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1516 REV_OFS by enroll " sheetId="1" r:id="rId1"/>
  </sheets>
  <externalReferences>
    <externalReference r:id="rId2"/>
    <externalReference r:id="rId3"/>
  </externalReferences>
  <definedNames>
    <definedName name="_rev0607" localSheetId="0">#REF!</definedName>
    <definedName name="_rev0607">#REF!</definedName>
    <definedName name="_rev0708" localSheetId="0">#REF!</definedName>
    <definedName name="_rev0708">#REF!</definedName>
    <definedName name="_rev0809" localSheetId="0">#REF!</definedName>
    <definedName name="_rev0809">#REF!</definedName>
    <definedName name="enroll0708" localSheetId="0">#REF!</definedName>
    <definedName name="enroll0708">#REF!</definedName>
    <definedName name="enroll0809" localSheetId="0">#REF!</definedName>
    <definedName name="enroll0809">#REF!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nrollment0809" localSheetId="0">#REF!</definedName>
    <definedName name="enrollment0809">#REF!</definedName>
    <definedName name="fundbal0708" localSheetId="0">#REF!</definedName>
    <definedName name="fundbal0708">#REF!</definedName>
    <definedName name="fundbal0809">'[1]0809 Access'!$EV$2:$EX$298</definedName>
    <definedName name="master0809">[1]Master0809!$A$12:$EU$315</definedName>
    <definedName name="_xlnm.Print_Titles" localSheetId="0">'1516 REV_OFS by enroll '!$1:$4</definedName>
    <definedName name="reportbycty0607">'[1]Exp_Rev_FB by County'!$B$9:$O$409</definedName>
    <definedName name="reportbysize0607">'[1] Exp_Rev_FB by enroll'!$A$10:$N$349</definedName>
    <definedName name="revisedenroll0607" localSheetId="0">#REF!</definedName>
    <definedName name="revisedenroll0607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U298" i="1" l="1"/>
  <c r="GU254" i="1"/>
  <c r="D358" i="1" l="1"/>
  <c r="A358" i="1"/>
  <c r="GS357" i="1"/>
  <c r="GR357" i="1"/>
  <c r="GQ357" i="1"/>
  <c r="GP357" i="1"/>
  <c r="GO357" i="1"/>
  <c r="GN357" i="1"/>
  <c r="GM357" i="1"/>
  <c r="GL357" i="1"/>
  <c r="GK357" i="1"/>
  <c r="GJ357" i="1"/>
  <c r="GI357" i="1"/>
  <c r="GH357" i="1"/>
  <c r="GG357" i="1"/>
  <c r="GF357" i="1"/>
  <c r="GE357" i="1"/>
  <c r="GD357" i="1"/>
  <c r="GC357" i="1"/>
  <c r="GB357" i="1"/>
  <c r="GA357" i="1"/>
  <c r="FZ357" i="1"/>
  <c r="FY357" i="1"/>
  <c r="FX357" i="1"/>
  <c r="FW357" i="1"/>
  <c r="FV357" i="1"/>
  <c r="FU357" i="1"/>
  <c r="FQ357" i="1"/>
  <c r="FP357" i="1"/>
  <c r="FO357" i="1"/>
  <c r="FN357" i="1"/>
  <c r="FM357" i="1"/>
  <c r="FL357" i="1"/>
  <c r="FK357" i="1"/>
  <c r="FJ357" i="1"/>
  <c r="FI357" i="1"/>
  <c r="FH357" i="1"/>
  <c r="FG357" i="1"/>
  <c r="FF357" i="1"/>
  <c r="FE357" i="1"/>
  <c r="FD357" i="1"/>
  <c r="FC357" i="1"/>
  <c r="FB357" i="1"/>
  <c r="FA357" i="1"/>
  <c r="EZ357" i="1"/>
  <c r="EY357" i="1"/>
  <c r="EX357" i="1"/>
  <c r="EW357" i="1"/>
  <c r="EV357" i="1"/>
  <c r="EU357" i="1"/>
  <c r="ET357" i="1"/>
  <c r="ES357" i="1"/>
  <c r="ER357" i="1"/>
  <c r="EQ357" i="1"/>
  <c r="EP357" i="1"/>
  <c r="EO357" i="1"/>
  <c r="EN357" i="1"/>
  <c r="EM357" i="1"/>
  <c r="EL357" i="1"/>
  <c r="EK357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C357" i="1"/>
  <c r="CB357" i="1"/>
  <c r="CA357" i="1"/>
  <c r="BZ357" i="1"/>
  <c r="BY357" i="1"/>
  <c r="BX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S357" i="1"/>
  <c r="AR357" i="1"/>
  <c r="AQ357" i="1"/>
  <c r="AP357" i="1"/>
  <c r="AO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L357" i="1"/>
  <c r="K357" i="1"/>
  <c r="J357" i="1"/>
  <c r="I357" i="1"/>
  <c r="H357" i="1"/>
  <c r="G357" i="1"/>
  <c r="C357" i="1"/>
  <c r="GS356" i="1"/>
  <c r="GR356" i="1"/>
  <c r="GQ356" i="1"/>
  <c r="GP356" i="1"/>
  <c r="GO356" i="1"/>
  <c r="GN356" i="1"/>
  <c r="GM356" i="1"/>
  <c r="GL356" i="1"/>
  <c r="GK356" i="1"/>
  <c r="GJ356" i="1"/>
  <c r="GI356" i="1"/>
  <c r="GH356" i="1"/>
  <c r="GG356" i="1"/>
  <c r="GF356" i="1"/>
  <c r="GE356" i="1"/>
  <c r="GD356" i="1"/>
  <c r="GC356" i="1"/>
  <c r="GB356" i="1"/>
  <c r="GA356" i="1"/>
  <c r="FZ356" i="1"/>
  <c r="FY356" i="1"/>
  <c r="FX356" i="1"/>
  <c r="FW356" i="1"/>
  <c r="FV356" i="1"/>
  <c r="FU356" i="1"/>
  <c r="FQ356" i="1"/>
  <c r="FP356" i="1"/>
  <c r="FO356" i="1"/>
  <c r="FN356" i="1"/>
  <c r="FM356" i="1"/>
  <c r="FL356" i="1"/>
  <c r="FK356" i="1"/>
  <c r="FJ356" i="1"/>
  <c r="FI356" i="1"/>
  <c r="FH356" i="1"/>
  <c r="FG356" i="1"/>
  <c r="FF356" i="1"/>
  <c r="FE356" i="1"/>
  <c r="FD356" i="1"/>
  <c r="FC356" i="1"/>
  <c r="FB356" i="1"/>
  <c r="FA356" i="1"/>
  <c r="EZ356" i="1"/>
  <c r="EY356" i="1"/>
  <c r="EX356" i="1"/>
  <c r="EW356" i="1"/>
  <c r="EV356" i="1"/>
  <c r="EU356" i="1"/>
  <c r="ET356" i="1"/>
  <c r="ES356" i="1"/>
  <c r="ER356" i="1"/>
  <c r="EQ356" i="1"/>
  <c r="EP356" i="1"/>
  <c r="EO356" i="1"/>
  <c r="EN356" i="1"/>
  <c r="EM356" i="1"/>
  <c r="EL356" i="1"/>
  <c r="EK356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C356" i="1"/>
  <c r="CB356" i="1"/>
  <c r="CA356" i="1"/>
  <c r="BZ356" i="1"/>
  <c r="BY356" i="1"/>
  <c r="BX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S356" i="1"/>
  <c r="AR356" i="1"/>
  <c r="AQ356" i="1"/>
  <c r="AP356" i="1"/>
  <c r="AO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L356" i="1"/>
  <c r="K356" i="1"/>
  <c r="J356" i="1"/>
  <c r="I356" i="1"/>
  <c r="H356" i="1"/>
  <c r="G356" i="1"/>
  <c r="C356" i="1"/>
  <c r="GS355" i="1"/>
  <c r="GR355" i="1"/>
  <c r="GQ355" i="1"/>
  <c r="GP355" i="1"/>
  <c r="GO355" i="1"/>
  <c r="GN355" i="1"/>
  <c r="GM355" i="1"/>
  <c r="GL355" i="1"/>
  <c r="GK355" i="1"/>
  <c r="GJ355" i="1"/>
  <c r="GI355" i="1"/>
  <c r="GH355" i="1"/>
  <c r="GG355" i="1"/>
  <c r="GF355" i="1"/>
  <c r="GE355" i="1"/>
  <c r="GD355" i="1"/>
  <c r="GC355" i="1"/>
  <c r="GB355" i="1"/>
  <c r="GA355" i="1"/>
  <c r="FZ355" i="1"/>
  <c r="FY355" i="1"/>
  <c r="FX355" i="1"/>
  <c r="FW355" i="1"/>
  <c r="FV355" i="1"/>
  <c r="FU355" i="1"/>
  <c r="FQ355" i="1"/>
  <c r="FP355" i="1"/>
  <c r="FO355" i="1"/>
  <c r="FN355" i="1"/>
  <c r="FM355" i="1"/>
  <c r="FL355" i="1"/>
  <c r="FK355" i="1"/>
  <c r="FJ355" i="1"/>
  <c r="FI355" i="1"/>
  <c r="FH355" i="1"/>
  <c r="FG355" i="1"/>
  <c r="FF355" i="1"/>
  <c r="FE355" i="1"/>
  <c r="FD355" i="1"/>
  <c r="FC355" i="1"/>
  <c r="FB355" i="1"/>
  <c r="FA355" i="1"/>
  <c r="EZ355" i="1"/>
  <c r="EY355" i="1"/>
  <c r="EX355" i="1"/>
  <c r="EW355" i="1"/>
  <c r="EV355" i="1"/>
  <c r="EU355" i="1"/>
  <c r="ET355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C355" i="1"/>
  <c r="CB355" i="1"/>
  <c r="CA355" i="1"/>
  <c r="BZ355" i="1"/>
  <c r="BY355" i="1"/>
  <c r="BX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S355" i="1"/>
  <c r="AR355" i="1"/>
  <c r="AQ355" i="1"/>
  <c r="AP355" i="1"/>
  <c r="AO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L355" i="1"/>
  <c r="K355" i="1"/>
  <c r="J355" i="1"/>
  <c r="I355" i="1"/>
  <c r="H355" i="1"/>
  <c r="G355" i="1"/>
  <c r="C355" i="1"/>
  <c r="GS354" i="1"/>
  <c r="GR354" i="1"/>
  <c r="GQ354" i="1"/>
  <c r="GP354" i="1"/>
  <c r="GO354" i="1"/>
  <c r="GN354" i="1"/>
  <c r="GM354" i="1"/>
  <c r="GL354" i="1"/>
  <c r="GK354" i="1"/>
  <c r="GJ354" i="1"/>
  <c r="GI354" i="1"/>
  <c r="GH354" i="1"/>
  <c r="GG354" i="1"/>
  <c r="GF354" i="1"/>
  <c r="GE354" i="1"/>
  <c r="GD354" i="1"/>
  <c r="GC354" i="1"/>
  <c r="GB354" i="1"/>
  <c r="GA354" i="1"/>
  <c r="FZ354" i="1"/>
  <c r="FY354" i="1"/>
  <c r="FX354" i="1"/>
  <c r="FW354" i="1"/>
  <c r="FV354" i="1"/>
  <c r="FU354" i="1"/>
  <c r="FQ354" i="1"/>
  <c r="FP354" i="1"/>
  <c r="FO354" i="1"/>
  <c r="FN354" i="1"/>
  <c r="FM354" i="1"/>
  <c r="FL354" i="1"/>
  <c r="FK354" i="1"/>
  <c r="FJ354" i="1"/>
  <c r="FI354" i="1"/>
  <c r="FH354" i="1"/>
  <c r="FG354" i="1"/>
  <c r="FF354" i="1"/>
  <c r="FE354" i="1"/>
  <c r="FD354" i="1"/>
  <c r="FC354" i="1"/>
  <c r="FB354" i="1"/>
  <c r="FA354" i="1"/>
  <c r="EZ354" i="1"/>
  <c r="EY354" i="1"/>
  <c r="EX354" i="1"/>
  <c r="EW354" i="1"/>
  <c r="EV354" i="1"/>
  <c r="EU354" i="1"/>
  <c r="ET354" i="1"/>
  <c r="ES354" i="1"/>
  <c r="ER354" i="1"/>
  <c r="EQ354" i="1"/>
  <c r="EP354" i="1"/>
  <c r="EO354" i="1"/>
  <c r="EN354" i="1"/>
  <c r="EM354" i="1"/>
  <c r="EL354" i="1"/>
  <c r="EK354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C354" i="1"/>
  <c r="CB354" i="1"/>
  <c r="CA354" i="1"/>
  <c r="BZ354" i="1"/>
  <c r="BY354" i="1"/>
  <c r="BX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S354" i="1"/>
  <c r="AR354" i="1"/>
  <c r="AQ354" i="1"/>
  <c r="AP354" i="1"/>
  <c r="AO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L354" i="1"/>
  <c r="K354" i="1"/>
  <c r="J354" i="1"/>
  <c r="I354" i="1"/>
  <c r="H354" i="1"/>
  <c r="G354" i="1"/>
  <c r="C354" i="1"/>
  <c r="GS353" i="1"/>
  <c r="GR353" i="1"/>
  <c r="GQ353" i="1"/>
  <c r="GP353" i="1"/>
  <c r="GO353" i="1"/>
  <c r="GN353" i="1"/>
  <c r="GM353" i="1"/>
  <c r="GL353" i="1"/>
  <c r="GK353" i="1"/>
  <c r="GJ353" i="1"/>
  <c r="GI353" i="1"/>
  <c r="GH353" i="1"/>
  <c r="GG353" i="1"/>
  <c r="GF353" i="1"/>
  <c r="GE353" i="1"/>
  <c r="GD353" i="1"/>
  <c r="GC353" i="1"/>
  <c r="GB353" i="1"/>
  <c r="GA353" i="1"/>
  <c r="FZ353" i="1"/>
  <c r="FY353" i="1"/>
  <c r="FX353" i="1"/>
  <c r="FW353" i="1"/>
  <c r="FV353" i="1"/>
  <c r="FU353" i="1"/>
  <c r="FQ353" i="1"/>
  <c r="FP353" i="1"/>
  <c r="FO353" i="1"/>
  <c r="FN353" i="1"/>
  <c r="FM353" i="1"/>
  <c r="FL353" i="1"/>
  <c r="FK353" i="1"/>
  <c r="FJ353" i="1"/>
  <c r="FI353" i="1"/>
  <c r="FH353" i="1"/>
  <c r="FG353" i="1"/>
  <c r="FF353" i="1"/>
  <c r="FE353" i="1"/>
  <c r="FD353" i="1"/>
  <c r="FC353" i="1"/>
  <c r="FB353" i="1"/>
  <c r="FA353" i="1"/>
  <c r="EZ353" i="1"/>
  <c r="EY353" i="1"/>
  <c r="EX353" i="1"/>
  <c r="EW353" i="1"/>
  <c r="EV353" i="1"/>
  <c r="EU353" i="1"/>
  <c r="ET353" i="1"/>
  <c r="ES353" i="1"/>
  <c r="ER353" i="1"/>
  <c r="EQ353" i="1"/>
  <c r="EP353" i="1"/>
  <c r="EO353" i="1"/>
  <c r="EN353" i="1"/>
  <c r="EM353" i="1"/>
  <c r="EL353" i="1"/>
  <c r="EK353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C353" i="1"/>
  <c r="CB353" i="1"/>
  <c r="CA353" i="1"/>
  <c r="BZ353" i="1"/>
  <c r="BY353" i="1"/>
  <c r="BX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S353" i="1"/>
  <c r="AR353" i="1"/>
  <c r="AQ353" i="1"/>
  <c r="AP353" i="1"/>
  <c r="AO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L353" i="1"/>
  <c r="K353" i="1"/>
  <c r="J353" i="1"/>
  <c r="I353" i="1"/>
  <c r="H353" i="1"/>
  <c r="G353" i="1"/>
  <c r="C353" i="1"/>
  <c r="M352" i="1"/>
  <c r="M351" i="1"/>
  <c r="GS345" i="1"/>
  <c r="GR345" i="1"/>
  <c r="GQ345" i="1"/>
  <c r="GP345" i="1"/>
  <c r="GO345" i="1"/>
  <c r="GN345" i="1"/>
  <c r="GM345" i="1"/>
  <c r="GL345" i="1"/>
  <c r="GK345" i="1"/>
  <c r="GJ345" i="1"/>
  <c r="GI345" i="1"/>
  <c r="GH345" i="1"/>
  <c r="GG345" i="1"/>
  <c r="GF345" i="1"/>
  <c r="GE345" i="1"/>
  <c r="GD345" i="1"/>
  <c r="GC345" i="1"/>
  <c r="GB345" i="1"/>
  <c r="GA345" i="1"/>
  <c r="FZ345" i="1"/>
  <c r="FY345" i="1"/>
  <c r="FX345" i="1"/>
  <c r="FW345" i="1"/>
  <c r="FV345" i="1"/>
  <c r="FU345" i="1"/>
  <c r="FQ345" i="1"/>
  <c r="FP345" i="1"/>
  <c r="FO345" i="1"/>
  <c r="FN345" i="1"/>
  <c r="FM345" i="1"/>
  <c r="FL345" i="1"/>
  <c r="FK345" i="1"/>
  <c r="FJ345" i="1"/>
  <c r="FI345" i="1"/>
  <c r="FH345" i="1"/>
  <c r="FG345" i="1"/>
  <c r="FF345" i="1"/>
  <c r="FE345" i="1"/>
  <c r="FD345" i="1"/>
  <c r="FC345" i="1"/>
  <c r="FB345" i="1"/>
  <c r="FA345" i="1"/>
  <c r="EZ345" i="1"/>
  <c r="EY345" i="1"/>
  <c r="EX345" i="1"/>
  <c r="EW345" i="1"/>
  <c r="EV345" i="1"/>
  <c r="EU345" i="1"/>
  <c r="ET345" i="1"/>
  <c r="ES345" i="1"/>
  <c r="ER345" i="1"/>
  <c r="EQ345" i="1"/>
  <c r="EP345" i="1"/>
  <c r="EO345" i="1"/>
  <c r="EN345" i="1"/>
  <c r="EM345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C345" i="1"/>
  <c r="CB345" i="1"/>
  <c r="CA345" i="1"/>
  <c r="BZ345" i="1"/>
  <c r="BY345" i="1"/>
  <c r="BX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S345" i="1"/>
  <c r="AR345" i="1"/>
  <c r="AQ345" i="1"/>
  <c r="AP345" i="1"/>
  <c r="AO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L345" i="1"/>
  <c r="K345" i="1"/>
  <c r="J345" i="1"/>
  <c r="I345" i="1"/>
  <c r="H345" i="1"/>
  <c r="G345" i="1"/>
  <c r="C345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U344" i="1"/>
  <c r="FQ344" i="1"/>
  <c r="FP344" i="1"/>
  <c r="FO344" i="1"/>
  <c r="FN344" i="1"/>
  <c r="FM344" i="1"/>
  <c r="FL344" i="1"/>
  <c r="FK344" i="1"/>
  <c r="FJ344" i="1"/>
  <c r="FI344" i="1"/>
  <c r="FH344" i="1"/>
  <c r="FG344" i="1"/>
  <c r="FF344" i="1"/>
  <c r="FE344" i="1"/>
  <c r="FD344" i="1"/>
  <c r="FC344" i="1"/>
  <c r="FB344" i="1"/>
  <c r="FA344" i="1"/>
  <c r="EZ344" i="1"/>
  <c r="EY344" i="1"/>
  <c r="EX344" i="1"/>
  <c r="EW344" i="1"/>
  <c r="EV344" i="1"/>
  <c r="EU344" i="1"/>
  <c r="ET344" i="1"/>
  <c r="ES344" i="1"/>
  <c r="ER344" i="1"/>
  <c r="EQ344" i="1"/>
  <c r="EP344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C344" i="1"/>
  <c r="CB344" i="1"/>
  <c r="CA344" i="1"/>
  <c r="BZ344" i="1"/>
  <c r="BY344" i="1"/>
  <c r="BX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S344" i="1"/>
  <c r="AR344" i="1"/>
  <c r="AQ344" i="1"/>
  <c r="AP344" i="1"/>
  <c r="AO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L344" i="1"/>
  <c r="K344" i="1"/>
  <c r="J344" i="1"/>
  <c r="I344" i="1"/>
  <c r="H344" i="1"/>
  <c r="G344" i="1"/>
  <c r="C344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U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C343" i="1"/>
  <c r="CB343" i="1"/>
  <c r="CA343" i="1"/>
  <c r="BZ343" i="1"/>
  <c r="BY343" i="1"/>
  <c r="BX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S343" i="1"/>
  <c r="AR343" i="1"/>
  <c r="AQ343" i="1"/>
  <c r="AP343" i="1"/>
  <c r="AO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L343" i="1"/>
  <c r="K343" i="1"/>
  <c r="J343" i="1"/>
  <c r="I343" i="1"/>
  <c r="H343" i="1"/>
  <c r="G343" i="1"/>
  <c r="C343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U342" i="1"/>
  <c r="FQ342" i="1"/>
  <c r="FP342" i="1"/>
  <c r="FO342" i="1"/>
  <c r="FN342" i="1"/>
  <c r="FM342" i="1"/>
  <c r="FL342" i="1"/>
  <c r="FK342" i="1"/>
  <c r="FJ342" i="1"/>
  <c r="FI342" i="1"/>
  <c r="FH342" i="1"/>
  <c r="FG342" i="1"/>
  <c r="FF342" i="1"/>
  <c r="FE342" i="1"/>
  <c r="FD342" i="1"/>
  <c r="FC342" i="1"/>
  <c r="FB342" i="1"/>
  <c r="FA342" i="1"/>
  <c r="EZ342" i="1"/>
  <c r="EY342" i="1"/>
  <c r="EX342" i="1"/>
  <c r="EW342" i="1"/>
  <c r="EV342" i="1"/>
  <c r="EU342" i="1"/>
  <c r="ET342" i="1"/>
  <c r="ES342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C342" i="1"/>
  <c r="CB342" i="1"/>
  <c r="CA342" i="1"/>
  <c r="BZ342" i="1"/>
  <c r="BY342" i="1"/>
  <c r="BX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S342" i="1"/>
  <c r="AR342" i="1"/>
  <c r="AQ342" i="1"/>
  <c r="AP342" i="1"/>
  <c r="AO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L342" i="1"/>
  <c r="K342" i="1"/>
  <c r="J342" i="1"/>
  <c r="I342" i="1"/>
  <c r="H342" i="1"/>
  <c r="G342" i="1"/>
  <c r="C342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FV341" i="1"/>
  <c r="FU341" i="1"/>
  <c r="FQ341" i="1"/>
  <c r="FP341" i="1"/>
  <c r="FO341" i="1"/>
  <c r="FN341" i="1"/>
  <c r="FM341" i="1"/>
  <c r="FL341" i="1"/>
  <c r="FK341" i="1"/>
  <c r="FJ341" i="1"/>
  <c r="FI341" i="1"/>
  <c r="FH341" i="1"/>
  <c r="FG341" i="1"/>
  <c r="FF341" i="1"/>
  <c r="FE341" i="1"/>
  <c r="FD341" i="1"/>
  <c r="FC341" i="1"/>
  <c r="FB341" i="1"/>
  <c r="FA341" i="1"/>
  <c r="EZ341" i="1"/>
  <c r="EY341" i="1"/>
  <c r="EX341" i="1"/>
  <c r="EW341" i="1"/>
  <c r="EV341" i="1"/>
  <c r="EU341" i="1"/>
  <c r="ET341" i="1"/>
  <c r="ES341" i="1"/>
  <c r="ER341" i="1"/>
  <c r="EQ341" i="1"/>
  <c r="EP341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C341" i="1"/>
  <c r="CB341" i="1"/>
  <c r="CA341" i="1"/>
  <c r="BZ341" i="1"/>
  <c r="BY341" i="1"/>
  <c r="BX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S341" i="1"/>
  <c r="AR341" i="1"/>
  <c r="AQ341" i="1"/>
  <c r="AP341" i="1"/>
  <c r="AO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L341" i="1"/>
  <c r="K341" i="1"/>
  <c r="J341" i="1"/>
  <c r="I341" i="1"/>
  <c r="H341" i="1"/>
  <c r="G341" i="1"/>
  <c r="C341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U340" i="1"/>
  <c r="FQ340" i="1"/>
  <c r="FP340" i="1"/>
  <c r="FO340" i="1"/>
  <c r="FN340" i="1"/>
  <c r="FM340" i="1"/>
  <c r="FL340" i="1"/>
  <c r="FK340" i="1"/>
  <c r="FJ340" i="1"/>
  <c r="FI340" i="1"/>
  <c r="FH340" i="1"/>
  <c r="FG340" i="1"/>
  <c r="FF340" i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C340" i="1"/>
  <c r="CB340" i="1"/>
  <c r="CA340" i="1"/>
  <c r="BZ340" i="1"/>
  <c r="BY340" i="1"/>
  <c r="BX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S340" i="1"/>
  <c r="AR340" i="1"/>
  <c r="AQ340" i="1"/>
  <c r="AP340" i="1"/>
  <c r="AO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L340" i="1"/>
  <c r="K340" i="1"/>
  <c r="J340" i="1"/>
  <c r="I340" i="1"/>
  <c r="H340" i="1"/>
  <c r="G340" i="1"/>
  <c r="C340" i="1"/>
  <c r="GS339" i="1"/>
  <c r="GR339" i="1"/>
  <c r="GQ339" i="1"/>
  <c r="GP339" i="1"/>
  <c r="GO339" i="1"/>
  <c r="GN339" i="1"/>
  <c r="GM339" i="1"/>
  <c r="GL339" i="1"/>
  <c r="GK339" i="1"/>
  <c r="GJ339" i="1"/>
  <c r="GI339" i="1"/>
  <c r="GH339" i="1"/>
  <c r="GG339" i="1"/>
  <c r="GF339" i="1"/>
  <c r="GE339" i="1"/>
  <c r="GD339" i="1"/>
  <c r="GC339" i="1"/>
  <c r="GB339" i="1"/>
  <c r="GA339" i="1"/>
  <c r="FZ339" i="1"/>
  <c r="FY339" i="1"/>
  <c r="FX339" i="1"/>
  <c r="FW339" i="1"/>
  <c r="FV339" i="1"/>
  <c r="FU339" i="1"/>
  <c r="FQ339" i="1"/>
  <c r="FP339" i="1"/>
  <c r="FO339" i="1"/>
  <c r="FN339" i="1"/>
  <c r="FM339" i="1"/>
  <c r="FL339" i="1"/>
  <c r="FK339" i="1"/>
  <c r="FJ339" i="1"/>
  <c r="FI339" i="1"/>
  <c r="FH339" i="1"/>
  <c r="FG339" i="1"/>
  <c r="FF339" i="1"/>
  <c r="FE339" i="1"/>
  <c r="FD339" i="1"/>
  <c r="FC339" i="1"/>
  <c r="FB339" i="1"/>
  <c r="FA339" i="1"/>
  <c r="EZ339" i="1"/>
  <c r="EY339" i="1"/>
  <c r="EX339" i="1"/>
  <c r="EW339" i="1"/>
  <c r="EV339" i="1"/>
  <c r="EU339" i="1"/>
  <c r="ET339" i="1"/>
  <c r="ES339" i="1"/>
  <c r="ER339" i="1"/>
  <c r="EQ339" i="1"/>
  <c r="EP339" i="1"/>
  <c r="EO339" i="1"/>
  <c r="EN339" i="1"/>
  <c r="EM339" i="1"/>
  <c r="EL339" i="1"/>
  <c r="EK339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C339" i="1"/>
  <c r="CB339" i="1"/>
  <c r="CA339" i="1"/>
  <c r="BZ339" i="1"/>
  <c r="BY339" i="1"/>
  <c r="BX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S339" i="1"/>
  <c r="AR339" i="1"/>
  <c r="AQ339" i="1"/>
  <c r="AP339" i="1"/>
  <c r="AO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L339" i="1"/>
  <c r="K339" i="1"/>
  <c r="J339" i="1"/>
  <c r="I339" i="1"/>
  <c r="H339" i="1"/>
  <c r="G339" i="1"/>
  <c r="C339" i="1"/>
  <c r="GS338" i="1"/>
  <c r="GR338" i="1"/>
  <c r="GQ338" i="1"/>
  <c r="GP338" i="1"/>
  <c r="GO338" i="1"/>
  <c r="GN338" i="1"/>
  <c r="GM338" i="1"/>
  <c r="GL338" i="1"/>
  <c r="GK338" i="1"/>
  <c r="GJ338" i="1"/>
  <c r="GI338" i="1"/>
  <c r="GH338" i="1"/>
  <c r="GG338" i="1"/>
  <c r="GF338" i="1"/>
  <c r="GE338" i="1"/>
  <c r="GD338" i="1"/>
  <c r="GC338" i="1"/>
  <c r="GB338" i="1"/>
  <c r="GA338" i="1"/>
  <c r="FZ338" i="1"/>
  <c r="FY338" i="1"/>
  <c r="FX338" i="1"/>
  <c r="FW338" i="1"/>
  <c r="FV338" i="1"/>
  <c r="FU338" i="1"/>
  <c r="FQ338" i="1"/>
  <c r="FP338" i="1"/>
  <c r="FO338" i="1"/>
  <c r="FN338" i="1"/>
  <c r="FM338" i="1"/>
  <c r="FL338" i="1"/>
  <c r="FK338" i="1"/>
  <c r="FJ338" i="1"/>
  <c r="FI338" i="1"/>
  <c r="FH338" i="1"/>
  <c r="FG338" i="1"/>
  <c r="FF338" i="1"/>
  <c r="FE338" i="1"/>
  <c r="FD338" i="1"/>
  <c r="FC338" i="1"/>
  <c r="FB338" i="1"/>
  <c r="FA338" i="1"/>
  <c r="EZ338" i="1"/>
  <c r="EY338" i="1"/>
  <c r="EX338" i="1"/>
  <c r="EW338" i="1"/>
  <c r="EV338" i="1"/>
  <c r="EU338" i="1"/>
  <c r="ET338" i="1"/>
  <c r="ES338" i="1"/>
  <c r="ER338" i="1"/>
  <c r="EQ338" i="1"/>
  <c r="EP338" i="1"/>
  <c r="EO338" i="1"/>
  <c r="EN338" i="1"/>
  <c r="EM338" i="1"/>
  <c r="EL338" i="1"/>
  <c r="EK338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C338" i="1"/>
  <c r="CB338" i="1"/>
  <c r="CA338" i="1"/>
  <c r="BZ338" i="1"/>
  <c r="BY338" i="1"/>
  <c r="BX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S338" i="1"/>
  <c r="AR338" i="1"/>
  <c r="AQ338" i="1"/>
  <c r="AP338" i="1"/>
  <c r="AO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L338" i="1"/>
  <c r="K338" i="1"/>
  <c r="J338" i="1"/>
  <c r="I338" i="1"/>
  <c r="H338" i="1"/>
  <c r="G338" i="1"/>
  <c r="C338" i="1"/>
  <c r="GS337" i="1"/>
  <c r="GR337" i="1"/>
  <c r="GQ337" i="1"/>
  <c r="GP337" i="1"/>
  <c r="GO337" i="1"/>
  <c r="GN337" i="1"/>
  <c r="GM337" i="1"/>
  <c r="GL337" i="1"/>
  <c r="GK337" i="1"/>
  <c r="GJ337" i="1"/>
  <c r="GI337" i="1"/>
  <c r="GH337" i="1"/>
  <c r="GG337" i="1"/>
  <c r="GF337" i="1"/>
  <c r="GE337" i="1"/>
  <c r="GD337" i="1"/>
  <c r="GC337" i="1"/>
  <c r="GB337" i="1"/>
  <c r="GA337" i="1"/>
  <c r="FZ337" i="1"/>
  <c r="FY337" i="1"/>
  <c r="FX337" i="1"/>
  <c r="FW337" i="1"/>
  <c r="FV337" i="1"/>
  <c r="FU337" i="1"/>
  <c r="FQ337" i="1"/>
  <c r="FP337" i="1"/>
  <c r="FO337" i="1"/>
  <c r="FN337" i="1"/>
  <c r="FM337" i="1"/>
  <c r="FL337" i="1"/>
  <c r="FK337" i="1"/>
  <c r="FJ337" i="1"/>
  <c r="FI337" i="1"/>
  <c r="FH337" i="1"/>
  <c r="FG337" i="1"/>
  <c r="FF337" i="1"/>
  <c r="FE337" i="1"/>
  <c r="FD337" i="1"/>
  <c r="FC337" i="1"/>
  <c r="FB337" i="1"/>
  <c r="FA337" i="1"/>
  <c r="EZ337" i="1"/>
  <c r="EY337" i="1"/>
  <c r="EX337" i="1"/>
  <c r="EW337" i="1"/>
  <c r="EV337" i="1"/>
  <c r="EU337" i="1"/>
  <c r="ET337" i="1"/>
  <c r="ES337" i="1"/>
  <c r="ER337" i="1"/>
  <c r="EQ337" i="1"/>
  <c r="EP337" i="1"/>
  <c r="EO337" i="1"/>
  <c r="EN337" i="1"/>
  <c r="EM337" i="1"/>
  <c r="EL337" i="1"/>
  <c r="EK337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C337" i="1"/>
  <c r="CB337" i="1"/>
  <c r="CA337" i="1"/>
  <c r="BZ337" i="1"/>
  <c r="BY337" i="1"/>
  <c r="BX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S337" i="1"/>
  <c r="AR337" i="1"/>
  <c r="AQ337" i="1"/>
  <c r="AP337" i="1"/>
  <c r="AO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L337" i="1"/>
  <c r="K337" i="1"/>
  <c r="J337" i="1"/>
  <c r="I337" i="1"/>
  <c r="H337" i="1"/>
  <c r="G337" i="1"/>
  <c r="C337" i="1"/>
  <c r="GS336" i="1"/>
  <c r="GR336" i="1"/>
  <c r="GQ336" i="1"/>
  <c r="GP336" i="1"/>
  <c r="GO336" i="1"/>
  <c r="GN336" i="1"/>
  <c r="GM336" i="1"/>
  <c r="GL336" i="1"/>
  <c r="GK336" i="1"/>
  <c r="GJ336" i="1"/>
  <c r="GI336" i="1"/>
  <c r="GH336" i="1"/>
  <c r="GG336" i="1"/>
  <c r="GF336" i="1"/>
  <c r="GE336" i="1"/>
  <c r="GD336" i="1"/>
  <c r="GC336" i="1"/>
  <c r="GB336" i="1"/>
  <c r="GA336" i="1"/>
  <c r="FZ336" i="1"/>
  <c r="FY336" i="1"/>
  <c r="FX336" i="1"/>
  <c r="FW336" i="1"/>
  <c r="FV336" i="1"/>
  <c r="FU336" i="1"/>
  <c r="FQ336" i="1"/>
  <c r="FP336" i="1"/>
  <c r="FO336" i="1"/>
  <c r="FN336" i="1"/>
  <c r="FM336" i="1"/>
  <c r="FL336" i="1"/>
  <c r="FK336" i="1"/>
  <c r="FJ336" i="1"/>
  <c r="FI336" i="1"/>
  <c r="FH336" i="1"/>
  <c r="FG336" i="1"/>
  <c r="FF336" i="1"/>
  <c r="FE336" i="1"/>
  <c r="FD336" i="1"/>
  <c r="FC336" i="1"/>
  <c r="FB336" i="1"/>
  <c r="FA336" i="1"/>
  <c r="EZ336" i="1"/>
  <c r="EY336" i="1"/>
  <c r="EX336" i="1"/>
  <c r="EW336" i="1"/>
  <c r="EV336" i="1"/>
  <c r="EU336" i="1"/>
  <c r="ET336" i="1"/>
  <c r="ES336" i="1"/>
  <c r="ER336" i="1"/>
  <c r="EQ336" i="1"/>
  <c r="EP336" i="1"/>
  <c r="EO336" i="1"/>
  <c r="EN336" i="1"/>
  <c r="EM336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C336" i="1"/>
  <c r="CB336" i="1"/>
  <c r="CA336" i="1"/>
  <c r="BZ336" i="1"/>
  <c r="BY336" i="1"/>
  <c r="BX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S336" i="1"/>
  <c r="AR336" i="1"/>
  <c r="AQ336" i="1"/>
  <c r="AP336" i="1"/>
  <c r="AO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L336" i="1"/>
  <c r="K336" i="1"/>
  <c r="J336" i="1"/>
  <c r="I336" i="1"/>
  <c r="H336" i="1"/>
  <c r="G336" i="1"/>
  <c r="C336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U335" i="1"/>
  <c r="FQ335" i="1"/>
  <c r="FP335" i="1"/>
  <c r="FO335" i="1"/>
  <c r="FN335" i="1"/>
  <c r="FM335" i="1"/>
  <c r="FL335" i="1"/>
  <c r="FK335" i="1"/>
  <c r="FJ335" i="1"/>
  <c r="FI335" i="1"/>
  <c r="FH335" i="1"/>
  <c r="FG335" i="1"/>
  <c r="FF335" i="1"/>
  <c r="FE335" i="1"/>
  <c r="FD335" i="1"/>
  <c r="FC335" i="1"/>
  <c r="FB335" i="1"/>
  <c r="FA335" i="1"/>
  <c r="EZ335" i="1"/>
  <c r="EY335" i="1"/>
  <c r="EX335" i="1"/>
  <c r="EW335" i="1"/>
  <c r="EV335" i="1"/>
  <c r="EU335" i="1"/>
  <c r="ET335" i="1"/>
  <c r="ES335" i="1"/>
  <c r="ER335" i="1"/>
  <c r="EQ335" i="1"/>
  <c r="EP335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C335" i="1"/>
  <c r="CB335" i="1"/>
  <c r="CA335" i="1"/>
  <c r="BZ335" i="1"/>
  <c r="BY335" i="1"/>
  <c r="BX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S335" i="1"/>
  <c r="AR335" i="1"/>
  <c r="AQ335" i="1"/>
  <c r="AP335" i="1"/>
  <c r="AO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L335" i="1"/>
  <c r="K335" i="1"/>
  <c r="J335" i="1"/>
  <c r="I335" i="1"/>
  <c r="H335" i="1"/>
  <c r="G335" i="1"/>
  <c r="C335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U334" i="1"/>
  <c r="FQ334" i="1"/>
  <c r="FP334" i="1"/>
  <c r="FO334" i="1"/>
  <c r="FN334" i="1"/>
  <c r="FM334" i="1"/>
  <c r="FL334" i="1"/>
  <c r="FK334" i="1"/>
  <c r="FJ334" i="1"/>
  <c r="FI334" i="1"/>
  <c r="FH334" i="1"/>
  <c r="FG334" i="1"/>
  <c r="FF334" i="1"/>
  <c r="FE334" i="1"/>
  <c r="FD334" i="1"/>
  <c r="FC334" i="1"/>
  <c r="FB334" i="1"/>
  <c r="FA334" i="1"/>
  <c r="EZ334" i="1"/>
  <c r="EY334" i="1"/>
  <c r="EX334" i="1"/>
  <c r="EW334" i="1"/>
  <c r="EV334" i="1"/>
  <c r="EU334" i="1"/>
  <c r="ET334" i="1"/>
  <c r="ES334" i="1"/>
  <c r="ER334" i="1"/>
  <c r="EQ334" i="1"/>
  <c r="EP334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C334" i="1"/>
  <c r="CB334" i="1"/>
  <c r="CA334" i="1"/>
  <c r="BZ334" i="1"/>
  <c r="BY334" i="1"/>
  <c r="BX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S334" i="1"/>
  <c r="AR334" i="1"/>
  <c r="AQ334" i="1"/>
  <c r="AP334" i="1"/>
  <c r="AO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L334" i="1"/>
  <c r="K334" i="1"/>
  <c r="J334" i="1"/>
  <c r="I334" i="1"/>
  <c r="H334" i="1"/>
  <c r="G334" i="1"/>
  <c r="C334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FV333" i="1"/>
  <c r="FU333" i="1"/>
  <c r="FQ333" i="1"/>
  <c r="FP333" i="1"/>
  <c r="FO333" i="1"/>
  <c r="FN333" i="1"/>
  <c r="FM333" i="1"/>
  <c r="FL333" i="1"/>
  <c r="FK333" i="1"/>
  <c r="FJ333" i="1"/>
  <c r="FI333" i="1"/>
  <c r="FH333" i="1"/>
  <c r="FG333" i="1"/>
  <c r="FF333" i="1"/>
  <c r="FE333" i="1"/>
  <c r="FD333" i="1"/>
  <c r="FC333" i="1"/>
  <c r="FB333" i="1"/>
  <c r="FA333" i="1"/>
  <c r="EZ333" i="1"/>
  <c r="EY333" i="1"/>
  <c r="EX333" i="1"/>
  <c r="EW333" i="1"/>
  <c r="EV333" i="1"/>
  <c r="EU333" i="1"/>
  <c r="ET333" i="1"/>
  <c r="ES333" i="1"/>
  <c r="ER333" i="1"/>
  <c r="EQ333" i="1"/>
  <c r="EP333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C333" i="1"/>
  <c r="CB333" i="1"/>
  <c r="CA333" i="1"/>
  <c r="BZ333" i="1"/>
  <c r="BY333" i="1"/>
  <c r="BX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S333" i="1"/>
  <c r="AR333" i="1"/>
  <c r="AQ333" i="1"/>
  <c r="AP333" i="1"/>
  <c r="AO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L333" i="1"/>
  <c r="K333" i="1"/>
  <c r="J333" i="1"/>
  <c r="I333" i="1"/>
  <c r="H333" i="1"/>
  <c r="G333" i="1"/>
  <c r="C333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U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C332" i="1"/>
  <c r="CB332" i="1"/>
  <c r="CA332" i="1"/>
  <c r="BZ332" i="1"/>
  <c r="BY332" i="1"/>
  <c r="BX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S332" i="1"/>
  <c r="AR332" i="1"/>
  <c r="AQ332" i="1"/>
  <c r="AP332" i="1"/>
  <c r="AO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L332" i="1"/>
  <c r="K332" i="1"/>
  <c r="J332" i="1"/>
  <c r="I332" i="1"/>
  <c r="H332" i="1"/>
  <c r="G332" i="1"/>
  <c r="C332" i="1"/>
  <c r="GS331" i="1"/>
  <c r="GR331" i="1"/>
  <c r="GQ331" i="1"/>
  <c r="GP331" i="1"/>
  <c r="GO331" i="1"/>
  <c r="GN331" i="1"/>
  <c r="GM331" i="1"/>
  <c r="GL331" i="1"/>
  <c r="GK331" i="1"/>
  <c r="GJ331" i="1"/>
  <c r="GI331" i="1"/>
  <c r="GH331" i="1"/>
  <c r="GG331" i="1"/>
  <c r="GF331" i="1"/>
  <c r="GE331" i="1"/>
  <c r="GD331" i="1"/>
  <c r="GC331" i="1"/>
  <c r="GB331" i="1"/>
  <c r="GA331" i="1"/>
  <c r="FZ331" i="1"/>
  <c r="FY331" i="1"/>
  <c r="FX331" i="1"/>
  <c r="FW331" i="1"/>
  <c r="FV331" i="1"/>
  <c r="FU331" i="1"/>
  <c r="FQ331" i="1"/>
  <c r="FP331" i="1"/>
  <c r="FO331" i="1"/>
  <c r="FN331" i="1"/>
  <c r="FM331" i="1"/>
  <c r="FL331" i="1"/>
  <c r="FK331" i="1"/>
  <c r="FJ331" i="1"/>
  <c r="FI331" i="1"/>
  <c r="FH331" i="1"/>
  <c r="FG331" i="1"/>
  <c r="FF331" i="1"/>
  <c r="FE331" i="1"/>
  <c r="FD331" i="1"/>
  <c r="FC331" i="1"/>
  <c r="FB331" i="1"/>
  <c r="FA331" i="1"/>
  <c r="EZ331" i="1"/>
  <c r="EY331" i="1"/>
  <c r="EX331" i="1"/>
  <c r="EW331" i="1"/>
  <c r="EV331" i="1"/>
  <c r="EU331" i="1"/>
  <c r="ET331" i="1"/>
  <c r="ES331" i="1"/>
  <c r="ER331" i="1"/>
  <c r="EQ331" i="1"/>
  <c r="EP331" i="1"/>
  <c r="EO331" i="1"/>
  <c r="EN331" i="1"/>
  <c r="EM331" i="1"/>
  <c r="EL331" i="1"/>
  <c r="EK331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C331" i="1"/>
  <c r="CB331" i="1"/>
  <c r="CA331" i="1"/>
  <c r="BZ331" i="1"/>
  <c r="BY331" i="1"/>
  <c r="BX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S331" i="1"/>
  <c r="AR331" i="1"/>
  <c r="AQ331" i="1"/>
  <c r="AP331" i="1"/>
  <c r="AO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L331" i="1"/>
  <c r="K331" i="1"/>
  <c r="J331" i="1"/>
  <c r="I331" i="1"/>
  <c r="H331" i="1"/>
  <c r="G331" i="1"/>
  <c r="C331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U330" i="1"/>
  <c r="FQ330" i="1"/>
  <c r="FP330" i="1"/>
  <c r="FO330" i="1"/>
  <c r="FN330" i="1"/>
  <c r="FM330" i="1"/>
  <c r="FL330" i="1"/>
  <c r="FK330" i="1"/>
  <c r="FJ330" i="1"/>
  <c r="FI330" i="1"/>
  <c r="FH330" i="1"/>
  <c r="FG330" i="1"/>
  <c r="FF330" i="1"/>
  <c r="FE330" i="1"/>
  <c r="FD330" i="1"/>
  <c r="FC330" i="1"/>
  <c r="FB330" i="1"/>
  <c r="FA330" i="1"/>
  <c r="EZ330" i="1"/>
  <c r="EY330" i="1"/>
  <c r="EX330" i="1"/>
  <c r="EW330" i="1"/>
  <c r="EV330" i="1"/>
  <c r="EU330" i="1"/>
  <c r="ET330" i="1"/>
  <c r="ES330" i="1"/>
  <c r="ER330" i="1"/>
  <c r="EQ330" i="1"/>
  <c r="EP330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C330" i="1"/>
  <c r="CB330" i="1"/>
  <c r="CA330" i="1"/>
  <c r="BZ330" i="1"/>
  <c r="BY330" i="1"/>
  <c r="BX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S330" i="1"/>
  <c r="AR330" i="1"/>
  <c r="AQ330" i="1"/>
  <c r="AP330" i="1"/>
  <c r="AO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L330" i="1"/>
  <c r="K330" i="1"/>
  <c r="J330" i="1"/>
  <c r="I330" i="1"/>
  <c r="H330" i="1"/>
  <c r="G330" i="1"/>
  <c r="C330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U329" i="1"/>
  <c r="FQ329" i="1"/>
  <c r="FP329" i="1"/>
  <c r="FO329" i="1"/>
  <c r="FN329" i="1"/>
  <c r="FM329" i="1"/>
  <c r="FL329" i="1"/>
  <c r="FK329" i="1"/>
  <c r="FJ329" i="1"/>
  <c r="FI329" i="1"/>
  <c r="FH329" i="1"/>
  <c r="FG329" i="1"/>
  <c r="FF329" i="1"/>
  <c r="FE329" i="1"/>
  <c r="FD329" i="1"/>
  <c r="FC329" i="1"/>
  <c r="FB329" i="1"/>
  <c r="FA329" i="1"/>
  <c r="EZ329" i="1"/>
  <c r="EY329" i="1"/>
  <c r="EX329" i="1"/>
  <c r="EW329" i="1"/>
  <c r="EV329" i="1"/>
  <c r="EU329" i="1"/>
  <c r="ET329" i="1"/>
  <c r="ES329" i="1"/>
  <c r="ER329" i="1"/>
  <c r="EQ329" i="1"/>
  <c r="EP329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C329" i="1"/>
  <c r="CB329" i="1"/>
  <c r="CA329" i="1"/>
  <c r="BZ329" i="1"/>
  <c r="BY329" i="1"/>
  <c r="BX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S329" i="1"/>
  <c r="AR329" i="1"/>
  <c r="AQ329" i="1"/>
  <c r="AP329" i="1"/>
  <c r="AO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L329" i="1"/>
  <c r="K329" i="1"/>
  <c r="J329" i="1"/>
  <c r="I329" i="1"/>
  <c r="H329" i="1"/>
  <c r="G329" i="1"/>
  <c r="C329" i="1"/>
  <c r="GS328" i="1"/>
  <c r="GR328" i="1"/>
  <c r="GQ328" i="1"/>
  <c r="GP328" i="1"/>
  <c r="GO328" i="1"/>
  <c r="GN328" i="1"/>
  <c r="GM328" i="1"/>
  <c r="GL328" i="1"/>
  <c r="GK328" i="1"/>
  <c r="GJ328" i="1"/>
  <c r="GI328" i="1"/>
  <c r="GH328" i="1"/>
  <c r="GG328" i="1"/>
  <c r="GF328" i="1"/>
  <c r="GE328" i="1"/>
  <c r="GD328" i="1"/>
  <c r="GC328" i="1"/>
  <c r="GB328" i="1"/>
  <c r="GA328" i="1"/>
  <c r="FZ328" i="1"/>
  <c r="FY328" i="1"/>
  <c r="FX328" i="1"/>
  <c r="FW328" i="1"/>
  <c r="FV328" i="1"/>
  <c r="FU328" i="1"/>
  <c r="FQ328" i="1"/>
  <c r="FP328" i="1"/>
  <c r="FO328" i="1"/>
  <c r="FN328" i="1"/>
  <c r="FM328" i="1"/>
  <c r="FL328" i="1"/>
  <c r="FK328" i="1"/>
  <c r="FJ328" i="1"/>
  <c r="FI328" i="1"/>
  <c r="FH328" i="1"/>
  <c r="FG328" i="1"/>
  <c r="FF328" i="1"/>
  <c r="FE328" i="1"/>
  <c r="FD328" i="1"/>
  <c r="FC328" i="1"/>
  <c r="FB328" i="1"/>
  <c r="FA328" i="1"/>
  <c r="EZ328" i="1"/>
  <c r="EY328" i="1"/>
  <c r="EX328" i="1"/>
  <c r="EW328" i="1"/>
  <c r="EV328" i="1"/>
  <c r="EU328" i="1"/>
  <c r="ET328" i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C328" i="1"/>
  <c r="CB328" i="1"/>
  <c r="CA328" i="1"/>
  <c r="BZ328" i="1"/>
  <c r="BY328" i="1"/>
  <c r="BX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S328" i="1"/>
  <c r="AR328" i="1"/>
  <c r="AQ328" i="1"/>
  <c r="AP328" i="1"/>
  <c r="AO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L328" i="1"/>
  <c r="K328" i="1"/>
  <c r="J328" i="1"/>
  <c r="I328" i="1"/>
  <c r="H328" i="1"/>
  <c r="G328" i="1"/>
  <c r="C328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U327" i="1"/>
  <c r="FQ327" i="1"/>
  <c r="FP327" i="1"/>
  <c r="FO327" i="1"/>
  <c r="FN327" i="1"/>
  <c r="FM327" i="1"/>
  <c r="FL327" i="1"/>
  <c r="FK327" i="1"/>
  <c r="FJ327" i="1"/>
  <c r="FI327" i="1"/>
  <c r="FH327" i="1"/>
  <c r="FG327" i="1"/>
  <c r="FF327" i="1"/>
  <c r="FE327" i="1"/>
  <c r="FD327" i="1"/>
  <c r="FC327" i="1"/>
  <c r="FB327" i="1"/>
  <c r="FA327" i="1"/>
  <c r="EZ327" i="1"/>
  <c r="EY327" i="1"/>
  <c r="EX327" i="1"/>
  <c r="EW327" i="1"/>
  <c r="EV327" i="1"/>
  <c r="EU327" i="1"/>
  <c r="ET327" i="1"/>
  <c r="ES327" i="1"/>
  <c r="ER327" i="1"/>
  <c r="EQ327" i="1"/>
  <c r="EP327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C327" i="1"/>
  <c r="CB327" i="1"/>
  <c r="CA327" i="1"/>
  <c r="BZ327" i="1"/>
  <c r="BY327" i="1"/>
  <c r="BX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S327" i="1"/>
  <c r="AR327" i="1"/>
  <c r="AQ327" i="1"/>
  <c r="AP327" i="1"/>
  <c r="AO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L327" i="1"/>
  <c r="K327" i="1"/>
  <c r="J327" i="1"/>
  <c r="I327" i="1"/>
  <c r="H327" i="1"/>
  <c r="G327" i="1"/>
  <c r="C327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U326" i="1"/>
  <c r="FQ326" i="1"/>
  <c r="FP326" i="1"/>
  <c r="FO326" i="1"/>
  <c r="FN326" i="1"/>
  <c r="FM326" i="1"/>
  <c r="FL326" i="1"/>
  <c r="FK326" i="1"/>
  <c r="FJ326" i="1"/>
  <c r="FI326" i="1"/>
  <c r="FH326" i="1"/>
  <c r="FG326" i="1"/>
  <c r="FF326" i="1"/>
  <c r="FE326" i="1"/>
  <c r="FD326" i="1"/>
  <c r="FC326" i="1"/>
  <c r="FB326" i="1"/>
  <c r="FA326" i="1"/>
  <c r="EZ326" i="1"/>
  <c r="EY326" i="1"/>
  <c r="EX326" i="1"/>
  <c r="EW326" i="1"/>
  <c r="EV326" i="1"/>
  <c r="EU326" i="1"/>
  <c r="ET326" i="1"/>
  <c r="ES326" i="1"/>
  <c r="ER326" i="1"/>
  <c r="EQ326" i="1"/>
  <c r="EP326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C326" i="1"/>
  <c r="CB326" i="1"/>
  <c r="CA326" i="1"/>
  <c r="BZ326" i="1"/>
  <c r="BY326" i="1"/>
  <c r="BX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S326" i="1"/>
  <c r="AR326" i="1"/>
  <c r="AQ326" i="1"/>
  <c r="AP326" i="1"/>
  <c r="AO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L326" i="1"/>
  <c r="K326" i="1"/>
  <c r="J326" i="1"/>
  <c r="I326" i="1"/>
  <c r="H326" i="1"/>
  <c r="G326" i="1"/>
  <c r="C326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U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C325" i="1"/>
  <c r="CB325" i="1"/>
  <c r="CA325" i="1"/>
  <c r="BZ325" i="1"/>
  <c r="BY325" i="1"/>
  <c r="BX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S325" i="1"/>
  <c r="AR325" i="1"/>
  <c r="AQ325" i="1"/>
  <c r="AP325" i="1"/>
  <c r="AO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L325" i="1"/>
  <c r="K325" i="1"/>
  <c r="J325" i="1"/>
  <c r="I325" i="1"/>
  <c r="H325" i="1"/>
  <c r="G325" i="1"/>
  <c r="C325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FV324" i="1"/>
  <c r="FU324" i="1"/>
  <c r="FQ324" i="1"/>
  <c r="FP324" i="1"/>
  <c r="FO324" i="1"/>
  <c r="FN324" i="1"/>
  <c r="FM324" i="1"/>
  <c r="FL324" i="1"/>
  <c r="FK324" i="1"/>
  <c r="FJ324" i="1"/>
  <c r="FI324" i="1"/>
  <c r="FH324" i="1"/>
  <c r="FG324" i="1"/>
  <c r="FF324" i="1"/>
  <c r="FE324" i="1"/>
  <c r="FD324" i="1"/>
  <c r="FC324" i="1"/>
  <c r="FB324" i="1"/>
  <c r="FA324" i="1"/>
  <c r="EZ324" i="1"/>
  <c r="EY324" i="1"/>
  <c r="EX324" i="1"/>
  <c r="EW324" i="1"/>
  <c r="EV324" i="1"/>
  <c r="EU324" i="1"/>
  <c r="ET324" i="1"/>
  <c r="ES324" i="1"/>
  <c r="ER324" i="1"/>
  <c r="EQ324" i="1"/>
  <c r="EP324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C324" i="1"/>
  <c r="CB324" i="1"/>
  <c r="CA324" i="1"/>
  <c r="BZ324" i="1"/>
  <c r="BY324" i="1"/>
  <c r="BX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S324" i="1"/>
  <c r="AR324" i="1"/>
  <c r="AQ324" i="1"/>
  <c r="AP324" i="1"/>
  <c r="AO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L324" i="1"/>
  <c r="K324" i="1"/>
  <c r="J324" i="1"/>
  <c r="I324" i="1"/>
  <c r="H324" i="1"/>
  <c r="G324" i="1"/>
  <c r="C324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FU323" i="1"/>
  <c r="FQ323" i="1"/>
  <c r="FP323" i="1"/>
  <c r="FO323" i="1"/>
  <c r="FN323" i="1"/>
  <c r="FM323" i="1"/>
  <c r="FL323" i="1"/>
  <c r="FK323" i="1"/>
  <c r="FJ323" i="1"/>
  <c r="FI323" i="1"/>
  <c r="FH323" i="1"/>
  <c r="FG323" i="1"/>
  <c r="FF323" i="1"/>
  <c r="FE323" i="1"/>
  <c r="FD323" i="1"/>
  <c r="FC323" i="1"/>
  <c r="FB323" i="1"/>
  <c r="FA323" i="1"/>
  <c r="EZ323" i="1"/>
  <c r="EY323" i="1"/>
  <c r="EX323" i="1"/>
  <c r="EW323" i="1"/>
  <c r="EV323" i="1"/>
  <c r="EU323" i="1"/>
  <c r="ET323" i="1"/>
  <c r="ES323" i="1"/>
  <c r="ER323" i="1"/>
  <c r="EQ323" i="1"/>
  <c r="EP323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C323" i="1"/>
  <c r="CB323" i="1"/>
  <c r="CA323" i="1"/>
  <c r="BZ323" i="1"/>
  <c r="BY323" i="1"/>
  <c r="BX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S323" i="1"/>
  <c r="AR323" i="1"/>
  <c r="AQ323" i="1"/>
  <c r="AP323" i="1"/>
  <c r="AO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L323" i="1"/>
  <c r="K323" i="1"/>
  <c r="J323" i="1"/>
  <c r="I323" i="1"/>
  <c r="H323" i="1"/>
  <c r="G323" i="1"/>
  <c r="C323" i="1"/>
  <c r="GS322" i="1"/>
  <c r="GR322" i="1"/>
  <c r="GQ322" i="1"/>
  <c r="GP322" i="1"/>
  <c r="GO322" i="1"/>
  <c r="GN322" i="1"/>
  <c r="GM322" i="1"/>
  <c r="GL322" i="1"/>
  <c r="GK322" i="1"/>
  <c r="GJ322" i="1"/>
  <c r="GI322" i="1"/>
  <c r="GH322" i="1"/>
  <c r="GG322" i="1"/>
  <c r="GF322" i="1"/>
  <c r="GE322" i="1"/>
  <c r="GD322" i="1"/>
  <c r="GC322" i="1"/>
  <c r="GB322" i="1"/>
  <c r="GA322" i="1"/>
  <c r="FZ322" i="1"/>
  <c r="FY322" i="1"/>
  <c r="FX322" i="1"/>
  <c r="FW322" i="1"/>
  <c r="FV322" i="1"/>
  <c r="FU322" i="1"/>
  <c r="FQ322" i="1"/>
  <c r="FP322" i="1"/>
  <c r="FO322" i="1"/>
  <c r="FN322" i="1"/>
  <c r="FM322" i="1"/>
  <c r="FL322" i="1"/>
  <c r="FK322" i="1"/>
  <c r="FJ322" i="1"/>
  <c r="FI322" i="1"/>
  <c r="FH322" i="1"/>
  <c r="FG322" i="1"/>
  <c r="FF322" i="1"/>
  <c r="FE322" i="1"/>
  <c r="FD322" i="1"/>
  <c r="FC322" i="1"/>
  <c r="FB322" i="1"/>
  <c r="FA322" i="1"/>
  <c r="EZ322" i="1"/>
  <c r="EY322" i="1"/>
  <c r="EX322" i="1"/>
  <c r="EW322" i="1"/>
  <c r="EV322" i="1"/>
  <c r="EU322" i="1"/>
  <c r="ET322" i="1"/>
  <c r="ES322" i="1"/>
  <c r="ER322" i="1"/>
  <c r="EQ322" i="1"/>
  <c r="EP322" i="1"/>
  <c r="EO322" i="1"/>
  <c r="EN322" i="1"/>
  <c r="EM322" i="1"/>
  <c r="EL322" i="1"/>
  <c r="EK322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C322" i="1"/>
  <c r="CB322" i="1"/>
  <c r="CA322" i="1"/>
  <c r="BZ322" i="1"/>
  <c r="BY322" i="1"/>
  <c r="BX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S322" i="1"/>
  <c r="AR322" i="1"/>
  <c r="AQ322" i="1"/>
  <c r="AP322" i="1"/>
  <c r="AO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L322" i="1"/>
  <c r="K322" i="1"/>
  <c r="J322" i="1"/>
  <c r="I322" i="1"/>
  <c r="H322" i="1"/>
  <c r="G322" i="1"/>
  <c r="C322" i="1"/>
  <c r="GS321" i="1"/>
  <c r="GR321" i="1"/>
  <c r="GQ321" i="1"/>
  <c r="GP321" i="1"/>
  <c r="GO321" i="1"/>
  <c r="GN321" i="1"/>
  <c r="GM321" i="1"/>
  <c r="GL321" i="1"/>
  <c r="GK321" i="1"/>
  <c r="GJ321" i="1"/>
  <c r="GI321" i="1"/>
  <c r="GH321" i="1"/>
  <c r="GG321" i="1"/>
  <c r="GF321" i="1"/>
  <c r="GE321" i="1"/>
  <c r="GD321" i="1"/>
  <c r="GC321" i="1"/>
  <c r="GB321" i="1"/>
  <c r="GA321" i="1"/>
  <c r="FZ321" i="1"/>
  <c r="FY321" i="1"/>
  <c r="FX321" i="1"/>
  <c r="FW321" i="1"/>
  <c r="FV321" i="1"/>
  <c r="FU321" i="1"/>
  <c r="FQ321" i="1"/>
  <c r="FP321" i="1"/>
  <c r="FO321" i="1"/>
  <c r="FN321" i="1"/>
  <c r="FM321" i="1"/>
  <c r="FL321" i="1"/>
  <c r="FK321" i="1"/>
  <c r="FJ321" i="1"/>
  <c r="FI321" i="1"/>
  <c r="FH321" i="1"/>
  <c r="FG321" i="1"/>
  <c r="FF321" i="1"/>
  <c r="FE321" i="1"/>
  <c r="FD321" i="1"/>
  <c r="FC321" i="1"/>
  <c r="FB321" i="1"/>
  <c r="FA321" i="1"/>
  <c r="EZ321" i="1"/>
  <c r="EY321" i="1"/>
  <c r="EX321" i="1"/>
  <c r="EW321" i="1"/>
  <c r="EV321" i="1"/>
  <c r="EU321" i="1"/>
  <c r="ET321" i="1"/>
  <c r="ES321" i="1"/>
  <c r="ER321" i="1"/>
  <c r="EQ321" i="1"/>
  <c r="EP321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C321" i="1"/>
  <c r="CB321" i="1"/>
  <c r="CA321" i="1"/>
  <c r="BZ321" i="1"/>
  <c r="BY321" i="1"/>
  <c r="BX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S321" i="1"/>
  <c r="AR321" i="1"/>
  <c r="AQ321" i="1"/>
  <c r="AP321" i="1"/>
  <c r="AO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L321" i="1"/>
  <c r="K321" i="1"/>
  <c r="J321" i="1"/>
  <c r="I321" i="1"/>
  <c r="H321" i="1"/>
  <c r="G321" i="1"/>
  <c r="C321" i="1"/>
  <c r="GS320" i="1"/>
  <c r="GR320" i="1"/>
  <c r="GQ320" i="1"/>
  <c r="GP320" i="1"/>
  <c r="GO320" i="1"/>
  <c r="GN320" i="1"/>
  <c r="GM320" i="1"/>
  <c r="GL320" i="1"/>
  <c r="GK320" i="1"/>
  <c r="GJ320" i="1"/>
  <c r="GI320" i="1"/>
  <c r="GH320" i="1"/>
  <c r="GG320" i="1"/>
  <c r="GF320" i="1"/>
  <c r="GE320" i="1"/>
  <c r="GD320" i="1"/>
  <c r="GC320" i="1"/>
  <c r="GB320" i="1"/>
  <c r="GA320" i="1"/>
  <c r="FZ320" i="1"/>
  <c r="FY320" i="1"/>
  <c r="FX320" i="1"/>
  <c r="FW320" i="1"/>
  <c r="FV320" i="1"/>
  <c r="FU320" i="1"/>
  <c r="FQ320" i="1"/>
  <c r="FP320" i="1"/>
  <c r="FO320" i="1"/>
  <c r="FN320" i="1"/>
  <c r="FM320" i="1"/>
  <c r="FL320" i="1"/>
  <c r="FK320" i="1"/>
  <c r="FJ320" i="1"/>
  <c r="FI320" i="1"/>
  <c r="FH320" i="1"/>
  <c r="FG320" i="1"/>
  <c r="FF320" i="1"/>
  <c r="FE320" i="1"/>
  <c r="FD320" i="1"/>
  <c r="FC320" i="1"/>
  <c r="FB320" i="1"/>
  <c r="FA320" i="1"/>
  <c r="EZ320" i="1"/>
  <c r="EY320" i="1"/>
  <c r="EX320" i="1"/>
  <c r="EW320" i="1"/>
  <c r="EV320" i="1"/>
  <c r="EU320" i="1"/>
  <c r="ET320" i="1"/>
  <c r="ES320" i="1"/>
  <c r="ER320" i="1"/>
  <c r="EQ320" i="1"/>
  <c r="EP320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C320" i="1"/>
  <c r="CB320" i="1"/>
  <c r="CA320" i="1"/>
  <c r="BZ320" i="1"/>
  <c r="BY320" i="1"/>
  <c r="BX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S320" i="1"/>
  <c r="AR320" i="1"/>
  <c r="AQ320" i="1"/>
  <c r="AP320" i="1"/>
  <c r="AO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L320" i="1"/>
  <c r="K320" i="1"/>
  <c r="J320" i="1"/>
  <c r="I320" i="1"/>
  <c r="H320" i="1"/>
  <c r="G320" i="1"/>
  <c r="C320" i="1"/>
  <c r="GS319" i="1"/>
  <c r="GR319" i="1"/>
  <c r="GQ319" i="1"/>
  <c r="GP319" i="1"/>
  <c r="GO319" i="1"/>
  <c r="GN319" i="1"/>
  <c r="GM319" i="1"/>
  <c r="GL319" i="1"/>
  <c r="GK319" i="1"/>
  <c r="GJ319" i="1"/>
  <c r="GI319" i="1"/>
  <c r="GH319" i="1"/>
  <c r="GG319" i="1"/>
  <c r="GF319" i="1"/>
  <c r="GE319" i="1"/>
  <c r="GD319" i="1"/>
  <c r="GC319" i="1"/>
  <c r="GB319" i="1"/>
  <c r="GA319" i="1"/>
  <c r="FZ319" i="1"/>
  <c r="FY319" i="1"/>
  <c r="FX319" i="1"/>
  <c r="FW319" i="1"/>
  <c r="FV319" i="1"/>
  <c r="FU319" i="1"/>
  <c r="FQ319" i="1"/>
  <c r="FP319" i="1"/>
  <c r="FO319" i="1"/>
  <c r="FN319" i="1"/>
  <c r="FM319" i="1"/>
  <c r="FL319" i="1"/>
  <c r="FK319" i="1"/>
  <c r="FJ319" i="1"/>
  <c r="FI319" i="1"/>
  <c r="FH319" i="1"/>
  <c r="FG319" i="1"/>
  <c r="FF319" i="1"/>
  <c r="FE319" i="1"/>
  <c r="FD319" i="1"/>
  <c r="FC319" i="1"/>
  <c r="FB319" i="1"/>
  <c r="FA319" i="1"/>
  <c r="EZ319" i="1"/>
  <c r="EY319" i="1"/>
  <c r="EX319" i="1"/>
  <c r="EW319" i="1"/>
  <c r="EV319" i="1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C319" i="1"/>
  <c r="CB319" i="1"/>
  <c r="CA319" i="1"/>
  <c r="BZ319" i="1"/>
  <c r="BY319" i="1"/>
  <c r="BX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S319" i="1"/>
  <c r="AR319" i="1"/>
  <c r="AQ319" i="1"/>
  <c r="AP319" i="1"/>
  <c r="AO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L319" i="1"/>
  <c r="K319" i="1"/>
  <c r="J319" i="1"/>
  <c r="I319" i="1"/>
  <c r="H319" i="1"/>
  <c r="G319" i="1"/>
  <c r="C319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U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C318" i="1"/>
  <c r="CB318" i="1"/>
  <c r="CA318" i="1"/>
  <c r="BZ318" i="1"/>
  <c r="BY318" i="1"/>
  <c r="BX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S318" i="1"/>
  <c r="AR318" i="1"/>
  <c r="AQ318" i="1"/>
  <c r="AP318" i="1"/>
  <c r="AO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L318" i="1"/>
  <c r="K318" i="1"/>
  <c r="J318" i="1"/>
  <c r="I318" i="1"/>
  <c r="H318" i="1"/>
  <c r="G318" i="1"/>
  <c r="C318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U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C317" i="1"/>
  <c r="CB317" i="1"/>
  <c r="CA317" i="1"/>
  <c r="BZ317" i="1"/>
  <c r="BY317" i="1"/>
  <c r="BX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S317" i="1"/>
  <c r="AR317" i="1"/>
  <c r="AQ317" i="1"/>
  <c r="AP317" i="1"/>
  <c r="AO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L317" i="1"/>
  <c r="K317" i="1"/>
  <c r="J317" i="1"/>
  <c r="I317" i="1"/>
  <c r="H317" i="1"/>
  <c r="G317" i="1"/>
  <c r="C317" i="1"/>
  <c r="GS316" i="1"/>
  <c r="GR316" i="1"/>
  <c r="GQ316" i="1"/>
  <c r="GP316" i="1"/>
  <c r="GO316" i="1"/>
  <c r="GN316" i="1"/>
  <c r="GM316" i="1"/>
  <c r="GL316" i="1"/>
  <c r="GK316" i="1"/>
  <c r="GJ316" i="1"/>
  <c r="GI316" i="1"/>
  <c r="GH316" i="1"/>
  <c r="GG316" i="1"/>
  <c r="GF316" i="1"/>
  <c r="GE316" i="1"/>
  <c r="GD316" i="1"/>
  <c r="GC316" i="1"/>
  <c r="GB316" i="1"/>
  <c r="GA316" i="1"/>
  <c r="FZ316" i="1"/>
  <c r="FY316" i="1"/>
  <c r="FX316" i="1"/>
  <c r="FW316" i="1"/>
  <c r="FV316" i="1"/>
  <c r="FU316" i="1"/>
  <c r="FQ316" i="1"/>
  <c r="FP316" i="1"/>
  <c r="FO316" i="1"/>
  <c r="FN316" i="1"/>
  <c r="FM316" i="1"/>
  <c r="FL316" i="1"/>
  <c r="FK316" i="1"/>
  <c r="FJ316" i="1"/>
  <c r="FI316" i="1"/>
  <c r="FH316" i="1"/>
  <c r="FG316" i="1"/>
  <c r="FF316" i="1"/>
  <c r="FE316" i="1"/>
  <c r="FD316" i="1"/>
  <c r="FC316" i="1"/>
  <c r="FB316" i="1"/>
  <c r="FA316" i="1"/>
  <c r="EZ316" i="1"/>
  <c r="EY316" i="1"/>
  <c r="EX316" i="1"/>
  <c r="EW316" i="1"/>
  <c r="EV316" i="1"/>
  <c r="EU316" i="1"/>
  <c r="ET316" i="1"/>
  <c r="ES316" i="1"/>
  <c r="ER316" i="1"/>
  <c r="EQ316" i="1"/>
  <c r="EP316" i="1"/>
  <c r="EO316" i="1"/>
  <c r="EN316" i="1"/>
  <c r="EM316" i="1"/>
  <c r="EL316" i="1"/>
  <c r="EK316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C316" i="1"/>
  <c r="CB316" i="1"/>
  <c r="CA316" i="1"/>
  <c r="BZ316" i="1"/>
  <c r="BY316" i="1"/>
  <c r="BX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S316" i="1"/>
  <c r="AR316" i="1"/>
  <c r="AQ316" i="1"/>
  <c r="AP316" i="1"/>
  <c r="AO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L316" i="1"/>
  <c r="K316" i="1"/>
  <c r="J316" i="1"/>
  <c r="I316" i="1"/>
  <c r="H316" i="1"/>
  <c r="G316" i="1"/>
  <c r="C316" i="1"/>
  <c r="GS315" i="1"/>
  <c r="GR315" i="1"/>
  <c r="GQ315" i="1"/>
  <c r="GP315" i="1"/>
  <c r="GO315" i="1"/>
  <c r="GN315" i="1"/>
  <c r="GM315" i="1"/>
  <c r="GL315" i="1"/>
  <c r="GK315" i="1"/>
  <c r="GJ315" i="1"/>
  <c r="GI315" i="1"/>
  <c r="GH315" i="1"/>
  <c r="GG315" i="1"/>
  <c r="GF315" i="1"/>
  <c r="GE315" i="1"/>
  <c r="GD315" i="1"/>
  <c r="GC315" i="1"/>
  <c r="GB315" i="1"/>
  <c r="GA315" i="1"/>
  <c r="FZ315" i="1"/>
  <c r="FY315" i="1"/>
  <c r="FX315" i="1"/>
  <c r="FW315" i="1"/>
  <c r="FV315" i="1"/>
  <c r="FU315" i="1"/>
  <c r="FQ315" i="1"/>
  <c r="FP315" i="1"/>
  <c r="FO315" i="1"/>
  <c r="FN315" i="1"/>
  <c r="FM315" i="1"/>
  <c r="FL315" i="1"/>
  <c r="FK315" i="1"/>
  <c r="FJ315" i="1"/>
  <c r="FI315" i="1"/>
  <c r="FH315" i="1"/>
  <c r="FG315" i="1"/>
  <c r="FF315" i="1"/>
  <c r="FE315" i="1"/>
  <c r="FD315" i="1"/>
  <c r="FC315" i="1"/>
  <c r="FB315" i="1"/>
  <c r="FA315" i="1"/>
  <c r="EZ315" i="1"/>
  <c r="EY315" i="1"/>
  <c r="EX315" i="1"/>
  <c r="EW315" i="1"/>
  <c r="EV315" i="1"/>
  <c r="EU315" i="1"/>
  <c r="ET315" i="1"/>
  <c r="ES315" i="1"/>
  <c r="ER315" i="1"/>
  <c r="EQ315" i="1"/>
  <c r="EP315" i="1"/>
  <c r="EO315" i="1"/>
  <c r="EN315" i="1"/>
  <c r="EM315" i="1"/>
  <c r="EL315" i="1"/>
  <c r="EK315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C315" i="1"/>
  <c r="CB315" i="1"/>
  <c r="CA315" i="1"/>
  <c r="BZ315" i="1"/>
  <c r="BY315" i="1"/>
  <c r="BX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S315" i="1"/>
  <c r="AR315" i="1"/>
  <c r="AQ315" i="1"/>
  <c r="AP315" i="1"/>
  <c r="AO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L315" i="1"/>
  <c r="K315" i="1"/>
  <c r="J315" i="1"/>
  <c r="I315" i="1"/>
  <c r="H315" i="1"/>
  <c r="G315" i="1"/>
  <c r="C315" i="1"/>
  <c r="GS314" i="1"/>
  <c r="GR314" i="1"/>
  <c r="GQ314" i="1"/>
  <c r="GP314" i="1"/>
  <c r="GO314" i="1"/>
  <c r="GN314" i="1"/>
  <c r="GM314" i="1"/>
  <c r="GL314" i="1"/>
  <c r="GK314" i="1"/>
  <c r="GJ314" i="1"/>
  <c r="GI314" i="1"/>
  <c r="GH314" i="1"/>
  <c r="GG314" i="1"/>
  <c r="GF314" i="1"/>
  <c r="GE314" i="1"/>
  <c r="GD314" i="1"/>
  <c r="GC314" i="1"/>
  <c r="GB314" i="1"/>
  <c r="GA314" i="1"/>
  <c r="FZ314" i="1"/>
  <c r="FY314" i="1"/>
  <c r="FX314" i="1"/>
  <c r="FW314" i="1"/>
  <c r="FV314" i="1"/>
  <c r="FU314" i="1"/>
  <c r="FQ314" i="1"/>
  <c r="FP314" i="1"/>
  <c r="FO314" i="1"/>
  <c r="FN314" i="1"/>
  <c r="FM314" i="1"/>
  <c r="FL314" i="1"/>
  <c r="FK314" i="1"/>
  <c r="FJ314" i="1"/>
  <c r="FI314" i="1"/>
  <c r="FH314" i="1"/>
  <c r="FG314" i="1"/>
  <c r="FF314" i="1"/>
  <c r="FE314" i="1"/>
  <c r="FD314" i="1"/>
  <c r="FC314" i="1"/>
  <c r="FB314" i="1"/>
  <c r="FA314" i="1"/>
  <c r="EZ314" i="1"/>
  <c r="EY314" i="1"/>
  <c r="EX314" i="1"/>
  <c r="EW314" i="1"/>
  <c r="EV314" i="1"/>
  <c r="EU314" i="1"/>
  <c r="ET314" i="1"/>
  <c r="ES314" i="1"/>
  <c r="ER314" i="1"/>
  <c r="EQ314" i="1"/>
  <c r="EP314" i="1"/>
  <c r="EO314" i="1"/>
  <c r="EN314" i="1"/>
  <c r="EM314" i="1"/>
  <c r="EL314" i="1"/>
  <c r="EK314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C314" i="1"/>
  <c r="CB314" i="1"/>
  <c r="CA314" i="1"/>
  <c r="BZ314" i="1"/>
  <c r="BY314" i="1"/>
  <c r="BX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S314" i="1"/>
  <c r="AR314" i="1"/>
  <c r="AQ314" i="1"/>
  <c r="AP314" i="1"/>
  <c r="AO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L314" i="1"/>
  <c r="K314" i="1"/>
  <c r="J314" i="1"/>
  <c r="I314" i="1"/>
  <c r="H314" i="1"/>
  <c r="G314" i="1"/>
  <c r="C314" i="1"/>
  <c r="GS313" i="1"/>
  <c r="GR313" i="1"/>
  <c r="GQ313" i="1"/>
  <c r="GP313" i="1"/>
  <c r="GO313" i="1"/>
  <c r="GN313" i="1"/>
  <c r="GM313" i="1"/>
  <c r="GL313" i="1"/>
  <c r="GK313" i="1"/>
  <c r="GJ313" i="1"/>
  <c r="GI313" i="1"/>
  <c r="GH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U313" i="1"/>
  <c r="FQ313" i="1"/>
  <c r="FP313" i="1"/>
  <c r="FO313" i="1"/>
  <c r="FN313" i="1"/>
  <c r="FM313" i="1"/>
  <c r="FL313" i="1"/>
  <c r="FK313" i="1"/>
  <c r="FJ313" i="1"/>
  <c r="FI313" i="1"/>
  <c r="FH313" i="1"/>
  <c r="FG313" i="1"/>
  <c r="FF313" i="1"/>
  <c r="FE313" i="1"/>
  <c r="FD313" i="1"/>
  <c r="FC313" i="1"/>
  <c r="FB313" i="1"/>
  <c r="FA313" i="1"/>
  <c r="EZ313" i="1"/>
  <c r="EY313" i="1"/>
  <c r="EX313" i="1"/>
  <c r="EW313" i="1"/>
  <c r="EV313" i="1"/>
  <c r="EU313" i="1"/>
  <c r="ET313" i="1"/>
  <c r="ES313" i="1"/>
  <c r="ER313" i="1"/>
  <c r="EQ313" i="1"/>
  <c r="EP313" i="1"/>
  <c r="EO313" i="1"/>
  <c r="EN313" i="1"/>
  <c r="EM313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C313" i="1"/>
  <c r="CB313" i="1"/>
  <c r="CA313" i="1"/>
  <c r="BZ313" i="1"/>
  <c r="BY313" i="1"/>
  <c r="BX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S313" i="1"/>
  <c r="AR313" i="1"/>
  <c r="AQ313" i="1"/>
  <c r="AP313" i="1"/>
  <c r="AO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L313" i="1"/>
  <c r="K313" i="1"/>
  <c r="J313" i="1"/>
  <c r="I313" i="1"/>
  <c r="H313" i="1"/>
  <c r="G313" i="1"/>
  <c r="C313" i="1"/>
  <c r="C312" i="1"/>
  <c r="GS311" i="1"/>
  <c r="GR311" i="1"/>
  <c r="GQ311" i="1"/>
  <c r="GP311" i="1"/>
  <c r="GO311" i="1"/>
  <c r="GN311" i="1"/>
  <c r="GM311" i="1"/>
  <c r="GL311" i="1"/>
  <c r="GK311" i="1"/>
  <c r="GJ311" i="1"/>
  <c r="GI311" i="1"/>
  <c r="GH311" i="1"/>
  <c r="GG311" i="1"/>
  <c r="GF311" i="1"/>
  <c r="GE311" i="1"/>
  <c r="GD311" i="1"/>
  <c r="GC311" i="1"/>
  <c r="GB311" i="1"/>
  <c r="GA311" i="1"/>
  <c r="FZ311" i="1"/>
  <c r="FY311" i="1"/>
  <c r="FX311" i="1"/>
  <c r="FW311" i="1"/>
  <c r="FV311" i="1"/>
  <c r="FU311" i="1"/>
  <c r="FQ311" i="1"/>
  <c r="FP311" i="1"/>
  <c r="FO311" i="1"/>
  <c r="FN311" i="1"/>
  <c r="FM311" i="1"/>
  <c r="FL311" i="1"/>
  <c r="FK311" i="1"/>
  <c r="FJ311" i="1"/>
  <c r="FI311" i="1"/>
  <c r="FH311" i="1"/>
  <c r="FG311" i="1"/>
  <c r="FF311" i="1"/>
  <c r="FE311" i="1"/>
  <c r="FD311" i="1"/>
  <c r="FC311" i="1"/>
  <c r="FB311" i="1"/>
  <c r="FA311" i="1"/>
  <c r="EZ311" i="1"/>
  <c r="EY311" i="1"/>
  <c r="EX311" i="1"/>
  <c r="EW311" i="1"/>
  <c r="EV311" i="1"/>
  <c r="EU311" i="1"/>
  <c r="ET311" i="1"/>
  <c r="ES311" i="1"/>
  <c r="ER311" i="1"/>
  <c r="EQ311" i="1"/>
  <c r="EP311" i="1"/>
  <c r="EO311" i="1"/>
  <c r="EN311" i="1"/>
  <c r="EM311" i="1"/>
  <c r="EL311" i="1"/>
  <c r="EK311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C311" i="1"/>
  <c r="CB311" i="1"/>
  <c r="CA311" i="1"/>
  <c r="BZ311" i="1"/>
  <c r="BY311" i="1"/>
  <c r="BX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S311" i="1"/>
  <c r="AR311" i="1"/>
  <c r="AQ311" i="1"/>
  <c r="AP311" i="1"/>
  <c r="AO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L311" i="1"/>
  <c r="K311" i="1"/>
  <c r="J311" i="1"/>
  <c r="I311" i="1"/>
  <c r="H311" i="1"/>
  <c r="G311" i="1"/>
  <c r="C311" i="1"/>
  <c r="GS310" i="1"/>
  <c r="GR310" i="1"/>
  <c r="GQ310" i="1"/>
  <c r="GP310" i="1"/>
  <c r="GO310" i="1"/>
  <c r="GN310" i="1"/>
  <c r="GM310" i="1"/>
  <c r="GL310" i="1"/>
  <c r="GK310" i="1"/>
  <c r="GJ310" i="1"/>
  <c r="GI310" i="1"/>
  <c r="GH310" i="1"/>
  <c r="GG310" i="1"/>
  <c r="GF310" i="1"/>
  <c r="GE310" i="1"/>
  <c r="GD310" i="1"/>
  <c r="GC310" i="1"/>
  <c r="GB310" i="1"/>
  <c r="GA310" i="1"/>
  <c r="FZ310" i="1"/>
  <c r="FY310" i="1"/>
  <c r="FX310" i="1"/>
  <c r="FW310" i="1"/>
  <c r="FV310" i="1"/>
  <c r="FU310" i="1"/>
  <c r="FQ310" i="1"/>
  <c r="FP310" i="1"/>
  <c r="FO310" i="1"/>
  <c r="FN310" i="1"/>
  <c r="FM310" i="1"/>
  <c r="FL310" i="1"/>
  <c r="FK310" i="1"/>
  <c r="FJ310" i="1"/>
  <c r="FI310" i="1"/>
  <c r="FH310" i="1"/>
  <c r="FG310" i="1"/>
  <c r="FF310" i="1"/>
  <c r="FE310" i="1"/>
  <c r="FD310" i="1"/>
  <c r="FC310" i="1"/>
  <c r="FB310" i="1"/>
  <c r="FA310" i="1"/>
  <c r="EZ310" i="1"/>
  <c r="EY310" i="1"/>
  <c r="EX310" i="1"/>
  <c r="EW310" i="1"/>
  <c r="EV310" i="1"/>
  <c r="EU310" i="1"/>
  <c r="ET310" i="1"/>
  <c r="ES310" i="1"/>
  <c r="ER310" i="1"/>
  <c r="EQ310" i="1"/>
  <c r="EP310" i="1"/>
  <c r="EO310" i="1"/>
  <c r="EN310" i="1"/>
  <c r="EM310" i="1"/>
  <c r="EL310" i="1"/>
  <c r="EK310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C310" i="1"/>
  <c r="CB310" i="1"/>
  <c r="CA310" i="1"/>
  <c r="BZ310" i="1"/>
  <c r="BY310" i="1"/>
  <c r="BX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S310" i="1"/>
  <c r="AR310" i="1"/>
  <c r="AQ310" i="1"/>
  <c r="AP310" i="1"/>
  <c r="AO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L310" i="1"/>
  <c r="K310" i="1"/>
  <c r="J310" i="1"/>
  <c r="I310" i="1"/>
  <c r="H310" i="1"/>
  <c r="G310" i="1"/>
  <c r="C310" i="1"/>
  <c r="GS309" i="1"/>
  <c r="GR309" i="1"/>
  <c r="GQ309" i="1"/>
  <c r="GP309" i="1"/>
  <c r="GO309" i="1"/>
  <c r="GN309" i="1"/>
  <c r="GM309" i="1"/>
  <c r="GL309" i="1"/>
  <c r="GK309" i="1"/>
  <c r="GJ309" i="1"/>
  <c r="GI309" i="1"/>
  <c r="GH309" i="1"/>
  <c r="GG309" i="1"/>
  <c r="GF309" i="1"/>
  <c r="GE309" i="1"/>
  <c r="GD309" i="1"/>
  <c r="GC309" i="1"/>
  <c r="GB309" i="1"/>
  <c r="GA309" i="1"/>
  <c r="FZ309" i="1"/>
  <c r="FY309" i="1"/>
  <c r="FX309" i="1"/>
  <c r="FW309" i="1"/>
  <c r="FV309" i="1"/>
  <c r="FU309" i="1"/>
  <c r="FQ309" i="1"/>
  <c r="FP309" i="1"/>
  <c r="FO309" i="1"/>
  <c r="FN309" i="1"/>
  <c r="FM309" i="1"/>
  <c r="FL309" i="1"/>
  <c r="FK309" i="1"/>
  <c r="FJ309" i="1"/>
  <c r="FI309" i="1"/>
  <c r="FH309" i="1"/>
  <c r="FG309" i="1"/>
  <c r="FF309" i="1"/>
  <c r="FE309" i="1"/>
  <c r="FD309" i="1"/>
  <c r="FC309" i="1"/>
  <c r="FB309" i="1"/>
  <c r="FA309" i="1"/>
  <c r="EZ309" i="1"/>
  <c r="EY309" i="1"/>
  <c r="EX309" i="1"/>
  <c r="EW309" i="1"/>
  <c r="EV309" i="1"/>
  <c r="EU309" i="1"/>
  <c r="ET309" i="1"/>
  <c r="ES309" i="1"/>
  <c r="ER309" i="1"/>
  <c r="EQ309" i="1"/>
  <c r="EP309" i="1"/>
  <c r="EO309" i="1"/>
  <c r="EN309" i="1"/>
  <c r="EM309" i="1"/>
  <c r="EL309" i="1"/>
  <c r="EK309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C309" i="1"/>
  <c r="CB309" i="1"/>
  <c r="CA309" i="1"/>
  <c r="BZ309" i="1"/>
  <c r="BY309" i="1"/>
  <c r="BX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S309" i="1"/>
  <c r="AR309" i="1"/>
  <c r="AQ309" i="1"/>
  <c r="AP309" i="1"/>
  <c r="AO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L309" i="1"/>
  <c r="K309" i="1"/>
  <c r="J309" i="1"/>
  <c r="I309" i="1"/>
  <c r="H309" i="1"/>
  <c r="G309" i="1"/>
  <c r="C309" i="1"/>
  <c r="GS308" i="1"/>
  <c r="GR308" i="1"/>
  <c r="GQ308" i="1"/>
  <c r="GP308" i="1"/>
  <c r="GO308" i="1"/>
  <c r="GN308" i="1"/>
  <c r="GM308" i="1"/>
  <c r="GL308" i="1"/>
  <c r="GK308" i="1"/>
  <c r="GJ308" i="1"/>
  <c r="GI308" i="1"/>
  <c r="GH308" i="1"/>
  <c r="GG308" i="1"/>
  <c r="GF308" i="1"/>
  <c r="GE308" i="1"/>
  <c r="GD308" i="1"/>
  <c r="GC308" i="1"/>
  <c r="GB308" i="1"/>
  <c r="GA308" i="1"/>
  <c r="FZ308" i="1"/>
  <c r="FY308" i="1"/>
  <c r="FX308" i="1"/>
  <c r="FW308" i="1"/>
  <c r="FV308" i="1"/>
  <c r="FU308" i="1"/>
  <c r="FQ308" i="1"/>
  <c r="FP308" i="1"/>
  <c r="FO308" i="1"/>
  <c r="FN308" i="1"/>
  <c r="FM308" i="1"/>
  <c r="FL308" i="1"/>
  <c r="FK308" i="1"/>
  <c r="FJ308" i="1"/>
  <c r="FI308" i="1"/>
  <c r="FH308" i="1"/>
  <c r="FG308" i="1"/>
  <c r="FF308" i="1"/>
  <c r="FE308" i="1"/>
  <c r="FD308" i="1"/>
  <c r="FC308" i="1"/>
  <c r="FB308" i="1"/>
  <c r="FA308" i="1"/>
  <c r="EZ308" i="1"/>
  <c r="EY308" i="1"/>
  <c r="EX308" i="1"/>
  <c r="EW308" i="1"/>
  <c r="EV308" i="1"/>
  <c r="EU308" i="1"/>
  <c r="ET308" i="1"/>
  <c r="ES308" i="1"/>
  <c r="ER308" i="1"/>
  <c r="EQ308" i="1"/>
  <c r="EP308" i="1"/>
  <c r="EO308" i="1"/>
  <c r="EN308" i="1"/>
  <c r="EM308" i="1"/>
  <c r="EL308" i="1"/>
  <c r="EK308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C308" i="1"/>
  <c r="CB308" i="1"/>
  <c r="CA308" i="1"/>
  <c r="BZ308" i="1"/>
  <c r="BY308" i="1"/>
  <c r="BX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S308" i="1"/>
  <c r="AR308" i="1"/>
  <c r="AQ308" i="1"/>
  <c r="AP308" i="1"/>
  <c r="AO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L308" i="1"/>
  <c r="K308" i="1"/>
  <c r="J308" i="1"/>
  <c r="I308" i="1"/>
  <c r="H308" i="1"/>
  <c r="G308" i="1"/>
  <c r="C308" i="1"/>
  <c r="GS307" i="1"/>
  <c r="GR307" i="1"/>
  <c r="GQ307" i="1"/>
  <c r="GP307" i="1"/>
  <c r="GO307" i="1"/>
  <c r="GN307" i="1"/>
  <c r="GM307" i="1"/>
  <c r="GL307" i="1"/>
  <c r="GK307" i="1"/>
  <c r="GJ307" i="1"/>
  <c r="GI307" i="1"/>
  <c r="GH307" i="1"/>
  <c r="GG307" i="1"/>
  <c r="GF307" i="1"/>
  <c r="GE307" i="1"/>
  <c r="GD307" i="1"/>
  <c r="GC307" i="1"/>
  <c r="GB307" i="1"/>
  <c r="GA307" i="1"/>
  <c r="FZ307" i="1"/>
  <c r="FY307" i="1"/>
  <c r="FX307" i="1"/>
  <c r="FW307" i="1"/>
  <c r="FV307" i="1"/>
  <c r="FU307" i="1"/>
  <c r="FQ307" i="1"/>
  <c r="FP307" i="1"/>
  <c r="FO307" i="1"/>
  <c r="FN307" i="1"/>
  <c r="FM307" i="1"/>
  <c r="FL307" i="1"/>
  <c r="FK307" i="1"/>
  <c r="FJ307" i="1"/>
  <c r="FI307" i="1"/>
  <c r="FH307" i="1"/>
  <c r="FG307" i="1"/>
  <c r="FF307" i="1"/>
  <c r="FE307" i="1"/>
  <c r="FD307" i="1"/>
  <c r="FC307" i="1"/>
  <c r="FB307" i="1"/>
  <c r="FA307" i="1"/>
  <c r="EZ307" i="1"/>
  <c r="EY307" i="1"/>
  <c r="EX307" i="1"/>
  <c r="EW307" i="1"/>
  <c r="EV307" i="1"/>
  <c r="EU307" i="1"/>
  <c r="ET307" i="1"/>
  <c r="ES307" i="1"/>
  <c r="ER307" i="1"/>
  <c r="EQ307" i="1"/>
  <c r="EP307" i="1"/>
  <c r="EO307" i="1"/>
  <c r="EN307" i="1"/>
  <c r="EM307" i="1"/>
  <c r="EL307" i="1"/>
  <c r="EK307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C307" i="1"/>
  <c r="CB307" i="1"/>
  <c r="CA307" i="1"/>
  <c r="BZ307" i="1"/>
  <c r="BY307" i="1"/>
  <c r="BX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S307" i="1"/>
  <c r="AR307" i="1"/>
  <c r="AQ307" i="1"/>
  <c r="AP307" i="1"/>
  <c r="AO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L307" i="1"/>
  <c r="K307" i="1"/>
  <c r="J307" i="1"/>
  <c r="I307" i="1"/>
  <c r="H307" i="1"/>
  <c r="G307" i="1"/>
  <c r="C307" i="1"/>
  <c r="GS306" i="1"/>
  <c r="GR306" i="1"/>
  <c r="GQ306" i="1"/>
  <c r="GP306" i="1"/>
  <c r="GO306" i="1"/>
  <c r="GN306" i="1"/>
  <c r="GM306" i="1"/>
  <c r="GL306" i="1"/>
  <c r="GK306" i="1"/>
  <c r="GJ306" i="1"/>
  <c r="GI306" i="1"/>
  <c r="GH306" i="1"/>
  <c r="GG306" i="1"/>
  <c r="GF306" i="1"/>
  <c r="GE306" i="1"/>
  <c r="GD306" i="1"/>
  <c r="GC306" i="1"/>
  <c r="GB306" i="1"/>
  <c r="GA306" i="1"/>
  <c r="FZ306" i="1"/>
  <c r="FY306" i="1"/>
  <c r="FX306" i="1"/>
  <c r="FW306" i="1"/>
  <c r="FV306" i="1"/>
  <c r="FU306" i="1"/>
  <c r="FQ306" i="1"/>
  <c r="FP306" i="1"/>
  <c r="FO306" i="1"/>
  <c r="FN306" i="1"/>
  <c r="FM306" i="1"/>
  <c r="FL306" i="1"/>
  <c r="FK306" i="1"/>
  <c r="FJ306" i="1"/>
  <c r="FI306" i="1"/>
  <c r="FH306" i="1"/>
  <c r="FG306" i="1"/>
  <c r="FF306" i="1"/>
  <c r="FE306" i="1"/>
  <c r="FD306" i="1"/>
  <c r="FC306" i="1"/>
  <c r="FB306" i="1"/>
  <c r="FA306" i="1"/>
  <c r="EZ306" i="1"/>
  <c r="EY306" i="1"/>
  <c r="EX306" i="1"/>
  <c r="EW306" i="1"/>
  <c r="EV306" i="1"/>
  <c r="EU306" i="1"/>
  <c r="ET306" i="1"/>
  <c r="ES306" i="1"/>
  <c r="ER306" i="1"/>
  <c r="EQ306" i="1"/>
  <c r="EP306" i="1"/>
  <c r="EO306" i="1"/>
  <c r="EN306" i="1"/>
  <c r="EM306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C306" i="1"/>
  <c r="CB306" i="1"/>
  <c r="CA306" i="1"/>
  <c r="BZ306" i="1"/>
  <c r="BY306" i="1"/>
  <c r="BX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S306" i="1"/>
  <c r="AR306" i="1"/>
  <c r="AQ306" i="1"/>
  <c r="AP306" i="1"/>
  <c r="AO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L306" i="1"/>
  <c r="K306" i="1"/>
  <c r="J306" i="1"/>
  <c r="I306" i="1"/>
  <c r="H306" i="1"/>
  <c r="G306" i="1"/>
  <c r="C306" i="1"/>
  <c r="GS305" i="1"/>
  <c r="GR305" i="1"/>
  <c r="GQ305" i="1"/>
  <c r="GQ358" i="1" s="1"/>
  <c r="GP305" i="1"/>
  <c r="GO305" i="1"/>
  <c r="GN305" i="1"/>
  <c r="GM305" i="1"/>
  <c r="GM358" i="1" s="1"/>
  <c r="GL305" i="1"/>
  <c r="GK305" i="1"/>
  <c r="GJ305" i="1"/>
  <c r="GI305" i="1"/>
  <c r="GI358" i="1" s="1"/>
  <c r="GH305" i="1"/>
  <c r="GG305" i="1"/>
  <c r="GF305" i="1"/>
  <c r="GE305" i="1"/>
  <c r="GE358" i="1" s="1"/>
  <c r="GD305" i="1"/>
  <c r="GC305" i="1"/>
  <c r="GB305" i="1"/>
  <c r="GA305" i="1"/>
  <c r="GA358" i="1" s="1"/>
  <c r="FZ305" i="1"/>
  <c r="FY305" i="1"/>
  <c r="FX305" i="1"/>
  <c r="FW305" i="1"/>
  <c r="FW358" i="1" s="1"/>
  <c r="FV305" i="1"/>
  <c r="FU305" i="1"/>
  <c r="FQ305" i="1"/>
  <c r="FQ358" i="1" s="1"/>
  <c r="FP305" i="1"/>
  <c r="FO305" i="1"/>
  <c r="FN305" i="1"/>
  <c r="FM305" i="1"/>
  <c r="FM358" i="1" s="1"/>
  <c r="FL305" i="1"/>
  <c r="FK305" i="1"/>
  <c r="FJ305" i="1"/>
  <c r="FI305" i="1"/>
  <c r="FI358" i="1" s="1"/>
  <c r="FH305" i="1"/>
  <c r="FG305" i="1"/>
  <c r="FF305" i="1"/>
  <c r="FE305" i="1"/>
  <c r="FE358" i="1" s="1"/>
  <c r="FD305" i="1"/>
  <c r="FC305" i="1"/>
  <c r="FB305" i="1"/>
  <c r="FA305" i="1"/>
  <c r="FA358" i="1" s="1"/>
  <c r="EZ305" i="1"/>
  <c r="EY305" i="1"/>
  <c r="EX305" i="1"/>
  <c r="EW305" i="1"/>
  <c r="EW358" i="1" s="1"/>
  <c r="EV305" i="1"/>
  <c r="EU305" i="1"/>
  <c r="ET305" i="1"/>
  <c r="ES305" i="1"/>
  <c r="ES358" i="1" s="1"/>
  <c r="ER305" i="1"/>
  <c r="EQ305" i="1"/>
  <c r="EP305" i="1"/>
  <c r="EO305" i="1"/>
  <c r="EO358" i="1" s="1"/>
  <c r="EN305" i="1"/>
  <c r="EM305" i="1"/>
  <c r="EL305" i="1"/>
  <c r="EK305" i="1"/>
  <c r="EK358" i="1" s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C305" i="1"/>
  <c r="CB305" i="1"/>
  <c r="CA305" i="1"/>
  <c r="BZ305" i="1"/>
  <c r="BY305" i="1"/>
  <c r="BX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S305" i="1"/>
  <c r="AR305" i="1"/>
  <c r="AQ305" i="1"/>
  <c r="AP305" i="1"/>
  <c r="AO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L305" i="1"/>
  <c r="K305" i="1"/>
  <c r="J305" i="1"/>
  <c r="I305" i="1"/>
  <c r="H305" i="1"/>
  <c r="G305" i="1"/>
  <c r="C305" i="1"/>
  <c r="D301" i="1"/>
  <c r="A301" i="1"/>
  <c r="GS300" i="1"/>
  <c r="GR300" i="1"/>
  <c r="GQ300" i="1"/>
  <c r="GP300" i="1"/>
  <c r="GO300" i="1"/>
  <c r="GN300" i="1"/>
  <c r="GM300" i="1"/>
  <c r="GL300" i="1"/>
  <c r="GK300" i="1"/>
  <c r="GJ300" i="1"/>
  <c r="GI300" i="1"/>
  <c r="GH300" i="1"/>
  <c r="GG300" i="1"/>
  <c r="GF300" i="1"/>
  <c r="GE300" i="1"/>
  <c r="GD300" i="1"/>
  <c r="GC300" i="1"/>
  <c r="GB300" i="1"/>
  <c r="GA300" i="1"/>
  <c r="FZ300" i="1"/>
  <c r="FY300" i="1"/>
  <c r="FX300" i="1"/>
  <c r="FW300" i="1"/>
  <c r="FV300" i="1"/>
  <c r="FU300" i="1"/>
  <c r="FQ300" i="1"/>
  <c r="FP300" i="1"/>
  <c r="FO300" i="1"/>
  <c r="FN300" i="1"/>
  <c r="FM300" i="1"/>
  <c r="FL300" i="1"/>
  <c r="FK300" i="1"/>
  <c r="FJ300" i="1"/>
  <c r="FI300" i="1"/>
  <c r="FH300" i="1"/>
  <c r="FG300" i="1"/>
  <c r="FF300" i="1"/>
  <c r="FE300" i="1"/>
  <c r="FD300" i="1"/>
  <c r="FC300" i="1"/>
  <c r="FB300" i="1"/>
  <c r="FA300" i="1"/>
  <c r="EZ300" i="1"/>
  <c r="EY300" i="1"/>
  <c r="EX300" i="1"/>
  <c r="EW300" i="1"/>
  <c r="EV300" i="1"/>
  <c r="EU300" i="1"/>
  <c r="ET300" i="1"/>
  <c r="ES300" i="1"/>
  <c r="ER300" i="1"/>
  <c r="EQ300" i="1"/>
  <c r="EP300" i="1"/>
  <c r="EO300" i="1"/>
  <c r="EN300" i="1"/>
  <c r="EM300" i="1"/>
  <c r="EL300" i="1"/>
  <c r="EK300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C300" i="1"/>
  <c r="CB300" i="1"/>
  <c r="CA300" i="1"/>
  <c r="BZ300" i="1"/>
  <c r="BY300" i="1"/>
  <c r="BX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S300" i="1"/>
  <c r="AR300" i="1"/>
  <c r="AQ300" i="1"/>
  <c r="AP300" i="1"/>
  <c r="AO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L300" i="1"/>
  <c r="K300" i="1"/>
  <c r="J300" i="1"/>
  <c r="I300" i="1"/>
  <c r="H300" i="1"/>
  <c r="G300" i="1"/>
  <c r="C300" i="1"/>
  <c r="GS299" i="1"/>
  <c r="GR299" i="1"/>
  <c r="GQ299" i="1"/>
  <c r="GP299" i="1"/>
  <c r="GO299" i="1"/>
  <c r="GN299" i="1"/>
  <c r="GM299" i="1"/>
  <c r="GL299" i="1"/>
  <c r="GK299" i="1"/>
  <c r="GJ299" i="1"/>
  <c r="GI299" i="1"/>
  <c r="GH299" i="1"/>
  <c r="GG299" i="1"/>
  <c r="GF299" i="1"/>
  <c r="GE299" i="1"/>
  <c r="GD299" i="1"/>
  <c r="GC299" i="1"/>
  <c r="GB299" i="1"/>
  <c r="GA299" i="1"/>
  <c r="FZ299" i="1"/>
  <c r="FY299" i="1"/>
  <c r="FX299" i="1"/>
  <c r="FW299" i="1"/>
  <c r="FV299" i="1"/>
  <c r="FU299" i="1"/>
  <c r="FQ299" i="1"/>
  <c r="FP299" i="1"/>
  <c r="FO299" i="1"/>
  <c r="FN299" i="1"/>
  <c r="FM299" i="1"/>
  <c r="FL299" i="1"/>
  <c r="FK299" i="1"/>
  <c r="FJ299" i="1"/>
  <c r="FI299" i="1"/>
  <c r="FH299" i="1"/>
  <c r="FG299" i="1"/>
  <c r="FF299" i="1"/>
  <c r="FE299" i="1"/>
  <c r="FD299" i="1"/>
  <c r="FC299" i="1"/>
  <c r="FB299" i="1"/>
  <c r="FA299" i="1"/>
  <c r="EZ299" i="1"/>
  <c r="EY299" i="1"/>
  <c r="EX299" i="1"/>
  <c r="EW299" i="1"/>
  <c r="EV299" i="1"/>
  <c r="EU299" i="1"/>
  <c r="ET299" i="1"/>
  <c r="ES299" i="1"/>
  <c r="ER299" i="1"/>
  <c r="EQ299" i="1"/>
  <c r="EP299" i="1"/>
  <c r="EO299" i="1"/>
  <c r="EN299" i="1"/>
  <c r="EM299" i="1"/>
  <c r="EL299" i="1"/>
  <c r="EK299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C299" i="1"/>
  <c r="CB299" i="1"/>
  <c r="CA299" i="1"/>
  <c r="BZ299" i="1"/>
  <c r="BY299" i="1"/>
  <c r="BX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S299" i="1"/>
  <c r="AR299" i="1"/>
  <c r="AQ299" i="1"/>
  <c r="AP299" i="1"/>
  <c r="AO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L299" i="1"/>
  <c r="K299" i="1"/>
  <c r="J299" i="1"/>
  <c r="I299" i="1"/>
  <c r="H299" i="1"/>
  <c r="G299" i="1"/>
  <c r="C299" i="1"/>
  <c r="GS298" i="1"/>
  <c r="GR298" i="1"/>
  <c r="GQ298" i="1"/>
  <c r="GP298" i="1"/>
  <c r="GO298" i="1"/>
  <c r="GN298" i="1"/>
  <c r="GM298" i="1"/>
  <c r="GL298" i="1"/>
  <c r="GK298" i="1"/>
  <c r="GJ298" i="1"/>
  <c r="GI298" i="1"/>
  <c r="GH298" i="1"/>
  <c r="GG298" i="1"/>
  <c r="GF298" i="1"/>
  <c r="GE298" i="1"/>
  <c r="GD298" i="1"/>
  <c r="GC298" i="1"/>
  <c r="GB298" i="1"/>
  <c r="GA298" i="1"/>
  <c r="FZ298" i="1"/>
  <c r="FY298" i="1"/>
  <c r="FX298" i="1"/>
  <c r="FW298" i="1"/>
  <c r="FV298" i="1"/>
  <c r="FU298" i="1"/>
  <c r="FQ298" i="1"/>
  <c r="FP298" i="1"/>
  <c r="FO298" i="1"/>
  <c r="FN298" i="1"/>
  <c r="FM298" i="1"/>
  <c r="FL298" i="1"/>
  <c r="FK298" i="1"/>
  <c r="FJ298" i="1"/>
  <c r="FI298" i="1"/>
  <c r="FH298" i="1"/>
  <c r="FG298" i="1"/>
  <c r="FF298" i="1"/>
  <c r="FE298" i="1"/>
  <c r="FD298" i="1"/>
  <c r="FC298" i="1"/>
  <c r="FB298" i="1"/>
  <c r="FA298" i="1"/>
  <c r="EZ298" i="1"/>
  <c r="EY298" i="1"/>
  <c r="EX298" i="1"/>
  <c r="EW298" i="1"/>
  <c r="EV298" i="1"/>
  <c r="EU298" i="1"/>
  <c r="ET298" i="1"/>
  <c r="ES298" i="1"/>
  <c r="ER298" i="1"/>
  <c r="EQ298" i="1"/>
  <c r="EP298" i="1"/>
  <c r="EO298" i="1"/>
  <c r="EN298" i="1"/>
  <c r="EM298" i="1"/>
  <c r="EL298" i="1"/>
  <c r="EK298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C298" i="1"/>
  <c r="CB298" i="1"/>
  <c r="CA298" i="1"/>
  <c r="BZ298" i="1"/>
  <c r="BY298" i="1"/>
  <c r="BX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S298" i="1"/>
  <c r="AR298" i="1"/>
  <c r="AQ298" i="1"/>
  <c r="AP298" i="1"/>
  <c r="AO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I298" i="1"/>
  <c r="H298" i="1"/>
  <c r="G298" i="1"/>
  <c r="C298" i="1"/>
  <c r="GS297" i="1"/>
  <c r="GR297" i="1"/>
  <c r="GQ297" i="1"/>
  <c r="GP297" i="1"/>
  <c r="GO297" i="1"/>
  <c r="GN297" i="1"/>
  <c r="GM297" i="1"/>
  <c r="GL297" i="1"/>
  <c r="GK297" i="1"/>
  <c r="GJ297" i="1"/>
  <c r="GI297" i="1"/>
  <c r="GH297" i="1"/>
  <c r="GG297" i="1"/>
  <c r="GF297" i="1"/>
  <c r="GE297" i="1"/>
  <c r="GD297" i="1"/>
  <c r="GC297" i="1"/>
  <c r="GB297" i="1"/>
  <c r="GA297" i="1"/>
  <c r="FZ297" i="1"/>
  <c r="FY297" i="1"/>
  <c r="FX297" i="1"/>
  <c r="FW297" i="1"/>
  <c r="FV297" i="1"/>
  <c r="FU297" i="1"/>
  <c r="FQ297" i="1"/>
  <c r="FP297" i="1"/>
  <c r="FO297" i="1"/>
  <c r="FN297" i="1"/>
  <c r="FM297" i="1"/>
  <c r="FL297" i="1"/>
  <c r="FK297" i="1"/>
  <c r="FJ297" i="1"/>
  <c r="FI297" i="1"/>
  <c r="FH297" i="1"/>
  <c r="FG297" i="1"/>
  <c r="FF297" i="1"/>
  <c r="FE297" i="1"/>
  <c r="FD297" i="1"/>
  <c r="FC297" i="1"/>
  <c r="FB297" i="1"/>
  <c r="FA297" i="1"/>
  <c r="EZ297" i="1"/>
  <c r="EY297" i="1"/>
  <c r="EX297" i="1"/>
  <c r="EW297" i="1"/>
  <c r="EV297" i="1"/>
  <c r="EU297" i="1"/>
  <c r="ET297" i="1"/>
  <c r="ES297" i="1"/>
  <c r="ER297" i="1"/>
  <c r="EQ297" i="1"/>
  <c r="EP297" i="1"/>
  <c r="EO297" i="1"/>
  <c r="EN297" i="1"/>
  <c r="EM297" i="1"/>
  <c r="EL297" i="1"/>
  <c r="EK297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C297" i="1"/>
  <c r="CB297" i="1"/>
  <c r="CA297" i="1"/>
  <c r="BZ297" i="1"/>
  <c r="BY297" i="1"/>
  <c r="BX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S297" i="1"/>
  <c r="AR297" i="1"/>
  <c r="AQ297" i="1"/>
  <c r="AP297" i="1"/>
  <c r="AO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L297" i="1"/>
  <c r="K297" i="1"/>
  <c r="J297" i="1"/>
  <c r="I297" i="1"/>
  <c r="H297" i="1"/>
  <c r="G297" i="1"/>
  <c r="C297" i="1"/>
  <c r="GS296" i="1"/>
  <c r="GR296" i="1"/>
  <c r="GQ296" i="1"/>
  <c r="GP296" i="1"/>
  <c r="GO296" i="1"/>
  <c r="GN296" i="1"/>
  <c r="GM296" i="1"/>
  <c r="GL296" i="1"/>
  <c r="GK296" i="1"/>
  <c r="GJ296" i="1"/>
  <c r="GI296" i="1"/>
  <c r="GH296" i="1"/>
  <c r="GG296" i="1"/>
  <c r="GF296" i="1"/>
  <c r="GE296" i="1"/>
  <c r="GD296" i="1"/>
  <c r="GC296" i="1"/>
  <c r="GB296" i="1"/>
  <c r="GA296" i="1"/>
  <c r="FZ296" i="1"/>
  <c r="FY296" i="1"/>
  <c r="FX296" i="1"/>
  <c r="FW296" i="1"/>
  <c r="FV296" i="1"/>
  <c r="FU296" i="1"/>
  <c r="FQ296" i="1"/>
  <c r="FP296" i="1"/>
  <c r="FO296" i="1"/>
  <c r="FN296" i="1"/>
  <c r="FM296" i="1"/>
  <c r="FL296" i="1"/>
  <c r="FK296" i="1"/>
  <c r="FJ296" i="1"/>
  <c r="FI296" i="1"/>
  <c r="FH296" i="1"/>
  <c r="FG296" i="1"/>
  <c r="FF296" i="1"/>
  <c r="FE296" i="1"/>
  <c r="FD296" i="1"/>
  <c r="FC296" i="1"/>
  <c r="FB296" i="1"/>
  <c r="FA296" i="1"/>
  <c r="EZ296" i="1"/>
  <c r="EY296" i="1"/>
  <c r="EX296" i="1"/>
  <c r="EW296" i="1"/>
  <c r="EV296" i="1"/>
  <c r="EU296" i="1"/>
  <c r="ET296" i="1"/>
  <c r="ES296" i="1"/>
  <c r="ER296" i="1"/>
  <c r="EQ296" i="1"/>
  <c r="EP296" i="1"/>
  <c r="EO296" i="1"/>
  <c r="EN296" i="1"/>
  <c r="EM296" i="1"/>
  <c r="EL296" i="1"/>
  <c r="EK296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C296" i="1"/>
  <c r="CB296" i="1"/>
  <c r="CA296" i="1"/>
  <c r="BZ296" i="1"/>
  <c r="BY296" i="1"/>
  <c r="BX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S296" i="1"/>
  <c r="AR296" i="1"/>
  <c r="AQ296" i="1"/>
  <c r="AP296" i="1"/>
  <c r="AO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L296" i="1"/>
  <c r="K296" i="1"/>
  <c r="J296" i="1"/>
  <c r="I296" i="1"/>
  <c r="H296" i="1"/>
  <c r="G296" i="1"/>
  <c r="C296" i="1"/>
  <c r="GS295" i="1"/>
  <c r="GR295" i="1"/>
  <c r="GQ295" i="1"/>
  <c r="GP295" i="1"/>
  <c r="GO295" i="1"/>
  <c r="GN295" i="1"/>
  <c r="GM295" i="1"/>
  <c r="GL295" i="1"/>
  <c r="GK295" i="1"/>
  <c r="GJ295" i="1"/>
  <c r="GI295" i="1"/>
  <c r="GH295" i="1"/>
  <c r="GG295" i="1"/>
  <c r="GF295" i="1"/>
  <c r="GE295" i="1"/>
  <c r="GD295" i="1"/>
  <c r="GC295" i="1"/>
  <c r="GB295" i="1"/>
  <c r="GA295" i="1"/>
  <c r="FZ295" i="1"/>
  <c r="FY295" i="1"/>
  <c r="FX295" i="1"/>
  <c r="FW295" i="1"/>
  <c r="FV295" i="1"/>
  <c r="FU295" i="1"/>
  <c r="FQ295" i="1"/>
  <c r="FP295" i="1"/>
  <c r="FO295" i="1"/>
  <c r="FN295" i="1"/>
  <c r="FM295" i="1"/>
  <c r="FL295" i="1"/>
  <c r="FK295" i="1"/>
  <c r="FJ295" i="1"/>
  <c r="FI295" i="1"/>
  <c r="FH295" i="1"/>
  <c r="FG295" i="1"/>
  <c r="FF295" i="1"/>
  <c r="FE295" i="1"/>
  <c r="FD295" i="1"/>
  <c r="FC295" i="1"/>
  <c r="FB295" i="1"/>
  <c r="FA295" i="1"/>
  <c r="EZ295" i="1"/>
  <c r="EY295" i="1"/>
  <c r="EX295" i="1"/>
  <c r="EW295" i="1"/>
  <c r="EV295" i="1"/>
  <c r="EU295" i="1"/>
  <c r="ET295" i="1"/>
  <c r="ES295" i="1"/>
  <c r="ER295" i="1"/>
  <c r="EQ295" i="1"/>
  <c r="EP295" i="1"/>
  <c r="EO295" i="1"/>
  <c r="EN295" i="1"/>
  <c r="EM295" i="1"/>
  <c r="EL295" i="1"/>
  <c r="EK295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C295" i="1"/>
  <c r="CB295" i="1"/>
  <c r="CA295" i="1"/>
  <c r="BZ295" i="1"/>
  <c r="BY295" i="1"/>
  <c r="BX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S295" i="1"/>
  <c r="AR295" i="1"/>
  <c r="AQ295" i="1"/>
  <c r="AP295" i="1"/>
  <c r="AO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L295" i="1"/>
  <c r="K295" i="1"/>
  <c r="J295" i="1"/>
  <c r="I295" i="1"/>
  <c r="H295" i="1"/>
  <c r="G295" i="1"/>
  <c r="C295" i="1"/>
  <c r="GS294" i="1"/>
  <c r="GR294" i="1"/>
  <c r="GQ294" i="1"/>
  <c r="GP294" i="1"/>
  <c r="GO294" i="1"/>
  <c r="GN294" i="1"/>
  <c r="GM294" i="1"/>
  <c r="GL294" i="1"/>
  <c r="GK294" i="1"/>
  <c r="GJ294" i="1"/>
  <c r="GI294" i="1"/>
  <c r="GH294" i="1"/>
  <c r="GG294" i="1"/>
  <c r="GF294" i="1"/>
  <c r="GE294" i="1"/>
  <c r="GD294" i="1"/>
  <c r="GC294" i="1"/>
  <c r="GB294" i="1"/>
  <c r="GA294" i="1"/>
  <c r="FZ294" i="1"/>
  <c r="FY294" i="1"/>
  <c r="FX294" i="1"/>
  <c r="FW294" i="1"/>
  <c r="FV294" i="1"/>
  <c r="FU294" i="1"/>
  <c r="FQ294" i="1"/>
  <c r="FP294" i="1"/>
  <c r="FO294" i="1"/>
  <c r="FN294" i="1"/>
  <c r="FM294" i="1"/>
  <c r="FL294" i="1"/>
  <c r="FK294" i="1"/>
  <c r="FJ294" i="1"/>
  <c r="FI294" i="1"/>
  <c r="FH294" i="1"/>
  <c r="FG294" i="1"/>
  <c r="FF294" i="1"/>
  <c r="FE294" i="1"/>
  <c r="FD294" i="1"/>
  <c r="FC294" i="1"/>
  <c r="FB294" i="1"/>
  <c r="FA294" i="1"/>
  <c r="EZ294" i="1"/>
  <c r="EY294" i="1"/>
  <c r="EX294" i="1"/>
  <c r="EW294" i="1"/>
  <c r="EV294" i="1"/>
  <c r="EU294" i="1"/>
  <c r="ET294" i="1"/>
  <c r="ES294" i="1"/>
  <c r="ER294" i="1"/>
  <c r="EQ294" i="1"/>
  <c r="EP294" i="1"/>
  <c r="EO294" i="1"/>
  <c r="EN294" i="1"/>
  <c r="EM294" i="1"/>
  <c r="EL294" i="1"/>
  <c r="EK294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C294" i="1"/>
  <c r="CB294" i="1"/>
  <c r="CA294" i="1"/>
  <c r="BZ294" i="1"/>
  <c r="BY294" i="1"/>
  <c r="BX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S294" i="1"/>
  <c r="AR294" i="1"/>
  <c r="AQ294" i="1"/>
  <c r="AP294" i="1"/>
  <c r="AO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L294" i="1"/>
  <c r="K294" i="1"/>
  <c r="J294" i="1"/>
  <c r="I294" i="1"/>
  <c r="H294" i="1"/>
  <c r="G294" i="1"/>
  <c r="C294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FU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EU293" i="1"/>
  <c r="ET293" i="1"/>
  <c r="ES293" i="1"/>
  <c r="ER293" i="1"/>
  <c r="EQ293" i="1"/>
  <c r="EP293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C293" i="1"/>
  <c r="CB293" i="1"/>
  <c r="CA293" i="1"/>
  <c r="BZ293" i="1"/>
  <c r="BY293" i="1"/>
  <c r="BX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S293" i="1"/>
  <c r="AR293" i="1"/>
  <c r="AQ293" i="1"/>
  <c r="AP293" i="1"/>
  <c r="AO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L293" i="1"/>
  <c r="K293" i="1"/>
  <c r="J293" i="1"/>
  <c r="I293" i="1"/>
  <c r="H293" i="1"/>
  <c r="G293" i="1"/>
  <c r="C293" i="1"/>
  <c r="GS292" i="1"/>
  <c r="GR292" i="1"/>
  <c r="GQ292" i="1"/>
  <c r="GP292" i="1"/>
  <c r="GO292" i="1"/>
  <c r="GN292" i="1"/>
  <c r="GM292" i="1"/>
  <c r="GL292" i="1"/>
  <c r="GK292" i="1"/>
  <c r="GJ292" i="1"/>
  <c r="GI292" i="1"/>
  <c r="GH292" i="1"/>
  <c r="GG292" i="1"/>
  <c r="GF292" i="1"/>
  <c r="GE292" i="1"/>
  <c r="GD292" i="1"/>
  <c r="GC292" i="1"/>
  <c r="GB292" i="1"/>
  <c r="GA292" i="1"/>
  <c r="FZ292" i="1"/>
  <c r="FY292" i="1"/>
  <c r="FX292" i="1"/>
  <c r="FW292" i="1"/>
  <c r="FV292" i="1"/>
  <c r="FU292" i="1"/>
  <c r="FQ292" i="1"/>
  <c r="FP292" i="1"/>
  <c r="FO292" i="1"/>
  <c r="FN292" i="1"/>
  <c r="FM292" i="1"/>
  <c r="FL292" i="1"/>
  <c r="FK292" i="1"/>
  <c r="FJ292" i="1"/>
  <c r="FI292" i="1"/>
  <c r="FH292" i="1"/>
  <c r="FG292" i="1"/>
  <c r="FF292" i="1"/>
  <c r="FE292" i="1"/>
  <c r="FD292" i="1"/>
  <c r="FC292" i="1"/>
  <c r="FB292" i="1"/>
  <c r="FA292" i="1"/>
  <c r="EZ292" i="1"/>
  <c r="EY292" i="1"/>
  <c r="EX292" i="1"/>
  <c r="EW292" i="1"/>
  <c r="EV292" i="1"/>
  <c r="EU292" i="1"/>
  <c r="ET292" i="1"/>
  <c r="ES292" i="1"/>
  <c r="ER292" i="1"/>
  <c r="EQ292" i="1"/>
  <c r="EP292" i="1"/>
  <c r="EO292" i="1"/>
  <c r="EN292" i="1"/>
  <c r="EM292" i="1"/>
  <c r="EL292" i="1"/>
  <c r="EK292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C292" i="1"/>
  <c r="CB292" i="1"/>
  <c r="CA292" i="1"/>
  <c r="BZ292" i="1"/>
  <c r="BY292" i="1"/>
  <c r="BX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S292" i="1"/>
  <c r="AR292" i="1"/>
  <c r="AQ292" i="1"/>
  <c r="AP292" i="1"/>
  <c r="AO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L292" i="1"/>
  <c r="K292" i="1"/>
  <c r="J292" i="1"/>
  <c r="I292" i="1"/>
  <c r="H292" i="1"/>
  <c r="G292" i="1"/>
  <c r="C292" i="1"/>
  <c r="GS291" i="1"/>
  <c r="GR291" i="1"/>
  <c r="GQ291" i="1"/>
  <c r="GP291" i="1"/>
  <c r="GO291" i="1"/>
  <c r="GN291" i="1"/>
  <c r="GM291" i="1"/>
  <c r="GL291" i="1"/>
  <c r="GK291" i="1"/>
  <c r="GJ291" i="1"/>
  <c r="GI291" i="1"/>
  <c r="GH291" i="1"/>
  <c r="GG291" i="1"/>
  <c r="GF291" i="1"/>
  <c r="GE291" i="1"/>
  <c r="GD291" i="1"/>
  <c r="GC291" i="1"/>
  <c r="GB291" i="1"/>
  <c r="GA291" i="1"/>
  <c r="FZ291" i="1"/>
  <c r="FY291" i="1"/>
  <c r="FX291" i="1"/>
  <c r="FW291" i="1"/>
  <c r="FV291" i="1"/>
  <c r="FU291" i="1"/>
  <c r="FQ291" i="1"/>
  <c r="FP291" i="1"/>
  <c r="FO291" i="1"/>
  <c r="FN291" i="1"/>
  <c r="FM291" i="1"/>
  <c r="FL291" i="1"/>
  <c r="FK291" i="1"/>
  <c r="FJ291" i="1"/>
  <c r="FI291" i="1"/>
  <c r="FH291" i="1"/>
  <c r="FG291" i="1"/>
  <c r="FF291" i="1"/>
  <c r="FE291" i="1"/>
  <c r="FD291" i="1"/>
  <c r="FC291" i="1"/>
  <c r="FB291" i="1"/>
  <c r="FA291" i="1"/>
  <c r="EZ291" i="1"/>
  <c r="EY291" i="1"/>
  <c r="EX291" i="1"/>
  <c r="EW291" i="1"/>
  <c r="EV291" i="1"/>
  <c r="EU291" i="1"/>
  <c r="ET291" i="1"/>
  <c r="ES291" i="1"/>
  <c r="ER291" i="1"/>
  <c r="EQ291" i="1"/>
  <c r="EP291" i="1"/>
  <c r="EO291" i="1"/>
  <c r="EN291" i="1"/>
  <c r="EM291" i="1"/>
  <c r="EL291" i="1"/>
  <c r="EK291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C291" i="1"/>
  <c r="CB291" i="1"/>
  <c r="CA291" i="1"/>
  <c r="BZ291" i="1"/>
  <c r="BY291" i="1"/>
  <c r="BX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S291" i="1"/>
  <c r="AR291" i="1"/>
  <c r="AQ291" i="1"/>
  <c r="AP291" i="1"/>
  <c r="AO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L291" i="1"/>
  <c r="K291" i="1"/>
  <c r="J291" i="1"/>
  <c r="I291" i="1"/>
  <c r="H291" i="1"/>
  <c r="G291" i="1"/>
  <c r="C291" i="1"/>
  <c r="GS290" i="1"/>
  <c r="GR290" i="1"/>
  <c r="GQ290" i="1"/>
  <c r="GP290" i="1"/>
  <c r="GO290" i="1"/>
  <c r="GN290" i="1"/>
  <c r="GM290" i="1"/>
  <c r="GL290" i="1"/>
  <c r="GK290" i="1"/>
  <c r="GJ290" i="1"/>
  <c r="GI290" i="1"/>
  <c r="GH290" i="1"/>
  <c r="GG290" i="1"/>
  <c r="GF290" i="1"/>
  <c r="GE290" i="1"/>
  <c r="GD290" i="1"/>
  <c r="GC290" i="1"/>
  <c r="GB290" i="1"/>
  <c r="GA290" i="1"/>
  <c r="FZ290" i="1"/>
  <c r="FY290" i="1"/>
  <c r="FX290" i="1"/>
  <c r="FW290" i="1"/>
  <c r="FV290" i="1"/>
  <c r="FU290" i="1"/>
  <c r="FQ290" i="1"/>
  <c r="FP290" i="1"/>
  <c r="FO290" i="1"/>
  <c r="FN290" i="1"/>
  <c r="FM290" i="1"/>
  <c r="FL290" i="1"/>
  <c r="FK290" i="1"/>
  <c r="FJ290" i="1"/>
  <c r="FI290" i="1"/>
  <c r="FH290" i="1"/>
  <c r="FG290" i="1"/>
  <c r="FF290" i="1"/>
  <c r="FE290" i="1"/>
  <c r="FD290" i="1"/>
  <c r="FC290" i="1"/>
  <c r="FB290" i="1"/>
  <c r="FA290" i="1"/>
  <c r="EZ290" i="1"/>
  <c r="EY290" i="1"/>
  <c r="EX290" i="1"/>
  <c r="EW290" i="1"/>
  <c r="EV290" i="1"/>
  <c r="EU290" i="1"/>
  <c r="ET290" i="1"/>
  <c r="ES290" i="1"/>
  <c r="ER290" i="1"/>
  <c r="EQ290" i="1"/>
  <c r="EP290" i="1"/>
  <c r="EO290" i="1"/>
  <c r="EN290" i="1"/>
  <c r="EM290" i="1"/>
  <c r="EL290" i="1"/>
  <c r="EK290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C290" i="1"/>
  <c r="CB290" i="1"/>
  <c r="CA290" i="1"/>
  <c r="BZ290" i="1"/>
  <c r="BY290" i="1"/>
  <c r="BX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S290" i="1"/>
  <c r="AR290" i="1"/>
  <c r="AQ290" i="1"/>
  <c r="AP290" i="1"/>
  <c r="AO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L290" i="1"/>
  <c r="K290" i="1"/>
  <c r="J290" i="1"/>
  <c r="I290" i="1"/>
  <c r="H290" i="1"/>
  <c r="G290" i="1"/>
  <c r="C290" i="1"/>
  <c r="GS289" i="1"/>
  <c r="GR289" i="1"/>
  <c r="GQ289" i="1"/>
  <c r="GP289" i="1"/>
  <c r="GO289" i="1"/>
  <c r="GN289" i="1"/>
  <c r="GM289" i="1"/>
  <c r="GL289" i="1"/>
  <c r="GK289" i="1"/>
  <c r="GJ289" i="1"/>
  <c r="GI289" i="1"/>
  <c r="GH289" i="1"/>
  <c r="GG289" i="1"/>
  <c r="GF289" i="1"/>
  <c r="GE289" i="1"/>
  <c r="GD289" i="1"/>
  <c r="GC289" i="1"/>
  <c r="GB289" i="1"/>
  <c r="GA289" i="1"/>
  <c r="FZ289" i="1"/>
  <c r="FY289" i="1"/>
  <c r="FX289" i="1"/>
  <c r="FW289" i="1"/>
  <c r="FV289" i="1"/>
  <c r="FU289" i="1"/>
  <c r="FQ289" i="1"/>
  <c r="FP289" i="1"/>
  <c r="FO289" i="1"/>
  <c r="FN289" i="1"/>
  <c r="FM289" i="1"/>
  <c r="FL289" i="1"/>
  <c r="FK289" i="1"/>
  <c r="FJ289" i="1"/>
  <c r="FI289" i="1"/>
  <c r="FH289" i="1"/>
  <c r="FG289" i="1"/>
  <c r="FF289" i="1"/>
  <c r="FE289" i="1"/>
  <c r="FD289" i="1"/>
  <c r="FC289" i="1"/>
  <c r="FB289" i="1"/>
  <c r="FA289" i="1"/>
  <c r="EZ289" i="1"/>
  <c r="EY289" i="1"/>
  <c r="EX289" i="1"/>
  <c r="EW289" i="1"/>
  <c r="EV289" i="1"/>
  <c r="EU289" i="1"/>
  <c r="ET289" i="1"/>
  <c r="ES289" i="1"/>
  <c r="ER289" i="1"/>
  <c r="EQ289" i="1"/>
  <c r="EP289" i="1"/>
  <c r="EO289" i="1"/>
  <c r="EN289" i="1"/>
  <c r="EM289" i="1"/>
  <c r="EL289" i="1"/>
  <c r="EK289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C289" i="1"/>
  <c r="CB289" i="1"/>
  <c r="CA289" i="1"/>
  <c r="BZ289" i="1"/>
  <c r="BY289" i="1"/>
  <c r="BX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S289" i="1"/>
  <c r="AR289" i="1"/>
  <c r="AQ289" i="1"/>
  <c r="AP289" i="1"/>
  <c r="AO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I289" i="1"/>
  <c r="H289" i="1"/>
  <c r="G289" i="1"/>
  <c r="C289" i="1"/>
  <c r="GS288" i="1"/>
  <c r="GR288" i="1"/>
  <c r="GQ288" i="1"/>
  <c r="GP288" i="1"/>
  <c r="GO288" i="1"/>
  <c r="GN288" i="1"/>
  <c r="GM288" i="1"/>
  <c r="GL288" i="1"/>
  <c r="GK288" i="1"/>
  <c r="GJ288" i="1"/>
  <c r="GI288" i="1"/>
  <c r="GH288" i="1"/>
  <c r="GG288" i="1"/>
  <c r="GF288" i="1"/>
  <c r="GE288" i="1"/>
  <c r="GD288" i="1"/>
  <c r="GC288" i="1"/>
  <c r="GB288" i="1"/>
  <c r="GA288" i="1"/>
  <c r="FZ288" i="1"/>
  <c r="FY288" i="1"/>
  <c r="FX288" i="1"/>
  <c r="FW288" i="1"/>
  <c r="FV288" i="1"/>
  <c r="FU288" i="1"/>
  <c r="FQ288" i="1"/>
  <c r="FP288" i="1"/>
  <c r="FO288" i="1"/>
  <c r="FN288" i="1"/>
  <c r="FM288" i="1"/>
  <c r="FL288" i="1"/>
  <c r="FK288" i="1"/>
  <c r="FJ288" i="1"/>
  <c r="FI288" i="1"/>
  <c r="FH288" i="1"/>
  <c r="FG288" i="1"/>
  <c r="FF288" i="1"/>
  <c r="FE288" i="1"/>
  <c r="FD288" i="1"/>
  <c r="FC288" i="1"/>
  <c r="FB288" i="1"/>
  <c r="FA288" i="1"/>
  <c r="EZ288" i="1"/>
  <c r="EY288" i="1"/>
  <c r="EX288" i="1"/>
  <c r="EW288" i="1"/>
  <c r="EV288" i="1"/>
  <c r="EU288" i="1"/>
  <c r="ET288" i="1"/>
  <c r="ES288" i="1"/>
  <c r="ER288" i="1"/>
  <c r="EQ288" i="1"/>
  <c r="EP288" i="1"/>
  <c r="EO288" i="1"/>
  <c r="EN288" i="1"/>
  <c r="EM288" i="1"/>
  <c r="EL288" i="1"/>
  <c r="EK288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C288" i="1"/>
  <c r="CB288" i="1"/>
  <c r="CA288" i="1"/>
  <c r="BZ288" i="1"/>
  <c r="BY288" i="1"/>
  <c r="BX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S288" i="1"/>
  <c r="AR288" i="1"/>
  <c r="AQ288" i="1"/>
  <c r="AP288" i="1"/>
  <c r="AO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L288" i="1"/>
  <c r="K288" i="1"/>
  <c r="J288" i="1"/>
  <c r="I288" i="1"/>
  <c r="H288" i="1"/>
  <c r="G288" i="1"/>
  <c r="C288" i="1"/>
  <c r="GS287" i="1"/>
  <c r="GR287" i="1"/>
  <c r="GQ287" i="1"/>
  <c r="GP287" i="1"/>
  <c r="GO287" i="1"/>
  <c r="GN287" i="1"/>
  <c r="GM287" i="1"/>
  <c r="GL287" i="1"/>
  <c r="GK287" i="1"/>
  <c r="GJ287" i="1"/>
  <c r="GI287" i="1"/>
  <c r="GH287" i="1"/>
  <c r="GG287" i="1"/>
  <c r="GF287" i="1"/>
  <c r="GE287" i="1"/>
  <c r="GD287" i="1"/>
  <c r="GC287" i="1"/>
  <c r="GB287" i="1"/>
  <c r="GA287" i="1"/>
  <c r="FZ287" i="1"/>
  <c r="FY287" i="1"/>
  <c r="FX287" i="1"/>
  <c r="FW287" i="1"/>
  <c r="FV287" i="1"/>
  <c r="FU287" i="1"/>
  <c r="FQ287" i="1"/>
  <c r="FP287" i="1"/>
  <c r="FO287" i="1"/>
  <c r="FN287" i="1"/>
  <c r="FM287" i="1"/>
  <c r="FL287" i="1"/>
  <c r="FK287" i="1"/>
  <c r="FJ287" i="1"/>
  <c r="FI287" i="1"/>
  <c r="FH287" i="1"/>
  <c r="FG287" i="1"/>
  <c r="FF287" i="1"/>
  <c r="FE287" i="1"/>
  <c r="FD287" i="1"/>
  <c r="FC287" i="1"/>
  <c r="FB287" i="1"/>
  <c r="FA287" i="1"/>
  <c r="EZ287" i="1"/>
  <c r="EY287" i="1"/>
  <c r="EX287" i="1"/>
  <c r="EW287" i="1"/>
  <c r="EV287" i="1"/>
  <c r="EU287" i="1"/>
  <c r="ET287" i="1"/>
  <c r="ES287" i="1"/>
  <c r="ER287" i="1"/>
  <c r="EQ287" i="1"/>
  <c r="EP287" i="1"/>
  <c r="EO287" i="1"/>
  <c r="EN287" i="1"/>
  <c r="EM287" i="1"/>
  <c r="EL287" i="1"/>
  <c r="EK287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C287" i="1"/>
  <c r="CB287" i="1"/>
  <c r="CA287" i="1"/>
  <c r="BZ287" i="1"/>
  <c r="BY287" i="1"/>
  <c r="BX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S287" i="1"/>
  <c r="AR287" i="1"/>
  <c r="AQ287" i="1"/>
  <c r="AP287" i="1"/>
  <c r="AO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L287" i="1"/>
  <c r="K287" i="1"/>
  <c r="J287" i="1"/>
  <c r="I287" i="1"/>
  <c r="H287" i="1"/>
  <c r="G287" i="1"/>
  <c r="C287" i="1"/>
  <c r="GS286" i="1"/>
  <c r="GR286" i="1"/>
  <c r="GQ286" i="1"/>
  <c r="GP286" i="1"/>
  <c r="GO286" i="1"/>
  <c r="GN286" i="1"/>
  <c r="GM286" i="1"/>
  <c r="GL286" i="1"/>
  <c r="GK286" i="1"/>
  <c r="GJ286" i="1"/>
  <c r="GI286" i="1"/>
  <c r="GH286" i="1"/>
  <c r="GG286" i="1"/>
  <c r="GF286" i="1"/>
  <c r="GE286" i="1"/>
  <c r="GD286" i="1"/>
  <c r="GC286" i="1"/>
  <c r="GB286" i="1"/>
  <c r="GA286" i="1"/>
  <c r="FZ286" i="1"/>
  <c r="FY286" i="1"/>
  <c r="FX286" i="1"/>
  <c r="FW286" i="1"/>
  <c r="FV286" i="1"/>
  <c r="FU286" i="1"/>
  <c r="FQ286" i="1"/>
  <c r="FP286" i="1"/>
  <c r="FO286" i="1"/>
  <c r="FN286" i="1"/>
  <c r="FM286" i="1"/>
  <c r="FL286" i="1"/>
  <c r="FK286" i="1"/>
  <c r="FJ286" i="1"/>
  <c r="FI286" i="1"/>
  <c r="FH286" i="1"/>
  <c r="FG286" i="1"/>
  <c r="FF286" i="1"/>
  <c r="FE286" i="1"/>
  <c r="FD286" i="1"/>
  <c r="FC286" i="1"/>
  <c r="FB286" i="1"/>
  <c r="FA286" i="1"/>
  <c r="EZ286" i="1"/>
  <c r="EY286" i="1"/>
  <c r="EX286" i="1"/>
  <c r="EW286" i="1"/>
  <c r="EV286" i="1"/>
  <c r="EU286" i="1"/>
  <c r="ET286" i="1"/>
  <c r="ES286" i="1"/>
  <c r="ER286" i="1"/>
  <c r="EQ286" i="1"/>
  <c r="EP286" i="1"/>
  <c r="EO286" i="1"/>
  <c r="EN286" i="1"/>
  <c r="EM286" i="1"/>
  <c r="EL286" i="1"/>
  <c r="EK286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C286" i="1"/>
  <c r="CB286" i="1"/>
  <c r="CA286" i="1"/>
  <c r="BZ286" i="1"/>
  <c r="BY286" i="1"/>
  <c r="BX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S286" i="1"/>
  <c r="AR286" i="1"/>
  <c r="AQ286" i="1"/>
  <c r="AP286" i="1"/>
  <c r="AO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L286" i="1"/>
  <c r="K286" i="1"/>
  <c r="J286" i="1"/>
  <c r="I286" i="1"/>
  <c r="H286" i="1"/>
  <c r="G286" i="1"/>
  <c r="C286" i="1"/>
  <c r="GS285" i="1"/>
  <c r="GR285" i="1"/>
  <c r="GQ285" i="1"/>
  <c r="GP285" i="1"/>
  <c r="GO285" i="1"/>
  <c r="GN285" i="1"/>
  <c r="GM285" i="1"/>
  <c r="GL285" i="1"/>
  <c r="GK285" i="1"/>
  <c r="GJ285" i="1"/>
  <c r="GI285" i="1"/>
  <c r="GH285" i="1"/>
  <c r="GG285" i="1"/>
  <c r="GF285" i="1"/>
  <c r="GE285" i="1"/>
  <c r="GD285" i="1"/>
  <c r="GC285" i="1"/>
  <c r="GB285" i="1"/>
  <c r="GA285" i="1"/>
  <c r="FZ285" i="1"/>
  <c r="FY285" i="1"/>
  <c r="FX285" i="1"/>
  <c r="FW285" i="1"/>
  <c r="FV285" i="1"/>
  <c r="FU285" i="1"/>
  <c r="FQ285" i="1"/>
  <c r="FP285" i="1"/>
  <c r="FO285" i="1"/>
  <c r="FN285" i="1"/>
  <c r="FM285" i="1"/>
  <c r="FL285" i="1"/>
  <c r="FK285" i="1"/>
  <c r="FJ285" i="1"/>
  <c r="FI285" i="1"/>
  <c r="FH285" i="1"/>
  <c r="FG285" i="1"/>
  <c r="FF285" i="1"/>
  <c r="FE285" i="1"/>
  <c r="FD285" i="1"/>
  <c r="FC285" i="1"/>
  <c r="FB285" i="1"/>
  <c r="FA285" i="1"/>
  <c r="EZ285" i="1"/>
  <c r="EY285" i="1"/>
  <c r="EX285" i="1"/>
  <c r="EW285" i="1"/>
  <c r="EV285" i="1"/>
  <c r="EU285" i="1"/>
  <c r="ET285" i="1"/>
  <c r="ES285" i="1"/>
  <c r="ER285" i="1"/>
  <c r="EQ285" i="1"/>
  <c r="EP285" i="1"/>
  <c r="EO285" i="1"/>
  <c r="EN285" i="1"/>
  <c r="EM285" i="1"/>
  <c r="EL285" i="1"/>
  <c r="EK285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C285" i="1"/>
  <c r="CB285" i="1"/>
  <c r="CA285" i="1"/>
  <c r="BZ285" i="1"/>
  <c r="BY285" i="1"/>
  <c r="BX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S285" i="1"/>
  <c r="AR285" i="1"/>
  <c r="AQ285" i="1"/>
  <c r="AP285" i="1"/>
  <c r="AO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L285" i="1"/>
  <c r="K285" i="1"/>
  <c r="J285" i="1"/>
  <c r="I285" i="1"/>
  <c r="H285" i="1"/>
  <c r="G285" i="1"/>
  <c r="C285" i="1"/>
  <c r="GS284" i="1"/>
  <c r="GR284" i="1"/>
  <c r="GQ284" i="1"/>
  <c r="GP284" i="1"/>
  <c r="GO284" i="1"/>
  <c r="GN284" i="1"/>
  <c r="GM284" i="1"/>
  <c r="GL284" i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U284" i="1"/>
  <c r="FQ284" i="1"/>
  <c r="FP284" i="1"/>
  <c r="FO284" i="1"/>
  <c r="FN284" i="1"/>
  <c r="FM284" i="1"/>
  <c r="FL284" i="1"/>
  <c r="FK284" i="1"/>
  <c r="FJ284" i="1"/>
  <c r="FI284" i="1"/>
  <c r="FH284" i="1"/>
  <c r="FG284" i="1"/>
  <c r="FF284" i="1"/>
  <c r="FE284" i="1"/>
  <c r="FD284" i="1"/>
  <c r="FC284" i="1"/>
  <c r="FB284" i="1"/>
  <c r="FA284" i="1"/>
  <c r="EZ284" i="1"/>
  <c r="EY284" i="1"/>
  <c r="EX284" i="1"/>
  <c r="EW284" i="1"/>
  <c r="EV284" i="1"/>
  <c r="EU284" i="1"/>
  <c r="ET284" i="1"/>
  <c r="ES284" i="1"/>
  <c r="ER284" i="1"/>
  <c r="EQ284" i="1"/>
  <c r="EP284" i="1"/>
  <c r="EO284" i="1"/>
  <c r="EN284" i="1"/>
  <c r="EM284" i="1"/>
  <c r="EL284" i="1"/>
  <c r="EK284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C284" i="1"/>
  <c r="CB284" i="1"/>
  <c r="CA284" i="1"/>
  <c r="BZ284" i="1"/>
  <c r="BY284" i="1"/>
  <c r="BX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S284" i="1"/>
  <c r="AR284" i="1"/>
  <c r="AQ284" i="1"/>
  <c r="AP284" i="1"/>
  <c r="AO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L284" i="1"/>
  <c r="K284" i="1"/>
  <c r="J284" i="1"/>
  <c r="I284" i="1"/>
  <c r="H284" i="1"/>
  <c r="G284" i="1"/>
  <c r="C284" i="1"/>
  <c r="GS283" i="1"/>
  <c r="GR283" i="1"/>
  <c r="GQ283" i="1"/>
  <c r="GP283" i="1"/>
  <c r="GO283" i="1"/>
  <c r="GN283" i="1"/>
  <c r="GM283" i="1"/>
  <c r="GL283" i="1"/>
  <c r="GK283" i="1"/>
  <c r="GJ283" i="1"/>
  <c r="GI283" i="1"/>
  <c r="GH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U283" i="1"/>
  <c r="FQ283" i="1"/>
  <c r="FP283" i="1"/>
  <c r="FO283" i="1"/>
  <c r="FN283" i="1"/>
  <c r="FM283" i="1"/>
  <c r="FL283" i="1"/>
  <c r="FK283" i="1"/>
  <c r="FJ283" i="1"/>
  <c r="FI283" i="1"/>
  <c r="FH283" i="1"/>
  <c r="FG283" i="1"/>
  <c r="FF283" i="1"/>
  <c r="FE283" i="1"/>
  <c r="FD283" i="1"/>
  <c r="FC283" i="1"/>
  <c r="FB283" i="1"/>
  <c r="FA283" i="1"/>
  <c r="EZ283" i="1"/>
  <c r="EY283" i="1"/>
  <c r="EX283" i="1"/>
  <c r="EW283" i="1"/>
  <c r="EV283" i="1"/>
  <c r="EU283" i="1"/>
  <c r="ET283" i="1"/>
  <c r="ES283" i="1"/>
  <c r="ER283" i="1"/>
  <c r="EQ283" i="1"/>
  <c r="EP283" i="1"/>
  <c r="EO283" i="1"/>
  <c r="EN283" i="1"/>
  <c r="EM283" i="1"/>
  <c r="EL283" i="1"/>
  <c r="EK283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C283" i="1"/>
  <c r="CB283" i="1"/>
  <c r="CA283" i="1"/>
  <c r="BZ283" i="1"/>
  <c r="BY283" i="1"/>
  <c r="BX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S283" i="1"/>
  <c r="AR283" i="1"/>
  <c r="AQ283" i="1"/>
  <c r="AP283" i="1"/>
  <c r="AO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L283" i="1"/>
  <c r="K283" i="1"/>
  <c r="J283" i="1"/>
  <c r="I283" i="1"/>
  <c r="H283" i="1"/>
  <c r="G283" i="1"/>
  <c r="C283" i="1"/>
  <c r="GS282" i="1"/>
  <c r="GR282" i="1"/>
  <c r="GQ282" i="1"/>
  <c r="GP282" i="1"/>
  <c r="GO282" i="1"/>
  <c r="GN282" i="1"/>
  <c r="GM282" i="1"/>
  <c r="GL282" i="1"/>
  <c r="GK282" i="1"/>
  <c r="GJ282" i="1"/>
  <c r="GI282" i="1"/>
  <c r="GH282" i="1"/>
  <c r="GG282" i="1"/>
  <c r="GF282" i="1"/>
  <c r="GE282" i="1"/>
  <c r="GD282" i="1"/>
  <c r="GC282" i="1"/>
  <c r="GB282" i="1"/>
  <c r="GA282" i="1"/>
  <c r="FZ282" i="1"/>
  <c r="FY282" i="1"/>
  <c r="FX282" i="1"/>
  <c r="FW282" i="1"/>
  <c r="FV282" i="1"/>
  <c r="FU282" i="1"/>
  <c r="FQ282" i="1"/>
  <c r="FP282" i="1"/>
  <c r="FO282" i="1"/>
  <c r="FN282" i="1"/>
  <c r="FM282" i="1"/>
  <c r="FL282" i="1"/>
  <c r="FK282" i="1"/>
  <c r="FJ282" i="1"/>
  <c r="FI282" i="1"/>
  <c r="FH282" i="1"/>
  <c r="FG282" i="1"/>
  <c r="FF282" i="1"/>
  <c r="FE282" i="1"/>
  <c r="FD282" i="1"/>
  <c r="FC282" i="1"/>
  <c r="FB282" i="1"/>
  <c r="FA282" i="1"/>
  <c r="EZ282" i="1"/>
  <c r="EY282" i="1"/>
  <c r="EX282" i="1"/>
  <c r="EW282" i="1"/>
  <c r="EV282" i="1"/>
  <c r="EU282" i="1"/>
  <c r="ET282" i="1"/>
  <c r="ES282" i="1"/>
  <c r="ER282" i="1"/>
  <c r="EQ282" i="1"/>
  <c r="EP282" i="1"/>
  <c r="EO282" i="1"/>
  <c r="EN282" i="1"/>
  <c r="EM282" i="1"/>
  <c r="EL282" i="1"/>
  <c r="EK282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C282" i="1"/>
  <c r="CB282" i="1"/>
  <c r="CA282" i="1"/>
  <c r="BZ282" i="1"/>
  <c r="BY282" i="1"/>
  <c r="BX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S282" i="1"/>
  <c r="AR282" i="1"/>
  <c r="AQ282" i="1"/>
  <c r="AP282" i="1"/>
  <c r="AO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L282" i="1"/>
  <c r="K282" i="1"/>
  <c r="J282" i="1"/>
  <c r="I282" i="1"/>
  <c r="H282" i="1"/>
  <c r="G282" i="1"/>
  <c r="C282" i="1"/>
  <c r="GS281" i="1"/>
  <c r="GR281" i="1"/>
  <c r="GQ281" i="1"/>
  <c r="GP281" i="1"/>
  <c r="GO281" i="1"/>
  <c r="GN281" i="1"/>
  <c r="GM281" i="1"/>
  <c r="GL281" i="1"/>
  <c r="GK281" i="1"/>
  <c r="GJ281" i="1"/>
  <c r="GI281" i="1"/>
  <c r="GH281" i="1"/>
  <c r="GG281" i="1"/>
  <c r="GF281" i="1"/>
  <c r="GE281" i="1"/>
  <c r="GD281" i="1"/>
  <c r="GC281" i="1"/>
  <c r="GB281" i="1"/>
  <c r="GA281" i="1"/>
  <c r="FZ281" i="1"/>
  <c r="FY281" i="1"/>
  <c r="FX281" i="1"/>
  <c r="FW281" i="1"/>
  <c r="FV281" i="1"/>
  <c r="FU281" i="1"/>
  <c r="FQ281" i="1"/>
  <c r="FP281" i="1"/>
  <c r="FO281" i="1"/>
  <c r="FN281" i="1"/>
  <c r="FM281" i="1"/>
  <c r="FL281" i="1"/>
  <c r="FK281" i="1"/>
  <c r="FJ281" i="1"/>
  <c r="FI281" i="1"/>
  <c r="FH281" i="1"/>
  <c r="FG281" i="1"/>
  <c r="FF281" i="1"/>
  <c r="FE281" i="1"/>
  <c r="FD281" i="1"/>
  <c r="FC281" i="1"/>
  <c r="FB281" i="1"/>
  <c r="FA281" i="1"/>
  <c r="EZ281" i="1"/>
  <c r="EY281" i="1"/>
  <c r="EX281" i="1"/>
  <c r="EW281" i="1"/>
  <c r="EV281" i="1"/>
  <c r="EU281" i="1"/>
  <c r="ET281" i="1"/>
  <c r="ES281" i="1"/>
  <c r="ER281" i="1"/>
  <c r="EQ281" i="1"/>
  <c r="EP281" i="1"/>
  <c r="EO281" i="1"/>
  <c r="EN281" i="1"/>
  <c r="EM281" i="1"/>
  <c r="EL281" i="1"/>
  <c r="EK281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C281" i="1"/>
  <c r="CB281" i="1"/>
  <c r="CA281" i="1"/>
  <c r="BZ281" i="1"/>
  <c r="BY281" i="1"/>
  <c r="BX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S281" i="1"/>
  <c r="AR281" i="1"/>
  <c r="AQ281" i="1"/>
  <c r="AP281" i="1"/>
  <c r="AO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L281" i="1"/>
  <c r="K281" i="1"/>
  <c r="J281" i="1"/>
  <c r="I281" i="1"/>
  <c r="H281" i="1"/>
  <c r="G281" i="1"/>
  <c r="C281" i="1"/>
  <c r="GS280" i="1"/>
  <c r="GR280" i="1"/>
  <c r="GQ280" i="1"/>
  <c r="GP280" i="1"/>
  <c r="GO280" i="1"/>
  <c r="GN280" i="1"/>
  <c r="GM280" i="1"/>
  <c r="GL280" i="1"/>
  <c r="GK280" i="1"/>
  <c r="GJ280" i="1"/>
  <c r="GI280" i="1"/>
  <c r="GH280" i="1"/>
  <c r="GG280" i="1"/>
  <c r="GF280" i="1"/>
  <c r="GE280" i="1"/>
  <c r="GD280" i="1"/>
  <c r="GC280" i="1"/>
  <c r="GB280" i="1"/>
  <c r="GA280" i="1"/>
  <c r="FZ280" i="1"/>
  <c r="FY280" i="1"/>
  <c r="FX280" i="1"/>
  <c r="FW280" i="1"/>
  <c r="FV280" i="1"/>
  <c r="FU280" i="1"/>
  <c r="FQ280" i="1"/>
  <c r="FP280" i="1"/>
  <c r="FO280" i="1"/>
  <c r="FN280" i="1"/>
  <c r="FM280" i="1"/>
  <c r="FL280" i="1"/>
  <c r="FK280" i="1"/>
  <c r="FJ280" i="1"/>
  <c r="FI280" i="1"/>
  <c r="FH280" i="1"/>
  <c r="FG280" i="1"/>
  <c r="FF280" i="1"/>
  <c r="FE280" i="1"/>
  <c r="FD280" i="1"/>
  <c r="FC280" i="1"/>
  <c r="FB280" i="1"/>
  <c r="FA280" i="1"/>
  <c r="EZ280" i="1"/>
  <c r="EY280" i="1"/>
  <c r="EX280" i="1"/>
  <c r="EW280" i="1"/>
  <c r="EV280" i="1"/>
  <c r="EU280" i="1"/>
  <c r="ET280" i="1"/>
  <c r="ES280" i="1"/>
  <c r="ER280" i="1"/>
  <c r="EQ280" i="1"/>
  <c r="EP280" i="1"/>
  <c r="EO280" i="1"/>
  <c r="EN280" i="1"/>
  <c r="EM280" i="1"/>
  <c r="EL280" i="1"/>
  <c r="EK280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C280" i="1"/>
  <c r="CB280" i="1"/>
  <c r="CA280" i="1"/>
  <c r="BZ280" i="1"/>
  <c r="BY280" i="1"/>
  <c r="BX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S280" i="1"/>
  <c r="AR280" i="1"/>
  <c r="AQ280" i="1"/>
  <c r="AP280" i="1"/>
  <c r="AO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L280" i="1"/>
  <c r="K280" i="1"/>
  <c r="J280" i="1"/>
  <c r="I280" i="1"/>
  <c r="H280" i="1"/>
  <c r="G280" i="1"/>
  <c r="C280" i="1"/>
  <c r="GS279" i="1"/>
  <c r="GR279" i="1"/>
  <c r="GQ279" i="1"/>
  <c r="GP279" i="1"/>
  <c r="GO279" i="1"/>
  <c r="GN279" i="1"/>
  <c r="GM279" i="1"/>
  <c r="GL279" i="1"/>
  <c r="GK279" i="1"/>
  <c r="GJ279" i="1"/>
  <c r="GI279" i="1"/>
  <c r="GH279" i="1"/>
  <c r="GG279" i="1"/>
  <c r="GF279" i="1"/>
  <c r="GE279" i="1"/>
  <c r="GD279" i="1"/>
  <c r="GC279" i="1"/>
  <c r="GB279" i="1"/>
  <c r="GA279" i="1"/>
  <c r="FZ279" i="1"/>
  <c r="FY279" i="1"/>
  <c r="FX279" i="1"/>
  <c r="FW279" i="1"/>
  <c r="FV279" i="1"/>
  <c r="FU279" i="1"/>
  <c r="FQ279" i="1"/>
  <c r="FP279" i="1"/>
  <c r="FO279" i="1"/>
  <c r="FN279" i="1"/>
  <c r="FM279" i="1"/>
  <c r="FL279" i="1"/>
  <c r="FK279" i="1"/>
  <c r="FJ279" i="1"/>
  <c r="FI279" i="1"/>
  <c r="FH279" i="1"/>
  <c r="FG279" i="1"/>
  <c r="FF279" i="1"/>
  <c r="FE279" i="1"/>
  <c r="FD279" i="1"/>
  <c r="FC279" i="1"/>
  <c r="FB279" i="1"/>
  <c r="FA279" i="1"/>
  <c r="EZ279" i="1"/>
  <c r="EY279" i="1"/>
  <c r="EX279" i="1"/>
  <c r="EW279" i="1"/>
  <c r="EV279" i="1"/>
  <c r="EU279" i="1"/>
  <c r="ET279" i="1"/>
  <c r="ES279" i="1"/>
  <c r="ER279" i="1"/>
  <c r="EQ279" i="1"/>
  <c r="EP279" i="1"/>
  <c r="EO279" i="1"/>
  <c r="EN279" i="1"/>
  <c r="EM279" i="1"/>
  <c r="EL279" i="1"/>
  <c r="EK279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C279" i="1"/>
  <c r="CB279" i="1"/>
  <c r="CA279" i="1"/>
  <c r="BZ279" i="1"/>
  <c r="BY279" i="1"/>
  <c r="BX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S279" i="1"/>
  <c r="AR279" i="1"/>
  <c r="AQ279" i="1"/>
  <c r="AP279" i="1"/>
  <c r="AO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L279" i="1"/>
  <c r="K279" i="1"/>
  <c r="J279" i="1"/>
  <c r="I279" i="1"/>
  <c r="H279" i="1"/>
  <c r="G279" i="1"/>
  <c r="C279" i="1"/>
  <c r="GS278" i="1"/>
  <c r="GR278" i="1"/>
  <c r="GQ278" i="1"/>
  <c r="GP278" i="1"/>
  <c r="GO278" i="1"/>
  <c r="GN278" i="1"/>
  <c r="GM278" i="1"/>
  <c r="GL278" i="1"/>
  <c r="GK278" i="1"/>
  <c r="GJ278" i="1"/>
  <c r="GI278" i="1"/>
  <c r="GH278" i="1"/>
  <c r="GG278" i="1"/>
  <c r="GF278" i="1"/>
  <c r="GE278" i="1"/>
  <c r="GD278" i="1"/>
  <c r="GC278" i="1"/>
  <c r="GB278" i="1"/>
  <c r="GA278" i="1"/>
  <c r="FZ278" i="1"/>
  <c r="FY278" i="1"/>
  <c r="FX278" i="1"/>
  <c r="FW278" i="1"/>
  <c r="FV278" i="1"/>
  <c r="FU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C278" i="1"/>
  <c r="CB278" i="1"/>
  <c r="CA278" i="1"/>
  <c r="BZ278" i="1"/>
  <c r="BY278" i="1"/>
  <c r="BX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S278" i="1"/>
  <c r="AR278" i="1"/>
  <c r="AQ278" i="1"/>
  <c r="AP278" i="1"/>
  <c r="AO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L278" i="1"/>
  <c r="K278" i="1"/>
  <c r="J278" i="1"/>
  <c r="I278" i="1"/>
  <c r="H278" i="1"/>
  <c r="G278" i="1"/>
  <c r="C278" i="1"/>
  <c r="GS277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FY277" i="1"/>
  <c r="FX277" i="1"/>
  <c r="FW277" i="1"/>
  <c r="FV277" i="1"/>
  <c r="FU277" i="1"/>
  <c r="FQ277" i="1"/>
  <c r="FP277" i="1"/>
  <c r="FO277" i="1"/>
  <c r="FN277" i="1"/>
  <c r="FM277" i="1"/>
  <c r="FL277" i="1"/>
  <c r="FK277" i="1"/>
  <c r="FJ277" i="1"/>
  <c r="FI277" i="1"/>
  <c r="FH277" i="1"/>
  <c r="FG277" i="1"/>
  <c r="FF277" i="1"/>
  <c r="FE277" i="1"/>
  <c r="FD277" i="1"/>
  <c r="FC277" i="1"/>
  <c r="FB277" i="1"/>
  <c r="FA277" i="1"/>
  <c r="EZ277" i="1"/>
  <c r="EY277" i="1"/>
  <c r="EX277" i="1"/>
  <c r="EW277" i="1"/>
  <c r="EV277" i="1"/>
  <c r="EU277" i="1"/>
  <c r="ET277" i="1"/>
  <c r="ES277" i="1"/>
  <c r="ER277" i="1"/>
  <c r="EQ277" i="1"/>
  <c r="EP277" i="1"/>
  <c r="EO277" i="1"/>
  <c r="EN277" i="1"/>
  <c r="EM277" i="1"/>
  <c r="EL277" i="1"/>
  <c r="EK277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C277" i="1"/>
  <c r="CB277" i="1"/>
  <c r="CA277" i="1"/>
  <c r="BZ277" i="1"/>
  <c r="BY277" i="1"/>
  <c r="BX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S277" i="1"/>
  <c r="AR277" i="1"/>
  <c r="AQ277" i="1"/>
  <c r="AP277" i="1"/>
  <c r="AO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L277" i="1"/>
  <c r="K277" i="1"/>
  <c r="J277" i="1"/>
  <c r="I277" i="1"/>
  <c r="H277" i="1"/>
  <c r="G277" i="1"/>
  <c r="C277" i="1"/>
  <c r="GS276" i="1"/>
  <c r="GR276" i="1"/>
  <c r="GQ276" i="1"/>
  <c r="GP276" i="1"/>
  <c r="GO276" i="1"/>
  <c r="GN276" i="1"/>
  <c r="GM276" i="1"/>
  <c r="GL276" i="1"/>
  <c r="GK276" i="1"/>
  <c r="GJ276" i="1"/>
  <c r="GI276" i="1"/>
  <c r="GH276" i="1"/>
  <c r="GG276" i="1"/>
  <c r="GF276" i="1"/>
  <c r="GE276" i="1"/>
  <c r="GD276" i="1"/>
  <c r="GC276" i="1"/>
  <c r="GB276" i="1"/>
  <c r="GA276" i="1"/>
  <c r="FZ276" i="1"/>
  <c r="FY276" i="1"/>
  <c r="FX276" i="1"/>
  <c r="FW276" i="1"/>
  <c r="FV276" i="1"/>
  <c r="FU276" i="1"/>
  <c r="FQ276" i="1"/>
  <c r="FP276" i="1"/>
  <c r="FO276" i="1"/>
  <c r="FN276" i="1"/>
  <c r="FM276" i="1"/>
  <c r="FL276" i="1"/>
  <c r="FK276" i="1"/>
  <c r="FJ276" i="1"/>
  <c r="FI276" i="1"/>
  <c r="FH276" i="1"/>
  <c r="FG276" i="1"/>
  <c r="FF276" i="1"/>
  <c r="FE276" i="1"/>
  <c r="FD276" i="1"/>
  <c r="FC276" i="1"/>
  <c r="FB276" i="1"/>
  <c r="FA276" i="1"/>
  <c r="EZ276" i="1"/>
  <c r="EY276" i="1"/>
  <c r="EX276" i="1"/>
  <c r="EW276" i="1"/>
  <c r="EV276" i="1"/>
  <c r="EU276" i="1"/>
  <c r="ET276" i="1"/>
  <c r="ES276" i="1"/>
  <c r="ER276" i="1"/>
  <c r="EQ276" i="1"/>
  <c r="EP276" i="1"/>
  <c r="EO276" i="1"/>
  <c r="EN276" i="1"/>
  <c r="EM276" i="1"/>
  <c r="EL276" i="1"/>
  <c r="EK276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C276" i="1"/>
  <c r="CB276" i="1"/>
  <c r="CA276" i="1"/>
  <c r="BZ276" i="1"/>
  <c r="BY276" i="1"/>
  <c r="BX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S276" i="1"/>
  <c r="AR276" i="1"/>
  <c r="AQ276" i="1"/>
  <c r="AP276" i="1"/>
  <c r="AO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L276" i="1"/>
  <c r="K276" i="1"/>
  <c r="J276" i="1"/>
  <c r="I276" i="1"/>
  <c r="H276" i="1"/>
  <c r="G276" i="1"/>
  <c r="C276" i="1"/>
  <c r="GS275" i="1"/>
  <c r="GR275" i="1"/>
  <c r="GQ275" i="1"/>
  <c r="GP275" i="1"/>
  <c r="GO275" i="1"/>
  <c r="GN275" i="1"/>
  <c r="GM275" i="1"/>
  <c r="GL275" i="1"/>
  <c r="GK275" i="1"/>
  <c r="GJ275" i="1"/>
  <c r="GI275" i="1"/>
  <c r="GH275" i="1"/>
  <c r="GG275" i="1"/>
  <c r="GF275" i="1"/>
  <c r="GE275" i="1"/>
  <c r="GD275" i="1"/>
  <c r="GC275" i="1"/>
  <c r="GB275" i="1"/>
  <c r="GA275" i="1"/>
  <c r="FZ275" i="1"/>
  <c r="FY275" i="1"/>
  <c r="FX275" i="1"/>
  <c r="FW275" i="1"/>
  <c r="FV275" i="1"/>
  <c r="FU275" i="1"/>
  <c r="FQ275" i="1"/>
  <c r="FP275" i="1"/>
  <c r="FO275" i="1"/>
  <c r="FN275" i="1"/>
  <c r="FM275" i="1"/>
  <c r="FL275" i="1"/>
  <c r="FK275" i="1"/>
  <c r="FJ275" i="1"/>
  <c r="FI275" i="1"/>
  <c r="FH275" i="1"/>
  <c r="FG275" i="1"/>
  <c r="FF275" i="1"/>
  <c r="FE275" i="1"/>
  <c r="FD275" i="1"/>
  <c r="FC275" i="1"/>
  <c r="FB275" i="1"/>
  <c r="FA275" i="1"/>
  <c r="EZ275" i="1"/>
  <c r="EY275" i="1"/>
  <c r="EX275" i="1"/>
  <c r="EW275" i="1"/>
  <c r="EV275" i="1"/>
  <c r="EU275" i="1"/>
  <c r="ET275" i="1"/>
  <c r="ES275" i="1"/>
  <c r="ER275" i="1"/>
  <c r="EQ275" i="1"/>
  <c r="EP275" i="1"/>
  <c r="EO275" i="1"/>
  <c r="EN275" i="1"/>
  <c r="EM275" i="1"/>
  <c r="EL275" i="1"/>
  <c r="EK275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C275" i="1"/>
  <c r="CB275" i="1"/>
  <c r="CA275" i="1"/>
  <c r="BZ275" i="1"/>
  <c r="BY275" i="1"/>
  <c r="BX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S275" i="1"/>
  <c r="AR275" i="1"/>
  <c r="AQ275" i="1"/>
  <c r="AP275" i="1"/>
  <c r="AO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L275" i="1"/>
  <c r="K275" i="1"/>
  <c r="J275" i="1"/>
  <c r="I275" i="1"/>
  <c r="H275" i="1"/>
  <c r="G275" i="1"/>
  <c r="C275" i="1"/>
  <c r="GS274" i="1"/>
  <c r="GR274" i="1"/>
  <c r="GQ274" i="1"/>
  <c r="GP274" i="1"/>
  <c r="GO274" i="1"/>
  <c r="GN274" i="1"/>
  <c r="GM274" i="1"/>
  <c r="GL274" i="1"/>
  <c r="GK274" i="1"/>
  <c r="GJ274" i="1"/>
  <c r="GI274" i="1"/>
  <c r="GH274" i="1"/>
  <c r="GG274" i="1"/>
  <c r="GF274" i="1"/>
  <c r="GE274" i="1"/>
  <c r="GD274" i="1"/>
  <c r="GC274" i="1"/>
  <c r="GB274" i="1"/>
  <c r="GA274" i="1"/>
  <c r="FZ274" i="1"/>
  <c r="FY274" i="1"/>
  <c r="FX274" i="1"/>
  <c r="FW274" i="1"/>
  <c r="FV274" i="1"/>
  <c r="FU274" i="1"/>
  <c r="FQ274" i="1"/>
  <c r="FP274" i="1"/>
  <c r="FO274" i="1"/>
  <c r="FN274" i="1"/>
  <c r="FM274" i="1"/>
  <c r="FL274" i="1"/>
  <c r="FK274" i="1"/>
  <c r="FJ274" i="1"/>
  <c r="FI274" i="1"/>
  <c r="FH274" i="1"/>
  <c r="FG274" i="1"/>
  <c r="FF274" i="1"/>
  <c r="FE274" i="1"/>
  <c r="FD274" i="1"/>
  <c r="FC274" i="1"/>
  <c r="FB274" i="1"/>
  <c r="FA274" i="1"/>
  <c r="EZ274" i="1"/>
  <c r="EY274" i="1"/>
  <c r="EX274" i="1"/>
  <c r="EW274" i="1"/>
  <c r="EV274" i="1"/>
  <c r="EU274" i="1"/>
  <c r="ET274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C274" i="1"/>
  <c r="CB274" i="1"/>
  <c r="CA274" i="1"/>
  <c r="BZ274" i="1"/>
  <c r="BY274" i="1"/>
  <c r="BX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S274" i="1"/>
  <c r="AR274" i="1"/>
  <c r="AQ274" i="1"/>
  <c r="AP274" i="1"/>
  <c r="AO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L274" i="1"/>
  <c r="K274" i="1"/>
  <c r="J274" i="1"/>
  <c r="I274" i="1"/>
  <c r="H274" i="1"/>
  <c r="G274" i="1"/>
  <c r="C274" i="1"/>
  <c r="GS273" i="1"/>
  <c r="GR273" i="1"/>
  <c r="GQ273" i="1"/>
  <c r="GP273" i="1"/>
  <c r="GO273" i="1"/>
  <c r="GN273" i="1"/>
  <c r="GM273" i="1"/>
  <c r="GL273" i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U273" i="1"/>
  <c r="FQ273" i="1"/>
  <c r="FP273" i="1"/>
  <c r="FO273" i="1"/>
  <c r="FN273" i="1"/>
  <c r="FM273" i="1"/>
  <c r="FL273" i="1"/>
  <c r="FK273" i="1"/>
  <c r="FJ273" i="1"/>
  <c r="FI273" i="1"/>
  <c r="FH273" i="1"/>
  <c r="FG273" i="1"/>
  <c r="FF273" i="1"/>
  <c r="FE273" i="1"/>
  <c r="FD273" i="1"/>
  <c r="FC273" i="1"/>
  <c r="FB273" i="1"/>
  <c r="FA273" i="1"/>
  <c r="EZ273" i="1"/>
  <c r="EY273" i="1"/>
  <c r="EX273" i="1"/>
  <c r="EW273" i="1"/>
  <c r="EV273" i="1"/>
  <c r="EU273" i="1"/>
  <c r="ET273" i="1"/>
  <c r="ES273" i="1"/>
  <c r="ER273" i="1"/>
  <c r="EQ273" i="1"/>
  <c r="EP273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C273" i="1"/>
  <c r="CB273" i="1"/>
  <c r="CA273" i="1"/>
  <c r="BZ273" i="1"/>
  <c r="BY273" i="1"/>
  <c r="BX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S273" i="1"/>
  <c r="AR273" i="1"/>
  <c r="AQ273" i="1"/>
  <c r="AP273" i="1"/>
  <c r="AO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L273" i="1"/>
  <c r="K273" i="1"/>
  <c r="J273" i="1"/>
  <c r="I273" i="1"/>
  <c r="H273" i="1"/>
  <c r="G273" i="1"/>
  <c r="C273" i="1"/>
  <c r="GS272" i="1"/>
  <c r="GR272" i="1"/>
  <c r="GQ272" i="1"/>
  <c r="GP272" i="1"/>
  <c r="GO272" i="1"/>
  <c r="GN272" i="1"/>
  <c r="GM272" i="1"/>
  <c r="GL272" i="1"/>
  <c r="GK272" i="1"/>
  <c r="GJ272" i="1"/>
  <c r="GI272" i="1"/>
  <c r="GH272" i="1"/>
  <c r="GG272" i="1"/>
  <c r="GF272" i="1"/>
  <c r="GE272" i="1"/>
  <c r="GD272" i="1"/>
  <c r="GC272" i="1"/>
  <c r="GB272" i="1"/>
  <c r="GA272" i="1"/>
  <c r="FZ272" i="1"/>
  <c r="FY272" i="1"/>
  <c r="FX272" i="1"/>
  <c r="FW272" i="1"/>
  <c r="FV272" i="1"/>
  <c r="FU272" i="1"/>
  <c r="FQ272" i="1"/>
  <c r="FP272" i="1"/>
  <c r="FO272" i="1"/>
  <c r="FN272" i="1"/>
  <c r="FM272" i="1"/>
  <c r="FL272" i="1"/>
  <c r="FK272" i="1"/>
  <c r="FJ272" i="1"/>
  <c r="FI272" i="1"/>
  <c r="FH272" i="1"/>
  <c r="FG272" i="1"/>
  <c r="FF272" i="1"/>
  <c r="FE272" i="1"/>
  <c r="FD272" i="1"/>
  <c r="FC272" i="1"/>
  <c r="FB272" i="1"/>
  <c r="FA272" i="1"/>
  <c r="EZ272" i="1"/>
  <c r="EY272" i="1"/>
  <c r="EX272" i="1"/>
  <c r="EW272" i="1"/>
  <c r="EV272" i="1"/>
  <c r="EU272" i="1"/>
  <c r="ET272" i="1"/>
  <c r="ES272" i="1"/>
  <c r="ER272" i="1"/>
  <c r="EQ272" i="1"/>
  <c r="EP272" i="1"/>
  <c r="EO272" i="1"/>
  <c r="EN272" i="1"/>
  <c r="EM272" i="1"/>
  <c r="EL272" i="1"/>
  <c r="EK272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C272" i="1"/>
  <c r="CB272" i="1"/>
  <c r="CA272" i="1"/>
  <c r="BZ272" i="1"/>
  <c r="BY272" i="1"/>
  <c r="BX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S272" i="1"/>
  <c r="AR272" i="1"/>
  <c r="AQ272" i="1"/>
  <c r="AP272" i="1"/>
  <c r="AO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L272" i="1"/>
  <c r="K272" i="1"/>
  <c r="J272" i="1"/>
  <c r="I272" i="1"/>
  <c r="H272" i="1"/>
  <c r="G272" i="1"/>
  <c r="C272" i="1"/>
  <c r="GS271" i="1"/>
  <c r="GR271" i="1"/>
  <c r="GQ271" i="1"/>
  <c r="GP271" i="1"/>
  <c r="GO271" i="1"/>
  <c r="GN271" i="1"/>
  <c r="GM271" i="1"/>
  <c r="GL271" i="1"/>
  <c r="GK271" i="1"/>
  <c r="GJ271" i="1"/>
  <c r="GI271" i="1"/>
  <c r="GH271" i="1"/>
  <c r="GG271" i="1"/>
  <c r="GF271" i="1"/>
  <c r="GE271" i="1"/>
  <c r="GD271" i="1"/>
  <c r="GC271" i="1"/>
  <c r="GB271" i="1"/>
  <c r="GA271" i="1"/>
  <c r="FZ271" i="1"/>
  <c r="FY271" i="1"/>
  <c r="FX271" i="1"/>
  <c r="FW271" i="1"/>
  <c r="FV271" i="1"/>
  <c r="FU271" i="1"/>
  <c r="FQ271" i="1"/>
  <c r="FP271" i="1"/>
  <c r="FO271" i="1"/>
  <c r="FN271" i="1"/>
  <c r="FM271" i="1"/>
  <c r="FL271" i="1"/>
  <c r="FK271" i="1"/>
  <c r="FJ271" i="1"/>
  <c r="FI271" i="1"/>
  <c r="FH271" i="1"/>
  <c r="FG271" i="1"/>
  <c r="FF271" i="1"/>
  <c r="FE271" i="1"/>
  <c r="FD271" i="1"/>
  <c r="FC271" i="1"/>
  <c r="FB271" i="1"/>
  <c r="FA271" i="1"/>
  <c r="EZ271" i="1"/>
  <c r="EY271" i="1"/>
  <c r="EX271" i="1"/>
  <c r="EW271" i="1"/>
  <c r="EV271" i="1"/>
  <c r="EU271" i="1"/>
  <c r="ET271" i="1"/>
  <c r="ES271" i="1"/>
  <c r="ER271" i="1"/>
  <c r="EQ271" i="1"/>
  <c r="EP271" i="1"/>
  <c r="EO271" i="1"/>
  <c r="EN271" i="1"/>
  <c r="EM271" i="1"/>
  <c r="EL271" i="1"/>
  <c r="EK271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C271" i="1"/>
  <c r="CB271" i="1"/>
  <c r="CA271" i="1"/>
  <c r="BZ271" i="1"/>
  <c r="BY271" i="1"/>
  <c r="BX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S271" i="1"/>
  <c r="AR271" i="1"/>
  <c r="AQ271" i="1"/>
  <c r="AP271" i="1"/>
  <c r="AO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L271" i="1"/>
  <c r="K271" i="1"/>
  <c r="J271" i="1"/>
  <c r="I271" i="1"/>
  <c r="H271" i="1"/>
  <c r="G271" i="1"/>
  <c r="C271" i="1"/>
  <c r="GS270" i="1"/>
  <c r="GR270" i="1"/>
  <c r="GQ270" i="1"/>
  <c r="GP270" i="1"/>
  <c r="GO270" i="1"/>
  <c r="GN270" i="1"/>
  <c r="GM270" i="1"/>
  <c r="GL270" i="1"/>
  <c r="GK270" i="1"/>
  <c r="GJ270" i="1"/>
  <c r="GI270" i="1"/>
  <c r="GH270" i="1"/>
  <c r="GG270" i="1"/>
  <c r="GF270" i="1"/>
  <c r="GE270" i="1"/>
  <c r="GD270" i="1"/>
  <c r="GC270" i="1"/>
  <c r="GB270" i="1"/>
  <c r="GA270" i="1"/>
  <c r="FZ270" i="1"/>
  <c r="FY270" i="1"/>
  <c r="FX270" i="1"/>
  <c r="FW270" i="1"/>
  <c r="FV270" i="1"/>
  <c r="FU270" i="1"/>
  <c r="FQ270" i="1"/>
  <c r="FP270" i="1"/>
  <c r="FO270" i="1"/>
  <c r="FN270" i="1"/>
  <c r="FM270" i="1"/>
  <c r="FL270" i="1"/>
  <c r="FK270" i="1"/>
  <c r="FJ270" i="1"/>
  <c r="FI270" i="1"/>
  <c r="FH270" i="1"/>
  <c r="FG270" i="1"/>
  <c r="FF270" i="1"/>
  <c r="FE270" i="1"/>
  <c r="FD270" i="1"/>
  <c r="FC270" i="1"/>
  <c r="FB270" i="1"/>
  <c r="FA270" i="1"/>
  <c r="EZ270" i="1"/>
  <c r="EY270" i="1"/>
  <c r="EX270" i="1"/>
  <c r="EW270" i="1"/>
  <c r="EV270" i="1"/>
  <c r="EU270" i="1"/>
  <c r="ET270" i="1"/>
  <c r="ES270" i="1"/>
  <c r="ER270" i="1"/>
  <c r="EQ270" i="1"/>
  <c r="EP270" i="1"/>
  <c r="EO270" i="1"/>
  <c r="EN270" i="1"/>
  <c r="EM270" i="1"/>
  <c r="EL270" i="1"/>
  <c r="EK270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C270" i="1"/>
  <c r="CB270" i="1"/>
  <c r="CA270" i="1"/>
  <c r="BZ270" i="1"/>
  <c r="BY270" i="1"/>
  <c r="BX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S270" i="1"/>
  <c r="AR270" i="1"/>
  <c r="AQ270" i="1"/>
  <c r="AP270" i="1"/>
  <c r="AO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L270" i="1"/>
  <c r="K270" i="1"/>
  <c r="J270" i="1"/>
  <c r="I270" i="1"/>
  <c r="H270" i="1"/>
  <c r="G270" i="1"/>
  <c r="C270" i="1"/>
  <c r="GS269" i="1"/>
  <c r="GR269" i="1"/>
  <c r="GQ269" i="1"/>
  <c r="GP269" i="1"/>
  <c r="GO269" i="1"/>
  <c r="GN269" i="1"/>
  <c r="GM269" i="1"/>
  <c r="GL269" i="1"/>
  <c r="GK269" i="1"/>
  <c r="GJ269" i="1"/>
  <c r="GI269" i="1"/>
  <c r="GH269" i="1"/>
  <c r="GG269" i="1"/>
  <c r="GF269" i="1"/>
  <c r="GE269" i="1"/>
  <c r="GD269" i="1"/>
  <c r="GC269" i="1"/>
  <c r="GB269" i="1"/>
  <c r="GA269" i="1"/>
  <c r="FZ269" i="1"/>
  <c r="FY269" i="1"/>
  <c r="FX269" i="1"/>
  <c r="FW269" i="1"/>
  <c r="FV269" i="1"/>
  <c r="FU269" i="1"/>
  <c r="FQ269" i="1"/>
  <c r="FP269" i="1"/>
  <c r="FO269" i="1"/>
  <c r="FN269" i="1"/>
  <c r="FM269" i="1"/>
  <c r="FL269" i="1"/>
  <c r="FK269" i="1"/>
  <c r="FJ269" i="1"/>
  <c r="FI269" i="1"/>
  <c r="FH269" i="1"/>
  <c r="FG269" i="1"/>
  <c r="FF269" i="1"/>
  <c r="FE269" i="1"/>
  <c r="FD269" i="1"/>
  <c r="FC269" i="1"/>
  <c r="FB269" i="1"/>
  <c r="FA269" i="1"/>
  <c r="EZ269" i="1"/>
  <c r="EY269" i="1"/>
  <c r="EX269" i="1"/>
  <c r="EW269" i="1"/>
  <c r="EV269" i="1"/>
  <c r="EU269" i="1"/>
  <c r="ET269" i="1"/>
  <c r="ES269" i="1"/>
  <c r="ER269" i="1"/>
  <c r="EQ269" i="1"/>
  <c r="EP269" i="1"/>
  <c r="EO269" i="1"/>
  <c r="EN269" i="1"/>
  <c r="EM269" i="1"/>
  <c r="EL269" i="1"/>
  <c r="EK269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C269" i="1"/>
  <c r="CB269" i="1"/>
  <c r="CA269" i="1"/>
  <c r="BZ269" i="1"/>
  <c r="BY269" i="1"/>
  <c r="BX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S269" i="1"/>
  <c r="AR269" i="1"/>
  <c r="AQ269" i="1"/>
  <c r="AP269" i="1"/>
  <c r="AO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L269" i="1"/>
  <c r="K269" i="1"/>
  <c r="J269" i="1"/>
  <c r="I269" i="1"/>
  <c r="H269" i="1"/>
  <c r="G269" i="1"/>
  <c r="C269" i="1"/>
  <c r="GS268" i="1"/>
  <c r="GR268" i="1"/>
  <c r="GQ268" i="1"/>
  <c r="GP268" i="1"/>
  <c r="GO268" i="1"/>
  <c r="GN268" i="1"/>
  <c r="GM268" i="1"/>
  <c r="GL268" i="1"/>
  <c r="GK268" i="1"/>
  <c r="GJ268" i="1"/>
  <c r="GI268" i="1"/>
  <c r="GH268" i="1"/>
  <c r="GG268" i="1"/>
  <c r="GF268" i="1"/>
  <c r="GE268" i="1"/>
  <c r="GD268" i="1"/>
  <c r="GC268" i="1"/>
  <c r="GB268" i="1"/>
  <c r="GA268" i="1"/>
  <c r="FZ268" i="1"/>
  <c r="FY268" i="1"/>
  <c r="FX268" i="1"/>
  <c r="FW268" i="1"/>
  <c r="FV268" i="1"/>
  <c r="FU268" i="1"/>
  <c r="FQ268" i="1"/>
  <c r="FP268" i="1"/>
  <c r="FO268" i="1"/>
  <c r="FN268" i="1"/>
  <c r="FM268" i="1"/>
  <c r="FL268" i="1"/>
  <c r="FK268" i="1"/>
  <c r="FJ268" i="1"/>
  <c r="FI268" i="1"/>
  <c r="FH268" i="1"/>
  <c r="FG268" i="1"/>
  <c r="FF268" i="1"/>
  <c r="FE268" i="1"/>
  <c r="FD268" i="1"/>
  <c r="FC268" i="1"/>
  <c r="FB268" i="1"/>
  <c r="FA268" i="1"/>
  <c r="EZ268" i="1"/>
  <c r="EY268" i="1"/>
  <c r="EX268" i="1"/>
  <c r="EW268" i="1"/>
  <c r="EV268" i="1"/>
  <c r="EU268" i="1"/>
  <c r="ET268" i="1"/>
  <c r="ES268" i="1"/>
  <c r="ER268" i="1"/>
  <c r="EQ268" i="1"/>
  <c r="EP268" i="1"/>
  <c r="EO268" i="1"/>
  <c r="EN268" i="1"/>
  <c r="EM268" i="1"/>
  <c r="EL268" i="1"/>
  <c r="EK268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C268" i="1"/>
  <c r="CB268" i="1"/>
  <c r="CA268" i="1"/>
  <c r="BZ268" i="1"/>
  <c r="BY268" i="1"/>
  <c r="BX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S268" i="1"/>
  <c r="AR268" i="1"/>
  <c r="AQ268" i="1"/>
  <c r="AP268" i="1"/>
  <c r="AO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L268" i="1"/>
  <c r="K268" i="1"/>
  <c r="J268" i="1"/>
  <c r="I268" i="1"/>
  <c r="H268" i="1"/>
  <c r="G268" i="1"/>
  <c r="C268" i="1"/>
  <c r="GS267" i="1"/>
  <c r="GR267" i="1"/>
  <c r="GQ267" i="1"/>
  <c r="GP267" i="1"/>
  <c r="GO267" i="1"/>
  <c r="GN267" i="1"/>
  <c r="GM267" i="1"/>
  <c r="GL267" i="1"/>
  <c r="GK267" i="1"/>
  <c r="GJ267" i="1"/>
  <c r="GI267" i="1"/>
  <c r="GH267" i="1"/>
  <c r="GG267" i="1"/>
  <c r="GF267" i="1"/>
  <c r="GE267" i="1"/>
  <c r="GD267" i="1"/>
  <c r="GC267" i="1"/>
  <c r="GB267" i="1"/>
  <c r="GA267" i="1"/>
  <c r="FZ267" i="1"/>
  <c r="FY267" i="1"/>
  <c r="FX267" i="1"/>
  <c r="FW267" i="1"/>
  <c r="FV267" i="1"/>
  <c r="FU267" i="1"/>
  <c r="FQ267" i="1"/>
  <c r="FP267" i="1"/>
  <c r="FO267" i="1"/>
  <c r="FN267" i="1"/>
  <c r="FM267" i="1"/>
  <c r="FL267" i="1"/>
  <c r="FK267" i="1"/>
  <c r="FJ267" i="1"/>
  <c r="FI267" i="1"/>
  <c r="FH267" i="1"/>
  <c r="FG267" i="1"/>
  <c r="FF267" i="1"/>
  <c r="FE267" i="1"/>
  <c r="FD267" i="1"/>
  <c r="FC267" i="1"/>
  <c r="FB267" i="1"/>
  <c r="FA267" i="1"/>
  <c r="EZ267" i="1"/>
  <c r="EY267" i="1"/>
  <c r="EX267" i="1"/>
  <c r="EW267" i="1"/>
  <c r="EV267" i="1"/>
  <c r="EU267" i="1"/>
  <c r="ET267" i="1"/>
  <c r="ES267" i="1"/>
  <c r="ER267" i="1"/>
  <c r="EQ267" i="1"/>
  <c r="EP267" i="1"/>
  <c r="EO267" i="1"/>
  <c r="EN267" i="1"/>
  <c r="EM267" i="1"/>
  <c r="EL267" i="1"/>
  <c r="EK267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C267" i="1"/>
  <c r="CB267" i="1"/>
  <c r="CA267" i="1"/>
  <c r="BZ267" i="1"/>
  <c r="BY267" i="1"/>
  <c r="BX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S267" i="1"/>
  <c r="AR267" i="1"/>
  <c r="AQ267" i="1"/>
  <c r="AP267" i="1"/>
  <c r="AO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I267" i="1"/>
  <c r="H267" i="1"/>
  <c r="G267" i="1"/>
  <c r="C267" i="1"/>
  <c r="GS266" i="1"/>
  <c r="GR266" i="1"/>
  <c r="GQ266" i="1"/>
  <c r="GP266" i="1"/>
  <c r="GO266" i="1"/>
  <c r="GN266" i="1"/>
  <c r="GM266" i="1"/>
  <c r="GL266" i="1"/>
  <c r="GK266" i="1"/>
  <c r="GJ266" i="1"/>
  <c r="GI266" i="1"/>
  <c r="GH266" i="1"/>
  <c r="GG266" i="1"/>
  <c r="GF266" i="1"/>
  <c r="GE266" i="1"/>
  <c r="GD266" i="1"/>
  <c r="GC266" i="1"/>
  <c r="GB266" i="1"/>
  <c r="GA266" i="1"/>
  <c r="FZ266" i="1"/>
  <c r="FY266" i="1"/>
  <c r="FX266" i="1"/>
  <c r="FW266" i="1"/>
  <c r="FV266" i="1"/>
  <c r="FU266" i="1"/>
  <c r="FQ266" i="1"/>
  <c r="FP266" i="1"/>
  <c r="FO266" i="1"/>
  <c r="FN266" i="1"/>
  <c r="FM266" i="1"/>
  <c r="FL266" i="1"/>
  <c r="FK266" i="1"/>
  <c r="FJ266" i="1"/>
  <c r="FI266" i="1"/>
  <c r="FH266" i="1"/>
  <c r="FG266" i="1"/>
  <c r="FF266" i="1"/>
  <c r="FE266" i="1"/>
  <c r="FD266" i="1"/>
  <c r="FC266" i="1"/>
  <c r="FB266" i="1"/>
  <c r="FA266" i="1"/>
  <c r="EZ266" i="1"/>
  <c r="EY266" i="1"/>
  <c r="EX266" i="1"/>
  <c r="EW266" i="1"/>
  <c r="EV266" i="1"/>
  <c r="EU266" i="1"/>
  <c r="ET266" i="1"/>
  <c r="ES266" i="1"/>
  <c r="ER266" i="1"/>
  <c r="EQ266" i="1"/>
  <c r="EP266" i="1"/>
  <c r="EO266" i="1"/>
  <c r="EN266" i="1"/>
  <c r="EM266" i="1"/>
  <c r="EL266" i="1"/>
  <c r="EK266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C266" i="1"/>
  <c r="CB266" i="1"/>
  <c r="CA266" i="1"/>
  <c r="BZ266" i="1"/>
  <c r="BY266" i="1"/>
  <c r="BX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S266" i="1"/>
  <c r="AR266" i="1"/>
  <c r="AQ266" i="1"/>
  <c r="AP266" i="1"/>
  <c r="AO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L266" i="1"/>
  <c r="K266" i="1"/>
  <c r="J266" i="1"/>
  <c r="I266" i="1"/>
  <c r="H266" i="1"/>
  <c r="G266" i="1"/>
  <c r="C266" i="1"/>
  <c r="GS265" i="1"/>
  <c r="GR265" i="1"/>
  <c r="GQ265" i="1"/>
  <c r="GP265" i="1"/>
  <c r="GO265" i="1"/>
  <c r="GN265" i="1"/>
  <c r="GM265" i="1"/>
  <c r="GL265" i="1"/>
  <c r="GK265" i="1"/>
  <c r="GJ265" i="1"/>
  <c r="GI265" i="1"/>
  <c r="GH265" i="1"/>
  <c r="GG265" i="1"/>
  <c r="GF265" i="1"/>
  <c r="GE265" i="1"/>
  <c r="GD265" i="1"/>
  <c r="GC265" i="1"/>
  <c r="GB265" i="1"/>
  <c r="GA265" i="1"/>
  <c r="FZ265" i="1"/>
  <c r="FY265" i="1"/>
  <c r="FX265" i="1"/>
  <c r="FW265" i="1"/>
  <c r="FV265" i="1"/>
  <c r="FU265" i="1"/>
  <c r="FQ265" i="1"/>
  <c r="FP265" i="1"/>
  <c r="FO265" i="1"/>
  <c r="FN265" i="1"/>
  <c r="FM265" i="1"/>
  <c r="FL265" i="1"/>
  <c r="FK265" i="1"/>
  <c r="FJ265" i="1"/>
  <c r="FI265" i="1"/>
  <c r="FH265" i="1"/>
  <c r="FG265" i="1"/>
  <c r="FF265" i="1"/>
  <c r="FE265" i="1"/>
  <c r="FD265" i="1"/>
  <c r="FC265" i="1"/>
  <c r="FB265" i="1"/>
  <c r="FA265" i="1"/>
  <c r="EZ265" i="1"/>
  <c r="EY265" i="1"/>
  <c r="EX265" i="1"/>
  <c r="EW265" i="1"/>
  <c r="EV265" i="1"/>
  <c r="EU265" i="1"/>
  <c r="ET265" i="1"/>
  <c r="ES265" i="1"/>
  <c r="ER265" i="1"/>
  <c r="EQ265" i="1"/>
  <c r="EP265" i="1"/>
  <c r="EO265" i="1"/>
  <c r="EN265" i="1"/>
  <c r="EM265" i="1"/>
  <c r="EL265" i="1"/>
  <c r="EK265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C265" i="1"/>
  <c r="CB265" i="1"/>
  <c r="CA265" i="1"/>
  <c r="BZ265" i="1"/>
  <c r="BY265" i="1"/>
  <c r="BX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S265" i="1"/>
  <c r="AR265" i="1"/>
  <c r="AQ265" i="1"/>
  <c r="AP265" i="1"/>
  <c r="AO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L265" i="1"/>
  <c r="K265" i="1"/>
  <c r="J265" i="1"/>
  <c r="I265" i="1"/>
  <c r="H265" i="1"/>
  <c r="G265" i="1"/>
  <c r="C265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U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EU264" i="1"/>
  <c r="ET264" i="1"/>
  <c r="ES264" i="1"/>
  <c r="ER264" i="1"/>
  <c r="EQ264" i="1"/>
  <c r="EP264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C264" i="1"/>
  <c r="CB264" i="1"/>
  <c r="CA264" i="1"/>
  <c r="BZ264" i="1"/>
  <c r="BY264" i="1"/>
  <c r="BX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S264" i="1"/>
  <c r="AR264" i="1"/>
  <c r="AQ264" i="1"/>
  <c r="AP264" i="1"/>
  <c r="AO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L264" i="1"/>
  <c r="K264" i="1"/>
  <c r="J264" i="1"/>
  <c r="I264" i="1"/>
  <c r="H264" i="1"/>
  <c r="G264" i="1"/>
  <c r="C264" i="1"/>
  <c r="GS263" i="1"/>
  <c r="GR263" i="1"/>
  <c r="GQ263" i="1"/>
  <c r="GP263" i="1"/>
  <c r="GO263" i="1"/>
  <c r="GN263" i="1"/>
  <c r="GM263" i="1"/>
  <c r="GL263" i="1"/>
  <c r="GK263" i="1"/>
  <c r="GJ263" i="1"/>
  <c r="GI263" i="1"/>
  <c r="GH263" i="1"/>
  <c r="GG263" i="1"/>
  <c r="GF263" i="1"/>
  <c r="GE263" i="1"/>
  <c r="GD263" i="1"/>
  <c r="GC263" i="1"/>
  <c r="GB263" i="1"/>
  <c r="GA263" i="1"/>
  <c r="FZ263" i="1"/>
  <c r="FY263" i="1"/>
  <c r="FX263" i="1"/>
  <c r="FW263" i="1"/>
  <c r="FV263" i="1"/>
  <c r="FU263" i="1"/>
  <c r="FQ263" i="1"/>
  <c r="FP263" i="1"/>
  <c r="FO263" i="1"/>
  <c r="FN263" i="1"/>
  <c r="FM263" i="1"/>
  <c r="FL263" i="1"/>
  <c r="FK263" i="1"/>
  <c r="FJ263" i="1"/>
  <c r="FI263" i="1"/>
  <c r="FH263" i="1"/>
  <c r="FG263" i="1"/>
  <c r="FF263" i="1"/>
  <c r="FE263" i="1"/>
  <c r="FD263" i="1"/>
  <c r="FC263" i="1"/>
  <c r="FB263" i="1"/>
  <c r="FA263" i="1"/>
  <c r="EZ263" i="1"/>
  <c r="EY263" i="1"/>
  <c r="EX263" i="1"/>
  <c r="EW263" i="1"/>
  <c r="EV263" i="1"/>
  <c r="EU263" i="1"/>
  <c r="ET263" i="1"/>
  <c r="ES263" i="1"/>
  <c r="ER263" i="1"/>
  <c r="EQ263" i="1"/>
  <c r="EP263" i="1"/>
  <c r="EO263" i="1"/>
  <c r="EN263" i="1"/>
  <c r="EM263" i="1"/>
  <c r="EL263" i="1"/>
  <c r="EK263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C263" i="1"/>
  <c r="CB263" i="1"/>
  <c r="CA263" i="1"/>
  <c r="BZ263" i="1"/>
  <c r="BY263" i="1"/>
  <c r="BX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S263" i="1"/>
  <c r="AR263" i="1"/>
  <c r="AQ263" i="1"/>
  <c r="AP263" i="1"/>
  <c r="AO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L263" i="1"/>
  <c r="K263" i="1"/>
  <c r="J263" i="1"/>
  <c r="I263" i="1"/>
  <c r="H263" i="1"/>
  <c r="G263" i="1"/>
  <c r="C263" i="1"/>
  <c r="GS262" i="1"/>
  <c r="GR262" i="1"/>
  <c r="GQ262" i="1"/>
  <c r="GP262" i="1"/>
  <c r="GO262" i="1"/>
  <c r="GN262" i="1"/>
  <c r="GM262" i="1"/>
  <c r="GL262" i="1"/>
  <c r="GK262" i="1"/>
  <c r="GJ262" i="1"/>
  <c r="GI262" i="1"/>
  <c r="GH262" i="1"/>
  <c r="GG262" i="1"/>
  <c r="GF262" i="1"/>
  <c r="GE262" i="1"/>
  <c r="FQ262" i="1"/>
  <c r="FP262" i="1"/>
  <c r="FO262" i="1"/>
  <c r="FN262" i="1"/>
  <c r="FM262" i="1"/>
  <c r="FL262" i="1"/>
  <c r="FK262" i="1"/>
  <c r="FJ262" i="1"/>
  <c r="FI262" i="1"/>
  <c r="FH262" i="1"/>
  <c r="FG262" i="1"/>
  <c r="FF262" i="1"/>
  <c r="FE262" i="1"/>
  <c r="FD262" i="1"/>
  <c r="EM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L262" i="1"/>
  <c r="K262" i="1"/>
  <c r="J262" i="1"/>
  <c r="I262" i="1"/>
  <c r="H262" i="1"/>
  <c r="G262" i="1"/>
  <c r="GS261" i="1"/>
  <c r="GR261" i="1"/>
  <c r="GQ261" i="1"/>
  <c r="GP261" i="1"/>
  <c r="GO261" i="1"/>
  <c r="GN261" i="1"/>
  <c r="GM261" i="1"/>
  <c r="GL261" i="1"/>
  <c r="GK261" i="1"/>
  <c r="GJ261" i="1"/>
  <c r="GI261" i="1"/>
  <c r="GH261" i="1"/>
  <c r="GG261" i="1"/>
  <c r="GF261" i="1"/>
  <c r="GE261" i="1"/>
  <c r="FQ261" i="1"/>
  <c r="FP261" i="1"/>
  <c r="FO261" i="1"/>
  <c r="FN261" i="1"/>
  <c r="FM261" i="1"/>
  <c r="FL261" i="1"/>
  <c r="FK261" i="1"/>
  <c r="FJ261" i="1"/>
  <c r="FI261" i="1"/>
  <c r="FH261" i="1"/>
  <c r="FG261" i="1"/>
  <c r="FF261" i="1"/>
  <c r="FE261" i="1"/>
  <c r="FD261" i="1"/>
  <c r="EM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L261" i="1"/>
  <c r="K261" i="1"/>
  <c r="J261" i="1"/>
  <c r="I261" i="1"/>
  <c r="H261" i="1"/>
  <c r="G261" i="1"/>
  <c r="GS260" i="1"/>
  <c r="GR260" i="1"/>
  <c r="GQ260" i="1"/>
  <c r="GP260" i="1"/>
  <c r="GO260" i="1"/>
  <c r="GN260" i="1"/>
  <c r="GM260" i="1"/>
  <c r="GL260" i="1"/>
  <c r="GK260" i="1"/>
  <c r="GJ260" i="1"/>
  <c r="GI260" i="1"/>
  <c r="GH260" i="1"/>
  <c r="GG260" i="1"/>
  <c r="GF260" i="1"/>
  <c r="GE260" i="1"/>
  <c r="FQ260" i="1"/>
  <c r="FP260" i="1"/>
  <c r="FO260" i="1"/>
  <c r="FN260" i="1"/>
  <c r="FM260" i="1"/>
  <c r="FL260" i="1"/>
  <c r="FK260" i="1"/>
  <c r="FJ260" i="1"/>
  <c r="FI260" i="1"/>
  <c r="FH260" i="1"/>
  <c r="FG260" i="1"/>
  <c r="FF260" i="1"/>
  <c r="FE260" i="1"/>
  <c r="FD260" i="1"/>
  <c r="EM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R260" i="1"/>
  <c r="GS259" i="1"/>
  <c r="GR259" i="1"/>
  <c r="GQ259" i="1"/>
  <c r="GP259" i="1"/>
  <c r="GO259" i="1"/>
  <c r="GN259" i="1"/>
  <c r="GM259" i="1"/>
  <c r="GL259" i="1"/>
  <c r="GK259" i="1"/>
  <c r="GJ259" i="1"/>
  <c r="GI259" i="1"/>
  <c r="GH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U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C259" i="1"/>
  <c r="CB259" i="1"/>
  <c r="CA259" i="1"/>
  <c r="BZ259" i="1"/>
  <c r="BY259" i="1"/>
  <c r="BX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S259" i="1"/>
  <c r="AR259" i="1"/>
  <c r="AQ259" i="1"/>
  <c r="AP259" i="1"/>
  <c r="AO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L259" i="1"/>
  <c r="K259" i="1"/>
  <c r="J259" i="1"/>
  <c r="I259" i="1"/>
  <c r="H259" i="1"/>
  <c r="G259" i="1"/>
  <c r="C259" i="1"/>
  <c r="GS258" i="1"/>
  <c r="GR258" i="1"/>
  <c r="GQ258" i="1"/>
  <c r="GP258" i="1"/>
  <c r="GO258" i="1"/>
  <c r="GN258" i="1"/>
  <c r="GM258" i="1"/>
  <c r="GL258" i="1"/>
  <c r="GK258" i="1"/>
  <c r="GJ258" i="1"/>
  <c r="GI258" i="1"/>
  <c r="GH258" i="1"/>
  <c r="GG258" i="1"/>
  <c r="GF258" i="1"/>
  <c r="GE258" i="1"/>
  <c r="GD258" i="1"/>
  <c r="GC258" i="1"/>
  <c r="GB258" i="1"/>
  <c r="GA258" i="1"/>
  <c r="FZ258" i="1"/>
  <c r="FY258" i="1"/>
  <c r="FX258" i="1"/>
  <c r="FW258" i="1"/>
  <c r="FV258" i="1"/>
  <c r="FU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C258" i="1"/>
  <c r="CB258" i="1"/>
  <c r="CA258" i="1"/>
  <c r="BZ258" i="1"/>
  <c r="BY258" i="1"/>
  <c r="BX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S258" i="1"/>
  <c r="AR258" i="1"/>
  <c r="AQ258" i="1"/>
  <c r="AP258" i="1"/>
  <c r="AO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L258" i="1"/>
  <c r="K258" i="1"/>
  <c r="J258" i="1"/>
  <c r="I258" i="1"/>
  <c r="H258" i="1"/>
  <c r="G258" i="1"/>
  <c r="C258" i="1"/>
  <c r="GS257" i="1"/>
  <c r="GR257" i="1"/>
  <c r="GQ257" i="1"/>
  <c r="GP257" i="1"/>
  <c r="GO257" i="1"/>
  <c r="GN257" i="1"/>
  <c r="GM257" i="1"/>
  <c r="GL257" i="1"/>
  <c r="GK257" i="1"/>
  <c r="GJ257" i="1"/>
  <c r="GI257" i="1"/>
  <c r="GH257" i="1"/>
  <c r="GG257" i="1"/>
  <c r="GF257" i="1"/>
  <c r="GE257" i="1"/>
  <c r="GD257" i="1"/>
  <c r="GC257" i="1"/>
  <c r="GB257" i="1"/>
  <c r="GA257" i="1"/>
  <c r="FZ257" i="1"/>
  <c r="FY257" i="1"/>
  <c r="FX257" i="1"/>
  <c r="FW257" i="1"/>
  <c r="FV257" i="1"/>
  <c r="FU257" i="1"/>
  <c r="FQ257" i="1"/>
  <c r="FP257" i="1"/>
  <c r="FO257" i="1"/>
  <c r="FN257" i="1"/>
  <c r="FM257" i="1"/>
  <c r="FL257" i="1"/>
  <c r="FK257" i="1"/>
  <c r="FJ257" i="1"/>
  <c r="FI257" i="1"/>
  <c r="FH257" i="1"/>
  <c r="FG257" i="1"/>
  <c r="FF257" i="1"/>
  <c r="FE257" i="1"/>
  <c r="FD257" i="1"/>
  <c r="FC257" i="1"/>
  <c r="FB257" i="1"/>
  <c r="FA257" i="1"/>
  <c r="EZ257" i="1"/>
  <c r="EY257" i="1"/>
  <c r="EX257" i="1"/>
  <c r="EW257" i="1"/>
  <c r="EV257" i="1"/>
  <c r="EU257" i="1"/>
  <c r="ET257" i="1"/>
  <c r="ES257" i="1"/>
  <c r="ER257" i="1"/>
  <c r="EQ257" i="1"/>
  <c r="EP257" i="1"/>
  <c r="EO257" i="1"/>
  <c r="EN257" i="1"/>
  <c r="EM257" i="1"/>
  <c r="EL257" i="1"/>
  <c r="EK257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C257" i="1"/>
  <c r="CB257" i="1"/>
  <c r="CA257" i="1"/>
  <c r="BZ257" i="1"/>
  <c r="BY257" i="1"/>
  <c r="BX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S257" i="1"/>
  <c r="AR257" i="1"/>
  <c r="AQ257" i="1"/>
  <c r="AP257" i="1"/>
  <c r="AO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L257" i="1"/>
  <c r="K257" i="1"/>
  <c r="J257" i="1"/>
  <c r="I257" i="1"/>
  <c r="H257" i="1"/>
  <c r="G257" i="1"/>
  <c r="C257" i="1"/>
  <c r="GS256" i="1"/>
  <c r="GR256" i="1"/>
  <c r="GQ256" i="1"/>
  <c r="GP256" i="1"/>
  <c r="GO256" i="1"/>
  <c r="GN256" i="1"/>
  <c r="GM256" i="1"/>
  <c r="GL256" i="1"/>
  <c r="GK256" i="1"/>
  <c r="GJ256" i="1"/>
  <c r="GI256" i="1"/>
  <c r="GH256" i="1"/>
  <c r="GG256" i="1"/>
  <c r="GF256" i="1"/>
  <c r="GE256" i="1"/>
  <c r="GD256" i="1"/>
  <c r="GC256" i="1"/>
  <c r="GB256" i="1"/>
  <c r="GA256" i="1"/>
  <c r="FZ256" i="1"/>
  <c r="FY256" i="1"/>
  <c r="FX256" i="1"/>
  <c r="FW256" i="1"/>
  <c r="FV256" i="1"/>
  <c r="FU256" i="1"/>
  <c r="FQ256" i="1"/>
  <c r="FP256" i="1"/>
  <c r="FO256" i="1"/>
  <c r="FN256" i="1"/>
  <c r="FM256" i="1"/>
  <c r="FL256" i="1"/>
  <c r="FK256" i="1"/>
  <c r="FJ256" i="1"/>
  <c r="FI256" i="1"/>
  <c r="FH256" i="1"/>
  <c r="FG256" i="1"/>
  <c r="FF256" i="1"/>
  <c r="FE256" i="1"/>
  <c r="FD256" i="1"/>
  <c r="FC256" i="1"/>
  <c r="FB256" i="1"/>
  <c r="FA256" i="1"/>
  <c r="EZ256" i="1"/>
  <c r="EY256" i="1"/>
  <c r="EX256" i="1"/>
  <c r="EW256" i="1"/>
  <c r="EV256" i="1"/>
  <c r="EU256" i="1"/>
  <c r="ET256" i="1"/>
  <c r="ES256" i="1"/>
  <c r="ER256" i="1"/>
  <c r="EQ256" i="1"/>
  <c r="EP256" i="1"/>
  <c r="EO256" i="1"/>
  <c r="EN256" i="1"/>
  <c r="EM256" i="1"/>
  <c r="EL256" i="1"/>
  <c r="EK256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C256" i="1"/>
  <c r="CB256" i="1"/>
  <c r="CA256" i="1"/>
  <c r="BZ256" i="1"/>
  <c r="BY256" i="1"/>
  <c r="BX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S256" i="1"/>
  <c r="AR256" i="1"/>
  <c r="AQ256" i="1"/>
  <c r="AP256" i="1"/>
  <c r="AO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L256" i="1"/>
  <c r="K256" i="1"/>
  <c r="J256" i="1"/>
  <c r="I256" i="1"/>
  <c r="H256" i="1"/>
  <c r="G256" i="1"/>
  <c r="C256" i="1"/>
  <c r="GS255" i="1"/>
  <c r="GR255" i="1"/>
  <c r="GQ255" i="1"/>
  <c r="GP255" i="1"/>
  <c r="GO255" i="1"/>
  <c r="GN255" i="1"/>
  <c r="GM255" i="1"/>
  <c r="GL255" i="1"/>
  <c r="GK255" i="1"/>
  <c r="GJ255" i="1"/>
  <c r="GI255" i="1"/>
  <c r="GH255" i="1"/>
  <c r="GG255" i="1"/>
  <c r="GF255" i="1"/>
  <c r="GE255" i="1"/>
  <c r="GD255" i="1"/>
  <c r="GC255" i="1"/>
  <c r="GB255" i="1"/>
  <c r="GA255" i="1"/>
  <c r="FZ255" i="1"/>
  <c r="FY255" i="1"/>
  <c r="FX255" i="1"/>
  <c r="FW255" i="1"/>
  <c r="FV255" i="1"/>
  <c r="FU255" i="1"/>
  <c r="FQ255" i="1"/>
  <c r="FP255" i="1"/>
  <c r="FO255" i="1"/>
  <c r="FN255" i="1"/>
  <c r="FM255" i="1"/>
  <c r="FL255" i="1"/>
  <c r="FK255" i="1"/>
  <c r="FJ255" i="1"/>
  <c r="FI255" i="1"/>
  <c r="FH255" i="1"/>
  <c r="FG255" i="1"/>
  <c r="FF255" i="1"/>
  <c r="FE255" i="1"/>
  <c r="FD255" i="1"/>
  <c r="FC255" i="1"/>
  <c r="FB255" i="1"/>
  <c r="FA255" i="1"/>
  <c r="EZ255" i="1"/>
  <c r="EY255" i="1"/>
  <c r="EX255" i="1"/>
  <c r="EW255" i="1"/>
  <c r="EV255" i="1"/>
  <c r="EU255" i="1"/>
  <c r="ET255" i="1"/>
  <c r="ES255" i="1"/>
  <c r="ER255" i="1"/>
  <c r="EQ255" i="1"/>
  <c r="EP255" i="1"/>
  <c r="EO255" i="1"/>
  <c r="EN255" i="1"/>
  <c r="EM255" i="1"/>
  <c r="EL255" i="1"/>
  <c r="EK255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C255" i="1"/>
  <c r="CB255" i="1"/>
  <c r="CA255" i="1"/>
  <c r="BZ255" i="1"/>
  <c r="BY255" i="1"/>
  <c r="BX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S255" i="1"/>
  <c r="AR255" i="1"/>
  <c r="AQ255" i="1"/>
  <c r="AP255" i="1"/>
  <c r="AO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L255" i="1"/>
  <c r="K255" i="1"/>
  <c r="J255" i="1"/>
  <c r="I255" i="1"/>
  <c r="H255" i="1"/>
  <c r="G255" i="1"/>
  <c r="C255" i="1"/>
  <c r="GS254" i="1"/>
  <c r="GR254" i="1"/>
  <c r="GQ254" i="1"/>
  <c r="GP254" i="1"/>
  <c r="GO254" i="1"/>
  <c r="GN254" i="1"/>
  <c r="GM254" i="1"/>
  <c r="GL254" i="1"/>
  <c r="GK254" i="1"/>
  <c r="GJ254" i="1"/>
  <c r="GI254" i="1"/>
  <c r="GH254" i="1"/>
  <c r="GG254" i="1"/>
  <c r="GF254" i="1"/>
  <c r="GE254" i="1"/>
  <c r="GD254" i="1"/>
  <c r="GC254" i="1"/>
  <c r="GB254" i="1"/>
  <c r="GA254" i="1"/>
  <c r="FZ254" i="1"/>
  <c r="FY254" i="1"/>
  <c r="FX254" i="1"/>
  <c r="FW254" i="1"/>
  <c r="FV254" i="1"/>
  <c r="FU254" i="1"/>
  <c r="FQ254" i="1"/>
  <c r="FP254" i="1"/>
  <c r="FO254" i="1"/>
  <c r="FN254" i="1"/>
  <c r="FM254" i="1"/>
  <c r="FL254" i="1"/>
  <c r="FK254" i="1"/>
  <c r="FJ254" i="1"/>
  <c r="FI254" i="1"/>
  <c r="FH254" i="1"/>
  <c r="FG254" i="1"/>
  <c r="FF254" i="1"/>
  <c r="FE254" i="1"/>
  <c r="FD254" i="1"/>
  <c r="FC254" i="1"/>
  <c r="FB254" i="1"/>
  <c r="FA254" i="1"/>
  <c r="EZ254" i="1"/>
  <c r="EY254" i="1"/>
  <c r="EX254" i="1"/>
  <c r="EW254" i="1"/>
  <c r="EV254" i="1"/>
  <c r="EU254" i="1"/>
  <c r="ET254" i="1"/>
  <c r="ES254" i="1"/>
  <c r="ER254" i="1"/>
  <c r="EQ254" i="1"/>
  <c r="EP254" i="1"/>
  <c r="EO254" i="1"/>
  <c r="EN254" i="1"/>
  <c r="EM254" i="1"/>
  <c r="EL254" i="1"/>
  <c r="EK254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C254" i="1"/>
  <c r="CB254" i="1"/>
  <c r="CA254" i="1"/>
  <c r="BZ254" i="1"/>
  <c r="BY254" i="1"/>
  <c r="BX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S254" i="1"/>
  <c r="AR254" i="1"/>
  <c r="AQ254" i="1"/>
  <c r="AP254" i="1"/>
  <c r="AO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L254" i="1"/>
  <c r="K254" i="1"/>
  <c r="J254" i="1"/>
  <c r="I254" i="1"/>
  <c r="H254" i="1"/>
  <c r="G254" i="1"/>
  <c r="C254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U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EU253" i="1"/>
  <c r="ET253" i="1"/>
  <c r="ES253" i="1"/>
  <c r="ER253" i="1"/>
  <c r="EQ253" i="1"/>
  <c r="EP253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C253" i="1"/>
  <c r="CB253" i="1"/>
  <c r="CA253" i="1"/>
  <c r="BZ253" i="1"/>
  <c r="BY253" i="1"/>
  <c r="BX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S253" i="1"/>
  <c r="AR253" i="1"/>
  <c r="AQ253" i="1"/>
  <c r="AP253" i="1"/>
  <c r="AO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L253" i="1"/>
  <c r="K253" i="1"/>
  <c r="J253" i="1"/>
  <c r="I253" i="1"/>
  <c r="H253" i="1"/>
  <c r="G253" i="1"/>
  <c r="C253" i="1"/>
  <c r="GS252" i="1"/>
  <c r="GR252" i="1"/>
  <c r="GQ252" i="1"/>
  <c r="GP252" i="1"/>
  <c r="GO252" i="1"/>
  <c r="GN252" i="1"/>
  <c r="GM252" i="1"/>
  <c r="GL252" i="1"/>
  <c r="GK252" i="1"/>
  <c r="GJ252" i="1"/>
  <c r="GI252" i="1"/>
  <c r="GH252" i="1"/>
  <c r="GG252" i="1"/>
  <c r="GF252" i="1"/>
  <c r="GE252" i="1"/>
  <c r="GD252" i="1"/>
  <c r="GC252" i="1"/>
  <c r="GB252" i="1"/>
  <c r="GA252" i="1"/>
  <c r="FZ252" i="1"/>
  <c r="FY252" i="1"/>
  <c r="FX252" i="1"/>
  <c r="FW252" i="1"/>
  <c r="FV252" i="1"/>
  <c r="FU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EU252" i="1"/>
  <c r="ET252" i="1"/>
  <c r="ES252" i="1"/>
  <c r="ER252" i="1"/>
  <c r="EQ252" i="1"/>
  <c r="EP252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C252" i="1"/>
  <c r="CB252" i="1"/>
  <c r="CA252" i="1"/>
  <c r="BZ252" i="1"/>
  <c r="BY252" i="1"/>
  <c r="BX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S252" i="1"/>
  <c r="AR252" i="1"/>
  <c r="AQ252" i="1"/>
  <c r="AP252" i="1"/>
  <c r="AO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L252" i="1"/>
  <c r="K252" i="1"/>
  <c r="J252" i="1"/>
  <c r="I252" i="1"/>
  <c r="H252" i="1"/>
  <c r="G252" i="1"/>
  <c r="C252" i="1"/>
  <c r="GS251" i="1"/>
  <c r="GR251" i="1"/>
  <c r="GQ251" i="1"/>
  <c r="GP251" i="1"/>
  <c r="GO251" i="1"/>
  <c r="GN251" i="1"/>
  <c r="GM251" i="1"/>
  <c r="GL251" i="1"/>
  <c r="GK251" i="1"/>
  <c r="GJ251" i="1"/>
  <c r="GI251" i="1"/>
  <c r="GH251" i="1"/>
  <c r="GG251" i="1"/>
  <c r="GF251" i="1"/>
  <c r="GE251" i="1"/>
  <c r="GD251" i="1"/>
  <c r="GC251" i="1"/>
  <c r="GB251" i="1"/>
  <c r="GA251" i="1"/>
  <c r="FZ251" i="1"/>
  <c r="FY251" i="1"/>
  <c r="FX251" i="1"/>
  <c r="FW251" i="1"/>
  <c r="FV251" i="1"/>
  <c r="FU251" i="1"/>
  <c r="FQ251" i="1"/>
  <c r="FP251" i="1"/>
  <c r="FO251" i="1"/>
  <c r="FN251" i="1"/>
  <c r="FM251" i="1"/>
  <c r="FL251" i="1"/>
  <c r="FK251" i="1"/>
  <c r="FJ251" i="1"/>
  <c r="FI251" i="1"/>
  <c r="FH251" i="1"/>
  <c r="FG251" i="1"/>
  <c r="FF251" i="1"/>
  <c r="FE251" i="1"/>
  <c r="FD251" i="1"/>
  <c r="FC251" i="1"/>
  <c r="FB251" i="1"/>
  <c r="FA251" i="1"/>
  <c r="EZ251" i="1"/>
  <c r="EY251" i="1"/>
  <c r="EX251" i="1"/>
  <c r="EW251" i="1"/>
  <c r="EV251" i="1"/>
  <c r="EU251" i="1"/>
  <c r="ET251" i="1"/>
  <c r="ES251" i="1"/>
  <c r="ER251" i="1"/>
  <c r="EQ251" i="1"/>
  <c r="EP251" i="1"/>
  <c r="EO251" i="1"/>
  <c r="EN251" i="1"/>
  <c r="EM251" i="1"/>
  <c r="EL251" i="1"/>
  <c r="EK251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C251" i="1"/>
  <c r="CB251" i="1"/>
  <c r="CA251" i="1"/>
  <c r="BZ251" i="1"/>
  <c r="BY251" i="1"/>
  <c r="BX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S251" i="1"/>
  <c r="AR251" i="1"/>
  <c r="AQ251" i="1"/>
  <c r="AP251" i="1"/>
  <c r="AO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L251" i="1"/>
  <c r="K251" i="1"/>
  <c r="J251" i="1"/>
  <c r="I251" i="1"/>
  <c r="H251" i="1"/>
  <c r="G251" i="1"/>
  <c r="C251" i="1"/>
  <c r="GS250" i="1"/>
  <c r="GR250" i="1"/>
  <c r="GQ250" i="1"/>
  <c r="GP250" i="1"/>
  <c r="GO250" i="1"/>
  <c r="GN250" i="1"/>
  <c r="GM250" i="1"/>
  <c r="GL250" i="1"/>
  <c r="GK250" i="1"/>
  <c r="GJ250" i="1"/>
  <c r="GI250" i="1"/>
  <c r="GH250" i="1"/>
  <c r="GG250" i="1"/>
  <c r="GF250" i="1"/>
  <c r="GE250" i="1"/>
  <c r="GD250" i="1"/>
  <c r="GC250" i="1"/>
  <c r="GB250" i="1"/>
  <c r="GA250" i="1"/>
  <c r="FZ250" i="1"/>
  <c r="FY250" i="1"/>
  <c r="FX250" i="1"/>
  <c r="FW250" i="1"/>
  <c r="FV250" i="1"/>
  <c r="FU250" i="1"/>
  <c r="FQ250" i="1"/>
  <c r="FP250" i="1"/>
  <c r="FO250" i="1"/>
  <c r="FN250" i="1"/>
  <c r="FM250" i="1"/>
  <c r="FL250" i="1"/>
  <c r="FK250" i="1"/>
  <c r="FJ250" i="1"/>
  <c r="FI250" i="1"/>
  <c r="FH250" i="1"/>
  <c r="FG250" i="1"/>
  <c r="FF250" i="1"/>
  <c r="FE250" i="1"/>
  <c r="FD250" i="1"/>
  <c r="FC250" i="1"/>
  <c r="FB250" i="1"/>
  <c r="FA250" i="1"/>
  <c r="EZ250" i="1"/>
  <c r="EY250" i="1"/>
  <c r="EX250" i="1"/>
  <c r="EW250" i="1"/>
  <c r="EV250" i="1"/>
  <c r="EU250" i="1"/>
  <c r="ET250" i="1"/>
  <c r="ES250" i="1"/>
  <c r="ER250" i="1"/>
  <c r="EQ250" i="1"/>
  <c r="EP250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C250" i="1"/>
  <c r="CB250" i="1"/>
  <c r="CA250" i="1"/>
  <c r="BZ250" i="1"/>
  <c r="BY250" i="1"/>
  <c r="BX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S250" i="1"/>
  <c r="AR250" i="1"/>
  <c r="AQ250" i="1"/>
  <c r="AP250" i="1"/>
  <c r="AO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L250" i="1"/>
  <c r="K250" i="1"/>
  <c r="J250" i="1"/>
  <c r="I250" i="1"/>
  <c r="H250" i="1"/>
  <c r="G250" i="1"/>
  <c r="C250" i="1"/>
  <c r="GS249" i="1"/>
  <c r="GR249" i="1"/>
  <c r="GQ249" i="1"/>
  <c r="GP249" i="1"/>
  <c r="GO249" i="1"/>
  <c r="GN249" i="1"/>
  <c r="GM249" i="1"/>
  <c r="GL249" i="1"/>
  <c r="GK249" i="1"/>
  <c r="GJ249" i="1"/>
  <c r="GI249" i="1"/>
  <c r="GH249" i="1"/>
  <c r="GG249" i="1"/>
  <c r="GF249" i="1"/>
  <c r="GE249" i="1"/>
  <c r="GD249" i="1"/>
  <c r="GC249" i="1"/>
  <c r="GB249" i="1"/>
  <c r="GA249" i="1"/>
  <c r="FZ249" i="1"/>
  <c r="FY249" i="1"/>
  <c r="FX249" i="1"/>
  <c r="FW249" i="1"/>
  <c r="FV249" i="1"/>
  <c r="FU249" i="1"/>
  <c r="FQ249" i="1"/>
  <c r="FP249" i="1"/>
  <c r="FO249" i="1"/>
  <c r="FN249" i="1"/>
  <c r="FM249" i="1"/>
  <c r="FL249" i="1"/>
  <c r="FK249" i="1"/>
  <c r="FJ249" i="1"/>
  <c r="FI249" i="1"/>
  <c r="FH249" i="1"/>
  <c r="FG249" i="1"/>
  <c r="FF249" i="1"/>
  <c r="FE249" i="1"/>
  <c r="FD249" i="1"/>
  <c r="FC249" i="1"/>
  <c r="FB249" i="1"/>
  <c r="FA249" i="1"/>
  <c r="EZ249" i="1"/>
  <c r="EY249" i="1"/>
  <c r="EX249" i="1"/>
  <c r="EW249" i="1"/>
  <c r="EV249" i="1"/>
  <c r="EU249" i="1"/>
  <c r="ET249" i="1"/>
  <c r="ES249" i="1"/>
  <c r="ER249" i="1"/>
  <c r="EQ249" i="1"/>
  <c r="EP249" i="1"/>
  <c r="EO249" i="1"/>
  <c r="EN249" i="1"/>
  <c r="EM249" i="1"/>
  <c r="EL249" i="1"/>
  <c r="EK249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C249" i="1"/>
  <c r="CB249" i="1"/>
  <c r="CA249" i="1"/>
  <c r="BZ249" i="1"/>
  <c r="BY249" i="1"/>
  <c r="BX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S249" i="1"/>
  <c r="AR249" i="1"/>
  <c r="AQ249" i="1"/>
  <c r="AP249" i="1"/>
  <c r="AO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L249" i="1"/>
  <c r="K249" i="1"/>
  <c r="J249" i="1"/>
  <c r="I249" i="1"/>
  <c r="H249" i="1"/>
  <c r="G249" i="1"/>
  <c r="C249" i="1"/>
  <c r="GS248" i="1"/>
  <c r="GR248" i="1"/>
  <c r="GQ248" i="1"/>
  <c r="GP248" i="1"/>
  <c r="GO248" i="1"/>
  <c r="GN248" i="1"/>
  <c r="GM248" i="1"/>
  <c r="GL248" i="1"/>
  <c r="GK248" i="1"/>
  <c r="GJ248" i="1"/>
  <c r="GI248" i="1"/>
  <c r="GH248" i="1"/>
  <c r="GG248" i="1"/>
  <c r="GF248" i="1"/>
  <c r="GE248" i="1"/>
  <c r="GD248" i="1"/>
  <c r="GC248" i="1"/>
  <c r="GB248" i="1"/>
  <c r="GA248" i="1"/>
  <c r="FZ248" i="1"/>
  <c r="FY248" i="1"/>
  <c r="FX248" i="1"/>
  <c r="FW248" i="1"/>
  <c r="FV248" i="1"/>
  <c r="FU248" i="1"/>
  <c r="FQ248" i="1"/>
  <c r="FP248" i="1"/>
  <c r="FO248" i="1"/>
  <c r="FN248" i="1"/>
  <c r="FM248" i="1"/>
  <c r="FL248" i="1"/>
  <c r="FK248" i="1"/>
  <c r="FJ248" i="1"/>
  <c r="FI248" i="1"/>
  <c r="FH248" i="1"/>
  <c r="FG248" i="1"/>
  <c r="FF248" i="1"/>
  <c r="FE248" i="1"/>
  <c r="FD248" i="1"/>
  <c r="FC248" i="1"/>
  <c r="FB248" i="1"/>
  <c r="FA248" i="1"/>
  <c r="EZ248" i="1"/>
  <c r="EY248" i="1"/>
  <c r="EX248" i="1"/>
  <c r="EW248" i="1"/>
  <c r="EV248" i="1"/>
  <c r="EU248" i="1"/>
  <c r="ET248" i="1"/>
  <c r="ES248" i="1"/>
  <c r="ER248" i="1"/>
  <c r="EQ248" i="1"/>
  <c r="EP248" i="1"/>
  <c r="EO248" i="1"/>
  <c r="EN248" i="1"/>
  <c r="EM248" i="1"/>
  <c r="EL248" i="1"/>
  <c r="EK248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C248" i="1"/>
  <c r="CB248" i="1"/>
  <c r="CA248" i="1"/>
  <c r="BZ248" i="1"/>
  <c r="BY248" i="1"/>
  <c r="BX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S248" i="1"/>
  <c r="AR248" i="1"/>
  <c r="AQ248" i="1"/>
  <c r="AP248" i="1"/>
  <c r="AO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L248" i="1"/>
  <c r="K248" i="1"/>
  <c r="J248" i="1"/>
  <c r="I248" i="1"/>
  <c r="H248" i="1"/>
  <c r="G248" i="1"/>
  <c r="C248" i="1"/>
  <c r="GS247" i="1"/>
  <c r="GR247" i="1"/>
  <c r="GQ247" i="1"/>
  <c r="GP247" i="1"/>
  <c r="GO247" i="1"/>
  <c r="GN247" i="1"/>
  <c r="GM247" i="1"/>
  <c r="GL247" i="1"/>
  <c r="GK247" i="1"/>
  <c r="GJ247" i="1"/>
  <c r="GI247" i="1"/>
  <c r="GH247" i="1"/>
  <c r="GG247" i="1"/>
  <c r="GF247" i="1"/>
  <c r="GE247" i="1"/>
  <c r="GD247" i="1"/>
  <c r="GC247" i="1"/>
  <c r="GB247" i="1"/>
  <c r="GA247" i="1"/>
  <c r="FZ247" i="1"/>
  <c r="FY247" i="1"/>
  <c r="FX247" i="1"/>
  <c r="FW247" i="1"/>
  <c r="FV247" i="1"/>
  <c r="FU247" i="1"/>
  <c r="FQ247" i="1"/>
  <c r="FP247" i="1"/>
  <c r="FO247" i="1"/>
  <c r="FN247" i="1"/>
  <c r="FM247" i="1"/>
  <c r="FL247" i="1"/>
  <c r="FK247" i="1"/>
  <c r="FJ247" i="1"/>
  <c r="FI247" i="1"/>
  <c r="FH247" i="1"/>
  <c r="FG247" i="1"/>
  <c r="FF247" i="1"/>
  <c r="FE247" i="1"/>
  <c r="FD247" i="1"/>
  <c r="FC247" i="1"/>
  <c r="FB247" i="1"/>
  <c r="FA247" i="1"/>
  <c r="EZ247" i="1"/>
  <c r="EY247" i="1"/>
  <c r="EX247" i="1"/>
  <c r="EW247" i="1"/>
  <c r="EV247" i="1"/>
  <c r="EU247" i="1"/>
  <c r="ET247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C247" i="1"/>
  <c r="CB247" i="1"/>
  <c r="CA247" i="1"/>
  <c r="BZ247" i="1"/>
  <c r="BY247" i="1"/>
  <c r="BX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S247" i="1"/>
  <c r="AR247" i="1"/>
  <c r="AQ247" i="1"/>
  <c r="AP247" i="1"/>
  <c r="AO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L247" i="1"/>
  <c r="K247" i="1"/>
  <c r="J247" i="1"/>
  <c r="I247" i="1"/>
  <c r="H247" i="1"/>
  <c r="G247" i="1"/>
  <c r="C247" i="1"/>
  <c r="GS246" i="1"/>
  <c r="GR246" i="1"/>
  <c r="GQ246" i="1"/>
  <c r="GP246" i="1"/>
  <c r="GO246" i="1"/>
  <c r="GN246" i="1"/>
  <c r="GM246" i="1"/>
  <c r="GL246" i="1"/>
  <c r="GK246" i="1"/>
  <c r="GJ246" i="1"/>
  <c r="GI246" i="1"/>
  <c r="GH246" i="1"/>
  <c r="GG246" i="1"/>
  <c r="GF246" i="1"/>
  <c r="GE246" i="1"/>
  <c r="GD246" i="1"/>
  <c r="GC246" i="1"/>
  <c r="GB246" i="1"/>
  <c r="GA246" i="1"/>
  <c r="FZ246" i="1"/>
  <c r="FY246" i="1"/>
  <c r="FX246" i="1"/>
  <c r="FW246" i="1"/>
  <c r="FV246" i="1"/>
  <c r="FU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C246" i="1"/>
  <c r="CB246" i="1"/>
  <c r="CA246" i="1"/>
  <c r="BZ246" i="1"/>
  <c r="BY246" i="1"/>
  <c r="BX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S246" i="1"/>
  <c r="AR246" i="1"/>
  <c r="AQ246" i="1"/>
  <c r="AP246" i="1"/>
  <c r="AO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L246" i="1"/>
  <c r="K246" i="1"/>
  <c r="J246" i="1"/>
  <c r="I246" i="1"/>
  <c r="H246" i="1"/>
  <c r="G246" i="1"/>
  <c r="C246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EN245" i="1"/>
  <c r="EM245" i="1"/>
  <c r="EL245" i="1"/>
  <c r="EK245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C245" i="1"/>
  <c r="CB245" i="1"/>
  <c r="CA245" i="1"/>
  <c r="BZ245" i="1"/>
  <c r="BY245" i="1"/>
  <c r="BX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S245" i="1"/>
  <c r="AR245" i="1"/>
  <c r="AQ245" i="1"/>
  <c r="AP245" i="1"/>
  <c r="AO245" i="1"/>
  <c r="L245" i="1"/>
  <c r="K245" i="1"/>
  <c r="J245" i="1"/>
  <c r="I245" i="1"/>
  <c r="H245" i="1"/>
  <c r="G245" i="1"/>
  <c r="C245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EN244" i="1"/>
  <c r="EM244" i="1"/>
  <c r="EL244" i="1"/>
  <c r="EK244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C244" i="1"/>
  <c r="CB244" i="1"/>
  <c r="CA244" i="1"/>
  <c r="BZ244" i="1"/>
  <c r="BY244" i="1"/>
  <c r="BX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S244" i="1"/>
  <c r="AR244" i="1"/>
  <c r="AQ244" i="1"/>
  <c r="AP244" i="1"/>
  <c r="AO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L244" i="1"/>
  <c r="K244" i="1"/>
  <c r="J244" i="1"/>
  <c r="I244" i="1"/>
  <c r="H244" i="1"/>
  <c r="G244" i="1"/>
  <c r="C244" i="1"/>
  <c r="GS243" i="1"/>
  <c r="GR243" i="1"/>
  <c r="GQ243" i="1"/>
  <c r="GP243" i="1"/>
  <c r="GO243" i="1"/>
  <c r="GN243" i="1"/>
  <c r="GM243" i="1"/>
  <c r="GL243" i="1"/>
  <c r="GK243" i="1"/>
  <c r="GJ243" i="1"/>
  <c r="GI243" i="1"/>
  <c r="GH243" i="1"/>
  <c r="GG243" i="1"/>
  <c r="GF243" i="1"/>
  <c r="GE243" i="1"/>
  <c r="GD243" i="1"/>
  <c r="GC243" i="1"/>
  <c r="GB243" i="1"/>
  <c r="GA243" i="1"/>
  <c r="FZ243" i="1"/>
  <c r="FY243" i="1"/>
  <c r="FX243" i="1"/>
  <c r="FW243" i="1"/>
  <c r="FV243" i="1"/>
  <c r="FU243" i="1"/>
  <c r="FQ243" i="1"/>
  <c r="FP243" i="1"/>
  <c r="FO243" i="1"/>
  <c r="FN243" i="1"/>
  <c r="FM243" i="1"/>
  <c r="FL243" i="1"/>
  <c r="FK243" i="1"/>
  <c r="FJ243" i="1"/>
  <c r="FI243" i="1"/>
  <c r="FH243" i="1"/>
  <c r="FG243" i="1"/>
  <c r="FF243" i="1"/>
  <c r="FE243" i="1"/>
  <c r="FD243" i="1"/>
  <c r="FC243" i="1"/>
  <c r="FB243" i="1"/>
  <c r="FA243" i="1"/>
  <c r="EZ243" i="1"/>
  <c r="EY243" i="1"/>
  <c r="EX243" i="1"/>
  <c r="EW243" i="1"/>
  <c r="EV243" i="1"/>
  <c r="EU243" i="1"/>
  <c r="ET243" i="1"/>
  <c r="ES243" i="1"/>
  <c r="ER243" i="1"/>
  <c r="EQ243" i="1"/>
  <c r="EP243" i="1"/>
  <c r="EO243" i="1"/>
  <c r="EN243" i="1"/>
  <c r="EM243" i="1"/>
  <c r="EL243" i="1"/>
  <c r="EK243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C243" i="1"/>
  <c r="CB243" i="1"/>
  <c r="CA243" i="1"/>
  <c r="BZ243" i="1"/>
  <c r="BY243" i="1"/>
  <c r="BX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S243" i="1"/>
  <c r="AR243" i="1"/>
  <c r="AQ243" i="1"/>
  <c r="AP243" i="1"/>
  <c r="AO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L243" i="1"/>
  <c r="K243" i="1"/>
  <c r="J243" i="1"/>
  <c r="I243" i="1"/>
  <c r="H243" i="1"/>
  <c r="G243" i="1"/>
  <c r="C243" i="1"/>
  <c r="GS242" i="1"/>
  <c r="GR242" i="1"/>
  <c r="GQ242" i="1"/>
  <c r="GP242" i="1"/>
  <c r="GO242" i="1"/>
  <c r="GN242" i="1"/>
  <c r="GM242" i="1"/>
  <c r="GL242" i="1"/>
  <c r="GK242" i="1"/>
  <c r="GJ242" i="1"/>
  <c r="GI242" i="1"/>
  <c r="GH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U242" i="1"/>
  <c r="FQ242" i="1"/>
  <c r="FP242" i="1"/>
  <c r="FO242" i="1"/>
  <c r="FN242" i="1"/>
  <c r="FM242" i="1"/>
  <c r="FL242" i="1"/>
  <c r="FK242" i="1"/>
  <c r="FJ242" i="1"/>
  <c r="FI242" i="1"/>
  <c r="FH242" i="1"/>
  <c r="FG242" i="1"/>
  <c r="FF242" i="1"/>
  <c r="FE242" i="1"/>
  <c r="FD242" i="1"/>
  <c r="FC242" i="1"/>
  <c r="FB242" i="1"/>
  <c r="FA242" i="1"/>
  <c r="EZ242" i="1"/>
  <c r="EY242" i="1"/>
  <c r="EX242" i="1"/>
  <c r="EW242" i="1"/>
  <c r="EV242" i="1"/>
  <c r="EU242" i="1"/>
  <c r="ET242" i="1"/>
  <c r="ES242" i="1"/>
  <c r="ER242" i="1"/>
  <c r="EQ242" i="1"/>
  <c r="EP242" i="1"/>
  <c r="EO242" i="1"/>
  <c r="EN242" i="1"/>
  <c r="EM242" i="1"/>
  <c r="EL242" i="1"/>
  <c r="EK242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C242" i="1"/>
  <c r="CB242" i="1"/>
  <c r="CA242" i="1"/>
  <c r="BZ242" i="1"/>
  <c r="BY242" i="1"/>
  <c r="BX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S242" i="1"/>
  <c r="AR242" i="1"/>
  <c r="AQ242" i="1"/>
  <c r="AP242" i="1"/>
  <c r="AO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L242" i="1"/>
  <c r="K242" i="1"/>
  <c r="J242" i="1"/>
  <c r="I242" i="1"/>
  <c r="H242" i="1"/>
  <c r="G242" i="1"/>
  <c r="C242" i="1"/>
  <c r="GS241" i="1"/>
  <c r="GR241" i="1"/>
  <c r="GQ241" i="1"/>
  <c r="GP241" i="1"/>
  <c r="GO241" i="1"/>
  <c r="GN241" i="1"/>
  <c r="GM241" i="1"/>
  <c r="GL241" i="1"/>
  <c r="GK241" i="1"/>
  <c r="GJ241" i="1"/>
  <c r="GI241" i="1"/>
  <c r="GH241" i="1"/>
  <c r="GG241" i="1"/>
  <c r="GF241" i="1"/>
  <c r="GE241" i="1"/>
  <c r="GD241" i="1"/>
  <c r="GC241" i="1"/>
  <c r="GB241" i="1"/>
  <c r="GA241" i="1"/>
  <c r="FZ241" i="1"/>
  <c r="FY241" i="1"/>
  <c r="FX241" i="1"/>
  <c r="FW241" i="1"/>
  <c r="FV241" i="1"/>
  <c r="FU241" i="1"/>
  <c r="FQ241" i="1"/>
  <c r="FP241" i="1"/>
  <c r="FO241" i="1"/>
  <c r="FN241" i="1"/>
  <c r="FM241" i="1"/>
  <c r="FL241" i="1"/>
  <c r="FK241" i="1"/>
  <c r="FJ241" i="1"/>
  <c r="FI241" i="1"/>
  <c r="FH241" i="1"/>
  <c r="FG241" i="1"/>
  <c r="FF241" i="1"/>
  <c r="FE241" i="1"/>
  <c r="FD241" i="1"/>
  <c r="FC241" i="1"/>
  <c r="FB241" i="1"/>
  <c r="FA241" i="1"/>
  <c r="EZ241" i="1"/>
  <c r="EY241" i="1"/>
  <c r="EX241" i="1"/>
  <c r="EW241" i="1"/>
  <c r="EV241" i="1"/>
  <c r="EU241" i="1"/>
  <c r="ET241" i="1"/>
  <c r="ES241" i="1"/>
  <c r="ER241" i="1"/>
  <c r="EQ241" i="1"/>
  <c r="EP241" i="1"/>
  <c r="EO241" i="1"/>
  <c r="EN241" i="1"/>
  <c r="EM241" i="1"/>
  <c r="EL241" i="1"/>
  <c r="EK241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C241" i="1"/>
  <c r="CB241" i="1"/>
  <c r="CA241" i="1"/>
  <c r="BZ241" i="1"/>
  <c r="BY241" i="1"/>
  <c r="BX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S241" i="1"/>
  <c r="AR241" i="1"/>
  <c r="AQ241" i="1"/>
  <c r="AP241" i="1"/>
  <c r="AO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L241" i="1"/>
  <c r="K241" i="1"/>
  <c r="J241" i="1"/>
  <c r="I241" i="1"/>
  <c r="H241" i="1"/>
  <c r="G241" i="1"/>
  <c r="C241" i="1"/>
  <c r="GS240" i="1"/>
  <c r="GR240" i="1"/>
  <c r="GQ240" i="1"/>
  <c r="GP240" i="1"/>
  <c r="GO240" i="1"/>
  <c r="GN240" i="1"/>
  <c r="GM240" i="1"/>
  <c r="GL240" i="1"/>
  <c r="GK240" i="1"/>
  <c r="GJ240" i="1"/>
  <c r="GI240" i="1"/>
  <c r="GH240" i="1"/>
  <c r="GG240" i="1"/>
  <c r="GF240" i="1"/>
  <c r="GE240" i="1"/>
  <c r="GD240" i="1"/>
  <c r="GC240" i="1"/>
  <c r="GB240" i="1"/>
  <c r="GA240" i="1"/>
  <c r="FZ240" i="1"/>
  <c r="FY240" i="1"/>
  <c r="FX240" i="1"/>
  <c r="FW240" i="1"/>
  <c r="FV240" i="1"/>
  <c r="FU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EU240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C240" i="1"/>
  <c r="CB240" i="1"/>
  <c r="CA240" i="1"/>
  <c r="BZ240" i="1"/>
  <c r="BY240" i="1"/>
  <c r="BX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S240" i="1"/>
  <c r="AR240" i="1"/>
  <c r="AQ240" i="1"/>
  <c r="AP240" i="1"/>
  <c r="AO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L240" i="1"/>
  <c r="K240" i="1"/>
  <c r="J240" i="1"/>
  <c r="I240" i="1"/>
  <c r="H240" i="1"/>
  <c r="G240" i="1"/>
  <c r="C240" i="1"/>
  <c r="GS239" i="1"/>
  <c r="GR239" i="1"/>
  <c r="GQ239" i="1"/>
  <c r="GP239" i="1"/>
  <c r="GO239" i="1"/>
  <c r="GN239" i="1"/>
  <c r="GM239" i="1"/>
  <c r="GL239" i="1"/>
  <c r="GK239" i="1"/>
  <c r="GJ239" i="1"/>
  <c r="GI239" i="1"/>
  <c r="GH239" i="1"/>
  <c r="GG239" i="1"/>
  <c r="GF239" i="1"/>
  <c r="GE239" i="1"/>
  <c r="GD239" i="1"/>
  <c r="GC239" i="1"/>
  <c r="GB239" i="1"/>
  <c r="GA239" i="1"/>
  <c r="FZ239" i="1"/>
  <c r="FY239" i="1"/>
  <c r="FX239" i="1"/>
  <c r="FW239" i="1"/>
  <c r="FV239" i="1"/>
  <c r="FU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C239" i="1"/>
  <c r="CB239" i="1"/>
  <c r="CA239" i="1"/>
  <c r="BZ239" i="1"/>
  <c r="BY239" i="1"/>
  <c r="BX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S239" i="1"/>
  <c r="AR239" i="1"/>
  <c r="AQ239" i="1"/>
  <c r="AP239" i="1"/>
  <c r="AO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L239" i="1"/>
  <c r="K239" i="1"/>
  <c r="J239" i="1"/>
  <c r="I239" i="1"/>
  <c r="H239" i="1"/>
  <c r="G239" i="1"/>
  <c r="C239" i="1"/>
  <c r="GS238" i="1"/>
  <c r="GR238" i="1"/>
  <c r="GQ238" i="1"/>
  <c r="GP238" i="1"/>
  <c r="GO238" i="1"/>
  <c r="GN238" i="1"/>
  <c r="GM238" i="1"/>
  <c r="GL238" i="1"/>
  <c r="GK238" i="1"/>
  <c r="GJ238" i="1"/>
  <c r="GI238" i="1"/>
  <c r="GH238" i="1"/>
  <c r="GG238" i="1"/>
  <c r="GF238" i="1"/>
  <c r="GE238" i="1"/>
  <c r="GD238" i="1"/>
  <c r="GC238" i="1"/>
  <c r="GB238" i="1"/>
  <c r="GA238" i="1"/>
  <c r="FZ238" i="1"/>
  <c r="FY238" i="1"/>
  <c r="FX238" i="1"/>
  <c r="FW238" i="1"/>
  <c r="FV238" i="1"/>
  <c r="FU238" i="1"/>
  <c r="FQ238" i="1"/>
  <c r="FP238" i="1"/>
  <c r="FO238" i="1"/>
  <c r="FN238" i="1"/>
  <c r="FM238" i="1"/>
  <c r="FL238" i="1"/>
  <c r="FK238" i="1"/>
  <c r="FJ238" i="1"/>
  <c r="FI238" i="1"/>
  <c r="FH238" i="1"/>
  <c r="FG238" i="1"/>
  <c r="FF238" i="1"/>
  <c r="FE238" i="1"/>
  <c r="FD238" i="1"/>
  <c r="FC238" i="1"/>
  <c r="FB238" i="1"/>
  <c r="FA238" i="1"/>
  <c r="EZ238" i="1"/>
  <c r="EY238" i="1"/>
  <c r="EX238" i="1"/>
  <c r="EW238" i="1"/>
  <c r="EV238" i="1"/>
  <c r="EU238" i="1"/>
  <c r="ET238" i="1"/>
  <c r="ES238" i="1"/>
  <c r="ER238" i="1"/>
  <c r="EQ238" i="1"/>
  <c r="EP238" i="1"/>
  <c r="EO238" i="1"/>
  <c r="EN238" i="1"/>
  <c r="EM238" i="1"/>
  <c r="EL238" i="1"/>
  <c r="EK238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C238" i="1"/>
  <c r="CB238" i="1"/>
  <c r="CA238" i="1"/>
  <c r="BZ238" i="1"/>
  <c r="BY238" i="1"/>
  <c r="BX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S238" i="1"/>
  <c r="AR238" i="1"/>
  <c r="AQ238" i="1"/>
  <c r="AP238" i="1"/>
  <c r="AO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L238" i="1"/>
  <c r="K238" i="1"/>
  <c r="J238" i="1"/>
  <c r="I238" i="1"/>
  <c r="H238" i="1"/>
  <c r="G238" i="1"/>
  <c r="C238" i="1"/>
  <c r="GS237" i="1"/>
  <c r="GR237" i="1"/>
  <c r="GQ237" i="1"/>
  <c r="GP237" i="1"/>
  <c r="GO237" i="1"/>
  <c r="GN237" i="1"/>
  <c r="GM237" i="1"/>
  <c r="GL237" i="1"/>
  <c r="GK237" i="1"/>
  <c r="GJ237" i="1"/>
  <c r="GI237" i="1"/>
  <c r="GH237" i="1"/>
  <c r="GG237" i="1"/>
  <c r="GF237" i="1"/>
  <c r="GE237" i="1"/>
  <c r="GD237" i="1"/>
  <c r="GC237" i="1"/>
  <c r="GB237" i="1"/>
  <c r="GA237" i="1"/>
  <c r="FZ237" i="1"/>
  <c r="FY237" i="1"/>
  <c r="FX237" i="1"/>
  <c r="FW237" i="1"/>
  <c r="FV237" i="1"/>
  <c r="FU237" i="1"/>
  <c r="FQ237" i="1"/>
  <c r="FP237" i="1"/>
  <c r="FO237" i="1"/>
  <c r="FN237" i="1"/>
  <c r="FM237" i="1"/>
  <c r="FL237" i="1"/>
  <c r="FK237" i="1"/>
  <c r="FJ237" i="1"/>
  <c r="FI237" i="1"/>
  <c r="FH237" i="1"/>
  <c r="FG237" i="1"/>
  <c r="FF237" i="1"/>
  <c r="FE237" i="1"/>
  <c r="FD237" i="1"/>
  <c r="FC237" i="1"/>
  <c r="FB237" i="1"/>
  <c r="FA237" i="1"/>
  <c r="EZ237" i="1"/>
  <c r="EY237" i="1"/>
  <c r="EX237" i="1"/>
  <c r="EW237" i="1"/>
  <c r="EV237" i="1"/>
  <c r="EU237" i="1"/>
  <c r="ET237" i="1"/>
  <c r="ES237" i="1"/>
  <c r="ER237" i="1"/>
  <c r="EQ237" i="1"/>
  <c r="EP237" i="1"/>
  <c r="EO237" i="1"/>
  <c r="EN237" i="1"/>
  <c r="EM237" i="1"/>
  <c r="EL237" i="1"/>
  <c r="EK237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C237" i="1"/>
  <c r="CB237" i="1"/>
  <c r="CA237" i="1"/>
  <c r="BZ237" i="1"/>
  <c r="BY237" i="1"/>
  <c r="BX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S237" i="1"/>
  <c r="AR237" i="1"/>
  <c r="AQ237" i="1"/>
  <c r="AP237" i="1"/>
  <c r="AO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L237" i="1"/>
  <c r="K237" i="1"/>
  <c r="J237" i="1"/>
  <c r="I237" i="1"/>
  <c r="H237" i="1"/>
  <c r="G237" i="1"/>
  <c r="C237" i="1"/>
  <c r="GS236" i="1"/>
  <c r="GR236" i="1"/>
  <c r="GQ236" i="1"/>
  <c r="GP236" i="1"/>
  <c r="GO236" i="1"/>
  <c r="GN236" i="1"/>
  <c r="GM236" i="1"/>
  <c r="GL236" i="1"/>
  <c r="GK236" i="1"/>
  <c r="GJ236" i="1"/>
  <c r="GI236" i="1"/>
  <c r="GH236" i="1"/>
  <c r="GG236" i="1"/>
  <c r="GF236" i="1"/>
  <c r="GE236" i="1"/>
  <c r="GD236" i="1"/>
  <c r="GC236" i="1"/>
  <c r="GB236" i="1"/>
  <c r="GA236" i="1"/>
  <c r="FZ236" i="1"/>
  <c r="FY236" i="1"/>
  <c r="FX236" i="1"/>
  <c r="FW236" i="1"/>
  <c r="FV236" i="1"/>
  <c r="FU236" i="1"/>
  <c r="FQ236" i="1"/>
  <c r="FP236" i="1"/>
  <c r="FO236" i="1"/>
  <c r="FN236" i="1"/>
  <c r="FM236" i="1"/>
  <c r="FL236" i="1"/>
  <c r="FK236" i="1"/>
  <c r="FJ236" i="1"/>
  <c r="FI236" i="1"/>
  <c r="FH236" i="1"/>
  <c r="FG236" i="1"/>
  <c r="FF236" i="1"/>
  <c r="FE236" i="1"/>
  <c r="FD236" i="1"/>
  <c r="FC236" i="1"/>
  <c r="FB236" i="1"/>
  <c r="FA236" i="1"/>
  <c r="EZ236" i="1"/>
  <c r="EY236" i="1"/>
  <c r="EX236" i="1"/>
  <c r="EW236" i="1"/>
  <c r="EV236" i="1"/>
  <c r="EU236" i="1"/>
  <c r="ET236" i="1"/>
  <c r="ES236" i="1"/>
  <c r="ER236" i="1"/>
  <c r="EQ236" i="1"/>
  <c r="EP236" i="1"/>
  <c r="EO236" i="1"/>
  <c r="EN236" i="1"/>
  <c r="EM236" i="1"/>
  <c r="EL236" i="1"/>
  <c r="EK236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C236" i="1"/>
  <c r="CB236" i="1"/>
  <c r="CA236" i="1"/>
  <c r="BZ236" i="1"/>
  <c r="BY236" i="1"/>
  <c r="BX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S236" i="1"/>
  <c r="AR236" i="1"/>
  <c r="AQ236" i="1"/>
  <c r="AP236" i="1"/>
  <c r="AO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L236" i="1"/>
  <c r="K236" i="1"/>
  <c r="J236" i="1"/>
  <c r="I236" i="1"/>
  <c r="H236" i="1"/>
  <c r="G236" i="1"/>
  <c r="C236" i="1"/>
  <c r="GS235" i="1"/>
  <c r="GR235" i="1"/>
  <c r="GQ235" i="1"/>
  <c r="GP235" i="1"/>
  <c r="GO235" i="1"/>
  <c r="GN235" i="1"/>
  <c r="GM235" i="1"/>
  <c r="GL235" i="1"/>
  <c r="GK235" i="1"/>
  <c r="GJ235" i="1"/>
  <c r="GI235" i="1"/>
  <c r="GH235" i="1"/>
  <c r="GG235" i="1"/>
  <c r="GF235" i="1"/>
  <c r="GE235" i="1"/>
  <c r="GD235" i="1"/>
  <c r="GC235" i="1"/>
  <c r="GB235" i="1"/>
  <c r="GA235" i="1"/>
  <c r="FZ235" i="1"/>
  <c r="FY235" i="1"/>
  <c r="FX235" i="1"/>
  <c r="FW235" i="1"/>
  <c r="FV235" i="1"/>
  <c r="FU235" i="1"/>
  <c r="FQ235" i="1"/>
  <c r="FP235" i="1"/>
  <c r="FP301" i="1" s="1"/>
  <c r="FO235" i="1"/>
  <c r="FN235" i="1"/>
  <c r="FM235" i="1"/>
  <c r="FL235" i="1"/>
  <c r="FL301" i="1" s="1"/>
  <c r="FK235" i="1"/>
  <c r="FJ235" i="1"/>
  <c r="FI235" i="1"/>
  <c r="FH235" i="1"/>
  <c r="FH301" i="1" s="1"/>
  <c r="FG235" i="1"/>
  <c r="FF235" i="1"/>
  <c r="FE235" i="1"/>
  <c r="FD235" i="1"/>
  <c r="FD301" i="1" s="1"/>
  <c r="FC235" i="1"/>
  <c r="FB235" i="1"/>
  <c r="FA235" i="1"/>
  <c r="EZ235" i="1"/>
  <c r="EZ301" i="1" s="1"/>
  <c r="EY235" i="1"/>
  <c r="EX235" i="1"/>
  <c r="EW235" i="1"/>
  <c r="EV235" i="1"/>
  <c r="EV301" i="1" s="1"/>
  <c r="EU235" i="1"/>
  <c r="ET235" i="1"/>
  <c r="ES235" i="1"/>
  <c r="ER235" i="1"/>
  <c r="ER301" i="1" s="1"/>
  <c r="EQ235" i="1"/>
  <c r="EP235" i="1"/>
  <c r="EO235" i="1"/>
  <c r="EN235" i="1"/>
  <c r="EN301" i="1" s="1"/>
  <c r="EM235" i="1"/>
  <c r="EL235" i="1"/>
  <c r="EK235" i="1"/>
  <c r="EJ235" i="1"/>
  <c r="EJ301" i="1" s="1"/>
  <c r="EI235" i="1"/>
  <c r="EH235" i="1"/>
  <c r="EG235" i="1"/>
  <c r="EF235" i="1"/>
  <c r="EF301" i="1" s="1"/>
  <c r="EE235" i="1"/>
  <c r="ED235" i="1"/>
  <c r="EC235" i="1"/>
  <c r="EB235" i="1"/>
  <c r="EB301" i="1" s="1"/>
  <c r="EA235" i="1"/>
  <c r="DZ235" i="1"/>
  <c r="DY235" i="1"/>
  <c r="DX235" i="1"/>
  <c r="DX301" i="1" s="1"/>
  <c r="DW235" i="1"/>
  <c r="DV235" i="1"/>
  <c r="DU235" i="1"/>
  <c r="DT235" i="1"/>
  <c r="DT301" i="1" s="1"/>
  <c r="DS235" i="1"/>
  <c r="DR235" i="1"/>
  <c r="DQ235" i="1"/>
  <c r="DP235" i="1"/>
  <c r="DP301" i="1" s="1"/>
  <c r="DO235" i="1"/>
  <c r="DN235" i="1"/>
  <c r="DM235" i="1"/>
  <c r="DL235" i="1"/>
  <c r="DL301" i="1" s="1"/>
  <c r="DK235" i="1"/>
  <c r="DJ235" i="1"/>
  <c r="DI235" i="1"/>
  <c r="DH235" i="1"/>
  <c r="DH301" i="1" s="1"/>
  <c r="DG235" i="1"/>
  <c r="DF235" i="1"/>
  <c r="DE235" i="1"/>
  <c r="DD235" i="1"/>
  <c r="DD301" i="1" s="1"/>
  <c r="DC235" i="1"/>
  <c r="DB235" i="1"/>
  <c r="DA235" i="1"/>
  <c r="CZ235" i="1"/>
  <c r="CZ301" i="1" s="1"/>
  <c r="CY235" i="1"/>
  <c r="CX235" i="1"/>
  <c r="CW235" i="1"/>
  <c r="CV235" i="1"/>
  <c r="CV301" i="1" s="1"/>
  <c r="CU235" i="1"/>
  <c r="CT235" i="1"/>
  <c r="CS235" i="1"/>
  <c r="CR235" i="1"/>
  <c r="CR301" i="1" s="1"/>
  <c r="CQ235" i="1"/>
  <c r="CP235" i="1"/>
  <c r="CO235" i="1"/>
  <c r="CN235" i="1"/>
  <c r="CN301" i="1" s="1"/>
  <c r="CM235" i="1"/>
  <c r="CL235" i="1"/>
  <c r="CK235" i="1"/>
  <c r="CJ235" i="1"/>
  <c r="CJ301" i="1" s="1"/>
  <c r="CI235" i="1"/>
  <c r="CH235" i="1"/>
  <c r="CG235" i="1"/>
  <c r="CC235" i="1"/>
  <c r="CC301" i="1" s="1"/>
  <c r="CB235" i="1"/>
  <c r="CA235" i="1"/>
  <c r="BZ235" i="1"/>
  <c r="BY235" i="1"/>
  <c r="BY301" i="1" s="1"/>
  <c r="BX235" i="1"/>
  <c r="BT235" i="1"/>
  <c r="BS235" i="1"/>
  <c r="BR235" i="1"/>
  <c r="BR301" i="1" s="1"/>
  <c r="BQ235" i="1"/>
  <c r="BP235" i="1"/>
  <c r="BO235" i="1"/>
  <c r="BN235" i="1"/>
  <c r="BN301" i="1" s="1"/>
  <c r="BM235" i="1"/>
  <c r="BL235" i="1"/>
  <c r="BK235" i="1"/>
  <c r="BJ235" i="1"/>
  <c r="BJ301" i="1" s="1"/>
  <c r="BI235" i="1"/>
  <c r="BH235" i="1"/>
  <c r="BG235" i="1"/>
  <c r="BF235" i="1"/>
  <c r="BF301" i="1" s="1"/>
  <c r="BE235" i="1"/>
  <c r="BD235" i="1"/>
  <c r="BC235" i="1"/>
  <c r="BB235" i="1"/>
  <c r="BB301" i="1" s="1"/>
  <c r="BA235" i="1"/>
  <c r="AZ235" i="1"/>
  <c r="AY235" i="1"/>
  <c r="AX235" i="1"/>
  <c r="AX301" i="1" s="1"/>
  <c r="AW235" i="1"/>
  <c r="AS235" i="1"/>
  <c r="AR235" i="1"/>
  <c r="AQ235" i="1"/>
  <c r="AQ301" i="1" s="1"/>
  <c r="AP235" i="1"/>
  <c r="AO235" i="1"/>
  <c r="AK235" i="1"/>
  <c r="AJ235" i="1"/>
  <c r="AJ301" i="1" s="1"/>
  <c r="AI235" i="1"/>
  <c r="AH235" i="1"/>
  <c r="AG235" i="1"/>
  <c r="AF235" i="1"/>
  <c r="AF301" i="1" s="1"/>
  <c r="AE235" i="1"/>
  <c r="AD235" i="1"/>
  <c r="AC235" i="1"/>
  <c r="AB235" i="1"/>
  <c r="AB301" i="1" s="1"/>
  <c r="AA235" i="1"/>
  <c r="Z235" i="1"/>
  <c r="Y235" i="1"/>
  <c r="X235" i="1"/>
  <c r="X301" i="1" s="1"/>
  <c r="W235" i="1"/>
  <c r="V235" i="1"/>
  <c r="U235" i="1"/>
  <c r="T235" i="1"/>
  <c r="T301" i="1" s="1"/>
  <c r="S235" i="1"/>
  <c r="R235" i="1"/>
  <c r="Q235" i="1"/>
  <c r="P235" i="1"/>
  <c r="P301" i="1" s="1"/>
  <c r="L235" i="1"/>
  <c r="K235" i="1"/>
  <c r="J235" i="1"/>
  <c r="I235" i="1"/>
  <c r="I301" i="1" s="1"/>
  <c r="H235" i="1"/>
  <c r="G235" i="1"/>
  <c r="C235" i="1"/>
  <c r="D231" i="1"/>
  <c r="A231" i="1"/>
  <c r="GS230" i="1"/>
  <c r="GR230" i="1"/>
  <c r="GQ230" i="1"/>
  <c r="GP230" i="1"/>
  <c r="GO230" i="1"/>
  <c r="GN230" i="1"/>
  <c r="GM230" i="1"/>
  <c r="GL230" i="1"/>
  <c r="GK230" i="1"/>
  <c r="GJ230" i="1"/>
  <c r="GI230" i="1"/>
  <c r="GH230" i="1"/>
  <c r="GG230" i="1"/>
  <c r="GF230" i="1"/>
  <c r="GE230" i="1"/>
  <c r="GD230" i="1"/>
  <c r="GC230" i="1"/>
  <c r="GB230" i="1"/>
  <c r="GA230" i="1"/>
  <c r="FZ230" i="1"/>
  <c r="FY230" i="1"/>
  <c r="FX230" i="1"/>
  <c r="FW230" i="1"/>
  <c r="FV230" i="1"/>
  <c r="FU230" i="1"/>
  <c r="FQ230" i="1"/>
  <c r="FP230" i="1"/>
  <c r="FO230" i="1"/>
  <c r="FN230" i="1"/>
  <c r="FM230" i="1"/>
  <c r="FL230" i="1"/>
  <c r="FK230" i="1"/>
  <c r="FJ230" i="1"/>
  <c r="FI230" i="1"/>
  <c r="FH230" i="1"/>
  <c r="FG230" i="1"/>
  <c r="FF230" i="1"/>
  <c r="FE230" i="1"/>
  <c r="FD230" i="1"/>
  <c r="FC230" i="1"/>
  <c r="FB230" i="1"/>
  <c r="FA230" i="1"/>
  <c r="EZ230" i="1"/>
  <c r="EY230" i="1"/>
  <c r="EX230" i="1"/>
  <c r="EW230" i="1"/>
  <c r="EV230" i="1"/>
  <c r="EU230" i="1"/>
  <c r="ET230" i="1"/>
  <c r="ES230" i="1"/>
  <c r="ER230" i="1"/>
  <c r="EQ230" i="1"/>
  <c r="EP230" i="1"/>
  <c r="EO230" i="1"/>
  <c r="EN230" i="1"/>
  <c r="EM230" i="1"/>
  <c r="EL230" i="1"/>
  <c r="EK230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C230" i="1"/>
  <c r="CB230" i="1"/>
  <c r="CA230" i="1"/>
  <c r="BZ230" i="1"/>
  <c r="BY230" i="1"/>
  <c r="BX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S230" i="1"/>
  <c r="AR230" i="1"/>
  <c r="AQ230" i="1"/>
  <c r="AP230" i="1"/>
  <c r="AO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I230" i="1"/>
  <c r="H230" i="1"/>
  <c r="G230" i="1"/>
  <c r="C230" i="1"/>
  <c r="GS229" i="1"/>
  <c r="GR229" i="1"/>
  <c r="GQ229" i="1"/>
  <c r="GP229" i="1"/>
  <c r="GO229" i="1"/>
  <c r="GN229" i="1"/>
  <c r="GM229" i="1"/>
  <c r="GL229" i="1"/>
  <c r="GK229" i="1"/>
  <c r="GJ229" i="1"/>
  <c r="GI229" i="1"/>
  <c r="GH229" i="1"/>
  <c r="GG229" i="1"/>
  <c r="GF229" i="1"/>
  <c r="GE229" i="1"/>
  <c r="GD229" i="1"/>
  <c r="GC229" i="1"/>
  <c r="GB229" i="1"/>
  <c r="GA229" i="1"/>
  <c r="FZ229" i="1"/>
  <c r="FY229" i="1"/>
  <c r="FX229" i="1"/>
  <c r="FW229" i="1"/>
  <c r="FV229" i="1"/>
  <c r="FU229" i="1"/>
  <c r="FQ229" i="1"/>
  <c r="FP229" i="1"/>
  <c r="FO229" i="1"/>
  <c r="FN229" i="1"/>
  <c r="FM229" i="1"/>
  <c r="FL229" i="1"/>
  <c r="FK229" i="1"/>
  <c r="FJ229" i="1"/>
  <c r="FI229" i="1"/>
  <c r="FH229" i="1"/>
  <c r="FG229" i="1"/>
  <c r="FF229" i="1"/>
  <c r="FE229" i="1"/>
  <c r="FD229" i="1"/>
  <c r="FC229" i="1"/>
  <c r="FB229" i="1"/>
  <c r="FA229" i="1"/>
  <c r="EZ229" i="1"/>
  <c r="EY229" i="1"/>
  <c r="EX229" i="1"/>
  <c r="EW229" i="1"/>
  <c r="EV229" i="1"/>
  <c r="EU229" i="1"/>
  <c r="ET229" i="1"/>
  <c r="ES229" i="1"/>
  <c r="ER229" i="1"/>
  <c r="EQ229" i="1"/>
  <c r="EP229" i="1"/>
  <c r="EO229" i="1"/>
  <c r="EN229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C229" i="1"/>
  <c r="CB229" i="1"/>
  <c r="CA229" i="1"/>
  <c r="BZ229" i="1"/>
  <c r="BY229" i="1"/>
  <c r="BX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S229" i="1"/>
  <c r="AR229" i="1"/>
  <c r="AQ229" i="1"/>
  <c r="AP229" i="1"/>
  <c r="AO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L229" i="1"/>
  <c r="K229" i="1"/>
  <c r="J229" i="1"/>
  <c r="I229" i="1"/>
  <c r="H229" i="1"/>
  <c r="G229" i="1"/>
  <c r="C229" i="1"/>
  <c r="GS228" i="1"/>
  <c r="GR228" i="1"/>
  <c r="GQ228" i="1"/>
  <c r="GP228" i="1"/>
  <c r="GO228" i="1"/>
  <c r="GN228" i="1"/>
  <c r="GM228" i="1"/>
  <c r="GL228" i="1"/>
  <c r="GK228" i="1"/>
  <c r="GJ228" i="1"/>
  <c r="GI228" i="1"/>
  <c r="GH228" i="1"/>
  <c r="GG228" i="1"/>
  <c r="GF228" i="1"/>
  <c r="GE228" i="1"/>
  <c r="GD228" i="1"/>
  <c r="GC228" i="1"/>
  <c r="GB228" i="1"/>
  <c r="GA228" i="1"/>
  <c r="FZ228" i="1"/>
  <c r="FY228" i="1"/>
  <c r="FX228" i="1"/>
  <c r="FW228" i="1"/>
  <c r="FV228" i="1"/>
  <c r="FU228" i="1"/>
  <c r="FQ228" i="1"/>
  <c r="FP228" i="1"/>
  <c r="FO228" i="1"/>
  <c r="FN228" i="1"/>
  <c r="FM228" i="1"/>
  <c r="FL228" i="1"/>
  <c r="FK228" i="1"/>
  <c r="FJ228" i="1"/>
  <c r="FI228" i="1"/>
  <c r="FH228" i="1"/>
  <c r="FG228" i="1"/>
  <c r="FF228" i="1"/>
  <c r="FE228" i="1"/>
  <c r="FD228" i="1"/>
  <c r="FC228" i="1"/>
  <c r="FB228" i="1"/>
  <c r="FA228" i="1"/>
  <c r="EZ228" i="1"/>
  <c r="EY228" i="1"/>
  <c r="EX228" i="1"/>
  <c r="EW228" i="1"/>
  <c r="EV228" i="1"/>
  <c r="EU228" i="1"/>
  <c r="ET228" i="1"/>
  <c r="ES228" i="1"/>
  <c r="ER228" i="1"/>
  <c r="EQ228" i="1"/>
  <c r="EP228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C228" i="1"/>
  <c r="CB228" i="1"/>
  <c r="CA228" i="1"/>
  <c r="BZ228" i="1"/>
  <c r="BY228" i="1"/>
  <c r="BX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S228" i="1"/>
  <c r="AR228" i="1"/>
  <c r="AQ228" i="1"/>
  <c r="AP228" i="1"/>
  <c r="AO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L228" i="1"/>
  <c r="K228" i="1"/>
  <c r="J228" i="1"/>
  <c r="I228" i="1"/>
  <c r="H228" i="1"/>
  <c r="G228" i="1"/>
  <c r="C228" i="1"/>
  <c r="GS227" i="1"/>
  <c r="GR227" i="1"/>
  <c r="GQ227" i="1"/>
  <c r="GP227" i="1"/>
  <c r="GO227" i="1"/>
  <c r="GN227" i="1"/>
  <c r="GM227" i="1"/>
  <c r="GL227" i="1"/>
  <c r="GK227" i="1"/>
  <c r="GJ227" i="1"/>
  <c r="GI227" i="1"/>
  <c r="GH227" i="1"/>
  <c r="GG227" i="1"/>
  <c r="GF227" i="1"/>
  <c r="GE227" i="1"/>
  <c r="GD227" i="1"/>
  <c r="GC227" i="1"/>
  <c r="GB227" i="1"/>
  <c r="GA227" i="1"/>
  <c r="FZ227" i="1"/>
  <c r="FY227" i="1"/>
  <c r="FX227" i="1"/>
  <c r="FW227" i="1"/>
  <c r="FV227" i="1"/>
  <c r="FU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C227" i="1"/>
  <c r="CB227" i="1"/>
  <c r="CA227" i="1"/>
  <c r="BZ227" i="1"/>
  <c r="BY227" i="1"/>
  <c r="BX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S227" i="1"/>
  <c r="AR227" i="1"/>
  <c r="AQ227" i="1"/>
  <c r="AP227" i="1"/>
  <c r="AO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L227" i="1"/>
  <c r="K227" i="1"/>
  <c r="J227" i="1"/>
  <c r="I227" i="1"/>
  <c r="H227" i="1"/>
  <c r="G227" i="1"/>
  <c r="C227" i="1"/>
  <c r="GS226" i="1"/>
  <c r="GR226" i="1"/>
  <c r="GQ226" i="1"/>
  <c r="GP226" i="1"/>
  <c r="GO226" i="1"/>
  <c r="GN226" i="1"/>
  <c r="GM226" i="1"/>
  <c r="GL226" i="1"/>
  <c r="GK226" i="1"/>
  <c r="GJ226" i="1"/>
  <c r="GI226" i="1"/>
  <c r="GH226" i="1"/>
  <c r="GG226" i="1"/>
  <c r="GF226" i="1"/>
  <c r="GE226" i="1"/>
  <c r="GD226" i="1"/>
  <c r="GC226" i="1"/>
  <c r="GB226" i="1"/>
  <c r="GA226" i="1"/>
  <c r="FZ226" i="1"/>
  <c r="FY226" i="1"/>
  <c r="FX226" i="1"/>
  <c r="FW226" i="1"/>
  <c r="FV226" i="1"/>
  <c r="FU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C226" i="1"/>
  <c r="CB226" i="1"/>
  <c r="CA226" i="1"/>
  <c r="BZ226" i="1"/>
  <c r="BY226" i="1"/>
  <c r="BX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S226" i="1"/>
  <c r="AR226" i="1"/>
  <c r="AQ226" i="1"/>
  <c r="AP226" i="1"/>
  <c r="AO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L226" i="1"/>
  <c r="K226" i="1"/>
  <c r="J226" i="1"/>
  <c r="I226" i="1"/>
  <c r="H226" i="1"/>
  <c r="G226" i="1"/>
  <c r="C226" i="1"/>
  <c r="GS225" i="1"/>
  <c r="GR225" i="1"/>
  <c r="GQ225" i="1"/>
  <c r="GP225" i="1"/>
  <c r="GO225" i="1"/>
  <c r="GN225" i="1"/>
  <c r="GM225" i="1"/>
  <c r="GL225" i="1"/>
  <c r="GK225" i="1"/>
  <c r="GJ225" i="1"/>
  <c r="GI225" i="1"/>
  <c r="GH225" i="1"/>
  <c r="GG225" i="1"/>
  <c r="GF225" i="1"/>
  <c r="GE225" i="1"/>
  <c r="GD225" i="1"/>
  <c r="GC225" i="1"/>
  <c r="GB225" i="1"/>
  <c r="GA225" i="1"/>
  <c r="FZ225" i="1"/>
  <c r="FY225" i="1"/>
  <c r="FX225" i="1"/>
  <c r="FW225" i="1"/>
  <c r="FV225" i="1"/>
  <c r="FU225" i="1"/>
  <c r="FQ225" i="1"/>
  <c r="FP225" i="1"/>
  <c r="FO225" i="1"/>
  <c r="FN225" i="1"/>
  <c r="FM225" i="1"/>
  <c r="FL225" i="1"/>
  <c r="FK225" i="1"/>
  <c r="FJ225" i="1"/>
  <c r="FI225" i="1"/>
  <c r="FH225" i="1"/>
  <c r="FG225" i="1"/>
  <c r="FF225" i="1"/>
  <c r="FE225" i="1"/>
  <c r="FD225" i="1"/>
  <c r="FC225" i="1"/>
  <c r="FB225" i="1"/>
  <c r="FA225" i="1"/>
  <c r="EZ225" i="1"/>
  <c r="EY225" i="1"/>
  <c r="EX225" i="1"/>
  <c r="EW225" i="1"/>
  <c r="EV225" i="1"/>
  <c r="EU225" i="1"/>
  <c r="ET225" i="1"/>
  <c r="ES225" i="1"/>
  <c r="ER225" i="1"/>
  <c r="EQ225" i="1"/>
  <c r="EP225" i="1"/>
  <c r="EO225" i="1"/>
  <c r="EN225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C225" i="1"/>
  <c r="CB225" i="1"/>
  <c r="CA225" i="1"/>
  <c r="BZ225" i="1"/>
  <c r="BY225" i="1"/>
  <c r="BX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S225" i="1"/>
  <c r="AR225" i="1"/>
  <c r="AQ225" i="1"/>
  <c r="AP225" i="1"/>
  <c r="AO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L225" i="1"/>
  <c r="K225" i="1"/>
  <c r="J225" i="1"/>
  <c r="I225" i="1"/>
  <c r="H225" i="1"/>
  <c r="G225" i="1"/>
  <c r="C225" i="1"/>
  <c r="GS224" i="1"/>
  <c r="GR224" i="1"/>
  <c r="GQ224" i="1"/>
  <c r="GP224" i="1"/>
  <c r="GO224" i="1"/>
  <c r="GN224" i="1"/>
  <c r="GM224" i="1"/>
  <c r="GL224" i="1"/>
  <c r="GK224" i="1"/>
  <c r="GJ224" i="1"/>
  <c r="GI224" i="1"/>
  <c r="GH224" i="1"/>
  <c r="GG224" i="1"/>
  <c r="GF224" i="1"/>
  <c r="GE224" i="1"/>
  <c r="GD224" i="1"/>
  <c r="GC224" i="1"/>
  <c r="GB224" i="1"/>
  <c r="GA224" i="1"/>
  <c r="FZ224" i="1"/>
  <c r="FY224" i="1"/>
  <c r="FX224" i="1"/>
  <c r="FW224" i="1"/>
  <c r="FV224" i="1"/>
  <c r="FU224" i="1"/>
  <c r="FQ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D224" i="1"/>
  <c r="FC224" i="1"/>
  <c r="FB224" i="1"/>
  <c r="FA224" i="1"/>
  <c r="EZ224" i="1"/>
  <c r="EY224" i="1"/>
  <c r="EX224" i="1"/>
  <c r="EW224" i="1"/>
  <c r="EV224" i="1"/>
  <c r="EU224" i="1"/>
  <c r="ET224" i="1"/>
  <c r="ES224" i="1"/>
  <c r="ER224" i="1"/>
  <c r="EQ224" i="1"/>
  <c r="EP224" i="1"/>
  <c r="EO224" i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C224" i="1"/>
  <c r="CB224" i="1"/>
  <c r="CA224" i="1"/>
  <c r="BZ224" i="1"/>
  <c r="BY224" i="1"/>
  <c r="BX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S224" i="1"/>
  <c r="AR224" i="1"/>
  <c r="AQ224" i="1"/>
  <c r="AP224" i="1"/>
  <c r="AO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L224" i="1"/>
  <c r="K224" i="1"/>
  <c r="J224" i="1"/>
  <c r="I224" i="1"/>
  <c r="H224" i="1"/>
  <c r="G224" i="1"/>
  <c r="C224" i="1"/>
  <c r="GS223" i="1"/>
  <c r="GR223" i="1"/>
  <c r="GQ223" i="1"/>
  <c r="GP223" i="1"/>
  <c r="GO223" i="1"/>
  <c r="GN223" i="1"/>
  <c r="GM223" i="1"/>
  <c r="GL223" i="1"/>
  <c r="GK223" i="1"/>
  <c r="GJ223" i="1"/>
  <c r="GI223" i="1"/>
  <c r="GH223" i="1"/>
  <c r="GG223" i="1"/>
  <c r="GF223" i="1"/>
  <c r="GE223" i="1"/>
  <c r="GD223" i="1"/>
  <c r="GC223" i="1"/>
  <c r="GB223" i="1"/>
  <c r="GA223" i="1"/>
  <c r="FZ223" i="1"/>
  <c r="FY223" i="1"/>
  <c r="FX223" i="1"/>
  <c r="FW223" i="1"/>
  <c r="FV223" i="1"/>
  <c r="FU223" i="1"/>
  <c r="FQ223" i="1"/>
  <c r="FP223" i="1"/>
  <c r="FO223" i="1"/>
  <c r="FN223" i="1"/>
  <c r="FM223" i="1"/>
  <c r="FL223" i="1"/>
  <c r="FK223" i="1"/>
  <c r="FJ223" i="1"/>
  <c r="FI223" i="1"/>
  <c r="FH223" i="1"/>
  <c r="FG223" i="1"/>
  <c r="FF223" i="1"/>
  <c r="FE223" i="1"/>
  <c r="FD223" i="1"/>
  <c r="FC223" i="1"/>
  <c r="FB223" i="1"/>
  <c r="FA223" i="1"/>
  <c r="EZ223" i="1"/>
  <c r="EY223" i="1"/>
  <c r="EX223" i="1"/>
  <c r="EW223" i="1"/>
  <c r="EV223" i="1"/>
  <c r="EU223" i="1"/>
  <c r="ET223" i="1"/>
  <c r="ES223" i="1"/>
  <c r="ER223" i="1"/>
  <c r="EQ223" i="1"/>
  <c r="EP223" i="1"/>
  <c r="EO223" i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C223" i="1"/>
  <c r="CB223" i="1"/>
  <c r="CA223" i="1"/>
  <c r="BZ223" i="1"/>
  <c r="BY223" i="1"/>
  <c r="BX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S223" i="1"/>
  <c r="AR223" i="1"/>
  <c r="AQ223" i="1"/>
  <c r="AP223" i="1"/>
  <c r="AO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L223" i="1"/>
  <c r="K223" i="1"/>
  <c r="J223" i="1"/>
  <c r="I223" i="1"/>
  <c r="H223" i="1"/>
  <c r="G223" i="1"/>
  <c r="C223" i="1"/>
  <c r="GS222" i="1"/>
  <c r="GR222" i="1"/>
  <c r="GQ222" i="1"/>
  <c r="GP222" i="1"/>
  <c r="GO222" i="1"/>
  <c r="GN222" i="1"/>
  <c r="GM222" i="1"/>
  <c r="GL222" i="1"/>
  <c r="GK222" i="1"/>
  <c r="GJ222" i="1"/>
  <c r="GI222" i="1"/>
  <c r="GH222" i="1"/>
  <c r="GG222" i="1"/>
  <c r="GF222" i="1"/>
  <c r="GE222" i="1"/>
  <c r="GD222" i="1"/>
  <c r="GC222" i="1"/>
  <c r="GB222" i="1"/>
  <c r="GA222" i="1"/>
  <c r="FZ222" i="1"/>
  <c r="FY222" i="1"/>
  <c r="FX222" i="1"/>
  <c r="FW222" i="1"/>
  <c r="FV222" i="1"/>
  <c r="FU222" i="1"/>
  <c r="FQ222" i="1"/>
  <c r="FP222" i="1"/>
  <c r="FO222" i="1"/>
  <c r="FN222" i="1"/>
  <c r="FM222" i="1"/>
  <c r="FL222" i="1"/>
  <c r="FK222" i="1"/>
  <c r="FJ222" i="1"/>
  <c r="FI222" i="1"/>
  <c r="FH222" i="1"/>
  <c r="FG222" i="1"/>
  <c r="FF222" i="1"/>
  <c r="FE222" i="1"/>
  <c r="FD222" i="1"/>
  <c r="FC222" i="1"/>
  <c r="FB222" i="1"/>
  <c r="FA222" i="1"/>
  <c r="EZ222" i="1"/>
  <c r="EY222" i="1"/>
  <c r="EX222" i="1"/>
  <c r="EW222" i="1"/>
  <c r="EV222" i="1"/>
  <c r="EU222" i="1"/>
  <c r="ET222" i="1"/>
  <c r="ES222" i="1"/>
  <c r="ER222" i="1"/>
  <c r="EQ222" i="1"/>
  <c r="EP222" i="1"/>
  <c r="EO222" i="1"/>
  <c r="EN222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C222" i="1"/>
  <c r="CB222" i="1"/>
  <c r="CA222" i="1"/>
  <c r="BZ222" i="1"/>
  <c r="BY222" i="1"/>
  <c r="BX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S222" i="1"/>
  <c r="AR222" i="1"/>
  <c r="AQ222" i="1"/>
  <c r="AP222" i="1"/>
  <c r="AO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L222" i="1"/>
  <c r="K222" i="1"/>
  <c r="J222" i="1"/>
  <c r="I222" i="1"/>
  <c r="H222" i="1"/>
  <c r="G222" i="1"/>
  <c r="C222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U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EU221" i="1"/>
  <c r="ET221" i="1"/>
  <c r="ES221" i="1"/>
  <c r="ER221" i="1"/>
  <c r="EQ221" i="1"/>
  <c r="EP221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C221" i="1"/>
  <c r="CB221" i="1"/>
  <c r="CA221" i="1"/>
  <c r="BZ221" i="1"/>
  <c r="BY221" i="1"/>
  <c r="BX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S221" i="1"/>
  <c r="AR221" i="1"/>
  <c r="AQ221" i="1"/>
  <c r="AP221" i="1"/>
  <c r="AO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L221" i="1"/>
  <c r="K221" i="1"/>
  <c r="J221" i="1"/>
  <c r="I221" i="1"/>
  <c r="H221" i="1"/>
  <c r="G221" i="1"/>
  <c r="C221" i="1"/>
  <c r="GS220" i="1"/>
  <c r="GR220" i="1"/>
  <c r="GQ220" i="1"/>
  <c r="GP220" i="1"/>
  <c r="GO220" i="1"/>
  <c r="GN220" i="1"/>
  <c r="GM220" i="1"/>
  <c r="GL220" i="1"/>
  <c r="GK220" i="1"/>
  <c r="GJ220" i="1"/>
  <c r="GI220" i="1"/>
  <c r="GH220" i="1"/>
  <c r="GG220" i="1"/>
  <c r="GF220" i="1"/>
  <c r="GE220" i="1"/>
  <c r="GD220" i="1"/>
  <c r="GC220" i="1"/>
  <c r="GB220" i="1"/>
  <c r="GA220" i="1"/>
  <c r="FZ220" i="1"/>
  <c r="FY220" i="1"/>
  <c r="FX220" i="1"/>
  <c r="FW220" i="1"/>
  <c r="FV220" i="1"/>
  <c r="FU220" i="1"/>
  <c r="FQ220" i="1"/>
  <c r="FP220" i="1"/>
  <c r="FO220" i="1"/>
  <c r="FN220" i="1"/>
  <c r="FM220" i="1"/>
  <c r="FL220" i="1"/>
  <c r="FK220" i="1"/>
  <c r="FJ220" i="1"/>
  <c r="FI220" i="1"/>
  <c r="FH220" i="1"/>
  <c r="FG220" i="1"/>
  <c r="FF220" i="1"/>
  <c r="FE220" i="1"/>
  <c r="FD220" i="1"/>
  <c r="FC220" i="1"/>
  <c r="FB220" i="1"/>
  <c r="FA220" i="1"/>
  <c r="EZ220" i="1"/>
  <c r="EY220" i="1"/>
  <c r="EX220" i="1"/>
  <c r="EW220" i="1"/>
  <c r="EV220" i="1"/>
  <c r="EU220" i="1"/>
  <c r="ET220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C220" i="1"/>
  <c r="CB220" i="1"/>
  <c r="CA220" i="1"/>
  <c r="BZ220" i="1"/>
  <c r="BY220" i="1"/>
  <c r="BX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S220" i="1"/>
  <c r="AR220" i="1"/>
  <c r="AQ220" i="1"/>
  <c r="AP220" i="1"/>
  <c r="AO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L220" i="1"/>
  <c r="K220" i="1"/>
  <c r="J220" i="1"/>
  <c r="I220" i="1"/>
  <c r="H220" i="1"/>
  <c r="G220" i="1"/>
  <c r="C220" i="1"/>
  <c r="GS219" i="1"/>
  <c r="GR219" i="1"/>
  <c r="GQ219" i="1"/>
  <c r="GP219" i="1"/>
  <c r="GO219" i="1"/>
  <c r="GN219" i="1"/>
  <c r="GM219" i="1"/>
  <c r="GL219" i="1"/>
  <c r="GK219" i="1"/>
  <c r="GJ219" i="1"/>
  <c r="GI219" i="1"/>
  <c r="GH219" i="1"/>
  <c r="GG219" i="1"/>
  <c r="GF219" i="1"/>
  <c r="GE219" i="1"/>
  <c r="GD219" i="1"/>
  <c r="GC219" i="1"/>
  <c r="GB219" i="1"/>
  <c r="GA219" i="1"/>
  <c r="FZ219" i="1"/>
  <c r="FY219" i="1"/>
  <c r="FX219" i="1"/>
  <c r="FW219" i="1"/>
  <c r="FV219" i="1"/>
  <c r="FU219" i="1"/>
  <c r="FQ219" i="1"/>
  <c r="FP219" i="1"/>
  <c r="FO219" i="1"/>
  <c r="FN219" i="1"/>
  <c r="FM219" i="1"/>
  <c r="FL219" i="1"/>
  <c r="FK219" i="1"/>
  <c r="FJ219" i="1"/>
  <c r="FI219" i="1"/>
  <c r="FH219" i="1"/>
  <c r="FG219" i="1"/>
  <c r="FF219" i="1"/>
  <c r="FE219" i="1"/>
  <c r="FD219" i="1"/>
  <c r="FC219" i="1"/>
  <c r="FB219" i="1"/>
  <c r="FA219" i="1"/>
  <c r="EZ219" i="1"/>
  <c r="EY219" i="1"/>
  <c r="EX219" i="1"/>
  <c r="EW219" i="1"/>
  <c r="EV219" i="1"/>
  <c r="EU219" i="1"/>
  <c r="ET219" i="1"/>
  <c r="ES219" i="1"/>
  <c r="ER219" i="1"/>
  <c r="EQ219" i="1"/>
  <c r="EP219" i="1"/>
  <c r="EO219" i="1"/>
  <c r="EN219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C219" i="1"/>
  <c r="CB219" i="1"/>
  <c r="CA219" i="1"/>
  <c r="BZ219" i="1"/>
  <c r="BY219" i="1"/>
  <c r="BX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S219" i="1"/>
  <c r="AR219" i="1"/>
  <c r="AQ219" i="1"/>
  <c r="AP219" i="1"/>
  <c r="AO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L219" i="1"/>
  <c r="K219" i="1"/>
  <c r="J219" i="1"/>
  <c r="I219" i="1"/>
  <c r="H219" i="1"/>
  <c r="G219" i="1"/>
  <c r="C219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FU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EU218" i="1"/>
  <c r="ET218" i="1"/>
  <c r="ES218" i="1"/>
  <c r="ER218" i="1"/>
  <c r="EQ218" i="1"/>
  <c r="EP218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C218" i="1"/>
  <c r="CB218" i="1"/>
  <c r="CA218" i="1"/>
  <c r="BZ218" i="1"/>
  <c r="BY218" i="1"/>
  <c r="BX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S218" i="1"/>
  <c r="AR218" i="1"/>
  <c r="AQ218" i="1"/>
  <c r="AP218" i="1"/>
  <c r="AO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L218" i="1"/>
  <c r="K218" i="1"/>
  <c r="J218" i="1"/>
  <c r="I218" i="1"/>
  <c r="H218" i="1"/>
  <c r="G218" i="1"/>
  <c r="C218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U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EU217" i="1"/>
  <c r="ET217" i="1"/>
  <c r="ES217" i="1"/>
  <c r="ER217" i="1"/>
  <c r="EQ217" i="1"/>
  <c r="EP217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C217" i="1"/>
  <c r="CB217" i="1"/>
  <c r="CA217" i="1"/>
  <c r="BZ217" i="1"/>
  <c r="BY217" i="1"/>
  <c r="BX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S217" i="1"/>
  <c r="AR217" i="1"/>
  <c r="AQ217" i="1"/>
  <c r="AP217" i="1"/>
  <c r="AO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L217" i="1"/>
  <c r="K217" i="1"/>
  <c r="J217" i="1"/>
  <c r="I217" i="1"/>
  <c r="H217" i="1"/>
  <c r="G217" i="1"/>
  <c r="C217" i="1"/>
  <c r="BT216" i="1"/>
  <c r="BS216" i="1"/>
  <c r="BR216" i="1"/>
  <c r="BQ216" i="1"/>
  <c r="BP216" i="1"/>
  <c r="BC216" i="1"/>
  <c r="BB216" i="1"/>
  <c r="BA216" i="1"/>
  <c r="AZ216" i="1"/>
  <c r="AY216" i="1"/>
  <c r="AX216" i="1"/>
  <c r="AW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L216" i="1"/>
  <c r="K216" i="1"/>
  <c r="J216" i="1"/>
  <c r="I216" i="1"/>
  <c r="H216" i="1"/>
  <c r="G216" i="1"/>
  <c r="BT215" i="1"/>
  <c r="BS215" i="1"/>
  <c r="BR215" i="1"/>
  <c r="BQ215" i="1"/>
  <c r="BP215" i="1"/>
  <c r="BC215" i="1"/>
  <c r="BB215" i="1"/>
  <c r="BA215" i="1"/>
  <c r="AZ215" i="1"/>
  <c r="AY215" i="1"/>
  <c r="AX215" i="1"/>
  <c r="AW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L215" i="1"/>
  <c r="K215" i="1"/>
  <c r="J215" i="1"/>
  <c r="I215" i="1"/>
  <c r="H215" i="1"/>
  <c r="G215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U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T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C214" i="1"/>
  <c r="CB214" i="1"/>
  <c r="CA214" i="1"/>
  <c r="BZ214" i="1"/>
  <c r="BY214" i="1"/>
  <c r="BX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S214" i="1"/>
  <c r="AR214" i="1"/>
  <c r="AQ214" i="1"/>
  <c r="AP214" i="1"/>
  <c r="AO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L214" i="1"/>
  <c r="K214" i="1"/>
  <c r="J214" i="1"/>
  <c r="I214" i="1"/>
  <c r="H214" i="1"/>
  <c r="G214" i="1"/>
  <c r="C214" i="1"/>
  <c r="GS213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FX213" i="1"/>
  <c r="FW213" i="1"/>
  <c r="FV213" i="1"/>
  <c r="FU213" i="1"/>
  <c r="FQ213" i="1"/>
  <c r="FP213" i="1"/>
  <c r="FO213" i="1"/>
  <c r="FN213" i="1"/>
  <c r="FM213" i="1"/>
  <c r="FL213" i="1"/>
  <c r="FK213" i="1"/>
  <c r="FJ213" i="1"/>
  <c r="FI213" i="1"/>
  <c r="FH213" i="1"/>
  <c r="FG213" i="1"/>
  <c r="FF213" i="1"/>
  <c r="FE213" i="1"/>
  <c r="FD213" i="1"/>
  <c r="FC213" i="1"/>
  <c r="FB213" i="1"/>
  <c r="FA213" i="1"/>
  <c r="EZ213" i="1"/>
  <c r="EY213" i="1"/>
  <c r="EX213" i="1"/>
  <c r="EW213" i="1"/>
  <c r="EV213" i="1"/>
  <c r="EU213" i="1"/>
  <c r="ET213" i="1"/>
  <c r="ES213" i="1"/>
  <c r="ER213" i="1"/>
  <c r="EQ213" i="1"/>
  <c r="EP213" i="1"/>
  <c r="EO213" i="1"/>
  <c r="EN213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C213" i="1"/>
  <c r="CB213" i="1"/>
  <c r="CA213" i="1"/>
  <c r="BZ213" i="1"/>
  <c r="BY213" i="1"/>
  <c r="BX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S213" i="1"/>
  <c r="AR213" i="1"/>
  <c r="AQ213" i="1"/>
  <c r="AP213" i="1"/>
  <c r="AO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L213" i="1"/>
  <c r="K213" i="1"/>
  <c r="J213" i="1"/>
  <c r="I213" i="1"/>
  <c r="H213" i="1"/>
  <c r="G213" i="1"/>
  <c r="C213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U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C212" i="1"/>
  <c r="CB212" i="1"/>
  <c r="CA212" i="1"/>
  <c r="BZ212" i="1"/>
  <c r="BY212" i="1"/>
  <c r="BX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S212" i="1"/>
  <c r="AR212" i="1"/>
  <c r="AQ212" i="1"/>
  <c r="AP212" i="1"/>
  <c r="AO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L212" i="1"/>
  <c r="K212" i="1"/>
  <c r="J212" i="1"/>
  <c r="I212" i="1"/>
  <c r="H212" i="1"/>
  <c r="G212" i="1"/>
  <c r="C212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U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C211" i="1"/>
  <c r="CB211" i="1"/>
  <c r="CA211" i="1"/>
  <c r="BZ211" i="1"/>
  <c r="BY211" i="1"/>
  <c r="BX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S211" i="1"/>
  <c r="AR211" i="1"/>
  <c r="AQ211" i="1"/>
  <c r="AP211" i="1"/>
  <c r="AO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L211" i="1"/>
  <c r="K211" i="1"/>
  <c r="J211" i="1"/>
  <c r="I211" i="1"/>
  <c r="H211" i="1"/>
  <c r="G211" i="1"/>
  <c r="C211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FU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C210" i="1"/>
  <c r="CB210" i="1"/>
  <c r="CA210" i="1"/>
  <c r="BZ210" i="1"/>
  <c r="BY210" i="1"/>
  <c r="BX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S210" i="1"/>
  <c r="AR210" i="1"/>
  <c r="AQ210" i="1"/>
  <c r="AP210" i="1"/>
  <c r="AO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I210" i="1"/>
  <c r="H210" i="1"/>
  <c r="G210" i="1"/>
  <c r="C210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U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C209" i="1"/>
  <c r="CB209" i="1"/>
  <c r="CA209" i="1"/>
  <c r="BZ209" i="1"/>
  <c r="BY209" i="1"/>
  <c r="BX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S209" i="1"/>
  <c r="AR209" i="1"/>
  <c r="AQ209" i="1"/>
  <c r="AP209" i="1"/>
  <c r="AO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L209" i="1"/>
  <c r="K209" i="1"/>
  <c r="J209" i="1"/>
  <c r="I209" i="1"/>
  <c r="H209" i="1"/>
  <c r="G209" i="1"/>
  <c r="C209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U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C208" i="1"/>
  <c r="CB208" i="1"/>
  <c r="CA208" i="1"/>
  <c r="BZ208" i="1"/>
  <c r="BY208" i="1"/>
  <c r="BX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S208" i="1"/>
  <c r="AR208" i="1"/>
  <c r="AQ208" i="1"/>
  <c r="AP208" i="1"/>
  <c r="AO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L208" i="1"/>
  <c r="K208" i="1"/>
  <c r="J208" i="1"/>
  <c r="I208" i="1"/>
  <c r="H208" i="1"/>
  <c r="G208" i="1"/>
  <c r="C208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U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C207" i="1"/>
  <c r="CB207" i="1"/>
  <c r="CA207" i="1"/>
  <c r="BZ207" i="1"/>
  <c r="BY207" i="1"/>
  <c r="BX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S207" i="1"/>
  <c r="AR207" i="1"/>
  <c r="AQ207" i="1"/>
  <c r="AP207" i="1"/>
  <c r="AO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L207" i="1"/>
  <c r="K207" i="1"/>
  <c r="J207" i="1"/>
  <c r="I207" i="1"/>
  <c r="H207" i="1"/>
  <c r="G207" i="1"/>
  <c r="C207" i="1"/>
  <c r="GS206" i="1"/>
  <c r="GR206" i="1"/>
  <c r="GQ206" i="1"/>
  <c r="GP206" i="1"/>
  <c r="GO206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FZ206" i="1"/>
  <c r="FY206" i="1"/>
  <c r="FX206" i="1"/>
  <c r="FW206" i="1"/>
  <c r="FV206" i="1"/>
  <c r="FU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C206" i="1"/>
  <c r="CB206" i="1"/>
  <c r="CA206" i="1"/>
  <c r="BZ206" i="1"/>
  <c r="BY206" i="1"/>
  <c r="BX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S206" i="1"/>
  <c r="AR206" i="1"/>
  <c r="AQ206" i="1"/>
  <c r="AP206" i="1"/>
  <c r="AO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L206" i="1"/>
  <c r="K206" i="1"/>
  <c r="J206" i="1"/>
  <c r="I206" i="1"/>
  <c r="H206" i="1"/>
  <c r="G206" i="1"/>
  <c r="C206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U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C205" i="1"/>
  <c r="CB205" i="1"/>
  <c r="CA205" i="1"/>
  <c r="BZ205" i="1"/>
  <c r="BY205" i="1"/>
  <c r="BX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S205" i="1"/>
  <c r="AR205" i="1"/>
  <c r="AQ205" i="1"/>
  <c r="AP205" i="1"/>
  <c r="AO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L205" i="1"/>
  <c r="K205" i="1"/>
  <c r="J205" i="1"/>
  <c r="I205" i="1"/>
  <c r="H205" i="1"/>
  <c r="G205" i="1"/>
  <c r="C205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U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C204" i="1"/>
  <c r="CB204" i="1"/>
  <c r="CA204" i="1"/>
  <c r="BZ204" i="1"/>
  <c r="BY204" i="1"/>
  <c r="BX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S204" i="1"/>
  <c r="AR204" i="1"/>
  <c r="AQ204" i="1"/>
  <c r="AP204" i="1"/>
  <c r="AO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L204" i="1"/>
  <c r="K204" i="1"/>
  <c r="J204" i="1"/>
  <c r="I204" i="1"/>
  <c r="H204" i="1"/>
  <c r="G204" i="1"/>
  <c r="C204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C203" i="1"/>
  <c r="CB203" i="1"/>
  <c r="CA203" i="1"/>
  <c r="BZ203" i="1"/>
  <c r="BY203" i="1"/>
  <c r="BX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S203" i="1"/>
  <c r="AR203" i="1"/>
  <c r="AQ203" i="1"/>
  <c r="AP203" i="1"/>
  <c r="AO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L203" i="1"/>
  <c r="K203" i="1"/>
  <c r="J203" i="1"/>
  <c r="I203" i="1"/>
  <c r="H203" i="1"/>
  <c r="G203" i="1"/>
  <c r="C203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U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C202" i="1"/>
  <c r="CB202" i="1"/>
  <c r="CA202" i="1"/>
  <c r="BZ202" i="1"/>
  <c r="BY202" i="1"/>
  <c r="BX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S202" i="1"/>
  <c r="AR202" i="1"/>
  <c r="AQ202" i="1"/>
  <c r="AP202" i="1"/>
  <c r="AO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L202" i="1"/>
  <c r="K202" i="1"/>
  <c r="J202" i="1"/>
  <c r="I202" i="1"/>
  <c r="H202" i="1"/>
  <c r="G202" i="1"/>
  <c r="C202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C201" i="1"/>
  <c r="CB201" i="1"/>
  <c r="CA201" i="1"/>
  <c r="BZ201" i="1"/>
  <c r="BY201" i="1"/>
  <c r="BX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S201" i="1"/>
  <c r="AR201" i="1"/>
  <c r="AQ201" i="1"/>
  <c r="AP201" i="1"/>
  <c r="AO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L201" i="1"/>
  <c r="K201" i="1"/>
  <c r="J201" i="1"/>
  <c r="I201" i="1"/>
  <c r="H201" i="1"/>
  <c r="G201" i="1"/>
  <c r="C201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U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C200" i="1"/>
  <c r="CB200" i="1"/>
  <c r="CA200" i="1"/>
  <c r="BZ200" i="1"/>
  <c r="BY200" i="1"/>
  <c r="BX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S200" i="1"/>
  <c r="AR200" i="1"/>
  <c r="AQ200" i="1"/>
  <c r="AP200" i="1"/>
  <c r="AO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L200" i="1"/>
  <c r="K200" i="1"/>
  <c r="J200" i="1"/>
  <c r="I200" i="1"/>
  <c r="H200" i="1"/>
  <c r="G200" i="1"/>
  <c r="C200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C199" i="1"/>
  <c r="CB199" i="1"/>
  <c r="CA199" i="1"/>
  <c r="BZ199" i="1"/>
  <c r="BY199" i="1"/>
  <c r="BX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S199" i="1"/>
  <c r="AR199" i="1"/>
  <c r="AQ199" i="1"/>
  <c r="AP199" i="1"/>
  <c r="AO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L199" i="1"/>
  <c r="K199" i="1"/>
  <c r="J199" i="1"/>
  <c r="I199" i="1"/>
  <c r="H199" i="1"/>
  <c r="G199" i="1"/>
  <c r="C199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C198" i="1"/>
  <c r="CB198" i="1"/>
  <c r="CA198" i="1"/>
  <c r="BZ198" i="1"/>
  <c r="BY198" i="1"/>
  <c r="BX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S198" i="1"/>
  <c r="AR198" i="1"/>
  <c r="AQ198" i="1"/>
  <c r="AP198" i="1"/>
  <c r="AO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L198" i="1"/>
  <c r="K198" i="1"/>
  <c r="J198" i="1"/>
  <c r="I198" i="1"/>
  <c r="H198" i="1"/>
  <c r="G198" i="1"/>
  <c r="C198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C197" i="1"/>
  <c r="CB197" i="1"/>
  <c r="CA197" i="1"/>
  <c r="BZ197" i="1"/>
  <c r="BY197" i="1"/>
  <c r="BX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S197" i="1"/>
  <c r="AR197" i="1"/>
  <c r="AQ197" i="1"/>
  <c r="AP197" i="1"/>
  <c r="AO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L197" i="1"/>
  <c r="K197" i="1"/>
  <c r="J197" i="1"/>
  <c r="I197" i="1"/>
  <c r="H197" i="1"/>
  <c r="G197" i="1"/>
  <c r="C197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C196" i="1"/>
  <c r="CB196" i="1"/>
  <c r="CA196" i="1"/>
  <c r="BZ196" i="1"/>
  <c r="BY196" i="1"/>
  <c r="BX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S196" i="1"/>
  <c r="AR196" i="1"/>
  <c r="AQ196" i="1"/>
  <c r="AP196" i="1"/>
  <c r="AO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L196" i="1"/>
  <c r="K196" i="1"/>
  <c r="J196" i="1"/>
  <c r="I196" i="1"/>
  <c r="H196" i="1"/>
  <c r="G196" i="1"/>
  <c r="C196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C195" i="1"/>
  <c r="CB195" i="1"/>
  <c r="CA195" i="1"/>
  <c r="BZ195" i="1"/>
  <c r="BY195" i="1"/>
  <c r="BX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S195" i="1"/>
  <c r="AR195" i="1"/>
  <c r="AQ195" i="1"/>
  <c r="AP195" i="1"/>
  <c r="AO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L195" i="1"/>
  <c r="K195" i="1"/>
  <c r="J195" i="1"/>
  <c r="I195" i="1"/>
  <c r="H195" i="1"/>
  <c r="G195" i="1"/>
  <c r="C195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C194" i="1"/>
  <c r="CB194" i="1"/>
  <c r="CA194" i="1"/>
  <c r="BZ194" i="1"/>
  <c r="BY194" i="1"/>
  <c r="BX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S194" i="1"/>
  <c r="AR194" i="1"/>
  <c r="AQ194" i="1"/>
  <c r="AP194" i="1"/>
  <c r="AO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L194" i="1"/>
  <c r="K194" i="1"/>
  <c r="J194" i="1"/>
  <c r="I194" i="1"/>
  <c r="H194" i="1"/>
  <c r="G194" i="1"/>
  <c r="C194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C193" i="1"/>
  <c r="CB193" i="1"/>
  <c r="CA193" i="1"/>
  <c r="BZ193" i="1"/>
  <c r="BY193" i="1"/>
  <c r="BX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S193" i="1"/>
  <c r="AR193" i="1"/>
  <c r="AQ193" i="1"/>
  <c r="AP193" i="1"/>
  <c r="AO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L193" i="1"/>
  <c r="K193" i="1"/>
  <c r="J193" i="1"/>
  <c r="I193" i="1"/>
  <c r="H193" i="1"/>
  <c r="G193" i="1"/>
  <c r="C193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U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C192" i="1"/>
  <c r="CB192" i="1"/>
  <c r="CA192" i="1"/>
  <c r="BZ192" i="1"/>
  <c r="BY192" i="1"/>
  <c r="BX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S192" i="1"/>
  <c r="AR192" i="1"/>
  <c r="AQ192" i="1"/>
  <c r="AP192" i="1"/>
  <c r="AO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L192" i="1"/>
  <c r="K192" i="1"/>
  <c r="J192" i="1"/>
  <c r="I192" i="1"/>
  <c r="H192" i="1"/>
  <c r="G192" i="1"/>
  <c r="C192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U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C191" i="1"/>
  <c r="CB191" i="1"/>
  <c r="CA191" i="1"/>
  <c r="BZ191" i="1"/>
  <c r="BY191" i="1"/>
  <c r="BX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S191" i="1"/>
  <c r="AR191" i="1"/>
  <c r="AQ191" i="1"/>
  <c r="AP191" i="1"/>
  <c r="AO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L191" i="1"/>
  <c r="K191" i="1"/>
  <c r="J191" i="1"/>
  <c r="I191" i="1"/>
  <c r="H191" i="1"/>
  <c r="G191" i="1"/>
  <c r="C191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U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C190" i="1"/>
  <c r="CB190" i="1"/>
  <c r="CA190" i="1"/>
  <c r="BZ190" i="1"/>
  <c r="BY190" i="1"/>
  <c r="BX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S190" i="1"/>
  <c r="AR190" i="1"/>
  <c r="AQ190" i="1"/>
  <c r="AP190" i="1"/>
  <c r="AO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L190" i="1"/>
  <c r="K190" i="1"/>
  <c r="J190" i="1"/>
  <c r="I190" i="1"/>
  <c r="H190" i="1"/>
  <c r="G190" i="1"/>
  <c r="C190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U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C189" i="1"/>
  <c r="CB189" i="1"/>
  <c r="CA189" i="1"/>
  <c r="BZ189" i="1"/>
  <c r="BY189" i="1"/>
  <c r="BX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S189" i="1"/>
  <c r="AR189" i="1"/>
  <c r="AQ189" i="1"/>
  <c r="AP189" i="1"/>
  <c r="AO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L189" i="1"/>
  <c r="K189" i="1"/>
  <c r="J189" i="1"/>
  <c r="I189" i="1"/>
  <c r="H189" i="1"/>
  <c r="G189" i="1"/>
  <c r="C189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C188" i="1"/>
  <c r="CB188" i="1"/>
  <c r="CA188" i="1"/>
  <c r="BZ188" i="1"/>
  <c r="BY188" i="1"/>
  <c r="BX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S188" i="1"/>
  <c r="AR188" i="1"/>
  <c r="AQ188" i="1"/>
  <c r="AP188" i="1"/>
  <c r="AO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L188" i="1"/>
  <c r="K188" i="1"/>
  <c r="J188" i="1"/>
  <c r="I188" i="1"/>
  <c r="H188" i="1"/>
  <c r="G188" i="1"/>
  <c r="C188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C187" i="1"/>
  <c r="CB187" i="1"/>
  <c r="CA187" i="1"/>
  <c r="BZ187" i="1"/>
  <c r="BY187" i="1"/>
  <c r="BX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S187" i="1"/>
  <c r="AR187" i="1"/>
  <c r="AQ187" i="1"/>
  <c r="AP187" i="1"/>
  <c r="AO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L187" i="1"/>
  <c r="K187" i="1"/>
  <c r="J187" i="1"/>
  <c r="I187" i="1"/>
  <c r="H187" i="1"/>
  <c r="G187" i="1"/>
  <c r="C187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C186" i="1"/>
  <c r="CB186" i="1"/>
  <c r="CA186" i="1"/>
  <c r="BZ186" i="1"/>
  <c r="BY186" i="1"/>
  <c r="BX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S186" i="1"/>
  <c r="AR186" i="1"/>
  <c r="AQ186" i="1"/>
  <c r="AP186" i="1"/>
  <c r="AO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L186" i="1"/>
  <c r="K186" i="1"/>
  <c r="J186" i="1"/>
  <c r="I186" i="1"/>
  <c r="H186" i="1"/>
  <c r="G186" i="1"/>
  <c r="C186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C185" i="1"/>
  <c r="CB185" i="1"/>
  <c r="CA185" i="1"/>
  <c r="BZ185" i="1"/>
  <c r="BY185" i="1"/>
  <c r="BX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S185" i="1"/>
  <c r="AR185" i="1"/>
  <c r="AQ185" i="1"/>
  <c r="AP185" i="1"/>
  <c r="AO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L185" i="1"/>
  <c r="K185" i="1"/>
  <c r="J185" i="1"/>
  <c r="I185" i="1"/>
  <c r="H185" i="1"/>
  <c r="G185" i="1"/>
  <c r="C185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C184" i="1"/>
  <c r="CB184" i="1"/>
  <c r="CA184" i="1"/>
  <c r="BZ184" i="1"/>
  <c r="BY184" i="1"/>
  <c r="BX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S184" i="1"/>
  <c r="AR184" i="1"/>
  <c r="AQ184" i="1"/>
  <c r="AP184" i="1"/>
  <c r="AO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L184" i="1"/>
  <c r="K184" i="1"/>
  <c r="J184" i="1"/>
  <c r="I184" i="1"/>
  <c r="H184" i="1"/>
  <c r="G184" i="1"/>
  <c r="C184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C183" i="1"/>
  <c r="CB183" i="1"/>
  <c r="CA183" i="1"/>
  <c r="BZ183" i="1"/>
  <c r="BY183" i="1"/>
  <c r="BX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S183" i="1"/>
  <c r="AR183" i="1"/>
  <c r="AQ183" i="1"/>
  <c r="AP183" i="1"/>
  <c r="AO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L183" i="1"/>
  <c r="K183" i="1"/>
  <c r="J183" i="1"/>
  <c r="I183" i="1"/>
  <c r="H183" i="1"/>
  <c r="G183" i="1"/>
  <c r="C183" i="1"/>
  <c r="GS182" i="1"/>
  <c r="GR182" i="1"/>
  <c r="GQ182" i="1"/>
  <c r="GQ231" i="1" s="1"/>
  <c r="GP182" i="1"/>
  <c r="GO182" i="1"/>
  <c r="GN182" i="1"/>
  <c r="GM182" i="1"/>
  <c r="GM231" i="1" s="1"/>
  <c r="GL182" i="1"/>
  <c r="GK182" i="1"/>
  <c r="GJ182" i="1"/>
  <c r="GI182" i="1"/>
  <c r="GI231" i="1" s="1"/>
  <c r="GH182" i="1"/>
  <c r="GG182" i="1"/>
  <c r="GF182" i="1"/>
  <c r="GE182" i="1"/>
  <c r="GE231" i="1" s="1"/>
  <c r="GD182" i="1"/>
  <c r="GC182" i="1"/>
  <c r="GB182" i="1"/>
  <c r="GA182" i="1"/>
  <c r="GA231" i="1" s="1"/>
  <c r="FZ182" i="1"/>
  <c r="FY182" i="1"/>
  <c r="FX182" i="1"/>
  <c r="FW182" i="1"/>
  <c r="FW231" i="1" s="1"/>
  <c r="FV182" i="1"/>
  <c r="FU182" i="1"/>
  <c r="FQ182" i="1"/>
  <c r="FP182" i="1"/>
  <c r="FP231" i="1" s="1"/>
  <c r="FO182" i="1"/>
  <c r="FN182" i="1"/>
  <c r="FM182" i="1"/>
  <c r="FL182" i="1"/>
  <c r="FL231" i="1" s="1"/>
  <c r="FK182" i="1"/>
  <c r="FJ182" i="1"/>
  <c r="FI182" i="1"/>
  <c r="FH182" i="1"/>
  <c r="FH231" i="1" s="1"/>
  <c r="FG182" i="1"/>
  <c r="FF182" i="1"/>
  <c r="FE182" i="1"/>
  <c r="FD182" i="1"/>
  <c r="FD231" i="1" s="1"/>
  <c r="FC182" i="1"/>
  <c r="FB182" i="1"/>
  <c r="FA182" i="1"/>
  <c r="EZ182" i="1"/>
  <c r="EZ231" i="1" s="1"/>
  <c r="EY182" i="1"/>
  <c r="EX182" i="1"/>
  <c r="EW182" i="1"/>
  <c r="EV182" i="1"/>
  <c r="EV231" i="1" s="1"/>
  <c r="EU182" i="1"/>
  <c r="ET182" i="1"/>
  <c r="ES182" i="1"/>
  <c r="ER182" i="1"/>
  <c r="ER231" i="1" s="1"/>
  <c r="EQ182" i="1"/>
  <c r="EP182" i="1"/>
  <c r="EO182" i="1"/>
  <c r="EN182" i="1"/>
  <c r="EN231" i="1" s="1"/>
  <c r="EM182" i="1"/>
  <c r="EL182" i="1"/>
  <c r="EK182" i="1"/>
  <c r="EJ182" i="1"/>
  <c r="EJ231" i="1" s="1"/>
  <c r="EI182" i="1"/>
  <c r="EH182" i="1"/>
  <c r="EG182" i="1"/>
  <c r="EF182" i="1"/>
  <c r="EF231" i="1" s="1"/>
  <c r="EE182" i="1"/>
  <c r="ED182" i="1"/>
  <c r="EC182" i="1"/>
  <c r="EB182" i="1"/>
  <c r="EB231" i="1" s="1"/>
  <c r="EA182" i="1"/>
  <c r="DZ182" i="1"/>
  <c r="DY182" i="1"/>
  <c r="DX182" i="1"/>
  <c r="DX231" i="1" s="1"/>
  <c r="DW182" i="1"/>
  <c r="DV182" i="1"/>
  <c r="DU182" i="1"/>
  <c r="DT182" i="1"/>
  <c r="DT231" i="1" s="1"/>
  <c r="DS182" i="1"/>
  <c r="DR182" i="1"/>
  <c r="DQ182" i="1"/>
  <c r="DP182" i="1"/>
  <c r="DP231" i="1" s="1"/>
  <c r="DO182" i="1"/>
  <c r="DN182" i="1"/>
  <c r="DM182" i="1"/>
  <c r="DL182" i="1"/>
  <c r="DL231" i="1" s="1"/>
  <c r="DK182" i="1"/>
  <c r="DJ182" i="1"/>
  <c r="DI182" i="1"/>
  <c r="DH182" i="1"/>
  <c r="DH231" i="1" s="1"/>
  <c r="DG182" i="1"/>
  <c r="DF182" i="1"/>
  <c r="DE182" i="1"/>
  <c r="DD182" i="1"/>
  <c r="DD231" i="1" s="1"/>
  <c r="DC182" i="1"/>
  <c r="DB182" i="1"/>
  <c r="DA182" i="1"/>
  <c r="CZ182" i="1"/>
  <c r="CZ231" i="1" s="1"/>
  <c r="CY182" i="1"/>
  <c r="CX182" i="1"/>
  <c r="CW182" i="1"/>
  <c r="CV182" i="1"/>
  <c r="CV231" i="1" s="1"/>
  <c r="CU182" i="1"/>
  <c r="CT182" i="1"/>
  <c r="CS182" i="1"/>
  <c r="CR182" i="1"/>
  <c r="CR231" i="1" s="1"/>
  <c r="CQ182" i="1"/>
  <c r="CP182" i="1"/>
  <c r="CO182" i="1"/>
  <c r="CN182" i="1"/>
  <c r="CN231" i="1" s="1"/>
  <c r="CM182" i="1"/>
  <c r="CL182" i="1"/>
  <c r="CK182" i="1"/>
  <c r="CJ182" i="1"/>
  <c r="CJ231" i="1" s="1"/>
  <c r="CI182" i="1"/>
  <c r="CH182" i="1"/>
  <c r="CG182" i="1"/>
  <c r="CC182" i="1"/>
  <c r="CC231" i="1" s="1"/>
  <c r="CB182" i="1"/>
  <c r="CA182" i="1"/>
  <c r="BZ182" i="1"/>
  <c r="BY182" i="1"/>
  <c r="BY231" i="1" s="1"/>
  <c r="BX182" i="1"/>
  <c r="BT182" i="1"/>
  <c r="BS182" i="1"/>
  <c r="BR182" i="1"/>
  <c r="BR231" i="1" s="1"/>
  <c r="BQ182" i="1"/>
  <c r="BP182" i="1"/>
  <c r="BO182" i="1"/>
  <c r="BN182" i="1"/>
  <c r="BN231" i="1" s="1"/>
  <c r="BM182" i="1"/>
  <c r="BL182" i="1"/>
  <c r="BK182" i="1"/>
  <c r="BJ182" i="1"/>
  <c r="BJ231" i="1" s="1"/>
  <c r="BI182" i="1"/>
  <c r="BH182" i="1"/>
  <c r="BG182" i="1"/>
  <c r="BF182" i="1"/>
  <c r="BF231" i="1" s="1"/>
  <c r="BE182" i="1"/>
  <c r="BD182" i="1"/>
  <c r="BC182" i="1"/>
  <c r="BB182" i="1"/>
  <c r="BB231" i="1" s="1"/>
  <c r="BA182" i="1"/>
  <c r="AZ182" i="1"/>
  <c r="AY182" i="1"/>
  <c r="AX182" i="1"/>
  <c r="AX231" i="1" s="1"/>
  <c r="AW182" i="1"/>
  <c r="AS182" i="1"/>
  <c r="AR182" i="1"/>
  <c r="AQ182" i="1"/>
  <c r="AQ231" i="1" s="1"/>
  <c r="AP182" i="1"/>
  <c r="AO182" i="1"/>
  <c r="AK182" i="1"/>
  <c r="AJ182" i="1"/>
  <c r="AJ231" i="1" s="1"/>
  <c r="AI182" i="1"/>
  <c r="AH182" i="1"/>
  <c r="AG182" i="1"/>
  <c r="AF182" i="1"/>
  <c r="AF231" i="1" s="1"/>
  <c r="AE182" i="1"/>
  <c r="AD182" i="1"/>
  <c r="AC182" i="1"/>
  <c r="AB182" i="1"/>
  <c r="AB231" i="1" s="1"/>
  <c r="AA182" i="1"/>
  <c r="Z182" i="1"/>
  <c r="Y182" i="1"/>
  <c r="X182" i="1"/>
  <c r="X231" i="1" s="1"/>
  <c r="W182" i="1"/>
  <c r="V182" i="1"/>
  <c r="U182" i="1"/>
  <c r="T182" i="1"/>
  <c r="T231" i="1" s="1"/>
  <c r="S182" i="1"/>
  <c r="R182" i="1"/>
  <c r="Q182" i="1"/>
  <c r="P182" i="1"/>
  <c r="P231" i="1" s="1"/>
  <c r="L182" i="1"/>
  <c r="K182" i="1"/>
  <c r="J182" i="1"/>
  <c r="I182" i="1"/>
  <c r="I231" i="1" s="1"/>
  <c r="H182" i="1"/>
  <c r="G182" i="1"/>
  <c r="C182" i="1"/>
  <c r="D178" i="1"/>
  <c r="A178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U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C177" i="1"/>
  <c r="CB177" i="1"/>
  <c r="CA177" i="1"/>
  <c r="BZ177" i="1"/>
  <c r="BY177" i="1"/>
  <c r="BX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S177" i="1"/>
  <c r="AR177" i="1"/>
  <c r="AQ177" i="1"/>
  <c r="AP177" i="1"/>
  <c r="AO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L177" i="1"/>
  <c r="K177" i="1"/>
  <c r="J177" i="1"/>
  <c r="I177" i="1"/>
  <c r="H177" i="1"/>
  <c r="G177" i="1"/>
  <c r="C177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C176" i="1"/>
  <c r="CB176" i="1"/>
  <c r="CA176" i="1"/>
  <c r="BZ176" i="1"/>
  <c r="BY176" i="1"/>
  <c r="BX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S176" i="1"/>
  <c r="AR176" i="1"/>
  <c r="AQ176" i="1"/>
  <c r="AP176" i="1"/>
  <c r="AO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L176" i="1"/>
  <c r="K176" i="1"/>
  <c r="J176" i="1"/>
  <c r="I176" i="1"/>
  <c r="H176" i="1"/>
  <c r="G176" i="1"/>
  <c r="C176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C175" i="1"/>
  <c r="CB175" i="1"/>
  <c r="CA175" i="1"/>
  <c r="BZ175" i="1"/>
  <c r="BY175" i="1"/>
  <c r="BX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S175" i="1"/>
  <c r="AR175" i="1"/>
  <c r="AQ175" i="1"/>
  <c r="AP175" i="1"/>
  <c r="AO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L175" i="1"/>
  <c r="K175" i="1"/>
  <c r="J175" i="1"/>
  <c r="I175" i="1"/>
  <c r="H175" i="1"/>
  <c r="G175" i="1"/>
  <c r="C175" i="1"/>
  <c r="GM174" i="1"/>
  <c r="GL174" i="1"/>
  <c r="GK174" i="1"/>
  <c r="GJ174" i="1"/>
  <c r="GI174" i="1"/>
  <c r="GH174" i="1"/>
  <c r="GG174" i="1"/>
  <c r="GF174" i="1"/>
  <c r="GE174" i="1"/>
  <c r="BT174" i="1"/>
  <c r="BS174" i="1"/>
  <c r="BR174" i="1"/>
  <c r="BQ174" i="1"/>
  <c r="BP174" i="1"/>
  <c r="BC174" i="1"/>
  <c r="BB174" i="1"/>
  <c r="BA174" i="1"/>
  <c r="AZ174" i="1"/>
  <c r="AY174" i="1"/>
  <c r="AX174" i="1"/>
  <c r="AW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M174" i="1"/>
  <c r="L174" i="1"/>
  <c r="K174" i="1"/>
  <c r="J174" i="1"/>
  <c r="I174" i="1"/>
  <c r="H174" i="1"/>
  <c r="G174" i="1"/>
  <c r="GM173" i="1"/>
  <c r="GL173" i="1"/>
  <c r="GK173" i="1"/>
  <c r="GJ173" i="1"/>
  <c r="GI173" i="1"/>
  <c r="GH173" i="1"/>
  <c r="GG173" i="1"/>
  <c r="GF173" i="1"/>
  <c r="GE173" i="1"/>
  <c r="BT173" i="1"/>
  <c r="BS173" i="1"/>
  <c r="BR173" i="1"/>
  <c r="BQ173" i="1"/>
  <c r="BP173" i="1"/>
  <c r="BC173" i="1"/>
  <c r="BB173" i="1"/>
  <c r="BA173" i="1"/>
  <c r="AZ173" i="1"/>
  <c r="AY173" i="1"/>
  <c r="AX173" i="1"/>
  <c r="AW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M173" i="1"/>
  <c r="L173" i="1"/>
  <c r="K173" i="1"/>
  <c r="J173" i="1"/>
  <c r="I173" i="1"/>
  <c r="H173" i="1"/>
  <c r="G173" i="1"/>
  <c r="GM172" i="1"/>
  <c r="GL172" i="1"/>
  <c r="GK172" i="1"/>
  <c r="GJ172" i="1"/>
  <c r="GI172" i="1"/>
  <c r="GH172" i="1"/>
  <c r="GG172" i="1"/>
  <c r="GF172" i="1"/>
  <c r="GE172" i="1"/>
  <c r="BT172" i="1"/>
  <c r="BS172" i="1"/>
  <c r="BR172" i="1"/>
  <c r="BQ172" i="1"/>
  <c r="BP172" i="1"/>
  <c r="Q172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C171" i="1"/>
  <c r="CB171" i="1"/>
  <c r="CA171" i="1"/>
  <c r="BZ171" i="1"/>
  <c r="BY171" i="1"/>
  <c r="BX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S171" i="1"/>
  <c r="AR171" i="1"/>
  <c r="AQ171" i="1"/>
  <c r="AP171" i="1"/>
  <c r="AO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L171" i="1"/>
  <c r="K171" i="1"/>
  <c r="J171" i="1"/>
  <c r="I171" i="1"/>
  <c r="H171" i="1"/>
  <c r="G171" i="1"/>
  <c r="C171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C170" i="1"/>
  <c r="CB170" i="1"/>
  <c r="CA170" i="1"/>
  <c r="BZ170" i="1"/>
  <c r="BY170" i="1"/>
  <c r="BX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S170" i="1"/>
  <c r="AR170" i="1"/>
  <c r="AQ170" i="1"/>
  <c r="AP170" i="1"/>
  <c r="AO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L170" i="1"/>
  <c r="K170" i="1"/>
  <c r="J170" i="1"/>
  <c r="I170" i="1"/>
  <c r="H170" i="1"/>
  <c r="G170" i="1"/>
  <c r="C170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C169" i="1"/>
  <c r="CB169" i="1"/>
  <c r="CA169" i="1"/>
  <c r="BZ169" i="1"/>
  <c r="BY169" i="1"/>
  <c r="BX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S169" i="1"/>
  <c r="AR169" i="1"/>
  <c r="AQ169" i="1"/>
  <c r="AP169" i="1"/>
  <c r="AO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L169" i="1"/>
  <c r="K169" i="1"/>
  <c r="J169" i="1"/>
  <c r="I169" i="1"/>
  <c r="H169" i="1"/>
  <c r="G169" i="1"/>
  <c r="C169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C168" i="1"/>
  <c r="CB168" i="1"/>
  <c r="CA168" i="1"/>
  <c r="BZ168" i="1"/>
  <c r="BY168" i="1"/>
  <c r="BX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S168" i="1"/>
  <c r="AR168" i="1"/>
  <c r="AQ168" i="1"/>
  <c r="AP168" i="1"/>
  <c r="AO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L168" i="1"/>
  <c r="K168" i="1"/>
  <c r="J168" i="1"/>
  <c r="I168" i="1"/>
  <c r="H168" i="1"/>
  <c r="G168" i="1"/>
  <c r="C168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C167" i="1"/>
  <c r="CB167" i="1"/>
  <c r="CA167" i="1"/>
  <c r="BZ167" i="1"/>
  <c r="BY167" i="1"/>
  <c r="BX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S167" i="1"/>
  <c r="AR167" i="1"/>
  <c r="AQ167" i="1"/>
  <c r="AP167" i="1"/>
  <c r="AO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L167" i="1"/>
  <c r="K167" i="1"/>
  <c r="J167" i="1"/>
  <c r="I167" i="1"/>
  <c r="H167" i="1"/>
  <c r="G167" i="1"/>
  <c r="C167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C166" i="1"/>
  <c r="CB166" i="1"/>
  <c r="CA166" i="1"/>
  <c r="BZ166" i="1"/>
  <c r="BY166" i="1"/>
  <c r="BX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S166" i="1"/>
  <c r="AR166" i="1"/>
  <c r="AQ166" i="1"/>
  <c r="AP166" i="1"/>
  <c r="AO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L166" i="1"/>
  <c r="K166" i="1"/>
  <c r="J166" i="1"/>
  <c r="I166" i="1"/>
  <c r="H166" i="1"/>
  <c r="G166" i="1"/>
  <c r="C166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C165" i="1"/>
  <c r="CB165" i="1"/>
  <c r="CA165" i="1"/>
  <c r="BZ165" i="1"/>
  <c r="BY165" i="1"/>
  <c r="BX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S165" i="1"/>
  <c r="AR165" i="1"/>
  <c r="AQ165" i="1"/>
  <c r="AP165" i="1"/>
  <c r="AO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L165" i="1"/>
  <c r="K165" i="1"/>
  <c r="J165" i="1"/>
  <c r="I165" i="1"/>
  <c r="H165" i="1"/>
  <c r="G165" i="1"/>
  <c r="C165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C164" i="1"/>
  <c r="CB164" i="1"/>
  <c r="CA164" i="1"/>
  <c r="BZ164" i="1"/>
  <c r="BY164" i="1"/>
  <c r="BX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S164" i="1"/>
  <c r="AR164" i="1"/>
  <c r="AQ164" i="1"/>
  <c r="AP164" i="1"/>
  <c r="AO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L164" i="1"/>
  <c r="K164" i="1"/>
  <c r="J164" i="1"/>
  <c r="I164" i="1"/>
  <c r="H164" i="1"/>
  <c r="G164" i="1"/>
  <c r="C164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C163" i="1"/>
  <c r="CB163" i="1"/>
  <c r="CA163" i="1"/>
  <c r="BZ163" i="1"/>
  <c r="BY163" i="1"/>
  <c r="BX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S163" i="1"/>
  <c r="AR163" i="1"/>
  <c r="AQ163" i="1"/>
  <c r="AP163" i="1"/>
  <c r="AO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L163" i="1"/>
  <c r="K163" i="1"/>
  <c r="J163" i="1"/>
  <c r="I163" i="1"/>
  <c r="H163" i="1"/>
  <c r="G163" i="1"/>
  <c r="C163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C162" i="1"/>
  <c r="CB162" i="1"/>
  <c r="CA162" i="1"/>
  <c r="BZ162" i="1"/>
  <c r="BY162" i="1"/>
  <c r="BX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S162" i="1"/>
  <c r="AR162" i="1"/>
  <c r="AQ162" i="1"/>
  <c r="AP162" i="1"/>
  <c r="AO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L162" i="1"/>
  <c r="K162" i="1"/>
  <c r="J162" i="1"/>
  <c r="I162" i="1"/>
  <c r="H162" i="1"/>
  <c r="G162" i="1"/>
  <c r="C162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C161" i="1"/>
  <c r="CB161" i="1"/>
  <c r="CA161" i="1"/>
  <c r="BZ161" i="1"/>
  <c r="BY161" i="1"/>
  <c r="BX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S161" i="1"/>
  <c r="AR161" i="1"/>
  <c r="AQ161" i="1"/>
  <c r="AP161" i="1"/>
  <c r="AO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L161" i="1"/>
  <c r="K161" i="1"/>
  <c r="J161" i="1"/>
  <c r="I161" i="1"/>
  <c r="H161" i="1"/>
  <c r="G161" i="1"/>
  <c r="C161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C160" i="1"/>
  <c r="CB160" i="1"/>
  <c r="CA160" i="1"/>
  <c r="BZ160" i="1"/>
  <c r="BY160" i="1"/>
  <c r="BX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S160" i="1"/>
  <c r="AR160" i="1"/>
  <c r="AQ160" i="1"/>
  <c r="AP160" i="1"/>
  <c r="AO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L160" i="1"/>
  <c r="K160" i="1"/>
  <c r="J160" i="1"/>
  <c r="I160" i="1"/>
  <c r="H160" i="1"/>
  <c r="G160" i="1"/>
  <c r="C160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C159" i="1"/>
  <c r="CB159" i="1"/>
  <c r="CA159" i="1"/>
  <c r="BZ159" i="1"/>
  <c r="BY159" i="1"/>
  <c r="BX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S159" i="1"/>
  <c r="AR159" i="1"/>
  <c r="AQ159" i="1"/>
  <c r="AP159" i="1"/>
  <c r="AO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L159" i="1"/>
  <c r="K159" i="1"/>
  <c r="J159" i="1"/>
  <c r="I159" i="1"/>
  <c r="H159" i="1"/>
  <c r="G159" i="1"/>
  <c r="C159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C158" i="1"/>
  <c r="CB158" i="1"/>
  <c r="CA158" i="1"/>
  <c r="BZ158" i="1"/>
  <c r="BY158" i="1"/>
  <c r="BX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S158" i="1"/>
  <c r="AR158" i="1"/>
  <c r="AQ158" i="1"/>
  <c r="AP158" i="1"/>
  <c r="AO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L158" i="1"/>
  <c r="K158" i="1"/>
  <c r="J158" i="1"/>
  <c r="I158" i="1"/>
  <c r="H158" i="1"/>
  <c r="G158" i="1"/>
  <c r="C158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C157" i="1"/>
  <c r="CB157" i="1"/>
  <c r="CA157" i="1"/>
  <c r="BZ157" i="1"/>
  <c r="BY157" i="1"/>
  <c r="BX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S157" i="1"/>
  <c r="AR157" i="1"/>
  <c r="AQ157" i="1"/>
  <c r="AP157" i="1"/>
  <c r="AO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L157" i="1"/>
  <c r="K157" i="1"/>
  <c r="J157" i="1"/>
  <c r="I157" i="1"/>
  <c r="H157" i="1"/>
  <c r="G157" i="1"/>
  <c r="C157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C156" i="1"/>
  <c r="CB156" i="1"/>
  <c r="CA156" i="1"/>
  <c r="BZ156" i="1"/>
  <c r="BY156" i="1"/>
  <c r="BX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S156" i="1"/>
  <c r="AR156" i="1"/>
  <c r="AQ156" i="1"/>
  <c r="AP156" i="1"/>
  <c r="AO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L156" i="1"/>
  <c r="K156" i="1"/>
  <c r="J156" i="1"/>
  <c r="I156" i="1"/>
  <c r="H156" i="1"/>
  <c r="G156" i="1"/>
  <c r="C156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C155" i="1"/>
  <c r="CB155" i="1"/>
  <c r="CA155" i="1"/>
  <c r="BZ155" i="1"/>
  <c r="BY155" i="1"/>
  <c r="BX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S155" i="1"/>
  <c r="AR155" i="1"/>
  <c r="AQ155" i="1"/>
  <c r="AP155" i="1"/>
  <c r="AO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L155" i="1"/>
  <c r="K155" i="1"/>
  <c r="J155" i="1"/>
  <c r="I155" i="1"/>
  <c r="H155" i="1"/>
  <c r="G155" i="1"/>
  <c r="C155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C154" i="1"/>
  <c r="CB154" i="1"/>
  <c r="CA154" i="1"/>
  <c r="BZ154" i="1"/>
  <c r="BY154" i="1"/>
  <c r="BX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S154" i="1"/>
  <c r="AR154" i="1"/>
  <c r="AQ154" i="1"/>
  <c r="AP154" i="1"/>
  <c r="AO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L154" i="1"/>
  <c r="K154" i="1"/>
  <c r="J154" i="1"/>
  <c r="I154" i="1"/>
  <c r="H154" i="1"/>
  <c r="G154" i="1"/>
  <c r="C154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C153" i="1"/>
  <c r="CB153" i="1"/>
  <c r="CA153" i="1"/>
  <c r="BZ153" i="1"/>
  <c r="BY153" i="1"/>
  <c r="BX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S153" i="1"/>
  <c r="AR153" i="1"/>
  <c r="AQ153" i="1"/>
  <c r="AP153" i="1"/>
  <c r="AO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L153" i="1"/>
  <c r="K153" i="1"/>
  <c r="J153" i="1"/>
  <c r="I153" i="1"/>
  <c r="H153" i="1"/>
  <c r="G153" i="1"/>
  <c r="C153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C152" i="1"/>
  <c r="CB152" i="1"/>
  <c r="CA152" i="1"/>
  <c r="BZ152" i="1"/>
  <c r="BY152" i="1"/>
  <c r="BX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S152" i="1"/>
  <c r="AR152" i="1"/>
  <c r="AQ152" i="1"/>
  <c r="AP152" i="1"/>
  <c r="AO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L152" i="1"/>
  <c r="K152" i="1"/>
  <c r="J152" i="1"/>
  <c r="I152" i="1"/>
  <c r="H152" i="1"/>
  <c r="G152" i="1"/>
  <c r="C152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C151" i="1"/>
  <c r="CB151" i="1"/>
  <c r="CA151" i="1"/>
  <c r="BZ151" i="1"/>
  <c r="BY151" i="1"/>
  <c r="BX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S151" i="1"/>
  <c r="AR151" i="1"/>
  <c r="AQ151" i="1"/>
  <c r="AP151" i="1"/>
  <c r="AO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L151" i="1"/>
  <c r="K151" i="1"/>
  <c r="J151" i="1"/>
  <c r="I151" i="1"/>
  <c r="H151" i="1"/>
  <c r="G151" i="1"/>
  <c r="C151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C150" i="1"/>
  <c r="CB150" i="1"/>
  <c r="CA150" i="1"/>
  <c r="BZ150" i="1"/>
  <c r="BY150" i="1"/>
  <c r="BX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S150" i="1"/>
  <c r="AR150" i="1"/>
  <c r="AQ150" i="1"/>
  <c r="AP150" i="1"/>
  <c r="AO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L150" i="1"/>
  <c r="K150" i="1"/>
  <c r="J150" i="1"/>
  <c r="I150" i="1"/>
  <c r="H150" i="1"/>
  <c r="G150" i="1"/>
  <c r="C150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C149" i="1"/>
  <c r="CB149" i="1"/>
  <c r="CA149" i="1"/>
  <c r="BZ149" i="1"/>
  <c r="BY149" i="1"/>
  <c r="BX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S149" i="1"/>
  <c r="AR149" i="1"/>
  <c r="AQ149" i="1"/>
  <c r="AP149" i="1"/>
  <c r="AO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L149" i="1"/>
  <c r="K149" i="1"/>
  <c r="J149" i="1"/>
  <c r="I149" i="1"/>
  <c r="H149" i="1"/>
  <c r="G149" i="1"/>
  <c r="C149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C148" i="1"/>
  <c r="CB148" i="1"/>
  <c r="CA148" i="1"/>
  <c r="BZ148" i="1"/>
  <c r="BY148" i="1"/>
  <c r="BX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S148" i="1"/>
  <c r="AR148" i="1"/>
  <c r="AQ148" i="1"/>
  <c r="AP148" i="1"/>
  <c r="AO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L148" i="1"/>
  <c r="K148" i="1"/>
  <c r="J148" i="1"/>
  <c r="I148" i="1"/>
  <c r="H148" i="1"/>
  <c r="G148" i="1"/>
  <c r="C148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C147" i="1"/>
  <c r="CB147" i="1"/>
  <c r="CA147" i="1"/>
  <c r="BZ147" i="1"/>
  <c r="BY147" i="1"/>
  <c r="BX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S147" i="1"/>
  <c r="AR147" i="1"/>
  <c r="AQ147" i="1"/>
  <c r="AP147" i="1"/>
  <c r="AO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L147" i="1"/>
  <c r="K147" i="1"/>
  <c r="J147" i="1"/>
  <c r="I147" i="1"/>
  <c r="H147" i="1"/>
  <c r="G147" i="1"/>
  <c r="C147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C146" i="1"/>
  <c r="CB146" i="1"/>
  <c r="CA146" i="1"/>
  <c r="BZ146" i="1"/>
  <c r="BY146" i="1"/>
  <c r="BX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S146" i="1"/>
  <c r="AR146" i="1"/>
  <c r="AQ146" i="1"/>
  <c r="AP146" i="1"/>
  <c r="AO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L146" i="1"/>
  <c r="K146" i="1"/>
  <c r="J146" i="1"/>
  <c r="I146" i="1"/>
  <c r="H146" i="1"/>
  <c r="G146" i="1"/>
  <c r="C146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C145" i="1"/>
  <c r="CB145" i="1"/>
  <c r="CA145" i="1"/>
  <c r="BZ145" i="1"/>
  <c r="BY145" i="1"/>
  <c r="BX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S145" i="1"/>
  <c r="AR145" i="1"/>
  <c r="AQ145" i="1"/>
  <c r="AP145" i="1"/>
  <c r="AO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L145" i="1"/>
  <c r="K145" i="1"/>
  <c r="J145" i="1"/>
  <c r="I145" i="1"/>
  <c r="H145" i="1"/>
  <c r="G145" i="1"/>
  <c r="C145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C144" i="1"/>
  <c r="CB144" i="1"/>
  <c r="CA144" i="1"/>
  <c r="BZ144" i="1"/>
  <c r="BY144" i="1"/>
  <c r="BX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S144" i="1"/>
  <c r="AR144" i="1"/>
  <c r="AQ144" i="1"/>
  <c r="AP144" i="1"/>
  <c r="AO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L144" i="1"/>
  <c r="K144" i="1"/>
  <c r="J144" i="1"/>
  <c r="I144" i="1"/>
  <c r="H144" i="1"/>
  <c r="G144" i="1"/>
  <c r="C144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C143" i="1"/>
  <c r="CB143" i="1"/>
  <c r="CA143" i="1"/>
  <c r="BZ143" i="1"/>
  <c r="BY143" i="1"/>
  <c r="BX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S143" i="1"/>
  <c r="AR143" i="1"/>
  <c r="AQ143" i="1"/>
  <c r="AP143" i="1"/>
  <c r="AO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L143" i="1"/>
  <c r="K143" i="1"/>
  <c r="J143" i="1"/>
  <c r="I143" i="1"/>
  <c r="H143" i="1"/>
  <c r="G143" i="1"/>
  <c r="C143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C142" i="1"/>
  <c r="CB142" i="1"/>
  <c r="CA142" i="1"/>
  <c r="BZ142" i="1"/>
  <c r="BY142" i="1"/>
  <c r="BX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S142" i="1"/>
  <c r="AR142" i="1"/>
  <c r="AQ142" i="1"/>
  <c r="AP142" i="1"/>
  <c r="AO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L142" i="1"/>
  <c r="K142" i="1"/>
  <c r="J142" i="1"/>
  <c r="I142" i="1"/>
  <c r="H142" i="1"/>
  <c r="G142" i="1"/>
  <c r="C142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C141" i="1"/>
  <c r="CB141" i="1"/>
  <c r="CA141" i="1"/>
  <c r="BZ141" i="1"/>
  <c r="BY141" i="1"/>
  <c r="BX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S141" i="1"/>
  <c r="AR141" i="1"/>
  <c r="AQ141" i="1"/>
  <c r="AP141" i="1"/>
  <c r="AO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L141" i="1"/>
  <c r="K141" i="1"/>
  <c r="J141" i="1"/>
  <c r="I141" i="1"/>
  <c r="H141" i="1"/>
  <c r="G141" i="1"/>
  <c r="C141" i="1"/>
  <c r="GS140" i="1"/>
  <c r="GR140" i="1"/>
  <c r="GQ140" i="1"/>
  <c r="GP140" i="1"/>
  <c r="GP178" i="1" s="1"/>
  <c r="GO140" i="1"/>
  <c r="GN140" i="1"/>
  <c r="GM140" i="1"/>
  <c r="GL140" i="1"/>
  <c r="GL178" i="1" s="1"/>
  <c r="GK140" i="1"/>
  <c r="GJ140" i="1"/>
  <c r="GI140" i="1"/>
  <c r="GH140" i="1"/>
  <c r="GH178" i="1" s="1"/>
  <c r="GG140" i="1"/>
  <c r="GF140" i="1"/>
  <c r="GE140" i="1"/>
  <c r="GD140" i="1"/>
  <c r="GD178" i="1" s="1"/>
  <c r="GC140" i="1"/>
  <c r="GB140" i="1"/>
  <c r="GA140" i="1"/>
  <c r="FZ140" i="1"/>
  <c r="FZ178" i="1" s="1"/>
  <c r="FY140" i="1"/>
  <c r="FX140" i="1"/>
  <c r="FW140" i="1"/>
  <c r="FV140" i="1"/>
  <c r="FV178" i="1" s="1"/>
  <c r="FU140" i="1"/>
  <c r="FQ140" i="1"/>
  <c r="FP140" i="1"/>
  <c r="FO140" i="1"/>
  <c r="FO178" i="1" s="1"/>
  <c r="FN140" i="1"/>
  <c r="FM140" i="1"/>
  <c r="FL140" i="1"/>
  <c r="FK140" i="1"/>
  <c r="FK178" i="1" s="1"/>
  <c r="FJ140" i="1"/>
  <c r="FI140" i="1"/>
  <c r="FH140" i="1"/>
  <c r="FG140" i="1"/>
  <c r="FG178" i="1" s="1"/>
  <c r="FF140" i="1"/>
  <c r="FE140" i="1"/>
  <c r="FD140" i="1"/>
  <c r="FC140" i="1"/>
  <c r="FC178" i="1" s="1"/>
  <c r="FB140" i="1"/>
  <c r="FA140" i="1"/>
  <c r="EZ140" i="1"/>
  <c r="EY140" i="1"/>
  <c r="EY178" i="1" s="1"/>
  <c r="EX140" i="1"/>
  <c r="EW140" i="1"/>
  <c r="EV140" i="1"/>
  <c r="EU140" i="1"/>
  <c r="EU178" i="1" s="1"/>
  <c r="ET140" i="1"/>
  <c r="ES140" i="1"/>
  <c r="ER140" i="1"/>
  <c r="EQ140" i="1"/>
  <c r="EQ178" i="1" s="1"/>
  <c r="EP140" i="1"/>
  <c r="EO140" i="1"/>
  <c r="EN140" i="1"/>
  <c r="EM140" i="1"/>
  <c r="EM178" i="1" s="1"/>
  <c r="EL140" i="1"/>
  <c r="EK140" i="1"/>
  <c r="EJ140" i="1"/>
  <c r="EI140" i="1"/>
  <c r="EI178" i="1" s="1"/>
  <c r="EH140" i="1"/>
  <c r="EG140" i="1"/>
  <c r="EF140" i="1"/>
  <c r="EE140" i="1"/>
  <c r="EE178" i="1" s="1"/>
  <c r="ED140" i="1"/>
  <c r="EC140" i="1"/>
  <c r="EB140" i="1"/>
  <c r="EA140" i="1"/>
  <c r="EA178" i="1" s="1"/>
  <c r="DZ140" i="1"/>
  <c r="DY140" i="1"/>
  <c r="DX140" i="1"/>
  <c r="DW140" i="1"/>
  <c r="DW178" i="1" s="1"/>
  <c r="DV140" i="1"/>
  <c r="DU140" i="1"/>
  <c r="DT140" i="1"/>
  <c r="DS140" i="1"/>
  <c r="DS178" i="1" s="1"/>
  <c r="DR140" i="1"/>
  <c r="DQ140" i="1"/>
  <c r="DP140" i="1"/>
  <c r="DO140" i="1"/>
  <c r="DO178" i="1" s="1"/>
  <c r="DN140" i="1"/>
  <c r="DM140" i="1"/>
  <c r="DL140" i="1"/>
  <c r="DK140" i="1"/>
  <c r="DK178" i="1" s="1"/>
  <c r="DJ140" i="1"/>
  <c r="DI140" i="1"/>
  <c r="DH140" i="1"/>
  <c r="DG140" i="1"/>
  <c r="DG178" i="1" s="1"/>
  <c r="DF140" i="1"/>
  <c r="DE140" i="1"/>
  <c r="DD140" i="1"/>
  <c r="DC140" i="1"/>
  <c r="DC178" i="1" s="1"/>
  <c r="DB140" i="1"/>
  <c r="DA140" i="1"/>
  <c r="CZ140" i="1"/>
  <c r="CY140" i="1"/>
  <c r="CY178" i="1" s="1"/>
  <c r="CX140" i="1"/>
  <c r="CW140" i="1"/>
  <c r="CV140" i="1"/>
  <c r="CU140" i="1"/>
  <c r="CU178" i="1" s="1"/>
  <c r="CT140" i="1"/>
  <c r="CS140" i="1"/>
  <c r="CR140" i="1"/>
  <c r="CQ140" i="1"/>
  <c r="CQ178" i="1" s="1"/>
  <c r="CP140" i="1"/>
  <c r="CO140" i="1"/>
  <c r="CN140" i="1"/>
  <c r="CM140" i="1"/>
  <c r="CM178" i="1" s="1"/>
  <c r="CL140" i="1"/>
  <c r="CK140" i="1"/>
  <c r="CJ140" i="1"/>
  <c r="CI140" i="1"/>
  <c r="CI178" i="1" s="1"/>
  <c r="CH140" i="1"/>
  <c r="CG140" i="1"/>
  <c r="CC140" i="1"/>
  <c r="CB140" i="1"/>
  <c r="CB178" i="1" s="1"/>
  <c r="CA140" i="1"/>
  <c r="BZ140" i="1"/>
  <c r="BY140" i="1"/>
  <c r="BX140" i="1"/>
  <c r="BX178" i="1" s="1"/>
  <c r="BT140" i="1"/>
  <c r="BS140" i="1"/>
  <c r="BR140" i="1"/>
  <c r="BQ140" i="1"/>
  <c r="BQ178" i="1" s="1"/>
  <c r="BP140" i="1"/>
  <c r="BO140" i="1"/>
  <c r="BN140" i="1"/>
  <c r="BM140" i="1"/>
  <c r="BM178" i="1" s="1"/>
  <c r="BL140" i="1"/>
  <c r="BK140" i="1"/>
  <c r="BJ140" i="1"/>
  <c r="BI140" i="1"/>
  <c r="BI178" i="1" s="1"/>
  <c r="BH140" i="1"/>
  <c r="BG140" i="1"/>
  <c r="BF140" i="1"/>
  <c r="BE140" i="1"/>
  <c r="BE178" i="1" s="1"/>
  <c r="BD140" i="1"/>
  <c r="BC140" i="1"/>
  <c r="BB140" i="1"/>
  <c r="BA140" i="1"/>
  <c r="BA178" i="1" s="1"/>
  <c r="AZ140" i="1"/>
  <c r="AY140" i="1"/>
  <c r="AX140" i="1"/>
  <c r="AW140" i="1"/>
  <c r="AW178" i="1" s="1"/>
  <c r="AS140" i="1"/>
  <c r="AR140" i="1"/>
  <c r="AQ140" i="1"/>
  <c r="AP140" i="1"/>
  <c r="AP178" i="1" s="1"/>
  <c r="AO140" i="1"/>
  <c r="AK140" i="1"/>
  <c r="AJ140" i="1"/>
  <c r="AI140" i="1"/>
  <c r="AI178" i="1" s="1"/>
  <c r="AH140" i="1"/>
  <c r="AG140" i="1"/>
  <c r="AF140" i="1"/>
  <c r="AE140" i="1"/>
  <c r="AE178" i="1" s="1"/>
  <c r="AD140" i="1"/>
  <c r="AC140" i="1"/>
  <c r="AB140" i="1"/>
  <c r="AA140" i="1"/>
  <c r="AA178" i="1" s="1"/>
  <c r="Z140" i="1"/>
  <c r="Y140" i="1"/>
  <c r="X140" i="1"/>
  <c r="W140" i="1"/>
  <c r="W178" i="1" s="1"/>
  <c r="V140" i="1"/>
  <c r="U140" i="1"/>
  <c r="T140" i="1"/>
  <c r="S140" i="1"/>
  <c r="S178" i="1" s="1"/>
  <c r="R140" i="1"/>
  <c r="Q140" i="1"/>
  <c r="P140" i="1"/>
  <c r="L140" i="1"/>
  <c r="L178" i="1" s="1"/>
  <c r="K140" i="1"/>
  <c r="J140" i="1"/>
  <c r="I140" i="1"/>
  <c r="H140" i="1"/>
  <c r="H178" i="1" s="1"/>
  <c r="G140" i="1"/>
  <c r="C140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A136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C135" i="1"/>
  <c r="CB135" i="1"/>
  <c r="CA135" i="1"/>
  <c r="BZ135" i="1"/>
  <c r="BY135" i="1"/>
  <c r="BX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S135" i="1"/>
  <c r="AR135" i="1"/>
  <c r="AQ135" i="1"/>
  <c r="AP135" i="1"/>
  <c r="AO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L135" i="1"/>
  <c r="K135" i="1"/>
  <c r="J135" i="1"/>
  <c r="I135" i="1"/>
  <c r="H135" i="1"/>
  <c r="G135" i="1"/>
  <c r="C135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C134" i="1"/>
  <c r="CB134" i="1"/>
  <c r="CA134" i="1"/>
  <c r="BZ134" i="1"/>
  <c r="BY134" i="1"/>
  <c r="BX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S134" i="1"/>
  <c r="AR134" i="1"/>
  <c r="AQ134" i="1"/>
  <c r="AP134" i="1"/>
  <c r="AO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L134" i="1"/>
  <c r="K134" i="1"/>
  <c r="J134" i="1"/>
  <c r="I134" i="1"/>
  <c r="H134" i="1"/>
  <c r="G134" i="1"/>
  <c r="C134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C133" i="1"/>
  <c r="CB133" i="1"/>
  <c r="CA133" i="1"/>
  <c r="BZ133" i="1"/>
  <c r="BY133" i="1"/>
  <c r="BX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S133" i="1"/>
  <c r="AR133" i="1"/>
  <c r="AQ133" i="1"/>
  <c r="AP133" i="1"/>
  <c r="AO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L133" i="1"/>
  <c r="K133" i="1"/>
  <c r="J133" i="1"/>
  <c r="I133" i="1"/>
  <c r="H133" i="1"/>
  <c r="G133" i="1"/>
  <c r="C133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C132" i="1"/>
  <c r="CB132" i="1"/>
  <c r="CA132" i="1"/>
  <c r="BZ132" i="1"/>
  <c r="BY132" i="1"/>
  <c r="BX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S132" i="1"/>
  <c r="AR132" i="1"/>
  <c r="AQ132" i="1"/>
  <c r="AP132" i="1"/>
  <c r="AO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L132" i="1"/>
  <c r="K132" i="1"/>
  <c r="J132" i="1"/>
  <c r="I132" i="1"/>
  <c r="H132" i="1"/>
  <c r="G132" i="1"/>
  <c r="C132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C131" i="1"/>
  <c r="CB131" i="1"/>
  <c r="CA131" i="1"/>
  <c r="BZ131" i="1"/>
  <c r="BY131" i="1"/>
  <c r="BX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S131" i="1"/>
  <c r="AR131" i="1"/>
  <c r="AQ131" i="1"/>
  <c r="AP131" i="1"/>
  <c r="AO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L131" i="1"/>
  <c r="K131" i="1"/>
  <c r="J131" i="1"/>
  <c r="I131" i="1"/>
  <c r="H131" i="1"/>
  <c r="G131" i="1"/>
  <c r="C131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D130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D129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C128" i="1"/>
  <c r="CB128" i="1"/>
  <c r="CA128" i="1"/>
  <c r="BZ128" i="1"/>
  <c r="BY128" i="1"/>
  <c r="BX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S128" i="1"/>
  <c r="AR128" i="1"/>
  <c r="AQ128" i="1"/>
  <c r="AP128" i="1"/>
  <c r="AO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L128" i="1"/>
  <c r="K128" i="1"/>
  <c r="J128" i="1"/>
  <c r="I128" i="1"/>
  <c r="H128" i="1"/>
  <c r="G128" i="1"/>
  <c r="C128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C127" i="1"/>
  <c r="CB127" i="1"/>
  <c r="CA127" i="1"/>
  <c r="BZ127" i="1"/>
  <c r="BY127" i="1"/>
  <c r="BX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S127" i="1"/>
  <c r="AR127" i="1"/>
  <c r="AQ127" i="1"/>
  <c r="AP127" i="1"/>
  <c r="AO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L127" i="1"/>
  <c r="K127" i="1"/>
  <c r="J127" i="1"/>
  <c r="I127" i="1"/>
  <c r="H127" i="1"/>
  <c r="G127" i="1"/>
  <c r="C127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C126" i="1"/>
  <c r="CB126" i="1"/>
  <c r="CA126" i="1"/>
  <c r="BZ126" i="1"/>
  <c r="BY126" i="1"/>
  <c r="BX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S126" i="1"/>
  <c r="AR126" i="1"/>
  <c r="AQ126" i="1"/>
  <c r="AP126" i="1"/>
  <c r="AO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L126" i="1"/>
  <c r="K126" i="1"/>
  <c r="J126" i="1"/>
  <c r="I126" i="1"/>
  <c r="H126" i="1"/>
  <c r="G126" i="1"/>
  <c r="C126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U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C125" i="1"/>
  <c r="CB125" i="1"/>
  <c r="CA125" i="1"/>
  <c r="BZ125" i="1"/>
  <c r="BY125" i="1"/>
  <c r="BX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S125" i="1"/>
  <c r="AR125" i="1"/>
  <c r="AQ125" i="1"/>
  <c r="AP125" i="1"/>
  <c r="AO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L125" i="1"/>
  <c r="K125" i="1"/>
  <c r="J125" i="1"/>
  <c r="I125" i="1"/>
  <c r="H125" i="1"/>
  <c r="G125" i="1"/>
  <c r="C125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U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C124" i="1"/>
  <c r="CB124" i="1"/>
  <c r="CA124" i="1"/>
  <c r="BZ124" i="1"/>
  <c r="BY124" i="1"/>
  <c r="BX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S124" i="1"/>
  <c r="AR124" i="1"/>
  <c r="AQ124" i="1"/>
  <c r="AP124" i="1"/>
  <c r="AO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L124" i="1"/>
  <c r="K124" i="1"/>
  <c r="J124" i="1"/>
  <c r="I124" i="1"/>
  <c r="H124" i="1"/>
  <c r="G124" i="1"/>
  <c r="C124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C123" i="1"/>
  <c r="CB123" i="1"/>
  <c r="CA123" i="1"/>
  <c r="BZ123" i="1"/>
  <c r="BY123" i="1"/>
  <c r="BX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S123" i="1"/>
  <c r="AR123" i="1"/>
  <c r="AQ123" i="1"/>
  <c r="AP123" i="1"/>
  <c r="AO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L123" i="1"/>
  <c r="K123" i="1"/>
  <c r="J123" i="1"/>
  <c r="I123" i="1"/>
  <c r="H123" i="1"/>
  <c r="G123" i="1"/>
  <c r="C123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U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C122" i="1"/>
  <c r="CB122" i="1"/>
  <c r="CA122" i="1"/>
  <c r="BZ122" i="1"/>
  <c r="BY122" i="1"/>
  <c r="BX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S122" i="1"/>
  <c r="AR122" i="1"/>
  <c r="AQ122" i="1"/>
  <c r="AP122" i="1"/>
  <c r="AO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L122" i="1"/>
  <c r="K122" i="1"/>
  <c r="J122" i="1"/>
  <c r="I122" i="1"/>
  <c r="H122" i="1"/>
  <c r="G122" i="1"/>
  <c r="C122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U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C121" i="1"/>
  <c r="CB121" i="1"/>
  <c r="CA121" i="1"/>
  <c r="BZ121" i="1"/>
  <c r="BY121" i="1"/>
  <c r="BX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S121" i="1"/>
  <c r="AR121" i="1"/>
  <c r="AQ121" i="1"/>
  <c r="AP121" i="1"/>
  <c r="AO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L121" i="1"/>
  <c r="K121" i="1"/>
  <c r="J121" i="1"/>
  <c r="I121" i="1"/>
  <c r="H121" i="1"/>
  <c r="G121" i="1"/>
  <c r="C121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U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C120" i="1"/>
  <c r="CB120" i="1"/>
  <c r="CA120" i="1"/>
  <c r="BZ120" i="1"/>
  <c r="BY120" i="1"/>
  <c r="BX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S120" i="1"/>
  <c r="AR120" i="1"/>
  <c r="AQ120" i="1"/>
  <c r="AP120" i="1"/>
  <c r="AO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L120" i="1"/>
  <c r="K120" i="1"/>
  <c r="J120" i="1"/>
  <c r="I120" i="1"/>
  <c r="H120" i="1"/>
  <c r="G120" i="1"/>
  <c r="C120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C119" i="1"/>
  <c r="CB119" i="1"/>
  <c r="CA119" i="1"/>
  <c r="BZ119" i="1"/>
  <c r="BY119" i="1"/>
  <c r="BX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S119" i="1"/>
  <c r="AR119" i="1"/>
  <c r="AQ119" i="1"/>
  <c r="AP119" i="1"/>
  <c r="AO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L119" i="1"/>
  <c r="K119" i="1"/>
  <c r="J119" i="1"/>
  <c r="I119" i="1"/>
  <c r="H119" i="1"/>
  <c r="G119" i="1"/>
  <c r="C119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U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C118" i="1"/>
  <c r="CB118" i="1"/>
  <c r="CA118" i="1"/>
  <c r="BZ118" i="1"/>
  <c r="BY118" i="1"/>
  <c r="BX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S118" i="1"/>
  <c r="AR118" i="1"/>
  <c r="AQ118" i="1"/>
  <c r="AP118" i="1"/>
  <c r="AO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L118" i="1"/>
  <c r="K118" i="1"/>
  <c r="J118" i="1"/>
  <c r="I118" i="1"/>
  <c r="H118" i="1"/>
  <c r="G118" i="1"/>
  <c r="C118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U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C117" i="1"/>
  <c r="CB117" i="1"/>
  <c r="CA117" i="1"/>
  <c r="BZ117" i="1"/>
  <c r="BY117" i="1"/>
  <c r="BX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S117" i="1"/>
  <c r="AR117" i="1"/>
  <c r="AQ117" i="1"/>
  <c r="AP117" i="1"/>
  <c r="AO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L117" i="1"/>
  <c r="K117" i="1"/>
  <c r="J117" i="1"/>
  <c r="I117" i="1"/>
  <c r="H117" i="1"/>
  <c r="G117" i="1"/>
  <c r="C117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U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C116" i="1"/>
  <c r="CB116" i="1"/>
  <c r="CA116" i="1"/>
  <c r="BZ116" i="1"/>
  <c r="BY116" i="1"/>
  <c r="BX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S116" i="1"/>
  <c r="AR116" i="1"/>
  <c r="AQ116" i="1"/>
  <c r="AP116" i="1"/>
  <c r="AO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L116" i="1"/>
  <c r="K116" i="1"/>
  <c r="J116" i="1"/>
  <c r="I116" i="1"/>
  <c r="H116" i="1"/>
  <c r="G116" i="1"/>
  <c r="C116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U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C115" i="1"/>
  <c r="CB115" i="1"/>
  <c r="CA115" i="1"/>
  <c r="BZ115" i="1"/>
  <c r="BY115" i="1"/>
  <c r="BX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S115" i="1"/>
  <c r="AR115" i="1"/>
  <c r="AQ115" i="1"/>
  <c r="AP115" i="1"/>
  <c r="AO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L115" i="1"/>
  <c r="K115" i="1"/>
  <c r="J115" i="1"/>
  <c r="I115" i="1"/>
  <c r="H115" i="1"/>
  <c r="G115" i="1"/>
  <c r="C115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FZ114" i="1"/>
  <c r="FY114" i="1"/>
  <c r="FX114" i="1"/>
  <c r="FW114" i="1"/>
  <c r="FV114" i="1"/>
  <c r="FU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C114" i="1"/>
  <c r="CB114" i="1"/>
  <c r="CA114" i="1"/>
  <c r="BZ114" i="1"/>
  <c r="BY114" i="1"/>
  <c r="BX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S114" i="1"/>
  <c r="AR114" i="1"/>
  <c r="AQ114" i="1"/>
  <c r="AP114" i="1"/>
  <c r="AO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L114" i="1"/>
  <c r="K114" i="1"/>
  <c r="J114" i="1"/>
  <c r="I114" i="1"/>
  <c r="H114" i="1"/>
  <c r="G114" i="1"/>
  <c r="C114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C113" i="1"/>
  <c r="CB113" i="1"/>
  <c r="CA113" i="1"/>
  <c r="BZ113" i="1"/>
  <c r="BY113" i="1"/>
  <c r="BX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S113" i="1"/>
  <c r="AR113" i="1"/>
  <c r="AQ113" i="1"/>
  <c r="AP113" i="1"/>
  <c r="AO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L113" i="1"/>
  <c r="K113" i="1"/>
  <c r="J113" i="1"/>
  <c r="I113" i="1"/>
  <c r="H113" i="1"/>
  <c r="G113" i="1"/>
  <c r="C113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C112" i="1"/>
  <c r="CB112" i="1"/>
  <c r="CA112" i="1"/>
  <c r="BZ112" i="1"/>
  <c r="BY112" i="1"/>
  <c r="BX112" i="1"/>
  <c r="BT112" i="1"/>
  <c r="BT136" i="1" s="1"/>
  <c r="BS112" i="1"/>
  <c r="BR112" i="1"/>
  <c r="BQ112" i="1"/>
  <c r="BP112" i="1"/>
  <c r="BP136" i="1" s="1"/>
  <c r="BO112" i="1"/>
  <c r="BN112" i="1"/>
  <c r="BM112" i="1"/>
  <c r="BL112" i="1"/>
  <c r="BL136" i="1" s="1"/>
  <c r="BK112" i="1"/>
  <c r="BJ112" i="1"/>
  <c r="BI112" i="1"/>
  <c r="BH112" i="1"/>
  <c r="BH136" i="1" s="1"/>
  <c r="BG112" i="1"/>
  <c r="BF112" i="1"/>
  <c r="BE112" i="1"/>
  <c r="BD112" i="1"/>
  <c r="BD136" i="1" s="1"/>
  <c r="BC112" i="1"/>
  <c r="BB112" i="1"/>
  <c r="BA112" i="1"/>
  <c r="AZ112" i="1"/>
  <c r="AZ136" i="1" s="1"/>
  <c r="AY112" i="1"/>
  <c r="AX112" i="1"/>
  <c r="AW112" i="1"/>
  <c r="AS112" i="1"/>
  <c r="AS136" i="1" s="1"/>
  <c r="AR112" i="1"/>
  <c r="AQ112" i="1"/>
  <c r="AP112" i="1"/>
  <c r="AO112" i="1"/>
  <c r="AK112" i="1"/>
  <c r="AJ112" i="1"/>
  <c r="AI112" i="1"/>
  <c r="AH112" i="1"/>
  <c r="AH136" i="1" s="1"/>
  <c r="AG112" i="1"/>
  <c r="AF112" i="1"/>
  <c r="AE112" i="1"/>
  <c r="AD112" i="1"/>
  <c r="AD136" i="1" s="1"/>
  <c r="AC112" i="1"/>
  <c r="AB112" i="1"/>
  <c r="AA112" i="1"/>
  <c r="Z112" i="1"/>
  <c r="Z136" i="1" s="1"/>
  <c r="Y112" i="1"/>
  <c r="X112" i="1"/>
  <c r="W112" i="1"/>
  <c r="V112" i="1"/>
  <c r="V136" i="1" s="1"/>
  <c r="U112" i="1"/>
  <c r="T112" i="1"/>
  <c r="S112" i="1"/>
  <c r="R112" i="1"/>
  <c r="R136" i="1" s="1"/>
  <c r="Q112" i="1"/>
  <c r="P112" i="1"/>
  <c r="L112" i="1"/>
  <c r="K112" i="1"/>
  <c r="K136" i="1" s="1"/>
  <c r="J112" i="1"/>
  <c r="I112" i="1"/>
  <c r="H112" i="1"/>
  <c r="G112" i="1"/>
  <c r="G136" i="1" s="1"/>
  <c r="C112" i="1"/>
  <c r="D108" i="1"/>
  <c r="A108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C107" i="1"/>
  <c r="CB107" i="1"/>
  <c r="CA107" i="1"/>
  <c r="BZ107" i="1"/>
  <c r="BY107" i="1"/>
  <c r="BX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S107" i="1"/>
  <c r="AR107" i="1"/>
  <c r="AQ107" i="1"/>
  <c r="AP107" i="1"/>
  <c r="AO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L107" i="1"/>
  <c r="K107" i="1"/>
  <c r="J107" i="1"/>
  <c r="I107" i="1"/>
  <c r="H107" i="1"/>
  <c r="G107" i="1"/>
  <c r="C107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C106" i="1"/>
  <c r="CB106" i="1"/>
  <c r="CA106" i="1"/>
  <c r="BZ106" i="1"/>
  <c r="BY106" i="1"/>
  <c r="BX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S106" i="1"/>
  <c r="AR106" i="1"/>
  <c r="AQ106" i="1"/>
  <c r="AP106" i="1"/>
  <c r="AO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L106" i="1"/>
  <c r="K106" i="1"/>
  <c r="J106" i="1"/>
  <c r="I106" i="1"/>
  <c r="H106" i="1"/>
  <c r="G106" i="1"/>
  <c r="C106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C105" i="1"/>
  <c r="CB105" i="1"/>
  <c r="CA105" i="1"/>
  <c r="BZ105" i="1"/>
  <c r="BY105" i="1"/>
  <c r="BX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S105" i="1"/>
  <c r="AR105" i="1"/>
  <c r="AQ105" i="1"/>
  <c r="AP105" i="1"/>
  <c r="AO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L105" i="1"/>
  <c r="K105" i="1"/>
  <c r="J105" i="1"/>
  <c r="I105" i="1"/>
  <c r="H105" i="1"/>
  <c r="G105" i="1"/>
  <c r="C105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C104" i="1"/>
  <c r="CB104" i="1"/>
  <c r="CA104" i="1"/>
  <c r="BZ104" i="1"/>
  <c r="BY104" i="1"/>
  <c r="BX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S104" i="1"/>
  <c r="AR104" i="1"/>
  <c r="AQ104" i="1"/>
  <c r="AP104" i="1"/>
  <c r="AO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L104" i="1"/>
  <c r="K104" i="1"/>
  <c r="J104" i="1"/>
  <c r="I104" i="1"/>
  <c r="H104" i="1"/>
  <c r="G104" i="1"/>
  <c r="C104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C103" i="1"/>
  <c r="CB103" i="1"/>
  <c r="CA103" i="1"/>
  <c r="BZ103" i="1"/>
  <c r="BY103" i="1"/>
  <c r="BX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S103" i="1"/>
  <c r="AR103" i="1"/>
  <c r="AQ103" i="1"/>
  <c r="AP103" i="1"/>
  <c r="AO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L103" i="1"/>
  <c r="K103" i="1"/>
  <c r="J103" i="1"/>
  <c r="I103" i="1"/>
  <c r="H103" i="1"/>
  <c r="G103" i="1"/>
  <c r="C103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C102" i="1"/>
  <c r="CB102" i="1"/>
  <c r="CA102" i="1"/>
  <c r="BZ102" i="1"/>
  <c r="BY102" i="1"/>
  <c r="BX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S102" i="1"/>
  <c r="AR102" i="1"/>
  <c r="AQ102" i="1"/>
  <c r="AP102" i="1"/>
  <c r="AO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L102" i="1"/>
  <c r="K102" i="1"/>
  <c r="J102" i="1"/>
  <c r="I102" i="1"/>
  <c r="H102" i="1"/>
  <c r="G102" i="1"/>
  <c r="C102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C101" i="1"/>
  <c r="CB101" i="1"/>
  <c r="CA101" i="1"/>
  <c r="BZ101" i="1"/>
  <c r="BY101" i="1"/>
  <c r="BX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S101" i="1"/>
  <c r="AR101" i="1"/>
  <c r="AQ101" i="1"/>
  <c r="AP101" i="1"/>
  <c r="AO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L101" i="1"/>
  <c r="K101" i="1"/>
  <c r="J101" i="1"/>
  <c r="I101" i="1"/>
  <c r="H101" i="1"/>
  <c r="G101" i="1"/>
  <c r="C101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C100" i="1"/>
  <c r="CB100" i="1"/>
  <c r="CA100" i="1"/>
  <c r="BZ100" i="1"/>
  <c r="BY100" i="1"/>
  <c r="BX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S100" i="1"/>
  <c r="AR100" i="1"/>
  <c r="AQ100" i="1"/>
  <c r="AP100" i="1"/>
  <c r="AO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L100" i="1"/>
  <c r="K100" i="1"/>
  <c r="J100" i="1"/>
  <c r="I100" i="1"/>
  <c r="H100" i="1"/>
  <c r="G100" i="1"/>
  <c r="C100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C99" i="1"/>
  <c r="CB99" i="1"/>
  <c r="CA99" i="1"/>
  <c r="BZ99" i="1"/>
  <c r="BY99" i="1"/>
  <c r="BX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S99" i="1"/>
  <c r="AR99" i="1"/>
  <c r="AQ99" i="1"/>
  <c r="AP99" i="1"/>
  <c r="AO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L99" i="1"/>
  <c r="K99" i="1"/>
  <c r="J99" i="1"/>
  <c r="I99" i="1"/>
  <c r="H99" i="1"/>
  <c r="G99" i="1"/>
  <c r="C99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C98" i="1"/>
  <c r="CB98" i="1"/>
  <c r="CA98" i="1"/>
  <c r="BZ98" i="1"/>
  <c r="BY98" i="1"/>
  <c r="BX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S98" i="1"/>
  <c r="AR98" i="1"/>
  <c r="AQ98" i="1"/>
  <c r="AP98" i="1"/>
  <c r="AO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L98" i="1"/>
  <c r="K98" i="1"/>
  <c r="J98" i="1"/>
  <c r="I98" i="1"/>
  <c r="H98" i="1"/>
  <c r="G98" i="1"/>
  <c r="C98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C97" i="1"/>
  <c r="CB97" i="1"/>
  <c r="CA97" i="1"/>
  <c r="BZ97" i="1"/>
  <c r="BY97" i="1"/>
  <c r="BX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S97" i="1"/>
  <c r="AR97" i="1"/>
  <c r="AQ97" i="1"/>
  <c r="AP97" i="1"/>
  <c r="AO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L97" i="1"/>
  <c r="K97" i="1"/>
  <c r="J97" i="1"/>
  <c r="I97" i="1"/>
  <c r="H97" i="1"/>
  <c r="G97" i="1"/>
  <c r="C97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C96" i="1"/>
  <c r="CB96" i="1"/>
  <c r="CA96" i="1"/>
  <c r="BZ96" i="1"/>
  <c r="BY96" i="1"/>
  <c r="BX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S96" i="1"/>
  <c r="AR96" i="1"/>
  <c r="AQ96" i="1"/>
  <c r="AP96" i="1"/>
  <c r="AO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L96" i="1"/>
  <c r="K96" i="1"/>
  <c r="J96" i="1"/>
  <c r="I96" i="1"/>
  <c r="H96" i="1"/>
  <c r="G96" i="1"/>
  <c r="C96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C95" i="1"/>
  <c r="CB95" i="1"/>
  <c r="CA95" i="1"/>
  <c r="BZ95" i="1"/>
  <c r="BY95" i="1"/>
  <c r="BX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S95" i="1"/>
  <c r="AR95" i="1"/>
  <c r="AQ95" i="1"/>
  <c r="AP95" i="1"/>
  <c r="AO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L95" i="1"/>
  <c r="K95" i="1"/>
  <c r="J95" i="1"/>
  <c r="I95" i="1"/>
  <c r="H95" i="1"/>
  <c r="G95" i="1"/>
  <c r="C95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C94" i="1"/>
  <c r="CB94" i="1"/>
  <c r="CA94" i="1"/>
  <c r="BZ94" i="1"/>
  <c r="BY94" i="1"/>
  <c r="BX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S94" i="1"/>
  <c r="AR94" i="1"/>
  <c r="AQ94" i="1"/>
  <c r="AP94" i="1"/>
  <c r="AO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L94" i="1"/>
  <c r="K94" i="1"/>
  <c r="J94" i="1"/>
  <c r="I94" i="1"/>
  <c r="H94" i="1"/>
  <c r="G94" i="1"/>
  <c r="C94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C93" i="1"/>
  <c r="CB93" i="1"/>
  <c r="CA93" i="1"/>
  <c r="BZ93" i="1"/>
  <c r="BY93" i="1"/>
  <c r="BX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S93" i="1"/>
  <c r="AR93" i="1"/>
  <c r="AQ93" i="1"/>
  <c r="AP93" i="1"/>
  <c r="AO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L93" i="1"/>
  <c r="K93" i="1"/>
  <c r="J93" i="1"/>
  <c r="I93" i="1"/>
  <c r="H93" i="1"/>
  <c r="G93" i="1"/>
  <c r="C93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C92" i="1"/>
  <c r="CB92" i="1"/>
  <c r="CA92" i="1"/>
  <c r="BZ92" i="1"/>
  <c r="BY92" i="1"/>
  <c r="BX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S92" i="1"/>
  <c r="AR92" i="1"/>
  <c r="AQ92" i="1"/>
  <c r="AP92" i="1"/>
  <c r="AO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L92" i="1"/>
  <c r="K92" i="1"/>
  <c r="J92" i="1"/>
  <c r="I92" i="1"/>
  <c r="H92" i="1"/>
  <c r="G92" i="1"/>
  <c r="C92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C89" i="1"/>
  <c r="CB89" i="1"/>
  <c r="CA89" i="1"/>
  <c r="BZ89" i="1"/>
  <c r="BY89" i="1"/>
  <c r="BX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S89" i="1"/>
  <c r="AR89" i="1"/>
  <c r="AQ89" i="1"/>
  <c r="AP89" i="1"/>
  <c r="AO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L89" i="1"/>
  <c r="K89" i="1"/>
  <c r="J89" i="1"/>
  <c r="I89" i="1"/>
  <c r="H89" i="1"/>
  <c r="G89" i="1"/>
  <c r="C89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C88" i="1"/>
  <c r="CB88" i="1"/>
  <c r="CA88" i="1"/>
  <c r="BZ88" i="1"/>
  <c r="BY88" i="1"/>
  <c r="BX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S88" i="1"/>
  <c r="AR88" i="1"/>
  <c r="AQ88" i="1"/>
  <c r="AP88" i="1"/>
  <c r="AO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L88" i="1"/>
  <c r="K88" i="1"/>
  <c r="J88" i="1"/>
  <c r="I88" i="1"/>
  <c r="H88" i="1"/>
  <c r="G88" i="1"/>
  <c r="C88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C87" i="1"/>
  <c r="CB87" i="1"/>
  <c r="CA87" i="1"/>
  <c r="BZ87" i="1"/>
  <c r="BY87" i="1"/>
  <c r="BX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S87" i="1"/>
  <c r="AR87" i="1"/>
  <c r="AQ87" i="1"/>
  <c r="AP87" i="1"/>
  <c r="AO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L87" i="1"/>
  <c r="K87" i="1"/>
  <c r="J87" i="1"/>
  <c r="I87" i="1"/>
  <c r="H87" i="1"/>
  <c r="G87" i="1"/>
  <c r="C87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C86" i="1"/>
  <c r="CB86" i="1"/>
  <c r="CA86" i="1"/>
  <c r="BZ86" i="1"/>
  <c r="BY86" i="1"/>
  <c r="BX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S86" i="1"/>
  <c r="AR86" i="1"/>
  <c r="AQ86" i="1"/>
  <c r="AP86" i="1"/>
  <c r="AO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L86" i="1"/>
  <c r="K86" i="1"/>
  <c r="J86" i="1"/>
  <c r="I86" i="1"/>
  <c r="H86" i="1"/>
  <c r="G86" i="1"/>
  <c r="C86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C85" i="1"/>
  <c r="CB85" i="1"/>
  <c r="CA85" i="1"/>
  <c r="BZ85" i="1"/>
  <c r="BY85" i="1"/>
  <c r="BX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S85" i="1"/>
  <c r="AR85" i="1"/>
  <c r="AQ85" i="1"/>
  <c r="AP85" i="1"/>
  <c r="AO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L85" i="1"/>
  <c r="K85" i="1"/>
  <c r="J85" i="1"/>
  <c r="I85" i="1"/>
  <c r="H85" i="1"/>
  <c r="G85" i="1"/>
  <c r="C85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C84" i="1"/>
  <c r="CB84" i="1"/>
  <c r="CA84" i="1"/>
  <c r="BZ84" i="1"/>
  <c r="BY84" i="1"/>
  <c r="BX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S84" i="1"/>
  <c r="AR84" i="1"/>
  <c r="AQ84" i="1"/>
  <c r="AP84" i="1"/>
  <c r="AO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L84" i="1"/>
  <c r="K84" i="1"/>
  <c r="J84" i="1"/>
  <c r="I84" i="1"/>
  <c r="H84" i="1"/>
  <c r="G84" i="1"/>
  <c r="C84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C83" i="1"/>
  <c r="CB83" i="1"/>
  <c r="CA83" i="1"/>
  <c r="BZ83" i="1"/>
  <c r="BY83" i="1"/>
  <c r="BX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S83" i="1"/>
  <c r="AR83" i="1"/>
  <c r="AQ83" i="1"/>
  <c r="AP83" i="1"/>
  <c r="AO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L83" i="1"/>
  <c r="K83" i="1"/>
  <c r="J83" i="1"/>
  <c r="I83" i="1"/>
  <c r="H83" i="1"/>
  <c r="G83" i="1"/>
  <c r="C83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C82" i="1"/>
  <c r="CB82" i="1"/>
  <c r="CA82" i="1"/>
  <c r="BZ82" i="1"/>
  <c r="BY82" i="1"/>
  <c r="BX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S82" i="1"/>
  <c r="AR82" i="1"/>
  <c r="AQ82" i="1"/>
  <c r="AP82" i="1"/>
  <c r="AO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L82" i="1"/>
  <c r="K82" i="1"/>
  <c r="J82" i="1"/>
  <c r="I82" i="1"/>
  <c r="H82" i="1"/>
  <c r="G82" i="1"/>
  <c r="C82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C81" i="1"/>
  <c r="CB81" i="1"/>
  <c r="CA81" i="1"/>
  <c r="BZ81" i="1"/>
  <c r="BY81" i="1"/>
  <c r="BX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S81" i="1"/>
  <c r="AR81" i="1"/>
  <c r="AQ81" i="1"/>
  <c r="AP81" i="1"/>
  <c r="AO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L81" i="1"/>
  <c r="K81" i="1"/>
  <c r="J81" i="1"/>
  <c r="I81" i="1"/>
  <c r="H81" i="1"/>
  <c r="G81" i="1"/>
  <c r="C81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C80" i="1"/>
  <c r="CB80" i="1"/>
  <c r="CA80" i="1"/>
  <c r="BZ80" i="1"/>
  <c r="BY80" i="1"/>
  <c r="BX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S80" i="1"/>
  <c r="AR80" i="1"/>
  <c r="AQ80" i="1"/>
  <c r="AP80" i="1"/>
  <c r="AO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L80" i="1"/>
  <c r="K80" i="1"/>
  <c r="J80" i="1"/>
  <c r="I80" i="1"/>
  <c r="H80" i="1"/>
  <c r="G80" i="1"/>
  <c r="C80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C79" i="1"/>
  <c r="CB79" i="1"/>
  <c r="CA79" i="1"/>
  <c r="BZ79" i="1"/>
  <c r="BY79" i="1"/>
  <c r="BX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S79" i="1"/>
  <c r="AR79" i="1"/>
  <c r="AQ79" i="1"/>
  <c r="AP79" i="1"/>
  <c r="AO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L79" i="1"/>
  <c r="K79" i="1"/>
  <c r="J79" i="1"/>
  <c r="I79" i="1"/>
  <c r="H79" i="1"/>
  <c r="G79" i="1"/>
  <c r="C79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C78" i="1"/>
  <c r="CB78" i="1"/>
  <c r="CA78" i="1"/>
  <c r="BZ78" i="1"/>
  <c r="BY78" i="1"/>
  <c r="BX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S78" i="1"/>
  <c r="AR78" i="1"/>
  <c r="AQ78" i="1"/>
  <c r="AP78" i="1"/>
  <c r="AO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L78" i="1"/>
  <c r="K78" i="1"/>
  <c r="J78" i="1"/>
  <c r="I78" i="1"/>
  <c r="H78" i="1"/>
  <c r="G78" i="1"/>
  <c r="C78" i="1"/>
  <c r="GS77" i="1"/>
  <c r="GS108" i="1" s="1"/>
  <c r="GR77" i="1"/>
  <c r="GQ77" i="1"/>
  <c r="GP77" i="1"/>
  <c r="GO77" i="1"/>
  <c r="GO108" i="1" s="1"/>
  <c r="GN77" i="1"/>
  <c r="GM77" i="1"/>
  <c r="GL77" i="1"/>
  <c r="GK77" i="1"/>
  <c r="GK108" i="1" s="1"/>
  <c r="GJ77" i="1"/>
  <c r="GI77" i="1"/>
  <c r="GH77" i="1"/>
  <c r="GG77" i="1"/>
  <c r="GG108" i="1" s="1"/>
  <c r="GF77" i="1"/>
  <c r="GE77" i="1"/>
  <c r="GD77" i="1"/>
  <c r="GC77" i="1"/>
  <c r="GC108" i="1" s="1"/>
  <c r="GB77" i="1"/>
  <c r="GA77" i="1"/>
  <c r="FZ77" i="1"/>
  <c r="FY77" i="1"/>
  <c r="FY108" i="1" s="1"/>
  <c r="FX77" i="1"/>
  <c r="FW77" i="1"/>
  <c r="FV77" i="1"/>
  <c r="FU77" i="1"/>
  <c r="FU108" i="1" s="1"/>
  <c r="FQ77" i="1"/>
  <c r="FP77" i="1"/>
  <c r="FO77" i="1"/>
  <c r="FN77" i="1"/>
  <c r="FN108" i="1" s="1"/>
  <c r="FM77" i="1"/>
  <c r="FL77" i="1"/>
  <c r="FK77" i="1"/>
  <c r="FJ77" i="1"/>
  <c r="FJ108" i="1" s="1"/>
  <c r="FI77" i="1"/>
  <c r="FH77" i="1"/>
  <c r="FG77" i="1"/>
  <c r="FF77" i="1"/>
  <c r="FF108" i="1" s="1"/>
  <c r="FE77" i="1"/>
  <c r="FD77" i="1"/>
  <c r="FC77" i="1"/>
  <c r="FB77" i="1"/>
  <c r="FB108" i="1" s="1"/>
  <c r="FA77" i="1"/>
  <c r="EZ77" i="1"/>
  <c r="EY77" i="1"/>
  <c r="EX77" i="1"/>
  <c r="EX108" i="1" s="1"/>
  <c r="EW77" i="1"/>
  <c r="EV77" i="1"/>
  <c r="EU77" i="1"/>
  <c r="ET77" i="1"/>
  <c r="ET108" i="1" s="1"/>
  <c r="ES77" i="1"/>
  <c r="ER77" i="1"/>
  <c r="EQ77" i="1"/>
  <c r="EP77" i="1"/>
  <c r="EP108" i="1" s="1"/>
  <c r="EO77" i="1"/>
  <c r="EN77" i="1"/>
  <c r="EM77" i="1"/>
  <c r="EL77" i="1"/>
  <c r="EL108" i="1" s="1"/>
  <c r="EK77" i="1"/>
  <c r="EJ77" i="1"/>
  <c r="EI77" i="1"/>
  <c r="EH77" i="1"/>
  <c r="EH108" i="1" s="1"/>
  <c r="EG77" i="1"/>
  <c r="EF77" i="1"/>
  <c r="EE77" i="1"/>
  <c r="ED77" i="1"/>
  <c r="ED108" i="1" s="1"/>
  <c r="EC77" i="1"/>
  <c r="EB77" i="1"/>
  <c r="EA77" i="1"/>
  <c r="DZ77" i="1"/>
  <c r="DZ108" i="1" s="1"/>
  <c r="DY77" i="1"/>
  <c r="DX77" i="1"/>
  <c r="DW77" i="1"/>
  <c r="DV77" i="1"/>
  <c r="DV108" i="1" s="1"/>
  <c r="DU77" i="1"/>
  <c r="DT77" i="1"/>
  <c r="DS77" i="1"/>
  <c r="DR77" i="1"/>
  <c r="DR108" i="1" s="1"/>
  <c r="DQ77" i="1"/>
  <c r="DP77" i="1"/>
  <c r="DO77" i="1"/>
  <c r="DN77" i="1"/>
  <c r="DN108" i="1" s="1"/>
  <c r="DM77" i="1"/>
  <c r="DL77" i="1"/>
  <c r="DK77" i="1"/>
  <c r="DJ77" i="1"/>
  <c r="DJ108" i="1" s="1"/>
  <c r="DI77" i="1"/>
  <c r="DH77" i="1"/>
  <c r="DG77" i="1"/>
  <c r="DF77" i="1"/>
  <c r="DF108" i="1" s="1"/>
  <c r="DE77" i="1"/>
  <c r="DD77" i="1"/>
  <c r="DC77" i="1"/>
  <c r="DB77" i="1"/>
  <c r="DB108" i="1" s="1"/>
  <c r="DA77" i="1"/>
  <c r="CZ77" i="1"/>
  <c r="CY77" i="1"/>
  <c r="CX77" i="1"/>
  <c r="CX108" i="1" s="1"/>
  <c r="CW77" i="1"/>
  <c r="CV77" i="1"/>
  <c r="CU77" i="1"/>
  <c r="CT77" i="1"/>
  <c r="CT108" i="1" s="1"/>
  <c r="CS77" i="1"/>
  <c r="CR77" i="1"/>
  <c r="CQ77" i="1"/>
  <c r="CP77" i="1"/>
  <c r="CP108" i="1" s="1"/>
  <c r="CO77" i="1"/>
  <c r="CN77" i="1"/>
  <c r="CM77" i="1"/>
  <c r="CL77" i="1"/>
  <c r="CL108" i="1" s="1"/>
  <c r="CK77" i="1"/>
  <c r="CJ77" i="1"/>
  <c r="CI77" i="1"/>
  <c r="CH77" i="1"/>
  <c r="CH108" i="1" s="1"/>
  <c r="CG77" i="1"/>
  <c r="CC77" i="1"/>
  <c r="CB77" i="1"/>
  <c r="CA77" i="1"/>
  <c r="CA108" i="1" s="1"/>
  <c r="BZ77" i="1"/>
  <c r="BY77" i="1"/>
  <c r="BX77" i="1"/>
  <c r="BT77" i="1"/>
  <c r="BT108" i="1" s="1"/>
  <c r="BS77" i="1"/>
  <c r="BR77" i="1"/>
  <c r="BQ77" i="1"/>
  <c r="BP77" i="1"/>
  <c r="BP108" i="1" s="1"/>
  <c r="BO77" i="1"/>
  <c r="BN77" i="1"/>
  <c r="BM77" i="1"/>
  <c r="BL77" i="1"/>
  <c r="BL108" i="1" s="1"/>
  <c r="BK77" i="1"/>
  <c r="BJ77" i="1"/>
  <c r="BI77" i="1"/>
  <c r="BH77" i="1"/>
  <c r="BH108" i="1" s="1"/>
  <c r="BG77" i="1"/>
  <c r="BF77" i="1"/>
  <c r="BE77" i="1"/>
  <c r="BD77" i="1"/>
  <c r="BD108" i="1" s="1"/>
  <c r="BC77" i="1"/>
  <c r="BB77" i="1"/>
  <c r="BA77" i="1"/>
  <c r="AZ77" i="1"/>
  <c r="AZ108" i="1" s="1"/>
  <c r="AY77" i="1"/>
  <c r="AX77" i="1"/>
  <c r="AW77" i="1"/>
  <c r="AS77" i="1"/>
  <c r="AS108" i="1" s="1"/>
  <c r="AR77" i="1"/>
  <c r="AQ77" i="1"/>
  <c r="AP77" i="1"/>
  <c r="AO77" i="1"/>
  <c r="AO108" i="1" s="1"/>
  <c r="AK77" i="1"/>
  <c r="AJ77" i="1"/>
  <c r="AI77" i="1"/>
  <c r="AH77" i="1"/>
  <c r="AH108" i="1" s="1"/>
  <c r="AG77" i="1"/>
  <c r="AF77" i="1"/>
  <c r="AE77" i="1"/>
  <c r="AD77" i="1"/>
  <c r="AD108" i="1" s="1"/>
  <c r="AC77" i="1"/>
  <c r="AB77" i="1"/>
  <c r="AA77" i="1"/>
  <c r="Z77" i="1"/>
  <c r="Z108" i="1" s="1"/>
  <c r="Y77" i="1"/>
  <c r="X77" i="1"/>
  <c r="W77" i="1"/>
  <c r="V77" i="1"/>
  <c r="V108" i="1" s="1"/>
  <c r="U77" i="1"/>
  <c r="T77" i="1"/>
  <c r="S77" i="1"/>
  <c r="R77" i="1"/>
  <c r="R108" i="1" s="1"/>
  <c r="Q77" i="1"/>
  <c r="P77" i="1"/>
  <c r="L77" i="1"/>
  <c r="K77" i="1"/>
  <c r="K108" i="1" s="1"/>
  <c r="J77" i="1"/>
  <c r="I77" i="1"/>
  <c r="H77" i="1"/>
  <c r="G77" i="1"/>
  <c r="G108" i="1" s="1"/>
  <c r="C77" i="1"/>
  <c r="D73" i="1"/>
  <c r="A73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C72" i="1"/>
  <c r="CB72" i="1"/>
  <c r="CA72" i="1"/>
  <c r="BZ72" i="1"/>
  <c r="BY72" i="1"/>
  <c r="BX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S72" i="1"/>
  <c r="AR72" i="1"/>
  <c r="AQ72" i="1"/>
  <c r="AP72" i="1"/>
  <c r="AO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L72" i="1"/>
  <c r="K72" i="1"/>
  <c r="J72" i="1"/>
  <c r="I72" i="1"/>
  <c r="H72" i="1"/>
  <c r="G72" i="1"/>
  <c r="C72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C71" i="1"/>
  <c r="CB71" i="1"/>
  <c r="CA71" i="1"/>
  <c r="BZ71" i="1"/>
  <c r="BY71" i="1"/>
  <c r="BX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S71" i="1"/>
  <c r="AR71" i="1"/>
  <c r="AQ71" i="1"/>
  <c r="AP71" i="1"/>
  <c r="AO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L71" i="1"/>
  <c r="K71" i="1"/>
  <c r="J71" i="1"/>
  <c r="I71" i="1"/>
  <c r="H71" i="1"/>
  <c r="G71" i="1"/>
  <c r="C71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C70" i="1"/>
  <c r="CB70" i="1"/>
  <c r="CA70" i="1"/>
  <c r="BZ70" i="1"/>
  <c r="BY70" i="1"/>
  <c r="BX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S70" i="1"/>
  <c r="AR70" i="1"/>
  <c r="AQ70" i="1"/>
  <c r="AP70" i="1"/>
  <c r="AO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L70" i="1"/>
  <c r="K70" i="1"/>
  <c r="J70" i="1"/>
  <c r="I70" i="1"/>
  <c r="H70" i="1"/>
  <c r="G70" i="1"/>
  <c r="C70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C69" i="1"/>
  <c r="CB69" i="1"/>
  <c r="CA69" i="1"/>
  <c r="BZ69" i="1"/>
  <c r="BY69" i="1"/>
  <c r="BX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S69" i="1"/>
  <c r="AR69" i="1"/>
  <c r="AQ69" i="1"/>
  <c r="AP69" i="1"/>
  <c r="AO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L69" i="1"/>
  <c r="K69" i="1"/>
  <c r="J69" i="1"/>
  <c r="I69" i="1"/>
  <c r="H69" i="1"/>
  <c r="G69" i="1"/>
  <c r="C69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C68" i="1"/>
  <c r="CB68" i="1"/>
  <c r="CA68" i="1"/>
  <c r="BZ68" i="1"/>
  <c r="BY68" i="1"/>
  <c r="BX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S68" i="1"/>
  <c r="AR68" i="1"/>
  <c r="AQ68" i="1"/>
  <c r="AP68" i="1"/>
  <c r="AO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L68" i="1"/>
  <c r="K68" i="1"/>
  <c r="J68" i="1"/>
  <c r="I68" i="1"/>
  <c r="H68" i="1"/>
  <c r="G68" i="1"/>
  <c r="C68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C67" i="1"/>
  <c r="CB67" i="1"/>
  <c r="CA67" i="1"/>
  <c r="BZ67" i="1"/>
  <c r="BY67" i="1"/>
  <c r="BX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S67" i="1"/>
  <c r="AR67" i="1"/>
  <c r="AQ67" i="1"/>
  <c r="AP67" i="1"/>
  <c r="AO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L67" i="1"/>
  <c r="K67" i="1"/>
  <c r="J67" i="1"/>
  <c r="I67" i="1"/>
  <c r="H67" i="1"/>
  <c r="G67" i="1"/>
  <c r="C67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C66" i="1"/>
  <c r="CB66" i="1"/>
  <c r="CA66" i="1"/>
  <c r="BZ66" i="1"/>
  <c r="BY66" i="1"/>
  <c r="BX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S66" i="1"/>
  <c r="AR66" i="1"/>
  <c r="AQ66" i="1"/>
  <c r="AP66" i="1"/>
  <c r="AO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L66" i="1"/>
  <c r="K66" i="1"/>
  <c r="J66" i="1"/>
  <c r="I66" i="1"/>
  <c r="H66" i="1"/>
  <c r="G66" i="1"/>
  <c r="C66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C65" i="1"/>
  <c r="CB65" i="1"/>
  <c r="CA65" i="1"/>
  <c r="BZ65" i="1"/>
  <c r="BY65" i="1"/>
  <c r="BX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S65" i="1"/>
  <c r="AR65" i="1"/>
  <c r="AQ65" i="1"/>
  <c r="AP65" i="1"/>
  <c r="AO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L65" i="1"/>
  <c r="K65" i="1"/>
  <c r="J65" i="1"/>
  <c r="I65" i="1"/>
  <c r="H65" i="1"/>
  <c r="G65" i="1"/>
  <c r="C65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C64" i="1"/>
  <c r="CB64" i="1"/>
  <c r="CA64" i="1"/>
  <c r="BZ64" i="1"/>
  <c r="BY64" i="1"/>
  <c r="BX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S64" i="1"/>
  <c r="AR64" i="1"/>
  <c r="AQ64" i="1"/>
  <c r="AP64" i="1"/>
  <c r="AO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L64" i="1"/>
  <c r="K64" i="1"/>
  <c r="J64" i="1"/>
  <c r="I64" i="1"/>
  <c r="H64" i="1"/>
  <c r="G64" i="1"/>
  <c r="C64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C63" i="1"/>
  <c r="CB63" i="1"/>
  <c r="CA63" i="1"/>
  <c r="BZ63" i="1"/>
  <c r="BY63" i="1"/>
  <c r="BX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S63" i="1"/>
  <c r="AR63" i="1"/>
  <c r="AQ63" i="1"/>
  <c r="AP63" i="1"/>
  <c r="AO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L63" i="1"/>
  <c r="K63" i="1"/>
  <c r="J63" i="1"/>
  <c r="I63" i="1"/>
  <c r="H63" i="1"/>
  <c r="G63" i="1"/>
  <c r="C63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C62" i="1"/>
  <c r="CB62" i="1"/>
  <c r="CA62" i="1"/>
  <c r="BZ62" i="1"/>
  <c r="BY62" i="1"/>
  <c r="BX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S62" i="1"/>
  <c r="AR62" i="1"/>
  <c r="AQ62" i="1"/>
  <c r="AP62" i="1"/>
  <c r="AO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L62" i="1"/>
  <c r="K62" i="1"/>
  <c r="J62" i="1"/>
  <c r="I62" i="1"/>
  <c r="H62" i="1"/>
  <c r="G62" i="1"/>
  <c r="C62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C61" i="1"/>
  <c r="CB61" i="1"/>
  <c r="CA61" i="1"/>
  <c r="BZ61" i="1"/>
  <c r="BY61" i="1"/>
  <c r="BX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S61" i="1"/>
  <c r="AR61" i="1"/>
  <c r="AQ61" i="1"/>
  <c r="AP61" i="1"/>
  <c r="AO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L61" i="1"/>
  <c r="K61" i="1"/>
  <c r="J61" i="1"/>
  <c r="I61" i="1"/>
  <c r="H61" i="1"/>
  <c r="G61" i="1"/>
  <c r="C61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C60" i="1"/>
  <c r="CB60" i="1"/>
  <c r="CA60" i="1"/>
  <c r="BZ60" i="1"/>
  <c r="BY60" i="1"/>
  <c r="BX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S60" i="1"/>
  <c r="AR60" i="1"/>
  <c r="AQ60" i="1"/>
  <c r="AP60" i="1"/>
  <c r="AO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L60" i="1"/>
  <c r="K60" i="1"/>
  <c r="J60" i="1"/>
  <c r="I60" i="1"/>
  <c r="H60" i="1"/>
  <c r="G60" i="1"/>
  <c r="C60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C59" i="1"/>
  <c r="CB59" i="1"/>
  <c r="CA59" i="1"/>
  <c r="BZ59" i="1"/>
  <c r="BY59" i="1"/>
  <c r="BX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S59" i="1"/>
  <c r="AR59" i="1"/>
  <c r="AQ59" i="1"/>
  <c r="AP59" i="1"/>
  <c r="AO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L59" i="1"/>
  <c r="K59" i="1"/>
  <c r="J59" i="1"/>
  <c r="I59" i="1"/>
  <c r="H59" i="1"/>
  <c r="G59" i="1"/>
  <c r="C59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C58" i="1"/>
  <c r="CB58" i="1"/>
  <c r="CA58" i="1"/>
  <c r="BZ58" i="1"/>
  <c r="BY58" i="1"/>
  <c r="BX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S58" i="1"/>
  <c r="AR58" i="1"/>
  <c r="AQ58" i="1"/>
  <c r="AP58" i="1"/>
  <c r="AO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L58" i="1"/>
  <c r="K58" i="1"/>
  <c r="J58" i="1"/>
  <c r="I58" i="1"/>
  <c r="H58" i="1"/>
  <c r="G58" i="1"/>
  <c r="C58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C57" i="1"/>
  <c r="CB57" i="1"/>
  <c r="CA57" i="1"/>
  <c r="BZ57" i="1"/>
  <c r="BY57" i="1"/>
  <c r="BX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S57" i="1"/>
  <c r="AR57" i="1"/>
  <c r="AQ57" i="1"/>
  <c r="AP57" i="1"/>
  <c r="AO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L57" i="1"/>
  <c r="K57" i="1"/>
  <c r="J57" i="1"/>
  <c r="I57" i="1"/>
  <c r="H57" i="1"/>
  <c r="G57" i="1"/>
  <c r="C57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C56" i="1"/>
  <c r="CB56" i="1"/>
  <c r="CA56" i="1"/>
  <c r="BZ56" i="1"/>
  <c r="BY56" i="1"/>
  <c r="BX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S56" i="1"/>
  <c r="AR56" i="1"/>
  <c r="AQ56" i="1"/>
  <c r="AP56" i="1"/>
  <c r="AO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L56" i="1"/>
  <c r="K56" i="1"/>
  <c r="J56" i="1"/>
  <c r="I56" i="1"/>
  <c r="H56" i="1"/>
  <c r="G56" i="1"/>
  <c r="C56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C55" i="1"/>
  <c r="CB55" i="1"/>
  <c r="CA55" i="1"/>
  <c r="BZ55" i="1"/>
  <c r="BY55" i="1"/>
  <c r="BX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S55" i="1"/>
  <c r="AR55" i="1"/>
  <c r="AQ55" i="1"/>
  <c r="AP55" i="1"/>
  <c r="AO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L55" i="1"/>
  <c r="K55" i="1"/>
  <c r="J55" i="1"/>
  <c r="I55" i="1"/>
  <c r="H55" i="1"/>
  <c r="G55" i="1"/>
  <c r="C55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C54" i="1"/>
  <c r="CB54" i="1"/>
  <c r="CA54" i="1"/>
  <c r="BZ54" i="1"/>
  <c r="BY54" i="1"/>
  <c r="BX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S54" i="1"/>
  <c r="AR54" i="1"/>
  <c r="AQ54" i="1"/>
  <c r="AP54" i="1"/>
  <c r="AO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L54" i="1"/>
  <c r="K54" i="1"/>
  <c r="J54" i="1"/>
  <c r="I54" i="1"/>
  <c r="H54" i="1"/>
  <c r="G54" i="1"/>
  <c r="C54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C53" i="1"/>
  <c r="CB53" i="1"/>
  <c r="CA53" i="1"/>
  <c r="BZ53" i="1"/>
  <c r="BY53" i="1"/>
  <c r="BX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S53" i="1"/>
  <c r="AR53" i="1"/>
  <c r="AQ53" i="1"/>
  <c r="AP53" i="1"/>
  <c r="AO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L53" i="1"/>
  <c r="K53" i="1"/>
  <c r="J53" i="1"/>
  <c r="I53" i="1"/>
  <c r="H53" i="1"/>
  <c r="G53" i="1"/>
  <c r="C53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C52" i="1"/>
  <c r="CB52" i="1"/>
  <c r="CA52" i="1"/>
  <c r="BZ52" i="1"/>
  <c r="BY52" i="1"/>
  <c r="BX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S52" i="1"/>
  <c r="AR52" i="1"/>
  <c r="AQ52" i="1"/>
  <c r="AP52" i="1"/>
  <c r="AO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L52" i="1"/>
  <c r="K52" i="1"/>
  <c r="J52" i="1"/>
  <c r="I52" i="1"/>
  <c r="H52" i="1"/>
  <c r="G52" i="1"/>
  <c r="C52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C51" i="1"/>
  <c r="CB51" i="1"/>
  <c r="CA51" i="1"/>
  <c r="BZ51" i="1"/>
  <c r="BY51" i="1"/>
  <c r="BX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S51" i="1"/>
  <c r="AR51" i="1"/>
  <c r="AQ51" i="1"/>
  <c r="AP51" i="1"/>
  <c r="AO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L51" i="1"/>
  <c r="K51" i="1"/>
  <c r="J51" i="1"/>
  <c r="I51" i="1"/>
  <c r="H51" i="1"/>
  <c r="G51" i="1"/>
  <c r="C51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C50" i="1"/>
  <c r="CB50" i="1"/>
  <c r="CA50" i="1"/>
  <c r="BZ50" i="1"/>
  <c r="BY50" i="1"/>
  <c r="BX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S50" i="1"/>
  <c r="AR50" i="1"/>
  <c r="AQ50" i="1"/>
  <c r="AP50" i="1"/>
  <c r="AO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L50" i="1"/>
  <c r="K50" i="1"/>
  <c r="J50" i="1"/>
  <c r="I50" i="1"/>
  <c r="H50" i="1"/>
  <c r="G50" i="1"/>
  <c r="C50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C49" i="1"/>
  <c r="CB49" i="1"/>
  <c r="CA49" i="1"/>
  <c r="BZ49" i="1"/>
  <c r="BY49" i="1"/>
  <c r="BX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S49" i="1"/>
  <c r="AR49" i="1"/>
  <c r="AQ49" i="1"/>
  <c r="AP49" i="1"/>
  <c r="AO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L49" i="1"/>
  <c r="K49" i="1"/>
  <c r="J49" i="1"/>
  <c r="I49" i="1"/>
  <c r="H49" i="1"/>
  <c r="G49" i="1"/>
  <c r="C49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C48" i="1"/>
  <c r="CB48" i="1"/>
  <c r="CA48" i="1"/>
  <c r="BZ48" i="1"/>
  <c r="BY48" i="1"/>
  <c r="BX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S48" i="1"/>
  <c r="AR48" i="1"/>
  <c r="AQ48" i="1"/>
  <c r="AP48" i="1"/>
  <c r="AO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L48" i="1"/>
  <c r="K48" i="1"/>
  <c r="J48" i="1"/>
  <c r="I48" i="1"/>
  <c r="H48" i="1"/>
  <c r="G48" i="1"/>
  <c r="C48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C47" i="1"/>
  <c r="CB47" i="1"/>
  <c r="CA47" i="1"/>
  <c r="BZ47" i="1"/>
  <c r="BY47" i="1"/>
  <c r="BX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S47" i="1"/>
  <c r="AR47" i="1"/>
  <c r="AQ47" i="1"/>
  <c r="AP47" i="1"/>
  <c r="AO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L47" i="1"/>
  <c r="K47" i="1"/>
  <c r="J47" i="1"/>
  <c r="I47" i="1"/>
  <c r="H47" i="1"/>
  <c r="G47" i="1"/>
  <c r="C47" i="1"/>
  <c r="GS46" i="1"/>
  <c r="GS73" i="1" s="1"/>
  <c r="GR46" i="1"/>
  <c r="GQ46" i="1"/>
  <c r="GP46" i="1"/>
  <c r="GO46" i="1"/>
  <c r="GO73" i="1" s="1"/>
  <c r="GN46" i="1"/>
  <c r="GM46" i="1"/>
  <c r="GL46" i="1"/>
  <c r="GK46" i="1"/>
  <c r="GK73" i="1" s="1"/>
  <c r="GJ46" i="1"/>
  <c r="GI46" i="1"/>
  <c r="GH46" i="1"/>
  <c r="GG46" i="1"/>
  <c r="GG73" i="1" s="1"/>
  <c r="GF46" i="1"/>
  <c r="GE46" i="1"/>
  <c r="GD46" i="1"/>
  <c r="GC46" i="1"/>
  <c r="GC73" i="1" s="1"/>
  <c r="GB46" i="1"/>
  <c r="GA46" i="1"/>
  <c r="FZ46" i="1"/>
  <c r="FY46" i="1"/>
  <c r="FY73" i="1" s="1"/>
  <c r="FX46" i="1"/>
  <c r="FW46" i="1"/>
  <c r="FV46" i="1"/>
  <c r="FU46" i="1"/>
  <c r="FU73" i="1" s="1"/>
  <c r="FQ46" i="1"/>
  <c r="FP46" i="1"/>
  <c r="FO46" i="1"/>
  <c r="FN46" i="1"/>
  <c r="FN73" i="1" s="1"/>
  <c r="FM46" i="1"/>
  <c r="FL46" i="1"/>
  <c r="FK46" i="1"/>
  <c r="FJ46" i="1"/>
  <c r="FJ73" i="1" s="1"/>
  <c r="FI46" i="1"/>
  <c r="FH46" i="1"/>
  <c r="FG46" i="1"/>
  <c r="FF46" i="1"/>
  <c r="FF73" i="1" s="1"/>
  <c r="FE46" i="1"/>
  <c r="FD46" i="1"/>
  <c r="FC46" i="1"/>
  <c r="FB46" i="1"/>
  <c r="FB73" i="1" s="1"/>
  <c r="FA46" i="1"/>
  <c r="EZ46" i="1"/>
  <c r="EY46" i="1"/>
  <c r="EX46" i="1"/>
  <c r="EX73" i="1" s="1"/>
  <c r="EW46" i="1"/>
  <c r="EV46" i="1"/>
  <c r="EU46" i="1"/>
  <c r="ET46" i="1"/>
  <c r="ET73" i="1" s="1"/>
  <c r="ES46" i="1"/>
  <c r="ER46" i="1"/>
  <c r="EQ46" i="1"/>
  <c r="EP46" i="1"/>
  <c r="EP73" i="1" s="1"/>
  <c r="EO46" i="1"/>
  <c r="EN46" i="1"/>
  <c r="EM46" i="1"/>
  <c r="EL46" i="1"/>
  <c r="EL73" i="1" s="1"/>
  <c r="EK46" i="1"/>
  <c r="EJ46" i="1"/>
  <c r="EI46" i="1"/>
  <c r="EH46" i="1"/>
  <c r="EH73" i="1" s="1"/>
  <c r="EG46" i="1"/>
  <c r="EF46" i="1"/>
  <c r="EE46" i="1"/>
  <c r="ED46" i="1"/>
  <c r="ED73" i="1" s="1"/>
  <c r="EC46" i="1"/>
  <c r="EB46" i="1"/>
  <c r="EA46" i="1"/>
  <c r="DZ46" i="1"/>
  <c r="DZ73" i="1" s="1"/>
  <c r="DY46" i="1"/>
  <c r="DX46" i="1"/>
  <c r="DW46" i="1"/>
  <c r="DV46" i="1"/>
  <c r="DV73" i="1" s="1"/>
  <c r="DU46" i="1"/>
  <c r="DT46" i="1"/>
  <c r="DS46" i="1"/>
  <c r="DR46" i="1"/>
  <c r="DR73" i="1" s="1"/>
  <c r="DQ46" i="1"/>
  <c r="DP46" i="1"/>
  <c r="DO46" i="1"/>
  <c r="DN46" i="1"/>
  <c r="DN73" i="1" s="1"/>
  <c r="DM46" i="1"/>
  <c r="DL46" i="1"/>
  <c r="DK46" i="1"/>
  <c r="DJ46" i="1"/>
  <c r="DJ73" i="1" s="1"/>
  <c r="DI46" i="1"/>
  <c r="DH46" i="1"/>
  <c r="DG46" i="1"/>
  <c r="DF46" i="1"/>
  <c r="DF73" i="1" s="1"/>
  <c r="DE46" i="1"/>
  <c r="DD46" i="1"/>
  <c r="DC46" i="1"/>
  <c r="DB46" i="1"/>
  <c r="DB73" i="1" s="1"/>
  <c r="DA46" i="1"/>
  <c r="CZ46" i="1"/>
  <c r="CY46" i="1"/>
  <c r="CX46" i="1"/>
  <c r="CX73" i="1" s="1"/>
  <c r="CW46" i="1"/>
  <c r="CV46" i="1"/>
  <c r="CU46" i="1"/>
  <c r="CT46" i="1"/>
  <c r="CT73" i="1" s="1"/>
  <c r="CS46" i="1"/>
  <c r="CR46" i="1"/>
  <c r="CQ46" i="1"/>
  <c r="CP46" i="1"/>
  <c r="CP73" i="1" s="1"/>
  <c r="CO46" i="1"/>
  <c r="CN46" i="1"/>
  <c r="CM46" i="1"/>
  <c r="CL46" i="1"/>
  <c r="CL73" i="1" s="1"/>
  <c r="CK46" i="1"/>
  <c r="CJ46" i="1"/>
  <c r="CI46" i="1"/>
  <c r="CH46" i="1"/>
  <c r="CH73" i="1" s="1"/>
  <c r="CG46" i="1"/>
  <c r="CC46" i="1"/>
  <c r="CB46" i="1"/>
  <c r="CA46" i="1"/>
  <c r="CA73" i="1" s="1"/>
  <c r="BZ46" i="1"/>
  <c r="BY46" i="1"/>
  <c r="BX46" i="1"/>
  <c r="BT46" i="1"/>
  <c r="BT73" i="1" s="1"/>
  <c r="BS46" i="1"/>
  <c r="BR46" i="1"/>
  <c r="BQ46" i="1"/>
  <c r="BP46" i="1"/>
  <c r="BP73" i="1" s="1"/>
  <c r="BO46" i="1"/>
  <c r="BN46" i="1"/>
  <c r="BM46" i="1"/>
  <c r="BL46" i="1"/>
  <c r="BL73" i="1" s="1"/>
  <c r="BK46" i="1"/>
  <c r="BJ46" i="1"/>
  <c r="BI46" i="1"/>
  <c r="BH46" i="1"/>
  <c r="BH73" i="1" s="1"/>
  <c r="BG46" i="1"/>
  <c r="BF46" i="1"/>
  <c r="BE46" i="1"/>
  <c r="BD46" i="1"/>
  <c r="BD73" i="1" s="1"/>
  <c r="BC46" i="1"/>
  <c r="BB46" i="1"/>
  <c r="BA46" i="1"/>
  <c r="AZ46" i="1"/>
  <c r="AZ73" i="1" s="1"/>
  <c r="AY46" i="1"/>
  <c r="AX46" i="1"/>
  <c r="AW46" i="1"/>
  <c r="AS46" i="1"/>
  <c r="AS73" i="1" s="1"/>
  <c r="AR46" i="1"/>
  <c r="AQ46" i="1"/>
  <c r="AP46" i="1"/>
  <c r="AO46" i="1"/>
  <c r="AO73" i="1" s="1"/>
  <c r="AK46" i="1"/>
  <c r="AJ46" i="1"/>
  <c r="AI46" i="1"/>
  <c r="AH46" i="1"/>
  <c r="AH73" i="1" s="1"/>
  <c r="AG46" i="1"/>
  <c r="AF46" i="1"/>
  <c r="AE46" i="1"/>
  <c r="AD46" i="1"/>
  <c r="AD73" i="1" s="1"/>
  <c r="AC46" i="1"/>
  <c r="AB46" i="1"/>
  <c r="AA46" i="1"/>
  <c r="Z46" i="1"/>
  <c r="Z73" i="1" s="1"/>
  <c r="Y46" i="1"/>
  <c r="X46" i="1"/>
  <c r="W46" i="1"/>
  <c r="V46" i="1"/>
  <c r="V73" i="1" s="1"/>
  <c r="U46" i="1"/>
  <c r="T46" i="1"/>
  <c r="S46" i="1"/>
  <c r="R46" i="1"/>
  <c r="R73" i="1" s="1"/>
  <c r="Q46" i="1"/>
  <c r="P46" i="1"/>
  <c r="L46" i="1"/>
  <c r="K46" i="1"/>
  <c r="K73" i="1" s="1"/>
  <c r="J46" i="1"/>
  <c r="I46" i="1"/>
  <c r="H46" i="1"/>
  <c r="G46" i="1"/>
  <c r="G73" i="1" s="1"/>
  <c r="C46" i="1"/>
  <c r="D43" i="1"/>
  <c r="A43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C42" i="1"/>
  <c r="CB42" i="1"/>
  <c r="CA42" i="1"/>
  <c r="BZ42" i="1"/>
  <c r="BY42" i="1"/>
  <c r="BX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S42" i="1"/>
  <c r="AR42" i="1"/>
  <c r="AQ42" i="1"/>
  <c r="AP42" i="1"/>
  <c r="AO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L42" i="1"/>
  <c r="K42" i="1"/>
  <c r="J42" i="1"/>
  <c r="I42" i="1"/>
  <c r="H42" i="1"/>
  <c r="G42" i="1"/>
  <c r="C42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C41" i="1"/>
  <c r="CB41" i="1"/>
  <c r="CA41" i="1"/>
  <c r="BZ41" i="1"/>
  <c r="BY41" i="1"/>
  <c r="BX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S41" i="1"/>
  <c r="AR41" i="1"/>
  <c r="AQ41" i="1"/>
  <c r="AP41" i="1"/>
  <c r="AO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L41" i="1"/>
  <c r="K41" i="1"/>
  <c r="J41" i="1"/>
  <c r="I41" i="1"/>
  <c r="H41" i="1"/>
  <c r="G41" i="1"/>
  <c r="C41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C40" i="1"/>
  <c r="CB40" i="1"/>
  <c r="CA40" i="1"/>
  <c r="BZ40" i="1"/>
  <c r="BY40" i="1"/>
  <c r="BX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S40" i="1"/>
  <c r="AR40" i="1"/>
  <c r="AQ40" i="1"/>
  <c r="AP40" i="1"/>
  <c r="AO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L40" i="1"/>
  <c r="K40" i="1"/>
  <c r="J40" i="1"/>
  <c r="I40" i="1"/>
  <c r="H40" i="1"/>
  <c r="G40" i="1"/>
  <c r="C40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C39" i="1"/>
  <c r="CB39" i="1"/>
  <c r="CA39" i="1"/>
  <c r="BZ39" i="1"/>
  <c r="BY39" i="1"/>
  <c r="BX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S39" i="1"/>
  <c r="AR39" i="1"/>
  <c r="AQ39" i="1"/>
  <c r="AP39" i="1"/>
  <c r="AO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L39" i="1"/>
  <c r="K39" i="1"/>
  <c r="J39" i="1"/>
  <c r="I39" i="1"/>
  <c r="H39" i="1"/>
  <c r="G39" i="1"/>
  <c r="C39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C38" i="1"/>
  <c r="CB38" i="1"/>
  <c r="CA38" i="1"/>
  <c r="BZ38" i="1"/>
  <c r="BY38" i="1"/>
  <c r="BX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S38" i="1"/>
  <c r="AR38" i="1"/>
  <c r="AQ38" i="1"/>
  <c r="AP38" i="1"/>
  <c r="AO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L38" i="1"/>
  <c r="K38" i="1"/>
  <c r="J38" i="1"/>
  <c r="I38" i="1"/>
  <c r="H38" i="1"/>
  <c r="G38" i="1"/>
  <c r="C38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C37" i="1"/>
  <c r="CB37" i="1"/>
  <c r="CA37" i="1"/>
  <c r="BZ37" i="1"/>
  <c r="BY37" i="1"/>
  <c r="BX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S37" i="1"/>
  <c r="AR37" i="1"/>
  <c r="AQ37" i="1"/>
  <c r="AP37" i="1"/>
  <c r="AO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L37" i="1"/>
  <c r="K37" i="1"/>
  <c r="J37" i="1"/>
  <c r="I37" i="1"/>
  <c r="H37" i="1"/>
  <c r="G37" i="1"/>
  <c r="C37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C36" i="1"/>
  <c r="CB36" i="1"/>
  <c r="CA36" i="1"/>
  <c r="BZ36" i="1"/>
  <c r="BY36" i="1"/>
  <c r="BX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S36" i="1"/>
  <c r="AR36" i="1"/>
  <c r="AQ36" i="1"/>
  <c r="AP36" i="1"/>
  <c r="AO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L36" i="1"/>
  <c r="K36" i="1"/>
  <c r="J36" i="1"/>
  <c r="I36" i="1"/>
  <c r="H36" i="1"/>
  <c r="G36" i="1"/>
  <c r="C36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C35" i="1"/>
  <c r="CB35" i="1"/>
  <c r="CA35" i="1"/>
  <c r="BZ35" i="1"/>
  <c r="BY35" i="1"/>
  <c r="BX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S35" i="1"/>
  <c r="AR35" i="1"/>
  <c r="AQ35" i="1"/>
  <c r="AP35" i="1"/>
  <c r="AO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L35" i="1"/>
  <c r="K35" i="1"/>
  <c r="J35" i="1"/>
  <c r="I35" i="1"/>
  <c r="H35" i="1"/>
  <c r="G35" i="1"/>
  <c r="C35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C34" i="1"/>
  <c r="CB34" i="1"/>
  <c r="CA34" i="1"/>
  <c r="BZ34" i="1"/>
  <c r="BY34" i="1"/>
  <c r="BX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S34" i="1"/>
  <c r="AR34" i="1"/>
  <c r="AQ34" i="1"/>
  <c r="AP34" i="1"/>
  <c r="AO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L34" i="1"/>
  <c r="K34" i="1"/>
  <c r="J34" i="1"/>
  <c r="I34" i="1"/>
  <c r="H34" i="1"/>
  <c r="G34" i="1"/>
  <c r="C34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C33" i="1"/>
  <c r="CB33" i="1"/>
  <c r="CA33" i="1"/>
  <c r="BZ33" i="1"/>
  <c r="BY33" i="1"/>
  <c r="BX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S33" i="1"/>
  <c r="AR33" i="1"/>
  <c r="AQ33" i="1"/>
  <c r="AP33" i="1"/>
  <c r="AO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L33" i="1"/>
  <c r="K33" i="1"/>
  <c r="J33" i="1"/>
  <c r="I33" i="1"/>
  <c r="H33" i="1"/>
  <c r="G33" i="1"/>
  <c r="C33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C32" i="1"/>
  <c r="CB32" i="1"/>
  <c r="CA32" i="1"/>
  <c r="BZ32" i="1"/>
  <c r="BY32" i="1"/>
  <c r="BX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S32" i="1"/>
  <c r="AR32" i="1"/>
  <c r="AQ32" i="1"/>
  <c r="AP32" i="1"/>
  <c r="AO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L32" i="1"/>
  <c r="K32" i="1"/>
  <c r="J32" i="1"/>
  <c r="I32" i="1"/>
  <c r="H32" i="1"/>
  <c r="G32" i="1"/>
  <c r="C32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C31" i="1"/>
  <c r="CB31" i="1"/>
  <c r="CA31" i="1"/>
  <c r="BZ31" i="1"/>
  <c r="BY31" i="1"/>
  <c r="BX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S31" i="1"/>
  <c r="AR31" i="1"/>
  <c r="AQ31" i="1"/>
  <c r="AP31" i="1"/>
  <c r="AO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L31" i="1"/>
  <c r="K31" i="1"/>
  <c r="J31" i="1"/>
  <c r="I31" i="1"/>
  <c r="H31" i="1"/>
  <c r="G31" i="1"/>
  <c r="C31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C30" i="1"/>
  <c r="CB30" i="1"/>
  <c r="CA30" i="1"/>
  <c r="BZ30" i="1"/>
  <c r="BY30" i="1"/>
  <c r="BX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S30" i="1"/>
  <c r="AR30" i="1"/>
  <c r="AQ30" i="1"/>
  <c r="AP30" i="1"/>
  <c r="AO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L30" i="1"/>
  <c r="K30" i="1"/>
  <c r="J30" i="1"/>
  <c r="I30" i="1"/>
  <c r="H30" i="1"/>
  <c r="G30" i="1"/>
  <c r="C30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C29" i="1"/>
  <c r="CB29" i="1"/>
  <c r="CA29" i="1"/>
  <c r="BZ29" i="1"/>
  <c r="BY29" i="1"/>
  <c r="BX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S29" i="1"/>
  <c r="AR29" i="1"/>
  <c r="AQ29" i="1"/>
  <c r="AP29" i="1"/>
  <c r="AO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L29" i="1"/>
  <c r="K29" i="1"/>
  <c r="J29" i="1"/>
  <c r="I29" i="1"/>
  <c r="H29" i="1"/>
  <c r="G29" i="1"/>
  <c r="C29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C28" i="1"/>
  <c r="CB28" i="1"/>
  <c r="CA28" i="1"/>
  <c r="BZ28" i="1"/>
  <c r="BY28" i="1"/>
  <c r="BX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S28" i="1"/>
  <c r="AR28" i="1"/>
  <c r="AQ28" i="1"/>
  <c r="AP28" i="1"/>
  <c r="AO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L28" i="1"/>
  <c r="K28" i="1"/>
  <c r="J28" i="1"/>
  <c r="I28" i="1"/>
  <c r="H28" i="1"/>
  <c r="G28" i="1"/>
  <c r="C28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C27" i="1"/>
  <c r="CB27" i="1"/>
  <c r="CA27" i="1"/>
  <c r="BZ27" i="1"/>
  <c r="BY27" i="1"/>
  <c r="BX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S27" i="1"/>
  <c r="AR27" i="1"/>
  <c r="AQ27" i="1"/>
  <c r="AP27" i="1"/>
  <c r="AO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L27" i="1"/>
  <c r="K27" i="1"/>
  <c r="J27" i="1"/>
  <c r="I27" i="1"/>
  <c r="H27" i="1"/>
  <c r="G27" i="1"/>
  <c r="C27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C26" i="1"/>
  <c r="CB26" i="1"/>
  <c r="CA26" i="1"/>
  <c r="BZ26" i="1"/>
  <c r="BY26" i="1"/>
  <c r="BX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S26" i="1"/>
  <c r="AR26" i="1"/>
  <c r="AQ26" i="1"/>
  <c r="AP26" i="1"/>
  <c r="AO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L26" i="1"/>
  <c r="K26" i="1"/>
  <c r="J26" i="1"/>
  <c r="I26" i="1"/>
  <c r="H26" i="1"/>
  <c r="G26" i="1"/>
  <c r="C26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C25" i="1"/>
  <c r="CB25" i="1"/>
  <c r="CA25" i="1"/>
  <c r="BZ25" i="1"/>
  <c r="BY25" i="1"/>
  <c r="BX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S25" i="1"/>
  <c r="AR25" i="1"/>
  <c r="AQ25" i="1"/>
  <c r="AP25" i="1"/>
  <c r="AO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L25" i="1"/>
  <c r="K25" i="1"/>
  <c r="J25" i="1"/>
  <c r="I25" i="1"/>
  <c r="H25" i="1"/>
  <c r="G25" i="1"/>
  <c r="C25" i="1"/>
  <c r="GS24" i="1"/>
  <c r="GS43" i="1" s="1"/>
  <c r="GR24" i="1"/>
  <c r="GQ24" i="1"/>
  <c r="GP24" i="1"/>
  <c r="GO24" i="1"/>
  <c r="GO43" i="1" s="1"/>
  <c r="GN24" i="1"/>
  <c r="GM24" i="1"/>
  <c r="GL24" i="1"/>
  <c r="GK24" i="1"/>
  <c r="GK43" i="1" s="1"/>
  <c r="GJ24" i="1"/>
  <c r="GI24" i="1"/>
  <c r="GH24" i="1"/>
  <c r="GG24" i="1"/>
  <c r="GG43" i="1" s="1"/>
  <c r="GF24" i="1"/>
  <c r="GE24" i="1"/>
  <c r="GD24" i="1"/>
  <c r="GC24" i="1"/>
  <c r="GC43" i="1" s="1"/>
  <c r="GB24" i="1"/>
  <c r="GA24" i="1"/>
  <c r="FZ24" i="1"/>
  <c r="FY24" i="1"/>
  <c r="FY43" i="1" s="1"/>
  <c r="FX24" i="1"/>
  <c r="FW24" i="1"/>
  <c r="FV24" i="1"/>
  <c r="FU24" i="1"/>
  <c r="FU43" i="1" s="1"/>
  <c r="FQ24" i="1"/>
  <c r="FP24" i="1"/>
  <c r="FO24" i="1"/>
  <c r="FN24" i="1"/>
  <c r="FN43" i="1" s="1"/>
  <c r="FM24" i="1"/>
  <c r="FL24" i="1"/>
  <c r="FK24" i="1"/>
  <c r="FJ24" i="1"/>
  <c r="FJ43" i="1" s="1"/>
  <c r="FI24" i="1"/>
  <c r="FH24" i="1"/>
  <c r="FG24" i="1"/>
  <c r="FF24" i="1"/>
  <c r="FF43" i="1" s="1"/>
  <c r="FE24" i="1"/>
  <c r="FD24" i="1"/>
  <c r="FC24" i="1"/>
  <c r="FB24" i="1"/>
  <c r="FB43" i="1" s="1"/>
  <c r="FA24" i="1"/>
  <c r="EZ24" i="1"/>
  <c r="EY24" i="1"/>
  <c r="EX24" i="1"/>
  <c r="EX43" i="1" s="1"/>
  <c r="EW24" i="1"/>
  <c r="EV24" i="1"/>
  <c r="EU24" i="1"/>
  <c r="ET24" i="1"/>
  <c r="ET43" i="1" s="1"/>
  <c r="ES24" i="1"/>
  <c r="ER24" i="1"/>
  <c r="EQ24" i="1"/>
  <c r="EP24" i="1"/>
  <c r="EP43" i="1" s="1"/>
  <c r="EO24" i="1"/>
  <c r="EN24" i="1"/>
  <c r="EM24" i="1"/>
  <c r="EL24" i="1"/>
  <c r="EL43" i="1" s="1"/>
  <c r="EK24" i="1"/>
  <c r="EJ24" i="1"/>
  <c r="EI24" i="1"/>
  <c r="EH24" i="1"/>
  <c r="EH43" i="1" s="1"/>
  <c r="EG24" i="1"/>
  <c r="EF24" i="1"/>
  <c r="EE24" i="1"/>
  <c r="ED24" i="1"/>
  <c r="ED43" i="1" s="1"/>
  <c r="EC24" i="1"/>
  <c r="EB24" i="1"/>
  <c r="EA24" i="1"/>
  <c r="DZ24" i="1"/>
  <c r="DZ43" i="1" s="1"/>
  <c r="DY24" i="1"/>
  <c r="DX24" i="1"/>
  <c r="DW24" i="1"/>
  <c r="DV24" i="1"/>
  <c r="DV43" i="1" s="1"/>
  <c r="DU24" i="1"/>
  <c r="DT24" i="1"/>
  <c r="DS24" i="1"/>
  <c r="DR24" i="1"/>
  <c r="DR43" i="1" s="1"/>
  <c r="DQ24" i="1"/>
  <c r="DP24" i="1"/>
  <c r="DO24" i="1"/>
  <c r="DN24" i="1"/>
  <c r="DN43" i="1" s="1"/>
  <c r="DM24" i="1"/>
  <c r="DL24" i="1"/>
  <c r="DK24" i="1"/>
  <c r="DJ24" i="1"/>
  <c r="DJ43" i="1" s="1"/>
  <c r="DI24" i="1"/>
  <c r="DH24" i="1"/>
  <c r="DG24" i="1"/>
  <c r="DF24" i="1"/>
  <c r="DF43" i="1" s="1"/>
  <c r="DE24" i="1"/>
  <c r="DD24" i="1"/>
  <c r="DC24" i="1"/>
  <c r="DB24" i="1"/>
  <c r="DB43" i="1" s="1"/>
  <c r="DA24" i="1"/>
  <c r="CZ24" i="1"/>
  <c r="CY24" i="1"/>
  <c r="CX24" i="1"/>
  <c r="CX43" i="1" s="1"/>
  <c r="CW24" i="1"/>
  <c r="CV24" i="1"/>
  <c r="CU24" i="1"/>
  <c r="CT24" i="1"/>
  <c r="CT43" i="1" s="1"/>
  <c r="CS24" i="1"/>
  <c r="CR24" i="1"/>
  <c r="CQ24" i="1"/>
  <c r="CP24" i="1"/>
  <c r="CP43" i="1" s="1"/>
  <c r="CO24" i="1"/>
  <c r="CN24" i="1"/>
  <c r="CM24" i="1"/>
  <c r="CL24" i="1"/>
  <c r="CL43" i="1" s="1"/>
  <c r="CK24" i="1"/>
  <c r="CJ24" i="1"/>
  <c r="CI24" i="1"/>
  <c r="CH24" i="1"/>
  <c r="CH43" i="1" s="1"/>
  <c r="CG24" i="1"/>
  <c r="CC24" i="1"/>
  <c r="CB24" i="1"/>
  <c r="CA24" i="1"/>
  <c r="CA43" i="1" s="1"/>
  <c r="BZ24" i="1"/>
  <c r="BY24" i="1"/>
  <c r="BX24" i="1"/>
  <c r="BT24" i="1"/>
  <c r="BT43" i="1" s="1"/>
  <c r="BS24" i="1"/>
  <c r="BR24" i="1"/>
  <c r="BQ24" i="1"/>
  <c r="BP24" i="1"/>
  <c r="BP43" i="1" s="1"/>
  <c r="BO24" i="1"/>
  <c r="BN24" i="1"/>
  <c r="BM24" i="1"/>
  <c r="BL24" i="1"/>
  <c r="BL43" i="1" s="1"/>
  <c r="BK24" i="1"/>
  <c r="BJ24" i="1"/>
  <c r="BI24" i="1"/>
  <c r="BH24" i="1"/>
  <c r="BH43" i="1" s="1"/>
  <c r="BG24" i="1"/>
  <c r="BF24" i="1"/>
  <c r="BE24" i="1"/>
  <c r="BD24" i="1"/>
  <c r="BD43" i="1" s="1"/>
  <c r="BC24" i="1"/>
  <c r="BB24" i="1"/>
  <c r="BA24" i="1"/>
  <c r="AZ24" i="1"/>
  <c r="AZ43" i="1" s="1"/>
  <c r="AY24" i="1"/>
  <c r="AX24" i="1"/>
  <c r="AW24" i="1"/>
  <c r="AS24" i="1"/>
  <c r="AS43" i="1" s="1"/>
  <c r="AR24" i="1"/>
  <c r="AQ24" i="1"/>
  <c r="AP24" i="1"/>
  <c r="AO24" i="1"/>
  <c r="AO43" i="1" s="1"/>
  <c r="AK24" i="1"/>
  <c r="AJ24" i="1"/>
  <c r="AI24" i="1"/>
  <c r="AH24" i="1"/>
  <c r="AH43" i="1" s="1"/>
  <c r="AG24" i="1"/>
  <c r="AF24" i="1"/>
  <c r="AE24" i="1"/>
  <c r="AD24" i="1"/>
  <c r="AD43" i="1" s="1"/>
  <c r="AC24" i="1"/>
  <c r="AB24" i="1"/>
  <c r="AA24" i="1"/>
  <c r="Z24" i="1"/>
  <c r="Z43" i="1" s="1"/>
  <c r="Y24" i="1"/>
  <c r="X24" i="1"/>
  <c r="W24" i="1"/>
  <c r="V24" i="1"/>
  <c r="V43" i="1" s="1"/>
  <c r="U24" i="1"/>
  <c r="T24" i="1"/>
  <c r="S24" i="1"/>
  <c r="R24" i="1"/>
  <c r="R43" i="1" s="1"/>
  <c r="Q24" i="1"/>
  <c r="P24" i="1"/>
  <c r="L24" i="1"/>
  <c r="K24" i="1"/>
  <c r="K43" i="1" s="1"/>
  <c r="J24" i="1"/>
  <c r="I24" i="1"/>
  <c r="H24" i="1"/>
  <c r="G24" i="1"/>
  <c r="C24" i="1"/>
  <c r="D20" i="1"/>
  <c r="A20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C19" i="1"/>
  <c r="CB19" i="1"/>
  <c r="CA19" i="1"/>
  <c r="BZ19" i="1"/>
  <c r="BY19" i="1"/>
  <c r="BX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S19" i="1"/>
  <c r="AR19" i="1"/>
  <c r="AQ19" i="1"/>
  <c r="AP19" i="1"/>
  <c r="AO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L19" i="1"/>
  <c r="K19" i="1"/>
  <c r="J19" i="1"/>
  <c r="I19" i="1"/>
  <c r="H19" i="1"/>
  <c r="G19" i="1"/>
  <c r="C19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C18" i="1"/>
  <c r="CB18" i="1"/>
  <c r="CA18" i="1"/>
  <c r="BZ18" i="1"/>
  <c r="BY18" i="1"/>
  <c r="BX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S18" i="1"/>
  <c r="AR18" i="1"/>
  <c r="AQ18" i="1"/>
  <c r="AP18" i="1"/>
  <c r="AO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L18" i="1"/>
  <c r="K18" i="1"/>
  <c r="J18" i="1"/>
  <c r="I18" i="1"/>
  <c r="H18" i="1"/>
  <c r="G18" i="1"/>
  <c r="C18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C17" i="1"/>
  <c r="CB17" i="1"/>
  <c r="CA17" i="1"/>
  <c r="BZ17" i="1"/>
  <c r="BY17" i="1"/>
  <c r="BX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S17" i="1"/>
  <c r="AR17" i="1"/>
  <c r="AQ17" i="1"/>
  <c r="AP17" i="1"/>
  <c r="AO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L17" i="1"/>
  <c r="K17" i="1"/>
  <c r="J17" i="1"/>
  <c r="I17" i="1"/>
  <c r="H17" i="1"/>
  <c r="G17" i="1"/>
  <c r="C17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C16" i="1"/>
  <c r="CB16" i="1"/>
  <c r="CA16" i="1"/>
  <c r="BZ16" i="1"/>
  <c r="BY16" i="1"/>
  <c r="BX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S16" i="1"/>
  <c r="AR16" i="1"/>
  <c r="AQ16" i="1"/>
  <c r="AP16" i="1"/>
  <c r="AO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L16" i="1"/>
  <c r="K16" i="1"/>
  <c r="J16" i="1"/>
  <c r="I16" i="1"/>
  <c r="H16" i="1"/>
  <c r="G16" i="1"/>
  <c r="C16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C15" i="1"/>
  <c r="CB15" i="1"/>
  <c r="CA15" i="1"/>
  <c r="BZ15" i="1"/>
  <c r="BY15" i="1"/>
  <c r="BX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S15" i="1"/>
  <c r="AR15" i="1"/>
  <c r="AQ15" i="1"/>
  <c r="AP15" i="1"/>
  <c r="AO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L15" i="1"/>
  <c r="K15" i="1"/>
  <c r="J15" i="1"/>
  <c r="I15" i="1"/>
  <c r="H15" i="1"/>
  <c r="G15" i="1"/>
  <c r="C15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C14" i="1"/>
  <c r="CB14" i="1"/>
  <c r="CA14" i="1"/>
  <c r="BZ14" i="1"/>
  <c r="BY14" i="1"/>
  <c r="BX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S14" i="1"/>
  <c r="AR14" i="1"/>
  <c r="AQ14" i="1"/>
  <c r="AP14" i="1"/>
  <c r="AO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L14" i="1"/>
  <c r="K14" i="1"/>
  <c r="J14" i="1"/>
  <c r="I14" i="1"/>
  <c r="H14" i="1"/>
  <c r="G14" i="1"/>
  <c r="C14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C13" i="1"/>
  <c r="CB13" i="1"/>
  <c r="CA13" i="1"/>
  <c r="BZ13" i="1"/>
  <c r="BY13" i="1"/>
  <c r="BX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S13" i="1"/>
  <c r="AR13" i="1"/>
  <c r="AQ13" i="1"/>
  <c r="AP13" i="1"/>
  <c r="AO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L13" i="1"/>
  <c r="K13" i="1"/>
  <c r="J13" i="1"/>
  <c r="I13" i="1"/>
  <c r="H13" i="1"/>
  <c r="G13" i="1"/>
  <c r="C13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C12" i="1"/>
  <c r="CB12" i="1"/>
  <c r="CA12" i="1"/>
  <c r="BZ12" i="1"/>
  <c r="BY12" i="1"/>
  <c r="BX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S12" i="1"/>
  <c r="AR12" i="1"/>
  <c r="AQ12" i="1"/>
  <c r="AP12" i="1"/>
  <c r="AO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L12" i="1"/>
  <c r="K12" i="1"/>
  <c r="J12" i="1"/>
  <c r="I12" i="1"/>
  <c r="H12" i="1"/>
  <c r="G12" i="1"/>
  <c r="C12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C11" i="1"/>
  <c r="CB11" i="1"/>
  <c r="CA11" i="1"/>
  <c r="BZ11" i="1"/>
  <c r="BY11" i="1"/>
  <c r="BX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S11" i="1"/>
  <c r="AR11" i="1"/>
  <c r="AQ11" i="1"/>
  <c r="AP11" i="1"/>
  <c r="AO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L11" i="1"/>
  <c r="K11" i="1"/>
  <c r="J11" i="1"/>
  <c r="I11" i="1"/>
  <c r="H11" i="1"/>
  <c r="G11" i="1"/>
  <c r="C11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C10" i="1"/>
  <c r="CB10" i="1"/>
  <c r="CA10" i="1"/>
  <c r="BZ10" i="1"/>
  <c r="BY10" i="1"/>
  <c r="BX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S10" i="1"/>
  <c r="AR10" i="1"/>
  <c r="AQ10" i="1"/>
  <c r="AP10" i="1"/>
  <c r="AO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L10" i="1"/>
  <c r="K10" i="1"/>
  <c r="J10" i="1"/>
  <c r="I10" i="1"/>
  <c r="H10" i="1"/>
  <c r="G10" i="1"/>
  <c r="C10" i="1"/>
  <c r="GS9" i="1"/>
  <c r="GS20" i="1" s="1"/>
  <c r="GR9" i="1"/>
  <c r="GR20" i="1" s="1"/>
  <c r="GQ9" i="1"/>
  <c r="GP9" i="1"/>
  <c r="GO9" i="1"/>
  <c r="GO20" i="1" s="1"/>
  <c r="GN9" i="1"/>
  <c r="GN20" i="1" s="1"/>
  <c r="GM9" i="1"/>
  <c r="GL9" i="1"/>
  <c r="GK9" i="1"/>
  <c r="GK20" i="1" s="1"/>
  <c r="GJ9" i="1"/>
  <c r="GJ20" i="1" s="1"/>
  <c r="GI9" i="1"/>
  <c r="GH9" i="1"/>
  <c r="GG9" i="1"/>
  <c r="GG20" i="1" s="1"/>
  <c r="GF9" i="1"/>
  <c r="GF20" i="1" s="1"/>
  <c r="GE9" i="1"/>
  <c r="GD9" i="1"/>
  <c r="GC9" i="1"/>
  <c r="GC20" i="1" s="1"/>
  <c r="GB9" i="1"/>
  <c r="GB20" i="1" s="1"/>
  <c r="GA9" i="1"/>
  <c r="FZ9" i="1"/>
  <c r="FY9" i="1"/>
  <c r="FY20" i="1" s="1"/>
  <c r="FX9" i="1"/>
  <c r="FX20" i="1" s="1"/>
  <c r="FW9" i="1"/>
  <c r="FV9" i="1"/>
  <c r="FU9" i="1"/>
  <c r="FU20" i="1" s="1"/>
  <c r="FQ9" i="1"/>
  <c r="FQ20" i="1" s="1"/>
  <c r="FP9" i="1"/>
  <c r="FO9" i="1"/>
  <c r="FN9" i="1"/>
  <c r="FN20" i="1" s="1"/>
  <c r="FM9" i="1"/>
  <c r="FM20" i="1" s="1"/>
  <c r="FL9" i="1"/>
  <c r="FK9" i="1"/>
  <c r="FJ9" i="1"/>
  <c r="FJ20" i="1" s="1"/>
  <c r="FI9" i="1"/>
  <c r="FI20" i="1" s="1"/>
  <c r="FH9" i="1"/>
  <c r="FG9" i="1"/>
  <c r="FF9" i="1"/>
  <c r="FF20" i="1" s="1"/>
  <c r="FE9" i="1"/>
  <c r="FE20" i="1" s="1"/>
  <c r="FD9" i="1"/>
  <c r="FC9" i="1"/>
  <c r="FB9" i="1"/>
  <c r="FB20" i="1" s="1"/>
  <c r="FA9" i="1"/>
  <c r="FA20" i="1" s="1"/>
  <c r="EZ9" i="1"/>
  <c r="EY9" i="1"/>
  <c r="EX9" i="1"/>
  <c r="EX20" i="1" s="1"/>
  <c r="EW9" i="1"/>
  <c r="EW20" i="1" s="1"/>
  <c r="EV9" i="1"/>
  <c r="EU9" i="1"/>
  <c r="ET9" i="1"/>
  <c r="ET20" i="1" s="1"/>
  <c r="ES9" i="1"/>
  <c r="ES20" i="1" s="1"/>
  <c r="ER9" i="1"/>
  <c r="EQ9" i="1"/>
  <c r="EP9" i="1"/>
  <c r="EP20" i="1" s="1"/>
  <c r="EO9" i="1"/>
  <c r="EO20" i="1" s="1"/>
  <c r="EN9" i="1"/>
  <c r="EM9" i="1"/>
  <c r="EL9" i="1"/>
  <c r="EL20" i="1" s="1"/>
  <c r="EK9" i="1"/>
  <c r="EK20" i="1" s="1"/>
  <c r="EJ9" i="1"/>
  <c r="EI9" i="1"/>
  <c r="EH9" i="1"/>
  <c r="EH20" i="1" s="1"/>
  <c r="EG9" i="1"/>
  <c r="EG20" i="1" s="1"/>
  <c r="EF9" i="1"/>
  <c r="EE9" i="1"/>
  <c r="ED9" i="1"/>
  <c r="ED20" i="1" s="1"/>
  <c r="EC9" i="1"/>
  <c r="EC20" i="1" s="1"/>
  <c r="EB9" i="1"/>
  <c r="EA9" i="1"/>
  <c r="DZ9" i="1"/>
  <c r="DZ20" i="1" s="1"/>
  <c r="DY9" i="1"/>
  <c r="DY20" i="1" s="1"/>
  <c r="DX9" i="1"/>
  <c r="DW9" i="1"/>
  <c r="DV9" i="1"/>
  <c r="DV20" i="1" s="1"/>
  <c r="DU9" i="1"/>
  <c r="DU20" i="1" s="1"/>
  <c r="DT9" i="1"/>
  <c r="DS9" i="1"/>
  <c r="DR9" i="1"/>
  <c r="DR20" i="1" s="1"/>
  <c r="DQ9" i="1"/>
  <c r="DQ20" i="1" s="1"/>
  <c r="DP9" i="1"/>
  <c r="DO9" i="1"/>
  <c r="DN9" i="1"/>
  <c r="DN20" i="1" s="1"/>
  <c r="DM9" i="1"/>
  <c r="DM20" i="1" s="1"/>
  <c r="DL9" i="1"/>
  <c r="DK9" i="1"/>
  <c r="DJ9" i="1"/>
  <c r="DJ20" i="1" s="1"/>
  <c r="DI9" i="1"/>
  <c r="DI20" i="1" s="1"/>
  <c r="DH9" i="1"/>
  <c r="DG9" i="1"/>
  <c r="DF9" i="1"/>
  <c r="DF20" i="1" s="1"/>
  <c r="DE9" i="1"/>
  <c r="DE20" i="1" s="1"/>
  <c r="DD9" i="1"/>
  <c r="DC9" i="1"/>
  <c r="DB9" i="1"/>
  <c r="DB20" i="1" s="1"/>
  <c r="DA9" i="1"/>
  <c r="DA20" i="1" s="1"/>
  <c r="CZ9" i="1"/>
  <c r="CY9" i="1"/>
  <c r="CX9" i="1"/>
  <c r="CX20" i="1" s="1"/>
  <c r="CW9" i="1"/>
  <c r="CW20" i="1" s="1"/>
  <c r="CV9" i="1"/>
  <c r="CU9" i="1"/>
  <c r="CT9" i="1"/>
  <c r="CT20" i="1" s="1"/>
  <c r="CS9" i="1"/>
  <c r="CS20" i="1" s="1"/>
  <c r="CR9" i="1"/>
  <c r="CQ9" i="1"/>
  <c r="CP9" i="1"/>
  <c r="CP20" i="1" s="1"/>
  <c r="CO9" i="1"/>
  <c r="CO20" i="1" s="1"/>
  <c r="CN9" i="1"/>
  <c r="CM9" i="1"/>
  <c r="CL9" i="1"/>
  <c r="CL20" i="1" s="1"/>
  <c r="CK9" i="1"/>
  <c r="CK20" i="1" s="1"/>
  <c r="CJ9" i="1"/>
  <c r="CI9" i="1"/>
  <c r="CH9" i="1"/>
  <c r="CH20" i="1" s="1"/>
  <c r="CG9" i="1"/>
  <c r="CG20" i="1" s="1"/>
  <c r="CC9" i="1"/>
  <c r="CB9" i="1"/>
  <c r="CA9" i="1"/>
  <c r="CA20" i="1" s="1"/>
  <c r="BZ9" i="1"/>
  <c r="BZ20" i="1" s="1"/>
  <c r="BY9" i="1"/>
  <c r="BX9" i="1"/>
  <c r="BT9" i="1"/>
  <c r="BT20" i="1" s="1"/>
  <c r="BS9" i="1"/>
  <c r="BS20" i="1" s="1"/>
  <c r="BR9" i="1"/>
  <c r="BQ9" i="1"/>
  <c r="BP9" i="1"/>
  <c r="BP20" i="1" s="1"/>
  <c r="BO9" i="1"/>
  <c r="BO20" i="1" s="1"/>
  <c r="BN9" i="1"/>
  <c r="BM9" i="1"/>
  <c r="BL9" i="1"/>
  <c r="BL20" i="1" s="1"/>
  <c r="BK9" i="1"/>
  <c r="BK20" i="1" s="1"/>
  <c r="BJ9" i="1"/>
  <c r="BI9" i="1"/>
  <c r="BH9" i="1"/>
  <c r="BH20" i="1" s="1"/>
  <c r="BG9" i="1"/>
  <c r="BG20" i="1" s="1"/>
  <c r="BF9" i="1"/>
  <c r="BE9" i="1"/>
  <c r="BD9" i="1"/>
  <c r="BD20" i="1" s="1"/>
  <c r="BC9" i="1"/>
  <c r="BC20" i="1" s="1"/>
  <c r="BB9" i="1"/>
  <c r="BA9" i="1"/>
  <c r="AZ9" i="1"/>
  <c r="AZ20" i="1" s="1"/>
  <c r="AY9" i="1"/>
  <c r="AY20" i="1" s="1"/>
  <c r="AX9" i="1"/>
  <c r="AW9" i="1"/>
  <c r="AS9" i="1"/>
  <c r="AS20" i="1" s="1"/>
  <c r="AR9" i="1"/>
  <c r="AR20" i="1" s="1"/>
  <c r="AQ9" i="1"/>
  <c r="AP9" i="1"/>
  <c r="AO9" i="1"/>
  <c r="AO20" i="1" s="1"/>
  <c r="AK9" i="1"/>
  <c r="AK20" i="1" s="1"/>
  <c r="AJ9" i="1"/>
  <c r="AI9" i="1"/>
  <c r="AH9" i="1"/>
  <c r="AH20" i="1" s="1"/>
  <c r="AG9" i="1"/>
  <c r="AG20" i="1" s="1"/>
  <c r="AF9" i="1"/>
  <c r="AE9" i="1"/>
  <c r="AD9" i="1"/>
  <c r="AD20" i="1" s="1"/>
  <c r="AC9" i="1"/>
  <c r="AC20" i="1" s="1"/>
  <c r="AB9" i="1"/>
  <c r="AA9" i="1"/>
  <c r="Z9" i="1"/>
  <c r="Z20" i="1" s="1"/>
  <c r="Y9" i="1"/>
  <c r="Y20" i="1" s="1"/>
  <c r="X9" i="1"/>
  <c r="W9" i="1"/>
  <c r="V9" i="1"/>
  <c r="V20" i="1" s="1"/>
  <c r="U9" i="1"/>
  <c r="U20" i="1" s="1"/>
  <c r="T9" i="1"/>
  <c r="S9" i="1"/>
  <c r="R9" i="1"/>
  <c r="R20" i="1" s="1"/>
  <c r="Q9" i="1"/>
  <c r="Q20" i="1" s="1"/>
  <c r="P9" i="1"/>
  <c r="L9" i="1"/>
  <c r="K9" i="1"/>
  <c r="K20" i="1" s="1"/>
  <c r="J9" i="1"/>
  <c r="J20" i="1" s="1"/>
  <c r="I9" i="1"/>
  <c r="H9" i="1"/>
  <c r="G9" i="1"/>
  <c r="G20" i="1" s="1"/>
  <c r="C9" i="1"/>
  <c r="C20" i="1" s="1"/>
  <c r="F7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C6" i="1"/>
  <c r="CB6" i="1"/>
  <c r="CA6" i="1"/>
  <c r="BZ6" i="1"/>
  <c r="BY6" i="1"/>
  <c r="BX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S6" i="1"/>
  <c r="AR6" i="1"/>
  <c r="AQ6" i="1"/>
  <c r="AP6" i="1"/>
  <c r="AO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L6" i="1"/>
  <c r="K6" i="1"/>
  <c r="J6" i="1"/>
  <c r="I6" i="1"/>
  <c r="H6" i="1"/>
  <c r="G6" i="1"/>
  <c r="E6" i="1"/>
  <c r="C6" i="1"/>
  <c r="DY358" i="1" l="1"/>
  <c r="EC358" i="1"/>
  <c r="EG358" i="1"/>
  <c r="M290" i="1"/>
  <c r="AT291" i="1"/>
  <c r="GT291" i="1"/>
  <c r="AL292" i="1"/>
  <c r="AT293" i="1"/>
  <c r="I358" i="1"/>
  <c r="T358" i="1"/>
  <c r="X358" i="1"/>
  <c r="AB358" i="1"/>
  <c r="AF358" i="1"/>
  <c r="AJ358" i="1"/>
  <c r="AQ358" i="1"/>
  <c r="BY358" i="1"/>
  <c r="CC358" i="1"/>
  <c r="CA136" i="1"/>
  <c r="CH136" i="1"/>
  <c r="CL136" i="1"/>
  <c r="CP136" i="1"/>
  <c r="CT136" i="1"/>
  <c r="CX136" i="1"/>
  <c r="DB136" i="1"/>
  <c r="DF136" i="1"/>
  <c r="DJ136" i="1"/>
  <c r="DN136" i="1"/>
  <c r="DR136" i="1"/>
  <c r="DV136" i="1"/>
  <c r="DZ136" i="1"/>
  <c r="ED136" i="1"/>
  <c r="EH136" i="1"/>
  <c r="EL136" i="1"/>
  <c r="EP136" i="1"/>
  <c r="ET136" i="1"/>
  <c r="EX136" i="1"/>
  <c r="FB136" i="1"/>
  <c r="FF136" i="1"/>
  <c r="FJ136" i="1"/>
  <c r="FN136" i="1"/>
  <c r="FU136" i="1"/>
  <c r="FY136" i="1"/>
  <c r="GC136" i="1"/>
  <c r="GG136" i="1"/>
  <c r="GK136" i="1"/>
  <c r="GO136" i="1"/>
  <c r="GS136" i="1"/>
  <c r="C43" i="1"/>
  <c r="J43" i="1"/>
  <c r="Q43" i="1"/>
  <c r="U43" i="1"/>
  <c r="Y43" i="1"/>
  <c r="AC43" i="1"/>
  <c r="AG43" i="1"/>
  <c r="AK43" i="1"/>
  <c r="AR43" i="1"/>
  <c r="AY43" i="1"/>
  <c r="BC43" i="1"/>
  <c r="BG43" i="1"/>
  <c r="BK43" i="1"/>
  <c r="BO43" i="1"/>
  <c r="BS43" i="1"/>
  <c r="BZ43" i="1"/>
  <c r="CG43" i="1"/>
  <c r="CK43" i="1"/>
  <c r="CO43" i="1"/>
  <c r="CS43" i="1"/>
  <c r="CW43" i="1"/>
  <c r="DA43" i="1"/>
  <c r="DE43" i="1"/>
  <c r="DI43" i="1"/>
  <c r="DM43" i="1"/>
  <c r="DQ43" i="1"/>
  <c r="DU43" i="1"/>
  <c r="DY43" i="1"/>
  <c r="EC43" i="1"/>
  <c r="EG43" i="1"/>
  <c r="EK43" i="1"/>
  <c r="EO43" i="1"/>
  <c r="ES43" i="1"/>
  <c r="EW43" i="1"/>
  <c r="FA43" i="1"/>
  <c r="FE43" i="1"/>
  <c r="FI43" i="1"/>
  <c r="FM43" i="1"/>
  <c r="FQ43" i="1"/>
  <c r="FX43" i="1"/>
  <c r="GB43" i="1"/>
  <c r="GF43" i="1"/>
  <c r="GJ43" i="1"/>
  <c r="GN43" i="1"/>
  <c r="GR43" i="1"/>
  <c r="C73" i="1"/>
  <c r="J73" i="1"/>
  <c r="Q73" i="1"/>
  <c r="U73" i="1"/>
  <c r="Y73" i="1"/>
  <c r="AC73" i="1"/>
  <c r="M12" i="1"/>
  <c r="AT13" i="1"/>
  <c r="GT13" i="1"/>
  <c r="AL14" i="1"/>
  <c r="M15" i="1"/>
  <c r="AL15" i="1"/>
  <c r="FR15" i="1"/>
  <c r="M16" i="1"/>
  <c r="AT17" i="1"/>
  <c r="GT17" i="1"/>
  <c r="AL18" i="1"/>
  <c r="AM18" i="1" s="1"/>
  <c r="M19" i="1"/>
  <c r="M24" i="1"/>
  <c r="AT26" i="1"/>
  <c r="GT26" i="1"/>
  <c r="M27" i="1"/>
  <c r="AL27" i="1"/>
  <c r="M28" i="1"/>
  <c r="M30" i="1"/>
  <c r="GT30" i="1"/>
  <c r="AL31" i="1"/>
  <c r="M32" i="1"/>
  <c r="AL32" i="1"/>
  <c r="FR32" i="1"/>
  <c r="M33" i="1"/>
  <c r="AT34" i="1"/>
  <c r="GT34" i="1"/>
  <c r="AL35" i="1"/>
  <c r="M36" i="1"/>
  <c r="AL36" i="1"/>
  <c r="M37" i="1"/>
  <c r="CD37" i="1"/>
  <c r="AT38" i="1"/>
  <c r="GT38" i="1"/>
  <c r="AL39" i="1"/>
  <c r="M40" i="1"/>
  <c r="AL40" i="1"/>
  <c r="M41" i="1"/>
  <c r="CD41" i="1"/>
  <c r="AT42" i="1"/>
  <c r="GT42" i="1"/>
  <c r="AG73" i="1"/>
  <c r="AK73" i="1"/>
  <c r="AR73" i="1"/>
  <c r="AY73" i="1"/>
  <c r="BC73" i="1"/>
  <c r="BG73" i="1"/>
  <c r="BK73" i="1"/>
  <c r="BO73" i="1"/>
  <c r="BS73" i="1"/>
  <c r="BZ73" i="1"/>
  <c r="CG73" i="1"/>
  <c r="CK73" i="1"/>
  <c r="CO73" i="1"/>
  <c r="CS73" i="1"/>
  <c r="CW73" i="1"/>
  <c r="DA73" i="1"/>
  <c r="DE73" i="1"/>
  <c r="DI73" i="1"/>
  <c r="DM73" i="1"/>
  <c r="DQ73" i="1"/>
  <c r="DU73" i="1"/>
  <c r="DY73" i="1"/>
  <c r="EC73" i="1"/>
  <c r="EG73" i="1"/>
  <c r="EK73" i="1"/>
  <c r="EO73" i="1"/>
  <c r="ES73" i="1"/>
  <c r="EW73" i="1"/>
  <c r="FA73" i="1"/>
  <c r="FE73" i="1"/>
  <c r="FI73" i="1"/>
  <c r="FM73" i="1"/>
  <c r="FQ73" i="1"/>
  <c r="FX73" i="1"/>
  <c r="GB73" i="1"/>
  <c r="GF73" i="1"/>
  <c r="GJ73" i="1"/>
  <c r="GN73" i="1"/>
  <c r="GR73" i="1"/>
  <c r="C108" i="1"/>
  <c r="J108" i="1"/>
  <c r="Q108" i="1"/>
  <c r="U108" i="1"/>
  <c r="Y108" i="1"/>
  <c r="AC108" i="1"/>
  <c r="AG108" i="1"/>
  <c r="AK108" i="1"/>
  <c r="AR108" i="1"/>
  <c r="AY108" i="1"/>
  <c r="BC108" i="1"/>
  <c r="BG108" i="1"/>
  <c r="BK108" i="1"/>
  <c r="BO108" i="1"/>
  <c r="BS108" i="1"/>
  <c r="BZ108" i="1"/>
  <c r="CK108" i="1"/>
  <c r="CO108" i="1"/>
  <c r="CS108" i="1"/>
  <c r="CW108" i="1"/>
  <c r="DA108" i="1"/>
  <c r="DE108" i="1"/>
  <c r="DI108" i="1"/>
  <c r="DM108" i="1"/>
  <c r="DQ108" i="1"/>
  <c r="DU108" i="1"/>
  <c r="DY108" i="1"/>
  <c r="EC108" i="1"/>
  <c r="EG108" i="1"/>
  <c r="EK108" i="1"/>
  <c r="EO108" i="1"/>
  <c r="ES108" i="1"/>
  <c r="EW108" i="1"/>
  <c r="FA108" i="1"/>
  <c r="FE108" i="1"/>
  <c r="FI108" i="1"/>
  <c r="FM108" i="1"/>
  <c r="FQ108" i="1"/>
  <c r="FX108" i="1"/>
  <c r="GB108" i="1"/>
  <c r="GF108" i="1"/>
  <c r="GJ108" i="1"/>
  <c r="GN108" i="1"/>
  <c r="GR108" i="1"/>
  <c r="C136" i="1"/>
  <c r="J136" i="1"/>
  <c r="Q136" i="1"/>
  <c r="U136" i="1"/>
  <c r="Y136" i="1"/>
  <c r="AC136" i="1"/>
  <c r="AG136" i="1"/>
  <c r="AK136" i="1"/>
  <c r="AR136" i="1"/>
  <c r="AY136" i="1"/>
  <c r="BC136" i="1"/>
  <c r="BG136" i="1"/>
  <c r="BK136" i="1"/>
  <c r="BO136" i="1"/>
  <c r="BS136" i="1"/>
  <c r="BZ136" i="1"/>
  <c r="CK136" i="1"/>
  <c r="CO136" i="1"/>
  <c r="CS136" i="1"/>
  <c r="CW136" i="1"/>
  <c r="DA136" i="1"/>
  <c r="DE136" i="1"/>
  <c r="DI136" i="1"/>
  <c r="DM136" i="1"/>
  <c r="DQ136" i="1"/>
  <c r="DU136" i="1"/>
  <c r="DY136" i="1"/>
  <c r="EC136" i="1"/>
  <c r="EG136" i="1"/>
  <c r="EK136" i="1"/>
  <c r="EO136" i="1"/>
  <c r="ES136" i="1"/>
  <c r="EW136" i="1"/>
  <c r="FA136" i="1"/>
  <c r="FE136" i="1"/>
  <c r="FI136" i="1"/>
  <c r="FM136" i="1"/>
  <c r="FQ136" i="1"/>
  <c r="FX136" i="1"/>
  <c r="GB136" i="1"/>
  <c r="GF136" i="1"/>
  <c r="GJ136" i="1"/>
  <c r="G178" i="1"/>
  <c r="K178" i="1"/>
  <c r="R178" i="1"/>
  <c r="V178" i="1"/>
  <c r="Z178" i="1"/>
  <c r="AD178" i="1"/>
  <c r="AH178" i="1"/>
  <c r="AO178" i="1"/>
  <c r="AS178" i="1"/>
  <c r="AZ178" i="1"/>
  <c r="BD178" i="1"/>
  <c r="BH178" i="1"/>
  <c r="BL178" i="1"/>
  <c r="BP178" i="1"/>
  <c r="BT178" i="1"/>
  <c r="CA178" i="1"/>
  <c r="CH178" i="1"/>
  <c r="CL178" i="1"/>
  <c r="CP178" i="1"/>
  <c r="CT178" i="1"/>
  <c r="CX178" i="1"/>
  <c r="DB178" i="1"/>
  <c r="DF178" i="1"/>
  <c r="DJ178" i="1"/>
  <c r="DN178" i="1"/>
  <c r="DR178" i="1"/>
  <c r="DV178" i="1"/>
  <c r="DZ178" i="1"/>
  <c r="ED178" i="1"/>
  <c r="EH178" i="1"/>
  <c r="EL178" i="1"/>
  <c r="EP178" i="1"/>
  <c r="ET178" i="1"/>
  <c r="EX178" i="1"/>
  <c r="FB178" i="1"/>
  <c r="FF178" i="1"/>
  <c r="FJ178" i="1"/>
  <c r="FN178" i="1"/>
  <c r="FU178" i="1"/>
  <c r="FY178" i="1"/>
  <c r="GC178" i="1"/>
  <c r="GG178" i="1"/>
  <c r="GK178" i="1"/>
  <c r="GO178" i="1"/>
  <c r="GS178" i="1"/>
  <c r="M47" i="1"/>
  <c r="AL47" i="1"/>
  <c r="GT48" i="1"/>
  <c r="M49" i="1"/>
  <c r="AL49" i="1"/>
  <c r="M50" i="1"/>
  <c r="M53" i="1"/>
  <c r="AL53" i="1"/>
  <c r="M54" i="1"/>
  <c r="AT54" i="1"/>
  <c r="GT54" i="1"/>
  <c r="AL56" i="1"/>
  <c r="M57" i="1"/>
  <c r="AL57" i="1"/>
  <c r="M58" i="1"/>
  <c r="AT58" i="1"/>
  <c r="GT58" i="1"/>
  <c r="GT60" i="1"/>
  <c r="M61" i="1"/>
  <c r="AL61" i="1"/>
  <c r="M62" i="1"/>
  <c r="AT62" i="1"/>
  <c r="AU62" i="1" s="1"/>
  <c r="AT64" i="1"/>
  <c r="GT64" i="1"/>
  <c r="AL65" i="1"/>
  <c r="M66" i="1"/>
  <c r="AT66" i="1"/>
  <c r="GT66" i="1"/>
  <c r="AT68" i="1"/>
  <c r="GT68" i="1"/>
  <c r="AL69" i="1"/>
  <c r="M70" i="1"/>
  <c r="AT70" i="1"/>
  <c r="GT70" i="1"/>
  <c r="AT72" i="1"/>
  <c r="GT72" i="1"/>
  <c r="M78" i="1"/>
  <c r="AL78" i="1"/>
  <c r="AT79" i="1"/>
  <c r="GT79" i="1"/>
  <c r="AL80" i="1"/>
  <c r="M81" i="1"/>
  <c r="AL81" i="1"/>
  <c r="M82" i="1"/>
  <c r="CD82" i="1"/>
  <c r="AT83" i="1"/>
  <c r="GT83" i="1"/>
  <c r="AL84" i="1"/>
  <c r="M85" i="1"/>
  <c r="AL85" i="1"/>
  <c r="M86" i="1"/>
  <c r="CD86" i="1"/>
  <c r="M87" i="1"/>
  <c r="AT87" i="1"/>
  <c r="GT87" i="1"/>
  <c r="AL88" i="1"/>
  <c r="M89" i="1"/>
  <c r="AT89" i="1"/>
  <c r="GT89" i="1"/>
  <c r="AT93" i="1"/>
  <c r="GT93" i="1"/>
  <c r="M95" i="1"/>
  <c r="AT97" i="1"/>
  <c r="GT97" i="1"/>
  <c r="M98" i="1"/>
  <c r="AL98" i="1"/>
  <c r="M99" i="1"/>
  <c r="AT101" i="1"/>
  <c r="GT101" i="1"/>
  <c r="M102" i="1"/>
  <c r="AL102" i="1"/>
  <c r="M103" i="1"/>
  <c r="GT103" i="1"/>
  <c r="GT105" i="1"/>
  <c r="M106" i="1"/>
  <c r="AL106" i="1"/>
  <c r="M107" i="1"/>
  <c r="GT107" i="1"/>
  <c r="AL113" i="1"/>
  <c r="M114" i="1"/>
  <c r="AL114" i="1"/>
  <c r="M115" i="1"/>
  <c r="AT116" i="1"/>
  <c r="GT116" i="1"/>
  <c r="AL117" i="1"/>
  <c r="M118" i="1"/>
  <c r="AL118" i="1"/>
  <c r="FR118" i="1"/>
  <c r="M119" i="1"/>
  <c r="AT120" i="1"/>
  <c r="GT120" i="1"/>
  <c r="AL121" i="1"/>
  <c r="AT122" i="1"/>
  <c r="GT122" i="1"/>
  <c r="M123" i="1"/>
  <c r="AT124" i="1"/>
  <c r="GT124" i="1"/>
  <c r="AL125" i="1"/>
  <c r="M126" i="1"/>
  <c r="GT126" i="1"/>
  <c r="M127" i="1"/>
  <c r="AT128" i="1"/>
  <c r="GT128" i="1"/>
  <c r="AL131" i="1"/>
  <c r="FR131" i="1"/>
  <c r="M132" i="1"/>
  <c r="AL132" i="1"/>
  <c r="M133" i="1"/>
  <c r="AT133" i="1"/>
  <c r="GT133" i="1"/>
  <c r="FR141" i="1"/>
  <c r="M142" i="1"/>
  <c r="BU142" i="1"/>
  <c r="CD142" i="1"/>
  <c r="CD143" i="1"/>
  <c r="FR143" i="1"/>
  <c r="AT144" i="1"/>
  <c r="BU144" i="1"/>
  <c r="GT144" i="1"/>
  <c r="FR145" i="1"/>
  <c r="M146" i="1"/>
  <c r="BU146" i="1"/>
  <c r="CD146" i="1"/>
  <c r="CD147" i="1"/>
  <c r="FR147" i="1"/>
  <c r="BU148" i="1"/>
  <c r="CD148" i="1"/>
  <c r="FR149" i="1"/>
  <c r="AT150" i="1"/>
  <c r="BU150" i="1"/>
  <c r="GT150" i="1"/>
  <c r="AL151" i="1"/>
  <c r="CD151" i="1"/>
  <c r="FR151" i="1"/>
  <c r="BU152" i="1"/>
  <c r="CD152" i="1"/>
  <c r="FR153" i="1"/>
  <c r="AT154" i="1"/>
  <c r="BU154" i="1"/>
  <c r="CD154" i="1"/>
  <c r="GT154" i="1"/>
  <c r="AL155" i="1"/>
  <c r="CD155" i="1"/>
  <c r="H231" i="1"/>
  <c r="L231" i="1"/>
  <c r="S231" i="1"/>
  <c r="W231" i="1"/>
  <c r="AA231" i="1"/>
  <c r="AE231" i="1"/>
  <c r="AI231" i="1"/>
  <c r="AP231" i="1"/>
  <c r="AW231" i="1"/>
  <c r="BA231" i="1"/>
  <c r="BE231" i="1"/>
  <c r="BI231" i="1"/>
  <c r="BM231" i="1"/>
  <c r="BQ231" i="1"/>
  <c r="BX231" i="1"/>
  <c r="CB231" i="1"/>
  <c r="CI231" i="1"/>
  <c r="CM231" i="1"/>
  <c r="CQ231" i="1"/>
  <c r="CU231" i="1"/>
  <c r="CY231" i="1"/>
  <c r="DC231" i="1"/>
  <c r="DG231" i="1"/>
  <c r="DK231" i="1"/>
  <c r="DO231" i="1"/>
  <c r="DS231" i="1"/>
  <c r="DW231" i="1"/>
  <c r="EA231" i="1"/>
  <c r="EE231" i="1"/>
  <c r="EI231" i="1"/>
  <c r="EM231" i="1"/>
  <c r="EQ231" i="1"/>
  <c r="EU231" i="1"/>
  <c r="EY231" i="1"/>
  <c r="FC231" i="1"/>
  <c r="FG231" i="1"/>
  <c r="FK231" i="1"/>
  <c r="FO231" i="1"/>
  <c r="FV231" i="1"/>
  <c r="FZ231" i="1"/>
  <c r="GD231" i="1"/>
  <c r="GH231" i="1"/>
  <c r="GL231" i="1"/>
  <c r="GP231" i="1"/>
  <c r="FR229" i="1"/>
  <c r="M230" i="1"/>
  <c r="BU230" i="1"/>
  <c r="CD230" i="1"/>
  <c r="H301" i="1"/>
  <c r="L301" i="1"/>
  <c r="S301" i="1"/>
  <c r="W301" i="1"/>
  <c r="AA301" i="1"/>
  <c r="AE301" i="1"/>
  <c r="AI301" i="1"/>
  <c r="AP301" i="1"/>
  <c r="AW301" i="1"/>
  <c r="BA301" i="1"/>
  <c r="BE301" i="1"/>
  <c r="BI301" i="1"/>
  <c r="BM301" i="1"/>
  <c r="BQ301" i="1"/>
  <c r="BX301" i="1"/>
  <c r="CB301" i="1"/>
  <c r="CI301" i="1"/>
  <c r="CM301" i="1"/>
  <c r="CQ301" i="1"/>
  <c r="CU301" i="1"/>
  <c r="CY301" i="1"/>
  <c r="DC301" i="1"/>
  <c r="DG301" i="1"/>
  <c r="DK301" i="1"/>
  <c r="DO301" i="1"/>
  <c r="DS301" i="1"/>
  <c r="DW301" i="1"/>
  <c r="EA301" i="1"/>
  <c r="EE301" i="1"/>
  <c r="EI301" i="1"/>
  <c r="EM301" i="1"/>
  <c r="EQ301" i="1"/>
  <c r="EU301" i="1"/>
  <c r="EY301" i="1"/>
  <c r="FV301" i="1"/>
  <c r="FZ301" i="1"/>
  <c r="GD301" i="1"/>
  <c r="GH301" i="1"/>
  <c r="GL301" i="1"/>
  <c r="GP301" i="1"/>
  <c r="FR236" i="1"/>
  <c r="AT237" i="1"/>
  <c r="BU237" i="1"/>
  <c r="GT237" i="1"/>
  <c r="AL238" i="1"/>
  <c r="CD238" i="1"/>
  <c r="FR155" i="1"/>
  <c r="AT162" i="1"/>
  <c r="BU162" i="1"/>
  <c r="GT162" i="1"/>
  <c r="AL163" i="1"/>
  <c r="FR163" i="1"/>
  <c r="M164" i="1"/>
  <c r="BU164" i="1"/>
  <c r="CD164" i="1"/>
  <c r="FR165" i="1"/>
  <c r="BU166" i="1"/>
  <c r="FR167" i="1"/>
  <c r="AT168" i="1"/>
  <c r="BU168" i="1"/>
  <c r="CD169" i="1"/>
  <c r="FR169" i="1"/>
  <c r="BU170" i="1"/>
  <c r="FR171" i="1"/>
  <c r="AL175" i="1"/>
  <c r="M176" i="1"/>
  <c r="AT183" i="1"/>
  <c r="GT183" i="1"/>
  <c r="AL184" i="1"/>
  <c r="M185" i="1"/>
  <c r="GT185" i="1"/>
  <c r="AT187" i="1"/>
  <c r="GT187" i="1"/>
  <c r="AL188" i="1"/>
  <c r="AT189" i="1"/>
  <c r="GT189" i="1"/>
  <c r="AL190" i="1"/>
  <c r="AT191" i="1"/>
  <c r="GT191" i="1"/>
  <c r="M192" i="1"/>
  <c r="AL192" i="1"/>
  <c r="M193" i="1"/>
  <c r="AT193" i="1"/>
  <c r="GT193" i="1"/>
  <c r="AT195" i="1"/>
  <c r="GT195" i="1"/>
  <c r="M196" i="1"/>
  <c r="AL196" i="1"/>
  <c r="M197" i="1"/>
  <c r="AT197" i="1"/>
  <c r="M198" i="1"/>
  <c r="AL198" i="1"/>
  <c r="M199" i="1"/>
  <c r="AT199" i="1"/>
  <c r="GT199" i="1"/>
  <c r="M200" i="1"/>
  <c r="AL200" i="1"/>
  <c r="M202" i="1"/>
  <c r="AL202" i="1"/>
  <c r="CD202" i="1"/>
  <c r="AT203" i="1"/>
  <c r="GT203" i="1"/>
  <c r="M204" i="1"/>
  <c r="CD204" i="1"/>
  <c r="AT205" i="1"/>
  <c r="GT205" i="1"/>
  <c r="AL206" i="1"/>
  <c r="M207" i="1"/>
  <c r="AL207" i="1"/>
  <c r="FR207" i="1"/>
  <c r="M208" i="1"/>
  <c r="CD208" i="1"/>
  <c r="AT209" i="1"/>
  <c r="GT209" i="1"/>
  <c r="AL210" i="1"/>
  <c r="M211" i="1"/>
  <c r="O211" i="1" s="1"/>
  <c r="GT211" i="1"/>
  <c r="AL212" i="1"/>
  <c r="M213" i="1"/>
  <c r="AT213" i="1"/>
  <c r="GT213" i="1"/>
  <c r="AL217" i="1"/>
  <c r="FR217" i="1"/>
  <c r="M218" i="1"/>
  <c r="AL218" i="1"/>
  <c r="M219" i="1"/>
  <c r="AT219" i="1"/>
  <c r="M220" i="1"/>
  <c r="AL220" i="1"/>
  <c r="AL222" i="1"/>
  <c r="CD222" i="1"/>
  <c r="FR238" i="1"/>
  <c r="BU239" i="1"/>
  <c r="FR240" i="1"/>
  <c r="AT241" i="1"/>
  <c r="BU241" i="1"/>
  <c r="CD241" i="1"/>
  <c r="GT241" i="1"/>
  <c r="AL242" i="1"/>
  <c r="CD242" i="1"/>
  <c r="FR242" i="1"/>
  <c r="AT243" i="1"/>
  <c r="BU243" i="1"/>
  <c r="FR244" i="1"/>
  <c r="FR245" i="1"/>
  <c r="BU246" i="1"/>
  <c r="CD246" i="1"/>
  <c r="CD247" i="1"/>
  <c r="M248" i="1"/>
  <c r="AT248" i="1"/>
  <c r="BU248" i="1"/>
  <c r="CD248" i="1"/>
  <c r="FR249" i="1"/>
  <c r="M250" i="1"/>
  <c r="AT250" i="1"/>
  <c r="BU250" i="1"/>
  <c r="GT250" i="1"/>
  <c r="FR251" i="1"/>
  <c r="AT252" i="1"/>
  <c r="BU252" i="1"/>
  <c r="CD252" i="1"/>
  <c r="GT252" i="1"/>
  <c r="CD253" i="1"/>
  <c r="BU254" i="1"/>
  <c r="AL255" i="1"/>
  <c r="FR255" i="1"/>
  <c r="M256" i="1"/>
  <c r="AT256" i="1"/>
  <c r="BU256" i="1"/>
  <c r="GT256" i="1"/>
  <c r="CD257" i="1"/>
  <c r="M258" i="1"/>
  <c r="AT258" i="1"/>
  <c r="BU258" i="1"/>
  <c r="GT258" i="1"/>
  <c r="GV258" i="1" s="1"/>
  <c r="CD259" i="1"/>
  <c r="AT263" i="1"/>
  <c r="GT263" i="1"/>
  <c r="AL264" i="1"/>
  <c r="M265" i="1"/>
  <c r="AT265" i="1"/>
  <c r="GT265" i="1"/>
  <c r="AL267" i="1"/>
  <c r="FR267" i="1"/>
  <c r="AL269" i="1"/>
  <c r="GT269" i="1"/>
  <c r="GV269" i="1" s="1"/>
  <c r="AL270" i="1"/>
  <c r="AT271" i="1"/>
  <c r="GT271" i="1"/>
  <c r="AL272" i="1"/>
  <c r="M273" i="1"/>
  <c r="AT273" i="1"/>
  <c r="GT273" i="1"/>
  <c r="M275" i="1"/>
  <c r="AT275" i="1"/>
  <c r="GT275" i="1"/>
  <c r="GV275" i="1" s="1"/>
  <c r="M277" i="1"/>
  <c r="GT277" i="1"/>
  <c r="GV277" i="1" s="1"/>
  <c r="M278" i="1"/>
  <c r="AT279" i="1"/>
  <c r="GT279" i="1"/>
  <c r="GV279" i="1" s="1"/>
  <c r="M280" i="1"/>
  <c r="AL280" i="1"/>
  <c r="AT281" i="1"/>
  <c r="GT281" i="1"/>
  <c r="AL282" i="1"/>
  <c r="AT283" i="1"/>
  <c r="GT283" i="1"/>
  <c r="AL284" i="1"/>
  <c r="AT285" i="1"/>
  <c r="GT285" i="1"/>
  <c r="AL286" i="1"/>
  <c r="M287" i="1"/>
  <c r="AT287" i="1"/>
  <c r="GT287" i="1"/>
  <c r="M289" i="1"/>
  <c r="AL319" i="1"/>
  <c r="GT319" i="1"/>
  <c r="M325" i="1"/>
  <c r="AT325" i="1"/>
  <c r="GT325" i="1"/>
  <c r="AL326" i="1"/>
  <c r="M327" i="1"/>
  <c r="AL327" i="1"/>
  <c r="GT327" i="1"/>
  <c r="AL328" i="1"/>
  <c r="M329" i="1"/>
  <c r="AT329" i="1"/>
  <c r="GT329" i="1"/>
  <c r="M330" i="1"/>
  <c r="M331" i="1"/>
  <c r="GT331" i="1"/>
  <c r="GV331" i="1" s="1"/>
  <c r="AL332" i="1"/>
  <c r="M333" i="1"/>
  <c r="N333" i="1" s="1"/>
  <c r="CD10" i="1"/>
  <c r="M11" i="1"/>
  <c r="AL10" i="1"/>
  <c r="AA20" i="1"/>
  <c r="AE20" i="1"/>
  <c r="AI20" i="1"/>
  <c r="AP20" i="1"/>
  <c r="AW20" i="1"/>
  <c r="BA20" i="1"/>
  <c r="BE20" i="1"/>
  <c r="BI20" i="1"/>
  <c r="BM20" i="1"/>
  <c r="BQ20" i="1"/>
  <c r="BX20" i="1"/>
  <c r="CB20" i="1"/>
  <c r="CI20" i="1"/>
  <c r="CM20" i="1"/>
  <c r="CQ20" i="1"/>
  <c r="CU20" i="1"/>
  <c r="CY20" i="1"/>
  <c r="DC20" i="1"/>
  <c r="DG20" i="1"/>
  <c r="DK20" i="1"/>
  <c r="DO20" i="1"/>
  <c r="DS20" i="1"/>
  <c r="DW20" i="1"/>
  <c r="EA20" i="1"/>
  <c r="EE20" i="1"/>
  <c r="EI20" i="1"/>
  <c r="EM20" i="1"/>
  <c r="EQ20" i="1"/>
  <c r="EU20" i="1"/>
  <c r="EY20" i="1"/>
  <c r="FC20" i="1"/>
  <c r="FG20" i="1"/>
  <c r="FK20" i="1"/>
  <c r="FO20" i="1"/>
  <c r="FV20" i="1"/>
  <c r="FZ20" i="1"/>
  <c r="GD20" i="1"/>
  <c r="GH20" i="1"/>
  <c r="GL20" i="1"/>
  <c r="GP20" i="1"/>
  <c r="H43" i="1"/>
  <c r="L43" i="1"/>
  <c r="S43" i="1"/>
  <c r="W43" i="1"/>
  <c r="AA43" i="1"/>
  <c r="AE43" i="1"/>
  <c r="AI43" i="1"/>
  <c r="AP43" i="1"/>
  <c r="BA43" i="1"/>
  <c r="BE43" i="1"/>
  <c r="BI43" i="1"/>
  <c r="BM43" i="1"/>
  <c r="BQ43" i="1"/>
  <c r="BX43" i="1"/>
  <c r="CB43" i="1"/>
  <c r="CI43" i="1"/>
  <c r="CM43" i="1"/>
  <c r="M10" i="1"/>
  <c r="CQ43" i="1"/>
  <c r="CU43" i="1"/>
  <c r="CY43" i="1"/>
  <c r="DC43" i="1"/>
  <c r="DG43" i="1"/>
  <c r="DK43" i="1"/>
  <c r="DO43" i="1"/>
  <c r="DS43" i="1"/>
  <c r="DW43" i="1"/>
  <c r="EA43" i="1"/>
  <c r="EE43" i="1"/>
  <c r="EI43" i="1"/>
  <c r="EM43" i="1"/>
  <c r="EQ43" i="1"/>
  <c r="EU43" i="1"/>
  <c r="EY43" i="1"/>
  <c r="FC43" i="1"/>
  <c r="FG43" i="1"/>
  <c r="FK43" i="1"/>
  <c r="FO43" i="1"/>
  <c r="FV43" i="1"/>
  <c r="FZ43" i="1"/>
  <c r="GD43" i="1"/>
  <c r="GH43" i="1"/>
  <c r="GL43" i="1"/>
  <c r="GP43" i="1"/>
  <c r="H73" i="1"/>
  <c r="L73" i="1"/>
  <c r="S73" i="1"/>
  <c r="W73" i="1"/>
  <c r="AA73" i="1"/>
  <c r="AE73" i="1"/>
  <c r="AI73" i="1"/>
  <c r="AP73" i="1"/>
  <c r="AW73" i="1"/>
  <c r="BA73" i="1"/>
  <c r="BE73" i="1"/>
  <c r="BI73" i="1"/>
  <c r="BM73" i="1"/>
  <c r="BQ73" i="1"/>
  <c r="BX73" i="1"/>
  <c r="CB73" i="1"/>
  <c r="CI73" i="1"/>
  <c r="CM73" i="1"/>
  <c r="CQ73" i="1"/>
  <c r="CU73" i="1"/>
  <c r="CY73" i="1"/>
  <c r="DC73" i="1"/>
  <c r="DG73" i="1"/>
  <c r="DK73" i="1"/>
  <c r="DO73" i="1"/>
  <c r="DS73" i="1"/>
  <c r="DW73" i="1"/>
  <c r="EA73" i="1"/>
  <c r="EE73" i="1"/>
  <c r="EI73" i="1"/>
  <c r="EM73" i="1"/>
  <c r="EQ73" i="1"/>
  <c r="EU73" i="1"/>
  <c r="EY73" i="1"/>
  <c r="FC73" i="1"/>
  <c r="FG73" i="1"/>
  <c r="FK73" i="1"/>
  <c r="FO73" i="1"/>
  <c r="FV73" i="1"/>
  <c r="FZ73" i="1"/>
  <c r="GD73" i="1"/>
  <c r="GH73" i="1"/>
  <c r="GL73" i="1"/>
  <c r="GP73" i="1"/>
  <c r="H108" i="1"/>
  <c r="L108" i="1"/>
  <c r="S108" i="1"/>
  <c r="W108" i="1"/>
  <c r="AA108" i="1"/>
  <c r="AE108" i="1"/>
  <c r="AI108" i="1"/>
  <c r="AP108" i="1"/>
  <c r="AW108" i="1"/>
  <c r="BA108" i="1"/>
  <c r="BE108" i="1"/>
  <c r="BI108" i="1"/>
  <c r="BM108" i="1"/>
  <c r="BQ108" i="1"/>
  <c r="BX108" i="1"/>
  <c r="CB108" i="1"/>
  <c r="CI108" i="1"/>
  <c r="CM108" i="1"/>
  <c r="CQ108" i="1"/>
  <c r="CU108" i="1"/>
  <c r="CY108" i="1"/>
  <c r="DC108" i="1"/>
  <c r="DG108" i="1"/>
  <c r="DK108" i="1"/>
  <c r="DO108" i="1"/>
  <c r="DS108" i="1"/>
  <c r="DW108" i="1"/>
  <c r="EA108" i="1"/>
  <c r="EE108" i="1"/>
  <c r="EI108" i="1"/>
  <c r="EM108" i="1"/>
  <c r="EQ108" i="1"/>
  <c r="EU108" i="1"/>
  <c r="EY108" i="1"/>
  <c r="FC108" i="1"/>
  <c r="FG108" i="1"/>
  <c r="FK108" i="1"/>
  <c r="FO108" i="1"/>
  <c r="FV108" i="1"/>
  <c r="FZ108" i="1"/>
  <c r="GD108" i="1"/>
  <c r="GH108" i="1"/>
  <c r="GL108" i="1"/>
  <c r="GP108" i="1"/>
  <c r="H136" i="1"/>
  <c r="L136" i="1"/>
  <c r="S136" i="1"/>
  <c r="W136" i="1"/>
  <c r="AA136" i="1"/>
  <c r="AE136" i="1"/>
  <c r="AI136" i="1"/>
  <c r="AP136" i="1"/>
  <c r="AW136" i="1"/>
  <c r="BA136" i="1"/>
  <c r="BE136" i="1"/>
  <c r="BI136" i="1"/>
  <c r="BM136" i="1"/>
  <c r="BQ136" i="1"/>
  <c r="CB136" i="1"/>
  <c r="CI136" i="1"/>
  <c r="CM136" i="1"/>
  <c r="CQ136" i="1"/>
  <c r="CU136" i="1"/>
  <c r="CY136" i="1"/>
  <c r="DC136" i="1"/>
  <c r="DG136" i="1"/>
  <c r="DK136" i="1"/>
  <c r="DO136" i="1"/>
  <c r="DS136" i="1"/>
  <c r="DW136" i="1"/>
  <c r="EA136" i="1"/>
  <c r="EE136" i="1"/>
  <c r="EI136" i="1"/>
  <c r="EM136" i="1"/>
  <c r="EQ136" i="1"/>
  <c r="EU136" i="1"/>
  <c r="EY136" i="1"/>
  <c r="FC136" i="1"/>
  <c r="FG136" i="1"/>
  <c r="FK136" i="1"/>
  <c r="FO136" i="1"/>
  <c r="FV136" i="1"/>
  <c r="FZ136" i="1"/>
  <c r="GD136" i="1"/>
  <c r="GH136" i="1"/>
  <c r="GL136" i="1"/>
  <c r="GP136" i="1"/>
  <c r="I178" i="1"/>
  <c r="P178" i="1"/>
  <c r="T178" i="1"/>
  <c r="X178" i="1"/>
  <c r="AB178" i="1"/>
  <c r="AF178" i="1"/>
  <c r="AJ178" i="1"/>
  <c r="AQ178" i="1"/>
  <c r="AX178" i="1"/>
  <c r="BB178" i="1"/>
  <c r="BF178" i="1"/>
  <c r="BJ178" i="1"/>
  <c r="BN178" i="1"/>
  <c r="M156" i="1"/>
  <c r="BU156" i="1"/>
  <c r="CD156" i="1"/>
  <c r="CD157" i="1"/>
  <c r="FR157" i="1"/>
  <c r="BU158" i="1"/>
  <c r="CD158" i="1"/>
  <c r="FR159" i="1"/>
  <c r="M160" i="1"/>
  <c r="BU160" i="1"/>
  <c r="CD160" i="1"/>
  <c r="GT160" i="1"/>
  <c r="FR161" i="1"/>
  <c r="AT166" i="1"/>
  <c r="GT166" i="1"/>
  <c r="AL167" i="1"/>
  <c r="GV203" i="1"/>
  <c r="M223" i="1"/>
  <c r="FR223" i="1"/>
  <c r="CD224" i="1"/>
  <c r="M225" i="1"/>
  <c r="AL226" i="1"/>
  <c r="M227" i="1"/>
  <c r="AT227" i="1"/>
  <c r="GT227" i="1"/>
  <c r="BR178" i="1"/>
  <c r="BY178" i="1"/>
  <c r="CC178" i="1"/>
  <c r="CJ178" i="1"/>
  <c r="CN178" i="1"/>
  <c r="CR178" i="1"/>
  <c r="CV178" i="1"/>
  <c r="CZ178" i="1"/>
  <c r="DD178" i="1"/>
  <c r="DH178" i="1"/>
  <c r="DL178" i="1"/>
  <c r="DP178" i="1"/>
  <c r="DT178" i="1"/>
  <c r="DX178" i="1"/>
  <c r="EB178" i="1"/>
  <c r="EF178" i="1"/>
  <c r="EJ178" i="1"/>
  <c r="EN178" i="1"/>
  <c r="ER178" i="1"/>
  <c r="EV178" i="1"/>
  <c r="EZ178" i="1"/>
  <c r="FD178" i="1"/>
  <c r="FH178" i="1"/>
  <c r="FL178" i="1"/>
  <c r="FP178" i="1"/>
  <c r="FW178" i="1"/>
  <c r="GA178" i="1"/>
  <c r="GE178" i="1"/>
  <c r="GI178" i="1"/>
  <c r="GM178" i="1"/>
  <c r="GQ178" i="1"/>
  <c r="C231" i="1"/>
  <c r="J231" i="1"/>
  <c r="Q231" i="1"/>
  <c r="U231" i="1"/>
  <c r="Y231" i="1"/>
  <c r="AC231" i="1"/>
  <c r="AG231" i="1"/>
  <c r="AK231" i="1"/>
  <c r="AR231" i="1"/>
  <c r="AY231" i="1"/>
  <c r="BC231" i="1"/>
  <c r="BG231" i="1"/>
  <c r="BK231" i="1"/>
  <c r="BO231" i="1"/>
  <c r="BS231" i="1"/>
  <c r="BZ231" i="1"/>
  <c r="CG231" i="1"/>
  <c r="CK231" i="1"/>
  <c r="CO231" i="1"/>
  <c r="CS231" i="1"/>
  <c r="CW231" i="1"/>
  <c r="DA231" i="1"/>
  <c r="DE231" i="1"/>
  <c r="DI231" i="1"/>
  <c r="DM231" i="1"/>
  <c r="DQ231" i="1"/>
  <c r="DU231" i="1"/>
  <c r="DY231" i="1"/>
  <c r="EC231" i="1"/>
  <c r="EG231" i="1"/>
  <c r="EK231" i="1"/>
  <c r="EO231" i="1"/>
  <c r="ES231" i="1"/>
  <c r="EW231" i="1"/>
  <c r="FA231" i="1"/>
  <c r="FE231" i="1"/>
  <c r="FI231" i="1"/>
  <c r="FM231" i="1"/>
  <c r="FQ231" i="1"/>
  <c r="FX231" i="1"/>
  <c r="GB231" i="1"/>
  <c r="GF231" i="1"/>
  <c r="GJ231" i="1"/>
  <c r="GN231" i="1"/>
  <c r="GR231" i="1"/>
  <c r="C301" i="1"/>
  <c r="J301" i="1"/>
  <c r="Q301" i="1"/>
  <c r="U301" i="1"/>
  <c r="Y301" i="1"/>
  <c r="AC301" i="1"/>
  <c r="AG301" i="1"/>
  <c r="AK301" i="1"/>
  <c r="AR301" i="1"/>
  <c r="G301" i="1"/>
  <c r="K301" i="1"/>
  <c r="R301" i="1"/>
  <c r="V301" i="1"/>
  <c r="Z301" i="1"/>
  <c r="AD301" i="1"/>
  <c r="AH301" i="1"/>
  <c r="AS301" i="1"/>
  <c r="AZ301" i="1"/>
  <c r="BD301" i="1"/>
  <c r="BH301" i="1"/>
  <c r="BL301" i="1"/>
  <c r="BP301" i="1"/>
  <c r="BT301" i="1"/>
  <c r="CA301" i="1"/>
  <c r="CH301" i="1"/>
  <c r="CL301" i="1"/>
  <c r="CP301" i="1"/>
  <c r="CT301" i="1"/>
  <c r="CX301" i="1"/>
  <c r="DB301" i="1"/>
  <c r="DF301" i="1"/>
  <c r="DJ301" i="1"/>
  <c r="DN301" i="1"/>
  <c r="DR301" i="1"/>
  <c r="GT293" i="1"/>
  <c r="GV293" i="1" s="1"/>
  <c r="M294" i="1"/>
  <c r="CD294" i="1"/>
  <c r="AL295" i="1"/>
  <c r="AT334" i="1"/>
  <c r="CD334" i="1"/>
  <c r="CE334" i="1" s="1"/>
  <c r="AT310" i="1"/>
  <c r="BU310" i="1"/>
  <c r="CD310" i="1"/>
  <c r="GT310" i="1"/>
  <c r="GV310" i="1" s="1"/>
  <c r="FR311" i="1"/>
  <c r="M313" i="1"/>
  <c r="FR313" i="1"/>
  <c r="M314" i="1"/>
  <c r="CD314" i="1"/>
  <c r="M317" i="1"/>
  <c r="FR317" i="1"/>
  <c r="M321" i="1"/>
  <c r="AL321" i="1"/>
  <c r="FR321" i="1"/>
  <c r="M322" i="1"/>
  <c r="M323" i="1"/>
  <c r="AT323" i="1"/>
  <c r="M324" i="1"/>
  <c r="AL324" i="1"/>
  <c r="GV325" i="1"/>
  <c r="GV327" i="1"/>
  <c r="GV329" i="1"/>
  <c r="AY301" i="1"/>
  <c r="BC301" i="1"/>
  <c r="BG301" i="1"/>
  <c r="BK301" i="1"/>
  <c r="BO301" i="1"/>
  <c r="BS301" i="1"/>
  <c r="BZ301" i="1"/>
  <c r="CG301" i="1"/>
  <c r="CK301" i="1"/>
  <c r="CO301" i="1"/>
  <c r="CS301" i="1"/>
  <c r="CW301" i="1"/>
  <c r="DA301" i="1"/>
  <c r="DE301" i="1"/>
  <c r="DI301" i="1"/>
  <c r="DM301" i="1"/>
  <c r="DQ301" i="1"/>
  <c r="DU301" i="1"/>
  <c r="DY301" i="1"/>
  <c r="EC301" i="1"/>
  <c r="EG301" i="1"/>
  <c r="EK301" i="1"/>
  <c r="EO301" i="1"/>
  <c r="ES301" i="1"/>
  <c r="EW301" i="1"/>
  <c r="DV301" i="1"/>
  <c r="DZ301" i="1"/>
  <c r="ED301" i="1"/>
  <c r="EH301" i="1"/>
  <c r="EL301" i="1"/>
  <c r="AT296" i="1"/>
  <c r="FR297" i="1"/>
  <c r="AT298" i="1"/>
  <c r="BU298" i="1"/>
  <c r="CD298" i="1"/>
  <c r="GT298" i="1"/>
  <c r="GV298" i="1" s="1"/>
  <c r="CD299" i="1"/>
  <c r="FR299" i="1"/>
  <c r="M300" i="1"/>
  <c r="AT300" i="1"/>
  <c r="BU300" i="1"/>
  <c r="CD300" i="1"/>
  <c r="H358" i="1"/>
  <c r="L358" i="1"/>
  <c r="S358" i="1"/>
  <c r="W358" i="1"/>
  <c r="AA358" i="1"/>
  <c r="AE358" i="1"/>
  <c r="AI358" i="1"/>
  <c r="AW358" i="1"/>
  <c r="BA358" i="1"/>
  <c r="BE358" i="1"/>
  <c r="BI358" i="1"/>
  <c r="BM358" i="1"/>
  <c r="BQ358" i="1"/>
  <c r="CB358" i="1"/>
  <c r="CI358" i="1"/>
  <c r="CM358" i="1"/>
  <c r="CQ358" i="1"/>
  <c r="CU358" i="1"/>
  <c r="CY358" i="1"/>
  <c r="DC358" i="1"/>
  <c r="DG358" i="1"/>
  <c r="DK358" i="1"/>
  <c r="DO358" i="1"/>
  <c r="DS358" i="1"/>
  <c r="DW358" i="1"/>
  <c r="EA358" i="1"/>
  <c r="EE358" i="1"/>
  <c r="EI358" i="1"/>
  <c r="EM358" i="1"/>
  <c r="EQ358" i="1"/>
  <c r="EU358" i="1"/>
  <c r="EY358" i="1"/>
  <c r="FC358" i="1"/>
  <c r="FG358" i="1"/>
  <c r="FK358" i="1"/>
  <c r="FO358" i="1"/>
  <c r="FV358" i="1"/>
  <c r="FZ358" i="1"/>
  <c r="GD358" i="1"/>
  <c r="GH358" i="1"/>
  <c r="GL358" i="1"/>
  <c r="GP358" i="1"/>
  <c r="BU307" i="1"/>
  <c r="BV307" i="1" s="1"/>
  <c r="AT336" i="1"/>
  <c r="GT336" i="1"/>
  <c r="GV336" i="1" s="1"/>
  <c r="CD337" i="1"/>
  <c r="FR338" i="1"/>
  <c r="M339" i="1"/>
  <c r="CD339" i="1"/>
  <c r="AT340" i="1"/>
  <c r="GT340" i="1"/>
  <c r="GV340" i="1" s="1"/>
  <c r="M341" i="1"/>
  <c r="CD341" i="1"/>
  <c r="AT342" i="1"/>
  <c r="GT342" i="1"/>
  <c r="GV342" i="1" s="1"/>
  <c r="M344" i="1"/>
  <c r="AT344" i="1"/>
  <c r="GT344" i="1"/>
  <c r="GV344" i="1" s="1"/>
  <c r="AL345" i="1"/>
  <c r="CD345" i="1"/>
  <c r="AL353" i="1"/>
  <c r="M354" i="1"/>
  <c r="AT354" i="1"/>
  <c r="GT354" i="1"/>
  <c r="GV354" i="1" s="1"/>
  <c r="AL355" i="1"/>
  <c r="GT356" i="1"/>
  <c r="GV356" i="1" s="1"/>
  <c r="M357" i="1"/>
  <c r="AL357" i="1"/>
  <c r="AT6" i="1"/>
  <c r="BU6" i="1"/>
  <c r="CD6" i="1"/>
  <c r="GT6" i="1"/>
  <c r="BU10" i="1"/>
  <c r="AL11" i="1"/>
  <c r="CD11" i="1"/>
  <c r="FR11" i="1"/>
  <c r="AT12" i="1"/>
  <c r="BU12" i="1"/>
  <c r="FR13" i="1"/>
  <c r="BU14" i="1"/>
  <c r="CD14" i="1"/>
  <c r="CD15" i="1"/>
  <c r="AT16" i="1"/>
  <c r="BU16" i="1"/>
  <c r="GT16" i="1"/>
  <c r="FR17" i="1"/>
  <c r="BU18" i="1"/>
  <c r="FR19" i="1"/>
  <c r="AT25" i="1"/>
  <c r="BU25" i="1"/>
  <c r="GT25" i="1"/>
  <c r="AL26" i="1"/>
  <c r="FR26" i="1"/>
  <c r="BU27" i="1"/>
  <c r="CD27" i="1"/>
  <c r="FR28" i="1"/>
  <c r="AT29" i="1"/>
  <c r="BU29" i="1"/>
  <c r="FR30" i="1"/>
  <c r="M31" i="1"/>
  <c r="BU31" i="1"/>
  <c r="CD31" i="1"/>
  <c r="CD32" i="1"/>
  <c r="AT33" i="1"/>
  <c r="BU33" i="1"/>
  <c r="FR34" i="1"/>
  <c r="BU35" i="1"/>
  <c r="CD35" i="1"/>
  <c r="CD36" i="1"/>
  <c r="FR36" i="1"/>
  <c r="BU37" i="1"/>
  <c r="FR38" i="1"/>
  <c r="BU39" i="1"/>
  <c r="CD39" i="1"/>
  <c r="CD40" i="1"/>
  <c r="FR40" i="1"/>
  <c r="BU41" i="1"/>
  <c r="FR42" i="1"/>
  <c r="BU47" i="1"/>
  <c r="CD47" i="1"/>
  <c r="CD48" i="1"/>
  <c r="FR48" i="1"/>
  <c r="BU49" i="1"/>
  <c r="CD49" i="1"/>
  <c r="FR50" i="1"/>
  <c r="AT51" i="1"/>
  <c r="BU51" i="1"/>
  <c r="GT51" i="1"/>
  <c r="AL52" i="1"/>
  <c r="CD52" i="1"/>
  <c r="FR52" i="1"/>
  <c r="BU53" i="1"/>
  <c r="CD53" i="1"/>
  <c r="FR54" i="1"/>
  <c r="AT55" i="1"/>
  <c r="BU55" i="1"/>
  <c r="GT55" i="1"/>
  <c r="CD56" i="1"/>
  <c r="FR56" i="1"/>
  <c r="BU57" i="1"/>
  <c r="CD57" i="1"/>
  <c r="FR58" i="1"/>
  <c r="AT59" i="1"/>
  <c r="BU59" i="1"/>
  <c r="GT59" i="1"/>
  <c r="AL60" i="1"/>
  <c r="CD60" i="1"/>
  <c r="FR60" i="1"/>
  <c r="BU61" i="1"/>
  <c r="CD61" i="1"/>
  <c r="AT63" i="1"/>
  <c r="GT63" i="1"/>
  <c r="AL64" i="1"/>
  <c r="FR64" i="1"/>
  <c r="M65" i="1"/>
  <c r="BU65" i="1"/>
  <c r="CD65" i="1"/>
  <c r="FR66" i="1"/>
  <c r="AT67" i="1"/>
  <c r="BU67" i="1"/>
  <c r="GT67" i="1"/>
  <c r="AL68" i="1"/>
  <c r="FR68" i="1"/>
  <c r="M69" i="1"/>
  <c r="BU69" i="1"/>
  <c r="CD69" i="1"/>
  <c r="FR70" i="1"/>
  <c r="AT71" i="1"/>
  <c r="BU71" i="1"/>
  <c r="GT71" i="1"/>
  <c r="FR72" i="1"/>
  <c r="FR77" i="1"/>
  <c r="BU78" i="1"/>
  <c r="CD78" i="1"/>
  <c r="FR79" i="1"/>
  <c r="BU80" i="1"/>
  <c r="CD80" i="1"/>
  <c r="CD81" i="1"/>
  <c r="FR81" i="1"/>
  <c r="BU82" i="1"/>
  <c r="FR83" i="1"/>
  <c r="BU84" i="1"/>
  <c r="CD84" i="1"/>
  <c r="CD85" i="1"/>
  <c r="FR85" i="1"/>
  <c r="BU86" i="1"/>
  <c r="FR87" i="1"/>
  <c r="M88" i="1"/>
  <c r="BU88" i="1"/>
  <c r="CD88" i="1"/>
  <c r="FR89" i="1"/>
  <c r="AT92" i="1"/>
  <c r="BU92" i="1"/>
  <c r="GT92" i="1"/>
  <c r="AL93" i="1"/>
  <c r="FR93" i="1"/>
  <c r="AT94" i="1"/>
  <c r="BU94" i="1"/>
  <c r="AL6" i="1"/>
  <c r="FR6" i="1"/>
  <c r="L20" i="1"/>
  <c r="L5" i="1" s="1"/>
  <c r="L7" i="1" s="1"/>
  <c r="BU11" i="1"/>
  <c r="GT11" i="1"/>
  <c r="AL12" i="1"/>
  <c r="CD12" i="1"/>
  <c r="FR12" i="1"/>
  <c r="BU13" i="1"/>
  <c r="CD13" i="1"/>
  <c r="FR14" i="1"/>
  <c r="AT15" i="1"/>
  <c r="BU15" i="1"/>
  <c r="GT15" i="1"/>
  <c r="AL16" i="1"/>
  <c r="CD16" i="1"/>
  <c r="FR16" i="1"/>
  <c r="BU17" i="1"/>
  <c r="CD17" i="1"/>
  <c r="FR18" i="1"/>
  <c r="AT19" i="1"/>
  <c r="BU19" i="1"/>
  <c r="CD19" i="1"/>
  <c r="GT19" i="1"/>
  <c r="BU24" i="1"/>
  <c r="CD25" i="1"/>
  <c r="FR25" i="1"/>
  <c r="BU26" i="1"/>
  <c r="FR27" i="1"/>
  <c r="AT28" i="1"/>
  <c r="BU28" i="1"/>
  <c r="CD28" i="1"/>
  <c r="GT28" i="1"/>
  <c r="CD29" i="1"/>
  <c r="FR29" i="1"/>
  <c r="AT30" i="1"/>
  <c r="BU30" i="1"/>
  <c r="CD30" i="1"/>
  <c r="FR31" i="1"/>
  <c r="AT32" i="1"/>
  <c r="BU32" i="1"/>
  <c r="GT32" i="1"/>
  <c r="AL33" i="1"/>
  <c r="CD33" i="1"/>
  <c r="FR33" i="1"/>
  <c r="BU34" i="1"/>
  <c r="CD34" i="1"/>
  <c r="FR35" i="1"/>
  <c r="AT36" i="1"/>
  <c r="BU36" i="1"/>
  <c r="GT36" i="1"/>
  <c r="AL37" i="1"/>
  <c r="FR37" i="1"/>
  <c r="M38" i="1"/>
  <c r="BU38" i="1"/>
  <c r="CD38" i="1"/>
  <c r="FR39" i="1"/>
  <c r="AT40" i="1"/>
  <c r="BU40" i="1"/>
  <c r="GT40" i="1"/>
  <c r="AL41" i="1"/>
  <c r="FR41" i="1"/>
  <c r="BU42" i="1"/>
  <c r="CD42" i="1"/>
  <c r="FR47" i="1"/>
  <c r="M48" i="1"/>
  <c r="AT48" i="1"/>
  <c r="BU48" i="1"/>
  <c r="FR49" i="1"/>
  <c r="AT50" i="1"/>
  <c r="BU50" i="1"/>
  <c r="CD50" i="1"/>
  <c r="GT50" i="1"/>
  <c r="AL51" i="1"/>
  <c r="CD51" i="1"/>
  <c r="FR51" i="1"/>
  <c r="AT52" i="1"/>
  <c r="BU52" i="1"/>
  <c r="GT52" i="1"/>
  <c r="FR53" i="1"/>
  <c r="BU54" i="1"/>
  <c r="CD54" i="1"/>
  <c r="CD55" i="1"/>
  <c r="AT56" i="1"/>
  <c r="BU56" i="1"/>
  <c r="GT56" i="1"/>
  <c r="FR57" i="1"/>
  <c r="BU58" i="1"/>
  <c r="CD58" i="1"/>
  <c r="AL59" i="1"/>
  <c r="CD59" i="1"/>
  <c r="FR59" i="1"/>
  <c r="AT60" i="1"/>
  <c r="BU60" i="1"/>
  <c r="FR61" i="1"/>
  <c r="BU62" i="1"/>
  <c r="CD63" i="1"/>
  <c r="BU64" i="1"/>
  <c r="FR65" i="1"/>
  <c r="BU66" i="1"/>
  <c r="CD66" i="1"/>
  <c r="CD67" i="1"/>
  <c r="BU68" i="1"/>
  <c r="FR69" i="1"/>
  <c r="BU70" i="1"/>
  <c r="CD70" i="1"/>
  <c r="CD71" i="1"/>
  <c r="BU72" i="1"/>
  <c r="FR78" i="1"/>
  <c r="M79" i="1"/>
  <c r="BU79" i="1"/>
  <c r="CD79" i="1"/>
  <c r="FR80" i="1"/>
  <c r="AT81" i="1"/>
  <c r="BU81" i="1"/>
  <c r="GT81" i="1"/>
  <c r="AL82" i="1"/>
  <c r="FR82" i="1"/>
  <c r="BU83" i="1"/>
  <c r="CD83" i="1"/>
  <c r="FR84" i="1"/>
  <c r="AT85" i="1"/>
  <c r="BU85" i="1"/>
  <c r="GT85" i="1"/>
  <c r="AL86" i="1"/>
  <c r="FR86" i="1"/>
  <c r="BU87" i="1"/>
  <c r="CD87" i="1"/>
  <c r="FR88" i="1"/>
  <c r="BU89" i="1"/>
  <c r="CD89" i="1"/>
  <c r="CD92" i="1"/>
  <c r="BU93" i="1"/>
  <c r="CD94" i="1"/>
  <c r="FR94" i="1"/>
  <c r="H20" i="1"/>
  <c r="H5" i="1" s="1"/>
  <c r="H7" i="1" s="1"/>
  <c r="S20" i="1"/>
  <c r="S5" i="1" s="1"/>
  <c r="S7" i="1" s="1"/>
  <c r="W20" i="1"/>
  <c r="FR10" i="1"/>
  <c r="AT11" i="1"/>
  <c r="W5" i="1"/>
  <c r="W7" i="1" s="1"/>
  <c r="BE5" i="1"/>
  <c r="BE7" i="1" s="1"/>
  <c r="CI5" i="1"/>
  <c r="CI7" i="1" s="1"/>
  <c r="CY5" i="1"/>
  <c r="CY7" i="1" s="1"/>
  <c r="DO5" i="1"/>
  <c r="DO7" i="1" s="1"/>
  <c r="EE5" i="1"/>
  <c r="EE7" i="1" s="1"/>
  <c r="EU5" i="1"/>
  <c r="EU7" i="1" s="1"/>
  <c r="FZ5" i="1"/>
  <c r="FZ7" i="1" s="1"/>
  <c r="GH5" i="1"/>
  <c r="GH7" i="1" s="1"/>
  <c r="GP5" i="1"/>
  <c r="GP7" i="1" s="1"/>
  <c r="M6" i="1"/>
  <c r="I20" i="1"/>
  <c r="P20" i="1"/>
  <c r="T20" i="1"/>
  <c r="X20" i="1"/>
  <c r="AB20" i="1"/>
  <c r="AF20" i="1"/>
  <c r="AJ20" i="1"/>
  <c r="AQ20" i="1"/>
  <c r="AX20" i="1"/>
  <c r="BB20" i="1"/>
  <c r="BF20" i="1"/>
  <c r="BJ20" i="1"/>
  <c r="BN20" i="1"/>
  <c r="BR20" i="1"/>
  <c r="BY20" i="1"/>
  <c r="CC20" i="1"/>
  <c r="CJ20" i="1"/>
  <c r="CN20" i="1"/>
  <c r="CR20" i="1"/>
  <c r="CV20" i="1"/>
  <c r="CZ20" i="1"/>
  <c r="DD20" i="1"/>
  <c r="DH20" i="1"/>
  <c r="DL20" i="1"/>
  <c r="DP20" i="1"/>
  <c r="DT20" i="1"/>
  <c r="DX20" i="1"/>
  <c r="EB20" i="1"/>
  <c r="EF20" i="1"/>
  <c r="EJ20" i="1"/>
  <c r="EN20" i="1"/>
  <c r="ER20" i="1"/>
  <c r="EV20" i="1"/>
  <c r="EZ20" i="1"/>
  <c r="FD20" i="1"/>
  <c r="FH20" i="1"/>
  <c r="FL20" i="1"/>
  <c r="FP20" i="1"/>
  <c r="FW20" i="1"/>
  <c r="GA20" i="1"/>
  <c r="GE20" i="1"/>
  <c r="GI20" i="1"/>
  <c r="GM20" i="1"/>
  <c r="GQ20" i="1"/>
  <c r="AT10" i="1"/>
  <c r="GT10" i="1"/>
  <c r="GT12" i="1"/>
  <c r="M13" i="1"/>
  <c r="AL13" i="1"/>
  <c r="M14" i="1"/>
  <c r="AT14" i="1"/>
  <c r="GT14" i="1"/>
  <c r="M17" i="1"/>
  <c r="AL17" i="1"/>
  <c r="M18" i="1"/>
  <c r="AT18" i="1"/>
  <c r="AV18" i="1" s="1"/>
  <c r="GT18" i="1"/>
  <c r="AL19" i="1"/>
  <c r="I43" i="1"/>
  <c r="P43" i="1"/>
  <c r="T43" i="1"/>
  <c r="X43" i="1"/>
  <c r="AB43" i="1"/>
  <c r="AF43" i="1"/>
  <c r="AJ43" i="1"/>
  <c r="AQ43" i="1"/>
  <c r="AX43" i="1"/>
  <c r="BB43" i="1"/>
  <c r="BF43" i="1"/>
  <c r="BJ43" i="1"/>
  <c r="BN43" i="1"/>
  <c r="BR43" i="1"/>
  <c r="BY43" i="1"/>
  <c r="CC43" i="1"/>
  <c r="CJ43" i="1"/>
  <c r="CN43" i="1"/>
  <c r="CR43" i="1"/>
  <c r="CV43" i="1"/>
  <c r="CZ43" i="1"/>
  <c r="DD43" i="1"/>
  <c r="DH43" i="1"/>
  <c r="DL43" i="1"/>
  <c r="DP43" i="1"/>
  <c r="DT43" i="1"/>
  <c r="DX43" i="1"/>
  <c r="EB43" i="1"/>
  <c r="EF43" i="1"/>
  <c r="EJ43" i="1"/>
  <c r="EN43" i="1"/>
  <c r="ER43" i="1"/>
  <c r="EV43" i="1"/>
  <c r="EZ43" i="1"/>
  <c r="FD43" i="1"/>
  <c r="FH43" i="1"/>
  <c r="FL43" i="1"/>
  <c r="FP43" i="1"/>
  <c r="FW43" i="1"/>
  <c r="GA43" i="1"/>
  <c r="GE43" i="1"/>
  <c r="GI43" i="1"/>
  <c r="GM43" i="1"/>
  <c r="GQ43" i="1"/>
  <c r="M25" i="1"/>
  <c r="AL25" i="1"/>
  <c r="M26" i="1"/>
  <c r="CD26" i="1"/>
  <c r="AT27" i="1"/>
  <c r="GT27" i="1"/>
  <c r="AL28" i="1"/>
  <c r="M29" i="1"/>
  <c r="AL29" i="1"/>
  <c r="GT29" i="1"/>
  <c r="AL30" i="1"/>
  <c r="AT31" i="1"/>
  <c r="GT31" i="1"/>
  <c r="GT33" i="1"/>
  <c r="M34" i="1"/>
  <c r="AL34" i="1"/>
  <c r="M35" i="1"/>
  <c r="AT35" i="1"/>
  <c r="GT35" i="1"/>
  <c r="AT37" i="1"/>
  <c r="GT37" i="1"/>
  <c r="AL38" i="1"/>
  <c r="M39" i="1"/>
  <c r="AT39" i="1"/>
  <c r="GT39" i="1"/>
  <c r="AT41" i="1"/>
  <c r="GT41" i="1"/>
  <c r="M42" i="1"/>
  <c r="AL42" i="1"/>
  <c r="I73" i="1"/>
  <c r="P73" i="1"/>
  <c r="T73" i="1"/>
  <c r="X73" i="1"/>
  <c r="AB73" i="1"/>
  <c r="AF73" i="1"/>
  <c r="AJ73" i="1"/>
  <c r="AQ73" i="1"/>
  <c r="AX73" i="1"/>
  <c r="BB73" i="1"/>
  <c r="BF73" i="1"/>
  <c r="BJ73" i="1"/>
  <c r="BN73" i="1"/>
  <c r="BR73" i="1"/>
  <c r="BY73" i="1"/>
  <c r="CC73" i="1"/>
  <c r="CJ73" i="1"/>
  <c r="CN73" i="1"/>
  <c r="CR73" i="1"/>
  <c r="CV73" i="1"/>
  <c r="CZ73" i="1"/>
  <c r="DD73" i="1"/>
  <c r="DH73" i="1"/>
  <c r="DL73" i="1"/>
  <c r="DP73" i="1"/>
  <c r="DT73" i="1"/>
  <c r="DX73" i="1"/>
  <c r="EB73" i="1"/>
  <c r="EF73" i="1"/>
  <c r="EJ73" i="1"/>
  <c r="EN73" i="1"/>
  <c r="ER73" i="1"/>
  <c r="EV73" i="1"/>
  <c r="EZ73" i="1"/>
  <c r="FD73" i="1"/>
  <c r="FH73" i="1"/>
  <c r="FL73" i="1"/>
  <c r="FP73" i="1"/>
  <c r="FW73" i="1"/>
  <c r="GA73" i="1"/>
  <c r="GE73" i="1"/>
  <c r="GI73" i="1"/>
  <c r="GM73" i="1"/>
  <c r="GQ73" i="1"/>
  <c r="AT47" i="1"/>
  <c r="GT47" i="1"/>
  <c r="AL48" i="1"/>
  <c r="AT49" i="1"/>
  <c r="GT49" i="1"/>
  <c r="AL50" i="1"/>
  <c r="M51" i="1"/>
  <c r="M52" i="1"/>
  <c r="AT53" i="1"/>
  <c r="GT53" i="1"/>
  <c r="AL54" i="1"/>
  <c r="M55" i="1"/>
  <c r="AL55" i="1"/>
  <c r="FR55" i="1"/>
  <c r="M56" i="1"/>
  <c r="AT57" i="1"/>
  <c r="GT57" i="1"/>
  <c r="AL58" i="1"/>
  <c r="M59" i="1"/>
  <c r="M60" i="1"/>
  <c r="AT61" i="1"/>
  <c r="GT61" i="1"/>
  <c r="AL62" i="1"/>
  <c r="AN62" i="1" s="1"/>
  <c r="AL63" i="1"/>
  <c r="FR63" i="1"/>
  <c r="M64" i="1"/>
  <c r="CD64" i="1"/>
  <c r="AT65" i="1"/>
  <c r="GT65" i="1"/>
  <c r="AL66" i="1"/>
  <c r="M67" i="1"/>
  <c r="AL67" i="1"/>
  <c r="FR67" i="1"/>
  <c r="M68" i="1"/>
  <c r="CD68" i="1"/>
  <c r="AT69" i="1"/>
  <c r="GT69" i="1"/>
  <c r="AL70" i="1"/>
  <c r="M71" i="1"/>
  <c r="AL71" i="1"/>
  <c r="FR71" i="1"/>
  <c r="M72" i="1"/>
  <c r="AL72" i="1"/>
  <c r="CD72" i="1"/>
  <c r="I108" i="1"/>
  <c r="P108" i="1"/>
  <c r="T108" i="1"/>
  <c r="X108" i="1"/>
  <c r="AB108" i="1"/>
  <c r="AF108" i="1"/>
  <c r="AJ108" i="1"/>
  <c r="AQ108" i="1"/>
  <c r="AX108" i="1"/>
  <c r="BB108" i="1"/>
  <c r="BF108" i="1"/>
  <c r="BJ108" i="1"/>
  <c r="BN108" i="1"/>
  <c r="BR108" i="1"/>
  <c r="CD77" i="1"/>
  <c r="CC108" i="1"/>
  <c r="CJ108" i="1"/>
  <c r="CN108" i="1"/>
  <c r="CR108" i="1"/>
  <c r="CV108" i="1"/>
  <c r="CZ108" i="1"/>
  <c r="DD108" i="1"/>
  <c r="DH108" i="1"/>
  <c r="DL108" i="1"/>
  <c r="DP108" i="1"/>
  <c r="DT108" i="1"/>
  <c r="DX108" i="1"/>
  <c r="EB108" i="1"/>
  <c r="EF108" i="1"/>
  <c r="EJ108" i="1"/>
  <c r="EN108" i="1"/>
  <c r="ER108" i="1"/>
  <c r="EV108" i="1"/>
  <c r="EZ108" i="1"/>
  <c r="FD108" i="1"/>
  <c r="FH108" i="1"/>
  <c r="FL108" i="1"/>
  <c r="FP108" i="1"/>
  <c r="FW108" i="1"/>
  <c r="GA108" i="1"/>
  <c r="GE108" i="1"/>
  <c r="GI108" i="1"/>
  <c r="GM108" i="1"/>
  <c r="GQ108" i="1"/>
  <c r="AT78" i="1"/>
  <c r="GT78" i="1"/>
  <c r="GV78" i="1" s="1"/>
  <c r="AL79" i="1"/>
  <c r="M80" i="1"/>
  <c r="AT80" i="1"/>
  <c r="GT80" i="1"/>
  <c r="AT82" i="1"/>
  <c r="GT82" i="1"/>
  <c r="M83" i="1"/>
  <c r="AL83" i="1"/>
  <c r="M84" i="1"/>
  <c r="AT84" i="1"/>
  <c r="GT84" i="1"/>
  <c r="AT86" i="1"/>
  <c r="GT86" i="1"/>
  <c r="GV86" i="1" s="1"/>
  <c r="AL87" i="1"/>
  <c r="AT88" i="1"/>
  <c r="GT88" i="1"/>
  <c r="AL89" i="1"/>
  <c r="FR95" i="1"/>
  <c r="AT96" i="1"/>
  <c r="BU96" i="1"/>
  <c r="GT96" i="1"/>
  <c r="AL97" i="1"/>
  <c r="FR97" i="1"/>
  <c r="BU98" i="1"/>
  <c r="CD98" i="1"/>
  <c r="FR99" i="1"/>
  <c r="AT100" i="1"/>
  <c r="BU100" i="1"/>
  <c r="GT100" i="1"/>
  <c r="AL101" i="1"/>
  <c r="FR101" i="1"/>
  <c r="BU102" i="1"/>
  <c r="CD102" i="1"/>
  <c r="FR103" i="1"/>
  <c r="AT104" i="1"/>
  <c r="BU104" i="1"/>
  <c r="GT104" i="1"/>
  <c r="AL105" i="1"/>
  <c r="CD105" i="1"/>
  <c r="FR105" i="1"/>
  <c r="BU106" i="1"/>
  <c r="CD106" i="1"/>
  <c r="FR107" i="1"/>
  <c r="GN136" i="1"/>
  <c r="GR136" i="1"/>
  <c r="AT113" i="1"/>
  <c r="BU113" i="1"/>
  <c r="CD113" i="1"/>
  <c r="GT113" i="1"/>
  <c r="CD114" i="1"/>
  <c r="FR114" i="1"/>
  <c r="AT115" i="1"/>
  <c r="BU115" i="1"/>
  <c r="GT115" i="1"/>
  <c r="FR116" i="1"/>
  <c r="AT117" i="1"/>
  <c r="BU117" i="1"/>
  <c r="CD117" i="1"/>
  <c r="GT117" i="1"/>
  <c r="CD118" i="1"/>
  <c r="AT119" i="1"/>
  <c r="BU119" i="1"/>
  <c r="GT119" i="1"/>
  <c r="FR120" i="1"/>
  <c r="AT121" i="1"/>
  <c r="BU121" i="1"/>
  <c r="CD121" i="1"/>
  <c r="FR122" i="1"/>
  <c r="AT123" i="1"/>
  <c r="BU123" i="1"/>
  <c r="GT123" i="1"/>
  <c r="FR124" i="1"/>
  <c r="AT125" i="1"/>
  <c r="BU125" i="1"/>
  <c r="CD125" i="1"/>
  <c r="GT125" i="1"/>
  <c r="AL126" i="1"/>
  <c r="CD126" i="1"/>
  <c r="FR126" i="1"/>
  <c r="AT127" i="1"/>
  <c r="BU127" i="1"/>
  <c r="GT127" i="1"/>
  <c r="FR128" i="1"/>
  <c r="CD131" i="1"/>
  <c r="BU132" i="1"/>
  <c r="CD132" i="1"/>
  <c r="FR133" i="1"/>
  <c r="AT134" i="1"/>
  <c r="BU134" i="1"/>
  <c r="AL135" i="1"/>
  <c r="CD135" i="1"/>
  <c r="FR135" i="1"/>
  <c r="M141" i="1"/>
  <c r="AL141" i="1"/>
  <c r="CD141" i="1"/>
  <c r="AT142" i="1"/>
  <c r="GT142" i="1"/>
  <c r="AL143" i="1"/>
  <c r="AL144" i="1"/>
  <c r="FR144" i="1"/>
  <c r="M145" i="1"/>
  <c r="AL145" i="1"/>
  <c r="AT146" i="1"/>
  <c r="GT146" i="1"/>
  <c r="AT148" i="1"/>
  <c r="GT148" i="1"/>
  <c r="AL149" i="1"/>
  <c r="M150" i="1"/>
  <c r="AL150" i="1"/>
  <c r="FR150" i="1"/>
  <c r="M151" i="1"/>
  <c r="AT152" i="1"/>
  <c r="GT152" i="1"/>
  <c r="M153" i="1"/>
  <c r="AL153" i="1"/>
  <c r="M154" i="1"/>
  <c r="AT156" i="1"/>
  <c r="GT156" i="1"/>
  <c r="AT95" i="1"/>
  <c r="BU95" i="1"/>
  <c r="CD95" i="1"/>
  <c r="GT95" i="1"/>
  <c r="CD96" i="1"/>
  <c r="FR96" i="1"/>
  <c r="BU97" i="1"/>
  <c r="FR98" i="1"/>
  <c r="AT99" i="1"/>
  <c r="BU99" i="1"/>
  <c r="CD99" i="1"/>
  <c r="GT99" i="1"/>
  <c r="CD100" i="1"/>
  <c r="FR100" i="1"/>
  <c r="BU101" i="1"/>
  <c r="FR102" i="1"/>
  <c r="AT103" i="1"/>
  <c r="BU103" i="1"/>
  <c r="CD103" i="1"/>
  <c r="CD104" i="1"/>
  <c r="AT105" i="1"/>
  <c r="BU105" i="1"/>
  <c r="FR106" i="1"/>
  <c r="AT107" i="1"/>
  <c r="BU107" i="1"/>
  <c r="CD107" i="1"/>
  <c r="AT114" i="1"/>
  <c r="BU114" i="1"/>
  <c r="GT114" i="1"/>
  <c r="CD115" i="1"/>
  <c r="FR115" i="1"/>
  <c r="BU116" i="1"/>
  <c r="CD116" i="1"/>
  <c r="AT118" i="1"/>
  <c r="BU118" i="1"/>
  <c r="GT118" i="1"/>
  <c r="AL119" i="1"/>
  <c r="CD119" i="1"/>
  <c r="FR119" i="1"/>
  <c r="BU120" i="1"/>
  <c r="CD120" i="1"/>
  <c r="FR121" i="1"/>
  <c r="BU122" i="1"/>
  <c r="CD122" i="1"/>
  <c r="CD123" i="1"/>
  <c r="BU124" i="1"/>
  <c r="CD124" i="1"/>
  <c r="FR125" i="1"/>
  <c r="AT126" i="1"/>
  <c r="BU126" i="1"/>
  <c r="CD127" i="1"/>
  <c r="BU128" i="1"/>
  <c r="CD128" i="1"/>
  <c r="D136" i="1"/>
  <c r="D5" i="1" s="1"/>
  <c r="AT131" i="1"/>
  <c r="BU131" i="1"/>
  <c r="GT131" i="1"/>
  <c r="FR132" i="1"/>
  <c r="BU133" i="1"/>
  <c r="CD133" i="1"/>
  <c r="AL134" i="1"/>
  <c r="CD134" i="1"/>
  <c r="FR134" i="1"/>
  <c r="AT135" i="1"/>
  <c r="BU135" i="1"/>
  <c r="GT135" i="1"/>
  <c r="AT141" i="1"/>
  <c r="GT141" i="1"/>
  <c r="AL142" i="1"/>
  <c r="M143" i="1"/>
  <c r="M144" i="1"/>
  <c r="AT145" i="1"/>
  <c r="GT145" i="1"/>
  <c r="AL146" i="1"/>
  <c r="M147" i="1"/>
  <c r="AL147" i="1"/>
  <c r="GT147" i="1"/>
  <c r="GV147" i="1" s="1"/>
  <c r="M148" i="1"/>
  <c r="AL148" i="1"/>
  <c r="AT149" i="1"/>
  <c r="GT149" i="1"/>
  <c r="GT151" i="1"/>
  <c r="M152" i="1"/>
  <c r="AL152" i="1"/>
  <c r="AT153" i="1"/>
  <c r="GT153" i="1"/>
  <c r="AL154" i="1"/>
  <c r="M155" i="1"/>
  <c r="AT155" i="1"/>
  <c r="GT155" i="1"/>
  <c r="AL156" i="1"/>
  <c r="M157" i="1"/>
  <c r="GT157" i="1"/>
  <c r="AL158" i="1"/>
  <c r="M92" i="1"/>
  <c r="AL92" i="1"/>
  <c r="FR92" i="1"/>
  <c r="M93" i="1"/>
  <c r="CD93" i="1"/>
  <c r="M94" i="1"/>
  <c r="AL94" i="1"/>
  <c r="GT94" i="1"/>
  <c r="AL95" i="1"/>
  <c r="M96" i="1"/>
  <c r="AL96" i="1"/>
  <c r="M97" i="1"/>
  <c r="CD97" i="1"/>
  <c r="AT98" i="1"/>
  <c r="GT98" i="1"/>
  <c r="AL99" i="1"/>
  <c r="M100" i="1"/>
  <c r="AL100" i="1"/>
  <c r="M101" i="1"/>
  <c r="CD101" i="1"/>
  <c r="AT102" i="1"/>
  <c r="GT102" i="1"/>
  <c r="AL103" i="1"/>
  <c r="M104" i="1"/>
  <c r="AL104" i="1"/>
  <c r="FR104" i="1"/>
  <c r="M105" i="1"/>
  <c r="AT106" i="1"/>
  <c r="GT106" i="1"/>
  <c r="AL107" i="1"/>
  <c r="I136" i="1"/>
  <c r="T136" i="1"/>
  <c r="X136" i="1"/>
  <c r="AB136" i="1"/>
  <c r="AF136" i="1"/>
  <c r="AJ136" i="1"/>
  <c r="AQ136" i="1"/>
  <c r="AX136" i="1"/>
  <c r="BB136" i="1"/>
  <c r="BF136" i="1"/>
  <c r="BJ136" i="1"/>
  <c r="BN136" i="1"/>
  <c r="BR136" i="1"/>
  <c r="BY136" i="1"/>
  <c r="CC136" i="1"/>
  <c r="CJ136" i="1"/>
  <c r="CN136" i="1"/>
  <c r="CR136" i="1"/>
  <c r="CV136" i="1"/>
  <c r="CZ136" i="1"/>
  <c r="DD136" i="1"/>
  <c r="DH136" i="1"/>
  <c r="DL136" i="1"/>
  <c r="DP136" i="1"/>
  <c r="DT136" i="1"/>
  <c r="DX136" i="1"/>
  <c r="EB136" i="1"/>
  <c r="EF136" i="1"/>
  <c r="EJ136" i="1"/>
  <c r="EN136" i="1"/>
  <c r="ER136" i="1"/>
  <c r="EV136" i="1"/>
  <c r="EZ136" i="1"/>
  <c r="FD136" i="1"/>
  <c r="FH136" i="1"/>
  <c r="FL136" i="1"/>
  <c r="FP136" i="1"/>
  <c r="FW136" i="1"/>
  <c r="GA136" i="1"/>
  <c r="GE136" i="1"/>
  <c r="GI136" i="1"/>
  <c r="GM136" i="1"/>
  <c r="GQ136" i="1"/>
  <c r="M113" i="1"/>
  <c r="FR113" i="1"/>
  <c r="AL115" i="1"/>
  <c r="M116" i="1"/>
  <c r="AL116" i="1"/>
  <c r="M117" i="1"/>
  <c r="FR117" i="1"/>
  <c r="M120" i="1"/>
  <c r="AL120" i="1"/>
  <c r="M121" i="1"/>
  <c r="GT121" i="1"/>
  <c r="M122" i="1"/>
  <c r="AL122" i="1"/>
  <c r="AL123" i="1"/>
  <c r="FR123" i="1"/>
  <c r="M124" i="1"/>
  <c r="AL124" i="1"/>
  <c r="M125" i="1"/>
  <c r="AL127" i="1"/>
  <c r="FR127" i="1"/>
  <c r="M128" i="1"/>
  <c r="AL128" i="1"/>
  <c r="M131" i="1"/>
  <c r="AT132" i="1"/>
  <c r="GT132" i="1"/>
  <c r="AL133" i="1"/>
  <c r="M134" i="1"/>
  <c r="GT134" i="1"/>
  <c r="M135" i="1"/>
  <c r="C178" i="1"/>
  <c r="J178" i="1"/>
  <c r="Q178" i="1"/>
  <c r="U178" i="1"/>
  <c r="Y178" i="1"/>
  <c r="AC178" i="1"/>
  <c r="AG178" i="1"/>
  <c r="AK178" i="1"/>
  <c r="AR178" i="1"/>
  <c r="AY178" i="1"/>
  <c r="BC178" i="1"/>
  <c r="BG178" i="1"/>
  <c r="BK178" i="1"/>
  <c r="BO178" i="1"/>
  <c r="BS178" i="1"/>
  <c r="BZ178" i="1"/>
  <c r="CG178" i="1"/>
  <c r="CK178" i="1"/>
  <c r="CO178" i="1"/>
  <c r="CS178" i="1"/>
  <c r="CW178" i="1"/>
  <c r="DA178" i="1"/>
  <c r="DE178" i="1"/>
  <c r="DI178" i="1"/>
  <c r="DM178" i="1"/>
  <c r="DQ178" i="1"/>
  <c r="DU178" i="1"/>
  <c r="DY178" i="1"/>
  <c r="DY5" i="1" s="1"/>
  <c r="DY7" i="1" s="1"/>
  <c r="EC178" i="1"/>
  <c r="EC5" i="1" s="1"/>
  <c r="EC7" i="1" s="1"/>
  <c r="EG178" i="1"/>
  <c r="EG5" i="1" s="1"/>
  <c r="EG7" i="1" s="1"/>
  <c r="EK178" i="1"/>
  <c r="EK5" i="1" s="1"/>
  <c r="EK7" i="1" s="1"/>
  <c r="EO178" i="1"/>
  <c r="EO5" i="1" s="1"/>
  <c r="EO7" i="1" s="1"/>
  <c r="ES178" i="1"/>
  <c r="ES5" i="1" s="1"/>
  <c r="ES7" i="1" s="1"/>
  <c r="EW178" i="1"/>
  <c r="EW5" i="1" s="1"/>
  <c r="EW7" i="1" s="1"/>
  <c r="FA178" i="1"/>
  <c r="FE178" i="1"/>
  <c r="FI178" i="1"/>
  <c r="FM178" i="1"/>
  <c r="FQ178" i="1"/>
  <c r="FX178" i="1"/>
  <c r="GB178" i="1"/>
  <c r="GF178" i="1"/>
  <c r="GJ178" i="1"/>
  <c r="GN178" i="1"/>
  <c r="GR178" i="1"/>
  <c r="BU141" i="1"/>
  <c r="FR142" i="1"/>
  <c r="AT143" i="1"/>
  <c r="BU143" i="1"/>
  <c r="GT143" i="1"/>
  <c r="CD144" i="1"/>
  <c r="BU145" i="1"/>
  <c r="CD145" i="1"/>
  <c r="FR146" i="1"/>
  <c r="AT147" i="1"/>
  <c r="BU147" i="1"/>
  <c r="FR148" i="1"/>
  <c r="M149" i="1"/>
  <c r="BU149" i="1"/>
  <c r="CD149" i="1"/>
  <c r="CD150" i="1"/>
  <c r="AT151" i="1"/>
  <c r="BU151" i="1"/>
  <c r="FR152" i="1"/>
  <c r="BU153" i="1"/>
  <c r="CD153" i="1"/>
  <c r="FR154" i="1"/>
  <c r="BU155" i="1"/>
  <c r="AL157" i="1"/>
  <c r="M158" i="1"/>
  <c r="AT158" i="1"/>
  <c r="GT158" i="1"/>
  <c r="M159" i="1"/>
  <c r="AL159" i="1"/>
  <c r="CD159" i="1"/>
  <c r="AT160" i="1"/>
  <c r="M161" i="1"/>
  <c r="AL161" i="1"/>
  <c r="CD161" i="1"/>
  <c r="M162" i="1"/>
  <c r="M163" i="1"/>
  <c r="CD163" i="1"/>
  <c r="AT164" i="1"/>
  <c r="GT164" i="1"/>
  <c r="AL165" i="1"/>
  <c r="M166" i="1"/>
  <c r="AL166" i="1"/>
  <c r="M167" i="1"/>
  <c r="CD167" i="1"/>
  <c r="GT168" i="1"/>
  <c r="GV168" i="1" s="1"/>
  <c r="AT170" i="1"/>
  <c r="GT170" i="1"/>
  <c r="AL171" i="1"/>
  <c r="M175" i="1"/>
  <c r="BU175" i="1"/>
  <c r="CD175" i="1"/>
  <c r="FR176" i="1"/>
  <c r="AT177" i="1"/>
  <c r="BU177" i="1"/>
  <c r="GT177" i="1"/>
  <c r="AL183" i="1"/>
  <c r="FR183" i="1"/>
  <c r="M184" i="1"/>
  <c r="BU184" i="1"/>
  <c r="CD184" i="1"/>
  <c r="FR185" i="1"/>
  <c r="AT186" i="1"/>
  <c r="BU186" i="1"/>
  <c r="GT186" i="1"/>
  <c r="AL187" i="1"/>
  <c r="FR187" i="1"/>
  <c r="M188" i="1"/>
  <c r="BU188" i="1"/>
  <c r="CD188" i="1"/>
  <c r="GT188" i="1"/>
  <c r="AL189" i="1"/>
  <c r="FR189" i="1"/>
  <c r="M190" i="1"/>
  <c r="BU190" i="1"/>
  <c r="CD190" i="1"/>
  <c r="GT190" i="1"/>
  <c r="AL191" i="1"/>
  <c r="CD191" i="1"/>
  <c r="FR191" i="1"/>
  <c r="BU192" i="1"/>
  <c r="CD192" i="1"/>
  <c r="FR193" i="1"/>
  <c r="AT194" i="1"/>
  <c r="BU194" i="1"/>
  <c r="GT194" i="1"/>
  <c r="AL195" i="1"/>
  <c r="CD195" i="1"/>
  <c r="FR195" i="1"/>
  <c r="BU196" i="1"/>
  <c r="CD196" i="1"/>
  <c r="FR197" i="1"/>
  <c r="BU198" i="1"/>
  <c r="CD198" i="1"/>
  <c r="FR199" i="1"/>
  <c r="BU200" i="1"/>
  <c r="CD200" i="1"/>
  <c r="AL201" i="1"/>
  <c r="CD201" i="1"/>
  <c r="FR201" i="1"/>
  <c r="BU202" i="1"/>
  <c r="FR203" i="1"/>
  <c r="BU204" i="1"/>
  <c r="FR205" i="1"/>
  <c r="BU206" i="1"/>
  <c r="CD206" i="1"/>
  <c r="CD207" i="1"/>
  <c r="BU208" i="1"/>
  <c r="FR209" i="1"/>
  <c r="AT159" i="1"/>
  <c r="GT159" i="1"/>
  <c r="AL160" i="1"/>
  <c r="AT161" i="1"/>
  <c r="GT161" i="1"/>
  <c r="GV161" i="1" s="1"/>
  <c r="AT163" i="1"/>
  <c r="GT163" i="1"/>
  <c r="AL164" i="1"/>
  <c r="M165" i="1"/>
  <c r="AT165" i="1"/>
  <c r="GT165" i="1"/>
  <c r="AT167" i="1"/>
  <c r="GT167" i="1"/>
  <c r="GV167" i="1" s="1"/>
  <c r="M168" i="1"/>
  <c r="M169" i="1"/>
  <c r="AL169" i="1"/>
  <c r="M170" i="1"/>
  <c r="CD170" i="1"/>
  <c r="AT171" i="1"/>
  <c r="GT171" i="1"/>
  <c r="FR175" i="1"/>
  <c r="AT176" i="1"/>
  <c r="BU176" i="1"/>
  <c r="CD176" i="1"/>
  <c r="GT176" i="1"/>
  <c r="AL177" i="1"/>
  <c r="CD177" i="1"/>
  <c r="FR177" i="1"/>
  <c r="BU183" i="1"/>
  <c r="FR184" i="1"/>
  <c r="AT185" i="1"/>
  <c r="BU185" i="1"/>
  <c r="CD185" i="1"/>
  <c r="CD186" i="1"/>
  <c r="FR186" i="1"/>
  <c r="BU187" i="1"/>
  <c r="FR188" i="1"/>
  <c r="BU189" i="1"/>
  <c r="BU191" i="1"/>
  <c r="FR192" i="1"/>
  <c r="BU193" i="1"/>
  <c r="CD193" i="1"/>
  <c r="CD194" i="1"/>
  <c r="FR194" i="1"/>
  <c r="BU195" i="1"/>
  <c r="FR196" i="1"/>
  <c r="BU197" i="1"/>
  <c r="CD197" i="1"/>
  <c r="GT197" i="1"/>
  <c r="FR198" i="1"/>
  <c r="BU199" i="1"/>
  <c r="CD199" i="1"/>
  <c r="FR200" i="1"/>
  <c r="AT201" i="1"/>
  <c r="BU201" i="1"/>
  <c r="GT201" i="1"/>
  <c r="FR202" i="1"/>
  <c r="BU203" i="1"/>
  <c r="AL204" i="1"/>
  <c r="FR204" i="1"/>
  <c r="BU205" i="1"/>
  <c r="CD205" i="1"/>
  <c r="FR206" i="1"/>
  <c r="AT207" i="1"/>
  <c r="BU207" i="1"/>
  <c r="GT207" i="1"/>
  <c r="AL208" i="1"/>
  <c r="FR208" i="1"/>
  <c r="BU209" i="1"/>
  <c r="CD209" i="1"/>
  <c r="FR156" i="1"/>
  <c r="AT157" i="1"/>
  <c r="BU157" i="1"/>
  <c r="FR158" i="1"/>
  <c r="BU159" i="1"/>
  <c r="FR160" i="1"/>
  <c r="BU161" i="1"/>
  <c r="AL162" i="1"/>
  <c r="CD162" i="1"/>
  <c r="FR162" i="1"/>
  <c r="BU163" i="1"/>
  <c r="FR164" i="1"/>
  <c r="BU165" i="1"/>
  <c r="CD165" i="1"/>
  <c r="CD166" i="1"/>
  <c r="FR166" i="1"/>
  <c r="BU167" i="1"/>
  <c r="AL168" i="1"/>
  <c r="CD168" i="1"/>
  <c r="FR168" i="1"/>
  <c r="AT169" i="1"/>
  <c r="BU169" i="1"/>
  <c r="GT169" i="1"/>
  <c r="AL170" i="1"/>
  <c r="FR170" i="1"/>
  <c r="M171" i="1"/>
  <c r="BU171" i="1"/>
  <c r="CD171" i="1"/>
  <c r="AT175" i="1"/>
  <c r="GT175" i="1"/>
  <c r="AL176" i="1"/>
  <c r="M177" i="1"/>
  <c r="G231" i="1"/>
  <c r="K231" i="1"/>
  <c r="R231" i="1"/>
  <c r="V231" i="1"/>
  <c r="Z231" i="1"/>
  <c r="AD231" i="1"/>
  <c r="AH231" i="1"/>
  <c r="AO231" i="1"/>
  <c r="AS231" i="1"/>
  <c r="AZ231" i="1"/>
  <c r="BD231" i="1"/>
  <c r="BH231" i="1"/>
  <c r="BL231" i="1"/>
  <c r="BP231" i="1"/>
  <c r="BT231" i="1"/>
  <c r="CA231" i="1"/>
  <c r="CH231" i="1"/>
  <c r="CL231" i="1"/>
  <c r="CP231" i="1"/>
  <c r="CT231" i="1"/>
  <c r="CX231" i="1"/>
  <c r="DB231" i="1"/>
  <c r="DF231" i="1"/>
  <c r="DJ231" i="1"/>
  <c r="DN231" i="1"/>
  <c r="DR231" i="1"/>
  <c r="DV231" i="1"/>
  <c r="DZ231" i="1"/>
  <c r="ED231" i="1"/>
  <c r="EH231" i="1"/>
  <c r="EL231" i="1"/>
  <c r="EP231" i="1"/>
  <c r="ET231" i="1"/>
  <c r="EX231" i="1"/>
  <c r="FB231" i="1"/>
  <c r="FF231" i="1"/>
  <c r="FJ231" i="1"/>
  <c r="FN231" i="1"/>
  <c r="FU231" i="1"/>
  <c r="FY231" i="1"/>
  <c r="GC231" i="1"/>
  <c r="GG231" i="1"/>
  <c r="GK231" i="1"/>
  <c r="GO231" i="1"/>
  <c r="GS231" i="1"/>
  <c r="M183" i="1"/>
  <c r="CD183" i="1"/>
  <c r="AT184" i="1"/>
  <c r="GT184" i="1"/>
  <c r="AL185" i="1"/>
  <c r="M186" i="1"/>
  <c r="AL186" i="1"/>
  <c r="M187" i="1"/>
  <c r="CD187" i="1"/>
  <c r="AT188" i="1"/>
  <c r="M189" i="1"/>
  <c r="CD189" i="1"/>
  <c r="AT190" i="1"/>
  <c r="FR190" i="1"/>
  <c r="M191" i="1"/>
  <c r="AT192" i="1"/>
  <c r="GT192" i="1"/>
  <c r="AL193" i="1"/>
  <c r="M194" i="1"/>
  <c r="AL194" i="1"/>
  <c r="M195" i="1"/>
  <c r="AT196" i="1"/>
  <c r="GT196" i="1"/>
  <c r="AL197" i="1"/>
  <c r="AT198" i="1"/>
  <c r="GT198" i="1"/>
  <c r="AL199" i="1"/>
  <c r="AT200" i="1"/>
  <c r="GT200" i="1"/>
  <c r="M201" i="1"/>
  <c r="AT202" i="1"/>
  <c r="GT202" i="1"/>
  <c r="GV202" i="1" s="1"/>
  <c r="M203" i="1"/>
  <c r="AL203" i="1"/>
  <c r="CD203" i="1"/>
  <c r="AT204" i="1"/>
  <c r="GT204" i="1"/>
  <c r="M205" i="1"/>
  <c r="AL205" i="1"/>
  <c r="M206" i="1"/>
  <c r="BU210" i="1"/>
  <c r="CD210" i="1"/>
  <c r="FR211" i="1"/>
  <c r="M212" i="1"/>
  <c r="BU212" i="1"/>
  <c r="CD212" i="1"/>
  <c r="FR213" i="1"/>
  <c r="AT214" i="1"/>
  <c r="BU214" i="1"/>
  <c r="GT214" i="1"/>
  <c r="CD217" i="1"/>
  <c r="BU218" i="1"/>
  <c r="CD218" i="1"/>
  <c r="FR219" i="1"/>
  <c r="BU220" i="1"/>
  <c r="CD220" i="1"/>
  <c r="FR221" i="1"/>
  <c r="BU222" i="1"/>
  <c r="BU224" i="1"/>
  <c r="FR225" i="1"/>
  <c r="AT226" i="1"/>
  <c r="BU226" i="1"/>
  <c r="FR227" i="1"/>
  <c r="AT228" i="1"/>
  <c r="BU228" i="1"/>
  <c r="GT228" i="1"/>
  <c r="AL229" i="1"/>
  <c r="GV252" i="1"/>
  <c r="GV256" i="1"/>
  <c r="AT229" i="1"/>
  <c r="GT229" i="1"/>
  <c r="AL230" i="1"/>
  <c r="AT236" i="1"/>
  <c r="GT236" i="1"/>
  <c r="M239" i="1"/>
  <c r="CD239" i="1"/>
  <c r="AT240" i="1"/>
  <c r="GT240" i="1"/>
  <c r="AL241" i="1"/>
  <c r="GT242" i="1"/>
  <c r="M243" i="1"/>
  <c r="AL243" i="1"/>
  <c r="AT244" i="1"/>
  <c r="GT244" i="1"/>
  <c r="AT245" i="1"/>
  <c r="GT245" i="1"/>
  <c r="GV245" i="1" s="1"/>
  <c r="AL246" i="1"/>
  <c r="M247" i="1"/>
  <c r="AL247" i="1"/>
  <c r="FR247" i="1"/>
  <c r="AL248" i="1"/>
  <c r="AT249" i="1"/>
  <c r="GT249" i="1"/>
  <c r="AL250" i="1"/>
  <c r="AT251" i="1"/>
  <c r="GT251" i="1"/>
  <c r="AL252" i="1"/>
  <c r="FR253" i="1"/>
  <c r="M254" i="1"/>
  <c r="CD254" i="1"/>
  <c r="AT255" i="1"/>
  <c r="GT255" i="1"/>
  <c r="AL257" i="1"/>
  <c r="FR257" i="1"/>
  <c r="AL259" i="1"/>
  <c r="FR259" i="1"/>
  <c r="FR210" i="1"/>
  <c r="AT211" i="1"/>
  <c r="AV211" i="1" s="1"/>
  <c r="FR212" i="1"/>
  <c r="BU213" i="1"/>
  <c r="CD213" i="1"/>
  <c r="AL214" i="1"/>
  <c r="CD214" i="1"/>
  <c r="FR214" i="1"/>
  <c r="AT217" i="1"/>
  <c r="BU217" i="1"/>
  <c r="GT217" i="1"/>
  <c r="FR218" i="1"/>
  <c r="BU219" i="1"/>
  <c r="CD219" i="1"/>
  <c r="GT219" i="1"/>
  <c r="FR220" i="1"/>
  <c r="M221" i="1"/>
  <c r="AT221" i="1"/>
  <c r="BU221" i="1"/>
  <c r="CD221" i="1"/>
  <c r="GT221" i="1"/>
  <c r="FR222" i="1"/>
  <c r="AT223" i="1"/>
  <c r="BU223" i="1"/>
  <c r="CD223" i="1"/>
  <c r="GT223" i="1"/>
  <c r="AL224" i="1"/>
  <c r="FR224" i="1"/>
  <c r="AT225" i="1"/>
  <c r="BU225" i="1"/>
  <c r="CD225" i="1"/>
  <c r="GT225" i="1"/>
  <c r="GV225" i="1" s="1"/>
  <c r="CD226" i="1"/>
  <c r="FR226" i="1"/>
  <c r="BU227" i="1"/>
  <c r="CD227" i="1"/>
  <c r="CD228" i="1"/>
  <c r="FR228" i="1"/>
  <c r="BU229" i="1"/>
  <c r="FR230" i="1"/>
  <c r="FA301" i="1"/>
  <c r="FE301" i="1"/>
  <c r="FI301" i="1"/>
  <c r="FM301" i="1"/>
  <c r="FQ301" i="1"/>
  <c r="FX301" i="1"/>
  <c r="GB301" i="1"/>
  <c r="GF301" i="1"/>
  <c r="GJ301" i="1"/>
  <c r="GN301" i="1"/>
  <c r="GR301" i="1"/>
  <c r="M236" i="1"/>
  <c r="BU236" i="1"/>
  <c r="CD236" i="1"/>
  <c r="CD237" i="1"/>
  <c r="AT238" i="1"/>
  <c r="BU238" i="1"/>
  <c r="GT238" i="1"/>
  <c r="AL239" i="1"/>
  <c r="FR239" i="1"/>
  <c r="BU240" i="1"/>
  <c r="CD240" i="1"/>
  <c r="FR241" i="1"/>
  <c r="AT242" i="1"/>
  <c r="BU242" i="1"/>
  <c r="CD243" i="1"/>
  <c r="FR243" i="1"/>
  <c r="BU244" i="1"/>
  <c r="CD244" i="1"/>
  <c r="BU245" i="1"/>
  <c r="FR246" i="1"/>
  <c r="AT247" i="1"/>
  <c r="BU247" i="1"/>
  <c r="GT247" i="1"/>
  <c r="GV247" i="1" s="1"/>
  <c r="FR248" i="1"/>
  <c r="BU249" i="1"/>
  <c r="CD249" i="1"/>
  <c r="CD250" i="1"/>
  <c r="FR250" i="1"/>
  <c r="BU251" i="1"/>
  <c r="CD251" i="1"/>
  <c r="FR252" i="1"/>
  <c r="M253" i="1"/>
  <c r="AT253" i="1"/>
  <c r="BU253" i="1"/>
  <c r="GT253" i="1"/>
  <c r="AL254" i="1"/>
  <c r="FR254" i="1"/>
  <c r="BU255" i="1"/>
  <c r="CD256" i="1"/>
  <c r="FR256" i="1"/>
  <c r="M257" i="1"/>
  <c r="AT257" i="1"/>
  <c r="BU257" i="1"/>
  <c r="GT257" i="1"/>
  <c r="GV257" i="1" s="1"/>
  <c r="CD258" i="1"/>
  <c r="M259" i="1"/>
  <c r="AT259" i="1"/>
  <c r="BU259" i="1"/>
  <c r="GT259" i="1"/>
  <c r="GV259" i="1" s="1"/>
  <c r="M263" i="1"/>
  <c r="AL263" i="1"/>
  <c r="AT206" i="1"/>
  <c r="GT206" i="1"/>
  <c r="AT208" i="1"/>
  <c r="GT208" i="1"/>
  <c r="M209" i="1"/>
  <c r="AL209" i="1"/>
  <c r="M210" i="1"/>
  <c r="AT210" i="1"/>
  <c r="GT210" i="1"/>
  <c r="AL211" i="1"/>
  <c r="AN211" i="1" s="1"/>
  <c r="AT212" i="1"/>
  <c r="GT212" i="1"/>
  <c r="GV212" i="1" s="1"/>
  <c r="AL213" i="1"/>
  <c r="M214" i="1"/>
  <c r="M217" i="1"/>
  <c r="AT218" i="1"/>
  <c r="GT218" i="1"/>
  <c r="AL219" i="1"/>
  <c r="AT220" i="1"/>
  <c r="GT220" i="1"/>
  <c r="AL221" i="1"/>
  <c r="M222" i="1"/>
  <c r="AT222" i="1"/>
  <c r="GT222" i="1"/>
  <c r="AL223" i="1"/>
  <c r="M224" i="1"/>
  <c r="AT224" i="1"/>
  <c r="GT224" i="1"/>
  <c r="AL225" i="1"/>
  <c r="M226" i="1"/>
  <c r="GT226" i="1"/>
  <c r="AL227" i="1"/>
  <c r="M228" i="1"/>
  <c r="AL228" i="1"/>
  <c r="M229" i="1"/>
  <c r="CD229" i="1"/>
  <c r="AT230" i="1"/>
  <c r="GT230" i="1"/>
  <c r="EP301" i="1"/>
  <c r="ET301" i="1"/>
  <c r="EX301" i="1"/>
  <c r="FB301" i="1"/>
  <c r="FF301" i="1"/>
  <c r="FJ301" i="1"/>
  <c r="FN301" i="1"/>
  <c r="FU301" i="1"/>
  <c r="FY301" i="1"/>
  <c r="GC301" i="1"/>
  <c r="GG301" i="1"/>
  <c r="GK301" i="1"/>
  <c r="GO301" i="1"/>
  <c r="GS301" i="1"/>
  <c r="AL236" i="1"/>
  <c r="M237" i="1"/>
  <c r="AL237" i="1"/>
  <c r="FR237" i="1"/>
  <c r="M238" i="1"/>
  <c r="AT239" i="1"/>
  <c r="GT239" i="1"/>
  <c r="M240" i="1"/>
  <c r="AL240" i="1"/>
  <c r="M241" i="1"/>
  <c r="M242" i="1"/>
  <c r="GT243" i="1"/>
  <c r="M244" i="1"/>
  <c r="AL244" i="1"/>
  <c r="M245" i="1"/>
  <c r="CD245" i="1"/>
  <c r="M246" i="1"/>
  <c r="AT246" i="1"/>
  <c r="GT246" i="1"/>
  <c r="GT248" i="1"/>
  <c r="M249" i="1"/>
  <c r="AL249" i="1"/>
  <c r="M251" i="1"/>
  <c r="AL251" i="1"/>
  <c r="M252" i="1"/>
  <c r="AL253" i="1"/>
  <c r="AT254" i="1"/>
  <c r="GT254" i="1"/>
  <c r="GV254" i="1" s="1"/>
  <c r="M255" i="1"/>
  <c r="CD255" i="1"/>
  <c r="AL256" i="1"/>
  <c r="AL258" i="1"/>
  <c r="FR258" i="1"/>
  <c r="BU263" i="1"/>
  <c r="FR264" i="1"/>
  <c r="BU265" i="1"/>
  <c r="CD266" i="1"/>
  <c r="M267" i="1"/>
  <c r="AT267" i="1"/>
  <c r="BU267" i="1"/>
  <c r="GT267" i="1"/>
  <c r="M269" i="1"/>
  <c r="AT269" i="1"/>
  <c r="BU269" i="1"/>
  <c r="FR270" i="1"/>
  <c r="BU271" i="1"/>
  <c r="FR272" i="1"/>
  <c r="BU273" i="1"/>
  <c r="CD274" i="1"/>
  <c r="FR274" i="1"/>
  <c r="BU275" i="1"/>
  <c r="AL276" i="1"/>
  <c r="CD276" i="1"/>
  <c r="FR276" i="1"/>
  <c r="AT277" i="1"/>
  <c r="BU277" i="1"/>
  <c r="CD277" i="1"/>
  <c r="CD278" i="1"/>
  <c r="FR278" i="1"/>
  <c r="BU279" i="1"/>
  <c r="CD279" i="1"/>
  <c r="FR280" i="1"/>
  <c r="BU281" i="1"/>
  <c r="CD281" i="1"/>
  <c r="CD282" i="1"/>
  <c r="FR282" i="1"/>
  <c r="BU283" i="1"/>
  <c r="FR284" i="1"/>
  <c r="BU285" i="1"/>
  <c r="CD286" i="1"/>
  <c r="FR286" i="1"/>
  <c r="BU287" i="1"/>
  <c r="CD288" i="1"/>
  <c r="FR288" i="1"/>
  <c r="AT289" i="1"/>
  <c r="BU289" i="1"/>
  <c r="GT289" i="1"/>
  <c r="CD290" i="1"/>
  <c r="FR290" i="1"/>
  <c r="BU291" i="1"/>
  <c r="BU293" i="1"/>
  <c r="AL294" i="1"/>
  <c r="FR294" i="1"/>
  <c r="AT295" i="1"/>
  <c r="BU295" i="1"/>
  <c r="BW295" i="1" s="1"/>
  <c r="AT297" i="1"/>
  <c r="GT297" i="1"/>
  <c r="AL298" i="1"/>
  <c r="M299" i="1"/>
  <c r="AL300" i="1"/>
  <c r="FR306" i="1"/>
  <c r="CD263" i="1"/>
  <c r="CD265" i="1"/>
  <c r="AL266" i="1"/>
  <c r="FR266" i="1"/>
  <c r="M268" i="1"/>
  <c r="AT268" i="1"/>
  <c r="AV268" i="1" s="1"/>
  <c r="GT268" i="1"/>
  <c r="M270" i="1"/>
  <c r="M271" i="1"/>
  <c r="AL271" i="1"/>
  <c r="CD271" i="1"/>
  <c r="M272" i="1"/>
  <c r="AL273" i="1"/>
  <c r="CD273" i="1"/>
  <c r="AL274" i="1"/>
  <c r="GT274" i="1"/>
  <c r="AL275" i="1"/>
  <c r="CD275" i="1"/>
  <c r="M276" i="1"/>
  <c r="GT276" i="1"/>
  <c r="AL277" i="1"/>
  <c r="AL278" i="1"/>
  <c r="M279" i="1"/>
  <c r="AL279" i="1"/>
  <c r="AT280" i="1"/>
  <c r="GT280" i="1"/>
  <c r="GV280" i="1" s="1"/>
  <c r="M281" i="1"/>
  <c r="AL281" i="1"/>
  <c r="M282" i="1"/>
  <c r="M283" i="1"/>
  <c r="CD283" i="1"/>
  <c r="GT284" i="1"/>
  <c r="M285" i="1"/>
  <c r="AL285" i="1"/>
  <c r="CD285" i="1"/>
  <c r="GT286" i="1"/>
  <c r="CD287" i="1"/>
  <c r="AL288" i="1"/>
  <c r="GT288" i="1"/>
  <c r="AL290" i="1"/>
  <c r="M291" i="1"/>
  <c r="AL291" i="1"/>
  <c r="CD291" i="1"/>
  <c r="AT292" i="1"/>
  <c r="FR292" i="1"/>
  <c r="M293" i="1"/>
  <c r="CD293" i="1"/>
  <c r="AT294" i="1"/>
  <c r="GT294" i="1"/>
  <c r="M296" i="1"/>
  <c r="CD296" i="1"/>
  <c r="FR296" i="1"/>
  <c r="FS296" i="1" s="1"/>
  <c r="M297" i="1"/>
  <c r="BU297" i="1"/>
  <c r="CD297" i="1"/>
  <c r="AT299" i="1"/>
  <c r="BU299" i="1"/>
  <c r="GT299" i="1"/>
  <c r="GV299" i="1" s="1"/>
  <c r="Q358" i="1"/>
  <c r="U358" i="1"/>
  <c r="Y358" i="1"/>
  <c r="AC358" i="1"/>
  <c r="AG358" i="1"/>
  <c r="AK358" i="1"/>
  <c r="AR358" i="1"/>
  <c r="AY358" i="1"/>
  <c r="BC358" i="1"/>
  <c r="BG358" i="1"/>
  <c r="BK358" i="1"/>
  <c r="BO358" i="1"/>
  <c r="BS358" i="1"/>
  <c r="CG358" i="1"/>
  <c r="CK358" i="1"/>
  <c r="CO358" i="1"/>
  <c r="CS358" i="1"/>
  <c r="CW358" i="1"/>
  <c r="DA358" i="1"/>
  <c r="DE358" i="1"/>
  <c r="DI358" i="1"/>
  <c r="DM358" i="1"/>
  <c r="DQ358" i="1"/>
  <c r="DU358" i="1"/>
  <c r="M306" i="1"/>
  <c r="AT306" i="1"/>
  <c r="BU306" i="1"/>
  <c r="FR263" i="1"/>
  <c r="M264" i="1"/>
  <c r="AT264" i="1"/>
  <c r="BU264" i="1"/>
  <c r="CD264" i="1"/>
  <c r="GT264" i="1"/>
  <c r="AL265" i="1"/>
  <c r="FR265" i="1"/>
  <c r="M266" i="1"/>
  <c r="AT266" i="1"/>
  <c r="BU266" i="1"/>
  <c r="GT266" i="1"/>
  <c r="GV266" i="1" s="1"/>
  <c r="CD267" i="1"/>
  <c r="CD269" i="1"/>
  <c r="FR269" i="1"/>
  <c r="AT270" i="1"/>
  <c r="BU270" i="1"/>
  <c r="CD270" i="1"/>
  <c r="GT270" i="1"/>
  <c r="FR271" i="1"/>
  <c r="AT272" i="1"/>
  <c r="BU272" i="1"/>
  <c r="CD272" i="1"/>
  <c r="GT272" i="1"/>
  <c r="FR273" i="1"/>
  <c r="M274" i="1"/>
  <c r="AT274" i="1"/>
  <c r="BU274" i="1"/>
  <c r="FR275" i="1"/>
  <c r="AT276" i="1"/>
  <c r="BU276" i="1"/>
  <c r="FR277" i="1"/>
  <c r="AT278" i="1"/>
  <c r="BU278" i="1"/>
  <c r="GT278" i="1"/>
  <c r="FR279" i="1"/>
  <c r="BU280" i="1"/>
  <c r="CD280" i="1"/>
  <c r="FR281" i="1"/>
  <c r="AT282" i="1"/>
  <c r="BU282" i="1"/>
  <c r="GT282" i="1"/>
  <c r="AL283" i="1"/>
  <c r="FR283" i="1"/>
  <c r="M284" i="1"/>
  <c r="AT284" i="1"/>
  <c r="BU284" i="1"/>
  <c r="CD284" i="1"/>
  <c r="FR285" i="1"/>
  <c r="M286" i="1"/>
  <c r="AT286" i="1"/>
  <c r="BU286" i="1"/>
  <c r="AL287" i="1"/>
  <c r="FR287" i="1"/>
  <c r="M288" i="1"/>
  <c r="AT288" i="1"/>
  <c r="BU288" i="1"/>
  <c r="AL289" i="1"/>
  <c r="CD289" i="1"/>
  <c r="FR289" i="1"/>
  <c r="AT290" i="1"/>
  <c r="BU290" i="1"/>
  <c r="GT290" i="1"/>
  <c r="FR291" i="1"/>
  <c r="M292" i="1"/>
  <c r="BU292" i="1"/>
  <c r="CD292" i="1"/>
  <c r="GT292" i="1"/>
  <c r="AL293" i="1"/>
  <c r="FR293" i="1"/>
  <c r="BU294" i="1"/>
  <c r="AL296" i="1"/>
  <c r="GT296" i="1"/>
  <c r="GV296" i="1" s="1"/>
  <c r="AL297" i="1"/>
  <c r="M298" i="1"/>
  <c r="FR298" i="1"/>
  <c r="AL299" i="1"/>
  <c r="G358" i="1"/>
  <c r="K358" i="1"/>
  <c r="AS358" i="1"/>
  <c r="AZ358" i="1"/>
  <c r="BD358" i="1"/>
  <c r="BH358" i="1"/>
  <c r="BL358" i="1"/>
  <c r="BP358" i="1"/>
  <c r="BT358" i="1"/>
  <c r="CA358" i="1"/>
  <c r="CH358" i="1"/>
  <c r="CL358" i="1"/>
  <c r="CP358" i="1"/>
  <c r="CT358" i="1"/>
  <c r="CX358" i="1"/>
  <c r="DB358" i="1"/>
  <c r="DF358" i="1"/>
  <c r="DJ358" i="1"/>
  <c r="DN358" i="1"/>
  <c r="DR358" i="1"/>
  <c r="DV358" i="1"/>
  <c r="DZ358" i="1"/>
  <c r="ED358" i="1"/>
  <c r="EH358" i="1"/>
  <c r="EL358" i="1"/>
  <c r="EP358" i="1"/>
  <c r="M308" i="1"/>
  <c r="O308" i="1" s="1"/>
  <c r="CD308" i="1"/>
  <c r="M309" i="1"/>
  <c r="FR309" i="1"/>
  <c r="AL310" i="1"/>
  <c r="M311" i="1"/>
  <c r="AT313" i="1"/>
  <c r="BU313" i="1"/>
  <c r="GT313" i="1"/>
  <c r="AL314" i="1"/>
  <c r="FR314" i="1"/>
  <c r="M315" i="1"/>
  <c r="AT315" i="1"/>
  <c r="BU315" i="1"/>
  <c r="CD315" i="1"/>
  <c r="GT315" i="1"/>
  <c r="AL316" i="1"/>
  <c r="FR316" i="1"/>
  <c r="AT317" i="1"/>
  <c r="CD317" i="1"/>
  <c r="GT317" i="1"/>
  <c r="GV317" i="1" s="1"/>
  <c r="CD318" i="1"/>
  <c r="AT319" i="1"/>
  <c r="CD320" i="1"/>
  <c r="FR320" i="1"/>
  <c r="AT321" i="1"/>
  <c r="BU321" i="1"/>
  <c r="GT321" i="1"/>
  <c r="GV321" i="1" s="1"/>
  <c r="AL322" i="1"/>
  <c r="CD322" i="1"/>
  <c r="FR322" i="1"/>
  <c r="BU323" i="1"/>
  <c r="CD323" i="1"/>
  <c r="GT323" i="1"/>
  <c r="FR324" i="1"/>
  <c r="BU325" i="1"/>
  <c r="CD325" i="1"/>
  <c r="FR326" i="1"/>
  <c r="AT327" i="1"/>
  <c r="BU327" i="1"/>
  <c r="FR328" i="1"/>
  <c r="BU329" i="1"/>
  <c r="CD329" i="1"/>
  <c r="AL330" i="1"/>
  <c r="FR330" i="1"/>
  <c r="BU331" i="1"/>
  <c r="FR333" i="1"/>
  <c r="AL334" i="1"/>
  <c r="GT334" i="1"/>
  <c r="GV334" i="1" s="1"/>
  <c r="CD335" i="1"/>
  <c r="BU336" i="1"/>
  <c r="CD336" i="1"/>
  <c r="AL337" i="1"/>
  <c r="FR337" i="1"/>
  <c r="M338" i="1"/>
  <c r="AT338" i="1"/>
  <c r="BU338" i="1"/>
  <c r="CD338" i="1"/>
  <c r="GT338" i="1"/>
  <c r="AL339" i="1"/>
  <c r="FR339" i="1"/>
  <c r="BU340" i="1"/>
  <c r="AL341" i="1"/>
  <c r="FR341" i="1"/>
  <c r="M342" i="1"/>
  <c r="BU342" i="1"/>
  <c r="CD342" i="1"/>
  <c r="CD343" i="1"/>
  <c r="BU344" i="1"/>
  <c r="CD344" i="1"/>
  <c r="FR345" i="1"/>
  <c r="FR353" i="1"/>
  <c r="BU354" i="1"/>
  <c r="FR355" i="1"/>
  <c r="AT356" i="1"/>
  <c r="BU356" i="1"/>
  <c r="CD356" i="1"/>
  <c r="FR357" i="1"/>
  <c r="CD306" i="1"/>
  <c r="GT306" i="1"/>
  <c r="AL307" i="1"/>
  <c r="AN307" i="1" s="1"/>
  <c r="FR307" i="1"/>
  <c r="FT307" i="1" s="1"/>
  <c r="AT308" i="1"/>
  <c r="FR308" i="1"/>
  <c r="AT309" i="1"/>
  <c r="BU309" i="1"/>
  <c r="CD309" i="1"/>
  <c r="GT309" i="1"/>
  <c r="GV309" i="1" s="1"/>
  <c r="AT311" i="1"/>
  <c r="BU311" i="1"/>
  <c r="CD311" i="1"/>
  <c r="GT311" i="1"/>
  <c r="AL313" i="1"/>
  <c r="AT314" i="1"/>
  <c r="GT314" i="1"/>
  <c r="AL315" i="1"/>
  <c r="M316" i="1"/>
  <c r="AT316" i="1"/>
  <c r="GT316" i="1"/>
  <c r="GV316" i="1" s="1"/>
  <c r="AL317" i="1"/>
  <c r="AL318" i="1"/>
  <c r="FR318" i="1"/>
  <c r="M320" i="1"/>
  <c r="AL320" i="1"/>
  <c r="GT320" i="1"/>
  <c r="GT322" i="1"/>
  <c r="GV322" i="1" s="1"/>
  <c r="AL323" i="1"/>
  <c r="AT324" i="1"/>
  <c r="GT324" i="1"/>
  <c r="AL325" i="1"/>
  <c r="M326" i="1"/>
  <c r="AT326" i="1"/>
  <c r="GT326" i="1"/>
  <c r="AL329" i="1"/>
  <c r="AT330" i="1"/>
  <c r="GT330" i="1"/>
  <c r="M332" i="1"/>
  <c r="N332" i="1" s="1"/>
  <c r="FR332" i="1"/>
  <c r="AT333" i="1"/>
  <c r="BU333" i="1"/>
  <c r="CD333" i="1"/>
  <c r="GT333" i="1"/>
  <c r="GV333" i="1" s="1"/>
  <c r="CF334" i="1"/>
  <c r="AL335" i="1"/>
  <c r="FR335" i="1"/>
  <c r="M336" i="1"/>
  <c r="AL336" i="1"/>
  <c r="M337" i="1"/>
  <c r="AT337" i="1"/>
  <c r="GT337" i="1"/>
  <c r="AL338" i="1"/>
  <c r="AT339" i="1"/>
  <c r="GT339" i="1"/>
  <c r="GV339" i="1" s="1"/>
  <c r="M340" i="1"/>
  <c r="CD340" i="1"/>
  <c r="AT341" i="1"/>
  <c r="GT341" i="1"/>
  <c r="AL342" i="1"/>
  <c r="AL343" i="1"/>
  <c r="FR343" i="1"/>
  <c r="AL344" i="1"/>
  <c r="AT345" i="1"/>
  <c r="GT345" i="1"/>
  <c r="M353" i="1"/>
  <c r="AT353" i="1"/>
  <c r="GT353" i="1"/>
  <c r="CD354" i="1"/>
  <c r="M355" i="1"/>
  <c r="GT355" i="1"/>
  <c r="GV355" i="1" s="1"/>
  <c r="M356" i="1"/>
  <c r="AL356" i="1"/>
  <c r="AT357" i="1"/>
  <c r="GT357" i="1"/>
  <c r="ET358" i="1"/>
  <c r="EX358" i="1"/>
  <c r="FB358" i="1"/>
  <c r="FF358" i="1"/>
  <c r="FJ358" i="1"/>
  <c r="FN358" i="1"/>
  <c r="FU358" i="1"/>
  <c r="FY358" i="1"/>
  <c r="GC358" i="1"/>
  <c r="GG358" i="1"/>
  <c r="GK358" i="1"/>
  <c r="GO358" i="1"/>
  <c r="GS358" i="1"/>
  <c r="AL306" i="1"/>
  <c r="M307" i="1"/>
  <c r="GT308" i="1"/>
  <c r="AL309" i="1"/>
  <c r="M310" i="1"/>
  <c r="FR310" i="1"/>
  <c r="AL311" i="1"/>
  <c r="CD313" i="1"/>
  <c r="BU314" i="1"/>
  <c r="FR315" i="1"/>
  <c r="BU316" i="1"/>
  <c r="CD316" i="1"/>
  <c r="AT318" i="1"/>
  <c r="BU318" i="1"/>
  <c r="BW318" i="1" s="1"/>
  <c r="GT318" i="1"/>
  <c r="CD319" i="1"/>
  <c r="AT320" i="1"/>
  <c r="BU320" i="1"/>
  <c r="CD321" i="1"/>
  <c r="AT322" i="1"/>
  <c r="BU322" i="1"/>
  <c r="FR323" i="1"/>
  <c r="BU324" i="1"/>
  <c r="CD324" i="1"/>
  <c r="FR325" i="1"/>
  <c r="BU326" i="1"/>
  <c r="CD326" i="1"/>
  <c r="CD327" i="1"/>
  <c r="FR327" i="1"/>
  <c r="M328" i="1"/>
  <c r="AT328" i="1"/>
  <c r="BU328" i="1"/>
  <c r="CD328" i="1"/>
  <c r="GT328" i="1"/>
  <c r="FR329" i="1"/>
  <c r="BU330" i="1"/>
  <c r="CD330" i="1"/>
  <c r="AT332" i="1"/>
  <c r="BU332" i="1"/>
  <c r="CD332" i="1"/>
  <c r="GT332" i="1"/>
  <c r="GV332" i="1" s="1"/>
  <c r="AL333" i="1"/>
  <c r="M334" i="1"/>
  <c r="N334" i="1" s="1"/>
  <c r="AT335" i="1"/>
  <c r="BU335" i="1"/>
  <c r="GT335" i="1"/>
  <c r="FR336" i="1"/>
  <c r="BU337" i="1"/>
  <c r="BU339" i="1"/>
  <c r="AL340" i="1"/>
  <c r="FR340" i="1"/>
  <c r="BU341" i="1"/>
  <c r="FR342" i="1"/>
  <c r="M343" i="1"/>
  <c r="AT343" i="1"/>
  <c r="BU343" i="1"/>
  <c r="GT343" i="1"/>
  <c r="GV343" i="1" s="1"/>
  <c r="FR344" i="1"/>
  <c r="M345" i="1"/>
  <c r="BU345" i="1"/>
  <c r="BU353" i="1"/>
  <c r="CD353" i="1"/>
  <c r="AL354" i="1"/>
  <c r="FR354" i="1"/>
  <c r="AT355" i="1"/>
  <c r="BU355" i="1"/>
  <c r="CD355" i="1"/>
  <c r="FR356" i="1"/>
  <c r="BU357" i="1"/>
  <c r="CD357" i="1"/>
  <c r="O10" i="1"/>
  <c r="N10" i="1"/>
  <c r="E10" i="1"/>
  <c r="F10" i="1" s="1"/>
  <c r="AN10" i="1"/>
  <c r="AM10" i="1"/>
  <c r="E11" i="1"/>
  <c r="F11" i="1" s="1"/>
  <c r="O11" i="1"/>
  <c r="N11" i="1"/>
  <c r="O12" i="1"/>
  <c r="N12" i="1"/>
  <c r="E12" i="1"/>
  <c r="F12" i="1" s="1"/>
  <c r="AU13" i="1"/>
  <c r="AV13" i="1"/>
  <c r="GU13" i="1"/>
  <c r="GV13" i="1"/>
  <c r="AN14" i="1"/>
  <c r="AM14" i="1"/>
  <c r="E15" i="1"/>
  <c r="F15" i="1" s="1"/>
  <c r="O15" i="1"/>
  <c r="N15" i="1"/>
  <c r="AN15" i="1"/>
  <c r="AM15" i="1"/>
  <c r="FT15" i="1"/>
  <c r="FS15" i="1"/>
  <c r="O16" i="1"/>
  <c r="N16" i="1"/>
  <c r="E16" i="1"/>
  <c r="F16" i="1" s="1"/>
  <c r="AU17" i="1"/>
  <c r="AV17" i="1"/>
  <c r="GU17" i="1"/>
  <c r="GV17" i="1"/>
  <c r="FT10" i="1"/>
  <c r="FS10" i="1"/>
  <c r="AV11" i="1"/>
  <c r="AU11" i="1"/>
  <c r="BW11" i="1"/>
  <c r="BV11" i="1"/>
  <c r="GV11" i="1"/>
  <c r="GU11" i="1"/>
  <c r="AN12" i="1"/>
  <c r="AM12" i="1"/>
  <c r="CF12" i="1"/>
  <c r="CE12" i="1"/>
  <c r="FT12" i="1"/>
  <c r="FS12" i="1"/>
  <c r="BW13" i="1"/>
  <c r="BV13" i="1"/>
  <c r="CE13" i="1"/>
  <c r="CF13" i="1"/>
  <c r="FT14" i="1"/>
  <c r="FS14" i="1"/>
  <c r="AV15" i="1"/>
  <c r="AU15" i="1"/>
  <c r="BW15" i="1"/>
  <c r="BV15" i="1"/>
  <c r="GV15" i="1"/>
  <c r="GU15" i="1"/>
  <c r="AN16" i="1"/>
  <c r="AM16" i="1"/>
  <c r="CF16" i="1"/>
  <c r="CE16" i="1"/>
  <c r="FT16" i="1"/>
  <c r="FS16" i="1"/>
  <c r="BW17" i="1"/>
  <c r="BV17" i="1"/>
  <c r="CE17" i="1"/>
  <c r="CF17" i="1"/>
  <c r="AV10" i="1"/>
  <c r="AU10" i="1"/>
  <c r="GV10" i="1"/>
  <c r="GU10" i="1"/>
  <c r="GV12" i="1"/>
  <c r="GU12" i="1"/>
  <c r="O13" i="1"/>
  <c r="N13" i="1"/>
  <c r="E13" i="1"/>
  <c r="F13" i="1" s="1"/>
  <c r="AM13" i="1"/>
  <c r="AN13" i="1"/>
  <c r="N14" i="1"/>
  <c r="E14" i="1"/>
  <c r="F14" i="1" s="1"/>
  <c r="O14" i="1"/>
  <c r="AV14" i="1"/>
  <c r="AU14" i="1"/>
  <c r="GV14" i="1"/>
  <c r="GU14" i="1"/>
  <c r="O17" i="1"/>
  <c r="N17" i="1"/>
  <c r="E17" i="1"/>
  <c r="F17" i="1" s="1"/>
  <c r="AM17" i="1"/>
  <c r="AN17" i="1"/>
  <c r="N18" i="1"/>
  <c r="O18" i="1"/>
  <c r="BW10" i="1"/>
  <c r="BV10" i="1"/>
  <c r="AN11" i="1"/>
  <c r="AM11" i="1"/>
  <c r="CF11" i="1"/>
  <c r="CE11" i="1"/>
  <c r="FT11" i="1"/>
  <c r="FS11" i="1"/>
  <c r="AV12" i="1"/>
  <c r="AU12" i="1"/>
  <c r="BW12" i="1"/>
  <c r="BV12" i="1"/>
  <c r="FS13" i="1"/>
  <c r="FT13" i="1"/>
  <c r="BV14" i="1"/>
  <c r="BW14" i="1"/>
  <c r="CF14" i="1"/>
  <c r="CE14" i="1"/>
  <c r="CF15" i="1"/>
  <c r="CE15" i="1"/>
  <c r="AV16" i="1"/>
  <c r="AU16" i="1"/>
  <c r="BW16" i="1"/>
  <c r="BV16" i="1"/>
  <c r="GV16" i="1"/>
  <c r="GU16" i="1"/>
  <c r="FS17" i="1"/>
  <c r="FT17" i="1"/>
  <c r="BV18" i="1"/>
  <c r="BW18" i="1"/>
  <c r="AL9" i="1"/>
  <c r="AT9" i="1"/>
  <c r="CD9" i="1"/>
  <c r="FR9" i="1"/>
  <c r="GT9" i="1"/>
  <c r="AN18" i="1"/>
  <c r="E19" i="1"/>
  <c r="F19" i="1" s="1"/>
  <c r="O19" i="1"/>
  <c r="N19" i="1"/>
  <c r="O24" i="1"/>
  <c r="M43" i="1"/>
  <c r="N24" i="1"/>
  <c r="AU26" i="1"/>
  <c r="AV26" i="1"/>
  <c r="GU26" i="1"/>
  <c r="GV26" i="1"/>
  <c r="N27" i="1"/>
  <c r="E27" i="1"/>
  <c r="F27" i="1" s="1"/>
  <c r="O27" i="1"/>
  <c r="AN27" i="1"/>
  <c r="AM27" i="1"/>
  <c r="E28" i="1"/>
  <c r="F28" i="1" s="1"/>
  <c r="O28" i="1"/>
  <c r="N28" i="1"/>
  <c r="E30" i="1"/>
  <c r="F30" i="1" s="1"/>
  <c r="O30" i="1"/>
  <c r="N30" i="1"/>
  <c r="GU30" i="1"/>
  <c r="GV30" i="1"/>
  <c r="AN31" i="1"/>
  <c r="AM31" i="1"/>
  <c r="E32" i="1"/>
  <c r="F32" i="1" s="1"/>
  <c r="O32" i="1"/>
  <c r="N32" i="1"/>
  <c r="AN32" i="1"/>
  <c r="AM32" i="1"/>
  <c r="FT32" i="1"/>
  <c r="FS32" i="1"/>
  <c r="O33" i="1"/>
  <c r="N33" i="1"/>
  <c r="E33" i="1"/>
  <c r="F33" i="1" s="1"/>
  <c r="AU34" i="1"/>
  <c r="AV34" i="1"/>
  <c r="GU34" i="1"/>
  <c r="GV34" i="1"/>
  <c r="AN35" i="1"/>
  <c r="AM35" i="1"/>
  <c r="E36" i="1"/>
  <c r="F36" i="1" s="1"/>
  <c r="O36" i="1"/>
  <c r="N36" i="1"/>
  <c r="AN36" i="1"/>
  <c r="AM36" i="1"/>
  <c r="O37" i="1"/>
  <c r="N37" i="1"/>
  <c r="E37" i="1"/>
  <c r="F37" i="1" s="1"/>
  <c r="CF37" i="1"/>
  <c r="CE37" i="1"/>
  <c r="AU38" i="1"/>
  <c r="AV38" i="1"/>
  <c r="GU38" i="1"/>
  <c r="GV38" i="1"/>
  <c r="AN39" i="1"/>
  <c r="AM39" i="1"/>
  <c r="E40" i="1"/>
  <c r="F40" i="1" s="1"/>
  <c r="O40" i="1"/>
  <c r="N40" i="1"/>
  <c r="AN40" i="1"/>
  <c r="AM40" i="1"/>
  <c r="O41" i="1"/>
  <c r="N41" i="1"/>
  <c r="E41" i="1"/>
  <c r="F41" i="1" s="1"/>
  <c r="CF41" i="1"/>
  <c r="CE41" i="1"/>
  <c r="AU42" i="1"/>
  <c r="AV42" i="1"/>
  <c r="GU42" i="1"/>
  <c r="GV42" i="1"/>
  <c r="N47" i="1"/>
  <c r="E47" i="1"/>
  <c r="F47" i="1" s="1"/>
  <c r="O47" i="1"/>
  <c r="AN47" i="1"/>
  <c r="AM47" i="1"/>
  <c r="GU48" i="1"/>
  <c r="GV48" i="1"/>
  <c r="N49" i="1"/>
  <c r="E49" i="1"/>
  <c r="F49" i="1" s="1"/>
  <c r="O49" i="1"/>
  <c r="AN49" i="1"/>
  <c r="AM49" i="1"/>
  <c r="E50" i="1"/>
  <c r="F50" i="1" s="1"/>
  <c r="O50" i="1"/>
  <c r="N50" i="1"/>
  <c r="N53" i="1"/>
  <c r="E53" i="1"/>
  <c r="F53" i="1" s="1"/>
  <c r="O53" i="1"/>
  <c r="AN53" i="1"/>
  <c r="AM53" i="1"/>
  <c r="E54" i="1"/>
  <c r="F54" i="1" s="1"/>
  <c r="O54" i="1"/>
  <c r="N54" i="1"/>
  <c r="AV54" i="1"/>
  <c r="AU54" i="1"/>
  <c r="GV54" i="1"/>
  <c r="GU54" i="1"/>
  <c r="AM56" i="1"/>
  <c r="AN56" i="1"/>
  <c r="N57" i="1"/>
  <c r="E57" i="1"/>
  <c r="F57" i="1" s="1"/>
  <c r="O57" i="1"/>
  <c r="AN57" i="1"/>
  <c r="AM57" i="1"/>
  <c r="E58" i="1"/>
  <c r="F58" i="1" s="1"/>
  <c r="O58" i="1"/>
  <c r="N58" i="1"/>
  <c r="AV58" i="1"/>
  <c r="AU58" i="1"/>
  <c r="GV58" i="1"/>
  <c r="GU58" i="1"/>
  <c r="GU60" i="1"/>
  <c r="GV60" i="1"/>
  <c r="N61" i="1"/>
  <c r="E61" i="1"/>
  <c r="F61" i="1" s="1"/>
  <c r="O61" i="1"/>
  <c r="AN61" i="1"/>
  <c r="AM61" i="1"/>
  <c r="O62" i="1"/>
  <c r="N62" i="1"/>
  <c r="FT18" i="1"/>
  <c r="FS18" i="1"/>
  <c r="AV19" i="1"/>
  <c r="AU19" i="1"/>
  <c r="BW19" i="1"/>
  <c r="BV19" i="1"/>
  <c r="CF19" i="1"/>
  <c r="CE19" i="1"/>
  <c r="GV19" i="1"/>
  <c r="GU19" i="1"/>
  <c r="BW24" i="1"/>
  <c r="BU43" i="1"/>
  <c r="BV24" i="1"/>
  <c r="CF25" i="1"/>
  <c r="CE25" i="1"/>
  <c r="FT25" i="1"/>
  <c r="FS25" i="1"/>
  <c r="BW26" i="1"/>
  <c r="BV26" i="1"/>
  <c r="FT27" i="1"/>
  <c r="FS27" i="1"/>
  <c r="AV28" i="1"/>
  <c r="AU28" i="1"/>
  <c r="BW28" i="1"/>
  <c r="BV28" i="1"/>
  <c r="CF28" i="1"/>
  <c r="CE28" i="1"/>
  <c r="GV28" i="1"/>
  <c r="GU28" i="1"/>
  <c r="FT29" i="1"/>
  <c r="FS29" i="1"/>
  <c r="AV30" i="1"/>
  <c r="AU30" i="1"/>
  <c r="BW30" i="1"/>
  <c r="BV30" i="1"/>
  <c r="FT31" i="1"/>
  <c r="FS31" i="1"/>
  <c r="AV32" i="1"/>
  <c r="AU32" i="1"/>
  <c r="BW32" i="1"/>
  <c r="BV32" i="1"/>
  <c r="GV32" i="1"/>
  <c r="GU32" i="1"/>
  <c r="AN33" i="1"/>
  <c r="AM33" i="1"/>
  <c r="CF33" i="1"/>
  <c r="CE33" i="1"/>
  <c r="FT33" i="1"/>
  <c r="FS33" i="1"/>
  <c r="BW34" i="1"/>
  <c r="BV34" i="1"/>
  <c r="CE34" i="1"/>
  <c r="CF34" i="1"/>
  <c r="FT35" i="1"/>
  <c r="FS35" i="1"/>
  <c r="AV36" i="1"/>
  <c r="AU36" i="1"/>
  <c r="BW36" i="1"/>
  <c r="BV36" i="1"/>
  <c r="GV36" i="1"/>
  <c r="GU36" i="1"/>
  <c r="AN37" i="1"/>
  <c r="AM37" i="1"/>
  <c r="FT37" i="1"/>
  <c r="FS37" i="1"/>
  <c r="O38" i="1"/>
  <c r="N38" i="1"/>
  <c r="E38" i="1"/>
  <c r="F38" i="1" s="1"/>
  <c r="BW38" i="1"/>
  <c r="BV38" i="1"/>
  <c r="CE38" i="1"/>
  <c r="CF38" i="1"/>
  <c r="FT39" i="1"/>
  <c r="FS39" i="1"/>
  <c r="AV40" i="1"/>
  <c r="AU40" i="1"/>
  <c r="BW40" i="1"/>
  <c r="BV40" i="1"/>
  <c r="GV40" i="1"/>
  <c r="GU40" i="1"/>
  <c r="AN41" i="1"/>
  <c r="AM41" i="1"/>
  <c r="FT41" i="1"/>
  <c r="FS41" i="1"/>
  <c r="BW42" i="1"/>
  <c r="BV42" i="1"/>
  <c r="CE42" i="1"/>
  <c r="CF42" i="1"/>
  <c r="FT47" i="1"/>
  <c r="FS47" i="1"/>
  <c r="O48" i="1"/>
  <c r="N48" i="1"/>
  <c r="E48" i="1"/>
  <c r="F48" i="1" s="1"/>
  <c r="AU48" i="1"/>
  <c r="AV48" i="1"/>
  <c r="BW48" i="1"/>
  <c r="BV48" i="1"/>
  <c r="FT49" i="1"/>
  <c r="FS49" i="1"/>
  <c r="AV50" i="1"/>
  <c r="AU50" i="1"/>
  <c r="BW50" i="1"/>
  <c r="BV50" i="1"/>
  <c r="CF50" i="1"/>
  <c r="CE50" i="1"/>
  <c r="GV50" i="1"/>
  <c r="GU50" i="1"/>
  <c r="AN51" i="1"/>
  <c r="AM51" i="1"/>
  <c r="CF51" i="1"/>
  <c r="CE51" i="1"/>
  <c r="FT51" i="1"/>
  <c r="FS51" i="1"/>
  <c r="AU52" i="1"/>
  <c r="AV52" i="1"/>
  <c r="BW52" i="1"/>
  <c r="BV52" i="1"/>
  <c r="GU52" i="1"/>
  <c r="GV52" i="1"/>
  <c r="FT53" i="1"/>
  <c r="FS53" i="1"/>
  <c r="BW54" i="1"/>
  <c r="BV54" i="1"/>
  <c r="CF54" i="1"/>
  <c r="CE54" i="1"/>
  <c r="CF55" i="1"/>
  <c r="CE55" i="1"/>
  <c r="AU56" i="1"/>
  <c r="AV56" i="1"/>
  <c r="BW56" i="1"/>
  <c r="BV56" i="1"/>
  <c r="GU56" i="1"/>
  <c r="GV56" i="1"/>
  <c r="FT57" i="1"/>
  <c r="FS57" i="1"/>
  <c r="BW58" i="1"/>
  <c r="BV58" i="1"/>
  <c r="CF58" i="1"/>
  <c r="CE58" i="1"/>
  <c r="AN59" i="1"/>
  <c r="AM59" i="1"/>
  <c r="CF59" i="1"/>
  <c r="CE59" i="1"/>
  <c r="FT59" i="1"/>
  <c r="FS59" i="1"/>
  <c r="AU60" i="1"/>
  <c r="AV60" i="1"/>
  <c r="BW60" i="1"/>
  <c r="BV60" i="1"/>
  <c r="FT61" i="1"/>
  <c r="FS61" i="1"/>
  <c r="BV62" i="1"/>
  <c r="BW62" i="1"/>
  <c r="CE63" i="1"/>
  <c r="CF63" i="1"/>
  <c r="AU18" i="1"/>
  <c r="CD18" i="1"/>
  <c r="GV18" i="1"/>
  <c r="GU18" i="1"/>
  <c r="AN19" i="1"/>
  <c r="AM19" i="1"/>
  <c r="O25" i="1"/>
  <c r="N25" i="1"/>
  <c r="E25" i="1"/>
  <c r="F25" i="1" s="1"/>
  <c r="AN25" i="1"/>
  <c r="AM25" i="1"/>
  <c r="O26" i="1"/>
  <c r="N26" i="1"/>
  <c r="E26" i="1"/>
  <c r="F26" i="1" s="1"/>
  <c r="CE26" i="1"/>
  <c r="CF26" i="1"/>
  <c r="AV27" i="1"/>
  <c r="AU27" i="1"/>
  <c r="GV27" i="1"/>
  <c r="GU27" i="1"/>
  <c r="AN28" i="1"/>
  <c r="AM28" i="1"/>
  <c r="O29" i="1"/>
  <c r="N29" i="1"/>
  <c r="E29" i="1"/>
  <c r="F29" i="1" s="1"/>
  <c r="AN29" i="1"/>
  <c r="AM29" i="1"/>
  <c r="GV29" i="1"/>
  <c r="GU29" i="1"/>
  <c r="AN30" i="1"/>
  <c r="AM30" i="1"/>
  <c r="AV31" i="1"/>
  <c r="AU31" i="1"/>
  <c r="GV31" i="1"/>
  <c r="GU31" i="1"/>
  <c r="GV33" i="1"/>
  <c r="GU33" i="1"/>
  <c r="O34" i="1"/>
  <c r="N34" i="1"/>
  <c r="E34" i="1"/>
  <c r="F34" i="1" s="1"/>
  <c r="AM34" i="1"/>
  <c r="AN34" i="1"/>
  <c r="N35" i="1"/>
  <c r="E35" i="1"/>
  <c r="F35" i="1" s="1"/>
  <c r="O35" i="1"/>
  <c r="AV35" i="1"/>
  <c r="AU35" i="1"/>
  <c r="GV35" i="1"/>
  <c r="GU35" i="1"/>
  <c r="AV37" i="1"/>
  <c r="AU37" i="1"/>
  <c r="GV37" i="1"/>
  <c r="GU37" i="1"/>
  <c r="AM38" i="1"/>
  <c r="AN38" i="1"/>
  <c r="N39" i="1"/>
  <c r="E39" i="1"/>
  <c r="F39" i="1" s="1"/>
  <c r="O39" i="1"/>
  <c r="AV39" i="1"/>
  <c r="AU39" i="1"/>
  <c r="GV39" i="1"/>
  <c r="GU39" i="1"/>
  <c r="AV41" i="1"/>
  <c r="AU41" i="1"/>
  <c r="GV41" i="1"/>
  <c r="GU41" i="1"/>
  <c r="O42" i="1"/>
  <c r="N42" i="1"/>
  <c r="E42" i="1"/>
  <c r="F42" i="1" s="1"/>
  <c r="AM42" i="1"/>
  <c r="AN42" i="1"/>
  <c r="AV47" i="1"/>
  <c r="AU47" i="1"/>
  <c r="GV47" i="1"/>
  <c r="GU47" i="1"/>
  <c r="AM48" i="1"/>
  <c r="AN48" i="1"/>
  <c r="AV49" i="1"/>
  <c r="AU49" i="1"/>
  <c r="GV49" i="1"/>
  <c r="GU49" i="1"/>
  <c r="AN50" i="1"/>
  <c r="AM50" i="1"/>
  <c r="O51" i="1"/>
  <c r="N51" i="1"/>
  <c r="E51" i="1"/>
  <c r="F51" i="1" s="1"/>
  <c r="O52" i="1"/>
  <c r="N52" i="1"/>
  <c r="E52" i="1"/>
  <c r="F52" i="1" s="1"/>
  <c r="AV53" i="1"/>
  <c r="AU53" i="1"/>
  <c r="GV53" i="1"/>
  <c r="GU53" i="1"/>
  <c r="AN54" i="1"/>
  <c r="AM54" i="1"/>
  <c r="O55" i="1"/>
  <c r="N55" i="1"/>
  <c r="E55" i="1"/>
  <c r="F55" i="1" s="1"/>
  <c r="AN55" i="1"/>
  <c r="AM55" i="1"/>
  <c r="FT55" i="1"/>
  <c r="FS55" i="1"/>
  <c r="O56" i="1"/>
  <c r="N56" i="1"/>
  <c r="E56" i="1"/>
  <c r="F56" i="1" s="1"/>
  <c r="AV57" i="1"/>
  <c r="AU57" i="1"/>
  <c r="GV57" i="1"/>
  <c r="GU57" i="1"/>
  <c r="AN58" i="1"/>
  <c r="AM58" i="1"/>
  <c r="O59" i="1"/>
  <c r="N59" i="1"/>
  <c r="E59" i="1"/>
  <c r="F59" i="1" s="1"/>
  <c r="O60" i="1"/>
  <c r="N60" i="1"/>
  <c r="E60" i="1"/>
  <c r="F60" i="1" s="1"/>
  <c r="AV61" i="1"/>
  <c r="AU61" i="1"/>
  <c r="GV61" i="1"/>
  <c r="GU61" i="1"/>
  <c r="AM63" i="1"/>
  <c r="AN63" i="1"/>
  <c r="M9" i="1"/>
  <c r="BU9" i="1"/>
  <c r="FT19" i="1"/>
  <c r="FS19" i="1"/>
  <c r="AV25" i="1"/>
  <c r="AU25" i="1"/>
  <c r="BW25" i="1"/>
  <c r="BV25" i="1"/>
  <c r="GV25" i="1"/>
  <c r="GU25" i="1"/>
  <c r="AM26" i="1"/>
  <c r="AN26" i="1"/>
  <c r="FS26" i="1"/>
  <c r="FT26" i="1"/>
  <c r="BV27" i="1"/>
  <c r="BW27" i="1"/>
  <c r="CF27" i="1"/>
  <c r="CE27" i="1"/>
  <c r="FT28" i="1"/>
  <c r="FS28" i="1"/>
  <c r="AV29" i="1"/>
  <c r="AU29" i="1"/>
  <c r="BW29" i="1"/>
  <c r="BV29" i="1"/>
  <c r="FS30" i="1"/>
  <c r="FT30" i="1"/>
  <c r="N31" i="1"/>
  <c r="E31" i="1"/>
  <c r="F31" i="1" s="1"/>
  <c r="O31" i="1"/>
  <c r="BV31" i="1"/>
  <c r="BW31" i="1"/>
  <c r="CF31" i="1"/>
  <c r="CE31" i="1"/>
  <c r="CF32" i="1"/>
  <c r="CE32" i="1"/>
  <c r="AV33" i="1"/>
  <c r="AU33" i="1"/>
  <c r="BW33" i="1"/>
  <c r="BV33" i="1"/>
  <c r="FS34" i="1"/>
  <c r="FT34" i="1"/>
  <c r="BV35" i="1"/>
  <c r="BW35" i="1"/>
  <c r="CF35" i="1"/>
  <c r="CE35" i="1"/>
  <c r="FT36" i="1"/>
  <c r="FS36" i="1"/>
  <c r="BW37" i="1"/>
  <c r="BV37" i="1"/>
  <c r="FS38" i="1"/>
  <c r="FT38" i="1"/>
  <c r="BV39" i="1"/>
  <c r="BW39" i="1"/>
  <c r="CF39" i="1"/>
  <c r="CE39" i="1"/>
  <c r="CF40" i="1"/>
  <c r="CE40" i="1"/>
  <c r="FT40" i="1"/>
  <c r="FS40" i="1"/>
  <c r="BW41" i="1"/>
  <c r="BV41" i="1"/>
  <c r="FS42" i="1"/>
  <c r="FT42" i="1"/>
  <c r="BV47" i="1"/>
  <c r="BW47" i="1"/>
  <c r="CE48" i="1"/>
  <c r="CF48" i="1"/>
  <c r="FS48" i="1"/>
  <c r="FT48" i="1"/>
  <c r="BV49" i="1"/>
  <c r="BW49" i="1"/>
  <c r="CF49" i="1"/>
  <c r="CE49" i="1"/>
  <c r="FT50" i="1"/>
  <c r="FS50" i="1"/>
  <c r="AV51" i="1"/>
  <c r="AU51" i="1"/>
  <c r="BW51" i="1"/>
  <c r="BV51" i="1"/>
  <c r="GV51" i="1"/>
  <c r="GU51" i="1"/>
  <c r="AM52" i="1"/>
  <c r="AN52" i="1"/>
  <c r="CE52" i="1"/>
  <c r="CF52" i="1"/>
  <c r="FS52" i="1"/>
  <c r="FT52" i="1"/>
  <c r="BV53" i="1"/>
  <c r="BW53" i="1"/>
  <c r="CF53" i="1"/>
  <c r="CE53" i="1"/>
  <c r="FT54" i="1"/>
  <c r="FS54" i="1"/>
  <c r="AV55" i="1"/>
  <c r="AU55" i="1"/>
  <c r="BW55" i="1"/>
  <c r="BV55" i="1"/>
  <c r="GV55" i="1"/>
  <c r="GU55" i="1"/>
  <c r="CE56" i="1"/>
  <c r="CF56" i="1"/>
  <c r="FS56" i="1"/>
  <c r="FT56" i="1"/>
  <c r="BV57" i="1"/>
  <c r="BW57" i="1"/>
  <c r="CF57" i="1"/>
  <c r="CE57" i="1"/>
  <c r="FT58" i="1"/>
  <c r="FS58" i="1"/>
  <c r="AV59" i="1"/>
  <c r="AU59" i="1"/>
  <c r="BW59" i="1"/>
  <c r="BV59" i="1"/>
  <c r="GV59" i="1"/>
  <c r="GU59" i="1"/>
  <c r="AM60" i="1"/>
  <c r="AN60" i="1"/>
  <c r="CE60" i="1"/>
  <c r="CF60" i="1"/>
  <c r="FS60" i="1"/>
  <c r="FT60" i="1"/>
  <c r="BV61" i="1"/>
  <c r="BW61" i="1"/>
  <c r="CF61" i="1"/>
  <c r="CE61" i="1"/>
  <c r="AU63" i="1"/>
  <c r="AV63" i="1"/>
  <c r="AL24" i="1"/>
  <c r="AT24" i="1"/>
  <c r="CD24" i="1"/>
  <c r="FR24" i="1"/>
  <c r="GT24" i="1"/>
  <c r="AW43" i="1"/>
  <c r="AW5" i="1" s="1"/>
  <c r="AW7" i="1" s="1"/>
  <c r="AM62" i="1"/>
  <c r="AV62" i="1"/>
  <c r="AV64" i="1"/>
  <c r="AU64" i="1"/>
  <c r="GV64" i="1"/>
  <c r="GU64" i="1"/>
  <c r="AN65" i="1"/>
  <c r="AM65" i="1"/>
  <c r="O66" i="1"/>
  <c r="N66" i="1"/>
  <c r="E66" i="1"/>
  <c r="F66" i="1" s="1"/>
  <c r="AV66" i="1"/>
  <c r="AU66" i="1"/>
  <c r="GV66" i="1"/>
  <c r="GU66" i="1"/>
  <c r="AV68" i="1"/>
  <c r="AU68" i="1"/>
  <c r="GV68" i="1"/>
  <c r="GU68" i="1"/>
  <c r="AN69" i="1"/>
  <c r="AM69" i="1"/>
  <c r="O70" i="1"/>
  <c r="N70" i="1"/>
  <c r="E70" i="1"/>
  <c r="F70" i="1" s="1"/>
  <c r="AV70" i="1"/>
  <c r="AU70" i="1"/>
  <c r="GV70" i="1"/>
  <c r="GU70" i="1"/>
  <c r="AV72" i="1"/>
  <c r="AU72" i="1"/>
  <c r="GV72" i="1"/>
  <c r="GU72" i="1"/>
  <c r="E78" i="1"/>
  <c r="F78" i="1" s="1"/>
  <c r="O78" i="1"/>
  <c r="N78" i="1"/>
  <c r="AN78" i="1"/>
  <c r="AM78" i="1"/>
  <c r="AV79" i="1"/>
  <c r="AU79" i="1"/>
  <c r="GV79" i="1"/>
  <c r="GU79" i="1"/>
  <c r="AN80" i="1"/>
  <c r="AM80" i="1"/>
  <c r="O81" i="1"/>
  <c r="N81" i="1"/>
  <c r="E81" i="1"/>
  <c r="F81" i="1" s="1"/>
  <c r="AM81" i="1"/>
  <c r="AN81" i="1"/>
  <c r="N82" i="1"/>
  <c r="E82" i="1"/>
  <c r="F82" i="1" s="1"/>
  <c r="O82" i="1"/>
  <c r="CF82" i="1"/>
  <c r="CE82" i="1"/>
  <c r="AV83" i="1"/>
  <c r="AU83" i="1"/>
  <c r="GV83" i="1"/>
  <c r="GU83" i="1"/>
  <c r="AN84" i="1"/>
  <c r="AM84" i="1"/>
  <c r="O85" i="1"/>
  <c r="N85" i="1"/>
  <c r="E85" i="1"/>
  <c r="F85" i="1" s="1"/>
  <c r="AM85" i="1"/>
  <c r="AN85" i="1"/>
  <c r="N86" i="1"/>
  <c r="E86" i="1"/>
  <c r="F86" i="1" s="1"/>
  <c r="O86" i="1"/>
  <c r="O87" i="1"/>
  <c r="N87" i="1"/>
  <c r="E87" i="1"/>
  <c r="F87" i="1" s="1"/>
  <c r="AV87" i="1"/>
  <c r="AU87" i="1"/>
  <c r="GV87" i="1"/>
  <c r="GU87" i="1"/>
  <c r="AN88" i="1"/>
  <c r="AM88" i="1"/>
  <c r="O89" i="1"/>
  <c r="N89" i="1"/>
  <c r="E89" i="1"/>
  <c r="F89" i="1" s="1"/>
  <c r="AV89" i="1"/>
  <c r="AU89" i="1"/>
  <c r="GV89" i="1"/>
  <c r="GU89" i="1"/>
  <c r="AV93" i="1"/>
  <c r="AU93" i="1"/>
  <c r="GV93" i="1"/>
  <c r="GU93" i="1"/>
  <c r="O95" i="1"/>
  <c r="N95" i="1"/>
  <c r="E95" i="1"/>
  <c r="F95" i="1" s="1"/>
  <c r="AV97" i="1"/>
  <c r="AU97" i="1"/>
  <c r="GV97" i="1"/>
  <c r="GU97" i="1"/>
  <c r="E98" i="1"/>
  <c r="F98" i="1" s="1"/>
  <c r="O98" i="1"/>
  <c r="N98" i="1"/>
  <c r="AN98" i="1"/>
  <c r="AM98" i="1"/>
  <c r="O99" i="1"/>
  <c r="N99" i="1"/>
  <c r="E99" i="1"/>
  <c r="F99" i="1" s="1"/>
  <c r="AV101" i="1"/>
  <c r="AU101" i="1"/>
  <c r="GV101" i="1"/>
  <c r="GU101" i="1"/>
  <c r="E102" i="1"/>
  <c r="F102" i="1" s="1"/>
  <c r="O102" i="1"/>
  <c r="N102" i="1"/>
  <c r="AN102" i="1"/>
  <c r="AM102" i="1"/>
  <c r="O103" i="1"/>
  <c r="N103" i="1"/>
  <c r="E103" i="1"/>
  <c r="F103" i="1" s="1"/>
  <c r="GV103" i="1"/>
  <c r="GU103" i="1"/>
  <c r="GV105" i="1"/>
  <c r="GU105" i="1"/>
  <c r="E106" i="1"/>
  <c r="F106" i="1" s="1"/>
  <c r="O106" i="1"/>
  <c r="N106" i="1"/>
  <c r="AN106" i="1"/>
  <c r="AM106" i="1"/>
  <c r="O107" i="1"/>
  <c r="N107" i="1"/>
  <c r="E107" i="1"/>
  <c r="F107" i="1" s="1"/>
  <c r="GV107" i="1"/>
  <c r="GU107" i="1"/>
  <c r="M46" i="1"/>
  <c r="BU46" i="1"/>
  <c r="GT62" i="1"/>
  <c r="M63" i="1"/>
  <c r="BU63" i="1"/>
  <c r="BV64" i="1"/>
  <c r="BW64" i="1"/>
  <c r="FT65" i="1"/>
  <c r="FS65" i="1"/>
  <c r="BW66" i="1"/>
  <c r="BV66" i="1"/>
  <c r="CF66" i="1"/>
  <c r="CE66" i="1"/>
  <c r="CE67" i="1"/>
  <c r="CF67" i="1"/>
  <c r="BV68" i="1"/>
  <c r="BW68" i="1"/>
  <c r="FT69" i="1"/>
  <c r="FS69" i="1"/>
  <c r="BW70" i="1"/>
  <c r="BV70" i="1"/>
  <c r="CF70" i="1"/>
  <c r="CE70" i="1"/>
  <c r="CE71" i="1"/>
  <c r="CF71" i="1"/>
  <c r="BV72" i="1"/>
  <c r="BW72" i="1"/>
  <c r="FT78" i="1"/>
  <c r="FS78" i="1"/>
  <c r="E79" i="1"/>
  <c r="F79" i="1" s="1"/>
  <c r="O79" i="1"/>
  <c r="N79" i="1"/>
  <c r="BW79" i="1"/>
  <c r="BV79" i="1"/>
  <c r="CF79" i="1"/>
  <c r="CE79" i="1"/>
  <c r="FT80" i="1"/>
  <c r="FS80" i="1"/>
  <c r="AU81" i="1"/>
  <c r="AV81" i="1"/>
  <c r="BW81" i="1"/>
  <c r="BV81" i="1"/>
  <c r="GU81" i="1"/>
  <c r="GV81" i="1"/>
  <c r="AN82" i="1"/>
  <c r="AM82" i="1"/>
  <c r="FT82" i="1"/>
  <c r="FS82" i="1"/>
  <c r="BW83" i="1"/>
  <c r="BV83" i="1"/>
  <c r="CF83" i="1"/>
  <c r="CE83" i="1"/>
  <c r="FT84" i="1"/>
  <c r="FS84" i="1"/>
  <c r="AU85" i="1"/>
  <c r="AV85" i="1"/>
  <c r="BW85" i="1"/>
  <c r="BV85" i="1"/>
  <c r="GU85" i="1"/>
  <c r="GV85" i="1"/>
  <c r="AN86" i="1"/>
  <c r="AM86" i="1"/>
  <c r="FT86" i="1"/>
  <c r="FS86" i="1"/>
  <c r="BW87" i="1"/>
  <c r="BV87" i="1"/>
  <c r="FT88" i="1"/>
  <c r="FS88" i="1"/>
  <c r="BW89" i="1"/>
  <c r="BV89" i="1"/>
  <c r="CF89" i="1"/>
  <c r="CE89" i="1"/>
  <c r="CE92" i="1"/>
  <c r="CF92" i="1"/>
  <c r="BV93" i="1"/>
  <c r="BW93" i="1"/>
  <c r="FT94" i="1"/>
  <c r="FS94" i="1"/>
  <c r="AV95" i="1"/>
  <c r="AU95" i="1"/>
  <c r="BW95" i="1"/>
  <c r="BV95" i="1"/>
  <c r="CF95" i="1"/>
  <c r="CE95" i="1"/>
  <c r="GV95" i="1"/>
  <c r="GU95" i="1"/>
  <c r="CE96" i="1"/>
  <c r="CF96" i="1"/>
  <c r="FS96" i="1"/>
  <c r="FT96" i="1"/>
  <c r="BV97" i="1"/>
  <c r="BW97" i="1"/>
  <c r="FT98" i="1"/>
  <c r="FS98" i="1"/>
  <c r="AV99" i="1"/>
  <c r="AU99" i="1"/>
  <c r="BW99" i="1"/>
  <c r="BV99" i="1"/>
  <c r="CF99" i="1"/>
  <c r="CE99" i="1"/>
  <c r="GV99" i="1"/>
  <c r="GU99" i="1"/>
  <c r="CE100" i="1"/>
  <c r="CF100" i="1"/>
  <c r="FS100" i="1"/>
  <c r="FT100" i="1"/>
  <c r="BV101" i="1"/>
  <c r="BW101" i="1"/>
  <c r="FT102" i="1"/>
  <c r="FS102" i="1"/>
  <c r="AV103" i="1"/>
  <c r="AU103" i="1"/>
  <c r="BW103" i="1"/>
  <c r="BV103" i="1"/>
  <c r="CF103" i="1"/>
  <c r="CE103" i="1"/>
  <c r="CE104" i="1"/>
  <c r="CF104" i="1"/>
  <c r="AV105" i="1"/>
  <c r="AU105" i="1"/>
  <c r="BV105" i="1"/>
  <c r="BW105" i="1"/>
  <c r="FT106" i="1"/>
  <c r="FS106" i="1"/>
  <c r="AV107" i="1"/>
  <c r="AU107" i="1"/>
  <c r="BW107" i="1"/>
  <c r="BV107" i="1"/>
  <c r="CF107" i="1"/>
  <c r="CE107" i="1"/>
  <c r="G43" i="1"/>
  <c r="G5" i="1" s="1"/>
  <c r="G7" i="1" s="1"/>
  <c r="AL46" i="1"/>
  <c r="AT46" i="1"/>
  <c r="CD46" i="1"/>
  <c r="FR46" i="1"/>
  <c r="GT46" i="1"/>
  <c r="FS63" i="1"/>
  <c r="FT63" i="1"/>
  <c r="N64" i="1"/>
  <c r="E64" i="1"/>
  <c r="F64" i="1" s="1"/>
  <c r="O64" i="1"/>
  <c r="CF64" i="1"/>
  <c r="CE64" i="1"/>
  <c r="AV65" i="1"/>
  <c r="AU65" i="1"/>
  <c r="GV65" i="1"/>
  <c r="GU65" i="1"/>
  <c r="AN66" i="1"/>
  <c r="AM66" i="1"/>
  <c r="O67" i="1"/>
  <c r="N67" i="1"/>
  <c r="E67" i="1"/>
  <c r="F67" i="1" s="1"/>
  <c r="AM67" i="1"/>
  <c r="AN67" i="1"/>
  <c r="FS67" i="1"/>
  <c r="FT67" i="1"/>
  <c r="N68" i="1"/>
  <c r="E68" i="1"/>
  <c r="F68" i="1" s="1"/>
  <c r="O68" i="1"/>
  <c r="CF68" i="1"/>
  <c r="CE68" i="1"/>
  <c r="AV69" i="1"/>
  <c r="AU69" i="1"/>
  <c r="GV69" i="1"/>
  <c r="GU69" i="1"/>
  <c r="AN70" i="1"/>
  <c r="AM70" i="1"/>
  <c r="O71" i="1"/>
  <c r="N71" i="1"/>
  <c r="E71" i="1"/>
  <c r="F71" i="1" s="1"/>
  <c r="AM71" i="1"/>
  <c r="AN71" i="1"/>
  <c r="FS71" i="1"/>
  <c r="FT71" i="1"/>
  <c r="N72" i="1"/>
  <c r="E72" i="1"/>
  <c r="F72" i="1" s="1"/>
  <c r="O72" i="1"/>
  <c r="AN72" i="1"/>
  <c r="AM72" i="1"/>
  <c r="CF72" i="1"/>
  <c r="CE72" i="1"/>
  <c r="CF77" i="1"/>
  <c r="CD108" i="1"/>
  <c r="CE77" i="1"/>
  <c r="AV78" i="1"/>
  <c r="AU78" i="1"/>
  <c r="AN79" i="1"/>
  <c r="AM79" i="1"/>
  <c r="O80" i="1"/>
  <c r="N80" i="1"/>
  <c r="E80" i="1"/>
  <c r="F80" i="1" s="1"/>
  <c r="AV80" i="1"/>
  <c r="AU80" i="1"/>
  <c r="GV80" i="1"/>
  <c r="GU80" i="1"/>
  <c r="AV82" i="1"/>
  <c r="AU82" i="1"/>
  <c r="GV82" i="1"/>
  <c r="GU82" i="1"/>
  <c r="E83" i="1"/>
  <c r="F83" i="1" s="1"/>
  <c r="O83" i="1"/>
  <c r="N83" i="1"/>
  <c r="AN83" i="1"/>
  <c r="AM83" i="1"/>
  <c r="O84" i="1"/>
  <c r="N84" i="1"/>
  <c r="E84" i="1"/>
  <c r="F84" i="1" s="1"/>
  <c r="AV84" i="1"/>
  <c r="AU84" i="1"/>
  <c r="GV84" i="1"/>
  <c r="GU84" i="1"/>
  <c r="AV86" i="1"/>
  <c r="AU86" i="1"/>
  <c r="AN87" i="1"/>
  <c r="AM87" i="1"/>
  <c r="AV88" i="1"/>
  <c r="AU88" i="1"/>
  <c r="GV88" i="1"/>
  <c r="GU88" i="1"/>
  <c r="AN89" i="1"/>
  <c r="AM89" i="1"/>
  <c r="O92" i="1"/>
  <c r="N92" i="1"/>
  <c r="E92" i="1"/>
  <c r="F92" i="1" s="1"/>
  <c r="AM92" i="1"/>
  <c r="AN92" i="1"/>
  <c r="FS92" i="1"/>
  <c r="FT92" i="1"/>
  <c r="N93" i="1"/>
  <c r="E93" i="1"/>
  <c r="F93" i="1" s="1"/>
  <c r="O93" i="1"/>
  <c r="O94" i="1"/>
  <c r="N94" i="1"/>
  <c r="E94" i="1"/>
  <c r="F94" i="1" s="1"/>
  <c r="AM94" i="1"/>
  <c r="AN94" i="1"/>
  <c r="GV94" i="1"/>
  <c r="GU94" i="1"/>
  <c r="AN95" i="1"/>
  <c r="AM95" i="1"/>
  <c r="O96" i="1"/>
  <c r="N96" i="1"/>
  <c r="E96" i="1"/>
  <c r="F96" i="1" s="1"/>
  <c r="AM96" i="1"/>
  <c r="AN96" i="1"/>
  <c r="N97" i="1"/>
  <c r="E97" i="1"/>
  <c r="F97" i="1" s="1"/>
  <c r="O97" i="1"/>
  <c r="CF97" i="1"/>
  <c r="CE97" i="1"/>
  <c r="AV98" i="1"/>
  <c r="AU98" i="1"/>
  <c r="GV98" i="1"/>
  <c r="GU98" i="1"/>
  <c r="AN99" i="1"/>
  <c r="AM99" i="1"/>
  <c r="O100" i="1"/>
  <c r="N100" i="1"/>
  <c r="E100" i="1"/>
  <c r="F100" i="1" s="1"/>
  <c r="AM100" i="1"/>
  <c r="AN100" i="1"/>
  <c r="N101" i="1"/>
  <c r="E101" i="1"/>
  <c r="F101" i="1" s="1"/>
  <c r="O101" i="1"/>
  <c r="CF101" i="1"/>
  <c r="CE101" i="1"/>
  <c r="AV102" i="1"/>
  <c r="AU102" i="1"/>
  <c r="GV102" i="1"/>
  <c r="GU102" i="1"/>
  <c r="AN103" i="1"/>
  <c r="AM103" i="1"/>
  <c r="O104" i="1"/>
  <c r="N104" i="1"/>
  <c r="E104" i="1"/>
  <c r="F104" i="1" s="1"/>
  <c r="AM104" i="1"/>
  <c r="AN104" i="1"/>
  <c r="FS104" i="1"/>
  <c r="FT104" i="1"/>
  <c r="N105" i="1"/>
  <c r="E105" i="1"/>
  <c r="F105" i="1" s="1"/>
  <c r="O105" i="1"/>
  <c r="AV106" i="1"/>
  <c r="AU106" i="1"/>
  <c r="GV106" i="1"/>
  <c r="GU106" i="1"/>
  <c r="AN107" i="1"/>
  <c r="AM107" i="1"/>
  <c r="CD62" i="1"/>
  <c r="FR62" i="1"/>
  <c r="GU63" i="1"/>
  <c r="GV63" i="1"/>
  <c r="AN64" i="1"/>
  <c r="AM64" i="1"/>
  <c r="FT64" i="1"/>
  <c r="FS64" i="1"/>
  <c r="E65" i="1"/>
  <c r="F65" i="1" s="1"/>
  <c r="O65" i="1"/>
  <c r="N65" i="1"/>
  <c r="BW65" i="1"/>
  <c r="BV65" i="1"/>
  <c r="CF65" i="1"/>
  <c r="CE65" i="1"/>
  <c r="FT66" i="1"/>
  <c r="FS66" i="1"/>
  <c r="AU67" i="1"/>
  <c r="AV67" i="1"/>
  <c r="BW67" i="1"/>
  <c r="BV67" i="1"/>
  <c r="GU67" i="1"/>
  <c r="GV67" i="1"/>
  <c r="AN68" i="1"/>
  <c r="AM68" i="1"/>
  <c r="FT68" i="1"/>
  <c r="FS68" i="1"/>
  <c r="E69" i="1"/>
  <c r="F69" i="1" s="1"/>
  <c r="O69" i="1"/>
  <c r="N69" i="1"/>
  <c r="BW69" i="1"/>
  <c r="BV69" i="1"/>
  <c r="CF69" i="1"/>
  <c r="CE69" i="1"/>
  <c r="FT70" i="1"/>
  <c r="FS70" i="1"/>
  <c r="AU71" i="1"/>
  <c r="AV71" i="1"/>
  <c r="BW71" i="1"/>
  <c r="BV71" i="1"/>
  <c r="GU71" i="1"/>
  <c r="GV71" i="1"/>
  <c r="FT72" i="1"/>
  <c r="FS72" i="1"/>
  <c r="FR108" i="1"/>
  <c r="FT77" i="1"/>
  <c r="FS77" i="1"/>
  <c r="BW78" i="1"/>
  <c r="BV78" i="1"/>
  <c r="CF78" i="1"/>
  <c r="CE78" i="1"/>
  <c r="FT79" i="1"/>
  <c r="FS79" i="1"/>
  <c r="BW80" i="1"/>
  <c r="BV80" i="1"/>
  <c r="CF80" i="1"/>
  <c r="CE80" i="1"/>
  <c r="CE81" i="1"/>
  <c r="CF81" i="1"/>
  <c r="FS81" i="1"/>
  <c r="FT81" i="1"/>
  <c r="BV82" i="1"/>
  <c r="BW82" i="1"/>
  <c r="FT83" i="1"/>
  <c r="FS83" i="1"/>
  <c r="BW84" i="1"/>
  <c r="BV84" i="1"/>
  <c r="CF84" i="1"/>
  <c r="CE84" i="1"/>
  <c r="CE85" i="1"/>
  <c r="CF85" i="1"/>
  <c r="FS85" i="1"/>
  <c r="FT85" i="1"/>
  <c r="BV86" i="1"/>
  <c r="BW86" i="1"/>
  <c r="FT87" i="1"/>
  <c r="FS87" i="1"/>
  <c r="E88" i="1"/>
  <c r="F88" i="1" s="1"/>
  <c r="O88" i="1"/>
  <c r="N88" i="1"/>
  <c r="BW88" i="1"/>
  <c r="BV88" i="1"/>
  <c r="CF88" i="1"/>
  <c r="CE88" i="1"/>
  <c r="FT89" i="1"/>
  <c r="FS89" i="1"/>
  <c r="AU92" i="1"/>
  <c r="AV92" i="1"/>
  <c r="BW92" i="1"/>
  <c r="BV92" i="1"/>
  <c r="GU92" i="1"/>
  <c r="GV92" i="1"/>
  <c r="AN93" i="1"/>
  <c r="AM93" i="1"/>
  <c r="FT93" i="1"/>
  <c r="FS93" i="1"/>
  <c r="AU94" i="1"/>
  <c r="AV94" i="1"/>
  <c r="BW94" i="1"/>
  <c r="BV94" i="1"/>
  <c r="FT95" i="1"/>
  <c r="FS95" i="1"/>
  <c r="AU96" i="1"/>
  <c r="AV96" i="1"/>
  <c r="BW96" i="1"/>
  <c r="BV96" i="1"/>
  <c r="GU96" i="1"/>
  <c r="GV96" i="1"/>
  <c r="AN97" i="1"/>
  <c r="AM97" i="1"/>
  <c r="FT97" i="1"/>
  <c r="FS97" i="1"/>
  <c r="BW98" i="1"/>
  <c r="BV98" i="1"/>
  <c r="CF98" i="1"/>
  <c r="CE98" i="1"/>
  <c r="FT99" i="1"/>
  <c r="FS99" i="1"/>
  <c r="AU100" i="1"/>
  <c r="AV100" i="1"/>
  <c r="BW100" i="1"/>
  <c r="BV100" i="1"/>
  <c r="GU100" i="1"/>
  <c r="GV100" i="1"/>
  <c r="AN101" i="1"/>
  <c r="AM101" i="1"/>
  <c r="FT101" i="1"/>
  <c r="FS101" i="1"/>
  <c r="BW102" i="1"/>
  <c r="BV102" i="1"/>
  <c r="CF102" i="1"/>
  <c r="CE102" i="1"/>
  <c r="FT103" i="1"/>
  <c r="FS103" i="1"/>
  <c r="AU104" i="1"/>
  <c r="AV104" i="1"/>
  <c r="BW104" i="1"/>
  <c r="BV104" i="1"/>
  <c r="GU104" i="1"/>
  <c r="GV104" i="1"/>
  <c r="AN105" i="1"/>
  <c r="AM105" i="1"/>
  <c r="CF105" i="1"/>
  <c r="CE105" i="1"/>
  <c r="FT105" i="1"/>
  <c r="FS105" i="1"/>
  <c r="BW106" i="1"/>
  <c r="BV106" i="1"/>
  <c r="CF106" i="1"/>
  <c r="CE106" i="1"/>
  <c r="FT107" i="1"/>
  <c r="FS107" i="1"/>
  <c r="BY108" i="1"/>
  <c r="BY5" i="1" s="1"/>
  <c r="BY7" i="1" s="1"/>
  <c r="M112" i="1"/>
  <c r="BX136" i="1"/>
  <c r="CD112" i="1"/>
  <c r="AN113" i="1"/>
  <c r="AM113" i="1"/>
  <c r="E114" i="1"/>
  <c r="F114" i="1" s="1"/>
  <c r="O114" i="1"/>
  <c r="N114" i="1"/>
  <c r="AN114" i="1"/>
  <c r="AM114" i="1"/>
  <c r="O115" i="1"/>
  <c r="N115" i="1"/>
  <c r="E115" i="1"/>
  <c r="F115" i="1" s="1"/>
  <c r="AU116" i="1"/>
  <c r="AV116" i="1"/>
  <c r="GU116" i="1"/>
  <c r="GV116" i="1"/>
  <c r="AN117" i="1"/>
  <c r="AM117" i="1"/>
  <c r="E118" i="1"/>
  <c r="F118" i="1" s="1"/>
  <c r="O118" i="1"/>
  <c r="N118" i="1"/>
  <c r="AN118" i="1"/>
  <c r="AM118" i="1"/>
  <c r="FT118" i="1"/>
  <c r="FS118" i="1"/>
  <c r="O119" i="1"/>
  <c r="N119" i="1"/>
  <c r="E119" i="1"/>
  <c r="F119" i="1" s="1"/>
  <c r="AU120" i="1"/>
  <c r="AV120" i="1"/>
  <c r="GU120" i="1"/>
  <c r="GV120" i="1"/>
  <c r="AN121" i="1"/>
  <c r="AM121" i="1"/>
  <c r="AU122" i="1"/>
  <c r="AV122" i="1"/>
  <c r="GV122" i="1"/>
  <c r="GU122" i="1"/>
  <c r="O123" i="1"/>
  <c r="N123" i="1"/>
  <c r="E123" i="1"/>
  <c r="F123" i="1" s="1"/>
  <c r="AU124" i="1"/>
  <c r="AV124" i="1"/>
  <c r="GU124" i="1"/>
  <c r="GV124" i="1"/>
  <c r="AN125" i="1"/>
  <c r="AM125" i="1"/>
  <c r="E126" i="1"/>
  <c r="F126" i="1" s="1"/>
  <c r="O126" i="1"/>
  <c r="N126" i="1"/>
  <c r="GV126" i="1"/>
  <c r="GU126" i="1"/>
  <c r="O127" i="1"/>
  <c r="N127" i="1"/>
  <c r="E127" i="1"/>
  <c r="F127" i="1" s="1"/>
  <c r="AU128" i="1"/>
  <c r="AV128" i="1"/>
  <c r="GU128" i="1"/>
  <c r="GV128" i="1"/>
  <c r="AN131" i="1"/>
  <c r="AM131" i="1"/>
  <c r="FT131" i="1"/>
  <c r="FS131" i="1"/>
  <c r="O132" i="1"/>
  <c r="N132" i="1"/>
  <c r="E132" i="1"/>
  <c r="F132" i="1" s="1"/>
  <c r="AM132" i="1"/>
  <c r="AN132" i="1"/>
  <c r="N133" i="1"/>
  <c r="E133" i="1"/>
  <c r="F133" i="1" s="1"/>
  <c r="O133" i="1"/>
  <c r="AV133" i="1"/>
  <c r="AU133" i="1"/>
  <c r="GV133" i="1"/>
  <c r="GU133" i="1"/>
  <c r="FS141" i="1"/>
  <c r="FT141" i="1"/>
  <c r="N142" i="1"/>
  <c r="E142" i="1"/>
  <c r="F142" i="1" s="1"/>
  <c r="O142" i="1"/>
  <c r="BV142" i="1"/>
  <c r="BW142" i="1"/>
  <c r="CF142" i="1"/>
  <c r="CE142" i="1"/>
  <c r="CF143" i="1"/>
  <c r="CE143" i="1"/>
  <c r="FT143" i="1"/>
  <c r="FS143" i="1"/>
  <c r="AV144" i="1"/>
  <c r="AU144" i="1"/>
  <c r="BW144" i="1"/>
  <c r="BV144" i="1"/>
  <c r="GV144" i="1"/>
  <c r="GU144" i="1"/>
  <c r="FS145" i="1"/>
  <c r="FT145" i="1"/>
  <c r="N146" i="1"/>
  <c r="E146" i="1"/>
  <c r="F146" i="1" s="1"/>
  <c r="O146" i="1"/>
  <c r="BV146" i="1"/>
  <c r="BW146" i="1"/>
  <c r="CF146" i="1"/>
  <c r="CE146" i="1"/>
  <c r="FS147" i="1"/>
  <c r="FT147" i="1"/>
  <c r="BW148" i="1"/>
  <c r="BV148" i="1"/>
  <c r="CE148" i="1"/>
  <c r="CF148" i="1"/>
  <c r="FT149" i="1"/>
  <c r="FS149" i="1"/>
  <c r="AV150" i="1"/>
  <c r="AU150" i="1"/>
  <c r="BW150" i="1"/>
  <c r="BV150" i="1"/>
  <c r="GV150" i="1"/>
  <c r="GU150" i="1"/>
  <c r="AN151" i="1"/>
  <c r="AM151" i="1"/>
  <c r="CF151" i="1"/>
  <c r="CE151" i="1"/>
  <c r="FT151" i="1"/>
  <c r="FS151" i="1"/>
  <c r="BW152" i="1"/>
  <c r="BV152" i="1"/>
  <c r="CE152" i="1"/>
  <c r="CF152" i="1"/>
  <c r="FT153" i="1"/>
  <c r="FS153" i="1"/>
  <c r="AV154" i="1"/>
  <c r="AU154" i="1"/>
  <c r="BW154" i="1"/>
  <c r="BV154" i="1"/>
  <c r="CF154" i="1"/>
  <c r="CE154" i="1"/>
  <c r="GV154" i="1"/>
  <c r="GU154" i="1"/>
  <c r="AN155" i="1"/>
  <c r="AM155" i="1"/>
  <c r="FS155" i="1"/>
  <c r="FT155" i="1"/>
  <c r="O156" i="1"/>
  <c r="N156" i="1"/>
  <c r="E156" i="1"/>
  <c r="F156" i="1" s="1"/>
  <c r="AO136" i="1"/>
  <c r="AT112" i="1"/>
  <c r="AV114" i="1"/>
  <c r="AU114" i="1"/>
  <c r="BW114" i="1"/>
  <c r="BV114" i="1"/>
  <c r="GV114" i="1"/>
  <c r="GU114" i="1"/>
  <c r="CF115" i="1"/>
  <c r="CE115" i="1"/>
  <c r="FT115" i="1"/>
  <c r="FS115" i="1"/>
  <c r="BW116" i="1"/>
  <c r="BV116" i="1"/>
  <c r="CE116" i="1"/>
  <c r="CF116" i="1"/>
  <c r="AV118" i="1"/>
  <c r="AU118" i="1"/>
  <c r="BW118" i="1"/>
  <c r="BV118" i="1"/>
  <c r="GV118" i="1"/>
  <c r="GU118" i="1"/>
  <c r="AN119" i="1"/>
  <c r="AM119" i="1"/>
  <c r="CF119" i="1"/>
  <c r="CE119" i="1"/>
  <c r="FT119" i="1"/>
  <c r="FS119" i="1"/>
  <c r="BW120" i="1"/>
  <c r="BV120" i="1"/>
  <c r="CE120" i="1"/>
  <c r="CF120" i="1"/>
  <c r="FT121" i="1"/>
  <c r="FS121" i="1"/>
  <c r="BW122" i="1"/>
  <c r="BV122" i="1"/>
  <c r="CF123" i="1"/>
  <c r="CE123" i="1"/>
  <c r="BW124" i="1"/>
  <c r="BV124" i="1"/>
  <c r="CE124" i="1"/>
  <c r="CF124" i="1"/>
  <c r="FT125" i="1"/>
  <c r="FS125" i="1"/>
  <c r="AV126" i="1"/>
  <c r="AU126" i="1"/>
  <c r="BW126" i="1"/>
  <c r="BV126" i="1"/>
  <c r="CF127" i="1"/>
  <c r="CE127" i="1"/>
  <c r="BW128" i="1"/>
  <c r="BV128" i="1"/>
  <c r="CE128" i="1"/>
  <c r="CF128" i="1"/>
  <c r="AV131" i="1"/>
  <c r="AU131" i="1"/>
  <c r="BW131" i="1"/>
  <c r="BV131" i="1"/>
  <c r="GV131" i="1"/>
  <c r="GU131" i="1"/>
  <c r="FS132" i="1"/>
  <c r="FT132" i="1"/>
  <c r="BV133" i="1"/>
  <c r="BW133" i="1"/>
  <c r="CF133" i="1"/>
  <c r="CE133" i="1"/>
  <c r="AN134" i="1"/>
  <c r="AM134" i="1"/>
  <c r="CF134" i="1"/>
  <c r="CE134" i="1"/>
  <c r="FT134" i="1"/>
  <c r="FS134" i="1"/>
  <c r="AV135" i="1"/>
  <c r="AU135" i="1"/>
  <c r="BW135" i="1"/>
  <c r="BV135" i="1"/>
  <c r="GV135" i="1"/>
  <c r="GU135" i="1"/>
  <c r="AU141" i="1"/>
  <c r="AV141" i="1"/>
  <c r="GU141" i="1"/>
  <c r="GV141" i="1"/>
  <c r="AN142" i="1"/>
  <c r="AM142" i="1"/>
  <c r="E143" i="1"/>
  <c r="F143" i="1" s="1"/>
  <c r="O143" i="1"/>
  <c r="N143" i="1"/>
  <c r="O144" i="1"/>
  <c r="N144" i="1"/>
  <c r="E144" i="1"/>
  <c r="F144" i="1" s="1"/>
  <c r="AU145" i="1"/>
  <c r="AV145" i="1"/>
  <c r="GU145" i="1"/>
  <c r="GV145" i="1"/>
  <c r="AN146" i="1"/>
  <c r="AM146" i="1"/>
  <c r="E147" i="1"/>
  <c r="F147" i="1" s="1"/>
  <c r="O147" i="1"/>
  <c r="N147" i="1"/>
  <c r="AN147" i="1"/>
  <c r="AM147" i="1"/>
  <c r="O148" i="1"/>
  <c r="N148" i="1"/>
  <c r="E148" i="1"/>
  <c r="F148" i="1" s="1"/>
  <c r="AM148" i="1"/>
  <c r="AN148" i="1"/>
  <c r="AV149" i="1"/>
  <c r="AU149" i="1"/>
  <c r="GV149" i="1"/>
  <c r="GU149" i="1"/>
  <c r="GV151" i="1"/>
  <c r="GU151" i="1"/>
  <c r="O152" i="1"/>
  <c r="N152" i="1"/>
  <c r="E152" i="1"/>
  <c r="F152" i="1" s="1"/>
  <c r="AM152" i="1"/>
  <c r="AN152" i="1"/>
  <c r="AV153" i="1"/>
  <c r="AU153" i="1"/>
  <c r="GV153" i="1"/>
  <c r="GU153" i="1"/>
  <c r="AN154" i="1"/>
  <c r="AM154" i="1"/>
  <c r="O155" i="1"/>
  <c r="N155" i="1"/>
  <c r="E155" i="1"/>
  <c r="F155" i="1" s="1"/>
  <c r="AV155" i="1"/>
  <c r="AU155" i="1"/>
  <c r="GU155" i="1"/>
  <c r="GV155" i="1"/>
  <c r="M77" i="1"/>
  <c r="BU77" i="1"/>
  <c r="CG108" i="1"/>
  <c r="P136" i="1"/>
  <c r="AL112" i="1"/>
  <c r="N113" i="1"/>
  <c r="E113" i="1"/>
  <c r="F113" i="1" s="1"/>
  <c r="O113" i="1"/>
  <c r="FT113" i="1"/>
  <c r="FS113" i="1"/>
  <c r="AN115" i="1"/>
  <c r="AM115" i="1"/>
  <c r="O116" i="1"/>
  <c r="N116" i="1"/>
  <c r="E116" i="1"/>
  <c r="F116" i="1" s="1"/>
  <c r="AM116" i="1"/>
  <c r="AN116" i="1"/>
  <c r="N117" i="1"/>
  <c r="E117" i="1"/>
  <c r="F117" i="1" s="1"/>
  <c r="O117" i="1"/>
  <c r="FT117" i="1"/>
  <c r="FS117" i="1"/>
  <c r="O120" i="1"/>
  <c r="N120" i="1"/>
  <c r="E120" i="1"/>
  <c r="F120" i="1" s="1"/>
  <c r="AM120" i="1"/>
  <c r="AN120" i="1"/>
  <c r="N121" i="1"/>
  <c r="E121" i="1"/>
  <c r="F121" i="1" s="1"/>
  <c r="O121" i="1"/>
  <c r="GV121" i="1"/>
  <c r="GU121" i="1"/>
  <c r="O122" i="1"/>
  <c r="N122" i="1"/>
  <c r="E122" i="1"/>
  <c r="F122" i="1" s="1"/>
  <c r="AM122" i="1"/>
  <c r="AN122" i="1"/>
  <c r="AN123" i="1"/>
  <c r="AM123" i="1"/>
  <c r="FT123" i="1"/>
  <c r="FS123" i="1"/>
  <c r="O124" i="1"/>
  <c r="N124" i="1"/>
  <c r="E124" i="1"/>
  <c r="F124" i="1" s="1"/>
  <c r="AM124" i="1"/>
  <c r="AN124" i="1"/>
  <c r="N125" i="1"/>
  <c r="E125" i="1"/>
  <c r="F125" i="1" s="1"/>
  <c r="O125" i="1"/>
  <c r="AN127" i="1"/>
  <c r="AM127" i="1"/>
  <c r="FT127" i="1"/>
  <c r="FS127" i="1"/>
  <c r="O128" i="1"/>
  <c r="N128" i="1"/>
  <c r="E128" i="1"/>
  <c r="F128" i="1" s="1"/>
  <c r="AM128" i="1"/>
  <c r="AN128" i="1"/>
  <c r="O131" i="1"/>
  <c r="N131" i="1"/>
  <c r="E131" i="1"/>
  <c r="F131" i="1" s="1"/>
  <c r="AU132" i="1"/>
  <c r="AV132" i="1"/>
  <c r="GU132" i="1"/>
  <c r="GV132" i="1"/>
  <c r="AN133" i="1"/>
  <c r="AM133" i="1"/>
  <c r="E134" i="1"/>
  <c r="F134" i="1" s="1"/>
  <c r="O134" i="1"/>
  <c r="N134" i="1"/>
  <c r="GV134" i="1"/>
  <c r="GU134" i="1"/>
  <c r="O135" i="1"/>
  <c r="N135" i="1"/>
  <c r="E135" i="1"/>
  <c r="F135" i="1" s="1"/>
  <c r="BW141" i="1"/>
  <c r="BV141" i="1"/>
  <c r="FT142" i="1"/>
  <c r="FS142" i="1"/>
  <c r="AV143" i="1"/>
  <c r="AU143" i="1"/>
  <c r="BW143" i="1"/>
  <c r="BV143" i="1"/>
  <c r="GV143" i="1"/>
  <c r="GU143" i="1"/>
  <c r="CF144" i="1"/>
  <c r="CE144" i="1"/>
  <c r="BW145" i="1"/>
  <c r="BV145" i="1"/>
  <c r="CE145" i="1"/>
  <c r="CF145" i="1"/>
  <c r="FT146" i="1"/>
  <c r="FS146" i="1"/>
  <c r="AV147" i="1"/>
  <c r="AU147" i="1"/>
  <c r="BW147" i="1"/>
  <c r="BV147" i="1"/>
  <c r="FS148" i="1"/>
  <c r="FT148" i="1"/>
  <c r="N149" i="1"/>
  <c r="E149" i="1"/>
  <c r="F149" i="1" s="1"/>
  <c r="O149" i="1"/>
  <c r="BV149" i="1"/>
  <c r="BW149" i="1"/>
  <c r="CF149" i="1"/>
  <c r="CE149" i="1"/>
  <c r="CF150" i="1"/>
  <c r="CE150" i="1"/>
  <c r="AV151" i="1"/>
  <c r="AU151" i="1"/>
  <c r="BW151" i="1"/>
  <c r="BV151" i="1"/>
  <c r="FS152" i="1"/>
  <c r="FT152" i="1"/>
  <c r="BV153" i="1"/>
  <c r="BW153" i="1"/>
  <c r="CF153" i="1"/>
  <c r="CE153" i="1"/>
  <c r="FT154" i="1"/>
  <c r="FS154" i="1"/>
  <c r="BW155" i="1"/>
  <c r="BV155" i="1"/>
  <c r="AL77" i="1"/>
  <c r="AT77" i="1"/>
  <c r="GT77" i="1"/>
  <c r="BU112" i="1"/>
  <c r="CG136" i="1"/>
  <c r="FR112" i="1"/>
  <c r="AV113" i="1"/>
  <c r="AU113" i="1"/>
  <c r="BV113" i="1"/>
  <c r="BW113" i="1"/>
  <c r="CF113" i="1"/>
  <c r="CE113" i="1"/>
  <c r="GV113" i="1"/>
  <c r="GU113" i="1"/>
  <c r="CF114" i="1"/>
  <c r="CE114" i="1"/>
  <c r="FT114" i="1"/>
  <c r="FS114" i="1"/>
  <c r="AV115" i="1"/>
  <c r="AU115" i="1"/>
  <c r="BW115" i="1"/>
  <c r="BV115" i="1"/>
  <c r="GV115" i="1"/>
  <c r="GU115" i="1"/>
  <c r="FS116" i="1"/>
  <c r="FT116" i="1"/>
  <c r="AV117" i="1"/>
  <c r="AU117" i="1"/>
  <c r="BV117" i="1"/>
  <c r="BW117" i="1"/>
  <c r="CF117" i="1"/>
  <c r="CE117" i="1"/>
  <c r="GV117" i="1"/>
  <c r="GU117" i="1"/>
  <c r="CF118" i="1"/>
  <c r="CE118" i="1"/>
  <c r="AV119" i="1"/>
  <c r="AU119" i="1"/>
  <c r="BW119" i="1"/>
  <c r="BV119" i="1"/>
  <c r="GV119" i="1"/>
  <c r="GU119" i="1"/>
  <c r="FS120" i="1"/>
  <c r="FT120" i="1"/>
  <c r="AV121" i="1"/>
  <c r="AU121" i="1"/>
  <c r="BV121" i="1"/>
  <c r="BW121" i="1"/>
  <c r="FT122" i="1"/>
  <c r="FS122" i="1"/>
  <c r="AV123" i="1"/>
  <c r="AU123" i="1"/>
  <c r="BW123" i="1"/>
  <c r="BV123" i="1"/>
  <c r="GV123" i="1"/>
  <c r="GU123" i="1"/>
  <c r="FS124" i="1"/>
  <c r="FT124" i="1"/>
  <c r="AV125" i="1"/>
  <c r="AU125" i="1"/>
  <c r="BV125" i="1"/>
  <c r="BW125" i="1"/>
  <c r="CF125" i="1"/>
  <c r="CE125" i="1"/>
  <c r="GV125" i="1"/>
  <c r="GU125" i="1"/>
  <c r="AN126" i="1"/>
  <c r="AM126" i="1"/>
  <c r="CF126" i="1"/>
  <c r="CE126" i="1"/>
  <c r="FT126" i="1"/>
  <c r="FS126" i="1"/>
  <c r="AV127" i="1"/>
  <c r="AU127" i="1"/>
  <c r="BW127" i="1"/>
  <c r="BV127" i="1"/>
  <c r="GV127" i="1"/>
  <c r="GU127" i="1"/>
  <c r="FS128" i="1"/>
  <c r="FT128" i="1"/>
  <c r="CF131" i="1"/>
  <c r="CE131" i="1"/>
  <c r="BW132" i="1"/>
  <c r="BV132" i="1"/>
  <c r="CE132" i="1"/>
  <c r="CF132" i="1"/>
  <c r="FT133" i="1"/>
  <c r="FS133" i="1"/>
  <c r="AV134" i="1"/>
  <c r="AU134" i="1"/>
  <c r="BW134" i="1"/>
  <c r="BV134" i="1"/>
  <c r="AN135" i="1"/>
  <c r="AM135" i="1"/>
  <c r="CF135" i="1"/>
  <c r="CE135" i="1"/>
  <c r="FT135" i="1"/>
  <c r="FS135" i="1"/>
  <c r="O141" i="1"/>
  <c r="N141" i="1"/>
  <c r="E141" i="1"/>
  <c r="F141" i="1" s="1"/>
  <c r="AM141" i="1"/>
  <c r="AN141" i="1"/>
  <c r="CE141" i="1"/>
  <c r="CF141" i="1"/>
  <c r="AV142" i="1"/>
  <c r="AU142" i="1"/>
  <c r="GV142" i="1"/>
  <c r="GU142" i="1"/>
  <c r="AN143" i="1"/>
  <c r="AM143" i="1"/>
  <c r="AN144" i="1"/>
  <c r="AM144" i="1"/>
  <c r="FT144" i="1"/>
  <c r="FS144" i="1"/>
  <c r="O145" i="1"/>
  <c r="N145" i="1"/>
  <c r="E145" i="1"/>
  <c r="F145" i="1" s="1"/>
  <c r="AM145" i="1"/>
  <c r="AN145" i="1"/>
  <c r="AV146" i="1"/>
  <c r="AU146" i="1"/>
  <c r="GV146" i="1"/>
  <c r="GU146" i="1"/>
  <c r="AU148" i="1"/>
  <c r="AV148" i="1"/>
  <c r="GU148" i="1"/>
  <c r="GV148" i="1"/>
  <c r="AN149" i="1"/>
  <c r="AM149" i="1"/>
  <c r="E150" i="1"/>
  <c r="F150" i="1" s="1"/>
  <c r="O150" i="1"/>
  <c r="N150" i="1"/>
  <c r="AN150" i="1"/>
  <c r="AM150" i="1"/>
  <c r="FT150" i="1"/>
  <c r="FS150" i="1"/>
  <c r="O151" i="1"/>
  <c r="N151" i="1"/>
  <c r="E151" i="1"/>
  <c r="F151" i="1" s="1"/>
  <c r="AU152" i="1"/>
  <c r="AV152" i="1"/>
  <c r="GU152" i="1"/>
  <c r="GV152" i="1"/>
  <c r="N153" i="1"/>
  <c r="E153" i="1"/>
  <c r="F153" i="1" s="1"/>
  <c r="O153" i="1"/>
  <c r="AN153" i="1"/>
  <c r="AM153" i="1"/>
  <c r="E154" i="1"/>
  <c r="F154" i="1" s="1"/>
  <c r="O154" i="1"/>
  <c r="N154" i="1"/>
  <c r="M140" i="1"/>
  <c r="BU140" i="1"/>
  <c r="BW156" i="1"/>
  <c r="BV156" i="1"/>
  <c r="CF156" i="1"/>
  <c r="CE156" i="1"/>
  <c r="FT157" i="1"/>
  <c r="FS157" i="1"/>
  <c r="BW158" i="1"/>
  <c r="BV158" i="1"/>
  <c r="FT159" i="1"/>
  <c r="FS159" i="1"/>
  <c r="O160" i="1"/>
  <c r="N160" i="1"/>
  <c r="E160" i="1"/>
  <c r="F160" i="1" s="1"/>
  <c r="BW160" i="1"/>
  <c r="BV160" i="1"/>
  <c r="GV160" i="1"/>
  <c r="GU160" i="1"/>
  <c r="FT161" i="1"/>
  <c r="FS161" i="1"/>
  <c r="AV162" i="1"/>
  <c r="AU162" i="1"/>
  <c r="BW162" i="1"/>
  <c r="BV162" i="1"/>
  <c r="GV162" i="1"/>
  <c r="GU162" i="1"/>
  <c r="AN163" i="1"/>
  <c r="AM163" i="1"/>
  <c r="FT163" i="1"/>
  <c r="FS163" i="1"/>
  <c r="O164" i="1"/>
  <c r="N164" i="1"/>
  <c r="E164" i="1"/>
  <c r="F164" i="1" s="1"/>
  <c r="BW164" i="1"/>
  <c r="BV164" i="1"/>
  <c r="CE164" i="1"/>
  <c r="CF164" i="1"/>
  <c r="FT165" i="1"/>
  <c r="FS165" i="1"/>
  <c r="AV166" i="1"/>
  <c r="AU166" i="1"/>
  <c r="BW166" i="1"/>
  <c r="BV166" i="1"/>
  <c r="GV166" i="1"/>
  <c r="GU166" i="1"/>
  <c r="AN167" i="1"/>
  <c r="AM167" i="1"/>
  <c r="FT167" i="1"/>
  <c r="FS167" i="1"/>
  <c r="AV168" i="1"/>
  <c r="AU168" i="1"/>
  <c r="BW168" i="1"/>
  <c r="BV168" i="1"/>
  <c r="CF169" i="1"/>
  <c r="CE169" i="1"/>
  <c r="FT169" i="1"/>
  <c r="FS169" i="1"/>
  <c r="BW170" i="1"/>
  <c r="BV170" i="1"/>
  <c r="FT171" i="1"/>
  <c r="FS171" i="1"/>
  <c r="AN175" i="1"/>
  <c r="AM175" i="1"/>
  <c r="E176" i="1"/>
  <c r="F176" i="1" s="1"/>
  <c r="O176" i="1"/>
  <c r="N176" i="1"/>
  <c r="AU183" i="1"/>
  <c r="AV183" i="1"/>
  <c r="GU183" i="1"/>
  <c r="GV183" i="1"/>
  <c r="AN184" i="1"/>
  <c r="AM184" i="1"/>
  <c r="E185" i="1"/>
  <c r="F185" i="1" s="1"/>
  <c r="O185" i="1"/>
  <c r="N185" i="1"/>
  <c r="GV185" i="1"/>
  <c r="GU185" i="1"/>
  <c r="AU187" i="1"/>
  <c r="AV187" i="1"/>
  <c r="GU187" i="1"/>
  <c r="GV187" i="1"/>
  <c r="AN188" i="1"/>
  <c r="AM188" i="1"/>
  <c r="AU189" i="1"/>
  <c r="AV189" i="1"/>
  <c r="GU189" i="1"/>
  <c r="GV189" i="1"/>
  <c r="AN190" i="1"/>
  <c r="AM190" i="1"/>
  <c r="AU191" i="1"/>
  <c r="AV191" i="1"/>
  <c r="GU191" i="1"/>
  <c r="GV191" i="1"/>
  <c r="N192" i="1"/>
  <c r="E192" i="1"/>
  <c r="F192" i="1" s="1"/>
  <c r="O192" i="1"/>
  <c r="AN192" i="1"/>
  <c r="AM192" i="1"/>
  <c r="E193" i="1"/>
  <c r="F193" i="1" s="1"/>
  <c r="O193" i="1"/>
  <c r="N193" i="1"/>
  <c r="AV193" i="1"/>
  <c r="AU193" i="1"/>
  <c r="GV193" i="1"/>
  <c r="GU193" i="1"/>
  <c r="AU195" i="1"/>
  <c r="AV195" i="1"/>
  <c r="GU195" i="1"/>
  <c r="GV195" i="1"/>
  <c r="N196" i="1"/>
  <c r="E196" i="1"/>
  <c r="F196" i="1" s="1"/>
  <c r="O196" i="1"/>
  <c r="AN196" i="1"/>
  <c r="AM196" i="1"/>
  <c r="E197" i="1"/>
  <c r="F197" i="1" s="1"/>
  <c r="O197" i="1"/>
  <c r="N197" i="1"/>
  <c r="AV197" i="1"/>
  <c r="AU197" i="1"/>
  <c r="N198" i="1"/>
  <c r="E198" i="1"/>
  <c r="F198" i="1" s="1"/>
  <c r="O198" i="1"/>
  <c r="AN198" i="1"/>
  <c r="AM198" i="1"/>
  <c r="E199" i="1"/>
  <c r="F199" i="1" s="1"/>
  <c r="O199" i="1"/>
  <c r="N199" i="1"/>
  <c r="AV199" i="1"/>
  <c r="AU199" i="1"/>
  <c r="GU199" i="1"/>
  <c r="GV199" i="1"/>
  <c r="N200" i="1"/>
  <c r="E200" i="1"/>
  <c r="F200" i="1" s="1"/>
  <c r="O200" i="1"/>
  <c r="AN200" i="1"/>
  <c r="AM200" i="1"/>
  <c r="N202" i="1"/>
  <c r="E202" i="1"/>
  <c r="F202" i="1" s="1"/>
  <c r="O202" i="1"/>
  <c r="AN202" i="1"/>
  <c r="AM202" i="1"/>
  <c r="CF202" i="1"/>
  <c r="CE202" i="1"/>
  <c r="AV203" i="1"/>
  <c r="AU203" i="1"/>
  <c r="N204" i="1"/>
  <c r="E204" i="1"/>
  <c r="F204" i="1" s="1"/>
  <c r="O204" i="1"/>
  <c r="CF204" i="1"/>
  <c r="CE204" i="1"/>
  <c r="AV205" i="1"/>
  <c r="AU205" i="1"/>
  <c r="GV205" i="1"/>
  <c r="GU205" i="1"/>
  <c r="AN206" i="1"/>
  <c r="AM206" i="1"/>
  <c r="O207" i="1"/>
  <c r="N207" i="1"/>
  <c r="E207" i="1"/>
  <c r="F207" i="1" s="1"/>
  <c r="AM207" i="1"/>
  <c r="AN207" i="1"/>
  <c r="FS207" i="1"/>
  <c r="FT207" i="1"/>
  <c r="N208" i="1"/>
  <c r="E208" i="1"/>
  <c r="F208" i="1" s="1"/>
  <c r="O208" i="1"/>
  <c r="CF208" i="1"/>
  <c r="CE208" i="1"/>
  <c r="AV209" i="1"/>
  <c r="AU209" i="1"/>
  <c r="GV209" i="1"/>
  <c r="GU209" i="1"/>
  <c r="AN210" i="1"/>
  <c r="AM210" i="1"/>
  <c r="AL140" i="1"/>
  <c r="AT140" i="1"/>
  <c r="CD140" i="1"/>
  <c r="FR140" i="1"/>
  <c r="GT140" i="1"/>
  <c r="AN156" i="1"/>
  <c r="AM156" i="1"/>
  <c r="O157" i="1"/>
  <c r="N157" i="1"/>
  <c r="E157" i="1"/>
  <c r="F157" i="1" s="1"/>
  <c r="GV157" i="1"/>
  <c r="GU157" i="1"/>
  <c r="AN158" i="1"/>
  <c r="AM158" i="1"/>
  <c r="AV159" i="1"/>
  <c r="AU159" i="1"/>
  <c r="GV159" i="1"/>
  <c r="GU159" i="1"/>
  <c r="AN160" i="1"/>
  <c r="AM160" i="1"/>
  <c r="AV161" i="1"/>
  <c r="AU161" i="1"/>
  <c r="AV163" i="1"/>
  <c r="AU163" i="1"/>
  <c r="GV163" i="1"/>
  <c r="GU163" i="1"/>
  <c r="AM164" i="1"/>
  <c r="AN164" i="1"/>
  <c r="N165" i="1"/>
  <c r="E165" i="1"/>
  <c r="F165" i="1" s="1"/>
  <c r="O165" i="1"/>
  <c r="AV165" i="1"/>
  <c r="AU165" i="1"/>
  <c r="GV165" i="1"/>
  <c r="GU165" i="1"/>
  <c r="AV167" i="1"/>
  <c r="AU167" i="1"/>
  <c r="O168" i="1"/>
  <c r="N168" i="1"/>
  <c r="E168" i="1"/>
  <c r="F168" i="1" s="1"/>
  <c r="O169" i="1"/>
  <c r="N169" i="1"/>
  <c r="E169" i="1"/>
  <c r="F169" i="1" s="1"/>
  <c r="AN169" i="1"/>
  <c r="AM169" i="1"/>
  <c r="O170" i="1"/>
  <c r="N170" i="1"/>
  <c r="E170" i="1"/>
  <c r="F170" i="1" s="1"/>
  <c r="CE170" i="1"/>
  <c r="CF170" i="1"/>
  <c r="AV171" i="1"/>
  <c r="AU171" i="1"/>
  <c r="GV171" i="1"/>
  <c r="GU171" i="1"/>
  <c r="FT175" i="1"/>
  <c r="FS175" i="1"/>
  <c r="AV176" i="1"/>
  <c r="AU176" i="1"/>
  <c r="BW176" i="1"/>
  <c r="BV176" i="1"/>
  <c r="CF176" i="1"/>
  <c r="CE176" i="1"/>
  <c r="GV176" i="1"/>
  <c r="GU176" i="1"/>
  <c r="AN177" i="1"/>
  <c r="AM177" i="1"/>
  <c r="CF177" i="1"/>
  <c r="CE177" i="1"/>
  <c r="FT177" i="1"/>
  <c r="FS177" i="1"/>
  <c r="BW183" i="1"/>
  <c r="BV183" i="1"/>
  <c r="FT184" i="1"/>
  <c r="FS184" i="1"/>
  <c r="AV185" i="1"/>
  <c r="AU185" i="1"/>
  <c r="BW185" i="1"/>
  <c r="BV185" i="1"/>
  <c r="CF185" i="1"/>
  <c r="CE185" i="1"/>
  <c r="CF186" i="1"/>
  <c r="CE186" i="1"/>
  <c r="FT186" i="1"/>
  <c r="FS186" i="1"/>
  <c r="BW187" i="1"/>
  <c r="BV187" i="1"/>
  <c r="FT188" i="1"/>
  <c r="FS188" i="1"/>
  <c r="BW189" i="1"/>
  <c r="BV189" i="1"/>
  <c r="BW191" i="1"/>
  <c r="BV191" i="1"/>
  <c r="FT192" i="1"/>
  <c r="FS192" i="1"/>
  <c r="BW193" i="1"/>
  <c r="BV193" i="1"/>
  <c r="CF193" i="1"/>
  <c r="CE193" i="1"/>
  <c r="CF194" i="1"/>
  <c r="CE194" i="1"/>
  <c r="FT194" i="1"/>
  <c r="FS194" i="1"/>
  <c r="BW195" i="1"/>
  <c r="BV195" i="1"/>
  <c r="FT196" i="1"/>
  <c r="FS196" i="1"/>
  <c r="BW197" i="1"/>
  <c r="BV197" i="1"/>
  <c r="GU197" i="1"/>
  <c r="GV197" i="1"/>
  <c r="FT198" i="1"/>
  <c r="FS198" i="1"/>
  <c r="BW199" i="1"/>
  <c r="BV199" i="1"/>
  <c r="FT200" i="1"/>
  <c r="FS200" i="1"/>
  <c r="AU201" i="1"/>
  <c r="AV201" i="1"/>
  <c r="BW201" i="1"/>
  <c r="BV201" i="1"/>
  <c r="GU201" i="1"/>
  <c r="GV201" i="1"/>
  <c r="FT202" i="1"/>
  <c r="FS202" i="1"/>
  <c r="BV203" i="1"/>
  <c r="BW203" i="1"/>
  <c r="AN204" i="1"/>
  <c r="AM204" i="1"/>
  <c r="FT204" i="1"/>
  <c r="FS204" i="1"/>
  <c r="BW205" i="1"/>
  <c r="BV205" i="1"/>
  <c r="CF205" i="1"/>
  <c r="CE205" i="1"/>
  <c r="FT206" i="1"/>
  <c r="FS206" i="1"/>
  <c r="AU207" i="1"/>
  <c r="AV207" i="1"/>
  <c r="BW207" i="1"/>
  <c r="BV207" i="1"/>
  <c r="GU207" i="1"/>
  <c r="GV207" i="1"/>
  <c r="AN208" i="1"/>
  <c r="AM208" i="1"/>
  <c r="FT208" i="1"/>
  <c r="FS208" i="1"/>
  <c r="BW209" i="1"/>
  <c r="BV209" i="1"/>
  <c r="CF209" i="1"/>
  <c r="CE209" i="1"/>
  <c r="FT210" i="1"/>
  <c r="FS210" i="1"/>
  <c r="GT112" i="1"/>
  <c r="FT156" i="1"/>
  <c r="FS156" i="1"/>
  <c r="AU157" i="1"/>
  <c r="AV157" i="1"/>
  <c r="BW157" i="1"/>
  <c r="BV157" i="1"/>
  <c r="FT158" i="1"/>
  <c r="FS158" i="1"/>
  <c r="BW159" i="1"/>
  <c r="BV159" i="1"/>
  <c r="FT160" i="1"/>
  <c r="FS160" i="1"/>
  <c r="BW161" i="1"/>
  <c r="BV161" i="1"/>
  <c r="AN162" i="1"/>
  <c r="AM162" i="1"/>
  <c r="CF162" i="1"/>
  <c r="CE162" i="1"/>
  <c r="FT162" i="1"/>
  <c r="FS162" i="1"/>
  <c r="BW163" i="1"/>
  <c r="BV163" i="1"/>
  <c r="FS164" i="1"/>
  <c r="FT164" i="1"/>
  <c r="BV165" i="1"/>
  <c r="BW165" i="1"/>
  <c r="CF165" i="1"/>
  <c r="CE165" i="1"/>
  <c r="CF166" i="1"/>
  <c r="CE166" i="1"/>
  <c r="FT166" i="1"/>
  <c r="FS166" i="1"/>
  <c r="BW167" i="1"/>
  <c r="BV167" i="1"/>
  <c r="AN168" i="1"/>
  <c r="AM168" i="1"/>
  <c r="CF168" i="1"/>
  <c r="CE168" i="1"/>
  <c r="FT168" i="1"/>
  <c r="FS168" i="1"/>
  <c r="AV169" i="1"/>
  <c r="AU169" i="1"/>
  <c r="BW169" i="1"/>
  <c r="BV169" i="1"/>
  <c r="GV169" i="1"/>
  <c r="GU169" i="1"/>
  <c r="AM170" i="1"/>
  <c r="AN170" i="1"/>
  <c r="FS170" i="1"/>
  <c r="FT170" i="1"/>
  <c r="N171" i="1"/>
  <c r="E171" i="1"/>
  <c r="F171" i="1" s="1"/>
  <c r="O171" i="1"/>
  <c r="BV171" i="1"/>
  <c r="BW171" i="1"/>
  <c r="CF171" i="1"/>
  <c r="CE171" i="1"/>
  <c r="AV175" i="1"/>
  <c r="AU175" i="1"/>
  <c r="GV175" i="1"/>
  <c r="GU175" i="1"/>
  <c r="AN176" i="1"/>
  <c r="AM176" i="1"/>
  <c r="O177" i="1"/>
  <c r="N177" i="1"/>
  <c r="E177" i="1"/>
  <c r="F177" i="1" s="1"/>
  <c r="O183" i="1"/>
  <c r="N183" i="1"/>
  <c r="E183" i="1"/>
  <c r="F183" i="1" s="1"/>
  <c r="CE183" i="1"/>
  <c r="CF183" i="1"/>
  <c r="AV184" i="1"/>
  <c r="AU184" i="1"/>
  <c r="GV184" i="1"/>
  <c r="GU184" i="1"/>
  <c r="AN185" i="1"/>
  <c r="AM185" i="1"/>
  <c r="O186" i="1"/>
  <c r="N186" i="1"/>
  <c r="E186" i="1"/>
  <c r="F186" i="1" s="1"/>
  <c r="AN186" i="1"/>
  <c r="AM186" i="1"/>
  <c r="O187" i="1"/>
  <c r="N187" i="1"/>
  <c r="E187" i="1"/>
  <c r="F187" i="1" s="1"/>
  <c r="CE187" i="1"/>
  <c r="CF187" i="1"/>
  <c r="AV188" i="1"/>
  <c r="AU188" i="1"/>
  <c r="O189" i="1"/>
  <c r="N189" i="1"/>
  <c r="E189" i="1"/>
  <c r="F189" i="1" s="1"/>
  <c r="CE189" i="1"/>
  <c r="CF189" i="1"/>
  <c r="AV190" i="1"/>
  <c r="AU190" i="1"/>
  <c r="FT190" i="1"/>
  <c r="FS190" i="1"/>
  <c r="O191" i="1"/>
  <c r="N191" i="1"/>
  <c r="E191" i="1"/>
  <c r="F191" i="1" s="1"/>
  <c r="AV192" i="1"/>
  <c r="AU192" i="1"/>
  <c r="GV192" i="1"/>
  <c r="GU192" i="1"/>
  <c r="AN193" i="1"/>
  <c r="AM193" i="1"/>
  <c r="O194" i="1"/>
  <c r="N194" i="1"/>
  <c r="E194" i="1"/>
  <c r="F194" i="1" s="1"/>
  <c r="AN194" i="1"/>
  <c r="AM194" i="1"/>
  <c r="O195" i="1"/>
  <c r="N195" i="1"/>
  <c r="E195" i="1"/>
  <c r="F195" i="1" s="1"/>
  <c r="AV196" i="1"/>
  <c r="AU196" i="1"/>
  <c r="GV196" i="1"/>
  <c r="GU196" i="1"/>
  <c r="AN197" i="1"/>
  <c r="AM197" i="1"/>
  <c r="AV198" i="1"/>
  <c r="AU198" i="1"/>
  <c r="GV198" i="1"/>
  <c r="GU198" i="1"/>
  <c r="AN199" i="1"/>
  <c r="AM199" i="1"/>
  <c r="AV200" i="1"/>
  <c r="AU200" i="1"/>
  <c r="GV200" i="1"/>
  <c r="GU200" i="1"/>
  <c r="O201" i="1"/>
  <c r="N201" i="1"/>
  <c r="E201" i="1"/>
  <c r="F201" i="1" s="1"/>
  <c r="AV202" i="1"/>
  <c r="AU202" i="1"/>
  <c r="N203" i="1"/>
  <c r="E203" i="1"/>
  <c r="F203" i="1" s="1"/>
  <c r="O203" i="1"/>
  <c r="AN203" i="1"/>
  <c r="AM203" i="1"/>
  <c r="CF203" i="1"/>
  <c r="CE203" i="1"/>
  <c r="AV204" i="1"/>
  <c r="AU204" i="1"/>
  <c r="GV204" i="1"/>
  <c r="GU204" i="1"/>
  <c r="E205" i="1"/>
  <c r="F205" i="1" s="1"/>
  <c r="O205" i="1"/>
  <c r="N205" i="1"/>
  <c r="AN205" i="1"/>
  <c r="AM205" i="1"/>
  <c r="O206" i="1"/>
  <c r="N206" i="1"/>
  <c r="E206" i="1"/>
  <c r="F206" i="1" s="1"/>
  <c r="AV206" i="1"/>
  <c r="AU206" i="1"/>
  <c r="GV206" i="1"/>
  <c r="GU206" i="1"/>
  <c r="AV208" i="1"/>
  <c r="AU208" i="1"/>
  <c r="GV208" i="1"/>
  <c r="GU208" i="1"/>
  <c r="E209" i="1"/>
  <c r="F209" i="1" s="1"/>
  <c r="O209" i="1"/>
  <c r="N209" i="1"/>
  <c r="AN209" i="1"/>
  <c r="AM209" i="1"/>
  <c r="O210" i="1"/>
  <c r="N210" i="1"/>
  <c r="E210" i="1"/>
  <c r="F210" i="1" s="1"/>
  <c r="AV210" i="1"/>
  <c r="AU210" i="1"/>
  <c r="GV210" i="1"/>
  <c r="GU210" i="1"/>
  <c r="AV156" i="1"/>
  <c r="AU156" i="1"/>
  <c r="GV156" i="1"/>
  <c r="GU156" i="1"/>
  <c r="AM157" i="1"/>
  <c r="AN157" i="1"/>
  <c r="O158" i="1"/>
  <c r="N158" i="1"/>
  <c r="E158" i="1"/>
  <c r="F158" i="1" s="1"/>
  <c r="AV158" i="1"/>
  <c r="AU158" i="1"/>
  <c r="GV158" i="1"/>
  <c r="GU158" i="1"/>
  <c r="E159" i="1"/>
  <c r="F159" i="1" s="1"/>
  <c r="O159" i="1"/>
  <c r="N159" i="1"/>
  <c r="AN159" i="1"/>
  <c r="AM159" i="1"/>
  <c r="CF159" i="1"/>
  <c r="CE159" i="1"/>
  <c r="AV160" i="1"/>
  <c r="AU160" i="1"/>
  <c r="E161" i="1"/>
  <c r="F161" i="1" s="1"/>
  <c r="O161" i="1"/>
  <c r="N161" i="1"/>
  <c r="AN161" i="1"/>
  <c r="AM161" i="1"/>
  <c r="CF161" i="1"/>
  <c r="CE161" i="1"/>
  <c r="E162" i="1"/>
  <c r="F162" i="1" s="1"/>
  <c r="O162" i="1"/>
  <c r="N162" i="1"/>
  <c r="O163" i="1"/>
  <c r="N163" i="1"/>
  <c r="E163" i="1"/>
  <c r="F163" i="1" s="1"/>
  <c r="CF163" i="1"/>
  <c r="CE163" i="1"/>
  <c r="AU164" i="1"/>
  <c r="AV164" i="1"/>
  <c r="GU164" i="1"/>
  <c r="GV164" i="1"/>
  <c r="AN165" i="1"/>
  <c r="AM165" i="1"/>
  <c r="E166" i="1"/>
  <c r="F166" i="1" s="1"/>
  <c r="O166" i="1"/>
  <c r="N166" i="1"/>
  <c r="AN166" i="1"/>
  <c r="AM166" i="1"/>
  <c r="O167" i="1"/>
  <c r="N167" i="1"/>
  <c r="E167" i="1"/>
  <c r="F167" i="1" s="1"/>
  <c r="CF167" i="1"/>
  <c r="CE167" i="1"/>
  <c r="AU170" i="1"/>
  <c r="AV170" i="1"/>
  <c r="GU170" i="1"/>
  <c r="GV170" i="1"/>
  <c r="AN171" i="1"/>
  <c r="AM171" i="1"/>
  <c r="N175" i="1"/>
  <c r="E175" i="1"/>
  <c r="F175" i="1" s="1"/>
  <c r="O175" i="1"/>
  <c r="BV175" i="1"/>
  <c r="BW175" i="1"/>
  <c r="CF175" i="1"/>
  <c r="CE175" i="1"/>
  <c r="FT176" i="1"/>
  <c r="FS176" i="1"/>
  <c r="AV177" i="1"/>
  <c r="AU177" i="1"/>
  <c r="BW177" i="1"/>
  <c r="BV177" i="1"/>
  <c r="GV177" i="1"/>
  <c r="GU177" i="1"/>
  <c r="AM183" i="1"/>
  <c r="AN183" i="1"/>
  <c r="FS183" i="1"/>
  <c r="FT183" i="1"/>
  <c r="N184" i="1"/>
  <c r="E184" i="1"/>
  <c r="F184" i="1" s="1"/>
  <c r="O184" i="1"/>
  <c r="BV184" i="1"/>
  <c r="BW184" i="1"/>
  <c r="CF184" i="1"/>
  <c r="CE184" i="1"/>
  <c r="FT185" i="1"/>
  <c r="FS185" i="1"/>
  <c r="AV186" i="1"/>
  <c r="AU186" i="1"/>
  <c r="BW186" i="1"/>
  <c r="BV186" i="1"/>
  <c r="GV186" i="1"/>
  <c r="GU186" i="1"/>
  <c r="AM187" i="1"/>
  <c r="AN187" i="1"/>
  <c r="FS187" i="1"/>
  <c r="FT187" i="1"/>
  <c r="N188" i="1"/>
  <c r="E188" i="1"/>
  <c r="F188" i="1" s="1"/>
  <c r="O188" i="1"/>
  <c r="BV188" i="1"/>
  <c r="BW188" i="1"/>
  <c r="GV188" i="1"/>
  <c r="GU188" i="1"/>
  <c r="AM189" i="1"/>
  <c r="AN189" i="1"/>
  <c r="FS189" i="1"/>
  <c r="FT189" i="1"/>
  <c r="N190" i="1"/>
  <c r="E190" i="1"/>
  <c r="F190" i="1" s="1"/>
  <c r="O190" i="1"/>
  <c r="BV190" i="1"/>
  <c r="BW190" i="1"/>
  <c r="GV190" i="1"/>
  <c r="GU190" i="1"/>
  <c r="AM191" i="1"/>
  <c r="AN191" i="1"/>
  <c r="CE191" i="1"/>
  <c r="CF191" i="1"/>
  <c r="FS191" i="1"/>
  <c r="FT191" i="1"/>
  <c r="BV192" i="1"/>
  <c r="BW192" i="1"/>
  <c r="CF192" i="1"/>
  <c r="CE192" i="1"/>
  <c r="FT193" i="1"/>
  <c r="FS193" i="1"/>
  <c r="AV194" i="1"/>
  <c r="AU194" i="1"/>
  <c r="BW194" i="1"/>
  <c r="BV194" i="1"/>
  <c r="GV194" i="1"/>
  <c r="GU194" i="1"/>
  <c r="AM195" i="1"/>
  <c r="AN195" i="1"/>
  <c r="CE195" i="1"/>
  <c r="CF195" i="1"/>
  <c r="FS195" i="1"/>
  <c r="FT195" i="1"/>
  <c r="BV196" i="1"/>
  <c r="BW196" i="1"/>
  <c r="CF196" i="1"/>
  <c r="CE196" i="1"/>
  <c r="FS197" i="1"/>
  <c r="FT197" i="1"/>
  <c r="BV198" i="1"/>
  <c r="BW198" i="1"/>
  <c r="CF198" i="1"/>
  <c r="CE198" i="1"/>
  <c r="FS199" i="1"/>
  <c r="FT199" i="1"/>
  <c r="BV200" i="1"/>
  <c r="BW200" i="1"/>
  <c r="AM201" i="1"/>
  <c r="AN201" i="1"/>
  <c r="CE201" i="1"/>
  <c r="CF201" i="1"/>
  <c r="FS201" i="1"/>
  <c r="FT201" i="1"/>
  <c r="BV202" i="1"/>
  <c r="BW202" i="1"/>
  <c r="FT203" i="1"/>
  <c r="FS203" i="1"/>
  <c r="BV204" i="1"/>
  <c r="BW204" i="1"/>
  <c r="FT205" i="1"/>
  <c r="FS205" i="1"/>
  <c r="BW206" i="1"/>
  <c r="BV206" i="1"/>
  <c r="CF206" i="1"/>
  <c r="CE206" i="1"/>
  <c r="CE207" i="1"/>
  <c r="CF207" i="1"/>
  <c r="BV208" i="1"/>
  <c r="BW208" i="1"/>
  <c r="FT209" i="1"/>
  <c r="FS209" i="1"/>
  <c r="BW210" i="1"/>
  <c r="BV210" i="1"/>
  <c r="CF210" i="1"/>
  <c r="CE210" i="1"/>
  <c r="M182" i="1"/>
  <c r="BU182" i="1"/>
  <c r="N211" i="1"/>
  <c r="AM211" i="1"/>
  <c r="BU211" i="1"/>
  <c r="GU211" i="1"/>
  <c r="GV211" i="1"/>
  <c r="AN212" i="1"/>
  <c r="AM212" i="1"/>
  <c r="N213" i="1"/>
  <c r="E213" i="1"/>
  <c r="F213" i="1" s="1"/>
  <c r="O213" i="1"/>
  <c r="AV213" i="1"/>
  <c r="AU213" i="1"/>
  <c r="GV213" i="1"/>
  <c r="GU213" i="1"/>
  <c r="AN217" i="1"/>
  <c r="AM217" i="1"/>
  <c r="FT217" i="1"/>
  <c r="FS217" i="1"/>
  <c r="O218" i="1"/>
  <c r="N218" i="1"/>
  <c r="E218" i="1"/>
  <c r="F218" i="1" s="1"/>
  <c r="AM218" i="1"/>
  <c r="AN218" i="1"/>
  <c r="N219" i="1"/>
  <c r="E219" i="1"/>
  <c r="F219" i="1" s="1"/>
  <c r="O219" i="1"/>
  <c r="AV219" i="1"/>
  <c r="AU219" i="1"/>
  <c r="O220" i="1"/>
  <c r="N220" i="1"/>
  <c r="E220" i="1"/>
  <c r="F220" i="1" s="1"/>
  <c r="AM220" i="1"/>
  <c r="AN220" i="1"/>
  <c r="AN222" i="1"/>
  <c r="AM222" i="1"/>
  <c r="N223" i="1"/>
  <c r="E223" i="1"/>
  <c r="F223" i="1" s="1"/>
  <c r="O223" i="1"/>
  <c r="FT223" i="1"/>
  <c r="FS223" i="1"/>
  <c r="N225" i="1"/>
  <c r="E225" i="1"/>
  <c r="F225" i="1" s="1"/>
  <c r="O225" i="1"/>
  <c r="AN226" i="1"/>
  <c r="AM226" i="1"/>
  <c r="O227" i="1"/>
  <c r="N227" i="1"/>
  <c r="E227" i="1"/>
  <c r="F227" i="1" s="1"/>
  <c r="AU227" i="1"/>
  <c r="AV227" i="1"/>
  <c r="GU227" i="1"/>
  <c r="GV227" i="1"/>
  <c r="AV229" i="1"/>
  <c r="AU229" i="1"/>
  <c r="GV229" i="1"/>
  <c r="GU229" i="1"/>
  <c r="AN230" i="1"/>
  <c r="AM230" i="1"/>
  <c r="AL182" i="1"/>
  <c r="AT182" i="1"/>
  <c r="CD182" i="1"/>
  <c r="FR182" i="1"/>
  <c r="GT182" i="1"/>
  <c r="CD211" i="1"/>
  <c r="FT212" i="1"/>
  <c r="FS212" i="1"/>
  <c r="BV213" i="1"/>
  <c r="BW213" i="1"/>
  <c r="CF213" i="1"/>
  <c r="CE213" i="1"/>
  <c r="AN214" i="1"/>
  <c r="AM214" i="1"/>
  <c r="CF214" i="1"/>
  <c r="CE214" i="1"/>
  <c r="FT214" i="1"/>
  <c r="FS214" i="1"/>
  <c r="AV217" i="1"/>
  <c r="AU217" i="1"/>
  <c r="BW217" i="1"/>
  <c r="BV217" i="1"/>
  <c r="GV217" i="1"/>
  <c r="GU217" i="1"/>
  <c r="FS218" i="1"/>
  <c r="FT218" i="1"/>
  <c r="BV219" i="1"/>
  <c r="BW219" i="1"/>
  <c r="GV219" i="1"/>
  <c r="GU219" i="1"/>
  <c r="FS220" i="1"/>
  <c r="FT220" i="1"/>
  <c r="N221" i="1"/>
  <c r="E221" i="1"/>
  <c r="F221" i="1" s="1"/>
  <c r="O221" i="1"/>
  <c r="AV221" i="1"/>
  <c r="AU221" i="1"/>
  <c r="BV221" i="1"/>
  <c r="BW221" i="1"/>
  <c r="CF221" i="1"/>
  <c r="CE221" i="1"/>
  <c r="GV221" i="1"/>
  <c r="GU221" i="1"/>
  <c r="FS222" i="1"/>
  <c r="FT222" i="1"/>
  <c r="AV223" i="1"/>
  <c r="AU223" i="1"/>
  <c r="BV223" i="1"/>
  <c r="BW223" i="1"/>
  <c r="CF223" i="1"/>
  <c r="CE223" i="1"/>
  <c r="GV223" i="1"/>
  <c r="GU223" i="1"/>
  <c r="AN224" i="1"/>
  <c r="AM224" i="1"/>
  <c r="FS224" i="1"/>
  <c r="FT224" i="1"/>
  <c r="AV225" i="1"/>
  <c r="AU225" i="1"/>
  <c r="BV225" i="1"/>
  <c r="BW225" i="1"/>
  <c r="CF225" i="1"/>
  <c r="CE225" i="1"/>
  <c r="FT226" i="1"/>
  <c r="FS226" i="1"/>
  <c r="BW227" i="1"/>
  <c r="BV227" i="1"/>
  <c r="CE227" i="1"/>
  <c r="CF227" i="1"/>
  <c r="CF228" i="1"/>
  <c r="CE228" i="1"/>
  <c r="FT228" i="1"/>
  <c r="FS228" i="1"/>
  <c r="BW229" i="1"/>
  <c r="BV229" i="1"/>
  <c r="FS230" i="1"/>
  <c r="FT230" i="1"/>
  <c r="AV212" i="1"/>
  <c r="AU212" i="1"/>
  <c r="AN213" i="1"/>
  <c r="AM213" i="1"/>
  <c r="E214" i="1"/>
  <c r="F214" i="1" s="1"/>
  <c r="O214" i="1"/>
  <c r="N214" i="1"/>
  <c r="O217" i="1"/>
  <c r="N217" i="1"/>
  <c r="E217" i="1"/>
  <c r="F217" i="1" s="1"/>
  <c r="AU218" i="1"/>
  <c r="AV218" i="1"/>
  <c r="GU218" i="1"/>
  <c r="GV218" i="1"/>
  <c r="AN219" i="1"/>
  <c r="AM219" i="1"/>
  <c r="AU220" i="1"/>
  <c r="AV220" i="1"/>
  <c r="GU220" i="1"/>
  <c r="GV220" i="1"/>
  <c r="AN221" i="1"/>
  <c r="AM221" i="1"/>
  <c r="E222" i="1"/>
  <c r="F222" i="1" s="1"/>
  <c r="O222" i="1"/>
  <c r="N222" i="1"/>
  <c r="AV222" i="1"/>
  <c r="AU222" i="1"/>
  <c r="GU222" i="1"/>
  <c r="GV222" i="1"/>
  <c r="AN223" i="1"/>
  <c r="AM223" i="1"/>
  <c r="E224" i="1"/>
  <c r="F224" i="1" s="1"/>
  <c r="O224" i="1"/>
  <c r="N224" i="1"/>
  <c r="AV224" i="1"/>
  <c r="AU224" i="1"/>
  <c r="GU224" i="1"/>
  <c r="GV224" i="1"/>
  <c r="AN225" i="1"/>
  <c r="AM225" i="1"/>
  <c r="N226" i="1"/>
  <c r="E226" i="1"/>
  <c r="F226" i="1" s="1"/>
  <c r="O226" i="1"/>
  <c r="GV226" i="1"/>
  <c r="GU226" i="1"/>
  <c r="AM227" i="1"/>
  <c r="AN227" i="1"/>
  <c r="N228" i="1"/>
  <c r="E228" i="1"/>
  <c r="F228" i="1" s="1"/>
  <c r="O228" i="1"/>
  <c r="AN228" i="1"/>
  <c r="AM228" i="1"/>
  <c r="E229" i="1"/>
  <c r="F229" i="1" s="1"/>
  <c r="O229" i="1"/>
  <c r="N229" i="1"/>
  <c r="CF229" i="1"/>
  <c r="CE229" i="1"/>
  <c r="AV230" i="1"/>
  <c r="AU230" i="1"/>
  <c r="GU230" i="1"/>
  <c r="GV230" i="1"/>
  <c r="AU211" i="1"/>
  <c r="FS211" i="1"/>
  <c r="FT211" i="1"/>
  <c r="N212" i="1"/>
  <c r="E212" i="1"/>
  <c r="F212" i="1" s="1"/>
  <c r="O212" i="1"/>
  <c r="BV212" i="1"/>
  <c r="BW212" i="1"/>
  <c r="CF212" i="1"/>
  <c r="CE212" i="1"/>
  <c r="FT213" i="1"/>
  <c r="FS213" i="1"/>
  <c r="AV214" i="1"/>
  <c r="AU214" i="1"/>
  <c r="BW214" i="1"/>
  <c r="BV214" i="1"/>
  <c r="GV214" i="1"/>
  <c r="GU214" i="1"/>
  <c r="CF217" i="1"/>
  <c r="CE217" i="1"/>
  <c r="BW218" i="1"/>
  <c r="BV218" i="1"/>
  <c r="CE218" i="1"/>
  <c r="CF218" i="1"/>
  <c r="FT219" i="1"/>
  <c r="FS219" i="1"/>
  <c r="BW220" i="1"/>
  <c r="BV220" i="1"/>
  <c r="CE220" i="1"/>
  <c r="CF220" i="1"/>
  <c r="FT221" i="1"/>
  <c r="FS221" i="1"/>
  <c r="BW222" i="1"/>
  <c r="BV222" i="1"/>
  <c r="BW224" i="1"/>
  <c r="BV224" i="1"/>
  <c r="FT225" i="1"/>
  <c r="FS225" i="1"/>
  <c r="AV226" i="1"/>
  <c r="AU226" i="1"/>
  <c r="BV226" i="1"/>
  <c r="BW226" i="1"/>
  <c r="FS227" i="1"/>
  <c r="FT227" i="1"/>
  <c r="AV228" i="1"/>
  <c r="AU228" i="1"/>
  <c r="BV228" i="1"/>
  <c r="BW228" i="1"/>
  <c r="GV228" i="1"/>
  <c r="GU228" i="1"/>
  <c r="AN229" i="1"/>
  <c r="AM229" i="1"/>
  <c r="FT229" i="1"/>
  <c r="FS229" i="1"/>
  <c r="O230" i="1"/>
  <c r="N230" i="1"/>
  <c r="E230" i="1"/>
  <c r="F230" i="1" s="1"/>
  <c r="BW230" i="1"/>
  <c r="BV230" i="1"/>
  <c r="CF230" i="1"/>
  <c r="CE230" i="1"/>
  <c r="AV236" i="1"/>
  <c r="AU236" i="1"/>
  <c r="GV236" i="1"/>
  <c r="GU236" i="1"/>
  <c r="E239" i="1"/>
  <c r="F239" i="1" s="1"/>
  <c r="O239" i="1"/>
  <c r="N239" i="1"/>
  <c r="CF239" i="1"/>
  <c r="CE239" i="1"/>
  <c r="AV240" i="1"/>
  <c r="AU240" i="1"/>
  <c r="GV240" i="1"/>
  <c r="GU240" i="1"/>
  <c r="AM241" i="1"/>
  <c r="AN241" i="1"/>
  <c r="GV242" i="1"/>
  <c r="GU242" i="1"/>
  <c r="E243" i="1"/>
  <c r="F243" i="1" s="1"/>
  <c r="O243" i="1"/>
  <c r="N243" i="1"/>
  <c r="AN243" i="1"/>
  <c r="AM243" i="1"/>
  <c r="AV244" i="1"/>
  <c r="AU244" i="1"/>
  <c r="GV244" i="1"/>
  <c r="GU244" i="1"/>
  <c r="AV245" i="1"/>
  <c r="AU245" i="1"/>
  <c r="AN246" i="1"/>
  <c r="AM246" i="1"/>
  <c r="O247" i="1"/>
  <c r="N247" i="1"/>
  <c r="E247" i="1"/>
  <c r="F247" i="1" s="1"/>
  <c r="AM247" i="1"/>
  <c r="AN247" i="1"/>
  <c r="FT247" i="1"/>
  <c r="FS247" i="1"/>
  <c r="AN248" i="1"/>
  <c r="AM248" i="1"/>
  <c r="AV249" i="1"/>
  <c r="AU249" i="1"/>
  <c r="GV249" i="1"/>
  <c r="GU249" i="1"/>
  <c r="AN250" i="1"/>
  <c r="AM250" i="1"/>
  <c r="AV251" i="1"/>
  <c r="AU251" i="1"/>
  <c r="GV251" i="1"/>
  <c r="GU251" i="1"/>
  <c r="FT253" i="1"/>
  <c r="FS253" i="1"/>
  <c r="O254" i="1"/>
  <c r="N254" i="1"/>
  <c r="E254" i="1"/>
  <c r="F254" i="1" s="1"/>
  <c r="CF254" i="1"/>
  <c r="CE254" i="1"/>
  <c r="AV255" i="1"/>
  <c r="AU255" i="1"/>
  <c r="GV255" i="1"/>
  <c r="GU255" i="1"/>
  <c r="AM257" i="1"/>
  <c r="AN257" i="1"/>
  <c r="FS257" i="1"/>
  <c r="FT257" i="1"/>
  <c r="AM259" i="1"/>
  <c r="AN259" i="1"/>
  <c r="FS259" i="1"/>
  <c r="FT259" i="1"/>
  <c r="BV263" i="1"/>
  <c r="BW263" i="1"/>
  <c r="FT264" i="1"/>
  <c r="FS264" i="1"/>
  <c r="BW265" i="1"/>
  <c r="BV265" i="1"/>
  <c r="CE266" i="1"/>
  <c r="CF266" i="1"/>
  <c r="O267" i="1"/>
  <c r="N267" i="1"/>
  <c r="E267" i="1"/>
  <c r="F267" i="1" s="1"/>
  <c r="AU267" i="1"/>
  <c r="AV267" i="1"/>
  <c r="BW267" i="1"/>
  <c r="BV267" i="1"/>
  <c r="GU267" i="1"/>
  <c r="GV267" i="1"/>
  <c r="O236" i="1"/>
  <c r="N236" i="1"/>
  <c r="E236" i="1"/>
  <c r="F236" i="1" s="1"/>
  <c r="BW236" i="1"/>
  <c r="BV236" i="1"/>
  <c r="CF236" i="1"/>
  <c r="CE236" i="1"/>
  <c r="CE237" i="1"/>
  <c r="CF237" i="1"/>
  <c r="AV238" i="1"/>
  <c r="AU238" i="1"/>
  <c r="BV238" i="1"/>
  <c r="BW238" i="1"/>
  <c r="GV238" i="1"/>
  <c r="GU238" i="1"/>
  <c r="AN239" i="1"/>
  <c r="AM239" i="1"/>
  <c r="FT239" i="1"/>
  <c r="FS239" i="1"/>
  <c r="BW240" i="1"/>
  <c r="BV240" i="1"/>
  <c r="CF240" i="1"/>
  <c r="CE240" i="1"/>
  <c r="FS241" i="1"/>
  <c r="FT241" i="1"/>
  <c r="AV242" i="1"/>
  <c r="AU242" i="1"/>
  <c r="BV242" i="1"/>
  <c r="BW242" i="1"/>
  <c r="FT243" i="1"/>
  <c r="FS243" i="1"/>
  <c r="BW244" i="1"/>
  <c r="BV244" i="1"/>
  <c r="CF244" i="1"/>
  <c r="CE244" i="1"/>
  <c r="BV245" i="1"/>
  <c r="BW245" i="1"/>
  <c r="FT246" i="1"/>
  <c r="FS246" i="1"/>
  <c r="AU247" i="1"/>
  <c r="AV247" i="1"/>
  <c r="BW247" i="1"/>
  <c r="BV247" i="1"/>
  <c r="FT248" i="1"/>
  <c r="FS248" i="1"/>
  <c r="BW249" i="1"/>
  <c r="BV249" i="1"/>
  <c r="CF250" i="1"/>
  <c r="CE250" i="1"/>
  <c r="FT250" i="1"/>
  <c r="FS250" i="1"/>
  <c r="BW251" i="1"/>
  <c r="BV251" i="1"/>
  <c r="CF251" i="1"/>
  <c r="CE251" i="1"/>
  <c r="FT252" i="1"/>
  <c r="FS252" i="1"/>
  <c r="E253" i="1"/>
  <c r="F253" i="1" s="1"/>
  <c r="O253" i="1"/>
  <c r="N253" i="1"/>
  <c r="AV253" i="1"/>
  <c r="AU253" i="1"/>
  <c r="BW253" i="1"/>
  <c r="BV253" i="1"/>
  <c r="GV253" i="1"/>
  <c r="GU253" i="1"/>
  <c r="AN254" i="1"/>
  <c r="AM254" i="1"/>
  <c r="FT254" i="1"/>
  <c r="FS254" i="1"/>
  <c r="BW255" i="1"/>
  <c r="BV255" i="1"/>
  <c r="CE256" i="1"/>
  <c r="CF256" i="1"/>
  <c r="FS256" i="1"/>
  <c r="FT256" i="1"/>
  <c r="O257" i="1"/>
  <c r="N257" i="1"/>
  <c r="E257" i="1"/>
  <c r="F257" i="1" s="1"/>
  <c r="AU257" i="1"/>
  <c r="AV257" i="1"/>
  <c r="BW257" i="1"/>
  <c r="BV257" i="1"/>
  <c r="CE258" i="1"/>
  <c r="CF258" i="1"/>
  <c r="O259" i="1"/>
  <c r="N259" i="1"/>
  <c r="E259" i="1"/>
  <c r="F259" i="1" s="1"/>
  <c r="AU259" i="1"/>
  <c r="AV259" i="1"/>
  <c r="BW259" i="1"/>
  <c r="BV259" i="1"/>
  <c r="N263" i="1"/>
  <c r="E263" i="1"/>
  <c r="F263" i="1" s="1"/>
  <c r="O263" i="1"/>
  <c r="AN263" i="1"/>
  <c r="AM263" i="1"/>
  <c r="CF263" i="1"/>
  <c r="CE263" i="1"/>
  <c r="CF265" i="1"/>
  <c r="CE265" i="1"/>
  <c r="AM266" i="1"/>
  <c r="AN266" i="1"/>
  <c r="FS266" i="1"/>
  <c r="FT266" i="1"/>
  <c r="N268" i="1"/>
  <c r="O268" i="1"/>
  <c r="AO301" i="1"/>
  <c r="AT235" i="1"/>
  <c r="AN236" i="1"/>
  <c r="AM236" i="1"/>
  <c r="O237" i="1"/>
  <c r="N237" i="1"/>
  <c r="E237" i="1"/>
  <c r="F237" i="1" s="1"/>
  <c r="AM237" i="1"/>
  <c r="AN237" i="1"/>
  <c r="FS237" i="1"/>
  <c r="FT237" i="1"/>
  <c r="N238" i="1"/>
  <c r="E238" i="1"/>
  <c r="F238" i="1" s="1"/>
  <c r="O238" i="1"/>
  <c r="AV239" i="1"/>
  <c r="AU239" i="1"/>
  <c r="GV239" i="1"/>
  <c r="GU239" i="1"/>
  <c r="O240" i="1"/>
  <c r="N240" i="1"/>
  <c r="E240" i="1"/>
  <c r="F240" i="1" s="1"/>
  <c r="AN240" i="1"/>
  <c r="AM240" i="1"/>
  <c r="O241" i="1"/>
  <c r="N241" i="1"/>
  <c r="E241" i="1"/>
  <c r="F241" i="1" s="1"/>
  <c r="N242" i="1"/>
  <c r="E242" i="1"/>
  <c r="F242" i="1" s="1"/>
  <c r="O242" i="1"/>
  <c r="GV243" i="1"/>
  <c r="GU243" i="1"/>
  <c r="O244" i="1"/>
  <c r="N244" i="1"/>
  <c r="E244" i="1"/>
  <c r="F244" i="1" s="1"/>
  <c r="AN244" i="1"/>
  <c r="AM244" i="1"/>
  <c r="E245" i="1"/>
  <c r="F245" i="1" s="1"/>
  <c r="O246" i="1"/>
  <c r="N246" i="1"/>
  <c r="E246" i="1"/>
  <c r="F246" i="1" s="1"/>
  <c r="AV246" i="1"/>
  <c r="AU246" i="1"/>
  <c r="GV246" i="1"/>
  <c r="GU246" i="1"/>
  <c r="GV248" i="1"/>
  <c r="GU248" i="1"/>
  <c r="O249" i="1"/>
  <c r="N249" i="1"/>
  <c r="E249" i="1"/>
  <c r="F249" i="1" s="1"/>
  <c r="AN249" i="1"/>
  <c r="AM249" i="1"/>
  <c r="O251" i="1"/>
  <c r="N251" i="1"/>
  <c r="E251" i="1"/>
  <c r="F251" i="1" s="1"/>
  <c r="AN251" i="1"/>
  <c r="AM251" i="1"/>
  <c r="E252" i="1"/>
  <c r="F252" i="1" s="1"/>
  <c r="AN253" i="1"/>
  <c r="AM253" i="1"/>
  <c r="AV254" i="1"/>
  <c r="AU254" i="1"/>
  <c r="O255" i="1"/>
  <c r="N255" i="1"/>
  <c r="E255" i="1"/>
  <c r="F255" i="1" s="1"/>
  <c r="CF255" i="1"/>
  <c r="CE255" i="1"/>
  <c r="AM256" i="1"/>
  <c r="AN256" i="1"/>
  <c r="AM258" i="1"/>
  <c r="AN258" i="1"/>
  <c r="FS258" i="1"/>
  <c r="FT258" i="1"/>
  <c r="FT263" i="1"/>
  <c r="FS263" i="1"/>
  <c r="E264" i="1"/>
  <c r="F264" i="1" s="1"/>
  <c r="O264" i="1"/>
  <c r="N264" i="1"/>
  <c r="AV264" i="1"/>
  <c r="AU264" i="1"/>
  <c r="BW264" i="1"/>
  <c r="BV264" i="1"/>
  <c r="CF264" i="1"/>
  <c r="CE264" i="1"/>
  <c r="GV264" i="1"/>
  <c r="GU264" i="1"/>
  <c r="AN265" i="1"/>
  <c r="AM265" i="1"/>
  <c r="FT265" i="1"/>
  <c r="FS265" i="1"/>
  <c r="O266" i="1"/>
  <c r="N266" i="1"/>
  <c r="E266" i="1"/>
  <c r="F266" i="1" s="1"/>
  <c r="AU266" i="1"/>
  <c r="AV266" i="1"/>
  <c r="BW266" i="1"/>
  <c r="BV266" i="1"/>
  <c r="CE267" i="1"/>
  <c r="CF267" i="1"/>
  <c r="M235" i="1"/>
  <c r="FT236" i="1"/>
  <c r="FS236" i="1"/>
  <c r="AU237" i="1"/>
  <c r="AV237" i="1"/>
  <c r="BW237" i="1"/>
  <c r="BV237" i="1"/>
  <c r="GU237" i="1"/>
  <c r="GV237" i="1"/>
  <c r="AN238" i="1"/>
  <c r="AM238" i="1"/>
  <c r="CF238" i="1"/>
  <c r="CE238" i="1"/>
  <c r="FT238" i="1"/>
  <c r="FS238" i="1"/>
  <c r="BW239" i="1"/>
  <c r="BV239" i="1"/>
  <c r="FT240" i="1"/>
  <c r="FS240" i="1"/>
  <c r="AU241" i="1"/>
  <c r="AV241" i="1"/>
  <c r="BW241" i="1"/>
  <c r="BV241" i="1"/>
  <c r="CE241" i="1"/>
  <c r="CF241" i="1"/>
  <c r="GU241" i="1"/>
  <c r="GV241" i="1"/>
  <c r="AN242" i="1"/>
  <c r="AM242" i="1"/>
  <c r="CF242" i="1"/>
  <c r="CE242" i="1"/>
  <c r="FT242" i="1"/>
  <c r="FS242" i="1"/>
  <c r="AV243" i="1"/>
  <c r="AU243" i="1"/>
  <c r="BW243" i="1"/>
  <c r="BV243" i="1"/>
  <c r="FT244" i="1"/>
  <c r="FS244" i="1"/>
  <c r="FT245" i="1"/>
  <c r="FS245" i="1"/>
  <c r="BW246" i="1"/>
  <c r="BV246" i="1"/>
  <c r="CF246" i="1"/>
  <c r="CE246" i="1"/>
  <c r="E248" i="1"/>
  <c r="F248" i="1" s="1"/>
  <c r="O248" i="1"/>
  <c r="N248" i="1"/>
  <c r="AV248" i="1"/>
  <c r="AU248" i="1"/>
  <c r="BW248" i="1"/>
  <c r="BV248" i="1"/>
  <c r="CF248" i="1"/>
  <c r="CE248" i="1"/>
  <c r="FT249" i="1"/>
  <c r="FS249" i="1"/>
  <c r="E250" i="1"/>
  <c r="F250" i="1" s="1"/>
  <c r="O250" i="1"/>
  <c r="N250" i="1"/>
  <c r="AV250" i="1"/>
  <c r="AU250" i="1"/>
  <c r="BW250" i="1"/>
  <c r="BV250" i="1"/>
  <c r="GV250" i="1"/>
  <c r="GU250" i="1"/>
  <c r="FT251" i="1"/>
  <c r="FS251" i="1"/>
  <c r="AU252" i="1"/>
  <c r="AV252" i="1"/>
  <c r="BW252" i="1"/>
  <c r="BV252" i="1"/>
  <c r="CF253" i="1"/>
  <c r="CE253" i="1"/>
  <c r="BW254" i="1"/>
  <c r="BV254" i="1"/>
  <c r="AN255" i="1"/>
  <c r="AM255" i="1"/>
  <c r="FT255" i="1"/>
  <c r="FS255" i="1"/>
  <c r="O256" i="1"/>
  <c r="N256" i="1"/>
  <c r="E256" i="1"/>
  <c r="F256" i="1" s="1"/>
  <c r="AU256" i="1"/>
  <c r="AV256" i="1"/>
  <c r="BW256" i="1"/>
  <c r="BV256" i="1"/>
  <c r="CE257" i="1"/>
  <c r="CF257" i="1"/>
  <c r="O258" i="1"/>
  <c r="N258" i="1"/>
  <c r="E258" i="1"/>
  <c r="F258" i="1" s="1"/>
  <c r="AU258" i="1"/>
  <c r="AV258" i="1"/>
  <c r="BW258" i="1"/>
  <c r="BV258" i="1"/>
  <c r="CE259" i="1"/>
  <c r="CF259" i="1"/>
  <c r="AV263" i="1"/>
  <c r="AU263" i="1"/>
  <c r="GV263" i="1"/>
  <c r="GU263" i="1"/>
  <c r="AN264" i="1"/>
  <c r="AM264" i="1"/>
  <c r="O265" i="1"/>
  <c r="N265" i="1"/>
  <c r="E265" i="1"/>
  <c r="F265" i="1" s="1"/>
  <c r="AV265" i="1"/>
  <c r="AU265" i="1"/>
  <c r="GV265" i="1"/>
  <c r="GU265" i="1"/>
  <c r="AM267" i="1"/>
  <c r="AN267" i="1"/>
  <c r="FS267" i="1"/>
  <c r="FT267" i="1"/>
  <c r="AL235" i="1"/>
  <c r="CD235" i="1"/>
  <c r="FR235" i="1"/>
  <c r="GT235" i="1"/>
  <c r="BU268" i="1"/>
  <c r="FR268" i="1"/>
  <c r="O269" i="1"/>
  <c r="N269" i="1"/>
  <c r="E269" i="1"/>
  <c r="F269" i="1" s="1"/>
  <c r="AU269" i="1"/>
  <c r="AV269" i="1"/>
  <c r="BW269" i="1"/>
  <c r="BV269" i="1"/>
  <c r="FS270" i="1"/>
  <c r="FT270" i="1"/>
  <c r="BV271" i="1"/>
  <c r="BW271" i="1"/>
  <c r="FT272" i="1"/>
  <c r="FS272" i="1"/>
  <c r="BW273" i="1"/>
  <c r="BV273" i="1"/>
  <c r="FT274" i="1"/>
  <c r="FS274" i="1"/>
  <c r="BW275" i="1"/>
  <c r="BV275" i="1"/>
  <c r="AN276" i="1"/>
  <c r="AM276" i="1"/>
  <c r="FT276" i="1"/>
  <c r="FS276" i="1"/>
  <c r="AV277" i="1"/>
  <c r="AU277" i="1"/>
  <c r="BW277" i="1"/>
  <c r="BV277" i="1"/>
  <c r="CE278" i="1"/>
  <c r="CF278" i="1"/>
  <c r="FS278" i="1"/>
  <c r="FT278" i="1"/>
  <c r="BV279" i="1"/>
  <c r="BW279" i="1"/>
  <c r="CF279" i="1"/>
  <c r="CE279" i="1"/>
  <c r="FT280" i="1"/>
  <c r="FS280" i="1"/>
  <c r="BV281" i="1"/>
  <c r="BW281" i="1"/>
  <c r="CF281" i="1"/>
  <c r="CE281" i="1"/>
  <c r="CF282" i="1"/>
  <c r="CE282" i="1"/>
  <c r="FT282" i="1"/>
  <c r="FS282" i="1"/>
  <c r="BW283" i="1"/>
  <c r="BV283" i="1"/>
  <c r="FS284" i="1"/>
  <c r="FT284" i="1"/>
  <c r="BV285" i="1"/>
  <c r="BW285" i="1"/>
  <c r="FS286" i="1"/>
  <c r="FT286" i="1"/>
  <c r="BV287" i="1"/>
  <c r="BW287" i="1"/>
  <c r="FS288" i="1"/>
  <c r="FT288" i="1"/>
  <c r="AV289" i="1"/>
  <c r="AU289" i="1"/>
  <c r="BV289" i="1"/>
  <c r="BW289" i="1"/>
  <c r="GV289" i="1"/>
  <c r="GU289" i="1"/>
  <c r="CF290" i="1"/>
  <c r="CE290" i="1"/>
  <c r="FT290" i="1"/>
  <c r="FS290" i="1"/>
  <c r="BW291" i="1"/>
  <c r="BV291" i="1"/>
  <c r="BW293" i="1"/>
  <c r="BV293" i="1"/>
  <c r="AN294" i="1"/>
  <c r="AM294" i="1"/>
  <c r="FT294" i="1"/>
  <c r="FS294" i="1"/>
  <c r="AV295" i="1"/>
  <c r="AU295" i="1"/>
  <c r="FC301" i="1"/>
  <c r="FC5" i="1" s="1"/>
  <c r="FC7" i="1" s="1"/>
  <c r="FG301" i="1"/>
  <c r="FG5" i="1" s="1"/>
  <c r="FG7" i="1" s="1"/>
  <c r="FK301" i="1"/>
  <c r="FK5" i="1" s="1"/>
  <c r="FK7" i="1" s="1"/>
  <c r="FO301" i="1"/>
  <c r="FO5" i="1" s="1"/>
  <c r="FO7" i="1" s="1"/>
  <c r="FW301" i="1"/>
  <c r="FW5" i="1" s="1"/>
  <c r="FW7" i="1" s="1"/>
  <c r="GA301" i="1"/>
  <c r="GA5" i="1" s="1"/>
  <c r="GA7" i="1" s="1"/>
  <c r="GE301" i="1"/>
  <c r="GE5" i="1" s="1"/>
  <c r="GE7" i="1" s="1"/>
  <c r="GI301" i="1"/>
  <c r="GI5" i="1" s="1"/>
  <c r="GI7" i="1" s="1"/>
  <c r="GM301" i="1"/>
  <c r="GM5" i="1" s="1"/>
  <c r="GM7" i="1" s="1"/>
  <c r="GQ301" i="1"/>
  <c r="GQ5" i="1" s="1"/>
  <c r="GQ7" i="1" s="1"/>
  <c r="CD268" i="1"/>
  <c r="GV268" i="1"/>
  <c r="GU268" i="1"/>
  <c r="E270" i="1"/>
  <c r="F270" i="1" s="1"/>
  <c r="O270" i="1"/>
  <c r="N270" i="1"/>
  <c r="N271" i="1"/>
  <c r="E271" i="1"/>
  <c r="F271" i="1" s="1"/>
  <c r="O271" i="1"/>
  <c r="AN271" i="1"/>
  <c r="AM271" i="1"/>
  <c r="E272" i="1"/>
  <c r="F272" i="1" s="1"/>
  <c r="AN273" i="1"/>
  <c r="AM273" i="1"/>
  <c r="CF273" i="1"/>
  <c r="CE273" i="1"/>
  <c r="AM274" i="1"/>
  <c r="AN274" i="1"/>
  <c r="GV274" i="1"/>
  <c r="GU274" i="1"/>
  <c r="AN275" i="1"/>
  <c r="AM275" i="1"/>
  <c r="CF275" i="1"/>
  <c r="CE275" i="1"/>
  <c r="O276" i="1"/>
  <c r="N276" i="1"/>
  <c r="E276" i="1"/>
  <c r="F276" i="1" s="1"/>
  <c r="GV276" i="1"/>
  <c r="GU276" i="1"/>
  <c r="AN277" i="1"/>
  <c r="AM277" i="1"/>
  <c r="AM278" i="1"/>
  <c r="AN278" i="1"/>
  <c r="N279" i="1"/>
  <c r="E279" i="1"/>
  <c r="F279" i="1" s="1"/>
  <c r="O279" i="1"/>
  <c r="AN279" i="1"/>
  <c r="AM279" i="1"/>
  <c r="AV280" i="1"/>
  <c r="AU280" i="1"/>
  <c r="N281" i="1"/>
  <c r="E281" i="1"/>
  <c r="F281" i="1" s="1"/>
  <c r="O281" i="1"/>
  <c r="AN281" i="1"/>
  <c r="AM281" i="1"/>
  <c r="E282" i="1"/>
  <c r="F282" i="1" s="1"/>
  <c r="O282" i="1"/>
  <c r="N282" i="1"/>
  <c r="O283" i="1"/>
  <c r="N283" i="1"/>
  <c r="E283" i="1"/>
  <c r="F283" i="1" s="1"/>
  <c r="GU284" i="1"/>
  <c r="GV284" i="1"/>
  <c r="N285" i="1"/>
  <c r="E285" i="1"/>
  <c r="F285" i="1" s="1"/>
  <c r="O285" i="1"/>
  <c r="AN285" i="1"/>
  <c r="AM285" i="1"/>
  <c r="CF285" i="1"/>
  <c r="CE285" i="1"/>
  <c r="GU286" i="1"/>
  <c r="GV286" i="1"/>
  <c r="CF287" i="1"/>
  <c r="CE287" i="1"/>
  <c r="AN288" i="1"/>
  <c r="AM288" i="1"/>
  <c r="GU288" i="1"/>
  <c r="GV288" i="1"/>
  <c r="AN290" i="1"/>
  <c r="AM290" i="1"/>
  <c r="O291" i="1"/>
  <c r="N291" i="1"/>
  <c r="E291" i="1"/>
  <c r="F291" i="1" s="1"/>
  <c r="AN291" i="1"/>
  <c r="AM291" i="1"/>
  <c r="CF291" i="1"/>
  <c r="CE291" i="1"/>
  <c r="AU292" i="1"/>
  <c r="AV292" i="1"/>
  <c r="FT292" i="1"/>
  <c r="FS292" i="1"/>
  <c r="O293" i="1"/>
  <c r="N293" i="1"/>
  <c r="E293" i="1"/>
  <c r="F293" i="1" s="1"/>
  <c r="CF293" i="1"/>
  <c r="CE293" i="1"/>
  <c r="AV294" i="1"/>
  <c r="AU294" i="1"/>
  <c r="GV294" i="1"/>
  <c r="GU294" i="1"/>
  <c r="O297" i="1"/>
  <c r="N297" i="1"/>
  <c r="E297" i="1"/>
  <c r="F297" i="1" s="1"/>
  <c r="FT269" i="1"/>
  <c r="FS269" i="1"/>
  <c r="AV270" i="1"/>
  <c r="AU270" i="1"/>
  <c r="BW270" i="1"/>
  <c r="BV270" i="1"/>
  <c r="GU270" i="1"/>
  <c r="GV270" i="1"/>
  <c r="FT271" i="1"/>
  <c r="FS271" i="1"/>
  <c r="AV272" i="1"/>
  <c r="AU272" i="1"/>
  <c r="BW272" i="1"/>
  <c r="BV272" i="1"/>
  <c r="CF272" i="1"/>
  <c r="CE272" i="1"/>
  <c r="GV272" i="1"/>
  <c r="GU272" i="1"/>
  <c r="FT273" i="1"/>
  <c r="FS273" i="1"/>
  <c r="O274" i="1"/>
  <c r="N274" i="1"/>
  <c r="E274" i="1"/>
  <c r="F274" i="1" s="1"/>
  <c r="AU274" i="1"/>
  <c r="AV274" i="1"/>
  <c r="BW274" i="1"/>
  <c r="BV274" i="1"/>
  <c r="FT275" i="1"/>
  <c r="FS275" i="1"/>
  <c r="AV276" i="1"/>
  <c r="AU276" i="1"/>
  <c r="BW276" i="1"/>
  <c r="BV276" i="1"/>
  <c r="FS277" i="1"/>
  <c r="FT277" i="1"/>
  <c r="AU278" i="1"/>
  <c r="AV278" i="1"/>
  <c r="BW278" i="1"/>
  <c r="BV278" i="1"/>
  <c r="GU278" i="1"/>
  <c r="GV278" i="1"/>
  <c r="FT279" i="1"/>
  <c r="FS279" i="1"/>
  <c r="BV280" i="1"/>
  <c r="BW280" i="1"/>
  <c r="CF280" i="1"/>
  <c r="CE280" i="1"/>
  <c r="FT281" i="1"/>
  <c r="FS281" i="1"/>
  <c r="AV282" i="1"/>
  <c r="AU282" i="1"/>
  <c r="BW282" i="1"/>
  <c r="BV282" i="1"/>
  <c r="GV282" i="1"/>
  <c r="GU282" i="1"/>
  <c r="AN283" i="1"/>
  <c r="AM283" i="1"/>
  <c r="FT283" i="1"/>
  <c r="FS283" i="1"/>
  <c r="O284" i="1"/>
  <c r="N284" i="1"/>
  <c r="E284" i="1"/>
  <c r="F284" i="1" s="1"/>
  <c r="AU284" i="1"/>
  <c r="AV284" i="1"/>
  <c r="BW284" i="1"/>
  <c r="BV284" i="1"/>
  <c r="CE284" i="1"/>
  <c r="CF284" i="1"/>
  <c r="FT285" i="1"/>
  <c r="FS285" i="1"/>
  <c r="E286" i="1"/>
  <c r="F286" i="1" s="1"/>
  <c r="O286" i="1"/>
  <c r="N286" i="1"/>
  <c r="AV286" i="1"/>
  <c r="AU286" i="1"/>
  <c r="BW286" i="1"/>
  <c r="BV286" i="1"/>
  <c r="AN287" i="1"/>
  <c r="AM287" i="1"/>
  <c r="FT287" i="1"/>
  <c r="FS287" i="1"/>
  <c r="E288" i="1"/>
  <c r="F288" i="1" s="1"/>
  <c r="O288" i="1"/>
  <c r="N288" i="1"/>
  <c r="AV288" i="1"/>
  <c r="AU288" i="1"/>
  <c r="BW288" i="1"/>
  <c r="BV288" i="1"/>
  <c r="AN289" i="1"/>
  <c r="AM289" i="1"/>
  <c r="CF289" i="1"/>
  <c r="CE289" i="1"/>
  <c r="FT289" i="1"/>
  <c r="FS289" i="1"/>
  <c r="AV290" i="1"/>
  <c r="AU290" i="1"/>
  <c r="BW290" i="1"/>
  <c r="BV290" i="1"/>
  <c r="GV290" i="1"/>
  <c r="GU290" i="1"/>
  <c r="FT291" i="1"/>
  <c r="FS291" i="1"/>
  <c r="O292" i="1"/>
  <c r="N292" i="1"/>
  <c r="E292" i="1"/>
  <c r="F292" i="1" s="1"/>
  <c r="BW292" i="1"/>
  <c r="BV292" i="1"/>
  <c r="GV292" i="1"/>
  <c r="GU292" i="1"/>
  <c r="AN293" i="1"/>
  <c r="AM293" i="1"/>
  <c r="FT293" i="1"/>
  <c r="FS293" i="1"/>
  <c r="BW294" i="1"/>
  <c r="BV294" i="1"/>
  <c r="AN296" i="1"/>
  <c r="AM296" i="1"/>
  <c r="BU235" i="1"/>
  <c r="AL268" i="1"/>
  <c r="E268" i="1" s="1"/>
  <c r="F268" i="1" s="1"/>
  <c r="AU268" i="1"/>
  <c r="AM269" i="1"/>
  <c r="AN269" i="1"/>
  <c r="AN270" i="1"/>
  <c r="AM270" i="1"/>
  <c r="AV271" i="1"/>
  <c r="AU271" i="1"/>
  <c r="GV271" i="1"/>
  <c r="GU271" i="1"/>
  <c r="AN272" i="1"/>
  <c r="AM272" i="1"/>
  <c r="O273" i="1"/>
  <c r="N273" i="1"/>
  <c r="E273" i="1"/>
  <c r="F273" i="1" s="1"/>
  <c r="AV273" i="1"/>
  <c r="AU273" i="1"/>
  <c r="GV273" i="1"/>
  <c r="GU273" i="1"/>
  <c r="O275" i="1"/>
  <c r="N275" i="1"/>
  <c r="E275" i="1"/>
  <c r="F275" i="1" s="1"/>
  <c r="AV275" i="1"/>
  <c r="AU275" i="1"/>
  <c r="E277" i="1"/>
  <c r="F277" i="1" s="1"/>
  <c r="O277" i="1"/>
  <c r="N277" i="1"/>
  <c r="O278" i="1"/>
  <c r="N278" i="1"/>
  <c r="E278" i="1"/>
  <c r="F278" i="1" s="1"/>
  <c r="AV279" i="1"/>
  <c r="AU279" i="1"/>
  <c r="N280" i="1"/>
  <c r="E280" i="1"/>
  <c r="F280" i="1" s="1"/>
  <c r="O280" i="1"/>
  <c r="AN280" i="1"/>
  <c r="AM280" i="1"/>
  <c r="AV281" i="1"/>
  <c r="AU281" i="1"/>
  <c r="GV281" i="1"/>
  <c r="GU281" i="1"/>
  <c r="AN282" i="1"/>
  <c r="AM282" i="1"/>
  <c r="AV283" i="1"/>
  <c r="AU283" i="1"/>
  <c r="GV283" i="1"/>
  <c r="GU283" i="1"/>
  <c r="AM284" i="1"/>
  <c r="AN284" i="1"/>
  <c r="AV285" i="1"/>
  <c r="AU285" i="1"/>
  <c r="GV285" i="1"/>
  <c r="GU285" i="1"/>
  <c r="AN286" i="1"/>
  <c r="AM286" i="1"/>
  <c r="N287" i="1"/>
  <c r="E287" i="1"/>
  <c r="F287" i="1" s="1"/>
  <c r="O287" i="1"/>
  <c r="AV287" i="1"/>
  <c r="AU287" i="1"/>
  <c r="GV287" i="1"/>
  <c r="GU287" i="1"/>
  <c r="N289" i="1"/>
  <c r="E289" i="1"/>
  <c r="F289" i="1" s="1"/>
  <c r="O289" i="1"/>
  <c r="E290" i="1"/>
  <c r="F290" i="1" s="1"/>
  <c r="O290" i="1"/>
  <c r="N290" i="1"/>
  <c r="AV291" i="1"/>
  <c r="AU291" i="1"/>
  <c r="GV291" i="1"/>
  <c r="GU291" i="1"/>
  <c r="AM292" i="1"/>
  <c r="AN292" i="1"/>
  <c r="AV293" i="1"/>
  <c r="AU293" i="1"/>
  <c r="O294" i="1"/>
  <c r="N294" i="1"/>
  <c r="E294" i="1"/>
  <c r="F294" i="1" s="1"/>
  <c r="CF294" i="1"/>
  <c r="CE294" i="1"/>
  <c r="AN295" i="1"/>
  <c r="AM295" i="1"/>
  <c r="AV296" i="1"/>
  <c r="AU296" i="1"/>
  <c r="BV295" i="1"/>
  <c r="AV297" i="1"/>
  <c r="AU297" i="1"/>
  <c r="GV297" i="1"/>
  <c r="GU297" i="1"/>
  <c r="AN298" i="1"/>
  <c r="AM298" i="1"/>
  <c r="O299" i="1"/>
  <c r="N299" i="1"/>
  <c r="E299" i="1"/>
  <c r="F299" i="1" s="1"/>
  <c r="AN300" i="1"/>
  <c r="AM300" i="1"/>
  <c r="FS306" i="1"/>
  <c r="FT306" i="1"/>
  <c r="BU296" i="1"/>
  <c r="BW297" i="1"/>
  <c r="BV297" i="1"/>
  <c r="CF297" i="1"/>
  <c r="CE297" i="1"/>
  <c r="AV299" i="1"/>
  <c r="AU299" i="1"/>
  <c r="BW299" i="1"/>
  <c r="BV299" i="1"/>
  <c r="O306" i="1"/>
  <c r="N306" i="1"/>
  <c r="E306" i="1"/>
  <c r="F306" i="1" s="1"/>
  <c r="AU306" i="1"/>
  <c r="AV306" i="1"/>
  <c r="BW306" i="1"/>
  <c r="BV306" i="1"/>
  <c r="GU306" i="1"/>
  <c r="GV306" i="1"/>
  <c r="CD295" i="1"/>
  <c r="GT295" i="1"/>
  <c r="E296" i="1"/>
  <c r="F296" i="1" s="1"/>
  <c r="AN297" i="1"/>
  <c r="AM297" i="1"/>
  <c r="O298" i="1"/>
  <c r="N298" i="1"/>
  <c r="E298" i="1"/>
  <c r="F298" i="1" s="1"/>
  <c r="FT298" i="1"/>
  <c r="FS298" i="1"/>
  <c r="AN299" i="1"/>
  <c r="AM299" i="1"/>
  <c r="AM306" i="1"/>
  <c r="AN306" i="1"/>
  <c r="N307" i="1"/>
  <c r="O307" i="1"/>
  <c r="M295" i="1"/>
  <c r="FR295" i="1"/>
  <c r="FT296" i="1"/>
  <c r="FT297" i="1"/>
  <c r="FS297" i="1"/>
  <c r="AV298" i="1"/>
  <c r="AU298" i="1"/>
  <c r="BW298" i="1"/>
  <c r="BV298" i="1"/>
  <c r="CF298" i="1"/>
  <c r="CE298" i="1"/>
  <c r="FT299" i="1"/>
  <c r="FS299" i="1"/>
  <c r="N300" i="1"/>
  <c r="O300" i="1"/>
  <c r="AV300" i="1"/>
  <c r="AU300" i="1"/>
  <c r="BV300" i="1"/>
  <c r="BW300" i="1"/>
  <c r="FR300" i="1"/>
  <c r="P358" i="1"/>
  <c r="AL305" i="1"/>
  <c r="AO358" i="1"/>
  <c r="AT305" i="1"/>
  <c r="FR305" i="1"/>
  <c r="N309" i="1"/>
  <c r="E309" i="1"/>
  <c r="F309" i="1" s="1"/>
  <c r="O309" i="1"/>
  <c r="FT309" i="1"/>
  <c r="FS309" i="1"/>
  <c r="AN310" i="1"/>
  <c r="AM310" i="1"/>
  <c r="AV313" i="1"/>
  <c r="AU313" i="1"/>
  <c r="BV313" i="1"/>
  <c r="BW313" i="1"/>
  <c r="GV313" i="1"/>
  <c r="GU313" i="1"/>
  <c r="AN314" i="1"/>
  <c r="AM314" i="1"/>
  <c r="FT314" i="1"/>
  <c r="FS314" i="1"/>
  <c r="O315" i="1"/>
  <c r="N315" i="1"/>
  <c r="E315" i="1"/>
  <c r="F315" i="1" s="1"/>
  <c r="AV315" i="1"/>
  <c r="AU315" i="1"/>
  <c r="BW315" i="1"/>
  <c r="BV315" i="1"/>
  <c r="CF315" i="1"/>
  <c r="CE315" i="1"/>
  <c r="GV315" i="1"/>
  <c r="GU315" i="1"/>
  <c r="FS316" i="1"/>
  <c r="FT316" i="1"/>
  <c r="AU317" i="1"/>
  <c r="AV317" i="1"/>
  <c r="CF317" i="1"/>
  <c r="CE317" i="1"/>
  <c r="CF318" i="1"/>
  <c r="CE318" i="1"/>
  <c r="AV319" i="1"/>
  <c r="AU319" i="1"/>
  <c r="BX358" i="1"/>
  <c r="CD305" i="1"/>
  <c r="BW307" i="1"/>
  <c r="FS308" i="1"/>
  <c r="FT308" i="1"/>
  <c r="AV309" i="1"/>
  <c r="AU309" i="1"/>
  <c r="BV309" i="1"/>
  <c r="BW309" i="1"/>
  <c r="CF309" i="1"/>
  <c r="CE309" i="1"/>
  <c r="AV311" i="1"/>
  <c r="AU311" i="1"/>
  <c r="BW311" i="1"/>
  <c r="BV311" i="1"/>
  <c r="CF311" i="1"/>
  <c r="CE311" i="1"/>
  <c r="GV311" i="1"/>
  <c r="GU311" i="1"/>
  <c r="AN313" i="1"/>
  <c r="AM313" i="1"/>
  <c r="AV314" i="1"/>
  <c r="AU314" i="1"/>
  <c r="GV314" i="1"/>
  <c r="GU314" i="1"/>
  <c r="AN315" i="1"/>
  <c r="AM315" i="1"/>
  <c r="E316" i="1"/>
  <c r="F316" i="1" s="1"/>
  <c r="AU316" i="1"/>
  <c r="AV316" i="1"/>
  <c r="AM317" i="1"/>
  <c r="AN317" i="1"/>
  <c r="AN318" i="1"/>
  <c r="AM318" i="1"/>
  <c r="FT318" i="1"/>
  <c r="FS318" i="1"/>
  <c r="C358" i="1"/>
  <c r="C5" i="1" s="1"/>
  <c r="M305" i="1"/>
  <c r="AM307" i="1"/>
  <c r="FS307" i="1"/>
  <c r="N308" i="1"/>
  <c r="AL308" i="1"/>
  <c r="BU308" i="1"/>
  <c r="GU308" i="1"/>
  <c r="GV308" i="1"/>
  <c r="AN309" i="1"/>
  <c r="AM309" i="1"/>
  <c r="N310" i="1"/>
  <c r="E310" i="1"/>
  <c r="F310" i="1" s="1"/>
  <c r="O310" i="1"/>
  <c r="FT310" i="1"/>
  <c r="FS310" i="1"/>
  <c r="AN311" i="1"/>
  <c r="AM311" i="1"/>
  <c r="CF313" i="1"/>
  <c r="CE313" i="1"/>
  <c r="BW314" i="1"/>
  <c r="BV314" i="1"/>
  <c r="FT315" i="1"/>
  <c r="FS315" i="1"/>
  <c r="BW316" i="1"/>
  <c r="BV316" i="1"/>
  <c r="CE316" i="1"/>
  <c r="CF316" i="1"/>
  <c r="AV318" i="1"/>
  <c r="AU318" i="1"/>
  <c r="GV318" i="1"/>
  <c r="GU318" i="1"/>
  <c r="GT300" i="1"/>
  <c r="BU305" i="1"/>
  <c r="GT305" i="1"/>
  <c r="AT307" i="1"/>
  <c r="CD307" i="1"/>
  <c r="GT307" i="1"/>
  <c r="GV307" i="1" s="1"/>
  <c r="AV310" i="1"/>
  <c r="AU310" i="1"/>
  <c r="BV310" i="1"/>
  <c r="BW310" i="1"/>
  <c r="CF310" i="1"/>
  <c r="CE310" i="1"/>
  <c r="FT311" i="1"/>
  <c r="FS311" i="1"/>
  <c r="N313" i="1"/>
  <c r="E313" i="1"/>
  <c r="F313" i="1" s="1"/>
  <c r="O313" i="1"/>
  <c r="FT313" i="1"/>
  <c r="FS313" i="1"/>
  <c r="E314" i="1"/>
  <c r="F314" i="1" s="1"/>
  <c r="O314" i="1"/>
  <c r="N314" i="1"/>
  <c r="CF314" i="1"/>
  <c r="CE314" i="1"/>
  <c r="O317" i="1"/>
  <c r="N317" i="1"/>
  <c r="FT317" i="1"/>
  <c r="FS317" i="1"/>
  <c r="AN319" i="1"/>
  <c r="AM319" i="1"/>
  <c r="BV318" i="1"/>
  <c r="M319" i="1"/>
  <c r="FS320" i="1"/>
  <c r="FT320" i="1"/>
  <c r="AV321" i="1"/>
  <c r="AU321" i="1"/>
  <c r="BW321" i="1"/>
  <c r="BV321" i="1"/>
  <c r="AN322" i="1"/>
  <c r="AM322" i="1"/>
  <c r="FT322" i="1"/>
  <c r="FS322" i="1"/>
  <c r="BV323" i="1"/>
  <c r="BW323" i="1"/>
  <c r="GV323" i="1"/>
  <c r="GU323" i="1"/>
  <c r="FS324" i="1"/>
  <c r="FT324" i="1"/>
  <c r="BV325" i="1"/>
  <c r="BW325" i="1"/>
  <c r="CF325" i="1"/>
  <c r="CE325" i="1"/>
  <c r="FT326" i="1"/>
  <c r="FS326" i="1"/>
  <c r="AV327" i="1"/>
  <c r="AU327" i="1"/>
  <c r="BW327" i="1"/>
  <c r="BV327" i="1"/>
  <c r="FS328" i="1"/>
  <c r="FT328" i="1"/>
  <c r="BV329" i="1"/>
  <c r="BW329" i="1"/>
  <c r="AN330" i="1"/>
  <c r="AM330" i="1"/>
  <c r="FS330" i="1"/>
  <c r="FT330" i="1"/>
  <c r="BV331" i="1"/>
  <c r="BW331" i="1"/>
  <c r="FS333" i="1"/>
  <c r="FT333" i="1"/>
  <c r="AM334" i="1"/>
  <c r="AN334" i="1"/>
  <c r="BU317" i="1"/>
  <c r="E317" i="1" s="1"/>
  <c r="F317" i="1" s="1"/>
  <c r="M318" i="1"/>
  <c r="E320" i="1"/>
  <c r="F320" i="1" s="1"/>
  <c r="O320" i="1"/>
  <c r="N320" i="1"/>
  <c r="AN320" i="1"/>
  <c r="AM320" i="1"/>
  <c r="GU320" i="1"/>
  <c r="GV320" i="1"/>
  <c r="AN323" i="1"/>
  <c r="AM323" i="1"/>
  <c r="AU324" i="1"/>
  <c r="AV324" i="1"/>
  <c r="GU324" i="1"/>
  <c r="GV324" i="1"/>
  <c r="AN325" i="1"/>
  <c r="AM325" i="1"/>
  <c r="N326" i="1"/>
  <c r="E326" i="1"/>
  <c r="F326" i="1" s="1"/>
  <c r="O326" i="1"/>
  <c r="AV326" i="1"/>
  <c r="AU326" i="1"/>
  <c r="GV326" i="1"/>
  <c r="GU326" i="1"/>
  <c r="AN329" i="1"/>
  <c r="AM329" i="1"/>
  <c r="AU330" i="1"/>
  <c r="AV330" i="1"/>
  <c r="GU330" i="1"/>
  <c r="GV330" i="1"/>
  <c r="FS332" i="1"/>
  <c r="FT332" i="1"/>
  <c r="AU333" i="1"/>
  <c r="AV333" i="1"/>
  <c r="CE333" i="1"/>
  <c r="CF333" i="1"/>
  <c r="J358" i="1"/>
  <c r="J5" i="1" s="1"/>
  <c r="J7" i="1" s="1"/>
  <c r="R358" i="1"/>
  <c r="R5" i="1" s="1"/>
  <c r="R7" i="1" s="1"/>
  <c r="V358" i="1"/>
  <c r="V5" i="1" s="1"/>
  <c r="V7" i="1" s="1"/>
  <c r="Z358" i="1"/>
  <c r="Z5" i="1" s="1"/>
  <c r="Z7" i="1" s="1"/>
  <c r="AD358" i="1"/>
  <c r="AD5" i="1" s="1"/>
  <c r="AD7" i="1" s="1"/>
  <c r="AH358" i="1"/>
  <c r="AH5" i="1" s="1"/>
  <c r="AH7" i="1" s="1"/>
  <c r="AP358" i="1"/>
  <c r="AP5" i="1" s="1"/>
  <c r="AP7" i="1" s="1"/>
  <c r="AX358" i="1"/>
  <c r="AX5" i="1" s="1"/>
  <c r="AX7" i="1" s="1"/>
  <c r="BB358" i="1"/>
  <c r="BB5" i="1" s="1"/>
  <c r="BB7" i="1" s="1"/>
  <c r="BF358" i="1"/>
  <c r="BF5" i="1" s="1"/>
  <c r="BF7" i="1" s="1"/>
  <c r="BJ358" i="1"/>
  <c r="BJ5" i="1" s="1"/>
  <c r="BJ7" i="1" s="1"/>
  <c r="BN358" i="1"/>
  <c r="BN5" i="1" s="1"/>
  <c r="BN7" i="1" s="1"/>
  <c r="BR358" i="1"/>
  <c r="BR5" i="1" s="1"/>
  <c r="BR7" i="1" s="1"/>
  <c r="BZ358" i="1"/>
  <c r="BZ5" i="1" s="1"/>
  <c r="BZ7" i="1" s="1"/>
  <c r="CJ358" i="1"/>
  <c r="CJ5" i="1" s="1"/>
  <c r="CJ7" i="1" s="1"/>
  <c r="CN358" i="1"/>
  <c r="CN5" i="1" s="1"/>
  <c r="CN7" i="1" s="1"/>
  <c r="CR358" i="1"/>
  <c r="CR5" i="1" s="1"/>
  <c r="CR7" i="1" s="1"/>
  <c r="CV358" i="1"/>
  <c r="CV5" i="1" s="1"/>
  <c r="CV7" i="1" s="1"/>
  <c r="CZ358" i="1"/>
  <c r="CZ5" i="1" s="1"/>
  <c r="CZ7" i="1" s="1"/>
  <c r="DD358" i="1"/>
  <c r="DD5" i="1" s="1"/>
  <c r="DD7" i="1" s="1"/>
  <c r="DH358" i="1"/>
  <c r="DH5" i="1" s="1"/>
  <c r="DH7" i="1" s="1"/>
  <c r="DL358" i="1"/>
  <c r="DL5" i="1" s="1"/>
  <c r="DL7" i="1" s="1"/>
  <c r="DP358" i="1"/>
  <c r="DP5" i="1" s="1"/>
  <c r="DP7" i="1" s="1"/>
  <c r="DT358" i="1"/>
  <c r="DT5" i="1" s="1"/>
  <c r="DT7" i="1" s="1"/>
  <c r="DX358" i="1"/>
  <c r="DX5" i="1" s="1"/>
  <c r="DX7" i="1" s="1"/>
  <c r="EB358" i="1"/>
  <c r="EB5" i="1" s="1"/>
  <c r="EB7" i="1" s="1"/>
  <c r="EF358" i="1"/>
  <c r="EF5" i="1" s="1"/>
  <c r="EF7" i="1" s="1"/>
  <c r="EJ358" i="1"/>
  <c r="EJ5" i="1" s="1"/>
  <c r="EJ7" i="1" s="1"/>
  <c r="EN358" i="1"/>
  <c r="EN5" i="1" s="1"/>
  <c r="EN7" i="1" s="1"/>
  <c r="ER358" i="1"/>
  <c r="ER5" i="1" s="1"/>
  <c r="ER7" i="1" s="1"/>
  <c r="EV358" i="1"/>
  <c r="EV5" i="1" s="1"/>
  <c r="EV7" i="1" s="1"/>
  <c r="EZ358" i="1"/>
  <c r="EZ5" i="1" s="1"/>
  <c r="EZ7" i="1" s="1"/>
  <c r="FD358" i="1"/>
  <c r="FD5" i="1" s="1"/>
  <c r="FD7" i="1" s="1"/>
  <c r="FH358" i="1"/>
  <c r="FH5" i="1" s="1"/>
  <c r="FH7" i="1" s="1"/>
  <c r="FL358" i="1"/>
  <c r="FL5" i="1" s="1"/>
  <c r="FL7" i="1" s="1"/>
  <c r="FP358" i="1"/>
  <c r="FP5" i="1" s="1"/>
  <c r="FP7" i="1" s="1"/>
  <c r="FX358" i="1"/>
  <c r="FX5" i="1" s="1"/>
  <c r="FX7" i="1" s="1"/>
  <c r="GB358" i="1"/>
  <c r="GB5" i="1" s="1"/>
  <c r="GB7" i="1" s="1"/>
  <c r="GF358" i="1"/>
  <c r="GF5" i="1" s="1"/>
  <c r="GF7" i="1" s="1"/>
  <c r="GJ358" i="1"/>
  <c r="GJ5" i="1" s="1"/>
  <c r="GJ7" i="1" s="1"/>
  <c r="GN358" i="1"/>
  <c r="GN5" i="1" s="1"/>
  <c r="GN7" i="1" s="1"/>
  <c r="GR358" i="1"/>
  <c r="GR5" i="1" s="1"/>
  <c r="GR7" i="1" s="1"/>
  <c r="BU319" i="1"/>
  <c r="FR319" i="1"/>
  <c r="AV320" i="1"/>
  <c r="AU320" i="1"/>
  <c r="BW320" i="1"/>
  <c r="BV320" i="1"/>
  <c r="CF321" i="1"/>
  <c r="CE321" i="1"/>
  <c r="AV322" i="1"/>
  <c r="AU322" i="1"/>
  <c r="BW322" i="1"/>
  <c r="BV322" i="1"/>
  <c r="FT323" i="1"/>
  <c r="FS323" i="1"/>
  <c r="BW324" i="1"/>
  <c r="BV324" i="1"/>
  <c r="CE324" i="1"/>
  <c r="CF324" i="1"/>
  <c r="FT325" i="1"/>
  <c r="FS325" i="1"/>
  <c r="BV326" i="1"/>
  <c r="BW326" i="1"/>
  <c r="CF326" i="1"/>
  <c r="CE326" i="1"/>
  <c r="FS327" i="1"/>
  <c r="FT327" i="1"/>
  <c r="O328" i="1"/>
  <c r="N328" i="1"/>
  <c r="E328" i="1"/>
  <c r="F328" i="1" s="1"/>
  <c r="AU328" i="1"/>
  <c r="AV328" i="1"/>
  <c r="BW328" i="1"/>
  <c r="BV328" i="1"/>
  <c r="CE328" i="1"/>
  <c r="CF328" i="1"/>
  <c r="GU328" i="1"/>
  <c r="GV328" i="1"/>
  <c r="FT329" i="1"/>
  <c r="FS329" i="1"/>
  <c r="BW330" i="1"/>
  <c r="BV330" i="1"/>
  <c r="CE330" i="1"/>
  <c r="CF330" i="1"/>
  <c r="AU332" i="1"/>
  <c r="AV332" i="1"/>
  <c r="CE332" i="1"/>
  <c r="CF332" i="1"/>
  <c r="AM333" i="1"/>
  <c r="AN333" i="1"/>
  <c r="GV319" i="1"/>
  <c r="GU319" i="1"/>
  <c r="E321" i="1"/>
  <c r="F321" i="1" s="1"/>
  <c r="AN321" i="1"/>
  <c r="AM321" i="1"/>
  <c r="FT321" i="1"/>
  <c r="FS321" i="1"/>
  <c r="O322" i="1"/>
  <c r="N322" i="1"/>
  <c r="E322" i="1"/>
  <c r="F322" i="1" s="1"/>
  <c r="N323" i="1"/>
  <c r="E323" i="1"/>
  <c r="F323" i="1" s="1"/>
  <c r="O323" i="1"/>
  <c r="AV323" i="1"/>
  <c r="AU323" i="1"/>
  <c r="O324" i="1"/>
  <c r="N324" i="1"/>
  <c r="E324" i="1"/>
  <c r="F324" i="1" s="1"/>
  <c r="AM324" i="1"/>
  <c r="AN324" i="1"/>
  <c r="N325" i="1"/>
  <c r="E325" i="1"/>
  <c r="F325" i="1" s="1"/>
  <c r="O325" i="1"/>
  <c r="AV325" i="1"/>
  <c r="AU325" i="1"/>
  <c r="AN326" i="1"/>
  <c r="AM326" i="1"/>
  <c r="E327" i="1"/>
  <c r="F327" i="1" s="1"/>
  <c r="AN327" i="1"/>
  <c r="AM327" i="1"/>
  <c r="AM328" i="1"/>
  <c r="AN328" i="1"/>
  <c r="N329" i="1"/>
  <c r="E329" i="1"/>
  <c r="F329" i="1" s="1"/>
  <c r="O329" i="1"/>
  <c r="AV329" i="1"/>
  <c r="AU329" i="1"/>
  <c r="O330" i="1"/>
  <c r="N330" i="1"/>
  <c r="E330" i="1"/>
  <c r="F330" i="1" s="1"/>
  <c r="N331" i="1"/>
  <c r="O331" i="1"/>
  <c r="AM332" i="1"/>
  <c r="AN332" i="1"/>
  <c r="AU334" i="1"/>
  <c r="AV334" i="1"/>
  <c r="FR331" i="1"/>
  <c r="BW332" i="1"/>
  <c r="BV332" i="1"/>
  <c r="O333" i="1"/>
  <c r="E333" i="1"/>
  <c r="F333" i="1" s="1"/>
  <c r="BU334" i="1"/>
  <c r="FR334" i="1"/>
  <c r="CF335" i="1"/>
  <c r="CE335" i="1"/>
  <c r="BW336" i="1"/>
  <c r="BV336" i="1"/>
  <c r="AN337" i="1"/>
  <c r="AM337" i="1"/>
  <c r="FT337" i="1"/>
  <c r="FS337" i="1"/>
  <c r="E338" i="1"/>
  <c r="F338" i="1" s="1"/>
  <c r="O338" i="1"/>
  <c r="N338" i="1"/>
  <c r="AV338" i="1"/>
  <c r="AU338" i="1"/>
  <c r="BW338" i="1"/>
  <c r="BV338" i="1"/>
  <c r="GU338" i="1"/>
  <c r="GV338" i="1"/>
  <c r="AN339" i="1"/>
  <c r="AM339" i="1"/>
  <c r="FT339" i="1"/>
  <c r="FS339" i="1"/>
  <c r="BV340" i="1"/>
  <c r="BW340" i="1"/>
  <c r="AN341" i="1"/>
  <c r="AM341" i="1"/>
  <c r="FT341" i="1"/>
  <c r="FS341" i="1"/>
  <c r="E342" i="1"/>
  <c r="F342" i="1" s="1"/>
  <c r="O342" i="1"/>
  <c r="N342" i="1"/>
  <c r="BW342" i="1"/>
  <c r="BV342" i="1"/>
  <c r="CF342" i="1"/>
  <c r="CE342" i="1"/>
  <c r="CE343" i="1"/>
  <c r="CF343" i="1"/>
  <c r="BW344" i="1"/>
  <c r="BV344" i="1"/>
  <c r="CF344" i="1"/>
  <c r="CE344" i="1"/>
  <c r="FT345" i="1"/>
  <c r="FS345" i="1"/>
  <c r="AL331" i="1"/>
  <c r="AT331" i="1"/>
  <c r="CD331" i="1"/>
  <c r="M335" i="1"/>
  <c r="AN335" i="1"/>
  <c r="AM335" i="1"/>
  <c r="FT335" i="1"/>
  <c r="FS335" i="1"/>
  <c r="O336" i="1"/>
  <c r="N336" i="1"/>
  <c r="E336" i="1"/>
  <c r="F336" i="1" s="1"/>
  <c r="AN336" i="1"/>
  <c r="AM336" i="1"/>
  <c r="N337" i="1"/>
  <c r="E337" i="1"/>
  <c r="F337" i="1" s="1"/>
  <c r="O337" i="1"/>
  <c r="AV337" i="1"/>
  <c r="AU337" i="1"/>
  <c r="GV337" i="1"/>
  <c r="GU337" i="1"/>
  <c r="AN338" i="1"/>
  <c r="AM338" i="1"/>
  <c r="AV339" i="1"/>
  <c r="AU339" i="1"/>
  <c r="N340" i="1"/>
  <c r="E340" i="1"/>
  <c r="F340" i="1" s="1"/>
  <c r="O340" i="1"/>
  <c r="CF340" i="1"/>
  <c r="CE340" i="1"/>
  <c r="AV341" i="1"/>
  <c r="AU341" i="1"/>
  <c r="GV341" i="1"/>
  <c r="GU341" i="1"/>
  <c r="AN342" i="1"/>
  <c r="AM342" i="1"/>
  <c r="AM343" i="1"/>
  <c r="AN343" i="1"/>
  <c r="FS343" i="1"/>
  <c r="FT343" i="1"/>
  <c r="AN344" i="1"/>
  <c r="AM344" i="1"/>
  <c r="AV345" i="1"/>
  <c r="AU345" i="1"/>
  <c r="O332" i="1"/>
  <c r="E332" i="1"/>
  <c r="F332" i="1" s="1"/>
  <c r="BW333" i="1"/>
  <c r="BV333" i="1"/>
  <c r="O334" i="1"/>
  <c r="AV335" i="1"/>
  <c r="AU335" i="1"/>
  <c r="BW335" i="1"/>
  <c r="BV335" i="1"/>
  <c r="GV335" i="1"/>
  <c r="GU335" i="1"/>
  <c r="FT336" i="1"/>
  <c r="FS336" i="1"/>
  <c r="BV337" i="1"/>
  <c r="BW337" i="1"/>
  <c r="BV339" i="1"/>
  <c r="BW339" i="1"/>
  <c r="AN340" i="1"/>
  <c r="AM340" i="1"/>
  <c r="FT340" i="1"/>
  <c r="FS340" i="1"/>
  <c r="BV341" i="1"/>
  <c r="BW341" i="1"/>
  <c r="FT342" i="1"/>
  <c r="FS342" i="1"/>
  <c r="AU343" i="1"/>
  <c r="AV343" i="1"/>
  <c r="BW343" i="1"/>
  <c r="BV343" i="1"/>
  <c r="FT344" i="1"/>
  <c r="FS344" i="1"/>
  <c r="E345" i="1"/>
  <c r="F345" i="1" s="1"/>
  <c r="O345" i="1"/>
  <c r="N345" i="1"/>
  <c r="BW345" i="1"/>
  <c r="BV345" i="1"/>
  <c r="GU331" i="1"/>
  <c r="AV336" i="1"/>
  <c r="AU336" i="1"/>
  <c r="CF337" i="1"/>
  <c r="CE337" i="1"/>
  <c r="FS338" i="1"/>
  <c r="FT338" i="1"/>
  <c r="N339" i="1"/>
  <c r="E339" i="1"/>
  <c r="F339" i="1" s="1"/>
  <c r="O339" i="1"/>
  <c r="CF339" i="1"/>
  <c r="CE339" i="1"/>
  <c r="AV340" i="1"/>
  <c r="AU340" i="1"/>
  <c r="N341" i="1"/>
  <c r="E341" i="1"/>
  <c r="F341" i="1" s="1"/>
  <c r="O341" i="1"/>
  <c r="CF341" i="1"/>
  <c r="CE341" i="1"/>
  <c r="AV342" i="1"/>
  <c r="AU342" i="1"/>
  <c r="AV344" i="1"/>
  <c r="AU344" i="1"/>
  <c r="AN345" i="1"/>
  <c r="AM345" i="1"/>
  <c r="CF345" i="1"/>
  <c r="CE345" i="1"/>
  <c r="GV345" i="1"/>
  <c r="GU345" i="1"/>
  <c r="FT353" i="1"/>
  <c r="FS353" i="1"/>
  <c r="BW354" i="1"/>
  <c r="BV354" i="1"/>
  <c r="FT355" i="1"/>
  <c r="FS355" i="1"/>
  <c r="AU356" i="1"/>
  <c r="AV356" i="1"/>
  <c r="BW356" i="1"/>
  <c r="BV356" i="1"/>
  <c r="E353" i="1"/>
  <c r="F353" i="1" s="1"/>
  <c r="AV353" i="1"/>
  <c r="AU353" i="1"/>
  <c r="GV353" i="1"/>
  <c r="GU353" i="1"/>
  <c r="O355" i="1"/>
  <c r="N355" i="1"/>
  <c r="E355" i="1"/>
  <c r="F355" i="1" s="1"/>
  <c r="E356" i="1"/>
  <c r="F356" i="1" s="1"/>
  <c r="AM356" i="1"/>
  <c r="AN356" i="1"/>
  <c r="AU357" i="1"/>
  <c r="AV357" i="1"/>
  <c r="GU357" i="1"/>
  <c r="GV357" i="1"/>
  <c r="BW353" i="1"/>
  <c r="BV353" i="1"/>
  <c r="CF353" i="1"/>
  <c r="CE353" i="1"/>
  <c r="AN354" i="1"/>
  <c r="AM354" i="1"/>
  <c r="FS354" i="1"/>
  <c r="FT354" i="1"/>
  <c r="AU355" i="1"/>
  <c r="AV355" i="1"/>
  <c r="BW355" i="1"/>
  <c r="BV355" i="1"/>
  <c r="FT356" i="1"/>
  <c r="FS356" i="1"/>
  <c r="CF357" i="1"/>
  <c r="CE357" i="1"/>
  <c r="AN353" i="1"/>
  <c r="AM353" i="1"/>
  <c r="AV354" i="1"/>
  <c r="AU354" i="1"/>
  <c r="AM355" i="1"/>
  <c r="AN355" i="1"/>
  <c r="AM357" i="1"/>
  <c r="AN357" i="1"/>
  <c r="E211" i="1" l="1"/>
  <c r="F211" i="1" s="1"/>
  <c r="E354" i="1"/>
  <c r="F354" i="1" s="1"/>
  <c r="EI5" i="1"/>
  <c r="EI7" i="1" s="1"/>
  <c r="DS5" i="1"/>
  <c r="DS7" i="1" s="1"/>
  <c r="DC5" i="1"/>
  <c r="DC7" i="1" s="1"/>
  <c r="BQ5" i="1"/>
  <c r="BQ7" i="1" s="1"/>
  <c r="BA5" i="1"/>
  <c r="BA7" i="1" s="1"/>
  <c r="AE5" i="1"/>
  <c r="AE7" i="1" s="1"/>
  <c r="GD5" i="1"/>
  <c r="GD7" i="1" s="1"/>
  <c r="BM5" i="1"/>
  <c r="BM7" i="1" s="1"/>
  <c r="E357" i="1"/>
  <c r="F357" i="1" s="1"/>
  <c r="EQ5" i="1"/>
  <c r="EQ7" i="1" s="1"/>
  <c r="DK5" i="1"/>
  <c r="DK7" i="1" s="1"/>
  <c r="CU5" i="1"/>
  <c r="CU7" i="1" s="1"/>
  <c r="CB5" i="1"/>
  <c r="CB7" i="1" s="1"/>
  <c r="E308" i="1"/>
  <c r="F308" i="1" s="1"/>
  <c r="GL5" i="1"/>
  <c r="GL7" i="1" s="1"/>
  <c r="EM5" i="1"/>
  <c r="EM7" i="1" s="1"/>
  <c r="DW5" i="1"/>
  <c r="DW7" i="1" s="1"/>
  <c r="CQ5" i="1"/>
  <c r="CQ7" i="1" s="1"/>
  <c r="AI5" i="1"/>
  <c r="AI7" i="1" s="1"/>
  <c r="E334" i="1"/>
  <c r="F334" i="1" s="1"/>
  <c r="ET5" i="1"/>
  <c r="ET7" i="1" s="1"/>
  <c r="ED5" i="1"/>
  <c r="ED7" i="1" s="1"/>
  <c r="DN5" i="1"/>
  <c r="DN7" i="1" s="1"/>
  <c r="CX5" i="1"/>
  <c r="CX7" i="1" s="1"/>
  <c r="CH5" i="1"/>
  <c r="CH7" i="1" s="1"/>
  <c r="DI5" i="1"/>
  <c r="DI7" i="1" s="1"/>
  <c r="CS5" i="1"/>
  <c r="CS7" i="1" s="1"/>
  <c r="AK5" i="1"/>
  <c r="AK7" i="1" s="1"/>
  <c r="U5" i="1"/>
  <c r="U7" i="1" s="1"/>
  <c r="EA5" i="1"/>
  <c r="EA7" i="1" s="1"/>
  <c r="BI5" i="1"/>
  <c r="BI7" i="1" s="1"/>
  <c r="GO5" i="1"/>
  <c r="GO7" i="1" s="1"/>
  <c r="FY5" i="1"/>
  <c r="FY7" i="1" s="1"/>
  <c r="FF5" i="1"/>
  <c r="FF7" i="1" s="1"/>
  <c r="EP5" i="1"/>
  <c r="EP7" i="1" s="1"/>
  <c r="DZ5" i="1"/>
  <c r="DZ7" i="1" s="1"/>
  <c r="DJ5" i="1"/>
  <c r="DJ7" i="1" s="1"/>
  <c r="CT5" i="1"/>
  <c r="CT7" i="1" s="1"/>
  <c r="CA5" i="1"/>
  <c r="CA7" i="1" s="1"/>
  <c r="FQ5" i="1"/>
  <c r="FQ7" i="1" s="1"/>
  <c r="FA5" i="1"/>
  <c r="FA7" i="1" s="1"/>
  <c r="DU5" i="1"/>
  <c r="DU7" i="1" s="1"/>
  <c r="DE5" i="1"/>
  <c r="DE7" i="1" s="1"/>
  <c r="CO5" i="1"/>
  <c r="CO7" i="1" s="1"/>
  <c r="AG5" i="1"/>
  <c r="AG7" i="1" s="1"/>
  <c r="Q5" i="1"/>
  <c r="Q7" i="1" s="1"/>
  <c r="AF5" i="1"/>
  <c r="AF7" i="1" s="1"/>
  <c r="FV5" i="1"/>
  <c r="FV7" i="1" s="1"/>
  <c r="DG5" i="1"/>
  <c r="DG7" i="1" s="1"/>
  <c r="BT5" i="1"/>
  <c r="BT7" i="1" s="1"/>
  <c r="BD5" i="1"/>
  <c r="BD7" i="1" s="1"/>
  <c r="BO5" i="1"/>
  <c r="BO7" i="1" s="1"/>
  <c r="AY5" i="1"/>
  <c r="AY7" i="1" s="1"/>
  <c r="AB5" i="1"/>
  <c r="AB7" i="1" s="1"/>
  <c r="EY5" i="1"/>
  <c r="EY7" i="1" s="1"/>
  <c r="CM5" i="1"/>
  <c r="CM7" i="1" s="1"/>
  <c r="E344" i="1"/>
  <c r="F344" i="1" s="1"/>
  <c r="GG5" i="1"/>
  <c r="GG7" i="1" s="1"/>
  <c r="FN5" i="1"/>
  <c r="FN7" i="1" s="1"/>
  <c r="BP5" i="1"/>
  <c r="BP7" i="1" s="1"/>
  <c r="AZ5" i="1"/>
  <c r="AZ7" i="1" s="1"/>
  <c r="FI5" i="1"/>
  <c r="FI7" i="1" s="1"/>
  <c r="BK5" i="1"/>
  <c r="BK7" i="1" s="1"/>
  <c r="AQ5" i="1"/>
  <c r="AQ7" i="1" s="1"/>
  <c r="AA5" i="1"/>
  <c r="AA7" i="1" s="1"/>
  <c r="GS5" i="1"/>
  <c r="GS7" i="1" s="1"/>
  <c r="GC5" i="1"/>
  <c r="GC7" i="1" s="1"/>
  <c r="FJ5" i="1"/>
  <c r="FJ7" i="1" s="1"/>
  <c r="BL5" i="1"/>
  <c r="BL7" i="1" s="1"/>
  <c r="AS5" i="1"/>
  <c r="AS7" i="1" s="1"/>
  <c r="FE5" i="1"/>
  <c r="FE7" i="1" s="1"/>
  <c r="BG5" i="1"/>
  <c r="BG7" i="1" s="1"/>
  <c r="AJ5" i="1"/>
  <c r="AJ7" i="1" s="1"/>
  <c r="T5" i="1"/>
  <c r="T7" i="1" s="1"/>
  <c r="E343" i="1"/>
  <c r="F343" i="1" s="1"/>
  <c r="BH5" i="1"/>
  <c r="BH7" i="1" s="1"/>
  <c r="BS5" i="1"/>
  <c r="BS7" i="1" s="1"/>
  <c r="BC5" i="1"/>
  <c r="BC7" i="1" s="1"/>
  <c r="AV308" i="1"/>
  <c r="AU308" i="1"/>
  <c r="GK5" i="1"/>
  <c r="GK7" i="1" s="1"/>
  <c r="FU5" i="1"/>
  <c r="FU7" i="1" s="1"/>
  <c r="FB5" i="1"/>
  <c r="FB7" i="1" s="1"/>
  <c r="EL5" i="1"/>
  <c r="EL7" i="1" s="1"/>
  <c r="DV5" i="1"/>
  <c r="DV7" i="1" s="1"/>
  <c r="DF5" i="1"/>
  <c r="DF7" i="1" s="1"/>
  <c r="CP5" i="1"/>
  <c r="CP7" i="1" s="1"/>
  <c r="FM5" i="1"/>
  <c r="FM7" i="1" s="1"/>
  <c r="DQ5" i="1"/>
  <c r="DQ7" i="1" s="1"/>
  <c r="DA5" i="1"/>
  <c r="DA7" i="1" s="1"/>
  <c r="CK5" i="1"/>
  <c r="CK7" i="1" s="1"/>
  <c r="AC5" i="1"/>
  <c r="AC7" i="1" s="1"/>
  <c r="I5" i="1"/>
  <c r="I7" i="1" s="1"/>
  <c r="E331" i="1"/>
  <c r="F331" i="1" s="1"/>
  <c r="E62" i="1"/>
  <c r="F62" i="1" s="1"/>
  <c r="E311" i="1"/>
  <c r="F311" i="1" s="1"/>
  <c r="O296" i="1"/>
  <c r="N296" i="1"/>
  <c r="EX5" i="1"/>
  <c r="EX7" i="1" s="1"/>
  <c r="EH5" i="1"/>
  <c r="EH7" i="1" s="1"/>
  <c r="DR5" i="1"/>
  <c r="DR7" i="1" s="1"/>
  <c r="DB5" i="1"/>
  <c r="DB7" i="1" s="1"/>
  <c r="CL5" i="1"/>
  <c r="CL7" i="1" s="1"/>
  <c r="K5" i="1"/>
  <c r="K7" i="1" s="1"/>
  <c r="DM5" i="1"/>
  <c r="DM7" i="1" s="1"/>
  <c r="CW5" i="1"/>
  <c r="CW7" i="1" s="1"/>
  <c r="AR5" i="1"/>
  <c r="AR7" i="1" s="1"/>
  <c r="Y5" i="1"/>
  <c r="Y7" i="1" s="1"/>
  <c r="CC5" i="1"/>
  <c r="CC7" i="1" s="1"/>
  <c r="X5" i="1"/>
  <c r="X7" i="1" s="1"/>
  <c r="CF331" i="1"/>
  <c r="CE331" i="1"/>
  <c r="FT319" i="1"/>
  <c r="FS319" i="1"/>
  <c r="O319" i="1"/>
  <c r="E319" i="1"/>
  <c r="F319" i="1" s="1"/>
  <c r="N319" i="1"/>
  <c r="CF307" i="1"/>
  <c r="CE307" i="1"/>
  <c r="GV300" i="1"/>
  <c r="GU300" i="1"/>
  <c r="M358" i="1"/>
  <c r="N305" i="1"/>
  <c r="O305" i="1"/>
  <c r="E305" i="1"/>
  <c r="CD358" i="1"/>
  <c r="FR358" i="1"/>
  <c r="FT305" i="1"/>
  <c r="FS305" i="1"/>
  <c r="FS295" i="1"/>
  <c r="FT295" i="1"/>
  <c r="BW296" i="1"/>
  <c r="BV296" i="1"/>
  <c r="BW301" i="1"/>
  <c r="BU301" i="1"/>
  <c r="BV301" i="1" s="1"/>
  <c r="BW235" i="1"/>
  <c r="BV235" i="1"/>
  <c r="CF268" i="1"/>
  <c r="CE268" i="1"/>
  <c r="FT268" i="1"/>
  <c r="FS268" i="1"/>
  <c r="CD301" i="1"/>
  <c r="CF235" i="1"/>
  <c r="CE235" i="1"/>
  <c r="AT301" i="1"/>
  <c r="AV235" i="1"/>
  <c r="AU235" i="1"/>
  <c r="GT231" i="1"/>
  <c r="GV182" i="1"/>
  <c r="GU182" i="1"/>
  <c r="AL231" i="1"/>
  <c r="AN182" i="1"/>
  <c r="AM182" i="1"/>
  <c r="BV211" i="1"/>
  <c r="BW211" i="1"/>
  <c r="M231" i="1"/>
  <c r="O182" i="1"/>
  <c r="N182" i="1"/>
  <c r="E182" i="1"/>
  <c r="AT178" i="1"/>
  <c r="AV140" i="1"/>
  <c r="AU140" i="1"/>
  <c r="BU178" i="1"/>
  <c r="BW140" i="1"/>
  <c r="BV140" i="1"/>
  <c r="FS112" i="1"/>
  <c r="FR136" i="1"/>
  <c r="FT112" i="1"/>
  <c r="AV77" i="1"/>
  <c r="AT108" i="1"/>
  <c r="AU77" i="1"/>
  <c r="P5" i="1"/>
  <c r="P7" i="1" s="1"/>
  <c r="AU112" i="1"/>
  <c r="AT136" i="1"/>
  <c r="AV112" i="1"/>
  <c r="CE112" i="1"/>
  <c r="CD136" i="1"/>
  <c r="CF112" i="1"/>
  <c r="AT73" i="1"/>
  <c r="AU46" i="1"/>
  <c r="AV46" i="1"/>
  <c r="BW63" i="1"/>
  <c r="BV63" i="1"/>
  <c r="M73" i="1"/>
  <c r="O46" i="1"/>
  <c r="N46" i="1"/>
  <c r="E46" i="1"/>
  <c r="CF24" i="1"/>
  <c r="CD43" i="1"/>
  <c r="CE24" i="1"/>
  <c r="O43" i="1"/>
  <c r="N43" i="1"/>
  <c r="FR20" i="1"/>
  <c r="FT9" i="1"/>
  <c r="FS9" i="1"/>
  <c r="AV331" i="1"/>
  <c r="AU331" i="1"/>
  <c r="BW319" i="1"/>
  <c r="BV319" i="1"/>
  <c r="AV307" i="1"/>
  <c r="AU307" i="1"/>
  <c r="AT358" i="1"/>
  <c r="AV305" i="1"/>
  <c r="AU305" i="1"/>
  <c r="FT300" i="1"/>
  <c r="FS300" i="1"/>
  <c r="O295" i="1"/>
  <c r="N295" i="1"/>
  <c r="E295" i="1"/>
  <c r="F295" i="1" s="1"/>
  <c r="GV295" i="1"/>
  <c r="GU295" i="1"/>
  <c r="BV268" i="1"/>
  <c r="BW268" i="1"/>
  <c r="AL301" i="1"/>
  <c r="AN235" i="1"/>
  <c r="AM235" i="1"/>
  <c r="FR231" i="1"/>
  <c r="FT182" i="1"/>
  <c r="FS182" i="1"/>
  <c r="GU112" i="1"/>
  <c r="GT136" i="1"/>
  <c r="GV112" i="1"/>
  <c r="GT178" i="1"/>
  <c r="GV140" i="1"/>
  <c r="GU140" i="1"/>
  <c r="AL178" i="1"/>
  <c r="AN140" i="1"/>
  <c r="AM140" i="1"/>
  <c r="M178" i="1"/>
  <c r="O140" i="1"/>
  <c r="N140" i="1"/>
  <c r="E140" i="1"/>
  <c r="AN77" i="1"/>
  <c r="AL108" i="1"/>
  <c r="AM77" i="1"/>
  <c r="CG5" i="1"/>
  <c r="CG7" i="1" s="1"/>
  <c r="AO5" i="1"/>
  <c r="AO7" i="1" s="1"/>
  <c r="BX5" i="1"/>
  <c r="BX7" i="1" s="1"/>
  <c r="GT73" i="1"/>
  <c r="GU46" i="1"/>
  <c r="GV46" i="1"/>
  <c r="AL73" i="1"/>
  <c r="AM46" i="1"/>
  <c r="AN46" i="1"/>
  <c r="O63" i="1"/>
  <c r="E63" i="1"/>
  <c r="F63" i="1" s="1"/>
  <c r="N63" i="1"/>
  <c r="AV24" i="1"/>
  <c r="AT43" i="1"/>
  <c r="AU24" i="1"/>
  <c r="CD20" i="1"/>
  <c r="CF9" i="1"/>
  <c r="CE9" i="1"/>
  <c r="AM331" i="1"/>
  <c r="AN331" i="1"/>
  <c r="BW334" i="1"/>
  <c r="BV334" i="1"/>
  <c r="E318" i="1"/>
  <c r="F318" i="1" s="1"/>
  <c r="N318" i="1"/>
  <c r="O318" i="1"/>
  <c r="GT358" i="1"/>
  <c r="GV305" i="1"/>
  <c r="GU305" i="1"/>
  <c r="BV308" i="1"/>
  <c r="BW308" i="1"/>
  <c r="E307" i="1"/>
  <c r="F307" i="1" s="1"/>
  <c r="CF295" i="1"/>
  <c r="CE295" i="1"/>
  <c r="GT301" i="1"/>
  <c r="GV235" i="1"/>
  <c r="GU235" i="1"/>
  <c r="CD231" i="1"/>
  <c r="CF182" i="1"/>
  <c r="CE182" i="1"/>
  <c r="FR178" i="1"/>
  <c r="FT140" i="1"/>
  <c r="FS140" i="1"/>
  <c r="BU136" i="1"/>
  <c r="BW112" i="1"/>
  <c r="BV112" i="1"/>
  <c r="BV77" i="1"/>
  <c r="BU108" i="1"/>
  <c r="BW77" i="1"/>
  <c r="M136" i="1"/>
  <c r="N112" i="1"/>
  <c r="O112" i="1"/>
  <c r="E112" i="1"/>
  <c r="FT62" i="1"/>
  <c r="FS62" i="1"/>
  <c r="CE108" i="1"/>
  <c r="CF108" i="1"/>
  <c r="FR73" i="1"/>
  <c r="FS46" i="1"/>
  <c r="FT46" i="1"/>
  <c r="GV62" i="1"/>
  <c r="GU62" i="1"/>
  <c r="GV24" i="1"/>
  <c r="GT43" i="1"/>
  <c r="GU24" i="1"/>
  <c r="AN24" i="1"/>
  <c r="AL43" i="1"/>
  <c r="AM24" i="1"/>
  <c r="BU20" i="1"/>
  <c r="BW9" i="1"/>
  <c r="BV9" i="1"/>
  <c r="CE18" i="1"/>
  <c r="CF18" i="1"/>
  <c r="E24" i="1"/>
  <c r="AT20" i="1"/>
  <c r="AV9" i="1"/>
  <c r="AU9" i="1"/>
  <c r="E335" i="1"/>
  <c r="F335" i="1" s="1"/>
  <c r="O335" i="1"/>
  <c r="N335" i="1"/>
  <c r="FT331" i="1"/>
  <c r="FS331" i="1"/>
  <c r="BW317" i="1"/>
  <c r="BV317" i="1"/>
  <c r="BU358" i="1"/>
  <c r="BV305" i="1"/>
  <c r="BW305" i="1"/>
  <c r="AN308" i="1"/>
  <c r="AM308" i="1"/>
  <c r="AL358" i="1"/>
  <c r="AN305" i="1"/>
  <c r="AM305" i="1"/>
  <c r="E300" i="1"/>
  <c r="F300" i="1" s="1"/>
  <c r="AN268" i="1"/>
  <c r="AM268" i="1"/>
  <c r="FR301" i="1"/>
  <c r="FT235" i="1"/>
  <c r="FS235" i="1"/>
  <c r="M301" i="1"/>
  <c r="O235" i="1"/>
  <c r="N235" i="1"/>
  <c r="E235" i="1"/>
  <c r="AT231" i="1"/>
  <c r="AV182" i="1"/>
  <c r="AU182" i="1"/>
  <c r="BU231" i="1"/>
  <c r="BW182" i="1"/>
  <c r="BV182" i="1"/>
  <c r="CD178" i="1"/>
  <c r="CF140" i="1"/>
  <c r="CE140" i="1"/>
  <c r="GT108" i="1"/>
  <c r="GV77" i="1"/>
  <c r="GU77" i="1"/>
  <c r="AM112" i="1"/>
  <c r="AL136" i="1"/>
  <c r="AN112" i="1"/>
  <c r="M108" i="1"/>
  <c r="N77" i="1"/>
  <c r="E77" i="1"/>
  <c r="O77" i="1"/>
  <c r="FS108" i="1"/>
  <c r="FT108" i="1"/>
  <c r="CF62" i="1"/>
  <c r="CE62" i="1"/>
  <c r="CD73" i="1"/>
  <c r="CE46" i="1"/>
  <c r="CF46" i="1"/>
  <c r="BU73" i="1"/>
  <c r="BW46" i="1"/>
  <c r="BV46" i="1"/>
  <c r="FT24" i="1"/>
  <c r="FR43" i="1"/>
  <c r="FS24" i="1"/>
  <c r="M20" i="1"/>
  <c r="E9" i="1"/>
  <c r="O9" i="1"/>
  <c r="N9" i="1"/>
  <c r="BW43" i="1"/>
  <c r="BV43" i="1"/>
  <c r="GT20" i="1"/>
  <c r="GV9" i="1"/>
  <c r="GU9" i="1"/>
  <c r="AL20" i="1"/>
  <c r="AN9" i="1"/>
  <c r="AM9" i="1"/>
  <c r="E18" i="1"/>
  <c r="F18" i="1" s="1"/>
  <c r="FR5" i="1" l="1"/>
  <c r="FT5" i="1" s="1"/>
  <c r="BU5" i="1"/>
  <c r="BU7" i="1" s="1"/>
  <c r="AL5" i="1"/>
  <c r="AN5" i="1" s="1"/>
  <c r="GT5" i="1"/>
  <c r="GU5" i="1" s="1"/>
  <c r="CD5" i="1"/>
  <c r="CD7" i="1" s="1"/>
  <c r="FR7" i="1"/>
  <c r="FS5" i="1"/>
  <c r="AM5" i="1"/>
  <c r="GV5" i="1"/>
  <c r="N20" i="1"/>
  <c r="O20" i="1"/>
  <c r="AV231" i="1"/>
  <c r="AU231" i="1"/>
  <c r="O301" i="1"/>
  <c r="N301" i="1"/>
  <c r="AT5" i="1"/>
  <c r="BV20" i="1"/>
  <c r="BW20" i="1"/>
  <c r="FS73" i="1"/>
  <c r="FT73" i="1"/>
  <c r="O136" i="1"/>
  <c r="N136" i="1"/>
  <c r="CF231" i="1"/>
  <c r="CE231" i="1"/>
  <c r="AV43" i="1"/>
  <c r="AU43" i="1"/>
  <c r="O178" i="1"/>
  <c r="N178" i="1"/>
  <c r="GV136" i="1"/>
  <c r="GU136" i="1"/>
  <c r="FT231" i="1"/>
  <c r="FS231" i="1"/>
  <c r="AV136" i="1"/>
  <c r="AU136" i="1"/>
  <c r="AV108" i="1"/>
  <c r="AU108" i="1"/>
  <c r="CE301" i="1"/>
  <c r="CF301" i="1"/>
  <c r="CF358" i="1"/>
  <c r="CE358" i="1"/>
  <c r="O358" i="1"/>
  <c r="N358" i="1"/>
  <c r="AN20" i="1"/>
  <c r="AM20" i="1"/>
  <c r="GV20" i="1"/>
  <c r="GU20" i="1"/>
  <c r="CE73" i="1"/>
  <c r="CF73" i="1"/>
  <c r="O108" i="1"/>
  <c r="N108" i="1"/>
  <c r="BW231" i="1"/>
  <c r="BV231" i="1"/>
  <c r="E301" i="1"/>
  <c r="F301" i="1" s="1"/>
  <c r="F235" i="1"/>
  <c r="AN358" i="1"/>
  <c r="AM358" i="1"/>
  <c r="AV20" i="1"/>
  <c r="AU20" i="1"/>
  <c r="GV43" i="1"/>
  <c r="GU43" i="1"/>
  <c r="E136" i="1"/>
  <c r="F112" i="1"/>
  <c r="FT178" i="1"/>
  <c r="FS178" i="1"/>
  <c r="E178" i="1"/>
  <c r="F178" i="1" s="1"/>
  <c r="F140" i="1"/>
  <c r="FT20" i="1"/>
  <c r="FS20" i="1"/>
  <c r="CF43" i="1"/>
  <c r="CE43" i="1"/>
  <c r="CF136" i="1"/>
  <c r="CE136" i="1"/>
  <c r="AU301" i="1"/>
  <c r="AV301" i="1"/>
  <c r="E358" i="1"/>
  <c r="F358" i="1" s="1"/>
  <c r="F305" i="1"/>
  <c r="M5" i="1"/>
  <c r="FT43" i="1"/>
  <c r="FS43" i="1"/>
  <c r="BW73" i="1"/>
  <c r="BV73" i="1"/>
  <c r="CF178" i="1"/>
  <c r="CE178" i="1"/>
  <c r="BW358" i="1"/>
  <c r="BV358" i="1"/>
  <c r="E43" i="1"/>
  <c r="F43" i="1" s="1"/>
  <c r="F24" i="1"/>
  <c r="AN43" i="1"/>
  <c r="AM43" i="1"/>
  <c r="BW108" i="1"/>
  <c r="BV108" i="1"/>
  <c r="BW136" i="1"/>
  <c r="BV136" i="1"/>
  <c r="CF20" i="1"/>
  <c r="CE20" i="1"/>
  <c r="GU73" i="1"/>
  <c r="GV73" i="1"/>
  <c r="GV178" i="1"/>
  <c r="GU178" i="1"/>
  <c r="O73" i="1"/>
  <c r="N73" i="1"/>
  <c r="AV178" i="1"/>
  <c r="AU178" i="1"/>
  <c r="O231" i="1"/>
  <c r="N231" i="1"/>
  <c r="GV231" i="1"/>
  <c r="GU231" i="1"/>
  <c r="E20" i="1"/>
  <c r="F20" i="1" s="1"/>
  <c r="F9" i="1"/>
  <c r="E108" i="1"/>
  <c r="F108" i="1" s="1"/>
  <c r="F136" i="1" s="1"/>
  <c r="F77" i="1"/>
  <c r="AN136" i="1"/>
  <c r="AM136" i="1"/>
  <c r="GU108" i="1"/>
  <c r="GV108" i="1"/>
  <c r="FS301" i="1"/>
  <c r="FT301" i="1"/>
  <c r="GU301" i="1"/>
  <c r="GV301" i="1"/>
  <c r="GV358" i="1"/>
  <c r="GU358" i="1"/>
  <c r="AM73" i="1"/>
  <c r="AN73" i="1"/>
  <c r="AN108" i="1"/>
  <c r="AM108" i="1"/>
  <c r="AN178" i="1"/>
  <c r="AM178" i="1"/>
  <c r="AM301" i="1"/>
  <c r="AN301" i="1"/>
  <c r="AV358" i="1"/>
  <c r="AU358" i="1"/>
  <c r="E73" i="1"/>
  <c r="F73" i="1" s="1"/>
  <c r="F46" i="1"/>
  <c r="AU73" i="1"/>
  <c r="AV73" i="1"/>
  <c r="FT136" i="1"/>
  <c r="FS136" i="1"/>
  <c r="BW178" i="1"/>
  <c r="BV178" i="1"/>
  <c r="E231" i="1"/>
  <c r="F182" i="1"/>
  <c r="F231" i="1" s="1"/>
  <c r="AN231" i="1"/>
  <c r="AM231" i="1"/>
  <c r="FT358" i="1"/>
  <c r="FS358" i="1"/>
  <c r="AL7" i="1" l="1"/>
  <c r="CF5" i="1"/>
  <c r="BV5" i="1"/>
  <c r="BW5" i="1"/>
  <c r="GT7" i="1"/>
  <c r="CE5" i="1"/>
  <c r="N5" i="1"/>
  <c r="E5" i="1"/>
  <c r="M7" i="1"/>
  <c r="O5" i="1"/>
  <c r="AT7" i="1"/>
  <c r="AV5" i="1"/>
  <c r="AU5" i="1"/>
  <c r="E7" i="1" l="1"/>
  <c r="F5" i="1"/>
</calcChain>
</file>

<file path=xl/sharedStrings.xml><?xml version="1.0" encoding="utf-8"?>
<sst xmlns="http://schemas.openxmlformats.org/spreadsheetml/2006/main" count="991" uniqueCount="795">
  <si>
    <t>hide</t>
  </si>
  <si>
    <t>TOTAL REV</t>
  </si>
  <si>
    <t>Total Local</t>
  </si>
  <si>
    <t>total</t>
  </si>
  <si>
    <t>Local Support</t>
  </si>
  <si>
    <t xml:space="preserve">total </t>
  </si>
  <si>
    <t>State General</t>
  </si>
  <si>
    <t>State Special</t>
  </si>
  <si>
    <t>Federal General</t>
  </si>
  <si>
    <t>Federal Special</t>
  </si>
  <si>
    <t>Other Financing</t>
  </si>
  <si>
    <t>HIDE</t>
  </si>
  <si>
    <t>Total</t>
  </si>
  <si>
    <t>1100</t>
  </si>
  <si>
    <t>1300</t>
  </si>
  <si>
    <t>1400</t>
  </si>
  <si>
    <t>1500</t>
  </si>
  <si>
    <t>1600</t>
  </si>
  <si>
    <t>1900</t>
  </si>
  <si>
    <t>Local Taxes</t>
  </si>
  <si>
    <t>2100</t>
  </si>
  <si>
    <t>2131</t>
  </si>
  <si>
    <t>2145</t>
  </si>
  <si>
    <t>2171</t>
  </si>
  <si>
    <t>2173</t>
  </si>
  <si>
    <t>2186</t>
  </si>
  <si>
    <t>2188</t>
  </si>
  <si>
    <t>2200</t>
  </si>
  <si>
    <t>2231</t>
  </si>
  <si>
    <t>2245</t>
  </si>
  <si>
    <t>2288</t>
  </si>
  <si>
    <t>2289</t>
  </si>
  <si>
    <t>2298</t>
  </si>
  <si>
    <t>2300</t>
  </si>
  <si>
    <t>2400</t>
  </si>
  <si>
    <t>2500</t>
  </si>
  <si>
    <t>2600</t>
  </si>
  <si>
    <t>2700</t>
  </si>
  <si>
    <t>2800</t>
  </si>
  <si>
    <t>2900</t>
  </si>
  <si>
    <t>2910</t>
  </si>
  <si>
    <t>Local</t>
  </si>
  <si>
    <t>Non-Tax</t>
  </si>
  <si>
    <t>3100</t>
  </si>
  <si>
    <t>3121</t>
  </si>
  <si>
    <t>3300</t>
  </si>
  <si>
    <t>3600</t>
  </si>
  <si>
    <t>3900</t>
  </si>
  <si>
    <t xml:space="preserve">State </t>
  </si>
  <si>
    <t>Purpose Apport'mt</t>
  </si>
  <si>
    <t>4100</t>
  </si>
  <si>
    <t>4121</t>
  </si>
  <si>
    <t>4122</t>
  </si>
  <si>
    <t>4126</t>
  </si>
  <si>
    <t>4134</t>
  </si>
  <si>
    <t>4155</t>
  </si>
  <si>
    <t>4156</t>
  </si>
  <si>
    <t>4158</t>
  </si>
  <si>
    <t>State</t>
  </si>
  <si>
    <t>Purpose</t>
  </si>
  <si>
    <t>5200</t>
  </si>
  <si>
    <t>5300</t>
  </si>
  <si>
    <t>5329</t>
  </si>
  <si>
    <t>5400</t>
  </si>
  <si>
    <t>Federal</t>
  </si>
  <si>
    <t>6100</t>
  </si>
  <si>
    <t>6111</t>
  </si>
  <si>
    <t>6112</t>
  </si>
  <si>
    <t>6113</t>
  </si>
  <si>
    <t>6114</t>
  </si>
  <si>
    <t>6118</t>
  </si>
  <si>
    <t>6119</t>
  </si>
  <si>
    <t>6121</t>
  </si>
  <si>
    <t>6122</t>
  </si>
  <si>
    <t>6124</t>
  </si>
  <si>
    <t>6125</t>
  </si>
  <si>
    <t>6138</t>
  </si>
  <si>
    <t>6146</t>
  </si>
  <si>
    <t>6151</t>
  </si>
  <si>
    <t>6152</t>
  </si>
  <si>
    <t>6153</t>
  </si>
  <si>
    <t>6154</t>
  </si>
  <si>
    <t>6157</t>
  </si>
  <si>
    <t>6161</t>
  </si>
  <si>
    <t>6162</t>
  </si>
  <si>
    <t>6164</t>
  </si>
  <si>
    <t>6167</t>
  </si>
  <si>
    <t>6168</t>
  </si>
  <si>
    <t>6178</t>
  </si>
  <si>
    <t>6188</t>
  </si>
  <si>
    <t>6189</t>
  </si>
  <si>
    <t>6198</t>
  </si>
  <si>
    <t>6200</t>
  </si>
  <si>
    <t>6211</t>
  </si>
  <si>
    <t>6212</t>
  </si>
  <si>
    <t>6213</t>
  </si>
  <si>
    <t>6214</t>
  </si>
  <si>
    <t>6218</t>
  </si>
  <si>
    <t>6219</t>
  </si>
  <si>
    <t>6221</t>
  </si>
  <si>
    <t>6222</t>
  </si>
  <si>
    <t>6224</t>
  </si>
  <si>
    <t>6225</t>
  </si>
  <si>
    <t>6251</t>
  </si>
  <si>
    <t>6252</t>
  </si>
  <si>
    <t>6261</t>
  </si>
  <si>
    <t>6264</t>
  </si>
  <si>
    <t>6267</t>
  </si>
  <si>
    <t>6268</t>
  </si>
  <si>
    <t>6276</t>
  </si>
  <si>
    <t>6278</t>
  </si>
  <si>
    <t>6300</t>
  </si>
  <si>
    <t>6310</t>
  </si>
  <si>
    <t>6311</t>
  </si>
  <si>
    <t>6312</t>
  </si>
  <si>
    <t>6313</t>
  </si>
  <si>
    <t>6314</t>
  </si>
  <si>
    <t>6318</t>
  </si>
  <si>
    <t>6319</t>
  </si>
  <si>
    <t>6321</t>
  </si>
  <si>
    <t>6322</t>
  </si>
  <si>
    <t>6324</t>
  </si>
  <si>
    <t>6325</t>
  </si>
  <si>
    <t>6338</t>
  </si>
  <si>
    <t>6351</t>
  </si>
  <si>
    <t>6352</t>
  </si>
  <si>
    <t>6354</t>
  </si>
  <si>
    <t>6361</t>
  </si>
  <si>
    <t>6362</t>
  </si>
  <si>
    <t>6364</t>
  </si>
  <si>
    <t>6367</t>
  </si>
  <si>
    <t>6376</t>
  </si>
  <si>
    <t>6378</t>
  </si>
  <si>
    <t>6388</t>
  </si>
  <si>
    <t>6389</t>
  </si>
  <si>
    <t>6398</t>
  </si>
  <si>
    <t>6399</t>
  </si>
  <si>
    <t>6998</t>
  </si>
  <si>
    <t>7100</t>
  </si>
  <si>
    <t>7121</t>
  </si>
  <si>
    <t>7122</t>
  </si>
  <si>
    <t>7131</t>
  </si>
  <si>
    <t>7145</t>
  </si>
  <si>
    <t>7197</t>
  </si>
  <si>
    <t>7198</t>
  </si>
  <si>
    <t>7199</t>
  </si>
  <si>
    <t>7301</t>
  </si>
  <si>
    <t>8100</t>
  </si>
  <si>
    <t>8188</t>
  </si>
  <si>
    <t>8189</t>
  </si>
  <si>
    <t>8198</t>
  </si>
  <si>
    <t>8199</t>
  </si>
  <si>
    <t>8500</t>
  </si>
  <si>
    <t>9100</t>
  </si>
  <si>
    <t>9300</t>
  </si>
  <si>
    <t>9400</t>
  </si>
  <si>
    <t>9500</t>
  </si>
  <si>
    <t>9900</t>
  </si>
  <si>
    <t>OFS</t>
  </si>
  <si>
    <t>Sources</t>
  </si>
  <si>
    <t>CCDDD</t>
  </si>
  <si>
    <t>District Name</t>
  </si>
  <si>
    <t>Enrollment</t>
  </si>
  <si>
    <t>Revenues</t>
  </si>
  <si>
    <t>test</t>
  </si>
  <si>
    <t>diff</t>
  </si>
  <si>
    <t>1000's</t>
  </si>
  <si>
    <t>%</t>
  </si>
  <si>
    <t>$/Pupil</t>
  </si>
  <si>
    <t>non tax</t>
  </si>
  <si>
    <t>General</t>
  </si>
  <si>
    <t>Special</t>
  </si>
  <si>
    <t>State Total</t>
  </si>
  <si>
    <t>20,000 and Over</t>
  </si>
  <si>
    <t>17001</t>
  </si>
  <si>
    <t>Seattle</t>
  </si>
  <si>
    <t>32081</t>
  </si>
  <si>
    <t>Spokane</t>
  </si>
  <si>
    <t>27010</t>
  </si>
  <si>
    <t>Tacoma</t>
  </si>
  <si>
    <t>17415</t>
  </si>
  <si>
    <t>Kent</t>
  </si>
  <si>
    <t>06114</t>
  </si>
  <si>
    <t>Evergreen (Clark)</t>
  </si>
  <si>
    <t>17414</t>
  </si>
  <si>
    <t>Lake Washington</t>
  </si>
  <si>
    <t>06037</t>
  </si>
  <si>
    <t>Vancouver</t>
  </si>
  <si>
    <t>17210</t>
  </si>
  <si>
    <t>Federal Way</t>
  </si>
  <si>
    <t>27003</t>
  </si>
  <si>
    <t>Puyallup</t>
  </si>
  <si>
    <t>17417</t>
  </si>
  <si>
    <t>Northshore</t>
  </si>
  <si>
    <t>31015</t>
  </si>
  <si>
    <t>Edmonds</t>
  </si>
  <si>
    <t xml:space="preserve"> Subtotal  (11 districts)</t>
  </si>
  <si>
    <t>10,000–19,999</t>
  </si>
  <si>
    <t>17401</t>
  </si>
  <si>
    <t>Highline</t>
  </si>
  <si>
    <t>17405</t>
  </si>
  <si>
    <t>Bellevue</t>
  </si>
  <si>
    <t>31002</t>
  </si>
  <si>
    <t>Everett</t>
  </si>
  <si>
    <t>17411</t>
  </si>
  <si>
    <t>Issaquah</t>
  </si>
  <si>
    <t>27403</t>
  </si>
  <si>
    <t>Bethel</t>
  </si>
  <si>
    <t>03017</t>
  </si>
  <si>
    <t>Kennewick</t>
  </si>
  <si>
    <t>11001</t>
  </si>
  <si>
    <t>Pasco</t>
  </si>
  <si>
    <t>39007</t>
  </si>
  <si>
    <t>Yakima</t>
  </si>
  <si>
    <t>17408</t>
  </si>
  <si>
    <t>Auburn</t>
  </si>
  <si>
    <t>17403</t>
  </si>
  <si>
    <t>Renton</t>
  </si>
  <si>
    <t>31006</t>
  </si>
  <si>
    <t>Mukilteo</t>
  </si>
  <si>
    <t>34003</t>
  </si>
  <si>
    <t>North Thurston</t>
  </si>
  <si>
    <t>32356</t>
  </si>
  <si>
    <t>Central Valley</t>
  </si>
  <si>
    <t>06119</t>
  </si>
  <si>
    <t>Battle Ground</t>
  </si>
  <si>
    <t>27400</t>
  </si>
  <si>
    <t>Clover Park</t>
  </si>
  <si>
    <t>03400</t>
  </si>
  <si>
    <t>Richland</t>
  </si>
  <si>
    <t>31025</t>
  </si>
  <si>
    <t>Marysville</t>
  </si>
  <si>
    <t>37501</t>
  </si>
  <si>
    <t>Bellingham</t>
  </si>
  <si>
    <t>18401</t>
  </si>
  <si>
    <t>Central Kitsap</t>
  </si>
  <si>
    <t xml:space="preserve"> Subtotal  (19 districts)</t>
  </si>
  <si>
    <t>5,000–9,999</t>
  </si>
  <si>
    <t>31201</t>
  </si>
  <si>
    <t>Snohomish</t>
  </si>
  <si>
    <t>32354</t>
  </si>
  <si>
    <t>Mead</t>
  </si>
  <si>
    <t>34111</t>
  </si>
  <si>
    <t>Olympia</t>
  </si>
  <si>
    <t>18402</t>
  </si>
  <si>
    <t>South Kitsap</t>
  </si>
  <si>
    <t>17412</t>
  </si>
  <si>
    <t>Shoreline</t>
  </si>
  <si>
    <t>27320</t>
  </si>
  <si>
    <t>Sumner</t>
  </si>
  <si>
    <t>27401</t>
  </si>
  <si>
    <t>Peninsula</t>
  </si>
  <si>
    <t>13161</t>
  </si>
  <si>
    <t>Moses Lake</t>
  </si>
  <si>
    <t>31004</t>
  </si>
  <si>
    <t>Lake Stevens</t>
  </si>
  <si>
    <t>04246</t>
  </si>
  <si>
    <t>Wenatchee</t>
  </si>
  <si>
    <t>17409</t>
  </si>
  <si>
    <t>Tahoma</t>
  </si>
  <si>
    <t>27402</t>
  </si>
  <si>
    <t>Franklin Pierce</t>
  </si>
  <si>
    <t>31103</t>
  </si>
  <si>
    <t>Monroe</t>
  </si>
  <si>
    <t>29320</t>
  </si>
  <si>
    <t>Mt Vernon</t>
  </si>
  <si>
    <t>39201</t>
  </si>
  <si>
    <t>Sunnyside</t>
  </si>
  <si>
    <t>34033</t>
  </si>
  <si>
    <t>Tumwater</t>
  </si>
  <si>
    <t>08122</t>
  </si>
  <si>
    <t>Longview</t>
  </si>
  <si>
    <t>06117</t>
  </si>
  <si>
    <t>Camas</t>
  </si>
  <si>
    <t>17410</t>
  </si>
  <si>
    <t>Snoqualmie Valley</t>
  </si>
  <si>
    <t>36140</t>
  </si>
  <si>
    <t>Walla Walla</t>
  </si>
  <si>
    <t>18400</t>
  </si>
  <si>
    <t>North Kitsap</t>
  </si>
  <si>
    <t>09206</t>
  </si>
  <si>
    <t>Eastmont</t>
  </si>
  <si>
    <t>15201</t>
  </si>
  <si>
    <t>Oak Harbor</t>
  </si>
  <si>
    <t>27083</t>
  </si>
  <si>
    <t>University Place</t>
  </si>
  <si>
    <t>34002</t>
  </si>
  <si>
    <t>Yelm</t>
  </si>
  <si>
    <t>18100</t>
  </si>
  <si>
    <t>Bremerton</t>
  </si>
  <si>
    <t>31016</t>
  </si>
  <si>
    <t>Arlington</t>
  </si>
  <si>
    <t xml:space="preserve"> Subtotal  (27 districts)</t>
  </si>
  <si>
    <t>3,000–4,999</t>
  </si>
  <si>
    <t>39208</t>
  </si>
  <si>
    <t>West Valley (Yakima)</t>
  </si>
  <si>
    <t>24019</t>
  </si>
  <si>
    <t>Omak</t>
  </si>
  <si>
    <t>08458</t>
  </si>
  <si>
    <t>Kelso</t>
  </si>
  <si>
    <t>37502</t>
  </si>
  <si>
    <t>Ferndale</t>
  </si>
  <si>
    <t>32360</t>
  </si>
  <si>
    <t>Cheney</t>
  </si>
  <si>
    <t>31401</t>
  </si>
  <si>
    <t>Stanwood</t>
  </si>
  <si>
    <t>17400</t>
  </si>
  <si>
    <t>Mercer Island</t>
  </si>
  <si>
    <t>23309</t>
  </si>
  <si>
    <t>Shelton</t>
  </si>
  <si>
    <t>29101</t>
  </si>
  <si>
    <t>Sedro Woolley</t>
  </si>
  <si>
    <t>32361</t>
  </si>
  <si>
    <t>East Valley (Spokane)</t>
  </si>
  <si>
    <t>01147</t>
  </si>
  <si>
    <t>Othello</t>
  </si>
  <si>
    <t>39202</t>
  </si>
  <si>
    <t>Toppenish</t>
  </si>
  <si>
    <t>17216</t>
  </si>
  <si>
    <t>Enumclaw</t>
  </si>
  <si>
    <t>05121</t>
  </si>
  <si>
    <t>Port Angeles</t>
  </si>
  <si>
    <t>32363</t>
  </si>
  <si>
    <t>West Valley (Spokane)</t>
  </si>
  <si>
    <t>18303</t>
  </si>
  <si>
    <t>Bainbridge</t>
  </si>
  <si>
    <t>29100</t>
  </si>
  <si>
    <t>Burlington Edison</t>
  </si>
  <si>
    <t>21401</t>
  </si>
  <si>
    <t>Centralia</t>
  </si>
  <si>
    <t>39200</t>
  </si>
  <si>
    <t>Grandview</t>
  </si>
  <si>
    <t>27417</t>
  </si>
  <si>
    <t>Fife</t>
  </si>
  <si>
    <t>27416</t>
  </si>
  <si>
    <t>White River</t>
  </si>
  <si>
    <t>39119</t>
  </si>
  <si>
    <t>Selah</t>
  </si>
  <si>
    <t>39207</t>
  </si>
  <si>
    <t>Wapato</t>
  </si>
  <si>
    <t>14005</t>
  </si>
  <si>
    <t>Aberdeen</t>
  </si>
  <si>
    <t>17407</t>
  </si>
  <si>
    <t>Riverview</t>
  </si>
  <si>
    <t>06112</t>
  </si>
  <si>
    <t>Washougal</t>
  </si>
  <si>
    <t>39090</t>
  </si>
  <si>
    <t>East Valley-Yakima</t>
  </si>
  <si>
    <t>19401</t>
  </si>
  <si>
    <t>Ellensburg</t>
  </si>
  <si>
    <t>17406</t>
  </si>
  <si>
    <t>Tukwila</t>
  </si>
  <si>
    <t xml:space="preserve"> Subtotal  (29 districts)</t>
  </si>
  <si>
    <t>2,000–2,999</t>
  </si>
  <si>
    <t>27001</t>
  </si>
  <si>
    <t>Steilacoom Hist.</t>
  </si>
  <si>
    <t>05402</t>
  </si>
  <si>
    <t>Quillayute Valley</t>
  </si>
  <si>
    <t>21302</t>
  </si>
  <si>
    <t>Chehalis</t>
  </si>
  <si>
    <t>13144</t>
  </si>
  <si>
    <t>Quincy</t>
  </si>
  <si>
    <t>37504</t>
  </si>
  <si>
    <t>Lynden</t>
  </si>
  <si>
    <t>03116</t>
  </si>
  <si>
    <t>Prosser</t>
  </si>
  <si>
    <t>05323</t>
  </si>
  <si>
    <t>Sequim</t>
  </si>
  <si>
    <t>29103</t>
  </si>
  <si>
    <t>Anacortes</t>
  </si>
  <si>
    <t>02250</t>
  </si>
  <si>
    <t>Clarkston</t>
  </si>
  <si>
    <t>38267</t>
  </si>
  <si>
    <t>Pullman</t>
  </si>
  <si>
    <t>32414</t>
  </si>
  <si>
    <t>Deer Park</t>
  </si>
  <si>
    <t>13165</t>
  </si>
  <si>
    <t>Ephrata</t>
  </si>
  <si>
    <t>27344</t>
  </si>
  <si>
    <t>Orting</t>
  </si>
  <si>
    <t>13073</t>
  </si>
  <si>
    <t>Wahluke</t>
  </si>
  <si>
    <t>31306</t>
  </si>
  <si>
    <t>Lakewood</t>
  </si>
  <si>
    <t>08404</t>
  </si>
  <si>
    <t>Woodland</t>
  </si>
  <si>
    <t>34401</t>
  </si>
  <si>
    <t>Rochester</t>
  </si>
  <si>
    <t>2,000–2,999 (cont.)</t>
  </si>
  <si>
    <t>06122</t>
  </si>
  <si>
    <t>Ridgefield</t>
  </si>
  <si>
    <t>11051</t>
  </si>
  <si>
    <t>North Franklin</t>
  </si>
  <si>
    <t>37503</t>
  </si>
  <si>
    <t>Blaine</t>
  </si>
  <si>
    <t>23403</t>
  </si>
  <si>
    <t>North Mason</t>
  </si>
  <si>
    <t>31332</t>
  </si>
  <si>
    <t>Granite Falls</t>
  </si>
  <si>
    <t xml:space="preserve"> Subtotal  (22 districts)</t>
  </si>
  <si>
    <t>1,000–1,999</t>
  </si>
  <si>
    <t>31311</t>
  </si>
  <si>
    <t>Sultan</t>
  </si>
  <si>
    <t>27404</t>
  </si>
  <si>
    <t>Eatonville</t>
  </si>
  <si>
    <t>37507</t>
  </si>
  <si>
    <t>Mount Baker</t>
  </si>
  <si>
    <t>33115</t>
  </si>
  <si>
    <t>Colville</t>
  </si>
  <si>
    <t>06098</t>
  </si>
  <si>
    <t>Hockinson</t>
  </si>
  <si>
    <t>32326</t>
  </si>
  <si>
    <t>Medical Lake</t>
  </si>
  <si>
    <t>14028</t>
  </si>
  <si>
    <t>Hoquiam</t>
  </si>
  <si>
    <t>13160</t>
  </si>
  <si>
    <t>Royal</t>
  </si>
  <si>
    <t>37505</t>
  </si>
  <si>
    <t>Meridian</t>
  </si>
  <si>
    <t>37506</t>
  </si>
  <si>
    <t>Nooksack Valley</t>
  </si>
  <si>
    <t>06101</t>
  </si>
  <si>
    <t>La Center</t>
  </si>
  <si>
    <t>17402</t>
  </si>
  <si>
    <t>Vashon Island</t>
  </si>
  <si>
    <t>39204</t>
  </si>
  <si>
    <t>Granger</t>
  </si>
  <si>
    <t>04222</t>
  </si>
  <si>
    <t>Cashmere</t>
  </si>
  <si>
    <t>14068</t>
  </si>
  <si>
    <t>Elma</t>
  </si>
  <si>
    <t>32416</t>
  </si>
  <si>
    <t>Riverside</t>
  </si>
  <si>
    <t>27343</t>
  </si>
  <si>
    <t>Dieringer</t>
  </si>
  <si>
    <t>03052</t>
  </si>
  <si>
    <t>Kiona-Benton</t>
  </si>
  <si>
    <t>32325</t>
  </si>
  <si>
    <t>Nine Mile Falls</t>
  </si>
  <si>
    <t>04129</t>
  </si>
  <si>
    <t>Lake Chelan</t>
  </si>
  <si>
    <t>15206</t>
  </si>
  <si>
    <t>South Whidbey</t>
  </si>
  <si>
    <t>39205</t>
  </si>
  <si>
    <t>Zillah</t>
  </si>
  <si>
    <t>39003</t>
  </si>
  <si>
    <t>Naches Valley</t>
  </si>
  <si>
    <t>14066</t>
  </si>
  <si>
    <t>Montesano</t>
  </si>
  <si>
    <t>08401</t>
  </si>
  <si>
    <t>Castle Rock</t>
  </si>
  <si>
    <t>04228</t>
  </si>
  <si>
    <t>Cascade</t>
  </si>
  <si>
    <t>20405</t>
  </si>
  <si>
    <t>White Salmon</t>
  </si>
  <si>
    <t>39203</t>
  </si>
  <si>
    <t>Highland</t>
  </si>
  <si>
    <t>34402</t>
  </si>
  <si>
    <t>Tenino</t>
  </si>
  <si>
    <t>16050</t>
  </si>
  <si>
    <t>Port Townsend</t>
  </si>
  <si>
    <t>24404</t>
  </si>
  <si>
    <t>Tonasket</t>
  </si>
  <si>
    <t>24105</t>
  </si>
  <si>
    <t>Oakanogan</t>
  </si>
  <si>
    <t>1,000–1,999 (cont.)</t>
  </si>
  <si>
    <t>26056</t>
  </si>
  <si>
    <t>Newport</t>
  </si>
  <si>
    <t>16049</t>
  </si>
  <si>
    <t>Chimacum</t>
  </si>
  <si>
    <t>36250</t>
  </si>
  <si>
    <t>College Place</t>
  </si>
  <si>
    <t xml:space="preserve"> Subtotal  (35 districts)</t>
  </si>
  <si>
    <t>500–999</t>
  </si>
  <si>
    <t>24111</t>
  </si>
  <si>
    <t>Brewster</t>
  </si>
  <si>
    <t>25101</t>
  </si>
  <si>
    <t>Ocean Beach</t>
  </si>
  <si>
    <t>13146</t>
  </si>
  <si>
    <t>Warden</t>
  </si>
  <si>
    <t>39209</t>
  </si>
  <si>
    <t>Mount Adams</t>
  </si>
  <si>
    <t>39120</t>
  </si>
  <si>
    <t>Mabton</t>
  </si>
  <si>
    <t>20404</t>
  </si>
  <si>
    <t>Goldendale</t>
  </si>
  <si>
    <t>32358</t>
  </si>
  <si>
    <t>Freeman</t>
  </si>
  <si>
    <t>19404</t>
  </si>
  <si>
    <t>Cle Elum-Roslyn</t>
  </si>
  <si>
    <t>03053</t>
  </si>
  <si>
    <t>Finley</t>
  </si>
  <si>
    <t>15204</t>
  </si>
  <si>
    <t>Coupeville</t>
  </si>
  <si>
    <t>08402</t>
  </si>
  <si>
    <t>Kalama</t>
  </si>
  <si>
    <t>33212</t>
  </si>
  <si>
    <t>Kettle Falls</t>
  </si>
  <si>
    <t>30303</t>
  </si>
  <si>
    <t>Stevenson-Carson</t>
  </si>
  <si>
    <t>33036</t>
  </si>
  <si>
    <t>Chewelah</t>
  </si>
  <si>
    <t>36400</t>
  </si>
  <si>
    <t>Columbia (Walla Walla)</t>
  </si>
  <si>
    <t>09075</t>
  </si>
  <si>
    <t>Bridgeport</t>
  </si>
  <si>
    <t>34307</t>
  </si>
  <si>
    <t>Rainier</t>
  </si>
  <si>
    <t>28137</t>
  </si>
  <si>
    <t>Orcas Island</t>
  </si>
  <si>
    <t>28149</t>
  </si>
  <si>
    <t>San Juan</t>
  </si>
  <si>
    <t>21014</t>
  </si>
  <si>
    <t>Napavine</t>
  </si>
  <si>
    <t>21237</t>
  </si>
  <si>
    <t>Toledo</t>
  </si>
  <si>
    <t>21300</t>
  </si>
  <si>
    <t>Onalaska</t>
  </si>
  <si>
    <t>13301</t>
  </si>
  <si>
    <t>Grand Coulee Dam</t>
  </si>
  <si>
    <t>23402</t>
  </si>
  <si>
    <t>Pioneer</t>
  </si>
  <si>
    <t>04019</t>
  </si>
  <si>
    <t>Manson</t>
  </si>
  <si>
    <t>14064</t>
  </si>
  <si>
    <t>North Beach</t>
  </si>
  <si>
    <t>19403</t>
  </si>
  <si>
    <t>Kittitas</t>
  </si>
  <si>
    <t>21232</t>
  </si>
  <si>
    <t>Winlock</t>
  </si>
  <si>
    <t>33070</t>
  </si>
  <si>
    <t>Valley</t>
  </si>
  <si>
    <t>25116</t>
  </si>
  <si>
    <t>Raymond</t>
  </si>
  <si>
    <t>39002</t>
  </si>
  <si>
    <t>Union Gap</t>
  </si>
  <si>
    <t>14172</t>
  </si>
  <si>
    <t>Ocosta</t>
  </si>
  <si>
    <t>34324</t>
  </si>
  <si>
    <t>Griffin</t>
  </si>
  <si>
    <t>500–999 (cont.)</t>
  </si>
  <si>
    <t>02420</t>
  </si>
  <si>
    <t>Asotin</t>
  </si>
  <si>
    <t>29311</t>
  </si>
  <si>
    <t>La Conner</t>
  </si>
  <si>
    <t>22207</t>
  </si>
  <si>
    <t>Davenport</t>
  </si>
  <si>
    <t>24350</t>
  </si>
  <si>
    <t>Methow Valley</t>
  </si>
  <si>
    <t>21226</t>
  </si>
  <si>
    <t>Adna</t>
  </si>
  <si>
    <t>38300</t>
  </si>
  <si>
    <t>Colfax</t>
  </si>
  <si>
    <t>08130</t>
  </si>
  <si>
    <t>Toutle Lake</t>
  </si>
  <si>
    <t>25118</t>
  </si>
  <si>
    <t>South Bend</t>
  </si>
  <si>
    <t>24410</t>
  </si>
  <si>
    <t>Oroville</t>
  </si>
  <si>
    <t>22009</t>
  </si>
  <si>
    <t>Reardan</t>
  </si>
  <si>
    <t>16048</t>
  </si>
  <si>
    <t>Quilcene</t>
  </si>
  <si>
    <t>33049</t>
  </si>
  <si>
    <t>Wellpinit</t>
  </si>
  <si>
    <t>21206</t>
  </si>
  <si>
    <t>Mossyrock</t>
  </si>
  <si>
    <t>29011</t>
  </si>
  <si>
    <t>Concrete</t>
  </si>
  <si>
    <t xml:space="preserve"> Subtotal  (47 districts)</t>
  </si>
  <si>
    <t>100–499</t>
  </si>
  <si>
    <t>33207</t>
  </si>
  <si>
    <t>Mary Walker</t>
  </si>
  <si>
    <t>13156</t>
  </si>
  <si>
    <t>Soap Lake</t>
  </si>
  <si>
    <t>05401</t>
  </si>
  <si>
    <t>Cape Flattery</t>
  </si>
  <si>
    <t>35200</t>
  </si>
  <si>
    <t>Wahkiakum</t>
  </si>
  <si>
    <t>21303</t>
  </si>
  <si>
    <t>White Pass</t>
  </si>
  <si>
    <t>29317</t>
  </si>
  <si>
    <t>Conway</t>
  </si>
  <si>
    <t>31330</t>
  </si>
  <si>
    <t>Darrington</t>
  </si>
  <si>
    <t>07002</t>
  </si>
  <si>
    <t>Dayton</t>
  </si>
  <si>
    <t>32362</t>
  </si>
  <si>
    <t>Liberty</t>
  </si>
  <si>
    <t>25155</t>
  </si>
  <si>
    <t>Naselle Grays River</t>
  </si>
  <si>
    <t>17903</t>
  </si>
  <si>
    <t>Muckleshoot Tribal</t>
  </si>
  <si>
    <t>04127</t>
  </si>
  <si>
    <t>Entiat</t>
  </si>
  <si>
    <t>01160</t>
  </si>
  <si>
    <t>Ritzville</t>
  </si>
  <si>
    <t>36402</t>
  </si>
  <si>
    <t>Prescott</t>
  </si>
  <si>
    <t>25160</t>
  </si>
  <si>
    <t>Willapa Valley</t>
  </si>
  <si>
    <t>23404</t>
  </si>
  <si>
    <t>Hood Canal</t>
  </si>
  <si>
    <t>10309</t>
  </si>
  <si>
    <t>Republic</t>
  </si>
  <si>
    <t>37903</t>
  </si>
  <si>
    <t>Lummi Tribal</t>
  </si>
  <si>
    <t>21214</t>
  </si>
  <si>
    <t>Morton</t>
  </si>
  <si>
    <t>12110</t>
  </si>
  <si>
    <t>Pomeroy</t>
  </si>
  <si>
    <t>36401</t>
  </si>
  <si>
    <t>Waitsburg</t>
  </si>
  <si>
    <t>24122</t>
  </si>
  <si>
    <t>Pateros</t>
  </si>
  <si>
    <t>22200</t>
  </si>
  <si>
    <t>Wilbur</t>
  </si>
  <si>
    <t>14065</t>
  </si>
  <si>
    <t>McCleary</t>
  </si>
  <si>
    <t>05313</t>
  </si>
  <si>
    <t>Crescent</t>
  </si>
  <si>
    <t>100–499 (cont.)</t>
  </si>
  <si>
    <t>09209</t>
  </si>
  <si>
    <t>Waterville</t>
  </si>
  <si>
    <t>26059</t>
  </si>
  <si>
    <t>Cusick</t>
  </si>
  <si>
    <t>21301</t>
  </si>
  <si>
    <t>Pe Ell</t>
  </si>
  <si>
    <t>14400</t>
  </si>
  <si>
    <t>Oakville</t>
  </si>
  <si>
    <t>26070</t>
  </si>
  <si>
    <t>Selkirk</t>
  </si>
  <si>
    <t>33211</t>
  </si>
  <si>
    <t>Northport</t>
  </si>
  <si>
    <t>36300</t>
  </si>
  <si>
    <t>Touchet</t>
  </si>
  <si>
    <t>20406</t>
  </si>
  <si>
    <t>Lyle</t>
  </si>
  <si>
    <t>28144</t>
  </si>
  <si>
    <t>Lopez</t>
  </si>
  <si>
    <t>10070</t>
  </si>
  <si>
    <t>Inchelium</t>
  </si>
  <si>
    <t>20400</t>
  </si>
  <si>
    <t>Trout Lake</t>
  </si>
  <si>
    <t>22105</t>
  </si>
  <si>
    <t>Odessa</t>
  </si>
  <si>
    <t>23054</t>
  </si>
  <si>
    <t>Grapeview</t>
  </si>
  <si>
    <t>38320</t>
  </si>
  <si>
    <t>Rosalia</t>
  </si>
  <si>
    <t>38265</t>
  </si>
  <si>
    <t>Tekoa</t>
  </si>
  <si>
    <t>13151</t>
  </si>
  <si>
    <t>Coulee-Hartline</t>
  </si>
  <si>
    <t>10050</t>
  </si>
  <si>
    <t>Curlew</t>
  </si>
  <si>
    <t>33183</t>
  </si>
  <si>
    <t>Loon Lake</t>
  </si>
  <si>
    <t>14077</t>
  </si>
  <si>
    <t>Taholah</t>
  </si>
  <si>
    <t>23042</t>
  </si>
  <si>
    <t>Southside</t>
  </si>
  <si>
    <t>01158</t>
  </si>
  <si>
    <t>Lind</t>
  </si>
  <si>
    <t>23311</t>
  </si>
  <si>
    <t>Mary M Knight</t>
  </si>
  <si>
    <t>27019</t>
  </si>
  <si>
    <t>Carbonado</t>
  </si>
  <si>
    <t>38322</t>
  </si>
  <si>
    <t>St John</t>
  </si>
  <si>
    <t>09013</t>
  </si>
  <si>
    <t>Orondo</t>
  </si>
  <si>
    <t>38301</t>
  </si>
  <si>
    <t>Palouse</t>
  </si>
  <si>
    <t>14097</t>
  </si>
  <si>
    <t>Quinault</t>
  </si>
  <si>
    <t>38306</t>
  </si>
  <si>
    <t>Colton</t>
  </si>
  <si>
    <t>33206</t>
  </si>
  <si>
    <t>Columbia (Stevens)</t>
  </si>
  <si>
    <t>13167</t>
  </si>
  <si>
    <t>Wilson Creek</t>
  </si>
  <si>
    <t>14117</t>
  </si>
  <si>
    <t>Wishkah Valley</t>
  </si>
  <si>
    <t>06103</t>
  </si>
  <si>
    <t>Green Mountain</t>
  </si>
  <si>
    <t>14099</t>
  </si>
  <si>
    <t>Cosmopolis</t>
  </si>
  <si>
    <t>03050</t>
  </si>
  <si>
    <t>Paterson</t>
  </si>
  <si>
    <t>24014</t>
  </si>
  <si>
    <t>Nespelem</t>
  </si>
  <si>
    <t>19028</t>
  </si>
  <si>
    <t>Easton</t>
  </si>
  <si>
    <t>38324</t>
  </si>
  <si>
    <t>Oakesdale</t>
  </si>
  <si>
    <t>38302</t>
  </si>
  <si>
    <t>Garfield</t>
  </si>
  <si>
    <t xml:space="preserve"> Subtotal  (63 districts)</t>
  </si>
  <si>
    <t>Under 100</t>
  </si>
  <si>
    <t>09207</t>
  </si>
  <si>
    <t>Mansfield</t>
  </si>
  <si>
    <t>22073</t>
  </si>
  <si>
    <t>Creston</t>
  </si>
  <si>
    <t>19400</t>
  </si>
  <si>
    <t>Thorp</t>
  </si>
  <si>
    <t>22204</t>
  </si>
  <si>
    <t>Harrington</t>
  </si>
  <si>
    <t>21234</t>
  </si>
  <si>
    <t>Boistfort</t>
  </si>
  <si>
    <t>20203</t>
  </si>
  <si>
    <t>Bickleton</t>
  </si>
  <si>
    <t>20094</t>
  </si>
  <si>
    <t>Wishram</t>
  </si>
  <si>
    <t>17901</t>
  </si>
  <si>
    <t>First Place</t>
  </si>
  <si>
    <t>30002</t>
  </si>
  <si>
    <t>Skamania</t>
  </si>
  <si>
    <t>20402</t>
  </si>
  <si>
    <t>Klickitat</t>
  </si>
  <si>
    <t>22017</t>
  </si>
  <si>
    <t>Almira</t>
  </si>
  <si>
    <t>18902</t>
  </si>
  <si>
    <t>Suquamish Tribal</t>
  </si>
  <si>
    <t>20215</t>
  </si>
  <si>
    <t>Centerville</t>
  </si>
  <si>
    <t>33202</t>
  </si>
  <si>
    <t>Summit Valley</t>
  </si>
  <si>
    <t>38308</t>
  </si>
  <si>
    <t>Endicott</t>
  </si>
  <si>
    <t>32123</t>
  </si>
  <si>
    <t>Orchard Prairie</t>
  </si>
  <si>
    <t>10065</t>
  </si>
  <si>
    <t>Orient</t>
  </si>
  <si>
    <t>38126</t>
  </si>
  <si>
    <t>LaCrosse Joint</t>
  </si>
  <si>
    <t>22008</t>
  </si>
  <si>
    <t>Sprague</t>
  </si>
  <si>
    <t>20401</t>
  </si>
  <si>
    <t>Glenwood</t>
  </si>
  <si>
    <t>14104</t>
  </si>
  <si>
    <t>Satsop</t>
  </si>
  <si>
    <t>30029</t>
  </si>
  <si>
    <t>Mount Pleasant</t>
  </si>
  <si>
    <t>25200</t>
  </si>
  <si>
    <t>North River</t>
  </si>
  <si>
    <t>11056</t>
  </si>
  <si>
    <t>Kaholtus</t>
  </si>
  <si>
    <t>32312</t>
  </si>
  <si>
    <t>Great Northern</t>
  </si>
  <si>
    <t>17404</t>
  </si>
  <si>
    <t>Skykomish</t>
  </si>
  <si>
    <t>01109</t>
  </si>
  <si>
    <t>Washtucna</t>
  </si>
  <si>
    <t>16046</t>
  </si>
  <si>
    <t>Brinnon</t>
  </si>
  <si>
    <t>31063</t>
  </si>
  <si>
    <t>Index</t>
  </si>
  <si>
    <t>19007</t>
  </si>
  <si>
    <t>Damman</t>
  </si>
  <si>
    <t>21036</t>
  </si>
  <si>
    <t>Evaline</t>
  </si>
  <si>
    <t>38304</t>
  </si>
  <si>
    <t>Steptoe</t>
  </si>
  <si>
    <t>33030</t>
  </si>
  <si>
    <t>Onion Creek</t>
  </si>
  <si>
    <t>38264</t>
  </si>
  <si>
    <t>Lamont</t>
  </si>
  <si>
    <t>10003</t>
  </si>
  <si>
    <t>Keller</t>
  </si>
  <si>
    <t>09102</t>
  </si>
  <si>
    <t>Palisades</t>
  </si>
  <si>
    <t>20403</t>
  </si>
  <si>
    <t>Roosevelt</t>
  </si>
  <si>
    <t>16020</t>
  </si>
  <si>
    <t>Queets-Clearwater</t>
  </si>
  <si>
    <t>07035</t>
  </si>
  <si>
    <t>Starbuck</t>
  </si>
  <si>
    <t>33205</t>
  </si>
  <si>
    <t>Evergreen (Stevens)</t>
  </si>
  <si>
    <t>36101</t>
  </si>
  <si>
    <t>Dixie</t>
  </si>
  <si>
    <t>Under 100 (cont.)</t>
  </si>
  <si>
    <t>30031</t>
  </si>
  <si>
    <t>Mill A</t>
  </si>
  <si>
    <t>28010</t>
  </si>
  <si>
    <t>Shaw</t>
  </si>
  <si>
    <t>01122</t>
  </si>
  <si>
    <t>Benge</t>
  </si>
  <si>
    <t>11054</t>
  </si>
  <si>
    <t>Star</t>
  </si>
  <si>
    <t>04069</t>
  </si>
  <si>
    <t>Stehekin</t>
  </si>
  <si>
    <t xml:space="preserve"> Subtotal  (46 districts)</t>
  </si>
  <si>
    <t>3,000–4,999 (cont.)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</si>
</sst>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#.00_);_(* \(#,###.00\);_(* &quot;  &quot;_);_(@_)"/>
    <numFmt numFmtId="167" formatCode="_(* #,##0%_);_(* \(#,##0%\);_(* &quot;&quot;_);_(@_)"/>
  </numFmts>
  <fonts count="8" x14ac:knownFonts="1">
    <font>
      <sz val="10"/>
      <name val="Arial"/>
    </font>
    <font>
      <sz val="9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MS Sans Serif"/>
      <family val="2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7" fillId="0" borderId="0"/>
  </cellStyleXfs>
  <cellXfs count="125">
    <xf numFmtId="0" fontId="0" fillId="0" borderId="0" xfId="0"/>
    <xf numFmtId="0" fontId="1" fillId="0" borderId="0" xfId="0" applyFont="1"/>
    <xf numFmtId="0" fontId="2" fillId="0" borderId="1" xfId="0" applyFont="1" applyBorder="1"/>
    <xf numFmtId="43" fontId="4" fillId="2" borderId="1" xfId="1" applyFont="1" applyFill="1" applyBorder="1" applyAlignment="1">
      <alignment horizontal="centerContinuous"/>
    </xf>
    <xf numFmtId="0" fontId="4" fillId="0" borderId="2" xfId="0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centerContinuous"/>
    </xf>
    <xf numFmtId="3" fontId="4" fillId="0" borderId="4" xfId="0" applyNumberFormat="1" applyFont="1" applyFill="1" applyBorder="1" applyAlignment="1">
      <alignment horizontal="centerContinuous"/>
    </xf>
    <xf numFmtId="3" fontId="4" fillId="2" borderId="2" xfId="0" applyNumberFormat="1" applyFont="1" applyFill="1" applyBorder="1" applyAlignment="1">
      <alignment horizontal="center"/>
    </xf>
    <xf numFmtId="10" fontId="4" fillId="0" borderId="3" xfId="0" applyNumberFormat="1" applyFont="1" applyFill="1" applyBorder="1" applyAlignment="1">
      <alignment horizontal="centerContinuous"/>
    </xf>
    <xf numFmtId="10" fontId="4" fillId="0" borderId="4" xfId="0" applyNumberFormat="1" applyFont="1" applyFill="1" applyBorder="1" applyAlignment="1">
      <alignment horizontal="centerContinuous"/>
    </xf>
    <xf numFmtId="0" fontId="1" fillId="0" borderId="4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/>
    </xf>
    <xf numFmtId="0" fontId="4" fillId="2" borderId="0" xfId="0" applyFont="1" applyFill="1" applyBorder="1"/>
    <xf numFmtId="0" fontId="4" fillId="0" borderId="5" xfId="0" applyFont="1" applyBorder="1"/>
    <xf numFmtId="43" fontId="4" fillId="0" borderId="5" xfId="0" applyNumberFormat="1" applyFont="1" applyBorder="1" applyAlignment="1">
      <alignment wrapText="1"/>
    </xf>
    <xf numFmtId="164" fontId="4" fillId="0" borderId="0" xfId="1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4" fontId="4" fillId="2" borderId="0" xfId="1" applyNumberFormat="1" applyFont="1" applyFill="1" applyBorder="1" applyAlignment="1">
      <alignment horizontal="center"/>
    </xf>
    <xf numFmtId="4" fontId="4" fillId="0" borderId="8" xfId="0" applyNumberFormat="1" applyFont="1" applyFill="1" applyBorder="1" applyAlignment="1">
      <alignment horizontal="centerContinuous"/>
    </xf>
    <xf numFmtId="10" fontId="4" fillId="0" borderId="9" xfId="0" applyNumberFormat="1" applyFont="1" applyFill="1" applyBorder="1" applyAlignment="1">
      <alignment horizontal="centerContinuous"/>
    </xf>
    <xf numFmtId="0" fontId="4" fillId="2" borderId="0" xfId="0" applyNumberFormat="1" applyFont="1" applyFill="1" applyBorder="1" applyAlignment="1">
      <alignment horizontal="center"/>
    </xf>
    <xf numFmtId="10" fontId="4" fillId="0" borderId="8" xfId="0" applyNumberFormat="1" applyFont="1" applyFill="1" applyBorder="1" applyAlignment="1">
      <alignment horizontal="centerContinuous"/>
    </xf>
    <xf numFmtId="0" fontId="4" fillId="0" borderId="8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Continuous"/>
    </xf>
    <xf numFmtId="10" fontId="4" fillId="2" borderId="0" xfId="0" applyNumberFormat="1" applyFont="1" applyFill="1" applyBorder="1" applyAlignment="1">
      <alignment horizontal="center"/>
    </xf>
    <xf numFmtId="4" fontId="4" fillId="0" borderId="10" xfId="0" applyNumberFormat="1" applyFont="1" applyBorder="1" applyAlignment="1">
      <alignment horizontal="center"/>
    </xf>
    <xf numFmtId="38" fontId="4" fillId="0" borderId="11" xfId="0" applyNumberFormat="1" applyFont="1" applyFill="1" applyBorder="1" applyAlignment="1">
      <alignment horizontal="left"/>
    </xf>
    <xf numFmtId="43" fontId="4" fillId="0" borderId="5" xfId="0" applyNumberFormat="1" applyFont="1" applyBorder="1" applyAlignment="1">
      <alignment horizontal="center"/>
    </xf>
    <xf numFmtId="164" fontId="4" fillId="0" borderId="10" xfId="1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0" fontId="4" fillId="0" borderId="8" xfId="0" applyNumberFormat="1" applyFont="1" applyFill="1" applyBorder="1" applyAlignment="1">
      <alignment horizontal="center"/>
    </xf>
    <xf numFmtId="10" fontId="4" fillId="0" borderId="9" xfId="0" applyNumberFormat="1" applyFont="1" applyFill="1" applyBorder="1" applyAlignment="1">
      <alignment horizontal="center"/>
    </xf>
    <xf numFmtId="10" fontId="4" fillId="0" borderId="8" xfId="0" applyNumberFormat="1" applyFont="1" applyFill="1" applyBorder="1" applyAlignment="1">
      <alignment horizontal="center"/>
    </xf>
    <xf numFmtId="165" fontId="4" fillId="0" borderId="12" xfId="0" applyNumberFormat="1" applyFont="1" applyFill="1" applyBorder="1" applyAlignment="1">
      <alignment horizontal="center"/>
    </xf>
    <xf numFmtId="10" fontId="4" fillId="0" borderId="13" xfId="0" applyNumberFormat="1" applyFont="1" applyFill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0" fontId="1" fillId="0" borderId="2" xfId="0" applyFont="1" applyBorder="1"/>
    <xf numFmtId="3" fontId="1" fillId="0" borderId="2" xfId="0" applyNumberFormat="1" applyFont="1" applyBorder="1"/>
    <xf numFmtId="0" fontId="6" fillId="0" borderId="2" xfId="0" applyFont="1" applyBorder="1"/>
    <xf numFmtId="164" fontId="1" fillId="0" borderId="2" xfId="1" applyNumberFormat="1" applyFont="1" applyFill="1" applyBorder="1"/>
    <xf numFmtId="0" fontId="1" fillId="0" borderId="2" xfId="0" applyFont="1" applyFill="1" applyBorder="1"/>
    <xf numFmtId="43" fontId="6" fillId="0" borderId="2" xfId="0" applyNumberFormat="1" applyFont="1" applyFill="1" applyBorder="1"/>
    <xf numFmtId="0" fontId="6" fillId="0" borderId="2" xfId="0" applyFont="1" applyFill="1" applyBorder="1"/>
    <xf numFmtId="43" fontId="1" fillId="0" borderId="2" xfId="0" applyNumberFormat="1" applyFont="1" applyFill="1" applyBorder="1"/>
    <xf numFmtId="0" fontId="7" fillId="0" borderId="7" xfId="2" applyBorder="1" applyAlignment="1">
      <alignment horizontal="center"/>
    </xf>
    <xf numFmtId="43" fontId="1" fillId="0" borderId="0" xfId="1" applyFont="1" applyBorder="1"/>
    <xf numFmtId="43" fontId="0" fillId="0" borderId="0" xfId="0" applyNumberFormat="1" applyFill="1" applyBorder="1"/>
    <xf numFmtId="0" fontId="0" fillId="0" borderId="2" xfId="0" applyFill="1" applyBorder="1"/>
    <xf numFmtId="0" fontId="0" fillId="0" borderId="4" xfId="0" applyFill="1" applyBorder="1"/>
    <xf numFmtId="4" fontId="4" fillId="0" borderId="14" xfId="0" applyNumberFormat="1" applyFont="1" applyBorder="1"/>
    <xf numFmtId="4" fontId="4" fillId="0" borderId="8" xfId="0" applyNumberFormat="1" applyFont="1" applyBorder="1"/>
    <xf numFmtId="43" fontId="4" fillId="0" borderId="0" xfId="0" applyNumberFormat="1" applyFont="1" applyBorder="1"/>
    <xf numFmtId="41" fontId="4" fillId="0" borderId="0" xfId="0" applyNumberFormat="1" applyFont="1" applyBorder="1"/>
    <xf numFmtId="43" fontId="5" fillId="0" borderId="0" xfId="0" applyNumberFormat="1" applyFont="1" applyBorder="1"/>
    <xf numFmtId="43" fontId="5" fillId="0" borderId="0" xfId="0" applyNumberFormat="1" applyFont="1" applyFill="1" applyBorder="1"/>
    <xf numFmtId="165" fontId="4" fillId="0" borderId="0" xfId="0" applyNumberFormat="1" applyFont="1" applyFill="1" applyBorder="1"/>
    <xf numFmtId="4" fontId="4" fillId="0" borderId="0" xfId="0" applyNumberFormat="1" applyFont="1" applyFill="1" applyBorder="1"/>
    <xf numFmtId="43" fontId="4" fillId="0" borderId="0" xfId="0" applyNumberFormat="1" applyFont="1" applyFill="1" applyBorder="1"/>
    <xf numFmtId="39" fontId="4" fillId="0" borderId="0" xfId="0" applyNumberFormat="1" applyFont="1" applyFill="1" applyBorder="1"/>
    <xf numFmtId="166" fontId="4" fillId="0" borderId="9" xfId="0" applyNumberFormat="1" applyFont="1" applyFill="1" applyBorder="1"/>
    <xf numFmtId="0" fontId="5" fillId="0" borderId="0" xfId="0" applyFont="1" applyBorder="1"/>
    <xf numFmtId="4" fontId="1" fillId="2" borderId="0" xfId="0" applyNumberFormat="1" applyFont="1" applyFill="1" applyBorder="1"/>
    <xf numFmtId="4" fontId="1" fillId="0" borderId="8" xfId="0" applyNumberFormat="1" applyFont="1" applyBorder="1"/>
    <xf numFmtId="43" fontId="1" fillId="0" borderId="0" xfId="1" applyFont="1" applyFill="1" applyBorder="1" applyAlignment="1">
      <alignment horizontal="center"/>
    </xf>
    <xf numFmtId="43" fontId="1" fillId="0" borderId="0" xfId="1" applyFont="1" applyFill="1" applyBorder="1"/>
    <xf numFmtId="165" fontId="1" fillId="0" borderId="0" xfId="0" applyNumberFormat="1" applyFont="1" applyFill="1" applyBorder="1"/>
    <xf numFmtId="4" fontId="1" fillId="0" borderId="0" xfId="0" applyNumberFormat="1" applyFont="1" applyFill="1" applyBorder="1"/>
    <xf numFmtId="43" fontId="6" fillId="0" borderId="0" xfId="1" applyFont="1" applyFill="1" applyBorder="1" applyAlignment="1">
      <alignment horizontal="center"/>
    </xf>
    <xf numFmtId="43" fontId="1" fillId="0" borderId="9" xfId="1" applyFont="1" applyFill="1" applyBorder="1"/>
    <xf numFmtId="0" fontId="3" fillId="0" borderId="0" xfId="0" applyFont="1"/>
    <xf numFmtId="4" fontId="1" fillId="0" borderId="0" xfId="0" applyNumberFormat="1" applyFont="1" applyBorder="1"/>
    <xf numFmtId="3" fontId="4" fillId="0" borderId="8" xfId="0" applyNumberFormat="1" applyFont="1" applyFill="1" applyBorder="1"/>
    <xf numFmtId="3" fontId="4" fillId="0" borderId="0" xfId="0" applyNumberFormat="1" applyFont="1" applyFill="1" applyBorder="1"/>
    <xf numFmtId="43" fontId="1" fillId="0" borderId="0" xfId="0" applyNumberFormat="1" applyFont="1" applyBorder="1"/>
    <xf numFmtId="43" fontId="0" fillId="0" borderId="0" xfId="0" applyNumberFormat="1" applyBorder="1"/>
    <xf numFmtId="165" fontId="0" fillId="0" borderId="0" xfId="0" applyNumberFormat="1" applyFill="1" applyBorder="1"/>
    <xf numFmtId="0" fontId="0" fillId="0" borderId="0" xfId="0" applyFill="1" applyBorder="1"/>
    <xf numFmtId="166" fontId="1" fillId="0" borderId="9" xfId="0" applyNumberFormat="1" applyFont="1" applyFill="1" applyBorder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1" fillId="0" borderId="0" xfId="0" applyFont="1" applyBorder="1"/>
    <xf numFmtId="3" fontId="1" fillId="0" borderId="0" xfId="0" applyNumberFormat="1" applyFont="1" applyBorder="1"/>
    <xf numFmtId="0" fontId="6" fillId="0" borderId="0" xfId="0" applyFont="1" applyBorder="1"/>
    <xf numFmtId="164" fontId="1" fillId="0" borderId="0" xfId="1" applyNumberFormat="1" applyFont="1" applyFill="1" applyBorder="1"/>
    <xf numFmtId="0" fontId="1" fillId="0" borderId="0" xfId="0" applyFont="1" applyFill="1" applyBorder="1"/>
    <xf numFmtId="43" fontId="6" fillId="0" borderId="0" xfId="0" applyNumberFormat="1" applyFont="1" applyFill="1" applyBorder="1"/>
    <xf numFmtId="0" fontId="6" fillId="0" borderId="0" xfId="0" applyFont="1" applyFill="1" applyBorder="1"/>
    <xf numFmtId="43" fontId="1" fillId="0" borderId="0" xfId="0" applyNumberFormat="1" applyFont="1" applyFill="1" applyBorder="1"/>
    <xf numFmtId="0" fontId="7" fillId="0" borderId="0" xfId="2" applyBorder="1" applyAlignment="1">
      <alignment horizontal="center"/>
    </xf>
    <xf numFmtId="4" fontId="1" fillId="0" borderId="0" xfId="0" applyNumberFormat="1" applyFont="1"/>
    <xf numFmtId="164" fontId="1" fillId="0" borderId="0" xfId="0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0" xfId="0" applyNumberFormat="1" applyFill="1" applyBorder="1"/>
    <xf numFmtId="164" fontId="1" fillId="0" borderId="0" xfId="0" applyNumberFormat="1" applyFont="1" applyFill="1" applyBorder="1"/>
    <xf numFmtId="164" fontId="0" fillId="0" borderId="0" xfId="1" applyNumberFormat="1" applyFont="1" applyFill="1" applyBorder="1"/>
    <xf numFmtId="39" fontId="1" fillId="0" borderId="0" xfId="0" applyNumberFormat="1" applyFont="1" applyFill="1" applyBorder="1"/>
    <xf numFmtId="4" fontId="4" fillId="0" borderId="0" xfId="0" applyNumberFormat="1" applyFont="1"/>
    <xf numFmtId="43" fontId="4" fillId="0" borderId="0" xfId="1" applyFont="1" applyFill="1" applyBorder="1"/>
    <xf numFmtId="164" fontId="4" fillId="0" borderId="0" xfId="1" applyNumberFormat="1" applyFont="1" applyFill="1" applyBorder="1"/>
    <xf numFmtId="4" fontId="4" fillId="0" borderId="0" xfId="0" applyNumberFormat="1" applyFont="1" applyBorder="1"/>
    <xf numFmtId="3" fontId="4" fillId="0" borderId="8" xfId="2" applyNumberFormat="1" applyFont="1" applyFill="1" applyBorder="1"/>
    <xf numFmtId="164" fontId="4" fillId="0" borderId="0" xfId="1" applyNumberFormat="1" applyFont="1" applyBorder="1"/>
    <xf numFmtId="3" fontId="1" fillId="0" borderId="0" xfId="2" applyNumberFormat="1" applyFont="1" applyFill="1" applyBorder="1"/>
    <xf numFmtId="166" fontId="1" fillId="0" borderId="0" xfId="0" applyNumberFormat="1" applyFont="1" applyFill="1" applyBorder="1"/>
    <xf numFmtId="0" fontId="1" fillId="0" borderId="0" xfId="0" applyNumberFormat="1" applyFont="1" applyFill="1"/>
    <xf numFmtId="167" fontId="1" fillId="0" borderId="0" xfId="0" applyNumberFormat="1" applyFont="1" applyFill="1" applyBorder="1"/>
    <xf numFmtId="0" fontId="1" fillId="0" borderId="0" xfId="0" applyNumberFormat="1" applyFont="1"/>
    <xf numFmtId="38" fontId="1" fillId="0" borderId="0" xfId="0" applyNumberFormat="1" applyFont="1" applyBorder="1"/>
    <xf numFmtId="49" fontId="1" fillId="0" borderId="0" xfId="0" applyNumberFormat="1" applyFont="1" applyAlignment="1">
      <alignment horizontal="left"/>
    </xf>
    <xf numFmtId="0" fontId="1" fillId="0" borderId="8" xfId="0" applyFont="1" applyFill="1" applyBorder="1"/>
    <xf numFmtId="43" fontId="4" fillId="0" borderId="0" xfId="1" applyFont="1" applyBorder="1"/>
    <xf numFmtId="0" fontId="1" fillId="0" borderId="0" xfId="0" applyFont="1" applyFill="1"/>
    <xf numFmtId="0" fontId="4" fillId="0" borderId="0" xfId="0" applyNumberFormat="1" applyFont="1"/>
    <xf numFmtId="10" fontId="1" fillId="0" borderId="0" xfId="0" applyNumberFormat="1" applyFont="1" applyFill="1" applyBorder="1"/>
    <xf numFmtId="3" fontId="1" fillId="0" borderId="0" xfId="0" applyNumberFormat="1" applyFont="1" applyFill="1" applyBorder="1"/>
    <xf numFmtId="164" fontId="4" fillId="0" borderId="0" xfId="0" applyNumberFormat="1" applyFont="1" applyBorder="1"/>
    <xf numFmtId="164" fontId="4" fillId="0" borderId="0" xfId="0" applyNumberFormat="1" applyFont="1" applyFill="1" applyBorder="1"/>
  </cellXfs>
  <cellStyles count="3">
    <cellStyle name="Comma" xfId="1" builtinId="3"/>
    <cellStyle name="Normal" xfId="0" builtinId="0"/>
    <cellStyle name="Normal_0506 Exp_Rev_FB per pupil" xfId="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2%201516%20GFRev-OF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EV7" t="str">
            <v>01160</v>
          </cell>
          <cell r="EW7" t="str">
            <v>439</v>
          </cell>
          <cell r="EX7">
            <v>254902.66</v>
          </cell>
        </row>
        <row r="8">
          <cell r="EV8" t="str">
            <v>02250</v>
          </cell>
          <cell r="EW8" t="str">
            <v>439</v>
          </cell>
          <cell r="EX8">
            <v>1903674.45</v>
          </cell>
        </row>
        <row r="9"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EV79" t="str">
            <v>14099</v>
          </cell>
          <cell r="EW79" t="str">
            <v>439</v>
          </cell>
          <cell r="EX79">
            <v>241151</v>
          </cell>
        </row>
        <row r="80"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EV97" t="str">
            <v>17402</v>
          </cell>
          <cell r="EW97" t="str">
            <v>439</v>
          </cell>
          <cell r="EX97">
            <v>473311</v>
          </cell>
        </row>
        <row r="98"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EV133" t="str">
            <v>21018</v>
          </cell>
          <cell r="EW133" t="str">
            <v>439</v>
          </cell>
          <cell r="EX133">
            <v>0</v>
          </cell>
        </row>
        <row r="134"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EV298" t="str">
            <v>39209</v>
          </cell>
          <cell r="EW298" t="str">
            <v>439</v>
          </cell>
          <cell r="EX298">
            <v>2016121.98</v>
          </cell>
        </row>
      </sheetData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REV_OFS by county-print "/>
      <sheetName val="1516 REV_OFS by county"/>
      <sheetName val="1314 REV_OFS by county"/>
      <sheetName val="1112 REV_OFS by county"/>
      <sheetName val="1314 Exp_Rev Access"/>
      <sheetName val="1516 REV_OFS by enroll-print "/>
      <sheetName val="1516 REV_OFS by enroll"/>
      <sheetName val="1314 REV_OFS by enroll"/>
      <sheetName val="1213 REV_OFS by enroll"/>
      <sheetName val="1112 Exp_Rev Access"/>
      <sheetName val="1112 REV_OFS by enroll"/>
      <sheetName val="report comparison verify"/>
      <sheetName val="1112 enrollment_Rev_Exp by size"/>
      <sheetName val="2011-12 Enrollment"/>
      <sheetName val="1415 Exp_Rev Access"/>
      <sheetName val="1516 Exp_Rev Access"/>
      <sheetName val="2014-15 Enrollment"/>
      <sheetName val="2013-14 Enrollment"/>
      <sheetName val="2012-13 Enrollment"/>
      <sheetName val="1213 Exp_Rev Access"/>
      <sheetName val="1213 enrollment_Rev_Exp by size"/>
      <sheetName val="1415 enrollment_Rev_Exp by size"/>
      <sheetName val="1516 enrollment_Rev_Exp by size"/>
      <sheetName val="1314 enrollment_Rev_Exp by si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D4">
            <v>12634085867.940001</v>
          </cell>
        </row>
        <row r="7">
          <cell r="F7" t="str">
            <v>01109</v>
          </cell>
          <cell r="G7">
            <v>149948.07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372.78</v>
          </cell>
          <cell r="V7">
            <v>429.47</v>
          </cell>
          <cell r="W7">
            <v>0</v>
          </cell>
          <cell r="X7">
            <v>0</v>
          </cell>
          <cell r="Y7">
            <v>0</v>
          </cell>
          <cell r="Z7">
            <v>8217.2000000000007</v>
          </cell>
          <cell r="AA7">
            <v>3568.25</v>
          </cell>
          <cell r="AB7">
            <v>0</v>
          </cell>
          <cell r="AC7">
            <v>3378.37</v>
          </cell>
          <cell r="AD7">
            <v>0</v>
          </cell>
          <cell r="AE7">
            <v>140</v>
          </cell>
          <cell r="AF7">
            <v>187.74</v>
          </cell>
          <cell r="AG7">
            <v>29831.93</v>
          </cell>
          <cell r="AH7">
            <v>5789.4</v>
          </cell>
          <cell r="AI7">
            <v>1432193.12</v>
          </cell>
          <cell r="AJ7">
            <v>7612.25</v>
          </cell>
          <cell r="AK7">
            <v>208039.92</v>
          </cell>
          <cell r="AL7">
            <v>0</v>
          </cell>
          <cell r="AM7">
            <v>0</v>
          </cell>
          <cell r="AN7">
            <v>0</v>
          </cell>
          <cell r="AO7">
            <v>45394.28</v>
          </cell>
          <cell r="AP7">
            <v>0</v>
          </cell>
          <cell r="AQ7">
            <v>0</v>
          </cell>
          <cell r="AR7">
            <v>0</v>
          </cell>
          <cell r="AS7">
            <v>5569.15</v>
          </cell>
          <cell r="AT7">
            <v>0</v>
          </cell>
          <cell r="AU7">
            <v>13261.37</v>
          </cell>
          <cell r="AV7">
            <v>0</v>
          </cell>
          <cell r="AW7">
            <v>0</v>
          </cell>
          <cell r="AX7">
            <v>445.55</v>
          </cell>
          <cell r="AY7">
            <v>0</v>
          </cell>
          <cell r="AZ7">
            <v>595.33000000000004</v>
          </cell>
          <cell r="BA7">
            <v>118305.47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4.8</v>
          </cell>
          <cell r="BP7">
            <v>0</v>
          </cell>
          <cell r="BQ7">
            <v>0</v>
          </cell>
          <cell r="BR7">
            <v>18727.810000000001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13645.05</v>
          </cell>
          <cell r="CB7">
            <v>0</v>
          </cell>
          <cell r="CC7">
            <v>0</v>
          </cell>
          <cell r="CD7">
            <v>0</v>
          </cell>
          <cell r="CE7">
            <v>13233</v>
          </cell>
          <cell r="CF7">
            <v>4850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18796.61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1945.15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194.77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2104676.8400000003</v>
          </cell>
        </row>
        <row r="8">
          <cell r="F8" t="str">
            <v>01122</v>
          </cell>
          <cell r="G8">
            <v>39991.82</v>
          </cell>
          <cell r="H8">
            <v>0</v>
          </cell>
          <cell r="I8">
            <v>1.49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827</v>
          </cell>
          <cell r="AA8">
            <v>493.19</v>
          </cell>
          <cell r="AB8">
            <v>0</v>
          </cell>
          <cell r="AC8">
            <v>122.1</v>
          </cell>
          <cell r="AD8">
            <v>0</v>
          </cell>
          <cell r="AE8">
            <v>0</v>
          </cell>
          <cell r="AF8">
            <v>0</v>
          </cell>
          <cell r="AG8">
            <v>282.16000000000003</v>
          </cell>
          <cell r="AH8">
            <v>0</v>
          </cell>
          <cell r="AI8">
            <v>240612.75</v>
          </cell>
          <cell r="AJ8">
            <v>1101.8499999999999</v>
          </cell>
          <cell r="AK8">
            <v>22605.24</v>
          </cell>
          <cell r="AL8">
            <v>0</v>
          </cell>
          <cell r="AM8">
            <v>0</v>
          </cell>
          <cell r="AN8">
            <v>0</v>
          </cell>
          <cell r="AO8">
            <v>8727.5300000000007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135.25</v>
          </cell>
          <cell r="AY8">
            <v>0</v>
          </cell>
          <cell r="AZ8">
            <v>0</v>
          </cell>
          <cell r="BA8">
            <v>74711.3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5434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22905.52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417951.2</v>
          </cell>
        </row>
        <row r="9">
          <cell r="F9" t="str">
            <v>01147</v>
          </cell>
          <cell r="G9">
            <v>2725594.46</v>
          </cell>
          <cell r="H9">
            <v>0</v>
          </cell>
          <cell r="I9">
            <v>35212.79</v>
          </cell>
          <cell r="J9">
            <v>0</v>
          </cell>
          <cell r="K9">
            <v>0</v>
          </cell>
          <cell r="L9">
            <v>0</v>
          </cell>
          <cell r="M9">
            <v>14820.73</v>
          </cell>
          <cell r="N9">
            <v>0</v>
          </cell>
          <cell r="O9">
            <v>0</v>
          </cell>
          <cell r="P9">
            <v>0</v>
          </cell>
          <cell r="Q9">
            <v>13170</v>
          </cell>
          <cell r="R9">
            <v>0</v>
          </cell>
          <cell r="S9">
            <v>12407.84</v>
          </cell>
          <cell r="T9">
            <v>0</v>
          </cell>
          <cell r="U9">
            <v>41210.449999999997</v>
          </cell>
          <cell r="V9">
            <v>0</v>
          </cell>
          <cell r="W9">
            <v>0</v>
          </cell>
          <cell r="X9">
            <v>0</v>
          </cell>
          <cell r="Y9">
            <v>8577.49</v>
          </cell>
          <cell r="Z9">
            <v>213258.95</v>
          </cell>
          <cell r="AA9">
            <v>35560.67</v>
          </cell>
          <cell r="AB9">
            <v>800.07</v>
          </cell>
          <cell r="AC9">
            <v>11249.57</v>
          </cell>
          <cell r="AD9">
            <v>6918.34</v>
          </cell>
          <cell r="AE9">
            <v>16684.099999999999</v>
          </cell>
          <cell r="AF9">
            <v>4485.59</v>
          </cell>
          <cell r="AG9">
            <v>16745.3</v>
          </cell>
          <cell r="AH9">
            <v>638716.22</v>
          </cell>
          <cell r="AI9">
            <v>24795563.25</v>
          </cell>
          <cell r="AJ9">
            <v>809183.55</v>
          </cell>
          <cell r="AK9">
            <v>4021838.92</v>
          </cell>
          <cell r="AL9">
            <v>0</v>
          </cell>
          <cell r="AM9">
            <v>0</v>
          </cell>
          <cell r="AN9">
            <v>326.60000000000002</v>
          </cell>
          <cell r="AO9">
            <v>3059418.19</v>
          </cell>
          <cell r="AP9">
            <v>370692.84</v>
          </cell>
          <cell r="AQ9">
            <v>0</v>
          </cell>
          <cell r="AR9">
            <v>0</v>
          </cell>
          <cell r="AS9">
            <v>1488108.66</v>
          </cell>
          <cell r="AT9">
            <v>0</v>
          </cell>
          <cell r="AU9">
            <v>289641.58</v>
          </cell>
          <cell r="AV9">
            <v>0</v>
          </cell>
          <cell r="AW9">
            <v>1704524.84</v>
          </cell>
          <cell r="AX9">
            <v>39636.230000000003</v>
          </cell>
          <cell r="AY9">
            <v>0</v>
          </cell>
          <cell r="AZ9">
            <v>54465.43</v>
          </cell>
          <cell r="BA9">
            <v>1068120.43</v>
          </cell>
          <cell r="BB9">
            <v>12248.32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692346.68</v>
          </cell>
          <cell r="CB9">
            <v>0</v>
          </cell>
          <cell r="CC9">
            <v>22572</v>
          </cell>
          <cell r="CD9">
            <v>0</v>
          </cell>
          <cell r="CE9">
            <v>1230377.55</v>
          </cell>
          <cell r="CF9">
            <v>301018.38</v>
          </cell>
          <cell r="CG9">
            <v>329861.03999999998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203457.27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73264.78</v>
          </cell>
          <cell r="CS9">
            <v>1944723.12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10394.17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150075.23000000001</v>
          </cell>
          <cell r="FC9">
            <v>8550.18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13370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758.43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46489950.239999995</v>
          </cell>
        </row>
        <row r="10">
          <cell r="F10" t="str">
            <v>01158</v>
          </cell>
          <cell r="G10">
            <v>644725.32999999996</v>
          </cell>
          <cell r="H10">
            <v>0</v>
          </cell>
          <cell r="I10">
            <v>22.09</v>
          </cell>
          <cell r="J10">
            <v>0</v>
          </cell>
          <cell r="K10">
            <v>0</v>
          </cell>
          <cell r="L10">
            <v>0</v>
          </cell>
          <cell r="M10">
            <v>109.5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356.04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17709.8</v>
          </cell>
          <cell r="AA10">
            <v>1058.21</v>
          </cell>
          <cell r="AB10">
            <v>0</v>
          </cell>
          <cell r="AC10">
            <v>4392.2</v>
          </cell>
          <cell r="AD10">
            <v>0</v>
          </cell>
          <cell r="AE10">
            <v>0</v>
          </cell>
          <cell r="AF10">
            <v>125.16</v>
          </cell>
          <cell r="AG10">
            <v>52.16</v>
          </cell>
          <cell r="AH10">
            <v>18817.099999999999</v>
          </cell>
          <cell r="AI10">
            <v>1842669.59</v>
          </cell>
          <cell r="AJ10">
            <v>20034.259999999998</v>
          </cell>
          <cell r="AK10">
            <v>31653.200000000001</v>
          </cell>
          <cell r="AL10">
            <v>0</v>
          </cell>
          <cell r="AM10">
            <v>0</v>
          </cell>
          <cell r="AN10">
            <v>0</v>
          </cell>
          <cell r="AO10">
            <v>148956.88</v>
          </cell>
          <cell r="AP10">
            <v>8714.08</v>
          </cell>
          <cell r="AQ10">
            <v>0</v>
          </cell>
          <cell r="AR10">
            <v>0</v>
          </cell>
          <cell r="AS10">
            <v>48723.040000000001</v>
          </cell>
          <cell r="AT10">
            <v>0</v>
          </cell>
          <cell r="AU10">
            <v>26921.35</v>
          </cell>
          <cell r="AV10">
            <v>0</v>
          </cell>
          <cell r="AW10">
            <v>30434.44</v>
          </cell>
          <cell r="AX10">
            <v>0</v>
          </cell>
          <cell r="AY10">
            <v>0</v>
          </cell>
          <cell r="AZ10">
            <v>4228.46</v>
          </cell>
          <cell r="BA10">
            <v>791546.98</v>
          </cell>
          <cell r="BB10">
            <v>2363.83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41591</v>
          </cell>
          <cell r="CB10">
            <v>0</v>
          </cell>
          <cell r="CC10">
            <v>1974</v>
          </cell>
          <cell r="CD10">
            <v>0</v>
          </cell>
          <cell r="CE10">
            <v>72043.27</v>
          </cell>
          <cell r="CF10">
            <v>10891</v>
          </cell>
          <cell r="CG10">
            <v>20387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100573.38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14285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7326.11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51192.05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450</v>
          </cell>
          <cell r="FY10">
            <v>0</v>
          </cell>
          <cell r="FZ10">
            <v>0</v>
          </cell>
          <cell r="GA10">
            <v>0</v>
          </cell>
          <cell r="GB10">
            <v>3964326.51</v>
          </cell>
        </row>
        <row r="11">
          <cell r="F11" t="str">
            <v>01160</v>
          </cell>
          <cell r="G11">
            <v>987273.85</v>
          </cell>
          <cell r="H11">
            <v>0</v>
          </cell>
          <cell r="I11">
            <v>274.75</v>
          </cell>
          <cell r="J11">
            <v>0</v>
          </cell>
          <cell r="K11">
            <v>0</v>
          </cell>
          <cell r="L11">
            <v>0</v>
          </cell>
          <cell r="M11">
            <v>16497.29</v>
          </cell>
          <cell r="N11">
            <v>0</v>
          </cell>
          <cell r="O11">
            <v>0</v>
          </cell>
          <cell r="P11">
            <v>0</v>
          </cell>
          <cell r="Q11">
            <v>11500</v>
          </cell>
          <cell r="R11">
            <v>0</v>
          </cell>
          <cell r="S11">
            <v>0</v>
          </cell>
          <cell r="T11">
            <v>0</v>
          </cell>
          <cell r="U11">
            <v>281.25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38062.39</v>
          </cell>
          <cell r="AA11">
            <v>809.71</v>
          </cell>
          <cell r="AB11">
            <v>0</v>
          </cell>
          <cell r="AC11">
            <v>12788.84</v>
          </cell>
          <cell r="AD11">
            <v>107.45</v>
          </cell>
          <cell r="AE11">
            <v>1914.45</v>
          </cell>
          <cell r="AF11">
            <v>0</v>
          </cell>
          <cell r="AG11">
            <v>22548.57</v>
          </cell>
          <cell r="AH11">
            <v>17153.88</v>
          </cell>
          <cell r="AI11">
            <v>2626357.81</v>
          </cell>
          <cell r="AJ11">
            <v>22024.07</v>
          </cell>
          <cell r="AK11">
            <v>24004.92</v>
          </cell>
          <cell r="AL11">
            <v>0</v>
          </cell>
          <cell r="AM11">
            <v>0</v>
          </cell>
          <cell r="AN11">
            <v>200</v>
          </cell>
          <cell r="AO11">
            <v>219652.7</v>
          </cell>
          <cell r="AP11">
            <v>1592.97</v>
          </cell>
          <cell r="AQ11">
            <v>0</v>
          </cell>
          <cell r="AR11">
            <v>0</v>
          </cell>
          <cell r="AS11">
            <v>64467.19</v>
          </cell>
          <cell r="AT11">
            <v>0</v>
          </cell>
          <cell r="AU11">
            <v>18864.11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2425.66</v>
          </cell>
          <cell r="BA11">
            <v>0</v>
          </cell>
          <cell r="BB11">
            <v>42609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68340</v>
          </cell>
          <cell r="CB11">
            <v>0</v>
          </cell>
          <cell r="CC11">
            <v>2151</v>
          </cell>
          <cell r="CD11">
            <v>0</v>
          </cell>
          <cell r="CE11">
            <v>68162.179999999993</v>
          </cell>
          <cell r="CF11">
            <v>35577.83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70870.820000000007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14661.8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4391174.49</v>
          </cell>
        </row>
        <row r="12">
          <cell r="F12" t="str">
            <v>02250</v>
          </cell>
          <cell r="G12">
            <v>4805085.6500000004</v>
          </cell>
          <cell r="H12">
            <v>0</v>
          </cell>
          <cell r="I12">
            <v>189.2</v>
          </cell>
          <cell r="J12">
            <v>0</v>
          </cell>
          <cell r="K12">
            <v>0</v>
          </cell>
          <cell r="L12">
            <v>0</v>
          </cell>
          <cell r="M12">
            <v>5532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20067.95</v>
          </cell>
          <cell r="V12">
            <v>0</v>
          </cell>
          <cell r="W12">
            <v>0</v>
          </cell>
          <cell r="X12">
            <v>0</v>
          </cell>
          <cell r="Y12">
            <v>6731.98</v>
          </cell>
          <cell r="Z12">
            <v>261093.33</v>
          </cell>
          <cell r="AA12">
            <v>8687.31</v>
          </cell>
          <cell r="AB12">
            <v>0</v>
          </cell>
          <cell r="AC12">
            <v>98518.25</v>
          </cell>
          <cell r="AD12">
            <v>3297.73</v>
          </cell>
          <cell r="AE12">
            <v>80761.37</v>
          </cell>
          <cell r="AF12">
            <v>39873.93</v>
          </cell>
          <cell r="AG12">
            <v>1398.73</v>
          </cell>
          <cell r="AH12">
            <v>111200.03</v>
          </cell>
          <cell r="AI12">
            <v>16290535.65</v>
          </cell>
          <cell r="AJ12">
            <v>551522.35</v>
          </cell>
          <cell r="AK12">
            <v>1735572.04</v>
          </cell>
          <cell r="AL12">
            <v>0</v>
          </cell>
          <cell r="AM12">
            <v>0</v>
          </cell>
          <cell r="AN12">
            <v>130</v>
          </cell>
          <cell r="AO12">
            <v>2117922.2000000002</v>
          </cell>
          <cell r="AP12">
            <v>200256.38</v>
          </cell>
          <cell r="AQ12">
            <v>0</v>
          </cell>
          <cell r="AR12">
            <v>0</v>
          </cell>
          <cell r="AS12">
            <v>763119.92</v>
          </cell>
          <cell r="AT12">
            <v>0</v>
          </cell>
          <cell r="AU12">
            <v>220363.68</v>
          </cell>
          <cell r="AV12">
            <v>0</v>
          </cell>
          <cell r="AW12">
            <v>33511.440000000002</v>
          </cell>
          <cell r="AX12">
            <v>27155.59</v>
          </cell>
          <cell r="AY12">
            <v>0</v>
          </cell>
          <cell r="AZ12">
            <v>27609.01</v>
          </cell>
          <cell r="BA12">
            <v>761359.73</v>
          </cell>
          <cell r="BB12">
            <v>596.53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25477.57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556537.41</v>
          </cell>
          <cell r="CB12">
            <v>0</v>
          </cell>
          <cell r="CC12">
            <v>22384</v>
          </cell>
          <cell r="CD12">
            <v>0</v>
          </cell>
          <cell r="CE12">
            <v>769598</v>
          </cell>
          <cell r="CF12">
            <v>142345.21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61876.63</v>
          </cell>
          <cell r="CS12">
            <v>891616.67</v>
          </cell>
          <cell r="CT12">
            <v>0</v>
          </cell>
          <cell r="CU12">
            <v>57854.86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48714.38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111649.16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27265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12430.82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1949.64</v>
          </cell>
          <cell r="FY12">
            <v>0</v>
          </cell>
          <cell r="FZ12">
            <v>0</v>
          </cell>
          <cell r="GA12">
            <v>0</v>
          </cell>
          <cell r="GB12">
            <v>30901791.330000009</v>
          </cell>
        </row>
        <row r="13">
          <cell r="F13" t="str">
            <v>02420</v>
          </cell>
          <cell r="G13">
            <v>1433008.9</v>
          </cell>
          <cell r="H13">
            <v>0</v>
          </cell>
          <cell r="I13">
            <v>11894.63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1351</v>
          </cell>
          <cell r="V13">
            <v>3203</v>
          </cell>
          <cell r="W13">
            <v>0</v>
          </cell>
          <cell r="X13">
            <v>0</v>
          </cell>
          <cell r="Y13">
            <v>0</v>
          </cell>
          <cell r="Z13">
            <v>84201.62</v>
          </cell>
          <cell r="AA13">
            <v>3856.85</v>
          </cell>
          <cell r="AB13">
            <v>0</v>
          </cell>
          <cell r="AC13">
            <v>0</v>
          </cell>
          <cell r="AD13">
            <v>211.15</v>
          </cell>
          <cell r="AE13">
            <v>3063.07</v>
          </cell>
          <cell r="AF13">
            <v>0</v>
          </cell>
          <cell r="AG13">
            <v>135852.39000000001</v>
          </cell>
          <cell r="AH13">
            <v>0</v>
          </cell>
          <cell r="AI13">
            <v>4167756.11</v>
          </cell>
          <cell r="AJ13">
            <v>84520.88</v>
          </cell>
          <cell r="AK13">
            <v>287377.76</v>
          </cell>
          <cell r="AL13">
            <v>0</v>
          </cell>
          <cell r="AM13">
            <v>0</v>
          </cell>
          <cell r="AN13">
            <v>0</v>
          </cell>
          <cell r="AO13">
            <v>485547.34</v>
          </cell>
          <cell r="AP13">
            <v>19833.04</v>
          </cell>
          <cell r="AQ13">
            <v>0</v>
          </cell>
          <cell r="AR13">
            <v>0</v>
          </cell>
          <cell r="AS13">
            <v>96889.52</v>
          </cell>
          <cell r="AT13">
            <v>0</v>
          </cell>
          <cell r="AU13">
            <v>58058.99</v>
          </cell>
          <cell r="AV13">
            <v>0</v>
          </cell>
          <cell r="AW13">
            <v>0</v>
          </cell>
          <cell r="AX13">
            <v>6555.86</v>
          </cell>
          <cell r="AY13">
            <v>0</v>
          </cell>
          <cell r="AZ13">
            <v>2063.89</v>
          </cell>
          <cell r="BA13">
            <v>284466.26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6174.88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139965.35</v>
          </cell>
          <cell r="CB13">
            <v>0</v>
          </cell>
          <cell r="CC13">
            <v>3200.75</v>
          </cell>
          <cell r="CD13">
            <v>0</v>
          </cell>
          <cell r="CE13">
            <v>97983.87</v>
          </cell>
          <cell r="CF13">
            <v>12909.52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91877.43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8763.2999999999993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23025.57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18567.11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400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7572580.0399999982</v>
          </cell>
        </row>
        <row r="14">
          <cell r="F14" t="str">
            <v>03017</v>
          </cell>
          <cell r="G14">
            <v>24276868.780000001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231266.41</v>
          </cell>
          <cell r="N14">
            <v>0</v>
          </cell>
          <cell r="O14">
            <v>0</v>
          </cell>
          <cell r="P14">
            <v>34630</v>
          </cell>
          <cell r="Q14">
            <v>0</v>
          </cell>
          <cell r="R14">
            <v>17490</v>
          </cell>
          <cell r="S14">
            <v>50742.35</v>
          </cell>
          <cell r="T14">
            <v>0</v>
          </cell>
          <cell r="U14">
            <v>23369.279999999999</v>
          </cell>
          <cell r="V14">
            <v>0</v>
          </cell>
          <cell r="W14">
            <v>61803.35</v>
          </cell>
          <cell r="X14">
            <v>0</v>
          </cell>
          <cell r="Y14">
            <v>0</v>
          </cell>
          <cell r="Z14">
            <v>1206030.57</v>
          </cell>
          <cell r="AA14">
            <v>194867.07</v>
          </cell>
          <cell r="AB14">
            <v>0</v>
          </cell>
          <cell r="AC14">
            <v>117394.66</v>
          </cell>
          <cell r="AD14">
            <v>26559.22</v>
          </cell>
          <cell r="AE14">
            <v>106253.35</v>
          </cell>
          <cell r="AF14">
            <v>16089.56</v>
          </cell>
          <cell r="AG14">
            <v>356305.52</v>
          </cell>
          <cell r="AH14">
            <v>274603.06</v>
          </cell>
          <cell r="AI14">
            <v>109089550.55</v>
          </cell>
          <cell r="AJ14">
            <v>3319221.92</v>
          </cell>
          <cell r="AK14">
            <v>12331543.199999999</v>
          </cell>
          <cell r="AL14">
            <v>0</v>
          </cell>
          <cell r="AM14">
            <v>0</v>
          </cell>
          <cell r="AN14">
            <v>0</v>
          </cell>
          <cell r="AO14">
            <v>12305462.99</v>
          </cell>
          <cell r="AP14">
            <v>810382.06</v>
          </cell>
          <cell r="AQ14">
            <v>0</v>
          </cell>
          <cell r="AR14">
            <v>0</v>
          </cell>
          <cell r="AS14">
            <v>4848213.75</v>
          </cell>
          <cell r="AT14">
            <v>503720.34</v>
          </cell>
          <cell r="AU14">
            <v>1378519.91</v>
          </cell>
          <cell r="AV14">
            <v>12289.73</v>
          </cell>
          <cell r="AW14">
            <v>2550040.7999999998</v>
          </cell>
          <cell r="AX14">
            <v>178066.32</v>
          </cell>
          <cell r="AY14">
            <v>0</v>
          </cell>
          <cell r="AZ14">
            <v>135497.16</v>
          </cell>
          <cell r="BA14">
            <v>5636637.6600000001</v>
          </cell>
          <cell r="BB14">
            <v>1684855.62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9443.48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3049217.05</v>
          </cell>
          <cell r="CB14">
            <v>0</v>
          </cell>
          <cell r="CC14">
            <v>92433</v>
          </cell>
          <cell r="CD14">
            <v>70197</v>
          </cell>
          <cell r="CE14">
            <v>4068199.1</v>
          </cell>
          <cell r="CF14">
            <v>425698.04</v>
          </cell>
          <cell r="CG14">
            <v>749979.01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347760.55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505601.81</v>
          </cell>
          <cell r="CR14">
            <v>140334.29</v>
          </cell>
          <cell r="CS14">
            <v>5058831.25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135924.1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143434.10999999999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349246.12</v>
          </cell>
          <cell r="FC14">
            <v>352324.25</v>
          </cell>
          <cell r="FD14">
            <v>0</v>
          </cell>
          <cell r="FE14">
            <v>0</v>
          </cell>
          <cell r="FF14">
            <v>37758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69487.66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23580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197407724.00999996</v>
          </cell>
        </row>
        <row r="15">
          <cell r="F15" t="str">
            <v>03050</v>
          </cell>
          <cell r="G15">
            <v>223544.24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1602.75</v>
          </cell>
          <cell r="AA15">
            <v>1137.75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16170.79</v>
          </cell>
          <cell r="AH15">
            <v>3140.54</v>
          </cell>
          <cell r="AI15">
            <v>894210.59</v>
          </cell>
          <cell r="AJ15">
            <v>15476.38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84489.279999999999</v>
          </cell>
          <cell r="AP15">
            <v>0</v>
          </cell>
          <cell r="AQ15">
            <v>0</v>
          </cell>
          <cell r="AR15">
            <v>0</v>
          </cell>
          <cell r="AS15">
            <v>60698.14</v>
          </cell>
          <cell r="AT15">
            <v>0</v>
          </cell>
          <cell r="AU15">
            <v>750</v>
          </cell>
          <cell r="AV15">
            <v>0</v>
          </cell>
          <cell r="AW15">
            <v>27897.23</v>
          </cell>
          <cell r="AX15">
            <v>540.85</v>
          </cell>
          <cell r="AY15">
            <v>0</v>
          </cell>
          <cell r="AZ15">
            <v>2711.11</v>
          </cell>
          <cell r="BA15">
            <v>252858.74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17558.98</v>
          </cell>
          <cell r="CB15">
            <v>0</v>
          </cell>
          <cell r="CC15">
            <v>0</v>
          </cell>
          <cell r="CD15">
            <v>0</v>
          </cell>
          <cell r="CE15">
            <v>34745.86</v>
          </cell>
          <cell r="CF15">
            <v>17503</v>
          </cell>
          <cell r="CG15">
            <v>19568.099999999999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52724.94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2347.3000000000002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1729676.57</v>
          </cell>
        </row>
        <row r="16">
          <cell r="F16" t="str">
            <v>03052</v>
          </cell>
          <cell r="G16">
            <v>2552228.36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22181.62</v>
          </cell>
          <cell r="M16">
            <v>410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180</v>
          </cell>
          <cell r="S16">
            <v>2350</v>
          </cell>
          <cell r="T16">
            <v>0</v>
          </cell>
          <cell r="U16">
            <v>9331</v>
          </cell>
          <cell r="V16">
            <v>6629.5</v>
          </cell>
          <cell r="W16">
            <v>0</v>
          </cell>
          <cell r="X16">
            <v>0</v>
          </cell>
          <cell r="Y16">
            <v>0</v>
          </cell>
          <cell r="Z16">
            <v>73810.33</v>
          </cell>
          <cell r="AA16">
            <v>5690.17</v>
          </cell>
          <cell r="AB16">
            <v>0</v>
          </cell>
          <cell r="AC16">
            <v>375.51</v>
          </cell>
          <cell r="AD16">
            <v>3639.05</v>
          </cell>
          <cell r="AE16">
            <v>30354.959999999999</v>
          </cell>
          <cell r="AF16">
            <v>35621.49</v>
          </cell>
          <cell r="AG16">
            <v>21338.51</v>
          </cell>
          <cell r="AH16">
            <v>29102.240000000002</v>
          </cell>
          <cell r="AI16">
            <v>9051370.5199999996</v>
          </cell>
          <cell r="AJ16">
            <v>283465.19</v>
          </cell>
          <cell r="AK16">
            <v>1150518.76</v>
          </cell>
          <cell r="AL16">
            <v>0</v>
          </cell>
          <cell r="AM16">
            <v>0</v>
          </cell>
          <cell r="AN16">
            <v>0</v>
          </cell>
          <cell r="AO16">
            <v>1168021.93</v>
          </cell>
          <cell r="AP16">
            <v>22990.639999999999</v>
          </cell>
          <cell r="AQ16">
            <v>0</v>
          </cell>
          <cell r="AR16">
            <v>0</v>
          </cell>
          <cell r="AS16">
            <v>445523.1</v>
          </cell>
          <cell r="AT16">
            <v>0</v>
          </cell>
          <cell r="AU16">
            <v>219697.1</v>
          </cell>
          <cell r="AV16">
            <v>0</v>
          </cell>
          <cell r="AW16">
            <v>313616.61</v>
          </cell>
          <cell r="AX16">
            <v>14769.03</v>
          </cell>
          <cell r="AY16">
            <v>0</v>
          </cell>
          <cell r="AZ16">
            <v>15030.65</v>
          </cell>
          <cell r="BA16">
            <v>615056.9</v>
          </cell>
          <cell r="BB16">
            <v>379850.05</v>
          </cell>
          <cell r="BC16">
            <v>711.32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309938</v>
          </cell>
          <cell r="CB16">
            <v>0</v>
          </cell>
          <cell r="CC16">
            <v>9274</v>
          </cell>
          <cell r="CD16">
            <v>0</v>
          </cell>
          <cell r="CE16">
            <v>360376.6</v>
          </cell>
          <cell r="CF16">
            <v>45404</v>
          </cell>
          <cell r="CG16">
            <v>130546.6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66630.13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7089.28</v>
          </cell>
          <cell r="CS16">
            <v>487769.7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825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1778.33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35401.97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2433.5500000000002</v>
          </cell>
          <cell r="FY16">
            <v>0</v>
          </cell>
          <cell r="FZ16">
            <v>0</v>
          </cell>
          <cell r="GA16">
            <v>0</v>
          </cell>
          <cell r="GB16">
            <v>17931331.699999999</v>
          </cell>
        </row>
        <row r="17">
          <cell r="F17" t="str">
            <v>03053</v>
          </cell>
          <cell r="G17">
            <v>1872546.45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2144.75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190</v>
          </cell>
          <cell r="S17">
            <v>0</v>
          </cell>
          <cell r="T17">
            <v>0</v>
          </cell>
          <cell r="U17">
            <v>510.95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100468.61</v>
          </cell>
          <cell r="AA17">
            <v>4803.3900000000003</v>
          </cell>
          <cell r="AB17">
            <v>0</v>
          </cell>
          <cell r="AC17">
            <v>67463.899999999994</v>
          </cell>
          <cell r="AD17">
            <v>1328.72</v>
          </cell>
          <cell r="AE17">
            <v>21426.85</v>
          </cell>
          <cell r="AF17">
            <v>14568.93</v>
          </cell>
          <cell r="AG17">
            <v>13928.36</v>
          </cell>
          <cell r="AH17">
            <v>46084.65</v>
          </cell>
          <cell r="AI17">
            <v>5530477.8600000003</v>
          </cell>
          <cell r="AJ17">
            <v>204400.14</v>
          </cell>
          <cell r="AK17">
            <v>649878.96</v>
          </cell>
          <cell r="AL17">
            <v>0</v>
          </cell>
          <cell r="AM17">
            <v>0</v>
          </cell>
          <cell r="AN17">
            <v>0</v>
          </cell>
          <cell r="AO17">
            <v>728574.06</v>
          </cell>
          <cell r="AP17">
            <v>18907.759999999998</v>
          </cell>
          <cell r="AQ17">
            <v>0</v>
          </cell>
          <cell r="AR17">
            <v>0</v>
          </cell>
          <cell r="AS17">
            <v>331670.84999999998</v>
          </cell>
          <cell r="AT17">
            <v>0</v>
          </cell>
          <cell r="AU17">
            <v>67513.48</v>
          </cell>
          <cell r="AV17">
            <v>0</v>
          </cell>
          <cell r="AW17">
            <v>152415.10999999999</v>
          </cell>
          <cell r="AX17">
            <v>8980.2800000000007</v>
          </cell>
          <cell r="AY17">
            <v>0</v>
          </cell>
          <cell r="AZ17">
            <v>14540.57</v>
          </cell>
          <cell r="BA17">
            <v>467522.57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215632.14</v>
          </cell>
          <cell r="CB17">
            <v>0</v>
          </cell>
          <cell r="CC17">
            <v>4501</v>
          </cell>
          <cell r="CD17">
            <v>0</v>
          </cell>
          <cell r="CE17">
            <v>201408.83</v>
          </cell>
          <cell r="CF17">
            <v>36568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18783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392732.59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18947.400000000001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37024.42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3515.94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1814.69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1573</v>
          </cell>
          <cell r="FY17">
            <v>0</v>
          </cell>
          <cell r="FZ17">
            <v>103700</v>
          </cell>
          <cell r="GA17">
            <v>0</v>
          </cell>
          <cell r="GB17">
            <v>11356548.209999999</v>
          </cell>
        </row>
        <row r="18">
          <cell r="F18" t="str">
            <v>03116</v>
          </cell>
          <cell r="G18">
            <v>3757122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233659.91</v>
          </cell>
          <cell r="M18">
            <v>15555.55</v>
          </cell>
          <cell r="N18">
            <v>0</v>
          </cell>
          <cell r="O18">
            <v>0</v>
          </cell>
          <cell r="P18">
            <v>0</v>
          </cell>
          <cell r="Q18">
            <v>55407.14</v>
          </cell>
          <cell r="R18">
            <v>0</v>
          </cell>
          <cell r="S18">
            <v>0</v>
          </cell>
          <cell r="T18">
            <v>0</v>
          </cell>
          <cell r="U18">
            <v>1142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184734.85</v>
          </cell>
          <cell r="AA18">
            <v>9500.32</v>
          </cell>
          <cell r="AB18">
            <v>0</v>
          </cell>
          <cell r="AC18">
            <v>23771.93</v>
          </cell>
          <cell r="AD18">
            <v>2628.36</v>
          </cell>
          <cell r="AE18">
            <v>4736.5</v>
          </cell>
          <cell r="AF18">
            <v>24501.7</v>
          </cell>
          <cell r="AG18">
            <v>11717.4</v>
          </cell>
          <cell r="AH18">
            <v>153507.22</v>
          </cell>
          <cell r="AI18">
            <v>17040396.530000001</v>
          </cell>
          <cell r="AJ18">
            <v>550838.31000000006</v>
          </cell>
          <cell r="AK18">
            <v>2048484.04</v>
          </cell>
          <cell r="AL18">
            <v>0</v>
          </cell>
          <cell r="AM18">
            <v>0</v>
          </cell>
          <cell r="AN18">
            <v>0</v>
          </cell>
          <cell r="AO18">
            <v>2056083.83</v>
          </cell>
          <cell r="AP18">
            <v>173024.65</v>
          </cell>
          <cell r="AQ18">
            <v>0</v>
          </cell>
          <cell r="AR18">
            <v>0</v>
          </cell>
          <cell r="AS18">
            <v>929578.2</v>
          </cell>
          <cell r="AT18">
            <v>0</v>
          </cell>
          <cell r="AU18">
            <v>198715.61</v>
          </cell>
          <cell r="AV18">
            <v>0</v>
          </cell>
          <cell r="AW18">
            <v>718484.65</v>
          </cell>
          <cell r="AX18">
            <v>27973.35</v>
          </cell>
          <cell r="AY18">
            <v>0</v>
          </cell>
          <cell r="AZ18">
            <v>24095.02</v>
          </cell>
          <cell r="BA18">
            <v>1223735.43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57343.8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561828.74</v>
          </cell>
          <cell r="CB18">
            <v>0</v>
          </cell>
          <cell r="CC18">
            <v>22093.69</v>
          </cell>
          <cell r="CD18">
            <v>0</v>
          </cell>
          <cell r="CE18">
            <v>624937.92000000004</v>
          </cell>
          <cell r="CF18">
            <v>86102.36</v>
          </cell>
          <cell r="CG18">
            <v>423341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128806.68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37245.82</v>
          </cell>
          <cell r="CS18">
            <v>941892.4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5207</v>
          </cell>
          <cell r="DY18">
            <v>2528.4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5728.27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95452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23710.799999999999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7840.56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32493453.939999998</v>
          </cell>
        </row>
        <row r="19">
          <cell r="F19" t="str">
            <v>03400</v>
          </cell>
          <cell r="G19">
            <v>22474145.989999998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148415.85999999999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78175</v>
          </cell>
          <cell r="S19">
            <v>0</v>
          </cell>
          <cell r="T19">
            <v>0</v>
          </cell>
          <cell r="U19">
            <v>20578</v>
          </cell>
          <cell r="V19">
            <v>0</v>
          </cell>
          <cell r="W19">
            <v>0</v>
          </cell>
          <cell r="X19">
            <v>0</v>
          </cell>
          <cell r="Y19">
            <v>6626.29</v>
          </cell>
          <cell r="Z19">
            <v>935121.38</v>
          </cell>
          <cell r="AA19">
            <v>90492.98</v>
          </cell>
          <cell r="AB19">
            <v>0</v>
          </cell>
          <cell r="AC19">
            <v>0</v>
          </cell>
          <cell r="AD19">
            <v>16980.439999999999</v>
          </cell>
          <cell r="AE19">
            <v>159089.51999999999</v>
          </cell>
          <cell r="AF19">
            <v>0</v>
          </cell>
          <cell r="AG19">
            <v>3415695.14</v>
          </cell>
          <cell r="AH19">
            <v>0</v>
          </cell>
          <cell r="AI19">
            <v>77078863.159999996</v>
          </cell>
          <cell r="AJ19">
            <v>1945393.61</v>
          </cell>
          <cell r="AK19">
            <v>4305695.68</v>
          </cell>
          <cell r="AL19">
            <v>0</v>
          </cell>
          <cell r="AM19">
            <v>0</v>
          </cell>
          <cell r="AN19">
            <v>0</v>
          </cell>
          <cell r="AO19">
            <v>8164598.6200000001</v>
          </cell>
          <cell r="AP19">
            <v>595551.9</v>
          </cell>
          <cell r="AQ19">
            <v>0</v>
          </cell>
          <cell r="AR19">
            <v>0</v>
          </cell>
          <cell r="AS19">
            <v>2068526.02</v>
          </cell>
          <cell r="AT19">
            <v>98449.17</v>
          </cell>
          <cell r="AU19">
            <v>574784.92000000004</v>
          </cell>
          <cell r="AV19">
            <v>0</v>
          </cell>
          <cell r="AW19">
            <v>599136.82999999996</v>
          </cell>
          <cell r="AX19">
            <v>126666.73</v>
          </cell>
          <cell r="AY19">
            <v>0</v>
          </cell>
          <cell r="AZ19">
            <v>47103.29</v>
          </cell>
          <cell r="BA19">
            <v>3400693.91</v>
          </cell>
          <cell r="BB19">
            <v>659790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7726.01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2175373.6800000002</v>
          </cell>
          <cell r="CB19">
            <v>0</v>
          </cell>
          <cell r="CC19">
            <v>45653.81</v>
          </cell>
          <cell r="CD19">
            <v>0</v>
          </cell>
          <cell r="CE19">
            <v>1322007.01</v>
          </cell>
          <cell r="CF19">
            <v>272976.71000000002</v>
          </cell>
          <cell r="CG19">
            <v>0</v>
          </cell>
          <cell r="CH19">
            <v>0</v>
          </cell>
          <cell r="CI19">
            <v>23427.64</v>
          </cell>
          <cell r="CJ19">
            <v>0</v>
          </cell>
          <cell r="CK19">
            <v>0</v>
          </cell>
          <cell r="CL19">
            <v>99883.35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137668.06</v>
          </cell>
          <cell r="CR19">
            <v>40598.080000000002</v>
          </cell>
          <cell r="CS19">
            <v>2137528.7000000002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55080.89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148636.60999999999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215962.06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4156.8900000000003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133697253.94000001</v>
          </cell>
        </row>
        <row r="20">
          <cell r="F20" t="str">
            <v>04019</v>
          </cell>
          <cell r="G20">
            <v>1189383.92</v>
          </cell>
          <cell r="H20">
            <v>0</v>
          </cell>
          <cell r="I20">
            <v>0</v>
          </cell>
          <cell r="J20">
            <v>2095.44</v>
          </cell>
          <cell r="K20">
            <v>0</v>
          </cell>
          <cell r="L20">
            <v>0</v>
          </cell>
          <cell r="M20">
            <v>8800.5</v>
          </cell>
          <cell r="N20">
            <v>0</v>
          </cell>
          <cell r="O20">
            <v>0</v>
          </cell>
          <cell r="P20">
            <v>0</v>
          </cell>
          <cell r="Q20">
            <v>11275</v>
          </cell>
          <cell r="R20">
            <v>0</v>
          </cell>
          <cell r="S20">
            <v>0</v>
          </cell>
          <cell r="T20">
            <v>0</v>
          </cell>
          <cell r="U20">
            <v>19071.099999999999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49475.49</v>
          </cell>
          <cell r="AA20">
            <v>1468.04</v>
          </cell>
          <cell r="AB20">
            <v>0</v>
          </cell>
          <cell r="AC20">
            <v>29246.09</v>
          </cell>
          <cell r="AD20">
            <v>384.9</v>
          </cell>
          <cell r="AE20">
            <v>0</v>
          </cell>
          <cell r="AF20">
            <v>0</v>
          </cell>
          <cell r="AG20">
            <v>80235.649999999994</v>
          </cell>
          <cell r="AH20">
            <v>0</v>
          </cell>
          <cell r="AI20">
            <v>4322114.83</v>
          </cell>
          <cell r="AJ20">
            <v>75072.36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571162.68999999994</v>
          </cell>
          <cell r="AP20">
            <v>8778.9</v>
          </cell>
          <cell r="AQ20">
            <v>0</v>
          </cell>
          <cell r="AR20">
            <v>0</v>
          </cell>
          <cell r="AS20">
            <v>246340.95</v>
          </cell>
          <cell r="AT20">
            <v>0</v>
          </cell>
          <cell r="AU20">
            <v>161376.21</v>
          </cell>
          <cell r="AV20">
            <v>0</v>
          </cell>
          <cell r="AW20">
            <v>275417.46999999997</v>
          </cell>
          <cell r="AX20">
            <v>3603.53</v>
          </cell>
          <cell r="AY20">
            <v>0</v>
          </cell>
          <cell r="AZ20">
            <v>10455.030000000001</v>
          </cell>
          <cell r="BA20">
            <v>314319.61</v>
          </cell>
          <cell r="BB20">
            <v>367231.12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32691.27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136789</v>
          </cell>
          <cell r="CB20">
            <v>0</v>
          </cell>
          <cell r="CC20">
            <v>5833</v>
          </cell>
          <cell r="CD20">
            <v>0</v>
          </cell>
          <cell r="CE20">
            <v>286960.31</v>
          </cell>
          <cell r="CF20">
            <v>123256.85</v>
          </cell>
          <cell r="CG20">
            <v>29363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37530.089999999997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23597.07</v>
          </cell>
          <cell r="CR20">
            <v>25747.25</v>
          </cell>
          <cell r="CS20">
            <v>314919.69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31331.1</v>
          </cell>
          <cell r="FC20">
            <v>2999.68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40000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39165.54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8877492.6799999978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1767.04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35.299999999999997</v>
          </cell>
          <cell r="AH21">
            <v>0</v>
          </cell>
          <cell r="AI21">
            <v>64683.87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396.76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194.61</v>
          </cell>
          <cell r="GB21">
            <v>67077.58</v>
          </cell>
        </row>
        <row r="22">
          <cell r="F22" t="str">
            <v>04127</v>
          </cell>
          <cell r="G22">
            <v>645360.39</v>
          </cell>
          <cell r="H22">
            <v>0</v>
          </cell>
          <cell r="I22">
            <v>934.84</v>
          </cell>
          <cell r="J22">
            <v>11061.52</v>
          </cell>
          <cell r="K22">
            <v>0</v>
          </cell>
          <cell r="L22">
            <v>0</v>
          </cell>
          <cell r="M22">
            <v>1685</v>
          </cell>
          <cell r="N22">
            <v>0</v>
          </cell>
          <cell r="O22">
            <v>0</v>
          </cell>
          <cell r="P22">
            <v>0</v>
          </cell>
          <cell r="Q22">
            <v>7150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21525.07</v>
          </cell>
          <cell r="AA22">
            <v>2503.5700000000002</v>
          </cell>
          <cell r="AB22">
            <v>0</v>
          </cell>
          <cell r="AC22">
            <v>1898.48</v>
          </cell>
          <cell r="AD22">
            <v>84</v>
          </cell>
          <cell r="AE22">
            <v>0</v>
          </cell>
          <cell r="AF22">
            <v>0</v>
          </cell>
          <cell r="AG22">
            <v>0</v>
          </cell>
          <cell r="AH22">
            <v>46609.599999999999</v>
          </cell>
          <cell r="AI22">
            <v>2871398.79</v>
          </cell>
          <cell r="AJ22">
            <v>27078.26</v>
          </cell>
          <cell r="AK22">
            <v>209766</v>
          </cell>
          <cell r="AL22">
            <v>0</v>
          </cell>
          <cell r="AM22">
            <v>0</v>
          </cell>
          <cell r="AN22">
            <v>0</v>
          </cell>
          <cell r="AO22">
            <v>246639.74</v>
          </cell>
          <cell r="AP22">
            <v>8493.93</v>
          </cell>
          <cell r="AQ22">
            <v>0</v>
          </cell>
          <cell r="AR22">
            <v>0</v>
          </cell>
          <cell r="AS22">
            <v>119586.18</v>
          </cell>
          <cell r="AT22">
            <v>0</v>
          </cell>
          <cell r="AU22">
            <v>0</v>
          </cell>
          <cell r="AV22">
            <v>0</v>
          </cell>
          <cell r="AW22">
            <v>53739.48</v>
          </cell>
          <cell r="AX22">
            <v>3618.95</v>
          </cell>
          <cell r="AY22">
            <v>0</v>
          </cell>
          <cell r="AZ22">
            <v>2709.23</v>
          </cell>
          <cell r="BA22">
            <v>155869.65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15732.4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73456.75</v>
          </cell>
          <cell r="CB22">
            <v>0</v>
          </cell>
          <cell r="CC22">
            <v>0</v>
          </cell>
          <cell r="CD22">
            <v>0</v>
          </cell>
          <cell r="CE22">
            <v>127792.43</v>
          </cell>
          <cell r="CF22">
            <v>11208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709.47</v>
          </cell>
          <cell r="CS22">
            <v>100554.93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29572.15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13850.46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1600.6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2089</v>
          </cell>
          <cell r="FY22">
            <v>0</v>
          </cell>
          <cell r="FZ22">
            <v>0</v>
          </cell>
          <cell r="GA22">
            <v>0</v>
          </cell>
          <cell r="GB22">
            <v>4814278.870000001</v>
          </cell>
        </row>
        <row r="23">
          <cell r="F23" t="str">
            <v>04129</v>
          </cell>
          <cell r="G23">
            <v>3089635.97</v>
          </cell>
          <cell r="H23">
            <v>0</v>
          </cell>
          <cell r="I23">
            <v>2379.9899999999998</v>
          </cell>
          <cell r="J23">
            <v>2572.4699999999998</v>
          </cell>
          <cell r="K23">
            <v>0</v>
          </cell>
          <cell r="L23">
            <v>0</v>
          </cell>
          <cell r="M23">
            <v>24129.4</v>
          </cell>
          <cell r="N23">
            <v>0</v>
          </cell>
          <cell r="O23">
            <v>249.29</v>
          </cell>
          <cell r="P23">
            <v>0</v>
          </cell>
          <cell r="Q23">
            <v>28828.7</v>
          </cell>
          <cell r="R23">
            <v>0</v>
          </cell>
          <cell r="S23">
            <v>0</v>
          </cell>
          <cell r="T23">
            <v>0</v>
          </cell>
          <cell r="U23">
            <v>67561.600000000006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139443.70000000001</v>
          </cell>
          <cell r="AA23">
            <v>2960.11</v>
          </cell>
          <cell r="AB23">
            <v>0</v>
          </cell>
          <cell r="AC23">
            <v>2735.5</v>
          </cell>
          <cell r="AD23">
            <v>1227.3800000000001</v>
          </cell>
          <cell r="AE23">
            <v>15674.44</v>
          </cell>
          <cell r="AF23">
            <v>49396.77</v>
          </cell>
          <cell r="AG23">
            <v>0</v>
          </cell>
          <cell r="AH23">
            <v>0</v>
          </cell>
          <cell r="AI23">
            <v>9198517.2100000009</v>
          </cell>
          <cell r="AJ23">
            <v>169134.28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905144.02</v>
          </cell>
          <cell r="AP23">
            <v>17019.060000000001</v>
          </cell>
          <cell r="AQ23">
            <v>0</v>
          </cell>
          <cell r="AR23">
            <v>0</v>
          </cell>
          <cell r="AS23">
            <v>453285.86</v>
          </cell>
          <cell r="AT23">
            <v>0</v>
          </cell>
          <cell r="AU23">
            <v>161384.81</v>
          </cell>
          <cell r="AV23">
            <v>0</v>
          </cell>
          <cell r="AW23">
            <v>405893.74</v>
          </cell>
          <cell r="AX23">
            <v>9243.81</v>
          </cell>
          <cell r="AY23">
            <v>0</v>
          </cell>
          <cell r="AZ23">
            <v>17975.61</v>
          </cell>
          <cell r="BA23">
            <v>620476.73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70152.55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274405.63</v>
          </cell>
          <cell r="CB23">
            <v>0</v>
          </cell>
          <cell r="CC23">
            <v>12507.6</v>
          </cell>
          <cell r="CD23">
            <v>0</v>
          </cell>
          <cell r="CE23">
            <v>391566.95</v>
          </cell>
          <cell r="CF23">
            <v>104402.94</v>
          </cell>
          <cell r="CG23">
            <v>43836.45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83593.06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13521.43</v>
          </cell>
          <cell r="CS23">
            <v>537518.62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13698.7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34665.43</v>
          </cell>
          <cell r="FC23">
            <v>309377.90000000002</v>
          </cell>
          <cell r="FD23">
            <v>0</v>
          </cell>
          <cell r="FE23">
            <v>0</v>
          </cell>
          <cell r="FF23">
            <v>5211.75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80941.179999999993</v>
          </cell>
          <cell r="FM23">
            <v>19711.939999999999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17379982.579999998</v>
          </cell>
        </row>
        <row r="24">
          <cell r="F24" t="str">
            <v>04222</v>
          </cell>
          <cell r="G24">
            <v>2538799.87</v>
          </cell>
          <cell r="H24">
            <v>0</v>
          </cell>
          <cell r="I24">
            <v>391.95</v>
          </cell>
          <cell r="J24">
            <v>2745.22</v>
          </cell>
          <cell r="K24">
            <v>0</v>
          </cell>
          <cell r="L24">
            <v>0</v>
          </cell>
          <cell r="M24">
            <v>14692.96</v>
          </cell>
          <cell r="N24">
            <v>0</v>
          </cell>
          <cell r="O24">
            <v>0</v>
          </cell>
          <cell r="P24">
            <v>0</v>
          </cell>
          <cell r="Q24">
            <v>36867</v>
          </cell>
          <cell r="R24">
            <v>0</v>
          </cell>
          <cell r="S24">
            <v>0</v>
          </cell>
          <cell r="T24">
            <v>0</v>
          </cell>
          <cell r="U24">
            <v>1578.05</v>
          </cell>
          <cell r="V24">
            <v>10572.99</v>
          </cell>
          <cell r="W24">
            <v>0</v>
          </cell>
          <cell r="X24">
            <v>0</v>
          </cell>
          <cell r="Y24">
            <v>0</v>
          </cell>
          <cell r="Z24">
            <v>170271.5</v>
          </cell>
          <cell r="AA24">
            <v>2925.6</v>
          </cell>
          <cell r="AB24">
            <v>0</v>
          </cell>
          <cell r="AC24">
            <v>21898.01</v>
          </cell>
          <cell r="AD24">
            <v>3249.68</v>
          </cell>
          <cell r="AE24">
            <v>1923.41</v>
          </cell>
          <cell r="AF24">
            <v>1796.32</v>
          </cell>
          <cell r="AG24">
            <v>9610.99</v>
          </cell>
          <cell r="AH24">
            <v>0</v>
          </cell>
          <cell r="AI24">
            <v>9995732.9499999993</v>
          </cell>
          <cell r="AJ24">
            <v>149981.56</v>
          </cell>
          <cell r="AK24">
            <v>881439.88</v>
          </cell>
          <cell r="AL24">
            <v>0</v>
          </cell>
          <cell r="AM24">
            <v>0</v>
          </cell>
          <cell r="AN24">
            <v>0</v>
          </cell>
          <cell r="AO24">
            <v>940335.76</v>
          </cell>
          <cell r="AP24">
            <v>28448.38</v>
          </cell>
          <cell r="AQ24">
            <v>0</v>
          </cell>
          <cell r="AR24">
            <v>0</v>
          </cell>
          <cell r="AS24">
            <v>378985.53</v>
          </cell>
          <cell r="AT24">
            <v>0</v>
          </cell>
          <cell r="AU24">
            <v>70866.14</v>
          </cell>
          <cell r="AV24">
            <v>0</v>
          </cell>
          <cell r="AW24">
            <v>282448.38</v>
          </cell>
          <cell r="AX24">
            <v>16132.07</v>
          </cell>
          <cell r="AY24">
            <v>0</v>
          </cell>
          <cell r="AZ24">
            <v>6043.4</v>
          </cell>
          <cell r="BA24">
            <v>369151.26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74204.429999999993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271450.77</v>
          </cell>
          <cell r="CB24">
            <v>0</v>
          </cell>
          <cell r="CC24">
            <v>9999</v>
          </cell>
          <cell r="CD24">
            <v>0</v>
          </cell>
          <cell r="CE24">
            <v>310108.05</v>
          </cell>
          <cell r="CF24">
            <v>56262.75</v>
          </cell>
          <cell r="CG24">
            <v>60765.63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48338.91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338302.54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37822.230000000003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38553.51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5039.6000000000004</v>
          </cell>
          <cell r="FP24">
            <v>0</v>
          </cell>
          <cell r="FQ24">
            <v>0</v>
          </cell>
          <cell r="FR24">
            <v>1200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17188936.280000009</v>
          </cell>
        </row>
        <row r="25">
          <cell r="F25" t="str">
            <v>04228</v>
          </cell>
          <cell r="G25">
            <v>3071806.36</v>
          </cell>
          <cell r="H25">
            <v>0</v>
          </cell>
          <cell r="I25">
            <v>217.91</v>
          </cell>
          <cell r="J25">
            <v>10227.709999999999</v>
          </cell>
          <cell r="K25">
            <v>0</v>
          </cell>
          <cell r="L25">
            <v>0</v>
          </cell>
          <cell r="M25">
            <v>980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30459.35</v>
          </cell>
          <cell r="V25">
            <v>0</v>
          </cell>
          <cell r="W25">
            <v>0</v>
          </cell>
          <cell r="X25">
            <v>0</v>
          </cell>
          <cell r="Y25">
            <v>29481.75</v>
          </cell>
          <cell r="Z25">
            <v>105459.93</v>
          </cell>
          <cell r="AA25">
            <v>2701</v>
          </cell>
          <cell r="AB25">
            <v>0</v>
          </cell>
          <cell r="AC25">
            <v>87820.98</v>
          </cell>
          <cell r="AD25">
            <v>13045.59</v>
          </cell>
          <cell r="AE25">
            <v>21277.09</v>
          </cell>
          <cell r="AF25">
            <v>11637.18</v>
          </cell>
          <cell r="AG25">
            <v>84329.65</v>
          </cell>
          <cell r="AH25">
            <v>22619.52</v>
          </cell>
          <cell r="AI25">
            <v>8295921.96</v>
          </cell>
          <cell r="AJ25">
            <v>182123.2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823903.55</v>
          </cell>
          <cell r="AP25">
            <v>20049.86</v>
          </cell>
          <cell r="AQ25">
            <v>0</v>
          </cell>
          <cell r="AR25">
            <v>0</v>
          </cell>
          <cell r="AS25">
            <v>296560.40000000002</v>
          </cell>
          <cell r="AT25">
            <v>0</v>
          </cell>
          <cell r="AU25">
            <v>161984.25</v>
          </cell>
          <cell r="AV25">
            <v>0</v>
          </cell>
          <cell r="AW25">
            <v>198995.24</v>
          </cell>
          <cell r="AX25">
            <v>13304.77</v>
          </cell>
          <cell r="AY25">
            <v>0</v>
          </cell>
          <cell r="AZ25">
            <v>8432.09</v>
          </cell>
          <cell r="BA25">
            <v>740540.02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63075.9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300846.2</v>
          </cell>
          <cell r="CB25">
            <v>0</v>
          </cell>
          <cell r="CC25">
            <v>10607</v>
          </cell>
          <cell r="CD25">
            <v>0</v>
          </cell>
          <cell r="CE25">
            <v>329032.63</v>
          </cell>
          <cell r="CF25">
            <v>51935.54</v>
          </cell>
          <cell r="CG25">
            <v>13636.04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6677.3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1304.45</v>
          </cell>
          <cell r="CR25">
            <v>0</v>
          </cell>
          <cell r="CS25">
            <v>259503.45</v>
          </cell>
          <cell r="CT25">
            <v>0</v>
          </cell>
          <cell r="CU25">
            <v>1800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24381.02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33197.08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1502.6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15331378.569999997</v>
          </cell>
        </row>
        <row r="26">
          <cell r="F26" t="str">
            <v>04246</v>
          </cell>
          <cell r="G26">
            <v>11662602.189999999</v>
          </cell>
          <cell r="H26">
            <v>0</v>
          </cell>
          <cell r="I26">
            <v>3953.97</v>
          </cell>
          <cell r="J26">
            <v>4529</v>
          </cell>
          <cell r="K26">
            <v>0</v>
          </cell>
          <cell r="L26">
            <v>0</v>
          </cell>
          <cell r="M26">
            <v>123694.25</v>
          </cell>
          <cell r="N26">
            <v>0</v>
          </cell>
          <cell r="O26">
            <v>0</v>
          </cell>
          <cell r="P26">
            <v>2075</v>
          </cell>
          <cell r="Q26">
            <v>0</v>
          </cell>
          <cell r="R26">
            <v>0</v>
          </cell>
          <cell r="S26">
            <v>0</v>
          </cell>
          <cell r="T26">
            <v>267794.34000000003</v>
          </cell>
          <cell r="U26">
            <v>61832</v>
          </cell>
          <cell r="V26">
            <v>0</v>
          </cell>
          <cell r="W26">
            <v>23655.7</v>
          </cell>
          <cell r="X26">
            <v>0</v>
          </cell>
          <cell r="Y26">
            <v>13126.5</v>
          </cell>
          <cell r="Z26">
            <v>626417.16</v>
          </cell>
          <cell r="AA26">
            <v>43473.45</v>
          </cell>
          <cell r="AB26">
            <v>0</v>
          </cell>
          <cell r="AC26">
            <v>214544.36</v>
          </cell>
          <cell r="AD26">
            <v>2865.31</v>
          </cell>
          <cell r="AE26">
            <v>114739.76</v>
          </cell>
          <cell r="AF26">
            <v>170351.17</v>
          </cell>
          <cell r="AG26">
            <v>342377.43</v>
          </cell>
          <cell r="AH26">
            <v>105537.95</v>
          </cell>
          <cell r="AI26">
            <v>49327451.189999998</v>
          </cell>
          <cell r="AJ26">
            <v>1298773.78</v>
          </cell>
          <cell r="AK26">
            <v>4527927.16</v>
          </cell>
          <cell r="AL26">
            <v>0</v>
          </cell>
          <cell r="AM26">
            <v>0</v>
          </cell>
          <cell r="AN26">
            <v>0</v>
          </cell>
          <cell r="AO26">
            <v>5200009.38</v>
          </cell>
          <cell r="AP26">
            <v>379813.72</v>
          </cell>
          <cell r="AQ26">
            <v>0</v>
          </cell>
          <cell r="AR26">
            <v>0</v>
          </cell>
          <cell r="AS26">
            <v>2340503.9500000002</v>
          </cell>
          <cell r="AT26">
            <v>107674.6</v>
          </cell>
          <cell r="AU26">
            <v>1222589.0900000001</v>
          </cell>
          <cell r="AV26">
            <v>0</v>
          </cell>
          <cell r="AW26">
            <v>1936871.75</v>
          </cell>
          <cell r="AX26">
            <v>80331.56</v>
          </cell>
          <cell r="AY26">
            <v>0</v>
          </cell>
          <cell r="AZ26">
            <v>54454.63</v>
          </cell>
          <cell r="BA26">
            <v>1692064.01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20417.82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380069.68</v>
          </cell>
          <cell r="BQ26">
            <v>0</v>
          </cell>
          <cell r="BR26">
            <v>60038.03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1467377.18</v>
          </cell>
          <cell r="CB26">
            <v>0</v>
          </cell>
          <cell r="CC26">
            <v>69656</v>
          </cell>
          <cell r="CD26">
            <v>21281</v>
          </cell>
          <cell r="CE26">
            <v>1757571.54</v>
          </cell>
          <cell r="CF26">
            <v>1024945.98</v>
          </cell>
          <cell r="CG26">
            <v>895875.92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265018.56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133371.70000000001</v>
          </cell>
          <cell r="CR26">
            <v>9862.59</v>
          </cell>
          <cell r="CS26">
            <v>2170095.02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124318.08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108339.33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202864.52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33218.76</v>
          </cell>
          <cell r="FL26">
            <v>0</v>
          </cell>
          <cell r="FM26">
            <v>10000</v>
          </cell>
          <cell r="FN26">
            <v>45000</v>
          </cell>
          <cell r="FO26">
            <v>0</v>
          </cell>
          <cell r="FP26">
            <v>0</v>
          </cell>
          <cell r="FQ26">
            <v>24863.5</v>
          </cell>
          <cell r="FR26">
            <v>17074.599999999999</v>
          </cell>
          <cell r="FS26">
            <v>20000.04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90813294.210000023</v>
          </cell>
        </row>
        <row r="27">
          <cell r="F27" t="str">
            <v>05121</v>
          </cell>
          <cell r="G27">
            <v>8555029.6899999995</v>
          </cell>
          <cell r="H27">
            <v>0</v>
          </cell>
          <cell r="I27">
            <v>0</v>
          </cell>
          <cell r="J27">
            <v>23526.01</v>
          </cell>
          <cell r="K27">
            <v>0</v>
          </cell>
          <cell r="L27">
            <v>0</v>
          </cell>
          <cell r="M27">
            <v>54851.5</v>
          </cell>
          <cell r="N27">
            <v>0</v>
          </cell>
          <cell r="O27">
            <v>0</v>
          </cell>
          <cell r="P27">
            <v>714.3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44428.93</v>
          </cell>
          <cell r="X27">
            <v>0</v>
          </cell>
          <cell r="Y27">
            <v>0</v>
          </cell>
          <cell r="Z27">
            <v>255118.14</v>
          </cell>
          <cell r="AA27">
            <v>24395.599999999999</v>
          </cell>
          <cell r="AB27">
            <v>0</v>
          </cell>
          <cell r="AC27">
            <v>99285.64</v>
          </cell>
          <cell r="AD27">
            <v>218</v>
          </cell>
          <cell r="AE27">
            <v>27660.33</v>
          </cell>
          <cell r="AF27">
            <v>32029.63</v>
          </cell>
          <cell r="AG27">
            <v>40432.800000000003</v>
          </cell>
          <cell r="AH27">
            <v>96259.88</v>
          </cell>
          <cell r="AI27">
            <v>23458856.739999998</v>
          </cell>
          <cell r="AJ27">
            <v>873975.21</v>
          </cell>
          <cell r="AK27">
            <v>890340.72</v>
          </cell>
          <cell r="AL27">
            <v>389621.73</v>
          </cell>
          <cell r="AM27">
            <v>0</v>
          </cell>
          <cell r="AN27">
            <v>0</v>
          </cell>
          <cell r="AO27">
            <v>3269380.58</v>
          </cell>
          <cell r="AP27">
            <v>139823.07999999999</v>
          </cell>
          <cell r="AQ27">
            <v>0</v>
          </cell>
          <cell r="AR27">
            <v>0</v>
          </cell>
          <cell r="AS27">
            <v>933286.25</v>
          </cell>
          <cell r="AT27">
            <v>0</v>
          </cell>
          <cell r="AU27">
            <v>145700.31</v>
          </cell>
          <cell r="AV27">
            <v>0</v>
          </cell>
          <cell r="AW27">
            <v>45572.99</v>
          </cell>
          <cell r="AX27">
            <v>39093.879999999997</v>
          </cell>
          <cell r="AY27">
            <v>0</v>
          </cell>
          <cell r="AZ27">
            <v>45729.61</v>
          </cell>
          <cell r="BA27">
            <v>1298198.23</v>
          </cell>
          <cell r="BB27">
            <v>53799.5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58528.39</v>
          </cell>
          <cell r="BN27">
            <v>17307.28</v>
          </cell>
          <cell r="BO27">
            <v>862.7</v>
          </cell>
          <cell r="BP27">
            <v>184870.08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836839.39</v>
          </cell>
          <cell r="CB27">
            <v>0</v>
          </cell>
          <cell r="CC27">
            <v>18210</v>
          </cell>
          <cell r="CD27">
            <v>0</v>
          </cell>
          <cell r="CE27">
            <v>674029.96</v>
          </cell>
          <cell r="CF27">
            <v>270911.35999999999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3698.31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6314.05</v>
          </cell>
          <cell r="CR27">
            <v>0</v>
          </cell>
          <cell r="CS27">
            <v>1129449.08</v>
          </cell>
          <cell r="CT27">
            <v>0</v>
          </cell>
          <cell r="CU27">
            <v>82098.960000000006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79222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163573.88</v>
          </cell>
          <cell r="DY27">
            <v>164001.25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108437.93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117647.97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7163.51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4886.71</v>
          </cell>
          <cell r="FS27">
            <v>1440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7457.26</v>
          </cell>
          <cell r="GB27">
            <v>44774279.349999994</v>
          </cell>
        </row>
        <row r="28">
          <cell r="F28" t="str">
            <v>05313</v>
          </cell>
          <cell r="G28">
            <v>480953.94</v>
          </cell>
          <cell r="H28">
            <v>0</v>
          </cell>
          <cell r="I28">
            <v>0</v>
          </cell>
          <cell r="J28">
            <v>22199.47</v>
          </cell>
          <cell r="K28">
            <v>0</v>
          </cell>
          <cell r="L28">
            <v>0</v>
          </cell>
          <cell r="M28">
            <v>105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1809.32</v>
          </cell>
          <cell r="V28">
            <v>0</v>
          </cell>
          <cell r="W28">
            <v>0</v>
          </cell>
          <cell r="X28">
            <v>0</v>
          </cell>
          <cell r="Y28">
            <v>331.82</v>
          </cell>
          <cell r="Z28">
            <v>21614.240000000002</v>
          </cell>
          <cell r="AA28">
            <v>4058.58</v>
          </cell>
          <cell r="AB28">
            <v>0</v>
          </cell>
          <cell r="AC28">
            <v>13862.1</v>
          </cell>
          <cell r="AD28">
            <v>11718.4</v>
          </cell>
          <cell r="AE28">
            <v>816.04</v>
          </cell>
          <cell r="AF28">
            <v>0</v>
          </cell>
          <cell r="AG28">
            <v>919.77</v>
          </cell>
          <cell r="AH28">
            <v>1762.86</v>
          </cell>
          <cell r="AI28">
            <v>2115268</v>
          </cell>
          <cell r="AJ28">
            <v>29934.07</v>
          </cell>
          <cell r="AK28">
            <v>0</v>
          </cell>
          <cell r="AL28">
            <v>260744.62</v>
          </cell>
          <cell r="AM28">
            <v>0</v>
          </cell>
          <cell r="AN28">
            <v>9000</v>
          </cell>
          <cell r="AO28">
            <v>194897.96</v>
          </cell>
          <cell r="AP28">
            <v>0</v>
          </cell>
          <cell r="AQ28">
            <v>0</v>
          </cell>
          <cell r="AR28">
            <v>0</v>
          </cell>
          <cell r="AS28">
            <v>58134.01</v>
          </cell>
          <cell r="AT28">
            <v>0</v>
          </cell>
          <cell r="AU28">
            <v>14002.69</v>
          </cell>
          <cell r="AV28">
            <v>0</v>
          </cell>
          <cell r="AW28">
            <v>0</v>
          </cell>
          <cell r="AX28">
            <v>685.42</v>
          </cell>
          <cell r="AY28">
            <v>0</v>
          </cell>
          <cell r="AZ28">
            <v>1250.17</v>
          </cell>
          <cell r="BA28">
            <v>91091.47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71927.02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12158.71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51396.52</v>
          </cell>
          <cell r="CB28">
            <v>0</v>
          </cell>
          <cell r="CC28">
            <v>0</v>
          </cell>
          <cell r="CD28">
            <v>0</v>
          </cell>
          <cell r="CE28">
            <v>173656.28</v>
          </cell>
          <cell r="CF28">
            <v>15777.52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1047.45</v>
          </cell>
          <cell r="CS28">
            <v>52132.43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18847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3159.45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3735262.33</v>
          </cell>
        </row>
        <row r="29">
          <cell r="F29" t="str">
            <v>05323</v>
          </cell>
          <cell r="G29">
            <v>5793163.6399999997</v>
          </cell>
          <cell r="H29">
            <v>0</v>
          </cell>
          <cell r="I29">
            <v>0</v>
          </cell>
          <cell r="J29">
            <v>32333.23</v>
          </cell>
          <cell r="K29">
            <v>0</v>
          </cell>
          <cell r="L29">
            <v>0</v>
          </cell>
          <cell r="M29">
            <v>77814.429999999993</v>
          </cell>
          <cell r="N29">
            <v>0</v>
          </cell>
          <cell r="O29">
            <v>485</v>
          </cell>
          <cell r="P29">
            <v>0</v>
          </cell>
          <cell r="Q29">
            <v>0</v>
          </cell>
          <cell r="R29">
            <v>300</v>
          </cell>
          <cell r="S29">
            <v>0</v>
          </cell>
          <cell r="T29">
            <v>0</v>
          </cell>
          <cell r="U29">
            <v>30986.19</v>
          </cell>
          <cell r="V29">
            <v>16075.25</v>
          </cell>
          <cell r="W29">
            <v>0</v>
          </cell>
          <cell r="X29">
            <v>0</v>
          </cell>
          <cell r="Y29">
            <v>0</v>
          </cell>
          <cell r="Z29">
            <v>200990.32</v>
          </cell>
          <cell r="AA29">
            <v>8923.33</v>
          </cell>
          <cell r="AB29">
            <v>0</v>
          </cell>
          <cell r="AC29">
            <v>56187.76</v>
          </cell>
          <cell r="AD29">
            <v>6110.89</v>
          </cell>
          <cell r="AE29">
            <v>21607.5</v>
          </cell>
          <cell r="AF29">
            <v>1010.38</v>
          </cell>
          <cell r="AG29">
            <v>50004.959999999999</v>
          </cell>
          <cell r="AH29">
            <v>0</v>
          </cell>
          <cell r="AI29">
            <v>16703101.25</v>
          </cell>
          <cell r="AJ29">
            <v>455440.56</v>
          </cell>
          <cell r="AK29">
            <v>0</v>
          </cell>
          <cell r="AL29">
            <v>186844.84</v>
          </cell>
          <cell r="AM29">
            <v>0</v>
          </cell>
          <cell r="AN29">
            <v>118026.98</v>
          </cell>
          <cell r="AO29">
            <v>2235133.36</v>
          </cell>
          <cell r="AP29">
            <v>0</v>
          </cell>
          <cell r="AQ29">
            <v>0</v>
          </cell>
          <cell r="AR29">
            <v>0</v>
          </cell>
          <cell r="AS29">
            <v>612987.56000000006</v>
          </cell>
          <cell r="AT29">
            <v>0</v>
          </cell>
          <cell r="AU29">
            <v>187298.96</v>
          </cell>
          <cell r="AV29">
            <v>0</v>
          </cell>
          <cell r="AW29">
            <v>55892.3</v>
          </cell>
          <cell r="AX29">
            <v>27852.69</v>
          </cell>
          <cell r="AY29">
            <v>0</v>
          </cell>
          <cell r="AZ29">
            <v>19399.37</v>
          </cell>
          <cell r="BA29">
            <v>897912.6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132178.69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517424</v>
          </cell>
          <cell r="CB29">
            <v>0</v>
          </cell>
          <cell r="CC29">
            <v>18806</v>
          </cell>
          <cell r="CD29">
            <v>0</v>
          </cell>
          <cell r="CE29">
            <v>639248.39</v>
          </cell>
          <cell r="CF29">
            <v>95908.29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592082.27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28097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88612.62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73130.649999999994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5500</v>
          </cell>
          <cell r="FS29">
            <v>4800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29991671.260000002</v>
          </cell>
        </row>
        <row r="30">
          <cell r="F30" t="str">
            <v>05401</v>
          </cell>
          <cell r="G30">
            <v>241563.17</v>
          </cell>
          <cell r="H30">
            <v>0</v>
          </cell>
          <cell r="I30">
            <v>0</v>
          </cell>
          <cell r="J30">
            <v>131792.20000000001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3325.28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67283.149999999994</v>
          </cell>
          <cell r="AA30">
            <v>7406.78</v>
          </cell>
          <cell r="AB30">
            <v>0</v>
          </cell>
          <cell r="AC30">
            <v>6781.33</v>
          </cell>
          <cell r="AD30">
            <v>320.68</v>
          </cell>
          <cell r="AE30">
            <v>4000</v>
          </cell>
          <cell r="AF30">
            <v>0</v>
          </cell>
          <cell r="AG30">
            <v>5656.56</v>
          </cell>
          <cell r="AH30">
            <v>61052.94</v>
          </cell>
          <cell r="AI30">
            <v>3991591.17</v>
          </cell>
          <cell r="AJ30">
            <v>50541.37</v>
          </cell>
          <cell r="AK30">
            <v>668142.92000000004</v>
          </cell>
          <cell r="AL30">
            <v>139626.85</v>
          </cell>
          <cell r="AM30">
            <v>0</v>
          </cell>
          <cell r="AN30">
            <v>0</v>
          </cell>
          <cell r="AO30">
            <v>353255.66</v>
          </cell>
          <cell r="AP30">
            <v>32610.080000000002</v>
          </cell>
          <cell r="AQ30">
            <v>0</v>
          </cell>
          <cell r="AR30">
            <v>0</v>
          </cell>
          <cell r="AS30">
            <v>144153.25</v>
          </cell>
          <cell r="AT30">
            <v>0</v>
          </cell>
          <cell r="AU30">
            <v>17781.52</v>
          </cell>
          <cell r="AV30">
            <v>0</v>
          </cell>
          <cell r="AW30">
            <v>0</v>
          </cell>
          <cell r="AX30">
            <v>4457.6099999999997</v>
          </cell>
          <cell r="AY30">
            <v>0</v>
          </cell>
          <cell r="AZ30">
            <v>6451.88</v>
          </cell>
          <cell r="BA30">
            <v>194377.8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1900210.02</v>
          </cell>
          <cell r="BN30">
            <v>41623.26</v>
          </cell>
          <cell r="BO30">
            <v>617.41</v>
          </cell>
          <cell r="BP30">
            <v>22524.26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103798</v>
          </cell>
          <cell r="CB30">
            <v>0</v>
          </cell>
          <cell r="CC30">
            <v>0</v>
          </cell>
          <cell r="CD30">
            <v>0</v>
          </cell>
          <cell r="CE30">
            <v>251949.7</v>
          </cell>
          <cell r="CF30">
            <v>53450.22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172742.57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34704.57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9626.1299999999992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6373.18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8729791.5199999996</v>
          </cell>
        </row>
        <row r="31">
          <cell r="F31" t="str">
            <v>05402</v>
          </cell>
          <cell r="G31">
            <v>515365.75</v>
          </cell>
          <cell r="H31">
            <v>4150.87</v>
          </cell>
          <cell r="I31">
            <v>0</v>
          </cell>
          <cell r="J31">
            <v>111985.59</v>
          </cell>
          <cell r="K31">
            <v>0</v>
          </cell>
          <cell r="L31">
            <v>0</v>
          </cell>
          <cell r="M31">
            <v>2378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5276.5</v>
          </cell>
          <cell r="V31">
            <v>0</v>
          </cell>
          <cell r="W31">
            <v>0</v>
          </cell>
          <cell r="X31">
            <v>0</v>
          </cell>
          <cell r="Y31">
            <v>1936.55</v>
          </cell>
          <cell r="Z31">
            <v>70104.710000000006</v>
          </cell>
          <cell r="AA31">
            <v>11960.26</v>
          </cell>
          <cell r="AB31">
            <v>0</v>
          </cell>
          <cell r="AC31">
            <v>16217.52</v>
          </cell>
          <cell r="AD31">
            <v>1059.33</v>
          </cell>
          <cell r="AE31">
            <v>538.63</v>
          </cell>
          <cell r="AF31">
            <v>0</v>
          </cell>
          <cell r="AG31">
            <v>26.97</v>
          </cell>
          <cell r="AH31">
            <v>54946.87</v>
          </cell>
          <cell r="AI31">
            <v>17876424.949999999</v>
          </cell>
          <cell r="AJ31">
            <v>444463.78</v>
          </cell>
          <cell r="AK31">
            <v>2459416</v>
          </cell>
          <cell r="AL31">
            <v>42432.57</v>
          </cell>
          <cell r="AM31">
            <v>0</v>
          </cell>
          <cell r="AN31">
            <v>617.27</v>
          </cell>
          <cell r="AO31">
            <v>2203123.17</v>
          </cell>
          <cell r="AP31">
            <v>32788.5</v>
          </cell>
          <cell r="AQ31">
            <v>0</v>
          </cell>
          <cell r="AR31">
            <v>0</v>
          </cell>
          <cell r="AS31">
            <v>659508.97</v>
          </cell>
          <cell r="AT31">
            <v>0</v>
          </cell>
          <cell r="AU31">
            <v>137549.21</v>
          </cell>
          <cell r="AV31">
            <v>0</v>
          </cell>
          <cell r="AW31">
            <v>115550.69</v>
          </cell>
          <cell r="AX31">
            <v>27893.35</v>
          </cell>
          <cell r="AY31">
            <v>0</v>
          </cell>
          <cell r="AZ31">
            <v>13899.7</v>
          </cell>
          <cell r="BA31">
            <v>492105.41</v>
          </cell>
          <cell r="BB31">
            <v>335793.62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55999.21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513590</v>
          </cell>
          <cell r="CB31">
            <v>0</v>
          </cell>
          <cell r="CC31">
            <v>8891</v>
          </cell>
          <cell r="CD31">
            <v>0</v>
          </cell>
          <cell r="CE31">
            <v>409089.65</v>
          </cell>
          <cell r="CF31">
            <v>86976.97</v>
          </cell>
          <cell r="CG31">
            <v>24791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12089.49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9504.39</v>
          </cell>
          <cell r="CS31">
            <v>409267.75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41407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87168.3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26244.16</v>
          </cell>
          <cell r="FC31">
            <v>34000</v>
          </cell>
          <cell r="FD31">
            <v>0</v>
          </cell>
          <cell r="FE31">
            <v>0</v>
          </cell>
          <cell r="FF31">
            <v>0</v>
          </cell>
          <cell r="FG31">
            <v>10014.299999999999</v>
          </cell>
          <cell r="FH31">
            <v>0</v>
          </cell>
          <cell r="FI31">
            <v>0</v>
          </cell>
          <cell r="FJ31">
            <v>0</v>
          </cell>
          <cell r="FK31">
            <v>11247.6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95990.69</v>
          </cell>
          <cell r="FR31">
            <v>0</v>
          </cell>
          <cell r="FS31">
            <v>480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27474266.250000004</v>
          </cell>
        </row>
        <row r="32">
          <cell r="F32" t="str">
            <v>06037</v>
          </cell>
          <cell r="G32">
            <v>45148569.270000003</v>
          </cell>
          <cell r="H32">
            <v>0</v>
          </cell>
          <cell r="I32">
            <v>0</v>
          </cell>
          <cell r="J32">
            <v>44.77</v>
          </cell>
          <cell r="K32">
            <v>0</v>
          </cell>
          <cell r="L32">
            <v>0</v>
          </cell>
          <cell r="M32">
            <v>545805.64</v>
          </cell>
          <cell r="N32">
            <v>0</v>
          </cell>
          <cell r="O32">
            <v>3630</v>
          </cell>
          <cell r="P32">
            <v>0</v>
          </cell>
          <cell r="Q32">
            <v>0</v>
          </cell>
          <cell r="R32">
            <v>19275</v>
          </cell>
          <cell r="S32">
            <v>0</v>
          </cell>
          <cell r="T32">
            <v>3295.41</v>
          </cell>
          <cell r="U32">
            <v>561118.85</v>
          </cell>
          <cell r="V32">
            <v>47263.87</v>
          </cell>
          <cell r="W32">
            <v>0</v>
          </cell>
          <cell r="X32">
            <v>0</v>
          </cell>
          <cell r="Y32">
            <v>0</v>
          </cell>
          <cell r="Z32">
            <v>1659703.27</v>
          </cell>
          <cell r="AA32">
            <v>188956.34</v>
          </cell>
          <cell r="AB32">
            <v>0</v>
          </cell>
          <cell r="AC32">
            <v>607394.68999999994</v>
          </cell>
          <cell r="AD32">
            <v>58938.73</v>
          </cell>
          <cell r="AE32">
            <v>513238.34</v>
          </cell>
          <cell r="AF32">
            <v>28030.59</v>
          </cell>
          <cell r="AG32">
            <v>434505.66</v>
          </cell>
          <cell r="AH32">
            <v>829402.41</v>
          </cell>
          <cell r="AI32">
            <v>138904759.02000001</v>
          </cell>
          <cell r="AJ32">
            <v>4444516.43</v>
          </cell>
          <cell r="AK32">
            <v>9685636.2400000002</v>
          </cell>
          <cell r="AL32">
            <v>0</v>
          </cell>
          <cell r="AM32">
            <v>0</v>
          </cell>
          <cell r="AN32">
            <v>606.32000000000005</v>
          </cell>
          <cell r="AO32">
            <v>17348693.690000001</v>
          </cell>
          <cell r="AP32">
            <v>796194.01</v>
          </cell>
          <cell r="AQ32">
            <v>0</v>
          </cell>
          <cell r="AR32">
            <v>0</v>
          </cell>
          <cell r="AS32">
            <v>5716501.8799999999</v>
          </cell>
          <cell r="AT32">
            <v>0</v>
          </cell>
          <cell r="AU32">
            <v>1175274.29</v>
          </cell>
          <cell r="AV32">
            <v>0</v>
          </cell>
          <cell r="AW32">
            <v>3149502.04</v>
          </cell>
          <cell r="AX32">
            <v>225142.96</v>
          </cell>
          <cell r="AY32">
            <v>0</v>
          </cell>
          <cell r="AZ32">
            <v>122318.24</v>
          </cell>
          <cell r="BA32">
            <v>8476343.6400000006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587.55999999999995</v>
          </cell>
          <cell r="BQ32">
            <v>0</v>
          </cell>
          <cell r="BR32">
            <v>9872.36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4493580</v>
          </cell>
          <cell r="CB32">
            <v>0</v>
          </cell>
          <cell r="CC32">
            <v>191949.21</v>
          </cell>
          <cell r="CD32">
            <v>0</v>
          </cell>
          <cell r="CE32">
            <v>6311221.8799999999</v>
          </cell>
          <cell r="CF32">
            <v>861501.74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289995.99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93665.68</v>
          </cell>
          <cell r="CR32">
            <v>0</v>
          </cell>
          <cell r="CS32">
            <v>5616907.3200000003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542785.24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361663.18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574097.07999999996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565561.38</v>
          </cell>
          <cell r="FC32">
            <v>427.5</v>
          </cell>
          <cell r="FD32">
            <v>1203776.3400000001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104179.31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38369.81</v>
          </cell>
          <cell r="FS32">
            <v>17478.05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1430988.4</v>
          </cell>
          <cell r="GA32">
            <v>4533837.9400000004</v>
          </cell>
          <cell r="GB32">
            <v>267937107.57000011</v>
          </cell>
        </row>
        <row r="33">
          <cell r="F33" t="str">
            <v>06098</v>
          </cell>
          <cell r="G33">
            <v>3385143.77</v>
          </cell>
          <cell r="H33">
            <v>0</v>
          </cell>
          <cell r="I33">
            <v>0</v>
          </cell>
          <cell r="J33">
            <v>33588.75</v>
          </cell>
          <cell r="K33">
            <v>0</v>
          </cell>
          <cell r="L33">
            <v>0</v>
          </cell>
          <cell r="M33">
            <v>126668.32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32291.41</v>
          </cell>
          <cell r="V33">
            <v>0</v>
          </cell>
          <cell r="W33">
            <v>0</v>
          </cell>
          <cell r="X33">
            <v>0</v>
          </cell>
          <cell r="Y33">
            <v>110826.65</v>
          </cell>
          <cell r="Z33">
            <v>307327.82</v>
          </cell>
          <cell r="AA33">
            <v>18073.54</v>
          </cell>
          <cell r="AB33">
            <v>0</v>
          </cell>
          <cell r="AC33">
            <v>16933.72</v>
          </cell>
          <cell r="AD33">
            <v>1004.93</v>
          </cell>
          <cell r="AE33">
            <v>0</v>
          </cell>
          <cell r="AF33">
            <v>0</v>
          </cell>
          <cell r="AG33">
            <v>4586.58</v>
          </cell>
          <cell r="AH33">
            <v>5869.75</v>
          </cell>
          <cell r="AI33">
            <v>10517235.220000001</v>
          </cell>
          <cell r="AJ33">
            <v>215444.44</v>
          </cell>
          <cell r="AK33">
            <v>661616.76</v>
          </cell>
          <cell r="AL33">
            <v>13573.23</v>
          </cell>
          <cell r="AM33">
            <v>0</v>
          </cell>
          <cell r="AN33">
            <v>0</v>
          </cell>
          <cell r="AO33">
            <v>1019630.76</v>
          </cell>
          <cell r="AP33">
            <v>32456.83</v>
          </cell>
          <cell r="AQ33">
            <v>0</v>
          </cell>
          <cell r="AR33">
            <v>0</v>
          </cell>
          <cell r="AS33">
            <v>182484.07</v>
          </cell>
          <cell r="AT33">
            <v>0</v>
          </cell>
          <cell r="AU33">
            <v>67453.06</v>
          </cell>
          <cell r="AV33">
            <v>0</v>
          </cell>
          <cell r="AW33">
            <v>32846.5</v>
          </cell>
          <cell r="AX33">
            <v>17152.580000000002</v>
          </cell>
          <cell r="AY33">
            <v>0</v>
          </cell>
          <cell r="AZ33">
            <v>4520.7</v>
          </cell>
          <cell r="BA33">
            <v>909921.82</v>
          </cell>
          <cell r="BB33">
            <v>481.91</v>
          </cell>
          <cell r="BC33">
            <v>4260.09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44.72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279900.15000000002</v>
          </cell>
          <cell r="CB33">
            <v>0</v>
          </cell>
          <cell r="CC33">
            <v>0</v>
          </cell>
          <cell r="CD33">
            <v>0</v>
          </cell>
          <cell r="CE33">
            <v>100468.66</v>
          </cell>
          <cell r="CF33">
            <v>13796.84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160765.68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16918.47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43329.3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10599.62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46500</v>
          </cell>
          <cell r="GB33">
            <v>18393716.649999995</v>
          </cell>
        </row>
        <row r="34">
          <cell r="F34" t="str">
            <v>06101</v>
          </cell>
          <cell r="G34">
            <v>2569028.46</v>
          </cell>
          <cell r="H34">
            <v>0</v>
          </cell>
          <cell r="I34">
            <v>0</v>
          </cell>
          <cell r="J34">
            <v>5583.64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170683.53</v>
          </cell>
          <cell r="T34">
            <v>0</v>
          </cell>
          <cell r="U34">
            <v>166413.07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226801.57</v>
          </cell>
          <cell r="AA34">
            <v>9641.5499999999993</v>
          </cell>
          <cell r="AB34">
            <v>0</v>
          </cell>
          <cell r="AC34">
            <v>27018.03</v>
          </cell>
          <cell r="AD34">
            <v>8984.5499999999993</v>
          </cell>
          <cell r="AE34">
            <v>390</v>
          </cell>
          <cell r="AF34">
            <v>0</v>
          </cell>
          <cell r="AG34">
            <v>422727.6</v>
          </cell>
          <cell r="AH34">
            <v>0</v>
          </cell>
          <cell r="AI34">
            <v>10095777.630000001</v>
          </cell>
          <cell r="AJ34">
            <v>228668.47</v>
          </cell>
          <cell r="AK34">
            <v>712467.68</v>
          </cell>
          <cell r="AL34">
            <v>0</v>
          </cell>
          <cell r="AM34">
            <v>0</v>
          </cell>
          <cell r="AN34">
            <v>0</v>
          </cell>
          <cell r="AO34">
            <v>1183591.01</v>
          </cell>
          <cell r="AP34">
            <v>18792.79</v>
          </cell>
          <cell r="AQ34">
            <v>0</v>
          </cell>
          <cell r="AR34">
            <v>0</v>
          </cell>
          <cell r="AS34">
            <v>225107.54</v>
          </cell>
          <cell r="AT34">
            <v>0</v>
          </cell>
          <cell r="AU34">
            <v>80056.899999999994</v>
          </cell>
          <cell r="AV34">
            <v>0</v>
          </cell>
          <cell r="AW34">
            <v>33263.65</v>
          </cell>
          <cell r="AX34">
            <v>17023.46</v>
          </cell>
          <cell r="AY34">
            <v>0</v>
          </cell>
          <cell r="AZ34">
            <v>4430.29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40.36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229967.72</v>
          </cell>
          <cell r="CB34">
            <v>0</v>
          </cell>
          <cell r="CC34">
            <v>3749.72</v>
          </cell>
          <cell r="CD34">
            <v>0</v>
          </cell>
          <cell r="CE34">
            <v>109180.9</v>
          </cell>
          <cell r="CF34">
            <v>30438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29652.2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94.33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16609574.649999999</v>
          </cell>
        </row>
        <row r="35">
          <cell r="F35" t="str">
            <v>06103</v>
          </cell>
          <cell r="G35">
            <v>374608.65</v>
          </cell>
          <cell r="H35">
            <v>0</v>
          </cell>
          <cell r="I35">
            <v>0</v>
          </cell>
          <cell r="J35">
            <v>17578.62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1941.6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16662.07</v>
          </cell>
          <cell r="AA35">
            <v>1148.3800000000001</v>
          </cell>
          <cell r="AB35">
            <v>0</v>
          </cell>
          <cell r="AC35">
            <v>7373.25</v>
          </cell>
          <cell r="AD35">
            <v>10</v>
          </cell>
          <cell r="AE35">
            <v>0</v>
          </cell>
          <cell r="AF35">
            <v>0</v>
          </cell>
          <cell r="AG35">
            <v>22731.56</v>
          </cell>
          <cell r="AH35">
            <v>0</v>
          </cell>
          <cell r="AI35">
            <v>949506.1</v>
          </cell>
          <cell r="AJ35">
            <v>25219.81</v>
          </cell>
          <cell r="AK35">
            <v>20847.88</v>
          </cell>
          <cell r="AL35">
            <v>19572.84</v>
          </cell>
          <cell r="AM35">
            <v>0</v>
          </cell>
          <cell r="AN35">
            <v>0</v>
          </cell>
          <cell r="AO35">
            <v>118681.48</v>
          </cell>
          <cell r="AP35">
            <v>796.03</v>
          </cell>
          <cell r="AQ35">
            <v>0</v>
          </cell>
          <cell r="AR35">
            <v>0</v>
          </cell>
          <cell r="AS35">
            <v>23595.07</v>
          </cell>
          <cell r="AT35">
            <v>0</v>
          </cell>
          <cell r="AU35">
            <v>834</v>
          </cell>
          <cell r="AV35">
            <v>0</v>
          </cell>
          <cell r="AW35">
            <v>0</v>
          </cell>
          <cell r="AX35">
            <v>1483.52</v>
          </cell>
          <cell r="AY35">
            <v>0</v>
          </cell>
          <cell r="AZ35">
            <v>13595.03</v>
          </cell>
          <cell r="BA35">
            <v>106735.55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4.12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30339.5</v>
          </cell>
          <cell r="CF35">
            <v>2109.42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21754.6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2881.24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7492.66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200</v>
          </cell>
          <cell r="FY35">
            <v>0</v>
          </cell>
          <cell r="FZ35">
            <v>0</v>
          </cell>
          <cell r="GA35">
            <v>0</v>
          </cell>
          <cell r="GB35">
            <v>1787702.9800000002</v>
          </cell>
        </row>
        <row r="36">
          <cell r="F36" t="str">
            <v>06112</v>
          </cell>
          <cell r="G36">
            <v>6441447</v>
          </cell>
          <cell r="H36">
            <v>0</v>
          </cell>
          <cell r="I36">
            <v>0</v>
          </cell>
          <cell r="J36">
            <v>7678.22</v>
          </cell>
          <cell r="K36">
            <v>0</v>
          </cell>
          <cell r="L36">
            <v>0</v>
          </cell>
          <cell r="M36">
            <v>16144.15</v>
          </cell>
          <cell r="N36">
            <v>0</v>
          </cell>
          <cell r="O36">
            <v>9274.9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70330.75</v>
          </cell>
          <cell r="V36">
            <v>934</v>
          </cell>
          <cell r="W36">
            <v>0</v>
          </cell>
          <cell r="X36">
            <v>0</v>
          </cell>
          <cell r="Y36">
            <v>262109.83</v>
          </cell>
          <cell r="Z36">
            <v>272034.34000000003</v>
          </cell>
          <cell r="AA36">
            <v>49303.59</v>
          </cell>
          <cell r="AB36">
            <v>0</v>
          </cell>
          <cell r="AC36">
            <v>43510.35</v>
          </cell>
          <cell r="AD36">
            <v>4603.62</v>
          </cell>
          <cell r="AE36">
            <v>43126.61</v>
          </cell>
          <cell r="AF36">
            <v>0</v>
          </cell>
          <cell r="AG36">
            <v>99759.37</v>
          </cell>
          <cell r="AH36">
            <v>0</v>
          </cell>
          <cell r="AI36">
            <v>18390727.100000001</v>
          </cell>
          <cell r="AJ36">
            <v>606329.21</v>
          </cell>
          <cell r="AK36">
            <v>798457.8</v>
          </cell>
          <cell r="AL36">
            <v>126371.73</v>
          </cell>
          <cell r="AM36">
            <v>0</v>
          </cell>
          <cell r="AN36">
            <v>0</v>
          </cell>
          <cell r="AO36">
            <v>2566986.9900000002</v>
          </cell>
          <cell r="AP36">
            <v>96850.37</v>
          </cell>
          <cell r="AQ36">
            <v>0</v>
          </cell>
          <cell r="AR36">
            <v>0</v>
          </cell>
          <cell r="AS36">
            <v>575307.78</v>
          </cell>
          <cell r="AT36">
            <v>0</v>
          </cell>
          <cell r="AU36">
            <v>87400.85</v>
          </cell>
          <cell r="AV36">
            <v>0</v>
          </cell>
          <cell r="AW36">
            <v>75724.31</v>
          </cell>
          <cell r="AX36">
            <v>30364.080000000002</v>
          </cell>
          <cell r="AY36">
            <v>0</v>
          </cell>
          <cell r="AZ36">
            <v>16695.28</v>
          </cell>
          <cell r="BA36">
            <v>1530764.14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557.83000000000004</v>
          </cell>
          <cell r="BP36">
            <v>79.099999999999994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937340.96</v>
          </cell>
          <cell r="CB36">
            <v>0</v>
          </cell>
          <cell r="CC36">
            <v>17004</v>
          </cell>
          <cell r="CD36">
            <v>0</v>
          </cell>
          <cell r="CE36">
            <v>410296.59</v>
          </cell>
          <cell r="CF36">
            <v>88545.62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-576.30999999999995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5276.54</v>
          </cell>
          <cell r="CS36">
            <v>541995.71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23873.49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75450</v>
          </cell>
          <cell r="FC36">
            <v>3499.86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51436.1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34377015.860000007</v>
          </cell>
        </row>
        <row r="37">
          <cell r="F37" t="str">
            <v>06114</v>
          </cell>
          <cell r="G37">
            <v>46277166.990000002</v>
          </cell>
          <cell r="H37">
            <v>0</v>
          </cell>
          <cell r="I37">
            <v>0</v>
          </cell>
          <cell r="J37">
            <v>830.93</v>
          </cell>
          <cell r="K37">
            <v>0</v>
          </cell>
          <cell r="L37">
            <v>0</v>
          </cell>
          <cell r="M37">
            <v>189440.8</v>
          </cell>
          <cell r="N37">
            <v>0</v>
          </cell>
          <cell r="O37">
            <v>0</v>
          </cell>
          <cell r="P37">
            <v>33984.589999999997</v>
          </cell>
          <cell r="Q37">
            <v>104045</v>
          </cell>
          <cell r="R37">
            <v>45643.5</v>
          </cell>
          <cell r="S37">
            <v>0</v>
          </cell>
          <cell r="T37">
            <v>0</v>
          </cell>
          <cell r="U37">
            <v>820001.47</v>
          </cell>
          <cell r="V37">
            <v>8934.24</v>
          </cell>
          <cell r="W37">
            <v>115617.08</v>
          </cell>
          <cell r="X37">
            <v>0</v>
          </cell>
          <cell r="Y37">
            <v>209611.08</v>
          </cell>
          <cell r="Z37">
            <v>1989948.79</v>
          </cell>
          <cell r="AA37">
            <v>206535.77</v>
          </cell>
          <cell r="AB37">
            <v>0</v>
          </cell>
          <cell r="AC37">
            <v>231139.28</v>
          </cell>
          <cell r="AD37">
            <v>32950.25</v>
          </cell>
          <cell r="AE37">
            <v>187930.79</v>
          </cell>
          <cell r="AF37">
            <v>29091.96</v>
          </cell>
          <cell r="AG37">
            <v>446969.14</v>
          </cell>
          <cell r="AH37">
            <v>220131.91</v>
          </cell>
          <cell r="AI37">
            <v>162957909.69</v>
          </cell>
          <cell r="AJ37">
            <v>4374789.55</v>
          </cell>
          <cell r="AK37">
            <v>16361618.4</v>
          </cell>
          <cell r="AL37">
            <v>11056.56</v>
          </cell>
          <cell r="AM37">
            <v>0</v>
          </cell>
          <cell r="AN37">
            <v>911.14</v>
          </cell>
          <cell r="AO37">
            <v>21530581.120000001</v>
          </cell>
          <cell r="AP37">
            <v>899401.9</v>
          </cell>
          <cell r="AQ37">
            <v>0</v>
          </cell>
          <cell r="AR37">
            <v>0</v>
          </cell>
          <cell r="AS37">
            <v>6313199.1699999999</v>
          </cell>
          <cell r="AT37">
            <v>0</v>
          </cell>
          <cell r="AU37">
            <v>2265852.0699999998</v>
          </cell>
          <cell r="AV37">
            <v>0</v>
          </cell>
          <cell r="AW37">
            <v>3627235.5</v>
          </cell>
          <cell r="AX37">
            <v>266446.02</v>
          </cell>
          <cell r="AY37">
            <v>0</v>
          </cell>
          <cell r="AZ37">
            <v>166512.31</v>
          </cell>
          <cell r="BA37">
            <v>9079075.1199999992</v>
          </cell>
          <cell r="BB37">
            <v>1885.36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670.11</v>
          </cell>
          <cell r="BQ37">
            <v>0</v>
          </cell>
          <cell r="BR37">
            <v>10668.99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4501072</v>
          </cell>
          <cell r="CB37">
            <v>0</v>
          </cell>
          <cell r="CC37">
            <v>143947.34</v>
          </cell>
          <cell r="CD37">
            <v>48566.17</v>
          </cell>
          <cell r="CE37">
            <v>5288667.1100000003</v>
          </cell>
          <cell r="CF37">
            <v>544515.22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356899.57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5654.14</v>
          </cell>
          <cell r="CR37">
            <v>16382.37</v>
          </cell>
          <cell r="CS37">
            <v>5886059.5999999996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53482.52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392820.92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167094.29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543490.39</v>
          </cell>
          <cell r="FC37">
            <v>0</v>
          </cell>
          <cell r="FD37">
            <v>773554.62</v>
          </cell>
          <cell r="FE37">
            <v>0</v>
          </cell>
          <cell r="FF37">
            <v>0</v>
          </cell>
          <cell r="FG37">
            <v>-2592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507230.11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43788.49</v>
          </cell>
          <cell r="FS37">
            <v>122492.76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12162.19</v>
          </cell>
          <cell r="FY37">
            <v>0</v>
          </cell>
          <cell r="FZ37">
            <v>3545897.72</v>
          </cell>
          <cell r="GA37">
            <v>0</v>
          </cell>
          <cell r="GB37">
            <v>301968972.11000007</v>
          </cell>
        </row>
        <row r="38">
          <cell r="F38" t="str">
            <v>06117</v>
          </cell>
          <cell r="G38">
            <v>12136273.77</v>
          </cell>
          <cell r="H38">
            <v>0</v>
          </cell>
          <cell r="I38">
            <v>0</v>
          </cell>
          <cell r="J38">
            <v>22385.88</v>
          </cell>
          <cell r="K38">
            <v>0</v>
          </cell>
          <cell r="L38">
            <v>0</v>
          </cell>
          <cell r="M38">
            <v>366258.11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26780</v>
          </cell>
          <cell r="S38">
            <v>0</v>
          </cell>
          <cell r="T38">
            <v>0</v>
          </cell>
          <cell r="U38">
            <v>207655.88</v>
          </cell>
          <cell r="V38">
            <v>0</v>
          </cell>
          <cell r="W38">
            <v>0</v>
          </cell>
          <cell r="X38">
            <v>0</v>
          </cell>
          <cell r="Y38">
            <v>1214540.8799999999</v>
          </cell>
          <cell r="Z38">
            <v>957569.76</v>
          </cell>
          <cell r="AA38">
            <v>60297.34</v>
          </cell>
          <cell r="AB38">
            <v>0</v>
          </cell>
          <cell r="AC38">
            <v>102035.46</v>
          </cell>
          <cell r="AD38">
            <v>130517.99</v>
          </cell>
          <cell r="AE38">
            <v>238883.9</v>
          </cell>
          <cell r="AF38">
            <v>0</v>
          </cell>
          <cell r="AG38">
            <v>111080.45</v>
          </cell>
          <cell r="AH38">
            <v>41952.88</v>
          </cell>
          <cell r="AI38">
            <v>39866851.829999998</v>
          </cell>
          <cell r="AJ38">
            <v>1068392.32</v>
          </cell>
          <cell r="AK38">
            <v>1475381.16</v>
          </cell>
          <cell r="AL38">
            <v>272714.33</v>
          </cell>
          <cell r="AM38">
            <v>0</v>
          </cell>
          <cell r="AN38">
            <v>0</v>
          </cell>
          <cell r="AO38">
            <v>4748931.49</v>
          </cell>
          <cell r="AP38">
            <v>165083.35</v>
          </cell>
          <cell r="AQ38">
            <v>0</v>
          </cell>
          <cell r="AR38">
            <v>0</v>
          </cell>
          <cell r="AS38">
            <v>547793.04</v>
          </cell>
          <cell r="AT38">
            <v>0</v>
          </cell>
          <cell r="AU38">
            <v>354711.79</v>
          </cell>
          <cell r="AV38">
            <v>0</v>
          </cell>
          <cell r="AW38">
            <v>208005.89</v>
          </cell>
          <cell r="AX38">
            <v>67220.27</v>
          </cell>
          <cell r="AY38">
            <v>0</v>
          </cell>
          <cell r="AZ38">
            <v>12983.49</v>
          </cell>
          <cell r="BA38">
            <v>2302009.11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166.86</v>
          </cell>
          <cell r="BQ38">
            <v>0</v>
          </cell>
          <cell r="BR38">
            <v>3905.9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1072157.8999999999</v>
          </cell>
          <cell r="CB38">
            <v>0</v>
          </cell>
          <cell r="CC38">
            <v>24323.58</v>
          </cell>
          <cell r="CD38">
            <v>0</v>
          </cell>
          <cell r="CE38">
            <v>319212.15999999997</v>
          </cell>
          <cell r="CF38">
            <v>100104.59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3587.9</v>
          </cell>
          <cell r="CS38">
            <v>498496.25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30613.63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71802.66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19324.21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2280.1799999999998</v>
          </cell>
          <cell r="GB38">
            <v>68852286.189999998</v>
          </cell>
        </row>
        <row r="39">
          <cell r="F39" t="str">
            <v>06119</v>
          </cell>
          <cell r="G39">
            <v>25798778.780000001</v>
          </cell>
          <cell r="H39">
            <v>0</v>
          </cell>
          <cell r="I39">
            <v>0</v>
          </cell>
          <cell r="J39">
            <v>233038.32</v>
          </cell>
          <cell r="K39">
            <v>0</v>
          </cell>
          <cell r="L39">
            <v>0</v>
          </cell>
          <cell r="M39">
            <v>302796.56</v>
          </cell>
          <cell r="N39">
            <v>0</v>
          </cell>
          <cell r="O39">
            <v>33970</v>
          </cell>
          <cell r="P39">
            <v>0</v>
          </cell>
          <cell r="Q39">
            <v>0</v>
          </cell>
          <cell r="R39">
            <v>0</v>
          </cell>
          <cell r="S39">
            <v>406250.25</v>
          </cell>
          <cell r="T39">
            <v>61180.23</v>
          </cell>
          <cell r="U39">
            <v>261276.7</v>
          </cell>
          <cell r="V39">
            <v>69621.2</v>
          </cell>
          <cell r="W39">
            <v>0</v>
          </cell>
          <cell r="X39">
            <v>0</v>
          </cell>
          <cell r="Y39">
            <v>72699.5</v>
          </cell>
          <cell r="Z39">
            <v>1006020.57</v>
          </cell>
          <cell r="AA39">
            <v>48613.72</v>
          </cell>
          <cell r="AB39">
            <v>0</v>
          </cell>
          <cell r="AC39">
            <v>488845.38</v>
          </cell>
          <cell r="AD39">
            <v>15472.9</v>
          </cell>
          <cell r="AE39">
            <v>258644.11</v>
          </cell>
          <cell r="AF39">
            <v>16710.900000000001</v>
          </cell>
          <cell r="AG39">
            <v>101150.28</v>
          </cell>
          <cell r="AH39">
            <v>245727.45</v>
          </cell>
          <cell r="AI39">
            <v>76205389.829999998</v>
          </cell>
          <cell r="AJ39">
            <v>2009712.55</v>
          </cell>
          <cell r="AK39">
            <v>6701880.4400000004</v>
          </cell>
          <cell r="AL39">
            <v>537090.18999999994</v>
          </cell>
          <cell r="AM39">
            <v>0</v>
          </cell>
          <cell r="AN39">
            <v>3678.43</v>
          </cell>
          <cell r="AO39">
            <v>10270131.65</v>
          </cell>
          <cell r="AP39">
            <v>300457.58</v>
          </cell>
          <cell r="AQ39">
            <v>0</v>
          </cell>
          <cell r="AR39">
            <v>0</v>
          </cell>
          <cell r="AS39">
            <v>2382816.79</v>
          </cell>
          <cell r="AT39">
            <v>0</v>
          </cell>
          <cell r="AU39">
            <v>350668.31</v>
          </cell>
          <cell r="AV39">
            <v>0</v>
          </cell>
          <cell r="AW39">
            <v>849410.24</v>
          </cell>
          <cell r="AX39">
            <v>128323.97</v>
          </cell>
          <cell r="AY39">
            <v>0</v>
          </cell>
          <cell r="AZ39">
            <v>59655.95</v>
          </cell>
          <cell r="BA39">
            <v>7724404.1100000003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5291.28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321.57</v>
          </cell>
          <cell r="BQ39">
            <v>0</v>
          </cell>
          <cell r="BR39">
            <v>522679.96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2555030.17</v>
          </cell>
          <cell r="CB39">
            <v>0</v>
          </cell>
          <cell r="CC39">
            <v>157713.66</v>
          </cell>
          <cell r="CD39">
            <v>0</v>
          </cell>
          <cell r="CE39">
            <v>1558829.21</v>
          </cell>
          <cell r="CF39">
            <v>363098.04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68144.600000000006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2956.49</v>
          </cell>
          <cell r="CR39">
            <v>23572.93</v>
          </cell>
          <cell r="CS39">
            <v>1785676.4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121808.23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134378.07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264086.02</v>
          </cell>
          <cell r="FC39">
            <v>3412.5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28354.98</v>
          </cell>
          <cell r="FK39">
            <v>0</v>
          </cell>
          <cell r="FL39">
            <v>24567.360000000001</v>
          </cell>
          <cell r="FM39">
            <v>1669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11381.24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490647.54</v>
          </cell>
          <cell r="GA39">
            <v>0</v>
          </cell>
          <cell r="GB39">
            <v>145068036.14000002</v>
          </cell>
        </row>
        <row r="40">
          <cell r="F40" t="str">
            <v>06122</v>
          </cell>
          <cell r="G40">
            <v>4488603.79</v>
          </cell>
          <cell r="H40">
            <v>0</v>
          </cell>
          <cell r="I40">
            <v>0</v>
          </cell>
          <cell r="J40">
            <v>811.09</v>
          </cell>
          <cell r="K40">
            <v>0</v>
          </cell>
          <cell r="L40">
            <v>0</v>
          </cell>
          <cell r="M40">
            <v>168368.18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89708</v>
          </cell>
          <cell r="T40">
            <v>0</v>
          </cell>
          <cell r="U40">
            <v>50614.38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244190.26</v>
          </cell>
          <cell r="AA40">
            <v>14846.2</v>
          </cell>
          <cell r="AB40">
            <v>0</v>
          </cell>
          <cell r="AC40">
            <v>95479.22</v>
          </cell>
          <cell r="AD40">
            <v>4292.88</v>
          </cell>
          <cell r="AE40">
            <v>0</v>
          </cell>
          <cell r="AF40">
            <v>0</v>
          </cell>
          <cell r="AG40">
            <v>25133.41</v>
          </cell>
          <cell r="AH40">
            <v>26613.77</v>
          </cell>
          <cell r="AI40">
            <v>14735455.73</v>
          </cell>
          <cell r="AJ40">
            <v>339067.65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1655325.44</v>
          </cell>
          <cell r="AP40">
            <v>122227.23</v>
          </cell>
          <cell r="AQ40">
            <v>0</v>
          </cell>
          <cell r="AR40">
            <v>0</v>
          </cell>
          <cell r="AS40">
            <v>321286.03000000003</v>
          </cell>
          <cell r="AT40">
            <v>0</v>
          </cell>
          <cell r="AU40">
            <v>61276.86</v>
          </cell>
          <cell r="AV40">
            <v>0</v>
          </cell>
          <cell r="AW40">
            <v>89352.56</v>
          </cell>
          <cell r="AX40">
            <v>24427.19</v>
          </cell>
          <cell r="AY40">
            <v>0</v>
          </cell>
          <cell r="AZ40">
            <v>14707.85</v>
          </cell>
          <cell r="BA40">
            <v>1209098.79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10376.84</v>
          </cell>
          <cell r="BP40">
            <v>60.76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269378.7</v>
          </cell>
          <cell r="CF40">
            <v>49997.59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10810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300327.48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5755.15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50510.78</v>
          </cell>
          <cell r="FC40">
            <v>2040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102329.31</v>
          </cell>
          <cell r="FT40">
            <v>83060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24665533.120000001</v>
          </cell>
        </row>
        <row r="41">
          <cell r="F41" t="str">
            <v>07002</v>
          </cell>
          <cell r="G41">
            <v>1142977.6100000001</v>
          </cell>
          <cell r="H41">
            <v>0</v>
          </cell>
          <cell r="I41">
            <v>62.74</v>
          </cell>
          <cell r="J41">
            <v>1427.77</v>
          </cell>
          <cell r="K41">
            <v>0</v>
          </cell>
          <cell r="L41">
            <v>535.84</v>
          </cell>
          <cell r="M41">
            <v>21857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1340.07</v>
          </cell>
          <cell r="V41">
            <v>918.1</v>
          </cell>
          <cell r="W41">
            <v>0</v>
          </cell>
          <cell r="X41">
            <v>0</v>
          </cell>
          <cell r="Y41">
            <v>0</v>
          </cell>
          <cell r="Z41">
            <v>32991.879999999997</v>
          </cell>
          <cell r="AA41">
            <v>161.74</v>
          </cell>
          <cell r="AB41">
            <v>0</v>
          </cell>
          <cell r="AC41">
            <v>81848.100000000006</v>
          </cell>
          <cell r="AD41">
            <v>547.98</v>
          </cell>
          <cell r="AE41">
            <v>0</v>
          </cell>
          <cell r="AF41">
            <v>0</v>
          </cell>
          <cell r="AG41">
            <v>20623.580000000002</v>
          </cell>
          <cell r="AH41">
            <v>8155.57</v>
          </cell>
          <cell r="AI41">
            <v>2891180.45</v>
          </cell>
          <cell r="AJ41">
            <v>68286.210000000006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355854.32</v>
          </cell>
          <cell r="AP41">
            <v>40235.839999999997</v>
          </cell>
          <cell r="AQ41">
            <v>0</v>
          </cell>
          <cell r="AR41">
            <v>0</v>
          </cell>
          <cell r="AS41">
            <v>121045.06</v>
          </cell>
          <cell r="AT41">
            <v>0</v>
          </cell>
          <cell r="AU41">
            <v>26315.42</v>
          </cell>
          <cell r="AV41">
            <v>0</v>
          </cell>
          <cell r="AW41">
            <v>3237.93</v>
          </cell>
          <cell r="AX41">
            <v>3961.21</v>
          </cell>
          <cell r="AY41">
            <v>0</v>
          </cell>
          <cell r="AZ41">
            <v>8867.2199999999993</v>
          </cell>
          <cell r="BA41">
            <v>232198.49</v>
          </cell>
          <cell r="BB41">
            <v>202126.29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1519.34</v>
          </cell>
          <cell r="BP41">
            <v>75006.97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5965</v>
          </cell>
          <cell r="CD41">
            <v>0</v>
          </cell>
          <cell r="CE41">
            <v>126162.13</v>
          </cell>
          <cell r="CF41">
            <v>37955.769999999997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8071.1</v>
          </cell>
          <cell r="CS41">
            <v>97087.16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12315.06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7904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5638742.9499999983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813.09</v>
          </cell>
          <cell r="AB42">
            <v>0</v>
          </cell>
          <cell r="AC42">
            <v>33.200000000000003</v>
          </cell>
          <cell r="AD42">
            <v>0</v>
          </cell>
          <cell r="AE42">
            <v>0</v>
          </cell>
          <cell r="AF42">
            <v>0</v>
          </cell>
          <cell r="AG42">
            <v>11164.61</v>
          </cell>
          <cell r="AH42">
            <v>0</v>
          </cell>
          <cell r="AI42">
            <v>428855.03</v>
          </cell>
          <cell r="AJ42">
            <v>419.33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6841.82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291.31</v>
          </cell>
          <cell r="AY42">
            <v>0</v>
          </cell>
          <cell r="AZ42">
            <v>0</v>
          </cell>
          <cell r="BA42">
            <v>80401.25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5375.65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10244.34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544439.63000000012</v>
          </cell>
        </row>
        <row r="43">
          <cell r="F43" t="str">
            <v>08122</v>
          </cell>
          <cell r="G43">
            <v>16251240.82</v>
          </cell>
          <cell r="H43">
            <v>0</v>
          </cell>
          <cell r="I43">
            <v>998.43</v>
          </cell>
          <cell r="J43">
            <v>67116.36</v>
          </cell>
          <cell r="K43">
            <v>0</v>
          </cell>
          <cell r="L43">
            <v>0</v>
          </cell>
          <cell r="M43">
            <v>97445.17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6595</v>
          </cell>
          <cell r="U43">
            <v>21400.78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399178.02</v>
          </cell>
          <cell r="AA43">
            <v>33727.61</v>
          </cell>
          <cell r="AB43">
            <v>0</v>
          </cell>
          <cell r="AC43">
            <v>160328.24</v>
          </cell>
          <cell r="AD43">
            <v>1017.67</v>
          </cell>
          <cell r="AE43">
            <v>66617.87</v>
          </cell>
          <cell r="AF43">
            <v>19636.169999999998</v>
          </cell>
          <cell r="AG43">
            <v>377628.3</v>
          </cell>
          <cell r="AH43">
            <v>0</v>
          </cell>
          <cell r="AI43">
            <v>39909147.219999999</v>
          </cell>
          <cell r="AJ43">
            <v>1441601.11</v>
          </cell>
          <cell r="AK43">
            <v>2137340.6</v>
          </cell>
          <cell r="AL43">
            <v>515.57000000000005</v>
          </cell>
          <cell r="AM43">
            <v>0</v>
          </cell>
          <cell r="AN43">
            <v>0</v>
          </cell>
          <cell r="AO43">
            <v>5798843.4500000002</v>
          </cell>
          <cell r="AP43">
            <v>471431.13</v>
          </cell>
          <cell r="AQ43">
            <v>0</v>
          </cell>
          <cell r="AR43">
            <v>0</v>
          </cell>
          <cell r="AS43">
            <v>1903947.9</v>
          </cell>
          <cell r="AT43">
            <v>0</v>
          </cell>
          <cell r="AU43">
            <v>262926.61</v>
          </cell>
          <cell r="AV43">
            <v>0</v>
          </cell>
          <cell r="AW43">
            <v>395530.17</v>
          </cell>
          <cell r="AX43">
            <v>65462.79</v>
          </cell>
          <cell r="AY43">
            <v>0</v>
          </cell>
          <cell r="AZ43">
            <v>54995.81</v>
          </cell>
          <cell r="BA43">
            <v>2147878.5299999998</v>
          </cell>
          <cell r="BB43">
            <v>2934.87</v>
          </cell>
          <cell r="BC43">
            <v>45618.13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594.80999999999995</v>
          </cell>
          <cell r="BP43">
            <v>24213.93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1596107.35</v>
          </cell>
          <cell r="CB43">
            <v>0</v>
          </cell>
          <cell r="CC43">
            <v>54888.58</v>
          </cell>
          <cell r="CD43">
            <v>0</v>
          </cell>
          <cell r="CE43">
            <v>1909412.22</v>
          </cell>
          <cell r="CF43">
            <v>320985.48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87085.08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5785.18</v>
          </cell>
          <cell r="CR43">
            <v>41943.24</v>
          </cell>
          <cell r="CS43">
            <v>2115237.06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57520.21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114045.4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199605</v>
          </cell>
          <cell r="FC43">
            <v>33993.17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30288.38</v>
          </cell>
          <cell r="FK43">
            <v>32312.01</v>
          </cell>
          <cell r="FL43">
            <v>0</v>
          </cell>
          <cell r="FM43">
            <v>16537</v>
          </cell>
          <cell r="FN43">
            <v>0</v>
          </cell>
          <cell r="FO43">
            <v>0</v>
          </cell>
          <cell r="FP43">
            <v>0</v>
          </cell>
          <cell r="FQ43">
            <v>45388.56</v>
          </cell>
          <cell r="FR43">
            <v>1693.12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500</v>
          </cell>
          <cell r="FY43">
            <v>0</v>
          </cell>
          <cell r="FZ43">
            <v>0</v>
          </cell>
          <cell r="GA43">
            <v>0</v>
          </cell>
          <cell r="GB43">
            <v>78829240.110000029</v>
          </cell>
        </row>
        <row r="44">
          <cell r="F44" t="str">
            <v>08130</v>
          </cell>
          <cell r="G44">
            <v>880105.85</v>
          </cell>
          <cell r="H44">
            <v>0</v>
          </cell>
          <cell r="I44">
            <v>0</v>
          </cell>
          <cell r="J44">
            <v>231043.55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1950</v>
          </cell>
          <cell r="S44">
            <v>0</v>
          </cell>
          <cell r="T44">
            <v>0</v>
          </cell>
          <cell r="U44">
            <v>11522.59</v>
          </cell>
          <cell r="V44">
            <v>42</v>
          </cell>
          <cell r="W44">
            <v>0</v>
          </cell>
          <cell r="X44">
            <v>0</v>
          </cell>
          <cell r="Y44">
            <v>0</v>
          </cell>
          <cell r="Z44">
            <v>104183.21</v>
          </cell>
          <cell r="AA44">
            <v>3759.22</v>
          </cell>
          <cell r="AB44">
            <v>0</v>
          </cell>
          <cell r="AC44">
            <v>3701.8</v>
          </cell>
          <cell r="AD44">
            <v>604.9</v>
          </cell>
          <cell r="AE44">
            <v>2147.35</v>
          </cell>
          <cell r="AF44">
            <v>0</v>
          </cell>
          <cell r="AG44">
            <v>6458.65</v>
          </cell>
          <cell r="AH44">
            <v>5464.31</v>
          </cell>
          <cell r="AI44">
            <v>4244860.87</v>
          </cell>
          <cell r="AJ44">
            <v>89294.080000000002</v>
          </cell>
          <cell r="AK44">
            <v>299424.36</v>
          </cell>
          <cell r="AL44">
            <v>0</v>
          </cell>
          <cell r="AM44">
            <v>0</v>
          </cell>
          <cell r="AN44">
            <v>0</v>
          </cell>
          <cell r="AO44">
            <v>440629</v>
          </cell>
          <cell r="AP44">
            <v>43419.98</v>
          </cell>
          <cell r="AQ44">
            <v>0</v>
          </cell>
          <cell r="AR44">
            <v>0</v>
          </cell>
          <cell r="AS44">
            <v>126187.61</v>
          </cell>
          <cell r="AT44">
            <v>0</v>
          </cell>
          <cell r="AU44">
            <v>9593.81</v>
          </cell>
          <cell r="AV44">
            <v>0</v>
          </cell>
          <cell r="AW44">
            <v>0</v>
          </cell>
          <cell r="AX44">
            <v>4409.42</v>
          </cell>
          <cell r="AY44">
            <v>0</v>
          </cell>
          <cell r="AZ44">
            <v>4050.86</v>
          </cell>
          <cell r="BA44">
            <v>359963.19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2258.08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2494</v>
          </cell>
          <cell r="CD44">
            <v>0</v>
          </cell>
          <cell r="CE44">
            <v>70547.23</v>
          </cell>
          <cell r="CF44">
            <v>15032.63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138287.79999999999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35920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16910.57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200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186350.43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2250</v>
          </cell>
          <cell r="FY44">
            <v>0</v>
          </cell>
          <cell r="FZ44">
            <v>0</v>
          </cell>
          <cell r="GA44">
            <v>0</v>
          </cell>
          <cell r="GB44">
            <v>7343067.3500000015</v>
          </cell>
        </row>
        <row r="45">
          <cell r="F45" t="str">
            <v>08401</v>
          </cell>
          <cell r="G45">
            <v>1946926.66</v>
          </cell>
          <cell r="H45">
            <v>187.91</v>
          </cell>
          <cell r="I45">
            <v>3724.27</v>
          </cell>
          <cell r="J45">
            <v>86236.93</v>
          </cell>
          <cell r="K45">
            <v>0</v>
          </cell>
          <cell r="L45">
            <v>0</v>
          </cell>
          <cell r="M45">
            <v>23030.3</v>
          </cell>
          <cell r="N45">
            <v>0</v>
          </cell>
          <cell r="O45">
            <v>3244.6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5171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119572.21</v>
          </cell>
          <cell r="AA45">
            <v>10730.61</v>
          </cell>
          <cell r="AB45">
            <v>0</v>
          </cell>
          <cell r="AC45">
            <v>28547.26</v>
          </cell>
          <cell r="AD45">
            <v>4415.83</v>
          </cell>
          <cell r="AE45">
            <v>3251.88</v>
          </cell>
          <cell r="AF45">
            <v>1582.07</v>
          </cell>
          <cell r="AG45">
            <v>34476.21</v>
          </cell>
          <cell r="AH45">
            <v>10086.76</v>
          </cell>
          <cell r="AI45">
            <v>7214574.6399999997</v>
          </cell>
          <cell r="AJ45">
            <v>190378.6</v>
          </cell>
          <cell r="AK45">
            <v>639865.80000000005</v>
          </cell>
          <cell r="AL45">
            <v>20569.98</v>
          </cell>
          <cell r="AM45">
            <v>0</v>
          </cell>
          <cell r="AN45">
            <v>0</v>
          </cell>
          <cell r="AO45">
            <v>981630.89</v>
          </cell>
          <cell r="AP45">
            <v>55699.98</v>
          </cell>
          <cell r="AQ45">
            <v>0</v>
          </cell>
          <cell r="AR45">
            <v>0</v>
          </cell>
          <cell r="AS45">
            <v>282163.74</v>
          </cell>
          <cell r="AT45">
            <v>0</v>
          </cell>
          <cell r="AU45">
            <v>11686.81</v>
          </cell>
          <cell r="AV45">
            <v>0</v>
          </cell>
          <cell r="AW45">
            <v>24129.45</v>
          </cell>
          <cell r="AX45">
            <v>11945.4</v>
          </cell>
          <cell r="AY45">
            <v>0</v>
          </cell>
          <cell r="AZ45">
            <v>9457.5300000000007</v>
          </cell>
          <cell r="BA45">
            <v>677147.51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4328.04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234545</v>
          </cell>
          <cell r="CB45">
            <v>0</v>
          </cell>
          <cell r="CC45">
            <v>7980.71</v>
          </cell>
          <cell r="CD45">
            <v>0</v>
          </cell>
          <cell r="CE45">
            <v>244475.49</v>
          </cell>
          <cell r="CF45">
            <v>74157.539999999994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320650.90999999997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3207.96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33853.46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39857.4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3360.06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3225</v>
          </cell>
          <cell r="FY45">
            <v>0</v>
          </cell>
          <cell r="FZ45">
            <v>0</v>
          </cell>
          <cell r="GA45">
            <v>0</v>
          </cell>
          <cell r="GB45">
            <v>13370076.400000002</v>
          </cell>
        </row>
        <row r="46">
          <cell r="F46" t="str">
            <v>08402</v>
          </cell>
          <cell r="G46">
            <v>1930058.49</v>
          </cell>
          <cell r="H46">
            <v>0</v>
          </cell>
          <cell r="I46">
            <v>0</v>
          </cell>
          <cell r="J46">
            <v>110037.74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3656</v>
          </cell>
          <cell r="V46">
            <v>1165.58</v>
          </cell>
          <cell r="W46">
            <v>0</v>
          </cell>
          <cell r="X46">
            <v>0</v>
          </cell>
          <cell r="Y46">
            <v>0</v>
          </cell>
          <cell r="Z46">
            <v>107987.4</v>
          </cell>
          <cell r="AA46">
            <v>3782.37</v>
          </cell>
          <cell r="AB46">
            <v>0</v>
          </cell>
          <cell r="AC46">
            <v>5900</v>
          </cell>
          <cell r="AD46">
            <v>1244.1400000000001</v>
          </cell>
          <cell r="AE46">
            <v>625</v>
          </cell>
          <cell r="AF46">
            <v>0</v>
          </cell>
          <cell r="AG46">
            <v>50024.09</v>
          </cell>
          <cell r="AH46">
            <v>0</v>
          </cell>
          <cell r="AI46">
            <v>5481502.5199999996</v>
          </cell>
          <cell r="AJ46">
            <v>139490.51999999999</v>
          </cell>
          <cell r="AK46">
            <v>0</v>
          </cell>
          <cell r="AL46">
            <v>16.07</v>
          </cell>
          <cell r="AM46">
            <v>0</v>
          </cell>
          <cell r="AN46">
            <v>0</v>
          </cell>
          <cell r="AO46">
            <v>666416.30000000005</v>
          </cell>
          <cell r="AP46">
            <v>26558.55</v>
          </cell>
          <cell r="AQ46">
            <v>0</v>
          </cell>
          <cell r="AR46">
            <v>0</v>
          </cell>
          <cell r="AS46">
            <v>163628.94</v>
          </cell>
          <cell r="AT46">
            <v>0</v>
          </cell>
          <cell r="AU46">
            <v>26564.43</v>
          </cell>
          <cell r="AV46">
            <v>0</v>
          </cell>
          <cell r="AW46">
            <v>9654.9</v>
          </cell>
          <cell r="AX46">
            <v>8864.44</v>
          </cell>
          <cell r="AY46">
            <v>0</v>
          </cell>
          <cell r="AZ46">
            <v>3310.34</v>
          </cell>
          <cell r="BA46">
            <v>414182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3222.14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3866.21</v>
          </cell>
          <cell r="CD46">
            <v>0</v>
          </cell>
          <cell r="CE46">
            <v>182659</v>
          </cell>
          <cell r="CF46">
            <v>19291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137716.99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12265.08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800</v>
          </cell>
          <cell r="FS46">
            <v>8452.8700000000008</v>
          </cell>
          <cell r="FT46">
            <v>28571.67</v>
          </cell>
          <cell r="FU46">
            <v>0</v>
          </cell>
          <cell r="FV46">
            <v>0</v>
          </cell>
          <cell r="FW46">
            <v>0</v>
          </cell>
          <cell r="FX46">
            <v>1399</v>
          </cell>
          <cell r="FY46">
            <v>0</v>
          </cell>
          <cell r="FZ46">
            <v>37111.199999999997</v>
          </cell>
          <cell r="GA46">
            <v>0</v>
          </cell>
          <cell r="GB46">
            <v>9590024.9800000004</v>
          </cell>
        </row>
        <row r="47">
          <cell r="F47" t="str">
            <v>08404</v>
          </cell>
          <cell r="G47">
            <v>3732217.74</v>
          </cell>
          <cell r="H47">
            <v>0</v>
          </cell>
          <cell r="I47">
            <v>1291.51</v>
          </cell>
          <cell r="J47">
            <v>165366.82999999999</v>
          </cell>
          <cell r="K47">
            <v>0</v>
          </cell>
          <cell r="L47">
            <v>0</v>
          </cell>
          <cell r="M47">
            <v>59845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11661.34</v>
          </cell>
          <cell r="T47">
            <v>96721.85</v>
          </cell>
          <cell r="U47">
            <v>39385.31</v>
          </cell>
          <cell r="V47">
            <v>0</v>
          </cell>
          <cell r="W47">
            <v>0</v>
          </cell>
          <cell r="X47">
            <v>0</v>
          </cell>
          <cell r="Y47">
            <v>105</v>
          </cell>
          <cell r="Z47">
            <v>231692.26</v>
          </cell>
          <cell r="AA47">
            <v>5773.87</v>
          </cell>
          <cell r="AB47">
            <v>0</v>
          </cell>
          <cell r="AC47">
            <v>22155.21</v>
          </cell>
          <cell r="AD47">
            <v>35</v>
          </cell>
          <cell r="AE47">
            <v>0</v>
          </cell>
          <cell r="AF47">
            <v>2993.1</v>
          </cell>
          <cell r="AG47">
            <v>49423.76</v>
          </cell>
          <cell r="AH47">
            <v>40355.85</v>
          </cell>
          <cell r="AI47">
            <v>13858794.65</v>
          </cell>
          <cell r="AJ47">
            <v>325330.53999999998</v>
          </cell>
          <cell r="AK47">
            <v>906344.84</v>
          </cell>
          <cell r="AL47">
            <v>140059.45000000001</v>
          </cell>
          <cell r="AM47">
            <v>0</v>
          </cell>
          <cell r="AN47">
            <v>0</v>
          </cell>
          <cell r="AO47">
            <v>1665808.6</v>
          </cell>
          <cell r="AP47">
            <v>85112.84</v>
          </cell>
          <cell r="AQ47">
            <v>0</v>
          </cell>
          <cell r="AR47">
            <v>0</v>
          </cell>
          <cell r="AS47">
            <v>502238.92</v>
          </cell>
          <cell r="AT47">
            <v>0</v>
          </cell>
          <cell r="AU47">
            <v>100489.67</v>
          </cell>
          <cell r="AV47">
            <v>0</v>
          </cell>
          <cell r="AW47">
            <v>171535.49</v>
          </cell>
          <cell r="AX47">
            <v>22299.54</v>
          </cell>
          <cell r="AY47">
            <v>0</v>
          </cell>
          <cell r="AZ47">
            <v>14361.8</v>
          </cell>
          <cell r="BA47">
            <v>1326522</v>
          </cell>
          <cell r="BB47">
            <v>0</v>
          </cell>
          <cell r="BC47">
            <v>3714.62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17865.28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8233.4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471164.32</v>
          </cell>
          <cell r="CB47">
            <v>0</v>
          </cell>
          <cell r="CC47">
            <v>13447</v>
          </cell>
          <cell r="CD47">
            <v>0</v>
          </cell>
          <cell r="CE47">
            <v>543202.61</v>
          </cell>
          <cell r="CF47">
            <v>48355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25133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13219.07</v>
          </cell>
          <cell r="CS47">
            <v>510046.11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40282.75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5777.65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61971.4</v>
          </cell>
          <cell r="FC47">
            <v>0</v>
          </cell>
          <cell r="FD47">
            <v>131292.15</v>
          </cell>
          <cell r="FE47">
            <v>0</v>
          </cell>
          <cell r="FF47">
            <v>0</v>
          </cell>
          <cell r="FG47">
            <v>0</v>
          </cell>
          <cell r="FH47">
            <v>2465185.66</v>
          </cell>
          <cell r="FI47">
            <v>0</v>
          </cell>
          <cell r="FJ47">
            <v>0</v>
          </cell>
          <cell r="FK47">
            <v>168624</v>
          </cell>
          <cell r="FL47">
            <v>19008.099999999999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197.95</v>
          </cell>
          <cell r="FR47">
            <v>15000</v>
          </cell>
          <cell r="FS47">
            <v>11175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125000</v>
          </cell>
          <cell r="GB47">
            <v>28275817.039999999</v>
          </cell>
        </row>
        <row r="48">
          <cell r="F48" t="str">
            <v>08458</v>
          </cell>
          <cell r="G48">
            <v>7362371.9800000004</v>
          </cell>
          <cell r="H48">
            <v>0</v>
          </cell>
          <cell r="I48">
            <v>0</v>
          </cell>
          <cell r="J48">
            <v>240790.04</v>
          </cell>
          <cell r="K48">
            <v>0</v>
          </cell>
          <cell r="L48">
            <v>0</v>
          </cell>
          <cell r="M48">
            <v>16161.99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22084.52</v>
          </cell>
          <cell r="V48">
            <v>11240.7</v>
          </cell>
          <cell r="W48">
            <v>0</v>
          </cell>
          <cell r="X48">
            <v>0</v>
          </cell>
          <cell r="Y48">
            <v>44069.86</v>
          </cell>
          <cell r="Z48">
            <v>408493.49</v>
          </cell>
          <cell r="AA48">
            <v>11347.11</v>
          </cell>
          <cell r="AB48">
            <v>0</v>
          </cell>
          <cell r="AC48">
            <v>67980.350000000006</v>
          </cell>
          <cell r="AD48">
            <v>9448.2800000000007</v>
          </cell>
          <cell r="AE48">
            <v>32167.58</v>
          </cell>
          <cell r="AF48">
            <v>0</v>
          </cell>
          <cell r="AG48">
            <v>59711.09</v>
          </cell>
          <cell r="AH48">
            <v>164285.81</v>
          </cell>
          <cell r="AI48">
            <v>29948945.899999999</v>
          </cell>
          <cell r="AJ48">
            <v>951182.21</v>
          </cell>
          <cell r="AK48">
            <v>3658957.12</v>
          </cell>
          <cell r="AL48">
            <v>58.98</v>
          </cell>
          <cell r="AM48">
            <v>0</v>
          </cell>
          <cell r="AN48">
            <v>332.54</v>
          </cell>
          <cell r="AO48">
            <v>3746281.56</v>
          </cell>
          <cell r="AP48">
            <v>284348.3</v>
          </cell>
          <cell r="AQ48">
            <v>0</v>
          </cell>
          <cell r="AR48">
            <v>0</v>
          </cell>
          <cell r="AS48">
            <v>1296940.1499999999</v>
          </cell>
          <cell r="AT48">
            <v>0</v>
          </cell>
          <cell r="AU48">
            <v>272705.78000000003</v>
          </cell>
          <cell r="AV48">
            <v>0</v>
          </cell>
          <cell r="AW48">
            <v>297443.49</v>
          </cell>
          <cell r="AX48">
            <v>48801.9</v>
          </cell>
          <cell r="AY48">
            <v>0</v>
          </cell>
          <cell r="AZ48">
            <v>37963.71</v>
          </cell>
          <cell r="BA48">
            <v>1793341.69</v>
          </cell>
          <cell r="BB48">
            <v>5251.87</v>
          </cell>
          <cell r="BC48">
            <v>18949.27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18072.86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1024853.12</v>
          </cell>
          <cell r="CB48">
            <v>0</v>
          </cell>
          <cell r="CC48">
            <v>32493.01</v>
          </cell>
          <cell r="CD48">
            <v>0</v>
          </cell>
          <cell r="CE48">
            <v>1229122.08</v>
          </cell>
          <cell r="CF48">
            <v>105728.81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11512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1499513.7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82391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18863.23</v>
          </cell>
          <cell r="DY48">
            <v>5019.97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47373.17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141444.60999999999</v>
          </cell>
          <cell r="FC48">
            <v>517.75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1812.81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42007.73</v>
          </cell>
          <cell r="FN48">
            <v>0</v>
          </cell>
          <cell r="FO48">
            <v>325.26</v>
          </cell>
          <cell r="FP48">
            <v>0</v>
          </cell>
          <cell r="FQ48">
            <v>0</v>
          </cell>
          <cell r="FR48">
            <v>22447.5</v>
          </cell>
          <cell r="FS48">
            <v>104631.71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5201</v>
          </cell>
          <cell r="FY48">
            <v>0</v>
          </cell>
          <cell r="FZ48">
            <v>0</v>
          </cell>
          <cell r="GA48">
            <v>0</v>
          </cell>
          <cell r="GB48">
            <v>55204988.589999989</v>
          </cell>
        </row>
        <row r="49">
          <cell r="F49" t="str">
            <v>09013</v>
          </cell>
          <cell r="G49">
            <v>828316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3157</v>
          </cell>
          <cell r="AA49">
            <v>569.96</v>
          </cell>
          <cell r="AB49">
            <v>0</v>
          </cell>
          <cell r="AC49">
            <v>341.1</v>
          </cell>
          <cell r="AD49">
            <v>80</v>
          </cell>
          <cell r="AE49">
            <v>425</v>
          </cell>
          <cell r="AF49">
            <v>0</v>
          </cell>
          <cell r="AG49">
            <v>1643.55</v>
          </cell>
          <cell r="AH49">
            <v>0</v>
          </cell>
          <cell r="AI49">
            <v>1061865.03</v>
          </cell>
          <cell r="AJ49">
            <v>26539.46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156302.12</v>
          </cell>
          <cell r="AP49">
            <v>19821.919999999998</v>
          </cell>
          <cell r="AQ49">
            <v>0</v>
          </cell>
          <cell r="AR49">
            <v>0</v>
          </cell>
          <cell r="AS49">
            <v>73591.990000000005</v>
          </cell>
          <cell r="AT49">
            <v>0</v>
          </cell>
          <cell r="AU49">
            <v>12260.37</v>
          </cell>
          <cell r="AV49">
            <v>0</v>
          </cell>
          <cell r="AW49">
            <v>103001.69</v>
          </cell>
          <cell r="AX49">
            <v>1572.29</v>
          </cell>
          <cell r="AY49">
            <v>0</v>
          </cell>
          <cell r="AZ49">
            <v>3289.96</v>
          </cell>
          <cell r="BA49">
            <v>209095.54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81.09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72140.990000000005</v>
          </cell>
          <cell r="CF49">
            <v>139329.26999999999</v>
          </cell>
          <cell r="CG49">
            <v>33487.269999999997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20000.03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5167.1099999999997</v>
          </cell>
          <cell r="CS49">
            <v>124753.89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11843.14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6343.4</v>
          </cell>
          <cell r="FC49">
            <v>68344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93630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262670.84000000003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3339664.0100000002</v>
          </cell>
        </row>
        <row r="50">
          <cell r="F50" t="str">
            <v>09075</v>
          </cell>
          <cell r="G50">
            <v>212438.37</v>
          </cell>
          <cell r="H50">
            <v>2425.86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6045</v>
          </cell>
          <cell r="R50">
            <v>0</v>
          </cell>
          <cell r="S50">
            <v>0</v>
          </cell>
          <cell r="T50">
            <v>0</v>
          </cell>
          <cell r="U50">
            <v>6217.47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982.4</v>
          </cell>
          <cell r="AA50">
            <v>871.96</v>
          </cell>
          <cell r="AB50">
            <v>191.65</v>
          </cell>
          <cell r="AC50">
            <v>1106.07</v>
          </cell>
          <cell r="AD50">
            <v>328.55</v>
          </cell>
          <cell r="AE50">
            <v>2118</v>
          </cell>
          <cell r="AF50">
            <v>0</v>
          </cell>
          <cell r="AG50">
            <v>108391.64</v>
          </cell>
          <cell r="AH50">
            <v>0</v>
          </cell>
          <cell r="AI50">
            <v>5347390.05</v>
          </cell>
          <cell r="AJ50">
            <v>68463.62</v>
          </cell>
          <cell r="AK50">
            <v>949891.68</v>
          </cell>
          <cell r="AL50">
            <v>0</v>
          </cell>
          <cell r="AM50">
            <v>0</v>
          </cell>
          <cell r="AN50">
            <v>0</v>
          </cell>
          <cell r="AO50">
            <v>546766.99</v>
          </cell>
          <cell r="AP50">
            <v>57782.25</v>
          </cell>
          <cell r="AQ50">
            <v>0</v>
          </cell>
          <cell r="AR50">
            <v>0</v>
          </cell>
          <cell r="AS50">
            <v>335565.53</v>
          </cell>
          <cell r="AT50">
            <v>0</v>
          </cell>
          <cell r="AU50">
            <v>41404.81</v>
          </cell>
          <cell r="AV50">
            <v>0</v>
          </cell>
          <cell r="AW50">
            <v>382180.16</v>
          </cell>
          <cell r="AX50">
            <v>8968.7900000000009</v>
          </cell>
          <cell r="AY50">
            <v>0</v>
          </cell>
          <cell r="AZ50">
            <v>12880.81</v>
          </cell>
          <cell r="BA50">
            <v>170466.09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4910.37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164047</v>
          </cell>
          <cell r="CB50">
            <v>0</v>
          </cell>
          <cell r="CC50">
            <v>7320</v>
          </cell>
          <cell r="CD50">
            <v>0</v>
          </cell>
          <cell r="CE50">
            <v>490503.47</v>
          </cell>
          <cell r="CF50">
            <v>61000</v>
          </cell>
          <cell r="CG50">
            <v>66023.31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80183.89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19701.86</v>
          </cell>
          <cell r="CS50">
            <v>479627.42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4368.09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10110.44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18637.84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600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9669911.4399999995</v>
          </cell>
        </row>
        <row r="51">
          <cell r="F51" t="str">
            <v>09102</v>
          </cell>
          <cell r="G51">
            <v>98733.35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423.43</v>
          </cell>
          <cell r="AB51">
            <v>0</v>
          </cell>
          <cell r="AC51">
            <v>45.93</v>
          </cell>
          <cell r="AD51">
            <v>0</v>
          </cell>
          <cell r="AE51">
            <v>0</v>
          </cell>
          <cell r="AF51">
            <v>1955.88</v>
          </cell>
          <cell r="AG51">
            <v>10698.57</v>
          </cell>
          <cell r="AH51">
            <v>2849.8</v>
          </cell>
          <cell r="AI51">
            <v>274485.86</v>
          </cell>
          <cell r="AJ51">
            <v>1426.49</v>
          </cell>
          <cell r="AK51">
            <v>12360.72</v>
          </cell>
          <cell r="AL51">
            <v>0</v>
          </cell>
          <cell r="AM51">
            <v>0</v>
          </cell>
          <cell r="AN51">
            <v>0</v>
          </cell>
          <cell r="AO51">
            <v>21334.23</v>
          </cell>
          <cell r="AP51">
            <v>2617.65</v>
          </cell>
          <cell r="AQ51">
            <v>0</v>
          </cell>
          <cell r="AR51">
            <v>0</v>
          </cell>
          <cell r="AS51">
            <v>8845.3700000000008</v>
          </cell>
          <cell r="AT51">
            <v>0</v>
          </cell>
          <cell r="AU51">
            <v>0</v>
          </cell>
          <cell r="AV51">
            <v>0</v>
          </cell>
          <cell r="AW51">
            <v>9912.14</v>
          </cell>
          <cell r="AX51">
            <v>271.33</v>
          </cell>
          <cell r="AY51">
            <v>0</v>
          </cell>
          <cell r="AZ51">
            <v>898.11</v>
          </cell>
          <cell r="BA51">
            <v>72761.13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13.79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5768.68</v>
          </cell>
          <cell r="CB51">
            <v>0</v>
          </cell>
          <cell r="CC51">
            <v>0</v>
          </cell>
          <cell r="CD51">
            <v>0</v>
          </cell>
          <cell r="CE51">
            <v>46523</v>
          </cell>
          <cell r="CF51">
            <v>25515.45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27258.16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624699.06999999995</v>
          </cell>
        </row>
        <row r="52">
          <cell r="F52" t="str">
            <v>09206</v>
          </cell>
          <cell r="G52">
            <v>8924984.2300000004</v>
          </cell>
          <cell r="H52">
            <v>335.5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124575.88</v>
          </cell>
          <cell r="N52">
            <v>0</v>
          </cell>
          <cell r="O52">
            <v>1970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513818.39</v>
          </cell>
          <cell r="U52">
            <v>58578.83</v>
          </cell>
          <cell r="V52">
            <v>0</v>
          </cell>
          <cell r="W52">
            <v>0</v>
          </cell>
          <cell r="X52">
            <v>0</v>
          </cell>
          <cell r="Y52">
            <v>81262.64</v>
          </cell>
          <cell r="Z52">
            <v>477903.8</v>
          </cell>
          <cell r="AA52">
            <v>40506.58</v>
          </cell>
          <cell r="AB52">
            <v>0</v>
          </cell>
          <cell r="AC52">
            <v>98258.52</v>
          </cell>
          <cell r="AD52">
            <v>10844.33</v>
          </cell>
          <cell r="AE52">
            <v>18692.75</v>
          </cell>
          <cell r="AF52">
            <v>4113.96</v>
          </cell>
          <cell r="AG52">
            <v>108804.01</v>
          </cell>
          <cell r="AH52">
            <v>0</v>
          </cell>
          <cell r="AI52">
            <v>36267351.479999997</v>
          </cell>
          <cell r="AJ52">
            <v>837383.21</v>
          </cell>
          <cell r="AK52">
            <v>2852285.56</v>
          </cell>
          <cell r="AL52">
            <v>0</v>
          </cell>
          <cell r="AM52">
            <v>0</v>
          </cell>
          <cell r="AN52">
            <v>11321.23</v>
          </cell>
          <cell r="AO52">
            <v>4005448.22</v>
          </cell>
          <cell r="AP52">
            <v>219345.17</v>
          </cell>
          <cell r="AQ52">
            <v>0</v>
          </cell>
          <cell r="AR52">
            <v>0</v>
          </cell>
          <cell r="AS52">
            <v>1597753.97</v>
          </cell>
          <cell r="AT52">
            <v>106567.92</v>
          </cell>
          <cell r="AU52">
            <v>456653.63</v>
          </cell>
          <cell r="AV52">
            <v>0</v>
          </cell>
          <cell r="AW52">
            <v>1216787.79</v>
          </cell>
          <cell r="AX52">
            <v>58928.56</v>
          </cell>
          <cell r="AY52">
            <v>0</v>
          </cell>
          <cell r="AZ52">
            <v>49370.34</v>
          </cell>
          <cell r="BA52">
            <v>1377752.92</v>
          </cell>
          <cell r="BB52">
            <v>1042.1600000000001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2636.2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1010301.15</v>
          </cell>
          <cell r="CB52">
            <v>0</v>
          </cell>
          <cell r="CC52">
            <v>37880.86</v>
          </cell>
          <cell r="CD52">
            <v>0</v>
          </cell>
          <cell r="CE52">
            <v>1183042.33</v>
          </cell>
          <cell r="CF52">
            <v>146877.22</v>
          </cell>
          <cell r="CG52">
            <v>399531.31</v>
          </cell>
          <cell r="CH52">
            <v>0</v>
          </cell>
          <cell r="CI52">
            <v>10773.29</v>
          </cell>
          <cell r="CJ52">
            <v>0</v>
          </cell>
          <cell r="CK52">
            <v>0</v>
          </cell>
          <cell r="CL52">
            <v>170435.39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1815016.33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183760.07</v>
          </cell>
          <cell r="EZ52">
            <v>0</v>
          </cell>
          <cell r="FA52">
            <v>0</v>
          </cell>
          <cell r="FB52">
            <v>175156.87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61135.68</v>
          </cell>
          <cell r="FM52">
            <v>2100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39991.64</v>
          </cell>
          <cell r="FS52">
            <v>551.61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64761831.530000001</v>
          </cell>
        </row>
        <row r="53">
          <cell r="F53" t="str">
            <v>09207</v>
          </cell>
          <cell r="G53">
            <v>122651.14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750</v>
          </cell>
          <cell r="R53">
            <v>0</v>
          </cell>
          <cell r="S53">
            <v>0</v>
          </cell>
          <cell r="T53">
            <v>0</v>
          </cell>
          <cell r="U53">
            <v>54.24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13466.66</v>
          </cell>
          <cell r="AA53">
            <v>1073.1500000000001</v>
          </cell>
          <cell r="AB53">
            <v>0</v>
          </cell>
          <cell r="AC53">
            <v>3581.48</v>
          </cell>
          <cell r="AD53">
            <v>56</v>
          </cell>
          <cell r="AE53">
            <v>0</v>
          </cell>
          <cell r="AF53">
            <v>0</v>
          </cell>
          <cell r="AG53">
            <v>2351.19</v>
          </cell>
          <cell r="AH53">
            <v>0</v>
          </cell>
          <cell r="AI53">
            <v>1440800.99</v>
          </cell>
          <cell r="AJ53">
            <v>12628.55</v>
          </cell>
          <cell r="AK53">
            <v>177431.84</v>
          </cell>
          <cell r="AL53">
            <v>0</v>
          </cell>
          <cell r="AM53">
            <v>0</v>
          </cell>
          <cell r="AN53">
            <v>0</v>
          </cell>
          <cell r="AO53">
            <v>68010.11</v>
          </cell>
          <cell r="AP53">
            <v>2298.79</v>
          </cell>
          <cell r="AQ53">
            <v>0</v>
          </cell>
          <cell r="AR53">
            <v>0</v>
          </cell>
          <cell r="AS53">
            <v>30603.41</v>
          </cell>
          <cell r="AT53">
            <v>0</v>
          </cell>
          <cell r="AU53">
            <v>7869.32</v>
          </cell>
          <cell r="AV53">
            <v>0</v>
          </cell>
          <cell r="AW53">
            <v>0</v>
          </cell>
          <cell r="AX53">
            <v>862.07</v>
          </cell>
          <cell r="AY53">
            <v>0</v>
          </cell>
          <cell r="AZ53">
            <v>1376.35</v>
          </cell>
          <cell r="BA53">
            <v>125362.6</v>
          </cell>
          <cell r="BB53">
            <v>49112.3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21949.97</v>
          </cell>
          <cell r="CB53">
            <v>0</v>
          </cell>
          <cell r="CC53">
            <v>0</v>
          </cell>
          <cell r="CD53">
            <v>0</v>
          </cell>
          <cell r="CE53">
            <v>30000</v>
          </cell>
          <cell r="CF53">
            <v>16584.150000000001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44367.77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2286.44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8573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291.85000000000002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2184393.3700000006</v>
          </cell>
        </row>
        <row r="54">
          <cell r="F54" t="str">
            <v>09209</v>
          </cell>
          <cell r="G54">
            <v>797854.5</v>
          </cell>
          <cell r="H54">
            <v>12995.81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3020.41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-1557.78</v>
          </cell>
          <cell r="V54">
            <v>238.55</v>
          </cell>
          <cell r="W54">
            <v>0</v>
          </cell>
          <cell r="X54">
            <v>0</v>
          </cell>
          <cell r="Y54">
            <v>-174.42</v>
          </cell>
          <cell r="Z54">
            <v>27180.14</v>
          </cell>
          <cell r="AA54">
            <v>1545.05</v>
          </cell>
          <cell r="AB54">
            <v>0</v>
          </cell>
          <cell r="AC54">
            <v>14998.03</v>
          </cell>
          <cell r="AD54">
            <v>0</v>
          </cell>
          <cell r="AE54">
            <v>0</v>
          </cell>
          <cell r="AF54">
            <v>317.88</v>
          </cell>
          <cell r="AG54">
            <v>9050.9500000000007</v>
          </cell>
          <cell r="AH54">
            <v>0</v>
          </cell>
          <cell r="AI54">
            <v>2094058.12</v>
          </cell>
          <cell r="AJ54">
            <v>51935.8</v>
          </cell>
          <cell r="AK54">
            <v>140985.60000000001</v>
          </cell>
          <cell r="AL54">
            <v>0</v>
          </cell>
          <cell r="AM54">
            <v>0</v>
          </cell>
          <cell r="AN54">
            <v>1127</v>
          </cell>
          <cell r="AO54">
            <v>251970.18</v>
          </cell>
          <cell r="AP54">
            <v>0</v>
          </cell>
          <cell r="AQ54">
            <v>0</v>
          </cell>
          <cell r="AR54">
            <v>0</v>
          </cell>
          <cell r="AS54">
            <v>64932.36</v>
          </cell>
          <cell r="AT54">
            <v>0</v>
          </cell>
          <cell r="AU54">
            <v>12234.11</v>
          </cell>
          <cell r="AV54">
            <v>0</v>
          </cell>
          <cell r="AW54">
            <v>18655.2</v>
          </cell>
          <cell r="AX54">
            <v>2593.13</v>
          </cell>
          <cell r="AY54">
            <v>0</v>
          </cell>
          <cell r="AZ54">
            <v>2533.9499999999998</v>
          </cell>
          <cell r="BA54">
            <v>190062.73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123.82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116620</v>
          </cell>
          <cell r="CF54">
            <v>8900.15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74027.039999999994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25863.360000000001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8362.4699999999993</v>
          </cell>
          <cell r="FC54">
            <v>34016.199999999997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99774.32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967.72</v>
          </cell>
          <cell r="FS54">
            <v>49106.18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4114318.5600000005</v>
          </cell>
        </row>
        <row r="55">
          <cell r="F55" t="str">
            <v>10003</v>
          </cell>
          <cell r="G55">
            <v>17830.11</v>
          </cell>
          <cell r="H55">
            <v>0</v>
          </cell>
          <cell r="I55">
            <v>26</v>
          </cell>
          <cell r="J55">
            <v>599.61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491.5</v>
          </cell>
          <cell r="AA55">
            <v>1110.29</v>
          </cell>
          <cell r="AB55">
            <v>0</v>
          </cell>
          <cell r="AC55">
            <v>120.49</v>
          </cell>
          <cell r="AD55">
            <v>0</v>
          </cell>
          <cell r="AE55">
            <v>0</v>
          </cell>
          <cell r="AF55">
            <v>0</v>
          </cell>
          <cell r="AG55">
            <v>552.27</v>
          </cell>
          <cell r="AH55">
            <v>3154.35</v>
          </cell>
          <cell r="AI55">
            <v>322290.32</v>
          </cell>
          <cell r="AJ55">
            <v>955.86</v>
          </cell>
          <cell r="AK55">
            <v>72155.399999999994</v>
          </cell>
          <cell r="AL55">
            <v>0</v>
          </cell>
          <cell r="AM55">
            <v>0</v>
          </cell>
          <cell r="AN55">
            <v>0</v>
          </cell>
          <cell r="AO55">
            <v>15803.08</v>
          </cell>
          <cell r="AP55">
            <v>0</v>
          </cell>
          <cell r="AQ55">
            <v>0</v>
          </cell>
          <cell r="AR55">
            <v>0</v>
          </cell>
          <cell r="AS55">
            <v>9645.9500000000007</v>
          </cell>
          <cell r="AT55">
            <v>0</v>
          </cell>
          <cell r="AU55">
            <v>530.9</v>
          </cell>
          <cell r="AV55">
            <v>0</v>
          </cell>
          <cell r="AW55">
            <v>0</v>
          </cell>
          <cell r="AX55">
            <v>92.75</v>
          </cell>
          <cell r="AY55">
            <v>0</v>
          </cell>
          <cell r="AZ55">
            <v>593.32000000000005</v>
          </cell>
          <cell r="BA55">
            <v>138423.63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348305.35</v>
          </cell>
          <cell r="BN55">
            <v>8891.32</v>
          </cell>
          <cell r="BO55">
            <v>0</v>
          </cell>
          <cell r="BP55">
            <v>16418.849999999999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10693</v>
          </cell>
          <cell r="CB55">
            <v>0</v>
          </cell>
          <cell r="CC55">
            <v>0</v>
          </cell>
          <cell r="CD55">
            <v>0</v>
          </cell>
          <cell r="CE55">
            <v>50890.43</v>
          </cell>
          <cell r="CF55">
            <v>986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20495.66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8545.1200000000008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8873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2544.1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2539.79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1063558.4500000002</v>
          </cell>
        </row>
        <row r="56">
          <cell r="F56" t="str">
            <v>10050</v>
          </cell>
          <cell r="G56">
            <v>193405.01</v>
          </cell>
          <cell r="H56">
            <v>0</v>
          </cell>
          <cell r="I56">
            <v>273.41000000000003</v>
          </cell>
          <cell r="J56">
            <v>9268.6200000000008</v>
          </cell>
          <cell r="K56">
            <v>0</v>
          </cell>
          <cell r="L56">
            <v>0</v>
          </cell>
          <cell r="M56">
            <v>91</v>
          </cell>
          <cell r="N56">
            <v>0</v>
          </cell>
          <cell r="O56">
            <v>256</v>
          </cell>
          <cell r="P56">
            <v>0</v>
          </cell>
          <cell r="Q56">
            <v>3750</v>
          </cell>
          <cell r="R56">
            <v>0</v>
          </cell>
          <cell r="S56">
            <v>0</v>
          </cell>
          <cell r="T56">
            <v>0</v>
          </cell>
          <cell r="U56">
            <v>708.27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29330.61</v>
          </cell>
          <cell r="AA56">
            <v>1385.49</v>
          </cell>
          <cell r="AB56">
            <v>0</v>
          </cell>
          <cell r="AC56">
            <v>34318.04</v>
          </cell>
          <cell r="AD56">
            <v>65</v>
          </cell>
          <cell r="AE56">
            <v>28280.58</v>
          </cell>
          <cell r="AF56">
            <v>0</v>
          </cell>
          <cell r="AG56">
            <v>89.48</v>
          </cell>
          <cell r="AH56">
            <v>2035.3</v>
          </cell>
          <cell r="AI56">
            <v>1815155.02</v>
          </cell>
          <cell r="AJ56">
            <v>17952.37</v>
          </cell>
          <cell r="AK56">
            <v>204651.84</v>
          </cell>
          <cell r="AL56">
            <v>28.87</v>
          </cell>
          <cell r="AM56">
            <v>36.340000000000003</v>
          </cell>
          <cell r="AN56">
            <v>0</v>
          </cell>
          <cell r="AO56">
            <v>139526.06</v>
          </cell>
          <cell r="AP56">
            <v>0</v>
          </cell>
          <cell r="AQ56">
            <v>0</v>
          </cell>
          <cell r="AR56">
            <v>0</v>
          </cell>
          <cell r="AS56">
            <v>51035.76</v>
          </cell>
          <cell r="AT56">
            <v>0</v>
          </cell>
          <cell r="AU56">
            <v>200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2351.44</v>
          </cell>
          <cell r="BA56">
            <v>121933.27</v>
          </cell>
          <cell r="BB56">
            <v>2586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92421.71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35407.199999999997</v>
          </cell>
          <cell r="CB56">
            <v>0</v>
          </cell>
          <cell r="CC56">
            <v>0</v>
          </cell>
          <cell r="CD56">
            <v>0</v>
          </cell>
          <cell r="CE56">
            <v>85091.58</v>
          </cell>
          <cell r="CF56">
            <v>42853.72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64161.919999999998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6021.82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2984671.73</v>
          </cell>
        </row>
        <row r="57">
          <cell r="F57" t="str">
            <v>10065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266</v>
          </cell>
          <cell r="V57">
            <v>0</v>
          </cell>
          <cell r="W57">
            <v>0</v>
          </cell>
          <cell r="X57">
            <v>0</v>
          </cell>
          <cell r="Y57">
            <v>902.4</v>
          </cell>
          <cell r="Z57">
            <v>1822.38</v>
          </cell>
          <cell r="AA57">
            <v>416.04</v>
          </cell>
          <cell r="AB57">
            <v>0</v>
          </cell>
          <cell r="AC57">
            <v>730.26</v>
          </cell>
          <cell r="AD57">
            <v>0</v>
          </cell>
          <cell r="AE57">
            <v>2450</v>
          </cell>
          <cell r="AF57">
            <v>100</v>
          </cell>
          <cell r="AG57">
            <v>450</v>
          </cell>
          <cell r="AH57">
            <v>6782.48</v>
          </cell>
          <cell r="AI57">
            <v>584768.68000000005</v>
          </cell>
          <cell r="AJ57">
            <v>4300.95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50457.23</v>
          </cell>
          <cell r="AP57">
            <v>0</v>
          </cell>
          <cell r="AQ57">
            <v>0</v>
          </cell>
          <cell r="AR57">
            <v>0</v>
          </cell>
          <cell r="AS57">
            <v>15223.21</v>
          </cell>
          <cell r="AT57">
            <v>0</v>
          </cell>
          <cell r="AU57">
            <v>21909.14</v>
          </cell>
          <cell r="AV57">
            <v>0</v>
          </cell>
          <cell r="AW57">
            <v>0</v>
          </cell>
          <cell r="AX57">
            <v>779.26</v>
          </cell>
          <cell r="AY57">
            <v>0</v>
          </cell>
          <cell r="AZ57">
            <v>895.86</v>
          </cell>
          <cell r="BA57">
            <v>289481.15999999997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18334.38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17293</v>
          </cell>
          <cell r="CB57">
            <v>0</v>
          </cell>
          <cell r="CC57">
            <v>0</v>
          </cell>
          <cell r="CD57">
            <v>0</v>
          </cell>
          <cell r="CE57">
            <v>55613.22</v>
          </cell>
          <cell r="CF57">
            <v>1680.88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16479.75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43043.69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1867.43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1136047.3999999999</v>
          </cell>
        </row>
        <row r="58">
          <cell r="F58" t="str">
            <v>10070</v>
          </cell>
          <cell r="G58">
            <v>105724.58</v>
          </cell>
          <cell r="H58">
            <v>0</v>
          </cell>
          <cell r="I58">
            <v>157.43</v>
          </cell>
          <cell r="J58">
            <v>1923.77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3112.5</v>
          </cell>
          <cell r="R58">
            <v>140</v>
          </cell>
          <cell r="S58">
            <v>0</v>
          </cell>
          <cell r="T58">
            <v>0</v>
          </cell>
          <cell r="U58">
            <v>568.79999999999995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18962.05</v>
          </cell>
          <cell r="AA58">
            <v>2522.59</v>
          </cell>
          <cell r="AB58">
            <v>0</v>
          </cell>
          <cell r="AC58">
            <v>0</v>
          </cell>
          <cell r="AD58">
            <v>2614.31</v>
          </cell>
          <cell r="AE58">
            <v>15976.71</v>
          </cell>
          <cell r="AF58">
            <v>0</v>
          </cell>
          <cell r="AG58">
            <v>0</v>
          </cell>
          <cell r="AH58">
            <v>13636.8</v>
          </cell>
          <cell r="AI58">
            <v>1902856.62</v>
          </cell>
          <cell r="AJ58">
            <v>19893.45</v>
          </cell>
          <cell r="AK58">
            <v>376008</v>
          </cell>
          <cell r="AL58">
            <v>0</v>
          </cell>
          <cell r="AM58">
            <v>0</v>
          </cell>
          <cell r="AN58">
            <v>0</v>
          </cell>
          <cell r="AO58">
            <v>171936.96</v>
          </cell>
          <cell r="AP58">
            <v>2349.2199999999998</v>
          </cell>
          <cell r="AQ58">
            <v>0</v>
          </cell>
          <cell r="AR58">
            <v>0</v>
          </cell>
          <cell r="AS58">
            <v>82199.13</v>
          </cell>
          <cell r="AT58">
            <v>0</v>
          </cell>
          <cell r="AU58">
            <v>10923.94</v>
          </cell>
          <cell r="AV58">
            <v>0</v>
          </cell>
          <cell r="AW58">
            <v>0</v>
          </cell>
          <cell r="AX58">
            <v>891.37</v>
          </cell>
          <cell r="AY58">
            <v>0</v>
          </cell>
          <cell r="AZ58">
            <v>5583.22</v>
          </cell>
          <cell r="BA58">
            <v>194869.68</v>
          </cell>
          <cell r="BB58">
            <v>4000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5360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1061845.07</v>
          </cell>
          <cell r="BN58">
            <v>21817.33</v>
          </cell>
          <cell r="BO58">
            <v>0</v>
          </cell>
          <cell r="BP58">
            <v>114477.7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55240</v>
          </cell>
          <cell r="CB58">
            <v>0</v>
          </cell>
          <cell r="CC58">
            <v>0</v>
          </cell>
          <cell r="CD58">
            <v>0</v>
          </cell>
          <cell r="CE58">
            <v>97750.93</v>
          </cell>
          <cell r="CF58">
            <v>19805.73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85432.77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99688.8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45421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8312.74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2495.56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1505.96</v>
          </cell>
          <cell r="FY58">
            <v>0</v>
          </cell>
          <cell r="FZ58">
            <v>0</v>
          </cell>
          <cell r="GA58">
            <v>0</v>
          </cell>
          <cell r="GB58">
            <v>4556004.7200000007</v>
          </cell>
        </row>
        <row r="59">
          <cell r="F59" t="str">
            <v>10309</v>
          </cell>
          <cell r="G59">
            <v>494810.59</v>
          </cell>
          <cell r="H59">
            <v>0</v>
          </cell>
          <cell r="I59">
            <v>766.39</v>
          </cell>
          <cell r="J59">
            <v>7744.06</v>
          </cell>
          <cell r="K59">
            <v>0</v>
          </cell>
          <cell r="L59">
            <v>0</v>
          </cell>
          <cell r="M59">
            <v>120</v>
          </cell>
          <cell r="N59">
            <v>0</v>
          </cell>
          <cell r="O59">
            <v>0</v>
          </cell>
          <cell r="P59">
            <v>0</v>
          </cell>
          <cell r="Q59">
            <v>6770</v>
          </cell>
          <cell r="R59">
            <v>0</v>
          </cell>
          <cell r="S59">
            <v>0</v>
          </cell>
          <cell r="T59">
            <v>0</v>
          </cell>
          <cell r="U59">
            <v>15.15</v>
          </cell>
          <cell r="V59">
            <v>0</v>
          </cell>
          <cell r="W59">
            <v>0</v>
          </cell>
          <cell r="X59">
            <v>0</v>
          </cell>
          <cell r="Y59">
            <v>417.07</v>
          </cell>
          <cell r="Z59">
            <v>36245.58</v>
          </cell>
          <cell r="AA59">
            <v>1453.75</v>
          </cell>
          <cell r="AB59">
            <v>0</v>
          </cell>
          <cell r="AC59">
            <v>1936.99</v>
          </cell>
          <cell r="AD59">
            <v>228.48</v>
          </cell>
          <cell r="AE59">
            <v>418.68</v>
          </cell>
          <cell r="AF59">
            <v>21.06</v>
          </cell>
          <cell r="AG59">
            <v>1911.65</v>
          </cell>
          <cell r="AH59">
            <v>5042.45</v>
          </cell>
          <cell r="AI59">
            <v>2651697.56</v>
          </cell>
          <cell r="AJ59">
            <v>39071.15</v>
          </cell>
          <cell r="AK59">
            <v>152256.16</v>
          </cell>
          <cell r="AL59">
            <v>50.81</v>
          </cell>
          <cell r="AM59">
            <v>0</v>
          </cell>
          <cell r="AN59">
            <v>0</v>
          </cell>
          <cell r="AO59">
            <v>245259.24</v>
          </cell>
          <cell r="AP59">
            <v>0</v>
          </cell>
          <cell r="AQ59">
            <v>0</v>
          </cell>
          <cell r="AR59">
            <v>0</v>
          </cell>
          <cell r="AS59">
            <v>105853.69</v>
          </cell>
          <cell r="AT59">
            <v>0</v>
          </cell>
          <cell r="AU59">
            <v>15319.23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5985.74</v>
          </cell>
          <cell r="BA59">
            <v>229203.71</v>
          </cell>
          <cell r="BB59">
            <v>4469.01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3170.44</v>
          </cell>
          <cell r="BM59">
            <v>21398.47</v>
          </cell>
          <cell r="BN59">
            <v>0</v>
          </cell>
          <cell r="BO59">
            <v>0</v>
          </cell>
          <cell r="BP59">
            <v>161846.1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74679.59</v>
          </cell>
          <cell r="CB59">
            <v>0</v>
          </cell>
          <cell r="CC59">
            <v>1802.44</v>
          </cell>
          <cell r="CD59">
            <v>0</v>
          </cell>
          <cell r="CE59">
            <v>139150.07</v>
          </cell>
          <cell r="CF59">
            <v>57719.78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123054.13</v>
          </cell>
          <cell r="CT59">
            <v>0</v>
          </cell>
          <cell r="CU59">
            <v>18400.689999999999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15214.27</v>
          </cell>
          <cell r="EZ59">
            <v>0</v>
          </cell>
          <cell r="FA59">
            <v>0</v>
          </cell>
          <cell r="FB59">
            <v>15954.64</v>
          </cell>
          <cell r="FC59">
            <v>21875.56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4661334.3800000008</v>
          </cell>
        </row>
        <row r="60">
          <cell r="F60" t="str">
            <v>11001</v>
          </cell>
          <cell r="G60">
            <v>22045333.579999998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3453</v>
          </cell>
          <cell r="M60">
            <v>350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71338.38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943167.09</v>
          </cell>
          <cell r="AA60">
            <v>97920.8</v>
          </cell>
          <cell r="AB60">
            <v>9005</v>
          </cell>
          <cell r="AC60">
            <v>0</v>
          </cell>
          <cell r="AD60">
            <v>18182.3</v>
          </cell>
          <cell r="AE60">
            <v>44345.38</v>
          </cell>
          <cell r="AF60">
            <v>199698.91</v>
          </cell>
          <cell r="AG60">
            <v>372906.59</v>
          </cell>
          <cell r="AH60">
            <v>49719.34</v>
          </cell>
          <cell r="AI60">
            <v>100983280.95</v>
          </cell>
          <cell r="AJ60">
            <v>3505300.93</v>
          </cell>
          <cell r="AK60">
            <v>15631525.560000001</v>
          </cell>
          <cell r="AL60">
            <v>0</v>
          </cell>
          <cell r="AM60">
            <v>0</v>
          </cell>
          <cell r="AN60">
            <v>0</v>
          </cell>
          <cell r="AO60">
            <v>13005377.289999999</v>
          </cell>
          <cell r="AP60">
            <v>584082.37</v>
          </cell>
          <cell r="AQ60">
            <v>0</v>
          </cell>
          <cell r="AR60">
            <v>0</v>
          </cell>
          <cell r="AS60">
            <v>5545437.5800000001</v>
          </cell>
          <cell r="AT60">
            <v>0</v>
          </cell>
          <cell r="AU60">
            <v>1484673.76</v>
          </cell>
          <cell r="AV60">
            <v>0</v>
          </cell>
          <cell r="AW60">
            <v>4541039.7699999996</v>
          </cell>
          <cell r="AX60">
            <v>162716.82</v>
          </cell>
          <cell r="AY60">
            <v>0</v>
          </cell>
          <cell r="AZ60">
            <v>170255.79</v>
          </cell>
          <cell r="BA60">
            <v>5866782.6200000001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11224.9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2963554.24</v>
          </cell>
          <cell r="CB60">
            <v>0</v>
          </cell>
          <cell r="CC60">
            <v>122008.61</v>
          </cell>
          <cell r="CD60">
            <v>0</v>
          </cell>
          <cell r="CE60">
            <v>5998998.9500000002</v>
          </cell>
          <cell r="CF60">
            <v>565019.65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1143676.3700000001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101644.37</v>
          </cell>
          <cell r="CS60">
            <v>7006637.0800000001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249887.14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83947.02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532814.32999999996</v>
          </cell>
          <cell r="FC60">
            <v>0</v>
          </cell>
          <cell r="FD60">
            <v>447391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42477.2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194605174.67000005</v>
          </cell>
        </row>
        <row r="61">
          <cell r="F61" t="str">
            <v>11051</v>
          </cell>
          <cell r="G61">
            <v>2049622.86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36256.01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11051.77</v>
          </cell>
          <cell r="V61">
            <v>0</v>
          </cell>
          <cell r="W61">
            <v>0</v>
          </cell>
          <cell r="X61">
            <v>0</v>
          </cell>
          <cell r="Y61">
            <v>2550.19</v>
          </cell>
          <cell r="Z61">
            <v>84044.91</v>
          </cell>
          <cell r="AA61">
            <v>10159.77</v>
          </cell>
          <cell r="AB61">
            <v>0</v>
          </cell>
          <cell r="AC61">
            <v>2587</v>
          </cell>
          <cell r="AD61">
            <v>3532.76</v>
          </cell>
          <cell r="AE61">
            <v>9785.19</v>
          </cell>
          <cell r="AF61">
            <v>3020.46</v>
          </cell>
          <cell r="AG61">
            <v>233345.48</v>
          </cell>
          <cell r="AH61">
            <v>22658.69</v>
          </cell>
          <cell r="AI61">
            <v>12087520.01</v>
          </cell>
          <cell r="AJ61">
            <v>349292.54</v>
          </cell>
          <cell r="AK61">
            <v>1682759.88</v>
          </cell>
          <cell r="AL61">
            <v>0</v>
          </cell>
          <cell r="AM61">
            <v>0</v>
          </cell>
          <cell r="AN61">
            <v>0</v>
          </cell>
          <cell r="AO61">
            <v>1633735</v>
          </cell>
          <cell r="AP61">
            <v>160372.4</v>
          </cell>
          <cell r="AQ61">
            <v>0</v>
          </cell>
          <cell r="AR61">
            <v>0</v>
          </cell>
          <cell r="AS61">
            <v>629726.56000000006</v>
          </cell>
          <cell r="AT61">
            <v>8511.4</v>
          </cell>
          <cell r="AU61">
            <v>78028.89</v>
          </cell>
          <cell r="AV61">
            <v>0</v>
          </cell>
          <cell r="AW61">
            <v>645156.02</v>
          </cell>
          <cell r="AX61">
            <v>19095.21</v>
          </cell>
          <cell r="AY61">
            <v>0</v>
          </cell>
          <cell r="AZ61">
            <v>23070.43</v>
          </cell>
          <cell r="BA61">
            <v>1234025.8799999999</v>
          </cell>
          <cell r="BB61">
            <v>15593.23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223513.16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390432</v>
          </cell>
          <cell r="CB61">
            <v>0</v>
          </cell>
          <cell r="CC61">
            <v>17508</v>
          </cell>
          <cell r="CD61">
            <v>0</v>
          </cell>
          <cell r="CE61">
            <v>795611.14</v>
          </cell>
          <cell r="CF61">
            <v>111464.74</v>
          </cell>
          <cell r="CG61">
            <v>215779.46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119490.96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894.6</v>
          </cell>
          <cell r="CS61">
            <v>876700.01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43977.440000000002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84395.26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1027.7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23916297.010000002</v>
          </cell>
        </row>
        <row r="62">
          <cell r="F62" t="str">
            <v>11054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1075.8900000000001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1199.58</v>
          </cell>
          <cell r="AH62">
            <v>0</v>
          </cell>
          <cell r="AI62">
            <v>232786.48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6452.19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96141.62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19049.560000000001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356705.32</v>
          </cell>
        </row>
        <row r="63">
          <cell r="F63" t="str">
            <v>11056</v>
          </cell>
          <cell r="G63">
            <v>74660.38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1766.5</v>
          </cell>
          <cell r="V63">
            <v>0</v>
          </cell>
          <cell r="W63">
            <v>0</v>
          </cell>
          <cell r="X63">
            <v>0</v>
          </cell>
          <cell r="Y63">
            <v>1506.75</v>
          </cell>
          <cell r="Z63">
            <v>7880.85</v>
          </cell>
          <cell r="AA63">
            <v>0</v>
          </cell>
          <cell r="AB63">
            <v>0</v>
          </cell>
          <cell r="AC63">
            <v>15.91</v>
          </cell>
          <cell r="AD63">
            <v>10</v>
          </cell>
          <cell r="AE63">
            <v>2978.03</v>
          </cell>
          <cell r="AF63">
            <v>0</v>
          </cell>
          <cell r="AG63">
            <v>0</v>
          </cell>
          <cell r="AH63">
            <v>2427.29</v>
          </cell>
          <cell r="AI63">
            <v>1491471.3600000001</v>
          </cell>
          <cell r="AJ63">
            <v>5891.68</v>
          </cell>
          <cell r="AK63">
            <v>128590.64</v>
          </cell>
          <cell r="AL63">
            <v>0</v>
          </cell>
          <cell r="AM63">
            <v>0</v>
          </cell>
          <cell r="AN63">
            <v>0</v>
          </cell>
          <cell r="AO63">
            <v>32990.53</v>
          </cell>
          <cell r="AP63">
            <v>9624.76</v>
          </cell>
          <cell r="AQ63">
            <v>0</v>
          </cell>
          <cell r="AR63">
            <v>0</v>
          </cell>
          <cell r="AS63">
            <v>18238.830000000002</v>
          </cell>
          <cell r="AT63">
            <v>0</v>
          </cell>
          <cell r="AU63">
            <v>12260.37</v>
          </cell>
          <cell r="AV63">
            <v>0</v>
          </cell>
          <cell r="AW63">
            <v>0</v>
          </cell>
          <cell r="AX63">
            <v>98.55</v>
          </cell>
          <cell r="AY63">
            <v>0</v>
          </cell>
          <cell r="AZ63">
            <v>919.99</v>
          </cell>
          <cell r="BA63">
            <v>73396.72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21.71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32477.24</v>
          </cell>
          <cell r="CF63">
            <v>4201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25229.7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10892.02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3366.32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2166.25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28159.439999999999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1971252.82</v>
          </cell>
        </row>
        <row r="64">
          <cell r="F64" t="str">
            <v>12110</v>
          </cell>
          <cell r="G64">
            <v>1022773.3</v>
          </cell>
          <cell r="H64">
            <v>0</v>
          </cell>
          <cell r="I64">
            <v>0</v>
          </cell>
          <cell r="J64">
            <v>365.26</v>
          </cell>
          <cell r="K64">
            <v>0</v>
          </cell>
          <cell r="L64">
            <v>275.2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8914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20</v>
          </cell>
          <cell r="W64">
            <v>0</v>
          </cell>
          <cell r="X64">
            <v>0</v>
          </cell>
          <cell r="Y64">
            <v>8308.6299999999992</v>
          </cell>
          <cell r="Z64">
            <v>49017.8</v>
          </cell>
          <cell r="AA64">
            <v>1234.83</v>
          </cell>
          <cell r="AB64">
            <v>0</v>
          </cell>
          <cell r="AC64">
            <v>31047.5</v>
          </cell>
          <cell r="AD64">
            <v>817.61</v>
          </cell>
          <cell r="AE64">
            <v>3480</v>
          </cell>
          <cell r="AF64">
            <v>6965.14</v>
          </cell>
          <cell r="AG64">
            <v>11317.5</v>
          </cell>
          <cell r="AH64">
            <v>7777.9</v>
          </cell>
          <cell r="AI64">
            <v>2782395.87</v>
          </cell>
          <cell r="AJ64">
            <v>34402.26</v>
          </cell>
          <cell r="AK64">
            <v>0</v>
          </cell>
          <cell r="AL64">
            <v>0</v>
          </cell>
          <cell r="AM64">
            <v>0</v>
          </cell>
          <cell r="AN64">
            <v>20257.5</v>
          </cell>
          <cell r="AO64">
            <v>305487.45</v>
          </cell>
          <cell r="AP64">
            <v>21775.07</v>
          </cell>
          <cell r="AQ64">
            <v>0</v>
          </cell>
          <cell r="AR64">
            <v>0</v>
          </cell>
          <cell r="AS64">
            <v>73294.2</v>
          </cell>
          <cell r="AT64">
            <v>0</v>
          </cell>
          <cell r="AU64">
            <v>20583.11</v>
          </cell>
          <cell r="AV64">
            <v>0</v>
          </cell>
          <cell r="AW64">
            <v>5034.6099999999997</v>
          </cell>
          <cell r="AX64">
            <v>3740.32</v>
          </cell>
          <cell r="AY64">
            <v>0</v>
          </cell>
          <cell r="AZ64">
            <v>2502.9699999999998</v>
          </cell>
          <cell r="BA64">
            <v>215186.13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52776.69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69178</v>
          </cell>
          <cell r="CB64">
            <v>0</v>
          </cell>
          <cell r="CC64">
            <v>2504</v>
          </cell>
          <cell r="CD64">
            <v>0</v>
          </cell>
          <cell r="CE64">
            <v>76317.61</v>
          </cell>
          <cell r="CF64">
            <v>35447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94788.31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13880.15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5700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4987565.9200000018</v>
          </cell>
        </row>
        <row r="65">
          <cell r="F65" t="str">
            <v>13073</v>
          </cell>
          <cell r="G65">
            <v>1448375.87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7679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27809.03</v>
          </cell>
          <cell r="V65">
            <v>5558.04</v>
          </cell>
          <cell r="W65">
            <v>0</v>
          </cell>
          <cell r="X65">
            <v>0</v>
          </cell>
          <cell r="Y65">
            <v>9900</v>
          </cell>
          <cell r="Z65">
            <v>12280.44</v>
          </cell>
          <cell r="AA65">
            <v>44115.83</v>
          </cell>
          <cell r="AB65">
            <v>0</v>
          </cell>
          <cell r="AC65">
            <v>11037.27</v>
          </cell>
          <cell r="AD65">
            <v>1350.56</v>
          </cell>
          <cell r="AE65">
            <v>5207.2</v>
          </cell>
          <cell r="AF65">
            <v>0</v>
          </cell>
          <cell r="AG65">
            <v>388.94</v>
          </cell>
          <cell r="AH65">
            <v>78720.05</v>
          </cell>
          <cell r="AI65">
            <v>13404028.039999999</v>
          </cell>
          <cell r="AJ65">
            <v>402183.3</v>
          </cell>
          <cell r="AK65">
            <v>2453244</v>
          </cell>
          <cell r="AL65">
            <v>0</v>
          </cell>
          <cell r="AM65">
            <v>0</v>
          </cell>
          <cell r="AN65">
            <v>0</v>
          </cell>
          <cell r="AO65">
            <v>1510992.34</v>
          </cell>
          <cell r="AP65">
            <v>94355.71</v>
          </cell>
          <cell r="AQ65">
            <v>0</v>
          </cell>
          <cell r="AR65">
            <v>0</v>
          </cell>
          <cell r="AS65">
            <v>850149.68</v>
          </cell>
          <cell r="AT65">
            <v>0</v>
          </cell>
          <cell r="AU65">
            <v>101662.64</v>
          </cell>
          <cell r="AV65">
            <v>0</v>
          </cell>
          <cell r="AW65">
            <v>1264309.58</v>
          </cell>
          <cell r="AX65">
            <v>0</v>
          </cell>
          <cell r="AY65">
            <v>0</v>
          </cell>
          <cell r="AZ65">
            <v>29170.62</v>
          </cell>
          <cell r="BA65">
            <v>823169.17</v>
          </cell>
          <cell r="BB65">
            <v>896.01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412780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481097.08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361007.32</v>
          </cell>
          <cell r="CB65">
            <v>0</v>
          </cell>
          <cell r="CC65">
            <v>20795.63</v>
          </cell>
          <cell r="CD65">
            <v>0</v>
          </cell>
          <cell r="CE65">
            <v>1050912.08</v>
          </cell>
          <cell r="CF65">
            <v>107345.7</v>
          </cell>
          <cell r="CG65">
            <v>256642.76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73001.100000000006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24683.69</v>
          </cell>
          <cell r="CS65">
            <v>1346028.83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148987.76999999999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125402.21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3209</v>
          </cell>
          <cell r="FY65">
            <v>0</v>
          </cell>
          <cell r="FZ65">
            <v>0</v>
          </cell>
          <cell r="GA65">
            <v>0</v>
          </cell>
          <cell r="GB65">
            <v>26998476.490000013</v>
          </cell>
        </row>
        <row r="66">
          <cell r="F66" t="str">
            <v>13144</v>
          </cell>
          <cell r="G66">
            <v>7830675.0199999996</v>
          </cell>
          <cell r="H66">
            <v>0</v>
          </cell>
          <cell r="I66">
            <v>1352.79</v>
          </cell>
          <cell r="J66">
            <v>0</v>
          </cell>
          <cell r="K66">
            <v>0</v>
          </cell>
          <cell r="L66">
            <v>0</v>
          </cell>
          <cell r="M66">
            <v>15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-7882.41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121682.42</v>
          </cell>
          <cell r="AA66">
            <v>132468.37</v>
          </cell>
          <cell r="AB66">
            <v>0</v>
          </cell>
          <cell r="AC66">
            <v>136346.9</v>
          </cell>
          <cell r="AD66">
            <v>1302.92</v>
          </cell>
          <cell r="AE66">
            <v>10671</v>
          </cell>
          <cell r="AF66">
            <v>12920.58</v>
          </cell>
          <cell r="AG66">
            <v>-19.100000000000001</v>
          </cell>
          <cell r="AH66">
            <v>0</v>
          </cell>
          <cell r="AI66">
            <v>17265009.629999999</v>
          </cell>
          <cell r="AJ66">
            <v>457824.84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2151398.58</v>
          </cell>
          <cell r="AP66">
            <v>46011.23</v>
          </cell>
          <cell r="AQ66">
            <v>0</v>
          </cell>
          <cell r="AR66">
            <v>0</v>
          </cell>
          <cell r="AS66">
            <v>900204.16</v>
          </cell>
          <cell r="AT66">
            <v>0</v>
          </cell>
          <cell r="AU66">
            <v>179845.44</v>
          </cell>
          <cell r="AV66">
            <v>0</v>
          </cell>
          <cell r="AW66">
            <v>1175534.75</v>
          </cell>
          <cell r="AX66">
            <v>27103.7</v>
          </cell>
          <cell r="AY66">
            <v>0</v>
          </cell>
          <cell r="AZ66">
            <v>32773.42</v>
          </cell>
          <cell r="BA66">
            <v>1130507.95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1286.22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482795.81</v>
          </cell>
          <cell r="CB66">
            <v>0</v>
          </cell>
          <cell r="CC66">
            <v>28292</v>
          </cell>
          <cell r="CD66">
            <v>0</v>
          </cell>
          <cell r="CE66">
            <v>923597.27</v>
          </cell>
          <cell r="CF66">
            <v>164682.29999999999</v>
          </cell>
          <cell r="CG66">
            <v>250259.34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237520.61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49252.39</v>
          </cell>
          <cell r="CS66">
            <v>1280021.6599999999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42368.6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96025.16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2018</v>
          </cell>
          <cell r="FY66">
            <v>0</v>
          </cell>
          <cell r="FZ66">
            <v>0</v>
          </cell>
          <cell r="GA66">
            <v>0</v>
          </cell>
          <cell r="GB66">
            <v>35163866.549999997</v>
          </cell>
        </row>
        <row r="67">
          <cell r="F67" t="str">
            <v>13146</v>
          </cell>
          <cell r="G67">
            <v>1269023.82</v>
          </cell>
          <cell r="H67">
            <v>0</v>
          </cell>
          <cell r="I67">
            <v>398.06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6900</v>
          </cell>
          <cell r="R67">
            <v>0</v>
          </cell>
          <cell r="S67">
            <v>0</v>
          </cell>
          <cell r="T67">
            <v>0</v>
          </cell>
          <cell r="U67">
            <v>8903.5</v>
          </cell>
          <cell r="V67">
            <v>1040</v>
          </cell>
          <cell r="W67">
            <v>0</v>
          </cell>
          <cell r="X67">
            <v>0</v>
          </cell>
          <cell r="Y67">
            <v>394.1</v>
          </cell>
          <cell r="Z67">
            <v>9226.5300000000007</v>
          </cell>
          <cell r="AA67">
            <v>36185.57</v>
          </cell>
          <cell r="AB67">
            <v>0</v>
          </cell>
          <cell r="AC67">
            <v>13568.36</v>
          </cell>
          <cell r="AD67">
            <v>1084.6099999999999</v>
          </cell>
          <cell r="AE67">
            <v>1830.7</v>
          </cell>
          <cell r="AF67">
            <v>0</v>
          </cell>
          <cell r="AG67">
            <v>68453.649999999994</v>
          </cell>
          <cell r="AH67">
            <v>0</v>
          </cell>
          <cell r="AI67">
            <v>5720109.9000000004</v>
          </cell>
          <cell r="AJ67">
            <v>177513.59</v>
          </cell>
          <cell r="AK67">
            <v>734466.52</v>
          </cell>
          <cell r="AL67">
            <v>0</v>
          </cell>
          <cell r="AM67">
            <v>0</v>
          </cell>
          <cell r="AN67">
            <v>0</v>
          </cell>
          <cell r="AO67">
            <v>748693.14</v>
          </cell>
          <cell r="AP67">
            <v>21629.06</v>
          </cell>
          <cell r="AQ67">
            <v>0</v>
          </cell>
          <cell r="AR67">
            <v>0</v>
          </cell>
          <cell r="AS67">
            <v>301471.05</v>
          </cell>
          <cell r="AT67">
            <v>0</v>
          </cell>
          <cell r="AU67">
            <v>65537.69</v>
          </cell>
          <cell r="AV67">
            <v>0</v>
          </cell>
          <cell r="AW67">
            <v>299025.59000000003</v>
          </cell>
          <cell r="AX67">
            <v>8916.65</v>
          </cell>
          <cell r="AY67">
            <v>0</v>
          </cell>
          <cell r="AZ67">
            <v>12609.58</v>
          </cell>
          <cell r="BA67">
            <v>298593.55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137.54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4000</v>
          </cell>
          <cell r="BZ67">
            <v>0</v>
          </cell>
          <cell r="CA67">
            <v>189557.66</v>
          </cell>
          <cell r="CB67">
            <v>0</v>
          </cell>
          <cell r="CC67">
            <v>7999.99</v>
          </cell>
          <cell r="CD67">
            <v>0</v>
          </cell>
          <cell r="CE67">
            <v>313429.34000000003</v>
          </cell>
          <cell r="CF67">
            <v>62613.760000000002</v>
          </cell>
          <cell r="CG67">
            <v>172736.42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37348.870000000003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17390.22</v>
          </cell>
          <cell r="CS67">
            <v>601186.01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17698.330000000002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43378.07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3165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11352.69</v>
          </cell>
          <cell r="FS67">
            <v>500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11288069.120000001</v>
          </cell>
        </row>
        <row r="68">
          <cell r="F68" t="str">
            <v>13151</v>
          </cell>
          <cell r="G68">
            <v>527700.04</v>
          </cell>
          <cell r="H68">
            <v>0</v>
          </cell>
          <cell r="I68">
            <v>204.55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6510</v>
          </cell>
          <cell r="R68">
            <v>0</v>
          </cell>
          <cell r="S68">
            <v>0</v>
          </cell>
          <cell r="T68">
            <v>0</v>
          </cell>
          <cell r="U68">
            <v>2665.51</v>
          </cell>
          <cell r="V68">
            <v>0</v>
          </cell>
          <cell r="W68">
            <v>0</v>
          </cell>
          <cell r="X68">
            <v>0</v>
          </cell>
          <cell r="Y68">
            <v>784.25</v>
          </cell>
          <cell r="Z68">
            <v>33753.17</v>
          </cell>
          <cell r="AA68">
            <v>23916.21</v>
          </cell>
          <cell r="AB68">
            <v>0</v>
          </cell>
          <cell r="AC68">
            <v>0</v>
          </cell>
          <cell r="AD68">
            <v>198</v>
          </cell>
          <cell r="AE68">
            <v>225</v>
          </cell>
          <cell r="AF68">
            <v>707.51</v>
          </cell>
          <cell r="AG68">
            <v>3319.71</v>
          </cell>
          <cell r="AH68">
            <v>0</v>
          </cell>
          <cell r="AI68">
            <v>1950146.87</v>
          </cell>
          <cell r="AJ68">
            <v>26029.85</v>
          </cell>
          <cell r="AK68">
            <v>36951.760000000002</v>
          </cell>
          <cell r="AL68">
            <v>0</v>
          </cell>
          <cell r="AM68">
            <v>0</v>
          </cell>
          <cell r="AN68">
            <v>0</v>
          </cell>
          <cell r="AO68">
            <v>123440.45</v>
          </cell>
          <cell r="AP68">
            <v>0</v>
          </cell>
          <cell r="AQ68">
            <v>0</v>
          </cell>
          <cell r="AR68">
            <v>0</v>
          </cell>
          <cell r="AS68">
            <v>45790.07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153.38999999999999</v>
          </cell>
          <cell r="AY68">
            <v>0</v>
          </cell>
          <cell r="AZ68">
            <v>2111.35</v>
          </cell>
          <cell r="BA68">
            <v>254320.78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28.2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36044.480000000003</v>
          </cell>
          <cell r="CB68">
            <v>0</v>
          </cell>
          <cell r="CC68">
            <v>1328</v>
          </cell>
          <cell r="CD68">
            <v>0</v>
          </cell>
          <cell r="CE68">
            <v>54297.38</v>
          </cell>
          <cell r="CF68">
            <v>25235.48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49208.04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5820.81</v>
          </cell>
          <cell r="FC68">
            <v>161711.21</v>
          </cell>
          <cell r="FD68">
            <v>2999.88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200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3375801.95</v>
          </cell>
        </row>
        <row r="69">
          <cell r="F69" t="str">
            <v>13156</v>
          </cell>
          <cell r="G69">
            <v>796979.15</v>
          </cell>
          <cell r="H69">
            <v>1442.49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15</v>
          </cell>
          <cell r="N69">
            <v>0</v>
          </cell>
          <cell r="O69">
            <v>0</v>
          </cell>
          <cell r="P69">
            <v>0</v>
          </cell>
          <cell r="Q69">
            <v>6700</v>
          </cell>
          <cell r="R69">
            <v>0</v>
          </cell>
          <cell r="S69">
            <v>0</v>
          </cell>
          <cell r="T69">
            <v>0</v>
          </cell>
          <cell r="U69">
            <v>23925.94</v>
          </cell>
          <cell r="V69">
            <v>1100</v>
          </cell>
          <cell r="W69">
            <v>0</v>
          </cell>
          <cell r="X69">
            <v>0</v>
          </cell>
          <cell r="Y69">
            <v>0</v>
          </cell>
          <cell r="Z69">
            <v>2276.5</v>
          </cell>
          <cell r="AA69">
            <v>12168.35</v>
          </cell>
          <cell r="AB69">
            <v>0</v>
          </cell>
          <cell r="AC69">
            <v>3534.83</v>
          </cell>
          <cell r="AD69">
            <v>87.7</v>
          </cell>
          <cell r="AE69">
            <v>0</v>
          </cell>
          <cell r="AF69">
            <v>18468.400000000001</v>
          </cell>
          <cell r="AG69">
            <v>25302.560000000001</v>
          </cell>
          <cell r="AH69">
            <v>28291.200000000001</v>
          </cell>
          <cell r="AI69">
            <v>3297284.07</v>
          </cell>
          <cell r="AJ69">
            <v>71846.399999999994</v>
          </cell>
          <cell r="AK69">
            <v>500272.24</v>
          </cell>
          <cell r="AL69">
            <v>0</v>
          </cell>
          <cell r="AM69">
            <v>0</v>
          </cell>
          <cell r="AN69">
            <v>0</v>
          </cell>
          <cell r="AO69">
            <v>388568.41</v>
          </cell>
          <cell r="AP69">
            <v>29606.11</v>
          </cell>
          <cell r="AQ69">
            <v>0</v>
          </cell>
          <cell r="AR69">
            <v>0</v>
          </cell>
          <cell r="AS69">
            <v>151062.32</v>
          </cell>
          <cell r="AT69">
            <v>0</v>
          </cell>
          <cell r="AU69">
            <v>26823.62</v>
          </cell>
          <cell r="AV69">
            <v>0</v>
          </cell>
          <cell r="AW69">
            <v>79484.67</v>
          </cell>
          <cell r="AX69">
            <v>4721.7299999999996</v>
          </cell>
          <cell r="AY69">
            <v>0</v>
          </cell>
          <cell r="AZ69">
            <v>6471.11</v>
          </cell>
          <cell r="BA69">
            <v>295589.40999999997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66.489999999999995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90151.61</v>
          </cell>
          <cell r="CB69">
            <v>0</v>
          </cell>
          <cell r="CC69">
            <v>1230</v>
          </cell>
          <cell r="CD69">
            <v>0</v>
          </cell>
          <cell r="CE69">
            <v>465519.98</v>
          </cell>
          <cell r="CF69">
            <v>55385.72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274762.92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15277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24468</v>
          </cell>
          <cell r="FC69">
            <v>0</v>
          </cell>
          <cell r="FD69">
            <v>245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5025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6704153.9300000025</v>
          </cell>
        </row>
        <row r="70">
          <cell r="F70" t="str">
            <v>13160</v>
          </cell>
          <cell r="G70">
            <v>1369021.23</v>
          </cell>
          <cell r="H70">
            <v>0</v>
          </cell>
          <cell r="I70">
            <v>3805.65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6865.7</v>
          </cell>
          <cell r="AA70">
            <v>59248.4</v>
          </cell>
          <cell r="AB70">
            <v>4960.5</v>
          </cell>
          <cell r="AC70">
            <v>209601.27</v>
          </cell>
          <cell r="AD70">
            <v>405.96</v>
          </cell>
          <cell r="AE70">
            <v>3655.65</v>
          </cell>
          <cell r="AF70">
            <v>11281.81</v>
          </cell>
          <cell r="AG70">
            <v>32295.38</v>
          </cell>
          <cell r="AH70">
            <v>10350.780000000001</v>
          </cell>
          <cell r="AI70">
            <v>10410274.779999999</v>
          </cell>
          <cell r="AJ70">
            <v>216359.37</v>
          </cell>
          <cell r="AK70">
            <v>1207501.48</v>
          </cell>
          <cell r="AL70">
            <v>0</v>
          </cell>
          <cell r="AM70">
            <v>0</v>
          </cell>
          <cell r="AN70">
            <v>0</v>
          </cell>
          <cell r="AO70">
            <v>989343.13</v>
          </cell>
          <cell r="AP70">
            <v>16734.66</v>
          </cell>
          <cell r="AQ70">
            <v>0</v>
          </cell>
          <cell r="AR70">
            <v>0</v>
          </cell>
          <cell r="AS70">
            <v>529404.6</v>
          </cell>
          <cell r="AT70">
            <v>0</v>
          </cell>
          <cell r="AU70">
            <v>65289.4</v>
          </cell>
          <cell r="AV70">
            <v>0</v>
          </cell>
          <cell r="AW70">
            <v>728878.79</v>
          </cell>
          <cell r="AX70">
            <v>15028.7</v>
          </cell>
          <cell r="AY70">
            <v>0</v>
          </cell>
          <cell r="AZ70">
            <v>12576.53</v>
          </cell>
          <cell r="BA70">
            <v>797506.87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1606.98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288693.02</v>
          </cell>
          <cell r="CB70">
            <v>0</v>
          </cell>
          <cell r="CC70">
            <v>14211</v>
          </cell>
          <cell r="CD70">
            <v>0</v>
          </cell>
          <cell r="CE70">
            <v>622950.06000000006</v>
          </cell>
          <cell r="CF70">
            <v>101389.02</v>
          </cell>
          <cell r="CG70">
            <v>96393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121462.24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719959.18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159710.16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9654.7099999999991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54238.47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18890658.479999993</v>
          </cell>
        </row>
        <row r="71">
          <cell r="F71" t="str">
            <v>13161</v>
          </cell>
          <cell r="G71">
            <v>16912971.52</v>
          </cell>
          <cell r="H71">
            <v>0</v>
          </cell>
          <cell r="I71">
            <v>2424.64</v>
          </cell>
          <cell r="J71">
            <v>0</v>
          </cell>
          <cell r="K71">
            <v>0</v>
          </cell>
          <cell r="L71">
            <v>0</v>
          </cell>
          <cell r="M71">
            <v>2279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18588</v>
          </cell>
          <cell r="S71">
            <v>30083.3</v>
          </cell>
          <cell r="T71">
            <v>56405</v>
          </cell>
          <cell r="U71">
            <v>34847.449999999997</v>
          </cell>
          <cell r="V71">
            <v>42157.24</v>
          </cell>
          <cell r="W71">
            <v>46709.4</v>
          </cell>
          <cell r="X71">
            <v>0</v>
          </cell>
          <cell r="Y71">
            <v>0</v>
          </cell>
          <cell r="Z71">
            <v>722147.22</v>
          </cell>
          <cell r="AA71">
            <v>202478.53</v>
          </cell>
          <cell r="AB71">
            <v>0</v>
          </cell>
          <cell r="AC71">
            <v>108651.54</v>
          </cell>
          <cell r="AD71">
            <v>38</v>
          </cell>
          <cell r="AE71">
            <v>54376.6</v>
          </cell>
          <cell r="AF71">
            <v>8889.66</v>
          </cell>
          <cell r="AG71">
            <v>538827.48</v>
          </cell>
          <cell r="AH71">
            <v>0</v>
          </cell>
          <cell r="AI71">
            <v>51683780.390000001</v>
          </cell>
          <cell r="AJ71">
            <v>1515917.28</v>
          </cell>
          <cell r="AK71">
            <v>4624127.5199999996</v>
          </cell>
          <cell r="AL71">
            <v>0</v>
          </cell>
          <cell r="AM71">
            <v>0</v>
          </cell>
          <cell r="AN71">
            <v>27593.279999999999</v>
          </cell>
          <cell r="AO71">
            <v>6543210.3899999997</v>
          </cell>
          <cell r="AP71">
            <v>284206.64</v>
          </cell>
          <cell r="AQ71">
            <v>0</v>
          </cell>
          <cell r="AR71">
            <v>0</v>
          </cell>
          <cell r="AS71">
            <v>2510878.13</v>
          </cell>
          <cell r="AT71">
            <v>0</v>
          </cell>
          <cell r="AU71">
            <v>869866.01</v>
          </cell>
          <cell r="AV71">
            <v>0</v>
          </cell>
          <cell r="AW71">
            <v>1123715.6299999999</v>
          </cell>
          <cell r="AX71">
            <v>84375.35</v>
          </cell>
          <cell r="AY71">
            <v>0</v>
          </cell>
          <cell r="AZ71">
            <v>73463.070000000007</v>
          </cell>
          <cell r="BA71">
            <v>2977536.28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1503.45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25480.42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1423197.63</v>
          </cell>
          <cell r="CB71">
            <v>0</v>
          </cell>
          <cell r="CC71">
            <v>53983.199999999997</v>
          </cell>
          <cell r="CD71">
            <v>0</v>
          </cell>
          <cell r="CE71">
            <v>1616128.71</v>
          </cell>
          <cell r="CF71">
            <v>744926.38</v>
          </cell>
          <cell r="CG71">
            <v>175207.54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118162.55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2703040.18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88456.37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232194.4</v>
          </cell>
          <cell r="FC71">
            <v>88296.5</v>
          </cell>
          <cell r="FD71">
            <v>0</v>
          </cell>
          <cell r="FE71">
            <v>0</v>
          </cell>
          <cell r="FF71">
            <v>0</v>
          </cell>
          <cell r="FG71">
            <v>140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252024.89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6828.49</v>
          </cell>
          <cell r="FS71">
            <v>150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98630265.25999999</v>
          </cell>
        </row>
        <row r="72">
          <cell r="F72" t="str">
            <v>13165</v>
          </cell>
          <cell r="G72">
            <v>3761767.06</v>
          </cell>
          <cell r="H72">
            <v>0</v>
          </cell>
          <cell r="I72">
            <v>1678.74</v>
          </cell>
          <cell r="J72">
            <v>0</v>
          </cell>
          <cell r="K72">
            <v>0</v>
          </cell>
          <cell r="L72">
            <v>0</v>
          </cell>
          <cell r="M72">
            <v>16326.77</v>
          </cell>
          <cell r="N72">
            <v>0</v>
          </cell>
          <cell r="O72">
            <v>3439.75</v>
          </cell>
          <cell r="P72">
            <v>0</v>
          </cell>
          <cell r="Q72">
            <v>23600</v>
          </cell>
          <cell r="R72">
            <v>0</v>
          </cell>
          <cell r="S72">
            <v>0</v>
          </cell>
          <cell r="T72">
            <v>0</v>
          </cell>
          <cell r="U72">
            <v>3885.39</v>
          </cell>
          <cell r="V72">
            <v>25</v>
          </cell>
          <cell r="W72">
            <v>0</v>
          </cell>
          <cell r="X72">
            <v>0</v>
          </cell>
          <cell r="Y72">
            <v>0</v>
          </cell>
          <cell r="Z72">
            <v>170386.46</v>
          </cell>
          <cell r="AA72">
            <v>120746.06</v>
          </cell>
          <cell r="AB72">
            <v>0</v>
          </cell>
          <cell r="AC72">
            <v>1860.05</v>
          </cell>
          <cell r="AD72">
            <v>1133.25</v>
          </cell>
          <cell r="AE72">
            <v>988.54</v>
          </cell>
          <cell r="AF72">
            <v>8409.73</v>
          </cell>
          <cell r="AG72">
            <v>5073.33</v>
          </cell>
          <cell r="AH72">
            <v>183195.41</v>
          </cell>
          <cell r="AI72">
            <v>14589250.92</v>
          </cell>
          <cell r="AJ72">
            <v>338572.24</v>
          </cell>
          <cell r="AK72">
            <v>1914183.36</v>
          </cell>
          <cell r="AL72">
            <v>0</v>
          </cell>
          <cell r="AM72">
            <v>0</v>
          </cell>
          <cell r="AN72">
            <v>0</v>
          </cell>
          <cell r="AO72">
            <v>1612255.76</v>
          </cell>
          <cell r="AP72">
            <v>17779.45</v>
          </cell>
          <cell r="AQ72">
            <v>0</v>
          </cell>
          <cell r="AR72">
            <v>0</v>
          </cell>
          <cell r="AS72">
            <v>645255.86</v>
          </cell>
          <cell r="AT72">
            <v>112821.45</v>
          </cell>
          <cell r="AU72">
            <v>64023.72</v>
          </cell>
          <cell r="AV72">
            <v>0</v>
          </cell>
          <cell r="AW72">
            <v>262920.83</v>
          </cell>
          <cell r="AX72">
            <v>23609.95</v>
          </cell>
          <cell r="AY72">
            <v>0</v>
          </cell>
          <cell r="AZ72">
            <v>17391.169999999998</v>
          </cell>
          <cell r="BA72">
            <v>1086743.26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338.67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449976.3</v>
          </cell>
          <cell r="CB72">
            <v>0</v>
          </cell>
          <cell r="CC72">
            <v>18101</v>
          </cell>
          <cell r="CD72">
            <v>0</v>
          </cell>
          <cell r="CE72">
            <v>832327.52</v>
          </cell>
          <cell r="CF72">
            <v>125709.5</v>
          </cell>
          <cell r="CG72">
            <v>46096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45367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24227.13</v>
          </cell>
          <cell r="CS72">
            <v>609756.71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250.65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78487.06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10689.11</v>
          </cell>
          <cell r="FN72">
            <v>0</v>
          </cell>
          <cell r="FO72">
            <v>9210.4500000000007</v>
          </cell>
          <cell r="FP72">
            <v>16309.43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837</v>
          </cell>
          <cell r="FY72">
            <v>0</v>
          </cell>
          <cell r="FZ72">
            <v>0</v>
          </cell>
          <cell r="GA72">
            <v>0</v>
          </cell>
          <cell r="GB72">
            <v>27255007.039999995</v>
          </cell>
        </row>
        <row r="73">
          <cell r="F73" t="str">
            <v>13167</v>
          </cell>
          <cell r="G73">
            <v>260134.47</v>
          </cell>
          <cell r="H73">
            <v>0</v>
          </cell>
          <cell r="I73">
            <v>44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1295</v>
          </cell>
          <cell r="R73">
            <v>0</v>
          </cell>
          <cell r="S73">
            <v>0</v>
          </cell>
          <cell r="T73">
            <v>0</v>
          </cell>
          <cell r="U73">
            <v>31486.87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20261.740000000002</v>
          </cell>
          <cell r="AA73">
            <v>42.21</v>
          </cell>
          <cell r="AB73">
            <v>0</v>
          </cell>
          <cell r="AC73">
            <v>11185.32</v>
          </cell>
          <cell r="AD73">
            <v>604.99</v>
          </cell>
          <cell r="AE73">
            <v>568.5</v>
          </cell>
          <cell r="AF73">
            <v>0</v>
          </cell>
          <cell r="AG73">
            <v>0</v>
          </cell>
          <cell r="AH73">
            <v>0</v>
          </cell>
          <cell r="AI73">
            <v>1796358.78</v>
          </cell>
          <cell r="AJ73">
            <v>14262.12</v>
          </cell>
          <cell r="AK73">
            <v>247606.68</v>
          </cell>
          <cell r="AL73">
            <v>0</v>
          </cell>
          <cell r="AM73">
            <v>0</v>
          </cell>
          <cell r="AN73">
            <v>0</v>
          </cell>
          <cell r="AO73">
            <v>101883.4</v>
          </cell>
          <cell r="AP73">
            <v>2452.17</v>
          </cell>
          <cell r="AQ73">
            <v>0</v>
          </cell>
          <cell r="AR73">
            <v>0</v>
          </cell>
          <cell r="AS73">
            <v>29312.61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1547.57</v>
          </cell>
          <cell r="BA73">
            <v>228933.15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25459.919999999998</v>
          </cell>
          <cell r="CB73">
            <v>0</v>
          </cell>
          <cell r="CC73">
            <v>691</v>
          </cell>
          <cell r="CD73">
            <v>0</v>
          </cell>
          <cell r="CE73">
            <v>36294.5</v>
          </cell>
          <cell r="CF73">
            <v>26169.279999999999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53055.33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7106.24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52675.34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2949431.1899999995</v>
          </cell>
        </row>
        <row r="74">
          <cell r="F74" t="str">
            <v>13301</v>
          </cell>
          <cell r="G74">
            <v>1122266.93</v>
          </cell>
          <cell r="H74">
            <v>0</v>
          </cell>
          <cell r="I74">
            <v>30.99</v>
          </cell>
          <cell r="J74">
            <v>0</v>
          </cell>
          <cell r="K74">
            <v>0</v>
          </cell>
          <cell r="L74">
            <v>0</v>
          </cell>
          <cell r="M74">
            <v>7075</v>
          </cell>
          <cell r="N74">
            <v>0</v>
          </cell>
          <cell r="O74">
            <v>0</v>
          </cell>
          <cell r="P74">
            <v>0</v>
          </cell>
          <cell r="Q74">
            <v>14370</v>
          </cell>
          <cell r="R74">
            <v>3300</v>
          </cell>
          <cell r="S74">
            <v>0</v>
          </cell>
          <cell r="T74">
            <v>0</v>
          </cell>
          <cell r="U74">
            <v>7525.34</v>
          </cell>
          <cell r="V74">
            <v>0</v>
          </cell>
          <cell r="W74">
            <v>0</v>
          </cell>
          <cell r="X74">
            <v>0</v>
          </cell>
          <cell r="Y74">
            <v>2093.8000000000002</v>
          </cell>
          <cell r="Z74">
            <v>79781.3</v>
          </cell>
          <cell r="AA74">
            <v>13920.09</v>
          </cell>
          <cell r="AB74">
            <v>0</v>
          </cell>
          <cell r="AC74">
            <v>13624.58</v>
          </cell>
          <cell r="AD74">
            <v>1737.58</v>
          </cell>
          <cell r="AE74">
            <v>2710.78</v>
          </cell>
          <cell r="AF74">
            <v>27753.1</v>
          </cell>
          <cell r="AG74">
            <v>5700.47</v>
          </cell>
          <cell r="AH74">
            <v>15626.64</v>
          </cell>
          <cell r="AI74">
            <v>4375832.3899999997</v>
          </cell>
          <cell r="AJ74">
            <v>108170.68</v>
          </cell>
          <cell r="AK74">
            <v>643988.31999999995</v>
          </cell>
          <cell r="AL74">
            <v>0</v>
          </cell>
          <cell r="AM74">
            <v>0</v>
          </cell>
          <cell r="AN74">
            <v>0</v>
          </cell>
          <cell r="AO74">
            <v>567297.72</v>
          </cell>
          <cell r="AP74">
            <v>36015.360000000001</v>
          </cell>
          <cell r="AQ74">
            <v>0</v>
          </cell>
          <cell r="AR74">
            <v>0</v>
          </cell>
          <cell r="AS74">
            <v>224776.2</v>
          </cell>
          <cell r="AT74">
            <v>0</v>
          </cell>
          <cell r="AU74">
            <v>90901.08</v>
          </cell>
          <cell r="AV74">
            <v>0</v>
          </cell>
          <cell r="AW74">
            <v>0</v>
          </cell>
          <cell r="AX74">
            <v>6760.45</v>
          </cell>
          <cell r="AY74">
            <v>0</v>
          </cell>
          <cell r="AZ74">
            <v>7489.93</v>
          </cell>
          <cell r="BA74">
            <v>424060.73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102.75</v>
          </cell>
          <cell r="BM74">
            <v>895260.42</v>
          </cell>
          <cell r="BN74">
            <v>30823.9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163481</v>
          </cell>
          <cell r="CB74">
            <v>0</v>
          </cell>
          <cell r="CC74">
            <v>12427</v>
          </cell>
          <cell r="CD74">
            <v>0</v>
          </cell>
          <cell r="CE74">
            <v>187127.95</v>
          </cell>
          <cell r="CF74">
            <v>300411.56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4583.7299999999996</v>
          </cell>
          <cell r="CS74">
            <v>273733.06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22294.35</v>
          </cell>
          <cell r="DQ74">
            <v>368981.91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3748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9821.7199999999993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22950.63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10656.88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15600</v>
          </cell>
          <cell r="FR74">
            <v>848.43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3441.75</v>
          </cell>
          <cell r="FY74">
            <v>0</v>
          </cell>
          <cell r="FZ74">
            <v>0</v>
          </cell>
          <cell r="GA74">
            <v>0</v>
          </cell>
          <cell r="GB74">
            <v>10129104.500000004</v>
          </cell>
        </row>
        <row r="75">
          <cell r="F75" t="str">
            <v>14005</v>
          </cell>
          <cell r="G75">
            <v>5159144.8099999996</v>
          </cell>
          <cell r="H75">
            <v>189.99</v>
          </cell>
          <cell r="I75">
            <v>2181.94</v>
          </cell>
          <cell r="J75">
            <v>37516.379999999997</v>
          </cell>
          <cell r="K75">
            <v>0</v>
          </cell>
          <cell r="L75">
            <v>0</v>
          </cell>
          <cell r="M75">
            <v>22327.95</v>
          </cell>
          <cell r="N75">
            <v>0</v>
          </cell>
          <cell r="O75">
            <v>2303.13</v>
          </cell>
          <cell r="P75">
            <v>2468</v>
          </cell>
          <cell r="Q75">
            <v>0</v>
          </cell>
          <cell r="R75">
            <v>0</v>
          </cell>
          <cell r="S75">
            <v>0</v>
          </cell>
          <cell r="T75">
            <v>14416.5</v>
          </cell>
          <cell r="U75">
            <v>30292.13</v>
          </cell>
          <cell r="V75">
            <v>82570.06</v>
          </cell>
          <cell r="W75">
            <v>380</v>
          </cell>
          <cell r="X75">
            <v>4445.01</v>
          </cell>
          <cell r="Y75">
            <v>0</v>
          </cell>
          <cell r="Z75">
            <v>178629.86</v>
          </cell>
          <cell r="AA75">
            <v>9394.5300000000007</v>
          </cell>
          <cell r="AB75">
            <v>0</v>
          </cell>
          <cell r="AC75">
            <v>198116.68</v>
          </cell>
          <cell r="AD75">
            <v>2648.03</v>
          </cell>
          <cell r="AE75">
            <v>0</v>
          </cell>
          <cell r="AF75">
            <v>9330.0300000000007</v>
          </cell>
          <cell r="AG75">
            <v>27915.52</v>
          </cell>
          <cell r="AH75">
            <v>45104.67</v>
          </cell>
          <cell r="AI75">
            <v>20506840.949999999</v>
          </cell>
          <cell r="AJ75">
            <v>650669.77</v>
          </cell>
          <cell r="AK75">
            <v>2876811.12</v>
          </cell>
          <cell r="AL75">
            <v>0</v>
          </cell>
          <cell r="AM75">
            <v>0</v>
          </cell>
          <cell r="AN75">
            <v>0</v>
          </cell>
          <cell r="AO75">
            <v>2915684.98</v>
          </cell>
          <cell r="AP75">
            <v>131975.14000000001</v>
          </cell>
          <cell r="AQ75">
            <v>0</v>
          </cell>
          <cell r="AR75">
            <v>0</v>
          </cell>
          <cell r="AS75">
            <v>1121707.56</v>
          </cell>
          <cell r="AT75">
            <v>207279.02</v>
          </cell>
          <cell r="AU75">
            <v>381538.48</v>
          </cell>
          <cell r="AV75">
            <v>0</v>
          </cell>
          <cell r="AW75">
            <v>392809.84</v>
          </cell>
          <cell r="AX75">
            <v>33661.4</v>
          </cell>
          <cell r="AY75">
            <v>0</v>
          </cell>
          <cell r="AZ75">
            <v>37063.03</v>
          </cell>
          <cell r="BA75">
            <v>788654.16</v>
          </cell>
          <cell r="BB75">
            <v>0</v>
          </cell>
          <cell r="BC75">
            <v>5944.89</v>
          </cell>
          <cell r="BD75">
            <v>0</v>
          </cell>
          <cell r="BE75">
            <v>0</v>
          </cell>
          <cell r="BF75">
            <v>0</v>
          </cell>
          <cell r="BG75">
            <v>1436876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47939.49</v>
          </cell>
          <cell r="BQ75">
            <v>0</v>
          </cell>
          <cell r="BR75">
            <v>9898.0300000000007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752852.34</v>
          </cell>
          <cell r="CB75">
            <v>0</v>
          </cell>
          <cell r="CC75">
            <v>28356</v>
          </cell>
          <cell r="CD75">
            <v>0</v>
          </cell>
          <cell r="CE75">
            <v>1238847.67</v>
          </cell>
          <cell r="CF75">
            <v>770850.42</v>
          </cell>
          <cell r="CG75">
            <v>56711.17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47323.74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62221.2</v>
          </cell>
          <cell r="CS75">
            <v>1555058.6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13493.93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145739.4</v>
          </cell>
          <cell r="DY75">
            <v>94465.600000000006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14862.25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110628.3</v>
          </cell>
          <cell r="FC75">
            <v>2600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14782</v>
          </cell>
          <cell r="FJ75">
            <v>898</v>
          </cell>
          <cell r="FK75">
            <v>0</v>
          </cell>
          <cell r="FL75">
            <v>160851.28</v>
          </cell>
          <cell r="FM75">
            <v>0</v>
          </cell>
          <cell r="FN75">
            <v>31062.67</v>
          </cell>
          <cell r="FO75">
            <v>0</v>
          </cell>
          <cell r="FP75">
            <v>0</v>
          </cell>
          <cell r="FQ75">
            <v>0</v>
          </cell>
          <cell r="FR75">
            <v>8102.06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42484435.710000023</v>
          </cell>
        </row>
        <row r="76">
          <cell r="F76" t="str">
            <v>14028</v>
          </cell>
          <cell r="G76">
            <v>2654930.5699999998</v>
          </cell>
          <cell r="H76">
            <v>647.79999999999995</v>
          </cell>
          <cell r="I76">
            <v>19.8</v>
          </cell>
          <cell r="J76">
            <v>150442.38</v>
          </cell>
          <cell r="K76">
            <v>835.06</v>
          </cell>
          <cell r="L76">
            <v>228.16</v>
          </cell>
          <cell r="M76">
            <v>19335.02</v>
          </cell>
          <cell r="N76">
            <v>0</v>
          </cell>
          <cell r="O76">
            <v>2360.91</v>
          </cell>
          <cell r="P76">
            <v>0</v>
          </cell>
          <cell r="Q76">
            <v>0</v>
          </cell>
          <cell r="R76">
            <v>800</v>
          </cell>
          <cell r="S76">
            <v>0</v>
          </cell>
          <cell r="T76">
            <v>0</v>
          </cell>
          <cell r="U76">
            <v>19248.75</v>
          </cell>
          <cell r="V76">
            <v>740.34</v>
          </cell>
          <cell r="W76">
            <v>0</v>
          </cell>
          <cell r="X76">
            <v>0</v>
          </cell>
          <cell r="Y76">
            <v>0</v>
          </cell>
          <cell r="Z76">
            <v>67856.75</v>
          </cell>
          <cell r="AA76">
            <v>9740.1200000000008</v>
          </cell>
          <cell r="AB76">
            <v>0</v>
          </cell>
          <cell r="AC76">
            <v>43673.120000000003</v>
          </cell>
          <cell r="AD76">
            <v>289.3</v>
          </cell>
          <cell r="AE76">
            <v>87980</v>
          </cell>
          <cell r="AF76">
            <v>0</v>
          </cell>
          <cell r="AG76">
            <v>0</v>
          </cell>
          <cell r="AH76">
            <v>0</v>
          </cell>
          <cell r="AI76">
            <v>10240097.210000001</v>
          </cell>
          <cell r="AJ76">
            <v>295504.93</v>
          </cell>
          <cell r="AK76">
            <v>1535891.8</v>
          </cell>
          <cell r="AL76">
            <v>0</v>
          </cell>
          <cell r="AM76">
            <v>0</v>
          </cell>
          <cell r="AN76">
            <v>0</v>
          </cell>
          <cell r="AO76">
            <v>1371223.97</v>
          </cell>
          <cell r="AP76">
            <v>50880.22</v>
          </cell>
          <cell r="AQ76">
            <v>0</v>
          </cell>
          <cell r="AR76">
            <v>0</v>
          </cell>
          <cell r="AS76">
            <v>526597.06999999995</v>
          </cell>
          <cell r="AT76">
            <v>0</v>
          </cell>
          <cell r="AU76">
            <v>83698.03</v>
          </cell>
          <cell r="AV76">
            <v>0</v>
          </cell>
          <cell r="AW76">
            <v>62320.79</v>
          </cell>
          <cell r="AX76">
            <v>16500.21</v>
          </cell>
          <cell r="AY76">
            <v>0</v>
          </cell>
          <cell r="AZ76">
            <v>25783.19</v>
          </cell>
          <cell r="BA76">
            <v>627329.48</v>
          </cell>
          <cell r="BB76">
            <v>808.78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1477.1</v>
          </cell>
          <cell r="BP76">
            <v>24960.65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389010</v>
          </cell>
          <cell r="CB76">
            <v>0</v>
          </cell>
          <cell r="CC76">
            <v>16402</v>
          </cell>
          <cell r="CD76">
            <v>0</v>
          </cell>
          <cell r="CE76">
            <v>670540.23</v>
          </cell>
          <cell r="CF76">
            <v>144802.82999999999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4501.51</v>
          </cell>
          <cell r="CR76">
            <v>31661.13</v>
          </cell>
          <cell r="CS76">
            <v>801505.55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10927.93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1350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56002.47</v>
          </cell>
          <cell r="FC76">
            <v>0</v>
          </cell>
          <cell r="FD76">
            <v>4793.22</v>
          </cell>
          <cell r="FE76">
            <v>0</v>
          </cell>
          <cell r="FF76">
            <v>0</v>
          </cell>
          <cell r="FG76">
            <v>0</v>
          </cell>
          <cell r="FH76">
            <v>558423.74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104120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4550</v>
          </cell>
          <cell r="FS76">
            <v>3146.98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20723939.100000001</v>
          </cell>
        </row>
        <row r="77">
          <cell r="F77" t="str">
            <v>14064</v>
          </cell>
          <cell r="G77">
            <v>1778566.73</v>
          </cell>
          <cell r="H77">
            <v>184.42</v>
          </cell>
          <cell r="I77">
            <v>895.58</v>
          </cell>
          <cell r="J77">
            <v>11103.18</v>
          </cell>
          <cell r="K77">
            <v>88980.160000000003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50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33372.01</v>
          </cell>
          <cell r="AA77">
            <v>0</v>
          </cell>
          <cell r="AB77">
            <v>0</v>
          </cell>
          <cell r="AC77">
            <v>39954.54</v>
          </cell>
          <cell r="AD77">
            <v>307.83999999999997</v>
          </cell>
          <cell r="AE77">
            <v>12984.84</v>
          </cell>
          <cell r="AF77">
            <v>0</v>
          </cell>
          <cell r="AG77">
            <v>2545.14</v>
          </cell>
          <cell r="AH77">
            <v>20555.84</v>
          </cell>
          <cell r="AI77">
            <v>4375040.5999999996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553453.66</v>
          </cell>
          <cell r="AP77">
            <v>12063.37</v>
          </cell>
          <cell r="AQ77">
            <v>0</v>
          </cell>
          <cell r="AR77">
            <v>0</v>
          </cell>
          <cell r="AS77">
            <v>229974.39</v>
          </cell>
          <cell r="AT77">
            <v>0</v>
          </cell>
          <cell r="AU77">
            <v>828.38</v>
          </cell>
          <cell r="AV77">
            <v>0</v>
          </cell>
          <cell r="AW77">
            <v>0</v>
          </cell>
          <cell r="AX77">
            <v>6522.53</v>
          </cell>
          <cell r="AY77">
            <v>0</v>
          </cell>
          <cell r="AZ77">
            <v>7788.2</v>
          </cell>
          <cell r="BA77">
            <v>449605.13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9871.5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131453.03</v>
          </cell>
          <cell r="CB77">
            <v>0</v>
          </cell>
          <cell r="CC77">
            <v>7902.94</v>
          </cell>
          <cell r="CD77">
            <v>0</v>
          </cell>
          <cell r="CE77">
            <v>138100.26</v>
          </cell>
          <cell r="CF77">
            <v>42256.33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262645.21999999997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32921.99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35050.82</v>
          </cell>
          <cell r="FC77">
            <v>44621.59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8329600.2200000007</v>
          </cell>
        </row>
        <row r="78">
          <cell r="F78" t="str">
            <v>14065</v>
          </cell>
          <cell r="G78">
            <v>673917.21</v>
          </cell>
          <cell r="H78">
            <v>0</v>
          </cell>
          <cell r="I78">
            <v>0</v>
          </cell>
          <cell r="J78">
            <v>11001.1</v>
          </cell>
          <cell r="K78">
            <v>0</v>
          </cell>
          <cell r="L78">
            <v>0</v>
          </cell>
          <cell r="M78">
            <v>5666.44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9270.4</v>
          </cell>
          <cell r="U78">
            <v>255.39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1426.02</v>
          </cell>
          <cell r="AA78">
            <v>857.47</v>
          </cell>
          <cell r="AB78">
            <v>0</v>
          </cell>
          <cell r="AC78">
            <v>28085.68</v>
          </cell>
          <cell r="AD78">
            <v>0</v>
          </cell>
          <cell r="AE78">
            <v>3728</v>
          </cell>
          <cell r="AF78">
            <v>0</v>
          </cell>
          <cell r="AG78">
            <v>6612.62</v>
          </cell>
          <cell r="AH78">
            <v>22292.81</v>
          </cell>
          <cell r="AI78">
            <v>1881613.36</v>
          </cell>
          <cell r="AJ78">
            <v>47877.89</v>
          </cell>
          <cell r="AK78">
            <v>204132</v>
          </cell>
          <cell r="AL78">
            <v>17.149999999999999</v>
          </cell>
          <cell r="AM78">
            <v>0</v>
          </cell>
          <cell r="AN78">
            <v>0</v>
          </cell>
          <cell r="AO78">
            <v>253685.19</v>
          </cell>
          <cell r="AP78">
            <v>9498.8700000000008</v>
          </cell>
          <cell r="AQ78">
            <v>0</v>
          </cell>
          <cell r="AR78">
            <v>0</v>
          </cell>
          <cell r="AS78">
            <v>63397.73</v>
          </cell>
          <cell r="AT78">
            <v>0</v>
          </cell>
          <cell r="AU78">
            <v>14427.74</v>
          </cell>
          <cell r="AV78">
            <v>0</v>
          </cell>
          <cell r="AW78">
            <v>0</v>
          </cell>
          <cell r="AX78">
            <v>2907.5</v>
          </cell>
          <cell r="AY78">
            <v>0</v>
          </cell>
          <cell r="AZ78">
            <v>1610.37</v>
          </cell>
          <cell r="BA78">
            <v>192121.92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21990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4590.04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55190</v>
          </cell>
          <cell r="CB78">
            <v>0</v>
          </cell>
          <cell r="CC78">
            <v>0</v>
          </cell>
          <cell r="CD78">
            <v>0</v>
          </cell>
          <cell r="CE78">
            <v>135028.03</v>
          </cell>
          <cell r="CF78">
            <v>32718.080000000002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115788.85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15462.96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3815170.8200000003</v>
          </cell>
        </row>
        <row r="79">
          <cell r="F79" t="str">
            <v>14066</v>
          </cell>
          <cell r="G79">
            <v>2186710.96</v>
          </cell>
          <cell r="H79">
            <v>0</v>
          </cell>
          <cell r="I79">
            <v>1298.6500000000001</v>
          </cell>
          <cell r="J79">
            <v>109486.88</v>
          </cell>
          <cell r="K79">
            <v>74179.360000000001</v>
          </cell>
          <cell r="L79">
            <v>0</v>
          </cell>
          <cell r="M79">
            <v>7642.75</v>
          </cell>
          <cell r="N79">
            <v>0</v>
          </cell>
          <cell r="O79">
            <v>0</v>
          </cell>
          <cell r="P79">
            <v>0</v>
          </cell>
          <cell r="Q79">
            <v>8169</v>
          </cell>
          <cell r="R79">
            <v>0</v>
          </cell>
          <cell r="S79">
            <v>0</v>
          </cell>
          <cell r="T79">
            <v>0</v>
          </cell>
          <cell r="U79">
            <v>14623.19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155182.47</v>
          </cell>
          <cell r="AA79">
            <v>4442.84</v>
          </cell>
          <cell r="AB79">
            <v>0</v>
          </cell>
          <cell r="AC79">
            <v>79742.990000000005</v>
          </cell>
          <cell r="AD79">
            <v>2066.77</v>
          </cell>
          <cell r="AE79">
            <v>4617.01</v>
          </cell>
          <cell r="AF79">
            <v>1881.3</v>
          </cell>
          <cell r="AG79">
            <v>5157.25</v>
          </cell>
          <cell r="AH79">
            <v>31485.37</v>
          </cell>
          <cell r="AI79">
            <v>8237754.9100000001</v>
          </cell>
          <cell r="AJ79">
            <v>203889.27</v>
          </cell>
          <cell r="AK79">
            <v>803516.92</v>
          </cell>
          <cell r="AL79">
            <v>0</v>
          </cell>
          <cell r="AM79">
            <v>0</v>
          </cell>
          <cell r="AN79">
            <v>0</v>
          </cell>
          <cell r="AO79">
            <v>1116542.06</v>
          </cell>
          <cell r="AP79">
            <v>48578.12</v>
          </cell>
          <cell r="AQ79">
            <v>0</v>
          </cell>
          <cell r="AR79">
            <v>0</v>
          </cell>
          <cell r="AS79">
            <v>250980.64</v>
          </cell>
          <cell r="AT79">
            <v>0</v>
          </cell>
          <cell r="AU79">
            <v>51009.32</v>
          </cell>
          <cell r="AV79">
            <v>0</v>
          </cell>
          <cell r="AW79">
            <v>24591.34</v>
          </cell>
          <cell r="AX79">
            <v>14096.19</v>
          </cell>
          <cell r="AY79">
            <v>0</v>
          </cell>
          <cell r="AZ79">
            <v>6271.7</v>
          </cell>
          <cell r="BA79">
            <v>540389.43000000005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19971.46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277054</v>
          </cell>
          <cell r="CB79">
            <v>0</v>
          </cell>
          <cell r="CC79">
            <v>7710.99</v>
          </cell>
          <cell r="CD79">
            <v>0</v>
          </cell>
          <cell r="CE79">
            <v>269736.57</v>
          </cell>
          <cell r="CF79">
            <v>52794.48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246813.84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31089.09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30164.93</v>
          </cell>
          <cell r="FC79">
            <v>44439.72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800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403.84</v>
          </cell>
          <cell r="FY79">
            <v>0</v>
          </cell>
          <cell r="FZ79">
            <v>0</v>
          </cell>
          <cell r="GA79">
            <v>0</v>
          </cell>
          <cell r="GB79">
            <v>14965285.609999999</v>
          </cell>
        </row>
        <row r="80">
          <cell r="F80" t="str">
            <v>14068</v>
          </cell>
          <cell r="G80">
            <v>3094076.84</v>
          </cell>
          <cell r="H80">
            <v>1406.3</v>
          </cell>
          <cell r="I80">
            <v>0</v>
          </cell>
          <cell r="J80">
            <v>81267.27</v>
          </cell>
          <cell r="K80">
            <v>0</v>
          </cell>
          <cell r="L80">
            <v>0</v>
          </cell>
          <cell r="M80">
            <v>86450.91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63485.82</v>
          </cell>
          <cell r="V80">
            <v>0</v>
          </cell>
          <cell r="W80">
            <v>0</v>
          </cell>
          <cell r="X80">
            <v>0</v>
          </cell>
          <cell r="Y80">
            <v>415.51</v>
          </cell>
          <cell r="Z80">
            <v>9148.5</v>
          </cell>
          <cell r="AA80">
            <v>13729.31</v>
          </cell>
          <cell r="AB80">
            <v>0</v>
          </cell>
          <cell r="AC80">
            <v>48991.64</v>
          </cell>
          <cell r="AD80">
            <v>0</v>
          </cell>
          <cell r="AE80">
            <v>48455.49</v>
          </cell>
          <cell r="AF80">
            <v>7397.54</v>
          </cell>
          <cell r="AG80">
            <v>86060.64</v>
          </cell>
          <cell r="AH80">
            <v>0</v>
          </cell>
          <cell r="AI80">
            <v>8773130.8300000001</v>
          </cell>
          <cell r="AJ80">
            <v>362743.2</v>
          </cell>
          <cell r="AK80">
            <v>900141.4</v>
          </cell>
          <cell r="AL80">
            <v>137214.95000000001</v>
          </cell>
          <cell r="AM80">
            <v>0</v>
          </cell>
          <cell r="AN80">
            <v>0</v>
          </cell>
          <cell r="AO80">
            <v>1321048.97</v>
          </cell>
          <cell r="AP80">
            <v>30655.89</v>
          </cell>
          <cell r="AQ80">
            <v>0</v>
          </cell>
          <cell r="AR80">
            <v>0</v>
          </cell>
          <cell r="AS80">
            <v>397397.83</v>
          </cell>
          <cell r="AT80">
            <v>0</v>
          </cell>
          <cell r="AU80">
            <v>22119.39</v>
          </cell>
          <cell r="AV80">
            <v>0</v>
          </cell>
          <cell r="AW80">
            <v>132256.10999999999</v>
          </cell>
          <cell r="AX80">
            <v>4961.09</v>
          </cell>
          <cell r="AY80">
            <v>0</v>
          </cell>
          <cell r="AZ80">
            <v>7649.92</v>
          </cell>
          <cell r="BA80">
            <v>695203.53</v>
          </cell>
          <cell r="BB80">
            <v>8398.59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58640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20829.650000000001</v>
          </cell>
          <cell r="BQ80">
            <v>0</v>
          </cell>
          <cell r="BR80">
            <v>5407.79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362767.62</v>
          </cell>
          <cell r="CB80">
            <v>0</v>
          </cell>
          <cell r="CC80">
            <v>19254.79</v>
          </cell>
          <cell r="CD80">
            <v>0</v>
          </cell>
          <cell r="CE80">
            <v>280199.96000000002</v>
          </cell>
          <cell r="CF80">
            <v>145661.41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513715.24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14417.02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21588.16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58118.77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30327.59</v>
          </cell>
          <cell r="FK80">
            <v>0</v>
          </cell>
          <cell r="FL80">
            <v>140019.34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480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18005234.809999995</v>
          </cell>
        </row>
        <row r="81">
          <cell r="F81" t="str">
            <v>14077</v>
          </cell>
          <cell r="G81">
            <v>122710.88</v>
          </cell>
          <cell r="H81">
            <v>0</v>
          </cell>
          <cell r="I81">
            <v>0</v>
          </cell>
          <cell r="J81">
            <v>29124.9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394.75</v>
          </cell>
          <cell r="Z81">
            <v>2547.25</v>
          </cell>
          <cell r="AA81">
            <v>1125.8699999999999</v>
          </cell>
          <cell r="AB81">
            <v>0</v>
          </cell>
          <cell r="AC81">
            <v>14939.8</v>
          </cell>
          <cell r="AD81">
            <v>0</v>
          </cell>
          <cell r="AE81">
            <v>205.12</v>
          </cell>
          <cell r="AF81">
            <v>25989.25</v>
          </cell>
          <cell r="AG81">
            <v>60381.66</v>
          </cell>
          <cell r="AH81">
            <v>7987.15</v>
          </cell>
          <cell r="AI81">
            <v>1630802.56</v>
          </cell>
          <cell r="AJ81">
            <v>16695.61</v>
          </cell>
          <cell r="AK81">
            <v>377493.8</v>
          </cell>
          <cell r="AL81">
            <v>0</v>
          </cell>
          <cell r="AM81">
            <v>0</v>
          </cell>
          <cell r="AN81">
            <v>0</v>
          </cell>
          <cell r="AO81">
            <v>155748.01</v>
          </cell>
          <cell r="AP81">
            <v>3409.08</v>
          </cell>
          <cell r="AQ81">
            <v>0</v>
          </cell>
          <cell r="AR81">
            <v>0</v>
          </cell>
          <cell r="AS81">
            <v>57337.3</v>
          </cell>
          <cell r="AT81">
            <v>0</v>
          </cell>
          <cell r="AU81">
            <v>2027.18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3942.65</v>
          </cell>
          <cell r="BA81">
            <v>107809.06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8098.65</v>
          </cell>
          <cell r="BM81">
            <v>1136960.1499999999</v>
          </cell>
          <cell r="BN81">
            <v>35915.74</v>
          </cell>
          <cell r="BO81">
            <v>622.80999999999995</v>
          </cell>
          <cell r="BP81">
            <v>2717.21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65620.78</v>
          </cell>
          <cell r="CB81">
            <v>0</v>
          </cell>
          <cell r="CC81">
            <v>0</v>
          </cell>
          <cell r="CD81">
            <v>0</v>
          </cell>
          <cell r="CE81">
            <v>523228.53</v>
          </cell>
          <cell r="CF81">
            <v>22511.119999999999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69359.75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53427.98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40350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2831.77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53812.67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4636129.04</v>
          </cell>
        </row>
        <row r="82">
          <cell r="F82" t="str">
            <v>14097</v>
          </cell>
          <cell r="G82">
            <v>313582.81</v>
          </cell>
          <cell r="H82">
            <v>43.06</v>
          </cell>
          <cell r="I82">
            <v>7632.76</v>
          </cell>
          <cell r="J82">
            <v>147697</v>
          </cell>
          <cell r="K82">
            <v>234937.51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5742.43</v>
          </cell>
          <cell r="V82">
            <v>139</v>
          </cell>
          <cell r="W82">
            <v>0</v>
          </cell>
          <cell r="X82">
            <v>0</v>
          </cell>
          <cell r="Y82">
            <v>0</v>
          </cell>
          <cell r="Z82">
            <v>4379.0600000000004</v>
          </cell>
          <cell r="AA82">
            <v>0</v>
          </cell>
          <cell r="AB82">
            <v>0</v>
          </cell>
          <cell r="AC82">
            <v>7610.39</v>
          </cell>
          <cell r="AD82">
            <v>126.84</v>
          </cell>
          <cell r="AE82">
            <v>50</v>
          </cell>
          <cell r="AF82">
            <v>660.58</v>
          </cell>
          <cell r="AG82">
            <v>613.63</v>
          </cell>
          <cell r="AH82">
            <v>0</v>
          </cell>
          <cell r="AI82">
            <v>1501330.1</v>
          </cell>
          <cell r="AJ82">
            <v>19818.88</v>
          </cell>
          <cell r="AK82">
            <v>157317.07999999999</v>
          </cell>
          <cell r="AL82">
            <v>0</v>
          </cell>
          <cell r="AM82">
            <v>0</v>
          </cell>
          <cell r="AN82">
            <v>0</v>
          </cell>
          <cell r="AO82">
            <v>124148.3</v>
          </cell>
          <cell r="AP82">
            <v>5644.6</v>
          </cell>
          <cell r="AQ82">
            <v>0</v>
          </cell>
          <cell r="AR82">
            <v>0</v>
          </cell>
          <cell r="AS82">
            <v>69062.02</v>
          </cell>
          <cell r="AT82">
            <v>0</v>
          </cell>
          <cell r="AU82">
            <v>38553.32</v>
          </cell>
          <cell r="AV82">
            <v>0</v>
          </cell>
          <cell r="AW82">
            <v>22622.09</v>
          </cell>
          <cell r="AX82">
            <v>0</v>
          </cell>
          <cell r="AY82">
            <v>0</v>
          </cell>
          <cell r="AZ82">
            <v>11324.37</v>
          </cell>
          <cell r="BA82">
            <v>210737.2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132132.74</v>
          </cell>
          <cell r="BJ82">
            <v>0</v>
          </cell>
          <cell r="BK82">
            <v>0</v>
          </cell>
          <cell r="BL82">
            <v>0</v>
          </cell>
          <cell r="BM82">
            <v>74041.919999999998</v>
          </cell>
          <cell r="BN82">
            <v>0</v>
          </cell>
          <cell r="BO82">
            <v>0</v>
          </cell>
          <cell r="BP82">
            <v>2560.46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1844</v>
          </cell>
          <cell r="CD82">
            <v>0</v>
          </cell>
          <cell r="CE82">
            <v>65292.72</v>
          </cell>
          <cell r="CF82">
            <v>22570.27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6101.95</v>
          </cell>
          <cell r="CS82">
            <v>108465.15</v>
          </cell>
          <cell r="CT82">
            <v>0</v>
          </cell>
          <cell r="CU82">
            <v>198487.05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10158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10138.43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2202.14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6300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7921.38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43845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9939.76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3585773.9999999995</v>
          </cell>
        </row>
        <row r="83">
          <cell r="F83" t="str">
            <v>14099</v>
          </cell>
          <cell r="G83">
            <v>752872.09</v>
          </cell>
          <cell r="H83">
            <v>0</v>
          </cell>
          <cell r="I83">
            <v>3875.83</v>
          </cell>
          <cell r="J83">
            <v>41801.199999999997</v>
          </cell>
          <cell r="K83">
            <v>0</v>
          </cell>
          <cell r="L83">
            <v>0</v>
          </cell>
          <cell r="M83">
            <v>309.95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1215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19872.04</v>
          </cell>
          <cell r="AA83">
            <v>731.5</v>
          </cell>
          <cell r="AB83">
            <v>0</v>
          </cell>
          <cell r="AC83">
            <v>5001.03</v>
          </cell>
          <cell r="AD83">
            <v>107.38</v>
          </cell>
          <cell r="AE83">
            <v>2379.85</v>
          </cell>
          <cell r="AF83">
            <v>0</v>
          </cell>
          <cell r="AG83">
            <v>10391.68</v>
          </cell>
          <cell r="AH83">
            <v>2784.97</v>
          </cell>
          <cell r="AI83">
            <v>952430.65</v>
          </cell>
          <cell r="AJ83">
            <v>19070.86</v>
          </cell>
          <cell r="AK83">
            <v>67509.279999999999</v>
          </cell>
          <cell r="AL83">
            <v>0</v>
          </cell>
          <cell r="AM83">
            <v>0</v>
          </cell>
          <cell r="AN83">
            <v>0</v>
          </cell>
          <cell r="AO83">
            <v>133348.85</v>
          </cell>
          <cell r="AP83">
            <v>2298.9899999999998</v>
          </cell>
          <cell r="AQ83">
            <v>0</v>
          </cell>
          <cell r="AR83">
            <v>0</v>
          </cell>
          <cell r="AS83">
            <v>30265.88</v>
          </cell>
          <cell r="AT83">
            <v>0</v>
          </cell>
          <cell r="AU83">
            <v>13359.74</v>
          </cell>
          <cell r="AV83">
            <v>0</v>
          </cell>
          <cell r="AW83">
            <v>0</v>
          </cell>
          <cell r="AX83">
            <v>625.28</v>
          </cell>
          <cell r="AY83">
            <v>0</v>
          </cell>
          <cell r="AZ83">
            <v>2208.02</v>
          </cell>
          <cell r="BA83">
            <v>33101.15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2167.83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42535.27</v>
          </cell>
          <cell r="CB83">
            <v>0</v>
          </cell>
          <cell r="CC83">
            <v>0</v>
          </cell>
          <cell r="CD83">
            <v>0</v>
          </cell>
          <cell r="CE83">
            <v>75814.58</v>
          </cell>
          <cell r="CF83">
            <v>5722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1845</v>
          </cell>
          <cell r="CS83">
            <v>51841.67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13215.91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3355.78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17470</v>
          </cell>
          <cell r="FP83">
            <v>0</v>
          </cell>
          <cell r="FQ83">
            <v>0</v>
          </cell>
          <cell r="FR83">
            <v>153.1</v>
          </cell>
          <cell r="FS83">
            <v>5000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2314682.36</v>
          </cell>
        </row>
        <row r="84">
          <cell r="F84" t="str">
            <v>14104</v>
          </cell>
          <cell r="G84">
            <v>78284.37</v>
          </cell>
          <cell r="H84">
            <v>0</v>
          </cell>
          <cell r="I84">
            <v>0</v>
          </cell>
          <cell r="J84">
            <v>1514.04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7474.95</v>
          </cell>
          <cell r="AA84">
            <v>1132.42</v>
          </cell>
          <cell r="AB84">
            <v>0</v>
          </cell>
          <cell r="AC84">
            <v>1112.0999999999999</v>
          </cell>
          <cell r="AD84">
            <v>-1</v>
          </cell>
          <cell r="AE84">
            <v>0</v>
          </cell>
          <cell r="AF84">
            <v>0</v>
          </cell>
          <cell r="AG84">
            <v>0</v>
          </cell>
          <cell r="AH84">
            <v>1322.16</v>
          </cell>
          <cell r="AI84">
            <v>547352</v>
          </cell>
          <cell r="AJ84">
            <v>3193.97</v>
          </cell>
          <cell r="AK84">
            <v>46192.800000000003</v>
          </cell>
          <cell r="AL84">
            <v>0</v>
          </cell>
          <cell r="AM84">
            <v>0</v>
          </cell>
          <cell r="AN84">
            <v>0</v>
          </cell>
          <cell r="AO84">
            <v>45129.57</v>
          </cell>
          <cell r="AP84">
            <v>0</v>
          </cell>
          <cell r="AQ84">
            <v>0</v>
          </cell>
          <cell r="AR84">
            <v>0</v>
          </cell>
          <cell r="AS84">
            <v>17004.54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984.48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1015.7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15127.86</v>
          </cell>
          <cell r="CB84">
            <v>0</v>
          </cell>
          <cell r="CC84">
            <v>0</v>
          </cell>
          <cell r="CD84">
            <v>0</v>
          </cell>
          <cell r="CE84">
            <v>25053.759999999998</v>
          </cell>
          <cell r="CF84">
            <v>17602.84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19319.09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828815.64999999991</v>
          </cell>
        </row>
        <row r="85">
          <cell r="F85" t="str">
            <v>14117</v>
          </cell>
          <cell r="G85">
            <v>351334.93</v>
          </cell>
          <cell r="H85">
            <v>0</v>
          </cell>
          <cell r="I85">
            <v>0</v>
          </cell>
          <cell r="J85">
            <v>78159.66</v>
          </cell>
          <cell r="K85">
            <v>324438.36</v>
          </cell>
          <cell r="L85">
            <v>0</v>
          </cell>
          <cell r="M85">
            <v>2919.42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3995</v>
          </cell>
          <cell r="V85">
            <v>0</v>
          </cell>
          <cell r="W85">
            <v>0</v>
          </cell>
          <cell r="X85">
            <v>0</v>
          </cell>
          <cell r="Y85">
            <v>300.02</v>
          </cell>
          <cell r="Z85">
            <v>20529.400000000001</v>
          </cell>
          <cell r="AA85">
            <v>1698.39</v>
          </cell>
          <cell r="AB85">
            <v>0</v>
          </cell>
          <cell r="AC85">
            <v>12892.71</v>
          </cell>
          <cell r="AD85">
            <v>307.33999999999997</v>
          </cell>
          <cell r="AE85">
            <v>0</v>
          </cell>
          <cell r="AF85">
            <v>0</v>
          </cell>
          <cell r="AG85">
            <v>1472.54</v>
          </cell>
          <cell r="AH85">
            <v>0</v>
          </cell>
          <cell r="AI85">
            <v>964776.02</v>
          </cell>
          <cell r="AJ85">
            <v>23329.45</v>
          </cell>
          <cell r="AK85">
            <v>166567.6</v>
          </cell>
          <cell r="AL85">
            <v>0</v>
          </cell>
          <cell r="AM85">
            <v>0</v>
          </cell>
          <cell r="AN85">
            <v>0</v>
          </cell>
          <cell r="AO85">
            <v>86136.6</v>
          </cell>
          <cell r="AP85">
            <v>0</v>
          </cell>
          <cell r="AQ85">
            <v>0</v>
          </cell>
          <cell r="AR85">
            <v>0</v>
          </cell>
          <cell r="AS85">
            <v>28335.66</v>
          </cell>
          <cell r="AT85">
            <v>0</v>
          </cell>
          <cell r="AU85">
            <v>19.2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1072.6099999999999</v>
          </cell>
          <cell r="BA85">
            <v>70317.39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2279.1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30396</v>
          </cell>
          <cell r="CB85">
            <v>0</v>
          </cell>
          <cell r="CC85">
            <v>699</v>
          </cell>
          <cell r="CD85">
            <v>0</v>
          </cell>
          <cell r="CE85">
            <v>18140</v>
          </cell>
          <cell r="CF85">
            <v>4225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38553.75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8614.06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4327.8599999999997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2245837.0700000003</v>
          </cell>
        </row>
        <row r="86">
          <cell r="F86" t="str">
            <v>14172</v>
          </cell>
          <cell r="G86">
            <v>1769114.07</v>
          </cell>
          <cell r="H86">
            <v>53.33</v>
          </cell>
          <cell r="I86">
            <v>9369.2800000000007</v>
          </cell>
          <cell r="J86">
            <v>43162.54</v>
          </cell>
          <cell r="K86">
            <v>54739.29</v>
          </cell>
          <cell r="L86">
            <v>0</v>
          </cell>
          <cell r="M86">
            <v>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4694.3100000000004</v>
          </cell>
          <cell r="V86">
            <v>0</v>
          </cell>
          <cell r="W86">
            <v>0</v>
          </cell>
          <cell r="X86">
            <v>0</v>
          </cell>
          <cell r="Y86">
            <v>174.06</v>
          </cell>
          <cell r="Z86">
            <v>14091.6</v>
          </cell>
          <cell r="AA86">
            <v>2558.3000000000002</v>
          </cell>
          <cell r="AB86">
            <v>0</v>
          </cell>
          <cell r="AC86">
            <v>5224.1000000000004</v>
          </cell>
          <cell r="AD86">
            <v>10010.700000000001</v>
          </cell>
          <cell r="AE86">
            <v>0</v>
          </cell>
          <cell r="AF86">
            <v>22398.81</v>
          </cell>
          <cell r="AG86">
            <v>21306.51</v>
          </cell>
          <cell r="AH86">
            <v>0</v>
          </cell>
          <cell r="AI86">
            <v>3994296.13</v>
          </cell>
          <cell r="AJ86">
            <v>159305.9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529103.92000000004</v>
          </cell>
          <cell r="AP86">
            <v>3608.28</v>
          </cell>
          <cell r="AQ86">
            <v>0</v>
          </cell>
          <cell r="AR86">
            <v>0</v>
          </cell>
          <cell r="AS86">
            <v>217135.9</v>
          </cell>
          <cell r="AT86">
            <v>0</v>
          </cell>
          <cell r="AU86">
            <v>106060.24</v>
          </cell>
          <cell r="AV86">
            <v>0</v>
          </cell>
          <cell r="AW86">
            <v>57799.07</v>
          </cell>
          <cell r="AX86">
            <v>6223.64</v>
          </cell>
          <cell r="AY86">
            <v>0</v>
          </cell>
          <cell r="AZ86">
            <v>8638.32</v>
          </cell>
          <cell r="BA86">
            <v>343744.55</v>
          </cell>
          <cell r="BB86">
            <v>0</v>
          </cell>
          <cell r="BC86">
            <v>6461.16</v>
          </cell>
          <cell r="BD86">
            <v>0</v>
          </cell>
          <cell r="BE86">
            <v>0</v>
          </cell>
          <cell r="BF86">
            <v>0</v>
          </cell>
          <cell r="BG86">
            <v>62305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27420.99</v>
          </cell>
          <cell r="BN86">
            <v>3601.32</v>
          </cell>
          <cell r="BO86">
            <v>0</v>
          </cell>
          <cell r="BP86">
            <v>8929.0300000000007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151352.15</v>
          </cell>
          <cell r="CB86">
            <v>0</v>
          </cell>
          <cell r="CC86">
            <v>8999.67</v>
          </cell>
          <cell r="CD86">
            <v>0</v>
          </cell>
          <cell r="CE86">
            <v>276189.34000000003</v>
          </cell>
          <cell r="CF86">
            <v>319315.34000000003</v>
          </cell>
          <cell r="CG86">
            <v>46589.96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26248.34</v>
          </cell>
          <cell r="CR86">
            <v>8342.74</v>
          </cell>
          <cell r="CS86">
            <v>255023.25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23399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10976.5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1838.45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27912.68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4442.58</v>
          </cell>
          <cell r="FS86">
            <v>5000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8657210.3500000015</v>
          </cell>
        </row>
        <row r="87">
          <cell r="F87" t="str">
            <v>14400</v>
          </cell>
          <cell r="G87">
            <v>351016.88</v>
          </cell>
          <cell r="H87">
            <v>0</v>
          </cell>
          <cell r="I87">
            <v>0</v>
          </cell>
          <cell r="J87">
            <v>29893.45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552.38</v>
          </cell>
          <cell r="AA87">
            <v>0</v>
          </cell>
          <cell r="AB87">
            <v>0</v>
          </cell>
          <cell r="AC87">
            <v>8031.29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24027.99</v>
          </cell>
          <cell r="AI87">
            <v>1784791.33</v>
          </cell>
          <cell r="AJ87">
            <v>50979.76</v>
          </cell>
          <cell r="AK87">
            <v>223652.6</v>
          </cell>
          <cell r="AL87">
            <v>117491.45</v>
          </cell>
          <cell r="AM87">
            <v>0</v>
          </cell>
          <cell r="AN87">
            <v>1297.44</v>
          </cell>
          <cell r="AO87">
            <v>251655.96</v>
          </cell>
          <cell r="AP87">
            <v>26661.32</v>
          </cell>
          <cell r="AQ87">
            <v>0</v>
          </cell>
          <cell r="AR87">
            <v>0</v>
          </cell>
          <cell r="AS87">
            <v>65935.13</v>
          </cell>
          <cell r="AT87">
            <v>0</v>
          </cell>
          <cell r="AU87">
            <v>600</v>
          </cell>
          <cell r="AV87">
            <v>0</v>
          </cell>
          <cell r="AW87">
            <v>0</v>
          </cell>
          <cell r="AX87">
            <v>691.34</v>
          </cell>
          <cell r="AY87">
            <v>0</v>
          </cell>
          <cell r="AZ87">
            <v>2822.36</v>
          </cell>
          <cell r="BA87">
            <v>193980.34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198246.01</v>
          </cell>
          <cell r="BN87">
            <v>0</v>
          </cell>
          <cell r="BO87">
            <v>0</v>
          </cell>
          <cell r="BP87">
            <v>3187.32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53245</v>
          </cell>
          <cell r="CB87">
            <v>0</v>
          </cell>
          <cell r="CC87">
            <v>1952</v>
          </cell>
          <cell r="CD87">
            <v>0</v>
          </cell>
          <cell r="CE87">
            <v>25258.07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107720.3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3009.6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8028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3534727.3199999989</v>
          </cell>
        </row>
        <row r="88">
          <cell r="F88" t="str">
            <v>15201</v>
          </cell>
          <cell r="G88">
            <v>7728738.7599999998</v>
          </cell>
          <cell r="H88">
            <v>0</v>
          </cell>
          <cell r="I88">
            <v>0</v>
          </cell>
          <cell r="J88">
            <v>3741.68</v>
          </cell>
          <cell r="K88">
            <v>0</v>
          </cell>
          <cell r="L88">
            <v>4214.84</v>
          </cell>
          <cell r="M88">
            <v>90481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3200</v>
          </cell>
          <cell r="S88">
            <v>0</v>
          </cell>
          <cell r="T88">
            <v>0</v>
          </cell>
          <cell r="U88">
            <v>12610.13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688261.21</v>
          </cell>
          <cell r="AA88">
            <v>12927.39</v>
          </cell>
          <cell r="AB88">
            <v>1160.05</v>
          </cell>
          <cell r="AC88">
            <v>60649.51</v>
          </cell>
          <cell r="AD88">
            <v>7884.73</v>
          </cell>
          <cell r="AE88">
            <v>54873.51</v>
          </cell>
          <cell r="AF88">
            <v>0</v>
          </cell>
          <cell r="AG88">
            <v>286763.90999999997</v>
          </cell>
          <cell r="AH88">
            <v>0</v>
          </cell>
          <cell r="AI88">
            <v>33678518.280000001</v>
          </cell>
          <cell r="AJ88">
            <v>1335518.25</v>
          </cell>
          <cell r="AK88">
            <v>2015419.2</v>
          </cell>
          <cell r="AL88">
            <v>0</v>
          </cell>
          <cell r="AM88">
            <v>0</v>
          </cell>
          <cell r="AN88">
            <v>0</v>
          </cell>
          <cell r="AO88">
            <v>4959103.8099999996</v>
          </cell>
          <cell r="AP88">
            <v>426217.62</v>
          </cell>
          <cell r="AQ88">
            <v>0</v>
          </cell>
          <cell r="AR88">
            <v>0</v>
          </cell>
          <cell r="AS88">
            <v>1054779.58</v>
          </cell>
          <cell r="AT88">
            <v>0</v>
          </cell>
          <cell r="AU88">
            <v>202079.75</v>
          </cell>
          <cell r="AV88">
            <v>0</v>
          </cell>
          <cell r="AW88">
            <v>191024.09</v>
          </cell>
          <cell r="AX88">
            <v>56032.92</v>
          </cell>
          <cell r="AY88">
            <v>0</v>
          </cell>
          <cell r="AZ88">
            <v>63303.44</v>
          </cell>
          <cell r="BA88">
            <v>1567486.21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370007.16</v>
          </cell>
          <cell r="BM88">
            <v>3308992.44</v>
          </cell>
          <cell r="BN88">
            <v>221052.88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1112516.9099999999</v>
          </cell>
          <cell r="CB88">
            <v>0</v>
          </cell>
          <cell r="CC88">
            <v>29010.06</v>
          </cell>
          <cell r="CD88">
            <v>0</v>
          </cell>
          <cell r="CE88">
            <v>767803.86</v>
          </cell>
          <cell r="CF88">
            <v>149762.65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23799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1134730.72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101655.97</v>
          </cell>
          <cell r="DO88">
            <v>0</v>
          </cell>
          <cell r="DP88">
            <v>0</v>
          </cell>
          <cell r="DQ88">
            <v>0</v>
          </cell>
          <cell r="DR88">
            <v>205188.64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117041.41</v>
          </cell>
          <cell r="FC88">
            <v>0</v>
          </cell>
          <cell r="FD88">
            <v>39115.769999999997</v>
          </cell>
          <cell r="FE88">
            <v>0</v>
          </cell>
          <cell r="FF88">
            <v>0</v>
          </cell>
          <cell r="FG88">
            <v>0</v>
          </cell>
          <cell r="FH88">
            <v>26511.51</v>
          </cell>
          <cell r="FI88">
            <v>6949.92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114269.98</v>
          </cell>
          <cell r="FP88">
            <v>0</v>
          </cell>
          <cell r="FQ88">
            <v>0</v>
          </cell>
          <cell r="FR88">
            <v>5011.79</v>
          </cell>
          <cell r="FS88">
            <v>6870</v>
          </cell>
          <cell r="FT88">
            <v>3297.6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62248578.139999993</v>
          </cell>
        </row>
        <row r="89">
          <cell r="F89" t="str">
            <v>15204</v>
          </cell>
          <cell r="G89">
            <v>2275821.16</v>
          </cell>
          <cell r="H89">
            <v>0</v>
          </cell>
          <cell r="I89">
            <v>0</v>
          </cell>
          <cell r="J89">
            <v>4110.12</v>
          </cell>
          <cell r="K89">
            <v>0</v>
          </cell>
          <cell r="L89">
            <v>2329.7399999999998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26987.62</v>
          </cell>
          <cell r="V89">
            <v>930</v>
          </cell>
          <cell r="W89">
            <v>0</v>
          </cell>
          <cell r="X89">
            <v>0</v>
          </cell>
          <cell r="Y89">
            <v>0</v>
          </cell>
          <cell r="Z89">
            <v>123333.09</v>
          </cell>
          <cell r="AA89">
            <v>0</v>
          </cell>
          <cell r="AB89">
            <v>0</v>
          </cell>
          <cell r="AC89">
            <v>17693.14</v>
          </cell>
          <cell r="AD89">
            <v>521.58000000000004</v>
          </cell>
          <cell r="AE89">
            <v>5905</v>
          </cell>
          <cell r="AF89">
            <v>0</v>
          </cell>
          <cell r="AG89">
            <v>12352.44</v>
          </cell>
          <cell r="AH89">
            <v>13829.31</v>
          </cell>
          <cell r="AI89">
            <v>5718244.1100000003</v>
          </cell>
          <cell r="AJ89">
            <v>206530.3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772178.35</v>
          </cell>
          <cell r="AP89">
            <v>46788.72</v>
          </cell>
          <cell r="AQ89">
            <v>0</v>
          </cell>
          <cell r="AR89">
            <v>0</v>
          </cell>
          <cell r="AS89">
            <v>161779.03</v>
          </cell>
          <cell r="AT89">
            <v>113899.84</v>
          </cell>
          <cell r="AU89">
            <v>44228.22</v>
          </cell>
          <cell r="AV89">
            <v>0</v>
          </cell>
          <cell r="AW89">
            <v>24730.53</v>
          </cell>
          <cell r="AX89">
            <v>8021.96</v>
          </cell>
          <cell r="AY89">
            <v>0</v>
          </cell>
          <cell r="AZ89">
            <v>800.8</v>
          </cell>
          <cell r="BA89">
            <v>304538.95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39610.370000000003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171176</v>
          </cell>
          <cell r="CB89">
            <v>0</v>
          </cell>
          <cell r="CC89">
            <v>0</v>
          </cell>
          <cell r="CD89">
            <v>0</v>
          </cell>
          <cell r="CE89">
            <v>279383.7</v>
          </cell>
          <cell r="CF89">
            <v>32566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110403.74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22548.6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600</v>
          </cell>
          <cell r="FS89">
            <v>0</v>
          </cell>
          <cell r="FT89">
            <v>0</v>
          </cell>
          <cell r="FU89">
            <v>0</v>
          </cell>
          <cell r="FV89">
            <v>105238.12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10647080.539999999</v>
          </cell>
        </row>
        <row r="90">
          <cell r="F90" t="str">
            <v>15206</v>
          </cell>
          <cell r="G90">
            <v>3952474.66</v>
          </cell>
          <cell r="H90">
            <v>33.17</v>
          </cell>
          <cell r="I90">
            <v>0</v>
          </cell>
          <cell r="J90">
            <v>7777.82</v>
          </cell>
          <cell r="K90">
            <v>0</v>
          </cell>
          <cell r="L90">
            <v>4733.05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38503.449999999997</v>
          </cell>
          <cell r="R90">
            <v>0</v>
          </cell>
          <cell r="S90">
            <v>0</v>
          </cell>
          <cell r="T90">
            <v>0</v>
          </cell>
          <cell r="U90">
            <v>51776.480000000003</v>
          </cell>
          <cell r="V90">
            <v>500</v>
          </cell>
          <cell r="W90">
            <v>0</v>
          </cell>
          <cell r="X90">
            <v>0</v>
          </cell>
          <cell r="Y90">
            <v>0</v>
          </cell>
          <cell r="Z90">
            <v>140142.57</v>
          </cell>
          <cell r="AA90">
            <v>2686.7</v>
          </cell>
          <cell r="AB90">
            <v>0</v>
          </cell>
          <cell r="AC90">
            <v>116141.3</v>
          </cell>
          <cell r="AD90">
            <v>19.53</v>
          </cell>
          <cell r="AE90">
            <v>106573.5</v>
          </cell>
          <cell r="AF90">
            <v>19655.509999999998</v>
          </cell>
          <cell r="AG90">
            <v>5652.08</v>
          </cell>
          <cell r="AH90">
            <v>7046.3</v>
          </cell>
          <cell r="AI90">
            <v>8565513.7799999993</v>
          </cell>
          <cell r="AJ90">
            <v>282983.63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1106472.44</v>
          </cell>
          <cell r="AP90">
            <v>25297.56</v>
          </cell>
          <cell r="AQ90">
            <v>0</v>
          </cell>
          <cell r="AR90">
            <v>0</v>
          </cell>
          <cell r="AS90">
            <v>217852.4</v>
          </cell>
          <cell r="AT90">
            <v>0</v>
          </cell>
          <cell r="AU90">
            <v>25985.48</v>
          </cell>
          <cell r="AV90">
            <v>0</v>
          </cell>
          <cell r="AW90">
            <v>6157.35</v>
          </cell>
          <cell r="AX90">
            <v>14803.93</v>
          </cell>
          <cell r="AY90">
            <v>0</v>
          </cell>
          <cell r="AZ90">
            <v>4072.72</v>
          </cell>
          <cell r="BA90">
            <v>717621.39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372536</v>
          </cell>
          <cell r="CB90">
            <v>0</v>
          </cell>
          <cell r="CC90">
            <v>7512</v>
          </cell>
          <cell r="CD90">
            <v>0</v>
          </cell>
          <cell r="CE90">
            <v>219639</v>
          </cell>
          <cell r="CF90">
            <v>61860.29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153455.49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21317.61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29022.6</v>
          </cell>
          <cell r="FP90">
            <v>0</v>
          </cell>
          <cell r="FQ90">
            <v>0</v>
          </cell>
          <cell r="FR90">
            <v>800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16286619.789999999</v>
          </cell>
        </row>
        <row r="91">
          <cell r="F91" t="str">
            <v>16020</v>
          </cell>
          <cell r="G91">
            <v>17059.7</v>
          </cell>
          <cell r="H91">
            <v>0</v>
          </cell>
          <cell r="I91">
            <v>0</v>
          </cell>
          <cell r="J91">
            <v>57455.68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273.89</v>
          </cell>
          <cell r="AB91">
            <v>0</v>
          </cell>
          <cell r="AC91">
            <v>3600</v>
          </cell>
          <cell r="AD91">
            <v>0</v>
          </cell>
          <cell r="AE91">
            <v>3600</v>
          </cell>
          <cell r="AF91">
            <v>0</v>
          </cell>
          <cell r="AG91">
            <v>3527.36</v>
          </cell>
          <cell r="AH91">
            <v>3156.95</v>
          </cell>
          <cell r="AI91">
            <v>386774.22</v>
          </cell>
          <cell r="AJ91">
            <v>7753.43</v>
          </cell>
          <cell r="AK91">
            <v>30687.16</v>
          </cell>
          <cell r="AL91">
            <v>0</v>
          </cell>
          <cell r="AM91">
            <v>0</v>
          </cell>
          <cell r="AN91">
            <v>0</v>
          </cell>
          <cell r="AO91">
            <v>15384.5</v>
          </cell>
          <cell r="AP91">
            <v>0</v>
          </cell>
          <cell r="AQ91">
            <v>0</v>
          </cell>
          <cell r="AR91">
            <v>0</v>
          </cell>
          <cell r="AS91">
            <v>12881.68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247.49</v>
          </cell>
          <cell r="AY91">
            <v>0</v>
          </cell>
          <cell r="AZ91">
            <v>384.6</v>
          </cell>
          <cell r="BA91">
            <v>38657.019999999997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193398.16</v>
          </cell>
          <cell r="BN91">
            <v>6848.64</v>
          </cell>
          <cell r="BO91">
            <v>0</v>
          </cell>
          <cell r="BP91">
            <v>3561.86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3721.35</v>
          </cell>
          <cell r="CB91">
            <v>0</v>
          </cell>
          <cell r="CC91">
            <v>0</v>
          </cell>
          <cell r="CD91">
            <v>0</v>
          </cell>
          <cell r="CE91">
            <v>35471.67</v>
          </cell>
          <cell r="CF91">
            <v>3449.6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11416.92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6411.93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845723.81</v>
          </cell>
        </row>
        <row r="92">
          <cell r="F92" t="str">
            <v>16046</v>
          </cell>
          <cell r="G92">
            <v>296352.57</v>
          </cell>
          <cell r="H92">
            <v>0</v>
          </cell>
          <cell r="I92">
            <v>0</v>
          </cell>
          <cell r="J92">
            <v>10389.950000000001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1900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2330.1</v>
          </cell>
          <cell r="AA92">
            <v>977.16</v>
          </cell>
          <cell r="AB92">
            <v>0</v>
          </cell>
          <cell r="AC92">
            <v>2225.88</v>
          </cell>
          <cell r="AD92">
            <v>25</v>
          </cell>
          <cell r="AE92">
            <v>0</v>
          </cell>
          <cell r="AF92">
            <v>0</v>
          </cell>
          <cell r="AG92">
            <v>1082.1500000000001</v>
          </cell>
          <cell r="AH92">
            <v>0</v>
          </cell>
          <cell r="AI92">
            <v>452216.78</v>
          </cell>
          <cell r="AJ92">
            <v>10309.9</v>
          </cell>
          <cell r="AK92">
            <v>0</v>
          </cell>
          <cell r="AL92">
            <v>34.15</v>
          </cell>
          <cell r="AM92">
            <v>0</v>
          </cell>
          <cell r="AN92">
            <v>0</v>
          </cell>
          <cell r="AO92">
            <v>36574.03</v>
          </cell>
          <cell r="AP92">
            <v>0</v>
          </cell>
          <cell r="AQ92">
            <v>0</v>
          </cell>
          <cell r="AR92">
            <v>0</v>
          </cell>
          <cell r="AS92">
            <v>18004.29</v>
          </cell>
          <cell r="AT92">
            <v>0</v>
          </cell>
          <cell r="AU92">
            <v>14300.82</v>
          </cell>
          <cell r="AV92">
            <v>0</v>
          </cell>
          <cell r="AW92">
            <v>0</v>
          </cell>
          <cell r="AX92">
            <v>512.32000000000005</v>
          </cell>
          <cell r="AY92">
            <v>0</v>
          </cell>
          <cell r="AZ92">
            <v>1145.57</v>
          </cell>
          <cell r="BA92">
            <v>83061.210000000006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10123.19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16152</v>
          </cell>
          <cell r="CB92">
            <v>0</v>
          </cell>
          <cell r="CC92">
            <v>0</v>
          </cell>
          <cell r="CD92">
            <v>0</v>
          </cell>
          <cell r="CE92">
            <v>33440.06</v>
          </cell>
          <cell r="CF92">
            <v>6605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53688.800000000003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13345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1796.99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1066592.92</v>
          </cell>
        </row>
        <row r="93">
          <cell r="F93" t="str">
            <v>16048</v>
          </cell>
          <cell r="G93">
            <v>519240.84</v>
          </cell>
          <cell r="H93">
            <v>0</v>
          </cell>
          <cell r="I93">
            <v>0</v>
          </cell>
          <cell r="J93">
            <v>15353.84</v>
          </cell>
          <cell r="K93">
            <v>0</v>
          </cell>
          <cell r="L93">
            <v>0</v>
          </cell>
          <cell r="M93">
            <v>257.24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3103.73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29570.76</v>
          </cell>
          <cell r="AA93">
            <v>3940.63</v>
          </cell>
          <cell r="AB93">
            <v>0</v>
          </cell>
          <cell r="AC93">
            <v>28257.5</v>
          </cell>
          <cell r="AD93">
            <v>137.94</v>
          </cell>
          <cell r="AE93">
            <v>142.79</v>
          </cell>
          <cell r="AF93">
            <v>0</v>
          </cell>
          <cell r="AG93">
            <v>0</v>
          </cell>
          <cell r="AH93">
            <v>7510.47</v>
          </cell>
          <cell r="AI93">
            <v>3899725.54</v>
          </cell>
          <cell r="AJ93">
            <v>26255.82</v>
          </cell>
          <cell r="AK93">
            <v>199774.96</v>
          </cell>
          <cell r="AL93">
            <v>315972.89</v>
          </cell>
          <cell r="AM93">
            <v>0</v>
          </cell>
          <cell r="AN93">
            <v>0</v>
          </cell>
          <cell r="AO93">
            <v>247982.31</v>
          </cell>
          <cell r="AP93">
            <v>0</v>
          </cell>
          <cell r="AQ93">
            <v>0</v>
          </cell>
          <cell r="AR93">
            <v>0</v>
          </cell>
          <cell r="AS93">
            <v>78082.98</v>
          </cell>
          <cell r="AT93">
            <v>0</v>
          </cell>
          <cell r="AU93">
            <v>52995.34</v>
          </cell>
          <cell r="AV93">
            <v>0</v>
          </cell>
          <cell r="AW93">
            <v>0</v>
          </cell>
          <cell r="AX93">
            <v>5324.35</v>
          </cell>
          <cell r="AY93">
            <v>0</v>
          </cell>
          <cell r="AZ93">
            <v>2095.2399999999998</v>
          </cell>
          <cell r="BA93">
            <v>216363.92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41604.44</v>
          </cell>
          <cell r="BQ93">
            <v>0</v>
          </cell>
          <cell r="BR93">
            <v>30862.720000000001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66201.14</v>
          </cell>
          <cell r="CB93">
            <v>0</v>
          </cell>
          <cell r="CC93">
            <v>1114.26</v>
          </cell>
          <cell r="CD93">
            <v>0</v>
          </cell>
          <cell r="CE93">
            <v>72455.41</v>
          </cell>
          <cell r="CF93">
            <v>15783.8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56378.61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6784.3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22064.3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674.74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5966012.8099999996</v>
          </cell>
        </row>
        <row r="94">
          <cell r="F94" t="str">
            <v>16049</v>
          </cell>
          <cell r="G94">
            <v>2871560.19</v>
          </cell>
          <cell r="H94">
            <v>0</v>
          </cell>
          <cell r="I94">
            <v>0</v>
          </cell>
          <cell r="J94">
            <v>11968.62</v>
          </cell>
          <cell r="K94">
            <v>0</v>
          </cell>
          <cell r="L94">
            <v>0</v>
          </cell>
          <cell r="M94">
            <v>69762.41</v>
          </cell>
          <cell r="N94">
            <v>0</v>
          </cell>
          <cell r="O94">
            <v>4239.3900000000003</v>
          </cell>
          <cell r="P94">
            <v>0</v>
          </cell>
          <cell r="Q94">
            <v>570</v>
          </cell>
          <cell r="R94">
            <v>4625</v>
          </cell>
          <cell r="S94">
            <v>0</v>
          </cell>
          <cell r="T94">
            <v>0</v>
          </cell>
          <cell r="U94">
            <v>589.79999999999995</v>
          </cell>
          <cell r="V94">
            <v>359</v>
          </cell>
          <cell r="W94">
            <v>0</v>
          </cell>
          <cell r="X94">
            <v>0</v>
          </cell>
          <cell r="Y94">
            <v>5203.95</v>
          </cell>
          <cell r="Z94">
            <v>85077.46</v>
          </cell>
          <cell r="AA94">
            <v>6338.44</v>
          </cell>
          <cell r="AB94">
            <v>0</v>
          </cell>
          <cell r="AC94">
            <v>19124.189999999999</v>
          </cell>
          <cell r="AD94">
            <v>1468.76</v>
          </cell>
          <cell r="AE94">
            <v>8099</v>
          </cell>
          <cell r="AF94">
            <v>409.74</v>
          </cell>
          <cell r="AG94">
            <v>99391.91</v>
          </cell>
          <cell r="AH94">
            <v>25667.14</v>
          </cell>
          <cell r="AI94">
            <v>6628975.7300000004</v>
          </cell>
          <cell r="AJ94">
            <v>196672.51</v>
          </cell>
          <cell r="AK94">
            <v>0</v>
          </cell>
          <cell r="AL94">
            <v>335.05</v>
          </cell>
          <cell r="AM94">
            <v>0</v>
          </cell>
          <cell r="AN94">
            <v>0</v>
          </cell>
          <cell r="AO94">
            <v>891309.88</v>
          </cell>
          <cell r="AP94">
            <v>33874.25</v>
          </cell>
          <cell r="AQ94">
            <v>0</v>
          </cell>
          <cell r="AR94">
            <v>0</v>
          </cell>
          <cell r="AS94">
            <v>251110.18</v>
          </cell>
          <cell r="AT94">
            <v>0</v>
          </cell>
          <cell r="AU94">
            <v>72873.19</v>
          </cell>
          <cell r="AV94">
            <v>0</v>
          </cell>
          <cell r="AW94">
            <v>19.86</v>
          </cell>
          <cell r="AX94">
            <v>10747.91</v>
          </cell>
          <cell r="AY94">
            <v>0</v>
          </cell>
          <cell r="AZ94">
            <v>8697.76</v>
          </cell>
          <cell r="BA94">
            <v>741180.18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194355.9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243794</v>
          </cell>
          <cell r="CB94">
            <v>0</v>
          </cell>
          <cell r="CC94">
            <v>4277.91</v>
          </cell>
          <cell r="CD94">
            <v>0</v>
          </cell>
          <cell r="CE94">
            <v>168300.76</v>
          </cell>
          <cell r="CF94">
            <v>15584.65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221845.38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120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26600.34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21396.57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11596.45</v>
          </cell>
          <cell r="FJ94">
            <v>0</v>
          </cell>
          <cell r="FK94">
            <v>184821.05</v>
          </cell>
          <cell r="FL94">
            <v>24905.599999999999</v>
          </cell>
          <cell r="FM94">
            <v>4805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4952.6499999999996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13177607.760000002</v>
          </cell>
        </row>
        <row r="95">
          <cell r="F95" t="str">
            <v>16050</v>
          </cell>
          <cell r="G95">
            <v>3417290.89</v>
          </cell>
          <cell r="H95">
            <v>0</v>
          </cell>
          <cell r="I95">
            <v>0</v>
          </cell>
          <cell r="J95">
            <v>4622.95</v>
          </cell>
          <cell r="K95">
            <v>0</v>
          </cell>
          <cell r="L95">
            <v>0</v>
          </cell>
          <cell r="M95">
            <v>14946.51</v>
          </cell>
          <cell r="N95">
            <v>0</v>
          </cell>
          <cell r="O95">
            <v>3265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14256.48</v>
          </cell>
          <cell r="V95">
            <v>0</v>
          </cell>
          <cell r="W95">
            <v>0</v>
          </cell>
          <cell r="X95">
            <v>0</v>
          </cell>
          <cell r="Y95">
            <v>3260.45</v>
          </cell>
          <cell r="Z95">
            <v>88443.93</v>
          </cell>
          <cell r="AA95">
            <v>1845.56</v>
          </cell>
          <cell r="AB95">
            <v>0</v>
          </cell>
          <cell r="AC95">
            <v>217403.19</v>
          </cell>
          <cell r="AD95">
            <v>1391.14</v>
          </cell>
          <cell r="AE95">
            <v>38660.519999999997</v>
          </cell>
          <cell r="AF95">
            <v>1000</v>
          </cell>
          <cell r="AG95">
            <v>16379.33</v>
          </cell>
          <cell r="AH95">
            <v>66377.02</v>
          </cell>
          <cell r="AI95">
            <v>7201691.6600000001</v>
          </cell>
          <cell r="AJ95">
            <v>272271.53999999998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1024206.81</v>
          </cell>
          <cell r="AP95">
            <v>66534.44</v>
          </cell>
          <cell r="AQ95">
            <v>0</v>
          </cell>
          <cell r="AR95">
            <v>0</v>
          </cell>
          <cell r="AS95">
            <v>291264.87</v>
          </cell>
          <cell r="AT95">
            <v>0</v>
          </cell>
          <cell r="AU95">
            <v>63441.440000000002</v>
          </cell>
          <cell r="AV95">
            <v>0</v>
          </cell>
          <cell r="AW95">
            <v>20225.439999999999</v>
          </cell>
          <cell r="AX95">
            <v>12014.31</v>
          </cell>
          <cell r="AY95">
            <v>0</v>
          </cell>
          <cell r="AZ95">
            <v>4902.2</v>
          </cell>
          <cell r="BA95">
            <v>550275.94999999995</v>
          </cell>
          <cell r="BB95">
            <v>39518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210226.82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332027</v>
          </cell>
          <cell r="CB95">
            <v>0</v>
          </cell>
          <cell r="CC95">
            <v>14331</v>
          </cell>
          <cell r="CD95">
            <v>0</v>
          </cell>
          <cell r="CE95">
            <v>449503.98</v>
          </cell>
          <cell r="CF95">
            <v>81497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203979.81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10278.58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29572.92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28528.87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3701.88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273289.24</v>
          </cell>
          <cell r="GB95">
            <v>15072426.729999999</v>
          </cell>
        </row>
        <row r="96">
          <cell r="F96" t="str">
            <v>17001</v>
          </cell>
          <cell r="G96">
            <v>190425327.28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6277047.1500000004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3028.38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3362594.1</v>
          </cell>
          <cell r="AA96">
            <v>698011.56</v>
          </cell>
          <cell r="AB96">
            <v>0</v>
          </cell>
          <cell r="AC96">
            <v>6250768.4299999997</v>
          </cell>
          <cell r="AD96">
            <v>49346.89</v>
          </cell>
          <cell r="AE96">
            <v>3371087.34</v>
          </cell>
          <cell r="AF96">
            <v>7124.98</v>
          </cell>
          <cell r="AG96">
            <v>8617544.0399999991</v>
          </cell>
          <cell r="AH96">
            <v>581749.48</v>
          </cell>
          <cell r="AI96">
            <v>311845321.39999998</v>
          </cell>
          <cell r="AJ96">
            <v>9387758.4100000001</v>
          </cell>
          <cell r="AK96">
            <v>0</v>
          </cell>
          <cell r="AL96">
            <v>0</v>
          </cell>
          <cell r="AM96">
            <v>0</v>
          </cell>
          <cell r="AN96">
            <v>813.3</v>
          </cell>
          <cell r="AO96">
            <v>42605456.710000001</v>
          </cell>
          <cell r="AP96">
            <v>2754401.5</v>
          </cell>
          <cell r="AQ96">
            <v>0</v>
          </cell>
          <cell r="AR96">
            <v>0</v>
          </cell>
          <cell r="AS96">
            <v>8312273.6799999997</v>
          </cell>
          <cell r="AT96">
            <v>804509.48</v>
          </cell>
          <cell r="AU96">
            <v>3375870.12</v>
          </cell>
          <cell r="AV96">
            <v>0</v>
          </cell>
          <cell r="AW96">
            <v>6734235.2699999996</v>
          </cell>
          <cell r="AX96">
            <v>502046.09</v>
          </cell>
          <cell r="AY96">
            <v>41127.03</v>
          </cell>
          <cell r="AZ96">
            <v>258625.24</v>
          </cell>
          <cell r="BA96">
            <v>32005244.25</v>
          </cell>
          <cell r="BB96">
            <v>46031.07</v>
          </cell>
          <cell r="BC96">
            <v>47492.01</v>
          </cell>
          <cell r="BD96">
            <v>0</v>
          </cell>
          <cell r="BE96">
            <v>0</v>
          </cell>
          <cell r="BF96">
            <v>0</v>
          </cell>
          <cell r="BG96">
            <v>227172.96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24989.91</v>
          </cell>
          <cell r="BN96">
            <v>0</v>
          </cell>
          <cell r="BO96">
            <v>0</v>
          </cell>
          <cell r="BP96">
            <v>21622.15</v>
          </cell>
          <cell r="BQ96">
            <v>0</v>
          </cell>
          <cell r="BR96">
            <v>18585.38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13585346.6</v>
          </cell>
          <cell r="CB96">
            <v>0</v>
          </cell>
          <cell r="CC96">
            <v>360345.84</v>
          </cell>
          <cell r="CD96">
            <v>16252.04</v>
          </cell>
          <cell r="CE96">
            <v>13984448.4</v>
          </cell>
          <cell r="CF96">
            <v>2921581.68</v>
          </cell>
          <cell r="CG96">
            <v>90213.93</v>
          </cell>
          <cell r="CH96">
            <v>0</v>
          </cell>
          <cell r="CI96">
            <v>335153</v>
          </cell>
          <cell r="CJ96">
            <v>0</v>
          </cell>
          <cell r="CK96">
            <v>486197.91</v>
          </cell>
          <cell r="CL96">
            <v>1044155.05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217997.85</v>
          </cell>
          <cell r="CR96">
            <v>0</v>
          </cell>
          <cell r="CS96">
            <v>9377806.3499999996</v>
          </cell>
          <cell r="CT96">
            <v>0</v>
          </cell>
          <cell r="CU96">
            <v>79260.97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609328.73</v>
          </cell>
          <cell r="DI96">
            <v>534731.37</v>
          </cell>
          <cell r="DJ96">
            <v>0</v>
          </cell>
          <cell r="DK96">
            <v>0</v>
          </cell>
          <cell r="DL96">
            <v>0</v>
          </cell>
          <cell r="DM96">
            <v>4413579.08</v>
          </cell>
          <cell r="DN96">
            <v>0</v>
          </cell>
          <cell r="DO96">
            <v>0</v>
          </cell>
          <cell r="DP96">
            <v>0</v>
          </cell>
          <cell r="DQ96">
            <v>82762.83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2760820.04</v>
          </cell>
          <cell r="DY96">
            <v>60749.01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118730.05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164138.19</v>
          </cell>
          <cell r="EZ96">
            <v>0</v>
          </cell>
          <cell r="FA96">
            <v>0</v>
          </cell>
          <cell r="FB96">
            <v>1111831.5900000001</v>
          </cell>
          <cell r="FC96">
            <v>16316.3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161890.09</v>
          </cell>
          <cell r="FL96">
            <v>0</v>
          </cell>
          <cell r="FM96">
            <v>14558478.33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2736700.08</v>
          </cell>
          <cell r="FS96">
            <v>7600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75257.88</v>
          </cell>
          <cell r="FY96">
            <v>0</v>
          </cell>
          <cell r="FZ96">
            <v>0</v>
          </cell>
          <cell r="GA96">
            <v>15107254.1</v>
          </cell>
          <cell r="GB96">
            <v>723676132.88</v>
          </cell>
        </row>
        <row r="97">
          <cell r="F97" t="str">
            <v>17210</v>
          </cell>
          <cell r="G97">
            <v>48831301.350000001</v>
          </cell>
          <cell r="H97">
            <v>0</v>
          </cell>
          <cell r="I97">
            <v>0</v>
          </cell>
          <cell r="J97">
            <v>74.459999999999994</v>
          </cell>
          <cell r="K97">
            <v>0</v>
          </cell>
          <cell r="L97">
            <v>0</v>
          </cell>
          <cell r="M97">
            <v>100578.5</v>
          </cell>
          <cell r="N97">
            <v>0</v>
          </cell>
          <cell r="O97">
            <v>0</v>
          </cell>
          <cell r="P97">
            <v>0</v>
          </cell>
          <cell r="Q97">
            <v>276920.5</v>
          </cell>
          <cell r="R97">
            <v>49587.5</v>
          </cell>
          <cell r="S97">
            <v>0</v>
          </cell>
          <cell r="T97">
            <v>294972.08</v>
          </cell>
          <cell r="U97">
            <v>205078.3</v>
          </cell>
          <cell r="V97">
            <v>1279</v>
          </cell>
          <cell r="W97">
            <v>0</v>
          </cell>
          <cell r="X97">
            <v>0</v>
          </cell>
          <cell r="Y97">
            <v>186219.83</v>
          </cell>
          <cell r="Z97">
            <v>1534081.89</v>
          </cell>
          <cell r="AA97">
            <v>249424.1</v>
          </cell>
          <cell r="AB97">
            <v>0</v>
          </cell>
          <cell r="AC97">
            <v>243902.87</v>
          </cell>
          <cell r="AD97">
            <v>25178.26</v>
          </cell>
          <cell r="AE97">
            <v>113316.76</v>
          </cell>
          <cell r="AF97">
            <v>78325.66</v>
          </cell>
          <cell r="AG97">
            <v>98240.43</v>
          </cell>
          <cell r="AH97">
            <v>69843.539999999994</v>
          </cell>
          <cell r="AI97">
            <v>134156243</v>
          </cell>
          <cell r="AJ97">
            <v>4820361.7699999996</v>
          </cell>
          <cell r="AK97">
            <v>11156045.119999999</v>
          </cell>
          <cell r="AL97">
            <v>0</v>
          </cell>
          <cell r="AM97">
            <v>0</v>
          </cell>
          <cell r="AN97">
            <v>8156.42</v>
          </cell>
          <cell r="AO97">
            <v>18532277.699999999</v>
          </cell>
          <cell r="AP97">
            <v>990410.28</v>
          </cell>
          <cell r="AQ97">
            <v>0</v>
          </cell>
          <cell r="AR97">
            <v>0</v>
          </cell>
          <cell r="AS97">
            <v>6125367.8499999996</v>
          </cell>
          <cell r="AT97">
            <v>0</v>
          </cell>
          <cell r="AU97">
            <v>2439118.65</v>
          </cell>
          <cell r="AV97">
            <v>0</v>
          </cell>
          <cell r="AW97">
            <v>4208223.09</v>
          </cell>
          <cell r="AX97">
            <v>216935.71</v>
          </cell>
          <cell r="AY97">
            <v>0</v>
          </cell>
          <cell r="AZ97">
            <v>157239</v>
          </cell>
          <cell r="BA97">
            <v>7892074.8200000003</v>
          </cell>
          <cell r="BB97">
            <v>650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1314776.3799999999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9203.9</v>
          </cell>
          <cell r="BQ97">
            <v>0</v>
          </cell>
          <cell r="BR97">
            <v>9700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4892935.8</v>
          </cell>
          <cell r="CB97">
            <v>0</v>
          </cell>
          <cell r="CC97">
            <v>149948</v>
          </cell>
          <cell r="CD97">
            <v>0</v>
          </cell>
          <cell r="CE97">
            <v>5786090.2300000004</v>
          </cell>
          <cell r="CF97">
            <v>536499.43999999994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506657.79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94604.37</v>
          </cell>
          <cell r="CS97">
            <v>6862533.4400000004</v>
          </cell>
          <cell r="CT97">
            <v>0</v>
          </cell>
          <cell r="CU97">
            <v>138201.23000000001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69263.839999999997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288643.65000000002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562417.78</v>
          </cell>
          <cell r="EE97">
            <v>0</v>
          </cell>
          <cell r="EF97">
            <v>180281.3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3715.14</v>
          </cell>
          <cell r="EN97">
            <v>0</v>
          </cell>
          <cell r="EO97">
            <v>0</v>
          </cell>
          <cell r="EP97">
            <v>0</v>
          </cell>
          <cell r="EQ97">
            <v>893544.7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3477.08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720319.55</v>
          </cell>
          <cell r="FC97">
            <v>29445</v>
          </cell>
          <cell r="FD97">
            <v>507046.18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24248.05</v>
          </cell>
          <cell r="FN97">
            <v>0</v>
          </cell>
          <cell r="FO97">
            <v>243833.32</v>
          </cell>
          <cell r="FP97">
            <v>107600.08</v>
          </cell>
          <cell r="FQ97">
            <v>0</v>
          </cell>
          <cell r="FR97">
            <v>11556.16</v>
          </cell>
          <cell r="FS97">
            <v>106749.52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5702.6</v>
          </cell>
          <cell r="FY97">
            <v>0</v>
          </cell>
          <cell r="FZ97">
            <v>0</v>
          </cell>
          <cell r="GA97">
            <v>0</v>
          </cell>
          <cell r="GB97">
            <v>267120422.97</v>
          </cell>
        </row>
        <row r="98">
          <cell r="F98" t="str">
            <v>17216</v>
          </cell>
          <cell r="G98">
            <v>10100528.630000001</v>
          </cell>
          <cell r="H98">
            <v>0</v>
          </cell>
          <cell r="I98">
            <v>7738.77</v>
          </cell>
          <cell r="J98">
            <v>151256.38</v>
          </cell>
          <cell r="K98">
            <v>0</v>
          </cell>
          <cell r="L98">
            <v>0</v>
          </cell>
          <cell r="M98">
            <v>6010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320556.71999999997</v>
          </cell>
          <cell r="V98">
            <v>21389.51</v>
          </cell>
          <cell r="W98">
            <v>0</v>
          </cell>
          <cell r="X98">
            <v>0</v>
          </cell>
          <cell r="Y98">
            <v>6360.11</v>
          </cell>
          <cell r="Z98">
            <v>614836.46</v>
          </cell>
          <cell r="AA98">
            <v>51909.17</v>
          </cell>
          <cell r="AB98">
            <v>0</v>
          </cell>
          <cell r="AC98">
            <v>155399.37</v>
          </cell>
          <cell r="AD98">
            <v>5467.59</v>
          </cell>
          <cell r="AE98">
            <v>94898.16</v>
          </cell>
          <cell r="AF98">
            <v>4899.37</v>
          </cell>
          <cell r="AG98">
            <v>84585.55</v>
          </cell>
          <cell r="AH98">
            <v>991.2</v>
          </cell>
          <cell r="AI98">
            <v>24325559.190000001</v>
          </cell>
          <cell r="AJ98">
            <v>828056.79</v>
          </cell>
          <cell r="AK98">
            <v>959389.72</v>
          </cell>
          <cell r="AL98">
            <v>4889.25</v>
          </cell>
          <cell r="AM98">
            <v>0</v>
          </cell>
          <cell r="AN98">
            <v>0</v>
          </cell>
          <cell r="AO98">
            <v>3298442.66</v>
          </cell>
          <cell r="AP98">
            <v>150461.01</v>
          </cell>
          <cell r="AQ98">
            <v>0</v>
          </cell>
          <cell r="AR98">
            <v>0</v>
          </cell>
          <cell r="AS98">
            <v>589733.35</v>
          </cell>
          <cell r="AT98">
            <v>0</v>
          </cell>
          <cell r="AU98">
            <v>523611.33</v>
          </cell>
          <cell r="AV98">
            <v>0</v>
          </cell>
          <cell r="AW98">
            <v>247769.26</v>
          </cell>
          <cell r="AX98">
            <v>41294.82</v>
          </cell>
          <cell r="AY98">
            <v>0</v>
          </cell>
          <cell r="AZ98">
            <v>21876.13</v>
          </cell>
          <cell r="BA98">
            <v>1822871</v>
          </cell>
          <cell r="BB98">
            <v>0</v>
          </cell>
          <cell r="BC98">
            <v>22176.87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1662.76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1166009.3700000001</v>
          </cell>
          <cell r="CB98">
            <v>0</v>
          </cell>
          <cell r="CC98">
            <v>25235</v>
          </cell>
          <cell r="CD98">
            <v>0</v>
          </cell>
          <cell r="CE98">
            <v>526230.07999999996</v>
          </cell>
          <cell r="CF98">
            <v>127159.03999999999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24093.07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4807.7700000000004</v>
          </cell>
          <cell r="CS98">
            <v>689124.09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16622.98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55442.25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102313.39</v>
          </cell>
          <cell r="FC98">
            <v>33264.68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24939.82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2400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4084.78</v>
          </cell>
          <cell r="FY98">
            <v>0</v>
          </cell>
          <cell r="FZ98">
            <v>0</v>
          </cell>
          <cell r="GA98">
            <v>0</v>
          </cell>
          <cell r="GB98">
            <v>47266347.449999988</v>
          </cell>
        </row>
        <row r="99">
          <cell r="F99" t="str">
            <v>17400</v>
          </cell>
          <cell r="G99">
            <v>13978900.32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1283289.1200000001</v>
          </cell>
          <cell r="N99">
            <v>0</v>
          </cell>
          <cell r="O99">
            <v>9923</v>
          </cell>
          <cell r="P99">
            <v>0</v>
          </cell>
          <cell r="Q99">
            <v>0</v>
          </cell>
          <cell r="R99">
            <v>98475</v>
          </cell>
          <cell r="S99">
            <v>0</v>
          </cell>
          <cell r="T99">
            <v>0</v>
          </cell>
          <cell r="U99">
            <v>543.86</v>
          </cell>
          <cell r="V99">
            <v>0</v>
          </cell>
          <cell r="W99">
            <v>0</v>
          </cell>
          <cell r="X99">
            <v>0</v>
          </cell>
          <cell r="Y99">
            <v>33816.68</v>
          </cell>
          <cell r="Z99">
            <v>1456962.69</v>
          </cell>
          <cell r="AA99">
            <v>89102.36</v>
          </cell>
          <cell r="AB99">
            <v>0</v>
          </cell>
          <cell r="AC99">
            <v>1949250.54</v>
          </cell>
          <cell r="AD99">
            <v>9782.2000000000007</v>
          </cell>
          <cell r="AE99">
            <v>95458.17</v>
          </cell>
          <cell r="AF99">
            <v>8318.09</v>
          </cell>
          <cell r="AG99">
            <v>25567.77</v>
          </cell>
          <cell r="AH99">
            <v>10011.14</v>
          </cell>
          <cell r="AI99">
            <v>25653526.18</v>
          </cell>
          <cell r="AJ99">
            <v>521001.3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2581731.44</v>
          </cell>
          <cell r="AP99">
            <v>85663.5</v>
          </cell>
          <cell r="AQ99">
            <v>0</v>
          </cell>
          <cell r="AR99">
            <v>0</v>
          </cell>
          <cell r="AS99">
            <v>82684.27</v>
          </cell>
          <cell r="AT99">
            <v>0</v>
          </cell>
          <cell r="AU99">
            <v>313434.58</v>
          </cell>
          <cell r="AV99">
            <v>0</v>
          </cell>
          <cell r="AW99">
            <v>147658.39000000001</v>
          </cell>
          <cell r="AX99">
            <v>42312.34</v>
          </cell>
          <cell r="AY99">
            <v>0</v>
          </cell>
          <cell r="AZ99">
            <v>340.8</v>
          </cell>
          <cell r="BA99">
            <v>1341458.98</v>
          </cell>
          <cell r="BB99">
            <v>480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1800.66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1070323.58</v>
          </cell>
          <cell r="CB99">
            <v>0</v>
          </cell>
          <cell r="CC99">
            <v>13250.35</v>
          </cell>
          <cell r="CD99">
            <v>0</v>
          </cell>
          <cell r="CE99">
            <v>101055.34</v>
          </cell>
          <cell r="CF99">
            <v>38562.1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20868.32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70510.69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3809.98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34403.65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61917.73</v>
          </cell>
          <cell r="FN99">
            <v>0</v>
          </cell>
          <cell r="FO99">
            <v>127512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12299.57</v>
          </cell>
          <cell r="FY99">
            <v>0</v>
          </cell>
          <cell r="FZ99">
            <v>0</v>
          </cell>
          <cell r="GA99">
            <v>0</v>
          </cell>
          <cell r="GB99">
            <v>51376006.68999999</v>
          </cell>
        </row>
        <row r="100">
          <cell r="F100" t="str">
            <v>17401</v>
          </cell>
          <cell r="G100">
            <v>50703921.68</v>
          </cell>
          <cell r="H100">
            <v>0</v>
          </cell>
          <cell r="I100">
            <v>10</v>
          </cell>
          <cell r="J100">
            <v>0.7</v>
          </cell>
          <cell r="K100">
            <v>0</v>
          </cell>
          <cell r="L100">
            <v>0</v>
          </cell>
          <cell r="M100">
            <v>537082.49</v>
          </cell>
          <cell r="N100">
            <v>0</v>
          </cell>
          <cell r="O100">
            <v>0</v>
          </cell>
          <cell r="P100">
            <v>28573</v>
          </cell>
          <cell r="Q100">
            <v>0</v>
          </cell>
          <cell r="R100">
            <v>17304.75</v>
          </cell>
          <cell r="S100">
            <v>0</v>
          </cell>
          <cell r="T100">
            <v>0</v>
          </cell>
          <cell r="U100">
            <v>581350.30000000005</v>
          </cell>
          <cell r="V100">
            <v>0</v>
          </cell>
          <cell r="W100">
            <v>155620.14000000001</v>
          </cell>
          <cell r="X100">
            <v>0</v>
          </cell>
          <cell r="Y100">
            <v>73788.97</v>
          </cell>
          <cell r="Z100">
            <v>980500.26</v>
          </cell>
          <cell r="AA100">
            <v>126359.65</v>
          </cell>
          <cell r="AB100">
            <v>0</v>
          </cell>
          <cell r="AC100">
            <v>369357.94</v>
          </cell>
          <cell r="AD100">
            <v>25081.97</v>
          </cell>
          <cell r="AE100">
            <v>900013.16</v>
          </cell>
          <cell r="AF100">
            <v>1036.25</v>
          </cell>
          <cell r="AG100">
            <v>1794402.59</v>
          </cell>
          <cell r="AH100">
            <v>2530380.79</v>
          </cell>
          <cell r="AI100">
            <v>115747298.98</v>
          </cell>
          <cell r="AJ100">
            <v>3693809.8</v>
          </cell>
          <cell r="AK100">
            <v>5476611.4000000004</v>
          </cell>
          <cell r="AL100">
            <v>0</v>
          </cell>
          <cell r="AM100">
            <v>0</v>
          </cell>
          <cell r="AN100">
            <v>0</v>
          </cell>
          <cell r="AO100">
            <v>16273748.66</v>
          </cell>
          <cell r="AP100">
            <v>1008426.6</v>
          </cell>
          <cell r="AQ100">
            <v>0</v>
          </cell>
          <cell r="AR100">
            <v>0</v>
          </cell>
          <cell r="AS100">
            <v>6129872.5800000001</v>
          </cell>
          <cell r="AT100">
            <v>0</v>
          </cell>
          <cell r="AU100">
            <v>2165793.66</v>
          </cell>
          <cell r="AV100">
            <v>0</v>
          </cell>
          <cell r="AW100">
            <v>5058519.3099999996</v>
          </cell>
          <cell r="AX100">
            <v>183733.57</v>
          </cell>
          <cell r="AY100">
            <v>0</v>
          </cell>
          <cell r="AZ100">
            <v>204795.57</v>
          </cell>
          <cell r="BA100">
            <v>5711982.2800000003</v>
          </cell>
          <cell r="BB100">
            <v>1139699.04</v>
          </cell>
          <cell r="BC100">
            <v>35377.94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7993.03</v>
          </cell>
          <cell r="BQ100">
            <v>0</v>
          </cell>
          <cell r="BR100">
            <v>3045.27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4617899</v>
          </cell>
          <cell r="CB100">
            <v>0</v>
          </cell>
          <cell r="CC100">
            <v>136713.26</v>
          </cell>
          <cell r="CD100">
            <v>72503</v>
          </cell>
          <cell r="CE100">
            <v>7900801.4100000001</v>
          </cell>
          <cell r="CF100">
            <v>684730.78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722020.67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185110.83</v>
          </cell>
          <cell r="CR100">
            <v>148660.07999999999</v>
          </cell>
          <cell r="CS100">
            <v>7873782.0599999996</v>
          </cell>
          <cell r="CT100">
            <v>0</v>
          </cell>
          <cell r="CU100">
            <v>1178287.54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68896.820000000007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656292.21</v>
          </cell>
          <cell r="DY100">
            <v>280628.28000000003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1556155.48</v>
          </cell>
          <cell r="EE100">
            <v>0</v>
          </cell>
          <cell r="EF100">
            <v>86459.83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2530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93696.98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699825.35</v>
          </cell>
          <cell r="FC100">
            <v>0</v>
          </cell>
          <cell r="FD100">
            <v>398679.91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194656.1</v>
          </cell>
          <cell r="FL100">
            <v>12524</v>
          </cell>
          <cell r="FM100">
            <v>25469.49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997299.5</v>
          </cell>
          <cell r="FS100">
            <v>42406.15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250301521.06</v>
          </cell>
        </row>
        <row r="101">
          <cell r="F101" t="str">
            <v>17402</v>
          </cell>
          <cell r="G101">
            <v>3901015.6</v>
          </cell>
          <cell r="H101">
            <v>0</v>
          </cell>
          <cell r="I101">
            <v>0</v>
          </cell>
          <cell r="J101">
            <v>317.86</v>
          </cell>
          <cell r="K101">
            <v>0</v>
          </cell>
          <cell r="L101">
            <v>0</v>
          </cell>
          <cell r="M101">
            <v>241457.67</v>
          </cell>
          <cell r="N101">
            <v>0</v>
          </cell>
          <cell r="O101">
            <v>0</v>
          </cell>
          <cell r="P101">
            <v>0</v>
          </cell>
          <cell r="Q101">
            <v>39160</v>
          </cell>
          <cell r="R101">
            <v>1300</v>
          </cell>
          <cell r="S101">
            <v>0</v>
          </cell>
          <cell r="T101">
            <v>0</v>
          </cell>
          <cell r="U101">
            <v>8099.53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368611.45</v>
          </cell>
          <cell r="AA101">
            <v>13036.23</v>
          </cell>
          <cell r="AB101">
            <v>0</v>
          </cell>
          <cell r="AC101">
            <v>252084.21</v>
          </cell>
          <cell r="AD101">
            <v>2290.37</v>
          </cell>
          <cell r="AE101">
            <v>8782.5</v>
          </cell>
          <cell r="AF101">
            <v>5757.26</v>
          </cell>
          <cell r="AG101">
            <v>16720.54</v>
          </cell>
          <cell r="AH101">
            <v>10307.5</v>
          </cell>
          <cell r="AI101">
            <v>9295691.6600000001</v>
          </cell>
          <cell r="AJ101">
            <v>214733.73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1129119.57</v>
          </cell>
          <cell r="AP101">
            <v>25211.59</v>
          </cell>
          <cell r="AQ101">
            <v>0</v>
          </cell>
          <cell r="AR101">
            <v>0</v>
          </cell>
          <cell r="AS101">
            <v>171879.56</v>
          </cell>
          <cell r="AT101">
            <v>0</v>
          </cell>
          <cell r="AU101">
            <v>64626.38</v>
          </cell>
          <cell r="AV101">
            <v>0</v>
          </cell>
          <cell r="AW101">
            <v>52406.400000000001</v>
          </cell>
          <cell r="AX101">
            <v>15582.8</v>
          </cell>
          <cell r="AY101">
            <v>0</v>
          </cell>
          <cell r="AZ101">
            <v>5699.21</v>
          </cell>
          <cell r="BA101">
            <v>833434.74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145312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625.89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288071</v>
          </cell>
          <cell r="CB101">
            <v>0</v>
          </cell>
          <cell r="CC101">
            <v>9131</v>
          </cell>
          <cell r="CD101">
            <v>0</v>
          </cell>
          <cell r="CE101">
            <v>170077.26</v>
          </cell>
          <cell r="CF101">
            <v>38823.980000000003</v>
          </cell>
          <cell r="CG101">
            <v>0</v>
          </cell>
          <cell r="CH101">
            <v>0</v>
          </cell>
          <cell r="CI101">
            <v>0</v>
          </cell>
          <cell r="CJ101">
            <v>3104.69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12985.29</v>
          </cell>
          <cell r="CR101">
            <v>0</v>
          </cell>
          <cell r="CS101">
            <v>165693.85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178409.94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18722.03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2045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100000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5586</v>
          </cell>
          <cell r="FY101">
            <v>0</v>
          </cell>
          <cell r="FZ101">
            <v>0</v>
          </cell>
          <cell r="GA101">
            <v>962012.71</v>
          </cell>
          <cell r="GB101">
            <v>18777927.000000011</v>
          </cell>
        </row>
        <row r="102">
          <cell r="F102" t="str">
            <v>17403</v>
          </cell>
          <cell r="G102">
            <v>42516437.219999999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291835.34000000003</v>
          </cell>
          <cell r="N102">
            <v>0</v>
          </cell>
          <cell r="O102">
            <v>0</v>
          </cell>
          <cell r="P102">
            <v>0</v>
          </cell>
          <cell r="Q102">
            <v>237.5</v>
          </cell>
          <cell r="R102">
            <v>0</v>
          </cell>
          <cell r="S102">
            <v>0</v>
          </cell>
          <cell r="T102">
            <v>0</v>
          </cell>
          <cell r="U102">
            <v>168413.44</v>
          </cell>
          <cell r="V102">
            <v>358</v>
          </cell>
          <cell r="W102">
            <v>0</v>
          </cell>
          <cell r="X102">
            <v>0</v>
          </cell>
          <cell r="Y102">
            <v>1366644.47</v>
          </cell>
          <cell r="Z102">
            <v>1236985.97</v>
          </cell>
          <cell r="AA102">
            <v>109290.05</v>
          </cell>
          <cell r="AB102">
            <v>0</v>
          </cell>
          <cell r="AC102">
            <v>484048.3</v>
          </cell>
          <cell r="AD102">
            <v>12341.64</v>
          </cell>
          <cell r="AE102">
            <v>86101.75</v>
          </cell>
          <cell r="AF102">
            <v>360758.84</v>
          </cell>
          <cell r="AG102">
            <v>176795.25</v>
          </cell>
          <cell r="AH102">
            <v>37962.230000000003</v>
          </cell>
          <cell r="AI102">
            <v>91666569.629999995</v>
          </cell>
          <cell r="AJ102">
            <v>3818211.47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13018506.27</v>
          </cell>
          <cell r="AP102">
            <v>721276.93</v>
          </cell>
          <cell r="AQ102">
            <v>0</v>
          </cell>
          <cell r="AR102">
            <v>0</v>
          </cell>
          <cell r="AS102">
            <v>3679418.79</v>
          </cell>
          <cell r="AT102">
            <v>0</v>
          </cell>
          <cell r="AU102">
            <v>1322527.27</v>
          </cell>
          <cell r="AV102">
            <v>0</v>
          </cell>
          <cell r="AW102">
            <v>2786576.1</v>
          </cell>
          <cell r="AX102">
            <v>112925.77</v>
          </cell>
          <cell r="AY102">
            <v>0</v>
          </cell>
          <cell r="AZ102">
            <v>118628.9</v>
          </cell>
          <cell r="BA102">
            <v>5261492.55</v>
          </cell>
          <cell r="BB102">
            <v>431630.6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3179.42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6424.89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745774</v>
          </cell>
          <cell r="BX102">
            <v>0</v>
          </cell>
          <cell r="BY102">
            <v>0</v>
          </cell>
          <cell r="BZ102">
            <v>0</v>
          </cell>
          <cell r="CA102">
            <v>3206655.44</v>
          </cell>
          <cell r="CB102">
            <v>0</v>
          </cell>
          <cell r="CC102">
            <v>151805</v>
          </cell>
          <cell r="CD102">
            <v>0</v>
          </cell>
          <cell r="CE102">
            <v>3731355.75</v>
          </cell>
          <cell r="CF102">
            <v>346945.25</v>
          </cell>
          <cell r="CG102">
            <v>0</v>
          </cell>
          <cell r="CH102">
            <v>0</v>
          </cell>
          <cell r="CI102">
            <v>0</v>
          </cell>
          <cell r="CJ102">
            <v>830922.92</v>
          </cell>
          <cell r="CK102">
            <v>0</v>
          </cell>
          <cell r="CL102">
            <v>322623.28999999998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20880.38</v>
          </cell>
          <cell r="CR102">
            <v>49573.03</v>
          </cell>
          <cell r="CS102">
            <v>4150396.51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15000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61619.93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991.44</v>
          </cell>
          <cell r="DY102">
            <v>413823.13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37777.33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485511.15</v>
          </cell>
          <cell r="FC102">
            <v>0</v>
          </cell>
          <cell r="FD102">
            <v>373697.96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285305.5</v>
          </cell>
          <cell r="FL102">
            <v>0</v>
          </cell>
          <cell r="FM102">
            <v>0</v>
          </cell>
          <cell r="FN102">
            <v>0</v>
          </cell>
          <cell r="FO102">
            <v>60216.32</v>
          </cell>
          <cell r="FP102">
            <v>0</v>
          </cell>
          <cell r="FQ102">
            <v>0</v>
          </cell>
          <cell r="FR102">
            <v>93939.17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2758.74</v>
          </cell>
          <cell r="FY102">
            <v>0</v>
          </cell>
          <cell r="FZ102">
            <v>0</v>
          </cell>
          <cell r="GA102">
            <v>1072301.1599999999</v>
          </cell>
          <cell r="GB102">
            <v>186255451.98999998</v>
          </cell>
        </row>
        <row r="103">
          <cell r="F103" t="str">
            <v>17404</v>
          </cell>
          <cell r="G103">
            <v>270246.84999999998</v>
          </cell>
          <cell r="H103">
            <v>0</v>
          </cell>
          <cell r="I103">
            <v>0</v>
          </cell>
          <cell r="J103">
            <v>18478.060000000001</v>
          </cell>
          <cell r="K103">
            <v>0</v>
          </cell>
          <cell r="L103">
            <v>0</v>
          </cell>
          <cell r="M103">
            <v>1089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1697</v>
          </cell>
          <cell r="AA103">
            <v>11901.3</v>
          </cell>
          <cell r="AB103">
            <v>0</v>
          </cell>
          <cell r="AC103">
            <v>1468.05</v>
          </cell>
          <cell r="AD103">
            <v>0</v>
          </cell>
          <cell r="AE103">
            <v>980</v>
          </cell>
          <cell r="AF103">
            <v>2071.75</v>
          </cell>
          <cell r="AG103">
            <v>42239.5</v>
          </cell>
          <cell r="AH103">
            <v>0</v>
          </cell>
          <cell r="AI103">
            <v>1405759.06</v>
          </cell>
          <cell r="AJ103">
            <v>13874.34</v>
          </cell>
          <cell r="AK103">
            <v>2062.08</v>
          </cell>
          <cell r="AL103">
            <v>0</v>
          </cell>
          <cell r="AM103">
            <v>0</v>
          </cell>
          <cell r="AN103">
            <v>0</v>
          </cell>
          <cell r="AO103">
            <v>30450.22</v>
          </cell>
          <cell r="AP103">
            <v>6282.75</v>
          </cell>
          <cell r="AQ103">
            <v>0</v>
          </cell>
          <cell r="AR103">
            <v>0</v>
          </cell>
          <cell r="AS103">
            <v>15339.2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55.17</v>
          </cell>
          <cell r="AY103">
            <v>0</v>
          </cell>
          <cell r="AZ103">
            <v>770.71</v>
          </cell>
          <cell r="BA103">
            <v>72823.960000000006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17.7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22366.5</v>
          </cell>
          <cell r="CB103">
            <v>0</v>
          </cell>
          <cell r="CC103">
            <v>0</v>
          </cell>
          <cell r="CD103">
            <v>0</v>
          </cell>
          <cell r="CE103">
            <v>34817.17</v>
          </cell>
          <cell r="CF103">
            <v>796.7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27707.119999999999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1849.9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29552.03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2014696.1199999999</v>
          </cell>
        </row>
        <row r="104">
          <cell r="F104" t="str">
            <v>17405</v>
          </cell>
          <cell r="G104">
            <v>58188497.030000001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4456532.78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515338.37</v>
          </cell>
          <cell r="S104">
            <v>0</v>
          </cell>
          <cell r="T104">
            <v>8373355.2400000002</v>
          </cell>
          <cell r="U104">
            <v>490483.20000000001</v>
          </cell>
          <cell r="V104">
            <v>61291.839999999997</v>
          </cell>
          <cell r="W104">
            <v>0</v>
          </cell>
          <cell r="X104">
            <v>0</v>
          </cell>
          <cell r="Y104">
            <v>744639.94</v>
          </cell>
          <cell r="Z104">
            <v>3637093.74</v>
          </cell>
          <cell r="AA104">
            <v>187352.53</v>
          </cell>
          <cell r="AB104">
            <v>0</v>
          </cell>
          <cell r="AC104">
            <v>3031908.76</v>
          </cell>
          <cell r="AD104">
            <v>88201.49</v>
          </cell>
          <cell r="AE104">
            <v>1805057.7</v>
          </cell>
          <cell r="AF104">
            <v>98974.86</v>
          </cell>
          <cell r="AG104">
            <v>186608.39</v>
          </cell>
          <cell r="AH104">
            <v>157453.98000000001</v>
          </cell>
          <cell r="AI104">
            <v>115433526.67</v>
          </cell>
          <cell r="AJ104">
            <v>2847589.44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11724837.82</v>
          </cell>
          <cell r="AP104">
            <v>978490.42</v>
          </cell>
          <cell r="AQ104">
            <v>0</v>
          </cell>
          <cell r="AR104">
            <v>0</v>
          </cell>
          <cell r="AS104">
            <v>1705467.22</v>
          </cell>
          <cell r="AT104">
            <v>0</v>
          </cell>
          <cell r="AU104">
            <v>2414266.56</v>
          </cell>
          <cell r="AV104">
            <v>0</v>
          </cell>
          <cell r="AW104">
            <v>2760595.41</v>
          </cell>
          <cell r="AX104">
            <v>186598.5</v>
          </cell>
          <cell r="AY104">
            <v>0</v>
          </cell>
          <cell r="AZ104">
            <v>48653.54</v>
          </cell>
          <cell r="BA104">
            <v>6160675.8499999996</v>
          </cell>
          <cell r="BB104">
            <v>448071.97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545846.68000000005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8127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4236728.7300000004</v>
          </cell>
          <cell r="CB104">
            <v>0</v>
          </cell>
          <cell r="CC104">
            <v>74232</v>
          </cell>
          <cell r="CD104">
            <v>0</v>
          </cell>
          <cell r="CE104">
            <v>1642162.99</v>
          </cell>
          <cell r="CF104">
            <v>444077.12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299230.93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29479.95</v>
          </cell>
          <cell r="CR104">
            <v>24802.2</v>
          </cell>
          <cell r="CS104">
            <v>1996651.73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23271.47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994934.92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479112.5</v>
          </cell>
          <cell r="FC104">
            <v>1138178</v>
          </cell>
          <cell r="FD104">
            <v>45674.720000000001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63580.76</v>
          </cell>
          <cell r="FL104">
            <v>0</v>
          </cell>
          <cell r="FM104">
            <v>99004.79</v>
          </cell>
          <cell r="FN104">
            <v>116881.7</v>
          </cell>
          <cell r="FO104">
            <v>0</v>
          </cell>
          <cell r="FP104">
            <v>0</v>
          </cell>
          <cell r="FQ104">
            <v>556.20000000000005</v>
          </cell>
          <cell r="FR104">
            <v>19330.88</v>
          </cell>
          <cell r="FS104">
            <v>5910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51685.65</v>
          </cell>
          <cell r="FY104">
            <v>0</v>
          </cell>
          <cell r="FZ104">
            <v>0</v>
          </cell>
          <cell r="GA104">
            <v>10091023.789999999</v>
          </cell>
          <cell r="GB104">
            <v>249162047.95999989</v>
          </cell>
        </row>
        <row r="105">
          <cell r="F105" t="str">
            <v>17406</v>
          </cell>
          <cell r="G105">
            <v>10992984.289999999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10020.48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207416.25</v>
          </cell>
          <cell r="V105">
            <v>0</v>
          </cell>
          <cell r="W105">
            <v>0</v>
          </cell>
          <cell r="X105">
            <v>0</v>
          </cell>
          <cell r="Y105">
            <v>1370.19</v>
          </cell>
          <cell r="Z105">
            <v>154946.82999999999</v>
          </cell>
          <cell r="AA105">
            <v>32074.58</v>
          </cell>
          <cell r="AB105">
            <v>0</v>
          </cell>
          <cell r="AC105">
            <v>15230</v>
          </cell>
          <cell r="AD105">
            <v>4050.54</v>
          </cell>
          <cell r="AE105">
            <v>152782.14000000001</v>
          </cell>
          <cell r="AF105">
            <v>23513.759999999998</v>
          </cell>
          <cell r="AG105">
            <v>55975.28</v>
          </cell>
          <cell r="AH105">
            <v>1065.32</v>
          </cell>
          <cell r="AI105">
            <v>17983903.949999999</v>
          </cell>
          <cell r="AJ105">
            <v>407974.81</v>
          </cell>
          <cell r="AK105">
            <v>0</v>
          </cell>
          <cell r="AL105">
            <v>0</v>
          </cell>
          <cell r="AM105">
            <v>0</v>
          </cell>
          <cell r="AN105">
            <v>370</v>
          </cell>
          <cell r="AO105">
            <v>1703453.84</v>
          </cell>
          <cell r="AP105">
            <v>135538.54999999999</v>
          </cell>
          <cell r="AQ105">
            <v>0</v>
          </cell>
          <cell r="AR105">
            <v>0</v>
          </cell>
          <cell r="AS105">
            <v>1097225.53</v>
          </cell>
          <cell r="AT105">
            <v>0</v>
          </cell>
          <cell r="AU105">
            <v>603225.17000000004</v>
          </cell>
          <cell r="AV105">
            <v>0</v>
          </cell>
          <cell r="AW105">
            <v>1125236.1000000001</v>
          </cell>
          <cell r="AX105">
            <v>25246.15</v>
          </cell>
          <cell r="AY105">
            <v>0</v>
          </cell>
          <cell r="AZ105">
            <v>57605.46</v>
          </cell>
          <cell r="BA105">
            <v>589745.18000000005</v>
          </cell>
          <cell r="BB105">
            <v>34784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436881.44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1255.4100000000001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613054</v>
          </cell>
          <cell r="CB105">
            <v>0</v>
          </cell>
          <cell r="CC105">
            <v>28526</v>
          </cell>
          <cell r="CD105">
            <v>0</v>
          </cell>
          <cell r="CE105">
            <v>2024005.16</v>
          </cell>
          <cell r="CF105">
            <v>142667.76999999999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175843.1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79211.350000000006</v>
          </cell>
          <cell r="CR105">
            <v>0</v>
          </cell>
          <cell r="CS105">
            <v>1397233.42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3195.49</v>
          </cell>
          <cell r="DY105">
            <v>79370.12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878496.09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293589.95</v>
          </cell>
          <cell r="ER105">
            <v>0</v>
          </cell>
          <cell r="ES105">
            <v>89950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127976.85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159350.79999999999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19414.28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286.64999999999998</v>
          </cell>
          <cell r="FY105">
            <v>0</v>
          </cell>
          <cell r="FZ105">
            <v>0</v>
          </cell>
          <cell r="GA105">
            <v>0</v>
          </cell>
          <cell r="GB105">
            <v>41966046.280000001</v>
          </cell>
        </row>
        <row r="106">
          <cell r="F106" t="str">
            <v>17407</v>
          </cell>
          <cell r="G106">
            <v>8207480.0999999996</v>
          </cell>
          <cell r="H106">
            <v>0</v>
          </cell>
          <cell r="I106">
            <v>0</v>
          </cell>
          <cell r="J106">
            <v>27744.53</v>
          </cell>
          <cell r="K106">
            <v>0</v>
          </cell>
          <cell r="L106">
            <v>0</v>
          </cell>
          <cell r="M106">
            <v>428934.75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1500</v>
          </cell>
          <cell r="S106">
            <v>0</v>
          </cell>
          <cell r="T106">
            <v>391931.1</v>
          </cell>
          <cell r="U106">
            <v>667297.54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530780.81000000006</v>
          </cell>
          <cell r="AA106">
            <v>39699.39</v>
          </cell>
          <cell r="AB106">
            <v>0</v>
          </cell>
          <cell r="AC106">
            <v>226024.23</v>
          </cell>
          <cell r="AD106">
            <v>1744.78</v>
          </cell>
          <cell r="AE106">
            <v>129335.53</v>
          </cell>
          <cell r="AF106">
            <v>0</v>
          </cell>
          <cell r="AG106">
            <v>14232.66</v>
          </cell>
          <cell r="AH106">
            <v>15432.68</v>
          </cell>
          <cell r="AI106">
            <v>18763989.359999999</v>
          </cell>
          <cell r="AJ106">
            <v>378579.21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1976378.67</v>
          </cell>
          <cell r="AP106">
            <v>261624.21</v>
          </cell>
          <cell r="AQ106">
            <v>0</v>
          </cell>
          <cell r="AR106">
            <v>0</v>
          </cell>
          <cell r="AS106">
            <v>264113.57</v>
          </cell>
          <cell r="AT106">
            <v>0</v>
          </cell>
          <cell r="AU106">
            <v>181066.09</v>
          </cell>
          <cell r="AV106">
            <v>0</v>
          </cell>
          <cell r="AW106">
            <v>133002.41</v>
          </cell>
          <cell r="AX106">
            <v>30270.25</v>
          </cell>
          <cell r="AY106">
            <v>0</v>
          </cell>
          <cell r="AZ106">
            <v>5975.07</v>
          </cell>
          <cell r="BA106">
            <v>1789396.75</v>
          </cell>
          <cell r="BB106">
            <v>85285.11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1295.98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615890</v>
          </cell>
          <cell r="CB106">
            <v>0</v>
          </cell>
          <cell r="CC106">
            <v>16834</v>
          </cell>
          <cell r="CD106">
            <v>0</v>
          </cell>
          <cell r="CE106">
            <v>286833.96999999997</v>
          </cell>
          <cell r="CF106">
            <v>47360.800000000003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25896.59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246119.61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9676.3700000000008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54059.68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12711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35868496.799999997</v>
          </cell>
        </row>
        <row r="107">
          <cell r="F107" t="str">
            <v>17408</v>
          </cell>
          <cell r="G107">
            <v>37524798.789999999</v>
          </cell>
          <cell r="H107">
            <v>0</v>
          </cell>
          <cell r="I107">
            <v>0</v>
          </cell>
          <cell r="J107">
            <v>855.47</v>
          </cell>
          <cell r="K107">
            <v>0</v>
          </cell>
          <cell r="L107">
            <v>0</v>
          </cell>
          <cell r="M107">
            <v>163618.57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5750</v>
          </cell>
          <cell r="S107">
            <v>0</v>
          </cell>
          <cell r="T107">
            <v>0</v>
          </cell>
          <cell r="U107">
            <v>221266.65</v>
          </cell>
          <cell r="V107">
            <v>344767.44</v>
          </cell>
          <cell r="W107">
            <v>0</v>
          </cell>
          <cell r="X107">
            <v>0</v>
          </cell>
          <cell r="Y107">
            <v>231726.03</v>
          </cell>
          <cell r="Z107">
            <v>1304908.74</v>
          </cell>
          <cell r="AA107">
            <v>111594.55</v>
          </cell>
          <cell r="AB107">
            <v>0</v>
          </cell>
          <cell r="AC107">
            <v>671406.78</v>
          </cell>
          <cell r="AD107">
            <v>20944.900000000001</v>
          </cell>
          <cell r="AE107">
            <v>228637.76</v>
          </cell>
          <cell r="AF107">
            <v>11110.91</v>
          </cell>
          <cell r="AG107">
            <v>292205.96000000002</v>
          </cell>
          <cell r="AH107">
            <v>389909.24</v>
          </cell>
          <cell r="AI107">
            <v>95441176.530000001</v>
          </cell>
          <cell r="AJ107">
            <v>2814088.5</v>
          </cell>
          <cell r="AK107">
            <v>5521321.6399999997</v>
          </cell>
          <cell r="AL107">
            <v>0</v>
          </cell>
          <cell r="AM107">
            <v>0</v>
          </cell>
          <cell r="AN107">
            <v>2640</v>
          </cell>
          <cell r="AO107">
            <v>11648017.550000001</v>
          </cell>
          <cell r="AP107">
            <v>669926.74</v>
          </cell>
          <cell r="AQ107">
            <v>0</v>
          </cell>
          <cell r="AR107">
            <v>0</v>
          </cell>
          <cell r="AS107">
            <v>4131615.58</v>
          </cell>
          <cell r="AT107">
            <v>0</v>
          </cell>
          <cell r="AU107">
            <v>761033.34</v>
          </cell>
          <cell r="AV107">
            <v>0</v>
          </cell>
          <cell r="AW107">
            <v>2688827.43</v>
          </cell>
          <cell r="AX107">
            <v>156121.78</v>
          </cell>
          <cell r="AY107">
            <v>0</v>
          </cell>
          <cell r="AZ107">
            <v>168744.22</v>
          </cell>
          <cell r="BA107">
            <v>6148688.7000000002</v>
          </cell>
          <cell r="BB107">
            <v>2272.46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401478.39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6536.98</v>
          </cell>
          <cell r="BQ107">
            <v>0</v>
          </cell>
          <cell r="BR107">
            <v>448026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2584763.92</v>
          </cell>
          <cell r="CB107">
            <v>0</v>
          </cell>
          <cell r="CC107">
            <v>126673</v>
          </cell>
          <cell r="CD107">
            <v>0</v>
          </cell>
          <cell r="CE107">
            <v>4062245.86</v>
          </cell>
          <cell r="CF107">
            <v>342935.13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290397.03000000003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188185.53</v>
          </cell>
          <cell r="CS107">
            <v>4851095.4400000004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50936.22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81922.81</v>
          </cell>
          <cell r="DY107">
            <v>246241.34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1013667.18</v>
          </cell>
          <cell r="EE107">
            <v>0</v>
          </cell>
          <cell r="EF107">
            <v>299798.7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663299.82999999996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531919.37</v>
          </cell>
          <cell r="FC107">
            <v>8589.7800000000007</v>
          </cell>
          <cell r="FD107">
            <v>28968.7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19265.849999999999</v>
          </cell>
          <cell r="FL107">
            <v>538115.69999999995</v>
          </cell>
          <cell r="FM107">
            <v>106018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8249.91</v>
          </cell>
          <cell r="FY107">
            <v>0</v>
          </cell>
          <cell r="FZ107">
            <v>0</v>
          </cell>
          <cell r="GA107">
            <v>0</v>
          </cell>
          <cell r="GB107">
            <v>188577306.92999998</v>
          </cell>
        </row>
        <row r="108">
          <cell r="F108" t="str">
            <v>17409</v>
          </cell>
          <cell r="G108">
            <v>16677856.25</v>
          </cell>
          <cell r="H108">
            <v>0</v>
          </cell>
          <cell r="I108">
            <v>519.91</v>
          </cell>
          <cell r="J108">
            <v>17608.39</v>
          </cell>
          <cell r="K108">
            <v>0</v>
          </cell>
          <cell r="L108">
            <v>0</v>
          </cell>
          <cell r="M108">
            <v>730338.19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6450</v>
          </cell>
          <cell r="S108">
            <v>0</v>
          </cell>
          <cell r="T108">
            <v>1079480.0900000001</v>
          </cell>
          <cell r="U108">
            <v>146869.04999999999</v>
          </cell>
          <cell r="V108">
            <v>0</v>
          </cell>
          <cell r="W108">
            <v>0</v>
          </cell>
          <cell r="X108">
            <v>0</v>
          </cell>
          <cell r="Y108">
            <v>3271.8</v>
          </cell>
          <cell r="Z108">
            <v>864712.62</v>
          </cell>
          <cell r="AA108">
            <v>104874.54</v>
          </cell>
          <cell r="AB108">
            <v>0</v>
          </cell>
          <cell r="AC108">
            <v>130446.98</v>
          </cell>
          <cell r="AD108">
            <v>10910.06</v>
          </cell>
          <cell r="AE108">
            <v>149573.70000000001</v>
          </cell>
          <cell r="AF108">
            <v>17980.77</v>
          </cell>
          <cell r="AG108">
            <v>364489.3</v>
          </cell>
          <cell r="AH108">
            <v>38863.589999999997</v>
          </cell>
          <cell r="AI108">
            <v>47215567.950000003</v>
          </cell>
          <cell r="AJ108">
            <v>1448194.49</v>
          </cell>
          <cell r="AK108">
            <v>1680432</v>
          </cell>
          <cell r="AL108">
            <v>0</v>
          </cell>
          <cell r="AM108">
            <v>0</v>
          </cell>
          <cell r="AN108">
            <v>670.42</v>
          </cell>
          <cell r="AO108">
            <v>6250584.8600000003</v>
          </cell>
          <cell r="AP108">
            <v>414577.44</v>
          </cell>
          <cell r="AQ108">
            <v>0</v>
          </cell>
          <cell r="AR108">
            <v>0</v>
          </cell>
          <cell r="AS108">
            <v>583656.67000000004</v>
          </cell>
          <cell r="AT108">
            <v>0</v>
          </cell>
          <cell r="AU108">
            <v>363013.66</v>
          </cell>
          <cell r="AV108">
            <v>0</v>
          </cell>
          <cell r="AW108">
            <v>208095.05</v>
          </cell>
          <cell r="AX108">
            <v>80719.23</v>
          </cell>
          <cell r="AY108">
            <v>0</v>
          </cell>
          <cell r="AZ108">
            <v>16497.22</v>
          </cell>
          <cell r="BA108">
            <v>3223664.91</v>
          </cell>
          <cell r="BB108">
            <v>70748.570000000007</v>
          </cell>
          <cell r="BC108">
            <v>5344.29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3221.74</v>
          </cell>
          <cell r="BQ108">
            <v>0</v>
          </cell>
          <cell r="BR108">
            <v>4877.6000000000004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1317020</v>
          </cell>
          <cell r="CB108">
            <v>0</v>
          </cell>
          <cell r="CC108">
            <v>12531.46</v>
          </cell>
          <cell r="CD108">
            <v>0</v>
          </cell>
          <cell r="CE108">
            <v>405727.01</v>
          </cell>
          <cell r="CF108">
            <v>94455.679999999993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17560.05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481846.44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13360.77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120378.51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8000</v>
          </cell>
          <cell r="FY108">
            <v>0</v>
          </cell>
          <cell r="FZ108">
            <v>0</v>
          </cell>
          <cell r="GA108">
            <v>0</v>
          </cell>
          <cell r="GB108">
            <v>84384991.259999976</v>
          </cell>
        </row>
        <row r="109">
          <cell r="F109" t="str">
            <v>17410</v>
          </cell>
          <cell r="G109">
            <v>15839705.859999999</v>
          </cell>
          <cell r="H109">
            <v>0</v>
          </cell>
          <cell r="I109">
            <v>44086.51</v>
          </cell>
          <cell r="J109">
            <v>58235.35</v>
          </cell>
          <cell r="K109">
            <v>0</v>
          </cell>
          <cell r="L109">
            <v>0</v>
          </cell>
          <cell r="M109">
            <v>1162023.1399999999</v>
          </cell>
          <cell r="N109">
            <v>0</v>
          </cell>
          <cell r="O109">
            <v>0</v>
          </cell>
          <cell r="P109">
            <v>0</v>
          </cell>
          <cell r="Q109">
            <v>72300</v>
          </cell>
          <cell r="R109">
            <v>32295</v>
          </cell>
          <cell r="S109">
            <v>0</v>
          </cell>
          <cell r="T109">
            <v>0</v>
          </cell>
          <cell r="U109">
            <v>296869.8</v>
          </cell>
          <cell r="V109">
            <v>23308</v>
          </cell>
          <cell r="W109">
            <v>0</v>
          </cell>
          <cell r="X109">
            <v>11825.65</v>
          </cell>
          <cell r="Y109">
            <v>103254.46</v>
          </cell>
          <cell r="Z109">
            <v>867379.85</v>
          </cell>
          <cell r="AA109">
            <v>78593.08</v>
          </cell>
          <cell r="AB109">
            <v>0</v>
          </cell>
          <cell r="AC109">
            <v>345222.27</v>
          </cell>
          <cell r="AD109">
            <v>14671.25</v>
          </cell>
          <cell r="AE109">
            <v>129308.43</v>
          </cell>
          <cell r="AF109">
            <v>727.88</v>
          </cell>
          <cell r="AG109">
            <v>61409.24</v>
          </cell>
          <cell r="AH109">
            <v>35917.86</v>
          </cell>
          <cell r="AI109">
            <v>38178507.299999997</v>
          </cell>
          <cell r="AJ109">
            <v>1066613.46</v>
          </cell>
          <cell r="AK109">
            <v>0</v>
          </cell>
          <cell r="AL109">
            <v>251600.01</v>
          </cell>
          <cell r="AM109">
            <v>0</v>
          </cell>
          <cell r="AN109">
            <v>0</v>
          </cell>
          <cell r="AO109">
            <v>4342712.03</v>
          </cell>
          <cell r="AP109">
            <v>389631.63</v>
          </cell>
          <cell r="AQ109">
            <v>0</v>
          </cell>
          <cell r="AR109">
            <v>0</v>
          </cell>
          <cell r="AS109">
            <v>360798.18</v>
          </cell>
          <cell r="AT109">
            <v>0</v>
          </cell>
          <cell r="AU109">
            <v>301725.5</v>
          </cell>
          <cell r="AV109">
            <v>0</v>
          </cell>
          <cell r="AW109">
            <v>190784.76</v>
          </cell>
          <cell r="AX109">
            <v>63468.81</v>
          </cell>
          <cell r="AY109">
            <v>0</v>
          </cell>
          <cell r="AZ109">
            <v>7057.64</v>
          </cell>
          <cell r="BA109">
            <v>2910039.81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1480.69</v>
          </cell>
          <cell r="BM109">
            <v>0</v>
          </cell>
          <cell r="BN109">
            <v>0</v>
          </cell>
          <cell r="BO109">
            <v>0</v>
          </cell>
          <cell r="BP109">
            <v>2702.74</v>
          </cell>
          <cell r="BQ109">
            <v>0</v>
          </cell>
          <cell r="BR109">
            <v>9610.1200000000008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1083372.48</v>
          </cell>
          <cell r="CB109">
            <v>0</v>
          </cell>
          <cell r="CC109">
            <v>24797.81</v>
          </cell>
          <cell r="CD109">
            <v>0</v>
          </cell>
          <cell r="CE109">
            <v>474357.09</v>
          </cell>
          <cell r="CF109">
            <v>96671.039999999994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19855.29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325704.17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5000.42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73471.960000000006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925721.18</v>
          </cell>
          <cell r="GB109">
            <v>70282817.750000015</v>
          </cell>
        </row>
        <row r="110">
          <cell r="F110" t="str">
            <v>17411</v>
          </cell>
          <cell r="G110">
            <v>45203855.780000001</v>
          </cell>
          <cell r="H110">
            <v>0</v>
          </cell>
          <cell r="I110">
            <v>38751.25</v>
          </cell>
          <cell r="J110">
            <v>6002.52</v>
          </cell>
          <cell r="K110">
            <v>0</v>
          </cell>
          <cell r="L110">
            <v>0</v>
          </cell>
          <cell r="M110">
            <v>4389792.1900000004</v>
          </cell>
          <cell r="N110">
            <v>0</v>
          </cell>
          <cell r="O110">
            <v>0</v>
          </cell>
          <cell r="P110">
            <v>0</v>
          </cell>
          <cell r="Q110">
            <v>125079</v>
          </cell>
          <cell r="R110">
            <v>161395</v>
          </cell>
          <cell r="S110">
            <v>0</v>
          </cell>
          <cell r="T110">
            <v>9004561.5899999999</v>
          </cell>
          <cell r="U110">
            <v>1469867.58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3847022.63</v>
          </cell>
          <cell r="AA110">
            <v>234184.33</v>
          </cell>
          <cell r="AB110">
            <v>0</v>
          </cell>
          <cell r="AC110">
            <v>1703232.34</v>
          </cell>
          <cell r="AD110">
            <v>45141.15</v>
          </cell>
          <cell r="AE110">
            <v>352407.62</v>
          </cell>
          <cell r="AF110">
            <v>113473.63</v>
          </cell>
          <cell r="AG110">
            <v>1606648.43</v>
          </cell>
          <cell r="AH110">
            <v>137981.54999999999</v>
          </cell>
          <cell r="AI110">
            <v>112020285.17</v>
          </cell>
          <cell r="AJ110">
            <v>2267637.29</v>
          </cell>
          <cell r="AK110">
            <v>0</v>
          </cell>
          <cell r="AL110">
            <v>44842.82</v>
          </cell>
          <cell r="AM110">
            <v>0</v>
          </cell>
          <cell r="AN110">
            <v>0</v>
          </cell>
          <cell r="AO110">
            <v>9342870.6999999993</v>
          </cell>
          <cell r="AP110">
            <v>763949.21</v>
          </cell>
          <cell r="AQ110">
            <v>0</v>
          </cell>
          <cell r="AR110">
            <v>0</v>
          </cell>
          <cell r="AS110">
            <v>821504.56</v>
          </cell>
          <cell r="AT110">
            <v>1632289.45</v>
          </cell>
          <cell r="AU110">
            <v>990398.13</v>
          </cell>
          <cell r="AV110">
            <v>0</v>
          </cell>
          <cell r="AW110">
            <v>1350223.4</v>
          </cell>
          <cell r="AX110">
            <v>183240.46</v>
          </cell>
          <cell r="AY110">
            <v>0</v>
          </cell>
          <cell r="AZ110">
            <v>3889.6</v>
          </cell>
          <cell r="BA110">
            <v>6039636.3300000001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7884.63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3275201</v>
          </cell>
          <cell r="CB110">
            <v>0</v>
          </cell>
          <cell r="CC110">
            <v>58918</v>
          </cell>
          <cell r="CD110">
            <v>0</v>
          </cell>
          <cell r="CE110">
            <v>489172.43</v>
          </cell>
          <cell r="CF110">
            <v>182594</v>
          </cell>
          <cell r="CG110">
            <v>0</v>
          </cell>
          <cell r="CH110">
            <v>0</v>
          </cell>
          <cell r="CI110">
            <v>300670.77</v>
          </cell>
          <cell r="CJ110">
            <v>0</v>
          </cell>
          <cell r="CK110">
            <v>0</v>
          </cell>
          <cell r="CL110">
            <v>183606.58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659322.77</v>
          </cell>
          <cell r="CT110">
            <v>0</v>
          </cell>
          <cell r="CU110">
            <v>78965.14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134540.70000000001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95922.95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1577.31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240613.72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272685.45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209881839.15999997</v>
          </cell>
        </row>
        <row r="111">
          <cell r="F111" t="str">
            <v>17412</v>
          </cell>
          <cell r="G111">
            <v>24539161.93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463162.32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37076</v>
          </cell>
          <cell r="S111">
            <v>0</v>
          </cell>
          <cell r="T111">
            <v>4078247.33</v>
          </cell>
          <cell r="U111">
            <v>191349.85</v>
          </cell>
          <cell r="V111">
            <v>0</v>
          </cell>
          <cell r="W111">
            <v>0</v>
          </cell>
          <cell r="X111">
            <v>10740.88</v>
          </cell>
          <cell r="Y111">
            <v>419628.33</v>
          </cell>
          <cell r="Z111">
            <v>953788.61</v>
          </cell>
          <cell r="AA111">
            <v>164858.37</v>
          </cell>
          <cell r="AB111">
            <v>0</v>
          </cell>
          <cell r="AC111">
            <v>362008.95</v>
          </cell>
          <cell r="AD111">
            <v>12999.23</v>
          </cell>
          <cell r="AE111">
            <v>432067.2</v>
          </cell>
          <cell r="AF111">
            <v>6487.12</v>
          </cell>
          <cell r="AG111">
            <v>122471.61</v>
          </cell>
          <cell r="AH111">
            <v>74858.399999999994</v>
          </cell>
          <cell r="AI111">
            <v>55921369.539999999</v>
          </cell>
          <cell r="AJ111">
            <v>1682281.67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6613051</v>
          </cell>
          <cell r="AP111">
            <v>541297.18999999994</v>
          </cell>
          <cell r="AQ111">
            <v>164605.53</v>
          </cell>
          <cell r="AR111">
            <v>0</v>
          </cell>
          <cell r="AS111">
            <v>1195501.8</v>
          </cell>
          <cell r="AT111">
            <v>0</v>
          </cell>
          <cell r="AU111">
            <v>523556.34</v>
          </cell>
          <cell r="AV111">
            <v>0</v>
          </cell>
          <cell r="AW111">
            <v>747916.14</v>
          </cell>
          <cell r="AX111">
            <v>93001.01</v>
          </cell>
          <cell r="AY111">
            <v>0</v>
          </cell>
          <cell r="AZ111">
            <v>40626.35</v>
          </cell>
          <cell r="BA111">
            <v>2858581.9</v>
          </cell>
          <cell r="BB111">
            <v>28784.959999999999</v>
          </cell>
          <cell r="BC111">
            <v>8923.39</v>
          </cell>
          <cell r="BD111">
            <v>0</v>
          </cell>
          <cell r="BE111">
            <v>353976.91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3849.33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2380648.2999999998</v>
          </cell>
          <cell r="CB111">
            <v>0</v>
          </cell>
          <cell r="CC111">
            <v>44215.839999999997</v>
          </cell>
          <cell r="CD111">
            <v>0</v>
          </cell>
          <cell r="CE111">
            <v>875050.68</v>
          </cell>
          <cell r="CF111">
            <v>243656.36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109381.22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1183923.26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25092.05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466184.86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161402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3496.5</v>
          </cell>
          <cell r="FL111">
            <v>0</v>
          </cell>
          <cell r="FM111">
            <v>1635.6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23132.65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2936.2</v>
          </cell>
          <cell r="FY111">
            <v>0</v>
          </cell>
          <cell r="FZ111">
            <v>0</v>
          </cell>
          <cell r="GA111">
            <v>812082.49</v>
          </cell>
          <cell r="GB111">
            <v>108979067.19999999</v>
          </cell>
        </row>
        <row r="112">
          <cell r="F112" t="str">
            <v>17414</v>
          </cell>
          <cell r="G112">
            <v>64032711.140000001</v>
          </cell>
          <cell r="H112">
            <v>0</v>
          </cell>
          <cell r="I112">
            <v>0</v>
          </cell>
          <cell r="J112">
            <v>181.93</v>
          </cell>
          <cell r="K112">
            <v>0</v>
          </cell>
          <cell r="L112">
            <v>0</v>
          </cell>
          <cell r="M112">
            <v>6289938.3600000003</v>
          </cell>
          <cell r="N112">
            <v>0</v>
          </cell>
          <cell r="O112">
            <v>0</v>
          </cell>
          <cell r="P112">
            <v>36199</v>
          </cell>
          <cell r="Q112">
            <v>0</v>
          </cell>
          <cell r="R112">
            <v>119385</v>
          </cell>
          <cell r="S112">
            <v>0</v>
          </cell>
          <cell r="T112">
            <v>1251544.4099999999</v>
          </cell>
          <cell r="U112">
            <v>1404213.13</v>
          </cell>
          <cell r="V112">
            <v>66331.86</v>
          </cell>
          <cell r="W112">
            <v>0</v>
          </cell>
          <cell r="X112">
            <v>0</v>
          </cell>
          <cell r="Y112">
            <v>475128.67</v>
          </cell>
          <cell r="Z112">
            <v>5318531.1900000004</v>
          </cell>
          <cell r="AA112">
            <v>398924.03</v>
          </cell>
          <cell r="AB112">
            <v>0</v>
          </cell>
          <cell r="AC112">
            <v>1996132.63</v>
          </cell>
          <cell r="AD112">
            <v>119933.04</v>
          </cell>
          <cell r="AE112">
            <v>691506.03</v>
          </cell>
          <cell r="AF112">
            <v>0</v>
          </cell>
          <cell r="AG112">
            <v>374405.08</v>
          </cell>
          <cell r="AH112">
            <v>94897.86</v>
          </cell>
          <cell r="AI112">
            <v>158083757.94999999</v>
          </cell>
          <cell r="AJ112">
            <v>4275008.3499999996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19516280.629999999</v>
          </cell>
          <cell r="AP112">
            <v>1681342.99</v>
          </cell>
          <cell r="AQ112">
            <v>0</v>
          </cell>
          <cell r="AR112">
            <v>0</v>
          </cell>
          <cell r="AS112">
            <v>1608006.87</v>
          </cell>
          <cell r="AT112">
            <v>0</v>
          </cell>
          <cell r="AU112">
            <v>1553720.16</v>
          </cell>
          <cell r="AV112">
            <v>0</v>
          </cell>
          <cell r="AW112">
            <v>2837082.39</v>
          </cell>
          <cell r="AX112">
            <v>257367.88</v>
          </cell>
          <cell r="AY112">
            <v>0</v>
          </cell>
          <cell r="AZ112">
            <v>32714.560000000001</v>
          </cell>
          <cell r="BA112">
            <v>9087743.2100000009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15094.64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11361.45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6026627</v>
          </cell>
          <cell r="CB112">
            <v>0</v>
          </cell>
          <cell r="CC112">
            <v>97774</v>
          </cell>
          <cell r="CD112">
            <v>26613</v>
          </cell>
          <cell r="CE112">
            <v>1533892.21</v>
          </cell>
          <cell r="CF112">
            <v>478916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312716.05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1828006.93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612769.15</v>
          </cell>
          <cell r="DN112">
            <v>0</v>
          </cell>
          <cell r="DO112">
            <v>0</v>
          </cell>
          <cell r="DP112">
            <v>0</v>
          </cell>
          <cell r="DQ112">
            <v>56406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82611.69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539582.91</v>
          </cell>
          <cell r="FC112">
            <v>6251</v>
          </cell>
          <cell r="FD112">
            <v>0</v>
          </cell>
          <cell r="FE112">
            <v>0</v>
          </cell>
          <cell r="FF112">
            <v>0</v>
          </cell>
          <cell r="FG112">
            <v>115336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30066.6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8279.8700000000008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11676.75</v>
          </cell>
          <cell r="FY112">
            <v>0</v>
          </cell>
          <cell r="FZ112">
            <v>0</v>
          </cell>
          <cell r="GA112">
            <v>7430453.5599999996</v>
          </cell>
          <cell r="GB112">
            <v>300827423.15999997</v>
          </cell>
        </row>
        <row r="113">
          <cell r="F113" t="str">
            <v>17415</v>
          </cell>
          <cell r="G113">
            <v>69045002.829999998</v>
          </cell>
          <cell r="H113">
            <v>0</v>
          </cell>
          <cell r="I113">
            <v>0</v>
          </cell>
          <cell r="J113">
            <v>999.62</v>
          </cell>
          <cell r="K113">
            <v>0</v>
          </cell>
          <cell r="L113">
            <v>0</v>
          </cell>
          <cell r="M113">
            <v>368089.69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1350</v>
          </cell>
          <cell r="T113">
            <v>124935</v>
          </cell>
          <cell r="U113">
            <v>409633.34</v>
          </cell>
          <cell r="V113">
            <v>140888.29999999999</v>
          </cell>
          <cell r="W113">
            <v>0</v>
          </cell>
          <cell r="X113">
            <v>0</v>
          </cell>
          <cell r="Y113">
            <v>87196.27</v>
          </cell>
          <cell r="Z113">
            <v>2676477.23</v>
          </cell>
          <cell r="AA113">
            <v>135104.88</v>
          </cell>
          <cell r="AB113">
            <v>0</v>
          </cell>
          <cell r="AC113">
            <v>295226.46000000002</v>
          </cell>
          <cell r="AD113">
            <v>39836.58</v>
          </cell>
          <cell r="AE113">
            <v>647821.37</v>
          </cell>
          <cell r="AF113">
            <v>506196.66</v>
          </cell>
          <cell r="AG113">
            <v>540975.43000000005</v>
          </cell>
          <cell r="AH113">
            <v>425491.14</v>
          </cell>
          <cell r="AI113">
            <v>162949725.34999999</v>
          </cell>
          <cell r="AJ113">
            <v>4051224</v>
          </cell>
          <cell r="AK113">
            <v>6239028</v>
          </cell>
          <cell r="AL113">
            <v>0</v>
          </cell>
          <cell r="AM113">
            <v>0</v>
          </cell>
          <cell r="AN113">
            <v>0</v>
          </cell>
          <cell r="AO113">
            <v>16740820.630000001</v>
          </cell>
          <cell r="AP113">
            <v>1159756.68</v>
          </cell>
          <cell r="AQ113">
            <v>0</v>
          </cell>
          <cell r="AR113">
            <v>0</v>
          </cell>
          <cell r="AS113">
            <v>7207949.6299999999</v>
          </cell>
          <cell r="AT113">
            <v>0</v>
          </cell>
          <cell r="AU113">
            <v>2117122.39</v>
          </cell>
          <cell r="AV113">
            <v>115262.86</v>
          </cell>
          <cell r="AW113">
            <v>5547017.5</v>
          </cell>
          <cell r="AX113">
            <v>261882.18</v>
          </cell>
          <cell r="AY113">
            <v>0</v>
          </cell>
          <cell r="AZ113">
            <v>155907.38</v>
          </cell>
          <cell r="BA113">
            <v>8583570.8200000003</v>
          </cell>
          <cell r="BB113">
            <v>1060.3599999999999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798.08</v>
          </cell>
          <cell r="BN113">
            <v>0</v>
          </cell>
          <cell r="BO113">
            <v>0</v>
          </cell>
          <cell r="BP113">
            <v>11108.23</v>
          </cell>
          <cell r="BQ113">
            <v>0</v>
          </cell>
          <cell r="BR113">
            <v>118625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5785861</v>
          </cell>
          <cell r="CB113">
            <v>0</v>
          </cell>
          <cell r="CC113">
            <v>206312</v>
          </cell>
          <cell r="CD113">
            <v>0</v>
          </cell>
          <cell r="CE113">
            <v>7142380.2000000002</v>
          </cell>
          <cell r="CF113">
            <v>687796.63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572327.49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47809.919999999998</v>
          </cell>
          <cell r="CR113">
            <v>161565.35</v>
          </cell>
          <cell r="CS113">
            <v>7372612.3499999996</v>
          </cell>
          <cell r="CT113">
            <v>0</v>
          </cell>
          <cell r="CU113">
            <v>91146.87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71617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40802.230000000003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1259495.1000000001</v>
          </cell>
          <cell r="EE113">
            <v>0</v>
          </cell>
          <cell r="EF113">
            <v>33216.839999999997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933821.93</v>
          </cell>
          <cell r="FC113">
            <v>4860.97</v>
          </cell>
          <cell r="FD113">
            <v>1113.6500000000001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32752.73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146162.67000000001</v>
          </cell>
          <cell r="FS113">
            <v>178488.77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19832.349999999999</v>
          </cell>
          <cell r="FY113">
            <v>0</v>
          </cell>
          <cell r="FZ113">
            <v>0</v>
          </cell>
          <cell r="GA113">
            <v>0</v>
          </cell>
          <cell r="GB113">
            <v>315496059.94000012</v>
          </cell>
        </row>
        <row r="114">
          <cell r="F114" t="str">
            <v>17417</v>
          </cell>
          <cell r="G114">
            <v>49138966.060000002</v>
          </cell>
          <cell r="H114">
            <v>0</v>
          </cell>
          <cell r="I114">
            <v>0</v>
          </cell>
          <cell r="J114">
            <v>387.44</v>
          </cell>
          <cell r="K114">
            <v>0</v>
          </cell>
          <cell r="L114">
            <v>0</v>
          </cell>
          <cell r="M114">
            <v>3717684.27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126136</v>
          </cell>
          <cell r="S114">
            <v>0</v>
          </cell>
          <cell r="T114">
            <v>0</v>
          </cell>
          <cell r="U114">
            <v>1258802.54</v>
          </cell>
          <cell r="V114">
            <v>1876.84</v>
          </cell>
          <cell r="W114">
            <v>0</v>
          </cell>
          <cell r="X114">
            <v>0</v>
          </cell>
          <cell r="Y114">
            <v>159540.69</v>
          </cell>
          <cell r="Z114">
            <v>3819249.64</v>
          </cell>
          <cell r="AA114">
            <v>414136.58</v>
          </cell>
          <cell r="AB114">
            <v>0</v>
          </cell>
          <cell r="AC114">
            <v>753688.18</v>
          </cell>
          <cell r="AD114">
            <v>44041.39</v>
          </cell>
          <cell r="AE114">
            <v>917562.29</v>
          </cell>
          <cell r="AF114">
            <v>178132.19</v>
          </cell>
          <cell r="AG114">
            <v>211823.87</v>
          </cell>
          <cell r="AH114">
            <v>0</v>
          </cell>
          <cell r="AI114">
            <v>124359054.04000001</v>
          </cell>
          <cell r="AJ114">
            <v>3658131.67</v>
          </cell>
          <cell r="AK114">
            <v>0</v>
          </cell>
          <cell r="AL114">
            <v>0</v>
          </cell>
          <cell r="AM114">
            <v>0</v>
          </cell>
          <cell r="AN114">
            <v>1750.88</v>
          </cell>
          <cell r="AO114">
            <v>16223045.34</v>
          </cell>
          <cell r="AP114">
            <v>1158211.21</v>
          </cell>
          <cell r="AQ114">
            <v>0</v>
          </cell>
          <cell r="AR114">
            <v>0</v>
          </cell>
          <cell r="AS114">
            <v>1660688.98</v>
          </cell>
          <cell r="AT114">
            <v>112683.57</v>
          </cell>
          <cell r="AU114">
            <v>1036875.02</v>
          </cell>
          <cell r="AV114">
            <v>0</v>
          </cell>
          <cell r="AW114">
            <v>1741311.3</v>
          </cell>
          <cell r="AX114">
            <v>210919.19</v>
          </cell>
          <cell r="AY114">
            <v>0</v>
          </cell>
          <cell r="AZ114">
            <v>34959.24</v>
          </cell>
          <cell r="BA114">
            <v>7649416.5599999996</v>
          </cell>
          <cell r="BB114">
            <v>0</v>
          </cell>
          <cell r="BC114">
            <v>19516.669999999998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8557.36</v>
          </cell>
          <cell r="BQ114">
            <v>1483995.5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4840807.5199999996</v>
          </cell>
          <cell r="CB114">
            <v>0</v>
          </cell>
          <cell r="CC114">
            <v>77592.28</v>
          </cell>
          <cell r="CD114">
            <v>0</v>
          </cell>
          <cell r="CE114">
            <v>1562210.52</v>
          </cell>
          <cell r="CF114">
            <v>336333.04</v>
          </cell>
          <cell r="CG114">
            <v>0</v>
          </cell>
          <cell r="CH114">
            <v>0</v>
          </cell>
          <cell r="CI114">
            <v>8863.0400000000009</v>
          </cell>
          <cell r="CJ114">
            <v>0</v>
          </cell>
          <cell r="CK114">
            <v>0</v>
          </cell>
          <cell r="CL114">
            <v>196746.95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1611558.3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48791.72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444383.2</v>
          </cell>
          <cell r="FC114">
            <v>274159</v>
          </cell>
          <cell r="FD114">
            <v>0</v>
          </cell>
          <cell r="FE114">
            <v>0</v>
          </cell>
          <cell r="FF114">
            <v>7269.93</v>
          </cell>
          <cell r="FG114">
            <v>0</v>
          </cell>
          <cell r="FH114">
            <v>0</v>
          </cell>
          <cell r="FI114">
            <v>87339.9</v>
          </cell>
          <cell r="FJ114">
            <v>0</v>
          </cell>
          <cell r="FK114">
            <v>0</v>
          </cell>
          <cell r="FL114">
            <v>0</v>
          </cell>
          <cell r="FM114">
            <v>13595.84</v>
          </cell>
          <cell r="FN114">
            <v>0</v>
          </cell>
          <cell r="FO114">
            <v>199071.87</v>
          </cell>
          <cell r="FP114">
            <v>0</v>
          </cell>
          <cell r="FQ114">
            <v>2157.3000000000002</v>
          </cell>
          <cell r="FR114">
            <v>152003.39000000001</v>
          </cell>
          <cell r="FS114">
            <v>3526.38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6086.06</v>
          </cell>
          <cell r="FY114">
            <v>0</v>
          </cell>
          <cell r="FZ114">
            <v>0</v>
          </cell>
          <cell r="GA114">
            <v>2579757.4500000002</v>
          </cell>
          <cell r="GB114">
            <v>232553398.20000002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2939058.58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91106.89</v>
          </cell>
          <cell r="AT115">
            <v>0</v>
          </cell>
          <cell r="AU115">
            <v>1000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48614.16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3079779.6300000004</v>
          </cell>
        </row>
        <row r="116">
          <cell r="F116" t="str">
            <v>18100</v>
          </cell>
          <cell r="G116">
            <v>11360321.99</v>
          </cell>
          <cell r="H116">
            <v>0</v>
          </cell>
          <cell r="I116">
            <v>0</v>
          </cell>
          <cell r="J116">
            <v>1115.1199999999999</v>
          </cell>
          <cell r="K116">
            <v>0</v>
          </cell>
          <cell r="L116">
            <v>0</v>
          </cell>
          <cell r="M116">
            <v>55846.98</v>
          </cell>
          <cell r="N116">
            <v>0</v>
          </cell>
          <cell r="O116">
            <v>1935.93</v>
          </cell>
          <cell r="P116">
            <v>113868</v>
          </cell>
          <cell r="Q116">
            <v>0</v>
          </cell>
          <cell r="R116">
            <v>4340</v>
          </cell>
          <cell r="S116">
            <v>0</v>
          </cell>
          <cell r="T116">
            <v>0</v>
          </cell>
          <cell r="U116">
            <v>11746.8</v>
          </cell>
          <cell r="V116">
            <v>416</v>
          </cell>
          <cell r="W116">
            <v>53626.63</v>
          </cell>
          <cell r="X116">
            <v>0</v>
          </cell>
          <cell r="Y116">
            <v>216407.31</v>
          </cell>
          <cell r="Z116">
            <v>381882.78</v>
          </cell>
          <cell r="AA116">
            <v>53337.99</v>
          </cell>
          <cell r="AB116">
            <v>510.73</v>
          </cell>
          <cell r="AC116">
            <v>27173.4</v>
          </cell>
          <cell r="AD116">
            <v>8979.8799999999992</v>
          </cell>
          <cell r="AE116">
            <v>102116.63</v>
          </cell>
          <cell r="AF116">
            <v>0</v>
          </cell>
          <cell r="AG116">
            <v>135378.03</v>
          </cell>
          <cell r="AH116">
            <v>162778.51999999999</v>
          </cell>
          <cell r="AI116">
            <v>32133797.140000001</v>
          </cell>
          <cell r="AJ116">
            <v>1110923.54</v>
          </cell>
          <cell r="AK116">
            <v>2514725.08</v>
          </cell>
          <cell r="AL116">
            <v>0</v>
          </cell>
          <cell r="AM116">
            <v>0</v>
          </cell>
          <cell r="AN116">
            <v>0</v>
          </cell>
          <cell r="AO116">
            <v>4496074.8600000003</v>
          </cell>
          <cell r="AP116">
            <v>541424.31000000006</v>
          </cell>
          <cell r="AQ116">
            <v>0</v>
          </cell>
          <cell r="AR116">
            <v>0</v>
          </cell>
          <cell r="AS116">
            <v>1582197.16</v>
          </cell>
          <cell r="AT116">
            <v>0</v>
          </cell>
          <cell r="AU116">
            <v>683223.46</v>
          </cell>
          <cell r="AV116">
            <v>0</v>
          </cell>
          <cell r="AW116">
            <v>231907.47</v>
          </cell>
          <cell r="AX116">
            <v>51046.95</v>
          </cell>
          <cell r="AY116">
            <v>0</v>
          </cell>
          <cell r="AZ116">
            <v>50712.44</v>
          </cell>
          <cell r="BA116">
            <v>1595872.81</v>
          </cell>
          <cell r="BB116">
            <v>821345.73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6979.48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307044.90000000002</v>
          </cell>
          <cell r="BN116">
            <v>19085.52</v>
          </cell>
          <cell r="BO116">
            <v>59120.66</v>
          </cell>
          <cell r="BP116">
            <v>0</v>
          </cell>
          <cell r="BQ116">
            <v>0</v>
          </cell>
          <cell r="BR116">
            <v>300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1101823</v>
          </cell>
          <cell r="CB116">
            <v>0</v>
          </cell>
          <cell r="CC116">
            <v>60319</v>
          </cell>
          <cell r="CD116">
            <v>22358.01</v>
          </cell>
          <cell r="CE116">
            <v>1489478.04</v>
          </cell>
          <cell r="CF116">
            <v>351355.56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33030.22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1713090.5</v>
          </cell>
          <cell r="CT116">
            <v>0</v>
          </cell>
          <cell r="CU116">
            <v>56685.46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9424.65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217269.95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192882</v>
          </cell>
          <cell r="FC116">
            <v>100</v>
          </cell>
          <cell r="FD116">
            <v>0</v>
          </cell>
          <cell r="FE116">
            <v>0</v>
          </cell>
          <cell r="FF116">
            <v>28113.98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5058.38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4</v>
          </cell>
          <cell r="FY116">
            <v>0</v>
          </cell>
          <cell r="FZ116">
            <v>0</v>
          </cell>
          <cell r="GA116">
            <v>0</v>
          </cell>
          <cell r="GB116">
            <v>64178556.979999989</v>
          </cell>
        </row>
        <row r="117">
          <cell r="F117" t="str">
            <v>18303</v>
          </cell>
          <cell r="G117">
            <v>9579872.1699999999</v>
          </cell>
          <cell r="H117">
            <v>61.94</v>
          </cell>
          <cell r="I117">
            <v>0</v>
          </cell>
          <cell r="J117">
            <v>1467.76</v>
          </cell>
          <cell r="K117">
            <v>0</v>
          </cell>
          <cell r="L117">
            <v>0</v>
          </cell>
          <cell r="M117">
            <v>1056228.3</v>
          </cell>
          <cell r="N117">
            <v>0</v>
          </cell>
          <cell r="O117">
            <v>20921.25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100407.25</v>
          </cell>
          <cell r="V117">
            <v>5321</v>
          </cell>
          <cell r="W117">
            <v>0</v>
          </cell>
          <cell r="X117">
            <v>0</v>
          </cell>
          <cell r="Y117">
            <v>45979.94</v>
          </cell>
          <cell r="Z117">
            <v>749463.06</v>
          </cell>
          <cell r="AA117">
            <v>11289.78</v>
          </cell>
          <cell r="AB117">
            <v>0</v>
          </cell>
          <cell r="AC117">
            <v>1025855.54</v>
          </cell>
          <cell r="AD117">
            <v>8539.7800000000007</v>
          </cell>
          <cell r="AE117">
            <v>207074.07</v>
          </cell>
          <cell r="AF117">
            <v>0</v>
          </cell>
          <cell r="AG117">
            <v>141879.67000000001</v>
          </cell>
          <cell r="AH117">
            <v>43905.87</v>
          </cell>
          <cell r="AI117">
            <v>22835950.699999999</v>
          </cell>
          <cell r="AJ117">
            <v>514041.52</v>
          </cell>
          <cell r="AK117">
            <v>0</v>
          </cell>
          <cell r="AL117">
            <v>0</v>
          </cell>
          <cell r="AM117">
            <v>0</v>
          </cell>
          <cell r="AN117">
            <v>490</v>
          </cell>
          <cell r="AO117">
            <v>3133429.62</v>
          </cell>
          <cell r="AP117">
            <v>98478.75</v>
          </cell>
          <cell r="AQ117">
            <v>0</v>
          </cell>
          <cell r="AR117">
            <v>0</v>
          </cell>
          <cell r="AS117">
            <v>155178.98000000001</v>
          </cell>
          <cell r="AT117">
            <v>0</v>
          </cell>
          <cell r="AU117">
            <v>221562.58</v>
          </cell>
          <cell r="AV117">
            <v>0</v>
          </cell>
          <cell r="AW117">
            <v>32677.58</v>
          </cell>
          <cell r="AX117">
            <v>38330.19</v>
          </cell>
          <cell r="AY117">
            <v>0</v>
          </cell>
          <cell r="AZ117">
            <v>355.2</v>
          </cell>
          <cell r="BA117">
            <v>1131101.79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935865</v>
          </cell>
          <cell r="CB117">
            <v>0</v>
          </cell>
          <cell r="CC117">
            <v>12155</v>
          </cell>
          <cell r="CD117">
            <v>0</v>
          </cell>
          <cell r="CE117">
            <v>116621</v>
          </cell>
          <cell r="CF117">
            <v>73598.259999999995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129353.13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10985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55223.95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2215.0300000000002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290415.27</v>
          </cell>
          <cell r="GB117">
            <v>42786295.93</v>
          </cell>
        </row>
        <row r="118">
          <cell r="F118" t="str">
            <v>18400</v>
          </cell>
          <cell r="G118">
            <v>16834219.280000001</v>
          </cell>
          <cell r="H118">
            <v>0</v>
          </cell>
          <cell r="I118">
            <v>0</v>
          </cell>
          <cell r="J118">
            <v>11392.32</v>
          </cell>
          <cell r="K118">
            <v>0</v>
          </cell>
          <cell r="L118">
            <v>0</v>
          </cell>
          <cell r="M118">
            <v>96924.17</v>
          </cell>
          <cell r="N118">
            <v>0</v>
          </cell>
          <cell r="O118">
            <v>310</v>
          </cell>
          <cell r="P118">
            <v>0</v>
          </cell>
          <cell r="Q118">
            <v>0</v>
          </cell>
          <cell r="R118">
            <v>9525</v>
          </cell>
          <cell r="S118">
            <v>56928</v>
          </cell>
          <cell r="T118">
            <v>0</v>
          </cell>
          <cell r="U118">
            <v>52189.52</v>
          </cell>
          <cell r="V118">
            <v>51598.27</v>
          </cell>
          <cell r="W118">
            <v>0</v>
          </cell>
          <cell r="X118">
            <v>0</v>
          </cell>
          <cell r="Y118">
            <v>197641.9</v>
          </cell>
          <cell r="Z118">
            <v>735814.67</v>
          </cell>
          <cell r="AA118">
            <v>60388.51</v>
          </cell>
          <cell r="AB118">
            <v>0</v>
          </cell>
          <cell r="AC118">
            <v>305219.63</v>
          </cell>
          <cell r="AD118">
            <v>13280.45</v>
          </cell>
          <cell r="AE118">
            <v>151584.18</v>
          </cell>
          <cell r="AF118">
            <v>7198.7</v>
          </cell>
          <cell r="AG118">
            <v>43401.13</v>
          </cell>
          <cell r="AH118">
            <v>95843.32</v>
          </cell>
          <cell r="AI118">
            <v>36620455.840000004</v>
          </cell>
          <cell r="AJ118">
            <v>1003376.38</v>
          </cell>
          <cell r="AK118">
            <v>0</v>
          </cell>
          <cell r="AL118">
            <v>0</v>
          </cell>
          <cell r="AM118">
            <v>0</v>
          </cell>
          <cell r="AN118">
            <v>16810.099999999999</v>
          </cell>
          <cell r="AO118">
            <v>5234927.08</v>
          </cell>
          <cell r="AP118">
            <v>225557.17</v>
          </cell>
          <cell r="AQ118">
            <v>0</v>
          </cell>
          <cell r="AR118">
            <v>0</v>
          </cell>
          <cell r="AS118">
            <v>974441.54</v>
          </cell>
          <cell r="AT118">
            <v>0</v>
          </cell>
          <cell r="AU118">
            <v>267816.57</v>
          </cell>
          <cell r="AV118">
            <v>0</v>
          </cell>
          <cell r="AW118">
            <v>233218.02</v>
          </cell>
          <cell r="AX118">
            <v>61547.57</v>
          </cell>
          <cell r="AY118">
            <v>0</v>
          </cell>
          <cell r="AZ118">
            <v>31121.83</v>
          </cell>
          <cell r="BA118">
            <v>2445381.63</v>
          </cell>
          <cell r="BB118">
            <v>0</v>
          </cell>
          <cell r="BC118">
            <v>92.94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87667.98</v>
          </cell>
          <cell r="BM118">
            <v>910217.87</v>
          </cell>
          <cell r="BN118">
            <v>132632.60999999999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1246691</v>
          </cell>
          <cell r="CB118">
            <v>0</v>
          </cell>
          <cell r="CC118">
            <v>28671</v>
          </cell>
          <cell r="CD118">
            <v>0</v>
          </cell>
          <cell r="CE118">
            <v>575456.30000000005</v>
          </cell>
          <cell r="CF118">
            <v>219982.62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29430.55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974508.45</v>
          </cell>
          <cell r="CT118">
            <v>0</v>
          </cell>
          <cell r="CU118">
            <v>178541.49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200916.14</v>
          </cell>
          <cell r="DO118">
            <v>0</v>
          </cell>
          <cell r="DP118">
            <v>0</v>
          </cell>
          <cell r="DQ118">
            <v>93965.09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166628.43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1966.25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161317.88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37790.839999999997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18757.599999999999</v>
          </cell>
          <cell r="FY118">
            <v>0</v>
          </cell>
          <cell r="FZ118">
            <v>0</v>
          </cell>
          <cell r="GA118">
            <v>0</v>
          </cell>
          <cell r="GB118">
            <v>70903347.820000008</v>
          </cell>
        </row>
        <row r="119">
          <cell r="F119" t="str">
            <v>18401</v>
          </cell>
          <cell r="G119">
            <v>20764314.27</v>
          </cell>
          <cell r="H119">
            <v>5455.78</v>
          </cell>
          <cell r="I119">
            <v>27431.279999999999</v>
          </cell>
          <cell r="J119">
            <v>29097.59</v>
          </cell>
          <cell r="K119">
            <v>0</v>
          </cell>
          <cell r="L119">
            <v>0</v>
          </cell>
          <cell r="M119">
            <v>230483.07</v>
          </cell>
          <cell r="N119">
            <v>0</v>
          </cell>
          <cell r="O119">
            <v>22121.75</v>
          </cell>
          <cell r="P119">
            <v>0</v>
          </cell>
          <cell r="Q119">
            <v>0</v>
          </cell>
          <cell r="R119">
            <v>64933</v>
          </cell>
          <cell r="S119">
            <v>131656.5</v>
          </cell>
          <cell r="T119">
            <v>0</v>
          </cell>
          <cell r="U119">
            <v>62815.32</v>
          </cell>
          <cell r="V119">
            <v>21593.200000000001</v>
          </cell>
          <cell r="W119">
            <v>0</v>
          </cell>
          <cell r="X119">
            <v>0</v>
          </cell>
          <cell r="Y119">
            <v>501605.05</v>
          </cell>
          <cell r="Z119">
            <v>1268035.29</v>
          </cell>
          <cell r="AA119">
            <v>83244.62</v>
          </cell>
          <cell r="AB119">
            <v>0</v>
          </cell>
          <cell r="AC119">
            <v>245578.67</v>
          </cell>
          <cell r="AD119">
            <v>29891.1</v>
          </cell>
          <cell r="AE119">
            <v>316075.55</v>
          </cell>
          <cell r="AF119">
            <v>0</v>
          </cell>
          <cell r="AG119">
            <v>15048.2</v>
          </cell>
          <cell r="AH119">
            <v>277904.59999999998</v>
          </cell>
          <cell r="AI119">
            <v>65974541.619999997</v>
          </cell>
          <cell r="AJ119">
            <v>2651073.2799999998</v>
          </cell>
          <cell r="AK119">
            <v>4601455.5199999996</v>
          </cell>
          <cell r="AL119">
            <v>368651.98</v>
          </cell>
          <cell r="AM119">
            <v>0</v>
          </cell>
          <cell r="AN119">
            <v>0</v>
          </cell>
          <cell r="AO119">
            <v>10384028.609999999</v>
          </cell>
          <cell r="AP119">
            <v>949212.02</v>
          </cell>
          <cell r="AQ119">
            <v>0</v>
          </cell>
          <cell r="AR119">
            <v>0</v>
          </cell>
          <cell r="AS119">
            <v>1991904.32</v>
          </cell>
          <cell r="AT119">
            <v>0</v>
          </cell>
          <cell r="AU119">
            <v>571487.97</v>
          </cell>
          <cell r="AV119">
            <v>0</v>
          </cell>
          <cell r="AW119">
            <v>335158.03999999998</v>
          </cell>
          <cell r="AX119">
            <v>112959.73</v>
          </cell>
          <cell r="AY119">
            <v>0</v>
          </cell>
          <cell r="AZ119">
            <v>72493.19</v>
          </cell>
          <cell r="BA119">
            <v>4081196.34</v>
          </cell>
          <cell r="BB119">
            <v>15850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4385809.09</v>
          </cell>
          <cell r="BN119">
            <v>381310.41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2320083</v>
          </cell>
          <cell r="CB119">
            <v>0</v>
          </cell>
          <cell r="CC119">
            <v>48363</v>
          </cell>
          <cell r="CD119">
            <v>0</v>
          </cell>
          <cell r="CE119">
            <v>968433.56</v>
          </cell>
          <cell r="CF119">
            <v>276899.34999999998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40670.89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1944021.1</v>
          </cell>
          <cell r="CT119">
            <v>0</v>
          </cell>
          <cell r="CU119">
            <v>1209827.3400000001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47191.31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1356.92</v>
          </cell>
          <cell r="DY119">
            <v>80478.539999999994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6715.32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281999.33</v>
          </cell>
          <cell r="FC119">
            <v>0</v>
          </cell>
          <cell r="FD119">
            <v>499634.69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102951.15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13407.32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11791.54</v>
          </cell>
          <cell r="FY119">
            <v>0</v>
          </cell>
          <cell r="FZ119">
            <v>0</v>
          </cell>
          <cell r="GA119">
            <v>0</v>
          </cell>
          <cell r="GB119">
            <v>128828241.32000001</v>
          </cell>
        </row>
        <row r="120">
          <cell r="F120" t="str">
            <v>18402</v>
          </cell>
          <cell r="G120">
            <v>22704728.77</v>
          </cell>
          <cell r="H120">
            <v>678.89</v>
          </cell>
          <cell r="I120">
            <v>0</v>
          </cell>
          <cell r="J120">
            <v>23334.12</v>
          </cell>
          <cell r="K120">
            <v>0</v>
          </cell>
          <cell r="L120">
            <v>0</v>
          </cell>
          <cell r="M120">
            <v>287813.33</v>
          </cell>
          <cell r="N120">
            <v>0</v>
          </cell>
          <cell r="O120">
            <v>49247.4</v>
          </cell>
          <cell r="P120">
            <v>0</v>
          </cell>
          <cell r="Q120">
            <v>0</v>
          </cell>
          <cell r="R120">
            <v>58995</v>
          </cell>
          <cell r="S120">
            <v>0</v>
          </cell>
          <cell r="T120">
            <v>0</v>
          </cell>
          <cell r="U120">
            <v>47575.12</v>
          </cell>
          <cell r="V120">
            <v>81425.279999999999</v>
          </cell>
          <cell r="W120">
            <v>0</v>
          </cell>
          <cell r="X120">
            <v>0</v>
          </cell>
          <cell r="Y120">
            <v>434147.76</v>
          </cell>
          <cell r="Z120">
            <v>1159408.8500000001</v>
          </cell>
          <cell r="AA120">
            <v>80056.179999999993</v>
          </cell>
          <cell r="AB120">
            <v>0</v>
          </cell>
          <cell r="AC120">
            <v>233713.58</v>
          </cell>
          <cell r="AD120">
            <v>22542.11</v>
          </cell>
          <cell r="AE120">
            <v>141665.42000000001</v>
          </cell>
          <cell r="AF120">
            <v>22598.87</v>
          </cell>
          <cell r="AG120">
            <v>62174.57</v>
          </cell>
          <cell r="AH120">
            <v>118457.38</v>
          </cell>
          <cell r="AI120">
            <v>57874336.43</v>
          </cell>
          <cell r="AJ120">
            <v>1902421.49</v>
          </cell>
          <cell r="AK120">
            <v>2477575.4</v>
          </cell>
          <cell r="AL120">
            <v>0</v>
          </cell>
          <cell r="AM120">
            <v>0</v>
          </cell>
          <cell r="AN120">
            <v>0</v>
          </cell>
          <cell r="AO120">
            <v>8483831.8900000006</v>
          </cell>
          <cell r="AP120">
            <v>468132.51</v>
          </cell>
          <cell r="AQ120">
            <v>0</v>
          </cell>
          <cell r="AR120">
            <v>0</v>
          </cell>
          <cell r="AS120">
            <v>1879917.76</v>
          </cell>
          <cell r="AT120">
            <v>0</v>
          </cell>
          <cell r="AU120">
            <v>427472.56</v>
          </cell>
          <cell r="AV120">
            <v>0</v>
          </cell>
          <cell r="AW120">
            <v>104384.49</v>
          </cell>
          <cell r="AX120">
            <v>96683.63</v>
          </cell>
          <cell r="AY120">
            <v>0</v>
          </cell>
          <cell r="AZ120">
            <v>61834.3</v>
          </cell>
          <cell r="BA120">
            <v>4019192.05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192260.16</v>
          </cell>
          <cell r="BN120">
            <v>53955.19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7139.56</v>
          </cell>
          <cell r="BZ120">
            <v>0</v>
          </cell>
          <cell r="CA120">
            <v>1966885.81</v>
          </cell>
          <cell r="CB120">
            <v>0</v>
          </cell>
          <cell r="CC120">
            <v>76178</v>
          </cell>
          <cell r="CD120">
            <v>0</v>
          </cell>
          <cell r="CE120">
            <v>1972061.13</v>
          </cell>
          <cell r="CF120">
            <v>328253.13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15385.25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47861.1</v>
          </cell>
          <cell r="CS120">
            <v>2048797.87</v>
          </cell>
          <cell r="CT120">
            <v>0</v>
          </cell>
          <cell r="CU120">
            <v>77980.98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38026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115300.29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35277.870000000003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29270.69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324526.23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46375.37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4422</v>
          </cell>
          <cell r="FY120">
            <v>0</v>
          </cell>
          <cell r="FZ120">
            <v>0</v>
          </cell>
          <cell r="GA120">
            <v>0</v>
          </cell>
          <cell r="GB120">
            <v>110704301.77000001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1225810.78</v>
          </cell>
          <cell r="AJ121">
            <v>21032.74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48263.26</v>
          </cell>
          <cell r="AP121">
            <v>0</v>
          </cell>
          <cell r="AQ121">
            <v>0</v>
          </cell>
          <cell r="AR121">
            <v>0</v>
          </cell>
          <cell r="AS121">
            <v>19553.77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61.64</v>
          </cell>
          <cell r="BA121">
            <v>56853.39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6044.4</v>
          </cell>
          <cell r="BN121">
            <v>258624.3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46380</v>
          </cell>
          <cell r="CB121">
            <v>0</v>
          </cell>
          <cell r="CC121">
            <v>0</v>
          </cell>
          <cell r="CD121">
            <v>0</v>
          </cell>
          <cell r="CE121">
            <v>56853.39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803.84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1740281.5099999998</v>
          </cell>
        </row>
        <row r="122">
          <cell r="F122" t="str">
            <v>19007</v>
          </cell>
          <cell r="G122">
            <v>247573.78</v>
          </cell>
          <cell r="H122">
            <v>0</v>
          </cell>
          <cell r="I122">
            <v>1828.36</v>
          </cell>
          <cell r="J122">
            <v>37.31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0.3</v>
          </cell>
          <cell r="AB122">
            <v>0</v>
          </cell>
          <cell r="AC122">
            <v>200</v>
          </cell>
          <cell r="AD122">
            <v>0</v>
          </cell>
          <cell r="AE122">
            <v>75</v>
          </cell>
          <cell r="AF122">
            <v>0</v>
          </cell>
          <cell r="AG122">
            <v>0</v>
          </cell>
          <cell r="AH122">
            <v>0</v>
          </cell>
          <cell r="AI122">
            <v>357397.2</v>
          </cell>
          <cell r="AJ122">
            <v>916.66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27739.01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6221.37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31197.45</v>
          </cell>
          <cell r="BM122">
            <v>0</v>
          </cell>
          <cell r="BN122">
            <v>0</v>
          </cell>
          <cell r="BO122">
            <v>0</v>
          </cell>
          <cell r="BP122">
            <v>2012.95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675199.3899999999</v>
          </cell>
        </row>
        <row r="123">
          <cell r="F123" t="str">
            <v>19028</v>
          </cell>
          <cell r="G123">
            <v>506329.5</v>
          </cell>
          <cell r="H123">
            <v>0</v>
          </cell>
          <cell r="I123">
            <v>3139.25</v>
          </cell>
          <cell r="J123">
            <v>5012.4799999999996</v>
          </cell>
          <cell r="K123">
            <v>0</v>
          </cell>
          <cell r="L123">
            <v>0</v>
          </cell>
          <cell r="M123">
            <v>331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3516.79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13933.09</v>
          </cell>
          <cell r="AA123">
            <v>2275.2199999999998</v>
          </cell>
          <cell r="AB123">
            <v>0</v>
          </cell>
          <cell r="AC123">
            <v>2930.49</v>
          </cell>
          <cell r="AD123">
            <v>205.95</v>
          </cell>
          <cell r="AE123">
            <v>600</v>
          </cell>
          <cell r="AF123">
            <v>0</v>
          </cell>
          <cell r="AG123">
            <v>3654.94</v>
          </cell>
          <cell r="AH123">
            <v>0</v>
          </cell>
          <cell r="AI123">
            <v>1566941.17</v>
          </cell>
          <cell r="AJ123">
            <v>7816.63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79330.179999999993</v>
          </cell>
          <cell r="AP123">
            <v>661.29</v>
          </cell>
          <cell r="AQ123">
            <v>0</v>
          </cell>
          <cell r="AR123">
            <v>0</v>
          </cell>
          <cell r="AS123">
            <v>34057</v>
          </cell>
          <cell r="AT123">
            <v>0</v>
          </cell>
          <cell r="AU123">
            <v>12260.37</v>
          </cell>
          <cell r="AV123">
            <v>0</v>
          </cell>
          <cell r="AW123">
            <v>17894.87</v>
          </cell>
          <cell r="AX123">
            <v>0</v>
          </cell>
          <cell r="AY123">
            <v>0</v>
          </cell>
          <cell r="AZ123">
            <v>1021.92</v>
          </cell>
          <cell r="BA123">
            <v>91552.9</v>
          </cell>
          <cell r="BB123">
            <v>520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5721.08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6233.86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20527.11</v>
          </cell>
          <cell r="CB123">
            <v>0</v>
          </cell>
          <cell r="CC123">
            <v>0</v>
          </cell>
          <cell r="CD123">
            <v>0</v>
          </cell>
          <cell r="CE123">
            <v>15872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41135.35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12516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2467.0500000000002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1500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1810.5</v>
          </cell>
          <cell r="GB123">
            <v>2461767.9899999998</v>
          </cell>
        </row>
        <row r="124">
          <cell r="F124" t="str">
            <v>19400</v>
          </cell>
          <cell r="G124">
            <v>609876.56999999995</v>
          </cell>
          <cell r="H124">
            <v>0</v>
          </cell>
          <cell r="I124">
            <v>9915.32</v>
          </cell>
          <cell r="J124">
            <v>4000.75</v>
          </cell>
          <cell r="K124">
            <v>0</v>
          </cell>
          <cell r="L124">
            <v>0</v>
          </cell>
          <cell r="M124">
            <v>7074.83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1044.51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13600.33</v>
          </cell>
          <cell r="AA124">
            <v>2370.83</v>
          </cell>
          <cell r="AB124">
            <v>0</v>
          </cell>
          <cell r="AC124">
            <v>11392</v>
          </cell>
          <cell r="AD124">
            <v>4.29</v>
          </cell>
          <cell r="AE124">
            <v>970</v>
          </cell>
          <cell r="AF124">
            <v>12531.05</v>
          </cell>
          <cell r="AG124">
            <v>70194.55</v>
          </cell>
          <cell r="AH124">
            <v>0</v>
          </cell>
          <cell r="AI124">
            <v>1590161.63</v>
          </cell>
          <cell r="AJ124">
            <v>21615.73</v>
          </cell>
          <cell r="AK124">
            <v>0</v>
          </cell>
          <cell r="AL124">
            <v>0</v>
          </cell>
          <cell r="AM124">
            <v>0</v>
          </cell>
          <cell r="AN124">
            <v>3986.69</v>
          </cell>
          <cell r="AO124">
            <v>105005.87</v>
          </cell>
          <cell r="AP124">
            <v>6338.8</v>
          </cell>
          <cell r="AQ124">
            <v>0</v>
          </cell>
          <cell r="AR124">
            <v>0</v>
          </cell>
          <cell r="AS124">
            <v>25644.61</v>
          </cell>
          <cell r="AT124">
            <v>0</v>
          </cell>
          <cell r="AU124">
            <v>10448.67</v>
          </cell>
          <cell r="AV124">
            <v>0</v>
          </cell>
          <cell r="AW124">
            <v>0</v>
          </cell>
          <cell r="AX124">
            <v>1172.33</v>
          </cell>
          <cell r="AY124">
            <v>0</v>
          </cell>
          <cell r="AZ124">
            <v>1024.47</v>
          </cell>
          <cell r="BA124">
            <v>98537.94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13.89</v>
          </cell>
          <cell r="BM124">
            <v>0</v>
          </cell>
          <cell r="BN124">
            <v>0</v>
          </cell>
          <cell r="BO124">
            <v>0</v>
          </cell>
          <cell r="BP124">
            <v>6310.27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11823.57</v>
          </cell>
          <cell r="CB124">
            <v>0</v>
          </cell>
          <cell r="CC124">
            <v>0</v>
          </cell>
          <cell r="CD124">
            <v>0</v>
          </cell>
          <cell r="CE124">
            <v>12024.72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33956.76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2388.5700000000002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2673429.5499999993</v>
          </cell>
        </row>
        <row r="125">
          <cell r="F125" t="str">
            <v>19401</v>
          </cell>
          <cell r="G125">
            <v>7374541.21</v>
          </cell>
          <cell r="H125">
            <v>0</v>
          </cell>
          <cell r="I125">
            <v>41376.75</v>
          </cell>
          <cell r="J125">
            <v>12241.24</v>
          </cell>
          <cell r="K125">
            <v>0</v>
          </cell>
          <cell r="L125">
            <v>0</v>
          </cell>
          <cell r="M125">
            <v>300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17050</v>
          </cell>
          <cell r="T125">
            <v>0</v>
          </cell>
          <cell r="U125">
            <v>0</v>
          </cell>
          <cell r="V125">
            <v>18602.36</v>
          </cell>
          <cell r="W125">
            <v>0</v>
          </cell>
          <cell r="X125">
            <v>0</v>
          </cell>
          <cell r="Y125">
            <v>18067.28</v>
          </cell>
          <cell r="Z125">
            <v>309235.65000000002</v>
          </cell>
          <cell r="AA125">
            <v>16636.03</v>
          </cell>
          <cell r="AB125">
            <v>0</v>
          </cell>
          <cell r="AC125">
            <v>42081.63</v>
          </cell>
          <cell r="AD125">
            <v>3089.24</v>
          </cell>
          <cell r="AE125">
            <v>0</v>
          </cell>
          <cell r="AF125">
            <v>859.62</v>
          </cell>
          <cell r="AG125">
            <v>74278.649999999994</v>
          </cell>
          <cell r="AH125">
            <v>61708.86</v>
          </cell>
          <cell r="AI125">
            <v>19732226.809999999</v>
          </cell>
          <cell r="AJ125">
            <v>633024.12</v>
          </cell>
          <cell r="AK125">
            <v>295738.64</v>
          </cell>
          <cell r="AL125">
            <v>0</v>
          </cell>
          <cell r="AM125">
            <v>0</v>
          </cell>
          <cell r="AN125">
            <v>144</v>
          </cell>
          <cell r="AO125">
            <v>2487162.6800000002</v>
          </cell>
          <cell r="AP125">
            <v>231487.61</v>
          </cell>
          <cell r="AQ125">
            <v>0</v>
          </cell>
          <cell r="AR125">
            <v>0</v>
          </cell>
          <cell r="AS125">
            <v>631591.61</v>
          </cell>
          <cell r="AT125">
            <v>0</v>
          </cell>
          <cell r="AU125">
            <v>92218.74</v>
          </cell>
          <cell r="AV125">
            <v>0</v>
          </cell>
          <cell r="AW125">
            <v>248784.2</v>
          </cell>
          <cell r="AX125">
            <v>33066</v>
          </cell>
          <cell r="AY125">
            <v>0</v>
          </cell>
          <cell r="AZ125">
            <v>19219.05</v>
          </cell>
          <cell r="BA125">
            <v>1212154.74</v>
          </cell>
          <cell r="BB125">
            <v>17563.8</v>
          </cell>
          <cell r="BC125">
            <v>3741.41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448.95</v>
          </cell>
          <cell r="BM125">
            <v>0</v>
          </cell>
          <cell r="BN125">
            <v>0</v>
          </cell>
          <cell r="BO125">
            <v>0</v>
          </cell>
          <cell r="BP125">
            <v>179955.03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559978.5</v>
          </cell>
          <cell r="CB125">
            <v>0</v>
          </cell>
          <cell r="CC125">
            <v>17413.36</v>
          </cell>
          <cell r="CD125">
            <v>0</v>
          </cell>
          <cell r="CE125">
            <v>492790.75</v>
          </cell>
          <cell r="CF125">
            <v>122864</v>
          </cell>
          <cell r="CG125">
            <v>30478.61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36264.550000000003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616219.19999999995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70818.12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9353.61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78288.06</v>
          </cell>
          <cell r="FC125">
            <v>0</v>
          </cell>
          <cell r="FD125">
            <v>29581.599999999999</v>
          </cell>
          <cell r="FE125">
            <v>0</v>
          </cell>
          <cell r="FF125">
            <v>0</v>
          </cell>
          <cell r="FG125">
            <v>0</v>
          </cell>
          <cell r="FH125">
            <v>12896.3</v>
          </cell>
          <cell r="FI125">
            <v>0</v>
          </cell>
          <cell r="FJ125">
            <v>0</v>
          </cell>
          <cell r="FK125">
            <v>0</v>
          </cell>
          <cell r="FL125">
            <v>100005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104672.94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3384.3</v>
          </cell>
          <cell r="FY125">
            <v>0</v>
          </cell>
          <cell r="FZ125">
            <v>0</v>
          </cell>
          <cell r="GA125">
            <v>0</v>
          </cell>
          <cell r="GB125">
            <v>36093604.809999987</v>
          </cell>
        </row>
        <row r="126">
          <cell r="F126" t="str">
            <v>19403</v>
          </cell>
          <cell r="G126">
            <v>1381707.28</v>
          </cell>
          <cell r="H126">
            <v>0</v>
          </cell>
          <cell r="I126">
            <v>26580.29</v>
          </cell>
          <cell r="J126">
            <v>1306.3699999999999</v>
          </cell>
          <cell r="K126">
            <v>0</v>
          </cell>
          <cell r="L126">
            <v>0</v>
          </cell>
          <cell r="M126">
            <v>1684.5</v>
          </cell>
          <cell r="N126">
            <v>0</v>
          </cell>
          <cell r="O126">
            <v>551.6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56163.3</v>
          </cell>
          <cell r="AA126">
            <v>2443.3200000000002</v>
          </cell>
          <cell r="AB126">
            <v>0</v>
          </cell>
          <cell r="AC126">
            <v>1492.8</v>
          </cell>
          <cell r="AD126">
            <v>1143.42</v>
          </cell>
          <cell r="AE126">
            <v>687.03</v>
          </cell>
          <cell r="AF126">
            <v>130.55000000000001</v>
          </cell>
          <cell r="AG126">
            <v>49819.62</v>
          </cell>
          <cell r="AH126">
            <v>56086.55</v>
          </cell>
          <cell r="AI126">
            <v>4239424.47</v>
          </cell>
          <cell r="AJ126">
            <v>118913.92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511532.02</v>
          </cell>
          <cell r="AP126">
            <v>15777.99</v>
          </cell>
          <cell r="AQ126">
            <v>0</v>
          </cell>
          <cell r="AR126">
            <v>0</v>
          </cell>
          <cell r="AS126">
            <v>125662.55</v>
          </cell>
          <cell r="AT126">
            <v>111643.68</v>
          </cell>
          <cell r="AU126">
            <v>12442.74</v>
          </cell>
          <cell r="AV126">
            <v>0</v>
          </cell>
          <cell r="AW126">
            <v>44486.1</v>
          </cell>
          <cell r="AX126">
            <v>4168.62</v>
          </cell>
          <cell r="AY126">
            <v>0</v>
          </cell>
          <cell r="AZ126">
            <v>4030.25</v>
          </cell>
          <cell r="BA126">
            <v>287691.19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97.55</v>
          </cell>
          <cell r="BM126">
            <v>0</v>
          </cell>
          <cell r="BN126">
            <v>0</v>
          </cell>
          <cell r="BO126">
            <v>0</v>
          </cell>
          <cell r="BP126">
            <v>36009.480000000003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93423.6</v>
          </cell>
          <cell r="CB126">
            <v>0</v>
          </cell>
          <cell r="CC126">
            <v>0</v>
          </cell>
          <cell r="CD126">
            <v>0</v>
          </cell>
          <cell r="CE126">
            <v>128147.81</v>
          </cell>
          <cell r="CF126">
            <v>21946.94</v>
          </cell>
          <cell r="CG126">
            <v>0</v>
          </cell>
          <cell r="CH126">
            <v>0</v>
          </cell>
          <cell r="CI126">
            <v>16343.8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139339.35999999999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20074.150000000001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14059.81</v>
          </cell>
          <cell r="FN126">
            <v>0</v>
          </cell>
          <cell r="FO126">
            <v>0</v>
          </cell>
          <cell r="FP126">
            <v>0</v>
          </cell>
          <cell r="FQ126">
            <v>1728.5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7526741.1600000011</v>
          </cell>
        </row>
        <row r="127">
          <cell r="F127" t="str">
            <v>19404</v>
          </cell>
          <cell r="G127">
            <v>2322039.44</v>
          </cell>
          <cell r="H127">
            <v>0</v>
          </cell>
          <cell r="I127">
            <v>93899.05</v>
          </cell>
          <cell r="J127">
            <v>3873.79</v>
          </cell>
          <cell r="K127">
            <v>0</v>
          </cell>
          <cell r="L127">
            <v>0</v>
          </cell>
          <cell r="M127">
            <v>18201.75</v>
          </cell>
          <cell r="N127">
            <v>0</v>
          </cell>
          <cell r="O127">
            <v>1754.04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9574.2000000000007</v>
          </cell>
          <cell r="V127">
            <v>1000</v>
          </cell>
          <cell r="W127">
            <v>0</v>
          </cell>
          <cell r="X127">
            <v>0</v>
          </cell>
          <cell r="Y127">
            <v>0</v>
          </cell>
          <cell r="Z127">
            <v>85643.86</v>
          </cell>
          <cell r="AA127">
            <v>7583.71</v>
          </cell>
          <cell r="AB127">
            <v>0</v>
          </cell>
          <cell r="AC127">
            <v>19006.52</v>
          </cell>
          <cell r="AD127">
            <v>1336.9</v>
          </cell>
          <cell r="AE127">
            <v>16860</v>
          </cell>
          <cell r="AF127">
            <v>1469.13</v>
          </cell>
          <cell r="AG127">
            <v>15348.86</v>
          </cell>
          <cell r="AH127">
            <v>22266.87</v>
          </cell>
          <cell r="AI127">
            <v>5210281.7699999996</v>
          </cell>
          <cell r="AJ127">
            <v>107871.56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632903.68000000005</v>
          </cell>
          <cell r="AP127">
            <v>57999.93</v>
          </cell>
          <cell r="AQ127">
            <v>0</v>
          </cell>
          <cell r="AR127">
            <v>0</v>
          </cell>
          <cell r="AS127">
            <v>183583.23</v>
          </cell>
          <cell r="AT127">
            <v>0</v>
          </cell>
          <cell r="AU127">
            <v>45430.04</v>
          </cell>
          <cell r="AV127">
            <v>0</v>
          </cell>
          <cell r="AW127">
            <v>19843.78</v>
          </cell>
          <cell r="AX127">
            <v>0</v>
          </cell>
          <cell r="AY127">
            <v>0</v>
          </cell>
          <cell r="AZ127">
            <v>5027.37</v>
          </cell>
          <cell r="BA127">
            <v>405384.82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134.22999999999999</v>
          </cell>
          <cell r="BM127">
            <v>0</v>
          </cell>
          <cell r="BN127">
            <v>0</v>
          </cell>
          <cell r="BO127">
            <v>0</v>
          </cell>
          <cell r="BP127">
            <v>50128.04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2699.52</v>
          </cell>
          <cell r="BZ127">
            <v>0</v>
          </cell>
          <cell r="CA127">
            <v>210060.31</v>
          </cell>
          <cell r="CB127">
            <v>0</v>
          </cell>
          <cell r="CC127">
            <v>15638.74</v>
          </cell>
          <cell r="CD127">
            <v>0</v>
          </cell>
          <cell r="CE127">
            <v>274234.06</v>
          </cell>
          <cell r="CF127">
            <v>29377.61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167235.84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37500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12016.66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11662.48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1943.87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10100815.659999996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</v>
          </cell>
          <cell r="N128">
            <v>0</v>
          </cell>
          <cell r="O128">
            <v>0</v>
          </cell>
          <cell r="P128">
            <v>0</v>
          </cell>
          <cell r="Q128">
            <v>1800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2324.9499999999998</v>
          </cell>
          <cell r="AA128">
            <v>49.02</v>
          </cell>
          <cell r="AB128">
            <v>0</v>
          </cell>
          <cell r="AC128">
            <v>7986.36</v>
          </cell>
          <cell r="AD128">
            <v>10</v>
          </cell>
          <cell r="AE128">
            <v>125</v>
          </cell>
          <cell r="AF128">
            <v>0</v>
          </cell>
          <cell r="AG128">
            <v>2280.34</v>
          </cell>
          <cell r="AH128">
            <v>11169.13</v>
          </cell>
          <cell r="AI128">
            <v>1568651.33</v>
          </cell>
          <cell r="AJ128">
            <v>11493.62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62418.28</v>
          </cell>
          <cell r="AP128">
            <v>0</v>
          </cell>
          <cell r="AQ128">
            <v>0</v>
          </cell>
          <cell r="AR128">
            <v>0</v>
          </cell>
          <cell r="AS128">
            <v>38303.99</v>
          </cell>
          <cell r="AT128">
            <v>0</v>
          </cell>
          <cell r="AU128">
            <v>200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8482.56</v>
          </cell>
          <cell r="BA128">
            <v>8365.0499999999993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2000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453.27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37566.660000000003</v>
          </cell>
          <cell r="CF128">
            <v>2159.71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48943.31</v>
          </cell>
          <cell r="CT128">
            <v>0</v>
          </cell>
          <cell r="CU128">
            <v>28943.1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811.9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3933.64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77851.38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300</v>
          </cell>
          <cell r="FY128">
            <v>0</v>
          </cell>
          <cell r="FZ128">
            <v>0</v>
          </cell>
          <cell r="GA128">
            <v>0</v>
          </cell>
          <cell r="GB128">
            <v>1926637.6</v>
          </cell>
        </row>
        <row r="129">
          <cell r="F129" t="str">
            <v>20203</v>
          </cell>
          <cell r="G129">
            <v>150932.07999999999</v>
          </cell>
          <cell r="H129">
            <v>0</v>
          </cell>
          <cell r="I129">
            <v>981.01</v>
          </cell>
          <cell r="J129">
            <v>269.14</v>
          </cell>
          <cell r="K129">
            <v>0</v>
          </cell>
          <cell r="L129">
            <v>49.07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9715.59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1825.63</v>
          </cell>
          <cell r="AB129">
            <v>0</v>
          </cell>
          <cell r="AC129">
            <v>0</v>
          </cell>
          <cell r="AD129">
            <v>0</v>
          </cell>
          <cell r="AE129">
            <v>6400</v>
          </cell>
          <cell r="AF129">
            <v>0</v>
          </cell>
          <cell r="AG129">
            <v>262</v>
          </cell>
          <cell r="AH129">
            <v>0</v>
          </cell>
          <cell r="AI129">
            <v>1478340.94</v>
          </cell>
          <cell r="AJ129">
            <v>12544.44</v>
          </cell>
          <cell r="AK129">
            <v>0</v>
          </cell>
          <cell r="AL129">
            <v>453.53</v>
          </cell>
          <cell r="AM129">
            <v>0</v>
          </cell>
          <cell r="AN129">
            <v>0</v>
          </cell>
          <cell r="AO129">
            <v>61584.49</v>
          </cell>
          <cell r="AP129">
            <v>0</v>
          </cell>
          <cell r="AQ129">
            <v>0</v>
          </cell>
          <cell r="AR129">
            <v>0</v>
          </cell>
          <cell r="AS129">
            <v>1526.7</v>
          </cell>
          <cell r="AT129">
            <v>0</v>
          </cell>
          <cell r="AU129">
            <v>6221.37</v>
          </cell>
          <cell r="AV129">
            <v>0</v>
          </cell>
          <cell r="AW129">
            <v>0</v>
          </cell>
          <cell r="AX129">
            <v>340.36</v>
          </cell>
          <cell r="AY129">
            <v>0</v>
          </cell>
          <cell r="AZ129">
            <v>0</v>
          </cell>
          <cell r="BA129">
            <v>192764.77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485.65</v>
          </cell>
          <cell r="BQ129">
            <v>0</v>
          </cell>
          <cell r="BR129">
            <v>10195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15287</v>
          </cell>
          <cell r="CB129">
            <v>0</v>
          </cell>
          <cell r="CC129">
            <v>0</v>
          </cell>
          <cell r="CD129">
            <v>0</v>
          </cell>
          <cell r="CE129">
            <v>17502</v>
          </cell>
          <cell r="CF129">
            <v>8223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1975903.77</v>
          </cell>
        </row>
        <row r="130">
          <cell r="F130" t="str">
            <v>20215</v>
          </cell>
          <cell r="G130">
            <v>379359.65</v>
          </cell>
          <cell r="H130">
            <v>0</v>
          </cell>
          <cell r="I130">
            <v>1841.55</v>
          </cell>
          <cell r="J130">
            <v>868.29</v>
          </cell>
          <cell r="K130">
            <v>0</v>
          </cell>
          <cell r="L130">
            <v>547.97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15064.55</v>
          </cell>
          <cell r="AA130">
            <v>592.61</v>
          </cell>
          <cell r="AB130">
            <v>0</v>
          </cell>
          <cell r="AC130">
            <v>4035</v>
          </cell>
          <cell r="AD130">
            <v>14.06</v>
          </cell>
          <cell r="AE130">
            <v>0</v>
          </cell>
          <cell r="AF130">
            <v>0</v>
          </cell>
          <cell r="AG130">
            <v>2174.44</v>
          </cell>
          <cell r="AH130">
            <v>8106.47</v>
          </cell>
          <cell r="AI130">
            <v>615826.27</v>
          </cell>
          <cell r="AJ130">
            <v>6534.7</v>
          </cell>
          <cell r="AK130">
            <v>0</v>
          </cell>
          <cell r="AL130">
            <v>3331.24</v>
          </cell>
          <cell r="AM130">
            <v>0</v>
          </cell>
          <cell r="AN130">
            <v>0</v>
          </cell>
          <cell r="AO130">
            <v>32101.41</v>
          </cell>
          <cell r="AP130">
            <v>6440.63</v>
          </cell>
          <cell r="AQ130">
            <v>0</v>
          </cell>
          <cell r="AR130">
            <v>0</v>
          </cell>
          <cell r="AS130">
            <v>14079.96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600.80999999999995</v>
          </cell>
          <cell r="BA130">
            <v>101729.59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494.48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31958</v>
          </cell>
          <cell r="CF130">
            <v>17441.91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19090.68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3525.39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1265759.6599999995</v>
          </cell>
        </row>
        <row r="131">
          <cell r="F131" t="str">
            <v>20400</v>
          </cell>
          <cell r="G131">
            <v>385267.47</v>
          </cell>
          <cell r="H131">
            <v>0</v>
          </cell>
          <cell r="I131">
            <v>7787.6</v>
          </cell>
          <cell r="J131">
            <v>28253.54</v>
          </cell>
          <cell r="K131">
            <v>0</v>
          </cell>
          <cell r="L131">
            <v>188.38</v>
          </cell>
          <cell r="M131">
            <v>15178.53</v>
          </cell>
          <cell r="N131">
            <v>0</v>
          </cell>
          <cell r="O131">
            <v>0</v>
          </cell>
          <cell r="P131">
            <v>0</v>
          </cell>
          <cell r="Q131">
            <v>13200</v>
          </cell>
          <cell r="R131">
            <v>0</v>
          </cell>
          <cell r="S131">
            <v>0</v>
          </cell>
          <cell r="T131">
            <v>0</v>
          </cell>
          <cell r="U131">
            <v>8406.2000000000007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62244.63</v>
          </cell>
          <cell r="AA131">
            <v>2213.7600000000002</v>
          </cell>
          <cell r="AB131">
            <v>101.36</v>
          </cell>
          <cell r="AC131">
            <v>6599.24</v>
          </cell>
          <cell r="AD131">
            <v>485</v>
          </cell>
          <cell r="AE131">
            <v>3056</v>
          </cell>
          <cell r="AF131">
            <v>0</v>
          </cell>
          <cell r="AG131">
            <v>2365</v>
          </cell>
          <cell r="AH131">
            <v>0</v>
          </cell>
          <cell r="AI131">
            <v>1986846.08</v>
          </cell>
          <cell r="AJ131">
            <v>37088.870000000003</v>
          </cell>
          <cell r="AK131">
            <v>138028.16</v>
          </cell>
          <cell r="AL131">
            <v>4206.1899999999996</v>
          </cell>
          <cell r="AM131">
            <v>0</v>
          </cell>
          <cell r="AN131">
            <v>0</v>
          </cell>
          <cell r="AO131">
            <v>172081.64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18838.740000000002</v>
          </cell>
          <cell r="AV131">
            <v>0</v>
          </cell>
          <cell r="AW131">
            <v>0</v>
          </cell>
          <cell r="AX131">
            <v>2160.73</v>
          </cell>
          <cell r="AY131">
            <v>0</v>
          </cell>
          <cell r="AZ131">
            <v>0</v>
          </cell>
          <cell r="BA131">
            <v>145244.5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1283.94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61543.12</v>
          </cell>
          <cell r="CF131">
            <v>20791.490000000002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8685.1299999999992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3132145.3000000007</v>
          </cell>
        </row>
        <row r="132">
          <cell r="F132" t="str">
            <v>20401</v>
          </cell>
          <cell r="G132">
            <v>74225.009999999995</v>
          </cell>
          <cell r="H132">
            <v>0</v>
          </cell>
          <cell r="I132">
            <v>8117.61</v>
          </cell>
          <cell r="J132">
            <v>33445.86</v>
          </cell>
          <cell r="K132">
            <v>0</v>
          </cell>
          <cell r="L132">
            <v>237.24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7143.49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22050.92</v>
          </cell>
          <cell r="AA132">
            <v>2261.23</v>
          </cell>
          <cell r="AB132">
            <v>0</v>
          </cell>
          <cell r="AC132">
            <v>2659.05</v>
          </cell>
          <cell r="AD132">
            <v>27.99</v>
          </cell>
          <cell r="AE132">
            <v>50539.39</v>
          </cell>
          <cell r="AF132">
            <v>519.87</v>
          </cell>
          <cell r="AG132">
            <v>3037.75</v>
          </cell>
          <cell r="AH132">
            <v>3906</v>
          </cell>
          <cell r="AI132">
            <v>1489873.75</v>
          </cell>
          <cell r="AJ132">
            <v>6505.49</v>
          </cell>
          <cell r="AK132">
            <v>191684.2</v>
          </cell>
          <cell r="AL132">
            <v>3556.7</v>
          </cell>
          <cell r="AM132">
            <v>0</v>
          </cell>
          <cell r="AN132">
            <v>0</v>
          </cell>
          <cell r="AO132">
            <v>31398.46</v>
          </cell>
          <cell r="AP132">
            <v>0</v>
          </cell>
          <cell r="AQ132">
            <v>0</v>
          </cell>
          <cell r="AR132">
            <v>0</v>
          </cell>
          <cell r="AS132">
            <v>14744.66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625.84</v>
          </cell>
          <cell r="BA132">
            <v>59638.76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9995.49</v>
          </cell>
          <cell r="BN132">
            <v>0</v>
          </cell>
          <cell r="BO132">
            <v>0</v>
          </cell>
          <cell r="BP132">
            <v>387.58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14650.74</v>
          </cell>
          <cell r="CF132">
            <v>3639.43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18051.400000000001</v>
          </cell>
          <cell r="CT132">
            <v>0</v>
          </cell>
          <cell r="CU132">
            <v>8108.18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2355.48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9888.18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2073275.7499999995</v>
          </cell>
        </row>
        <row r="133">
          <cell r="F133" t="str">
            <v>20402</v>
          </cell>
          <cell r="G133">
            <v>89655.29</v>
          </cell>
          <cell r="H133">
            <v>0</v>
          </cell>
          <cell r="I133">
            <v>1829.49</v>
          </cell>
          <cell r="J133">
            <v>5508.87</v>
          </cell>
          <cell r="K133">
            <v>6983.18</v>
          </cell>
          <cell r="L133">
            <v>119.35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1900</v>
          </cell>
          <cell r="R133">
            <v>0</v>
          </cell>
          <cell r="S133">
            <v>0</v>
          </cell>
          <cell r="T133">
            <v>0</v>
          </cell>
          <cell r="U133">
            <v>81.5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4142.1899999999996</v>
          </cell>
          <cell r="AA133">
            <v>2898.52</v>
          </cell>
          <cell r="AB133">
            <v>821.92</v>
          </cell>
          <cell r="AC133">
            <v>1377.84</v>
          </cell>
          <cell r="AD133">
            <v>14.48</v>
          </cell>
          <cell r="AE133">
            <v>54</v>
          </cell>
          <cell r="AF133">
            <v>0</v>
          </cell>
          <cell r="AG133">
            <v>2760.72</v>
          </cell>
          <cell r="AH133">
            <v>0</v>
          </cell>
          <cell r="AI133">
            <v>1538381.58</v>
          </cell>
          <cell r="AJ133">
            <v>8876.9599999999991</v>
          </cell>
          <cell r="AK133">
            <v>256941.4</v>
          </cell>
          <cell r="AL133">
            <v>58.66</v>
          </cell>
          <cell r="AM133">
            <v>0</v>
          </cell>
          <cell r="AN133">
            <v>0</v>
          </cell>
          <cell r="AO133">
            <v>43734.59</v>
          </cell>
          <cell r="AP133">
            <v>2388.1</v>
          </cell>
          <cell r="AQ133">
            <v>0</v>
          </cell>
          <cell r="AR133">
            <v>0</v>
          </cell>
          <cell r="AS133">
            <v>20286.330000000002</v>
          </cell>
          <cell r="AT133">
            <v>0</v>
          </cell>
          <cell r="AU133">
            <v>12260.37</v>
          </cell>
          <cell r="AV133">
            <v>0</v>
          </cell>
          <cell r="AW133">
            <v>0</v>
          </cell>
          <cell r="AX133">
            <v>730.3</v>
          </cell>
          <cell r="AY133">
            <v>0</v>
          </cell>
          <cell r="AZ133">
            <v>965.91</v>
          </cell>
          <cell r="BA133">
            <v>97701.08</v>
          </cell>
          <cell r="BB133">
            <v>51109.06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421.95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42650.37</v>
          </cell>
          <cell r="CF133">
            <v>5196.91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28247.14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8619.81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171.2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3621.2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2471.17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750.23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2243731.6700000013</v>
          </cell>
        </row>
        <row r="134">
          <cell r="F134" t="str">
            <v>20403</v>
          </cell>
          <cell r="G134">
            <v>59997.4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13.48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342.14</v>
          </cell>
          <cell r="AB134">
            <v>0</v>
          </cell>
          <cell r="AC134">
            <v>0</v>
          </cell>
          <cell r="AD134">
            <v>0</v>
          </cell>
          <cell r="AE134">
            <v>1500</v>
          </cell>
          <cell r="AF134">
            <v>0</v>
          </cell>
          <cell r="AG134">
            <v>4163.46</v>
          </cell>
          <cell r="AH134">
            <v>0</v>
          </cell>
          <cell r="AI134">
            <v>270061.90000000002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11540.53</v>
          </cell>
          <cell r="AX134">
            <v>60.87</v>
          </cell>
          <cell r="AY134">
            <v>0</v>
          </cell>
          <cell r="AZ134">
            <v>0</v>
          </cell>
          <cell r="BA134">
            <v>76487.38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1098.78</v>
          </cell>
          <cell r="BP134">
            <v>158.94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18840.419999999998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1937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446202.30000000005</v>
          </cell>
        </row>
        <row r="135">
          <cell r="F135" t="str">
            <v>20404</v>
          </cell>
          <cell r="G135">
            <v>2533405.63</v>
          </cell>
          <cell r="H135">
            <v>0</v>
          </cell>
          <cell r="I135">
            <v>1756.11</v>
          </cell>
          <cell r="J135">
            <v>56266.75</v>
          </cell>
          <cell r="K135">
            <v>0</v>
          </cell>
          <cell r="L135">
            <v>1581.99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4500.0600000000004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72667.33</v>
          </cell>
          <cell r="AA135">
            <v>3380.3</v>
          </cell>
          <cell r="AB135">
            <v>0</v>
          </cell>
          <cell r="AC135">
            <v>10229.42</v>
          </cell>
          <cell r="AD135">
            <v>1712.96</v>
          </cell>
          <cell r="AE135">
            <v>5053.7700000000004</v>
          </cell>
          <cell r="AF135">
            <v>0</v>
          </cell>
          <cell r="AG135">
            <v>13472.98</v>
          </cell>
          <cell r="AH135">
            <v>16563.93</v>
          </cell>
          <cell r="AI135">
            <v>5773790.6799999997</v>
          </cell>
          <cell r="AJ135">
            <v>135600.04999999999</v>
          </cell>
          <cell r="AK135">
            <v>0</v>
          </cell>
          <cell r="AL135">
            <v>3379.85</v>
          </cell>
          <cell r="AM135">
            <v>0</v>
          </cell>
          <cell r="AN135">
            <v>9000</v>
          </cell>
          <cell r="AO135">
            <v>670843.75</v>
          </cell>
          <cell r="AP135">
            <v>66722.53</v>
          </cell>
          <cell r="AQ135">
            <v>0</v>
          </cell>
          <cell r="AR135">
            <v>0</v>
          </cell>
          <cell r="AS135">
            <v>266634.78999999998</v>
          </cell>
          <cell r="AT135">
            <v>0</v>
          </cell>
          <cell r="AU135">
            <v>84141.88</v>
          </cell>
          <cell r="AV135">
            <v>0</v>
          </cell>
          <cell r="AW135">
            <v>29207.47</v>
          </cell>
          <cell r="AX135">
            <v>92.92</v>
          </cell>
          <cell r="AY135">
            <v>0</v>
          </cell>
          <cell r="AZ135">
            <v>4764.12</v>
          </cell>
          <cell r="BA135">
            <v>437152.51</v>
          </cell>
          <cell r="BB135">
            <v>80640.47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6703.08</v>
          </cell>
          <cell r="BP135">
            <v>5405.29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16852</v>
          </cell>
          <cell r="CD135">
            <v>0</v>
          </cell>
          <cell r="CE135">
            <v>378138.58</v>
          </cell>
          <cell r="CF135">
            <v>88267.31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241542.49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173122.42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32790.58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5010.76</v>
          </cell>
          <cell r="FL135">
            <v>97920.58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667720.67000000004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11996036.01</v>
          </cell>
        </row>
        <row r="136">
          <cell r="F136" t="str">
            <v>20405</v>
          </cell>
          <cell r="G136">
            <v>2651691.84</v>
          </cell>
          <cell r="H136">
            <v>0</v>
          </cell>
          <cell r="I136">
            <v>1933.61</v>
          </cell>
          <cell r="J136">
            <v>39130.300000000003</v>
          </cell>
          <cell r="K136">
            <v>0</v>
          </cell>
          <cell r="L136">
            <v>15689.56</v>
          </cell>
          <cell r="M136">
            <v>41725.74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30301</v>
          </cell>
          <cell r="U136">
            <v>40371.75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73596.41</v>
          </cell>
          <cell r="AA136">
            <v>2612.71</v>
          </cell>
          <cell r="AB136">
            <v>61.45</v>
          </cell>
          <cell r="AC136">
            <v>24917.96</v>
          </cell>
          <cell r="AD136">
            <v>7026.25</v>
          </cell>
          <cell r="AE136">
            <v>113470.25</v>
          </cell>
          <cell r="AF136">
            <v>0</v>
          </cell>
          <cell r="AG136">
            <v>107013.47</v>
          </cell>
          <cell r="AH136">
            <v>30394.32</v>
          </cell>
          <cell r="AI136">
            <v>7965078.0199999996</v>
          </cell>
          <cell r="AJ136">
            <v>240419.18</v>
          </cell>
          <cell r="AK136">
            <v>251761.48</v>
          </cell>
          <cell r="AL136">
            <v>13917.26</v>
          </cell>
          <cell r="AM136">
            <v>0</v>
          </cell>
          <cell r="AN136">
            <v>8133</v>
          </cell>
          <cell r="AO136">
            <v>1189098.0900000001</v>
          </cell>
          <cell r="AP136">
            <v>73162.66</v>
          </cell>
          <cell r="AQ136">
            <v>0</v>
          </cell>
          <cell r="AR136">
            <v>0</v>
          </cell>
          <cell r="AS136">
            <v>307003.28000000003</v>
          </cell>
          <cell r="AT136">
            <v>0</v>
          </cell>
          <cell r="AU136">
            <v>125852.68</v>
          </cell>
          <cell r="AV136">
            <v>0</v>
          </cell>
          <cell r="AW136">
            <v>205918.37</v>
          </cell>
          <cell r="AX136">
            <v>13152.38</v>
          </cell>
          <cell r="AY136">
            <v>0</v>
          </cell>
          <cell r="AZ136">
            <v>6754.16</v>
          </cell>
          <cell r="BA136">
            <v>535165.23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7380.59</v>
          </cell>
          <cell r="BP136">
            <v>7400.33</v>
          </cell>
          <cell r="BQ136">
            <v>0</v>
          </cell>
          <cell r="BR136">
            <v>3044.49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185619.37</v>
          </cell>
          <cell r="CF136">
            <v>375608.61</v>
          </cell>
          <cell r="CG136">
            <v>11049.1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10604.69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256548.95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15107.99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31658.84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11644.13</v>
          </cell>
          <cell r="FN136">
            <v>0</v>
          </cell>
          <cell r="FO136">
            <v>44293.03</v>
          </cell>
          <cell r="FP136">
            <v>0</v>
          </cell>
          <cell r="FQ136">
            <v>0</v>
          </cell>
          <cell r="FR136">
            <v>1000</v>
          </cell>
          <cell r="FS136">
            <v>46924.97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15123237.499999998</v>
          </cell>
        </row>
        <row r="137">
          <cell r="F137" t="str">
            <v>20406</v>
          </cell>
          <cell r="G137">
            <v>671311.17</v>
          </cell>
          <cell r="H137">
            <v>0</v>
          </cell>
          <cell r="I137">
            <v>3136.37</v>
          </cell>
          <cell r="J137">
            <v>24354.68</v>
          </cell>
          <cell r="K137">
            <v>0</v>
          </cell>
          <cell r="L137">
            <v>2053.08</v>
          </cell>
          <cell r="M137">
            <v>8545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775</v>
          </cell>
          <cell r="T137">
            <v>0</v>
          </cell>
          <cell r="U137">
            <v>2121.77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4807.25</v>
          </cell>
          <cell r="AA137">
            <v>446.06</v>
          </cell>
          <cell r="AB137">
            <v>0</v>
          </cell>
          <cell r="AC137">
            <v>9716.2900000000009</v>
          </cell>
          <cell r="AD137">
            <v>7</v>
          </cell>
          <cell r="AE137">
            <v>200</v>
          </cell>
          <cell r="AF137">
            <v>0</v>
          </cell>
          <cell r="AG137">
            <v>24455.91</v>
          </cell>
          <cell r="AH137">
            <v>0</v>
          </cell>
          <cell r="AI137">
            <v>2079042.98</v>
          </cell>
          <cell r="AJ137">
            <v>38881.370000000003</v>
          </cell>
          <cell r="AK137">
            <v>7103.52</v>
          </cell>
          <cell r="AL137">
            <v>1921.99</v>
          </cell>
          <cell r="AM137">
            <v>0</v>
          </cell>
          <cell r="AN137">
            <v>0</v>
          </cell>
          <cell r="AO137">
            <v>243607.16</v>
          </cell>
          <cell r="AP137">
            <v>29742.68</v>
          </cell>
          <cell r="AQ137">
            <v>0</v>
          </cell>
          <cell r="AR137">
            <v>0</v>
          </cell>
          <cell r="AS137">
            <v>64350.03</v>
          </cell>
          <cell r="AT137">
            <v>0</v>
          </cell>
          <cell r="AU137">
            <v>1251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2321.56</v>
          </cell>
          <cell r="BA137">
            <v>213777.65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6941.1</v>
          </cell>
          <cell r="BP137">
            <v>1379.18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393154.85</v>
          </cell>
          <cell r="CF137">
            <v>24391.41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103866.06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12461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5368.17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10958.34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22884.43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4015334.060000001</v>
          </cell>
        </row>
        <row r="138">
          <cell r="F138" t="str">
            <v>21014</v>
          </cell>
          <cell r="G138">
            <v>941325.71</v>
          </cell>
          <cell r="H138">
            <v>0</v>
          </cell>
          <cell r="I138">
            <v>0</v>
          </cell>
          <cell r="J138">
            <v>4564.25</v>
          </cell>
          <cell r="K138">
            <v>0</v>
          </cell>
          <cell r="L138">
            <v>0</v>
          </cell>
          <cell r="M138">
            <v>1860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310</v>
          </cell>
          <cell r="V138">
            <v>1023.39</v>
          </cell>
          <cell r="W138">
            <v>0</v>
          </cell>
          <cell r="X138">
            <v>0</v>
          </cell>
          <cell r="Y138">
            <v>90</v>
          </cell>
          <cell r="Z138">
            <v>60901.24</v>
          </cell>
          <cell r="AA138">
            <v>3025.09</v>
          </cell>
          <cell r="AB138">
            <v>0</v>
          </cell>
          <cell r="AC138">
            <v>20230.82</v>
          </cell>
          <cell r="AD138">
            <v>1178.31</v>
          </cell>
          <cell r="AE138">
            <v>1020</v>
          </cell>
          <cell r="AF138">
            <v>0</v>
          </cell>
          <cell r="AG138">
            <v>8537.98</v>
          </cell>
          <cell r="AH138">
            <v>24541.279999999999</v>
          </cell>
          <cell r="AI138">
            <v>5102395.25</v>
          </cell>
          <cell r="AJ138">
            <v>135766.26</v>
          </cell>
          <cell r="AK138">
            <v>400373.36</v>
          </cell>
          <cell r="AL138">
            <v>433.05</v>
          </cell>
          <cell r="AM138">
            <v>0</v>
          </cell>
          <cell r="AN138">
            <v>6580</v>
          </cell>
          <cell r="AO138">
            <v>680189.93</v>
          </cell>
          <cell r="AP138">
            <v>46479.71</v>
          </cell>
          <cell r="AQ138">
            <v>0</v>
          </cell>
          <cell r="AR138">
            <v>0</v>
          </cell>
          <cell r="AS138">
            <v>178513.26</v>
          </cell>
          <cell r="AT138">
            <v>0</v>
          </cell>
          <cell r="AU138">
            <v>28491.09</v>
          </cell>
          <cell r="AV138">
            <v>0</v>
          </cell>
          <cell r="AW138">
            <v>25554.240000000002</v>
          </cell>
          <cell r="AX138">
            <v>8030.8</v>
          </cell>
          <cell r="AY138">
            <v>0</v>
          </cell>
          <cell r="AZ138">
            <v>6068.06</v>
          </cell>
          <cell r="BA138">
            <v>240401.02</v>
          </cell>
          <cell r="BB138">
            <v>0</v>
          </cell>
          <cell r="BC138">
            <v>516.87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56991.03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242047</v>
          </cell>
          <cell r="CB138">
            <v>0</v>
          </cell>
          <cell r="CC138">
            <v>4531.3900000000003</v>
          </cell>
          <cell r="CD138">
            <v>0</v>
          </cell>
          <cell r="CE138">
            <v>135517.95000000001</v>
          </cell>
          <cell r="CF138">
            <v>29423.86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184052.28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1292.1400000000001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20468.62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4460.2</v>
          </cell>
          <cell r="FL138">
            <v>51961.62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411</v>
          </cell>
          <cell r="FR138">
            <v>600</v>
          </cell>
          <cell r="FS138">
            <v>4285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13</v>
          </cell>
          <cell r="FY138">
            <v>0</v>
          </cell>
          <cell r="FZ138">
            <v>0</v>
          </cell>
          <cell r="GA138">
            <v>0</v>
          </cell>
          <cell r="GB138">
            <v>8664456.0599999968</v>
          </cell>
        </row>
        <row r="139">
          <cell r="F139" t="str">
            <v>21036</v>
          </cell>
          <cell r="G139">
            <v>244623.01</v>
          </cell>
          <cell r="H139">
            <v>0</v>
          </cell>
          <cell r="I139">
            <v>0</v>
          </cell>
          <cell r="J139">
            <v>1062.0899999999999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2747.8</v>
          </cell>
          <cell r="AA139">
            <v>752.08</v>
          </cell>
          <cell r="AB139">
            <v>0</v>
          </cell>
          <cell r="AC139">
            <v>75.19</v>
          </cell>
          <cell r="AD139">
            <v>8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304646.07</v>
          </cell>
          <cell r="AJ139">
            <v>11275.22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36848.25</v>
          </cell>
          <cell r="AP139">
            <v>0</v>
          </cell>
          <cell r="AQ139">
            <v>0</v>
          </cell>
          <cell r="AR139">
            <v>0</v>
          </cell>
          <cell r="AS139">
            <v>8433.1200000000008</v>
          </cell>
          <cell r="AT139">
            <v>0</v>
          </cell>
          <cell r="AU139">
            <v>2068.4899999999998</v>
          </cell>
          <cell r="AV139">
            <v>0</v>
          </cell>
          <cell r="AW139">
            <v>0</v>
          </cell>
          <cell r="AX139">
            <v>395.31</v>
          </cell>
          <cell r="AY139">
            <v>0</v>
          </cell>
          <cell r="AZ139">
            <v>0</v>
          </cell>
          <cell r="BA139">
            <v>20830.39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3682.07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6271</v>
          </cell>
          <cell r="CB139">
            <v>0</v>
          </cell>
          <cell r="CC139">
            <v>0</v>
          </cell>
          <cell r="CD139">
            <v>0</v>
          </cell>
          <cell r="CE139">
            <v>28090.75</v>
          </cell>
          <cell r="CF139">
            <v>20182.349999999999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558.26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8524.93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701074.38</v>
          </cell>
        </row>
        <row r="140">
          <cell r="F140" t="str">
            <v>21206</v>
          </cell>
          <cell r="G140">
            <v>829793.13</v>
          </cell>
          <cell r="H140">
            <v>0</v>
          </cell>
          <cell r="I140">
            <v>0</v>
          </cell>
          <cell r="J140">
            <v>97631.78</v>
          </cell>
          <cell r="K140">
            <v>0</v>
          </cell>
          <cell r="L140">
            <v>0</v>
          </cell>
          <cell r="M140">
            <v>4320.24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2135.0300000000002</v>
          </cell>
          <cell r="V140">
            <v>0</v>
          </cell>
          <cell r="W140">
            <v>0</v>
          </cell>
          <cell r="X140">
            <v>0</v>
          </cell>
          <cell r="Y140">
            <v>1533.7</v>
          </cell>
          <cell r="Z140">
            <v>37062.160000000003</v>
          </cell>
          <cell r="AA140">
            <v>4551.59</v>
          </cell>
          <cell r="AB140">
            <v>0</v>
          </cell>
          <cell r="AC140">
            <v>2368.1999999999998</v>
          </cell>
          <cell r="AD140">
            <v>106668.81</v>
          </cell>
          <cell r="AE140">
            <v>270</v>
          </cell>
          <cell r="AF140">
            <v>0</v>
          </cell>
          <cell r="AG140">
            <v>3657.19</v>
          </cell>
          <cell r="AH140">
            <v>0</v>
          </cell>
          <cell r="AI140">
            <v>3509044.25</v>
          </cell>
          <cell r="AJ140">
            <v>148028.89000000001</v>
          </cell>
          <cell r="AK140">
            <v>149236.24</v>
          </cell>
          <cell r="AL140">
            <v>46870.51</v>
          </cell>
          <cell r="AM140">
            <v>0</v>
          </cell>
          <cell r="AN140">
            <v>0</v>
          </cell>
          <cell r="AO140">
            <v>428232</v>
          </cell>
          <cell r="AP140">
            <v>32717.42</v>
          </cell>
          <cell r="AQ140">
            <v>0</v>
          </cell>
          <cell r="AR140">
            <v>0</v>
          </cell>
          <cell r="AS140">
            <v>154274.09</v>
          </cell>
          <cell r="AT140">
            <v>0</v>
          </cell>
          <cell r="AU140">
            <v>23924.799999999999</v>
          </cell>
          <cell r="AV140">
            <v>0</v>
          </cell>
          <cell r="AW140">
            <v>66297.81</v>
          </cell>
          <cell r="AX140">
            <v>5223.22</v>
          </cell>
          <cell r="AY140">
            <v>0</v>
          </cell>
          <cell r="AZ140">
            <v>3868.34</v>
          </cell>
          <cell r="BA140">
            <v>291489.78000000003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37007.72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117701</v>
          </cell>
          <cell r="CB140">
            <v>0</v>
          </cell>
          <cell r="CC140">
            <v>4880</v>
          </cell>
          <cell r="CD140">
            <v>0</v>
          </cell>
          <cell r="CE140">
            <v>159871.66</v>
          </cell>
          <cell r="CF140">
            <v>37829.339999999997</v>
          </cell>
          <cell r="CG140">
            <v>20479.52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1241.3699999999999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3479.11</v>
          </cell>
          <cell r="CS140">
            <v>167532.18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369.7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40250.03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20866.05</v>
          </cell>
          <cell r="FC140">
            <v>27697.83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960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6589364.6899999985</v>
          </cell>
        </row>
        <row r="141">
          <cell r="F141" t="str">
            <v>21214</v>
          </cell>
          <cell r="G141">
            <v>635370.76</v>
          </cell>
          <cell r="H141">
            <v>0</v>
          </cell>
          <cell r="I141">
            <v>0</v>
          </cell>
          <cell r="J141">
            <v>122689.39</v>
          </cell>
          <cell r="K141">
            <v>0</v>
          </cell>
          <cell r="L141">
            <v>0</v>
          </cell>
          <cell r="M141">
            <v>510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1044.24</v>
          </cell>
          <cell r="V141">
            <v>0</v>
          </cell>
          <cell r="W141">
            <v>0</v>
          </cell>
          <cell r="X141">
            <v>0</v>
          </cell>
          <cell r="Y141">
            <v>271.76</v>
          </cell>
          <cell r="Z141">
            <v>17612.16</v>
          </cell>
          <cell r="AA141">
            <v>3184.37</v>
          </cell>
          <cell r="AB141">
            <v>0</v>
          </cell>
          <cell r="AC141">
            <v>3824.66</v>
          </cell>
          <cell r="AD141">
            <v>405.31</v>
          </cell>
          <cell r="AE141">
            <v>0</v>
          </cell>
          <cell r="AF141">
            <v>0</v>
          </cell>
          <cell r="AG141">
            <v>1846.87</v>
          </cell>
          <cell r="AH141">
            <v>127.76</v>
          </cell>
          <cell r="AI141">
            <v>2379692.0499999998</v>
          </cell>
          <cell r="AJ141">
            <v>43476.76</v>
          </cell>
          <cell r="AK141">
            <v>72668.2</v>
          </cell>
          <cell r="AL141">
            <v>59408.11</v>
          </cell>
          <cell r="AM141">
            <v>0</v>
          </cell>
          <cell r="AN141">
            <v>7051</v>
          </cell>
          <cell r="AO141">
            <v>255186.9</v>
          </cell>
          <cell r="AP141">
            <v>27859.07</v>
          </cell>
          <cell r="AQ141">
            <v>0</v>
          </cell>
          <cell r="AR141">
            <v>0</v>
          </cell>
          <cell r="AS141">
            <v>91615.54</v>
          </cell>
          <cell r="AT141">
            <v>0</v>
          </cell>
          <cell r="AU141">
            <v>800</v>
          </cell>
          <cell r="AV141">
            <v>0</v>
          </cell>
          <cell r="AW141">
            <v>0</v>
          </cell>
          <cell r="AX141">
            <v>2953.06</v>
          </cell>
          <cell r="AY141">
            <v>0</v>
          </cell>
          <cell r="AZ141">
            <v>2294.27</v>
          </cell>
          <cell r="BA141">
            <v>222312.7</v>
          </cell>
          <cell r="BB141">
            <v>0</v>
          </cell>
          <cell r="BC141">
            <v>1157.54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22500.37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87034.37</v>
          </cell>
          <cell r="CB141">
            <v>0</v>
          </cell>
          <cell r="CC141">
            <v>3021</v>
          </cell>
          <cell r="CD141">
            <v>0</v>
          </cell>
          <cell r="CE141">
            <v>135063.64000000001</v>
          </cell>
          <cell r="CF141">
            <v>21836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97981.96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7258.42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1117.49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13806.05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1964.66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4344946.4400000004</v>
          </cell>
        </row>
        <row r="142">
          <cell r="F142" t="str">
            <v>21226</v>
          </cell>
          <cell r="G142">
            <v>651879.23</v>
          </cell>
          <cell r="H142">
            <v>0</v>
          </cell>
          <cell r="I142">
            <v>0</v>
          </cell>
          <cell r="J142">
            <v>27497.88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1349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97607.71</v>
          </cell>
          <cell r="AA142">
            <v>3596.89</v>
          </cell>
          <cell r="AB142">
            <v>0</v>
          </cell>
          <cell r="AC142">
            <v>0</v>
          </cell>
          <cell r="AD142">
            <v>1072.9000000000001</v>
          </cell>
          <cell r="AE142">
            <v>16825</v>
          </cell>
          <cell r="AF142">
            <v>0</v>
          </cell>
          <cell r="AG142">
            <v>13287.09</v>
          </cell>
          <cell r="AH142">
            <v>0</v>
          </cell>
          <cell r="AI142">
            <v>3917316.05</v>
          </cell>
          <cell r="AJ142">
            <v>66486.490000000005</v>
          </cell>
          <cell r="AK142">
            <v>298296.92</v>
          </cell>
          <cell r="AL142">
            <v>141225.28</v>
          </cell>
          <cell r="AM142">
            <v>0</v>
          </cell>
          <cell r="AN142">
            <v>0</v>
          </cell>
          <cell r="AO142">
            <v>362765.02</v>
          </cell>
          <cell r="AP142">
            <v>7635.35</v>
          </cell>
          <cell r="AQ142">
            <v>0</v>
          </cell>
          <cell r="AR142">
            <v>0</v>
          </cell>
          <cell r="AS142">
            <v>74202.61</v>
          </cell>
          <cell r="AT142">
            <v>0</v>
          </cell>
          <cell r="AU142">
            <v>29040.57</v>
          </cell>
          <cell r="AV142">
            <v>0</v>
          </cell>
          <cell r="AW142">
            <v>0</v>
          </cell>
          <cell r="AX142">
            <v>6486.8</v>
          </cell>
          <cell r="AY142">
            <v>0</v>
          </cell>
          <cell r="AZ142">
            <v>3551.97</v>
          </cell>
          <cell r="BA142">
            <v>315851.03000000003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100</v>
          </cell>
          <cell r="BM142">
            <v>0</v>
          </cell>
          <cell r="BN142">
            <v>0</v>
          </cell>
          <cell r="BO142">
            <v>0</v>
          </cell>
          <cell r="BP142">
            <v>42913.75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109818.93</v>
          </cell>
          <cell r="CB142">
            <v>0</v>
          </cell>
          <cell r="CC142">
            <v>6198</v>
          </cell>
          <cell r="CD142">
            <v>0</v>
          </cell>
          <cell r="CE142">
            <v>183225</v>
          </cell>
          <cell r="CF142">
            <v>13672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109177.32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46520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2232.6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603.89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14312.06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22061.4</v>
          </cell>
          <cell r="FM142">
            <v>7378.31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6594187.0499999998</v>
          </cell>
        </row>
        <row r="143">
          <cell r="F143" t="str">
            <v>21232</v>
          </cell>
          <cell r="G143">
            <v>783492.57</v>
          </cell>
          <cell r="H143">
            <v>758.27</v>
          </cell>
          <cell r="I143">
            <v>0</v>
          </cell>
          <cell r="J143">
            <v>18518.87</v>
          </cell>
          <cell r="K143">
            <v>0</v>
          </cell>
          <cell r="L143">
            <v>0</v>
          </cell>
          <cell r="M143">
            <v>16808.5</v>
          </cell>
          <cell r="N143">
            <v>0</v>
          </cell>
          <cell r="O143">
            <v>0</v>
          </cell>
          <cell r="P143">
            <v>0</v>
          </cell>
          <cell r="Q143">
            <v>4545</v>
          </cell>
          <cell r="R143">
            <v>0</v>
          </cell>
          <cell r="S143">
            <v>0</v>
          </cell>
          <cell r="T143">
            <v>0</v>
          </cell>
          <cell r="U143">
            <v>1599.97</v>
          </cell>
          <cell r="V143">
            <v>382.11</v>
          </cell>
          <cell r="W143">
            <v>0</v>
          </cell>
          <cell r="X143">
            <v>0</v>
          </cell>
          <cell r="Y143">
            <v>0</v>
          </cell>
          <cell r="Z143">
            <v>8920</v>
          </cell>
          <cell r="AA143">
            <v>4102.88</v>
          </cell>
          <cell r="AB143">
            <v>0</v>
          </cell>
          <cell r="AC143">
            <v>250</v>
          </cell>
          <cell r="AD143">
            <v>863.56</v>
          </cell>
          <cell r="AE143">
            <v>100</v>
          </cell>
          <cell r="AF143">
            <v>2110.19</v>
          </cell>
          <cell r="AG143">
            <v>0</v>
          </cell>
          <cell r="AH143">
            <v>0</v>
          </cell>
          <cell r="AI143">
            <v>4234992.03</v>
          </cell>
          <cell r="AJ143">
            <v>176272.81</v>
          </cell>
          <cell r="AK143">
            <v>539444.72</v>
          </cell>
          <cell r="AL143">
            <v>0</v>
          </cell>
          <cell r="AM143">
            <v>0</v>
          </cell>
          <cell r="AN143">
            <v>0</v>
          </cell>
          <cell r="AO143">
            <v>627340.81999999995</v>
          </cell>
          <cell r="AP143">
            <v>29904.86</v>
          </cell>
          <cell r="AQ143">
            <v>0</v>
          </cell>
          <cell r="AR143">
            <v>0</v>
          </cell>
          <cell r="AS143">
            <v>182715.46</v>
          </cell>
          <cell r="AT143">
            <v>0</v>
          </cell>
          <cell r="AU143">
            <v>4909.0200000000004</v>
          </cell>
          <cell r="AV143">
            <v>0</v>
          </cell>
          <cell r="AW143">
            <v>88162.34</v>
          </cell>
          <cell r="AX143">
            <v>6859.44</v>
          </cell>
          <cell r="AY143">
            <v>0</v>
          </cell>
          <cell r="AZ143">
            <v>6600.42</v>
          </cell>
          <cell r="BA143">
            <v>352321.36</v>
          </cell>
          <cell r="BB143">
            <v>0</v>
          </cell>
          <cell r="BC143">
            <v>1479.17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46425.71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204048</v>
          </cell>
          <cell r="CB143">
            <v>0</v>
          </cell>
          <cell r="CC143">
            <v>6934.5</v>
          </cell>
          <cell r="CD143">
            <v>0</v>
          </cell>
          <cell r="CE143">
            <v>248877.5</v>
          </cell>
          <cell r="CF143">
            <v>40350.21</v>
          </cell>
          <cell r="CG143">
            <v>44005.5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12733.48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4645.6899999999996</v>
          </cell>
          <cell r="CS143">
            <v>335453.90000000002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3697.91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22131.42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18904.939999999999</v>
          </cell>
          <cell r="FM143">
            <v>103150.16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8184813.2900000019</v>
          </cell>
        </row>
        <row r="144">
          <cell r="F144" t="str">
            <v>21234</v>
          </cell>
          <cell r="G144">
            <v>191649.11</v>
          </cell>
          <cell r="H144">
            <v>0</v>
          </cell>
          <cell r="I144">
            <v>0</v>
          </cell>
          <cell r="J144">
            <v>64241.98</v>
          </cell>
          <cell r="K144">
            <v>0</v>
          </cell>
          <cell r="L144">
            <v>0</v>
          </cell>
          <cell r="M144">
            <v>7692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4624.8999999999996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11737.12</v>
          </cell>
          <cell r="AA144">
            <v>540.48</v>
          </cell>
          <cell r="AB144">
            <v>0</v>
          </cell>
          <cell r="AC144">
            <v>0</v>
          </cell>
          <cell r="AD144">
            <v>0</v>
          </cell>
          <cell r="AE144">
            <v>1105</v>
          </cell>
          <cell r="AF144">
            <v>0</v>
          </cell>
          <cell r="AG144">
            <v>10451.27</v>
          </cell>
          <cell r="AH144">
            <v>0</v>
          </cell>
          <cell r="AI144">
            <v>589321.69999999995</v>
          </cell>
          <cell r="AJ144">
            <v>20409.080000000002</v>
          </cell>
          <cell r="AK144">
            <v>42404.32</v>
          </cell>
          <cell r="AL144">
            <v>0</v>
          </cell>
          <cell r="AM144">
            <v>0</v>
          </cell>
          <cell r="AN144">
            <v>0</v>
          </cell>
          <cell r="AO144">
            <v>98413.09</v>
          </cell>
          <cell r="AP144">
            <v>10434.58</v>
          </cell>
          <cell r="AQ144">
            <v>0</v>
          </cell>
          <cell r="AR144">
            <v>0</v>
          </cell>
          <cell r="AS144">
            <v>17003.78</v>
          </cell>
          <cell r="AT144">
            <v>0</v>
          </cell>
          <cell r="AU144">
            <v>584</v>
          </cell>
          <cell r="AV144">
            <v>0</v>
          </cell>
          <cell r="AW144">
            <v>1492.63</v>
          </cell>
          <cell r="AX144">
            <v>787.83</v>
          </cell>
          <cell r="AY144">
            <v>0</v>
          </cell>
          <cell r="AZ144">
            <v>1590.06</v>
          </cell>
          <cell r="BA144">
            <v>143022.73000000001</v>
          </cell>
          <cell r="BB144">
            <v>29405.24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6701.36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74544</v>
          </cell>
          <cell r="CB144">
            <v>0</v>
          </cell>
          <cell r="CC144">
            <v>0</v>
          </cell>
          <cell r="CD144">
            <v>0</v>
          </cell>
          <cell r="CE144">
            <v>48166.57</v>
          </cell>
          <cell r="CF144">
            <v>61964.68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43858.1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1592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3868.62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1487606.2300000002</v>
          </cell>
        </row>
        <row r="145">
          <cell r="F145" t="str">
            <v>21237</v>
          </cell>
          <cell r="G145">
            <v>948963.27</v>
          </cell>
          <cell r="H145">
            <v>0</v>
          </cell>
          <cell r="I145">
            <v>0</v>
          </cell>
          <cell r="J145">
            <v>126474.64</v>
          </cell>
          <cell r="K145">
            <v>0</v>
          </cell>
          <cell r="L145">
            <v>0</v>
          </cell>
          <cell r="M145">
            <v>14089</v>
          </cell>
          <cell r="N145">
            <v>0</v>
          </cell>
          <cell r="O145">
            <v>0</v>
          </cell>
          <cell r="P145">
            <v>0</v>
          </cell>
          <cell r="Q145">
            <v>21215</v>
          </cell>
          <cell r="R145">
            <v>0</v>
          </cell>
          <cell r="S145">
            <v>0</v>
          </cell>
          <cell r="T145">
            <v>0</v>
          </cell>
          <cell r="U145">
            <v>1176</v>
          </cell>
          <cell r="V145">
            <v>49</v>
          </cell>
          <cell r="W145">
            <v>0</v>
          </cell>
          <cell r="X145">
            <v>0</v>
          </cell>
          <cell r="Y145">
            <v>3122.3</v>
          </cell>
          <cell r="Z145">
            <v>54673.86</v>
          </cell>
          <cell r="AA145">
            <v>3040.17</v>
          </cell>
          <cell r="AB145">
            <v>0</v>
          </cell>
          <cell r="AC145">
            <v>2644.35</v>
          </cell>
          <cell r="AD145">
            <v>1028.78</v>
          </cell>
          <cell r="AE145">
            <v>0</v>
          </cell>
          <cell r="AF145">
            <v>0</v>
          </cell>
          <cell r="AG145">
            <v>80731.13</v>
          </cell>
          <cell r="AH145">
            <v>75330.149999999994</v>
          </cell>
          <cell r="AI145">
            <v>4774101.62</v>
          </cell>
          <cell r="AJ145">
            <v>165135.07999999999</v>
          </cell>
          <cell r="AK145">
            <v>353855.64</v>
          </cell>
          <cell r="AL145">
            <v>0</v>
          </cell>
          <cell r="AM145">
            <v>0</v>
          </cell>
          <cell r="AN145">
            <v>0</v>
          </cell>
          <cell r="AO145">
            <v>633259.84</v>
          </cell>
          <cell r="AP145">
            <v>15946.86</v>
          </cell>
          <cell r="AQ145">
            <v>0</v>
          </cell>
          <cell r="AR145">
            <v>0</v>
          </cell>
          <cell r="AS145">
            <v>198059.15</v>
          </cell>
          <cell r="AT145">
            <v>0</v>
          </cell>
          <cell r="AU145">
            <v>44103.81</v>
          </cell>
          <cell r="AV145">
            <v>0</v>
          </cell>
          <cell r="AW145">
            <v>8240.74</v>
          </cell>
          <cell r="AX145">
            <v>5626.69</v>
          </cell>
          <cell r="AY145">
            <v>0</v>
          </cell>
          <cell r="AZ145">
            <v>9420.6200000000008</v>
          </cell>
          <cell r="BA145">
            <v>364255.61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53788.37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177193</v>
          </cell>
          <cell r="CB145">
            <v>0</v>
          </cell>
          <cell r="CC145">
            <v>4009</v>
          </cell>
          <cell r="CD145">
            <v>0</v>
          </cell>
          <cell r="CE145">
            <v>112561.36</v>
          </cell>
          <cell r="CF145">
            <v>23566.82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693.04</v>
          </cell>
          <cell r="CS145">
            <v>180054.51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16230.91</v>
          </cell>
          <cell r="DY145">
            <v>9381.48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9285.1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15189.66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8506496.5600000024</v>
          </cell>
        </row>
        <row r="146">
          <cell r="F146" t="str">
            <v>21300</v>
          </cell>
          <cell r="G146">
            <v>979696.93</v>
          </cell>
          <cell r="H146">
            <v>0</v>
          </cell>
          <cell r="I146">
            <v>0</v>
          </cell>
          <cell r="J146">
            <v>129744.96000000001</v>
          </cell>
          <cell r="K146">
            <v>0</v>
          </cell>
          <cell r="L146">
            <v>0</v>
          </cell>
          <cell r="M146">
            <v>9205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897.16</v>
          </cell>
          <cell r="V146">
            <v>0</v>
          </cell>
          <cell r="W146">
            <v>0</v>
          </cell>
          <cell r="X146">
            <v>0</v>
          </cell>
          <cell r="Y146">
            <v>5857.57</v>
          </cell>
          <cell r="Z146">
            <v>66139.75</v>
          </cell>
          <cell r="AA146">
            <v>5928.23</v>
          </cell>
          <cell r="AB146">
            <v>0</v>
          </cell>
          <cell r="AC146">
            <v>5240</v>
          </cell>
          <cell r="AD146">
            <v>1058.2</v>
          </cell>
          <cell r="AE146">
            <v>3263.86</v>
          </cell>
          <cell r="AF146">
            <v>731.9</v>
          </cell>
          <cell r="AG146">
            <v>26315.06</v>
          </cell>
          <cell r="AH146">
            <v>0</v>
          </cell>
          <cell r="AI146">
            <v>4742094.46</v>
          </cell>
          <cell r="AJ146">
            <v>102960.69</v>
          </cell>
          <cell r="AK146">
            <v>446996.24</v>
          </cell>
          <cell r="AL146">
            <v>0</v>
          </cell>
          <cell r="AM146">
            <v>0</v>
          </cell>
          <cell r="AN146">
            <v>0</v>
          </cell>
          <cell r="AO146">
            <v>618903.66</v>
          </cell>
          <cell r="AP146">
            <v>58087.06</v>
          </cell>
          <cell r="AQ146">
            <v>0</v>
          </cell>
          <cell r="AR146">
            <v>0</v>
          </cell>
          <cell r="AS146">
            <v>198973.72</v>
          </cell>
          <cell r="AT146">
            <v>0</v>
          </cell>
          <cell r="AU146">
            <v>7906.26</v>
          </cell>
          <cell r="AV146">
            <v>0</v>
          </cell>
          <cell r="AW146">
            <v>29034.51</v>
          </cell>
          <cell r="AX146">
            <v>7361.67</v>
          </cell>
          <cell r="AY146">
            <v>0</v>
          </cell>
          <cell r="AZ146">
            <v>9629.81</v>
          </cell>
          <cell r="BA146">
            <v>447996.63</v>
          </cell>
          <cell r="BB146">
            <v>0</v>
          </cell>
          <cell r="BC146">
            <v>4041.46</v>
          </cell>
          <cell r="BD146">
            <v>0</v>
          </cell>
          <cell r="BE146">
            <v>0</v>
          </cell>
          <cell r="BF146">
            <v>0</v>
          </cell>
          <cell r="BG146">
            <v>74000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50136.49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181829.33</v>
          </cell>
          <cell r="CB146">
            <v>0</v>
          </cell>
          <cell r="CC146">
            <v>4961</v>
          </cell>
          <cell r="CD146">
            <v>0</v>
          </cell>
          <cell r="CE146">
            <v>153468.85</v>
          </cell>
          <cell r="CF146">
            <v>31553.78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690.9</v>
          </cell>
          <cell r="CR146">
            <v>8039.67</v>
          </cell>
          <cell r="CS146">
            <v>257243.13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10103.67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30898.3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8710989.9100000001</v>
          </cell>
        </row>
        <row r="147">
          <cell r="F147" t="str">
            <v>21301</v>
          </cell>
          <cell r="G147">
            <v>286218.59999999998</v>
          </cell>
          <cell r="H147">
            <v>0</v>
          </cell>
          <cell r="I147">
            <v>0</v>
          </cell>
          <cell r="J147">
            <v>196418.94</v>
          </cell>
          <cell r="K147">
            <v>0</v>
          </cell>
          <cell r="L147">
            <v>0</v>
          </cell>
          <cell r="M147">
            <v>10827.5</v>
          </cell>
          <cell r="N147">
            <v>0</v>
          </cell>
          <cell r="O147">
            <v>0</v>
          </cell>
          <cell r="P147">
            <v>0</v>
          </cell>
          <cell r="Q147">
            <v>5925</v>
          </cell>
          <cell r="R147">
            <v>0</v>
          </cell>
          <cell r="S147">
            <v>0</v>
          </cell>
          <cell r="T147">
            <v>0</v>
          </cell>
          <cell r="U147">
            <v>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24305.97</v>
          </cell>
          <cell r="AA147">
            <v>1849.2</v>
          </cell>
          <cell r="AB147">
            <v>0</v>
          </cell>
          <cell r="AC147">
            <v>0</v>
          </cell>
          <cell r="AD147">
            <v>122.5</v>
          </cell>
          <cell r="AE147">
            <v>315</v>
          </cell>
          <cell r="AF147">
            <v>0</v>
          </cell>
          <cell r="AG147">
            <v>101.3</v>
          </cell>
          <cell r="AH147">
            <v>5026.6499999999996</v>
          </cell>
          <cell r="AI147">
            <v>2293329.4900000002</v>
          </cell>
          <cell r="AJ147">
            <v>48279.06</v>
          </cell>
          <cell r="AK147">
            <v>189943.36</v>
          </cell>
          <cell r="AL147">
            <v>189194.91</v>
          </cell>
          <cell r="AM147">
            <v>0</v>
          </cell>
          <cell r="AN147">
            <v>0</v>
          </cell>
          <cell r="AO147">
            <v>241987.84</v>
          </cell>
          <cell r="AP147">
            <v>14175.86</v>
          </cell>
          <cell r="AQ147">
            <v>0</v>
          </cell>
          <cell r="AR147">
            <v>0</v>
          </cell>
          <cell r="AS147">
            <v>86695.78</v>
          </cell>
          <cell r="AT147">
            <v>0</v>
          </cell>
          <cell r="AU147">
            <v>11358.3</v>
          </cell>
          <cell r="AV147">
            <v>0</v>
          </cell>
          <cell r="AW147">
            <v>0</v>
          </cell>
          <cell r="AX147">
            <v>3034.77</v>
          </cell>
          <cell r="AY147">
            <v>0</v>
          </cell>
          <cell r="AZ147">
            <v>5731.54</v>
          </cell>
          <cell r="BA147">
            <v>186278.81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19791.11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54704</v>
          </cell>
          <cell r="CB147">
            <v>0</v>
          </cell>
          <cell r="CC147">
            <v>1853</v>
          </cell>
          <cell r="CD147">
            <v>0</v>
          </cell>
          <cell r="CE147">
            <v>74690</v>
          </cell>
          <cell r="CF147">
            <v>32253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117594.35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5137.28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36805.24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11423.07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10190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4165565.4299999997</v>
          </cell>
        </row>
        <row r="148">
          <cell r="F148" t="str">
            <v>21302</v>
          </cell>
          <cell r="G148">
            <v>4487202.96</v>
          </cell>
          <cell r="H148">
            <v>0</v>
          </cell>
          <cell r="I148">
            <v>0</v>
          </cell>
          <cell r="J148">
            <v>35586.86</v>
          </cell>
          <cell r="K148">
            <v>0</v>
          </cell>
          <cell r="L148">
            <v>0</v>
          </cell>
          <cell r="M148">
            <v>42166.14</v>
          </cell>
          <cell r="N148">
            <v>0</v>
          </cell>
          <cell r="O148">
            <v>0</v>
          </cell>
          <cell r="P148">
            <v>0</v>
          </cell>
          <cell r="Q148">
            <v>760</v>
          </cell>
          <cell r="R148">
            <v>0</v>
          </cell>
          <cell r="S148">
            <v>0</v>
          </cell>
          <cell r="T148">
            <v>0</v>
          </cell>
          <cell r="U148">
            <v>33069.24</v>
          </cell>
          <cell r="V148">
            <v>0</v>
          </cell>
          <cell r="W148">
            <v>0</v>
          </cell>
          <cell r="X148">
            <v>0</v>
          </cell>
          <cell r="Y148">
            <v>4075.17</v>
          </cell>
          <cell r="Z148">
            <v>169836.32</v>
          </cell>
          <cell r="AA148">
            <v>20048.62</v>
          </cell>
          <cell r="AB148">
            <v>0</v>
          </cell>
          <cell r="AC148">
            <v>225415.4</v>
          </cell>
          <cell r="AD148">
            <v>6321.32</v>
          </cell>
          <cell r="AE148">
            <v>4202.3100000000004</v>
          </cell>
          <cell r="AF148">
            <v>0</v>
          </cell>
          <cell r="AG148">
            <v>59128.43</v>
          </cell>
          <cell r="AH148">
            <v>0</v>
          </cell>
          <cell r="AI148">
            <v>17224727.98</v>
          </cell>
          <cell r="AJ148">
            <v>708937.22</v>
          </cell>
          <cell r="AK148">
            <v>1195501.08</v>
          </cell>
          <cell r="AL148">
            <v>0</v>
          </cell>
          <cell r="AM148">
            <v>0</v>
          </cell>
          <cell r="AN148">
            <v>0</v>
          </cell>
          <cell r="AO148">
            <v>2255789</v>
          </cell>
          <cell r="AP148">
            <v>0</v>
          </cell>
          <cell r="AQ148">
            <v>0</v>
          </cell>
          <cell r="AR148">
            <v>0</v>
          </cell>
          <cell r="AS148">
            <v>683231</v>
          </cell>
          <cell r="AT148">
            <v>2644473.2200000002</v>
          </cell>
          <cell r="AU148">
            <v>149746.76</v>
          </cell>
          <cell r="AV148">
            <v>10063.5</v>
          </cell>
          <cell r="AW148">
            <v>135903.45000000001</v>
          </cell>
          <cell r="AX148">
            <v>28502.880000000001</v>
          </cell>
          <cell r="AY148">
            <v>0</v>
          </cell>
          <cell r="AZ148">
            <v>18431.43</v>
          </cell>
          <cell r="BA148">
            <v>984615.06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202845.79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620409.30000000005</v>
          </cell>
          <cell r="CB148">
            <v>0</v>
          </cell>
          <cell r="CC148">
            <v>31789.15</v>
          </cell>
          <cell r="CD148">
            <v>0</v>
          </cell>
          <cell r="CE148">
            <v>551535.99</v>
          </cell>
          <cell r="CF148">
            <v>110146.71</v>
          </cell>
          <cell r="CG148">
            <v>0</v>
          </cell>
          <cell r="CH148">
            <v>0</v>
          </cell>
          <cell r="CI148">
            <v>306654.31</v>
          </cell>
          <cell r="CJ148">
            <v>0</v>
          </cell>
          <cell r="CK148">
            <v>0</v>
          </cell>
          <cell r="CL148">
            <v>12340.82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658498.4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24689.599999999999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54291.29</v>
          </cell>
          <cell r="FC148">
            <v>31899.35</v>
          </cell>
          <cell r="FD148">
            <v>1765050.24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48241.2</v>
          </cell>
          <cell r="FM148">
            <v>2232.1999999999998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369983.52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35918343.220000006</v>
          </cell>
        </row>
        <row r="149">
          <cell r="F149" t="str">
            <v>21303</v>
          </cell>
          <cell r="G149">
            <v>729883.15</v>
          </cell>
          <cell r="H149">
            <v>0</v>
          </cell>
          <cell r="I149">
            <v>184.93</v>
          </cell>
          <cell r="J149">
            <v>181786.01</v>
          </cell>
          <cell r="K149">
            <v>0</v>
          </cell>
          <cell r="L149">
            <v>0</v>
          </cell>
          <cell r="M149">
            <v>2187.3000000000002</v>
          </cell>
          <cell r="N149">
            <v>0</v>
          </cell>
          <cell r="O149">
            <v>0</v>
          </cell>
          <cell r="P149">
            <v>0</v>
          </cell>
          <cell r="Q149">
            <v>8840</v>
          </cell>
          <cell r="R149">
            <v>0</v>
          </cell>
          <cell r="S149">
            <v>0</v>
          </cell>
          <cell r="T149">
            <v>0</v>
          </cell>
          <cell r="U149">
            <v>51.2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37508.82</v>
          </cell>
          <cell r="AA149">
            <v>3113.05</v>
          </cell>
          <cell r="AB149">
            <v>0</v>
          </cell>
          <cell r="AC149">
            <v>300</v>
          </cell>
          <cell r="AD149">
            <v>158.44</v>
          </cell>
          <cell r="AE149">
            <v>135</v>
          </cell>
          <cell r="AF149">
            <v>0</v>
          </cell>
          <cell r="AG149">
            <v>112929.26</v>
          </cell>
          <cell r="AH149">
            <v>0</v>
          </cell>
          <cell r="AI149">
            <v>3017161.85</v>
          </cell>
          <cell r="AJ149">
            <v>121583.3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337322.15</v>
          </cell>
          <cell r="AP149">
            <v>4664.72</v>
          </cell>
          <cell r="AQ149">
            <v>0</v>
          </cell>
          <cell r="AR149">
            <v>0</v>
          </cell>
          <cell r="AS149">
            <v>122412.9</v>
          </cell>
          <cell r="AT149">
            <v>0</v>
          </cell>
          <cell r="AU149">
            <v>34474.93</v>
          </cell>
          <cell r="AV149">
            <v>0</v>
          </cell>
          <cell r="AW149">
            <v>0</v>
          </cell>
          <cell r="AX149">
            <v>2149.5100000000002</v>
          </cell>
          <cell r="AY149">
            <v>0</v>
          </cell>
          <cell r="AZ149">
            <v>5596.99</v>
          </cell>
          <cell r="BA149">
            <v>369380.88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31312.29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121451</v>
          </cell>
          <cell r="CB149">
            <v>0</v>
          </cell>
          <cell r="CC149">
            <v>3357</v>
          </cell>
          <cell r="CD149">
            <v>0</v>
          </cell>
          <cell r="CE149">
            <v>219535</v>
          </cell>
          <cell r="CF149">
            <v>2109.6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174489.57</v>
          </cell>
          <cell r="CT149">
            <v>0</v>
          </cell>
          <cell r="CU149">
            <v>78627.990000000005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1979.58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13885.71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27748.02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110339.86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5876660.0099999998</v>
          </cell>
        </row>
        <row r="150">
          <cell r="F150" t="str">
            <v>21401</v>
          </cell>
          <cell r="G150">
            <v>5591974.8700000001</v>
          </cell>
          <cell r="H150">
            <v>0</v>
          </cell>
          <cell r="I150">
            <v>0</v>
          </cell>
          <cell r="J150">
            <v>57470</v>
          </cell>
          <cell r="K150">
            <v>0</v>
          </cell>
          <cell r="L150">
            <v>0</v>
          </cell>
          <cell r="M150">
            <v>46321.06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30306</v>
          </cell>
          <cell r="U150">
            <v>27314.43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79525.63</v>
          </cell>
          <cell r="AA150">
            <v>23280.78</v>
          </cell>
          <cell r="AB150">
            <v>0</v>
          </cell>
          <cell r="AC150">
            <v>7468.21</v>
          </cell>
          <cell r="AD150">
            <v>4715.29</v>
          </cell>
          <cell r="AE150">
            <v>12995.6</v>
          </cell>
          <cell r="AF150">
            <v>23720.19</v>
          </cell>
          <cell r="AG150">
            <v>62859.38</v>
          </cell>
          <cell r="AH150">
            <v>0</v>
          </cell>
          <cell r="AI150">
            <v>21726720.27</v>
          </cell>
          <cell r="AJ150">
            <v>951011.61</v>
          </cell>
          <cell r="AK150">
            <v>2324943.12</v>
          </cell>
          <cell r="AL150">
            <v>46774.46</v>
          </cell>
          <cell r="AM150">
            <v>0</v>
          </cell>
          <cell r="AN150">
            <v>1700664.92</v>
          </cell>
          <cell r="AO150">
            <v>3104216.17</v>
          </cell>
          <cell r="AP150">
            <v>238508.36</v>
          </cell>
          <cell r="AQ150">
            <v>0</v>
          </cell>
          <cell r="AR150">
            <v>0</v>
          </cell>
          <cell r="AS150">
            <v>1130903.22</v>
          </cell>
          <cell r="AT150">
            <v>0</v>
          </cell>
          <cell r="AU150">
            <v>294195.21999999997</v>
          </cell>
          <cell r="AV150">
            <v>0</v>
          </cell>
          <cell r="AW150">
            <v>395619.63</v>
          </cell>
          <cell r="AX150">
            <v>35490.559999999998</v>
          </cell>
          <cell r="AY150">
            <v>0</v>
          </cell>
          <cell r="AZ150">
            <v>29784.18</v>
          </cell>
          <cell r="BA150">
            <v>0</v>
          </cell>
          <cell r="BB150">
            <v>0</v>
          </cell>
          <cell r="BC150">
            <v>22530.93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32822.620000000003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257641.56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791689</v>
          </cell>
          <cell r="CB150">
            <v>0</v>
          </cell>
          <cell r="CC150">
            <v>30587</v>
          </cell>
          <cell r="CD150">
            <v>0</v>
          </cell>
          <cell r="CE150">
            <v>1399908.27</v>
          </cell>
          <cell r="CF150">
            <v>164968.43</v>
          </cell>
          <cell r="CG150">
            <v>84444.58</v>
          </cell>
          <cell r="CH150">
            <v>0</v>
          </cell>
          <cell r="CI150">
            <v>0</v>
          </cell>
          <cell r="CJ150">
            <v>10000</v>
          </cell>
          <cell r="CK150">
            <v>0</v>
          </cell>
          <cell r="CL150">
            <v>74541.81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48168.57</v>
          </cell>
          <cell r="CR150">
            <v>0</v>
          </cell>
          <cell r="CS150">
            <v>1483221.16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40330.129999999997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55766.879999999997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113284.12</v>
          </cell>
          <cell r="FC150">
            <v>0</v>
          </cell>
          <cell r="FD150">
            <v>0</v>
          </cell>
          <cell r="FE150">
            <v>20546.419999999998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583988.44999999995</v>
          </cell>
          <cell r="FL150">
            <v>0</v>
          </cell>
          <cell r="FM150">
            <v>1441.5</v>
          </cell>
          <cell r="FN150">
            <v>0</v>
          </cell>
          <cell r="FO150">
            <v>51538.080000000002</v>
          </cell>
          <cell r="FP150">
            <v>0</v>
          </cell>
          <cell r="FQ150">
            <v>223991.8</v>
          </cell>
          <cell r="FR150">
            <v>0</v>
          </cell>
          <cell r="FS150">
            <v>8107.88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43446302.350000009</v>
          </cell>
        </row>
        <row r="151">
          <cell r="F151" t="str">
            <v>22008</v>
          </cell>
          <cell r="G151">
            <v>279392.84000000003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103.37</v>
          </cell>
          <cell r="N151">
            <v>0</v>
          </cell>
          <cell r="O151">
            <v>0</v>
          </cell>
          <cell r="P151">
            <v>0</v>
          </cell>
          <cell r="Q151">
            <v>2985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9378</v>
          </cell>
          <cell r="AA151">
            <v>1478.8</v>
          </cell>
          <cell r="AB151">
            <v>0</v>
          </cell>
          <cell r="AC151">
            <v>5239</v>
          </cell>
          <cell r="AD151">
            <v>0</v>
          </cell>
          <cell r="AE151">
            <v>3</v>
          </cell>
          <cell r="AF151">
            <v>0</v>
          </cell>
          <cell r="AG151">
            <v>545.11</v>
          </cell>
          <cell r="AH151">
            <v>6633.09</v>
          </cell>
          <cell r="AI151">
            <v>1299857.52</v>
          </cell>
          <cell r="AJ151">
            <v>8543.24</v>
          </cell>
          <cell r="AK151">
            <v>73327.88</v>
          </cell>
          <cell r="AL151">
            <v>0</v>
          </cell>
          <cell r="AM151">
            <v>0</v>
          </cell>
          <cell r="AN151">
            <v>0</v>
          </cell>
          <cell r="AO151">
            <v>44472.17</v>
          </cell>
          <cell r="AP151">
            <v>0</v>
          </cell>
          <cell r="AQ151">
            <v>0</v>
          </cell>
          <cell r="AR151">
            <v>0</v>
          </cell>
          <cell r="AS151">
            <v>18754.2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568.30999999999995</v>
          </cell>
          <cell r="AY151">
            <v>0</v>
          </cell>
          <cell r="AZ151">
            <v>11957.75</v>
          </cell>
          <cell r="BA151">
            <v>72279.28</v>
          </cell>
          <cell r="BB151">
            <v>1937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18004.68</v>
          </cell>
          <cell r="CB151">
            <v>0</v>
          </cell>
          <cell r="CC151">
            <v>4968</v>
          </cell>
          <cell r="CD151">
            <v>0</v>
          </cell>
          <cell r="CE151">
            <v>36535.11</v>
          </cell>
          <cell r="CF151">
            <v>16890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23991.16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3308.12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150.83000000000001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1941303.4600000002</v>
          </cell>
        </row>
        <row r="152">
          <cell r="F152" t="str">
            <v>22009</v>
          </cell>
          <cell r="G152">
            <v>1296911.48</v>
          </cell>
          <cell r="H152">
            <v>0</v>
          </cell>
          <cell r="I152">
            <v>201.64</v>
          </cell>
          <cell r="J152">
            <v>0</v>
          </cell>
          <cell r="K152">
            <v>0</v>
          </cell>
          <cell r="L152">
            <v>0</v>
          </cell>
          <cell r="M152">
            <v>15300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5979.71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55893.26</v>
          </cell>
          <cell r="AA152">
            <v>6563.65</v>
          </cell>
          <cell r="AB152">
            <v>0</v>
          </cell>
          <cell r="AC152">
            <v>2321.69</v>
          </cell>
          <cell r="AD152">
            <v>734.47</v>
          </cell>
          <cell r="AE152">
            <v>461</v>
          </cell>
          <cell r="AF152">
            <v>1126.44</v>
          </cell>
          <cell r="AG152">
            <v>4418.99</v>
          </cell>
          <cell r="AH152">
            <v>10942.86</v>
          </cell>
          <cell r="AI152">
            <v>3752379.96</v>
          </cell>
          <cell r="AJ152">
            <v>76910.03</v>
          </cell>
          <cell r="AK152">
            <v>158525.04</v>
          </cell>
          <cell r="AL152">
            <v>0</v>
          </cell>
          <cell r="AM152">
            <v>0</v>
          </cell>
          <cell r="AN152">
            <v>0</v>
          </cell>
          <cell r="AO152">
            <v>411400.91</v>
          </cell>
          <cell r="AP152">
            <v>10495.41</v>
          </cell>
          <cell r="AQ152">
            <v>0</v>
          </cell>
          <cell r="AR152">
            <v>0</v>
          </cell>
          <cell r="AS152">
            <v>126138.24000000001</v>
          </cell>
          <cell r="AT152">
            <v>0</v>
          </cell>
          <cell r="AU152">
            <v>23837.41</v>
          </cell>
          <cell r="AV152">
            <v>0</v>
          </cell>
          <cell r="AW152">
            <v>7551.14</v>
          </cell>
          <cell r="AX152">
            <v>3992.14</v>
          </cell>
          <cell r="AY152">
            <v>0</v>
          </cell>
          <cell r="AZ152">
            <v>6404.58</v>
          </cell>
          <cell r="BA152">
            <v>528306.92000000004</v>
          </cell>
          <cell r="BB152">
            <v>17638.32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103333.96</v>
          </cell>
          <cell r="CB152">
            <v>0</v>
          </cell>
          <cell r="CC152">
            <v>0</v>
          </cell>
          <cell r="CD152">
            <v>0</v>
          </cell>
          <cell r="CE152">
            <v>82498.77</v>
          </cell>
          <cell r="CF152">
            <v>39989.230000000003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142847.94</v>
          </cell>
          <cell r="CT152">
            <v>0</v>
          </cell>
          <cell r="CU152">
            <v>635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7766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12362.98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33850.68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33346.160000000003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400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6981466.0100000007</v>
          </cell>
        </row>
        <row r="153">
          <cell r="F153" t="str">
            <v>22017</v>
          </cell>
          <cell r="G153">
            <v>204591.27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1155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97.55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23153.42</v>
          </cell>
          <cell r="AA153">
            <v>3627.24</v>
          </cell>
          <cell r="AB153">
            <v>0</v>
          </cell>
          <cell r="AC153">
            <v>577.24</v>
          </cell>
          <cell r="AD153">
            <v>0</v>
          </cell>
          <cell r="AE153">
            <v>0</v>
          </cell>
          <cell r="AF153">
            <v>2320</v>
          </cell>
          <cell r="AG153">
            <v>1505.51</v>
          </cell>
          <cell r="AH153">
            <v>325.92</v>
          </cell>
          <cell r="AI153">
            <v>1573858.78</v>
          </cell>
          <cell r="AJ153">
            <v>8247.26</v>
          </cell>
          <cell r="AK153">
            <v>175970.4</v>
          </cell>
          <cell r="AL153">
            <v>0</v>
          </cell>
          <cell r="AM153">
            <v>0</v>
          </cell>
          <cell r="AN153">
            <v>0</v>
          </cell>
          <cell r="AO153">
            <v>62640.82</v>
          </cell>
          <cell r="AP153">
            <v>7599.19</v>
          </cell>
          <cell r="AQ153">
            <v>0</v>
          </cell>
          <cell r="AR153">
            <v>0</v>
          </cell>
          <cell r="AS153">
            <v>15578.53</v>
          </cell>
          <cell r="AT153">
            <v>0</v>
          </cell>
          <cell r="AU153">
            <v>2590.7199999999998</v>
          </cell>
          <cell r="AV153">
            <v>0</v>
          </cell>
          <cell r="AW153">
            <v>0</v>
          </cell>
          <cell r="AX153">
            <v>749.78</v>
          </cell>
          <cell r="AY153">
            <v>0</v>
          </cell>
          <cell r="AZ153">
            <v>750.36</v>
          </cell>
          <cell r="BA153">
            <v>142985.96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480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14709.5</v>
          </cell>
          <cell r="CB153">
            <v>0</v>
          </cell>
          <cell r="CC153">
            <v>0</v>
          </cell>
          <cell r="CD153">
            <v>0</v>
          </cell>
          <cell r="CE153">
            <v>29643</v>
          </cell>
          <cell r="CF153">
            <v>3019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24827.93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14351.3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3999.99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200</v>
          </cell>
          <cell r="FS153">
            <v>101.44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391</v>
          </cell>
          <cell r="FY153">
            <v>0</v>
          </cell>
          <cell r="FZ153">
            <v>0</v>
          </cell>
          <cell r="GA153">
            <v>0</v>
          </cell>
          <cell r="GB153">
            <v>2320048.1100000003</v>
          </cell>
        </row>
        <row r="154">
          <cell r="F154" t="str">
            <v>22073</v>
          </cell>
          <cell r="G154">
            <v>419720.1</v>
          </cell>
          <cell r="H154">
            <v>0</v>
          </cell>
          <cell r="I154">
            <v>2777.8</v>
          </cell>
          <cell r="J154">
            <v>0</v>
          </cell>
          <cell r="K154">
            <v>0</v>
          </cell>
          <cell r="L154">
            <v>0</v>
          </cell>
          <cell r="M154">
            <v>1310</v>
          </cell>
          <cell r="N154">
            <v>0</v>
          </cell>
          <cell r="O154">
            <v>0</v>
          </cell>
          <cell r="P154">
            <v>0</v>
          </cell>
          <cell r="Q154">
            <v>600</v>
          </cell>
          <cell r="R154">
            <v>0</v>
          </cell>
          <cell r="S154">
            <v>0</v>
          </cell>
          <cell r="T154">
            <v>0</v>
          </cell>
          <cell r="U154">
            <v>208.05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16908.14</v>
          </cell>
          <cell r="AA154">
            <v>729.81</v>
          </cell>
          <cell r="AB154">
            <v>0</v>
          </cell>
          <cell r="AC154">
            <v>668.8</v>
          </cell>
          <cell r="AD154">
            <v>58.48</v>
          </cell>
          <cell r="AE154">
            <v>0</v>
          </cell>
          <cell r="AF154">
            <v>136.87</v>
          </cell>
          <cell r="AG154">
            <v>6636.64</v>
          </cell>
          <cell r="AH154">
            <v>0</v>
          </cell>
          <cell r="AI154">
            <v>1536126.74</v>
          </cell>
          <cell r="AJ154">
            <v>15298.35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65558.42</v>
          </cell>
          <cell r="AP154">
            <v>0</v>
          </cell>
          <cell r="AQ154">
            <v>0</v>
          </cell>
          <cell r="AR154">
            <v>0</v>
          </cell>
          <cell r="AS154">
            <v>18733.259999999998</v>
          </cell>
          <cell r="AT154">
            <v>0</v>
          </cell>
          <cell r="AU154">
            <v>25304.37</v>
          </cell>
          <cell r="AV154">
            <v>0</v>
          </cell>
          <cell r="AW154">
            <v>0</v>
          </cell>
          <cell r="AX154">
            <v>884.41</v>
          </cell>
          <cell r="AY154">
            <v>0</v>
          </cell>
          <cell r="AZ154">
            <v>821.45</v>
          </cell>
          <cell r="BA154">
            <v>152617.81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18451</v>
          </cell>
          <cell r="CB154">
            <v>0</v>
          </cell>
          <cell r="CC154">
            <v>0</v>
          </cell>
          <cell r="CD154">
            <v>0</v>
          </cell>
          <cell r="CE154">
            <v>24337</v>
          </cell>
          <cell r="CF154">
            <v>5000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20748.689999999999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13622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3753.6</v>
          </cell>
          <cell r="FC154">
            <v>0</v>
          </cell>
          <cell r="FD154">
            <v>0</v>
          </cell>
          <cell r="FE154">
            <v>0</v>
          </cell>
          <cell r="FF154">
            <v>2992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1750</v>
          </cell>
          <cell r="FS154">
            <v>11800.24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2367554.0300000007</v>
          </cell>
        </row>
        <row r="155">
          <cell r="F155" t="str">
            <v>22105</v>
          </cell>
          <cell r="G155">
            <v>693141.93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3445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880.1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31024.15</v>
          </cell>
          <cell r="AA155">
            <v>1882.26</v>
          </cell>
          <cell r="AB155">
            <v>0</v>
          </cell>
          <cell r="AC155">
            <v>6258</v>
          </cell>
          <cell r="AD155">
            <v>79.900000000000006</v>
          </cell>
          <cell r="AE155">
            <v>2210</v>
          </cell>
          <cell r="AF155">
            <v>1352.24</v>
          </cell>
          <cell r="AG155">
            <v>147.38</v>
          </cell>
          <cell r="AH155">
            <v>23129.360000000001</v>
          </cell>
          <cell r="AI155">
            <v>2173304.36</v>
          </cell>
          <cell r="AJ155">
            <v>25632.93</v>
          </cell>
          <cell r="AK155">
            <v>75606.240000000005</v>
          </cell>
          <cell r="AL155">
            <v>0</v>
          </cell>
          <cell r="AM155">
            <v>0</v>
          </cell>
          <cell r="AN155">
            <v>0</v>
          </cell>
          <cell r="AO155">
            <v>151071.28</v>
          </cell>
          <cell r="AP155">
            <v>0.44</v>
          </cell>
          <cell r="AQ155">
            <v>0</v>
          </cell>
          <cell r="AR155">
            <v>0</v>
          </cell>
          <cell r="AS155">
            <v>46227.75</v>
          </cell>
          <cell r="AT155">
            <v>0</v>
          </cell>
          <cell r="AU155">
            <v>6221.37</v>
          </cell>
          <cell r="AV155">
            <v>0</v>
          </cell>
          <cell r="AW155">
            <v>0</v>
          </cell>
          <cell r="AX155">
            <v>2472.0500000000002</v>
          </cell>
          <cell r="AY155">
            <v>0</v>
          </cell>
          <cell r="AZ155">
            <v>2164.42</v>
          </cell>
          <cell r="BA155">
            <v>263711.43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47561</v>
          </cell>
          <cell r="CB155">
            <v>0</v>
          </cell>
          <cell r="CC155">
            <v>0</v>
          </cell>
          <cell r="CD155">
            <v>0</v>
          </cell>
          <cell r="CE155">
            <v>57357.34</v>
          </cell>
          <cell r="CF155">
            <v>18918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5294.76</v>
          </cell>
          <cell r="CS155">
            <v>58911.040000000001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8479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30074.84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6788.07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480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3743826.6399999992</v>
          </cell>
        </row>
        <row r="156">
          <cell r="F156" t="str">
            <v>22200</v>
          </cell>
          <cell r="G156">
            <v>683784.89</v>
          </cell>
          <cell r="H156">
            <v>94.85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6752.5</v>
          </cell>
          <cell r="N156">
            <v>0</v>
          </cell>
          <cell r="O156">
            <v>0</v>
          </cell>
          <cell r="P156">
            <v>0</v>
          </cell>
          <cell r="Q156">
            <v>6325</v>
          </cell>
          <cell r="R156">
            <v>0</v>
          </cell>
          <cell r="S156">
            <v>0</v>
          </cell>
          <cell r="T156">
            <v>0</v>
          </cell>
          <cell r="U156">
            <v>1620.58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34717.4</v>
          </cell>
          <cell r="AA156">
            <v>466.74</v>
          </cell>
          <cell r="AB156">
            <v>0</v>
          </cell>
          <cell r="AC156">
            <v>28175.47</v>
          </cell>
          <cell r="AD156">
            <v>0</v>
          </cell>
          <cell r="AE156">
            <v>0</v>
          </cell>
          <cell r="AF156">
            <v>563.22</v>
          </cell>
          <cell r="AG156">
            <v>214</v>
          </cell>
          <cell r="AH156">
            <v>7037.01</v>
          </cell>
          <cell r="AI156">
            <v>2301099.9900000002</v>
          </cell>
          <cell r="AJ156">
            <v>47241.68</v>
          </cell>
          <cell r="AK156">
            <v>171898.28</v>
          </cell>
          <cell r="AL156">
            <v>0</v>
          </cell>
          <cell r="AM156">
            <v>0</v>
          </cell>
          <cell r="AN156">
            <v>720</v>
          </cell>
          <cell r="AO156">
            <v>213648.63</v>
          </cell>
          <cell r="AP156">
            <v>0</v>
          </cell>
          <cell r="AQ156">
            <v>0</v>
          </cell>
          <cell r="AR156">
            <v>0</v>
          </cell>
          <cell r="AS156">
            <v>47240.67</v>
          </cell>
          <cell r="AT156">
            <v>0</v>
          </cell>
          <cell r="AU156">
            <v>39163.22</v>
          </cell>
          <cell r="AV156">
            <v>0</v>
          </cell>
          <cell r="AW156">
            <v>0</v>
          </cell>
          <cell r="AX156">
            <v>1902.68</v>
          </cell>
          <cell r="AY156">
            <v>0</v>
          </cell>
          <cell r="AZ156">
            <v>1658.13</v>
          </cell>
          <cell r="BA156">
            <v>243169.12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109975.84</v>
          </cell>
          <cell r="BN156">
            <v>2546.25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51603</v>
          </cell>
          <cell r="CB156">
            <v>0</v>
          </cell>
          <cell r="CC156">
            <v>0</v>
          </cell>
          <cell r="CD156">
            <v>0</v>
          </cell>
          <cell r="CE156">
            <v>68057.440000000002</v>
          </cell>
          <cell r="CF156">
            <v>6286.09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60027.24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22732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854.77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6927.12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4166503.8100000005</v>
          </cell>
        </row>
        <row r="157">
          <cell r="F157" t="str">
            <v>22204</v>
          </cell>
          <cell r="G157">
            <v>542578.04</v>
          </cell>
          <cell r="H157">
            <v>0</v>
          </cell>
          <cell r="I157">
            <v>981.02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3890</v>
          </cell>
          <cell r="R157">
            <v>0</v>
          </cell>
          <cell r="S157">
            <v>0</v>
          </cell>
          <cell r="T157">
            <v>0</v>
          </cell>
          <cell r="U157">
            <v>2538.35</v>
          </cell>
          <cell r="V157">
            <v>0</v>
          </cell>
          <cell r="W157">
            <v>0</v>
          </cell>
          <cell r="X157">
            <v>0</v>
          </cell>
          <cell r="Y157">
            <v>2319.15</v>
          </cell>
          <cell r="Z157">
            <v>2416.52</v>
          </cell>
          <cell r="AA157">
            <v>533.64</v>
          </cell>
          <cell r="AB157">
            <v>0</v>
          </cell>
          <cell r="AC157">
            <v>24444</v>
          </cell>
          <cell r="AD157">
            <v>210</v>
          </cell>
          <cell r="AE157">
            <v>50</v>
          </cell>
          <cell r="AF157">
            <v>0</v>
          </cell>
          <cell r="AG157">
            <v>1585.97</v>
          </cell>
          <cell r="AH157">
            <v>352.39</v>
          </cell>
          <cell r="AI157">
            <v>1530540.73</v>
          </cell>
          <cell r="AJ157">
            <v>19395.89</v>
          </cell>
          <cell r="AK157">
            <v>75922.16</v>
          </cell>
          <cell r="AL157">
            <v>0</v>
          </cell>
          <cell r="AM157">
            <v>0</v>
          </cell>
          <cell r="AN157">
            <v>0</v>
          </cell>
          <cell r="AO157">
            <v>85999.58</v>
          </cell>
          <cell r="AP157">
            <v>8234.82</v>
          </cell>
          <cell r="AQ157">
            <v>0</v>
          </cell>
          <cell r="AR157">
            <v>0</v>
          </cell>
          <cell r="AS157">
            <v>12843.73</v>
          </cell>
          <cell r="AT157">
            <v>0</v>
          </cell>
          <cell r="AU157">
            <v>25143.39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1179.69</v>
          </cell>
          <cell r="BA157">
            <v>175660.79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19255</v>
          </cell>
          <cell r="CB157">
            <v>0</v>
          </cell>
          <cell r="CC157">
            <v>0</v>
          </cell>
          <cell r="CD157">
            <v>0</v>
          </cell>
          <cell r="CE157">
            <v>27346.94</v>
          </cell>
          <cell r="CF157">
            <v>2249.33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50968.9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8479.83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480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3845.52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507.15</v>
          </cell>
          <cell r="FL157">
            <v>0</v>
          </cell>
          <cell r="FM157">
            <v>360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26030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2656342.5300000003</v>
          </cell>
        </row>
        <row r="158">
          <cell r="F158" t="str">
            <v>22207</v>
          </cell>
          <cell r="G158">
            <v>1051761.3799999999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3751</v>
          </cell>
          <cell r="N158">
            <v>0</v>
          </cell>
          <cell r="O158">
            <v>0</v>
          </cell>
          <cell r="P158">
            <v>0</v>
          </cell>
          <cell r="Q158">
            <v>17075</v>
          </cell>
          <cell r="R158">
            <v>0</v>
          </cell>
          <cell r="S158">
            <v>0</v>
          </cell>
          <cell r="T158">
            <v>0</v>
          </cell>
          <cell r="U158">
            <v>3184.99</v>
          </cell>
          <cell r="V158">
            <v>7874.69</v>
          </cell>
          <cell r="W158">
            <v>0</v>
          </cell>
          <cell r="X158">
            <v>0</v>
          </cell>
          <cell r="Y158">
            <v>0</v>
          </cell>
          <cell r="Z158">
            <v>65996.289999999994</v>
          </cell>
          <cell r="AA158">
            <v>562.16</v>
          </cell>
          <cell r="AB158">
            <v>0</v>
          </cell>
          <cell r="AC158">
            <v>34546.910000000003</v>
          </cell>
          <cell r="AD158">
            <v>585.5</v>
          </cell>
          <cell r="AE158">
            <v>0</v>
          </cell>
          <cell r="AF158">
            <v>0</v>
          </cell>
          <cell r="AG158">
            <v>40640.720000000001</v>
          </cell>
          <cell r="AH158">
            <v>17328.88</v>
          </cell>
          <cell r="AI158">
            <v>4149802.9</v>
          </cell>
          <cell r="AJ158">
            <v>78670.789999999994</v>
          </cell>
          <cell r="AK158">
            <v>454022.40000000002</v>
          </cell>
          <cell r="AL158">
            <v>0</v>
          </cell>
          <cell r="AM158">
            <v>0</v>
          </cell>
          <cell r="AN158">
            <v>0</v>
          </cell>
          <cell r="AO158">
            <v>427702.59</v>
          </cell>
          <cell r="AP158">
            <v>14813.79</v>
          </cell>
          <cell r="AQ158">
            <v>0</v>
          </cell>
          <cell r="AR158">
            <v>0</v>
          </cell>
          <cell r="AS158">
            <v>166368.85999999999</v>
          </cell>
          <cell r="AT158">
            <v>0</v>
          </cell>
          <cell r="AU158">
            <v>48180.37</v>
          </cell>
          <cell r="AV158">
            <v>0</v>
          </cell>
          <cell r="AW158">
            <v>529.39</v>
          </cell>
          <cell r="AX158">
            <v>6127.77</v>
          </cell>
          <cell r="AY158">
            <v>0</v>
          </cell>
          <cell r="AZ158">
            <v>4009.89</v>
          </cell>
          <cell r="BA158">
            <v>296870.06</v>
          </cell>
          <cell r="BB158">
            <v>945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3008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96128</v>
          </cell>
          <cell r="CB158">
            <v>0</v>
          </cell>
          <cell r="CC158">
            <v>11189</v>
          </cell>
          <cell r="CD158">
            <v>0</v>
          </cell>
          <cell r="CE158">
            <v>150505.60999999999</v>
          </cell>
          <cell r="CF158">
            <v>18063.12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142531.09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41487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29704.799999999999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21743.4</v>
          </cell>
          <cell r="FC158">
            <v>20625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38432.910000000003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7464769.2599999998</v>
          </cell>
        </row>
        <row r="159">
          <cell r="F159" t="str">
            <v>23042</v>
          </cell>
          <cell r="G159">
            <v>663770.23</v>
          </cell>
          <cell r="H159">
            <v>0</v>
          </cell>
          <cell r="I159">
            <v>0</v>
          </cell>
          <cell r="J159">
            <v>1774.8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2527</v>
          </cell>
          <cell r="Z159">
            <v>14207.45</v>
          </cell>
          <cell r="AA159">
            <v>1258.79</v>
          </cell>
          <cell r="AB159">
            <v>0</v>
          </cell>
          <cell r="AC159">
            <v>2254.6</v>
          </cell>
          <cell r="AD159">
            <v>0</v>
          </cell>
          <cell r="AE159">
            <v>0</v>
          </cell>
          <cell r="AF159">
            <v>0</v>
          </cell>
          <cell r="AG159">
            <v>11759.47</v>
          </cell>
          <cell r="AH159">
            <v>0</v>
          </cell>
          <cell r="AI159">
            <v>1131794.8500000001</v>
          </cell>
          <cell r="AJ159">
            <v>13343.82</v>
          </cell>
          <cell r="AK159">
            <v>90635.44</v>
          </cell>
          <cell r="AL159">
            <v>0</v>
          </cell>
          <cell r="AM159">
            <v>0</v>
          </cell>
          <cell r="AN159">
            <v>0</v>
          </cell>
          <cell r="AO159">
            <v>147317.47</v>
          </cell>
          <cell r="AP159">
            <v>4605.54</v>
          </cell>
          <cell r="AQ159">
            <v>0</v>
          </cell>
          <cell r="AR159">
            <v>0</v>
          </cell>
          <cell r="AS159">
            <v>32641.599999999999</v>
          </cell>
          <cell r="AT159">
            <v>0</v>
          </cell>
          <cell r="AU159">
            <v>13276.74</v>
          </cell>
          <cell r="AV159">
            <v>0</v>
          </cell>
          <cell r="AW159">
            <v>0</v>
          </cell>
          <cell r="AX159">
            <v>1848.98</v>
          </cell>
          <cell r="AY159">
            <v>0</v>
          </cell>
          <cell r="AZ159">
            <v>809.86</v>
          </cell>
          <cell r="BA159">
            <v>68955.56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3706.33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34071.79</v>
          </cell>
          <cell r="CB159">
            <v>0</v>
          </cell>
          <cell r="CC159">
            <v>0</v>
          </cell>
          <cell r="CD159">
            <v>0</v>
          </cell>
          <cell r="CE159">
            <v>78647.960000000006</v>
          </cell>
          <cell r="CF159">
            <v>8718.7999999999993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29814.15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18229.400000000001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3507.75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4266.79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400</v>
          </cell>
          <cell r="FS159">
            <v>4960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2389105.17</v>
          </cell>
        </row>
        <row r="160">
          <cell r="F160" t="str">
            <v>23054</v>
          </cell>
          <cell r="G160">
            <v>682659.82</v>
          </cell>
          <cell r="H160">
            <v>0</v>
          </cell>
          <cell r="I160">
            <v>0</v>
          </cell>
          <cell r="J160">
            <v>2248.61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5545.16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22222.77</v>
          </cell>
          <cell r="AA160">
            <v>1180.73</v>
          </cell>
          <cell r="AB160">
            <v>0</v>
          </cell>
          <cell r="AC160">
            <v>3358.99</v>
          </cell>
          <cell r="AD160">
            <v>0</v>
          </cell>
          <cell r="AE160">
            <v>0</v>
          </cell>
          <cell r="AF160">
            <v>0</v>
          </cell>
          <cell r="AG160">
            <v>1295.08</v>
          </cell>
          <cell r="AH160">
            <v>0</v>
          </cell>
          <cell r="AI160">
            <v>1293069.82</v>
          </cell>
          <cell r="AJ160">
            <v>8462.9599999999991</v>
          </cell>
          <cell r="AK160">
            <v>0</v>
          </cell>
          <cell r="AL160">
            <v>36.31</v>
          </cell>
          <cell r="AM160">
            <v>0</v>
          </cell>
          <cell r="AN160">
            <v>0</v>
          </cell>
          <cell r="AO160">
            <v>117600.95</v>
          </cell>
          <cell r="AP160">
            <v>14337.85</v>
          </cell>
          <cell r="AQ160">
            <v>0</v>
          </cell>
          <cell r="AR160">
            <v>0</v>
          </cell>
          <cell r="AS160">
            <v>44357.64</v>
          </cell>
          <cell r="AT160">
            <v>0</v>
          </cell>
          <cell r="AU160">
            <v>1195</v>
          </cell>
          <cell r="AV160">
            <v>0</v>
          </cell>
          <cell r="AW160">
            <v>0</v>
          </cell>
          <cell r="AX160">
            <v>1442.17</v>
          </cell>
          <cell r="AY160">
            <v>0</v>
          </cell>
          <cell r="AZ160">
            <v>2118.79</v>
          </cell>
          <cell r="BA160">
            <v>100576.3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4447.59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42378.35</v>
          </cell>
          <cell r="CB160">
            <v>0</v>
          </cell>
          <cell r="CC160">
            <v>0</v>
          </cell>
          <cell r="CD160">
            <v>0</v>
          </cell>
          <cell r="CE160">
            <v>55820.23</v>
          </cell>
          <cell r="CF160">
            <v>2540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51776.94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3148.17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2461820.23</v>
          </cell>
        </row>
        <row r="161">
          <cell r="F161" t="str">
            <v>23309</v>
          </cell>
          <cell r="G161">
            <v>7092608.3499999996</v>
          </cell>
          <cell r="H161">
            <v>0</v>
          </cell>
          <cell r="I161">
            <v>1768.03</v>
          </cell>
          <cell r="J161">
            <v>73067.240000000005</v>
          </cell>
          <cell r="K161">
            <v>0</v>
          </cell>
          <cell r="L161">
            <v>0</v>
          </cell>
          <cell r="M161">
            <v>3084.93</v>
          </cell>
          <cell r="N161">
            <v>0</v>
          </cell>
          <cell r="O161">
            <v>0</v>
          </cell>
          <cell r="P161">
            <v>0</v>
          </cell>
          <cell r="Q161">
            <v>2828</v>
          </cell>
          <cell r="R161">
            <v>3435</v>
          </cell>
          <cell r="S161">
            <v>0</v>
          </cell>
          <cell r="T161">
            <v>0</v>
          </cell>
          <cell r="U161">
            <v>50219.98</v>
          </cell>
          <cell r="V161">
            <v>0</v>
          </cell>
          <cell r="W161">
            <v>0</v>
          </cell>
          <cell r="X161">
            <v>0</v>
          </cell>
          <cell r="Y161">
            <v>76896.56</v>
          </cell>
          <cell r="Z161">
            <v>186300.58</v>
          </cell>
          <cell r="AA161">
            <v>14532.38</v>
          </cell>
          <cell r="AB161">
            <v>0</v>
          </cell>
          <cell r="AC161">
            <v>55133.42</v>
          </cell>
          <cell r="AD161">
            <v>37060.65</v>
          </cell>
          <cell r="AE161">
            <v>81838.7</v>
          </cell>
          <cell r="AF161">
            <v>105475.27</v>
          </cell>
          <cell r="AG161">
            <v>7781.2</v>
          </cell>
          <cell r="AH161">
            <v>27928.29</v>
          </cell>
          <cell r="AI161">
            <v>26569161.079999998</v>
          </cell>
          <cell r="AJ161">
            <v>815145.26</v>
          </cell>
          <cell r="AK161">
            <v>2843912.8</v>
          </cell>
          <cell r="AL161">
            <v>0</v>
          </cell>
          <cell r="AM161">
            <v>0</v>
          </cell>
          <cell r="AN161">
            <v>4455.33</v>
          </cell>
          <cell r="AO161">
            <v>3885564.81</v>
          </cell>
          <cell r="AP161">
            <v>152805.26</v>
          </cell>
          <cell r="AQ161">
            <v>0</v>
          </cell>
          <cell r="AR161">
            <v>0</v>
          </cell>
          <cell r="AS161">
            <v>1151426.81</v>
          </cell>
          <cell r="AT161">
            <v>113818.84</v>
          </cell>
          <cell r="AU161">
            <v>356570.76</v>
          </cell>
          <cell r="AV161">
            <v>0</v>
          </cell>
          <cell r="AW161">
            <v>566833.41</v>
          </cell>
          <cell r="AX161">
            <v>43360.01</v>
          </cell>
          <cell r="AY161">
            <v>0</v>
          </cell>
          <cell r="AZ161">
            <v>31403.53</v>
          </cell>
          <cell r="BA161">
            <v>1919825.45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81276.27</v>
          </cell>
          <cell r="BQ161">
            <v>0</v>
          </cell>
          <cell r="BR161">
            <v>280265.87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847263.1</v>
          </cell>
          <cell r="CB161">
            <v>0</v>
          </cell>
          <cell r="CC161">
            <v>43141</v>
          </cell>
          <cell r="CD161">
            <v>0</v>
          </cell>
          <cell r="CE161">
            <v>1049422.8</v>
          </cell>
          <cell r="CF161">
            <v>239848.08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60696.74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1409924.6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68937.05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411647.1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127289.68</v>
          </cell>
          <cell r="FC161">
            <v>0</v>
          </cell>
          <cell r="FD161">
            <v>167542.98000000001</v>
          </cell>
          <cell r="FE161">
            <v>0</v>
          </cell>
          <cell r="FF161">
            <v>0</v>
          </cell>
          <cell r="FG161">
            <v>0</v>
          </cell>
          <cell r="FH161">
            <v>251794.81</v>
          </cell>
          <cell r="FI161">
            <v>0</v>
          </cell>
          <cell r="FJ161">
            <v>32975.800000000003</v>
          </cell>
          <cell r="FK161">
            <v>0</v>
          </cell>
          <cell r="FL161">
            <v>1100901.8</v>
          </cell>
          <cell r="FM161">
            <v>480</v>
          </cell>
          <cell r="FN161">
            <v>0</v>
          </cell>
          <cell r="FO161">
            <v>29290.28</v>
          </cell>
          <cell r="FP161">
            <v>0</v>
          </cell>
          <cell r="FQ161">
            <v>0</v>
          </cell>
          <cell r="FR161">
            <v>153278.51</v>
          </cell>
          <cell r="FS161">
            <v>25319.23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52655537.62999998</v>
          </cell>
        </row>
        <row r="162">
          <cell r="F162" t="str">
            <v>23311</v>
          </cell>
          <cell r="G162">
            <v>555612.52</v>
          </cell>
          <cell r="H162">
            <v>0</v>
          </cell>
          <cell r="I162">
            <v>0</v>
          </cell>
          <cell r="J162">
            <v>111683.28</v>
          </cell>
          <cell r="K162">
            <v>0</v>
          </cell>
          <cell r="L162">
            <v>0</v>
          </cell>
          <cell r="M162">
            <v>700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806.67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16728.349999999999</v>
          </cell>
          <cell r="AA162">
            <v>2493.41</v>
          </cell>
          <cell r="AB162">
            <v>0</v>
          </cell>
          <cell r="AC162">
            <v>2197.0700000000002</v>
          </cell>
          <cell r="AD162">
            <v>50</v>
          </cell>
          <cell r="AE162">
            <v>3700</v>
          </cell>
          <cell r="AF162">
            <v>0</v>
          </cell>
          <cell r="AG162">
            <v>4854.43</v>
          </cell>
          <cell r="AH162">
            <v>4532.38</v>
          </cell>
          <cell r="AI162">
            <v>1703451.07</v>
          </cell>
          <cell r="AJ162">
            <v>32135.57</v>
          </cell>
          <cell r="AK162">
            <v>144115.07999999999</v>
          </cell>
          <cell r="AL162">
            <v>0</v>
          </cell>
          <cell r="AM162">
            <v>0</v>
          </cell>
          <cell r="AN162">
            <v>0</v>
          </cell>
          <cell r="AO162">
            <v>158291.69</v>
          </cell>
          <cell r="AP162">
            <v>4889.75</v>
          </cell>
          <cell r="AQ162">
            <v>0</v>
          </cell>
          <cell r="AR162">
            <v>0</v>
          </cell>
          <cell r="AS162">
            <v>56446.11</v>
          </cell>
          <cell r="AT162">
            <v>0</v>
          </cell>
          <cell r="AU162">
            <v>2668</v>
          </cell>
          <cell r="AV162">
            <v>0</v>
          </cell>
          <cell r="AW162">
            <v>0</v>
          </cell>
          <cell r="AX162">
            <v>1262.4100000000001</v>
          </cell>
          <cell r="AY162">
            <v>0</v>
          </cell>
          <cell r="AZ162">
            <v>1853.34</v>
          </cell>
          <cell r="BA162">
            <v>162652.35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2968.96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33780.120000000003</v>
          </cell>
          <cell r="CB162">
            <v>0</v>
          </cell>
          <cell r="CC162">
            <v>993</v>
          </cell>
          <cell r="CD162">
            <v>0</v>
          </cell>
          <cell r="CE162">
            <v>65996.399999999994</v>
          </cell>
          <cell r="CF162">
            <v>6234.96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52767.22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7756.25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3552.44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12000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3157172.83</v>
          </cell>
        </row>
        <row r="163">
          <cell r="F163" t="str">
            <v>23402</v>
          </cell>
          <cell r="G163">
            <v>2845258.91</v>
          </cell>
          <cell r="H163">
            <v>1058.6500000000001</v>
          </cell>
          <cell r="I163">
            <v>0</v>
          </cell>
          <cell r="J163">
            <v>10904.12</v>
          </cell>
          <cell r="K163">
            <v>0</v>
          </cell>
          <cell r="L163">
            <v>0</v>
          </cell>
          <cell r="M163">
            <v>6809.27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272.5</v>
          </cell>
          <cell r="V163">
            <v>0</v>
          </cell>
          <cell r="W163">
            <v>0</v>
          </cell>
          <cell r="X163">
            <v>0</v>
          </cell>
          <cell r="Y163">
            <v>2450.89</v>
          </cell>
          <cell r="Z163">
            <v>43196.31</v>
          </cell>
          <cell r="AA163">
            <v>9829.89</v>
          </cell>
          <cell r="AB163">
            <v>0</v>
          </cell>
          <cell r="AC163">
            <v>7668.54</v>
          </cell>
          <cell r="AD163">
            <v>745.07</v>
          </cell>
          <cell r="AE163">
            <v>2160</v>
          </cell>
          <cell r="AF163">
            <v>0</v>
          </cell>
          <cell r="AG163">
            <v>30.48</v>
          </cell>
          <cell r="AH163">
            <v>0</v>
          </cell>
          <cell r="AI163">
            <v>4136870.34</v>
          </cell>
          <cell r="AJ163">
            <v>100130.51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689898.46</v>
          </cell>
          <cell r="AP163">
            <v>43480.98</v>
          </cell>
          <cell r="AQ163">
            <v>0</v>
          </cell>
          <cell r="AR163">
            <v>0</v>
          </cell>
          <cell r="AS163">
            <v>197612.13</v>
          </cell>
          <cell r="AT163">
            <v>0</v>
          </cell>
          <cell r="AU163">
            <v>414.19</v>
          </cell>
          <cell r="AV163">
            <v>0</v>
          </cell>
          <cell r="AW163">
            <v>14322.77</v>
          </cell>
          <cell r="AX163">
            <v>6227.9</v>
          </cell>
          <cell r="AY163">
            <v>0</v>
          </cell>
          <cell r="AZ163">
            <v>8032.93</v>
          </cell>
          <cell r="BA163">
            <v>615014.09</v>
          </cell>
          <cell r="BB163">
            <v>0</v>
          </cell>
          <cell r="BC163">
            <v>3173.62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12894.12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170044.84</v>
          </cell>
          <cell r="CB163">
            <v>0</v>
          </cell>
          <cell r="CC163">
            <v>0</v>
          </cell>
          <cell r="CD163">
            <v>0</v>
          </cell>
          <cell r="CE163">
            <v>435660.21</v>
          </cell>
          <cell r="CF163">
            <v>39041.129999999997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265454.90000000002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6545.13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7933.99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20310.25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3179.05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3069.87</v>
          </cell>
          <cell r="FY163">
            <v>0</v>
          </cell>
          <cell r="FZ163">
            <v>0</v>
          </cell>
          <cell r="GA163">
            <v>0</v>
          </cell>
          <cell r="GB163">
            <v>9709696.0400000028</v>
          </cell>
        </row>
        <row r="164">
          <cell r="F164" t="str">
            <v>23403</v>
          </cell>
          <cell r="G164">
            <v>4484505.4400000004</v>
          </cell>
          <cell r="H164">
            <v>313.52</v>
          </cell>
          <cell r="I164">
            <v>57.75</v>
          </cell>
          <cell r="J164">
            <v>29685.200000000001</v>
          </cell>
          <cell r="K164">
            <v>0</v>
          </cell>
          <cell r="L164">
            <v>0</v>
          </cell>
          <cell r="M164">
            <v>8834</v>
          </cell>
          <cell r="N164">
            <v>0</v>
          </cell>
          <cell r="O164">
            <v>3633</v>
          </cell>
          <cell r="P164">
            <v>0</v>
          </cell>
          <cell r="Q164">
            <v>43333</v>
          </cell>
          <cell r="R164">
            <v>0</v>
          </cell>
          <cell r="S164">
            <v>0</v>
          </cell>
          <cell r="T164">
            <v>0</v>
          </cell>
          <cell r="U164">
            <v>7978.19</v>
          </cell>
          <cell r="V164">
            <v>0</v>
          </cell>
          <cell r="W164">
            <v>0</v>
          </cell>
          <cell r="X164">
            <v>0</v>
          </cell>
          <cell r="Y164">
            <v>161970.26999999999</v>
          </cell>
          <cell r="Z164">
            <v>107470.77</v>
          </cell>
          <cell r="AA164">
            <v>5704.63</v>
          </cell>
          <cell r="AB164">
            <v>0</v>
          </cell>
          <cell r="AC164">
            <v>38254.44</v>
          </cell>
          <cell r="AD164">
            <v>5165.33</v>
          </cell>
          <cell r="AE164">
            <v>31965.5</v>
          </cell>
          <cell r="AF164">
            <v>22156</v>
          </cell>
          <cell r="AG164">
            <v>48584.87</v>
          </cell>
          <cell r="AH164">
            <v>35415.61</v>
          </cell>
          <cell r="AI164">
            <v>12614927.060000001</v>
          </cell>
          <cell r="AJ164">
            <v>345609.44</v>
          </cell>
          <cell r="AK164">
            <v>0</v>
          </cell>
          <cell r="AL164">
            <v>249330.15</v>
          </cell>
          <cell r="AM164">
            <v>0</v>
          </cell>
          <cell r="AN164">
            <v>10000</v>
          </cell>
          <cell r="AO164">
            <v>1870514.85</v>
          </cell>
          <cell r="AP164">
            <v>163683.78</v>
          </cell>
          <cell r="AQ164">
            <v>0</v>
          </cell>
          <cell r="AR164">
            <v>0</v>
          </cell>
          <cell r="AS164">
            <v>528123.14</v>
          </cell>
          <cell r="AT164">
            <v>0</v>
          </cell>
          <cell r="AU164">
            <v>71919.16</v>
          </cell>
          <cell r="AV164">
            <v>0</v>
          </cell>
          <cell r="AW164">
            <v>200829.74</v>
          </cell>
          <cell r="AX164">
            <v>20655.38</v>
          </cell>
          <cell r="AY164">
            <v>0</v>
          </cell>
          <cell r="AZ164">
            <v>59626.76</v>
          </cell>
          <cell r="BA164">
            <v>1399186.44</v>
          </cell>
          <cell r="BB164">
            <v>0</v>
          </cell>
          <cell r="BC164">
            <v>5364.99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110217.06</v>
          </cell>
          <cell r="BN164">
            <v>11812.5</v>
          </cell>
          <cell r="BO164">
            <v>0</v>
          </cell>
          <cell r="BP164">
            <v>40013.33</v>
          </cell>
          <cell r="BQ164">
            <v>0</v>
          </cell>
          <cell r="BR164">
            <v>3000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442251</v>
          </cell>
          <cell r="CB164">
            <v>0</v>
          </cell>
          <cell r="CC164">
            <v>15242.92</v>
          </cell>
          <cell r="CD164">
            <v>0</v>
          </cell>
          <cell r="CE164">
            <v>562259.5</v>
          </cell>
          <cell r="CF164">
            <v>135340.54999999999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46815.96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787241.23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22707.93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165830.5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5755.3</v>
          </cell>
          <cell r="FS164">
            <v>1495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24924781.190000005</v>
          </cell>
        </row>
        <row r="165">
          <cell r="F165" t="str">
            <v>23404</v>
          </cell>
          <cell r="G165">
            <v>1492275.45</v>
          </cell>
          <cell r="H165">
            <v>0</v>
          </cell>
          <cell r="I165">
            <v>3735.04</v>
          </cell>
          <cell r="J165">
            <v>69668.3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44.25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5393.79</v>
          </cell>
          <cell r="AA165">
            <v>3696.16</v>
          </cell>
          <cell r="AB165">
            <v>0</v>
          </cell>
          <cell r="AC165">
            <v>7879.89</v>
          </cell>
          <cell r="AD165">
            <v>471.99</v>
          </cell>
          <cell r="AE165">
            <v>730</v>
          </cell>
          <cell r="AF165">
            <v>1032.5</v>
          </cell>
          <cell r="AG165">
            <v>15699.01</v>
          </cell>
          <cell r="AH165">
            <v>0</v>
          </cell>
          <cell r="AI165">
            <v>1402742.92</v>
          </cell>
          <cell r="AJ165">
            <v>54743.33</v>
          </cell>
          <cell r="AK165">
            <v>0</v>
          </cell>
          <cell r="AL165">
            <v>470912.08</v>
          </cell>
          <cell r="AM165">
            <v>0</v>
          </cell>
          <cell r="AN165">
            <v>0</v>
          </cell>
          <cell r="AO165">
            <v>327686.58</v>
          </cell>
          <cell r="AP165">
            <v>29753.57</v>
          </cell>
          <cell r="AQ165">
            <v>0</v>
          </cell>
          <cell r="AR165">
            <v>0</v>
          </cell>
          <cell r="AS165">
            <v>104312.18</v>
          </cell>
          <cell r="AT165">
            <v>0</v>
          </cell>
          <cell r="AU165">
            <v>12426.92</v>
          </cell>
          <cell r="AV165">
            <v>0</v>
          </cell>
          <cell r="AW165">
            <v>0</v>
          </cell>
          <cell r="AX165">
            <v>1715.91</v>
          </cell>
          <cell r="AY165">
            <v>0</v>
          </cell>
          <cell r="AZ165">
            <v>3473.8</v>
          </cell>
          <cell r="BA165">
            <v>480931.79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447700.57</v>
          </cell>
          <cell r="BN165">
            <v>36665.629999999997</v>
          </cell>
          <cell r="BO165">
            <v>0</v>
          </cell>
          <cell r="BP165">
            <v>5764.32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138065.62</v>
          </cell>
          <cell r="CB165">
            <v>0</v>
          </cell>
          <cell r="CC165">
            <v>0</v>
          </cell>
          <cell r="CD165">
            <v>0</v>
          </cell>
          <cell r="CE165">
            <v>152330.4</v>
          </cell>
          <cell r="CF165">
            <v>45294.239999999998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175401.73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23450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11656.69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13023.89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14927.67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3907.2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190</v>
          </cell>
          <cell r="FY165">
            <v>0</v>
          </cell>
          <cell r="FZ165">
            <v>0</v>
          </cell>
          <cell r="GA165">
            <v>0</v>
          </cell>
          <cell r="GB165">
            <v>5557703.4200000018</v>
          </cell>
        </row>
        <row r="166">
          <cell r="F166" t="str">
            <v>24014</v>
          </cell>
          <cell r="G166">
            <v>32063.09</v>
          </cell>
          <cell r="H166">
            <v>0</v>
          </cell>
          <cell r="I166">
            <v>0</v>
          </cell>
          <cell r="J166">
            <v>65.66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3938.04</v>
          </cell>
          <cell r="AA166">
            <v>2331.21</v>
          </cell>
          <cell r="AB166">
            <v>0</v>
          </cell>
          <cell r="AC166">
            <v>61920.83</v>
          </cell>
          <cell r="AD166">
            <v>136.72999999999999</v>
          </cell>
          <cell r="AE166">
            <v>2400</v>
          </cell>
          <cell r="AF166">
            <v>0</v>
          </cell>
          <cell r="AG166">
            <v>3979.94</v>
          </cell>
          <cell r="AH166">
            <v>0</v>
          </cell>
          <cell r="AI166">
            <v>795458.94</v>
          </cell>
          <cell r="AJ166">
            <v>16713.61</v>
          </cell>
          <cell r="AK166">
            <v>332182.52</v>
          </cell>
          <cell r="AL166">
            <v>263.5</v>
          </cell>
          <cell r="AM166">
            <v>0</v>
          </cell>
          <cell r="AN166">
            <v>0</v>
          </cell>
          <cell r="AO166">
            <v>100798.7</v>
          </cell>
          <cell r="AP166">
            <v>6441.6</v>
          </cell>
          <cell r="AQ166">
            <v>0</v>
          </cell>
          <cell r="AR166">
            <v>0</v>
          </cell>
          <cell r="AS166">
            <v>45811.43</v>
          </cell>
          <cell r="AT166">
            <v>0</v>
          </cell>
          <cell r="AU166">
            <v>17638.060000000001</v>
          </cell>
          <cell r="AV166">
            <v>0</v>
          </cell>
          <cell r="AW166">
            <v>0</v>
          </cell>
          <cell r="AX166">
            <v>639.07000000000005</v>
          </cell>
          <cell r="AY166">
            <v>0</v>
          </cell>
          <cell r="AZ166">
            <v>2330.79</v>
          </cell>
          <cell r="BA166">
            <v>166146.44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1299292.3500000001</v>
          </cell>
          <cell r="BN166">
            <v>45849.42</v>
          </cell>
          <cell r="BO166">
            <v>0</v>
          </cell>
          <cell r="BP166">
            <v>14151.93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48397</v>
          </cell>
          <cell r="CB166">
            <v>0</v>
          </cell>
          <cell r="CC166">
            <v>0</v>
          </cell>
          <cell r="CD166">
            <v>0</v>
          </cell>
          <cell r="CE166">
            <v>170198.22</v>
          </cell>
          <cell r="CF166">
            <v>20610.509999999998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12227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7142.69</v>
          </cell>
          <cell r="CS166">
            <v>121619.32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6984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26196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9172.15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4870.3100000000004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10000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3387971.0599999996</v>
          </cell>
        </row>
        <row r="167">
          <cell r="F167" t="str">
            <v>24019</v>
          </cell>
          <cell r="G167">
            <v>2139590.79</v>
          </cell>
          <cell r="H167">
            <v>0</v>
          </cell>
          <cell r="I167">
            <v>0</v>
          </cell>
          <cell r="J167">
            <v>5515.18</v>
          </cell>
          <cell r="K167">
            <v>0</v>
          </cell>
          <cell r="L167">
            <v>0</v>
          </cell>
          <cell r="M167">
            <v>7232.5</v>
          </cell>
          <cell r="N167">
            <v>0</v>
          </cell>
          <cell r="O167">
            <v>3175.23</v>
          </cell>
          <cell r="P167">
            <v>0</v>
          </cell>
          <cell r="Q167">
            <v>0</v>
          </cell>
          <cell r="R167">
            <v>1650</v>
          </cell>
          <cell r="S167">
            <v>0</v>
          </cell>
          <cell r="T167">
            <v>0</v>
          </cell>
          <cell r="U167">
            <v>40288.639999999999</v>
          </cell>
          <cell r="V167">
            <v>694.86</v>
          </cell>
          <cell r="W167">
            <v>0</v>
          </cell>
          <cell r="X167">
            <v>0</v>
          </cell>
          <cell r="Y167">
            <v>0</v>
          </cell>
          <cell r="Z167">
            <v>14376.18</v>
          </cell>
          <cell r="AA167">
            <v>20469.810000000001</v>
          </cell>
          <cell r="AB167">
            <v>0</v>
          </cell>
          <cell r="AC167">
            <v>64485.26</v>
          </cell>
          <cell r="AD167">
            <v>2249.4299999999998</v>
          </cell>
          <cell r="AE167">
            <v>15928.26</v>
          </cell>
          <cell r="AF167">
            <v>2850.98</v>
          </cell>
          <cell r="AG167">
            <v>6364.16</v>
          </cell>
          <cell r="AH167">
            <v>43846.53</v>
          </cell>
          <cell r="AI167">
            <v>32852072.399999999</v>
          </cell>
          <cell r="AJ167">
            <v>689957.78</v>
          </cell>
          <cell r="AK167">
            <v>5156120.5599999996</v>
          </cell>
          <cell r="AL167">
            <v>17560.77</v>
          </cell>
          <cell r="AM167">
            <v>0</v>
          </cell>
          <cell r="AN167">
            <v>0</v>
          </cell>
          <cell r="AO167">
            <v>4182998.44</v>
          </cell>
          <cell r="AP167">
            <v>185319.98</v>
          </cell>
          <cell r="AQ167">
            <v>0</v>
          </cell>
          <cell r="AR167">
            <v>0</v>
          </cell>
          <cell r="AS167">
            <v>795514.28</v>
          </cell>
          <cell r="AT167">
            <v>0</v>
          </cell>
          <cell r="AU167">
            <v>143319.28</v>
          </cell>
          <cell r="AV167">
            <v>0</v>
          </cell>
          <cell r="AW167">
            <v>152082.82999999999</v>
          </cell>
          <cell r="AX167">
            <v>50703.25</v>
          </cell>
          <cell r="AY167">
            <v>0</v>
          </cell>
          <cell r="AZ167">
            <v>13356.78</v>
          </cell>
          <cell r="BA167">
            <v>709123.38</v>
          </cell>
          <cell r="BB167">
            <v>5317</v>
          </cell>
          <cell r="BC167">
            <v>637.83000000000004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418573.96</v>
          </cell>
          <cell r="BJ167">
            <v>0</v>
          </cell>
          <cell r="BK167">
            <v>0</v>
          </cell>
          <cell r="BL167">
            <v>0</v>
          </cell>
          <cell r="BM167">
            <v>104351.23</v>
          </cell>
          <cell r="BN167">
            <v>36112.76</v>
          </cell>
          <cell r="BO167">
            <v>0</v>
          </cell>
          <cell r="BP167">
            <v>196914.45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856071.62</v>
          </cell>
          <cell r="CB167">
            <v>0</v>
          </cell>
          <cell r="CC167">
            <v>18099.25</v>
          </cell>
          <cell r="CD167">
            <v>0</v>
          </cell>
          <cell r="CE167">
            <v>522399.85</v>
          </cell>
          <cell r="CF167">
            <v>619619.34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14988.06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657309.73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95489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1407.07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19482.45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44441.66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50928062.800000004</v>
          </cell>
        </row>
        <row r="168">
          <cell r="F168" t="str">
            <v>24105</v>
          </cell>
          <cell r="G168">
            <v>916361.38</v>
          </cell>
          <cell r="H168">
            <v>0</v>
          </cell>
          <cell r="I168">
            <v>0</v>
          </cell>
          <cell r="J168">
            <v>2579.48</v>
          </cell>
          <cell r="K168">
            <v>0</v>
          </cell>
          <cell r="L168">
            <v>0</v>
          </cell>
          <cell r="M168">
            <v>2870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15154.81</v>
          </cell>
          <cell r="V168">
            <v>2014.16</v>
          </cell>
          <cell r="W168">
            <v>0</v>
          </cell>
          <cell r="X168">
            <v>0</v>
          </cell>
          <cell r="Y168">
            <v>0</v>
          </cell>
          <cell r="Z168">
            <v>70957.63</v>
          </cell>
          <cell r="AA168">
            <v>5538.94</v>
          </cell>
          <cell r="AB168">
            <v>0</v>
          </cell>
          <cell r="AC168">
            <v>3612</v>
          </cell>
          <cell r="AD168">
            <v>668.45</v>
          </cell>
          <cell r="AE168">
            <v>40</v>
          </cell>
          <cell r="AF168">
            <v>0</v>
          </cell>
          <cell r="AG168">
            <v>31448.07</v>
          </cell>
          <cell r="AH168">
            <v>55614.34</v>
          </cell>
          <cell r="AI168">
            <v>6971255.5199999996</v>
          </cell>
          <cell r="AJ168">
            <v>206500.02</v>
          </cell>
          <cell r="AK168">
            <v>1102915.6399999999</v>
          </cell>
          <cell r="AL168">
            <v>7535.24</v>
          </cell>
          <cell r="AM168">
            <v>0</v>
          </cell>
          <cell r="AN168">
            <v>0</v>
          </cell>
          <cell r="AO168">
            <v>848365.9</v>
          </cell>
          <cell r="AP168">
            <v>52313.62</v>
          </cell>
          <cell r="AQ168">
            <v>0</v>
          </cell>
          <cell r="AR168">
            <v>0</v>
          </cell>
          <cell r="AS168">
            <v>316693.53000000003</v>
          </cell>
          <cell r="AT168">
            <v>173167.52</v>
          </cell>
          <cell r="AU168">
            <v>64902.31</v>
          </cell>
          <cell r="AV168">
            <v>0</v>
          </cell>
          <cell r="AW168">
            <v>88050.2</v>
          </cell>
          <cell r="AX168">
            <v>6750.25</v>
          </cell>
          <cell r="AY168">
            <v>0</v>
          </cell>
          <cell r="AZ168">
            <v>8246</v>
          </cell>
          <cell r="BA168">
            <v>439200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121711.56</v>
          </cell>
          <cell r="BN168">
            <v>0</v>
          </cell>
          <cell r="BO168">
            <v>0</v>
          </cell>
          <cell r="BP168">
            <v>127501.66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214894.25</v>
          </cell>
          <cell r="CB168">
            <v>0</v>
          </cell>
          <cell r="CC168">
            <v>15740.6</v>
          </cell>
          <cell r="CD168">
            <v>0</v>
          </cell>
          <cell r="CE168">
            <v>413749.26</v>
          </cell>
          <cell r="CF168">
            <v>66902.080000000002</v>
          </cell>
          <cell r="CG168">
            <v>16287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11960.66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276737.46999999997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25461.22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80128.11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6025.5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23845.83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1200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1080</v>
          </cell>
          <cell r="FP168">
            <v>0</v>
          </cell>
          <cell r="FQ168">
            <v>0</v>
          </cell>
          <cell r="FR168">
            <v>0</v>
          </cell>
          <cell r="FS168">
            <v>26011.09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12821991.299999999</v>
          </cell>
        </row>
        <row r="169">
          <cell r="F169" t="str">
            <v>24111</v>
          </cell>
          <cell r="G169">
            <v>1027569.86</v>
          </cell>
          <cell r="H169">
            <v>0</v>
          </cell>
          <cell r="I169">
            <v>0</v>
          </cell>
          <cell r="J169">
            <v>913.87</v>
          </cell>
          <cell r="K169">
            <v>0</v>
          </cell>
          <cell r="L169">
            <v>0</v>
          </cell>
          <cell r="M169">
            <v>1940.86</v>
          </cell>
          <cell r="N169">
            <v>0</v>
          </cell>
          <cell r="O169">
            <v>10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5833</v>
          </cell>
          <cell r="V169">
            <v>13439.95</v>
          </cell>
          <cell r="W169">
            <v>0</v>
          </cell>
          <cell r="X169">
            <v>0</v>
          </cell>
          <cell r="Y169">
            <v>0</v>
          </cell>
          <cell r="Z169">
            <v>2637.48</v>
          </cell>
          <cell r="AA169">
            <v>4531.6499999999996</v>
          </cell>
          <cell r="AB169">
            <v>0</v>
          </cell>
          <cell r="AC169">
            <v>802</v>
          </cell>
          <cell r="AD169">
            <v>542.86</v>
          </cell>
          <cell r="AE169">
            <v>12316</v>
          </cell>
          <cell r="AF169">
            <v>0</v>
          </cell>
          <cell r="AG169">
            <v>56949.03</v>
          </cell>
          <cell r="AH169">
            <v>148159.14000000001</v>
          </cell>
          <cell r="AI169">
            <v>5934751.8300000001</v>
          </cell>
          <cell r="AJ169">
            <v>145816.51999999999</v>
          </cell>
          <cell r="AK169">
            <v>876908.88</v>
          </cell>
          <cell r="AL169">
            <v>7024.09</v>
          </cell>
          <cell r="AM169">
            <v>0</v>
          </cell>
          <cell r="AN169">
            <v>0</v>
          </cell>
          <cell r="AO169">
            <v>677724.77</v>
          </cell>
          <cell r="AP169">
            <v>122326.87</v>
          </cell>
          <cell r="AQ169">
            <v>0</v>
          </cell>
          <cell r="AR169">
            <v>0</v>
          </cell>
          <cell r="AS169">
            <v>417262.75</v>
          </cell>
          <cell r="AT169">
            <v>0</v>
          </cell>
          <cell r="AU169">
            <v>58882.720000000001</v>
          </cell>
          <cell r="AV169">
            <v>0</v>
          </cell>
          <cell r="AW169">
            <v>421293.24</v>
          </cell>
          <cell r="AX169">
            <v>9181.7999999999993</v>
          </cell>
          <cell r="AY169">
            <v>0</v>
          </cell>
          <cell r="AZ169">
            <v>8395.61</v>
          </cell>
          <cell r="BA169">
            <v>176177.71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6700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116367.21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203580</v>
          </cell>
          <cell r="CB169">
            <v>0</v>
          </cell>
          <cell r="CC169">
            <v>9153</v>
          </cell>
          <cell r="CD169">
            <v>0</v>
          </cell>
          <cell r="CE169">
            <v>983592.14</v>
          </cell>
          <cell r="CF169">
            <v>72031</v>
          </cell>
          <cell r="CG169">
            <v>118310.39999999999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73805.53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444229.38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6454.95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30260.52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15016.3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16609.8</v>
          </cell>
          <cell r="FQ169">
            <v>0</v>
          </cell>
          <cell r="FR169">
            <v>46801.18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12274303.900000002</v>
          </cell>
        </row>
        <row r="170">
          <cell r="F170" t="str">
            <v>24122</v>
          </cell>
          <cell r="G170">
            <v>681251.36</v>
          </cell>
          <cell r="H170">
            <v>0</v>
          </cell>
          <cell r="I170">
            <v>0</v>
          </cell>
          <cell r="J170">
            <v>2567.75</v>
          </cell>
          <cell r="K170">
            <v>0</v>
          </cell>
          <cell r="L170">
            <v>0</v>
          </cell>
          <cell r="M170">
            <v>22038.63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33940.160000000003</v>
          </cell>
          <cell r="AA170">
            <v>1174.8900000000001</v>
          </cell>
          <cell r="AB170">
            <v>0</v>
          </cell>
          <cell r="AC170">
            <v>5000</v>
          </cell>
          <cell r="AD170">
            <v>5200</v>
          </cell>
          <cell r="AE170">
            <v>0</v>
          </cell>
          <cell r="AF170">
            <v>0</v>
          </cell>
          <cell r="AG170">
            <v>27922.51</v>
          </cell>
          <cell r="AH170">
            <v>14326.95</v>
          </cell>
          <cell r="AI170">
            <v>2408525.4300000002</v>
          </cell>
          <cell r="AJ170">
            <v>38603.97</v>
          </cell>
          <cell r="AK170">
            <v>211541.84</v>
          </cell>
          <cell r="AL170">
            <v>5299.44</v>
          </cell>
          <cell r="AM170">
            <v>0</v>
          </cell>
          <cell r="AN170">
            <v>54599.27</v>
          </cell>
          <cell r="AO170">
            <v>227449.07</v>
          </cell>
          <cell r="AP170">
            <v>20742.25</v>
          </cell>
          <cell r="AQ170">
            <v>0</v>
          </cell>
          <cell r="AR170">
            <v>0</v>
          </cell>
          <cell r="AS170">
            <v>96788.36</v>
          </cell>
          <cell r="AT170">
            <v>0</v>
          </cell>
          <cell r="AU170">
            <v>35085.480000000003</v>
          </cell>
          <cell r="AV170">
            <v>0</v>
          </cell>
          <cell r="AW170">
            <v>39460.080000000002</v>
          </cell>
          <cell r="AX170">
            <v>2994.68</v>
          </cell>
          <cell r="AY170">
            <v>0</v>
          </cell>
          <cell r="AZ170">
            <v>6331.27</v>
          </cell>
          <cell r="BA170">
            <v>164623.56</v>
          </cell>
          <cell r="BB170">
            <v>5289.1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33582.04</v>
          </cell>
          <cell r="BQ170">
            <v>0</v>
          </cell>
          <cell r="BR170">
            <v>55540.02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53735.22</v>
          </cell>
          <cell r="CB170">
            <v>0</v>
          </cell>
          <cell r="CC170">
            <v>2790</v>
          </cell>
          <cell r="CD170">
            <v>0</v>
          </cell>
          <cell r="CE170">
            <v>137685.54999999999</v>
          </cell>
          <cell r="CF170">
            <v>1081.48</v>
          </cell>
          <cell r="CG170">
            <v>14810.33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106061.1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14403.21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4530445</v>
          </cell>
        </row>
        <row r="171">
          <cell r="F171" t="str">
            <v>24350</v>
          </cell>
          <cell r="G171">
            <v>1714802.76</v>
          </cell>
          <cell r="H171">
            <v>0</v>
          </cell>
          <cell r="I171">
            <v>0</v>
          </cell>
          <cell r="J171">
            <v>4848.07</v>
          </cell>
          <cell r="K171">
            <v>0</v>
          </cell>
          <cell r="L171">
            <v>0</v>
          </cell>
          <cell r="M171">
            <v>5941</v>
          </cell>
          <cell r="N171">
            <v>0</v>
          </cell>
          <cell r="O171">
            <v>0</v>
          </cell>
          <cell r="P171">
            <v>0</v>
          </cell>
          <cell r="Q171">
            <v>22587</v>
          </cell>
          <cell r="R171">
            <v>0</v>
          </cell>
          <cell r="S171">
            <v>0</v>
          </cell>
          <cell r="T171">
            <v>0</v>
          </cell>
          <cell r="U171">
            <v>8234.41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80696.490000000005</v>
          </cell>
          <cell r="AA171">
            <v>468.26</v>
          </cell>
          <cell r="AB171">
            <v>20.420000000000002</v>
          </cell>
          <cell r="AC171">
            <v>32449.119999999999</v>
          </cell>
          <cell r="AD171">
            <v>1414.5</v>
          </cell>
          <cell r="AE171">
            <v>1829</v>
          </cell>
          <cell r="AF171">
            <v>0</v>
          </cell>
          <cell r="AG171">
            <v>24760.97</v>
          </cell>
          <cell r="AH171">
            <v>0</v>
          </cell>
          <cell r="AI171">
            <v>4006270.58</v>
          </cell>
          <cell r="AJ171">
            <v>80520.679999999993</v>
          </cell>
          <cell r="AK171">
            <v>0</v>
          </cell>
          <cell r="AL171">
            <v>14106.96</v>
          </cell>
          <cell r="AM171">
            <v>0</v>
          </cell>
          <cell r="AN171">
            <v>0</v>
          </cell>
          <cell r="AO171">
            <v>398564.87</v>
          </cell>
          <cell r="AP171">
            <v>10420.790000000001</v>
          </cell>
          <cell r="AQ171">
            <v>0</v>
          </cell>
          <cell r="AR171">
            <v>0</v>
          </cell>
          <cell r="AS171">
            <v>138516.51</v>
          </cell>
          <cell r="AT171">
            <v>0</v>
          </cell>
          <cell r="AU171">
            <v>53352.25</v>
          </cell>
          <cell r="AV171">
            <v>0</v>
          </cell>
          <cell r="AW171">
            <v>7074.85</v>
          </cell>
          <cell r="AX171">
            <v>0</v>
          </cell>
          <cell r="AY171">
            <v>0</v>
          </cell>
          <cell r="AZ171">
            <v>3168.59</v>
          </cell>
          <cell r="BA171">
            <v>469166.42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71424.05</v>
          </cell>
          <cell r="BQ171">
            <v>0</v>
          </cell>
          <cell r="BR171">
            <v>3946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5685</v>
          </cell>
          <cell r="CD171">
            <v>0</v>
          </cell>
          <cell r="CE171">
            <v>167090.18</v>
          </cell>
          <cell r="CF171">
            <v>30975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8794.1</v>
          </cell>
          <cell r="CS171">
            <v>115299.44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29266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17169.330000000002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245000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7773863.5999999987</v>
          </cell>
        </row>
        <row r="172">
          <cell r="F172" t="str">
            <v>24404</v>
          </cell>
          <cell r="G172">
            <v>1602112.21</v>
          </cell>
          <cell r="H172">
            <v>0</v>
          </cell>
          <cell r="I172">
            <v>0</v>
          </cell>
          <cell r="J172">
            <v>18163.919999999998</v>
          </cell>
          <cell r="K172">
            <v>0</v>
          </cell>
          <cell r="L172">
            <v>0</v>
          </cell>
          <cell r="M172">
            <v>9992.58</v>
          </cell>
          <cell r="N172">
            <v>0</v>
          </cell>
          <cell r="O172">
            <v>607</v>
          </cell>
          <cell r="P172">
            <v>0</v>
          </cell>
          <cell r="Q172">
            <v>9093</v>
          </cell>
          <cell r="R172">
            <v>0</v>
          </cell>
          <cell r="S172">
            <v>0</v>
          </cell>
          <cell r="T172">
            <v>0</v>
          </cell>
          <cell r="U172">
            <v>4165.38</v>
          </cell>
          <cell r="V172">
            <v>28</v>
          </cell>
          <cell r="W172">
            <v>0</v>
          </cell>
          <cell r="X172">
            <v>0</v>
          </cell>
          <cell r="Y172">
            <v>0</v>
          </cell>
          <cell r="Z172">
            <v>75354.05</v>
          </cell>
          <cell r="AA172">
            <v>2706.14</v>
          </cell>
          <cell r="AB172">
            <v>0</v>
          </cell>
          <cell r="AC172">
            <v>1057.8499999999999</v>
          </cell>
          <cell r="AD172">
            <v>624.27</v>
          </cell>
          <cell r="AE172">
            <v>21075.919999999998</v>
          </cell>
          <cell r="AF172">
            <v>615.73</v>
          </cell>
          <cell r="AG172">
            <v>14299.54</v>
          </cell>
          <cell r="AH172">
            <v>42989.58</v>
          </cell>
          <cell r="AI172">
            <v>6902332.7400000002</v>
          </cell>
          <cell r="AJ172">
            <v>127150.01</v>
          </cell>
          <cell r="AK172">
            <v>825459.08</v>
          </cell>
          <cell r="AL172">
            <v>13255.19</v>
          </cell>
          <cell r="AM172">
            <v>0</v>
          </cell>
          <cell r="AN172">
            <v>0</v>
          </cell>
          <cell r="AO172">
            <v>692934.33</v>
          </cell>
          <cell r="AP172">
            <v>41191.440000000002</v>
          </cell>
          <cell r="AQ172">
            <v>0</v>
          </cell>
          <cell r="AR172">
            <v>0</v>
          </cell>
          <cell r="AS172">
            <v>343658.67</v>
          </cell>
          <cell r="AT172">
            <v>0</v>
          </cell>
          <cell r="AU172">
            <v>60378.71</v>
          </cell>
          <cell r="AV172">
            <v>0</v>
          </cell>
          <cell r="AW172">
            <v>190525.18</v>
          </cell>
          <cell r="AX172">
            <v>10872.98</v>
          </cell>
          <cell r="AY172">
            <v>0</v>
          </cell>
          <cell r="AZ172">
            <v>10175.91</v>
          </cell>
          <cell r="BA172">
            <v>651318.81000000006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133848.43</v>
          </cell>
          <cell r="BQ172">
            <v>0</v>
          </cell>
          <cell r="BR172">
            <v>0</v>
          </cell>
          <cell r="BS172">
            <v>25991.41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207526.83</v>
          </cell>
          <cell r="CB172">
            <v>0</v>
          </cell>
          <cell r="CC172">
            <v>8823</v>
          </cell>
          <cell r="CD172">
            <v>0</v>
          </cell>
          <cell r="CE172">
            <v>312188.71999999997</v>
          </cell>
          <cell r="CF172">
            <v>107605.25</v>
          </cell>
          <cell r="CG172">
            <v>112548.74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31091.46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389036.92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9429.2999999999993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5843.36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27735.71</v>
          </cell>
          <cell r="FC172">
            <v>0</v>
          </cell>
          <cell r="FD172">
            <v>24256.720000000001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4828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13072892.070000004</v>
          </cell>
        </row>
        <row r="173">
          <cell r="F173" t="str">
            <v>24410</v>
          </cell>
          <cell r="G173">
            <v>1483044.34</v>
          </cell>
          <cell r="H173">
            <v>0</v>
          </cell>
          <cell r="I173">
            <v>0</v>
          </cell>
          <cell r="J173">
            <v>2531.87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12662.25</v>
          </cell>
          <cell r="R173">
            <v>0</v>
          </cell>
          <cell r="S173">
            <v>0</v>
          </cell>
          <cell r="T173">
            <v>0</v>
          </cell>
          <cell r="U173">
            <v>405.75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31244.16</v>
          </cell>
          <cell r="AA173">
            <v>1804.47</v>
          </cell>
          <cell r="AB173">
            <v>0</v>
          </cell>
          <cell r="AC173">
            <v>0</v>
          </cell>
          <cell r="AD173">
            <v>885.25</v>
          </cell>
          <cell r="AE173">
            <v>0</v>
          </cell>
          <cell r="AF173">
            <v>0</v>
          </cell>
          <cell r="AG173">
            <v>80661.820000000007</v>
          </cell>
          <cell r="AH173">
            <v>0</v>
          </cell>
          <cell r="AI173">
            <v>3739492.37</v>
          </cell>
          <cell r="AJ173">
            <v>0</v>
          </cell>
          <cell r="AK173">
            <v>2131.92</v>
          </cell>
          <cell r="AL173">
            <v>12189.58</v>
          </cell>
          <cell r="AM173">
            <v>0</v>
          </cell>
          <cell r="AN173">
            <v>0</v>
          </cell>
          <cell r="AO173">
            <v>452121.19</v>
          </cell>
          <cell r="AP173">
            <v>64076.33</v>
          </cell>
          <cell r="AQ173">
            <v>0</v>
          </cell>
          <cell r="AR173">
            <v>0</v>
          </cell>
          <cell r="AS173">
            <v>184411.27</v>
          </cell>
          <cell r="AT173">
            <v>0</v>
          </cell>
          <cell r="AU173">
            <v>32500.34</v>
          </cell>
          <cell r="AV173">
            <v>0</v>
          </cell>
          <cell r="AW173">
            <v>80527.42</v>
          </cell>
          <cell r="AX173">
            <v>5290.41</v>
          </cell>
          <cell r="AY173">
            <v>0</v>
          </cell>
          <cell r="AZ173">
            <v>4314.45</v>
          </cell>
          <cell r="BA173">
            <v>209980.44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65648.14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144496.82999999999</v>
          </cell>
          <cell r="CB173">
            <v>0</v>
          </cell>
          <cell r="CC173">
            <v>8145</v>
          </cell>
          <cell r="CD173">
            <v>0</v>
          </cell>
          <cell r="CE173">
            <v>379570.31</v>
          </cell>
          <cell r="CF173">
            <v>36041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12912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190444.35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3000.6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19884.57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7260418.4299999997</v>
          </cell>
        </row>
        <row r="174">
          <cell r="F174" t="str">
            <v>25101</v>
          </cell>
          <cell r="G174">
            <v>2905809.06</v>
          </cell>
          <cell r="H174">
            <v>0</v>
          </cell>
          <cell r="I174">
            <v>1179.24</v>
          </cell>
          <cell r="J174">
            <v>25857.24</v>
          </cell>
          <cell r="K174">
            <v>0</v>
          </cell>
          <cell r="L174">
            <v>0</v>
          </cell>
          <cell r="M174">
            <v>24975</v>
          </cell>
          <cell r="N174">
            <v>0</v>
          </cell>
          <cell r="O174">
            <v>1664.3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9335.17</v>
          </cell>
          <cell r="W174">
            <v>0</v>
          </cell>
          <cell r="X174">
            <v>561.46</v>
          </cell>
          <cell r="Y174">
            <v>266</v>
          </cell>
          <cell r="Z174">
            <v>72668.36</v>
          </cell>
          <cell r="AA174">
            <v>4134.6899999999996</v>
          </cell>
          <cell r="AB174">
            <v>0</v>
          </cell>
          <cell r="AC174">
            <v>179240.78</v>
          </cell>
          <cell r="AD174">
            <v>1022.94</v>
          </cell>
          <cell r="AE174">
            <v>1746</v>
          </cell>
          <cell r="AF174">
            <v>2001.46</v>
          </cell>
          <cell r="AG174">
            <v>31903.35</v>
          </cell>
          <cell r="AH174">
            <v>0</v>
          </cell>
          <cell r="AI174">
            <v>6072722.29</v>
          </cell>
          <cell r="AJ174">
            <v>239059.46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1231188.3400000001</v>
          </cell>
          <cell r="AP174">
            <v>36979.35</v>
          </cell>
          <cell r="AQ174">
            <v>0</v>
          </cell>
          <cell r="AR174">
            <v>0</v>
          </cell>
          <cell r="AS174">
            <v>300859.28000000003</v>
          </cell>
          <cell r="AT174">
            <v>0</v>
          </cell>
          <cell r="AU174">
            <v>65014.69</v>
          </cell>
          <cell r="AV174">
            <v>0</v>
          </cell>
          <cell r="AW174">
            <v>57691.05</v>
          </cell>
          <cell r="AX174">
            <v>9721.4599999999991</v>
          </cell>
          <cell r="AY174">
            <v>0</v>
          </cell>
          <cell r="AZ174">
            <v>12270.95</v>
          </cell>
          <cell r="BA174">
            <v>715795.9</v>
          </cell>
          <cell r="BB174">
            <v>48487.78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13354.06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6118.82</v>
          </cell>
          <cell r="CD174">
            <v>0</v>
          </cell>
          <cell r="CE174">
            <v>209929.06</v>
          </cell>
          <cell r="CF174">
            <v>347849.61</v>
          </cell>
          <cell r="CG174">
            <v>34345.33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16501.79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59194.35</v>
          </cell>
          <cell r="CR174">
            <v>12377.75</v>
          </cell>
          <cell r="CS174">
            <v>381467.84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56355.28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31132.6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4773.95</v>
          </cell>
          <cell r="FS174">
            <v>0</v>
          </cell>
          <cell r="FT174">
            <v>127356.52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312428.19</v>
          </cell>
          <cell r="GB174">
            <v>13665340.749999996</v>
          </cell>
        </row>
        <row r="175">
          <cell r="F175" t="str">
            <v>25116</v>
          </cell>
          <cell r="G175">
            <v>769200.81</v>
          </cell>
          <cell r="H175">
            <v>0</v>
          </cell>
          <cell r="I175">
            <v>0</v>
          </cell>
          <cell r="J175">
            <v>92312.66</v>
          </cell>
          <cell r="K175">
            <v>0</v>
          </cell>
          <cell r="L175">
            <v>0</v>
          </cell>
          <cell r="M175">
            <v>8758.52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1297.1199999999999</v>
          </cell>
          <cell r="AA175">
            <v>5287.7</v>
          </cell>
          <cell r="AB175">
            <v>0</v>
          </cell>
          <cell r="AC175">
            <v>94606.58</v>
          </cell>
          <cell r="AD175">
            <v>670.69</v>
          </cell>
          <cell r="AE175">
            <v>130</v>
          </cell>
          <cell r="AF175">
            <v>0</v>
          </cell>
          <cell r="AG175">
            <v>31352.36</v>
          </cell>
          <cell r="AH175">
            <v>105569.32</v>
          </cell>
          <cell r="AI175">
            <v>4114644.91</v>
          </cell>
          <cell r="AJ175">
            <v>69153.48</v>
          </cell>
          <cell r="AK175">
            <v>631536.36</v>
          </cell>
          <cell r="AL175">
            <v>0</v>
          </cell>
          <cell r="AM175">
            <v>0</v>
          </cell>
          <cell r="AN175">
            <v>27.63</v>
          </cell>
          <cell r="AO175">
            <v>422604.2</v>
          </cell>
          <cell r="AP175">
            <v>0</v>
          </cell>
          <cell r="AQ175">
            <v>0</v>
          </cell>
          <cell r="AR175">
            <v>0</v>
          </cell>
          <cell r="AS175">
            <v>174842</v>
          </cell>
          <cell r="AT175">
            <v>0</v>
          </cell>
          <cell r="AU175">
            <v>44602.48</v>
          </cell>
          <cell r="AV175">
            <v>0</v>
          </cell>
          <cell r="AW175">
            <v>78726.23</v>
          </cell>
          <cell r="AX175">
            <v>5557.29</v>
          </cell>
          <cell r="AY175">
            <v>0</v>
          </cell>
          <cell r="AZ175">
            <v>6034.48</v>
          </cell>
          <cell r="BA175">
            <v>260979.78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132575.04000000001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137547.63</v>
          </cell>
          <cell r="CB175">
            <v>0</v>
          </cell>
          <cell r="CC175">
            <v>5085.5600000000004</v>
          </cell>
          <cell r="CD175">
            <v>0</v>
          </cell>
          <cell r="CE175">
            <v>185446</v>
          </cell>
          <cell r="CF175">
            <v>38979.120000000003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281837.69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6244.84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22947.45</v>
          </cell>
          <cell r="FC175">
            <v>4711.33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94394.07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7827663.3300000029</v>
          </cell>
        </row>
        <row r="176">
          <cell r="F176" t="str">
            <v>25118</v>
          </cell>
          <cell r="G176">
            <v>588471.87</v>
          </cell>
          <cell r="H176">
            <v>0</v>
          </cell>
          <cell r="I176">
            <v>8194.68</v>
          </cell>
          <cell r="J176">
            <v>85791.44</v>
          </cell>
          <cell r="K176">
            <v>0</v>
          </cell>
          <cell r="L176">
            <v>0</v>
          </cell>
          <cell r="M176">
            <v>5395.09</v>
          </cell>
          <cell r="N176">
            <v>0</v>
          </cell>
          <cell r="O176">
            <v>0</v>
          </cell>
          <cell r="P176">
            <v>0</v>
          </cell>
          <cell r="Q176">
            <v>7285</v>
          </cell>
          <cell r="R176">
            <v>0</v>
          </cell>
          <cell r="S176">
            <v>0</v>
          </cell>
          <cell r="T176">
            <v>0</v>
          </cell>
          <cell r="U176">
            <v>787.23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5971.7</v>
          </cell>
          <cell r="AA176">
            <v>3383.05</v>
          </cell>
          <cell r="AB176">
            <v>0</v>
          </cell>
          <cell r="AC176">
            <v>5624.75</v>
          </cell>
          <cell r="AD176">
            <v>1657.45</v>
          </cell>
          <cell r="AE176">
            <v>31150</v>
          </cell>
          <cell r="AF176">
            <v>116.3</v>
          </cell>
          <cell r="AG176">
            <v>1630</v>
          </cell>
          <cell r="AH176">
            <v>15081.72</v>
          </cell>
          <cell r="AI176">
            <v>3912623.05</v>
          </cell>
          <cell r="AJ176">
            <v>105573.54</v>
          </cell>
          <cell r="AK176">
            <v>644426.16</v>
          </cell>
          <cell r="AL176">
            <v>0</v>
          </cell>
          <cell r="AM176">
            <v>0</v>
          </cell>
          <cell r="AN176">
            <v>0</v>
          </cell>
          <cell r="AO176">
            <v>447108.52</v>
          </cell>
          <cell r="AP176">
            <v>139438.28</v>
          </cell>
          <cell r="AQ176">
            <v>0</v>
          </cell>
          <cell r="AR176">
            <v>0</v>
          </cell>
          <cell r="AS176">
            <v>169873.58</v>
          </cell>
          <cell r="AT176">
            <v>0</v>
          </cell>
          <cell r="AU176">
            <v>3470.43</v>
          </cell>
          <cell r="AV176">
            <v>14120.38</v>
          </cell>
          <cell r="AW176">
            <v>97832.93</v>
          </cell>
          <cell r="AX176">
            <v>5847.63</v>
          </cell>
          <cell r="AY176">
            <v>0</v>
          </cell>
          <cell r="AZ176">
            <v>4771.68</v>
          </cell>
          <cell r="BA176">
            <v>361135.89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861273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105782.49</v>
          </cell>
          <cell r="CB176">
            <v>0</v>
          </cell>
          <cell r="CC176">
            <v>4734</v>
          </cell>
          <cell r="CD176">
            <v>0</v>
          </cell>
          <cell r="CE176">
            <v>227931.21</v>
          </cell>
          <cell r="CF176">
            <v>34302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13618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30924.93</v>
          </cell>
          <cell r="CR176">
            <v>0</v>
          </cell>
          <cell r="CS176">
            <v>236588.59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9993.7199999999993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12042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34568.65</v>
          </cell>
          <cell r="FC176">
            <v>10309.5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43583.49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30000</v>
          </cell>
          <cell r="FS176">
            <v>15674.03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8338087.96</v>
          </cell>
        </row>
        <row r="177">
          <cell r="F177" t="str">
            <v>25155</v>
          </cell>
          <cell r="G177">
            <v>525430.98</v>
          </cell>
          <cell r="H177">
            <v>0</v>
          </cell>
          <cell r="I177">
            <v>4715</v>
          </cell>
          <cell r="J177">
            <v>190158.33</v>
          </cell>
          <cell r="K177">
            <v>0</v>
          </cell>
          <cell r="L177">
            <v>0</v>
          </cell>
          <cell r="M177">
            <v>14885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358.97</v>
          </cell>
          <cell r="V177">
            <v>6</v>
          </cell>
          <cell r="W177">
            <v>0</v>
          </cell>
          <cell r="X177">
            <v>0</v>
          </cell>
          <cell r="Y177">
            <v>0</v>
          </cell>
          <cell r="Z177">
            <v>38641.06</v>
          </cell>
          <cell r="AA177">
            <v>4257.3599999999997</v>
          </cell>
          <cell r="AB177">
            <v>0</v>
          </cell>
          <cell r="AC177">
            <v>4450</v>
          </cell>
          <cell r="AD177">
            <v>795.14</v>
          </cell>
          <cell r="AE177">
            <v>225</v>
          </cell>
          <cell r="AF177">
            <v>2559.7600000000002</v>
          </cell>
          <cell r="AG177">
            <v>866.15</v>
          </cell>
          <cell r="AH177">
            <v>2690.25</v>
          </cell>
          <cell r="AI177">
            <v>2724938.15</v>
          </cell>
          <cell r="AJ177">
            <v>63121.88</v>
          </cell>
          <cell r="AK177">
            <v>264755.24</v>
          </cell>
          <cell r="AL177">
            <v>565.23</v>
          </cell>
          <cell r="AM177">
            <v>0</v>
          </cell>
          <cell r="AN177">
            <v>250</v>
          </cell>
          <cell r="AO177">
            <v>275222.90000000002</v>
          </cell>
          <cell r="AP177">
            <v>9624.76</v>
          </cell>
          <cell r="AQ177">
            <v>0</v>
          </cell>
          <cell r="AR177">
            <v>0</v>
          </cell>
          <cell r="AS177">
            <v>72403.649999999994</v>
          </cell>
          <cell r="AT177">
            <v>983176.96</v>
          </cell>
          <cell r="AU177">
            <v>19543.63</v>
          </cell>
          <cell r="AV177">
            <v>0</v>
          </cell>
          <cell r="AW177">
            <v>9548.64</v>
          </cell>
          <cell r="AX177">
            <v>1848.33</v>
          </cell>
          <cell r="AY177">
            <v>0</v>
          </cell>
          <cell r="AZ177">
            <v>2861.55</v>
          </cell>
          <cell r="BA177">
            <v>187234.13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14528.28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58066.14</v>
          </cell>
          <cell r="CD177">
            <v>0</v>
          </cell>
          <cell r="CE177">
            <v>83463.7</v>
          </cell>
          <cell r="CF177">
            <v>21138.59</v>
          </cell>
          <cell r="CG177">
            <v>18626.060000000001</v>
          </cell>
          <cell r="CH177">
            <v>0</v>
          </cell>
          <cell r="CI177">
            <v>212290.37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90206.98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72040.91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12024.02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33198.550000000003</v>
          </cell>
          <cell r="FS177">
            <v>409.14</v>
          </cell>
          <cell r="FT177">
            <v>7496.91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6028623.6999999983</v>
          </cell>
        </row>
        <row r="178">
          <cell r="F178" t="str">
            <v>25160</v>
          </cell>
          <cell r="G178">
            <v>498168.17</v>
          </cell>
          <cell r="H178">
            <v>0</v>
          </cell>
          <cell r="I178">
            <v>0</v>
          </cell>
          <cell r="J178">
            <v>231297.9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63410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196.75</v>
          </cell>
          <cell r="AA178">
            <v>5510.46</v>
          </cell>
          <cell r="AB178">
            <v>0</v>
          </cell>
          <cell r="AC178">
            <v>0</v>
          </cell>
          <cell r="AD178">
            <v>123.99</v>
          </cell>
          <cell r="AE178">
            <v>1454.5</v>
          </cell>
          <cell r="AF178">
            <v>0</v>
          </cell>
          <cell r="AG178">
            <v>0</v>
          </cell>
          <cell r="AH178">
            <v>46376.79</v>
          </cell>
          <cell r="AI178">
            <v>2431654.5299999998</v>
          </cell>
          <cell r="AJ178">
            <v>68015.59</v>
          </cell>
          <cell r="AK178">
            <v>255214.48</v>
          </cell>
          <cell r="AL178">
            <v>31515.38</v>
          </cell>
          <cell r="AM178">
            <v>0</v>
          </cell>
          <cell r="AN178">
            <v>0</v>
          </cell>
          <cell r="AO178">
            <v>245894.37</v>
          </cell>
          <cell r="AP178">
            <v>0</v>
          </cell>
          <cell r="AQ178">
            <v>0</v>
          </cell>
          <cell r="AR178">
            <v>0</v>
          </cell>
          <cell r="AS178">
            <v>73370.92</v>
          </cell>
          <cell r="AT178">
            <v>0</v>
          </cell>
          <cell r="AU178">
            <v>12442.74</v>
          </cell>
          <cell r="AV178">
            <v>0</v>
          </cell>
          <cell r="AW178">
            <v>5670.27</v>
          </cell>
          <cell r="AX178">
            <v>3235.83</v>
          </cell>
          <cell r="AY178">
            <v>0</v>
          </cell>
          <cell r="AZ178">
            <v>3724.92</v>
          </cell>
          <cell r="BA178">
            <v>322526.98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121275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44758.07</v>
          </cell>
          <cell r="CB178">
            <v>0</v>
          </cell>
          <cell r="CC178">
            <v>13877.22</v>
          </cell>
          <cell r="CD178">
            <v>0</v>
          </cell>
          <cell r="CE178">
            <v>85461.51</v>
          </cell>
          <cell r="CF178">
            <v>9450.86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110850.82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23762.35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62891.839999999997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4772132.24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1216.5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1160.5</v>
          </cell>
          <cell r="AA179">
            <v>1244.3699999999999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6197.58</v>
          </cell>
          <cell r="AH179">
            <v>0</v>
          </cell>
          <cell r="AI179">
            <v>1442721.46</v>
          </cell>
          <cell r="AJ179">
            <v>8977.64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47438.27</v>
          </cell>
          <cell r="AP179">
            <v>0</v>
          </cell>
          <cell r="AQ179">
            <v>0</v>
          </cell>
          <cell r="AR179">
            <v>0</v>
          </cell>
          <cell r="AS179">
            <v>13951.01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174.83</v>
          </cell>
          <cell r="AY179">
            <v>0</v>
          </cell>
          <cell r="AZ179">
            <v>742.41</v>
          </cell>
          <cell r="BA179">
            <v>118218.29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6609.93</v>
          </cell>
          <cell r="CB179">
            <v>0</v>
          </cell>
          <cell r="CC179">
            <v>0</v>
          </cell>
          <cell r="CD179">
            <v>0</v>
          </cell>
          <cell r="CE179">
            <v>15749.53</v>
          </cell>
          <cell r="CF179">
            <v>31671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29776.2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2005.4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1727854.9199999997</v>
          </cell>
        </row>
        <row r="180">
          <cell r="F180" t="str">
            <v>26056</v>
          </cell>
          <cell r="G180">
            <v>1611513.83</v>
          </cell>
          <cell r="H180">
            <v>0</v>
          </cell>
          <cell r="I180">
            <v>0</v>
          </cell>
          <cell r="J180">
            <v>19013.13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64363.14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102019.1</v>
          </cell>
          <cell r="AA180">
            <v>2920.78</v>
          </cell>
          <cell r="AB180">
            <v>0</v>
          </cell>
          <cell r="AC180">
            <v>41900</v>
          </cell>
          <cell r="AD180">
            <v>810.69</v>
          </cell>
          <cell r="AE180">
            <v>7425</v>
          </cell>
          <cell r="AF180">
            <v>0</v>
          </cell>
          <cell r="AG180">
            <v>36108.71</v>
          </cell>
          <cell r="AH180">
            <v>6501.19</v>
          </cell>
          <cell r="AI180">
            <v>6862843.2199999997</v>
          </cell>
          <cell r="AJ180">
            <v>186156.42</v>
          </cell>
          <cell r="AK180">
            <v>446417.72</v>
          </cell>
          <cell r="AL180">
            <v>0</v>
          </cell>
          <cell r="AM180">
            <v>0</v>
          </cell>
          <cell r="AN180">
            <v>0</v>
          </cell>
          <cell r="AO180">
            <v>946975.82</v>
          </cell>
          <cell r="AP180">
            <v>23869.24</v>
          </cell>
          <cell r="AQ180">
            <v>0</v>
          </cell>
          <cell r="AR180">
            <v>0</v>
          </cell>
          <cell r="AS180">
            <v>330458.17</v>
          </cell>
          <cell r="AT180">
            <v>0</v>
          </cell>
          <cell r="AU180">
            <v>12857.78</v>
          </cell>
          <cell r="AV180">
            <v>0</v>
          </cell>
          <cell r="AW180">
            <v>0</v>
          </cell>
          <cell r="AX180">
            <v>11304.23</v>
          </cell>
          <cell r="AY180">
            <v>0</v>
          </cell>
          <cell r="AZ180">
            <v>15756.06</v>
          </cell>
          <cell r="BA180">
            <v>677256.03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270113.21999999997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261241.4</v>
          </cell>
          <cell r="CB180">
            <v>0</v>
          </cell>
          <cell r="CC180">
            <v>10546</v>
          </cell>
          <cell r="CD180">
            <v>0</v>
          </cell>
          <cell r="CE180">
            <v>398356.39</v>
          </cell>
          <cell r="CF180">
            <v>315357.42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8161.51</v>
          </cell>
          <cell r="CS180">
            <v>413884.97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224123.93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21517.439999999999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61933.68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22079.5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10051.99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13423837.710000001</v>
          </cell>
        </row>
        <row r="181">
          <cell r="F181" t="str">
            <v>26059</v>
          </cell>
          <cell r="G181">
            <v>367012.87</v>
          </cell>
          <cell r="H181">
            <v>0</v>
          </cell>
          <cell r="I181">
            <v>0</v>
          </cell>
          <cell r="J181">
            <v>24019.4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562.94000000000005</v>
          </cell>
          <cell r="P181">
            <v>0</v>
          </cell>
          <cell r="Q181">
            <v>3060</v>
          </cell>
          <cell r="R181">
            <v>0</v>
          </cell>
          <cell r="S181">
            <v>0</v>
          </cell>
          <cell r="T181">
            <v>0</v>
          </cell>
          <cell r="U181">
            <v>196.18</v>
          </cell>
          <cell r="V181">
            <v>279.68</v>
          </cell>
          <cell r="W181">
            <v>0</v>
          </cell>
          <cell r="X181">
            <v>0</v>
          </cell>
          <cell r="Y181">
            <v>0</v>
          </cell>
          <cell r="Z181">
            <v>25774.59</v>
          </cell>
          <cell r="AA181">
            <v>2968.3</v>
          </cell>
          <cell r="AB181">
            <v>0</v>
          </cell>
          <cell r="AC181">
            <v>7120.76</v>
          </cell>
          <cell r="AD181">
            <v>9.48</v>
          </cell>
          <cell r="AE181">
            <v>0</v>
          </cell>
          <cell r="AF181">
            <v>62.58</v>
          </cell>
          <cell r="AG181">
            <v>27502.240000000002</v>
          </cell>
          <cell r="AH181">
            <v>9562.8700000000008</v>
          </cell>
          <cell r="AI181">
            <v>2113597.33</v>
          </cell>
          <cell r="AJ181">
            <v>58897.29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188201.27</v>
          </cell>
          <cell r="AP181">
            <v>0</v>
          </cell>
          <cell r="AQ181">
            <v>0</v>
          </cell>
          <cell r="AR181">
            <v>0</v>
          </cell>
          <cell r="AS181">
            <v>72894.63</v>
          </cell>
          <cell r="AT181">
            <v>0</v>
          </cell>
          <cell r="AU181">
            <v>400</v>
          </cell>
          <cell r="AV181">
            <v>0</v>
          </cell>
          <cell r="AW181">
            <v>0</v>
          </cell>
          <cell r="AX181">
            <v>252.27</v>
          </cell>
          <cell r="AY181">
            <v>0</v>
          </cell>
          <cell r="AZ181">
            <v>1986.38</v>
          </cell>
          <cell r="BA181">
            <v>177844.02</v>
          </cell>
          <cell r="BB181">
            <v>3900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161422.09</v>
          </cell>
          <cell r="BN181">
            <v>11446.36</v>
          </cell>
          <cell r="BO181">
            <v>0</v>
          </cell>
          <cell r="BP181">
            <v>58613.57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56920.74</v>
          </cell>
          <cell r="CB181">
            <v>0</v>
          </cell>
          <cell r="CC181">
            <v>0</v>
          </cell>
          <cell r="CD181">
            <v>0</v>
          </cell>
          <cell r="CE181">
            <v>129543.8</v>
          </cell>
          <cell r="CF181">
            <v>21393.99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84544.99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5567.47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20037.099999999999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5705.14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2071.84</v>
          </cell>
          <cell r="EN181">
            <v>0</v>
          </cell>
          <cell r="EO181">
            <v>0</v>
          </cell>
          <cell r="EP181">
            <v>0</v>
          </cell>
          <cell r="EQ181">
            <v>1155.28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7926.59</v>
          </cell>
          <cell r="FC181">
            <v>3339.25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1995.29</v>
          </cell>
          <cell r="FL181">
            <v>0</v>
          </cell>
          <cell r="FM181">
            <v>2200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4699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3664687.58</v>
          </cell>
        </row>
        <row r="182">
          <cell r="F182" t="str">
            <v>26070</v>
          </cell>
          <cell r="G182">
            <v>515524.95</v>
          </cell>
          <cell r="H182">
            <v>0</v>
          </cell>
          <cell r="I182">
            <v>0</v>
          </cell>
          <cell r="J182">
            <v>42759.82</v>
          </cell>
          <cell r="K182">
            <v>0</v>
          </cell>
          <cell r="L182">
            <v>0</v>
          </cell>
          <cell r="M182">
            <v>3368</v>
          </cell>
          <cell r="N182">
            <v>0</v>
          </cell>
          <cell r="O182">
            <v>0</v>
          </cell>
          <cell r="P182">
            <v>0</v>
          </cell>
          <cell r="Q182">
            <v>5100</v>
          </cell>
          <cell r="R182">
            <v>0</v>
          </cell>
          <cell r="S182">
            <v>0</v>
          </cell>
          <cell r="T182">
            <v>0</v>
          </cell>
          <cell r="U182">
            <v>1194.3</v>
          </cell>
          <cell r="V182">
            <v>321.75</v>
          </cell>
          <cell r="W182">
            <v>0</v>
          </cell>
          <cell r="X182">
            <v>0</v>
          </cell>
          <cell r="Y182">
            <v>28807</v>
          </cell>
          <cell r="Z182">
            <v>17278</v>
          </cell>
          <cell r="AA182">
            <v>1873.48</v>
          </cell>
          <cell r="AB182">
            <v>0</v>
          </cell>
          <cell r="AC182">
            <v>2400</v>
          </cell>
          <cell r="AD182">
            <v>272</v>
          </cell>
          <cell r="AE182">
            <v>237.65</v>
          </cell>
          <cell r="AF182">
            <v>3400</v>
          </cell>
          <cell r="AG182">
            <v>240319.75</v>
          </cell>
          <cell r="AH182">
            <v>21466.99</v>
          </cell>
          <cell r="AI182">
            <v>2227951.25</v>
          </cell>
          <cell r="AJ182">
            <v>53182.05</v>
          </cell>
          <cell r="AK182">
            <v>87961.56</v>
          </cell>
          <cell r="AL182">
            <v>0</v>
          </cell>
          <cell r="AM182">
            <v>0</v>
          </cell>
          <cell r="AN182">
            <v>0</v>
          </cell>
          <cell r="AO182">
            <v>266278.82</v>
          </cell>
          <cell r="AP182">
            <v>6884.2</v>
          </cell>
          <cell r="AQ182">
            <v>0</v>
          </cell>
          <cell r="AR182">
            <v>0</v>
          </cell>
          <cell r="AS182">
            <v>59029.94</v>
          </cell>
          <cell r="AT182">
            <v>0</v>
          </cell>
          <cell r="AU182">
            <v>19682.29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1737.58</v>
          </cell>
          <cell r="BA182">
            <v>299622.40999999997</v>
          </cell>
          <cell r="BB182">
            <v>22465.96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62732.97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72060.22</v>
          </cell>
          <cell r="CB182">
            <v>0</v>
          </cell>
          <cell r="CC182">
            <v>860.54</v>
          </cell>
          <cell r="CD182">
            <v>0</v>
          </cell>
          <cell r="CE182">
            <v>111287.8</v>
          </cell>
          <cell r="CF182">
            <v>32960.94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68664.7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24921.29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77082.16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5694.87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33000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4418385.2400000012</v>
          </cell>
        </row>
        <row r="183">
          <cell r="F183" t="str">
            <v>27001</v>
          </cell>
          <cell r="G183">
            <v>7015119.6600000001</v>
          </cell>
          <cell r="H183">
            <v>0</v>
          </cell>
          <cell r="I183">
            <v>0</v>
          </cell>
          <cell r="J183">
            <v>406.22</v>
          </cell>
          <cell r="K183">
            <v>0</v>
          </cell>
          <cell r="L183">
            <v>0</v>
          </cell>
          <cell r="M183">
            <v>301571.90000000002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2222.1</v>
          </cell>
          <cell r="V183">
            <v>350.25</v>
          </cell>
          <cell r="W183">
            <v>0</v>
          </cell>
          <cell r="X183">
            <v>0</v>
          </cell>
          <cell r="Y183">
            <v>333</v>
          </cell>
          <cell r="Z183">
            <v>505667.23</v>
          </cell>
          <cell r="AA183">
            <v>8089.22</v>
          </cell>
          <cell r="AB183">
            <v>0</v>
          </cell>
          <cell r="AC183">
            <v>8782.3799999999992</v>
          </cell>
          <cell r="AD183">
            <v>3800.02</v>
          </cell>
          <cell r="AE183">
            <v>91323.75</v>
          </cell>
          <cell r="AF183">
            <v>0</v>
          </cell>
          <cell r="AG183">
            <v>42214.43</v>
          </cell>
          <cell r="AH183">
            <v>79626.11</v>
          </cell>
          <cell r="AI183">
            <v>18379487.41</v>
          </cell>
          <cell r="AJ183">
            <v>466663.65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2270609.7799999998</v>
          </cell>
          <cell r="AP183">
            <v>132036.26</v>
          </cell>
          <cell r="AQ183">
            <v>0</v>
          </cell>
          <cell r="AR183">
            <v>0</v>
          </cell>
          <cell r="AS183">
            <v>287720.46000000002</v>
          </cell>
          <cell r="AT183">
            <v>0</v>
          </cell>
          <cell r="AU183">
            <v>178091.21</v>
          </cell>
          <cell r="AV183">
            <v>0</v>
          </cell>
          <cell r="AW183">
            <v>102451.32</v>
          </cell>
          <cell r="AX183">
            <v>30232.57</v>
          </cell>
          <cell r="AY183">
            <v>0</v>
          </cell>
          <cell r="AZ183">
            <v>8612.24</v>
          </cell>
          <cell r="BA183">
            <v>1253494.45</v>
          </cell>
          <cell r="BB183">
            <v>24926.62</v>
          </cell>
          <cell r="BC183">
            <v>6490.9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472204.45</v>
          </cell>
          <cell r="BN183">
            <v>46138.49</v>
          </cell>
          <cell r="BO183">
            <v>0</v>
          </cell>
          <cell r="BP183">
            <v>2420.08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544712.53</v>
          </cell>
          <cell r="CB183">
            <v>0</v>
          </cell>
          <cell r="CC183">
            <v>17128</v>
          </cell>
          <cell r="CD183">
            <v>0</v>
          </cell>
          <cell r="CE183">
            <v>361929.47</v>
          </cell>
          <cell r="CF183">
            <v>67441</v>
          </cell>
          <cell r="CG183">
            <v>0</v>
          </cell>
          <cell r="CH183">
            <v>0</v>
          </cell>
          <cell r="CI183">
            <v>0</v>
          </cell>
          <cell r="CJ183">
            <v>8000</v>
          </cell>
          <cell r="CK183">
            <v>312770.96000000002</v>
          </cell>
          <cell r="CL183">
            <v>20450.97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360425.56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56551.16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16227.42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67473.75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50342.23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2416.0500000000002</v>
          </cell>
          <cell r="FY183">
            <v>0</v>
          </cell>
          <cell r="FZ183">
            <v>0</v>
          </cell>
          <cell r="GA183">
            <v>0</v>
          </cell>
          <cell r="GB183">
            <v>33606955.25999999</v>
          </cell>
        </row>
        <row r="184">
          <cell r="F184" t="str">
            <v>27003</v>
          </cell>
          <cell r="G184">
            <v>50410136.090000004</v>
          </cell>
          <cell r="H184">
            <v>0</v>
          </cell>
          <cell r="I184">
            <v>0</v>
          </cell>
          <cell r="J184">
            <v>2183.0500000000002</v>
          </cell>
          <cell r="K184">
            <v>0</v>
          </cell>
          <cell r="L184">
            <v>0</v>
          </cell>
          <cell r="M184">
            <v>156364.18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659080.05000000005</v>
          </cell>
          <cell r="V184">
            <v>0</v>
          </cell>
          <cell r="W184">
            <v>0</v>
          </cell>
          <cell r="X184">
            <v>0</v>
          </cell>
          <cell r="Y184">
            <v>74096.899999999994</v>
          </cell>
          <cell r="Z184">
            <v>2284265.64</v>
          </cell>
          <cell r="AA184">
            <v>134803.69</v>
          </cell>
          <cell r="AB184">
            <v>0</v>
          </cell>
          <cell r="AC184">
            <v>287272.32000000001</v>
          </cell>
          <cell r="AD184">
            <v>66075.58</v>
          </cell>
          <cell r="AE184">
            <v>541656.24</v>
          </cell>
          <cell r="AF184">
            <v>323061.71999999997</v>
          </cell>
          <cell r="AG184">
            <v>0</v>
          </cell>
          <cell r="AH184">
            <v>311988.08</v>
          </cell>
          <cell r="AI184">
            <v>138656491.75999999</v>
          </cell>
          <cell r="AJ184">
            <v>4095215.12</v>
          </cell>
          <cell r="AK184">
            <v>7984783</v>
          </cell>
          <cell r="AL184">
            <v>0</v>
          </cell>
          <cell r="AM184">
            <v>0</v>
          </cell>
          <cell r="AN184">
            <v>0</v>
          </cell>
          <cell r="AO184">
            <v>16343229.779999999</v>
          </cell>
          <cell r="AP184">
            <v>888898.62</v>
          </cell>
          <cell r="AQ184">
            <v>0</v>
          </cell>
          <cell r="AR184">
            <v>0</v>
          </cell>
          <cell r="AS184">
            <v>3867386.02</v>
          </cell>
          <cell r="AT184">
            <v>0</v>
          </cell>
          <cell r="AU184">
            <v>986707.4</v>
          </cell>
          <cell r="AV184">
            <v>0</v>
          </cell>
          <cell r="AW184">
            <v>1124882.76</v>
          </cell>
          <cell r="AX184">
            <v>233198.98</v>
          </cell>
          <cell r="AY184">
            <v>0</v>
          </cell>
          <cell r="AZ184">
            <v>47250.12</v>
          </cell>
          <cell r="BA184">
            <v>7029017.1100000003</v>
          </cell>
          <cell r="BB184">
            <v>15600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8912</v>
          </cell>
          <cell r="BN184">
            <v>16544.32</v>
          </cell>
          <cell r="BO184">
            <v>0</v>
          </cell>
          <cell r="BP184">
            <v>17873.45</v>
          </cell>
          <cell r="BQ184">
            <v>0</v>
          </cell>
          <cell r="BR184">
            <v>11585.18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4110340.87</v>
          </cell>
          <cell r="CB184">
            <v>0</v>
          </cell>
          <cell r="CC184">
            <v>104224.66</v>
          </cell>
          <cell r="CD184">
            <v>0</v>
          </cell>
          <cell r="CE184">
            <v>2447363.88</v>
          </cell>
          <cell r="CF184">
            <v>479543.75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131084.1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2720988.18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4758</v>
          </cell>
          <cell r="DQ184">
            <v>63800</v>
          </cell>
          <cell r="DR184">
            <v>0</v>
          </cell>
          <cell r="DS184">
            <v>64856.46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2500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6106.37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390903.54</v>
          </cell>
          <cell r="FC184">
            <v>6804</v>
          </cell>
          <cell r="FD184">
            <v>976614.55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4764.93</v>
          </cell>
          <cell r="FN184">
            <v>0</v>
          </cell>
          <cell r="FO184">
            <v>0</v>
          </cell>
          <cell r="FP184">
            <v>46258.96</v>
          </cell>
          <cell r="FQ184">
            <v>0</v>
          </cell>
          <cell r="FR184">
            <v>4615.49</v>
          </cell>
          <cell r="FS184">
            <v>5867.55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34078.400000000001</v>
          </cell>
          <cell r="FY184">
            <v>0</v>
          </cell>
          <cell r="FZ184">
            <v>0</v>
          </cell>
          <cell r="GA184">
            <v>0</v>
          </cell>
          <cell r="GB184">
            <v>248184032.85000005</v>
          </cell>
        </row>
        <row r="185">
          <cell r="F185" t="str">
            <v>27010</v>
          </cell>
          <cell r="G185">
            <v>86057007.099999994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1093529.57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803706.6</v>
          </cell>
          <cell r="V185">
            <v>34490.61</v>
          </cell>
          <cell r="W185">
            <v>0</v>
          </cell>
          <cell r="X185">
            <v>0</v>
          </cell>
          <cell r="Y185">
            <v>0</v>
          </cell>
          <cell r="Z185">
            <v>1782096.8</v>
          </cell>
          <cell r="AA185">
            <v>149055.53</v>
          </cell>
          <cell r="AB185">
            <v>0</v>
          </cell>
          <cell r="AC185">
            <v>214062.33</v>
          </cell>
          <cell r="AD185">
            <v>38639.800000000003</v>
          </cell>
          <cell r="AE185">
            <v>646077.38</v>
          </cell>
          <cell r="AF185">
            <v>30456.560000000001</v>
          </cell>
          <cell r="AG185">
            <v>2267703.7200000002</v>
          </cell>
          <cell r="AH185">
            <v>74485.05</v>
          </cell>
          <cell r="AI185">
            <v>174774920.27000001</v>
          </cell>
          <cell r="AJ185">
            <v>6471696.3700000001</v>
          </cell>
          <cell r="AK185">
            <v>9746330</v>
          </cell>
          <cell r="AL185">
            <v>0</v>
          </cell>
          <cell r="AM185">
            <v>0</v>
          </cell>
          <cell r="AN185">
            <v>5475.1</v>
          </cell>
          <cell r="AO185">
            <v>24543083.43</v>
          </cell>
          <cell r="AP185">
            <v>1383796.02</v>
          </cell>
          <cell r="AQ185">
            <v>0</v>
          </cell>
          <cell r="AR185">
            <v>0</v>
          </cell>
          <cell r="AS185">
            <v>8655722.8900000006</v>
          </cell>
          <cell r="AT185">
            <v>573679.54</v>
          </cell>
          <cell r="AU185">
            <v>2780990.65</v>
          </cell>
          <cell r="AV185">
            <v>82861.41</v>
          </cell>
          <cell r="AW185">
            <v>2994278.48</v>
          </cell>
          <cell r="AX185">
            <v>285094.46000000002</v>
          </cell>
          <cell r="AY185">
            <v>0</v>
          </cell>
          <cell r="AZ185">
            <v>252125.97</v>
          </cell>
          <cell r="BA185">
            <v>11481509.939999999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314405.14</v>
          </cell>
          <cell r="BM185">
            <v>0</v>
          </cell>
          <cell r="BN185">
            <v>2566.17</v>
          </cell>
          <cell r="BO185">
            <v>0</v>
          </cell>
          <cell r="BP185">
            <v>22901.89</v>
          </cell>
          <cell r="BQ185">
            <v>0</v>
          </cell>
          <cell r="BR185">
            <v>20000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7316040.7400000002</v>
          </cell>
          <cell r="CB185">
            <v>0</v>
          </cell>
          <cell r="CC185">
            <v>292309.61</v>
          </cell>
          <cell r="CD185">
            <v>0</v>
          </cell>
          <cell r="CE185">
            <v>12240340.560000001</v>
          </cell>
          <cell r="CF185">
            <v>2224744.4300000002</v>
          </cell>
          <cell r="CG185">
            <v>0</v>
          </cell>
          <cell r="CH185">
            <v>0</v>
          </cell>
          <cell r="CI185">
            <v>108346.75</v>
          </cell>
          <cell r="CJ185">
            <v>0</v>
          </cell>
          <cell r="CK185">
            <v>0</v>
          </cell>
          <cell r="CL185">
            <v>414422.08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132038.57999999999</v>
          </cell>
          <cell r="CS185">
            <v>9584173.1300000008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5693929.7300000004</v>
          </cell>
          <cell r="DN185">
            <v>0</v>
          </cell>
          <cell r="DO185">
            <v>0</v>
          </cell>
          <cell r="DP185">
            <v>0</v>
          </cell>
          <cell r="DQ185">
            <v>134622.74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25410.43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183676.89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988110.01</v>
          </cell>
          <cell r="FC185">
            <v>0</v>
          </cell>
          <cell r="FD185">
            <v>1919650.12</v>
          </cell>
          <cell r="FE185">
            <v>0</v>
          </cell>
          <cell r="FF185">
            <v>0</v>
          </cell>
          <cell r="FG185">
            <v>5000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275451.7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64862.720000000001</v>
          </cell>
          <cell r="FS185">
            <v>973624.44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84153.72</v>
          </cell>
          <cell r="FY185">
            <v>0</v>
          </cell>
          <cell r="FZ185">
            <v>0</v>
          </cell>
          <cell r="GA185">
            <v>367594.82</v>
          </cell>
          <cell r="GB185">
            <v>380611251.98000008</v>
          </cell>
        </row>
        <row r="186">
          <cell r="F186" t="str">
            <v>27019</v>
          </cell>
          <cell r="G186">
            <v>447573.22</v>
          </cell>
          <cell r="H186">
            <v>0</v>
          </cell>
          <cell r="I186">
            <v>0</v>
          </cell>
          <cell r="J186">
            <v>95337.83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10968.77</v>
          </cell>
          <cell r="AA186">
            <v>1859.61</v>
          </cell>
          <cell r="AB186">
            <v>0</v>
          </cell>
          <cell r="AC186">
            <v>2236.37</v>
          </cell>
          <cell r="AD186">
            <v>56.94</v>
          </cell>
          <cell r="AE186">
            <v>20320.580000000002</v>
          </cell>
          <cell r="AF186">
            <v>0</v>
          </cell>
          <cell r="AG186">
            <v>8531.44</v>
          </cell>
          <cell r="AH186">
            <v>0</v>
          </cell>
          <cell r="AI186">
            <v>1122538.2</v>
          </cell>
          <cell r="AJ186">
            <v>10876.09</v>
          </cell>
          <cell r="AK186">
            <v>181855.4</v>
          </cell>
          <cell r="AL186">
            <v>0</v>
          </cell>
          <cell r="AM186">
            <v>0</v>
          </cell>
          <cell r="AN186">
            <v>0</v>
          </cell>
          <cell r="AO186">
            <v>137250.21</v>
          </cell>
          <cell r="AP186">
            <v>0</v>
          </cell>
          <cell r="AQ186">
            <v>0</v>
          </cell>
          <cell r="AR186">
            <v>0</v>
          </cell>
          <cell r="AS186">
            <v>24901.42</v>
          </cell>
          <cell r="AT186">
            <v>0</v>
          </cell>
          <cell r="AU186">
            <v>5813</v>
          </cell>
          <cell r="AV186">
            <v>0</v>
          </cell>
          <cell r="AW186">
            <v>0</v>
          </cell>
          <cell r="AX186">
            <v>1778.67</v>
          </cell>
          <cell r="AY186">
            <v>0</v>
          </cell>
          <cell r="AZ186">
            <v>649.78</v>
          </cell>
          <cell r="BA186">
            <v>94099.93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138.9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36834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5317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22833.93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14257.75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2010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2248039.0399999996</v>
          </cell>
        </row>
        <row r="187">
          <cell r="F187" t="str">
            <v>27083</v>
          </cell>
          <cell r="G187">
            <v>11752250.619999999</v>
          </cell>
          <cell r="H187">
            <v>0</v>
          </cell>
          <cell r="I187">
            <v>0</v>
          </cell>
          <cell r="J187">
            <v>11.12</v>
          </cell>
          <cell r="K187">
            <v>0</v>
          </cell>
          <cell r="L187">
            <v>0</v>
          </cell>
          <cell r="M187">
            <v>212926.79</v>
          </cell>
          <cell r="N187">
            <v>0</v>
          </cell>
          <cell r="O187">
            <v>0</v>
          </cell>
          <cell r="P187">
            <v>0</v>
          </cell>
          <cell r="Q187">
            <v>36575</v>
          </cell>
          <cell r="R187">
            <v>22840</v>
          </cell>
          <cell r="S187">
            <v>42001.53</v>
          </cell>
          <cell r="T187">
            <v>0</v>
          </cell>
          <cell r="U187">
            <v>39383.24</v>
          </cell>
          <cell r="V187">
            <v>0</v>
          </cell>
          <cell r="W187">
            <v>0</v>
          </cell>
          <cell r="X187">
            <v>0</v>
          </cell>
          <cell r="Y187">
            <v>254500.07</v>
          </cell>
          <cell r="Z187">
            <v>722222.94</v>
          </cell>
          <cell r="AA187">
            <v>23155.63</v>
          </cell>
          <cell r="AB187">
            <v>0</v>
          </cell>
          <cell r="AC187">
            <v>54197.75</v>
          </cell>
          <cell r="AD187">
            <v>17436.61</v>
          </cell>
          <cell r="AE187">
            <v>166722.56</v>
          </cell>
          <cell r="AF187">
            <v>808.83</v>
          </cell>
          <cell r="AG187">
            <v>39691.58</v>
          </cell>
          <cell r="AH187">
            <v>108474.23</v>
          </cell>
          <cell r="AI187">
            <v>33692951.850000001</v>
          </cell>
          <cell r="AJ187">
            <v>1065316.6599999999</v>
          </cell>
          <cell r="AK187">
            <v>2455962.36</v>
          </cell>
          <cell r="AL187">
            <v>0</v>
          </cell>
          <cell r="AM187">
            <v>0</v>
          </cell>
          <cell r="AN187">
            <v>15600</v>
          </cell>
          <cell r="AO187">
            <v>3905579.92</v>
          </cell>
          <cell r="AP187">
            <v>124707.43</v>
          </cell>
          <cell r="AQ187">
            <v>0</v>
          </cell>
          <cell r="AR187">
            <v>0</v>
          </cell>
          <cell r="AS187">
            <v>1073134.1599999999</v>
          </cell>
          <cell r="AT187">
            <v>0</v>
          </cell>
          <cell r="AU187">
            <v>156993.25</v>
          </cell>
          <cell r="AV187">
            <v>0</v>
          </cell>
          <cell r="AW187">
            <v>247554.04</v>
          </cell>
          <cell r="AX187">
            <v>57102.99</v>
          </cell>
          <cell r="AY187">
            <v>0</v>
          </cell>
          <cell r="AZ187">
            <v>32929.57</v>
          </cell>
          <cell r="BA187">
            <v>1392527.42</v>
          </cell>
          <cell r="BB187">
            <v>7390.96</v>
          </cell>
          <cell r="BC187">
            <v>11776.15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7399.75</v>
          </cell>
          <cell r="BN187">
            <v>13227.28</v>
          </cell>
          <cell r="BO187">
            <v>0</v>
          </cell>
          <cell r="BP187">
            <v>4427.76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1241047</v>
          </cell>
          <cell r="CB187">
            <v>0</v>
          </cell>
          <cell r="CC187">
            <v>28221</v>
          </cell>
          <cell r="CD187">
            <v>0</v>
          </cell>
          <cell r="CE187">
            <v>759427.05</v>
          </cell>
          <cell r="CF187">
            <v>132255.07999999999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33336.639999999999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1088713.48</v>
          </cell>
          <cell r="CT187">
            <v>0</v>
          </cell>
          <cell r="CU187">
            <v>89097.44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3824.85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29440.38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157067.72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2425.4499999999998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130.27000000000001</v>
          </cell>
          <cell r="FY187">
            <v>0</v>
          </cell>
          <cell r="FZ187">
            <v>0</v>
          </cell>
          <cell r="GA187">
            <v>0</v>
          </cell>
          <cell r="GB187">
            <v>61322766.409999996</v>
          </cell>
        </row>
        <row r="188">
          <cell r="F188" t="str">
            <v>27320</v>
          </cell>
          <cell r="G188">
            <v>20939983.25</v>
          </cell>
          <cell r="H188">
            <v>0</v>
          </cell>
          <cell r="I188">
            <v>0</v>
          </cell>
          <cell r="J188">
            <v>3069.4</v>
          </cell>
          <cell r="K188">
            <v>0</v>
          </cell>
          <cell r="L188">
            <v>0</v>
          </cell>
          <cell r="M188">
            <v>184353.27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100</v>
          </cell>
          <cell r="S188">
            <v>0</v>
          </cell>
          <cell r="T188">
            <v>983115.41</v>
          </cell>
          <cell r="U188">
            <v>331664.46000000002</v>
          </cell>
          <cell r="V188">
            <v>17757.03</v>
          </cell>
          <cell r="W188">
            <v>0</v>
          </cell>
          <cell r="X188">
            <v>0</v>
          </cell>
          <cell r="Y188">
            <v>1402149.89</v>
          </cell>
          <cell r="Z188">
            <v>1440469.56</v>
          </cell>
          <cell r="AA188">
            <v>24859.69</v>
          </cell>
          <cell r="AB188">
            <v>0</v>
          </cell>
          <cell r="AC188">
            <v>234118.32</v>
          </cell>
          <cell r="AD188">
            <v>42300.21</v>
          </cell>
          <cell r="AE188">
            <v>459272.31</v>
          </cell>
          <cell r="AF188">
            <v>74418.649999999994</v>
          </cell>
          <cell r="AG188">
            <v>381365.36</v>
          </cell>
          <cell r="AH188">
            <v>167906.27</v>
          </cell>
          <cell r="AI188">
            <v>54640840.109999999</v>
          </cell>
          <cell r="AJ188">
            <v>1377000.89</v>
          </cell>
          <cell r="AK188">
            <v>1671449.92</v>
          </cell>
          <cell r="AL188">
            <v>0</v>
          </cell>
          <cell r="AM188">
            <v>0</v>
          </cell>
          <cell r="AN188">
            <v>0</v>
          </cell>
          <cell r="AO188">
            <v>6645978.5599999996</v>
          </cell>
          <cell r="AP188">
            <v>298588.67</v>
          </cell>
          <cell r="AQ188">
            <v>0</v>
          </cell>
          <cell r="AR188">
            <v>0</v>
          </cell>
          <cell r="AS188">
            <v>1456035.56</v>
          </cell>
          <cell r="AT188">
            <v>0</v>
          </cell>
          <cell r="AU188">
            <v>681727.52</v>
          </cell>
          <cell r="AV188">
            <v>0</v>
          </cell>
          <cell r="AW188">
            <v>338498.25</v>
          </cell>
          <cell r="AX188">
            <v>90316.71</v>
          </cell>
          <cell r="AY188">
            <v>0</v>
          </cell>
          <cell r="AZ188">
            <v>51587.03</v>
          </cell>
          <cell r="BA188">
            <v>2977349.56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7410.16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7125.4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1547291.83</v>
          </cell>
          <cell r="CB188">
            <v>0</v>
          </cell>
          <cell r="CC188">
            <v>61774.84</v>
          </cell>
          <cell r="CD188">
            <v>0</v>
          </cell>
          <cell r="CE188">
            <v>1169470.98</v>
          </cell>
          <cell r="CF188">
            <v>574964.37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31806.7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20896.78</v>
          </cell>
          <cell r="CR188">
            <v>34054.83</v>
          </cell>
          <cell r="CS188">
            <v>1640430.71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227736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20475.349999999999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48120.2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247475.34</v>
          </cell>
          <cell r="FC188">
            <v>0</v>
          </cell>
          <cell r="FD188">
            <v>39262.269999999997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844441</v>
          </cell>
          <cell r="FM188">
            <v>0</v>
          </cell>
          <cell r="FN188">
            <v>0</v>
          </cell>
          <cell r="FO188">
            <v>2133.41</v>
          </cell>
          <cell r="FP188">
            <v>0</v>
          </cell>
          <cell r="FQ188">
            <v>0</v>
          </cell>
          <cell r="FR188">
            <v>1967.43</v>
          </cell>
          <cell r="FS188">
            <v>43709.5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6950.14</v>
          </cell>
          <cell r="FY188">
            <v>0</v>
          </cell>
          <cell r="FZ188">
            <v>0</v>
          </cell>
          <cell r="GA188">
            <v>775552</v>
          </cell>
          <cell r="GB188">
            <v>104269325.10000001</v>
          </cell>
        </row>
        <row r="189">
          <cell r="F189" t="str">
            <v>27343</v>
          </cell>
          <cell r="G189">
            <v>5537418.5800000001</v>
          </cell>
          <cell r="H189">
            <v>0</v>
          </cell>
          <cell r="I189">
            <v>0</v>
          </cell>
          <cell r="J189">
            <v>688.46</v>
          </cell>
          <cell r="K189">
            <v>0</v>
          </cell>
          <cell r="L189">
            <v>0</v>
          </cell>
          <cell r="M189">
            <v>131651.75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52425.39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175728.54</v>
          </cell>
          <cell r="AA189">
            <v>1613.55</v>
          </cell>
          <cell r="AB189">
            <v>0</v>
          </cell>
          <cell r="AC189">
            <v>48417.16</v>
          </cell>
          <cell r="AD189">
            <v>1440.99</v>
          </cell>
          <cell r="AE189">
            <v>25048</v>
          </cell>
          <cell r="AF189">
            <v>11699.83</v>
          </cell>
          <cell r="AG189">
            <v>11272.47</v>
          </cell>
          <cell r="AH189">
            <v>9659.73</v>
          </cell>
          <cell r="AI189">
            <v>9208746.8699999992</v>
          </cell>
          <cell r="AJ189">
            <v>200209.44</v>
          </cell>
          <cell r="AK189">
            <v>74939.240000000005</v>
          </cell>
          <cell r="AL189">
            <v>0</v>
          </cell>
          <cell r="AM189">
            <v>0</v>
          </cell>
          <cell r="AN189">
            <v>0</v>
          </cell>
          <cell r="AO189">
            <v>1015682.1</v>
          </cell>
          <cell r="AP189">
            <v>43914.74</v>
          </cell>
          <cell r="AQ189">
            <v>0</v>
          </cell>
          <cell r="AR189">
            <v>0</v>
          </cell>
          <cell r="AS189">
            <v>87290.03</v>
          </cell>
          <cell r="AT189">
            <v>0</v>
          </cell>
          <cell r="AU189">
            <v>128433.41</v>
          </cell>
          <cell r="AV189">
            <v>0</v>
          </cell>
          <cell r="AW189">
            <v>51040.17</v>
          </cell>
          <cell r="AX189">
            <v>15773.49</v>
          </cell>
          <cell r="AY189">
            <v>0</v>
          </cell>
          <cell r="AZ189">
            <v>1633.82</v>
          </cell>
          <cell r="BA189">
            <v>681180.45</v>
          </cell>
          <cell r="BB189">
            <v>9882</v>
          </cell>
          <cell r="BC189">
            <v>1350.23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1208.4100000000001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233915</v>
          </cell>
          <cell r="CB189">
            <v>0</v>
          </cell>
          <cell r="CC189">
            <v>0</v>
          </cell>
          <cell r="CD189">
            <v>0</v>
          </cell>
          <cell r="CE189">
            <v>148720</v>
          </cell>
          <cell r="CF189">
            <v>22053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94664.33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3375.58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3432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29015.57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100941.41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82</v>
          </cell>
          <cell r="FY189">
            <v>0</v>
          </cell>
          <cell r="FZ189">
            <v>0</v>
          </cell>
          <cell r="GA189">
            <v>575945</v>
          </cell>
          <cell r="GB189">
            <v>18740492.739999995</v>
          </cell>
        </row>
        <row r="190">
          <cell r="F190" t="str">
            <v>27344</v>
          </cell>
          <cell r="G190">
            <v>4224489.1100000003</v>
          </cell>
          <cell r="H190">
            <v>0</v>
          </cell>
          <cell r="I190">
            <v>0</v>
          </cell>
          <cell r="J190">
            <v>15979.79</v>
          </cell>
          <cell r="K190">
            <v>0</v>
          </cell>
          <cell r="L190">
            <v>0</v>
          </cell>
          <cell r="M190">
            <v>32815.07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14323.5</v>
          </cell>
          <cell r="V190">
            <v>0</v>
          </cell>
          <cell r="W190">
            <v>0</v>
          </cell>
          <cell r="X190">
            <v>0</v>
          </cell>
          <cell r="Y190">
            <v>30381.42</v>
          </cell>
          <cell r="Z190">
            <v>235933.35</v>
          </cell>
          <cell r="AA190">
            <v>4389.38</v>
          </cell>
          <cell r="AB190">
            <v>0</v>
          </cell>
          <cell r="AC190">
            <v>15703.86</v>
          </cell>
          <cell r="AD190">
            <v>4676.17</v>
          </cell>
          <cell r="AE190">
            <v>47954.87</v>
          </cell>
          <cell r="AF190">
            <v>5210.33</v>
          </cell>
          <cell r="AG190">
            <v>57581.440000000002</v>
          </cell>
          <cell r="AH190">
            <v>8998.74</v>
          </cell>
          <cell r="AI190">
            <v>14713274.35</v>
          </cell>
          <cell r="AJ190">
            <v>411162.33</v>
          </cell>
          <cell r="AK190">
            <v>1255071.76</v>
          </cell>
          <cell r="AL190">
            <v>0</v>
          </cell>
          <cell r="AM190">
            <v>0</v>
          </cell>
          <cell r="AN190">
            <v>0</v>
          </cell>
          <cell r="AO190">
            <v>1998923.16</v>
          </cell>
          <cell r="AP190">
            <v>68702.179999999993</v>
          </cell>
          <cell r="AQ190">
            <v>0</v>
          </cell>
          <cell r="AR190">
            <v>0</v>
          </cell>
          <cell r="AS190">
            <v>322841.57</v>
          </cell>
          <cell r="AT190">
            <v>0</v>
          </cell>
          <cell r="AU190">
            <v>90799.45</v>
          </cell>
          <cell r="AV190">
            <v>0</v>
          </cell>
          <cell r="AW190">
            <v>46204.54</v>
          </cell>
          <cell r="AX190">
            <v>24381.13</v>
          </cell>
          <cell r="AY190">
            <v>0</v>
          </cell>
          <cell r="AZ190">
            <v>9049.82</v>
          </cell>
          <cell r="BA190">
            <v>974860.05</v>
          </cell>
          <cell r="BB190">
            <v>7416</v>
          </cell>
          <cell r="BC190">
            <v>10712.02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1958.36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286903.5</v>
          </cell>
          <cell r="CB190">
            <v>0</v>
          </cell>
          <cell r="CC190">
            <v>7394.03</v>
          </cell>
          <cell r="CD190">
            <v>0</v>
          </cell>
          <cell r="CE190">
            <v>212074.27</v>
          </cell>
          <cell r="CF190">
            <v>39157.79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339508.37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61093.21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26780.16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49308.99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22944</v>
          </cell>
          <cell r="FP190">
            <v>0</v>
          </cell>
          <cell r="FQ190">
            <v>0</v>
          </cell>
          <cell r="FR190">
            <v>1604.52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25680562.59</v>
          </cell>
        </row>
        <row r="191">
          <cell r="F191" t="str">
            <v>27400</v>
          </cell>
          <cell r="G191">
            <v>21247848.879999999</v>
          </cell>
          <cell r="H191">
            <v>0</v>
          </cell>
          <cell r="I191">
            <v>0</v>
          </cell>
          <cell r="J191">
            <v>31.88</v>
          </cell>
          <cell r="K191">
            <v>0</v>
          </cell>
          <cell r="L191">
            <v>0</v>
          </cell>
          <cell r="M191">
            <v>38289.019999999997</v>
          </cell>
          <cell r="N191">
            <v>0</v>
          </cell>
          <cell r="O191">
            <v>390</v>
          </cell>
          <cell r="P191">
            <v>0</v>
          </cell>
          <cell r="Q191">
            <v>0</v>
          </cell>
          <cell r="R191">
            <v>705</v>
          </cell>
          <cell r="S191">
            <v>0</v>
          </cell>
          <cell r="T191">
            <v>0</v>
          </cell>
          <cell r="U191">
            <v>85786.19</v>
          </cell>
          <cell r="V191">
            <v>6258</v>
          </cell>
          <cell r="W191">
            <v>0</v>
          </cell>
          <cell r="X191">
            <v>0</v>
          </cell>
          <cell r="Y191">
            <v>96635.12</v>
          </cell>
          <cell r="Z191">
            <v>706811.08</v>
          </cell>
          <cell r="AA191">
            <v>36931.68</v>
          </cell>
          <cell r="AB191">
            <v>0</v>
          </cell>
          <cell r="AC191">
            <v>119334.91</v>
          </cell>
          <cell r="AD191">
            <v>14635.45</v>
          </cell>
          <cell r="AE191">
            <v>143605</v>
          </cell>
          <cell r="AF191">
            <v>67577.39</v>
          </cell>
          <cell r="AG191">
            <v>309848.25</v>
          </cell>
          <cell r="AH191">
            <v>27484.39</v>
          </cell>
          <cell r="AI191">
            <v>72928269.629999995</v>
          </cell>
          <cell r="AJ191">
            <v>2999024</v>
          </cell>
          <cell r="AK191">
            <v>9761111.3200000003</v>
          </cell>
          <cell r="AL191">
            <v>0</v>
          </cell>
          <cell r="AM191">
            <v>0</v>
          </cell>
          <cell r="AN191">
            <v>0</v>
          </cell>
          <cell r="AO191">
            <v>10665603.15</v>
          </cell>
          <cell r="AP191">
            <v>1202867.78</v>
          </cell>
          <cell r="AQ191">
            <v>1246417.53</v>
          </cell>
          <cell r="AR191">
            <v>0</v>
          </cell>
          <cell r="AS191">
            <v>3819104.05</v>
          </cell>
          <cell r="AT191">
            <v>101960.78</v>
          </cell>
          <cell r="AU191">
            <v>1479507.01</v>
          </cell>
          <cell r="AV191">
            <v>0</v>
          </cell>
          <cell r="AW191">
            <v>1525179.27</v>
          </cell>
          <cell r="AX191">
            <v>119420.36</v>
          </cell>
          <cell r="AY191">
            <v>0</v>
          </cell>
          <cell r="AZ191">
            <v>189894.75</v>
          </cell>
          <cell r="BA191">
            <v>5262580.22</v>
          </cell>
          <cell r="BB191">
            <v>1860547.47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6119413.5099999998</v>
          </cell>
          <cell r="BN191">
            <v>563242</v>
          </cell>
          <cell r="BO191">
            <v>0</v>
          </cell>
          <cell r="BP191">
            <v>10027.94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2711282</v>
          </cell>
          <cell r="CB191">
            <v>0</v>
          </cell>
          <cell r="CC191">
            <v>132048</v>
          </cell>
          <cell r="CD191">
            <v>0</v>
          </cell>
          <cell r="CE191">
            <v>4483100.13</v>
          </cell>
          <cell r="CF191">
            <v>621119.80000000005</v>
          </cell>
          <cell r="CG191">
            <v>0</v>
          </cell>
          <cell r="CH191">
            <v>0</v>
          </cell>
          <cell r="CI191">
            <v>15277.19</v>
          </cell>
          <cell r="CJ191">
            <v>0</v>
          </cell>
          <cell r="CK191">
            <v>0</v>
          </cell>
          <cell r="CL191">
            <v>129522.35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187145.07</v>
          </cell>
          <cell r="CR191">
            <v>55930.93</v>
          </cell>
          <cell r="CS191">
            <v>4796134.96</v>
          </cell>
          <cell r="CT191">
            <v>0</v>
          </cell>
          <cell r="CU191">
            <v>1342236.4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49646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338743.02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66368.399999999994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818344.25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516384.62</v>
          </cell>
          <cell r="FC191">
            <v>4160</v>
          </cell>
          <cell r="FD191">
            <v>467022.81</v>
          </cell>
          <cell r="FE191">
            <v>0</v>
          </cell>
          <cell r="FF191">
            <v>1166.1400000000001</v>
          </cell>
          <cell r="FG191">
            <v>0</v>
          </cell>
          <cell r="FH191">
            <v>0</v>
          </cell>
          <cell r="FI191">
            <v>14570.67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3312.36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26613.99</v>
          </cell>
          <cell r="FY191">
            <v>0</v>
          </cell>
          <cell r="FZ191">
            <v>0</v>
          </cell>
          <cell r="GA191">
            <v>0</v>
          </cell>
          <cell r="GB191">
            <v>159536472.10000002</v>
          </cell>
        </row>
        <row r="192">
          <cell r="F192" t="str">
            <v>27401</v>
          </cell>
          <cell r="G192">
            <v>23037924.390000001</v>
          </cell>
          <cell r="H192">
            <v>0</v>
          </cell>
          <cell r="I192">
            <v>0</v>
          </cell>
          <cell r="J192">
            <v>10285.83</v>
          </cell>
          <cell r="K192">
            <v>0</v>
          </cell>
          <cell r="L192">
            <v>0</v>
          </cell>
          <cell r="M192">
            <v>314639.15000000002</v>
          </cell>
          <cell r="N192">
            <v>0</v>
          </cell>
          <cell r="O192">
            <v>0</v>
          </cell>
          <cell r="P192">
            <v>0</v>
          </cell>
          <cell r="Q192">
            <v>72069.83</v>
          </cell>
          <cell r="R192">
            <v>11125</v>
          </cell>
          <cell r="S192">
            <v>0</v>
          </cell>
          <cell r="T192">
            <v>0</v>
          </cell>
          <cell r="U192">
            <v>338723.29</v>
          </cell>
          <cell r="V192">
            <v>0</v>
          </cell>
          <cell r="W192">
            <v>0</v>
          </cell>
          <cell r="X192">
            <v>0</v>
          </cell>
          <cell r="Y192">
            <v>143463.81</v>
          </cell>
          <cell r="Z192">
            <v>1154151.76</v>
          </cell>
          <cell r="AA192">
            <v>37915.26</v>
          </cell>
          <cell r="AB192">
            <v>0</v>
          </cell>
          <cell r="AC192">
            <v>406694.86</v>
          </cell>
          <cell r="AD192">
            <v>10653.92</v>
          </cell>
          <cell r="AE192">
            <v>273358</v>
          </cell>
          <cell r="AF192">
            <v>94030.86</v>
          </cell>
          <cell r="AG192">
            <v>256971.39</v>
          </cell>
          <cell r="AH192">
            <v>115097.71</v>
          </cell>
          <cell r="AI192">
            <v>52387562.420000002</v>
          </cell>
          <cell r="AJ192">
            <v>1454723.06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6971358.8799999999</v>
          </cell>
          <cell r="AP192">
            <v>327400.7</v>
          </cell>
          <cell r="AQ192">
            <v>0</v>
          </cell>
          <cell r="AR192">
            <v>0</v>
          </cell>
          <cell r="AS192">
            <v>1060260.58</v>
          </cell>
          <cell r="AT192">
            <v>0</v>
          </cell>
          <cell r="AU192">
            <v>515229.82</v>
          </cell>
          <cell r="AV192">
            <v>0</v>
          </cell>
          <cell r="AW192">
            <v>116572.11</v>
          </cell>
          <cell r="AX192">
            <v>88231.53</v>
          </cell>
          <cell r="AY192">
            <v>0</v>
          </cell>
          <cell r="AZ192">
            <v>37666.21</v>
          </cell>
          <cell r="BA192">
            <v>4230134.38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369480.88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6730.53</v>
          </cell>
          <cell r="BQ192">
            <v>0</v>
          </cell>
          <cell r="BR192">
            <v>10000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1757350.77</v>
          </cell>
          <cell r="CB192">
            <v>0</v>
          </cell>
          <cell r="CC192">
            <v>39469.72</v>
          </cell>
          <cell r="CD192">
            <v>0</v>
          </cell>
          <cell r="CE192">
            <v>798518.35</v>
          </cell>
          <cell r="CF192">
            <v>239342.67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5293.42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9614.91</v>
          </cell>
          <cell r="CR192">
            <v>0</v>
          </cell>
          <cell r="CS192">
            <v>1016644.72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143593.54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20898.77</v>
          </cell>
          <cell r="EZ192">
            <v>0</v>
          </cell>
          <cell r="FA192">
            <v>0</v>
          </cell>
          <cell r="FB192">
            <v>146067.88</v>
          </cell>
          <cell r="FC192">
            <v>0</v>
          </cell>
          <cell r="FD192">
            <v>0</v>
          </cell>
          <cell r="FE192">
            <v>0</v>
          </cell>
          <cell r="FF192">
            <v>67674.2</v>
          </cell>
          <cell r="FG192">
            <v>0</v>
          </cell>
          <cell r="FH192">
            <v>8132.95</v>
          </cell>
          <cell r="FI192">
            <v>0</v>
          </cell>
          <cell r="FJ192">
            <v>0</v>
          </cell>
          <cell r="FK192">
            <v>13633.35</v>
          </cell>
          <cell r="FL192">
            <v>0</v>
          </cell>
          <cell r="FM192">
            <v>12536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2557.64</v>
          </cell>
          <cell r="FS192">
            <v>16131.25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98149916.299999967</v>
          </cell>
        </row>
        <row r="193">
          <cell r="F193" t="str">
            <v>27402</v>
          </cell>
          <cell r="G193">
            <v>17059012.43</v>
          </cell>
          <cell r="H193">
            <v>0</v>
          </cell>
          <cell r="I193">
            <v>0</v>
          </cell>
          <cell r="J193">
            <v>165.38</v>
          </cell>
          <cell r="K193">
            <v>0</v>
          </cell>
          <cell r="L193">
            <v>0</v>
          </cell>
          <cell r="M193">
            <v>60332.43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2340</v>
          </cell>
          <cell r="S193">
            <v>0</v>
          </cell>
          <cell r="T193">
            <v>0</v>
          </cell>
          <cell r="U193">
            <v>69940</v>
          </cell>
          <cell r="V193">
            <v>0</v>
          </cell>
          <cell r="W193">
            <v>0</v>
          </cell>
          <cell r="X193">
            <v>0</v>
          </cell>
          <cell r="Y193">
            <v>8942.94</v>
          </cell>
          <cell r="Z193">
            <v>264637.2</v>
          </cell>
          <cell r="AA193">
            <v>33086.089999999997</v>
          </cell>
          <cell r="AB193">
            <v>0</v>
          </cell>
          <cell r="AC193">
            <v>8766.4</v>
          </cell>
          <cell r="AD193">
            <v>5593.58</v>
          </cell>
          <cell r="AE193">
            <v>5175.0200000000004</v>
          </cell>
          <cell r="AF193">
            <v>45415.839999999997</v>
          </cell>
          <cell r="AG193">
            <v>2114308.63</v>
          </cell>
          <cell r="AH193">
            <v>0</v>
          </cell>
          <cell r="AI193">
            <v>45715049.140000001</v>
          </cell>
          <cell r="AJ193">
            <v>1578123.41</v>
          </cell>
          <cell r="AK193">
            <v>5749277.1600000001</v>
          </cell>
          <cell r="AL193">
            <v>0</v>
          </cell>
          <cell r="AM193">
            <v>0</v>
          </cell>
          <cell r="AN193">
            <v>287.91000000000003</v>
          </cell>
          <cell r="AO193">
            <v>6456924.8799999999</v>
          </cell>
          <cell r="AP193">
            <v>330437.09000000003</v>
          </cell>
          <cell r="AQ193">
            <v>0</v>
          </cell>
          <cell r="AR193">
            <v>0</v>
          </cell>
          <cell r="AS193">
            <v>2537895.91</v>
          </cell>
          <cell r="AT193">
            <v>0</v>
          </cell>
          <cell r="AU193">
            <v>908590.15</v>
          </cell>
          <cell r="AV193">
            <v>0</v>
          </cell>
          <cell r="AW193">
            <v>718059.98</v>
          </cell>
          <cell r="AX193">
            <v>72967.16</v>
          </cell>
          <cell r="AY193">
            <v>0</v>
          </cell>
          <cell r="AZ193">
            <v>82275.66</v>
          </cell>
          <cell r="BA193">
            <v>3036863.79</v>
          </cell>
          <cell r="BB193">
            <v>337830.13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41969.47</v>
          </cell>
          <cell r="BM193">
            <v>25936.19</v>
          </cell>
          <cell r="BN193">
            <v>431.81</v>
          </cell>
          <cell r="BO193">
            <v>0</v>
          </cell>
          <cell r="BP193">
            <v>6149.35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14653.7</v>
          </cell>
          <cell r="BZ193">
            <v>0</v>
          </cell>
          <cell r="CA193">
            <v>1420509.13</v>
          </cell>
          <cell r="CB193">
            <v>0</v>
          </cell>
          <cell r="CC193">
            <v>60035.73</v>
          </cell>
          <cell r="CD193">
            <v>0</v>
          </cell>
          <cell r="CE193">
            <v>1622403.14</v>
          </cell>
          <cell r="CF193">
            <v>358841.24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99538.42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20807.11</v>
          </cell>
          <cell r="CS193">
            <v>3728673.78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952064.24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249881.41</v>
          </cell>
          <cell r="DY193">
            <v>507158.89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40940.85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273334.09999999998</v>
          </cell>
          <cell r="FC193">
            <v>180.95</v>
          </cell>
          <cell r="FD193">
            <v>180647.74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13387.27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96819842.829999954</v>
          </cell>
        </row>
        <row r="194">
          <cell r="F194" t="str">
            <v>27403</v>
          </cell>
          <cell r="G194">
            <v>41025603.530000001</v>
          </cell>
          <cell r="H194">
            <v>0</v>
          </cell>
          <cell r="I194">
            <v>0</v>
          </cell>
          <cell r="J194">
            <v>35977.050000000003</v>
          </cell>
          <cell r="K194">
            <v>0</v>
          </cell>
          <cell r="L194">
            <v>0</v>
          </cell>
          <cell r="M194">
            <v>576434.35</v>
          </cell>
          <cell r="N194">
            <v>6000</v>
          </cell>
          <cell r="O194">
            <v>504</v>
          </cell>
          <cell r="P194">
            <v>24802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146407.28</v>
          </cell>
          <cell r="V194">
            <v>7703.25</v>
          </cell>
          <cell r="W194">
            <v>41853.35</v>
          </cell>
          <cell r="X194">
            <v>0</v>
          </cell>
          <cell r="Y194">
            <v>78766.75</v>
          </cell>
          <cell r="Z194">
            <v>1772277.19</v>
          </cell>
          <cell r="AA194">
            <v>85055.97</v>
          </cell>
          <cell r="AB194">
            <v>0</v>
          </cell>
          <cell r="AC194">
            <v>134579.06</v>
          </cell>
          <cell r="AD194">
            <v>49597.120000000003</v>
          </cell>
          <cell r="AE194">
            <v>66844.42</v>
          </cell>
          <cell r="AF194">
            <v>12502.13</v>
          </cell>
          <cell r="AG194">
            <v>373017.89</v>
          </cell>
          <cell r="AH194">
            <v>105464.44</v>
          </cell>
          <cell r="AI194">
            <v>114774234.05</v>
          </cell>
          <cell r="AJ194">
            <v>4172923.32</v>
          </cell>
          <cell r="AK194">
            <v>9942313.2400000002</v>
          </cell>
          <cell r="AL194">
            <v>0</v>
          </cell>
          <cell r="AM194">
            <v>0</v>
          </cell>
          <cell r="AN194">
            <v>292.44</v>
          </cell>
          <cell r="AO194">
            <v>14473715.99</v>
          </cell>
          <cell r="AP194">
            <v>828697.78</v>
          </cell>
          <cell r="AQ194">
            <v>0</v>
          </cell>
          <cell r="AR194">
            <v>0</v>
          </cell>
          <cell r="AS194">
            <v>4245276.04</v>
          </cell>
          <cell r="AT194">
            <v>0</v>
          </cell>
          <cell r="AU194">
            <v>891848.27</v>
          </cell>
          <cell r="AV194">
            <v>0</v>
          </cell>
          <cell r="AW194">
            <v>547389.91</v>
          </cell>
          <cell r="AX194">
            <v>186664.29</v>
          </cell>
          <cell r="AY194">
            <v>0</v>
          </cell>
          <cell r="AZ194">
            <v>152430.03</v>
          </cell>
          <cell r="BA194">
            <v>9718575.8300000001</v>
          </cell>
          <cell r="BB194">
            <v>1052167.8500000001</v>
          </cell>
          <cell r="BC194">
            <v>29096.959999999999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146921.9</v>
          </cell>
          <cell r="BN194">
            <v>89702.12</v>
          </cell>
          <cell r="BO194">
            <v>0</v>
          </cell>
          <cell r="BP194">
            <v>15150.24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3638928.21</v>
          </cell>
          <cell r="CB194">
            <v>0</v>
          </cell>
          <cell r="CC194">
            <v>98399.85</v>
          </cell>
          <cell r="CD194">
            <v>23940.34</v>
          </cell>
          <cell r="CE194">
            <v>2921358.41</v>
          </cell>
          <cell r="CF194">
            <v>588658.85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40862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4688376.3499999996</v>
          </cell>
          <cell r="CT194">
            <v>0</v>
          </cell>
          <cell r="CU194">
            <v>263285.07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159980.38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73841.990000000005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199162.96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555596.85</v>
          </cell>
          <cell r="FC194">
            <v>0</v>
          </cell>
          <cell r="FD194">
            <v>47443.14</v>
          </cell>
          <cell r="FE194">
            <v>10875</v>
          </cell>
          <cell r="FF194">
            <v>0</v>
          </cell>
          <cell r="FG194">
            <v>39972.39</v>
          </cell>
          <cell r="FH194">
            <v>0</v>
          </cell>
          <cell r="FI194">
            <v>0</v>
          </cell>
          <cell r="FJ194">
            <v>28127.57</v>
          </cell>
          <cell r="FK194">
            <v>0</v>
          </cell>
          <cell r="FL194">
            <v>0</v>
          </cell>
          <cell r="FM194">
            <v>11472</v>
          </cell>
          <cell r="FN194">
            <v>0</v>
          </cell>
          <cell r="FO194">
            <v>716.25</v>
          </cell>
          <cell r="FP194">
            <v>0</v>
          </cell>
          <cell r="FQ194">
            <v>0</v>
          </cell>
          <cell r="FR194">
            <v>16614.72</v>
          </cell>
          <cell r="FS194">
            <v>32951.81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1674.92</v>
          </cell>
          <cell r="FY194">
            <v>0</v>
          </cell>
          <cell r="FZ194">
            <v>101716.75</v>
          </cell>
          <cell r="GA194">
            <v>524435.63</v>
          </cell>
          <cell r="GB194">
            <v>219879181.47999996</v>
          </cell>
        </row>
        <row r="195">
          <cell r="F195" t="str">
            <v>27404</v>
          </cell>
          <cell r="G195">
            <v>4476076.68</v>
          </cell>
          <cell r="H195">
            <v>0</v>
          </cell>
          <cell r="I195">
            <v>7000</v>
          </cell>
          <cell r="J195">
            <v>185591.14</v>
          </cell>
          <cell r="K195">
            <v>0</v>
          </cell>
          <cell r="L195">
            <v>341.4</v>
          </cell>
          <cell r="M195">
            <v>9806.7999999999993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1990.72</v>
          </cell>
          <cell r="V195">
            <v>0</v>
          </cell>
          <cell r="W195">
            <v>0</v>
          </cell>
          <cell r="X195">
            <v>0</v>
          </cell>
          <cell r="Y195">
            <v>18479.740000000002</v>
          </cell>
          <cell r="Z195">
            <v>259646.47</v>
          </cell>
          <cell r="AA195">
            <v>4811.62</v>
          </cell>
          <cell r="AB195">
            <v>0</v>
          </cell>
          <cell r="AC195">
            <v>42479.12</v>
          </cell>
          <cell r="AD195">
            <v>3142.62</v>
          </cell>
          <cell r="AE195">
            <v>23289.4</v>
          </cell>
          <cell r="AF195">
            <v>0</v>
          </cell>
          <cell r="AG195">
            <v>16028.4</v>
          </cell>
          <cell r="AH195">
            <v>80597.279999999999</v>
          </cell>
          <cell r="AI195">
            <v>11565681.65</v>
          </cell>
          <cell r="AJ195">
            <v>296537.06</v>
          </cell>
          <cell r="AK195">
            <v>366053.76</v>
          </cell>
          <cell r="AL195">
            <v>28286.25</v>
          </cell>
          <cell r="AM195">
            <v>43305.39</v>
          </cell>
          <cell r="AN195">
            <v>0</v>
          </cell>
          <cell r="AO195">
            <v>1310050.47</v>
          </cell>
          <cell r="AP195">
            <v>46953.15</v>
          </cell>
          <cell r="AQ195">
            <v>0</v>
          </cell>
          <cell r="AR195">
            <v>0</v>
          </cell>
          <cell r="AS195">
            <v>355682.96</v>
          </cell>
          <cell r="AT195">
            <v>0</v>
          </cell>
          <cell r="AU195">
            <v>65339.28</v>
          </cell>
          <cell r="AV195">
            <v>0</v>
          </cell>
          <cell r="AW195">
            <v>7860.43</v>
          </cell>
          <cell r="AX195">
            <v>6677.7</v>
          </cell>
          <cell r="AY195">
            <v>0</v>
          </cell>
          <cell r="AZ195">
            <v>12038.95</v>
          </cell>
          <cell r="BA195">
            <v>962929.47</v>
          </cell>
          <cell r="BB195">
            <v>1888.58</v>
          </cell>
          <cell r="BC195">
            <v>4956.51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2451.17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415566.5</v>
          </cell>
          <cell r="CB195">
            <v>0</v>
          </cell>
          <cell r="CC195">
            <v>7974</v>
          </cell>
          <cell r="CD195">
            <v>0</v>
          </cell>
          <cell r="CE195">
            <v>146306.29999999999</v>
          </cell>
          <cell r="CF195">
            <v>27607.37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373677.94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8450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12391.34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27583.55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45710.99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10727.27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21281969.430000003</v>
          </cell>
        </row>
        <row r="196">
          <cell r="F196" t="str">
            <v>27416</v>
          </cell>
          <cell r="G196">
            <v>8493018.3100000005</v>
          </cell>
          <cell r="H196">
            <v>0</v>
          </cell>
          <cell r="I196">
            <v>0</v>
          </cell>
          <cell r="J196">
            <v>170571.6</v>
          </cell>
          <cell r="K196">
            <v>0</v>
          </cell>
          <cell r="L196">
            <v>0</v>
          </cell>
          <cell r="M196">
            <v>54808.66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2825</v>
          </cell>
          <cell r="S196">
            <v>0</v>
          </cell>
          <cell r="T196">
            <v>81236.97</v>
          </cell>
          <cell r="U196">
            <v>95346.41</v>
          </cell>
          <cell r="V196">
            <v>0</v>
          </cell>
          <cell r="W196">
            <v>0</v>
          </cell>
          <cell r="X196">
            <v>0</v>
          </cell>
          <cell r="Y196">
            <v>378736.02</v>
          </cell>
          <cell r="Z196">
            <v>447455.32</v>
          </cell>
          <cell r="AA196">
            <v>23590.04</v>
          </cell>
          <cell r="AB196">
            <v>0</v>
          </cell>
          <cell r="AC196">
            <v>76364.87</v>
          </cell>
          <cell r="AD196">
            <v>4009.23</v>
          </cell>
          <cell r="AE196">
            <v>34045.29</v>
          </cell>
          <cell r="AF196">
            <v>8400.66</v>
          </cell>
          <cell r="AG196">
            <v>21615.25</v>
          </cell>
          <cell r="AH196">
            <v>0</v>
          </cell>
          <cell r="AI196">
            <v>21435116.280000001</v>
          </cell>
          <cell r="AJ196">
            <v>661101.18000000005</v>
          </cell>
          <cell r="AK196">
            <v>828276.32</v>
          </cell>
          <cell r="AL196">
            <v>0</v>
          </cell>
          <cell r="AM196">
            <v>0</v>
          </cell>
          <cell r="AN196">
            <v>0</v>
          </cell>
          <cell r="AO196">
            <v>2920169.44</v>
          </cell>
          <cell r="AP196">
            <v>91851.27</v>
          </cell>
          <cell r="AQ196">
            <v>63683</v>
          </cell>
          <cell r="AR196">
            <v>0</v>
          </cell>
          <cell r="AS196">
            <v>564701.69999999995</v>
          </cell>
          <cell r="AT196">
            <v>0</v>
          </cell>
          <cell r="AU196">
            <v>194796.91</v>
          </cell>
          <cell r="AV196">
            <v>0</v>
          </cell>
          <cell r="AW196">
            <v>87875.27</v>
          </cell>
          <cell r="AX196">
            <v>35924.870000000003</v>
          </cell>
          <cell r="AY196">
            <v>0</v>
          </cell>
          <cell r="AZ196">
            <v>18404.12</v>
          </cell>
          <cell r="BA196">
            <v>1606304.99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587.32000000000005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2853.01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764810.64</v>
          </cell>
          <cell r="CB196">
            <v>0</v>
          </cell>
          <cell r="CC196">
            <v>26065</v>
          </cell>
          <cell r="CD196">
            <v>0</v>
          </cell>
          <cell r="CE196">
            <v>453459.48</v>
          </cell>
          <cell r="CF196">
            <v>90403.65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7990.41</v>
          </cell>
          <cell r="CS196">
            <v>503646.11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200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39928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17766.810000000001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69043.37</v>
          </cell>
          <cell r="FC196">
            <v>240</v>
          </cell>
          <cell r="FD196">
            <v>13208.4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27007.79</v>
          </cell>
          <cell r="FK196">
            <v>0</v>
          </cell>
          <cell r="FL196">
            <v>170852.5</v>
          </cell>
          <cell r="FM196">
            <v>0</v>
          </cell>
          <cell r="FN196">
            <v>0</v>
          </cell>
          <cell r="FO196">
            <v>2997.88</v>
          </cell>
          <cell r="FP196">
            <v>0</v>
          </cell>
          <cell r="FQ196">
            <v>0</v>
          </cell>
          <cell r="FR196">
            <v>19378.62</v>
          </cell>
          <cell r="FS196">
            <v>10233.549999999999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17399.95</v>
          </cell>
          <cell r="FY196">
            <v>0</v>
          </cell>
          <cell r="FZ196">
            <v>0</v>
          </cell>
          <cell r="GA196">
            <v>0</v>
          </cell>
          <cell r="GB196">
            <v>40638301.469999991</v>
          </cell>
        </row>
        <row r="197">
          <cell r="F197" t="str">
            <v>27417</v>
          </cell>
          <cell r="G197">
            <v>9314659.75</v>
          </cell>
          <cell r="H197">
            <v>0</v>
          </cell>
          <cell r="I197">
            <v>0</v>
          </cell>
          <cell r="J197">
            <v>15.47</v>
          </cell>
          <cell r="K197">
            <v>0</v>
          </cell>
          <cell r="L197">
            <v>0</v>
          </cell>
          <cell r="M197">
            <v>8003.2</v>
          </cell>
          <cell r="N197">
            <v>0</v>
          </cell>
          <cell r="O197">
            <v>0</v>
          </cell>
          <cell r="P197">
            <v>0</v>
          </cell>
          <cell r="Q197">
            <v>41133.15</v>
          </cell>
          <cell r="R197">
            <v>0</v>
          </cell>
          <cell r="S197">
            <v>0</v>
          </cell>
          <cell r="T197">
            <v>0</v>
          </cell>
          <cell r="U197">
            <v>18473.310000000001</v>
          </cell>
          <cell r="V197">
            <v>9912.41</v>
          </cell>
          <cell r="W197">
            <v>0</v>
          </cell>
          <cell r="X197">
            <v>0</v>
          </cell>
          <cell r="Y197">
            <v>14988.51</v>
          </cell>
          <cell r="Z197">
            <v>407026.22</v>
          </cell>
          <cell r="AA197">
            <v>19858.77</v>
          </cell>
          <cell r="AB197">
            <v>0</v>
          </cell>
          <cell r="AC197">
            <v>59579.3</v>
          </cell>
          <cell r="AD197">
            <v>4901.1099999999997</v>
          </cell>
          <cell r="AE197">
            <v>45209.98</v>
          </cell>
          <cell r="AF197">
            <v>6661.38</v>
          </cell>
          <cell r="AG197">
            <v>40869.43</v>
          </cell>
          <cell r="AH197">
            <v>51828.27</v>
          </cell>
          <cell r="AI197">
            <v>21872075.399999999</v>
          </cell>
          <cell r="AJ197">
            <v>653543.66</v>
          </cell>
          <cell r="AK197">
            <v>0</v>
          </cell>
          <cell r="AL197">
            <v>0</v>
          </cell>
          <cell r="AM197">
            <v>0</v>
          </cell>
          <cell r="AN197">
            <v>278170.42</v>
          </cell>
          <cell r="AO197">
            <v>2492491.2599999998</v>
          </cell>
          <cell r="AP197">
            <v>104800.01</v>
          </cell>
          <cell r="AQ197">
            <v>0</v>
          </cell>
          <cell r="AR197">
            <v>0</v>
          </cell>
          <cell r="AS197">
            <v>781894.41</v>
          </cell>
          <cell r="AT197">
            <v>0</v>
          </cell>
          <cell r="AU197">
            <v>116649.15</v>
          </cell>
          <cell r="AV197">
            <v>0</v>
          </cell>
          <cell r="AW197">
            <v>429960.2</v>
          </cell>
          <cell r="AX197">
            <v>21868.04</v>
          </cell>
          <cell r="AY197">
            <v>0</v>
          </cell>
          <cell r="AZ197">
            <v>27377.53</v>
          </cell>
          <cell r="BA197">
            <v>1414329.48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2909.59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752837</v>
          </cell>
          <cell r="CB197">
            <v>0</v>
          </cell>
          <cell r="CC197">
            <v>20140.05</v>
          </cell>
          <cell r="CD197">
            <v>0</v>
          </cell>
          <cell r="CE197">
            <v>389238.63</v>
          </cell>
          <cell r="CF197">
            <v>72483.67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36999.49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798840.35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4889</v>
          </cell>
          <cell r="DQ197">
            <v>22816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41092.99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17000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98631.3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1734.28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491888.35</v>
          </cell>
          <cell r="GB197">
            <v>40987780.520000003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1029.0899999999999</v>
          </cell>
          <cell r="AB198">
            <v>0</v>
          </cell>
          <cell r="AC198">
            <v>1762.29</v>
          </cell>
          <cell r="AD198">
            <v>0</v>
          </cell>
          <cell r="AE198">
            <v>0</v>
          </cell>
          <cell r="AF198">
            <v>0</v>
          </cell>
          <cell r="AG198">
            <v>4916.8100000000004</v>
          </cell>
          <cell r="AH198">
            <v>0</v>
          </cell>
          <cell r="AI198">
            <v>279842.92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166</v>
          </cell>
          <cell r="AO198">
            <v>5650.16</v>
          </cell>
          <cell r="AP198">
            <v>0</v>
          </cell>
          <cell r="AQ198">
            <v>0</v>
          </cell>
          <cell r="AR198">
            <v>0</v>
          </cell>
          <cell r="AS198">
            <v>2491.21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49.07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369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19812.25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316088.8</v>
          </cell>
        </row>
        <row r="199">
          <cell r="F199" t="str">
            <v>28137</v>
          </cell>
          <cell r="G199">
            <v>2025143.77</v>
          </cell>
          <cell r="H199">
            <v>0</v>
          </cell>
          <cell r="I199">
            <v>2479.5100000000002</v>
          </cell>
          <cell r="J199">
            <v>660.42</v>
          </cell>
          <cell r="K199">
            <v>0</v>
          </cell>
          <cell r="L199">
            <v>0</v>
          </cell>
          <cell r="M199">
            <v>30961.63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17698.5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87473.74</v>
          </cell>
          <cell r="AA199">
            <v>1695.84</v>
          </cell>
          <cell r="AB199">
            <v>360.66</v>
          </cell>
          <cell r="AC199">
            <v>158133.69</v>
          </cell>
          <cell r="AD199">
            <v>810</v>
          </cell>
          <cell r="AE199">
            <v>12554.16</v>
          </cell>
          <cell r="AF199">
            <v>5517.03</v>
          </cell>
          <cell r="AG199">
            <v>11399.72</v>
          </cell>
          <cell r="AH199">
            <v>0</v>
          </cell>
          <cell r="AI199">
            <v>5404674.0899999999</v>
          </cell>
          <cell r="AJ199">
            <v>81772.75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500612.53</v>
          </cell>
          <cell r="AP199">
            <v>6595.07</v>
          </cell>
          <cell r="AQ199">
            <v>0</v>
          </cell>
          <cell r="AR199">
            <v>0</v>
          </cell>
          <cell r="AS199">
            <v>76554.179999999993</v>
          </cell>
          <cell r="AT199">
            <v>0</v>
          </cell>
          <cell r="AU199">
            <v>24263.66</v>
          </cell>
          <cell r="AV199">
            <v>0</v>
          </cell>
          <cell r="AW199">
            <v>43283.99</v>
          </cell>
          <cell r="AX199">
            <v>0</v>
          </cell>
          <cell r="AY199">
            <v>0</v>
          </cell>
          <cell r="AZ199">
            <v>3917</v>
          </cell>
          <cell r="BA199">
            <v>168717.69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203016</v>
          </cell>
          <cell r="CB199">
            <v>0</v>
          </cell>
          <cell r="CC199">
            <v>3992.17</v>
          </cell>
          <cell r="CD199">
            <v>0</v>
          </cell>
          <cell r="CE199">
            <v>129234.9</v>
          </cell>
          <cell r="CF199">
            <v>12978.71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95763.08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8841.27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4539.26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12771.72</v>
          </cell>
          <cell r="FC199">
            <v>0</v>
          </cell>
          <cell r="FD199">
            <v>47708.18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53725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5075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149949.51</v>
          </cell>
          <cell r="GB199">
            <v>9392874.4300000016</v>
          </cell>
        </row>
        <row r="200">
          <cell r="F200" t="str">
            <v>28144</v>
          </cell>
          <cell r="G200">
            <v>884354.4</v>
          </cell>
          <cell r="H200">
            <v>0</v>
          </cell>
          <cell r="I200">
            <v>0</v>
          </cell>
          <cell r="J200">
            <v>78.260000000000005</v>
          </cell>
          <cell r="K200">
            <v>0</v>
          </cell>
          <cell r="L200">
            <v>0</v>
          </cell>
          <cell r="M200">
            <v>955</v>
          </cell>
          <cell r="N200">
            <v>0</v>
          </cell>
          <cell r="O200">
            <v>815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100</v>
          </cell>
          <cell r="W200">
            <v>0</v>
          </cell>
          <cell r="X200">
            <v>0</v>
          </cell>
          <cell r="Y200">
            <v>0</v>
          </cell>
          <cell r="Z200">
            <v>43248.36</v>
          </cell>
          <cell r="AA200">
            <v>2210.6999999999998</v>
          </cell>
          <cell r="AB200">
            <v>0</v>
          </cell>
          <cell r="AC200">
            <v>67934.600000000006</v>
          </cell>
          <cell r="AD200">
            <v>0</v>
          </cell>
          <cell r="AE200">
            <v>4710.2</v>
          </cell>
          <cell r="AF200">
            <v>28676.48</v>
          </cell>
          <cell r="AG200">
            <v>67500.14</v>
          </cell>
          <cell r="AH200">
            <v>20395.150000000001</v>
          </cell>
          <cell r="AI200">
            <v>2262108.6800000002</v>
          </cell>
          <cell r="AJ200">
            <v>20490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200931.8</v>
          </cell>
          <cell r="AP200">
            <v>7013.39</v>
          </cell>
          <cell r="AQ200">
            <v>0</v>
          </cell>
          <cell r="AR200">
            <v>0</v>
          </cell>
          <cell r="AS200">
            <v>48891.33</v>
          </cell>
          <cell r="AT200">
            <v>0</v>
          </cell>
          <cell r="AU200">
            <v>18664.11</v>
          </cell>
          <cell r="AV200">
            <v>0</v>
          </cell>
          <cell r="AW200">
            <v>22473.3</v>
          </cell>
          <cell r="AX200">
            <v>2229.09</v>
          </cell>
          <cell r="AY200">
            <v>0</v>
          </cell>
          <cell r="AZ200">
            <v>2536.69</v>
          </cell>
          <cell r="BA200">
            <v>131938.75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54707</v>
          </cell>
          <cell r="CB200">
            <v>0</v>
          </cell>
          <cell r="CC200">
            <v>1960</v>
          </cell>
          <cell r="CD200">
            <v>0</v>
          </cell>
          <cell r="CE200">
            <v>61498.43</v>
          </cell>
          <cell r="CF200">
            <v>8920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49524.1</v>
          </cell>
          <cell r="CT200">
            <v>0</v>
          </cell>
          <cell r="CU200">
            <v>18540.060000000001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7056.67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982.62</v>
          </cell>
          <cell r="FC200">
            <v>19792.71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3941.64</v>
          </cell>
          <cell r="FM200">
            <v>27746.47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2732.46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4095657.59</v>
          </cell>
        </row>
        <row r="201">
          <cell r="F201" t="str">
            <v>28149</v>
          </cell>
          <cell r="G201">
            <v>2093856.7</v>
          </cell>
          <cell r="H201">
            <v>0</v>
          </cell>
          <cell r="I201">
            <v>666.81</v>
          </cell>
          <cell r="J201">
            <v>280.95</v>
          </cell>
          <cell r="K201">
            <v>0</v>
          </cell>
          <cell r="L201">
            <v>0</v>
          </cell>
          <cell r="M201">
            <v>82836.08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250</v>
          </cell>
          <cell r="S201">
            <v>0</v>
          </cell>
          <cell r="T201">
            <v>0</v>
          </cell>
          <cell r="U201">
            <v>1091.75</v>
          </cell>
          <cell r="V201">
            <v>0</v>
          </cell>
          <cell r="W201">
            <v>0</v>
          </cell>
          <cell r="X201">
            <v>0</v>
          </cell>
          <cell r="Y201">
            <v>3892.15</v>
          </cell>
          <cell r="Z201">
            <v>189250.4</v>
          </cell>
          <cell r="AA201">
            <v>1643.56</v>
          </cell>
          <cell r="AB201">
            <v>0</v>
          </cell>
          <cell r="AC201">
            <v>242657.99</v>
          </cell>
          <cell r="AD201">
            <v>2446.5300000000002</v>
          </cell>
          <cell r="AE201">
            <v>3160.01</v>
          </cell>
          <cell r="AF201">
            <v>0</v>
          </cell>
          <cell r="AG201">
            <v>57674.74</v>
          </cell>
          <cell r="AH201">
            <v>14154.1</v>
          </cell>
          <cell r="AI201">
            <v>4919494.1500000004</v>
          </cell>
          <cell r="AJ201">
            <v>112627.12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607421.51</v>
          </cell>
          <cell r="AP201">
            <v>0</v>
          </cell>
          <cell r="AQ201">
            <v>0</v>
          </cell>
          <cell r="AR201">
            <v>0</v>
          </cell>
          <cell r="AS201">
            <v>176773.81</v>
          </cell>
          <cell r="AT201">
            <v>0</v>
          </cell>
          <cell r="AU201">
            <v>24211.33</v>
          </cell>
          <cell r="AV201">
            <v>0</v>
          </cell>
          <cell r="AW201">
            <v>33291.160000000003</v>
          </cell>
          <cell r="AX201">
            <v>8000.54</v>
          </cell>
          <cell r="AY201">
            <v>0</v>
          </cell>
          <cell r="AZ201">
            <v>5422.06</v>
          </cell>
          <cell r="BA201">
            <v>298346.64</v>
          </cell>
          <cell r="BB201">
            <v>0</v>
          </cell>
          <cell r="BC201">
            <v>5398.28</v>
          </cell>
          <cell r="BD201">
            <v>0</v>
          </cell>
          <cell r="BE201">
            <v>0</v>
          </cell>
          <cell r="BF201">
            <v>0</v>
          </cell>
          <cell r="BG201">
            <v>5165.25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174890.45</v>
          </cell>
          <cell r="CB201">
            <v>0</v>
          </cell>
          <cell r="CC201">
            <v>4546</v>
          </cell>
          <cell r="CD201">
            <v>0</v>
          </cell>
          <cell r="CE201">
            <v>89065.279999999999</v>
          </cell>
          <cell r="CF201">
            <v>40061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10283.18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145050.19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13495.7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1756.97</v>
          </cell>
          <cell r="FC201">
            <v>0</v>
          </cell>
          <cell r="FD201">
            <v>20677.939999999999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12375</v>
          </cell>
          <cell r="FM201">
            <v>398032.5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600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987</v>
          </cell>
          <cell r="FY201">
            <v>0</v>
          </cell>
          <cell r="FZ201">
            <v>0</v>
          </cell>
          <cell r="GA201">
            <v>593221.51</v>
          </cell>
          <cell r="GB201">
            <v>10395056.339999996</v>
          </cell>
        </row>
        <row r="202">
          <cell r="F202" t="str">
            <v>29011</v>
          </cell>
          <cell r="G202">
            <v>1457818.6</v>
          </cell>
          <cell r="H202">
            <v>0</v>
          </cell>
          <cell r="I202">
            <v>7018.58</v>
          </cell>
          <cell r="J202">
            <v>156914.10999999999</v>
          </cell>
          <cell r="K202">
            <v>0</v>
          </cell>
          <cell r="L202">
            <v>0</v>
          </cell>
          <cell r="M202">
            <v>15403.51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16707.63</v>
          </cell>
          <cell r="V202">
            <v>0</v>
          </cell>
          <cell r="W202">
            <v>0</v>
          </cell>
          <cell r="X202">
            <v>0</v>
          </cell>
          <cell r="Y202">
            <v>11075.43</v>
          </cell>
          <cell r="Z202">
            <v>36340.959999999999</v>
          </cell>
          <cell r="AA202">
            <v>6270.71</v>
          </cell>
          <cell r="AB202">
            <v>0</v>
          </cell>
          <cell r="AC202">
            <v>19207.599999999999</v>
          </cell>
          <cell r="AD202">
            <v>117.21</v>
          </cell>
          <cell r="AE202">
            <v>1411.1</v>
          </cell>
          <cell r="AF202">
            <v>0</v>
          </cell>
          <cell r="AG202">
            <v>690.96</v>
          </cell>
          <cell r="AH202">
            <v>11311.71</v>
          </cell>
          <cell r="AI202">
            <v>3599291.73</v>
          </cell>
          <cell r="AJ202">
            <v>90920.31</v>
          </cell>
          <cell r="AK202">
            <v>28040.32</v>
          </cell>
          <cell r="AL202">
            <v>127752.72</v>
          </cell>
          <cell r="AM202">
            <v>0</v>
          </cell>
          <cell r="AN202">
            <v>0</v>
          </cell>
          <cell r="AO202">
            <v>503069.31</v>
          </cell>
          <cell r="AP202">
            <v>3441.89</v>
          </cell>
          <cell r="AQ202">
            <v>0</v>
          </cell>
          <cell r="AR202">
            <v>0</v>
          </cell>
          <cell r="AS202">
            <v>175187.9</v>
          </cell>
          <cell r="AT202">
            <v>0</v>
          </cell>
          <cell r="AU202">
            <v>73390.720000000001</v>
          </cell>
          <cell r="AV202">
            <v>0</v>
          </cell>
          <cell r="AW202">
            <v>0</v>
          </cell>
          <cell r="AX202">
            <v>5657.46</v>
          </cell>
          <cell r="AY202">
            <v>0</v>
          </cell>
          <cell r="AZ202">
            <v>4984.1400000000003</v>
          </cell>
          <cell r="BA202">
            <v>414854.57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6695.2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142561.82999999999</v>
          </cell>
          <cell r="CB202">
            <v>0</v>
          </cell>
          <cell r="CC202">
            <v>4203.83</v>
          </cell>
          <cell r="CD202">
            <v>0</v>
          </cell>
          <cell r="CE202">
            <v>285081.71000000002</v>
          </cell>
          <cell r="CF202">
            <v>40251.79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5075.09</v>
          </cell>
          <cell r="CS202">
            <v>189373.91</v>
          </cell>
          <cell r="CT202">
            <v>0</v>
          </cell>
          <cell r="CU202">
            <v>16164.58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31471.09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17998.650000000001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26536.31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985.45</v>
          </cell>
          <cell r="FN202">
            <v>0</v>
          </cell>
          <cell r="FO202">
            <v>0</v>
          </cell>
          <cell r="FP202">
            <v>3984.77</v>
          </cell>
          <cell r="FQ202">
            <v>0</v>
          </cell>
          <cell r="FR202">
            <v>0</v>
          </cell>
          <cell r="FS202">
            <v>2387.61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7539650.9999999991</v>
          </cell>
        </row>
        <row r="203">
          <cell r="F203" t="str">
            <v>29100</v>
          </cell>
          <cell r="G203">
            <v>9453331.2200000007</v>
          </cell>
          <cell r="H203">
            <v>0</v>
          </cell>
          <cell r="I203">
            <v>0</v>
          </cell>
          <cell r="J203">
            <v>7680.16</v>
          </cell>
          <cell r="K203">
            <v>0</v>
          </cell>
          <cell r="L203">
            <v>0</v>
          </cell>
          <cell r="M203">
            <v>62726.09</v>
          </cell>
          <cell r="N203">
            <v>0</v>
          </cell>
          <cell r="O203">
            <v>9468.5</v>
          </cell>
          <cell r="P203">
            <v>0</v>
          </cell>
          <cell r="Q203">
            <v>65370</v>
          </cell>
          <cell r="R203">
            <v>0</v>
          </cell>
          <cell r="S203">
            <v>0</v>
          </cell>
          <cell r="T203">
            <v>0</v>
          </cell>
          <cell r="U203">
            <v>1291.78</v>
          </cell>
          <cell r="V203">
            <v>17279.53</v>
          </cell>
          <cell r="W203">
            <v>0</v>
          </cell>
          <cell r="X203">
            <v>0</v>
          </cell>
          <cell r="Y203">
            <v>40343.01</v>
          </cell>
          <cell r="Z203">
            <v>310890.44</v>
          </cell>
          <cell r="AA203">
            <v>15921.09</v>
          </cell>
          <cell r="AB203">
            <v>0</v>
          </cell>
          <cell r="AC203">
            <v>52722.64</v>
          </cell>
          <cell r="AD203">
            <v>7893.33</v>
          </cell>
          <cell r="AE203">
            <v>11322.5</v>
          </cell>
          <cell r="AF203">
            <v>22949.13</v>
          </cell>
          <cell r="AG203">
            <v>151590.91</v>
          </cell>
          <cell r="AH203">
            <v>25473.01</v>
          </cell>
          <cell r="AI203">
            <v>22205135.370000001</v>
          </cell>
          <cell r="AJ203">
            <v>654206.53</v>
          </cell>
          <cell r="AK203">
            <v>622433.43999999994</v>
          </cell>
          <cell r="AL203">
            <v>67298.97</v>
          </cell>
          <cell r="AM203">
            <v>0</v>
          </cell>
          <cell r="AN203">
            <v>0</v>
          </cell>
          <cell r="AO203">
            <v>3144914.66</v>
          </cell>
          <cell r="AP203">
            <v>74548.06</v>
          </cell>
          <cell r="AQ203">
            <v>0</v>
          </cell>
          <cell r="AR203">
            <v>0</v>
          </cell>
          <cell r="AS203">
            <v>931110.99</v>
          </cell>
          <cell r="AT203">
            <v>0</v>
          </cell>
          <cell r="AU203">
            <v>396717.08</v>
          </cell>
          <cell r="AV203">
            <v>0</v>
          </cell>
          <cell r="AW203">
            <v>751054.39</v>
          </cell>
          <cell r="AX203">
            <v>36802.080000000002</v>
          </cell>
          <cell r="AY203">
            <v>0</v>
          </cell>
          <cell r="AZ203">
            <v>27540.25</v>
          </cell>
          <cell r="BA203">
            <v>1732747.59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47528.18</v>
          </cell>
          <cell r="BQ203">
            <v>0</v>
          </cell>
          <cell r="BR203">
            <v>5557.66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740586.77</v>
          </cell>
          <cell r="CB203">
            <v>0</v>
          </cell>
          <cell r="CC203">
            <v>31006.22</v>
          </cell>
          <cell r="CD203">
            <v>0</v>
          </cell>
          <cell r="CE203">
            <v>779462.73</v>
          </cell>
          <cell r="CF203">
            <v>291181.74</v>
          </cell>
          <cell r="CG203">
            <v>150134.45000000001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73122.98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17623.37</v>
          </cell>
          <cell r="CR203">
            <v>29941.78</v>
          </cell>
          <cell r="CS203">
            <v>960262.05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202824.32000000001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131702.20000000001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117576.92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2748.9</v>
          </cell>
          <cell r="FJ203">
            <v>4711.37</v>
          </cell>
          <cell r="FK203">
            <v>0</v>
          </cell>
          <cell r="FL203">
            <v>0</v>
          </cell>
          <cell r="FM203">
            <v>4688.8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5439.34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44496862.530000001</v>
          </cell>
        </row>
        <row r="204">
          <cell r="F204" t="str">
            <v>29101</v>
          </cell>
          <cell r="G204">
            <v>9771715.0600000005</v>
          </cell>
          <cell r="H204">
            <v>0</v>
          </cell>
          <cell r="I204">
            <v>0</v>
          </cell>
          <cell r="J204">
            <v>133963.73000000001</v>
          </cell>
          <cell r="K204">
            <v>0</v>
          </cell>
          <cell r="L204">
            <v>0</v>
          </cell>
          <cell r="M204">
            <v>65487.51</v>
          </cell>
          <cell r="N204">
            <v>0</v>
          </cell>
          <cell r="O204">
            <v>25089.35</v>
          </cell>
          <cell r="P204">
            <v>0</v>
          </cell>
          <cell r="Q204">
            <v>79265.25</v>
          </cell>
          <cell r="R204">
            <v>0</v>
          </cell>
          <cell r="S204">
            <v>0</v>
          </cell>
          <cell r="T204">
            <v>0</v>
          </cell>
          <cell r="U204">
            <v>31438.43</v>
          </cell>
          <cell r="V204">
            <v>5482.95</v>
          </cell>
          <cell r="W204">
            <v>0</v>
          </cell>
          <cell r="X204">
            <v>0</v>
          </cell>
          <cell r="Y204">
            <v>39003.550000000003</v>
          </cell>
          <cell r="Z204">
            <v>565033.14</v>
          </cell>
          <cell r="AA204">
            <v>28468.29</v>
          </cell>
          <cell r="AB204">
            <v>0</v>
          </cell>
          <cell r="AC204">
            <v>223218.59</v>
          </cell>
          <cell r="AD204">
            <v>13921.1</v>
          </cell>
          <cell r="AE204">
            <v>21064.959999999999</v>
          </cell>
          <cell r="AF204">
            <v>77086.570000000007</v>
          </cell>
          <cell r="AG204">
            <v>187151.38</v>
          </cell>
          <cell r="AH204">
            <v>101171.84</v>
          </cell>
          <cell r="AI204">
            <v>22626980.489999998</v>
          </cell>
          <cell r="AJ204">
            <v>915736.74</v>
          </cell>
          <cell r="AK204">
            <v>1847951.24</v>
          </cell>
          <cell r="AL204">
            <v>2616128.16</v>
          </cell>
          <cell r="AM204">
            <v>0</v>
          </cell>
          <cell r="AN204">
            <v>0</v>
          </cell>
          <cell r="AO204">
            <v>3743507.5</v>
          </cell>
          <cell r="AP204">
            <v>170844.37</v>
          </cell>
          <cell r="AQ204">
            <v>0</v>
          </cell>
          <cell r="AR204">
            <v>0</v>
          </cell>
          <cell r="AS204">
            <v>1088162.3600000001</v>
          </cell>
          <cell r="AT204">
            <v>0</v>
          </cell>
          <cell r="AU204">
            <v>286905.2</v>
          </cell>
          <cell r="AV204">
            <v>0</v>
          </cell>
          <cell r="AW204">
            <v>312233.45</v>
          </cell>
          <cell r="AX204">
            <v>41495.269999999997</v>
          </cell>
          <cell r="AY204">
            <v>0</v>
          </cell>
          <cell r="AZ204">
            <v>35360.19</v>
          </cell>
          <cell r="BA204">
            <v>2252220.0499999998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55350.11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955574</v>
          </cell>
          <cell r="CB204">
            <v>0</v>
          </cell>
          <cell r="CC204">
            <v>24368</v>
          </cell>
          <cell r="CD204">
            <v>0</v>
          </cell>
          <cell r="CE204">
            <v>711151.06</v>
          </cell>
          <cell r="CF204">
            <v>159529</v>
          </cell>
          <cell r="CG204">
            <v>52601.89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45139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24359.919999999998</v>
          </cell>
          <cell r="CS204">
            <v>1154333.5900000001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21799.29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70536.17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141693.18</v>
          </cell>
          <cell r="FC204">
            <v>0</v>
          </cell>
          <cell r="FD204">
            <v>37706</v>
          </cell>
          <cell r="FE204">
            <v>0</v>
          </cell>
          <cell r="FF204">
            <v>14139.46</v>
          </cell>
          <cell r="FG204">
            <v>0</v>
          </cell>
          <cell r="FH204">
            <v>0</v>
          </cell>
          <cell r="FI204">
            <v>0</v>
          </cell>
          <cell r="FJ204">
            <v>14357</v>
          </cell>
          <cell r="FK204">
            <v>0</v>
          </cell>
          <cell r="FL204">
            <v>2355</v>
          </cell>
          <cell r="FM204">
            <v>0</v>
          </cell>
          <cell r="FN204">
            <v>0</v>
          </cell>
          <cell r="FO204">
            <v>32849.18</v>
          </cell>
          <cell r="FP204">
            <v>5280</v>
          </cell>
          <cell r="FQ204">
            <v>0</v>
          </cell>
          <cell r="FR204">
            <v>4549.5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50833758.070000008</v>
          </cell>
        </row>
        <row r="205">
          <cell r="F205" t="str">
            <v>29103</v>
          </cell>
          <cell r="G205">
            <v>7413904.8499999996</v>
          </cell>
          <cell r="H205">
            <v>0</v>
          </cell>
          <cell r="I205">
            <v>41903.22</v>
          </cell>
          <cell r="J205">
            <v>345.23</v>
          </cell>
          <cell r="K205">
            <v>0</v>
          </cell>
          <cell r="L205">
            <v>0</v>
          </cell>
          <cell r="M205">
            <v>208195.36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1350</v>
          </cell>
          <cell r="S205">
            <v>0</v>
          </cell>
          <cell r="T205">
            <v>0</v>
          </cell>
          <cell r="U205">
            <v>45211.93</v>
          </cell>
          <cell r="V205">
            <v>0</v>
          </cell>
          <cell r="W205">
            <v>0</v>
          </cell>
          <cell r="X205">
            <v>0</v>
          </cell>
          <cell r="Y205">
            <v>14630.89</v>
          </cell>
          <cell r="Z205">
            <v>319437.99</v>
          </cell>
          <cell r="AA205">
            <v>16564.09</v>
          </cell>
          <cell r="AB205">
            <v>0</v>
          </cell>
          <cell r="AC205">
            <v>319657.43</v>
          </cell>
          <cell r="AD205">
            <v>4393.07</v>
          </cell>
          <cell r="AE205">
            <v>77671.75</v>
          </cell>
          <cell r="AF205">
            <v>2127.7199999999998</v>
          </cell>
          <cell r="AG205">
            <v>213647.67</v>
          </cell>
          <cell r="AH205">
            <v>23214.97</v>
          </cell>
          <cell r="AI205">
            <v>16749473.82</v>
          </cell>
          <cell r="AJ205">
            <v>347377.13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1718550</v>
          </cell>
          <cell r="AP205">
            <v>140261.93</v>
          </cell>
          <cell r="AQ205">
            <v>0</v>
          </cell>
          <cell r="AR205">
            <v>0</v>
          </cell>
          <cell r="AS205">
            <v>425839.28</v>
          </cell>
          <cell r="AT205">
            <v>0</v>
          </cell>
          <cell r="AU205">
            <v>150273.94</v>
          </cell>
          <cell r="AV205">
            <v>0</v>
          </cell>
          <cell r="AW205">
            <v>74098.98</v>
          </cell>
          <cell r="AX205">
            <v>25437.200000000001</v>
          </cell>
          <cell r="AY205">
            <v>0</v>
          </cell>
          <cell r="AZ205">
            <v>8509.19</v>
          </cell>
          <cell r="BA205">
            <v>864992.06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35663.99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551585</v>
          </cell>
          <cell r="CB205">
            <v>0</v>
          </cell>
          <cell r="CC205">
            <v>11671</v>
          </cell>
          <cell r="CD205">
            <v>0</v>
          </cell>
          <cell r="CE205">
            <v>238597.47</v>
          </cell>
          <cell r="CF205">
            <v>59177.19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345411.72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2006.82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58454.3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25286.48</v>
          </cell>
          <cell r="FL205">
            <v>0</v>
          </cell>
          <cell r="FM205">
            <v>25154.5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4280.5</v>
          </cell>
          <cell r="FS205">
            <v>20353.36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1715568.13</v>
          </cell>
          <cell r="GB205">
            <v>32300280.16</v>
          </cell>
        </row>
        <row r="206">
          <cell r="F206" t="str">
            <v>29311</v>
          </cell>
          <cell r="G206">
            <v>1337703.6399999999</v>
          </cell>
          <cell r="H206">
            <v>0</v>
          </cell>
          <cell r="I206">
            <v>0</v>
          </cell>
          <cell r="J206">
            <v>453.63</v>
          </cell>
          <cell r="K206">
            <v>0</v>
          </cell>
          <cell r="L206">
            <v>0</v>
          </cell>
          <cell r="M206">
            <v>33397.1</v>
          </cell>
          <cell r="N206">
            <v>0</v>
          </cell>
          <cell r="O206">
            <v>0</v>
          </cell>
          <cell r="P206">
            <v>0</v>
          </cell>
          <cell r="Q206">
            <v>25978.74</v>
          </cell>
          <cell r="R206">
            <v>0</v>
          </cell>
          <cell r="S206">
            <v>0</v>
          </cell>
          <cell r="T206">
            <v>0</v>
          </cell>
          <cell r="U206">
            <v>8795.31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72956.62</v>
          </cell>
          <cell r="AA206">
            <v>5189.8999999999996</v>
          </cell>
          <cell r="AB206">
            <v>0</v>
          </cell>
          <cell r="AC206">
            <v>393109.05</v>
          </cell>
          <cell r="AD206">
            <v>583.09</v>
          </cell>
          <cell r="AE206">
            <v>9780</v>
          </cell>
          <cell r="AF206">
            <v>0</v>
          </cell>
          <cell r="AG206">
            <v>227962.5</v>
          </cell>
          <cell r="AH206">
            <v>0</v>
          </cell>
          <cell r="AI206">
            <v>4099077.25</v>
          </cell>
          <cell r="AJ206">
            <v>124704.33</v>
          </cell>
          <cell r="AK206">
            <v>79592.399999999994</v>
          </cell>
          <cell r="AL206">
            <v>0</v>
          </cell>
          <cell r="AM206">
            <v>0</v>
          </cell>
          <cell r="AN206">
            <v>0</v>
          </cell>
          <cell r="AO206">
            <v>515921.2</v>
          </cell>
          <cell r="AP206">
            <v>0</v>
          </cell>
          <cell r="AQ206">
            <v>0</v>
          </cell>
          <cell r="AR206">
            <v>0</v>
          </cell>
          <cell r="AS206">
            <v>139280.37</v>
          </cell>
          <cell r="AT206">
            <v>0</v>
          </cell>
          <cell r="AU206">
            <v>12600.38</v>
          </cell>
          <cell r="AV206">
            <v>0</v>
          </cell>
          <cell r="AW206">
            <v>10630.52</v>
          </cell>
          <cell r="AX206">
            <v>6396.84</v>
          </cell>
          <cell r="AY206">
            <v>0</v>
          </cell>
          <cell r="AZ206">
            <v>3291</v>
          </cell>
          <cell r="BA206">
            <v>323585.40999999997</v>
          </cell>
          <cell r="BB206">
            <v>115000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1990940.63</v>
          </cell>
          <cell r="BN206">
            <v>57877.32</v>
          </cell>
          <cell r="BO206">
            <v>0</v>
          </cell>
          <cell r="BP206">
            <v>7806.72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128255</v>
          </cell>
          <cell r="CB206">
            <v>0</v>
          </cell>
          <cell r="CC206">
            <v>0</v>
          </cell>
          <cell r="CD206">
            <v>0</v>
          </cell>
          <cell r="CE206">
            <v>218622.63</v>
          </cell>
          <cell r="CF206">
            <v>28486.6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150598.39000000001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32580.21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18265.740000000002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21466.52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753.5</v>
          </cell>
          <cell r="FL206">
            <v>25297.3</v>
          </cell>
          <cell r="FM206">
            <v>113046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2471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105308.11</v>
          </cell>
          <cell r="GB206">
            <v>10447764.950000003</v>
          </cell>
        </row>
        <row r="207">
          <cell r="F207" t="str">
            <v>29317</v>
          </cell>
          <cell r="G207">
            <v>1396421.17</v>
          </cell>
          <cell r="H207">
            <v>0</v>
          </cell>
          <cell r="I207">
            <v>0</v>
          </cell>
          <cell r="J207">
            <v>8225.4599999999991</v>
          </cell>
          <cell r="K207">
            <v>0</v>
          </cell>
          <cell r="L207">
            <v>0</v>
          </cell>
          <cell r="M207">
            <v>41173.93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710.5</v>
          </cell>
          <cell r="Z207">
            <v>47291.94</v>
          </cell>
          <cell r="AA207">
            <v>3247.26</v>
          </cell>
          <cell r="AB207">
            <v>0</v>
          </cell>
          <cell r="AC207">
            <v>26801.24</v>
          </cell>
          <cell r="AD207">
            <v>193.47</v>
          </cell>
          <cell r="AE207">
            <v>60</v>
          </cell>
          <cell r="AF207">
            <v>1747.9</v>
          </cell>
          <cell r="AG207">
            <v>10037.09</v>
          </cell>
          <cell r="AH207">
            <v>3702.4</v>
          </cell>
          <cell r="AI207">
            <v>2526800.2999999998</v>
          </cell>
          <cell r="AJ207">
            <v>45600.56</v>
          </cell>
          <cell r="AK207">
            <v>55851.4</v>
          </cell>
          <cell r="AL207">
            <v>66747.67</v>
          </cell>
          <cell r="AM207">
            <v>0</v>
          </cell>
          <cell r="AN207">
            <v>0</v>
          </cell>
          <cell r="AO207">
            <v>254266.04</v>
          </cell>
          <cell r="AP207">
            <v>3649.73</v>
          </cell>
          <cell r="AQ207">
            <v>0</v>
          </cell>
          <cell r="AR207">
            <v>0</v>
          </cell>
          <cell r="AS207">
            <v>58556.91</v>
          </cell>
          <cell r="AT207">
            <v>0</v>
          </cell>
          <cell r="AU207">
            <v>25176.31</v>
          </cell>
          <cell r="AV207">
            <v>0</v>
          </cell>
          <cell r="AW207">
            <v>27584.91</v>
          </cell>
          <cell r="AX207">
            <v>4426.45</v>
          </cell>
          <cell r="AY207">
            <v>0</v>
          </cell>
          <cell r="AZ207">
            <v>1090.75</v>
          </cell>
          <cell r="BA207">
            <v>162295.63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5520.6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64239</v>
          </cell>
          <cell r="CB207">
            <v>0</v>
          </cell>
          <cell r="CC207">
            <v>0</v>
          </cell>
          <cell r="CD207">
            <v>0</v>
          </cell>
          <cell r="CE207">
            <v>42078.96</v>
          </cell>
          <cell r="CF207">
            <v>19281</v>
          </cell>
          <cell r="CG207">
            <v>10932.44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46110.67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42730.43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9673.2999999999993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7675.57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5019900.9899999993</v>
          </cell>
        </row>
        <row r="208">
          <cell r="F208" t="str">
            <v>29320</v>
          </cell>
          <cell r="G208">
            <v>13676123.289999999</v>
          </cell>
          <cell r="H208">
            <v>0</v>
          </cell>
          <cell r="I208">
            <v>0</v>
          </cell>
          <cell r="J208">
            <v>490.31</v>
          </cell>
          <cell r="K208">
            <v>0</v>
          </cell>
          <cell r="L208">
            <v>0</v>
          </cell>
          <cell r="M208">
            <v>120761.44</v>
          </cell>
          <cell r="N208">
            <v>0</v>
          </cell>
          <cell r="O208">
            <v>3125</v>
          </cell>
          <cell r="P208">
            <v>0</v>
          </cell>
          <cell r="Q208">
            <v>0</v>
          </cell>
          <cell r="R208">
            <v>575</v>
          </cell>
          <cell r="S208">
            <v>0</v>
          </cell>
          <cell r="T208">
            <v>0</v>
          </cell>
          <cell r="U208">
            <v>91194.95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394373.33</v>
          </cell>
          <cell r="AA208">
            <v>28516.07</v>
          </cell>
          <cell r="AB208">
            <v>0</v>
          </cell>
          <cell r="AC208">
            <v>43266.51</v>
          </cell>
          <cell r="AD208">
            <v>12825.31</v>
          </cell>
          <cell r="AE208">
            <v>94799.46</v>
          </cell>
          <cell r="AF208">
            <v>22783.46</v>
          </cell>
          <cell r="AG208">
            <v>551437.13</v>
          </cell>
          <cell r="AH208">
            <v>84740.84</v>
          </cell>
          <cell r="AI208">
            <v>40783779</v>
          </cell>
          <cell r="AJ208">
            <v>1312254.48</v>
          </cell>
          <cell r="AK208">
            <v>4207018.92</v>
          </cell>
          <cell r="AL208">
            <v>0</v>
          </cell>
          <cell r="AM208">
            <v>0</v>
          </cell>
          <cell r="AN208">
            <v>245238.29</v>
          </cell>
          <cell r="AO208">
            <v>5517556.8099999996</v>
          </cell>
          <cell r="AP208">
            <v>193394.03</v>
          </cell>
          <cell r="AQ208">
            <v>0</v>
          </cell>
          <cell r="AR208">
            <v>0</v>
          </cell>
          <cell r="AS208">
            <v>2101679.77</v>
          </cell>
          <cell r="AT208">
            <v>0</v>
          </cell>
          <cell r="AU208">
            <v>754083.03</v>
          </cell>
          <cell r="AV208">
            <v>0</v>
          </cell>
          <cell r="AW208">
            <v>1708551.7</v>
          </cell>
          <cell r="AX208">
            <v>65228.2</v>
          </cell>
          <cell r="AY208">
            <v>0</v>
          </cell>
          <cell r="AZ208">
            <v>61994.87</v>
          </cell>
          <cell r="BA208">
            <v>2050221.15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88201.03</v>
          </cell>
          <cell r="BQ208">
            <v>0</v>
          </cell>
          <cell r="BR208">
            <v>307575.62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1469202</v>
          </cell>
          <cell r="CB208">
            <v>0</v>
          </cell>
          <cell r="CC208">
            <v>60616</v>
          </cell>
          <cell r="CD208">
            <v>26964</v>
          </cell>
          <cell r="CE208">
            <v>1801452.96</v>
          </cell>
          <cell r="CF208">
            <v>172380.95</v>
          </cell>
          <cell r="CG208">
            <v>410090.91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222528.42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56349.88</v>
          </cell>
          <cell r="CR208">
            <v>66445.55</v>
          </cell>
          <cell r="CS208">
            <v>2221396.8199999998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176448.63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155253.70000000001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230546.98</v>
          </cell>
          <cell r="FM208">
            <v>9175.36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3692.88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81604334.039999992</v>
          </cell>
        </row>
        <row r="209">
          <cell r="F209" t="str">
            <v>30002</v>
          </cell>
          <cell r="G209">
            <v>155284.9</v>
          </cell>
          <cell r="H209">
            <v>0</v>
          </cell>
          <cell r="I209">
            <v>5896.91</v>
          </cell>
          <cell r="J209">
            <v>10016.5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210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13634.96</v>
          </cell>
          <cell r="AA209">
            <v>400.74</v>
          </cell>
          <cell r="AB209">
            <v>0</v>
          </cell>
          <cell r="AC209">
            <v>101.1</v>
          </cell>
          <cell r="AD209">
            <v>309.7</v>
          </cell>
          <cell r="AE209">
            <v>0</v>
          </cell>
          <cell r="AF209">
            <v>0</v>
          </cell>
          <cell r="AG209">
            <v>394.28</v>
          </cell>
          <cell r="AH209">
            <v>0</v>
          </cell>
          <cell r="AI209">
            <v>557363.66</v>
          </cell>
          <cell r="AJ209">
            <v>11091.71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51901.18</v>
          </cell>
          <cell r="AP209">
            <v>0</v>
          </cell>
          <cell r="AQ209">
            <v>0</v>
          </cell>
          <cell r="AR209">
            <v>0</v>
          </cell>
          <cell r="AS209">
            <v>26027.34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589.42999999999995</v>
          </cell>
          <cell r="AY209">
            <v>0</v>
          </cell>
          <cell r="AZ209">
            <v>1068.28</v>
          </cell>
          <cell r="BA209">
            <v>70308.960000000006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823.3</v>
          </cell>
          <cell r="BP209">
            <v>120081.7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11743.85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31012.69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14104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4541.7700000000004</v>
          </cell>
          <cell r="FC209">
            <v>38644.54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1125551.5</v>
          </cell>
        </row>
        <row r="210">
          <cell r="F210" t="str">
            <v>30029</v>
          </cell>
          <cell r="G210">
            <v>147826.82999999999</v>
          </cell>
          <cell r="H210">
            <v>0</v>
          </cell>
          <cell r="I210">
            <v>0</v>
          </cell>
          <cell r="J210">
            <v>70.42</v>
          </cell>
          <cell r="K210">
            <v>0</v>
          </cell>
          <cell r="L210">
            <v>0</v>
          </cell>
          <cell r="M210">
            <v>366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3105.21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523.5</v>
          </cell>
          <cell r="AA210">
            <v>85.92</v>
          </cell>
          <cell r="AB210">
            <v>0</v>
          </cell>
          <cell r="AC210">
            <v>2017.24</v>
          </cell>
          <cell r="AD210">
            <v>0</v>
          </cell>
          <cell r="AE210">
            <v>0</v>
          </cell>
          <cell r="AF210">
            <v>0</v>
          </cell>
          <cell r="AG210">
            <v>445</v>
          </cell>
          <cell r="AH210">
            <v>0</v>
          </cell>
          <cell r="AI210">
            <v>431601.64</v>
          </cell>
          <cell r="AJ210">
            <v>2238.2800000000002</v>
          </cell>
          <cell r="AK210">
            <v>26757.64</v>
          </cell>
          <cell r="AL210">
            <v>0</v>
          </cell>
          <cell r="AM210">
            <v>0</v>
          </cell>
          <cell r="AN210">
            <v>0</v>
          </cell>
          <cell r="AO210">
            <v>13473.22</v>
          </cell>
          <cell r="AP210">
            <v>796.03</v>
          </cell>
          <cell r="AQ210">
            <v>0</v>
          </cell>
          <cell r="AR210">
            <v>0</v>
          </cell>
          <cell r="AS210">
            <v>3234.14</v>
          </cell>
          <cell r="AT210">
            <v>0</v>
          </cell>
          <cell r="AU210">
            <v>7122.37</v>
          </cell>
          <cell r="AV210">
            <v>0</v>
          </cell>
          <cell r="AW210">
            <v>0</v>
          </cell>
          <cell r="AX210">
            <v>435.37</v>
          </cell>
          <cell r="AY210">
            <v>0</v>
          </cell>
          <cell r="AZ210">
            <v>0</v>
          </cell>
          <cell r="BA210">
            <v>35726.49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70075.55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1691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742.15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26976.28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5554.02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780864.30000000016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47.35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1978.2</v>
          </cell>
          <cell r="AA211">
            <v>154.35</v>
          </cell>
          <cell r="AB211">
            <v>0</v>
          </cell>
          <cell r="AC211">
            <v>2266.7800000000002</v>
          </cell>
          <cell r="AD211">
            <v>0</v>
          </cell>
          <cell r="AE211">
            <v>213</v>
          </cell>
          <cell r="AF211">
            <v>0</v>
          </cell>
          <cell r="AG211">
            <v>1781.84</v>
          </cell>
          <cell r="AH211">
            <v>1868.54</v>
          </cell>
          <cell r="AI211">
            <v>354304.45</v>
          </cell>
          <cell r="AJ211">
            <v>4725.3100000000004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25013.32</v>
          </cell>
          <cell r="AP211">
            <v>796.03</v>
          </cell>
          <cell r="AQ211">
            <v>0</v>
          </cell>
          <cell r="AR211">
            <v>0</v>
          </cell>
          <cell r="AS211">
            <v>4765.45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49.09</v>
          </cell>
          <cell r="AY211">
            <v>0</v>
          </cell>
          <cell r="AZ211">
            <v>446.6</v>
          </cell>
          <cell r="BA211">
            <v>68977.69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25482.93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8113.3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11573.87</v>
          </cell>
          <cell r="CT211">
            <v>0</v>
          </cell>
          <cell r="CU211">
            <v>17332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1785.67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5949.58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537625.35000000009</v>
          </cell>
        </row>
        <row r="212">
          <cell r="F212" t="str">
            <v>30303</v>
          </cell>
          <cell r="G212">
            <v>995283.32</v>
          </cell>
          <cell r="H212">
            <v>0</v>
          </cell>
          <cell r="I212">
            <v>0</v>
          </cell>
          <cell r="J212">
            <v>22361.87</v>
          </cell>
          <cell r="K212">
            <v>0</v>
          </cell>
          <cell r="L212">
            <v>0</v>
          </cell>
          <cell r="M212">
            <v>3539.49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7967.39</v>
          </cell>
          <cell r="V212">
            <v>0</v>
          </cell>
          <cell r="W212">
            <v>0</v>
          </cell>
          <cell r="X212">
            <v>0</v>
          </cell>
          <cell r="Y212">
            <v>5268.67</v>
          </cell>
          <cell r="Z212">
            <v>155173.32</v>
          </cell>
          <cell r="AA212">
            <v>1521.5</v>
          </cell>
          <cell r="AB212">
            <v>0</v>
          </cell>
          <cell r="AC212">
            <v>10219.209999999999</v>
          </cell>
          <cell r="AD212">
            <v>484.48</v>
          </cell>
          <cell r="AE212">
            <v>11203</v>
          </cell>
          <cell r="AF212">
            <v>0</v>
          </cell>
          <cell r="AG212">
            <v>4895.3100000000004</v>
          </cell>
          <cell r="AH212">
            <v>21794.61</v>
          </cell>
          <cell r="AI212">
            <v>5406998.2000000002</v>
          </cell>
          <cell r="AJ212">
            <v>176774.51</v>
          </cell>
          <cell r="AK212">
            <v>12740.56</v>
          </cell>
          <cell r="AL212">
            <v>0</v>
          </cell>
          <cell r="AM212">
            <v>0</v>
          </cell>
          <cell r="AN212">
            <v>0</v>
          </cell>
          <cell r="AO212">
            <v>920801.05</v>
          </cell>
          <cell r="AP212">
            <v>42623.94</v>
          </cell>
          <cell r="AQ212">
            <v>0</v>
          </cell>
          <cell r="AR212">
            <v>0</v>
          </cell>
          <cell r="AS212">
            <v>232207.53</v>
          </cell>
          <cell r="AT212">
            <v>0</v>
          </cell>
          <cell r="AU212">
            <v>26226.31</v>
          </cell>
          <cell r="AV212">
            <v>0</v>
          </cell>
          <cell r="AW212">
            <v>18124.75</v>
          </cell>
          <cell r="AX212">
            <v>8758.36</v>
          </cell>
          <cell r="AY212">
            <v>0</v>
          </cell>
          <cell r="AZ212">
            <v>8004.41</v>
          </cell>
          <cell r="BA212">
            <v>526906.6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179.96</v>
          </cell>
          <cell r="BP212">
            <v>1409270.11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4587.07</v>
          </cell>
          <cell r="CD212">
            <v>0</v>
          </cell>
          <cell r="CE212">
            <v>267260.76</v>
          </cell>
          <cell r="CF212">
            <v>36780.449999999997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246036.7</v>
          </cell>
          <cell r="CT212">
            <v>0</v>
          </cell>
          <cell r="CU212">
            <v>24239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94562.71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36284.74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44415.1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599.53</v>
          </cell>
          <cell r="FS212">
            <v>532778.69999999995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11316873.219999999</v>
          </cell>
        </row>
        <row r="213">
          <cell r="F213" t="str">
            <v>31002</v>
          </cell>
          <cell r="G213">
            <v>48789796.880000003</v>
          </cell>
          <cell r="H213">
            <v>0</v>
          </cell>
          <cell r="I213">
            <v>31787.39</v>
          </cell>
          <cell r="J213">
            <v>3.76</v>
          </cell>
          <cell r="K213">
            <v>0</v>
          </cell>
          <cell r="L213">
            <v>0</v>
          </cell>
          <cell r="M213">
            <v>1448852.95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62760</v>
          </cell>
          <cell r="S213">
            <v>0</v>
          </cell>
          <cell r="T213">
            <v>0</v>
          </cell>
          <cell r="U213">
            <v>161332.06</v>
          </cell>
          <cell r="V213">
            <v>0</v>
          </cell>
          <cell r="W213">
            <v>0</v>
          </cell>
          <cell r="X213">
            <v>0</v>
          </cell>
          <cell r="Y213">
            <v>28218.01</v>
          </cell>
          <cell r="Z213">
            <v>2224695.9900000002</v>
          </cell>
          <cell r="AA213">
            <v>68366.820000000007</v>
          </cell>
          <cell r="AB213">
            <v>0</v>
          </cell>
          <cell r="AC213">
            <v>700156.02</v>
          </cell>
          <cell r="AD213">
            <v>35219.9</v>
          </cell>
          <cell r="AE213">
            <v>547537.38</v>
          </cell>
          <cell r="AF213">
            <v>38419.14</v>
          </cell>
          <cell r="AG213">
            <v>442991.53</v>
          </cell>
          <cell r="AH213">
            <v>68605.22</v>
          </cell>
          <cell r="AI213">
            <v>122432612.39</v>
          </cell>
          <cell r="AJ213">
            <v>3962022.09</v>
          </cell>
          <cell r="AK213">
            <v>3129892.52</v>
          </cell>
          <cell r="AL213">
            <v>0</v>
          </cell>
          <cell r="AM213">
            <v>0</v>
          </cell>
          <cell r="AN213">
            <v>4485.66</v>
          </cell>
          <cell r="AO213">
            <v>15450392.810000001</v>
          </cell>
          <cell r="AP213">
            <v>1129161.8500000001</v>
          </cell>
          <cell r="AQ213">
            <v>0</v>
          </cell>
          <cell r="AR213">
            <v>0</v>
          </cell>
          <cell r="AS213">
            <v>3999216.34</v>
          </cell>
          <cell r="AT213">
            <v>0</v>
          </cell>
          <cell r="AU213">
            <v>1557923.5</v>
          </cell>
          <cell r="AV213">
            <v>0</v>
          </cell>
          <cell r="AW213">
            <v>2891124.41</v>
          </cell>
          <cell r="AX213">
            <v>207047.63</v>
          </cell>
          <cell r="AY213">
            <v>0</v>
          </cell>
          <cell r="AZ213">
            <v>133327.09</v>
          </cell>
          <cell r="BA213">
            <v>9608609.0600000005</v>
          </cell>
          <cell r="BB213">
            <v>35772.230000000003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61035.7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4210612</v>
          </cell>
          <cell r="CB213">
            <v>0</v>
          </cell>
          <cell r="CC213">
            <v>107378</v>
          </cell>
          <cell r="CD213">
            <v>0</v>
          </cell>
          <cell r="CE213">
            <v>3200415.12</v>
          </cell>
          <cell r="CF213">
            <v>675835.06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389201.18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111496.61</v>
          </cell>
          <cell r="CS213">
            <v>4365339.34</v>
          </cell>
          <cell r="CT213">
            <v>0</v>
          </cell>
          <cell r="CU213">
            <v>66301.7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414165.51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559335.11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1556202.82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428818.76</v>
          </cell>
          <cell r="FS213">
            <v>7898.57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11938.5</v>
          </cell>
          <cell r="FY213">
            <v>0</v>
          </cell>
          <cell r="FZ213">
            <v>0</v>
          </cell>
          <cell r="GA213">
            <v>1300000</v>
          </cell>
          <cell r="GB213">
            <v>236656304.60999998</v>
          </cell>
        </row>
        <row r="214">
          <cell r="F214" t="str">
            <v>31004</v>
          </cell>
          <cell r="G214">
            <v>13163998.210000001</v>
          </cell>
          <cell r="H214">
            <v>0</v>
          </cell>
          <cell r="I214">
            <v>0</v>
          </cell>
          <cell r="J214">
            <v>186.06</v>
          </cell>
          <cell r="K214">
            <v>0</v>
          </cell>
          <cell r="L214">
            <v>0</v>
          </cell>
          <cell r="M214">
            <v>118011.1</v>
          </cell>
          <cell r="N214">
            <v>0</v>
          </cell>
          <cell r="O214">
            <v>0</v>
          </cell>
          <cell r="P214">
            <v>0</v>
          </cell>
          <cell r="Q214">
            <v>106712.5</v>
          </cell>
          <cell r="R214">
            <v>9390</v>
          </cell>
          <cell r="S214">
            <v>144534.12</v>
          </cell>
          <cell r="T214">
            <v>0</v>
          </cell>
          <cell r="U214">
            <v>116710.83</v>
          </cell>
          <cell r="V214">
            <v>0</v>
          </cell>
          <cell r="W214">
            <v>0</v>
          </cell>
          <cell r="X214">
            <v>0</v>
          </cell>
          <cell r="Y214">
            <v>20073.55</v>
          </cell>
          <cell r="Z214">
            <v>1107181.1399999999</v>
          </cell>
          <cell r="AA214">
            <v>29357.279999999999</v>
          </cell>
          <cell r="AB214">
            <v>0</v>
          </cell>
          <cell r="AC214">
            <v>146805.13</v>
          </cell>
          <cell r="AD214">
            <v>7065.17</v>
          </cell>
          <cell r="AE214">
            <v>180397.01</v>
          </cell>
          <cell r="AF214">
            <v>65801.84</v>
          </cell>
          <cell r="AG214">
            <v>822153.02</v>
          </cell>
          <cell r="AH214">
            <v>54078.43</v>
          </cell>
          <cell r="AI214">
            <v>49733085.899999999</v>
          </cell>
          <cell r="AJ214">
            <v>1741274.99</v>
          </cell>
          <cell r="AK214">
            <v>4020659.4</v>
          </cell>
          <cell r="AL214">
            <v>0</v>
          </cell>
          <cell r="AM214">
            <v>0</v>
          </cell>
          <cell r="AN214">
            <v>0</v>
          </cell>
          <cell r="AO214">
            <v>6952951.21</v>
          </cell>
          <cell r="AP214">
            <v>451607.4</v>
          </cell>
          <cell r="AQ214">
            <v>0</v>
          </cell>
          <cell r="AR214">
            <v>0</v>
          </cell>
          <cell r="AS214">
            <v>1186667.3600000001</v>
          </cell>
          <cell r="AT214">
            <v>0</v>
          </cell>
          <cell r="AU214">
            <v>252924.02</v>
          </cell>
          <cell r="AV214">
            <v>0</v>
          </cell>
          <cell r="AW214">
            <v>370176.72</v>
          </cell>
          <cell r="AX214">
            <v>83652.210000000006</v>
          </cell>
          <cell r="AY214">
            <v>0</v>
          </cell>
          <cell r="AZ214">
            <v>37373.82</v>
          </cell>
          <cell r="BA214">
            <v>3701446.47</v>
          </cell>
          <cell r="BB214">
            <v>549216.62</v>
          </cell>
          <cell r="BC214">
            <v>9939.23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26091.45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1304767</v>
          </cell>
          <cell r="CB214">
            <v>0</v>
          </cell>
          <cell r="CC214">
            <v>31437.33</v>
          </cell>
          <cell r="CD214">
            <v>0</v>
          </cell>
          <cell r="CE214">
            <v>676857.71</v>
          </cell>
          <cell r="CF214">
            <v>210132.4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35709.35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7722.18</v>
          </cell>
          <cell r="CS214">
            <v>1233532.72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1878.45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25046.37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202124.96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1040634.78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3991.18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89983356.620000005</v>
          </cell>
        </row>
        <row r="215">
          <cell r="F215" t="str">
            <v>31006</v>
          </cell>
          <cell r="G215">
            <v>41353058.350000001</v>
          </cell>
          <cell r="H215">
            <v>0</v>
          </cell>
          <cell r="I215">
            <v>4106.21</v>
          </cell>
          <cell r="J215">
            <v>0</v>
          </cell>
          <cell r="K215">
            <v>0</v>
          </cell>
          <cell r="L215">
            <v>0</v>
          </cell>
          <cell r="M215">
            <v>87026.34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21525</v>
          </cell>
          <cell r="S215">
            <v>0</v>
          </cell>
          <cell r="T215">
            <v>0</v>
          </cell>
          <cell r="U215">
            <v>202955.59</v>
          </cell>
          <cell r="V215">
            <v>0</v>
          </cell>
          <cell r="W215">
            <v>0</v>
          </cell>
          <cell r="X215">
            <v>0</v>
          </cell>
          <cell r="Y215">
            <v>343.5</v>
          </cell>
          <cell r="Z215">
            <v>1444805.7</v>
          </cell>
          <cell r="AA215">
            <v>77948.67</v>
          </cell>
          <cell r="AB215">
            <v>0</v>
          </cell>
          <cell r="AC215">
            <v>157727.34</v>
          </cell>
          <cell r="AD215">
            <v>29877.360000000001</v>
          </cell>
          <cell r="AE215">
            <v>340899.02</v>
          </cell>
          <cell r="AF215">
            <v>414196.23</v>
          </cell>
          <cell r="AG215">
            <v>193231.52</v>
          </cell>
          <cell r="AH215">
            <v>152284.26</v>
          </cell>
          <cell r="AI215">
            <v>92893812.239999995</v>
          </cell>
          <cell r="AJ215">
            <v>3457699.94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12532990.77</v>
          </cell>
          <cell r="AP215">
            <v>846115.13</v>
          </cell>
          <cell r="AQ215">
            <v>0</v>
          </cell>
          <cell r="AR215">
            <v>0</v>
          </cell>
          <cell r="AS215">
            <v>3712903.83</v>
          </cell>
          <cell r="AT215">
            <v>0</v>
          </cell>
          <cell r="AU215">
            <v>1097510.97</v>
          </cell>
          <cell r="AV215">
            <v>0</v>
          </cell>
          <cell r="AW215">
            <v>3304791.37</v>
          </cell>
          <cell r="AX215">
            <v>155356.76</v>
          </cell>
          <cell r="AY215">
            <v>0</v>
          </cell>
          <cell r="AZ215">
            <v>99297.19</v>
          </cell>
          <cell r="BA215">
            <v>6124038.9100000001</v>
          </cell>
          <cell r="BB215">
            <v>1082774.3899999999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47880.15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3133800.7</v>
          </cell>
          <cell r="CB215">
            <v>0</v>
          </cell>
          <cell r="CC215">
            <v>83777</v>
          </cell>
          <cell r="CD215">
            <v>52385</v>
          </cell>
          <cell r="CE215">
            <v>3037598.69</v>
          </cell>
          <cell r="CF215">
            <v>338951.82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410761.09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25826.49</v>
          </cell>
          <cell r="CR215">
            <v>123334.87</v>
          </cell>
          <cell r="CS215">
            <v>3545592.78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491020.48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7245.41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1871.6</v>
          </cell>
          <cell r="FY215">
            <v>0</v>
          </cell>
          <cell r="FZ215">
            <v>0</v>
          </cell>
          <cell r="GA215">
            <v>0</v>
          </cell>
          <cell r="GB215">
            <v>181087322.66999999</v>
          </cell>
        </row>
        <row r="216">
          <cell r="F216" t="str">
            <v>31015</v>
          </cell>
          <cell r="G216">
            <v>54671000.399999999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839450.28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84455</v>
          </cell>
          <cell r="S216">
            <v>0</v>
          </cell>
          <cell r="T216">
            <v>0</v>
          </cell>
          <cell r="U216">
            <v>1040485.09</v>
          </cell>
          <cell r="V216">
            <v>28861.61</v>
          </cell>
          <cell r="W216">
            <v>0</v>
          </cell>
          <cell r="X216">
            <v>0</v>
          </cell>
          <cell r="Y216">
            <v>41664.480000000003</v>
          </cell>
          <cell r="Z216">
            <v>1325497.72</v>
          </cell>
          <cell r="AA216">
            <v>64857.61</v>
          </cell>
          <cell r="AB216">
            <v>0</v>
          </cell>
          <cell r="AC216">
            <v>738731.19</v>
          </cell>
          <cell r="AD216">
            <v>39958.699999999997</v>
          </cell>
          <cell r="AE216">
            <v>512126.12</v>
          </cell>
          <cell r="AF216">
            <v>418766.75</v>
          </cell>
          <cell r="AG216">
            <v>298563.02</v>
          </cell>
          <cell r="AH216">
            <v>320375.93</v>
          </cell>
          <cell r="AI216">
            <v>123274926.73999999</v>
          </cell>
          <cell r="AJ216">
            <v>4696653.87</v>
          </cell>
          <cell r="AK216">
            <v>0</v>
          </cell>
          <cell r="AL216">
            <v>0</v>
          </cell>
          <cell r="AM216">
            <v>0</v>
          </cell>
          <cell r="AN216">
            <v>4023.96</v>
          </cell>
          <cell r="AO216">
            <v>17321179.760000002</v>
          </cell>
          <cell r="AP216">
            <v>1045914.87</v>
          </cell>
          <cell r="AQ216">
            <v>0</v>
          </cell>
          <cell r="AR216">
            <v>0</v>
          </cell>
          <cell r="AS216">
            <v>3887902.93</v>
          </cell>
          <cell r="AT216">
            <v>0</v>
          </cell>
          <cell r="AU216">
            <v>1071434.1200000001</v>
          </cell>
          <cell r="AV216">
            <v>0</v>
          </cell>
          <cell r="AW216">
            <v>2855310.82</v>
          </cell>
          <cell r="AX216">
            <v>206135.09</v>
          </cell>
          <cell r="AY216">
            <v>0</v>
          </cell>
          <cell r="AZ216">
            <v>100292.66</v>
          </cell>
          <cell r="BA216">
            <v>9896540.6500000004</v>
          </cell>
          <cell r="BB216">
            <v>27579.119999999999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62782.71</v>
          </cell>
          <cell r="BQ216">
            <v>0</v>
          </cell>
          <cell r="BR216">
            <v>8476.91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4162936</v>
          </cell>
          <cell r="CB216">
            <v>0</v>
          </cell>
          <cell r="CC216">
            <v>119615</v>
          </cell>
          <cell r="CD216">
            <v>0</v>
          </cell>
          <cell r="CE216">
            <v>3025294.44</v>
          </cell>
          <cell r="CF216">
            <v>600786.46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358450.55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4446.8999999999996</v>
          </cell>
          <cell r="CS216">
            <v>3215927.17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35703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7500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217451.77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419460.99</v>
          </cell>
          <cell r="FC216">
            <v>0</v>
          </cell>
          <cell r="FD216">
            <v>1793898.73</v>
          </cell>
          <cell r="FE216">
            <v>0</v>
          </cell>
          <cell r="FF216">
            <v>0</v>
          </cell>
          <cell r="FG216">
            <v>0</v>
          </cell>
          <cell r="FH216">
            <v>7043</v>
          </cell>
          <cell r="FI216">
            <v>0</v>
          </cell>
          <cell r="FJ216">
            <v>0</v>
          </cell>
          <cell r="FK216">
            <v>960</v>
          </cell>
          <cell r="FL216">
            <v>0</v>
          </cell>
          <cell r="FM216">
            <v>995286.92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5160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26031.73</v>
          </cell>
          <cell r="FZ216">
            <v>0</v>
          </cell>
          <cell r="GA216">
            <v>1327939.51</v>
          </cell>
          <cell r="GB216">
            <v>241207840.28</v>
          </cell>
        </row>
        <row r="217">
          <cell r="F217" t="str">
            <v>31016</v>
          </cell>
          <cell r="G217">
            <v>12204441.119999999</v>
          </cell>
          <cell r="H217">
            <v>0</v>
          </cell>
          <cell r="I217">
            <v>0</v>
          </cell>
          <cell r="J217">
            <v>22001.89</v>
          </cell>
          <cell r="K217">
            <v>0</v>
          </cell>
          <cell r="L217">
            <v>0</v>
          </cell>
          <cell r="M217">
            <v>29679.279999999999</v>
          </cell>
          <cell r="N217">
            <v>0</v>
          </cell>
          <cell r="O217">
            <v>0</v>
          </cell>
          <cell r="P217">
            <v>0</v>
          </cell>
          <cell r="Q217">
            <v>83361</v>
          </cell>
          <cell r="R217">
            <v>0</v>
          </cell>
          <cell r="S217">
            <v>0</v>
          </cell>
          <cell r="T217">
            <v>0</v>
          </cell>
          <cell r="U217">
            <v>102025.71</v>
          </cell>
          <cell r="V217">
            <v>1205</v>
          </cell>
          <cell r="W217">
            <v>0</v>
          </cell>
          <cell r="X217">
            <v>0</v>
          </cell>
          <cell r="Y217">
            <v>84271.85</v>
          </cell>
          <cell r="Z217">
            <v>683505.97</v>
          </cell>
          <cell r="AA217">
            <v>27018.99</v>
          </cell>
          <cell r="AB217">
            <v>0</v>
          </cell>
          <cell r="AC217">
            <v>100152.28</v>
          </cell>
          <cell r="AD217">
            <v>11327.57</v>
          </cell>
          <cell r="AE217">
            <v>106612.02</v>
          </cell>
          <cell r="AF217">
            <v>11639.97</v>
          </cell>
          <cell r="AG217">
            <v>129299.24</v>
          </cell>
          <cell r="AH217">
            <v>34836.61</v>
          </cell>
          <cell r="AI217">
            <v>31294028.649999999</v>
          </cell>
          <cell r="AJ217">
            <v>1274923.8899999999</v>
          </cell>
          <cell r="AK217">
            <v>1553086.56</v>
          </cell>
          <cell r="AL217">
            <v>943193.58</v>
          </cell>
          <cell r="AM217">
            <v>0</v>
          </cell>
          <cell r="AN217">
            <v>0</v>
          </cell>
          <cell r="AO217">
            <v>4092256.31</v>
          </cell>
          <cell r="AP217">
            <v>227950.79</v>
          </cell>
          <cell r="AQ217">
            <v>0</v>
          </cell>
          <cell r="AR217">
            <v>0</v>
          </cell>
          <cell r="AS217">
            <v>892190.12</v>
          </cell>
          <cell r="AT217">
            <v>0</v>
          </cell>
          <cell r="AU217">
            <v>287669.24</v>
          </cell>
          <cell r="AV217">
            <v>0</v>
          </cell>
          <cell r="AW217">
            <v>253735.4</v>
          </cell>
          <cell r="AX217">
            <v>54873.99</v>
          </cell>
          <cell r="AY217">
            <v>0</v>
          </cell>
          <cell r="AZ217">
            <v>23478.61</v>
          </cell>
          <cell r="BA217">
            <v>2516757.7000000002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334645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16954.900000000001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1101775.04</v>
          </cell>
          <cell r="CB217">
            <v>0</v>
          </cell>
          <cell r="CC217">
            <v>22387</v>
          </cell>
          <cell r="CD217">
            <v>0</v>
          </cell>
          <cell r="CE217">
            <v>467080.09</v>
          </cell>
          <cell r="CF217">
            <v>106588.72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35458.339999999997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853514.86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63983.58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99235.81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112730.9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7584.85</v>
          </cell>
          <cell r="FS217">
            <v>7278.12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60274740.550000004</v>
          </cell>
        </row>
        <row r="218">
          <cell r="F218" t="str">
            <v>31025</v>
          </cell>
          <cell r="G218">
            <v>25996832.82</v>
          </cell>
          <cell r="H218">
            <v>0</v>
          </cell>
          <cell r="I218">
            <v>0</v>
          </cell>
          <cell r="J218">
            <v>1428.3</v>
          </cell>
          <cell r="K218">
            <v>0</v>
          </cell>
          <cell r="L218">
            <v>0</v>
          </cell>
          <cell r="M218">
            <v>271820.59999999998</v>
          </cell>
          <cell r="N218">
            <v>0</v>
          </cell>
          <cell r="O218">
            <v>5873</v>
          </cell>
          <cell r="P218">
            <v>0</v>
          </cell>
          <cell r="Q218">
            <v>0</v>
          </cell>
          <cell r="R218">
            <v>14744.1</v>
          </cell>
          <cell r="S218">
            <v>0</v>
          </cell>
          <cell r="T218">
            <v>0</v>
          </cell>
          <cell r="U218">
            <v>80661.929999999993</v>
          </cell>
          <cell r="V218">
            <v>15573.57</v>
          </cell>
          <cell r="W218">
            <v>0</v>
          </cell>
          <cell r="X218">
            <v>0</v>
          </cell>
          <cell r="Y218">
            <v>202115.23</v>
          </cell>
          <cell r="Z218">
            <v>974549.87</v>
          </cell>
          <cell r="AA218">
            <v>28525.96</v>
          </cell>
          <cell r="AB218">
            <v>0</v>
          </cell>
          <cell r="AC218">
            <v>373619.65</v>
          </cell>
          <cell r="AD218">
            <v>34748.81</v>
          </cell>
          <cell r="AE218">
            <v>146233.04</v>
          </cell>
          <cell r="AF218">
            <v>3144.51</v>
          </cell>
          <cell r="AG218">
            <v>772648.92</v>
          </cell>
          <cell r="AH218">
            <v>298206.74</v>
          </cell>
          <cell r="AI218">
            <v>67477927.200000003</v>
          </cell>
          <cell r="AJ218">
            <v>2558253.4900000002</v>
          </cell>
          <cell r="AK218">
            <v>5762248.5199999996</v>
          </cell>
          <cell r="AL218">
            <v>0</v>
          </cell>
          <cell r="AM218">
            <v>0</v>
          </cell>
          <cell r="AN218">
            <v>45761.72</v>
          </cell>
          <cell r="AO218">
            <v>9735120.3900000006</v>
          </cell>
          <cell r="AP218">
            <v>733164.74</v>
          </cell>
          <cell r="AQ218">
            <v>0</v>
          </cell>
          <cell r="AR218">
            <v>0</v>
          </cell>
          <cell r="AS218">
            <v>2717176.42</v>
          </cell>
          <cell r="AT218">
            <v>0</v>
          </cell>
          <cell r="AU218">
            <v>1150844.2</v>
          </cell>
          <cell r="AV218">
            <v>0</v>
          </cell>
          <cell r="AW218">
            <v>986348.63</v>
          </cell>
          <cell r="AX218">
            <v>113837.12</v>
          </cell>
          <cell r="AY218">
            <v>0</v>
          </cell>
          <cell r="AZ218">
            <v>67906.789999999994</v>
          </cell>
          <cell r="BA218">
            <v>5222249.74</v>
          </cell>
          <cell r="BB218">
            <v>17926.13</v>
          </cell>
          <cell r="BC218">
            <v>34749.24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534234.38</v>
          </cell>
          <cell r="BN218">
            <v>158321.51999999999</v>
          </cell>
          <cell r="BO218">
            <v>0</v>
          </cell>
          <cell r="BP218">
            <v>34356.449999999997</v>
          </cell>
          <cell r="BQ218">
            <v>0</v>
          </cell>
          <cell r="BR218">
            <v>483507.91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2381787.83</v>
          </cell>
          <cell r="CB218">
            <v>0</v>
          </cell>
          <cell r="CC218">
            <v>65027</v>
          </cell>
          <cell r="CD218">
            <v>0</v>
          </cell>
          <cell r="CE218">
            <v>1852829.19</v>
          </cell>
          <cell r="CF218">
            <v>257311.13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235057.18</v>
          </cell>
          <cell r="CL218">
            <v>111493.33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18763.45</v>
          </cell>
          <cell r="CR218">
            <v>0</v>
          </cell>
          <cell r="CS218">
            <v>2603236.94</v>
          </cell>
          <cell r="CT218">
            <v>0</v>
          </cell>
          <cell r="CU218">
            <v>68804.63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105775.74</v>
          </cell>
          <cell r="DQ218">
            <v>218960.17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459786.27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86873.1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270624.83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2460903.14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24479.83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138276375.39999998</v>
          </cell>
        </row>
        <row r="219">
          <cell r="F219" t="str">
            <v>31063</v>
          </cell>
          <cell r="G219">
            <v>176869.97</v>
          </cell>
          <cell r="H219">
            <v>0</v>
          </cell>
          <cell r="I219">
            <v>0</v>
          </cell>
          <cell r="J219">
            <v>15437.26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3990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2546.1</v>
          </cell>
          <cell r="AA219">
            <v>1215.1199999999999</v>
          </cell>
          <cell r="AB219">
            <v>0</v>
          </cell>
          <cell r="AC219">
            <v>1131.32</v>
          </cell>
          <cell r="AD219">
            <v>0</v>
          </cell>
          <cell r="AE219">
            <v>1020</v>
          </cell>
          <cell r="AF219">
            <v>0</v>
          </cell>
          <cell r="AG219">
            <v>56.3</v>
          </cell>
          <cell r="AH219">
            <v>4293.38</v>
          </cell>
          <cell r="AI219">
            <v>393333.57</v>
          </cell>
          <cell r="AJ219">
            <v>1566.84</v>
          </cell>
          <cell r="AK219">
            <v>0</v>
          </cell>
          <cell r="AL219">
            <v>30609.17</v>
          </cell>
          <cell r="AM219">
            <v>0</v>
          </cell>
          <cell r="AN219">
            <v>40915.42</v>
          </cell>
          <cell r="AO219">
            <v>30369.040000000001</v>
          </cell>
          <cell r="AP219">
            <v>4529.95</v>
          </cell>
          <cell r="AQ219">
            <v>0</v>
          </cell>
          <cell r="AR219">
            <v>0</v>
          </cell>
          <cell r="AS219">
            <v>8508.4599999999991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357.5</v>
          </cell>
          <cell r="AY219">
            <v>0</v>
          </cell>
          <cell r="AZ219">
            <v>267.79000000000002</v>
          </cell>
          <cell r="BA219">
            <v>80391.48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134.49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10597</v>
          </cell>
          <cell r="CB219">
            <v>0</v>
          </cell>
          <cell r="CC219">
            <v>0</v>
          </cell>
          <cell r="CD219">
            <v>0</v>
          </cell>
          <cell r="CE219">
            <v>14395</v>
          </cell>
          <cell r="CF219">
            <v>7055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8617.2000000000007</v>
          </cell>
          <cell r="CT219">
            <v>0</v>
          </cell>
          <cell r="CU219">
            <v>12906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818.15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851931.51</v>
          </cell>
        </row>
        <row r="220">
          <cell r="F220" t="str">
            <v>31103</v>
          </cell>
          <cell r="G220">
            <v>15563971.09</v>
          </cell>
          <cell r="H220">
            <v>0</v>
          </cell>
          <cell r="I220">
            <v>0</v>
          </cell>
          <cell r="J220">
            <v>5300.76</v>
          </cell>
          <cell r="K220">
            <v>0</v>
          </cell>
          <cell r="L220">
            <v>0</v>
          </cell>
          <cell r="M220">
            <v>153622.76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11850</v>
          </cell>
          <cell r="S220">
            <v>5633.75</v>
          </cell>
          <cell r="T220">
            <v>0</v>
          </cell>
          <cell r="U220">
            <v>51419.32</v>
          </cell>
          <cell r="V220">
            <v>10173.5</v>
          </cell>
          <cell r="W220">
            <v>0</v>
          </cell>
          <cell r="X220">
            <v>0</v>
          </cell>
          <cell r="Y220">
            <v>26327.599999999999</v>
          </cell>
          <cell r="Z220">
            <v>560978.19999999995</v>
          </cell>
          <cell r="AA220">
            <v>28828.07</v>
          </cell>
          <cell r="AB220">
            <v>0</v>
          </cell>
          <cell r="AC220">
            <v>146244.79</v>
          </cell>
          <cell r="AD220">
            <v>13972.67</v>
          </cell>
          <cell r="AE220">
            <v>91230.92</v>
          </cell>
          <cell r="AF220">
            <v>8165.61</v>
          </cell>
          <cell r="AG220">
            <v>258329.21</v>
          </cell>
          <cell r="AH220">
            <v>53696.39</v>
          </cell>
          <cell r="AI220">
            <v>40906577.93</v>
          </cell>
          <cell r="AJ220">
            <v>0</v>
          </cell>
          <cell r="AK220">
            <v>1869291.8</v>
          </cell>
          <cell r="AL220">
            <v>101.64</v>
          </cell>
          <cell r="AM220">
            <v>0</v>
          </cell>
          <cell r="AN220">
            <v>4875674.92</v>
          </cell>
          <cell r="AO220">
            <v>0</v>
          </cell>
          <cell r="AP220">
            <v>197419.2</v>
          </cell>
          <cell r="AQ220">
            <v>0</v>
          </cell>
          <cell r="AR220">
            <v>0</v>
          </cell>
          <cell r="AS220">
            <v>917081.62</v>
          </cell>
          <cell r="AT220">
            <v>0</v>
          </cell>
          <cell r="AU220">
            <v>309530.33</v>
          </cell>
          <cell r="AV220">
            <v>0</v>
          </cell>
          <cell r="AW220">
            <v>578946.09</v>
          </cell>
          <cell r="AX220">
            <v>65125.26</v>
          </cell>
          <cell r="AY220">
            <v>0</v>
          </cell>
          <cell r="AZ220">
            <v>25226.560000000001</v>
          </cell>
          <cell r="BA220">
            <v>2662386.9</v>
          </cell>
          <cell r="BB220">
            <v>1646.9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20624.95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1218184</v>
          </cell>
          <cell r="CB220">
            <v>0</v>
          </cell>
          <cell r="CC220">
            <v>21138.12</v>
          </cell>
          <cell r="CD220">
            <v>0</v>
          </cell>
          <cell r="CE220">
            <v>547002.25</v>
          </cell>
          <cell r="CF220">
            <v>159844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70283.88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891128.77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17746</v>
          </cell>
          <cell r="DR220">
            <v>81734.33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66562.69</v>
          </cell>
          <cell r="FC220">
            <v>720.25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3474.15</v>
          </cell>
          <cell r="FM220">
            <v>0</v>
          </cell>
          <cell r="FN220">
            <v>0</v>
          </cell>
          <cell r="FO220">
            <v>35607.01</v>
          </cell>
          <cell r="FP220">
            <v>0</v>
          </cell>
          <cell r="FQ220">
            <v>0</v>
          </cell>
          <cell r="FR220">
            <v>600</v>
          </cell>
          <cell r="FS220">
            <v>6990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518.52</v>
          </cell>
          <cell r="FY220">
            <v>0</v>
          </cell>
          <cell r="FZ220">
            <v>0</v>
          </cell>
          <cell r="GA220">
            <v>0</v>
          </cell>
          <cell r="GB220">
            <v>72540912.710000008</v>
          </cell>
        </row>
        <row r="221">
          <cell r="F221" t="str">
            <v>31201</v>
          </cell>
          <cell r="G221">
            <v>23521379.170000002</v>
          </cell>
          <cell r="H221">
            <v>0</v>
          </cell>
          <cell r="I221">
            <v>0</v>
          </cell>
          <cell r="J221">
            <v>7697.33</v>
          </cell>
          <cell r="K221">
            <v>0</v>
          </cell>
          <cell r="L221">
            <v>0</v>
          </cell>
          <cell r="M221">
            <v>568370.88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51675</v>
          </cell>
          <cell r="S221">
            <v>8388</v>
          </cell>
          <cell r="T221">
            <v>0</v>
          </cell>
          <cell r="U221">
            <v>357838.27</v>
          </cell>
          <cell r="V221">
            <v>35039.5</v>
          </cell>
          <cell r="W221">
            <v>0</v>
          </cell>
          <cell r="X221">
            <v>0</v>
          </cell>
          <cell r="Y221">
            <v>1474114.76</v>
          </cell>
          <cell r="Z221">
            <v>1374388.26</v>
          </cell>
          <cell r="AA221">
            <v>67018.2</v>
          </cell>
          <cell r="AB221">
            <v>0</v>
          </cell>
          <cell r="AC221">
            <v>324716.99</v>
          </cell>
          <cell r="AD221">
            <v>13307.87</v>
          </cell>
          <cell r="AE221">
            <v>774486.41</v>
          </cell>
          <cell r="AF221">
            <v>2931.14</v>
          </cell>
          <cell r="AG221">
            <v>371525.96</v>
          </cell>
          <cell r="AH221">
            <v>76941.539999999994</v>
          </cell>
          <cell r="AI221">
            <v>59322891.189999998</v>
          </cell>
          <cell r="AJ221">
            <v>1898041.59</v>
          </cell>
          <cell r="AK221">
            <v>2148782.56</v>
          </cell>
          <cell r="AL221">
            <v>84991.22</v>
          </cell>
          <cell r="AM221">
            <v>0</v>
          </cell>
          <cell r="AN221">
            <v>1890.5</v>
          </cell>
          <cell r="AO221">
            <v>8276693.8300000001</v>
          </cell>
          <cell r="AP221">
            <v>341802.43</v>
          </cell>
          <cell r="AQ221">
            <v>0</v>
          </cell>
          <cell r="AR221">
            <v>0</v>
          </cell>
          <cell r="AS221">
            <v>1089237.76</v>
          </cell>
          <cell r="AT221">
            <v>0</v>
          </cell>
          <cell r="AU221">
            <v>282393.33</v>
          </cell>
          <cell r="AV221">
            <v>0</v>
          </cell>
          <cell r="AW221">
            <v>387001.11</v>
          </cell>
          <cell r="AX221">
            <v>99895.07</v>
          </cell>
          <cell r="AY221">
            <v>0</v>
          </cell>
          <cell r="AZ221">
            <v>24946.15</v>
          </cell>
          <cell r="BA221">
            <v>4420556.04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30798.29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1886160</v>
          </cell>
          <cell r="CB221">
            <v>0</v>
          </cell>
          <cell r="CC221">
            <v>38369</v>
          </cell>
          <cell r="CD221">
            <v>0</v>
          </cell>
          <cell r="CE221">
            <v>558759.94999999995</v>
          </cell>
          <cell r="CF221">
            <v>154179.87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57092.7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1045422.51</v>
          </cell>
          <cell r="CT221">
            <v>0</v>
          </cell>
          <cell r="CU221">
            <v>55293.53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11072.58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85227.57</v>
          </cell>
          <cell r="FC221">
            <v>17825</v>
          </cell>
          <cell r="FD221">
            <v>535273.37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382538.83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2000</v>
          </cell>
          <cell r="FS221">
            <v>636.96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13153.09</v>
          </cell>
          <cell r="FY221">
            <v>0</v>
          </cell>
          <cell r="FZ221">
            <v>0</v>
          </cell>
          <cell r="GA221">
            <v>2834039.26</v>
          </cell>
          <cell r="GB221">
            <v>115116784.57000004</v>
          </cell>
        </row>
        <row r="222">
          <cell r="F222" t="str">
            <v>31306</v>
          </cell>
          <cell r="G222">
            <v>5921008.21</v>
          </cell>
          <cell r="H222">
            <v>0</v>
          </cell>
          <cell r="I222">
            <v>0</v>
          </cell>
          <cell r="J222">
            <v>1059.92</v>
          </cell>
          <cell r="K222">
            <v>0</v>
          </cell>
          <cell r="L222">
            <v>0</v>
          </cell>
          <cell r="M222">
            <v>15027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22738.69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221780.48000000001</v>
          </cell>
          <cell r="AA222">
            <v>3479.68</v>
          </cell>
          <cell r="AB222">
            <v>0</v>
          </cell>
          <cell r="AC222">
            <v>6059.56</v>
          </cell>
          <cell r="AD222">
            <v>7517.62</v>
          </cell>
          <cell r="AE222">
            <v>0</v>
          </cell>
          <cell r="AF222">
            <v>2367.48</v>
          </cell>
          <cell r="AG222">
            <v>186417.07</v>
          </cell>
          <cell r="AH222">
            <v>9163.09</v>
          </cell>
          <cell r="AI222">
            <v>13882382.08</v>
          </cell>
          <cell r="AJ222">
            <v>402692.42</v>
          </cell>
          <cell r="AK222">
            <v>105724.8</v>
          </cell>
          <cell r="AL222">
            <v>0</v>
          </cell>
          <cell r="AM222">
            <v>0</v>
          </cell>
          <cell r="AN222">
            <v>0</v>
          </cell>
          <cell r="AO222">
            <v>1915131.69</v>
          </cell>
          <cell r="AP222">
            <v>77266.14</v>
          </cell>
          <cell r="AQ222">
            <v>0</v>
          </cell>
          <cell r="AR222">
            <v>0</v>
          </cell>
          <cell r="AS222">
            <v>379324.63</v>
          </cell>
          <cell r="AT222">
            <v>0</v>
          </cell>
          <cell r="AU222">
            <v>82148.66</v>
          </cell>
          <cell r="AV222">
            <v>0</v>
          </cell>
          <cell r="AW222">
            <v>117974.3</v>
          </cell>
          <cell r="AX222">
            <v>11065</v>
          </cell>
          <cell r="AY222">
            <v>0</v>
          </cell>
          <cell r="AZ222">
            <v>10971.51</v>
          </cell>
          <cell r="BA222">
            <v>1383484.85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630.30999999999995</v>
          </cell>
          <cell r="BN222">
            <v>0</v>
          </cell>
          <cell r="BO222">
            <v>0</v>
          </cell>
          <cell r="BP222">
            <v>7147.23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437315.18</v>
          </cell>
          <cell r="CB222">
            <v>0</v>
          </cell>
          <cell r="CC222">
            <v>5865.02</v>
          </cell>
          <cell r="CD222">
            <v>0</v>
          </cell>
          <cell r="CE222">
            <v>226161.26</v>
          </cell>
          <cell r="CF222">
            <v>21643.279999999999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11094.3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377822.74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37219.800000000003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46179.75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189020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1400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27.19</v>
          </cell>
          <cell r="FY222">
            <v>0</v>
          </cell>
          <cell r="FZ222">
            <v>0</v>
          </cell>
          <cell r="GA222">
            <v>0</v>
          </cell>
          <cell r="GB222">
            <v>26126310.940000013</v>
          </cell>
        </row>
        <row r="223">
          <cell r="F223" t="str">
            <v>31311</v>
          </cell>
          <cell r="G223">
            <v>4334067.75</v>
          </cell>
          <cell r="H223">
            <v>0</v>
          </cell>
          <cell r="I223">
            <v>0</v>
          </cell>
          <cell r="J223">
            <v>56560.59</v>
          </cell>
          <cell r="K223">
            <v>0</v>
          </cell>
          <cell r="L223">
            <v>0</v>
          </cell>
          <cell r="M223">
            <v>25946.82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15848.42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201442.66</v>
          </cell>
          <cell r="AA223">
            <v>6479.4</v>
          </cell>
          <cell r="AB223">
            <v>0</v>
          </cell>
          <cell r="AC223">
            <v>11452.84</v>
          </cell>
          <cell r="AD223">
            <v>40953.94</v>
          </cell>
          <cell r="AE223">
            <v>19764.61</v>
          </cell>
          <cell r="AF223">
            <v>13824.18</v>
          </cell>
          <cell r="AG223">
            <v>0</v>
          </cell>
          <cell r="AH223">
            <v>28805.01</v>
          </cell>
          <cell r="AI223">
            <v>11546876.48</v>
          </cell>
          <cell r="AJ223">
            <v>517399.56</v>
          </cell>
          <cell r="AK223">
            <v>1031474.8</v>
          </cell>
          <cell r="AL223">
            <v>592586.07999999996</v>
          </cell>
          <cell r="AM223">
            <v>0</v>
          </cell>
          <cell r="AN223">
            <v>0</v>
          </cell>
          <cell r="AO223">
            <v>1632378.37</v>
          </cell>
          <cell r="AP223">
            <v>65956.990000000005</v>
          </cell>
          <cell r="AQ223">
            <v>0</v>
          </cell>
          <cell r="AR223">
            <v>0</v>
          </cell>
          <cell r="AS223">
            <v>435366.6</v>
          </cell>
          <cell r="AT223">
            <v>0</v>
          </cell>
          <cell r="AU223">
            <v>106215.09</v>
          </cell>
          <cell r="AV223">
            <v>0</v>
          </cell>
          <cell r="AW223">
            <v>169057.36</v>
          </cell>
          <cell r="AX223">
            <v>19964.080000000002</v>
          </cell>
          <cell r="AY223">
            <v>0</v>
          </cell>
          <cell r="AZ223">
            <v>18436.22</v>
          </cell>
          <cell r="BA223">
            <v>969012.71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2400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41397.53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449681.51</v>
          </cell>
          <cell r="CB223">
            <v>0</v>
          </cell>
          <cell r="CC223">
            <v>10651.39</v>
          </cell>
          <cell r="CD223">
            <v>0</v>
          </cell>
          <cell r="CE223">
            <v>284709.43</v>
          </cell>
          <cell r="CF223">
            <v>102008.61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10333.81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551460.44999999995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56848.34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12084.58</v>
          </cell>
          <cell r="FM223">
            <v>4500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800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4091.12</v>
          </cell>
          <cell r="FY223">
            <v>0</v>
          </cell>
          <cell r="FZ223">
            <v>0</v>
          </cell>
          <cell r="GA223">
            <v>0</v>
          </cell>
          <cell r="GB223">
            <v>23390837.329999998</v>
          </cell>
        </row>
        <row r="224">
          <cell r="F224" t="str">
            <v>31330</v>
          </cell>
          <cell r="G224">
            <v>1026488.53</v>
          </cell>
          <cell r="H224">
            <v>0</v>
          </cell>
          <cell r="I224">
            <v>0</v>
          </cell>
          <cell r="J224">
            <v>115520.96000000001</v>
          </cell>
          <cell r="K224">
            <v>0</v>
          </cell>
          <cell r="L224">
            <v>0</v>
          </cell>
          <cell r="M224">
            <v>8657.75</v>
          </cell>
          <cell r="N224">
            <v>0</v>
          </cell>
          <cell r="O224">
            <v>0</v>
          </cell>
          <cell r="P224">
            <v>0</v>
          </cell>
          <cell r="Q224">
            <v>11000</v>
          </cell>
          <cell r="R224">
            <v>0</v>
          </cell>
          <cell r="S224">
            <v>0</v>
          </cell>
          <cell r="T224">
            <v>0</v>
          </cell>
          <cell r="U224">
            <v>-196.79</v>
          </cell>
          <cell r="V224">
            <v>516.94000000000005</v>
          </cell>
          <cell r="W224">
            <v>0</v>
          </cell>
          <cell r="X224">
            <v>0</v>
          </cell>
          <cell r="Y224">
            <v>1754.6</v>
          </cell>
          <cell r="Z224">
            <v>20148.47</v>
          </cell>
          <cell r="AA224">
            <v>5008.6400000000003</v>
          </cell>
          <cell r="AB224">
            <v>0</v>
          </cell>
          <cell r="AC224">
            <v>103062.5</v>
          </cell>
          <cell r="AD224">
            <v>1289.83</v>
          </cell>
          <cell r="AE224">
            <v>3005.5</v>
          </cell>
          <cell r="AF224">
            <v>0</v>
          </cell>
          <cell r="AG224">
            <v>30924.52</v>
          </cell>
          <cell r="AH224">
            <v>16022.72</v>
          </cell>
          <cell r="AI224">
            <v>2872493.67</v>
          </cell>
          <cell r="AJ224">
            <v>105533.22</v>
          </cell>
          <cell r="AK224">
            <v>273879</v>
          </cell>
          <cell r="AL224">
            <v>117525.99</v>
          </cell>
          <cell r="AM224">
            <v>0</v>
          </cell>
          <cell r="AN224">
            <v>163904.63</v>
          </cell>
          <cell r="AO224">
            <v>324528.78000000003</v>
          </cell>
          <cell r="AP224">
            <v>8099.93</v>
          </cell>
          <cell r="AQ224">
            <v>0</v>
          </cell>
          <cell r="AR224">
            <v>0</v>
          </cell>
          <cell r="AS224">
            <v>116969.51</v>
          </cell>
          <cell r="AT224">
            <v>0</v>
          </cell>
          <cell r="AU224">
            <v>57076.42</v>
          </cell>
          <cell r="AV224">
            <v>0</v>
          </cell>
          <cell r="AW224">
            <v>3481.33</v>
          </cell>
          <cell r="AX224">
            <v>4121.28</v>
          </cell>
          <cell r="AY224">
            <v>0</v>
          </cell>
          <cell r="AZ224">
            <v>8704.86</v>
          </cell>
          <cell r="BA224">
            <v>208648.7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1330.21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93711</v>
          </cell>
          <cell r="CB224">
            <v>0</v>
          </cell>
          <cell r="CC224">
            <v>2525</v>
          </cell>
          <cell r="CD224">
            <v>0</v>
          </cell>
          <cell r="CE224">
            <v>310502</v>
          </cell>
          <cell r="CF224">
            <v>47655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105937.32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2501.85</v>
          </cell>
          <cell r="DY224">
            <v>28092.16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11380.54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12043.03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4205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6228054.6000000006</v>
          </cell>
        </row>
        <row r="225">
          <cell r="F225" t="str">
            <v>31332</v>
          </cell>
          <cell r="G225">
            <v>4364013.95</v>
          </cell>
          <cell r="H225">
            <v>0</v>
          </cell>
          <cell r="I225">
            <v>0</v>
          </cell>
          <cell r="J225">
            <v>57600</v>
          </cell>
          <cell r="K225">
            <v>0</v>
          </cell>
          <cell r="L225">
            <v>0</v>
          </cell>
          <cell r="M225">
            <v>16090</v>
          </cell>
          <cell r="N225">
            <v>0</v>
          </cell>
          <cell r="O225">
            <v>0</v>
          </cell>
          <cell r="P225">
            <v>0</v>
          </cell>
          <cell r="Q225">
            <v>34040</v>
          </cell>
          <cell r="R225">
            <v>0</v>
          </cell>
          <cell r="S225">
            <v>0</v>
          </cell>
          <cell r="T225">
            <v>0</v>
          </cell>
          <cell r="U225">
            <v>5142.1099999999997</v>
          </cell>
          <cell r="V225">
            <v>597</v>
          </cell>
          <cell r="W225">
            <v>0</v>
          </cell>
          <cell r="X225">
            <v>0</v>
          </cell>
          <cell r="Y225">
            <v>13347.54</v>
          </cell>
          <cell r="Z225">
            <v>174722.56</v>
          </cell>
          <cell r="AA225">
            <v>5471.42</v>
          </cell>
          <cell r="AB225">
            <v>0</v>
          </cell>
          <cell r="AC225">
            <v>42952.71</v>
          </cell>
          <cell r="AD225">
            <v>3708.02</v>
          </cell>
          <cell r="AE225">
            <v>13914.42</v>
          </cell>
          <cell r="AF225">
            <v>2248.9</v>
          </cell>
          <cell r="AG225">
            <v>10848.16</v>
          </cell>
          <cell r="AH225">
            <v>19278.05</v>
          </cell>
          <cell r="AI225">
            <v>12208435.92</v>
          </cell>
          <cell r="AJ225">
            <v>550635.67000000004</v>
          </cell>
          <cell r="AK225">
            <v>794278.36</v>
          </cell>
          <cell r="AL225">
            <v>68246.03</v>
          </cell>
          <cell r="AM225">
            <v>0</v>
          </cell>
          <cell r="AN225">
            <v>12023</v>
          </cell>
          <cell r="AO225">
            <v>1824189.59</v>
          </cell>
          <cell r="AP225">
            <v>105714.65</v>
          </cell>
          <cell r="AQ225">
            <v>0</v>
          </cell>
          <cell r="AR225">
            <v>0</v>
          </cell>
          <cell r="AS225">
            <v>428567.22</v>
          </cell>
          <cell r="AT225">
            <v>0</v>
          </cell>
          <cell r="AU225">
            <v>133667.03</v>
          </cell>
          <cell r="AV225">
            <v>0</v>
          </cell>
          <cell r="AW225">
            <v>41016.18</v>
          </cell>
          <cell r="AX225">
            <v>21478.639999999999</v>
          </cell>
          <cell r="AY225">
            <v>0</v>
          </cell>
          <cell r="AZ225">
            <v>12174.68</v>
          </cell>
          <cell r="BA225">
            <v>1072715.78</v>
          </cell>
          <cell r="BB225">
            <v>124000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6284.13</v>
          </cell>
          <cell r="BQ225">
            <v>0</v>
          </cell>
          <cell r="BR225">
            <v>12981.66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474363</v>
          </cell>
          <cell r="CB225">
            <v>0</v>
          </cell>
          <cell r="CC225">
            <v>10452.5</v>
          </cell>
          <cell r="CD225">
            <v>0</v>
          </cell>
          <cell r="CE225">
            <v>189034.52</v>
          </cell>
          <cell r="CF225">
            <v>57339.14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429431.25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47129.53</v>
          </cell>
          <cell r="FC225">
            <v>0</v>
          </cell>
          <cell r="FD225">
            <v>78031.95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127206.27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41627.14</v>
          </cell>
          <cell r="FS225">
            <v>0</v>
          </cell>
          <cell r="FT225">
            <v>0</v>
          </cell>
          <cell r="FU225">
            <v>0</v>
          </cell>
          <cell r="FV225">
            <v>245000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82974.14</v>
          </cell>
          <cell r="GB225">
            <v>23962972.82</v>
          </cell>
        </row>
        <row r="226">
          <cell r="F226" t="str">
            <v>31401</v>
          </cell>
          <cell r="G226">
            <v>11384355.539999999</v>
          </cell>
          <cell r="H226">
            <v>0</v>
          </cell>
          <cell r="I226">
            <v>0</v>
          </cell>
          <cell r="J226">
            <v>4652.09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108740</v>
          </cell>
          <cell r="R226">
            <v>0</v>
          </cell>
          <cell r="S226">
            <v>0</v>
          </cell>
          <cell r="T226">
            <v>0</v>
          </cell>
          <cell r="U226">
            <v>75674.58</v>
          </cell>
          <cell r="V226">
            <v>43410.79</v>
          </cell>
          <cell r="W226">
            <v>0</v>
          </cell>
          <cell r="X226">
            <v>0</v>
          </cell>
          <cell r="Y226">
            <v>3350.89</v>
          </cell>
          <cell r="Z226">
            <v>552166.28</v>
          </cell>
          <cell r="AA226">
            <v>12970.2</v>
          </cell>
          <cell r="AB226">
            <v>0</v>
          </cell>
          <cell r="AC226">
            <v>105551.98</v>
          </cell>
          <cell r="AD226">
            <v>5776.65</v>
          </cell>
          <cell r="AE226">
            <v>23242.25</v>
          </cell>
          <cell r="AF226">
            <v>49564.82</v>
          </cell>
          <cell r="AG226">
            <v>65625.899999999994</v>
          </cell>
          <cell r="AH226">
            <v>10947.98</v>
          </cell>
          <cell r="AI226">
            <v>26465870.449999999</v>
          </cell>
          <cell r="AJ226">
            <v>1039047.77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3792059.24</v>
          </cell>
          <cell r="AP226">
            <v>157642.15</v>
          </cell>
          <cell r="AQ226">
            <v>0</v>
          </cell>
          <cell r="AR226">
            <v>0</v>
          </cell>
          <cell r="AS226">
            <v>597277.49</v>
          </cell>
          <cell r="AT226">
            <v>0</v>
          </cell>
          <cell r="AU226">
            <v>135064.81</v>
          </cell>
          <cell r="AV226">
            <v>0</v>
          </cell>
          <cell r="AW226">
            <v>107538.56</v>
          </cell>
          <cell r="AX226">
            <v>45407.48</v>
          </cell>
          <cell r="AY226">
            <v>0</v>
          </cell>
          <cell r="AZ226">
            <v>18796.07</v>
          </cell>
          <cell r="BA226">
            <v>1991430.6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13500.55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903226</v>
          </cell>
          <cell r="CB226">
            <v>0</v>
          </cell>
          <cell r="CC226">
            <v>34916</v>
          </cell>
          <cell r="CD226">
            <v>0</v>
          </cell>
          <cell r="CE226">
            <v>456404.21</v>
          </cell>
          <cell r="CF226">
            <v>147496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20339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591744.96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85135.51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27209.9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10705.13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49086841.830000006</v>
          </cell>
        </row>
        <row r="227">
          <cell r="F227" t="str">
            <v>32081</v>
          </cell>
          <cell r="G227">
            <v>64271279.859999999</v>
          </cell>
          <cell r="H227">
            <v>0</v>
          </cell>
          <cell r="I227">
            <v>0</v>
          </cell>
          <cell r="J227">
            <v>379.54</v>
          </cell>
          <cell r="K227">
            <v>0</v>
          </cell>
          <cell r="L227">
            <v>0</v>
          </cell>
          <cell r="M227">
            <v>241695.45</v>
          </cell>
          <cell r="N227">
            <v>0</v>
          </cell>
          <cell r="O227">
            <v>11403.84</v>
          </cell>
          <cell r="P227">
            <v>8360</v>
          </cell>
          <cell r="Q227">
            <v>0</v>
          </cell>
          <cell r="R227">
            <v>197628.69</v>
          </cell>
          <cell r="S227">
            <v>0</v>
          </cell>
          <cell r="T227">
            <v>1764123.21</v>
          </cell>
          <cell r="U227">
            <v>773358.61</v>
          </cell>
          <cell r="V227">
            <v>39485.97</v>
          </cell>
          <cell r="W227">
            <v>42110.6</v>
          </cell>
          <cell r="X227">
            <v>0</v>
          </cell>
          <cell r="Y227">
            <v>184691.67</v>
          </cell>
          <cell r="Z227">
            <v>2344111.86</v>
          </cell>
          <cell r="AA227">
            <v>251074.76</v>
          </cell>
          <cell r="AB227">
            <v>0</v>
          </cell>
          <cell r="AC227">
            <v>735821.19</v>
          </cell>
          <cell r="AD227">
            <v>45973.279999999999</v>
          </cell>
          <cell r="AE227">
            <v>517108.57</v>
          </cell>
          <cell r="AF227">
            <v>409220.83</v>
          </cell>
          <cell r="AG227">
            <v>269568.67</v>
          </cell>
          <cell r="AH227">
            <v>0</v>
          </cell>
          <cell r="AI227">
            <v>181516009.53999999</v>
          </cell>
          <cell r="AJ227">
            <v>7207567.5999999996</v>
          </cell>
          <cell r="AK227">
            <v>16587996.039999999</v>
          </cell>
          <cell r="AL227">
            <v>0</v>
          </cell>
          <cell r="AM227">
            <v>0</v>
          </cell>
          <cell r="AN227">
            <v>250799.49</v>
          </cell>
          <cell r="AO227">
            <v>25002754.280000001</v>
          </cell>
          <cell r="AP227">
            <v>2508358.5299999998</v>
          </cell>
          <cell r="AQ227">
            <v>0</v>
          </cell>
          <cell r="AR227">
            <v>0</v>
          </cell>
          <cell r="AS227">
            <v>8772157.9600000009</v>
          </cell>
          <cell r="AT227">
            <v>0</v>
          </cell>
          <cell r="AU227">
            <v>4135464.51</v>
          </cell>
          <cell r="AV227">
            <v>0</v>
          </cell>
          <cell r="AW227">
            <v>1738932.99</v>
          </cell>
          <cell r="AX227">
            <v>300129.37</v>
          </cell>
          <cell r="AY227">
            <v>0</v>
          </cell>
          <cell r="AZ227">
            <v>304060.11</v>
          </cell>
          <cell r="BA227">
            <v>10561423.08</v>
          </cell>
          <cell r="BB227">
            <v>421465.86</v>
          </cell>
          <cell r="BC227">
            <v>48953.33</v>
          </cell>
          <cell r="BD227">
            <v>0</v>
          </cell>
          <cell r="BE227">
            <v>0</v>
          </cell>
          <cell r="BF227">
            <v>0</v>
          </cell>
          <cell r="BG227">
            <v>11532.7</v>
          </cell>
          <cell r="BH227">
            <v>0</v>
          </cell>
          <cell r="BI227">
            <v>661982.18999999994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17161.310000000001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9258.39</v>
          </cell>
          <cell r="BZ227">
            <v>0</v>
          </cell>
          <cell r="CA227">
            <v>6265083.0099999998</v>
          </cell>
          <cell r="CB227">
            <v>0</v>
          </cell>
          <cell r="CC227">
            <v>243370</v>
          </cell>
          <cell r="CD227">
            <v>58772</v>
          </cell>
          <cell r="CE227">
            <v>10404346.460000001</v>
          </cell>
          <cell r="CF227">
            <v>1278807.7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171817.45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47518.84</v>
          </cell>
          <cell r="CR227">
            <v>377403.99</v>
          </cell>
          <cell r="CS227">
            <v>10373393.59</v>
          </cell>
          <cell r="CT227">
            <v>0</v>
          </cell>
          <cell r="CU227">
            <v>55892.34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200106.95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1292747.8500000001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122862.65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238.08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4012636.65</v>
          </cell>
          <cell r="EZ227">
            <v>0</v>
          </cell>
          <cell r="FA227">
            <v>0</v>
          </cell>
          <cell r="FB227">
            <v>1170262.49</v>
          </cell>
          <cell r="FC227">
            <v>451762.43</v>
          </cell>
          <cell r="FD227">
            <v>20524.77</v>
          </cell>
          <cell r="FE227">
            <v>0</v>
          </cell>
          <cell r="FF227">
            <v>52033</v>
          </cell>
          <cell r="FG227">
            <v>40650.99</v>
          </cell>
          <cell r="FH227">
            <v>0</v>
          </cell>
          <cell r="FI227">
            <v>30297.119999999999</v>
          </cell>
          <cell r="FJ227">
            <v>0</v>
          </cell>
          <cell r="FK227">
            <v>0</v>
          </cell>
          <cell r="FL227">
            <v>6660</v>
          </cell>
          <cell r="FM227">
            <v>71468.44</v>
          </cell>
          <cell r="FN227">
            <v>0</v>
          </cell>
          <cell r="FO227">
            <v>5916.26</v>
          </cell>
          <cell r="FP227">
            <v>0</v>
          </cell>
          <cell r="FQ227">
            <v>0</v>
          </cell>
          <cell r="FR227">
            <v>525081.14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9662.7199999999993</v>
          </cell>
          <cell r="FY227">
            <v>0</v>
          </cell>
          <cell r="FZ227">
            <v>0</v>
          </cell>
          <cell r="GA227">
            <v>0</v>
          </cell>
          <cell r="GB227">
            <v>369452720.79999971</v>
          </cell>
        </row>
        <row r="228">
          <cell r="F228" t="str">
            <v>32123</v>
          </cell>
          <cell r="G228">
            <v>103181.89</v>
          </cell>
          <cell r="H228">
            <v>0</v>
          </cell>
          <cell r="I228">
            <v>0</v>
          </cell>
          <cell r="J228">
            <v>16.18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886.15</v>
          </cell>
          <cell r="AA228">
            <v>1895.55</v>
          </cell>
          <cell r="AB228">
            <v>0</v>
          </cell>
          <cell r="AC228">
            <v>355.15</v>
          </cell>
          <cell r="AD228">
            <v>0</v>
          </cell>
          <cell r="AE228">
            <v>0</v>
          </cell>
          <cell r="AF228">
            <v>0</v>
          </cell>
          <cell r="AG228">
            <v>104.21</v>
          </cell>
          <cell r="AH228">
            <v>1632.92</v>
          </cell>
          <cell r="AI228">
            <v>592555.12</v>
          </cell>
          <cell r="AJ228">
            <v>4558.28</v>
          </cell>
          <cell r="AK228">
            <v>26672.52</v>
          </cell>
          <cell r="AL228">
            <v>0</v>
          </cell>
          <cell r="AM228">
            <v>0</v>
          </cell>
          <cell r="AN228">
            <v>0</v>
          </cell>
          <cell r="AO228">
            <v>54197.37</v>
          </cell>
          <cell r="AP228">
            <v>69.84</v>
          </cell>
          <cell r="AQ228">
            <v>0</v>
          </cell>
          <cell r="AR228">
            <v>0</v>
          </cell>
          <cell r="AS228">
            <v>2411.81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21525.47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34041.93</v>
          </cell>
          <cell r="CB228">
            <v>0</v>
          </cell>
          <cell r="CC228">
            <v>0</v>
          </cell>
          <cell r="CD228">
            <v>0</v>
          </cell>
          <cell r="CE228">
            <v>16188</v>
          </cell>
          <cell r="CF228">
            <v>11736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1073.54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11440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2244.44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886786.37</v>
          </cell>
        </row>
        <row r="229">
          <cell r="F229" t="str">
            <v>32312</v>
          </cell>
          <cell r="G229">
            <v>188046.52</v>
          </cell>
          <cell r="H229">
            <v>0</v>
          </cell>
          <cell r="I229">
            <v>0</v>
          </cell>
          <cell r="J229">
            <v>66.38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1287.51</v>
          </cell>
          <cell r="AB229">
            <v>0</v>
          </cell>
          <cell r="AC229">
            <v>381.25</v>
          </cell>
          <cell r="AD229">
            <v>0</v>
          </cell>
          <cell r="AE229">
            <v>0</v>
          </cell>
          <cell r="AF229">
            <v>0</v>
          </cell>
          <cell r="AG229">
            <v>157.79</v>
          </cell>
          <cell r="AH229">
            <v>3301.32</v>
          </cell>
          <cell r="AI229">
            <v>314657.46999999997</v>
          </cell>
          <cell r="AJ229">
            <v>4118.66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29187.040000000001</v>
          </cell>
          <cell r="AP229">
            <v>2922.02</v>
          </cell>
          <cell r="AQ229">
            <v>0</v>
          </cell>
          <cell r="AR229">
            <v>0</v>
          </cell>
          <cell r="AS229">
            <v>793.35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84450.71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8997</v>
          </cell>
          <cell r="CB229">
            <v>0</v>
          </cell>
          <cell r="CC229">
            <v>0</v>
          </cell>
          <cell r="CD229">
            <v>0</v>
          </cell>
          <cell r="CE229">
            <v>26665.34</v>
          </cell>
          <cell r="CF229">
            <v>383.27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38174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703589.62999999989</v>
          </cell>
        </row>
        <row r="230">
          <cell r="F230" t="str">
            <v>32325</v>
          </cell>
          <cell r="G230">
            <v>2898119.2</v>
          </cell>
          <cell r="H230">
            <v>0</v>
          </cell>
          <cell r="I230">
            <v>0</v>
          </cell>
          <cell r="J230">
            <v>482.33</v>
          </cell>
          <cell r="K230">
            <v>0</v>
          </cell>
          <cell r="L230">
            <v>0</v>
          </cell>
          <cell r="M230">
            <v>65892.98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11904.21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218007.51</v>
          </cell>
          <cell r="AA230">
            <v>12032.38</v>
          </cell>
          <cell r="AB230">
            <v>20.25</v>
          </cell>
          <cell r="AC230">
            <v>2843.2</v>
          </cell>
          <cell r="AD230">
            <v>4254.24</v>
          </cell>
          <cell r="AE230">
            <v>20415</v>
          </cell>
          <cell r="AF230">
            <v>66200.960000000006</v>
          </cell>
          <cell r="AG230">
            <v>84653.85</v>
          </cell>
          <cell r="AH230">
            <v>34692.800000000003</v>
          </cell>
          <cell r="AI230">
            <v>8692348.4399999995</v>
          </cell>
          <cell r="AJ230">
            <v>280920.23</v>
          </cell>
          <cell r="AK230">
            <v>614617.92000000004</v>
          </cell>
          <cell r="AL230">
            <v>0</v>
          </cell>
          <cell r="AM230">
            <v>0</v>
          </cell>
          <cell r="AN230">
            <v>0</v>
          </cell>
          <cell r="AO230">
            <v>1241733.05</v>
          </cell>
          <cell r="AP230">
            <v>24266.48</v>
          </cell>
          <cell r="AQ230">
            <v>0</v>
          </cell>
          <cell r="AR230">
            <v>0</v>
          </cell>
          <cell r="AS230">
            <v>207698.15</v>
          </cell>
          <cell r="AT230">
            <v>0</v>
          </cell>
          <cell r="AU230">
            <v>121886.62</v>
          </cell>
          <cell r="AV230">
            <v>0</v>
          </cell>
          <cell r="AW230">
            <v>0</v>
          </cell>
          <cell r="AX230">
            <v>14745.83</v>
          </cell>
          <cell r="AY230">
            <v>0</v>
          </cell>
          <cell r="AZ230">
            <v>4223.79</v>
          </cell>
          <cell r="BA230">
            <v>816128.69</v>
          </cell>
          <cell r="BB230">
            <v>1350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162418.91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282742</v>
          </cell>
          <cell r="CB230">
            <v>0</v>
          </cell>
          <cell r="CC230">
            <v>7728</v>
          </cell>
          <cell r="CD230">
            <v>0</v>
          </cell>
          <cell r="CE230">
            <v>171118</v>
          </cell>
          <cell r="CF230">
            <v>50473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18506.66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5310.39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40596.53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2095.91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16180427.51</v>
          </cell>
        </row>
        <row r="231">
          <cell r="F231" t="str">
            <v>32326</v>
          </cell>
          <cell r="G231">
            <v>1175304.01</v>
          </cell>
          <cell r="H231">
            <v>0</v>
          </cell>
          <cell r="I231">
            <v>0</v>
          </cell>
          <cell r="J231">
            <v>1309.56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246114.33</v>
          </cell>
          <cell r="AA231">
            <v>14854.43</v>
          </cell>
          <cell r="AB231">
            <v>0</v>
          </cell>
          <cell r="AC231">
            <v>41047.300000000003</v>
          </cell>
          <cell r="AD231">
            <v>0</v>
          </cell>
          <cell r="AE231">
            <v>2379.2399999999998</v>
          </cell>
          <cell r="AF231">
            <v>12364.99</v>
          </cell>
          <cell r="AG231">
            <v>0</v>
          </cell>
          <cell r="AH231">
            <v>175554.38</v>
          </cell>
          <cell r="AI231">
            <v>10977576.289999999</v>
          </cell>
          <cell r="AJ231">
            <v>255395.11</v>
          </cell>
          <cell r="AK231">
            <v>1635419.36</v>
          </cell>
          <cell r="AL231">
            <v>0</v>
          </cell>
          <cell r="AM231">
            <v>0</v>
          </cell>
          <cell r="AN231">
            <v>0</v>
          </cell>
          <cell r="AO231">
            <v>1445938.09</v>
          </cell>
          <cell r="AP231">
            <v>130357.38</v>
          </cell>
          <cell r="AQ231">
            <v>0</v>
          </cell>
          <cell r="AR231">
            <v>0</v>
          </cell>
          <cell r="AS231">
            <v>306034.06</v>
          </cell>
          <cell r="AT231">
            <v>0</v>
          </cell>
          <cell r="AU231">
            <v>92966.8</v>
          </cell>
          <cell r="AV231">
            <v>0</v>
          </cell>
          <cell r="AW231">
            <v>16092.4</v>
          </cell>
          <cell r="AX231">
            <v>18199.29</v>
          </cell>
          <cell r="AY231">
            <v>0</v>
          </cell>
          <cell r="AZ231">
            <v>15599.34</v>
          </cell>
          <cell r="BA231">
            <v>936634.14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12460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1574114.83</v>
          </cell>
          <cell r="BN231">
            <v>74607.320000000007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373821</v>
          </cell>
          <cell r="CB231">
            <v>0</v>
          </cell>
          <cell r="CC231">
            <v>13436</v>
          </cell>
          <cell r="CD231">
            <v>0</v>
          </cell>
          <cell r="CE231">
            <v>161975.12</v>
          </cell>
          <cell r="CF231">
            <v>66149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1979.74</v>
          </cell>
          <cell r="CS231">
            <v>358469.9</v>
          </cell>
          <cell r="CT231">
            <v>0</v>
          </cell>
          <cell r="CU231">
            <v>55201.87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112902.6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11496.98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67236.33</v>
          </cell>
          <cell r="FC231">
            <v>0</v>
          </cell>
          <cell r="FD231">
            <v>30322.57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1318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12763.1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851</v>
          </cell>
          <cell r="FY231">
            <v>0</v>
          </cell>
          <cell r="FZ231">
            <v>0</v>
          </cell>
          <cell r="GA231">
            <v>0</v>
          </cell>
          <cell r="GB231">
            <v>20428245.859999999</v>
          </cell>
        </row>
        <row r="232">
          <cell r="F232" t="str">
            <v>32354</v>
          </cell>
          <cell r="G232">
            <v>20384793.050000001</v>
          </cell>
          <cell r="H232">
            <v>0</v>
          </cell>
          <cell r="I232">
            <v>0</v>
          </cell>
          <cell r="J232">
            <v>6898.36</v>
          </cell>
          <cell r="K232">
            <v>0</v>
          </cell>
          <cell r="L232">
            <v>0</v>
          </cell>
          <cell r="M232">
            <v>112172.75</v>
          </cell>
          <cell r="N232">
            <v>0</v>
          </cell>
          <cell r="O232">
            <v>1100</v>
          </cell>
          <cell r="P232">
            <v>0</v>
          </cell>
          <cell r="Q232">
            <v>0</v>
          </cell>
          <cell r="R232">
            <v>36593</v>
          </cell>
          <cell r="S232">
            <v>0</v>
          </cell>
          <cell r="T232">
            <v>0</v>
          </cell>
          <cell r="U232">
            <v>97823.41</v>
          </cell>
          <cell r="V232">
            <v>0</v>
          </cell>
          <cell r="W232">
            <v>0</v>
          </cell>
          <cell r="X232">
            <v>0</v>
          </cell>
          <cell r="Y232">
            <v>119049.45</v>
          </cell>
          <cell r="Z232">
            <v>1348054.61</v>
          </cell>
          <cell r="AA232">
            <v>76163.570000000007</v>
          </cell>
          <cell r="AB232">
            <v>0</v>
          </cell>
          <cell r="AC232">
            <v>118930.01</v>
          </cell>
          <cell r="AD232">
            <v>13064.29</v>
          </cell>
          <cell r="AE232">
            <v>76538.39</v>
          </cell>
          <cell r="AF232">
            <v>0</v>
          </cell>
          <cell r="AG232">
            <v>67190.559999999998</v>
          </cell>
          <cell r="AH232">
            <v>142702.34</v>
          </cell>
          <cell r="AI232">
            <v>58529223.649999999</v>
          </cell>
          <cell r="AJ232">
            <v>2083872.93</v>
          </cell>
          <cell r="AK232">
            <v>4736869.32</v>
          </cell>
          <cell r="AL232">
            <v>0</v>
          </cell>
          <cell r="AM232">
            <v>22574.75</v>
          </cell>
          <cell r="AN232">
            <v>18629.88</v>
          </cell>
          <cell r="AO232">
            <v>7415943.1799999997</v>
          </cell>
          <cell r="AP232">
            <v>464998.69</v>
          </cell>
          <cell r="AQ232">
            <v>0</v>
          </cell>
          <cell r="AR232">
            <v>0</v>
          </cell>
          <cell r="AS232">
            <v>1379800.95</v>
          </cell>
          <cell r="AT232">
            <v>0</v>
          </cell>
          <cell r="AU232">
            <v>334845.84000000003</v>
          </cell>
          <cell r="AV232">
            <v>0</v>
          </cell>
          <cell r="AW232">
            <v>321052.78999999998</v>
          </cell>
          <cell r="AX232">
            <v>99885.53</v>
          </cell>
          <cell r="AY232">
            <v>0</v>
          </cell>
          <cell r="AZ232">
            <v>49065.71</v>
          </cell>
          <cell r="BA232">
            <v>3566443.58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1622059</v>
          </cell>
          <cell r="CB232">
            <v>0</v>
          </cell>
          <cell r="CC232">
            <v>39886</v>
          </cell>
          <cell r="CD232">
            <v>0</v>
          </cell>
          <cell r="CE232">
            <v>802700.08</v>
          </cell>
          <cell r="CF232">
            <v>129747.73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35436.620000000003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4472.21</v>
          </cell>
          <cell r="CS232">
            <v>1613261.64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301879.37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177571.95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260981.69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76801.399999999994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3292.68</v>
          </cell>
          <cell r="FS232">
            <v>3420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6056.2</v>
          </cell>
          <cell r="FY232">
            <v>0</v>
          </cell>
          <cell r="FZ232">
            <v>0</v>
          </cell>
          <cell r="GA232">
            <v>0</v>
          </cell>
          <cell r="GB232">
            <v>106701847.16000003</v>
          </cell>
        </row>
        <row r="233">
          <cell r="F233" t="str">
            <v>32356</v>
          </cell>
          <cell r="G233">
            <v>24358379.18</v>
          </cell>
          <cell r="H233">
            <v>0</v>
          </cell>
          <cell r="I233">
            <v>0</v>
          </cell>
          <cell r="J233">
            <v>1335.06</v>
          </cell>
          <cell r="K233">
            <v>0</v>
          </cell>
          <cell r="L233">
            <v>0</v>
          </cell>
          <cell r="M233">
            <v>97032.18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7960</v>
          </cell>
          <cell r="S233">
            <v>339830.34</v>
          </cell>
          <cell r="T233">
            <v>456381.76</v>
          </cell>
          <cell r="U233">
            <v>44573.08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1348626.95</v>
          </cell>
          <cell r="AA233">
            <v>98702.86</v>
          </cell>
          <cell r="AB233">
            <v>0</v>
          </cell>
          <cell r="AC233">
            <v>163046.76999999999</v>
          </cell>
          <cell r="AD233">
            <v>24462.47</v>
          </cell>
          <cell r="AE233">
            <v>288222.74</v>
          </cell>
          <cell r="AF233">
            <v>8020.13</v>
          </cell>
          <cell r="AG233">
            <v>56415.35</v>
          </cell>
          <cell r="AH233">
            <v>224826.01</v>
          </cell>
          <cell r="AI233">
            <v>79213189.219999999</v>
          </cell>
          <cell r="AJ233">
            <v>3229543.64</v>
          </cell>
          <cell r="AK233">
            <v>6142605.0800000001</v>
          </cell>
          <cell r="AL233">
            <v>0</v>
          </cell>
          <cell r="AM233">
            <v>0</v>
          </cell>
          <cell r="AN233">
            <v>0</v>
          </cell>
          <cell r="AO233">
            <v>11115693.060000001</v>
          </cell>
          <cell r="AP233">
            <v>1087251.28</v>
          </cell>
          <cell r="AQ233">
            <v>0</v>
          </cell>
          <cell r="AR233">
            <v>0</v>
          </cell>
          <cell r="AS233">
            <v>2267086.6</v>
          </cell>
          <cell r="AT233">
            <v>0</v>
          </cell>
          <cell r="AU233">
            <v>568327.41</v>
          </cell>
          <cell r="AV233">
            <v>0</v>
          </cell>
          <cell r="AW233">
            <v>449610.22</v>
          </cell>
          <cell r="AX233">
            <v>133930.49</v>
          </cell>
          <cell r="AY233">
            <v>0</v>
          </cell>
          <cell r="AZ233">
            <v>66364.490000000005</v>
          </cell>
          <cell r="BA233">
            <v>4050917.68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2221644.86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2329333</v>
          </cell>
          <cell r="CB233">
            <v>0</v>
          </cell>
          <cell r="CC233">
            <v>63649.54</v>
          </cell>
          <cell r="CD233">
            <v>0</v>
          </cell>
          <cell r="CE233">
            <v>1983154.67</v>
          </cell>
          <cell r="CF233">
            <v>307094.76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46497.75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153337.60999999999</v>
          </cell>
          <cell r="CR233">
            <v>11568.48</v>
          </cell>
          <cell r="CS233">
            <v>2604618.52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282458.53999999998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365015.58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31395.33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26672.080000000002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146268774.77000001</v>
          </cell>
        </row>
        <row r="234">
          <cell r="F234" t="str">
            <v>32358</v>
          </cell>
          <cell r="G234">
            <v>1511208.51</v>
          </cell>
          <cell r="H234">
            <v>0</v>
          </cell>
          <cell r="I234">
            <v>0</v>
          </cell>
          <cell r="J234">
            <v>3718.18</v>
          </cell>
          <cell r="K234">
            <v>0</v>
          </cell>
          <cell r="L234">
            <v>0</v>
          </cell>
          <cell r="M234">
            <v>59907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50949.3</v>
          </cell>
          <cell r="U234">
            <v>807.45</v>
          </cell>
          <cell r="V234">
            <v>18785</v>
          </cell>
          <cell r="W234">
            <v>0</v>
          </cell>
          <cell r="X234">
            <v>22204.9</v>
          </cell>
          <cell r="Y234">
            <v>0</v>
          </cell>
          <cell r="Z234">
            <v>158148.1</v>
          </cell>
          <cell r="AA234">
            <v>4078.96</v>
          </cell>
          <cell r="AB234">
            <v>0</v>
          </cell>
          <cell r="AC234">
            <v>46840.66</v>
          </cell>
          <cell r="AD234">
            <v>74</v>
          </cell>
          <cell r="AE234">
            <v>1813.27</v>
          </cell>
          <cell r="AF234">
            <v>0</v>
          </cell>
          <cell r="AG234">
            <v>22785.81</v>
          </cell>
          <cell r="AH234">
            <v>0</v>
          </cell>
          <cell r="AI234">
            <v>5353098.34</v>
          </cell>
          <cell r="AJ234">
            <v>104889.1</v>
          </cell>
          <cell r="AK234">
            <v>390000.84</v>
          </cell>
          <cell r="AL234">
            <v>0</v>
          </cell>
          <cell r="AM234">
            <v>0</v>
          </cell>
          <cell r="AN234">
            <v>0</v>
          </cell>
          <cell r="AO234">
            <v>669626.67000000004</v>
          </cell>
          <cell r="AP234">
            <v>0</v>
          </cell>
          <cell r="AQ234">
            <v>0</v>
          </cell>
          <cell r="AR234">
            <v>0</v>
          </cell>
          <cell r="AS234">
            <v>114207.43</v>
          </cell>
          <cell r="AT234">
            <v>0</v>
          </cell>
          <cell r="AU234">
            <v>17575.580000000002</v>
          </cell>
          <cell r="AV234">
            <v>0</v>
          </cell>
          <cell r="AW234">
            <v>0</v>
          </cell>
          <cell r="AX234">
            <v>8971.2099999999991</v>
          </cell>
          <cell r="AY234">
            <v>0</v>
          </cell>
          <cell r="AZ234">
            <v>3267.53</v>
          </cell>
          <cell r="BA234">
            <v>571050.66</v>
          </cell>
          <cell r="BB234">
            <v>8155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5360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130372.71</v>
          </cell>
          <cell r="CB234">
            <v>0</v>
          </cell>
          <cell r="CC234">
            <v>0</v>
          </cell>
          <cell r="CD234">
            <v>0</v>
          </cell>
          <cell r="CE234">
            <v>45614.879999999997</v>
          </cell>
          <cell r="CF234">
            <v>20739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117059.86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29188.58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2737.86</v>
          </cell>
          <cell r="FS234">
            <v>0</v>
          </cell>
          <cell r="FT234">
            <v>0</v>
          </cell>
          <cell r="FU234">
            <v>0</v>
          </cell>
          <cell r="FV234">
            <v>400000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9893236.3900000006</v>
          </cell>
        </row>
        <row r="235">
          <cell r="F235" t="str">
            <v>32360</v>
          </cell>
          <cell r="G235">
            <v>9159645.9399999995</v>
          </cell>
          <cell r="H235">
            <v>0</v>
          </cell>
          <cell r="I235">
            <v>0</v>
          </cell>
          <cell r="J235">
            <v>1808.41</v>
          </cell>
          <cell r="K235">
            <v>0</v>
          </cell>
          <cell r="L235">
            <v>0</v>
          </cell>
          <cell r="M235">
            <v>141201.85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29494.880000000001</v>
          </cell>
          <cell r="V235">
            <v>0</v>
          </cell>
          <cell r="W235">
            <v>0</v>
          </cell>
          <cell r="X235">
            <v>0</v>
          </cell>
          <cell r="Y235">
            <v>31276.240000000002</v>
          </cell>
          <cell r="Z235">
            <v>334933.37</v>
          </cell>
          <cell r="AA235">
            <v>27078.75</v>
          </cell>
          <cell r="AB235">
            <v>0</v>
          </cell>
          <cell r="AC235">
            <v>32792.51</v>
          </cell>
          <cell r="AD235">
            <v>7470.7</v>
          </cell>
          <cell r="AE235">
            <v>55371.96</v>
          </cell>
          <cell r="AF235">
            <v>4378.22</v>
          </cell>
          <cell r="AG235">
            <v>115012.96</v>
          </cell>
          <cell r="AH235">
            <v>83643.66</v>
          </cell>
          <cell r="AI235">
            <v>26541244.02</v>
          </cell>
          <cell r="AJ235">
            <v>958479.89</v>
          </cell>
          <cell r="AK235">
            <v>1280735.52</v>
          </cell>
          <cell r="AL235">
            <v>0</v>
          </cell>
          <cell r="AM235">
            <v>0</v>
          </cell>
          <cell r="AN235">
            <v>8827</v>
          </cell>
          <cell r="AO235">
            <v>3884231.01</v>
          </cell>
          <cell r="AP235">
            <v>322720.76</v>
          </cell>
          <cell r="AQ235">
            <v>0</v>
          </cell>
          <cell r="AR235">
            <v>0</v>
          </cell>
          <cell r="AS235">
            <v>1018238.98</v>
          </cell>
          <cell r="AT235">
            <v>0</v>
          </cell>
          <cell r="AU235">
            <v>252982.57</v>
          </cell>
          <cell r="AV235">
            <v>0</v>
          </cell>
          <cell r="AW235">
            <v>128595.89</v>
          </cell>
          <cell r="AX235">
            <v>43265.37</v>
          </cell>
          <cell r="AY235">
            <v>0</v>
          </cell>
          <cell r="AZ235">
            <v>30383.52</v>
          </cell>
          <cell r="BA235">
            <v>1957460.85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14127.07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724790.88</v>
          </cell>
          <cell r="CB235">
            <v>0</v>
          </cell>
          <cell r="CC235">
            <v>28456</v>
          </cell>
          <cell r="CD235">
            <v>0</v>
          </cell>
          <cell r="CE235">
            <v>946783.66</v>
          </cell>
          <cell r="CF235">
            <v>594383.66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15168.84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13960.75</v>
          </cell>
          <cell r="CS235">
            <v>1017629.74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145132.10999999999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114388.11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28476.25</v>
          </cell>
          <cell r="FM235">
            <v>7342.48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4522.2</v>
          </cell>
          <cell r="FS235">
            <v>28784.720000000001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50135221.299999997</v>
          </cell>
        </row>
        <row r="236">
          <cell r="F236" t="str">
            <v>32361</v>
          </cell>
          <cell r="G236">
            <v>10587108.9</v>
          </cell>
          <cell r="H236">
            <v>0</v>
          </cell>
          <cell r="I236">
            <v>0</v>
          </cell>
          <cell r="J236">
            <v>7283.04</v>
          </cell>
          <cell r="K236">
            <v>0</v>
          </cell>
          <cell r="L236">
            <v>0</v>
          </cell>
          <cell r="M236">
            <v>1080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4090</v>
          </cell>
          <cell r="S236">
            <v>0</v>
          </cell>
          <cell r="T236">
            <v>0</v>
          </cell>
          <cell r="U236">
            <v>20653.96</v>
          </cell>
          <cell r="V236">
            <v>0</v>
          </cell>
          <cell r="W236">
            <v>0</v>
          </cell>
          <cell r="X236">
            <v>0</v>
          </cell>
          <cell r="Y236">
            <v>13396.3</v>
          </cell>
          <cell r="Z236">
            <v>376629.94</v>
          </cell>
          <cell r="AA236">
            <v>29429.22</v>
          </cell>
          <cell r="AB236">
            <v>0</v>
          </cell>
          <cell r="AC236">
            <v>65165.11</v>
          </cell>
          <cell r="AD236">
            <v>110.51</v>
          </cell>
          <cell r="AE236">
            <v>92364.95</v>
          </cell>
          <cell r="AF236">
            <v>749.35</v>
          </cell>
          <cell r="AG236">
            <v>37569.21</v>
          </cell>
          <cell r="AH236">
            <v>150145.76999999999</v>
          </cell>
          <cell r="AI236">
            <v>25728144.710000001</v>
          </cell>
          <cell r="AJ236">
            <v>915814.47</v>
          </cell>
          <cell r="AK236">
            <v>1773486.32</v>
          </cell>
          <cell r="AL236">
            <v>7522</v>
          </cell>
          <cell r="AM236">
            <v>0</v>
          </cell>
          <cell r="AN236">
            <v>0</v>
          </cell>
          <cell r="AO236">
            <v>3674684.29</v>
          </cell>
          <cell r="AP236">
            <v>298812.08</v>
          </cell>
          <cell r="AQ236">
            <v>0</v>
          </cell>
          <cell r="AR236">
            <v>0</v>
          </cell>
          <cell r="AS236">
            <v>1062476.03</v>
          </cell>
          <cell r="AT236">
            <v>0</v>
          </cell>
          <cell r="AU236">
            <v>290287.76</v>
          </cell>
          <cell r="AV236">
            <v>0</v>
          </cell>
          <cell r="AW236">
            <v>159349.28</v>
          </cell>
          <cell r="AX236">
            <v>42904.26</v>
          </cell>
          <cell r="AY236">
            <v>0</v>
          </cell>
          <cell r="AZ236">
            <v>37043.01</v>
          </cell>
          <cell r="BA236">
            <v>1861029.65</v>
          </cell>
          <cell r="BB236">
            <v>1075340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847526</v>
          </cell>
          <cell r="CB236">
            <v>0</v>
          </cell>
          <cell r="CC236">
            <v>31045</v>
          </cell>
          <cell r="CD236">
            <v>0</v>
          </cell>
          <cell r="CE236">
            <v>988915.44</v>
          </cell>
          <cell r="CF236">
            <v>194122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11775.51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15724.87</v>
          </cell>
          <cell r="CR236">
            <v>33582.620000000003</v>
          </cell>
          <cell r="CS236">
            <v>1224630.72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14.87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120546.51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51780553.659999974</v>
          </cell>
        </row>
        <row r="237">
          <cell r="F237" t="str">
            <v>32362</v>
          </cell>
          <cell r="G237">
            <v>1425512.12</v>
          </cell>
          <cell r="H237">
            <v>0</v>
          </cell>
          <cell r="I237">
            <v>0</v>
          </cell>
          <cell r="J237">
            <v>1172.73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1553</v>
          </cell>
          <cell r="V237">
            <v>0</v>
          </cell>
          <cell r="W237">
            <v>0</v>
          </cell>
          <cell r="X237">
            <v>0</v>
          </cell>
          <cell r="Y237">
            <v>731.26</v>
          </cell>
          <cell r="Z237">
            <v>82335.7</v>
          </cell>
          <cell r="AA237">
            <v>5244.02</v>
          </cell>
          <cell r="AB237">
            <v>0</v>
          </cell>
          <cell r="AC237">
            <v>5200</v>
          </cell>
          <cell r="AD237">
            <v>251</v>
          </cell>
          <cell r="AE237">
            <v>0</v>
          </cell>
          <cell r="AF237">
            <v>14510.31</v>
          </cell>
          <cell r="AG237">
            <v>4210.83</v>
          </cell>
          <cell r="AH237">
            <v>16033.56</v>
          </cell>
          <cell r="AI237">
            <v>3125043.61</v>
          </cell>
          <cell r="AJ237">
            <v>77408.399999999994</v>
          </cell>
          <cell r="AK237">
            <v>0</v>
          </cell>
          <cell r="AL237">
            <v>0</v>
          </cell>
          <cell r="AM237">
            <v>0</v>
          </cell>
          <cell r="AN237">
            <v>471.43</v>
          </cell>
          <cell r="AO237">
            <v>352560.84</v>
          </cell>
          <cell r="AP237">
            <v>10240.950000000001</v>
          </cell>
          <cell r="AQ237">
            <v>0</v>
          </cell>
          <cell r="AR237">
            <v>0</v>
          </cell>
          <cell r="AS237">
            <v>75467.06</v>
          </cell>
          <cell r="AT237">
            <v>0</v>
          </cell>
          <cell r="AU237">
            <v>19134.75</v>
          </cell>
          <cell r="AV237">
            <v>0</v>
          </cell>
          <cell r="AW237">
            <v>0</v>
          </cell>
          <cell r="AX237">
            <v>4461.4799999999996</v>
          </cell>
          <cell r="AY237">
            <v>0</v>
          </cell>
          <cell r="AZ237">
            <v>2826.68</v>
          </cell>
          <cell r="BA237">
            <v>472178</v>
          </cell>
          <cell r="BB237">
            <v>5800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1340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123711.55</v>
          </cell>
          <cell r="CB237">
            <v>0</v>
          </cell>
          <cell r="CC237">
            <v>3228</v>
          </cell>
          <cell r="CD237">
            <v>0</v>
          </cell>
          <cell r="CE237">
            <v>89530.59</v>
          </cell>
          <cell r="CF237">
            <v>21144.12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97857.17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21500.26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15164.87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1476.31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224.25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3167</v>
          </cell>
          <cell r="FY237">
            <v>0</v>
          </cell>
          <cell r="FZ237">
            <v>0</v>
          </cell>
          <cell r="GA237">
            <v>0</v>
          </cell>
          <cell r="GB237">
            <v>6080691.8499999996</v>
          </cell>
        </row>
        <row r="238">
          <cell r="F238" t="str">
            <v>32363</v>
          </cell>
          <cell r="G238">
            <v>7937001.9699999997</v>
          </cell>
          <cell r="H238">
            <v>0</v>
          </cell>
          <cell r="I238">
            <v>0</v>
          </cell>
          <cell r="J238">
            <v>195.97</v>
          </cell>
          <cell r="K238">
            <v>0</v>
          </cell>
          <cell r="L238">
            <v>0</v>
          </cell>
          <cell r="M238">
            <v>30334.45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6300.34</v>
          </cell>
          <cell r="W238">
            <v>0</v>
          </cell>
          <cell r="X238">
            <v>0</v>
          </cell>
          <cell r="Y238">
            <v>12138.79</v>
          </cell>
          <cell r="Z238">
            <v>311099.87</v>
          </cell>
          <cell r="AA238">
            <v>39040.019999999997</v>
          </cell>
          <cell r="AB238">
            <v>0</v>
          </cell>
          <cell r="AC238">
            <v>64689.04</v>
          </cell>
          <cell r="AD238">
            <v>3553.81</v>
          </cell>
          <cell r="AE238">
            <v>88829.5</v>
          </cell>
          <cell r="AF238">
            <v>4643.8599999999997</v>
          </cell>
          <cell r="AG238">
            <v>198228.62</v>
          </cell>
          <cell r="AH238">
            <v>21541.57</v>
          </cell>
          <cell r="AI238">
            <v>22509417.800000001</v>
          </cell>
          <cell r="AJ238">
            <v>497276.97</v>
          </cell>
          <cell r="AK238">
            <v>2139166.36</v>
          </cell>
          <cell r="AL238">
            <v>612.47</v>
          </cell>
          <cell r="AM238">
            <v>0</v>
          </cell>
          <cell r="AN238">
            <v>0</v>
          </cell>
          <cell r="AO238">
            <v>2874051.31</v>
          </cell>
          <cell r="AP238">
            <v>184187</v>
          </cell>
          <cell r="AQ238">
            <v>0</v>
          </cell>
          <cell r="AR238">
            <v>0</v>
          </cell>
          <cell r="AS238">
            <v>985958.16</v>
          </cell>
          <cell r="AT238">
            <v>0</v>
          </cell>
          <cell r="AU238">
            <v>304851.71999999997</v>
          </cell>
          <cell r="AV238">
            <v>0</v>
          </cell>
          <cell r="AW238">
            <v>152905.60999999999</v>
          </cell>
          <cell r="AX238">
            <v>36578.239999999998</v>
          </cell>
          <cell r="AY238">
            <v>0</v>
          </cell>
          <cell r="AZ238">
            <v>23177.09</v>
          </cell>
          <cell r="BA238">
            <v>1286201.57</v>
          </cell>
          <cell r="BB238">
            <v>8181.6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18574.189999999999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719768</v>
          </cell>
          <cell r="CB238">
            <v>0</v>
          </cell>
          <cell r="CC238">
            <v>18109</v>
          </cell>
          <cell r="CD238">
            <v>0</v>
          </cell>
          <cell r="CE238">
            <v>558805</v>
          </cell>
          <cell r="CF238">
            <v>87521.14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9787.3700000000008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26573.45</v>
          </cell>
          <cell r="CR238">
            <v>25990.23</v>
          </cell>
          <cell r="CS238">
            <v>802888.58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158297.76999999999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158355.28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111283.96</v>
          </cell>
          <cell r="FC238">
            <v>0</v>
          </cell>
          <cell r="FD238">
            <v>9784.9699999999993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33049.5</v>
          </cell>
          <cell r="FM238">
            <v>430016.3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241.28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42889209.729999997</v>
          </cell>
        </row>
        <row r="239">
          <cell r="F239" t="str">
            <v>32414</v>
          </cell>
          <cell r="G239">
            <v>2099969.84</v>
          </cell>
          <cell r="H239">
            <v>0</v>
          </cell>
          <cell r="I239">
            <v>0</v>
          </cell>
          <cell r="J239">
            <v>854.29</v>
          </cell>
          <cell r="K239">
            <v>0</v>
          </cell>
          <cell r="L239">
            <v>0</v>
          </cell>
          <cell r="M239">
            <v>12406.92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689.98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125499.03</v>
          </cell>
          <cell r="AA239">
            <v>14635.12</v>
          </cell>
          <cell r="AB239">
            <v>0</v>
          </cell>
          <cell r="AC239">
            <v>0</v>
          </cell>
          <cell r="AD239">
            <v>618</v>
          </cell>
          <cell r="AE239">
            <v>21160</v>
          </cell>
          <cell r="AF239">
            <v>2560.89</v>
          </cell>
          <cell r="AG239">
            <v>66239.360000000001</v>
          </cell>
          <cell r="AH239">
            <v>39385.19</v>
          </cell>
          <cell r="AI239">
            <v>14883737.02</v>
          </cell>
          <cell r="AJ239">
            <v>481626.14</v>
          </cell>
          <cell r="AK239">
            <v>1992787.28</v>
          </cell>
          <cell r="AL239">
            <v>0</v>
          </cell>
          <cell r="AM239">
            <v>0</v>
          </cell>
          <cell r="AN239">
            <v>0</v>
          </cell>
          <cell r="AO239">
            <v>1751343.07</v>
          </cell>
          <cell r="AP239">
            <v>69219.98</v>
          </cell>
          <cell r="AQ239">
            <v>0</v>
          </cell>
          <cell r="AR239">
            <v>0</v>
          </cell>
          <cell r="AS239">
            <v>586897.79</v>
          </cell>
          <cell r="AT239">
            <v>0</v>
          </cell>
          <cell r="AU239">
            <v>121402.87</v>
          </cell>
          <cell r="AV239">
            <v>0</v>
          </cell>
          <cell r="AW239">
            <v>14275.82</v>
          </cell>
          <cell r="AX239">
            <v>24309.119999999999</v>
          </cell>
          <cell r="AY239">
            <v>0</v>
          </cell>
          <cell r="AZ239">
            <v>36916.49</v>
          </cell>
          <cell r="BA239">
            <v>1100891.25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432170.73</v>
          </cell>
          <cell r="CB239">
            <v>0</v>
          </cell>
          <cell r="CC239">
            <v>15596.45</v>
          </cell>
          <cell r="CD239">
            <v>0</v>
          </cell>
          <cell r="CE239">
            <v>547365.56999999995</v>
          </cell>
          <cell r="CF239">
            <v>14943.51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14327.88</v>
          </cell>
          <cell r="CS239">
            <v>578656.4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2247.96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36802.51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58975.7</v>
          </cell>
          <cell r="FM239">
            <v>401078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2585.91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25552176.070000004</v>
          </cell>
        </row>
        <row r="240">
          <cell r="F240" t="str">
            <v>32416</v>
          </cell>
          <cell r="G240">
            <v>2891736.62</v>
          </cell>
          <cell r="H240">
            <v>0</v>
          </cell>
          <cell r="I240">
            <v>0</v>
          </cell>
          <cell r="J240">
            <v>13279.93</v>
          </cell>
          <cell r="K240">
            <v>0</v>
          </cell>
          <cell r="L240">
            <v>0</v>
          </cell>
          <cell r="M240">
            <v>13995</v>
          </cell>
          <cell r="N240">
            <v>0</v>
          </cell>
          <cell r="O240">
            <v>3090</v>
          </cell>
          <cell r="P240">
            <v>0</v>
          </cell>
          <cell r="Q240">
            <v>0</v>
          </cell>
          <cell r="R240">
            <v>1283</v>
          </cell>
          <cell r="S240">
            <v>0</v>
          </cell>
          <cell r="T240">
            <v>0</v>
          </cell>
          <cell r="U240">
            <v>504.53</v>
          </cell>
          <cell r="V240">
            <v>154665.85999999999</v>
          </cell>
          <cell r="W240">
            <v>0</v>
          </cell>
          <cell r="X240">
            <v>0</v>
          </cell>
          <cell r="Y240">
            <v>0</v>
          </cell>
          <cell r="Z240">
            <v>121207.54</v>
          </cell>
          <cell r="AA240">
            <v>11754.65</v>
          </cell>
          <cell r="AB240">
            <v>0</v>
          </cell>
          <cell r="AC240">
            <v>5728.46</v>
          </cell>
          <cell r="AD240">
            <v>1424.49</v>
          </cell>
          <cell r="AE240">
            <v>21399.86</v>
          </cell>
          <cell r="AF240">
            <v>22421.42</v>
          </cell>
          <cell r="AG240">
            <v>12645.69</v>
          </cell>
          <cell r="AH240">
            <v>17473.66</v>
          </cell>
          <cell r="AI240">
            <v>8834823.7599999998</v>
          </cell>
          <cell r="AJ240">
            <v>416891.65</v>
          </cell>
          <cell r="AK240">
            <v>827537.96</v>
          </cell>
          <cell r="AL240">
            <v>0</v>
          </cell>
          <cell r="AM240">
            <v>0</v>
          </cell>
          <cell r="AN240">
            <v>0</v>
          </cell>
          <cell r="AO240">
            <v>1220884.8999999999</v>
          </cell>
          <cell r="AP240">
            <v>57073.81</v>
          </cell>
          <cell r="AQ240">
            <v>0</v>
          </cell>
          <cell r="AR240">
            <v>0</v>
          </cell>
          <cell r="AS240">
            <v>375100.69</v>
          </cell>
          <cell r="AT240">
            <v>0</v>
          </cell>
          <cell r="AU240">
            <v>81058.429999999993</v>
          </cell>
          <cell r="AV240">
            <v>0</v>
          </cell>
          <cell r="AW240">
            <v>5934.82</v>
          </cell>
          <cell r="AX240">
            <v>14114.95</v>
          </cell>
          <cell r="AY240">
            <v>0</v>
          </cell>
          <cell r="AZ240">
            <v>29264.69</v>
          </cell>
          <cell r="BA240">
            <v>1248562.05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350041.12</v>
          </cell>
          <cell r="CB240">
            <v>0</v>
          </cell>
          <cell r="CC240">
            <v>13784</v>
          </cell>
          <cell r="CD240">
            <v>0</v>
          </cell>
          <cell r="CE240">
            <v>494474.15</v>
          </cell>
          <cell r="CF240">
            <v>66597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9157.24</v>
          </cell>
          <cell r="CS240">
            <v>443699.81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3951.82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36035.79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2940</v>
          </cell>
          <cell r="FN240">
            <v>0</v>
          </cell>
          <cell r="FO240">
            <v>415977.69</v>
          </cell>
          <cell r="FP240">
            <v>0</v>
          </cell>
          <cell r="FQ240">
            <v>0</v>
          </cell>
          <cell r="FR240">
            <v>15000</v>
          </cell>
          <cell r="FS240">
            <v>9790.59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18265307.629999995</v>
          </cell>
        </row>
        <row r="241">
          <cell r="F241" t="str">
            <v>33030</v>
          </cell>
          <cell r="G241">
            <v>54336.05</v>
          </cell>
          <cell r="H241">
            <v>0</v>
          </cell>
          <cell r="I241">
            <v>0</v>
          </cell>
          <cell r="J241">
            <v>6869.84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22.7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3016.5</v>
          </cell>
          <cell r="AA241">
            <v>443.88</v>
          </cell>
          <cell r="AB241">
            <v>0</v>
          </cell>
          <cell r="AC241">
            <v>0</v>
          </cell>
          <cell r="AD241">
            <v>10</v>
          </cell>
          <cell r="AE241">
            <v>0</v>
          </cell>
          <cell r="AF241">
            <v>375.16</v>
          </cell>
          <cell r="AG241">
            <v>2302.3000000000002</v>
          </cell>
          <cell r="AH241">
            <v>0</v>
          </cell>
          <cell r="AI241">
            <v>460758.89</v>
          </cell>
          <cell r="AJ241">
            <v>8073.85</v>
          </cell>
          <cell r="AK241">
            <v>94547.04</v>
          </cell>
          <cell r="AL241">
            <v>0</v>
          </cell>
          <cell r="AM241">
            <v>0</v>
          </cell>
          <cell r="AN241">
            <v>0</v>
          </cell>
          <cell r="AO241">
            <v>31062.32</v>
          </cell>
          <cell r="AP241">
            <v>0</v>
          </cell>
          <cell r="AQ241">
            <v>0</v>
          </cell>
          <cell r="AR241">
            <v>0</v>
          </cell>
          <cell r="AS241">
            <v>15452.77</v>
          </cell>
          <cell r="AT241">
            <v>0</v>
          </cell>
          <cell r="AU241">
            <v>12677.37</v>
          </cell>
          <cell r="AV241">
            <v>0</v>
          </cell>
          <cell r="AW241">
            <v>0</v>
          </cell>
          <cell r="AX241">
            <v>303.06</v>
          </cell>
          <cell r="AY241">
            <v>0</v>
          </cell>
          <cell r="AZ241">
            <v>7599.95</v>
          </cell>
          <cell r="BA241">
            <v>89819.21</v>
          </cell>
          <cell r="BB241">
            <v>1155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1273.79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8522</v>
          </cell>
          <cell r="CB241">
            <v>0</v>
          </cell>
          <cell r="CC241">
            <v>0</v>
          </cell>
          <cell r="CD241">
            <v>0</v>
          </cell>
          <cell r="CE241">
            <v>49447.61</v>
          </cell>
          <cell r="CF241">
            <v>18436.47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30888.74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1899.65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5000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904294.15</v>
          </cell>
        </row>
        <row r="242">
          <cell r="F242" t="str">
            <v>33036</v>
          </cell>
          <cell r="G242">
            <v>1029270.41</v>
          </cell>
          <cell r="H242">
            <v>0</v>
          </cell>
          <cell r="I242">
            <v>0</v>
          </cell>
          <cell r="J242">
            <v>32648.04</v>
          </cell>
          <cell r="K242">
            <v>0</v>
          </cell>
          <cell r="L242">
            <v>0</v>
          </cell>
          <cell r="M242">
            <v>4320</v>
          </cell>
          <cell r="N242">
            <v>0</v>
          </cell>
          <cell r="O242">
            <v>482</v>
          </cell>
          <cell r="P242">
            <v>0</v>
          </cell>
          <cell r="Q242">
            <v>0</v>
          </cell>
          <cell r="R242">
            <v>400</v>
          </cell>
          <cell r="S242">
            <v>0</v>
          </cell>
          <cell r="T242">
            <v>0</v>
          </cell>
          <cell r="U242">
            <v>874.93</v>
          </cell>
          <cell r="V242">
            <v>0</v>
          </cell>
          <cell r="W242">
            <v>0</v>
          </cell>
          <cell r="X242">
            <v>0</v>
          </cell>
          <cell r="Y242">
            <v>2989.74</v>
          </cell>
          <cell r="Z242">
            <v>54272.34</v>
          </cell>
          <cell r="AA242">
            <v>2662.01</v>
          </cell>
          <cell r="AB242">
            <v>0</v>
          </cell>
          <cell r="AC242">
            <v>5000</v>
          </cell>
          <cell r="AD242">
            <v>737.94</v>
          </cell>
          <cell r="AE242">
            <v>5845</v>
          </cell>
          <cell r="AF242">
            <v>0</v>
          </cell>
          <cell r="AG242">
            <v>12201.37</v>
          </cell>
          <cell r="AH242">
            <v>13206.87</v>
          </cell>
          <cell r="AI242">
            <v>5018286.57</v>
          </cell>
          <cell r="AJ242">
            <v>136257.21</v>
          </cell>
          <cell r="AK242">
            <v>416147.20000000001</v>
          </cell>
          <cell r="AL242">
            <v>0</v>
          </cell>
          <cell r="AM242">
            <v>0</v>
          </cell>
          <cell r="AN242">
            <v>0</v>
          </cell>
          <cell r="AO242">
            <v>651090.30000000005</v>
          </cell>
          <cell r="AP242">
            <v>21380.12</v>
          </cell>
          <cell r="AQ242">
            <v>0</v>
          </cell>
          <cell r="AR242">
            <v>0</v>
          </cell>
          <cell r="AS242">
            <v>258619.78</v>
          </cell>
          <cell r="AT242">
            <v>0</v>
          </cell>
          <cell r="AU242">
            <v>63276.2</v>
          </cell>
          <cell r="AV242">
            <v>0</v>
          </cell>
          <cell r="AW242">
            <v>1553.67</v>
          </cell>
          <cell r="AX242">
            <v>8391.7199999999993</v>
          </cell>
          <cell r="AY242">
            <v>0</v>
          </cell>
          <cell r="AZ242">
            <v>7711.98</v>
          </cell>
          <cell r="BA242">
            <v>479805.73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25719.5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185427.46</v>
          </cell>
          <cell r="CB242">
            <v>0</v>
          </cell>
          <cell r="CC242">
            <v>11552</v>
          </cell>
          <cell r="CD242">
            <v>0</v>
          </cell>
          <cell r="CE242">
            <v>399391.08</v>
          </cell>
          <cell r="CF242">
            <v>72410.320000000007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1403.9</v>
          </cell>
          <cell r="CS242">
            <v>232672.86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20469.78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24696.240000000002</v>
          </cell>
          <cell r="FC242">
            <v>0</v>
          </cell>
          <cell r="FD242">
            <v>0</v>
          </cell>
          <cell r="FE242">
            <v>0</v>
          </cell>
          <cell r="FF242">
            <v>4620.59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5078.09</v>
          </cell>
          <cell r="FL242">
            <v>98404.99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9309277.9400000013</v>
          </cell>
        </row>
        <row r="243">
          <cell r="F243" t="str">
            <v>33049</v>
          </cell>
          <cell r="G243">
            <v>31868.9</v>
          </cell>
          <cell r="H243">
            <v>0</v>
          </cell>
          <cell r="I243">
            <v>0</v>
          </cell>
          <cell r="J243">
            <v>358.7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1020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7723</v>
          </cell>
          <cell r="AA243">
            <v>5928.01</v>
          </cell>
          <cell r="AB243">
            <v>0</v>
          </cell>
          <cell r="AC243">
            <v>7211.75</v>
          </cell>
          <cell r="AD243">
            <v>0</v>
          </cell>
          <cell r="AE243">
            <v>27421.29</v>
          </cell>
          <cell r="AF243">
            <v>0</v>
          </cell>
          <cell r="AG243">
            <v>0</v>
          </cell>
          <cell r="AH243">
            <v>40973.300000000003</v>
          </cell>
          <cell r="AI243">
            <v>3111540.82</v>
          </cell>
          <cell r="AJ243">
            <v>64296.21</v>
          </cell>
          <cell r="AK243">
            <v>687570.28</v>
          </cell>
          <cell r="AL243">
            <v>0</v>
          </cell>
          <cell r="AM243">
            <v>0</v>
          </cell>
          <cell r="AN243">
            <v>0</v>
          </cell>
          <cell r="AO243">
            <v>368495.09</v>
          </cell>
          <cell r="AP243">
            <v>0</v>
          </cell>
          <cell r="AQ243">
            <v>0</v>
          </cell>
          <cell r="AR243">
            <v>0</v>
          </cell>
          <cell r="AS243">
            <v>202022.8</v>
          </cell>
          <cell r="AT243">
            <v>0</v>
          </cell>
          <cell r="AU243">
            <v>299196.02</v>
          </cell>
          <cell r="AV243">
            <v>0</v>
          </cell>
          <cell r="AW243">
            <v>0</v>
          </cell>
          <cell r="AX243">
            <v>4431.8500000000004</v>
          </cell>
          <cell r="AY243">
            <v>0</v>
          </cell>
          <cell r="AZ243">
            <v>5866.78</v>
          </cell>
          <cell r="BA243">
            <v>227775.89</v>
          </cell>
          <cell r="BB243">
            <v>1800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2311864.11</v>
          </cell>
          <cell r="BN243">
            <v>53410</v>
          </cell>
          <cell r="BO243">
            <v>0</v>
          </cell>
          <cell r="BP243">
            <v>12310.71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101792</v>
          </cell>
          <cell r="CB243">
            <v>0</v>
          </cell>
          <cell r="CC243">
            <v>0</v>
          </cell>
          <cell r="CD243">
            <v>0</v>
          </cell>
          <cell r="CE243">
            <v>138986.26</v>
          </cell>
          <cell r="CF243">
            <v>31709.61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24064.880000000001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234548.57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54183.58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153281.65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133.59</v>
          </cell>
          <cell r="ET243">
            <v>0</v>
          </cell>
          <cell r="EU243">
            <v>0</v>
          </cell>
          <cell r="EV243">
            <v>50452.39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3541.42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4205.7</v>
          </cell>
          <cell r="FS243">
            <v>2671.98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8272657.1399999997</v>
          </cell>
        </row>
        <row r="244">
          <cell r="F244" t="str">
            <v>33070</v>
          </cell>
          <cell r="G244">
            <v>145799.13</v>
          </cell>
          <cell r="H244">
            <v>0</v>
          </cell>
          <cell r="I244">
            <v>0</v>
          </cell>
          <cell r="J244">
            <v>7167.29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75394.740000000005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19196.45</v>
          </cell>
          <cell r="AA244">
            <v>422.81</v>
          </cell>
          <cell r="AB244">
            <v>0</v>
          </cell>
          <cell r="AC244">
            <v>6750.04</v>
          </cell>
          <cell r="AD244">
            <v>2241.17</v>
          </cell>
          <cell r="AE244">
            <v>20560</v>
          </cell>
          <cell r="AF244">
            <v>3829.42</v>
          </cell>
          <cell r="AG244">
            <v>3282.41</v>
          </cell>
          <cell r="AH244">
            <v>16221.62</v>
          </cell>
          <cell r="AI244">
            <v>5012474.78</v>
          </cell>
          <cell r="AJ244">
            <v>51027.11</v>
          </cell>
          <cell r="AK244">
            <v>677199.64</v>
          </cell>
          <cell r="AL244">
            <v>0</v>
          </cell>
          <cell r="AM244">
            <v>0</v>
          </cell>
          <cell r="AN244">
            <v>0</v>
          </cell>
          <cell r="AO244">
            <v>482103.65</v>
          </cell>
          <cell r="AP244">
            <v>4213.72</v>
          </cell>
          <cell r="AQ244">
            <v>0</v>
          </cell>
          <cell r="AR244">
            <v>0</v>
          </cell>
          <cell r="AS244">
            <v>80382.259999999995</v>
          </cell>
          <cell r="AT244">
            <v>0</v>
          </cell>
          <cell r="AU244">
            <v>13978.98</v>
          </cell>
          <cell r="AV244">
            <v>0</v>
          </cell>
          <cell r="AW244">
            <v>0</v>
          </cell>
          <cell r="AX244">
            <v>2143.33</v>
          </cell>
          <cell r="AY244">
            <v>0</v>
          </cell>
          <cell r="AZ244">
            <v>3995.89</v>
          </cell>
          <cell r="BA244">
            <v>636936.97</v>
          </cell>
          <cell r="BB244">
            <v>3247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100300</v>
          </cell>
          <cell r="BH244">
            <v>0</v>
          </cell>
          <cell r="BI244">
            <v>53517.52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9687.35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102216.56</v>
          </cell>
          <cell r="CB244">
            <v>0</v>
          </cell>
          <cell r="CC244">
            <v>0</v>
          </cell>
          <cell r="CD244">
            <v>0</v>
          </cell>
          <cell r="CE244">
            <v>107688.48</v>
          </cell>
          <cell r="CF244">
            <v>28576.28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24422.880000000001</v>
          </cell>
          <cell r="CR244">
            <v>0</v>
          </cell>
          <cell r="CS244">
            <v>103277.36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8105.85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10429.39</v>
          </cell>
          <cell r="FC244">
            <v>1149747.98</v>
          </cell>
          <cell r="FD244">
            <v>179307.22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239347.11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9385192.3899999987</v>
          </cell>
        </row>
        <row r="245">
          <cell r="F245" t="str">
            <v>33115</v>
          </cell>
          <cell r="G245">
            <v>2644758.27</v>
          </cell>
          <cell r="H245">
            <v>0</v>
          </cell>
          <cell r="I245">
            <v>0</v>
          </cell>
          <cell r="J245">
            <v>65043.33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89554.7</v>
          </cell>
          <cell r="AA245">
            <v>4464.1899999999996</v>
          </cell>
          <cell r="AB245">
            <v>0</v>
          </cell>
          <cell r="AC245">
            <v>5850</v>
          </cell>
          <cell r="AD245">
            <v>86.24</v>
          </cell>
          <cell r="AE245">
            <v>22257.599999999999</v>
          </cell>
          <cell r="AF245">
            <v>0</v>
          </cell>
          <cell r="AG245">
            <v>109119.53</v>
          </cell>
          <cell r="AH245">
            <v>0</v>
          </cell>
          <cell r="AI245">
            <v>11111885.609999999</v>
          </cell>
          <cell r="AJ245">
            <v>299387.65999999997</v>
          </cell>
          <cell r="AK245">
            <v>1005709.36</v>
          </cell>
          <cell r="AL245">
            <v>21131.22</v>
          </cell>
          <cell r="AM245">
            <v>0</v>
          </cell>
          <cell r="AN245">
            <v>0</v>
          </cell>
          <cell r="AO245">
            <v>1630414.79</v>
          </cell>
          <cell r="AP245">
            <v>65462.81</v>
          </cell>
          <cell r="AQ245">
            <v>0</v>
          </cell>
          <cell r="AR245">
            <v>0</v>
          </cell>
          <cell r="AS245">
            <v>492368.85</v>
          </cell>
          <cell r="AT245">
            <v>0</v>
          </cell>
          <cell r="AU245">
            <v>95861.79</v>
          </cell>
          <cell r="AV245">
            <v>0</v>
          </cell>
          <cell r="AW245">
            <v>23005.89</v>
          </cell>
          <cell r="AX245">
            <v>5823.2</v>
          </cell>
          <cell r="AY245">
            <v>0</v>
          </cell>
          <cell r="AZ245">
            <v>13050.13</v>
          </cell>
          <cell r="BA245">
            <v>1244942.1200000001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56768.34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393751.69</v>
          </cell>
          <cell r="CB245">
            <v>0</v>
          </cell>
          <cell r="CC245">
            <v>17338</v>
          </cell>
          <cell r="CD245">
            <v>0</v>
          </cell>
          <cell r="CE245">
            <v>608590.37</v>
          </cell>
          <cell r="CF245">
            <v>116418.88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395219.25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5995.97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20303.97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2759.2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4507.9799999999996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20571835.939999998</v>
          </cell>
        </row>
        <row r="246">
          <cell r="F246" t="str">
            <v>33183</v>
          </cell>
          <cell r="G246">
            <v>223307.28</v>
          </cell>
          <cell r="H246">
            <v>0</v>
          </cell>
          <cell r="I246">
            <v>0</v>
          </cell>
          <cell r="J246">
            <v>1709.56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3502.69</v>
          </cell>
          <cell r="AA246">
            <v>1593.21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42674.98</v>
          </cell>
          <cell r="AH246">
            <v>0</v>
          </cell>
          <cell r="AI246">
            <v>1213144.25</v>
          </cell>
          <cell r="AJ246">
            <v>22921.200000000001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126181.32</v>
          </cell>
          <cell r="AP246">
            <v>33.659999999999997</v>
          </cell>
          <cell r="AQ246">
            <v>0</v>
          </cell>
          <cell r="AR246">
            <v>0</v>
          </cell>
          <cell r="AS246">
            <v>43299.19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1891.64</v>
          </cell>
          <cell r="AY246">
            <v>0</v>
          </cell>
          <cell r="AZ246">
            <v>4918.6000000000004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4069.6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60854.69</v>
          </cell>
          <cell r="CB246">
            <v>0</v>
          </cell>
          <cell r="CC246">
            <v>0</v>
          </cell>
          <cell r="CD246">
            <v>0</v>
          </cell>
          <cell r="CE246">
            <v>59250.31</v>
          </cell>
          <cell r="CF246">
            <v>28167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18823.32</v>
          </cell>
          <cell r="CS246">
            <v>77195.98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4131.95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1937670.43</v>
          </cell>
        </row>
        <row r="247">
          <cell r="F247" t="str">
            <v>33202</v>
          </cell>
          <cell r="G247">
            <v>61921.17</v>
          </cell>
          <cell r="H247">
            <v>0</v>
          </cell>
          <cell r="I247">
            <v>0</v>
          </cell>
          <cell r="J247">
            <v>4048.96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7442.04</v>
          </cell>
          <cell r="AA247">
            <v>641.96</v>
          </cell>
          <cell r="AB247">
            <v>0</v>
          </cell>
          <cell r="AC247">
            <v>1499.32</v>
          </cell>
          <cell r="AD247">
            <v>0</v>
          </cell>
          <cell r="AE247">
            <v>0</v>
          </cell>
          <cell r="AF247">
            <v>0</v>
          </cell>
          <cell r="AG247">
            <v>120</v>
          </cell>
          <cell r="AH247">
            <v>3572.81</v>
          </cell>
          <cell r="AI247">
            <v>465168.56</v>
          </cell>
          <cell r="AJ247">
            <v>3532.51</v>
          </cell>
          <cell r="AK247">
            <v>96131.04</v>
          </cell>
          <cell r="AL247">
            <v>0</v>
          </cell>
          <cell r="AM247">
            <v>0</v>
          </cell>
          <cell r="AN247">
            <v>0</v>
          </cell>
          <cell r="AO247">
            <v>44921.41</v>
          </cell>
          <cell r="AP247">
            <v>0</v>
          </cell>
          <cell r="AQ247">
            <v>0</v>
          </cell>
          <cell r="AR247">
            <v>0</v>
          </cell>
          <cell r="AS247">
            <v>21812.91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1437.79</v>
          </cell>
          <cell r="BA247">
            <v>56224.1</v>
          </cell>
          <cell r="BB247">
            <v>19942.3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1992.34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14937.98</v>
          </cell>
          <cell r="CB247">
            <v>0</v>
          </cell>
          <cell r="CC247">
            <v>0</v>
          </cell>
          <cell r="CD247">
            <v>0</v>
          </cell>
          <cell r="CE247">
            <v>62284.959999999999</v>
          </cell>
          <cell r="CF247">
            <v>21645.15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35088.57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3940.17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928346.05000000016</v>
          </cell>
        </row>
        <row r="248">
          <cell r="F248" t="str">
            <v>33205</v>
          </cell>
          <cell r="G248">
            <v>17596.12</v>
          </cell>
          <cell r="H248">
            <v>0</v>
          </cell>
          <cell r="I248">
            <v>0</v>
          </cell>
          <cell r="J248">
            <v>1076.5999999999999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2158.7800000000002</v>
          </cell>
          <cell r="AA248">
            <v>695.34</v>
          </cell>
          <cell r="AB248">
            <v>0</v>
          </cell>
          <cell r="AC248">
            <v>2514.6999999999998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1465.34</v>
          </cell>
          <cell r="AI248">
            <v>321520.73</v>
          </cell>
          <cell r="AJ248">
            <v>0</v>
          </cell>
          <cell r="AK248">
            <v>6736.32</v>
          </cell>
          <cell r="AL248">
            <v>0</v>
          </cell>
          <cell r="AM248">
            <v>0</v>
          </cell>
          <cell r="AN248">
            <v>0</v>
          </cell>
          <cell r="AO248">
            <v>12877.6</v>
          </cell>
          <cell r="AP248">
            <v>0</v>
          </cell>
          <cell r="AQ248">
            <v>0</v>
          </cell>
          <cell r="AR248">
            <v>0</v>
          </cell>
          <cell r="AS248">
            <v>7307.41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71.25</v>
          </cell>
          <cell r="AY248">
            <v>0</v>
          </cell>
          <cell r="AZ248">
            <v>524.12</v>
          </cell>
          <cell r="BA248">
            <v>60090.69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783.87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11048.96</v>
          </cell>
          <cell r="CB248">
            <v>0</v>
          </cell>
          <cell r="CC248">
            <v>0</v>
          </cell>
          <cell r="CD248">
            <v>0</v>
          </cell>
          <cell r="CE248">
            <v>37120.959999999999</v>
          </cell>
          <cell r="CF248">
            <v>1630.65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13722.72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18505.93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1612.65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519060.74</v>
          </cell>
        </row>
        <row r="249">
          <cell r="F249" t="str">
            <v>33206</v>
          </cell>
          <cell r="G249">
            <v>119114.51</v>
          </cell>
          <cell r="H249">
            <v>0</v>
          </cell>
          <cell r="I249">
            <v>0</v>
          </cell>
          <cell r="J249">
            <v>8281.36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1251.47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16441.98</v>
          </cell>
          <cell r="AA249">
            <v>1455.01</v>
          </cell>
          <cell r="AB249">
            <v>0</v>
          </cell>
          <cell r="AC249">
            <v>1297.25</v>
          </cell>
          <cell r="AD249">
            <v>135.29</v>
          </cell>
          <cell r="AE249">
            <v>4900</v>
          </cell>
          <cell r="AF249">
            <v>0</v>
          </cell>
          <cell r="AG249">
            <v>0</v>
          </cell>
          <cell r="AH249">
            <v>10894.35</v>
          </cell>
          <cell r="AI249">
            <v>1735072.58</v>
          </cell>
          <cell r="AJ249">
            <v>29091.86</v>
          </cell>
          <cell r="AK249">
            <v>161345.24</v>
          </cell>
          <cell r="AL249">
            <v>0</v>
          </cell>
          <cell r="AM249">
            <v>0</v>
          </cell>
          <cell r="AN249">
            <v>162.76</v>
          </cell>
          <cell r="AO249">
            <v>132737.15</v>
          </cell>
          <cell r="AP249">
            <v>0</v>
          </cell>
          <cell r="AQ249">
            <v>0</v>
          </cell>
          <cell r="AR249">
            <v>0</v>
          </cell>
          <cell r="AS249">
            <v>58072.55</v>
          </cell>
          <cell r="AT249">
            <v>0</v>
          </cell>
          <cell r="AU249">
            <v>45298.33</v>
          </cell>
          <cell r="AV249">
            <v>0</v>
          </cell>
          <cell r="AW249">
            <v>0</v>
          </cell>
          <cell r="AX249">
            <v>1378.15</v>
          </cell>
          <cell r="AY249">
            <v>0</v>
          </cell>
          <cell r="AZ249">
            <v>1976.25</v>
          </cell>
          <cell r="BA249">
            <v>224143.6</v>
          </cell>
          <cell r="BB249">
            <v>34156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150200.66</v>
          </cell>
          <cell r="BN249">
            <v>7857.75</v>
          </cell>
          <cell r="BO249">
            <v>0</v>
          </cell>
          <cell r="BP249">
            <v>5160.49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32945</v>
          </cell>
          <cell r="CB249">
            <v>0</v>
          </cell>
          <cell r="CC249">
            <v>2331</v>
          </cell>
          <cell r="CD249">
            <v>0</v>
          </cell>
          <cell r="CE249">
            <v>65190</v>
          </cell>
          <cell r="CF249">
            <v>14348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68959.3</v>
          </cell>
          <cell r="CT249">
            <v>0</v>
          </cell>
          <cell r="CU249">
            <v>16950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7563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6149.25</v>
          </cell>
          <cell r="FC249">
            <v>24036.2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1741.46</v>
          </cell>
          <cell r="FJ249">
            <v>0</v>
          </cell>
          <cell r="FK249">
            <v>622.28</v>
          </cell>
          <cell r="FL249">
            <v>9316.5</v>
          </cell>
          <cell r="FM249">
            <v>942.4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14988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3016506.98</v>
          </cell>
        </row>
        <row r="250">
          <cell r="F250" t="str">
            <v>33207</v>
          </cell>
          <cell r="G250">
            <v>214761.77</v>
          </cell>
          <cell r="H250">
            <v>0</v>
          </cell>
          <cell r="I250">
            <v>0</v>
          </cell>
          <cell r="J250">
            <v>10870.8</v>
          </cell>
          <cell r="K250">
            <v>0</v>
          </cell>
          <cell r="L250">
            <v>0</v>
          </cell>
          <cell r="M250">
            <v>36410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4973.1000000000004</v>
          </cell>
          <cell r="AA250">
            <v>3426.68</v>
          </cell>
          <cell r="AB250">
            <v>0</v>
          </cell>
          <cell r="AC250">
            <v>395800</v>
          </cell>
          <cell r="AD250">
            <v>160.97999999999999</v>
          </cell>
          <cell r="AE250">
            <v>195</v>
          </cell>
          <cell r="AF250">
            <v>9737.35</v>
          </cell>
          <cell r="AG250">
            <v>3207.32</v>
          </cell>
          <cell r="AH250">
            <v>35298.980000000003</v>
          </cell>
          <cell r="AI250">
            <v>6071439.25</v>
          </cell>
          <cell r="AJ250">
            <v>141738.26999999999</v>
          </cell>
          <cell r="AK250">
            <v>397650.32</v>
          </cell>
          <cell r="AL250">
            <v>0</v>
          </cell>
          <cell r="AM250">
            <v>0</v>
          </cell>
          <cell r="AN250">
            <v>0</v>
          </cell>
          <cell r="AO250">
            <v>700681.74</v>
          </cell>
          <cell r="AP250">
            <v>0</v>
          </cell>
          <cell r="AQ250">
            <v>0</v>
          </cell>
          <cell r="AR250">
            <v>0</v>
          </cell>
          <cell r="AS250">
            <v>216784.99</v>
          </cell>
          <cell r="AT250">
            <v>0</v>
          </cell>
          <cell r="AU250">
            <v>68382.05</v>
          </cell>
          <cell r="AV250">
            <v>0</v>
          </cell>
          <cell r="AW250">
            <v>41979.09</v>
          </cell>
          <cell r="AX250">
            <v>5035.49</v>
          </cell>
          <cell r="AY250">
            <v>0</v>
          </cell>
          <cell r="AZ250">
            <v>2903.39</v>
          </cell>
          <cell r="BA250">
            <v>324689.46999999997</v>
          </cell>
          <cell r="BB250">
            <v>10731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2680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110588.14</v>
          </cell>
          <cell r="BN250">
            <v>7706.36</v>
          </cell>
          <cell r="BO250">
            <v>0</v>
          </cell>
          <cell r="BP250">
            <v>14809.96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77238.460000000006</v>
          </cell>
          <cell r="CB250">
            <v>0</v>
          </cell>
          <cell r="CC250">
            <v>0</v>
          </cell>
          <cell r="CD250">
            <v>0</v>
          </cell>
          <cell r="CE250">
            <v>409332</v>
          </cell>
          <cell r="CF250">
            <v>1319.42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101706.11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20880.36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9600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19859.23</v>
          </cell>
          <cell r="FC250">
            <v>0</v>
          </cell>
          <cell r="FD250">
            <v>19375.759999999998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24519.5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1400000</v>
          </cell>
          <cell r="FS250">
            <v>418.2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7.5</v>
          </cell>
          <cell r="FY250">
            <v>0</v>
          </cell>
          <cell r="FZ250">
            <v>0</v>
          </cell>
          <cell r="GA250">
            <v>0</v>
          </cell>
          <cell r="GB250">
            <v>10916898.039999999</v>
          </cell>
        </row>
        <row r="251">
          <cell r="F251" t="str">
            <v>33211</v>
          </cell>
          <cell r="G251">
            <v>312130.51</v>
          </cell>
          <cell r="H251">
            <v>0</v>
          </cell>
          <cell r="I251">
            <v>0</v>
          </cell>
          <cell r="J251">
            <v>27252.959999999999</v>
          </cell>
          <cell r="K251">
            <v>0</v>
          </cell>
          <cell r="L251">
            <v>0</v>
          </cell>
          <cell r="M251">
            <v>21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4906.0600000000004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15538.65</v>
          </cell>
          <cell r="AA251">
            <v>535.82000000000005</v>
          </cell>
          <cell r="AB251">
            <v>0</v>
          </cell>
          <cell r="AC251">
            <v>3577.12</v>
          </cell>
          <cell r="AD251">
            <v>269.88</v>
          </cell>
          <cell r="AE251">
            <v>0</v>
          </cell>
          <cell r="AF251">
            <v>182.06</v>
          </cell>
          <cell r="AG251">
            <v>255</v>
          </cell>
          <cell r="AH251">
            <v>28253.56</v>
          </cell>
          <cell r="AI251">
            <v>1986009.44</v>
          </cell>
          <cell r="AJ251">
            <v>21354.76</v>
          </cell>
          <cell r="AK251">
            <v>174427.08</v>
          </cell>
          <cell r="AL251">
            <v>0</v>
          </cell>
          <cell r="AM251">
            <v>0</v>
          </cell>
          <cell r="AN251">
            <v>30306</v>
          </cell>
          <cell r="AO251">
            <v>143524.06</v>
          </cell>
          <cell r="AP251">
            <v>0</v>
          </cell>
          <cell r="AQ251">
            <v>0</v>
          </cell>
          <cell r="AR251">
            <v>0</v>
          </cell>
          <cell r="AS251">
            <v>78825.45</v>
          </cell>
          <cell r="AT251">
            <v>0</v>
          </cell>
          <cell r="AU251">
            <v>46284.37</v>
          </cell>
          <cell r="AV251">
            <v>0</v>
          </cell>
          <cell r="AW251">
            <v>0</v>
          </cell>
          <cell r="AX251">
            <v>781.12</v>
          </cell>
          <cell r="AY251">
            <v>0</v>
          </cell>
          <cell r="AZ251">
            <v>11384.13</v>
          </cell>
          <cell r="BA251">
            <v>202788.09</v>
          </cell>
          <cell r="BB251">
            <v>43961.22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5650.41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40926</v>
          </cell>
          <cell r="CB251">
            <v>0</v>
          </cell>
          <cell r="CC251">
            <v>0</v>
          </cell>
          <cell r="CD251">
            <v>0</v>
          </cell>
          <cell r="CE251">
            <v>108950</v>
          </cell>
          <cell r="CF251">
            <v>11883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82372.95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12000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8103.56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6610.7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5135.78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3414200.7400000007</v>
          </cell>
        </row>
        <row r="252">
          <cell r="F252" t="str">
            <v>33212</v>
          </cell>
          <cell r="G252">
            <v>1294120.33</v>
          </cell>
          <cell r="H252">
            <v>0</v>
          </cell>
          <cell r="I252">
            <v>0</v>
          </cell>
          <cell r="J252">
            <v>13667.76</v>
          </cell>
          <cell r="K252">
            <v>0</v>
          </cell>
          <cell r="L252">
            <v>0</v>
          </cell>
          <cell r="M252">
            <v>41059.120000000003</v>
          </cell>
          <cell r="N252">
            <v>0</v>
          </cell>
          <cell r="O252">
            <v>0</v>
          </cell>
          <cell r="P252">
            <v>0</v>
          </cell>
          <cell r="Q252">
            <v>6800</v>
          </cell>
          <cell r="R252">
            <v>0</v>
          </cell>
          <cell r="S252">
            <v>0</v>
          </cell>
          <cell r="T252">
            <v>0</v>
          </cell>
          <cell r="U252">
            <v>41</v>
          </cell>
          <cell r="V252">
            <v>5689.46</v>
          </cell>
          <cell r="W252">
            <v>0</v>
          </cell>
          <cell r="X252">
            <v>0</v>
          </cell>
          <cell r="Y252">
            <v>0</v>
          </cell>
          <cell r="Z252">
            <v>65573.95</v>
          </cell>
          <cell r="AA252">
            <v>1887.24</v>
          </cell>
          <cell r="AB252">
            <v>0</v>
          </cell>
          <cell r="AC252">
            <v>4669.46</v>
          </cell>
          <cell r="AD252">
            <v>316.89999999999998</v>
          </cell>
          <cell r="AE252">
            <v>25226.55</v>
          </cell>
          <cell r="AF252">
            <v>1082.44</v>
          </cell>
          <cell r="AG252">
            <v>6772.63</v>
          </cell>
          <cell r="AH252">
            <v>29251.62</v>
          </cell>
          <cell r="AI252">
            <v>5566567.9000000004</v>
          </cell>
          <cell r="AJ252">
            <v>167464.23000000001</v>
          </cell>
          <cell r="AK252">
            <v>477095.96</v>
          </cell>
          <cell r="AL252">
            <v>0</v>
          </cell>
          <cell r="AM252">
            <v>0</v>
          </cell>
          <cell r="AN252">
            <v>0</v>
          </cell>
          <cell r="AO252">
            <v>777330.93</v>
          </cell>
          <cell r="AP252">
            <v>1645.49</v>
          </cell>
          <cell r="AQ252">
            <v>0</v>
          </cell>
          <cell r="AR252">
            <v>0</v>
          </cell>
          <cell r="AS252">
            <v>232253.65</v>
          </cell>
          <cell r="AT252">
            <v>0</v>
          </cell>
          <cell r="AU252">
            <v>140064.35</v>
          </cell>
          <cell r="AV252">
            <v>0</v>
          </cell>
          <cell r="AW252">
            <v>0</v>
          </cell>
          <cell r="AX252">
            <v>9290.15</v>
          </cell>
          <cell r="AY252">
            <v>0</v>
          </cell>
          <cell r="AZ252">
            <v>7085.4</v>
          </cell>
          <cell r="BA252">
            <v>376547.47</v>
          </cell>
          <cell r="BB252">
            <v>7307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22737.53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167010.54999999999</v>
          </cell>
          <cell r="CB252">
            <v>0</v>
          </cell>
          <cell r="CC252">
            <v>5652.56</v>
          </cell>
          <cell r="CD252">
            <v>0</v>
          </cell>
          <cell r="CE252">
            <v>211506.89</v>
          </cell>
          <cell r="CF252">
            <v>46086.91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216783.11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56983.03</v>
          </cell>
          <cell r="DY252">
            <v>7993.89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21049.95</v>
          </cell>
          <cell r="FC252">
            <v>78105.78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5210.8100000000004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5500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10103432.000000002</v>
          </cell>
        </row>
        <row r="253">
          <cell r="F253" t="str">
            <v>34002</v>
          </cell>
          <cell r="G253">
            <v>10260040.15</v>
          </cell>
          <cell r="H253">
            <v>0</v>
          </cell>
          <cell r="I253">
            <v>1894.48</v>
          </cell>
          <cell r="J253">
            <v>105658.32</v>
          </cell>
          <cell r="K253">
            <v>0</v>
          </cell>
          <cell r="L253">
            <v>0</v>
          </cell>
          <cell r="M253">
            <v>36020.85</v>
          </cell>
          <cell r="N253">
            <v>0</v>
          </cell>
          <cell r="O253">
            <v>0</v>
          </cell>
          <cell r="P253">
            <v>0</v>
          </cell>
          <cell r="Q253">
            <v>1995</v>
          </cell>
          <cell r="R253">
            <v>4600</v>
          </cell>
          <cell r="S253">
            <v>0</v>
          </cell>
          <cell r="T253">
            <v>0</v>
          </cell>
          <cell r="U253">
            <v>126062.8</v>
          </cell>
          <cell r="V253">
            <v>2023.34</v>
          </cell>
          <cell r="W253">
            <v>0</v>
          </cell>
          <cell r="X253">
            <v>0</v>
          </cell>
          <cell r="Y253">
            <v>0</v>
          </cell>
          <cell r="Z253">
            <v>628834.25</v>
          </cell>
          <cell r="AA253">
            <v>44563.8</v>
          </cell>
          <cell r="AB253">
            <v>0</v>
          </cell>
          <cell r="AC253">
            <v>110085.39</v>
          </cell>
          <cell r="AD253">
            <v>6988.98</v>
          </cell>
          <cell r="AE253">
            <v>16416.25</v>
          </cell>
          <cell r="AF253">
            <v>2052.0100000000002</v>
          </cell>
          <cell r="AG253">
            <v>21816.73</v>
          </cell>
          <cell r="AH253">
            <v>72612.639999999999</v>
          </cell>
          <cell r="AI253">
            <v>33127394.84</v>
          </cell>
          <cell r="AJ253">
            <v>926470.15</v>
          </cell>
          <cell r="AK253">
            <v>3235178.96</v>
          </cell>
          <cell r="AL253">
            <v>0</v>
          </cell>
          <cell r="AM253">
            <v>0</v>
          </cell>
          <cell r="AN253">
            <v>16652</v>
          </cell>
          <cell r="AO253">
            <v>4205207.05</v>
          </cell>
          <cell r="AP253">
            <v>132013.26</v>
          </cell>
          <cell r="AQ253">
            <v>0</v>
          </cell>
          <cell r="AR253">
            <v>0</v>
          </cell>
          <cell r="AS253">
            <v>1130453.3400000001</v>
          </cell>
          <cell r="AT253">
            <v>0</v>
          </cell>
          <cell r="AU253">
            <v>200262.55</v>
          </cell>
          <cell r="AV253">
            <v>0</v>
          </cell>
          <cell r="AW253">
            <v>132592.78</v>
          </cell>
          <cell r="AX253">
            <v>53827.65</v>
          </cell>
          <cell r="AY253">
            <v>0</v>
          </cell>
          <cell r="AZ253">
            <v>36335.21</v>
          </cell>
          <cell r="BA253">
            <v>2565664.13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46323.47</v>
          </cell>
          <cell r="BN253">
            <v>19159.25</v>
          </cell>
          <cell r="BO253">
            <v>0</v>
          </cell>
          <cell r="BP253">
            <v>82.45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1063571</v>
          </cell>
          <cell r="CB253">
            <v>0</v>
          </cell>
          <cell r="CC253">
            <v>44247</v>
          </cell>
          <cell r="CD253">
            <v>0</v>
          </cell>
          <cell r="CE253">
            <v>1055471.8500000001</v>
          </cell>
          <cell r="CF253">
            <v>156853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1191133.1399999999</v>
          </cell>
          <cell r="CT253">
            <v>0</v>
          </cell>
          <cell r="CU253">
            <v>502875.07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32322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3787.59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135766.75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19100.8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1989.79</v>
          </cell>
          <cell r="FS253">
            <v>32623.16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61509023.230000004</v>
          </cell>
        </row>
        <row r="254">
          <cell r="F254" t="str">
            <v>34003</v>
          </cell>
          <cell r="G254">
            <v>32832621.82</v>
          </cell>
          <cell r="H254">
            <v>0</v>
          </cell>
          <cell r="I254">
            <v>3448.6</v>
          </cell>
          <cell r="J254">
            <v>3881.03</v>
          </cell>
          <cell r="K254">
            <v>0</v>
          </cell>
          <cell r="L254">
            <v>0</v>
          </cell>
          <cell r="M254">
            <v>607941.21</v>
          </cell>
          <cell r="N254">
            <v>0</v>
          </cell>
          <cell r="O254">
            <v>0</v>
          </cell>
          <cell r="P254">
            <v>0</v>
          </cell>
          <cell r="Q254">
            <v>1160</v>
          </cell>
          <cell r="R254">
            <v>40771</v>
          </cell>
          <cell r="S254">
            <v>0</v>
          </cell>
          <cell r="T254">
            <v>5073</v>
          </cell>
          <cell r="U254">
            <v>121329.3</v>
          </cell>
          <cell r="V254">
            <v>7124.55</v>
          </cell>
          <cell r="W254">
            <v>0</v>
          </cell>
          <cell r="X254">
            <v>0</v>
          </cell>
          <cell r="Y254">
            <v>67717.53</v>
          </cell>
          <cell r="Z254">
            <v>1836524.01</v>
          </cell>
          <cell r="AA254">
            <v>161946.73000000001</v>
          </cell>
          <cell r="AB254">
            <v>0</v>
          </cell>
          <cell r="AC254">
            <v>175661.32</v>
          </cell>
          <cell r="AD254">
            <v>36730.68</v>
          </cell>
          <cell r="AE254">
            <v>499141.85</v>
          </cell>
          <cell r="AF254">
            <v>20700</v>
          </cell>
          <cell r="AG254">
            <v>269794.55</v>
          </cell>
          <cell r="AH254">
            <v>311153.82</v>
          </cell>
          <cell r="AI254">
            <v>89307606.5</v>
          </cell>
          <cell r="AJ254">
            <v>2291171.75</v>
          </cell>
          <cell r="AK254">
            <v>3669150</v>
          </cell>
          <cell r="AL254">
            <v>0</v>
          </cell>
          <cell r="AM254">
            <v>0</v>
          </cell>
          <cell r="AN254">
            <v>5692.94</v>
          </cell>
          <cell r="AO254">
            <v>10678636.689999999</v>
          </cell>
          <cell r="AP254">
            <v>647773.17000000004</v>
          </cell>
          <cell r="AQ254">
            <v>0</v>
          </cell>
          <cell r="AR254">
            <v>0</v>
          </cell>
          <cell r="AS254">
            <v>3046989.94</v>
          </cell>
          <cell r="AT254">
            <v>0</v>
          </cell>
          <cell r="AU254">
            <v>760085.42</v>
          </cell>
          <cell r="AV254">
            <v>0</v>
          </cell>
          <cell r="AW254">
            <v>751792.62</v>
          </cell>
          <cell r="AX254">
            <v>146927.26999999999</v>
          </cell>
          <cell r="AY254">
            <v>0</v>
          </cell>
          <cell r="AZ254">
            <v>94241.64</v>
          </cell>
          <cell r="BA254">
            <v>5212519.8099999996</v>
          </cell>
          <cell r="BB254">
            <v>7294.26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18332.52</v>
          </cell>
          <cell r="BJ254">
            <v>0</v>
          </cell>
          <cell r="BK254">
            <v>0</v>
          </cell>
          <cell r="BL254">
            <v>0</v>
          </cell>
          <cell r="BM254">
            <v>168307.89</v>
          </cell>
          <cell r="BN254">
            <v>84356.19</v>
          </cell>
          <cell r="BO254">
            <v>0</v>
          </cell>
          <cell r="BP254">
            <v>214.89</v>
          </cell>
          <cell r="BQ254">
            <v>0</v>
          </cell>
          <cell r="BR254">
            <v>2600.4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2816345</v>
          </cell>
          <cell r="CB254">
            <v>0</v>
          </cell>
          <cell r="CC254">
            <v>84019.93</v>
          </cell>
          <cell r="CD254">
            <v>0</v>
          </cell>
          <cell r="CE254">
            <v>2722058.41</v>
          </cell>
          <cell r="CF254">
            <v>491196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99322.16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3183.56</v>
          </cell>
          <cell r="CR254">
            <v>9980.41</v>
          </cell>
          <cell r="CS254">
            <v>3233314.67</v>
          </cell>
          <cell r="CT254">
            <v>0</v>
          </cell>
          <cell r="CU254">
            <v>764676.74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54505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392337.5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21453.19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471680.57</v>
          </cell>
          <cell r="FC254">
            <v>1175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2438.2600000000002</v>
          </cell>
          <cell r="FI254">
            <v>0</v>
          </cell>
          <cell r="FJ254">
            <v>0</v>
          </cell>
          <cell r="FK254">
            <v>15788.24</v>
          </cell>
          <cell r="FL254">
            <v>4326.6000000000004</v>
          </cell>
          <cell r="FM254">
            <v>86055.93</v>
          </cell>
          <cell r="FN254">
            <v>0</v>
          </cell>
          <cell r="FO254">
            <v>77870.710000000006</v>
          </cell>
          <cell r="FP254">
            <v>0</v>
          </cell>
          <cell r="FQ254">
            <v>9340.35</v>
          </cell>
          <cell r="FR254">
            <v>20074.919999999998</v>
          </cell>
          <cell r="FS254">
            <v>52251.839999999997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165329809.88999993</v>
          </cell>
        </row>
        <row r="255">
          <cell r="F255" t="str">
            <v>34033</v>
          </cell>
          <cell r="G255">
            <v>14498887.109999999</v>
          </cell>
          <cell r="H255">
            <v>0</v>
          </cell>
          <cell r="I255">
            <v>2156.9299999999998</v>
          </cell>
          <cell r="J255">
            <v>37574.9</v>
          </cell>
          <cell r="K255">
            <v>0</v>
          </cell>
          <cell r="L255">
            <v>0</v>
          </cell>
          <cell r="M255">
            <v>257028.14</v>
          </cell>
          <cell r="N255">
            <v>0</v>
          </cell>
          <cell r="O255">
            <v>2990</v>
          </cell>
          <cell r="P255">
            <v>5409</v>
          </cell>
          <cell r="Q255">
            <v>5861</v>
          </cell>
          <cell r="R255">
            <v>6550</v>
          </cell>
          <cell r="S255">
            <v>0</v>
          </cell>
          <cell r="T255">
            <v>0</v>
          </cell>
          <cell r="U255">
            <v>34235.56</v>
          </cell>
          <cell r="V255">
            <v>34002.43</v>
          </cell>
          <cell r="W255">
            <v>126713.74</v>
          </cell>
          <cell r="X255">
            <v>0</v>
          </cell>
          <cell r="Y255">
            <v>7233.92</v>
          </cell>
          <cell r="Z255">
            <v>792639.4</v>
          </cell>
          <cell r="AA255">
            <v>69795.58</v>
          </cell>
          <cell r="AB255">
            <v>1333.36</v>
          </cell>
          <cell r="AC255">
            <v>173910.66</v>
          </cell>
          <cell r="AD255">
            <v>11021.4</v>
          </cell>
          <cell r="AE255">
            <v>191144.01</v>
          </cell>
          <cell r="AF255">
            <v>0</v>
          </cell>
          <cell r="AG255">
            <v>327251.51</v>
          </cell>
          <cell r="AH255">
            <v>22210.58</v>
          </cell>
          <cell r="AI255">
            <v>41283213.159999996</v>
          </cell>
          <cell r="AJ255">
            <v>1207514.52</v>
          </cell>
          <cell r="AK255">
            <v>1399687.28</v>
          </cell>
          <cell r="AL255">
            <v>65234.49</v>
          </cell>
          <cell r="AM255">
            <v>0</v>
          </cell>
          <cell r="AN255">
            <v>0</v>
          </cell>
          <cell r="AO255">
            <v>4732132.0199999996</v>
          </cell>
          <cell r="AP255">
            <v>199146.57</v>
          </cell>
          <cell r="AQ255">
            <v>0</v>
          </cell>
          <cell r="AR255">
            <v>0</v>
          </cell>
          <cell r="AS255">
            <v>1033462.32</v>
          </cell>
          <cell r="AT255">
            <v>243142.57</v>
          </cell>
          <cell r="AU255">
            <v>388428.36</v>
          </cell>
          <cell r="AV255">
            <v>0</v>
          </cell>
          <cell r="AW255">
            <v>138519.51</v>
          </cell>
          <cell r="AX255">
            <v>68674.41</v>
          </cell>
          <cell r="AY255">
            <v>0</v>
          </cell>
          <cell r="AZ255">
            <v>23790.18</v>
          </cell>
          <cell r="BA255">
            <v>2538123.9900000002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97.18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997911.25</v>
          </cell>
          <cell r="CB255">
            <v>0</v>
          </cell>
          <cell r="CC255">
            <v>15380.62</v>
          </cell>
          <cell r="CD255">
            <v>40946</v>
          </cell>
          <cell r="CE255">
            <v>783985.06</v>
          </cell>
          <cell r="CF255">
            <v>142806.76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9171.1299999999992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940647.26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159646.95000000001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140178.46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10207.36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4960.0200000000004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73174956.660000026</v>
          </cell>
        </row>
        <row r="256">
          <cell r="F256" t="str">
            <v>34111</v>
          </cell>
          <cell r="G256">
            <v>23069015.449999999</v>
          </cell>
          <cell r="H256">
            <v>0</v>
          </cell>
          <cell r="I256">
            <v>16780.93</v>
          </cell>
          <cell r="J256">
            <v>23707.18</v>
          </cell>
          <cell r="K256">
            <v>0</v>
          </cell>
          <cell r="L256">
            <v>0</v>
          </cell>
          <cell r="M256">
            <v>709556.48</v>
          </cell>
          <cell r="N256">
            <v>0</v>
          </cell>
          <cell r="O256">
            <v>42844.5</v>
          </cell>
          <cell r="P256">
            <v>0</v>
          </cell>
          <cell r="Q256">
            <v>154940</v>
          </cell>
          <cell r="R256">
            <v>16890</v>
          </cell>
          <cell r="S256">
            <v>0</v>
          </cell>
          <cell r="T256">
            <v>0</v>
          </cell>
          <cell r="U256">
            <v>226593.33</v>
          </cell>
          <cell r="V256">
            <v>633.4</v>
          </cell>
          <cell r="W256">
            <v>0</v>
          </cell>
          <cell r="X256">
            <v>0</v>
          </cell>
          <cell r="Y256">
            <v>54590.04</v>
          </cell>
          <cell r="Z256">
            <v>1249722.97</v>
          </cell>
          <cell r="AA256">
            <v>51165.440000000002</v>
          </cell>
          <cell r="AB256">
            <v>0</v>
          </cell>
          <cell r="AC256">
            <v>74104.37</v>
          </cell>
          <cell r="AD256">
            <v>15641.21</v>
          </cell>
          <cell r="AE256">
            <v>270574.31</v>
          </cell>
          <cell r="AF256">
            <v>0</v>
          </cell>
          <cell r="AG256">
            <v>672335.89</v>
          </cell>
          <cell r="AH256">
            <v>0</v>
          </cell>
          <cell r="AI256">
            <v>58951006.240000002</v>
          </cell>
          <cell r="AJ256">
            <v>1964206.95</v>
          </cell>
          <cell r="AK256">
            <v>0</v>
          </cell>
          <cell r="AL256">
            <v>297663.13</v>
          </cell>
          <cell r="AM256">
            <v>18468.3</v>
          </cell>
          <cell r="AN256">
            <v>0</v>
          </cell>
          <cell r="AO256">
            <v>8430484.0299999993</v>
          </cell>
          <cell r="AP256">
            <v>304918.43</v>
          </cell>
          <cell r="AQ256">
            <v>0</v>
          </cell>
          <cell r="AR256">
            <v>0</v>
          </cell>
          <cell r="AS256">
            <v>1404076.61</v>
          </cell>
          <cell r="AT256">
            <v>113710.84</v>
          </cell>
          <cell r="AU256">
            <v>537769.96</v>
          </cell>
          <cell r="AV256">
            <v>0</v>
          </cell>
          <cell r="AW256">
            <v>278877.21000000002</v>
          </cell>
          <cell r="AX256">
            <v>99654</v>
          </cell>
          <cell r="AY256">
            <v>0</v>
          </cell>
          <cell r="AZ256">
            <v>38322.620000000003</v>
          </cell>
          <cell r="BA256">
            <v>3012451.78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138.75</v>
          </cell>
          <cell r="BQ256">
            <v>0</v>
          </cell>
          <cell r="BR256">
            <v>2400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2102997.64</v>
          </cell>
          <cell r="CB256">
            <v>0</v>
          </cell>
          <cell r="CC256">
            <v>49702</v>
          </cell>
          <cell r="CD256">
            <v>0</v>
          </cell>
          <cell r="CE256">
            <v>1293452.68</v>
          </cell>
          <cell r="CF256">
            <v>315194.33</v>
          </cell>
          <cell r="CG256">
            <v>0</v>
          </cell>
          <cell r="CH256">
            <v>0</v>
          </cell>
          <cell r="CI256">
            <v>7239.16</v>
          </cell>
          <cell r="CJ256">
            <v>0</v>
          </cell>
          <cell r="CK256">
            <v>0</v>
          </cell>
          <cell r="CL256">
            <v>58103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13487.78</v>
          </cell>
          <cell r="CR256">
            <v>0</v>
          </cell>
          <cell r="CS256">
            <v>1312969.6599999999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7670</v>
          </cell>
          <cell r="DW256">
            <v>0</v>
          </cell>
          <cell r="DX256">
            <v>0</v>
          </cell>
          <cell r="DY256">
            <v>187882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67779.199999999997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246854.44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10875.72</v>
          </cell>
          <cell r="FI256">
            <v>0</v>
          </cell>
          <cell r="FJ256">
            <v>0</v>
          </cell>
          <cell r="FK256">
            <v>0</v>
          </cell>
          <cell r="FL256">
            <v>609219.26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93270.2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5767.38</v>
          </cell>
          <cell r="FY256">
            <v>0</v>
          </cell>
          <cell r="FZ256">
            <v>0</v>
          </cell>
          <cell r="GA256">
            <v>372540.22</v>
          </cell>
          <cell r="GB256">
            <v>108858249.02</v>
          </cell>
        </row>
        <row r="257">
          <cell r="F257" t="str">
            <v>34307</v>
          </cell>
          <cell r="G257">
            <v>1638429.33</v>
          </cell>
          <cell r="H257">
            <v>0</v>
          </cell>
          <cell r="I257">
            <v>0</v>
          </cell>
          <cell r="J257">
            <v>30104.86</v>
          </cell>
          <cell r="K257">
            <v>0</v>
          </cell>
          <cell r="L257">
            <v>0</v>
          </cell>
          <cell r="M257">
            <v>47060.03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125.71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96507.65</v>
          </cell>
          <cell r="AA257">
            <v>14201.03</v>
          </cell>
          <cell r="AB257">
            <v>0</v>
          </cell>
          <cell r="AC257">
            <v>19817.14</v>
          </cell>
          <cell r="AD257">
            <v>291.45</v>
          </cell>
          <cell r="AE257">
            <v>0</v>
          </cell>
          <cell r="AF257">
            <v>0</v>
          </cell>
          <cell r="AG257">
            <v>34446.239999999998</v>
          </cell>
          <cell r="AH257">
            <v>19316.41</v>
          </cell>
          <cell r="AI257">
            <v>4746337.4000000004</v>
          </cell>
          <cell r="AJ257">
            <v>98130.46</v>
          </cell>
          <cell r="AK257">
            <v>422234.56</v>
          </cell>
          <cell r="AL257">
            <v>282345.94</v>
          </cell>
          <cell r="AM257">
            <v>0</v>
          </cell>
          <cell r="AN257">
            <v>7607</v>
          </cell>
          <cell r="AO257">
            <v>671378.05</v>
          </cell>
          <cell r="AP257">
            <v>10561.46</v>
          </cell>
          <cell r="AQ257">
            <v>0</v>
          </cell>
          <cell r="AR257">
            <v>0</v>
          </cell>
          <cell r="AS257">
            <v>206467.88</v>
          </cell>
          <cell r="AT257">
            <v>0</v>
          </cell>
          <cell r="AU257">
            <v>7589.43</v>
          </cell>
          <cell r="AV257">
            <v>0</v>
          </cell>
          <cell r="AW257">
            <v>0</v>
          </cell>
          <cell r="AX257">
            <v>8063.96</v>
          </cell>
          <cell r="AY257">
            <v>0</v>
          </cell>
          <cell r="AZ257">
            <v>5113.2</v>
          </cell>
          <cell r="BA257">
            <v>321523.34000000003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11.58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165348.51</v>
          </cell>
          <cell r="CB257">
            <v>0</v>
          </cell>
          <cell r="CC257">
            <v>4331.88</v>
          </cell>
          <cell r="CD257">
            <v>0</v>
          </cell>
          <cell r="CE257">
            <v>134504.66</v>
          </cell>
          <cell r="CF257">
            <v>30294.51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209223.85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28903.7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101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26161.599999999999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7536.57</v>
          </cell>
          <cell r="FR257">
            <v>10141.48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9304211.8699999992</v>
          </cell>
        </row>
        <row r="258">
          <cell r="F258" t="str">
            <v>34324</v>
          </cell>
          <cell r="G258">
            <v>2242260.46</v>
          </cell>
          <cell r="H258">
            <v>0</v>
          </cell>
          <cell r="I258">
            <v>1470.52</v>
          </cell>
          <cell r="J258">
            <v>9707.4599999999991</v>
          </cell>
          <cell r="K258">
            <v>0</v>
          </cell>
          <cell r="L258">
            <v>0</v>
          </cell>
          <cell r="M258">
            <v>128082.2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5711.9</v>
          </cell>
          <cell r="V258">
            <v>0</v>
          </cell>
          <cell r="W258">
            <v>0</v>
          </cell>
          <cell r="X258">
            <v>0</v>
          </cell>
          <cell r="Y258">
            <v>3639.2</v>
          </cell>
          <cell r="Z258">
            <v>116692.24</v>
          </cell>
          <cell r="AA258">
            <v>20029.810000000001</v>
          </cell>
          <cell r="AB258">
            <v>0</v>
          </cell>
          <cell r="AC258">
            <v>39115.53</v>
          </cell>
          <cell r="AD258">
            <v>1989.03</v>
          </cell>
          <cell r="AE258">
            <v>0</v>
          </cell>
          <cell r="AF258">
            <v>0</v>
          </cell>
          <cell r="AG258">
            <v>3323.49</v>
          </cell>
          <cell r="AH258">
            <v>5195.17</v>
          </cell>
          <cell r="AI258">
            <v>3822696.63</v>
          </cell>
          <cell r="AJ258">
            <v>87391.67</v>
          </cell>
          <cell r="AK258">
            <v>0</v>
          </cell>
          <cell r="AL258">
            <v>221.62</v>
          </cell>
          <cell r="AM258">
            <v>0</v>
          </cell>
          <cell r="AN258">
            <v>0</v>
          </cell>
          <cell r="AO258">
            <v>567355.44999999995</v>
          </cell>
          <cell r="AP258">
            <v>56515.85</v>
          </cell>
          <cell r="AQ258">
            <v>0</v>
          </cell>
          <cell r="AR258">
            <v>0</v>
          </cell>
          <cell r="AS258">
            <v>60353.81</v>
          </cell>
          <cell r="AT258">
            <v>0</v>
          </cell>
          <cell r="AU258">
            <v>24885.48</v>
          </cell>
          <cell r="AV258">
            <v>0</v>
          </cell>
          <cell r="AW258">
            <v>1350.06</v>
          </cell>
          <cell r="AX258">
            <v>6517.22</v>
          </cell>
          <cell r="AY258">
            <v>0</v>
          </cell>
          <cell r="AZ258">
            <v>286</v>
          </cell>
          <cell r="BA258">
            <v>592364.38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9.1300000000000008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127681.39</v>
          </cell>
          <cell r="CB258">
            <v>0</v>
          </cell>
          <cell r="CC258">
            <v>0</v>
          </cell>
          <cell r="CD258">
            <v>0</v>
          </cell>
          <cell r="CE258">
            <v>130187.7</v>
          </cell>
          <cell r="CF258">
            <v>16577.87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49782.66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8743.26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19301.68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2135.83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480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8152054.6999999993</v>
          </cell>
        </row>
        <row r="259">
          <cell r="F259" t="str">
            <v>34401</v>
          </cell>
          <cell r="G259">
            <v>3954200.01</v>
          </cell>
          <cell r="H259">
            <v>0</v>
          </cell>
          <cell r="I259">
            <v>2030.43</v>
          </cell>
          <cell r="J259">
            <v>66847.460000000006</v>
          </cell>
          <cell r="K259">
            <v>0</v>
          </cell>
          <cell r="L259">
            <v>0</v>
          </cell>
          <cell r="M259">
            <v>4898.55</v>
          </cell>
          <cell r="N259">
            <v>0</v>
          </cell>
          <cell r="O259">
            <v>0</v>
          </cell>
          <cell r="P259">
            <v>0</v>
          </cell>
          <cell r="Q259">
            <v>440</v>
          </cell>
          <cell r="R259">
            <v>6395</v>
          </cell>
          <cell r="S259">
            <v>0</v>
          </cell>
          <cell r="T259">
            <v>0</v>
          </cell>
          <cell r="U259">
            <v>15482.15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246987.65</v>
          </cell>
          <cell r="AA259">
            <v>37229.360000000001</v>
          </cell>
          <cell r="AB259">
            <v>0</v>
          </cell>
          <cell r="AC259">
            <v>15026.06</v>
          </cell>
          <cell r="AD259">
            <v>3235.22</v>
          </cell>
          <cell r="AE259">
            <v>27793</v>
          </cell>
          <cell r="AF259">
            <v>0</v>
          </cell>
          <cell r="AG259">
            <v>18876.02</v>
          </cell>
          <cell r="AH259">
            <v>0</v>
          </cell>
          <cell r="AI259">
            <v>12440163.199999999</v>
          </cell>
          <cell r="AJ259">
            <v>527762.67000000004</v>
          </cell>
          <cell r="AK259">
            <v>1536877.84</v>
          </cell>
          <cell r="AL259">
            <v>534085.18999999994</v>
          </cell>
          <cell r="AM259">
            <v>0</v>
          </cell>
          <cell r="AN259">
            <v>0</v>
          </cell>
          <cell r="AO259">
            <v>1896020.2</v>
          </cell>
          <cell r="AP259">
            <v>65957.81</v>
          </cell>
          <cell r="AQ259">
            <v>0</v>
          </cell>
          <cell r="AR259">
            <v>0</v>
          </cell>
          <cell r="AS259">
            <v>539380.63</v>
          </cell>
          <cell r="AT259">
            <v>0</v>
          </cell>
          <cell r="AU259">
            <v>20981.74</v>
          </cell>
          <cell r="AV259">
            <v>0</v>
          </cell>
          <cell r="AW259">
            <v>125243.18</v>
          </cell>
          <cell r="AX259">
            <v>21409.33</v>
          </cell>
          <cell r="AY259">
            <v>0</v>
          </cell>
          <cell r="AZ259">
            <v>16938.13</v>
          </cell>
          <cell r="BA259">
            <v>1456154.18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31.61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525210.31000000006</v>
          </cell>
          <cell r="CB259">
            <v>0</v>
          </cell>
          <cell r="CC259">
            <v>13533</v>
          </cell>
          <cell r="CD259">
            <v>0</v>
          </cell>
          <cell r="CE259">
            <v>553015.99</v>
          </cell>
          <cell r="CF259">
            <v>52973.45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58912.5</v>
          </cell>
          <cell r="CL259">
            <v>32050.27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6717.76</v>
          </cell>
          <cell r="CS259">
            <v>610520.44999999995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12652.06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35251.050000000003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75264.990000000005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3617.6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25560166.04999999</v>
          </cell>
        </row>
        <row r="260">
          <cell r="F260" t="str">
            <v>34402</v>
          </cell>
          <cell r="G260">
            <v>2827363.73</v>
          </cell>
          <cell r="H260">
            <v>0</v>
          </cell>
          <cell r="I260">
            <v>258.16000000000003</v>
          </cell>
          <cell r="J260">
            <v>48661.96</v>
          </cell>
          <cell r="K260">
            <v>0</v>
          </cell>
          <cell r="L260">
            <v>0</v>
          </cell>
          <cell r="M260">
            <v>45627.66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12505.89</v>
          </cell>
          <cell r="Z260">
            <v>107265.27</v>
          </cell>
          <cell r="AA260">
            <v>12296.24</v>
          </cell>
          <cell r="AB260">
            <v>0</v>
          </cell>
          <cell r="AC260">
            <v>50785.17</v>
          </cell>
          <cell r="AD260">
            <v>1098.5</v>
          </cell>
          <cell r="AE260">
            <v>460</v>
          </cell>
          <cell r="AF260">
            <v>0</v>
          </cell>
          <cell r="AG260">
            <v>13030.16</v>
          </cell>
          <cell r="AH260">
            <v>46023.55</v>
          </cell>
          <cell r="AI260">
            <v>5254541.04</v>
          </cell>
          <cell r="AJ260">
            <v>199387.53</v>
          </cell>
          <cell r="AK260">
            <v>230193</v>
          </cell>
          <cell r="AL260">
            <v>1704038.07</v>
          </cell>
          <cell r="AM260">
            <v>0</v>
          </cell>
          <cell r="AN260">
            <v>0</v>
          </cell>
          <cell r="AO260">
            <v>967696.76</v>
          </cell>
          <cell r="AP260">
            <v>30415.65</v>
          </cell>
          <cell r="AQ260">
            <v>0</v>
          </cell>
          <cell r="AR260">
            <v>0</v>
          </cell>
          <cell r="AS260">
            <v>262069.53</v>
          </cell>
          <cell r="AT260">
            <v>0</v>
          </cell>
          <cell r="AU260">
            <v>36890.26</v>
          </cell>
          <cell r="AV260">
            <v>0</v>
          </cell>
          <cell r="AW260">
            <v>10687.06</v>
          </cell>
          <cell r="AX260">
            <v>-1745.15</v>
          </cell>
          <cell r="AY260">
            <v>0</v>
          </cell>
          <cell r="AZ260">
            <v>8643.7800000000007</v>
          </cell>
          <cell r="BA260">
            <v>837206.04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17.170000000000002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291503</v>
          </cell>
          <cell r="CB260">
            <v>0</v>
          </cell>
          <cell r="CC260">
            <v>8583</v>
          </cell>
          <cell r="CD260">
            <v>0</v>
          </cell>
          <cell r="CE260">
            <v>201555.11</v>
          </cell>
          <cell r="CF260">
            <v>42130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296440.67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11450.4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12279.97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29255.26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13598614.439999999</v>
          </cell>
        </row>
        <row r="261">
          <cell r="F261" t="str">
            <v>35200</v>
          </cell>
          <cell r="G261">
            <v>850397.6</v>
          </cell>
          <cell r="H261">
            <v>0</v>
          </cell>
          <cell r="I261">
            <v>314.33</v>
          </cell>
          <cell r="J261">
            <v>161533.82</v>
          </cell>
          <cell r="K261">
            <v>0</v>
          </cell>
          <cell r="L261">
            <v>0</v>
          </cell>
          <cell r="M261">
            <v>12410</v>
          </cell>
          <cell r="N261">
            <v>0</v>
          </cell>
          <cell r="O261">
            <v>0</v>
          </cell>
          <cell r="P261">
            <v>0</v>
          </cell>
          <cell r="Q261">
            <v>5400</v>
          </cell>
          <cell r="R261">
            <v>0</v>
          </cell>
          <cell r="S261">
            <v>0</v>
          </cell>
          <cell r="T261">
            <v>0</v>
          </cell>
          <cell r="U261">
            <v>2698.45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27901.03</v>
          </cell>
          <cell r="AA261">
            <v>3339.64</v>
          </cell>
          <cell r="AB261">
            <v>0</v>
          </cell>
          <cell r="AC261">
            <v>4462.7</v>
          </cell>
          <cell r="AD261">
            <v>1098.83</v>
          </cell>
          <cell r="AE261">
            <v>3250.11</v>
          </cell>
          <cell r="AF261">
            <v>1104.79</v>
          </cell>
          <cell r="AG261">
            <v>40</v>
          </cell>
          <cell r="AH261">
            <v>58637.73</v>
          </cell>
          <cell r="AI261">
            <v>3301130.35</v>
          </cell>
          <cell r="AJ261">
            <v>108621.07</v>
          </cell>
          <cell r="AK261">
            <v>120973.16</v>
          </cell>
          <cell r="AL261">
            <v>0</v>
          </cell>
          <cell r="AM261">
            <v>200</v>
          </cell>
          <cell r="AN261">
            <v>3749.3</v>
          </cell>
          <cell r="AO261">
            <v>523466.17</v>
          </cell>
          <cell r="AP261">
            <v>11289.19</v>
          </cell>
          <cell r="AQ261">
            <v>0</v>
          </cell>
          <cell r="AR261">
            <v>0</v>
          </cell>
          <cell r="AS261">
            <v>127115.78</v>
          </cell>
          <cell r="AT261">
            <v>0</v>
          </cell>
          <cell r="AU261">
            <v>23477.25</v>
          </cell>
          <cell r="AV261">
            <v>0</v>
          </cell>
          <cell r="AW261">
            <v>17138.03</v>
          </cell>
          <cell r="AX261">
            <v>2236.9299999999998</v>
          </cell>
          <cell r="AY261">
            <v>0</v>
          </cell>
          <cell r="AZ261">
            <v>4526.2299999999996</v>
          </cell>
          <cell r="BA261">
            <v>267860.67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5366.47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4077.13</v>
          </cell>
          <cell r="CD261">
            <v>0</v>
          </cell>
          <cell r="CE261">
            <v>115726.59</v>
          </cell>
          <cell r="CF261">
            <v>41733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138097.60000000001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65694.92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7109.39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2980.34</v>
          </cell>
          <cell r="FS261">
            <v>50574.720000000001</v>
          </cell>
          <cell r="FT261">
            <v>13582.18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6089315.4999999991</v>
          </cell>
        </row>
        <row r="262">
          <cell r="F262" t="str">
            <v>36101</v>
          </cell>
          <cell r="G262">
            <v>230635.67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1553.98</v>
          </cell>
          <cell r="AA262">
            <v>1747.9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2957.24</v>
          </cell>
          <cell r="AH262">
            <v>0</v>
          </cell>
          <cell r="AI262">
            <v>316067.59000000003</v>
          </cell>
          <cell r="AJ262">
            <v>3456.17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24576.11</v>
          </cell>
          <cell r="AP262">
            <v>0</v>
          </cell>
          <cell r="AQ262">
            <v>0</v>
          </cell>
          <cell r="AR262">
            <v>0</v>
          </cell>
          <cell r="AS262">
            <v>10341.040000000001</v>
          </cell>
          <cell r="AT262">
            <v>0</v>
          </cell>
          <cell r="AU262">
            <v>1358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635.99</v>
          </cell>
          <cell r="BA262">
            <v>79871.92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4.97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12177.94</v>
          </cell>
          <cell r="CF262">
            <v>1302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14394.44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16897.38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1338.74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7241.86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726558.94</v>
          </cell>
        </row>
        <row r="263">
          <cell r="F263" t="str">
            <v>36140</v>
          </cell>
          <cell r="G263">
            <v>10845509.619999999</v>
          </cell>
          <cell r="H263">
            <v>0</v>
          </cell>
          <cell r="I263">
            <v>501.35</v>
          </cell>
          <cell r="J263">
            <v>0</v>
          </cell>
          <cell r="K263">
            <v>0</v>
          </cell>
          <cell r="L263">
            <v>0</v>
          </cell>
          <cell r="M263">
            <v>16751.87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106513.08</v>
          </cell>
          <cell r="V263">
            <v>0</v>
          </cell>
          <cell r="W263">
            <v>0</v>
          </cell>
          <cell r="X263">
            <v>0</v>
          </cell>
          <cell r="Y263">
            <v>13066.85</v>
          </cell>
          <cell r="Z263">
            <v>498655.81</v>
          </cell>
          <cell r="AA263">
            <v>63342.29</v>
          </cell>
          <cell r="AB263">
            <v>0</v>
          </cell>
          <cell r="AC263">
            <v>121332.38</v>
          </cell>
          <cell r="AD263">
            <v>5851.42</v>
          </cell>
          <cell r="AE263">
            <v>35445</v>
          </cell>
          <cell r="AF263">
            <v>96429.26</v>
          </cell>
          <cell r="AG263">
            <v>53719.78</v>
          </cell>
          <cell r="AH263">
            <v>14065.59</v>
          </cell>
          <cell r="AI263">
            <v>36302589.420000002</v>
          </cell>
          <cell r="AJ263">
            <v>1429651.72</v>
          </cell>
          <cell r="AK263">
            <v>3787895.16</v>
          </cell>
          <cell r="AL263">
            <v>0</v>
          </cell>
          <cell r="AM263">
            <v>49838.080000000002</v>
          </cell>
          <cell r="AN263">
            <v>164861.32</v>
          </cell>
          <cell r="AO263">
            <v>4657546.71</v>
          </cell>
          <cell r="AP263">
            <v>149738.54</v>
          </cell>
          <cell r="AQ263">
            <v>0</v>
          </cell>
          <cell r="AR263">
            <v>0</v>
          </cell>
          <cell r="AS263">
            <v>1688855.22</v>
          </cell>
          <cell r="AT263">
            <v>0</v>
          </cell>
          <cell r="AU263">
            <v>336599.05</v>
          </cell>
          <cell r="AV263">
            <v>11854.11</v>
          </cell>
          <cell r="AW263">
            <v>877963.39</v>
          </cell>
          <cell r="AX263">
            <v>60960.27</v>
          </cell>
          <cell r="AY263">
            <v>0</v>
          </cell>
          <cell r="AZ263">
            <v>45978.75</v>
          </cell>
          <cell r="BA263">
            <v>1387479.05</v>
          </cell>
          <cell r="BB263">
            <v>713165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73528.36</v>
          </cell>
          <cell r="BM263">
            <v>0</v>
          </cell>
          <cell r="BN263">
            <v>0</v>
          </cell>
          <cell r="BO263">
            <v>0</v>
          </cell>
          <cell r="BP263">
            <v>1066.8599999999999</v>
          </cell>
          <cell r="BQ263">
            <v>0</v>
          </cell>
          <cell r="BR263">
            <v>3818017.38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46807.58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1784536.05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1054514.06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17111.419999999998</v>
          </cell>
          <cell r="DY263">
            <v>276689.56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108773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213601.94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30544.35</v>
          </cell>
          <cell r="FI263">
            <v>0</v>
          </cell>
          <cell r="FJ263">
            <v>0</v>
          </cell>
          <cell r="FK263">
            <v>0</v>
          </cell>
          <cell r="FL263">
            <v>495003.28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16692.27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71473046.199999973</v>
          </cell>
        </row>
        <row r="264">
          <cell r="F264" t="str">
            <v>36250</v>
          </cell>
          <cell r="G264">
            <v>2952519.24</v>
          </cell>
          <cell r="H264">
            <v>218.9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16309.64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11668.25</v>
          </cell>
          <cell r="V264">
            <v>0</v>
          </cell>
          <cell r="W264">
            <v>0</v>
          </cell>
          <cell r="X264">
            <v>0</v>
          </cell>
          <cell r="Y264">
            <v>1701.27</v>
          </cell>
          <cell r="Z264">
            <v>83646.66</v>
          </cell>
          <cell r="AA264">
            <v>23624.49</v>
          </cell>
          <cell r="AB264">
            <v>0</v>
          </cell>
          <cell r="AC264">
            <v>350</v>
          </cell>
          <cell r="AD264">
            <v>630.84</v>
          </cell>
          <cell r="AE264">
            <v>448.7</v>
          </cell>
          <cell r="AF264">
            <v>0</v>
          </cell>
          <cell r="AG264">
            <v>218582.91</v>
          </cell>
          <cell r="AH264">
            <v>0</v>
          </cell>
          <cell r="AI264">
            <v>7388612.9100000001</v>
          </cell>
          <cell r="AJ264">
            <v>214801.36</v>
          </cell>
          <cell r="AK264">
            <v>261505.68</v>
          </cell>
          <cell r="AL264">
            <v>0</v>
          </cell>
          <cell r="AM264">
            <v>0</v>
          </cell>
          <cell r="AN264">
            <v>0</v>
          </cell>
          <cell r="AO264">
            <v>755236.11</v>
          </cell>
          <cell r="AP264">
            <v>110653.2</v>
          </cell>
          <cell r="AQ264">
            <v>0</v>
          </cell>
          <cell r="AR264">
            <v>0</v>
          </cell>
          <cell r="AS264">
            <v>243768.87</v>
          </cell>
          <cell r="AT264">
            <v>0</v>
          </cell>
          <cell r="AU264">
            <v>37328.22</v>
          </cell>
          <cell r="AV264">
            <v>0</v>
          </cell>
          <cell r="AW264">
            <v>268380.09000000003</v>
          </cell>
          <cell r="AX264">
            <v>11542.41</v>
          </cell>
          <cell r="AY264">
            <v>0</v>
          </cell>
          <cell r="AZ264">
            <v>13180.61</v>
          </cell>
          <cell r="BA264">
            <v>310416.37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5031.67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211405.64</v>
          </cell>
          <cell r="CB264">
            <v>0</v>
          </cell>
          <cell r="CC264">
            <v>0</v>
          </cell>
          <cell r="CD264">
            <v>0</v>
          </cell>
          <cell r="CE264">
            <v>559395.68999999994</v>
          </cell>
          <cell r="CF264">
            <v>41642.18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27960.58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427483.23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6077.71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25202.06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25863.13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5850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14261038.619999999</v>
          </cell>
        </row>
        <row r="265">
          <cell r="F265" t="str">
            <v>36300</v>
          </cell>
          <cell r="G265">
            <v>700079.36</v>
          </cell>
          <cell r="H265">
            <v>39.9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50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16811.11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41566.449999999997</v>
          </cell>
          <cell r="AA265">
            <v>2151.96</v>
          </cell>
          <cell r="AB265">
            <v>0</v>
          </cell>
          <cell r="AC265">
            <v>3462.55</v>
          </cell>
          <cell r="AD265">
            <v>45</v>
          </cell>
          <cell r="AE265">
            <v>2860</v>
          </cell>
          <cell r="AF265">
            <v>0</v>
          </cell>
          <cell r="AG265">
            <v>5862.12</v>
          </cell>
          <cell r="AH265">
            <v>31562.400000000001</v>
          </cell>
          <cell r="AI265">
            <v>2148494.66</v>
          </cell>
          <cell r="AJ265">
            <v>22517.85</v>
          </cell>
          <cell r="AK265">
            <v>101728.16</v>
          </cell>
          <cell r="AL265">
            <v>0</v>
          </cell>
          <cell r="AM265">
            <v>0</v>
          </cell>
          <cell r="AN265">
            <v>0</v>
          </cell>
          <cell r="AO265">
            <v>188231.78</v>
          </cell>
          <cell r="AP265">
            <v>6057.84</v>
          </cell>
          <cell r="AQ265">
            <v>0</v>
          </cell>
          <cell r="AR265">
            <v>0</v>
          </cell>
          <cell r="AS265">
            <v>68098.399999999994</v>
          </cell>
          <cell r="AT265">
            <v>0</v>
          </cell>
          <cell r="AU265">
            <v>73962.22</v>
          </cell>
          <cell r="AV265">
            <v>0</v>
          </cell>
          <cell r="AW265">
            <v>34694.959999999999</v>
          </cell>
          <cell r="AX265">
            <v>2512.9499999999998</v>
          </cell>
          <cell r="AY265">
            <v>0</v>
          </cell>
          <cell r="AZ265">
            <v>2309.84</v>
          </cell>
          <cell r="BA265">
            <v>114015.41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28420.1</v>
          </cell>
          <cell r="CB265">
            <v>0</v>
          </cell>
          <cell r="CC265">
            <v>0</v>
          </cell>
          <cell r="CD265">
            <v>0</v>
          </cell>
          <cell r="CE265">
            <v>41223.15</v>
          </cell>
          <cell r="CF265">
            <v>23816.17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68005.600000000006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10582.84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3739162.7800000003</v>
          </cell>
        </row>
        <row r="266">
          <cell r="F266" t="str">
            <v>36400</v>
          </cell>
          <cell r="G266">
            <v>2022870.61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3295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10016.36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72531.87</v>
          </cell>
          <cell r="AA266">
            <v>7754.26</v>
          </cell>
          <cell r="AB266">
            <v>0</v>
          </cell>
          <cell r="AC266">
            <v>30345</v>
          </cell>
          <cell r="AD266">
            <v>353.43</v>
          </cell>
          <cell r="AE266">
            <v>54473</v>
          </cell>
          <cell r="AF266">
            <v>2337.86</v>
          </cell>
          <cell r="AG266">
            <v>205541.49</v>
          </cell>
          <cell r="AH266">
            <v>7015.25</v>
          </cell>
          <cell r="AI266">
            <v>4999902.7</v>
          </cell>
          <cell r="AJ266">
            <v>180421.25</v>
          </cell>
          <cell r="AK266">
            <v>194404.52</v>
          </cell>
          <cell r="AL266">
            <v>0</v>
          </cell>
          <cell r="AM266">
            <v>0</v>
          </cell>
          <cell r="AN266">
            <v>0</v>
          </cell>
          <cell r="AO266">
            <v>755769.84</v>
          </cell>
          <cell r="AP266">
            <v>26996.17</v>
          </cell>
          <cell r="AQ266">
            <v>0</v>
          </cell>
          <cell r="AR266">
            <v>0</v>
          </cell>
          <cell r="AS266">
            <v>209269.21</v>
          </cell>
          <cell r="AT266">
            <v>0</v>
          </cell>
          <cell r="AU266">
            <v>12112.67</v>
          </cell>
          <cell r="AV266">
            <v>0</v>
          </cell>
          <cell r="AW266">
            <v>116362.25</v>
          </cell>
          <cell r="AX266">
            <v>8037.23</v>
          </cell>
          <cell r="AY266">
            <v>0</v>
          </cell>
          <cell r="AZ266">
            <v>6141.86</v>
          </cell>
          <cell r="BA266">
            <v>410170.31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1576.2</v>
          </cell>
          <cell r="BM266">
            <v>0</v>
          </cell>
          <cell r="BN266">
            <v>0</v>
          </cell>
          <cell r="BO266">
            <v>0</v>
          </cell>
          <cell r="BP266">
            <v>143.82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151291</v>
          </cell>
          <cell r="CB266">
            <v>0</v>
          </cell>
          <cell r="CC266">
            <v>3768.69</v>
          </cell>
          <cell r="CD266">
            <v>0</v>
          </cell>
          <cell r="CE266">
            <v>82434.55</v>
          </cell>
          <cell r="CF266">
            <v>16641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14701.92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54158.95</v>
          </cell>
          <cell r="CR266">
            <v>0</v>
          </cell>
          <cell r="CS266">
            <v>216437.35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13396.13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873.43</v>
          </cell>
          <cell r="EZ266">
            <v>0</v>
          </cell>
          <cell r="FA266">
            <v>0</v>
          </cell>
          <cell r="FB266">
            <v>20914.240000000002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1665</v>
          </cell>
          <cell r="FS266">
            <v>46447.839999999997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9960572.2599999998</v>
          </cell>
        </row>
        <row r="267">
          <cell r="F267" t="str">
            <v>36401</v>
          </cell>
          <cell r="G267">
            <v>541701.36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1423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22071.5</v>
          </cell>
          <cell r="U267">
            <v>335.23</v>
          </cell>
          <cell r="V267">
            <v>0</v>
          </cell>
          <cell r="W267">
            <v>0</v>
          </cell>
          <cell r="X267">
            <v>0</v>
          </cell>
          <cell r="Y267">
            <v>2584.38</v>
          </cell>
          <cell r="Z267">
            <v>39689.29</v>
          </cell>
          <cell r="AA267">
            <v>4325.33</v>
          </cell>
          <cell r="AB267">
            <v>0</v>
          </cell>
          <cell r="AC267">
            <v>9597.7900000000009</v>
          </cell>
          <cell r="AD267">
            <v>48.04</v>
          </cell>
          <cell r="AE267">
            <v>2250</v>
          </cell>
          <cell r="AF267">
            <v>5.2</v>
          </cell>
          <cell r="AG267">
            <v>21954.720000000001</v>
          </cell>
          <cell r="AH267">
            <v>0</v>
          </cell>
          <cell r="AI267">
            <v>2353998.39</v>
          </cell>
          <cell r="AJ267">
            <v>55249.11</v>
          </cell>
          <cell r="AK267">
            <v>235591.28</v>
          </cell>
          <cell r="AL267">
            <v>0</v>
          </cell>
          <cell r="AM267">
            <v>0</v>
          </cell>
          <cell r="AN267">
            <v>120.6</v>
          </cell>
          <cell r="AO267">
            <v>228449.48</v>
          </cell>
          <cell r="AP267">
            <v>0</v>
          </cell>
          <cell r="AQ267">
            <v>0</v>
          </cell>
          <cell r="AR267">
            <v>0</v>
          </cell>
          <cell r="AS267">
            <v>71108.13</v>
          </cell>
          <cell r="AT267">
            <v>0</v>
          </cell>
          <cell r="AU267">
            <v>563.44000000000005</v>
          </cell>
          <cell r="AV267">
            <v>0</v>
          </cell>
          <cell r="AW267">
            <v>2991.08</v>
          </cell>
          <cell r="AX267">
            <v>0</v>
          </cell>
          <cell r="AY267">
            <v>0</v>
          </cell>
          <cell r="AZ267">
            <v>3613.94</v>
          </cell>
          <cell r="BA267">
            <v>123663.22</v>
          </cell>
          <cell r="BB267">
            <v>180.9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51.03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62078.41</v>
          </cell>
          <cell r="CB267">
            <v>0</v>
          </cell>
          <cell r="CC267">
            <v>6131.42</v>
          </cell>
          <cell r="CD267">
            <v>0</v>
          </cell>
          <cell r="CE267">
            <v>82177.960000000006</v>
          </cell>
          <cell r="CF267">
            <v>48317.96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9373.4699999999993</v>
          </cell>
          <cell r="CS267">
            <v>85707.72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4386.1000000000004</v>
          </cell>
          <cell r="FC267">
            <v>17208.509999999998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35407.199999999997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904.54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400</v>
          </cell>
          <cell r="FY267">
            <v>0</v>
          </cell>
          <cell r="FZ267">
            <v>0</v>
          </cell>
          <cell r="GA267">
            <v>0</v>
          </cell>
          <cell r="GB267">
            <v>4073659.73</v>
          </cell>
        </row>
        <row r="268">
          <cell r="F268" t="str">
            <v>36402</v>
          </cell>
          <cell r="G268">
            <v>609432.94999999995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516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9533.4599999999991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2583.0500000000002</v>
          </cell>
          <cell r="AA268">
            <v>10167.209999999999</v>
          </cell>
          <cell r="AB268">
            <v>0</v>
          </cell>
          <cell r="AC268">
            <v>5753.08</v>
          </cell>
          <cell r="AD268">
            <v>105.19</v>
          </cell>
          <cell r="AE268">
            <v>3100</v>
          </cell>
          <cell r="AF268">
            <v>0</v>
          </cell>
          <cell r="AG268">
            <v>13404.55</v>
          </cell>
          <cell r="AH268">
            <v>4591.96</v>
          </cell>
          <cell r="AI268">
            <v>2657804.5499999998</v>
          </cell>
          <cell r="AJ268">
            <v>20362.25</v>
          </cell>
          <cell r="AK268">
            <v>121456.44</v>
          </cell>
          <cell r="AL268">
            <v>0</v>
          </cell>
          <cell r="AM268">
            <v>0</v>
          </cell>
          <cell r="AN268">
            <v>0</v>
          </cell>
          <cell r="AO268">
            <v>167141.57</v>
          </cell>
          <cell r="AP268">
            <v>1643.67</v>
          </cell>
          <cell r="AQ268">
            <v>0</v>
          </cell>
          <cell r="AR268">
            <v>0</v>
          </cell>
          <cell r="AS268">
            <v>133103.57</v>
          </cell>
          <cell r="AT268">
            <v>0</v>
          </cell>
          <cell r="AU268">
            <v>37181.11</v>
          </cell>
          <cell r="AV268">
            <v>0</v>
          </cell>
          <cell r="AW268">
            <v>135427.42000000001</v>
          </cell>
          <cell r="AX268">
            <v>0</v>
          </cell>
          <cell r="AY268">
            <v>0</v>
          </cell>
          <cell r="AZ268">
            <v>9842.2000000000007</v>
          </cell>
          <cell r="BA268">
            <v>257495.87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61.6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69821.009999999995</v>
          </cell>
          <cell r="CB268">
            <v>0</v>
          </cell>
          <cell r="CC268">
            <v>1858.5</v>
          </cell>
          <cell r="CD268">
            <v>0</v>
          </cell>
          <cell r="CE268">
            <v>110816.14</v>
          </cell>
          <cell r="CF268">
            <v>43885.41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9319.0499999999993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216536.1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7934.38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1862.47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4662740.759999997</v>
          </cell>
        </row>
        <row r="269">
          <cell r="F269" t="str">
            <v>37501</v>
          </cell>
          <cell r="G269">
            <v>31433955.370000001</v>
          </cell>
          <cell r="H269">
            <v>386.33</v>
          </cell>
          <cell r="I269">
            <v>0</v>
          </cell>
          <cell r="J269">
            <v>7803.4</v>
          </cell>
          <cell r="K269">
            <v>0</v>
          </cell>
          <cell r="L269">
            <v>0</v>
          </cell>
          <cell r="M269">
            <v>370339.69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23945</v>
          </cell>
          <cell r="U269">
            <v>55652.63</v>
          </cell>
          <cell r="V269">
            <v>600</v>
          </cell>
          <cell r="W269">
            <v>0</v>
          </cell>
          <cell r="X269">
            <v>0</v>
          </cell>
          <cell r="Y269">
            <v>19010.7</v>
          </cell>
          <cell r="Z269">
            <v>959701.84</v>
          </cell>
          <cell r="AA269">
            <v>73171.509999999995</v>
          </cell>
          <cell r="AB269">
            <v>0</v>
          </cell>
          <cell r="AC269">
            <v>280012.23</v>
          </cell>
          <cell r="AD269">
            <v>9934.65</v>
          </cell>
          <cell r="AE269">
            <v>122365.16</v>
          </cell>
          <cell r="AF269">
            <v>3007.93</v>
          </cell>
          <cell r="AG269">
            <v>3327123.34</v>
          </cell>
          <cell r="AH269">
            <v>110301.96</v>
          </cell>
          <cell r="AI269">
            <v>66443207.25</v>
          </cell>
          <cell r="AJ269">
            <v>2035014.82</v>
          </cell>
          <cell r="AK269">
            <v>0</v>
          </cell>
          <cell r="AL269">
            <v>6027.36</v>
          </cell>
          <cell r="AM269">
            <v>0</v>
          </cell>
          <cell r="AN269">
            <v>0</v>
          </cell>
          <cell r="AO269">
            <v>9160782.1699999999</v>
          </cell>
          <cell r="AP269">
            <v>644279.38</v>
          </cell>
          <cell r="AQ269">
            <v>0</v>
          </cell>
          <cell r="AR269">
            <v>0</v>
          </cell>
          <cell r="AS269">
            <v>1979263.58</v>
          </cell>
          <cell r="AT269">
            <v>0</v>
          </cell>
          <cell r="AU269">
            <v>1054165.3700000001</v>
          </cell>
          <cell r="AV269">
            <v>0</v>
          </cell>
          <cell r="AW269">
            <v>779936.97</v>
          </cell>
          <cell r="AX269">
            <v>110482.69</v>
          </cell>
          <cell r="AY269">
            <v>0</v>
          </cell>
          <cell r="AZ269">
            <v>79835.759999999995</v>
          </cell>
          <cell r="BA269">
            <v>3416078.25</v>
          </cell>
          <cell r="BB269">
            <v>80373.22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180730.65</v>
          </cell>
          <cell r="BQ269">
            <v>0</v>
          </cell>
          <cell r="BR269">
            <v>29493.119999999999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2179424.63</v>
          </cell>
          <cell r="CB269">
            <v>0</v>
          </cell>
          <cell r="CC269">
            <v>64319</v>
          </cell>
          <cell r="CD269">
            <v>0</v>
          </cell>
          <cell r="CE269">
            <v>1973526.51</v>
          </cell>
          <cell r="CF269">
            <v>620531.04</v>
          </cell>
          <cell r="CG269">
            <v>44449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91742.22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47558.53</v>
          </cell>
          <cell r="CR269">
            <v>36881.449999999997</v>
          </cell>
          <cell r="CS269">
            <v>2177380.14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1000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272303.71999999997</v>
          </cell>
          <cell r="FC269">
            <v>0</v>
          </cell>
          <cell r="FD269">
            <v>133017.20000000001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208951.1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97025.53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33940.14</v>
          </cell>
          <cell r="FY269">
            <v>0</v>
          </cell>
          <cell r="FZ269">
            <v>0</v>
          </cell>
          <cell r="GA269">
            <v>1144637.97</v>
          </cell>
          <cell r="GB269">
            <v>131923670.51000002</v>
          </cell>
        </row>
        <row r="270">
          <cell r="F270" t="str">
            <v>37502</v>
          </cell>
          <cell r="G270">
            <v>13814924.9</v>
          </cell>
          <cell r="H270">
            <v>0</v>
          </cell>
          <cell r="I270">
            <v>0</v>
          </cell>
          <cell r="J270">
            <v>1818.24</v>
          </cell>
          <cell r="K270">
            <v>0</v>
          </cell>
          <cell r="L270">
            <v>0</v>
          </cell>
          <cell r="M270">
            <v>20284</v>
          </cell>
          <cell r="N270">
            <v>0</v>
          </cell>
          <cell r="O270">
            <v>0</v>
          </cell>
          <cell r="P270">
            <v>0</v>
          </cell>
          <cell r="Q270">
            <v>121285</v>
          </cell>
          <cell r="R270">
            <v>0</v>
          </cell>
          <cell r="S270">
            <v>0</v>
          </cell>
          <cell r="T270">
            <v>0</v>
          </cell>
          <cell r="U270">
            <v>23361.72</v>
          </cell>
          <cell r="V270">
            <v>18612.21</v>
          </cell>
          <cell r="W270">
            <v>0</v>
          </cell>
          <cell r="X270">
            <v>0</v>
          </cell>
          <cell r="Y270">
            <v>60805.65</v>
          </cell>
          <cell r="Z270">
            <v>285624.46999999997</v>
          </cell>
          <cell r="AA270">
            <v>46133.63</v>
          </cell>
          <cell r="AB270">
            <v>0</v>
          </cell>
          <cell r="AC270">
            <v>58568.74</v>
          </cell>
          <cell r="AD270">
            <v>11009.87</v>
          </cell>
          <cell r="AE270">
            <v>17115.009999999998</v>
          </cell>
          <cell r="AF270">
            <v>0</v>
          </cell>
          <cell r="AG270">
            <v>55819.64</v>
          </cell>
          <cell r="AH270">
            <v>49824.81</v>
          </cell>
          <cell r="AI270">
            <v>29178340.530000001</v>
          </cell>
          <cell r="AJ270">
            <v>1170544.21</v>
          </cell>
          <cell r="AK270">
            <v>383907.84000000003</v>
          </cell>
          <cell r="AL270">
            <v>0</v>
          </cell>
          <cell r="AM270">
            <v>0</v>
          </cell>
          <cell r="AN270">
            <v>2236</v>
          </cell>
          <cell r="AO270">
            <v>4077761.23</v>
          </cell>
          <cell r="AP270">
            <v>248098.3</v>
          </cell>
          <cell r="AQ270">
            <v>0</v>
          </cell>
          <cell r="AR270">
            <v>0</v>
          </cell>
          <cell r="AS270">
            <v>1159907.3500000001</v>
          </cell>
          <cell r="AT270">
            <v>0</v>
          </cell>
          <cell r="AU270">
            <v>232519.71</v>
          </cell>
          <cell r="AV270">
            <v>0</v>
          </cell>
          <cell r="AW270">
            <v>324429.55</v>
          </cell>
          <cell r="AX270">
            <v>46425.32</v>
          </cell>
          <cell r="AY270">
            <v>0</v>
          </cell>
          <cell r="AZ270">
            <v>28568.13</v>
          </cell>
          <cell r="BA270">
            <v>2128241.02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219330.25</v>
          </cell>
          <cell r="BN270">
            <v>109039.64</v>
          </cell>
          <cell r="BO270">
            <v>0</v>
          </cell>
          <cell r="BP270">
            <v>78720.86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990894.98</v>
          </cell>
          <cell r="CB270">
            <v>0</v>
          </cell>
          <cell r="CC270">
            <v>32064.05</v>
          </cell>
          <cell r="CD270">
            <v>0</v>
          </cell>
          <cell r="CE270">
            <v>1128129.6299999999</v>
          </cell>
          <cell r="CF270">
            <v>181982.75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911244.51</v>
          </cell>
          <cell r="CT270">
            <v>0</v>
          </cell>
          <cell r="CU270">
            <v>87374.92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114602.38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126526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98435.520000000004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1999.9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2688.06</v>
          </cell>
          <cell r="FY270">
            <v>0</v>
          </cell>
          <cell r="FZ270">
            <v>0</v>
          </cell>
          <cell r="GA270">
            <v>0</v>
          </cell>
          <cell r="GB270">
            <v>57649200.530000009</v>
          </cell>
        </row>
        <row r="271">
          <cell r="F271" t="str">
            <v>37503</v>
          </cell>
          <cell r="G271">
            <v>6527319.9299999997</v>
          </cell>
          <cell r="H271">
            <v>0</v>
          </cell>
          <cell r="I271">
            <v>0</v>
          </cell>
          <cell r="J271">
            <v>339.01</v>
          </cell>
          <cell r="K271">
            <v>0</v>
          </cell>
          <cell r="L271">
            <v>0</v>
          </cell>
          <cell r="M271">
            <v>141596.46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2155</v>
          </cell>
          <cell r="S271">
            <v>0</v>
          </cell>
          <cell r="T271">
            <v>0</v>
          </cell>
          <cell r="U271">
            <v>13762.48</v>
          </cell>
          <cell r="V271">
            <v>0</v>
          </cell>
          <cell r="W271">
            <v>0</v>
          </cell>
          <cell r="X271">
            <v>0</v>
          </cell>
          <cell r="Y271">
            <v>1470</v>
          </cell>
          <cell r="Z271">
            <v>229334.66</v>
          </cell>
          <cell r="AA271">
            <v>18604.009999999998</v>
          </cell>
          <cell r="AB271">
            <v>0</v>
          </cell>
          <cell r="AC271">
            <v>70312.539999999994</v>
          </cell>
          <cell r="AD271">
            <v>2178.2800000000002</v>
          </cell>
          <cell r="AE271">
            <v>17260.98</v>
          </cell>
          <cell r="AF271">
            <v>1000</v>
          </cell>
          <cell r="AG271">
            <v>104301.15</v>
          </cell>
          <cell r="AH271">
            <v>233.02</v>
          </cell>
          <cell r="AI271">
            <v>12777748.73</v>
          </cell>
          <cell r="AJ271">
            <v>350077.05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1926635.88</v>
          </cell>
          <cell r="AP271">
            <v>114108.95</v>
          </cell>
          <cell r="AQ271">
            <v>0</v>
          </cell>
          <cell r="AR271">
            <v>0</v>
          </cell>
          <cell r="AS271">
            <v>465027.31</v>
          </cell>
          <cell r="AT271">
            <v>0</v>
          </cell>
          <cell r="AU271">
            <v>130279.38</v>
          </cell>
          <cell r="AV271">
            <v>0</v>
          </cell>
          <cell r="AW271">
            <v>99528.48</v>
          </cell>
          <cell r="AX271">
            <v>21172.73</v>
          </cell>
          <cell r="AY271">
            <v>0</v>
          </cell>
          <cell r="AZ271">
            <v>14086.68</v>
          </cell>
          <cell r="BA271">
            <v>922644.51</v>
          </cell>
          <cell r="BB271">
            <v>42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34650.660000000003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471617.64</v>
          </cell>
          <cell r="CB271">
            <v>0</v>
          </cell>
          <cell r="CC271">
            <v>18227.87</v>
          </cell>
          <cell r="CD271">
            <v>0</v>
          </cell>
          <cell r="CE271">
            <v>420273.93</v>
          </cell>
          <cell r="CF271">
            <v>50536.75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7839.12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497962.73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124679.27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3710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37412.870000000003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70358.710000000006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25688488.770000003</v>
          </cell>
        </row>
        <row r="272">
          <cell r="F272" t="str">
            <v>37504</v>
          </cell>
          <cell r="G272">
            <v>5611910.2400000002</v>
          </cell>
          <cell r="H272">
            <v>0</v>
          </cell>
          <cell r="I272">
            <v>0</v>
          </cell>
          <cell r="J272">
            <v>373.56</v>
          </cell>
          <cell r="K272">
            <v>0</v>
          </cell>
          <cell r="L272">
            <v>0</v>
          </cell>
          <cell r="M272">
            <v>89371.61</v>
          </cell>
          <cell r="N272">
            <v>0</v>
          </cell>
          <cell r="O272">
            <v>1050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30371.29</v>
          </cell>
          <cell r="V272">
            <v>17526.849999999999</v>
          </cell>
          <cell r="W272">
            <v>0</v>
          </cell>
          <cell r="X272">
            <v>0</v>
          </cell>
          <cell r="Y272">
            <v>4488.78</v>
          </cell>
          <cell r="Z272">
            <v>306287.98</v>
          </cell>
          <cell r="AA272">
            <v>19456.61</v>
          </cell>
          <cell r="AB272">
            <v>0</v>
          </cell>
          <cell r="AC272">
            <v>142972.67000000001</v>
          </cell>
          <cell r="AD272">
            <v>880.63</v>
          </cell>
          <cell r="AE272">
            <v>-13</v>
          </cell>
          <cell r="AF272">
            <v>32432.9</v>
          </cell>
          <cell r="AG272">
            <v>9661.15</v>
          </cell>
          <cell r="AH272">
            <v>23661.040000000001</v>
          </cell>
          <cell r="AI272">
            <v>18386897.899999999</v>
          </cell>
          <cell r="AJ272">
            <v>554612.5</v>
          </cell>
          <cell r="AK272">
            <v>306639.71999999997</v>
          </cell>
          <cell r="AL272">
            <v>0</v>
          </cell>
          <cell r="AM272">
            <v>0</v>
          </cell>
          <cell r="AN272">
            <v>0</v>
          </cell>
          <cell r="AO272">
            <v>2664745.9700000002</v>
          </cell>
          <cell r="AP272">
            <v>153117.45000000001</v>
          </cell>
          <cell r="AQ272">
            <v>0</v>
          </cell>
          <cell r="AR272">
            <v>0</v>
          </cell>
          <cell r="AS272">
            <v>516135.87</v>
          </cell>
          <cell r="AT272">
            <v>0</v>
          </cell>
          <cell r="AU272">
            <v>159265.92000000001</v>
          </cell>
          <cell r="AV272">
            <v>0</v>
          </cell>
          <cell r="AW272">
            <v>321319.13</v>
          </cell>
          <cell r="AX272">
            <v>30604.39</v>
          </cell>
          <cell r="AY272">
            <v>0</v>
          </cell>
          <cell r="AZ272">
            <v>16834.32</v>
          </cell>
          <cell r="BA272">
            <v>1107091.25</v>
          </cell>
          <cell r="BB272">
            <v>2017.07</v>
          </cell>
          <cell r="BC272">
            <v>18000.009999999998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49988.35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736177.19</v>
          </cell>
          <cell r="CB272">
            <v>0</v>
          </cell>
          <cell r="CC272">
            <v>24252.02</v>
          </cell>
          <cell r="CD272">
            <v>0</v>
          </cell>
          <cell r="CE272">
            <v>373824.97</v>
          </cell>
          <cell r="CF272">
            <v>100148.63</v>
          </cell>
          <cell r="CG272">
            <v>35160.85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35700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530478.23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6178.16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45000.02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3874.88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68518.14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92500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2400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13338.31</v>
          </cell>
          <cell r="FY272">
            <v>0</v>
          </cell>
          <cell r="FZ272">
            <v>200000</v>
          </cell>
          <cell r="GA272">
            <v>0</v>
          </cell>
          <cell r="GB272">
            <v>32845253.560000002</v>
          </cell>
        </row>
        <row r="273">
          <cell r="F273" t="str">
            <v>37505</v>
          </cell>
          <cell r="G273">
            <v>3998452.88</v>
          </cell>
          <cell r="H273">
            <v>0</v>
          </cell>
          <cell r="I273">
            <v>0</v>
          </cell>
          <cell r="J273">
            <v>276.81</v>
          </cell>
          <cell r="K273">
            <v>0</v>
          </cell>
          <cell r="L273">
            <v>0</v>
          </cell>
          <cell r="M273">
            <v>254.16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1550</v>
          </cell>
          <cell r="S273">
            <v>0</v>
          </cell>
          <cell r="T273">
            <v>0</v>
          </cell>
          <cell r="U273">
            <v>8130.74</v>
          </cell>
          <cell r="V273">
            <v>9310.69</v>
          </cell>
          <cell r="W273">
            <v>0</v>
          </cell>
          <cell r="X273">
            <v>0</v>
          </cell>
          <cell r="Y273">
            <v>0</v>
          </cell>
          <cell r="Z273">
            <v>136806.17000000001</v>
          </cell>
          <cell r="AA273">
            <v>19702.28</v>
          </cell>
          <cell r="AB273">
            <v>0</v>
          </cell>
          <cell r="AC273">
            <v>14827.39</v>
          </cell>
          <cell r="AD273">
            <v>2358.14</v>
          </cell>
          <cell r="AE273">
            <v>38910.51</v>
          </cell>
          <cell r="AF273">
            <v>8363.07</v>
          </cell>
          <cell r="AG273">
            <v>88443.91</v>
          </cell>
          <cell r="AH273">
            <v>107646.92</v>
          </cell>
          <cell r="AI273">
            <v>10623184.82</v>
          </cell>
          <cell r="AJ273">
            <v>284866.05</v>
          </cell>
          <cell r="AK273">
            <v>443466.16</v>
          </cell>
          <cell r="AL273">
            <v>0</v>
          </cell>
          <cell r="AM273">
            <v>0</v>
          </cell>
          <cell r="AN273">
            <v>0</v>
          </cell>
          <cell r="AO273">
            <v>1244460.8500000001</v>
          </cell>
          <cell r="AP273">
            <v>39659.99</v>
          </cell>
          <cell r="AQ273">
            <v>0</v>
          </cell>
          <cell r="AR273">
            <v>0</v>
          </cell>
          <cell r="AS273">
            <v>310465.01</v>
          </cell>
          <cell r="AT273">
            <v>0</v>
          </cell>
          <cell r="AU273">
            <v>74878.42</v>
          </cell>
          <cell r="AV273">
            <v>0</v>
          </cell>
          <cell r="AW273">
            <v>161515.18</v>
          </cell>
          <cell r="AX273">
            <v>17191.330000000002</v>
          </cell>
          <cell r="AY273">
            <v>0</v>
          </cell>
          <cell r="AZ273">
            <v>9648.17</v>
          </cell>
          <cell r="BA273">
            <v>756482.37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26135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319644</v>
          </cell>
          <cell r="CB273">
            <v>0</v>
          </cell>
          <cell r="CC273">
            <v>7291</v>
          </cell>
          <cell r="CD273">
            <v>0</v>
          </cell>
          <cell r="CE273">
            <v>300917.74</v>
          </cell>
          <cell r="CF273">
            <v>68413.289999999994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16726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339975.08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39693.660000000003</v>
          </cell>
          <cell r="FC273">
            <v>60567.53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396.61</v>
          </cell>
          <cell r="FL273">
            <v>0</v>
          </cell>
          <cell r="FM273">
            <v>82819.05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3292.88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19666723.860000003</v>
          </cell>
        </row>
        <row r="274">
          <cell r="F274" t="str">
            <v>37506</v>
          </cell>
          <cell r="G274">
            <v>3697336.05</v>
          </cell>
          <cell r="H274">
            <v>0</v>
          </cell>
          <cell r="I274">
            <v>0</v>
          </cell>
          <cell r="J274">
            <v>12229.69</v>
          </cell>
          <cell r="K274">
            <v>0</v>
          </cell>
          <cell r="L274">
            <v>0</v>
          </cell>
          <cell r="M274">
            <v>1651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4869.3</v>
          </cell>
          <cell r="V274">
            <v>7219.38</v>
          </cell>
          <cell r="W274">
            <v>0</v>
          </cell>
          <cell r="X274">
            <v>0</v>
          </cell>
          <cell r="Y274">
            <v>0</v>
          </cell>
          <cell r="Z274">
            <v>124691.08</v>
          </cell>
          <cell r="AA274">
            <v>19553.900000000001</v>
          </cell>
          <cell r="AB274">
            <v>0</v>
          </cell>
          <cell r="AC274">
            <v>17237.55</v>
          </cell>
          <cell r="AD274">
            <v>3299</v>
          </cell>
          <cell r="AE274">
            <v>3845</v>
          </cell>
          <cell r="AF274">
            <v>0</v>
          </cell>
          <cell r="AG274">
            <v>11579.61</v>
          </cell>
          <cell r="AH274">
            <v>46187.71</v>
          </cell>
          <cell r="AI274">
            <v>9834478.3900000006</v>
          </cell>
          <cell r="AJ274">
            <v>343058.99</v>
          </cell>
          <cell r="AK274">
            <v>776259.28</v>
          </cell>
          <cell r="AL274">
            <v>0</v>
          </cell>
          <cell r="AM274">
            <v>0</v>
          </cell>
          <cell r="AN274">
            <v>0</v>
          </cell>
          <cell r="AO274">
            <v>1454092.87</v>
          </cell>
          <cell r="AP274">
            <v>123154.55</v>
          </cell>
          <cell r="AQ274">
            <v>0</v>
          </cell>
          <cell r="AR274">
            <v>0</v>
          </cell>
          <cell r="AS274">
            <v>434828.96</v>
          </cell>
          <cell r="AT274">
            <v>0</v>
          </cell>
          <cell r="AU274">
            <v>133436.29999999999</v>
          </cell>
          <cell r="AV274">
            <v>0</v>
          </cell>
          <cell r="AW274">
            <v>238183.75</v>
          </cell>
          <cell r="AX274">
            <v>15504.04</v>
          </cell>
          <cell r="AY274">
            <v>0</v>
          </cell>
          <cell r="AZ274">
            <v>17790.29</v>
          </cell>
          <cell r="BA274">
            <v>780682.85</v>
          </cell>
          <cell r="BB274">
            <v>0</v>
          </cell>
          <cell r="BC274">
            <v>6941.66</v>
          </cell>
          <cell r="BD274">
            <v>0</v>
          </cell>
          <cell r="BE274">
            <v>0</v>
          </cell>
          <cell r="BF274">
            <v>0</v>
          </cell>
          <cell r="BG274">
            <v>500</v>
          </cell>
          <cell r="BH274">
            <v>0</v>
          </cell>
          <cell r="BI274">
            <v>6087.04</v>
          </cell>
          <cell r="BJ274">
            <v>0</v>
          </cell>
          <cell r="BK274">
            <v>0</v>
          </cell>
          <cell r="BL274">
            <v>0</v>
          </cell>
          <cell r="BM274">
            <v>28487.3</v>
          </cell>
          <cell r="BN274">
            <v>17694.560000000001</v>
          </cell>
          <cell r="BO274">
            <v>0</v>
          </cell>
          <cell r="BP274">
            <v>26671.54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325959</v>
          </cell>
          <cell r="CB274">
            <v>0</v>
          </cell>
          <cell r="CC274">
            <v>11124</v>
          </cell>
          <cell r="CD274">
            <v>0</v>
          </cell>
          <cell r="CE274">
            <v>322514.42</v>
          </cell>
          <cell r="CF274">
            <v>81017</v>
          </cell>
          <cell r="CG274">
            <v>74456.070000000007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59068.85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549554.09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20492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15139.54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3861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60289.8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2000</v>
          </cell>
          <cell r="FN274">
            <v>0</v>
          </cell>
          <cell r="FO274">
            <v>455041.2</v>
          </cell>
          <cell r="FP274">
            <v>0</v>
          </cell>
          <cell r="FQ274">
            <v>0</v>
          </cell>
          <cell r="FR274">
            <v>0</v>
          </cell>
          <cell r="FS274">
            <v>2994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20171062.610000003</v>
          </cell>
        </row>
        <row r="275">
          <cell r="F275" t="str">
            <v>37507</v>
          </cell>
          <cell r="G275">
            <v>5382518.4699999997</v>
          </cell>
          <cell r="H275">
            <v>0</v>
          </cell>
          <cell r="I275">
            <v>0</v>
          </cell>
          <cell r="J275">
            <v>135506.97</v>
          </cell>
          <cell r="K275">
            <v>0</v>
          </cell>
          <cell r="L275">
            <v>0</v>
          </cell>
          <cell r="M275">
            <v>27572.04</v>
          </cell>
          <cell r="N275">
            <v>0</v>
          </cell>
          <cell r="O275">
            <v>2878.08</v>
          </cell>
          <cell r="P275">
            <v>0</v>
          </cell>
          <cell r="Q275">
            <v>0</v>
          </cell>
          <cell r="R275">
            <v>4955</v>
          </cell>
          <cell r="S275">
            <v>0</v>
          </cell>
          <cell r="T275">
            <v>0</v>
          </cell>
          <cell r="U275">
            <v>566</v>
          </cell>
          <cell r="V275">
            <v>14670.5</v>
          </cell>
          <cell r="W275">
            <v>0</v>
          </cell>
          <cell r="X275">
            <v>0</v>
          </cell>
          <cell r="Y275">
            <v>0</v>
          </cell>
          <cell r="Z275">
            <v>171647.01</v>
          </cell>
          <cell r="AA275">
            <v>22361.93</v>
          </cell>
          <cell r="AB275">
            <v>0</v>
          </cell>
          <cell r="AC275">
            <v>7441.9</v>
          </cell>
          <cell r="AD275">
            <v>1007.21</v>
          </cell>
          <cell r="AE275">
            <v>16262.52</v>
          </cell>
          <cell r="AF275">
            <v>0</v>
          </cell>
          <cell r="AG275">
            <v>24187.81</v>
          </cell>
          <cell r="AH275">
            <v>41947.14</v>
          </cell>
          <cell r="AI275">
            <v>10078085.859999999</v>
          </cell>
          <cell r="AJ275">
            <v>439315.96</v>
          </cell>
          <cell r="AK275">
            <v>79693.16</v>
          </cell>
          <cell r="AL275">
            <v>1091485.78</v>
          </cell>
          <cell r="AM275">
            <v>0</v>
          </cell>
          <cell r="AN275">
            <v>0</v>
          </cell>
          <cell r="AO275">
            <v>1592260.85</v>
          </cell>
          <cell r="AP275">
            <v>77853.789999999994</v>
          </cell>
          <cell r="AQ275">
            <v>0</v>
          </cell>
          <cell r="AR275">
            <v>0</v>
          </cell>
          <cell r="AS275">
            <v>481916.08</v>
          </cell>
          <cell r="AT275">
            <v>0</v>
          </cell>
          <cell r="AU275">
            <v>408851.84</v>
          </cell>
          <cell r="AV275">
            <v>0</v>
          </cell>
          <cell r="AW275">
            <v>88868.58</v>
          </cell>
          <cell r="AX275">
            <v>11217.95</v>
          </cell>
          <cell r="AY275">
            <v>0</v>
          </cell>
          <cell r="AZ275">
            <v>22605.3</v>
          </cell>
          <cell r="BA275">
            <v>1332308.6000000001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86116.86</v>
          </cell>
          <cell r="BN275">
            <v>0</v>
          </cell>
          <cell r="BO275">
            <v>0</v>
          </cell>
          <cell r="BP275">
            <v>31416.94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379088</v>
          </cell>
          <cell r="CB275">
            <v>0</v>
          </cell>
          <cell r="CC275">
            <v>19128</v>
          </cell>
          <cell r="CD275">
            <v>0</v>
          </cell>
          <cell r="CE275">
            <v>679358.12</v>
          </cell>
          <cell r="CF275">
            <v>138922.57999999999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7816.88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40715.33</v>
          </cell>
          <cell r="CR275">
            <v>9949.7800000000007</v>
          </cell>
          <cell r="CS275">
            <v>584272.26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21971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74372.34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3680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67718.820000000007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123781.52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274983</v>
          </cell>
          <cell r="GB275">
            <v>24101277.759999998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1976933.95</v>
          </cell>
          <cell r="AJ276">
            <v>116959.03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274100.38</v>
          </cell>
          <cell r="AP276">
            <v>81689.14</v>
          </cell>
          <cell r="AQ276">
            <v>0</v>
          </cell>
          <cell r="AR276">
            <v>0</v>
          </cell>
          <cell r="AS276">
            <v>98731.19</v>
          </cell>
          <cell r="AT276">
            <v>0</v>
          </cell>
          <cell r="AU276">
            <v>800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4463.71</v>
          </cell>
          <cell r="BA276">
            <v>194077.62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230473.89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2978228.91</v>
          </cell>
        </row>
        <row r="277">
          <cell r="F277" t="str">
            <v>38126</v>
          </cell>
          <cell r="G277">
            <v>543423.18000000005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1180</v>
          </cell>
          <cell r="N277">
            <v>0</v>
          </cell>
          <cell r="O277">
            <v>0</v>
          </cell>
          <cell r="P277">
            <v>0</v>
          </cell>
          <cell r="Q277">
            <v>3600</v>
          </cell>
          <cell r="R277">
            <v>0</v>
          </cell>
          <cell r="S277">
            <v>0</v>
          </cell>
          <cell r="T277">
            <v>0</v>
          </cell>
          <cell r="U277">
            <v>394.61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23280.78</v>
          </cell>
          <cell r="AA277">
            <v>1998.97</v>
          </cell>
          <cell r="AB277">
            <v>0</v>
          </cell>
          <cell r="AC277">
            <v>0</v>
          </cell>
          <cell r="AD277">
            <v>46.5</v>
          </cell>
          <cell r="AE277">
            <v>4200</v>
          </cell>
          <cell r="AF277">
            <v>0</v>
          </cell>
          <cell r="AG277">
            <v>55357.58</v>
          </cell>
          <cell r="AH277">
            <v>0</v>
          </cell>
          <cell r="AI277">
            <v>1464163.88</v>
          </cell>
          <cell r="AJ277">
            <v>9865.8799999999992</v>
          </cell>
          <cell r="AK277">
            <v>1641.6</v>
          </cell>
          <cell r="AL277">
            <v>0</v>
          </cell>
          <cell r="AM277">
            <v>0</v>
          </cell>
          <cell r="AN277">
            <v>0</v>
          </cell>
          <cell r="AO277">
            <v>49789.18</v>
          </cell>
          <cell r="AP277">
            <v>0</v>
          </cell>
          <cell r="AQ277">
            <v>0</v>
          </cell>
          <cell r="AR277">
            <v>0</v>
          </cell>
          <cell r="AS277">
            <v>7526.24</v>
          </cell>
          <cell r="AT277">
            <v>0</v>
          </cell>
          <cell r="AU277">
            <v>6221.37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161008.89000000001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16430.84</v>
          </cell>
          <cell r="CB277">
            <v>0</v>
          </cell>
          <cell r="CC277">
            <v>0</v>
          </cell>
          <cell r="CD277">
            <v>0</v>
          </cell>
          <cell r="CE277">
            <v>16010.78</v>
          </cell>
          <cell r="CF277">
            <v>8036.66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2374176.9400000004</v>
          </cell>
        </row>
        <row r="278">
          <cell r="F278" t="str">
            <v>38264</v>
          </cell>
          <cell r="G278">
            <v>145802.79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235.9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7177.2</v>
          </cell>
          <cell r="AA278">
            <v>151.87</v>
          </cell>
          <cell r="AB278">
            <v>0</v>
          </cell>
          <cell r="AC278">
            <v>0</v>
          </cell>
          <cell r="AD278">
            <v>19.95</v>
          </cell>
          <cell r="AE278">
            <v>0</v>
          </cell>
          <cell r="AF278">
            <v>0</v>
          </cell>
          <cell r="AG278">
            <v>260.02</v>
          </cell>
          <cell r="AH278">
            <v>3016.03</v>
          </cell>
          <cell r="AI278">
            <v>415495.46</v>
          </cell>
          <cell r="AJ278">
            <v>4154.33</v>
          </cell>
          <cell r="AK278">
            <v>49706.8</v>
          </cell>
          <cell r="AL278">
            <v>0</v>
          </cell>
          <cell r="AM278">
            <v>0</v>
          </cell>
          <cell r="AN278">
            <v>0</v>
          </cell>
          <cell r="AO278">
            <v>20708.12</v>
          </cell>
          <cell r="AP278">
            <v>0</v>
          </cell>
          <cell r="AQ278">
            <v>0</v>
          </cell>
          <cell r="AR278">
            <v>0</v>
          </cell>
          <cell r="AS278">
            <v>6831.86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276.02999999999997</v>
          </cell>
          <cell r="AY278">
            <v>0</v>
          </cell>
          <cell r="AZ278">
            <v>398.42</v>
          </cell>
          <cell r="BA278">
            <v>65450.21</v>
          </cell>
          <cell r="BB278">
            <v>1125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9643.06</v>
          </cell>
          <cell r="CB278">
            <v>0</v>
          </cell>
          <cell r="CC278">
            <v>0</v>
          </cell>
          <cell r="CD278">
            <v>0</v>
          </cell>
          <cell r="CE278">
            <v>4551</v>
          </cell>
          <cell r="CF278">
            <v>19848.36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13359.8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1000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3698.44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91.34</v>
          </cell>
          <cell r="FJ278">
            <v>22.44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60.38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773284.80999999994</v>
          </cell>
        </row>
        <row r="279">
          <cell r="F279" t="str">
            <v>38265</v>
          </cell>
          <cell r="G279">
            <v>335798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14530</v>
          </cell>
          <cell r="U279">
            <v>676</v>
          </cell>
          <cell r="V279">
            <v>0</v>
          </cell>
          <cell r="W279">
            <v>0</v>
          </cell>
          <cell r="X279">
            <v>0</v>
          </cell>
          <cell r="Y279">
            <v>1706.6</v>
          </cell>
          <cell r="Z279">
            <v>24806.2</v>
          </cell>
          <cell r="AA279">
            <v>652.72</v>
          </cell>
          <cell r="AB279">
            <v>0</v>
          </cell>
          <cell r="AC279">
            <v>16615</v>
          </cell>
          <cell r="AD279">
            <v>70.3</v>
          </cell>
          <cell r="AE279">
            <v>180</v>
          </cell>
          <cell r="AF279">
            <v>0</v>
          </cell>
          <cell r="AG279">
            <v>0</v>
          </cell>
          <cell r="AH279">
            <v>7296</v>
          </cell>
          <cell r="AI279">
            <v>2031515.19</v>
          </cell>
          <cell r="AJ279">
            <v>41219.26</v>
          </cell>
          <cell r="AK279">
            <v>275681.76</v>
          </cell>
          <cell r="AL279">
            <v>0</v>
          </cell>
          <cell r="AM279">
            <v>0</v>
          </cell>
          <cell r="AN279">
            <v>0</v>
          </cell>
          <cell r="AO279">
            <v>177676.27</v>
          </cell>
          <cell r="AP279">
            <v>3014.64</v>
          </cell>
          <cell r="AQ279">
            <v>0</v>
          </cell>
          <cell r="AR279">
            <v>0</v>
          </cell>
          <cell r="AS279">
            <v>54009.02</v>
          </cell>
          <cell r="AT279">
            <v>0</v>
          </cell>
          <cell r="AU279">
            <v>159944.01</v>
          </cell>
          <cell r="AV279">
            <v>0</v>
          </cell>
          <cell r="AW279">
            <v>1307.77</v>
          </cell>
          <cell r="AX279">
            <v>2179.04</v>
          </cell>
          <cell r="AY279">
            <v>33540</v>
          </cell>
          <cell r="AZ279">
            <v>1757.54</v>
          </cell>
          <cell r="BA279">
            <v>110200.57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31960</v>
          </cell>
          <cell r="CB279">
            <v>0</v>
          </cell>
          <cell r="CC279">
            <v>679.13</v>
          </cell>
          <cell r="CD279">
            <v>0</v>
          </cell>
          <cell r="CE279">
            <v>29597.4</v>
          </cell>
          <cell r="CF279">
            <v>12366.15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60086.49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15918.43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9957.2099999999991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3454940.6999999997</v>
          </cell>
        </row>
        <row r="280">
          <cell r="F280" t="str">
            <v>38267</v>
          </cell>
          <cell r="G280">
            <v>5346755.63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36966.6</v>
          </cell>
          <cell r="N280">
            <v>0</v>
          </cell>
          <cell r="O280">
            <v>2145</v>
          </cell>
          <cell r="P280">
            <v>0</v>
          </cell>
          <cell r="Q280">
            <v>0</v>
          </cell>
          <cell r="R280">
            <v>2375</v>
          </cell>
          <cell r="S280">
            <v>0</v>
          </cell>
          <cell r="T280">
            <v>0</v>
          </cell>
          <cell r="U280">
            <v>1528</v>
          </cell>
          <cell r="V280">
            <v>1575.07</v>
          </cell>
          <cell r="W280">
            <v>0</v>
          </cell>
          <cell r="X280">
            <v>0</v>
          </cell>
          <cell r="Y280">
            <v>10523.86</v>
          </cell>
          <cell r="Z280">
            <v>386546.75</v>
          </cell>
          <cell r="AA280">
            <v>9526.85</v>
          </cell>
          <cell r="AB280">
            <v>0</v>
          </cell>
          <cell r="AC280">
            <v>37017.11</v>
          </cell>
          <cell r="AD280">
            <v>7581.76</v>
          </cell>
          <cell r="AE280">
            <v>19334.5</v>
          </cell>
          <cell r="AF280">
            <v>0</v>
          </cell>
          <cell r="AG280">
            <v>19745.57</v>
          </cell>
          <cell r="AH280">
            <v>43822.11</v>
          </cell>
          <cell r="AI280">
            <v>15921599.75</v>
          </cell>
          <cell r="AJ280">
            <v>250731.77</v>
          </cell>
          <cell r="AK280">
            <v>0</v>
          </cell>
          <cell r="AL280">
            <v>0</v>
          </cell>
          <cell r="AM280">
            <v>0</v>
          </cell>
          <cell r="AN280">
            <v>61</v>
          </cell>
          <cell r="AO280">
            <v>1720252.02</v>
          </cell>
          <cell r="AP280">
            <v>154019.25</v>
          </cell>
          <cell r="AQ280">
            <v>0</v>
          </cell>
          <cell r="AR280">
            <v>0</v>
          </cell>
          <cell r="AS280">
            <v>371725.32</v>
          </cell>
          <cell r="AT280">
            <v>0</v>
          </cell>
          <cell r="AU280">
            <v>129483.2</v>
          </cell>
          <cell r="AV280">
            <v>0</v>
          </cell>
          <cell r="AW280">
            <v>186254.97</v>
          </cell>
          <cell r="AX280">
            <v>26067.67</v>
          </cell>
          <cell r="AY280">
            <v>0</v>
          </cell>
          <cell r="AZ280">
            <v>15510.06</v>
          </cell>
          <cell r="BA280">
            <v>877793.02</v>
          </cell>
          <cell r="BB280">
            <v>1050</v>
          </cell>
          <cell r="BC280">
            <v>10433.24</v>
          </cell>
          <cell r="BD280">
            <v>0</v>
          </cell>
          <cell r="BE280">
            <v>0</v>
          </cell>
          <cell r="BF280">
            <v>0</v>
          </cell>
          <cell r="BG280">
            <v>8728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411433.48</v>
          </cell>
          <cell r="CB280">
            <v>0</v>
          </cell>
          <cell r="CC280">
            <v>14351</v>
          </cell>
          <cell r="CD280">
            <v>0</v>
          </cell>
          <cell r="CE280">
            <v>387671.68</v>
          </cell>
          <cell r="CF280">
            <v>83779.92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13135.67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443124.12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26084.93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68873.259999999995</v>
          </cell>
          <cell r="FC280">
            <v>0</v>
          </cell>
          <cell r="FD280">
            <v>32299.03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11091.8</v>
          </cell>
          <cell r="FQ280">
            <v>0</v>
          </cell>
          <cell r="FR280">
            <v>9612.5400000000009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27100610.510000005</v>
          </cell>
        </row>
        <row r="281">
          <cell r="F281" t="str">
            <v>38300</v>
          </cell>
          <cell r="G281">
            <v>1193715.93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20175</v>
          </cell>
          <cell r="R281">
            <v>400</v>
          </cell>
          <cell r="S281">
            <v>0</v>
          </cell>
          <cell r="T281">
            <v>0</v>
          </cell>
          <cell r="U281">
            <v>1011.51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124256.08</v>
          </cell>
          <cell r="AA281">
            <v>3480.27</v>
          </cell>
          <cell r="AB281">
            <v>0</v>
          </cell>
          <cell r="AC281">
            <v>69865</v>
          </cell>
          <cell r="AD281">
            <v>463.74</v>
          </cell>
          <cell r="AE281">
            <v>2275</v>
          </cell>
          <cell r="AF281">
            <v>32565.09</v>
          </cell>
          <cell r="AG281">
            <v>13567.49</v>
          </cell>
          <cell r="AH281">
            <v>1485.93</v>
          </cell>
          <cell r="AI281">
            <v>3869991.91</v>
          </cell>
          <cell r="AJ281">
            <v>78678.69</v>
          </cell>
          <cell r="AK281">
            <v>133871.88</v>
          </cell>
          <cell r="AL281">
            <v>0</v>
          </cell>
          <cell r="AM281">
            <v>0</v>
          </cell>
          <cell r="AN281">
            <v>0</v>
          </cell>
          <cell r="AO281">
            <v>455533.87</v>
          </cell>
          <cell r="AP281">
            <v>12033.41</v>
          </cell>
          <cell r="AQ281">
            <v>0</v>
          </cell>
          <cell r="AR281">
            <v>0</v>
          </cell>
          <cell r="AS281">
            <v>95030.96</v>
          </cell>
          <cell r="AT281">
            <v>0</v>
          </cell>
          <cell r="AU281">
            <v>22529.57</v>
          </cell>
          <cell r="AV281">
            <v>0</v>
          </cell>
          <cell r="AW281">
            <v>0</v>
          </cell>
          <cell r="AX281">
            <v>6112.42</v>
          </cell>
          <cell r="AY281">
            <v>0</v>
          </cell>
          <cell r="AZ281">
            <v>3580.06</v>
          </cell>
          <cell r="BA281">
            <v>421683.03</v>
          </cell>
          <cell r="BB281">
            <v>6760</v>
          </cell>
          <cell r="BC281">
            <v>0</v>
          </cell>
          <cell r="BD281">
            <v>0</v>
          </cell>
          <cell r="BE281">
            <v>168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97894.36</v>
          </cell>
          <cell r="CB281">
            <v>0</v>
          </cell>
          <cell r="CC281">
            <v>6635.61</v>
          </cell>
          <cell r="CD281">
            <v>0</v>
          </cell>
          <cell r="CE281">
            <v>87039.96</v>
          </cell>
          <cell r="CF281">
            <v>12914.3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113685.79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27158.52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16370.58</v>
          </cell>
          <cell r="FC281">
            <v>0</v>
          </cell>
          <cell r="FD281">
            <v>12105.98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20935.900000000001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400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6964375.8400000017</v>
          </cell>
        </row>
        <row r="282">
          <cell r="F282" t="str">
            <v>38301</v>
          </cell>
          <cell r="G282">
            <v>461602.48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6272.48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1816.19</v>
          </cell>
          <cell r="V282">
            <v>0</v>
          </cell>
          <cell r="W282">
            <v>0</v>
          </cell>
          <cell r="X282">
            <v>0</v>
          </cell>
          <cell r="Y282">
            <v>11738.8</v>
          </cell>
          <cell r="Z282">
            <v>22827.35</v>
          </cell>
          <cell r="AA282">
            <v>1016.09</v>
          </cell>
          <cell r="AB282">
            <v>0</v>
          </cell>
          <cell r="AC282">
            <v>96764.97</v>
          </cell>
          <cell r="AD282">
            <v>184.01</v>
          </cell>
          <cell r="AE282">
            <v>0</v>
          </cell>
          <cell r="AF282">
            <v>0</v>
          </cell>
          <cell r="AG282">
            <v>15041.75</v>
          </cell>
          <cell r="AH282">
            <v>12918.29</v>
          </cell>
          <cell r="AI282">
            <v>1830911.87</v>
          </cell>
          <cell r="AJ282">
            <v>12940.83</v>
          </cell>
          <cell r="AK282">
            <v>132870.6</v>
          </cell>
          <cell r="AL282">
            <v>0</v>
          </cell>
          <cell r="AM282">
            <v>0</v>
          </cell>
          <cell r="AN282">
            <v>0</v>
          </cell>
          <cell r="AO282">
            <v>148708.19</v>
          </cell>
          <cell r="AP282">
            <v>4870.26</v>
          </cell>
          <cell r="AQ282">
            <v>0</v>
          </cell>
          <cell r="AR282">
            <v>0</v>
          </cell>
          <cell r="AS282">
            <v>30192.67</v>
          </cell>
          <cell r="AT282">
            <v>0</v>
          </cell>
          <cell r="AU282">
            <v>12000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1493.53</v>
          </cell>
          <cell r="BA282">
            <v>0</v>
          </cell>
          <cell r="BB282">
            <v>22410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42530</v>
          </cell>
          <cell r="CB282">
            <v>0</v>
          </cell>
          <cell r="CC282">
            <v>2721</v>
          </cell>
          <cell r="CD282">
            <v>0</v>
          </cell>
          <cell r="CE282">
            <v>52939</v>
          </cell>
          <cell r="CF282">
            <v>5948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32786.75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23831.55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4570.8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2991907.4599999995</v>
          </cell>
        </row>
        <row r="283">
          <cell r="F283" t="str">
            <v>38302</v>
          </cell>
          <cell r="G283">
            <v>253771.15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14618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4869.51</v>
          </cell>
          <cell r="V283">
            <v>0</v>
          </cell>
          <cell r="W283">
            <v>0</v>
          </cell>
          <cell r="X283">
            <v>0</v>
          </cell>
          <cell r="Y283">
            <v>7950</v>
          </cell>
          <cell r="Z283">
            <v>16479.73</v>
          </cell>
          <cell r="AA283">
            <v>2491.7399999999998</v>
          </cell>
          <cell r="AB283">
            <v>0</v>
          </cell>
          <cell r="AC283">
            <v>1943.67</v>
          </cell>
          <cell r="AD283">
            <v>259.82</v>
          </cell>
          <cell r="AE283">
            <v>1150</v>
          </cell>
          <cell r="AF283">
            <v>1056.47</v>
          </cell>
          <cell r="AG283">
            <v>13836.86</v>
          </cell>
          <cell r="AH283">
            <v>16601.349999999999</v>
          </cell>
          <cell r="AI283">
            <v>1465437</v>
          </cell>
          <cell r="AJ283">
            <v>19970.07</v>
          </cell>
          <cell r="AK283">
            <v>190381.16</v>
          </cell>
          <cell r="AL283">
            <v>0</v>
          </cell>
          <cell r="AM283">
            <v>0</v>
          </cell>
          <cell r="AN283">
            <v>0</v>
          </cell>
          <cell r="AO283">
            <v>82376.37</v>
          </cell>
          <cell r="AP283">
            <v>0</v>
          </cell>
          <cell r="AQ283">
            <v>0</v>
          </cell>
          <cell r="AR283">
            <v>0</v>
          </cell>
          <cell r="AS283">
            <v>24318.98</v>
          </cell>
          <cell r="AT283">
            <v>0</v>
          </cell>
          <cell r="AU283">
            <v>12000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1543.98</v>
          </cell>
          <cell r="BA283">
            <v>244876.79999999999</v>
          </cell>
          <cell r="BB283">
            <v>15830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29018</v>
          </cell>
          <cell r="CB283">
            <v>0</v>
          </cell>
          <cell r="CC283">
            <v>1006</v>
          </cell>
          <cell r="CD283">
            <v>0</v>
          </cell>
          <cell r="CE283">
            <v>69889.649999999994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30206.560000000001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16059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7443.95</v>
          </cell>
          <cell r="FC283">
            <v>15733.64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116.2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2561235.66</v>
          </cell>
        </row>
        <row r="284">
          <cell r="F284" t="str">
            <v>38304</v>
          </cell>
          <cell r="G284">
            <v>110858.77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23427.45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114.5</v>
          </cell>
          <cell r="Z284">
            <v>0</v>
          </cell>
          <cell r="AA284">
            <v>649.1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3695.17</v>
          </cell>
          <cell r="AH284">
            <v>0</v>
          </cell>
          <cell r="AI284">
            <v>445044.16</v>
          </cell>
          <cell r="AJ284">
            <v>1411.45</v>
          </cell>
          <cell r="AK284">
            <v>32395.040000000001</v>
          </cell>
          <cell r="AL284">
            <v>0</v>
          </cell>
          <cell r="AM284">
            <v>0</v>
          </cell>
          <cell r="AN284">
            <v>0</v>
          </cell>
          <cell r="AO284">
            <v>15878.03</v>
          </cell>
          <cell r="AP284">
            <v>778.88</v>
          </cell>
          <cell r="AQ284">
            <v>0</v>
          </cell>
          <cell r="AR284">
            <v>0</v>
          </cell>
          <cell r="AS284">
            <v>4718.8999999999996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66732.09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6938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11162.1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723803.64</v>
          </cell>
        </row>
        <row r="285">
          <cell r="F285" t="str">
            <v>38306</v>
          </cell>
          <cell r="G285">
            <v>497692.94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109114.85</v>
          </cell>
          <cell r="U285">
            <v>154.30000000000001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17910.900000000001</v>
          </cell>
          <cell r="AA285">
            <v>2959.37</v>
          </cell>
          <cell r="AB285">
            <v>38.89</v>
          </cell>
          <cell r="AC285">
            <v>0</v>
          </cell>
          <cell r="AD285">
            <v>0</v>
          </cell>
          <cell r="AE285">
            <v>1000</v>
          </cell>
          <cell r="AF285">
            <v>0</v>
          </cell>
          <cell r="AG285">
            <v>8834.6</v>
          </cell>
          <cell r="AH285">
            <v>7043.46</v>
          </cell>
          <cell r="AI285">
            <v>1637497.29</v>
          </cell>
          <cell r="AJ285">
            <v>24085.94</v>
          </cell>
          <cell r="AK285">
            <v>99519.16</v>
          </cell>
          <cell r="AL285">
            <v>0</v>
          </cell>
          <cell r="AM285">
            <v>0</v>
          </cell>
          <cell r="AN285">
            <v>0</v>
          </cell>
          <cell r="AO285">
            <v>129125.5</v>
          </cell>
          <cell r="AP285">
            <v>2462.6999999999998</v>
          </cell>
          <cell r="AQ285">
            <v>0</v>
          </cell>
          <cell r="AR285">
            <v>0</v>
          </cell>
          <cell r="AS285">
            <v>13758.19</v>
          </cell>
          <cell r="AT285">
            <v>0</v>
          </cell>
          <cell r="AU285">
            <v>20804.11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135.6</v>
          </cell>
          <cell r="BA285">
            <v>120601.22</v>
          </cell>
          <cell r="BB285">
            <v>3000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18491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35055</v>
          </cell>
          <cell r="CB285">
            <v>0</v>
          </cell>
          <cell r="CC285">
            <v>3627</v>
          </cell>
          <cell r="CD285">
            <v>0</v>
          </cell>
          <cell r="CE285">
            <v>19453</v>
          </cell>
          <cell r="CF285">
            <v>5740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13613.45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3086.16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288.33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412</v>
          </cell>
          <cell r="FY285">
            <v>0</v>
          </cell>
          <cell r="FZ285">
            <v>0</v>
          </cell>
          <cell r="GA285">
            <v>0</v>
          </cell>
          <cell r="GB285">
            <v>2795504.9600000009</v>
          </cell>
        </row>
        <row r="286">
          <cell r="F286" t="str">
            <v>38308</v>
          </cell>
          <cell r="G286">
            <v>332894.02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3125.42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15403.41</v>
          </cell>
          <cell r="AA286">
            <v>2262.6</v>
          </cell>
          <cell r="AB286">
            <v>0</v>
          </cell>
          <cell r="AC286">
            <v>3600</v>
          </cell>
          <cell r="AD286">
            <v>181.94</v>
          </cell>
          <cell r="AE286">
            <v>0</v>
          </cell>
          <cell r="AF286">
            <v>4458.82</v>
          </cell>
          <cell r="AG286">
            <v>0</v>
          </cell>
          <cell r="AH286">
            <v>9559.43</v>
          </cell>
          <cell r="AI286">
            <v>1502956.06</v>
          </cell>
          <cell r="AJ286">
            <v>3724.23</v>
          </cell>
          <cell r="AK286">
            <v>135556.44</v>
          </cell>
          <cell r="AL286">
            <v>0</v>
          </cell>
          <cell r="AM286">
            <v>0</v>
          </cell>
          <cell r="AN286">
            <v>0</v>
          </cell>
          <cell r="AO286">
            <v>42263.62</v>
          </cell>
          <cell r="AP286">
            <v>3197.1</v>
          </cell>
          <cell r="AQ286">
            <v>0</v>
          </cell>
          <cell r="AR286">
            <v>0</v>
          </cell>
          <cell r="AS286">
            <v>21738.7</v>
          </cell>
          <cell r="AT286">
            <v>0</v>
          </cell>
          <cell r="AU286">
            <v>13235.37</v>
          </cell>
          <cell r="AV286">
            <v>0</v>
          </cell>
          <cell r="AW286">
            <v>0</v>
          </cell>
          <cell r="AX286">
            <v>68.03</v>
          </cell>
          <cell r="AY286">
            <v>0</v>
          </cell>
          <cell r="AZ286">
            <v>231.6</v>
          </cell>
          <cell r="BA286">
            <v>199100.5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18634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6027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35651.17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11242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5101.25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39515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190.5</v>
          </cell>
          <cell r="FY286">
            <v>0</v>
          </cell>
          <cell r="FZ286">
            <v>0</v>
          </cell>
          <cell r="GA286">
            <v>0</v>
          </cell>
          <cell r="GB286">
            <v>2409918.21</v>
          </cell>
        </row>
        <row r="287">
          <cell r="F287" t="str">
            <v>38320</v>
          </cell>
          <cell r="G287">
            <v>595283.96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18185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673.18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28064.85</v>
          </cell>
          <cell r="AA287">
            <v>1332.67</v>
          </cell>
          <cell r="AB287">
            <v>0</v>
          </cell>
          <cell r="AC287">
            <v>3575</v>
          </cell>
          <cell r="AD287">
            <v>161.54</v>
          </cell>
          <cell r="AE287">
            <v>1762.5</v>
          </cell>
          <cell r="AF287">
            <v>192.99</v>
          </cell>
          <cell r="AG287">
            <v>1895.67</v>
          </cell>
          <cell r="AH287">
            <v>9346.2000000000007</v>
          </cell>
          <cell r="AI287">
            <v>1846354.16</v>
          </cell>
          <cell r="AJ287">
            <v>22792.03</v>
          </cell>
          <cell r="AK287">
            <v>126401.96</v>
          </cell>
          <cell r="AL287">
            <v>0</v>
          </cell>
          <cell r="AM287">
            <v>0</v>
          </cell>
          <cell r="AN287">
            <v>24255</v>
          </cell>
          <cell r="AO287">
            <v>125517.45</v>
          </cell>
          <cell r="AP287">
            <v>0</v>
          </cell>
          <cell r="AQ287">
            <v>0</v>
          </cell>
          <cell r="AR287">
            <v>0</v>
          </cell>
          <cell r="AS287">
            <v>64859.82</v>
          </cell>
          <cell r="AT287">
            <v>0</v>
          </cell>
          <cell r="AU287">
            <v>31609.24</v>
          </cell>
          <cell r="AV287">
            <v>0</v>
          </cell>
          <cell r="AW287">
            <v>0</v>
          </cell>
          <cell r="AX287">
            <v>1788.7</v>
          </cell>
          <cell r="AY287">
            <v>0</v>
          </cell>
          <cell r="AZ287">
            <v>3446.91</v>
          </cell>
          <cell r="BA287">
            <v>189158.68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42416.55</v>
          </cell>
          <cell r="CB287">
            <v>0</v>
          </cell>
          <cell r="CC287">
            <v>139.06</v>
          </cell>
          <cell r="CD287">
            <v>0</v>
          </cell>
          <cell r="CE287">
            <v>47689.78</v>
          </cell>
          <cell r="CF287">
            <v>15235.52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79786.679999999993</v>
          </cell>
          <cell r="CT287">
            <v>0</v>
          </cell>
          <cell r="CU287">
            <v>61039.82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16787.560000000001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8624.2999999999993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36767.040000000001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3405143.82</v>
          </cell>
        </row>
        <row r="288">
          <cell r="F288" t="str">
            <v>38322</v>
          </cell>
          <cell r="G288">
            <v>431952.35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7311.05</v>
          </cell>
          <cell r="N288">
            <v>0</v>
          </cell>
          <cell r="O288">
            <v>0</v>
          </cell>
          <cell r="P288">
            <v>0</v>
          </cell>
          <cell r="Q288">
            <v>4075</v>
          </cell>
          <cell r="R288">
            <v>0</v>
          </cell>
          <cell r="S288">
            <v>0</v>
          </cell>
          <cell r="T288">
            <v>0</v>
          </cell>
          <cell r="U288">
            <v>1063.1400000000001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33228.85</v>
          </cell>
          <cell r="AA288">
            <v>2412.36</v>
          </cell>
          <cell r="AB288">
            <v>0</v>
          </cell>
          <cell r="AC288">
            <v>7965</v>
          </cell>
          <cell r="AD288">
            <v>1289.0999999999999</v>
          </cell>
          <cell r="AE288">
            <v>0</v>
          </cell>
          <cell r="AF288">
            <v>2452.19</v>
          </cell>
          <cell r="AG288">
            <v>0</v>
          </cell>
          <cell r="AH288">
            <v>4304.8100000000004</v>
          </cell>
          <cell r="AI288">
            <v>1737613.79</v>
          </cell>
          <cell r="AJ288">
            <v>17406.169999999998</v>
          </cell>
          <cell r="AK288">
            <v>42778.239999999998</v>
          </cell>
          <cell r="AL288">
            <v>0</v>
          </cell>
          <cell r="AM288">
            <v>0</v>
          </cell>
          <cell r="AN288">
            <v>0</v>
          </cell>
          <cell r="AO288">
            <v>115802.62</v>
          </cell>
          <cell r="AP288">
            <v>0</v>
          </cell>
          <cell r="AQ288">
            <v>0</v>
          </cell>
          <cell r="AR288">
            <v>0</v>
          </cell>
          <cell r="AS288">
            <v>24268.6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26.34</v>
          </cell>
          <cell r="AY288">
            <v>0</v>
          </cell>
          <cell r="AZ288">
            <v>190</v>
          </cell>
          <cell r="BA288">
            <v>329551.53999999998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29649</v>
          </cell>
          <cell r="CB288">
            <v>0</v>
          </cell>
          <cell r="CC288">
            <v>0</v>
          </cell>
          <cell r="CD288">
            <v>0</v>
          </cell>
          <cell r="CE288">
            <v>30100</v>
          </cell>
          <cell r="CF288">
            <v>6561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34264.9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34652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2696.45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10990.14</v>
          </cell>
          <cell r="FM288">
            <v>200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985.37</v>
          </cell>
          <cell r="FY288">
            <v>0</v>
          </cell>
          <cell r="FZ288">
            <v>0</v>
          </cell>
          <cell r="GA288">
            <v>0</v>
          </cell>
          <cell r="GB288">
            <v>2913790.0100000007</v>
          </cell>
        </row>
        <row r="289">
          <cell r="F289" t="str">
            <v>38324</v>
          </cell>
          <cell r="G289">
            <v>562797.38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184</v>
          </cell>
          <cell r="N289">
            <v>0</v>
          </cell>
          <cell r="O289">
            <v>0</v>
          </cell>
          <cell r="P289">
            <v>0</v>
          </cell>
          <cell r="Q289">
            <v>4800</v>
          </cell>
          <cell r="R289">
            <v>0</v>
          </cell>
          <cell r="S289">
            <v>0</v>
          </cell>
          <cell r="T289">
            <v>32190.55</v>
          </cell>
          <cell r="U289">
            <v>1375.15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13716.5</v>
          </cell>
          <cell r="AA289">
            <v>219.69</v>
          </cell>
          <cell r="AB289">
            <v>40.299999999999997</v>
          </cell>
          <cell r="AC289">
            <v>588.74</v>
          </cell>
          <cell r="AD289">
            <v>0</v>
          </cell>
          <cell r="AE289">
            <v>0</v>
          </cell>
          <cell r="AF289">
            <v>0</v>
          </cell>
          <cell r="AG289">
            <v>1000</v>
          </cell>
          <cell r="AH289">
            <v>3041.77</v>
          </cell>
          <cell r="AI289">
            <v>1555697.76</v>
          </cell>
          <cell r="AJ289">
            <v>5880.93</v>
          </cell>
          <cell r="AK289">
            <v>8365.68</v>
          </cell>
          <cell r="AL289">
            <v>0</v>
          </cell>
          <cell r="AM289">
            <v>0</v>
          </cell>
          <cell r="AN289">
            <v>0</v>
          </cell>
          <cell r="AO289">
            <v>53072.28</v>
          </cell>
          <cell r="AP289">
            <v>8898.2900000000009</v>
          </cell>
          <cell r="AQ289">
            <v>0</v>
          </cell>
          <cell r="AR289">
            <v>0</v>
          </cell>
          <cell r="AS289">
            <v>18442.060000000001</v>
          </cell>
          <cell r="AT289">
            <v>0</v>
          </cell>
          <cell r="AU289">
            <v>6221.37</v>
          </cell>
          <cell r="AV289">
            <v>0</v>
          </cell>
          <cell r="AW289">
            <v>0</v>
          </cell>
          <cell r="AX289">
            <v>1411.48</v>
          </cell>
          <cell r="AY289">
            <v>955.67</v>
          </cell>
          <cell r="AZ289">
            <v>628.19000000000005</v>
          </cell>
          <cell r="BA289">
            <v>265568.39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19195</v>
          </cell>
          <cell r="CB289">
            <v>0</v>
          </cell>
          <cell r="CC289">
            <v>0</v>
          </cell>
          <cell r="CD289">
            <v>0</v>
          </cell>
          <cell r="CE289">
            <v>19438.080000000002</v>
          </cell>
          <cell r="CF289">
            <v>3073.96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711.87</v>
          </cell>
          <cell r="CR289">
            <v>0</v>
          </cell>
          <cell r="CS289">
            <v>20572.43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1570.24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2609657.7600000007</v>
          </cell>
        </row>
        <row r="290">
          <cell r="F290" t="str">
            <v>39002</v>
          </cell>
          <cell r="G290">
            <v>983055.11</v>
          </cell>
          <cell r="H290">
            <v>4.0999999999999996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25384.36</v>
          </cell>
          <cell r="U290">
            <v>27.4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13189.14</v>
          </cell>
          <cell r="AA290">
            <v>24947.29</v>
          </cell>
          <cell r="AB290">
            <v>0</v>
          </cell>
          <cell r="AC290">
            <v>3000</v>
          </cell>
          <cell r="AD290">
            <v>840.55</v>
          </cell>
          <cell r="AE290">
            <v>0</v>
          </cell>
          <cell r="AF290">
            <v>0</v>
          </cell>
          <cell r="AG290">
            <v>16791.88</v>
          </cell>
          <cell r="AH290">
            <v>117892.59</v>
          </cell>
          <cell r="AI290">
            <v>3975663.7</v>
          </cell>
          <cell r="AJ290">
            <v>60650.67</v>
          </cell>
          <cell r="AK290">
            <v>505938.88</v>
          </cell>
          <cell r="AL290">
            <v>0</v>
          </cell>
          <cell r="AM290">
            <v>0</v>
          </cell>
          <cell r="AN290">
            <v>0</v>
          </cell>
          <cell r="AO290">
            <v>437980.18</v>
          </cell>
          <cell r="AP290">
            <v>49825.55</v>
          </cell>
          <cell r="AQ290">
            <v>0</v>
          </cell>
          <cell r="AR290">
            <v>0</v>
          </cell>
          <cell r="AS290">
            <v>167482.07</v>
          </cell>
          <cell r="AT290">
            <v>0</v>
          </cell>
          <cell r="AU290">
            <v>33847.93</v>
          </cell>
          <cell r="AV290">
            <v>0</v>
          </cell>
          <cell r="AW290">
            <v>177933.09</v>
          </cell>
          <cell r="AX290">
            <v>623.61</v>
          </cell>
          <cell r="AY290">
            <v>0</v>
          </cell>
          <cell r="AZ290">
            <v>8488.31</v>
          </cell>
          <cell r="BA290">
            <v>117021.31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7078.04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157786.93</v>
          </cell>
          <cell r="CB290">
            <v>0</v>
          </cell>
          <cell r="CC290">
            <v>0</v>
          </cell>
          <cell r="CD290">
            <v>0</v>
          </cell>
          <cell r="CE290">
            <v>376331.38</v>
          </cell>
          <cell r="CF290">
            <v>21647.33</v>
          </cell>
          <cell r="CG290">
            <v>21188.799999999999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3149.43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9213.4</v>
          </cell>
          <cell r="CS290">
            <v>462114.24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3436.69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34087.79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30662.49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7847284.2399999993</v>
          </cell>
        </row>
        <row r="291">
          <cell r="F291" t="str">
            <v>39003</v>
          </cell>
          <cell r="G291">
            <v>2725444.8</v>
          </cell>
          <cell r="H291">
            <v>0</v>
          </cell>
          <cell r="I291">
            <v>23935.78</v>
          </cell>
          <cell r="J291">
            <v>7194.08</v>
          </cell>
          <cell r="K291">
            <v>0</v>
          </cell>
          <cell r="L291">
            <v>2834.08</v>
          </cell>
          <cell r="M291">
            <v>21586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2400</v>
          </cell>
          <cell r="S291">
            <v>0</v>
          </cell>
          <cell r="T291">
            <v>0</v>
          </cell>
          <cell r="U291">
            <v>24800.85</v>
          </cell>
          <cell r="V291">
            <v>505.2</v>
          </cell>
          <cell r="W291">
            <v>0</v>
          </cell>
          <cell r="X291">
            <v>0</v>
          </cell>
          <cell r="Y291">
            <v>0</v>
          </cell>
          <cell r="Z291">
            <v>139347.99</v>
          </cell>
          <cell r="AA291">
            <v>11500.89</v>
          </cell>
          <cell r="AB291">
            <v>0</v>
          </cell>
          <cell r="AC291">
            <v>184</v>
          </cell>
          <cell r="AD291">
            <v>2091.94</v>
          </cell>
          <cell r="AE291">
            <v>4034</v>
          </cell>
          <cell r="AF291">
            <v>0</v>
          </cell>
          <cell r="AG291">
            <v>14266.32</v>
          </cell>
          <cell r="AH291">
            <v>0</v>
          </cell>
          <cell r="AI291">
            <v>7981822.8399999999</v>
          </cell>
          <cell r="AJ291">
            <v>178008.14</v>
          </cell>
          <cell r="AK291">
            <v>503955.16</v>
          </cell>
          <cell r="AL291">
            <v>0</v>
          </cell>
          <cell r="AM291">
            <v>0</v>
          </cell>
          <cell r="AN291">
            <v>0</v>
          </cell>
          <cell r="AO291">
            <v>827033.97</v>
          </cell>
          <cell r="AP291">
            <v>39944.44</v>
          </cell>
          <cell r="AQ291">
            <v>0</v>
          </cell>
          <cell r="AR291">
            <v>0</v>
          </cell>
          <cell r="AS291">
            <v>282849.33</v>
          </cell>
          <cell r="AT291">
            <v>0</v>
          </cell>
          <cell r="AU291">
            <v>34706.85</v>
          </cell>
          <cell r="AV291">
            <v>0</v>
          </cell>
          <cell r="AW291">
            <v>89397.91</v>
          </cell>
          <cell r="AX291">
            <v>13309.3</v>
          </cell>
          <cell r="AY291">
            <v>0</v>
          </cell>
          <cell r="AZ291">
            <v>8175.58</v>
          </cell>
          <cell r="BA291">
            <v>747548.17</v>
          </cell>
          <cell r="BB291">
            <v>2588.84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2281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14185.63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275387</v>
          </cell>
          <cell r="CB291">
            <v>0</v>
          </cell>
          <cell r="CC291">
            <v>8460.83</v>
          </cell>
          <cell r="CD291">
            <v>0</v>
          </cell>
          <cell r="CE291">
            <v>401293.38</v>
          </cell>
          <cell r="CF291">
            <v>31780.27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286061.28999999998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32580.73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6249.32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1620</v>
          </cell>
          <cell r="FY291">
            <v>0</v>
          </cell>
          <cell r="FZ291">
            <v>0</v>
          </cell>
          <cell r="GA291">
            <v>0</v>
          </cell>
          <cell r="GB291">
            <v>14749365.910000002</v>
          </cell>
        </row>
        <row r="292">
          <cell r="F292" t="str">
            <v>39007</v>
          </cell>
          <cell r="G292">
            <v>13949355.42</v>
          </cell>
          <cell r="H292">
            <v>2928.02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141357.89000000001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2804</v>
          </cell>
          <cell r="U292">
            <v>26345.42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86244.81</v>
          </cell>
          <cell r="AA292">
            <v>156924.68</v>
          </cell>
          <cell r="AB292">
            <v>0</v>
          </cell>
          <cell r="AC292">
            <v>118942.33</v>
          </cell>
          <cell r="AD292">
            <v>37266.78</v>
          </cell>
          <cell r="AE292">
            <v>15797.27</v>
          </cell>
          <cell r="AF292">
            <v>15539.44</v>
          </cell>
          <cell r="AG292">
            <v>391028.22</v>
          </cell>
          <cell r="AH292">
            <v>165719.01999999999</v>
          </cell>
          <cell r="AI292">
            <v>99676897.799999997</v>
          </cell>
          <cell r="AJ292">
            <v>3135464.43</v>
          </cell>
          <cell r="AK292">
            <v>16852598.079999998</v>
          </cell>
          <cell r="AL292">
            <v>0</v>
          </cell>
          <cell r="AM292">
            <v>0</v>
          </cell>
          <cell r="AN292">
            <v>0</v>
          </cell>
          <cell r="AO292">
            <v>12072510.01</v>
          </cell>
          <cell r="AP292">
            <v>941198.6</v>
          </cell>
          <cell r="AQ292">
            <v>0</v>
          </cell>
          <cell r="AR292">
            <v>0</v>
          </cell>
          <cell r="AS292">
            <v>6288643.2999999998</v>
          </cell>
          <cell r="AT292">
            <v>415064.47</v>
          </cell>
          <cell r="AU292">
            <v>2559278.96</v>
          </cell>
          <cell r="AV292">
            <v>9488.27</v>
          </cell>
          <cell r="AW292">
            <v>5640055.7000000002</v>
          </cell>
          <cell r="AX292">
            <v>161321.25</v>
          </cell>
          <cell r="AY292">
            <v>0</v>
          </cell>
          <cell r="AZ292">
            <v>142283.39000000001</v>
          </cell>
          <cell r="BA292">
            <v>2861525.47</v>
          </cell>
          <cell r="BB292">
            <v>389580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124365.17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178156.84</v>
          </cell>
          <cell r="BQ292">
            <v>0</v>
          </cell>
          <cell r="BR292">
            <v>24514.560000000001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3376331.33</v>
          </cell>
          <cell r="CB292">
            <v>0</v>
          </cell>
          <cell r="CC292">
            <v>123133</v>
          </cell>
          <cell r="CD292">
            <v>84828.63</v>
          </cell>
          <cell r="CE292">
            <v>8390716.2300000004</v>
          </cell>
          <cell r="CF292">
            <v>892137.29</v>
          </cell>
          <cell r="CG292">
            <v>1695845.14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839469.31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183224.95999999999</v>
          </cell>
          <cell r="CS292">
            <v>8665287.2599999998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57334.43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60000</v>
          </cell>
          <cell r="DY292">
            <v>110464.23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458278.9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418053.58</v>
          </cell>
          <cell r="FC292">
            <v>294894.48</v>
          </cell>
          <cell r="FD292">
            <v>0</v>
          </cell>
          <cell r="FE292">
            <v>0</v>
          </cell>
          <cell r="FF292">
            <v>0</v>
          </cell>
          <cell r="FG292">
            <v>88600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156149.38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12973.39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192490921.13999996</v>
          </cell>
        </row>
        <row r="293">
          <cell r="F293" t="str">
            <v>39090</v>
          </cell>
          <cell r="G293">
            <v>4500244.09</v>
          </cell>
          <cell r="H293">
            <v>1706.35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312700.90000000002</v>
          </cell>
          <cell r="AA293">
            <v>32833.230000000003</v>
          </cell>
          <cell r="AB293">
            <v>0</v>
          </cell>
          <cell r="AC293">
            <v>50385.58</v>
          </cell>
          <cell r="AD293">
            <v>2522.94</v>
          </cell>
          <cell r="AE293">
            <v>15335.35</v>
          </cell>
          <cell r="AF293">
            <v>0</v>
          </cell>
          <cell r="AG293">
            <v>34754.949999999997</v>
          </cell>
          <cell r="AH293">
            <v>89931.72</v>
          </cell>
          <cell r="AI293">
            <v>19053329.84</v>
          </cell>
          <cell r="AJ293">
            <v>570593.11</v>
          </cell>
          <cell r="AK293">
            <v>1998561.16</v>
          </cell>
          <cell r="AL293">
            <v>0</v>
          </cell>
          <cell r="AM293">
            <v>0</v>
          </cell>
          <cell r="AN293">
            <v>0</v>
          </cell>
          <cell r="AO293">
            <v>2100316.94</v>
          </cell>
          <cell r="AP293">
            <v>170463.68</v>
          </cell>
          <cell r="AQ293">
            <v>0</v>
          </cell>
          <cell r="AR293">
            <v>0</v>
          </cell>
          <cell r="AS293">
            <v>866097.27</v>
          </cell>
          <cell r="AT293">
            <v>0</v>
          </cell>
          <cell r="AU293">
            <v>93669.58</v>
          </cell>
          <cell r="AV293">
            <v>0</v>
          </cell>
          <cell r="AW293">
            <v>383549.45</v>
          </cell>
          <cell r="AX293">
            <v>30902.43</v>
          </cell>
          <cell r="AY293">
            <v>0</v>
          </cell>
          <cell r="AZ293">
            <v>20664.939999999999</v>
          </cell>
          <cell r="BA293">
            <v>1135455.54</v>
          </cell>
          <cell r="BB293">
            <v>3394.55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33484.559999999998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562274</v>
          </cell>
          <cell r="CB293">
            <v>0</v>
          </cell>
          <cell r="CC293">
            <v>13754.79</v>
          </cell>
          <cell r="CD293">
            <v>0</v>
          </cell>
          <cell r="CE293">
            <v>435713.04</v>
          </cell>
          <cell r="CF293">
            <v>150683.18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74966.649999999994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854327.31</v>
          </cell>
          <cell r="CT293">
            <v>0</v>
          </cell>
          <cell r="CU293">
            <v>70699.789999999994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201068.14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127952.05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1482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1000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33995019.109999992</v>
          </cell>
        </row>
        <row r="294">
          <cell r="F294" t="str">
            <v>39119</v>
          </cell>
          <cell r="G294">
            <v>5329972.9800000004</v>
          </cell>
          <cell r="H294">
            <v>554.21</v>
          </cell>
          <cell r="I294">
            <v>8424.82</v>
          </cell>
          <cell r="J294">
            <v>0</v>
          </cell>
          <cell r="K294">
            <v>0</v>
          </cell>
          <cell r="L294">
            <v>43634.97</v>
          </cell>
          <cell r="M294">
            <v>144492.4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33100</v>
          </cell>
          <cell r="T294">
            <v>0</v>
          </cell>
          <cell r="U294">
            <v>4327.3100000000004</v>
          </cell>
          <cell r="V294">
            <v>0</v>
          </cell>
          <cell r="W294">
            <v>0</v>
          </cell>
          <cell r="X294">
            <v>0</v>
          </cell>
          <cell r="Y294">
            <v>16050.09</v>
          </cell>
          <cell r="Z294">
            <v>341705.56</v>
          </cell>
          <cell r="AA294">
            <v>38874.519999999997</v>
          </cell>
          <cell r="AB294">
            <v>0</v>
          </cell>
          <cell r="AC294">
            <v>2719.73</v>
          </cell>
          <cell r="AD294">
            <v>5354.54</v>
          </cell>
          <cell r="AE294">
            <v>1382.5</v>
          </cell>
          <cell r="AF294">
            <v>33902.86</v>
          </cell>
          <cell r="AG294">
            <v>47800.27</v>
          </cell>
          <cell r="AH294">
            <v>55998.66</v>
          </cell>
          <cell r="AI294">
            <v>21836812.82</v>
          </cell>
          <cell r="AJ294">
            <v>865720.04</v>
          </cell>
          <cell r="AK294">
            <v>2546593.08</v>
          </cell>
          <cell r="AL294">
            <v>0</v>
          </cell>
          <cell r="AM294">
            <v>0</v>
          </cell>
          <cell r="AN294">
            <v>608.41</v>
          </cell>
          <cell r="AO294">
            <v>2878292.23</v>
          </cell>
          <cell r="AP294">
            <v>109089.97</v>
          </cell>
          <cell r="AQ294">
            <v>119251.77</v>
          </cell>
          <cell r="AR294">
            <v>0</v>
          </cell>
          <cell r="AS294">
            <v>814767.46</v>
          </cell>
          <cell r="AT294">
            <v>0</v>
          </cell>
          <cell r="AU294">
            <v>180437.49</v>
          </cell>
          <cell r="AV294">
            <v>0</v>
          </cell>
          <cell r="AW294">
            <v>260048.03</v>
          </cell>
          <cell r="AX294">
            <v>35778.04</v>
          </cell>
          <cell r="AY294">
            <v>0</v>
          </cell>
          <cell r="AZ294">
            <v>23555.06</v>
          </cell>
          <cell r="BA294">
            <v>946488.51</v>
          </cell>
          <cell r="BB294">
            <v>476515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38607.9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702112.49</v>
          </cell>
          <cell r="CB294">
            <v>0</v>
          </cell>
          <cell r="CC294">
            <v>39885.4</v>
          </cell>
          <cell r="CD294">
            <v>0</v>
          </cell>
          <cell r="CE294">
            <v>1280942.21</v>
          </cell>
          <cell r="CF294">
            <v>94170.03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44563.98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8587.09</v>
          </cell>
          <cell r="CS294">
            <v>876230.11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114175.8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56200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3220</v>
          </cell>
          <cell r="FS294">
            <v>5541.66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40466490</v>
          </cell>
        </row>
        <row r="295">
          <cell r="F295" t="str">
            <v>39120</v>
          </cell>
          <cell r="G295">
            <v>259699.15</v>
          </cell>
          <cell r="H295">
            <v>0</v>
          </cell>
          <cell r="I295">
            <v>243.34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4300.91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9118.23</v>
          </cell>
          <cell r="AA295">
            <v>13583.58</v>
          </cell>
          <cell r="AB295">
            <v>0</v>
          </cell>
          <cell r="AC295">
            <v>25781.07</v>
          </cell>
          <cell r="AD295">
            <v>1729.85</v>
          </cell>
          <cell r="AE295">
            <v>839.26</v>
          </cell>
          <cell r="AF295">
            <v>4321.43</v>
          </cell>
          <cell r="AG295">
            <v>36429.839999999997</v>
          </cell>
          <cell r="AH295">
            <v>121324.54</v>
          </cell>
          <cell r="AI295">
            <v>6071796.6799999997</v>
          </cell>
          <cell r="AJ295">
            <v>95982.79</v>
          </cell>
          <cell r="AK295">
            <v>1127513.6000000001</v>
          </cell>
          <cell r="AL295">
            <v>0</v>
          </cell>
          <cell r="AM295">
            <v>0</v>
          </cell>
          <cell r="AN295">
            <v>0</v>
          </cell>
          <cell r="AO295">
            <v>647515.99</v>
          </cell>
          <cell r="AP295">
            <v>23151.91</v>
          </cell>
          <cell r="AQ295">
            <v>0</v>
          </cell>
          <cell r="AR295">
            <v>0</v>
          </cell>
          <cell r="AS295">
            <v>392381.68</v>
          </cell>
          <cell r="AT295">
            <v>0</v>
          </cell>
          <cell r="AU295">
            <v>141825.38</v>
          </cell>
          <cell r="AV295">
            <v>0</v>
          </cell>
          <cell r="AW295">
            <v>390389.89</v>
          </cell>
          <cell r="AX295">
            <v>5969.41</v>
          </cell>
          <cell r="AY295">
            <v>0</v>
          </cell>
          <cell r="AZ295">
            <v>13063.92</v>
          </cell>
          <cell r="BA295">
            <v>153315.82999999999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10420.4</v>
          </cell>
          <cell r="BQ295">
            <v>0</v>
          </cell>
          <cell r="BR295">
            <v>1614.56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192823</v>
          </cell>
          <cell r="CB295">
            <v>0</v>
          </cell>
          <cell r="CC295">
            <v>6659.77</v>
          </cell>
          <cell r="CD295">
            <v>0</v>
          </cell>
          <cell r="CE295">
            <v>480647.43</v>
          </cell>
          <cell r="CF295">
            <v>80530</v>
          </cell>
          <cell r="CG295">
            <v>114856.66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52166.7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14466.92</v>
          </cell>
          <cell r="CS295">
            <v>612690.75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74150.66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43123.93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3313.32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11227742.380000001</v>
          </cell>
        </row>
        <row r="296">
          <cell r="F296" t="str">
            <v>39200</v>
          </cell>
          <cell r="G296">
            <v>1239496.56</v>
          </cell>
          <cell r="H296">
            <v>0</v>
          </cell>
          <cell r="I296">
            <v>175.07</v>
          </cell>
          <cell r="J296">
            <v>0</v>
          </cell>
          <cell r="K296">
            <v>0</v>
          </cell>
          <cell r="L296">
            <v>113117.09</v>
          </cell>
          <cell r="M296">
            <v>685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9670</v>
          </cell>
          <cell r="V296">
            <v>41855.06</v>
          </cell>
          <cell r="W296">
            <v>0</v>
          </cell>
          <cell r="X296">
            <v>0</v>
          </cell>
          <cell r="Y296">
            <v>3681.87</v>
          </cell>
          <cell r="Z296">
            <v>21319.9</v>
          </cell>
          <cell r="AA296">
            <v>53499.05</v>
          </cell>
          <cell r="AB296">
            <v>0</v>
          </cell>
          <cell r="AC296">
            <v>19724.61</v>
          </cell>
          <cell r="AD296">
            <v>5159.91</v>
          </cell>
          <cell r="AE296">
            <v>30569</v>
          </cell>
          <cell r="AF296">
            <v>25000</v>
          </cell>
          <cell r="AG296">
            <v>92131.839999999997</v>
          </cell>
          <cell r="AH296">
            <v>342714.76</v>
          </cell>
          <cell r="AI296">
            <v>21661403.620000001</v>
          </cell>
          <cell r="AJ296">
            <v>570369.32999999996</v>
          </cell>
          <cell r="AK296">
            <v>4082045.92</v>
          </cell>
          <cell r="AL296">
            <v>0</v>
          </cell>
          <cell r="AM296">
            <v>0</v>
          </cell>
          <cell r="AN296">
            <v>0</v>
          </cell>
          <cell r="AO296">
            <v>2643890.38</v>
          </cell>
          <cell r="AP296">
            <v>140463.6</v>
          </cell>
          <cell r="AQ296">
            <v>0</v>
          </cell>
          <cell r="AR296">
            <v>0</v>
          </cell>
          <cell r="AS296">
            <v>1251765.3999999999</v>
          </cell>
          <cell r="AT296">
            <v>0</v>
          </cell>
          <cell r="AU296">
            <v>431773.98</v>
          </cell>
          <cell r="AV296">
            <v>0</v>
          </cell>
          <cell r="AW296">
            <v>1252087.48</v>
          </cell>
          <cell r="AX296">
            <v>33990.44</v>
          </cell>
          <cell r="AY296">
            <v>0</v>
          </cell>
          <cell r="AZ296">
            <v>27947.38</v>
          </cell>
          <cell r="BA296">
            <v>941385.76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39610.61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712016</v>
          </cell>
          <cell r="CB296">
            <v>0</v>
          </cell>
          <cell r="CC296">
            <v>34133</v>
          </cell>
          <cell r="CD296">
            <v>0</v>
          </cell>
          <cell r="CE296">
            <v>1407312</v>
          </cell>
          <cell r="CF296">
            <v>189268</v>
          </cell>
          <cell r="CG296">
            <v>427063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271056.7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59979.6</v>
          </cell>
          <cell r="CS296">
            <v>1852496.61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327562.99</v>
          </cell>
          <cell r="DY296">
            <v>35942.870000000003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174370.23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7205.63</v>
          </cell>
          <cell r="FS296">
            <v>240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40574180.249999993</v>
          </cell>
        </row>
        <row r="297">
          <cell r="F297" t="str">
            <v>39201</v>
          </cell>
          <cell r="G297">
            <v>2040660.01</v>
          </cell>
          <cell r="H297">
            <v>0</v>
          </cell>
          <cell r="I297">
            <v>566.6</v>
          </cell>
          <cell r="J297">
            <v>0</v>
          </cell>
          <cell r="K297">
            <v>0</v>
          </cell>
          <cell r="L297">
            <v>0</v>
          </cell>
          <cell r="M297">
            <v>79527.23</v>
          </cell>
          <cell r="N297">
            <v>0</v>
          </cell>
          <cell r="O297">
            <v>0</v>
          </cell>
          <cell r="P297">
            <v>0</v>
          </cell>
          <cell r="Q297">
            <v>29445</v>
          </cell>
          <cell r="R297">
            <v>0</v>
          </cell>
          <cell r="S297">
            <v>0</v>
          </cell>
          <cell r="T297">
            <v>0</v>
          </cell>
          <cell r="U297">
            <v>24062.85</v>
          </cell>
          <cell r="V297">
            <v>5044</v>
          </cell>
          <cell r="W297">
            <v>0</v>
          </cell>
          <cell r="X297">
            <v>0</v>
          </cell>
          <cell r="Y297">
            <v>0</v>
          </cell>
          <cell r="Z297">
            <v>56366.98</v>
          </cell>
          <cell r="AA297">
            <v>66100.3</v>
          </cell>
          <cell r="AB297">
            <v>0</v>
          </cell>
          <cell r="AC297">
            <v>18887.18</v>
          </cell>
          <cell r="AD297">
            <v>4970.46</v>
          </cell>
          <cell r="AE297">
            <v>51800</v>
          </cell>
          <cell r="AF297">
            <v>2485.42</v>
          </cell>
          <cell r="AG297">
            <v>28049.77</v>
          </cell>
          <cell r="AH297">
            <v>1125387.23</v>
          </cell>
          <cell r="AI297">
            <v>40180476.770000003</v>
          </cell>
          <cell r="AJ297">
            <v>1097536.28</v>
          </cell>
          <cell r="AK297">
            <v>8315817.2800000003</v>
          </cell>
          <cell r="AL297">
            <v>0</v>
          </cell>
          <cell r="AM297">
            <v>0</v>
          </cell>
          <cell r="AN297">
            <v>0</v>
          </cell>
          <cell r="AO297">
            <v>5466514.7199999997</v>
          </cell>
          <cell r="AP297">
            <v>281576.88</v>
          </cell>
          <cell r="AQ297">
            <v>0</v>
          </cell>
          <cell r="AR297">
            <v>0</v>
          </cell>
          <cell r="AS297">
            <v>2522607.65</v>
          </cell>
          <cell r="AT297">
            <v>0</v>
          </cell>
          <cell r="AU297">
            <v>254966.39999999999</v>
          </cell>
          <cell r="AV297">
            <v>0</v>
          </cell>
          <cell r="AW297">
            <v>2102131.73</v>
          </cell>
          <cell r="AX297">
            <v>64954.26</v>
          </cell>
          <cell r="AY297">
            <v>0</v>
          </cell>
          <cell r="AZ297">
            <v>72260.95</v>
          </cell>
          <cell r="BA297">
            <v>2165012.66</v>
          </cell>
          <cell r="BB297">
            <v>51620.56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4188.8</v>
          </cell>
          <cell r="BN297">
            <v>0</v>
          </cell>
          <cell r="BO297">
            <v>0</v>
          </cell>
          <cell r="BP297">
            <v>72877.119999999995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1281814.3500000001</v>
          </cell>
          <cell r="CB297">
            <v>0</v>
          </cell>
          <cell r="CC297">
            <v>54273.65</v>
          </cell>
          <cell r="CD297">
            <v>0</v>
          </cell>
          <cell r="CE297">
            <v>2820760.31</v>
          </cell>
          <cell r="CF297">
            <v>438884.56</v>
          </cell>
          <cell r="CG297">
            <v>2940599.65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114278.44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71560.960000000006</v>
          </cell>
          <cell r="CS297">
            <v>4312836.6500000004</v>
          </cell>
          <cell r="CT297">
            <v>0</v>
          </cell>
          <cell r="CU297">
            <v>395886.29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543446.76</v>
          </cell>
          <cell r="DY297">
            <v>145327.42000000001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21597.82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83931.75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245439.84</v>
          </cell>
          <cell r="FC297">
            <v>0</v>
          </cell>
          <cell r="FD297">
            <v>89675.73</v>
          </cell>
          <cell r="FE297">
            <v>0</v>
          </cell>
          <cell r="FF297">
            <v>0</v>
          </cell>
          <cell r="FG297">
            <v>0</v>
          </cell>
          <cell r="FH297">
            <v>3916.62</v>
          </cell>
          <cell r="FI297">
            <v>0</v>
          </cell>
          <cell r="FJ297">
            <v>0</v>
          </cell>
          <cell r="FK297">
            <v>17808.52</v>
          </cell>
          <cell r="FL297">
            <v>0</v>
          </cell>
          <cell r="FM297">
            <v>20499.77</v>
          </cell>
          <cell r="FN297">
            <v>0</v>
          </cell>
          <cell r="FO297">
            <v>13107.23</v>
          </cell>
          <cell r="FP297">
            <v>0</v>
          </cell>
          <cell r="FQ297">
            <v>39131.86</v>
          </cell>
          <cell r="FR297">
            <v>25494.79</v>
          </cell>
          <cell r="FS297">
            <v>881.36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79867049.420000032</v>
          </cell>
        </row>
        <row r="298">
          <cell r="F298" t="str">
            <v>39202</v>
          </cell>
          <cell r="G298">
            <v>1170139.03</v>
          </cell>
          <cell r="H298">
            <v>49.56</v>
          </cell>
          <cell r="I298">
            <v>111.61</v>
          </cell>
          <cell r="J298">
            <v>0</v>
          </cell>
          <cell r="K298">
            <v>0</v>
          </cell>
          <cell r="L298">
            <v>0</v>
          </cell>
          <cell r="M298">
            <v>645</v>
          </cell>
          <cell r="N298">
            <v>0</v>
          </cell>
          <cell r="O298">
            <v>0</v>
          </cell>
          <cell r="P298">
            <v>0</v>
          </cell>
          <cell r="Q298">
            <v>30800</v>
          </cell>
          <cell r="R298">
            <v>0</v>
          </cell>
          <cell r="S298">
            <v>0</v>
          </cell>
          <cell r="T298">
            <v>0</v>
          </cell>
          <cell r="U298">
            <v>34668.06</v>
          </cell>
          <cell r="V298">
            <v>0</v>
          </cell>
          <cell r="W298">
            <v>0</v>
          </cell>
          <cell r="X298">
            <v>0</v>
          </cell>
          <cell r="Y298">
            <v>9454.2999999999993</v>
          </cell>
          <cell r="Z298">
            <v>30256.45</v>
          </cell>
          <cell r="AA298">
            <v>44907.75</v>
          </cell>
          <cell r="AB298">
            <v>0</v>
          </cell>
          <cell r="AC298">
            <v>34806.94</v>
          </cell>
          <cell r="AD298">
            <v>4173.6499999999996</v>
          </cell>
          <cell r="AE298">
            <v>4274.16</v>
          </cell>
          <cell r="AF298">
            <v>216874.9</v>
          </cell>
          <cell r="AG298">
            <v>96508.5</v>
          </cell>
          <cell r="AH298">
            <v>0</v>
          </cell>
          <cell r="AI298">
            <v>24002690.460000001</v>
          </cell>
          <cell r="AJ298">
            <v>644821.76000000001</v>
          </cell>
          <cell r="AK298">
            <v>5367361.88</v>
          </cell>
          <cell r="AL298">
            <v>0</v>
          </cell>
          <cell r="AM298">
            <v>0</v>
          </cell>
          <cell r="AN298">
            <v>0</v>
          </cell>
          <cell r="AO298">
            <v>2858146.03</v>
          </cell>
          <cell r="AP298">
            <v>219513.13</v>
          </cell>
          <cell r="AQ298">
            <v>0</v>
          </cell>
          <cell r="AR298">
            <v>0</v>
          </cell>
          <cell r="AS298">
            <v>1685757.17</v>
          </cell>
          <cell r="AT298">
            <v>0</v>
          </cell>
          <cell r="AU298">
            <v>338314.72</v>
          </cell>
          <cell r="AV298">
            <v>0</v>
          </cell>
          <cell r="AW298">
            <v>1064045.76</v>
          </cell>
          <cell r="AX298">
            <v>37457.440000000002</v>
          </cell>
          <cell r="AY298">
            <v>0</v>
          </cell>
          <cell r="AZ298">
            <v>113898.89</v>
          </cell>
          <cell r="BA298">
            <v>824665.15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78447.259999999995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61058.239999999998</v>
          </cell>
          <cell r="BO298">
            <v>0</v>
          </cell>
          <cell r="BP298">
            <v>41577.550000000003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719452.15</v>
          </cell>
          <cell r="CB298">
            <v>0</v>
          </cell>
          <cell r="CC298">
            <v>30996.06</v>
          </cell>
          <cell r="CD298">
            <v>0</v>
          </cell>
          <cell r="CE298">
            <v>1773780.05</v>
          </cell>
          <cell r="CF298">
            <v>276651.71000000002</v>
          </cell>
          <cell r="CG298">
            <v>447629.94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176953.9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2287207.7400000002</v>
          </cell>
          <cell r="CT298">
            <v>0</v>
          </cell>
          <cell r="CU298">
            <v>1347.24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117018.51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260690.32</v>
          </cell>
          <cell r="DY298">
            <v>434371.84000000003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40460.089999999997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207239.6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5000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5076.04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45799300.539999999</v>
          </cell>
        </row>
        <row r="299">
          <cell r="F299" t="str">
            <v>39203</v>
          </cell>
          <cell r="G299">
            <v>1485389.19</v>
          </cell>
          <cell r="H299">
            <v>0</v>
          </cell>
          <cell r="I299">
            <v>3037.78</v>
          </cell>
          <cell r="J299">
            <v>481.85</v>
          </cell>
          <cell r="K299">
            <v>0</v>
          </cell>
          <cell r="L299">
            <v>0</v>
          </cell>
          <cell r="M299">
            <v>525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468.25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63549.53</v>
          </cell>
          <cell r="AA299">
            <v>10155.129999999999</v>
          </cell>
          <cell r="AB299">
            <v>0</v>
          </cell>
          <cell r="AC299">
            <v>0</v>
          </cell>
          <cell r="AD299">
            <v>899.66</v>
          </cell>
          <cell r="AE299">
            <v>1815.5</v>
          </cell>
          <cell r="AF299">
            <v>23026.11</v>
          </cell>
          <cell r="AG299">
            <v>48707.51</v>
          </cell>
          <cell r="AH299">
            <v>64165.8</v>
          </cell>
          <cell r="AI299">
            <v>7063310.0300000003</v>
          </cell>
          <cell r="AJ299">
            <v>224894.71</v>
          </cell>
          <cell r="AK299">
            <v>1082436.72</v>
          </cell>
          <cell r="AL299">
            <v>0</v>
          </cell>
          <cell r="AM299">
            <v>0</v>
          </cell>
          <cell r="AN299">
            <v>0</v>
          </cell>
          <cell r="AO299">
            <v>909166.23</v>
          </cell>
          <cell r="AP299">
            <v>76145.08</v>
          </cell>
          <cell r="AQ299">
            <v>0</v>
          </cell>
          <cell r="AR299">
            <v>0</v>
          </cell>
          <cell r="AS299">
            <v>447978.65</v>
          </cell>
          <cell r="AT299">
            <v>0</v>
          </cell>
          <cell r="AU299">
            <v>127066.67</v>
          </cell>
          <cell r="AV299">
            <v>0</v>
          </cell>
          <cell r="AW299">
            <v>353679.6</v>
          </cell>
          <cell r="AX299">
            <v>0</v>
          </cell>
          <cell r="AY299">
            <v>0</v>
          </cell>
          <cell r="AZ299">
            <v>14017.57</v>
          </cell>
          <cell r="BA299">
            <v>554211.02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12669.22</v>
          </cell>
          <cell r="BQ299">
            <v>0</v>
          </cell>
          <cell r="BR299">
            <v>1878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249799</v>
          </cell>
          <cell r="CB299">
            <v>0</v>
          </cell>
          <cell r="CC299">
            <v>9421</v>
          </cell>
          <cell r="CD299">
            <v>0</v>
          </cell>
          <cell r="CE299">
            <v>431270.01</v>
          </cell>
          <cell r="CF299">
            <v>71630.23</v>
          </cell>
          <cell r="CG299">
            <v>117958.39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48775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562744.9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2251.9299999999998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55265.01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14118790.280000003</v>
          </cell>
        </row>
        <row r="300">
          <cell r="F300" t="str">
            <v>39204</v>
          </cell>
          <cell r="G300">
            <v>630067.51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85</v>
          </cell>
          <cell r="V300">
            <v>0</v>
          </cell>
          <cell r="W300">
            <v>0</v>
          </cell>
          <cell r="X300">
            <v>0</v>
          </cell>
          <cell r="Y300">
            <v>107.31</v>
          </cell>
          <cell r="Z300">
            <v>15869.64</v>
          </cell>
          <cell r="AA300">
            <v>10373.780000000001</v>
          </cell>
          <cell r="AB300">
            <v>0</v>
          </cell>
          <cell r="AC300">
            <v>11179.07</v>
          </cell>
          <cell r="AD300">
            <v>0</v>
          </cell>
          <cell r="AE300">
            <v>1272.5</v>
          </cell>
          <cell r="AF300">
            <v>1472.3</v>
          </cell>
          <cell r="AG300">
            <v>4912.57</v>
          </cell>
          <cell r="AH300">
            <v>94725.56</v>
          </cell>
          <cell r="AI300">
            <v>9170278.2200000007</v>
          </cell>
          <cell r="AJ300">
            <v>191434.65</v>
          </cell>
          <cell r="AK300">
            <v>1946294.88</v>
          </cell>
          <cell r="AL300">
            <v>0</v>
          </cell>
          <cell r="AM300">
            <v>0</v>
          </cell>
          <cell r="AN300">
            <v>290</v>
          </cell>
          <cell r="AO300">
            <v>1066813.1000000001</v>
          </cell>
          <cell r="AP300">
            <v>45881.87</v>
          </cell>
          <cell r="AQ300">
            <v>0</v>
          </cell>
          <cell r="AR300">
            <v>0</v>
          </cell>
          <cell r="AS300">
            <v>581468.93000000005</v>
          </cell>
          <cell r="AT300">
            <v>0</v>
          </cell>
          <cell r="AU300">
            <v>87502.92</v>
          </cell>
          <cell r="AV300">
            <v>0</v>
          </cell>
          <cell r="AW300">
            <v>451209.3</v>
          </cell>
          <cell r="AX300">
            <v>10244.85</v>
          </cell>
          <cell r="AY300">
            <v>0</v>
          </cell>
          <cell r="AZ300">
            <v>19111.96</v>
          </cell>
          <cell r="BA300">
            <v>348453.25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520501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59620.87</v>
          </cell>
          <cell r="BN300">
            <v>11760.01</v>
          </cell>
          <cell r="BO300">
            <v>0</v>
          </cell>
          <cell r="BP300">
            <v>16325.64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290443</v>
          </cell>
          <cell r="CB300">
            <v>0</v>
          </cell>
          <cell r="CC300">
            <v>17350</v>
          </cell>
          <cell r="CD300">
            <v>0</v>
          </cell>
          <cell r="CE300">
            <v>1065072.2</v>
          </cell>
          <cell r="CF300">
            <v>127722.82</v>
          </cell>
          <cell r="CG300">
            <v>171066.71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66422.080000000002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16473.98</v>
          </cell>
          <cell r="CS300">
            <v>973199.78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651.48</v>
          </cell>
          <cell r="DQ300">
            <v>20915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240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524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141801.67000000001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73424.66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822.5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32031.67</v>
          </cell>
          <cell r="FS300">
            <v>5270.51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18300688.750000007</v>
          </cell>
        </row>
        <row r="301">
          <cell r="F301" t="str">
            <v>39205</v>
          </cell>
          <cell r="G301">
            <v>776617.81</v>
          </cell>
          <cell r="H301">
            <v>0</v>
          </cell>
          <cell r="I301">
            <v>23.23</v>
          </cell>
          <cell r="J301">
            <v>0</v>
          </cell>
          <cell r="K301">
            <v>0</v>
          </cell>
          <cell r="L301">
            <v>0</v>
          </cell>
          <cell r="M301">
            <v>1125</v>
          </cell>
          <cell r="N301">
            <v>0</v>
          </cell>
          <cell r="O301">
            <v>0</v>
          </cell>
          <cell r="P301">
            <v>0</v>
          </cell>
          <cell r="Q301">
            <v>19804</v>
          </cell>
          <cell r="R301">
            <v>0</v>
          </cell>
          <cell r="S301">
            <v>0</v>
          </cell>
          <cell r="T301">
            <v>0</v>
          </cell>
          <cell r="U301">
            <v>8.49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154893.96</v>
          </cell>
          <cell r="AA301">
            <v>21283.51</v>
          </cell>
          <cell r="AB301">
            <v>0</v>
          </cell>
          <cell r="AC301">
            <v>15915</v>
          </cell>
          <cell r="AD301">
            <v>1025</v>
          </cell>
          <cell r="AE301">
            <v>3447.5</v>
          </cell>
          <cell r="AF301">
            <v>10000</v>
          </cell>
          <cell r="AG301">
            <v>25215.78</v>
          </cell>
          <cell r="AH301">
            <v>60617.35</v>
          </cell>
          <cell r="AI301">
            <v>8397906.0800000001</v>
          </cell>
          <cell r="AJ301">
            <v>166086.24</v>
          </cell>
          <cell r="AK301">
            <v>1192650.1200000001</v>
          </cell>
          <cell r="AL301">
            <v>0</v>
          </cell>
          <cell r="AM301">
            <v>0</v>
          </cell>
          <cell r="AN301">
            <v>4297</v>
          </cell>
          <cell r="AO301">
            <v>847558.26</v>
          </cell>
          <cell r="AP301">
            <v>19899.7</v>
          </cell>
          <cell r="AQ301">
            <v>0</v>
          </cell>
          <cell r="AR301">
            <v>0</v>
          </cell>
          <cell r="AS301">
            <v>370039.13</v>
          </cell>
          <cell r="AT301">
            <v>0</v>
          </cell>
          <cell r="AU301">
            <v>64806.400000000001</v>
          </cell>
          <cell r="AV301">
            <v>0</v>
          </cell>
          <cell r="AW301">
            <v>151759.38</v>
          </cell>
          <cell r="AX301">
            <v>8396.52</v>
          </cell>
          <cell r="AY301">
            <v>0</v>
          </cell>
          <cell r="AZ301">
            <v>12967.15</v>
          </cell>
          <cell r="BA301">
            <v>333224.58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14416.79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224745.09</v>
          </cell>
          <cell r="CB301">
            <v>0</v>
          </cell>
          <cell r="CC301">
            <v>4413.7700000000004</v>
          </cell>
          <cell r="CD301">
            <v>0</v>
          </cell>
          <cell r="CE301">
            <v>294380.55</v>
          </cell>
          <cell r="CF301">
            <v>43711</v>
          </cell>
          <cell r="CG301">
            <v>42475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24989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449500.76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147408.79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13905607.939999999</v>
          </cell>
        </row>
        <row r="302">
          <cell r="F302" t="str">
            <v>39207</v>
          </cell>
          <cell r="G302">
            <v>951443.63</v>
          </cell>
          <cell r="H302">
            <v>0</v>
          </cell>
          <cell r="I302">
            <v>81.48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5357.83</v>
          </cell>
          <cell r="V302">
            <v>859.5</v>
          </cell>
          <cell r="W302">
            <v>0</v>
          </cell>
          <cell r="X302">
            <v>0</v>
          </cell>
          <cell r="Y302">
            <v>0</v>
          </cell>
          <cell r="Z302">
            <v>39337.870000000003</v>
          </cell>
          <cell r="AA302">
            <v>0</v>
          </cell>
          <cell r="AB302">
            <v>0</v>
          </cell>
          <cell r="AC302">
            <v>-12470.31</v>
          </cell>
          <cell r="AD302">
            <v>4429.12</v>
          </cell>
          <cell r="AE302">
            <v>315</v>
          </cell>
          <cell r="AF302">
            <v>0</v>
          </cell>
          <cell r="AG302">
            <v>33802.589999999997</v>
          </cell>
          <cell r="AH302">
            <v>251598.75</v>
          </cell>
          <cell r="AI302">
            <v>20279265.510000002</v>
          </cell>
          <cell r="AJ302">
            <v>378127.52</v>
          </cell>
          <cell r="AK302">
            <v>4143616.64</v>
          </cell>
          <cell r="AL302">
            <v>0</v>
          </cell>
          <cell r="AM302">
            <v>0</v>
          </cell>
          <cell r="AN302">
            <v>48162.57</v>
          </cell>
          <cell r="AO302">
            <v>2117372.42</v>
          </cell>
          <cell r="AP302">
            <v>202084.25</v>
          </cell>
          <cell r="AQ302">
            <v>0</v>
          </cell>
          <cell r="AR302">
            <v>0</v>
          </cell>
          <cell r="AS302">
            <v>1395130.08</v>
          </cell>
          <cell r="AT302">
            <v>0</v>
          </cell>
          <cell r="AU302">
            <v>193454.28</v>
          </cell>
          <cell r="AV302">
            <v>0</v>
          </cell>
          <cell r="AW302">
            <v>1015864.78</v>
          </cell>
          <cell r="AX302">
            <v>31704.69</v>
          </cell>
          <cell r="AY302">
            <v>0</v>
          </cell>
          <cell r="AZ302">
            <v>45767.65</v>
          </cell>
          <cell r="BA302">
            <v>1200056.3700000001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1788729.03</v>
          </cell>
          <cell r="BN302">
            <v>143306</v>
          </cell>
          <cell r="BO302">
            <v>0</v>
          </cell>
          <cell r="BP302">
            <v>37010.910000000003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610756.36</v>
          </cell>
          <cell r="CB302">
            <v>0</v>
          </cell>
          <cell r="CC302">
            <v>35953.410000000003</v>
          </cell>
          <cell r="CD302">
            <v>0</v>
          </cell>
          <cell r="CE302">
            <v>1962129.2</v>
          </cell>
          <cell r="CF302">
            <v>115713.9</v>
          </cell>
          <cell r="CG302">
            <v>488753.94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201684.93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1902944.38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36994.870000000003</v>
          </cell>
          <cell r="DQ302">
            <v>193149.95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288652.28999999998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117166.67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34366.97</v>
          </cell>
          <cell r="FQ302">
            <v>10038.74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40292713.770000003</v>
          </cell>
        </row>
        <row r="303">
          <cell r="F303" t="str">
            <v>39208</v>
          </cell>
          <cell r="G303">
            <v>6871977.6100000003</v>
          </cell>
          <cell r="H303">
            <v>5.99</v>
          </cell>
          <cell r="I303">
            <v>440.13</v>
          </cell>
          <cell r="J303">
            <v>1883.03</v>
          </cell>
          <cell r="K303">
            <v>0</v>
          </cell>
          <cell r="L303">
            <v>0</v>
          </cell>
          <cell r="M303">
            <v>183453.88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23534.7</v>
          </cell>
          <cell r="V303">
            <v>0</v>
          </cell>
          <cell r="W303">
            <v>0</v>
          </cell>
          <cell r="X303">
            <v>40832.15</v>
          </cell>
          <cell r="Y303">
            <v>58477.58</v>
          </cell>
          <cell r="Z303">
            <v>752813.49</v>
          </cell>
          <cell r="AA303">
            <v>73064.259999999995</v>
          </cell>
          <cell r="AB303">
            <v>0</v>
          </cell>
          <cell r="AC303">
            <v>68454.600000000006</v>
          </cell>
          <cell r="AD303">
            <v>15709.92</v>
          </cell>
          <cell r="AE303">
            <v>108231.35</v>
          </cell>
          <cell r="AF303">
            <v>12646.35</v>
          </cell>
          <cell r="AG303">
            <v>34882.92</v>
          </cell>
          <cell r="AH303">
            <v>0</v>
          </cell>
          <cell r="AI303">
            <v>30192754.66</v>
          </cell>
          <cell r="AJ303">
            <v>882323.83</v>
          </cell>
          <cell r="AK303">
            <v>2341759.2400000002</v>
          </cell>
          <cell r="AL303">
            <v>0</v>
          </cell>
          <cell r="AM303">
            <v>0</v>
          </cell>
          <cell r="AN303">
            <v>973.38</v>
          </cell>
          <cell r="AO303">
            <v>3882431.15</v>
          </cell>
          <cell r="AP303">
            <v>143596.67000000001</v>
          </cell>
          <cell r="AQ303">
            <v>0</v>
          </cell>
          <cell r="AR303">
            <v>0</v>
          </cell>
          <cell r="AS303">
            <v>917167.13</v>
          </cell>
          <cell r="AT303">
            <v>0</v>
          </cell>
          <cell r="AU303">
            <v>216208.97</v>
          </cell>
          <cell r="AV303">
            <v>0</v>
          </cell>
          <cell r="AW303">
            <v>409680.2</v>
          </cell>
          <cell r="AX303">
            <v>49955.8</v>
          </cell>
          <cell r="AY303">
            <v>0</v>
          </cell>
          <cell r="AZ303">
            <v>34155.74</v>
          </cell>
          <cell r="BA303">
            <v>1631531.17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53374.91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922211</v>
          </cell>
          <cell r="CB303">
            <v>0</v>
          </cell>
          <cell r="CC303">
            <v>25762.15</v>
          </cell>
          <cell r="CD303">
            <v>0</v>
          </cell>
          <cell r="CE303">
            <v>587515.42000000004</v>
          </cell>
          <cell r="CF303">
            <v>110921</v>
          </cell>
          <cell r="CG303">
            <v>48487.79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67191.45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1172701.3500000001</v>
          </cell>
          <cell r="CT303">
            <v>0</v>
          </cell>
          <cell r="CU303">
            <v>65304.93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10000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19803.23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157121.41</v>
          </cell>
          <cell r="FC303">
            <v>0</v>
          </cell>
          <cell r="FD303">
            <v>32683.78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60363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3499.55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52285886.869999997</v>
          </cell>
        </row>
        <row r="304">
          <cell r="F304" t="str">
            <v>39209</v>
          </cell>
          <cell r="G304">
            <v>148247.62</v>
          </cell>
          <cell r="H304">
            <v>141.69</v>
          </cell>
          <cell r="I304">
            <v>2429.7800000000002</v>
          </cell>
          <cell r="J304">
            <v>1208.31</v>
          </cell>
          <cell r="K304">
            <v>0</v>
          </cell>
          <cell r="L304">
            <v>0</v>
          </cell>
          <cell r="M304">
            <v>15879.85</v>
          </cell>
          <cell r="N304">
            <v>0</v>
          </cell>
          <cell r="O304">
            <v>0</v>
          </cell>
          <cell r="P304">
            <v>0</v>
          </cell>
          <cell r="Q304">
            <v>6682</v>
          </cell>
          <cell r="R304">
            <v>0</v>
          </cell>
          <cell r="S304">
            <v>0</v>
          </cell>
          <cell r="T304">
            <v>0</v>
          </cell>
          <cell r="U304">
            <v>14704.65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10944.15</v>
          </cell>
          <cell r="AA304">
            <v>24952.39</v>
          </cell>
          <cell r="AB304">
            <v>0</v>
          </cell>
          <cell r="AC304">
            <v>25</v>
          </cell>
          <cell r="AD304">
            <v>1328.14</v>
          </cell>
          <cell r="AE304">
            <v>13625.48</v>
          </cell>
          <cell r="AF304">
            <v>0</v>
          </cell>
          <cell r="AG304">
            <v>12800.81</v>
          </cell>
          <cell r="AH304">
            <v>45000</v>
          </cell>
          <cell r="AI304">
            <v>5708686.5599999996</v>
          </cell>
          <cell r="AJ304">
            <v>0</v>
          </cell>
          <cell r="AK304">
            <v>748169.92</v>
          </cell>
          <cell r="AL304">
            <v>0</v>
          </cell>
          <cell r="AM304">
            <v>0</v>
          </cell>
          <cell r="AN304">
            <v>0</v>
          </cell>
          <cell r="AO304">
            <v>723538.12</v>
          </cell>
          <cell r="AP304">
            <v>23639.05</v>
          </cell>
          <cell r="AQ304">
            <v>0</v>
          </cell>
          <cell r="AR304">
            <v>0</v>
          </cell>
          <cell r="AS304">
            <v>380461.57</v>
          </cell>
          <cell r="AT304">
            <v>0</v>
          </cell>
          <cell r="AU304">
            <v>47716.12</v>
          </cell>
          <cell r="AV304">
            <v>0</v>
          </cell>
          <cell r="AW304">
            <v>142676.54999999999</v>
          </cell>
          <cell r="AX304">
            <v>6511.9</v>
          </cell>
          <cell r="AY304">
            <v>0</v>
          </cell>
          <cell r="AZ304">
            <v>10489.76</v>
          </cell>
          <cell r="BA304">
            <v>744266.53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2660899.35</v>
          </cell>
          <cell r="BN304">
            <v>82460</v>
          </cell>
          <cell r="BO304">
            <v>0</v>
          </cell>
          <cell r="BP304">
            <v>10285.39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226624.66</v>
          </cell>
          <cell r="CB304">
            <v>0</v>
          </cell>
          <cell r="CC304">
            <v>7883.63</v>
          </cell>
          <cell r="CD304">
            <v>0</v>
          </cell>
          <cell r="CE304">
            <v>940644</v>
          </cell>
          <cell r="CF304">
            <v>151614.57999999999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73695.399999999994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433468.4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146331.53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42866.17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357841.91999999998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13968740.98</v>
          </cell>
        </row>
        <row r="305">
          <cell r="F305" t="str">
            <v>Grand Total</v>
          </cell>
          <cell r="G305">
            <v>2328587751.3300004</v>
          </cell>
          <cell r="H305">
            <v>38553.459999999992</v>
          </cell>
          <cell r="I305">
            <v>613626.24999999977</v>
          </cell>
          <cell r="J305">
            <v>7184244.4600000009</v>
          </cell>
          <cell r="K305">
            <v>785092.92</v>
          </cell>
          <cell r="L305">
            <v>452019.0199999999</v>
          </cell>
          <cell r="M305">
            <v>47747361.850000016</v>
          </cell>
          <cell r="N305">
            <v>6000</v>
          </cell>
          <cell r="O305">
            <v>298353.68</v>
          </cell>
          <cell r="P305">
            <v>291082.89</v>
          </cell>
          <cell r="Q305">
            <v>2194414.5099999998</v>
          </cell>
          <cell r="R305">
            <v>2171011.91</v>
          </cell>
          <cell r="S305">
            <v>1555133.85</v>
          </cell>
          <cell r="T305">
            <v>29358873.059999999</v>
          </cell>
          <cell r="U305">
            <v>19043700.27999999</v>
          </cell>
          <cell r="V305">
            <v>1810503.5400000003</v>
          </cell>
          <cell r="W305">
            <v>712518.92</v>
          </cell>
          <cell r="X305">
            <v>90610.05</v>
          </cell>
          <cell r="Y305">
            <v>12939965.329999996</v>
          </cell>
          <cell r="Z305">
            <v>101323888.20000006</v>
          </cell>
          <cell r="AA305">
            <v>8912168.4900000002</v>
          </cell>
          <cell r="AB305">
            <v>19426.609999999997</v>
          </cell>
          <cell r="AC305">
            <v>36719253.399999984</v>
          </cell>
          <cell r="AD305">
            <v>2138613.9900000002</v>
          </cell>
          <cell r="AE305">
            <v>22747308.760000009</v>
          </cell>
          <cell r="AF305">
            <v>5521504.4000000004</v>
          </cell>
          <cell r="AG305">
            <v>44416878.310000017</v>
          </cell>
          <cell r="AH305">
            <v>17582157.190000005</v>
          </cell>
          <cell r="AI305">
            <v>6487010927.3199921</v>
          </cell>
          <cell r="AJ305">
            <v>197547894.75000003</v>
          </cell>
          <cell r="AK305">
            <v>378968417.92000014</v>
          </cell>
          <cell r="AL305">
            <v>13500159.33</v>
          </cell>
          <cell r="AM305">
            <v>134422.85999999999</v>
          </cell>
          <cell r="AN305">
            <v>8315411.7400000002</v>
          </cell>
          <cell r="AO305">
            <v>820668017.30999887</v>
          </cell>
          <cell r="AP305">
            <v>50287003.610000037</v>
          </cell>
          <cell r="AQ305">
            <v>1593957.83</v>
          </cell>
          <cell r="AR305">
            <v>0</v>
          </cell>
          <cell r="AS305">
            <v>230178588.53000015</v>
          </cell>
          <cell r="AT305">
            <v>9282244.6600000001</v>
          </cell>
          <cell r="AU305">
            <v>75430959.85999997</v>
          </cell>
          <cell r="AV305">
            <v>255940.25999999998</v>
          </cell>
          <cell r="AW305">
            <v>119543662.69</v>
          </cell>
          <cell r="AX305">
            <v>10250465.709999993</v>
          </cell>
          <cell r="AY305">
            <v>75622.7</v>
          </cell>
          <cell r="AZ305">
            <v>7142762.3000000054</v>
          </cell>
          <cell r="BA305">
            <v>422683531.9800002</v>
          </cell>
          <cell r="BB305">
            <v>15981257.950000003</v>
          </cell>
          <cell r="BC305">
            <v>466025.17000000004</v>
          </cell>
          <cell r="BD305">
            <v>0</v>
          </cell>
          <cell r="BE305">
            <v>354144.91</v>
          </cell>
          <cell r="BF305">
            <v>0</v>
          </cell>
          <cell r="BG305">
            <v>7273092.9700000007</v>
          </cell>
          <cell r="BH305">
            <v>0</v>
          </cell>
          <cell r="BI305">
            <v>4295964.32</v>
          </cell>
          <cell r="BJ305">
            <v>0</v>
          </cell>
          <cell r="BK305">
            <v>0</v>
          </cell>
          <cell r="BL305">
            <v>1735209.41</v>
          </cell>
          <cell r="BM305">
            <v>35984170.719999999</v>
          </cell>
          <cell r="BN305">
            <v>2998388.9699999997</v>
          </cell>
          <cell r="BO305">
            <v>131728.71000000002</v>
          </cell>
          <cell r="BP305">
            <v>8350649.3600000041</v>
          </cell>
          <cell r="BQ305">
            <v>1483995.5</v>
          </cell>
          <cell r="BR305">
            <v>6613271.669999999</v>
          </cell>
          <cell r="BS305">
            <v>25991.41</v>
          </cell>
          <cell r="BT305">
            <v>0</v>
          </cell>
          <cell r="BU305">
            <v>0</v>
          </cell>
          <cell r="BV305">
            <v>0</v>
          </cell>
          <cell r="BW305">
            <v>745774</v>
          </cell>
          <cell r="BX305">
            <v>0</v>
          </cell>
          <cell r="BY305">
            <v>37751.17</v>
          </cell>
          <cell r="BZ305">
            <v>0</v>
          </cell>
          <cell r="CA305">
            <v>213976849.5</v>
          </cell>
          <cell r="CB305">
            <v>0</v>
          </cell>
          <cell r="CC305">
            <v>6784742.8899999978</v>
          </cell>
          <cell r="CD305">
            <v>565606.18999999994</v>
          </cell>
          <cell r="CE305">
            <v>228545354.12000006</v>
          </cell>
          <cell r="CF305">
            <v>41850379.639999971</v>
          </cell>
          <cell r="CG305">
            <v>12446758.059999999</v>
          </cell>
          <cell r="CH305">
            <v>0</v>
          </cell>
          <cell r="CI305">
            <v>1345039.32</v>
          </cell>
          <cell r="CJ305">
            <v>852027.61</v>
          </cell>
          <cell r="CK305">
            <v>1092938.55</v>
          </cell>
          <cell r="CL305">
            <v>15475058.200000003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2491350.5799999996</v>
          </cell>
          <cell r="CR305">
            <v>3241984.3800000004</v>
          </cell>
          <cell r="CS305">
            <v>254843382.08999997</v>
          </cell>
          <cell r="CT305">
            <v>0</v>
          </cell>
          <cell r="CU305">
            <v>7692338.080000001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200</v>
          </cell>
          <cell r="DG305">
            <v>0</v>
          </cell>
          <cell r="DH305">
            <v>609328.73</v>
          </cell>
          <cell r="DI305">
            <v>1921405.86</v>
          </cell>
          <cell r="DJ305">
            <v>15000</v>
          </cell>
          <cell r="DK305">
            <v>0</v>
          </cell>
          <cell r="DL305">
            <v>0</v>
          </cell>
          <cell r="DM305">
            <v>12861396.960000001</v>
          </cell>
          <cell r="DN305">
            <v>302572.11</v>
          </cell>
          <cell r="DO305">
            <v>0</v>
          </cell>
          <cell r="DP305">
            <v>176175.34</v>
          </cell>
          <cell r="DQ305">
            <v>3693242.6599999997</v>
          </cell>
          <cell r="DR305">
            <v>399825.57000000007</v>
          </cell>
          <cell r="DS305">
            <v>378727.18000000005</v>
          </cell>
          <cell r="DT305">
            <v>0</v>
          </cell>
          <cell r="DU305">
            <v>3207.96</v>
          </cell>
          <cell r="DV305">
            <v>68044.789999999994</v>
          </cell>
          <cell r="DW305">
            <v>0</v>
          </cell>
          <cell r="DX305">
            <v>13037444.369999995</v>
          </cell>
          <cell r="DY305">
            <v>4842620.4100000011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5270231.63</v>
          </cell>
          <cell r="EE305">
            <v>0</v>
          </cell>
          <cell r="EF305">
            <v>6628393.7100000018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17893.96</v>
          </cell>
          <cell r="EM305">
            <v>959910.19000000006</v>
          </cell>
          <cell r="EN305">
            <v>0</v>
          </cell>
          <cell r="EO305">
            <v>0</v>
          </cell>
          <cell r="EP305">
            <v>0</v>
          </cell>
          <cell r="EQ305">
            <v>4396292.6800000006</v>
          </cell>
          <cell r="ER305">
            <v>44583.55</v>
          </cell>
          <cell r="ES305">
            <v>112644.68999999999</v>
          </cell>
          <cell r="ET305">
            <v>77684.289999999994</v>
          </cell>
          <cell r="EU305">
            <v>40350</v>
          </cell>
          <cell r="EV305">
            <v>399077.35000000003</v>
          </cell>
          <cell r="EW305">
            <v>162868.97999999998</v>
          </cell>
          <cell r="EX305">
            <v>0</v>
          </cell>
          <cell r="EY305">
            <v>4397521.38</v>
          </cell>
          <cell r="EZ305">
            <v>803.84</v>
          </cell>
          <cell r="FA305">
            <v>0</v>
          </cell>
          <cell r="FB305">
            <v>28144645.210000001</v>
          </cell>
          <cell r="FC305">
            <v>5040750.040000001</v>
          </cell>
          <cell r="FD305">
            <v>13164657.530000001</v>
          </cell>
          <cell r="FE305">
            <v>31421.42</v>
          </cell>
          <cell r="FF305">
            <v>220979.05</v>
          </cell>
          <cell r="FG305">
            <v>297121.68</v>
          </cell>
          <cell r="FH305">
            <v>3499715.8</v>
          </cell>
          <cell r="FI305">
            <v>206884.8</v>
          </cell>
          <cell r="FJ305">
            <v>197070.92</v>
          </cell>
          <cell r="FK305">
            <v>3237407.5599999996</v>
          </cell>
          <cell r="FL305">
            <v>5987429.7600000016</v>
          </cell>
          <cell r="FM305">
            <v>26172417.189999994</v>
          </cell>
          <cell r="FN305">
            <v>192944.37</v>
          </cell>
          <cell r="FO305">
            <v>2246533.7200000002</v>
          </cell>
          <cell r="FP305">
            <v>241501.80999999997</v>
          </cell>
          <cell r="FQ305">
            <v>476933.01999999996</v>
          </cell>
          <cell r="FR305">
            <v>8994040.0299999975</v>
          </cell>
          <cell r="FS305">
            <v>4345869.71</v>
          </cell>
          <cell r="FT305">
            <v>273347.39</v>
          </cell>
          <cell r="FU305">
            <v>0</v>
          </cell>
          <cell r="FV305">
            <v>750238.12</v>
          </cell>
          <cell r="FW305">
            <v>0</v>
          </cell>
          <cell r="FX305">
            <v>586787.02000000014</v>
          </cell>
          <cell r="FY305">
            <v>26031.73</v>
          </cell>
          <cell r="FZ305">
            <v>5910061.6100000003</v>
          </cell>
          <cell r="GA305">
            <v>57210396.789999999</v>
          </cell>
          <cell r="GB305">
            <v>12634085867.94001</v>
          </cell>
        </row>
        <row r="306"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/>
          <cell r="CM306"/>
          <cell r="CN306"/>
          <cell r="CO306"/>
          <cell r="CP306"/>
          <cell r="CQ306"/>
          <cell r="CR306"/>
          <cell r="CS306"/>
          <cell r="CT306"/>
          <cell r="CU306"/>
          <cell r="CV306"/>
          <cell r="CW306"/>
          <cell r="CX306"/>
          <cell r="CY306"/>
          <cell r="CZ306"/>
          <cell r="DA306"/>
          <cell r="DB306"/>
          <cell r="DC306"/>
          <cell r="DD306"/>
          <cell r="DE306"/>
          <cell r="DF306"/>
          <cell r="DG306"/>
          <cell r="DH306"/>
          <cell r="DI306"/>
          <cell r="DJ306"/>
          <cell r="DK306"/>
          <cell r="DL306"/>
          <cell r="DM306"/>
          <cell r="DN306"/>
          <cell r="DO306"/>
          <cell r="DP306"/>
          <cell r="DQ306"/>
          <cell r="DR306"/>
          <cell r="DS306"/>
          <cell r="DT306"/>
          <cell r="DU306"/>
          <cell r="DV306"/>
          <cell r="DW306"/>
          <cell r="DX306"/>
          <cell r="DY306"/>
          <cell r="DZ306"/>
          <cell r="EA306"/>
          <cell r="EB306"/>
          <cell r="EC306"/>
          <cell r="ED306"/>
          <cell r="EE306"/>
          <cell r="EF306"/>
          <cell r="EG306"/>
          <cell r="EH306"/>
          <cell r="EI306"/>
          <cell r="EJ306"/>
          <cell r="EK306"/>
          <cell r="EL306"/>
          <cell r="EM306"/>
          <cell r="EN306"/>
          <cell r="EO306"/>
          <cell r="EP306"/>
          <cell r="EQ306"/>
          <cell r="ER306"/>
          <cell r="ES306"/>
          <cell r="ET306"/>
          <cell r="EU306"/>
          <cell r="EV306"/>
          <cell r="EW306"/>
          <cell r="EX306"/>
          <cell r="EY306"/>
          <cell r="EZ306"/>
          <cell r="FA306"/>
          <cell r="FB306"/>
          <cell r="FC306"/>
          <cell r="FD306"/>
          <cell r="FE306"/>
          <cell r="FF306"/>
          <cell r="FG306"/>
          <cell r="FH306"/>
          <cell r="FI306"/>
          <cell r="FJ306"/>
          <cell r="FK306"/>
          <cell r="FL306"/>
          <cell r="FM306"/>
          <cell r="FN306"/>
          <cell r="FO306"/>
          <cell r="FP306"/>
          <cell r="FQ306"/>
          <cell r="FR306"/>
          <cell r="FS306"/>
          <cell r="FT306"/>
          <cell r="FU306"/>
          <cell r="FV306"/>
          <cell r="FW306"/>
          <cell r="FX306"/>
          <cell r="FY306"/>
          <cell r="FZ306"/>
          <cell r="GA306"/>
          <cell r="GB306"/>
        </row>
      </sheetData>
      <sheetData sheetId="16"/>
      <sheetData sheetId="17"/>
      <sheetData sheetId="18"/>
      <sheetData sheetId="19"/>
      <sheetData sheetId="20"/>
      <sheetData sheetId="21"/>
      <sheetData sheetId="22">
        <row r="4">
          <cell r="B4"/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Y360"/>
  <sheetViews>
    <sheetView tabSelected="1" zoomScaleNormal="100" zoomScaleSheetLayoutView="100" workbookViewId="0">
      <pane ySplit="7" topLeftCell="A8" activePane="bottomLeft" state="frozen"/>
      <selection pane="bottomLeft" activeCell="B1" sqref="B1"/>
    </sheetView>
  </sheetViews>
  <sheetFormatPr defaultColWidth="9.140625" defaultRowHeight="12.75" x14ac:dyDescent="0.2"/>
  <cols>
    <col min="1" max="1" width="6.7109375" style="87" hidden="1" customWidth="1"/>
    <col min="2" max="2" width="19.140625" style="87" customWidth="1"/>
    <col min="3" max="3" width="8.7109375" style="80" hidden="1" customWidth="1"/>
    <col min="4" max="4" width="14.140625" style="91" customWidth="1"/>
    <col min="5" max="5" width="17" style="87" hidden="1" customWidth="1"/>
    <col min="6" max="6" width="7.85546875" style="87" hidden="1" customWidth="1"/>
    <col min="7" max="7" width="16.5703125" style="88" hidden="1" customWidth="1"/>
    <col min="8" max="8" width="10.28515625" style="87" hidden="1" customWidth="1"/>
    <col min="9" max="9" width="11.28515625" style="87" hidden="1" customWidth="1"/>
    <col min="10" max="10" width="12.85546875" style="87" hidden="1" customWidth="1"/>
    <col min="11" max="12" width="11.28515625" style="87" hidden="1" customWidth="1"/>
    <col min="13" max="13" width="16.5703125" style="90" hidden="1" customWidth="1"/>
    <col min="14" max="14" width="6" style="91" bestFit="1" customWidth="1"/>
    <col min="15" max="15" width="7.85546875" style="91" bestFit="1" customWidth="1"/>
    <col min="16" max="16" width="14" style="87" hidden="1" customWidth="1"/>
    <col min="17" max="17" width="9.28515625" style="87" hidden="1" customWidth="1"/>
    <col min="18" max="19" width="11.28515625" style="87" hidden="1" customWidth="1"/>
    <col min="20" max="22" width="12.85546875" style="87" hidden="1" customWidth="1"/>
    <col min="23" max="24" width="14" style="87" hidden="1" customWidth="1"/>
    <col min="25" max="25" width="12.85546875" style="87" hidden="1" customWidth="1"/>
    <col min="26" max="26" width="11.28515625" style="87" hidden="1" customWidth="1"/>
    <col min="27" max="27" width="10.28515625" style="87" hidden="1" customWidth="1"/>
    <col min="28" max="28" width="14" style="87" hidden="1" customWidth="1"/>
    <col min="29" max="29" width="15" style="87" hidden="1" customWidth="1"/>
    <col min="30" max="30" width="12.85546875" style="87" hidden="1" customWidth="1"/>
    <col min="31" max="31" width="10.28515625" style="87" hidden="1" customWidth="1"/>
    <col min="32" max="32" width="14" style="87" hidden="1" customWidth="1"/>
    <col min="33" max="33" width="12.85546875" style="87" hidden="1" customWidth="1"/>
    <col min="34" max="34" width="14" style="87" hidden="1" customWidth="1"/>
    <col min="35" max="35" width="12.85546875" style="87" hidden="1" customWidth="1"/>
    <col min="36" max="37" width="14" style="87" hidden="1" customWidth="1"/>
    <col min="38" max="38" width="15" style="91" hidden="1" customWidth="1"/>
    <col min="39" max="39" width="7.85546875" style="121" bestFit="1" customWidth="1"/>
    <col min="40" max="40" width="9" style="91" bestFit="1" customWidth="1"/>
    <col min="41" max="41" width="16.5703125" style="87" hidden="1" customWidth="1"/>
    <col min="42" max="43" width="15" style="87" hidden="1" customWidth="1"/>
    <col min="44" max="44" width="14" style="87" hidden="1" customWidth="1"/>
    <col min="45" max="45" width="11.28515625" style="87" hidden="1" customWidth="1"/>
    <col min="46" max="46" width="16.5703125" style="91" hidden="1" customWidth="1"/>
    <col min="47" max="47" width="7.85546875" style="91" bestFit="1" customWidth="1"/>
    <col min="48" max="48" width="10" style="91" bestFit="1" customWidth="1"/>
    <col min="49" max="49" width="12.85546875" style="87" hidden="1" customWidth="1"/>
    <col min="50" max="50" width="15" style="87" hidden="1" customWidth="1"/>
    <col min="51" max="51" width="14" style="87" hidden="1" customWidth="1"/>
    <col min="52" max="52" width="12.85546875" style="87" hidden="1" customWidth="1"/>
    <col min="53" max="53" width="5" style="87" hidden="1" customWidth="1"/>
    <col min="54" max="54" width="15" style="87" hidden="1" customWidth="1"/>
    <col min="55" max="55" width="12.85546875" style="87" hidden="1" customWidth="1"/>
    <col min="56" max="56" width="14" style="87" hidden="1" customWidth="1"/>
    <col min="57" max="57" width="11.28515625" style="87" hidden="1" customWidth="1"/>
    <col min="58" max="58" width="15" style="87" hidden="1" customWidth="1"/>
    <col min="59" max="59" width="14" style="87" hidden="1" customWidth="1"/>
    <col min="60" max="60" width="10.28515625" style="87" hidden="1" customWidth="1"/>
    <col min="61" max="61" width="12.85546875" style="87" hidden="1" customWidth="1"/>
    <col min="62" max="62" width="15" style="87" hidden="1" customWidth="1"/>
    <col min="63" max="63" width="14" style="87" hidden="1" customWidth="1"/>
    <col min="64" max="64" width="11.28515625" style="87" hidden="1" customWidth="1"/>
    <col min="65" max="65" width="5" style="87" hidden="1" customWidth="1"/>
    <col min="66" max="66" width="11.28515625" style="87" hidden="1" customWidth="1"/>
    <col min="67" max="67" width="5" style="87" hidden="1" customWidth="1"/>
    <col min="68" max="68" width="12.85546875" style="87" hidden="1" customWidth="1"/>
    <col min="69" max="69" width="5" style="87" hidden="1" customWidth="1"/>
    <col min="70" max="70" width="12.85546875" style="87" hidden="1" customWidth="1"/>
    <col min="71" max="72" width="5" style="85" hidden="1" customWidth="1"/>
    <col min="73" max="73" width="16.5703125" style="91" hidden="1" customWidth="1"/>
    <col min="74" max="74" width="7.85546875" style="91" bestFit="1" customWidth="1"/>
    <col min="75" max="75" width="10" style="91" bestFit="1" customWidth="1"/>
    <col min="76" max="76" width="12.85546875" style="91" hidden="1" customWidth="1"/>
    <col min="77" max="77" width="14" style="87" hidden="1" customWidth="1"/>
    <col min="78" max="78" width="12.85546875" style="87" hidden="1" customWidth="1"/>
    <col min="79" max="79" width="11.28515625" style="87" hidden="1" customWidth="1"/>
    <col min="80" max="81" width="12.85546875" style="87" hidden="1" customWidth="1"/>
    <col min="82" max="82" width="14" style="91" hidden="1" customWidth="1"/>
    <col min="83" max="83" width="7.85546875" style="91" bestFit="1" customWidth="1"/>
    <col min="84" max="84" width="9.42578125" style="91" bestFit="1" customWidth="1"/>
    <col min="85" max="85" width="12.85546875" style="87" hidden="1" customWidth="1"/>
    <col min="86" max="86" width="10.28515625" style="87" hidden="1" customWidth="1"/>
    <col min="87" max="89" width="5" style="87" hidden="1" customWidth="1"/>
    <col min="90" max="90" width="11.28515625" style="87" hidden="1" customWidth="1"/>
    <col min="91" max="91" width="5" style="87" hidden="1" customWidth="1"/>
    <col min="92" max="92" width="10.28515625" style="87" hidden="1" customWidth="1"/>
    <col min="93" max="93" width="5" style="87" hidden="1" customWidth="1"/>
    <col min="94" max="94" width="15" style="87" hidden="1" customWidth="1"/>
    <col min="95" max="95" width="5" style="87" hidden="1" customWidth="1"/>
    <col min="96" max="96" width="12.85546875" style="87" hidden="1" customWidth="1"/>
    <col min="97" max="97" width="11.28515625" style="87" hidden="1" customWidth="1"/>
    <col min="98" max="98" width="15" style="87" hidden="1" customWidth="1"/>
    <col min="99" max="100" width="14" style="87" hidden="1" customWidth="1"/>
    <col min="101" max="101" width="5" style="87" hidden="1" customWidth="1"/>
    <col min="102" max="102" width="12.85546875" style="87" hidden="1" customWidth="1"/>
    <col min="103" max="103" width="11.28515625" style="87" hidden="1" customWidth="1"/>
    <col min="104" max="104" width="12.85546875" style="87" hidden="1" customWidth="1"/>
    <col min="105" max="105" width="14" style="87" hidden="1" customWidth="1"/>
    <col min="106" max="109" width="5" style="87" hidden="1" customWidth="1"/>
    <col min="110" max="111" width="12.85546875" style="87" hidden="1" customWidth="1"/>
    <col min="112" max="112" width="15" style="87" hidden="1" customWidth="1"/>
    <col min="113" max="113" width="5" style="87" hidden="1" customWidth="1"/>
    <col min="114" max="114" width="12.85546875" style="87" hidden="1" customWidth="1"/>
    <col min="115" max="124" width="5" style="87" hidden="1" customWidth="1"/>
    <col min="125" max="125" width="7.7109375" style="87" hidden="1" customWidth="1"/>
    <col min="126" max="126" width="5" style="87" hidden="1" customWidth="1"/>
    <col min="127" max="127" width="11.28515625" style="87" hidden="1" customWidth="1"/>
    <col min="128" max="128" width="12.85546875" style="87" hidden="1" customWidth="1"/>
    <col min="129" max="129" width="10.28515625" style="87" hidden="1" customWidth="1"/>
    <col min="130" max="131" width="5" style="87" hidden="1" customWidth="1"/>
    <col min="132" max="132" width="14" style="87" hidden="1" customWidth="1"/>
    <col min="133" max="133" width="11.28515625" style="87" hidden="1" customWidth="1"/>
    <col min="134" max="134" width="5" style="87" hidden="1" customWidth="1"/>
    <col min="135" max="135" width="11.28515625" style="87" hidden="1" customWidth="1"/>
    <col min="136" max="136" width="12.85546875" style="87" hidden="1" customWidth="1"/>
    <col min="137" max="138" width="11.28515625" style="87" hidden="1" customWidth="1"/>
    <col min="139" max="139" width="5" style="87" hidden="1" customWidth="1"/>
    <col min="140" max="140" width="9.28515625" style="87" hidden="1" customWidth="1"/>
    <col min="141" max="141" width="10.28515625" style="87" hidden="1" customWidth="1"/>
    <col min="142" max="142" width="5" style="87" hidden="1" customWidth="1"/>
    <col min="143" max="143" width="14" style="87" hidden="1" customWidth="1"/>
    <col min="144" max="144" width="12.85546875" style="87" hidden="1" customWidth="1"/>
    <col min="145" max="148" width="5" style="87" hidden="1" customWidth="1"/>
    <col min="149" max="149" width="12.85546875" style="87" hidden="1" customWidth="1"/>
    <col min="150" max="150" width="5" style="87" hidden="1" customWidth="1"/>
    <col min="151" max="151" width="12.85546875" style="87" hidden="1" customWidth="1"/>
    <col min="152" max="156" width="5" style="87" hidden="1" customWidth="1"/>
    <col min="157" max="157" width="10.28515625" style="87" hidden="1" customWidth="1"/>
    <col min="158" max="158" width="11.28515625" style="87" hidden="1" customWidth="1"/>
    <col min="159" max="161" width="5" style="87" hidden="1" customWidth="1"/>
    <col min="162" max="162" width="12.85546875" style="87" hidden="1" customWidth="1"/>
    <col min="163" max="163" width="10.28515625" style="87" hidden="1" customWidth="1"/>
    <col min="164" max="164" width="11.28515625" style="87" hidden="1" customWidth="1"/>
    <col min="165" max="166" width="10.28515625" style="87" hidden="1" customWidth="1"/>
    <col min="167" max="168" width="11.28515625" style="87" hidden="1" customWidth="1"/>
    <col min="169" max="169" width="5" style="87" hidden="1" customWidth="1"/>
    <col min="170" max="170" width="12.85546875" style="87" hidden="1" customWidth="1"/>
    <col min="171" max="171" width="7.7109375" style="87" hidden="1" customWidth="1"/>
    <col min="172" max="172" width="5" style="87" hidden="1" customWidth="1"/>
    <col min="173" max="173" width="14" style="87" hidden="1" customWidth="1"/>
    <col min="174" max="174" width="15" style="91" hidden="1" customWidth="1"/>
    <col min="175" max="175" width="7.85546875" style="91" customWidth="1"/>
    <col min="176" max="176" width="9" style="91" bestFit="1" customWidth="1"/>
    <col min="177" max="177" width="12.85546875" style="87" hidden="1" customWidth="1"/>
    <col min="178" max="178" width="14" style="87" hidden="1" customWidth="1"/>
    <col min="179" max="179" width="10.28515625" style="87" hidden="1" customWidth="1"/>
    <col min="180" max="181" width="11.28515625" style="87" hidden="1" customWidth="1"/>
    <col min="182" max="182" width="12.85546875" style="87" hidden="1" customWidth="1"/>
    <col min="183" max="184" width="11.28515625" style="87" hidden="1" customWidth="1"/>
    <col min="185" max="186" width="12.85546875" style="87" hidden="1" customWidth="1"/>
    <col min="187" max="187" width="14" style="87" hidden="1" customWidth="1"/>
    <col min="188" max="188" width="11.28515625" style="87" hidden="1" customWidth="1"/>
    <col min="189" max="189" width="12.85546875" style="87" hidden="1" customWidth="1"/>
    <col min="190" max="191" width="11.28515625" style="87" hidden="1" customWidth="1"/>
    <col min="192" max="193" width="12.85546875" style="87" hidden="1" customWidth="1"/>
    <col min="194" max="194" width="11.28515625" style="87" hidden="1" customWidth="1"/>
    <col min="195" max="195" width="5" style="87" hidden="1" customWidth="1"/>
    <col min="196" max="196" width="11.28515625" style="87" hidden="1" customWidth="1"/>
    <col min="197" max="197" width="5" style="87" hidden="1" customWidth="1"/>
    <col min="198" max="198" width="11.28515625" style="87" hidden="1" customWidth="1"/>
    <col min="199" max="199" width="10.28515625" style="87" hidden="1" customWidth="1"/>
    <col min="200" max="200" width="12.85546875" style="87" hidden="1" customWidth="1"/>
    <col min="201" max="201" width="14" style="87" hidden="1" customWidth="1"/>
    <col min="202" max="202" width="15" style="91" hidden="1" customWidth="1"/>
    <col min="203" max="203" width="7.85546875" style="91" bestFit="1" customWidth="1"/>
    <col min="204" max="204" width="9" style="91" bestFit="1" customWidth="1"/>
    <col min="205" max="205" width="7.140625" style="87" bestFit="1" customWidth="1"/>
    <col min="206" max="206" width="9" style="87" bestFit="1" customWidth="1"/>
    <col min="207" max="16384" width="9.140625" style="85"/>
  </cols>
  <sheetData>
    <row r="1" spans="1:206" customFormat="1" x14ac:dyDescent="0.2">
      <c r="A1" s="1"/>
      <c r="B1" s="2"/>
      <c r="C1" s="3" t="s">
        <v>0</v>
      </c>
      <c r="D1" s="4"/>
      <c r="E1" s="5" t="s">
        <v>1</v>
      </c>
      <c r="F1" s="5"/>
      <c r="G1" s="6">
        <v>2</v>
      </c>
      <c r="H1" s="6">
        <v>3</v>
      </c>
      <c r="I1" s="6">
        <v>4</v>
      </c>
      <c r="J1" s="6">
        <v>5</v>
      </c>
      <c r="K1" s="6">
        <v>6</v>
      </c>
      <c r="L1" s="6">
        <v>7</v>
      </c>
      <c r="M1" s="7" t="s">
        <v>2</v>
      </c>
      <c r="N1" s="8"/>
      <c r="O1" s="9"/>
      <c r="P1" s="6">
        <v>8</v>
      </c>
      <c r="Q1" s="6">
        <v>9</v>
      </c>
      <c r="R1" s="6">
        <v>10</v>
      </c>
      <c r="S1" s="6">
        <v>11</v>
      </c>
      <c r="T1" s="6">
        <v>12</v>
      </c>
      <c r="U1" s="6">
        <v>13</v>
      </c>
      <c r="V1" s="6">
        <v>14</v>
      </c>
      <c r="W1" s="6">
        <v>15</v>
      </c>
      <c r="X1" s="6">
        <v>16</v>
      </c>
      <c r="Y1" s="6">
        <v>17</v>
      </c>
      <c r="Z1" s="6">
        <v>18</v>
      </c>
      <c r="AA1" s="6">
        <v>19</v>
      </c>
      <c r="AB1" s="6">
        <v>20</v>
      </c>
      <c r="AC1" s="6">
        <v>21</v>
      </c>
      <c r="AD1" s="6">
        <v>22</v>
      </c>
      <c r="AE1" s="6">
        <v>23</v>
      </c>
      <c r="AF1" s="6">
        <v>24</v>
      </c>
      <c r="AG1" s="6">
        <v>25</v>
      </c>
      <c r="AH1" s="6">
        <v>26</v>
      </c>
      <c r="AI1" s="6">
        <v>27</v>
      </c>
      <c r="AJ1" s="6">
        <v>28</v>
      </c>
      <c r="AK1" s="6">
        <v>29</v>
      </c>
      <c r="AL1" s="10" t="s">
        <v>3</v>
      </c>
      <c r="AM1" s="11" t="s">
        <v>4</v>
      </c>
      <c r="AN1" s="12"/>
      <c r="AO1" s="6">
        <v>30</v>
      </c>
      <c r="AP1" s="6">
        <v>31</v>
      </c>
      <c r="AQ1" s="6">
        <v>32</v>
      </c>
      <c r="AR1" s="6">
        <v>33</v>
      </c>
      <c r="AS1" s="6">
        <v>34</v>
      </c>
      <c r="AT1" s="10" t="s">
        <v>5</v>
      </c>
      <c r="AU1" s="11" t="s">
        <v>6</v>
      </c>
      <c r="AV1" s="12"/>
      <c r="AW1" s="6">
        <v>35</v>
      </c>
      <c r="AX1" s="6">
        <v>36</v>
      </c>
      <c r="AY1" s="6">
        <v>37</v>
      </c>
      <c r="AZ1" s="6">
        <v>38</v>
      </c>
      <c r="BA1" s="6">
        <v>39</v>
      </c>
      <c r="BB1" s="6">
        <v>40</v>
      </c>
      <c r="BC1" s="6">
        <v>41</v>
      </c>
      <c r="BD1" s="6">
        <v>42</v>
      </c>
      <c r="BE1" s="6">
        <v>43</v>
      </c>
      <c r="BF1" s="6">
        <v>44</v>
      </c>
      <c r="BG1" s="6">
        <v>45</v>
      </c>
      <c r="BH1" s="6">
        <v>46</v>
      </c>
      <c r="BI1" s="6">
        <v>47</v>
      </c>
      <c r="BJ1" s="6">
        <v>48</v>
      </c>
      <c r="BK1" s="6">
        <v>49</v>
      </c>
      <c r="BL1" s="6">
        <v>50</v>
      </c>
      <c r="BM1" s="6">
        <v>51</v>
      </c>
      <c r="BN1" s="6">
        <v>52</v>
      </c>
      <c r="BO1" s="6">
        <v>53</v>
      </c>
      <c r="BP1" s="6">
        <v>54</v>
      </c>
      <c r="BQ1" s="6">
        <v>55</v>
      </c>
      <c r="BR1" s="6">
        <v>56</v>
      </c>
      <c r="BS1" s="6">
        <v>57</v>
      </c>
      <c r="BT1" s="6">
        <v>58</v>
      </c>
      <c r="BU1" s="10" t="s">
        <v>3</v>
      </c>
      <c r="BV1" s="11" t="s">
        <v>7</v>
      </c>
      <c r="BW1" s="13"/>
      <c r="BX1" s="6">
        <v>59</v>
      </c>
      <c r="BY1" s="6">
        <v>60</v>
      </c>
      <c r="BZ1" s="6">
        <v>61</v>
      </c>
      <c r="CA1" s="6">
        <v>62</v>
      </c>
      <c r="CB1" s="6">
        <v>63</v>
      </c>
      <c r="CC1" s="6">
        <v>64</v>
      </c>
      <c r="CD1" s="10" t="s">
        <v>3</v>
      </c>
      <c r="CE1" s="11" t="s">
        <v>8</v>
      </c>
      <c r="CF1" s="13"/>
      <c r="CG1" s="6">
        <v>65</v>
      </c>
      <c r="CH1" s="6">
        <v>66</v>
      </c>
      <c r="CI1" s="6">
        <v>67</v>
      </c>
      <c r="CJ1" s="6">
        <v>68</v>
      </c>
      <c r="CK1" s="6">
        <v>69</v>
      </c>
      <c r="CL1" s="6">
        <v>70</v>
      </c>
      <c r="CM1" s="6">
        <v>71</v>
      </c>
      <c r="CN1" s="6">
        <v>72</v>
      </c>
      <c r="CO1" s="6">
        <v>73</v>
      </c>
      <c r="CP1" s="6">
        <v>74</v>
      </c>
      <c r="CQ1" s="6">
        <v>75</v>
      </c>
      <c r="CR1" s="6">
        <v>76</v>
      </c>
      <c r="CS1" s="6">
        <v>77</v>
      </c>
      <c r="CT1" s="6">
        <v>78</v>
      </c>
      <c r="CU1" s="6">
        <v>79</v>
      </c>
      <c r="CV1" s="6">
        <v>80</v>
      </c>
      <c r="CW1" s="6">
        <v>81</v>
      </c>
      <c r="CX1" s="6">
        <v>82</v>
      </c>
      <c r="CY1" s="6">
        <v>83</v>
      </c>
      <c r="CZ1" s="6">
        <v>84</v>
      </c>
      <c r="DA1" s="6">
        <v>85</v>
      </c>
      <c r="DB1" s="6">
        <v>86</v>
      </c>
      <c r="DC1" s="6">
        <v>87</v>
      </c>
      <c r="DD1" s="6">
        <v>88</v>
      </c>
      <c r="DE1" s="6">
        <v>89</v>
      </c>
      <c r="DF1" s="6">
        <v>90</v>
      </c>
      <c r="DG1" s="6">
        <v>91</v>
      </c>
      <c r="DH1" s="6">
        <v>92</v>
      </c>
      <c r="DI1" s="6">
        <v>93</v>
      </c>
      <c r="DJ1" s="6">
        <v>94</v>
      </c>
      <c r="DK1" s="6">
        <v>95</v>
      </c>
      <c r="DL1" s="6">
        <v>96</v>
      </c>
      <c r="DM1" s="6">
        <v>97</v>
      </c>
      <c r="DN1" s="6">
        <v>98</v>
      </c>
      <c r="DO1" s="6">
        <v>99</v>
      </c>
      <c r="DP1" s="6">
        <v>100</v>
      </c>
      <c r="DQ1" s="6">
        <v>101</v>
      </c>
      <c r="DR1" s="6">
        <v>102</v>
      </c>
      <c r="DS1" s="6">
        <v>103</v>
      </c>
      <c r="DT1" s="6">
        <v>104</v>
      </c>
      <c r="DU1" s="6">
        <v>105</v>
      </c>
      <c r="DV1" s="6">
        <v>106</v>
      </c>
      <c r="DW1" s="6">
        <v>107</v>
      </c>
      <c r="DX1" s="6">
        <v>108</v>
      </c>
      <c r="DY1" s="6">
        <v>109</v>
      </c>
      <c r="DZ1" s="6">
        <v>110</v>
      </c>
      <c r="EA1" s="6">
        <v>111</v>
      </c>
      <c r="EB1" s="6">
        <v>112</v>
      </c>
      <c r="EC1" s="6">
        <v>113</v>
      </c>
      <c r="ED1" s="6">
        <v>114</v>
      </c>
      <c r="EE1" s="6">
        <v>115</v>
      </c>
      <c r="EF1" s="6">
        <v>116</v>
      </c>
      <c r="EG1" s="6">
        <v>117</v>
      </c>
      <c r="EH1" s="6">
        <v>118</v>
      </c>
      <c r="EI1" s="6">
        <v>119</v>
      </c>
      <c r="EJ1" s="6">
        <v>120</v>
      </c>
      <c r="EK1" s="6">
        <v>121</v>
      </c>
      <c r="EL1" s="6">
        <v>122</v>
      </c>
      <c r="EM1" s="6">
        <v>123</v>
      </c>
      <c r="EN1" s="6">
        <v>124</v>
      </c>
      <c r="EO1" s="6">
        <v>125</v>
      </c>
      <c r="EP1" s="6">
        <v>126</v>
      </c>
      <c r="EQ1" s="6">
        <v>127</v>
      </c>
      <c r="ER1" s="6">
        <v>128</v>
      </c>
      <c r="ES1" s="6">
        <v>129</v>
      </c>
      <c r="ET1" s="6">
        <v>130</v>
      </c>
      <c r="EU1" s="6">
        <v>131</v>
      </c>
      <c r="EV1" s="6">
        <v>132</v>
      </c>
      <c r="EW1" s="6">
        <v>133</v>
      </c>
      <c r="EX1" s="6">
        <v>134</v>
      </c>
      <c r="EY1" s="6">
        <v>135</v>
      </c>
      <c r="EZ1" s="6">
        <v>136</v>
      </c>
      <c r="FA1" s="6">
        <v>137</v>
      </c>
      <c r="FB1" s="6">
        <v>138</v>
      </c>
      <c r="FC1" s="6">
        <v>139</v>
      </c>
      <c r="FD1" s="6">
        <v>140</v>
      </c>
      <c r="FE1" s="6">
        <v>141</v>
      </c>
      <c r="FF1" s="6">
        <v>142</v>
      </c>
      <c r="FG1" s="6">
        <v>143</v>
      </c>
      <c r="FH1" s="6">
        <v>144</v>
      </c>
      <c r="FI1" s="6">
        <v>145</v>
      </c>
      <c r="FJ1" s="6">
        <v>146</v>
      </c>
      <c r="FK1" s="6">
        <v>147</v>
      </c>
      <c r="FL1" s="6">
        <v>148</v>
      </c>
      <c r="FM1" s="6">
        <v>149</v>
      </c>
      <c r="FN1" s="6">
        <v>150</v>
      </c>
      <c r="FO1" s="6">
        <v>151</v>
      </c>
      <c r="FP1" s="6">
        <v>152</v>
      </c>
      <c r="FQ1" s="6">
        <v>153</v>
      </c>
      <c r="FR1" s="14"/>
      <c r="FS1" s="11" t="s">
        <v>9</v>
      </c>
      <c r="FT1" s="13"/>
      <c r="FU1" s="6">
        <v>154</v>
      </c>
      <c r="FV1" s="6">
        <v>155</v>
      </c>
      <c r="FW1" s="6">
        <v>156</v>
      </c>
      <c r="FX1" s="6">
        <v>157</v>
      </c>
      <c r="FY1" s="6">
        <v>158</v>
      </c>
      <c r="FZ1" s="6">
        <v>159</v>
      </c>
      <c r="GA1" s="6">
        <v>160</v>
      </c>
      <c r="GB1" s="6">
        <v>161</v>
      </c>
      <c r="GC1" s="6">
        <v>162</v>
      </c>
      <c r="GD1" s="6">
        <v>163</v>
      </c>
      <c r="GE1" s="6">
        <v>164</v>
      </c>
      <c r="GF1" s="6">
        <v>165</v>
      </c>
      <c r="GG1" s="6">
        <v>166</v>
      </c>
      <c r="GH1" s="6">
        <v>167</v>
      </c>
      <c r="GI1" s="6">
        <v>168</v>
      </c>
      <c r="GJ1" s="6">
        <v>169</v>
      </c>
      <c r="GK1" s="6">
        <v>170</v>
      </c>
      <c r="GL1" s="6">
        <v>171</v>
      </c>
      <c r="GM1" s="6">
        <v>172</v>
      </c>
      <c r="GN1" s="6">
        <v>173</v>
      </c>
      <c r="GO1" s="6">
        <v>174</v>
      </c>
      <c r="GP1" s="6">
        <v>175</v>
      </c>
      <c r="GQ1" s="6">
        <v>176</v>
      </c>
      <c r="GR1" s="6">
        <v>177</v>
      </c>
      <c r="GS1" s="6">
        <v>178</v>
      </c>
      <c r="GT1" s="10" t="s">
        <v>3</v>
      </c>
      <c r="GU1" s="11" t="s">
        <v>10</v>
      </c>
      <c r="GV1" s="13"/>
    </row>
    <row r="2" spans="1:206" customFormat="1" x14ac:dyDescent="0.2">
      <c r="A2" s="15" t="s">
        <v>11</v>
      </c>
      <c r="B2" s="16"/>
      <c r="C2" s="17"/>
      <c r="D2" s="18" t="s">
        <v>12</v>
      </c>
      <c r="E2" s="19" t="s">
        <v>11</v>
      </c>
      <c r="F2" s="19" t="s">
        <v>11</v>
      </c>
      <c r="G2" s="20" t="s">
        <v>13</v>
      </c>
      <c r="H2" s="21" t="s">
        <v>14</v>
      </c>
      <c r="I2" s="21" t="s">
        <v>15</v>
      </c>
      <c r="J2" s="21" t="s">
        <v>16</v>
      </c>
      <c r="K2" s="21" t="s">
        <v>17</v>
      </c>
      <c r="L2" s="21" t="s">
        <v>18</v>
      </c>
      <c r="M2" s="22" t="s">
        <v>11</v>
      </c>
      <c r="N2" s="23" t="s">
        <v>19</v>
      </c>
      <c r="O2" s="24"/>
      <c r="P2" s="21" t="s">
        <v>20</v>
      </c>
      <c r="Q2" s="21">
        <v>2122</v>
      </c>
      <c r="R2" s="21" t="s">
        <v>21</v>
      </c>
      <c r="S2" s="21" t="s">
        <v>22</v>
      </c>
      <c r="T2" s="21" t="s">
        <v>23</v>
      </c>
      <c r="U2" s="21" t="s">
        <v>24</v>
      </c>
      <c r="V2" s="21" t="s">
        <v>25</v>
      </c>
      <c r="W2" s="21" t="s">
        <v>26</v>
      </c>
      <c r="X2" s="21" t="s">
        <v>27</v>
      </c>
      <c r="Y2" s="21" t="s">
        <v>28</v>
      </c>
      <c r="Z2" s="21" t="s">
        <v>29</v>
      </c>
      <c r="AA2" s="21" t="s">
        <v>30</v>
      </c>
      <c r="AB2" s="21" t="s">
        <v>31</v>
      </c>
      <c r="AC2" s="21" t="s">
        <v>32</v>
      </c>
      <c r="AD2" s="21" t="s">
        <v>33</v>
      </c>
      <c r="AE2" s="21" t="s">
        <v>34</v>
      </c>
      <c r="AF2" s="21" t="s">
        <v>35</v>
      </c>
      <c r="AG2" s="21" t="s">
        <v>36</v>
      </c>
      <c r="AH2" s="21" t="s">
        <v>37</v>
      </c>
      <c r="AI2" s="21" t="s">
        <v>38</v>
      </c>
      <c r="AJ2" s="21" t="s">
        <v>39</v>
      </c>
      <c r="AK2" s="21" t="s">
        <v>40</v>
      </c>
      <c r="AL2" s="25" t="s">
        <v>41</v>
      </c>
      <c r="AM2" s="26" t="s">
        <v>42</v>
      </c>
      <c r="AN2" s="24"/>
      <c r="AO2" s="21" t="s">
        <v>43</v>
      </c>
      <c r="AP2" s="21" t="s">
        <v>44</v>
      </c>
      <c r="AQ2" s="21" t="s">
        <v>45</v>
      </c>
      <c r="AR2" s="21" t="s">
        <v>46</v>
      </c>
      <c r="AS2" s="21" t="s">
        <v>47</v>
      </c>
      <c r="AT2" s="25" t="s">
        <v>48</v>
      </c>
      <c r="AU2" s="27" t="s">
        <v>49</v>
      </c>
      <c r="AV2" s="24"/>
      <c r="AW2" s="21" t="s">
        <v>50</v>
      </c>
      <c r="AX2" s="21" t="s">
        <v>51</v>
      </c>
      <c r="AY2" s="21" t="s">
        <v>52</v>
      </c>
      <c r="AZ2" s="21" t="s">
        <v>53</v>
      </c>
      <c r="BA2" s="21" t="s">
        <v>54</v>
      </c>
      <c r="BB2" s="21" t="s">
        <v>55</v>
      </c>
      <c r="BC2" s="21" t="s">
        <v>56</v>
      </c>
      <c r="BD2" s="21" t="s">
        <v>57</v>
      </c>
      <c r="BE2" s="21">
        <v>4159</v>
      </c>
      <c r="BF2" s="21">
        <v>4165</v>
      </c>
      <c r="BG2" s="21">
        <v>4174</v>
      </c>
      <c r="BH2" s="21">
        <v>4188</v>
      </c>
      <c r="BI2" s="21">
        <v>4198</v>
      </c>
      <c r="BJ2" s="21">
        <v>4199</v>
      </c>
      <c r="BK2" s="21">
        <v>4300</v>
      </c>
      <c r="BL2" s="21">
        <v>4321</v>
      </c>
      <c r="BM2" s="21">
        <v>4322</v>
      </c>
      <c r="BN2" s="21">
        <v>4326</v>
      </c>
      <c r="BO2" s="21">
        <v>4356</v>
      </c>
      <c r="BP2" s="21">
        <v>4358</v>
      </c>
      <c r="BQ2" s="21">
        <v>4365</v>
      </c>
      <c r="BR2" s="21">
        <v>4388</v>
      </c>
      <c r="BS2" s="21">
        <v>4398</v>
      </c>
      <c r="BT2" s="21">
        <v>4399</v>
      </c>
      <c r="BU2" s="28" t="s">
        <v>58</v>
      </c>
      <c r="BV2" s="26" t="s">
        <v>59</v>
      </c>
      <c r="BW2" s="29"/>
      <c r="BX2" s="21" t="s">
        <v>60</v>
      </c>
      <c r="BY2" s="21" t="s">
        <v>61</v>
      </c>
      <c r="BZ2" s="21" t="s">
        <v>62</v>
      </c>
      <c r="CA2" s="21" t="s">
        <v>63</v>
      </c>
      <c r="CB2" s="21">
        <v>5500</v>
      </c>
      <c r="CC2" s="21">
        <v>5600</v>
      </c>
      <c r="CD2" s="30" t="s">
        <v>64</v>
      </c>
      <c r="CE2" s="26" t="s">
        <v>59</v>
      </c>
      <c r="CF2" s="29"/>
      <c r="CG2" s="21" t="s">
        <v>65</v>
      </c>
      <c r="CH2" s="21" t="s">
        <v>66</v>
      </c>
      <c r="CI2" s="21" t="s">
        <v>67</v>
      </c>
      <c r="CJ2" s="21" t="s">
        <v>68</v>
      </c>
      <c r="CK2" s="21" t="s">
        <v>69</v>
      </c>
      <c r="CL2" s="21" t="s">
        <v>70</v>
      </c>
      <c r="CM2" s="21" t="s">
        <v>71</v>
      </c>
      <c r="CN2" s="21" t="s">
        <v>72</v>
      </c>
      <c r="CO2" s="21" t="s">
        <v>73</v>
      </c>
      <c r="CP2" s="21" t="s">
        <v>74</v>
      </c>
      <c r="CQ2" s="21" t="s">
        <v>75</v>
      </c>
      <c r="CR2" s="21" t="s">
        <v>76</v>
      </c>
      <c r="CS2" s="21" t="s">
        <v>77</v>
      </c>
      <c r="CT2" s="21" t="s">
        <v>78</v>
      </c>
      <c r="CU2" s="21" t="s">
        <v>79</v>
      </c>
      <c r="CV2" s="21" t="s">
        <v>80</v>
      </c>
      <c r="CW2" s="21" t="s">
        <v>81</v>
      </c>
      <c r="CX2" s="21" t="s">
        <v>82</v>
      </c>
      <c r="CY2" s="21" t="s">
        <v>83</v>
      </c>
      <c r="CZ2" s="21" t="s">
        <v>84</v>
      </c>
      <c r="DA2" s="21" t="s">
        <v>85</v>
      </c>
      <c r="DB2" s="21" t="s">
        <v>86</v>
      </c>
      <c r="DC2" s="21" t="s">
        <v>87</v>
      </c>
      <c r="DD2" s="21">
        <v>6176</v>
      </c>
      <c r="DE2" s="21" t="s">
        <v>88</v>
      </c>
      <c r="DF2" s="21" t="s">
        <v>89</v>
      </c>
      <c r="DG2" s="21" t="s">
        <v>90</v>
      </c>
      <c r="DH2" s="21" t="s">
        <v>91</v>
      </c>
      <c r="DI2" s="21">
        <v>6199</v>
      </c>
      <c r="DJ2" s="21" t="s">
        <v>92</v>
      </c>
      <c r="DK2" s="21" t="s">
        <v>93</v>
      </c>
      <c r="DL2" s="21" t="s">
        <v>94</v>
      </c>
      <c r="DM2" s="21" t="s">
        <v>95</v>
      </c>
      <c r="DN2" s="21" t="s">
        <v>96</v>
      </c>
      <c r="DO2" s="21" t="s">
        <v>97</v>
      </c>
      <c r="DP2" s="21" t="s">
        <v>98</v>
      </c>
      <c r="DQ2" s="21" t="s">
        <v>99</v>
      </c>
      <c r="DR2" s="21" t="s">
        <v>100</v>
      </c>
      <c r="DS2" s="21" t="s">
        <v>101</v>
      </c>
      <c r="DT2" s="21" t="s">
        <v>102</v>
      </c>
      <c r="DU2" s="21">
        <v>6238</v>
      </c>
      <c r="DV2" s="21">
        <v>6246</v>
      </c>
      <c r="DW2" s="21" t="s">
        <v>103</v>
      </c>
      <c r="DX2" s="21" t="s">
        <v>104</v>
      </c>
      <c r="DY2" s="21">
        <v>6253</v>
      </c>
      <c r="DZ2" s="21">
        <v>6254</v>
      </c>
      <c r="EA2" s="21">
        <v>6257</v>
      </c>
      <c r="EB2" s="21" t="s">
        <v>105</v>
      </c>
      <c r="EC2" s="21">
        <v>6262</v>
      </c>
      <c r="ED2" s="21" t="s">
        <v>106</v>
      </c>
      <c r="EE2" s="21" t="s">
        <v>107</v>
      </c>
      <c r="EF2" s="21" t="s">
        <v>108</v>
      </c>
      <c r="EG2" s="21" t="s">
        <v>109</v>
      </c>
      <c r="EH2" s="21" t="s">
        <v>110</v>
      </c>
      <c r="EI2" s="21">
        <v>6288</v>
      </c>
      <c r="EJ2" s="21">
        <v>6289</v>
      </c>
      <c r="EK2" s="21">
        <v>6298</v>
      </c>
      <c r="EL2" s="21">
        <v>6299</v>
      </c>
      <c r="EM2" s="21" t="s">
        <v>111</v>
      </c>
      <c r="EN2" s="21" t="s">
        <v>112</v>
      </c>
      <c r="EO2" s="21" t="s">
        <v>113</v>
      </c>
      <c r="EP2" s="21" t="s">
        <v>114</v>
      </c>
      <c r="EQ2" s="21" t="s">
        <v>115</v>
      </c>
      <c r="ER2" s="21" t="s">
        <v>116</v>
      </c>
      <c r="ES2" s="21" t="s">
        <v>117</v>
      </c>
      <c r="ET2" s="21" t="s">
        <v>118</v>
      </c>
      <c r="EU2" s="21" t="s">
        <v>119</v>
      </c>
      <c r="EV2" s="21" t="s">
        <v>120</v>
      </c>
      <c r="EW2" s="21" t="s">
        <v>121</v>
      </c>
      <c r="EX2" s="21" t="s">
        <v>122</v>
      </c>
      <c r="EY2" s="21" t="s">
        <v>123</v>
      </c>
      <c r="EZ2" s="21">
        <v>6346</v>
      </c>
      <c r="FA2" s="21" t="s">
        <v>124</v>
      </c>
      <c r="FB2" s="21" t="s">
        <v>125</v>
      </c>
      <c r="FC2" s="21">
        <v>6353</v>
      </c>
      <c r="FD2" s="21" t="s">
        <v>126</v>
      </c>
      <c r="FE2" s="21">
        <v>6357</v>
      </c>
      <c r="FF2" s="21" t="s">
        <v>127</v>
      </c>
      <c r="FG2" s="21" t="s">
        <v>128</v>
      </c>
      <c r="FH2" s="21" t="s">
        <v>129</v>
      </c>
      <c r="FI2" s="21" t="s">
        <v>130</v>
      </c>
      <c r="FJ2" s="21">
        <v>6368</v>
      </c>
      <c r="FK2" s="21" t="s">
        <v>131</v>
      </c>
      <c r="FL2" s="21" t="s">
        <v>132</v>
      </c>
      <c r="FM2" s="21" t="s">
        <v>133</v>
      </c>
      <c r="FN2" s="21" t="s">
        <v>134</v>
      </c>
      <c r="FO2" s="21" t="s">
        <v>135</v>
      </c>
      <c r="FP2" s="21" t="s">
        <v>136</v>
      </c>
      <c r="FQ2" s="21" t="s">
        <v>137</v>
      </c>
      <c r="FR2" s="30" t="s">
        <v>64</v>
      </c>
      <c r="FS2" s="26" t="s">
        <v>59</v>
      </c>
      <c r="FT2" s="29"/>
      <c r="FU2" s="21" t="s">
        <v>138</v>
      </c>
      <c r="FV2" s="21" t="s">
        <v>139</v>
      </c>
      <c r="FW2" s="21" t="s">
        <v>140</v>
      </c>
      <c r="FX2" s="21" t="s">
        <v>141</v>
      </c>
      <c r="FY2" s="21" t="s">
        <v>142</v>
      </c>
      <c r="FZ2" s="21">
        <v>7189</v>
      </c>
      <c r="GA2" s="21" t="s">
        <v>143</v>
      </c>
      <c r="GB2" s="21" t="s">
        <v>144</v>
      </c>
      <c r="GC2" s="21" t="s">
        <v>145</v>
      </c>
      <c r="GD2" s="21" t="s">
        <v>146</v>
      </c>
      <c r="GE2" s="21" t="s">
        <v>147</v>
      </c>
      <c r="GF2" s="21" t="s">
        <v>148</v>
      </c>
      <c r="GG2" s="21" t="s">
        <v>149</v>
      </c>
      <c r="GH2" s="21" t="s">
        <v>150</v>
      </c>
      <c r="GI2" s="21" t="s">
        <v>151</v>
      </c>
      <c r="GJ2" s="21">
        <v>8200</v>
      </c>
      <c r="GK2" s="21" t="s">
        <v>152</v>
      </c>
      <c r="GL2" s="21">
        <v>8521</v>
      </c>
      <c r="GM2" s="21">
        <v>8522</v>
      </c>
      <c r="GN2" s="21" t="s">
        <v>153</v>
      </c>
      <c r="GO2" s="21">
        <v>9200</v>
      </c>
      <c r="GP2" s="21" t="s">
        <v>154</v>
      </c>
      <c r="GQ2" s="21" t="s">
        <v>155</v>
      </c>
      <c r="GR2" s="21" t="s">
        <v>156</v>
      </c>
      <c r="GS2" s="21" t="s">
        <v>157</v>
      </c>
      <c r="GT2" s="25" t="s">
        <v>158</v>
      </c>
      <c r="GU2" s="26" t="s">
        <v>159</v>
      </c>
      <c r="GV2" s="29"/>
    </row>
    <row r="3" spans="1:206" customFormat="1" x14ac:dyDescent="0.2">
      <c r="A3" s="31" t="s">
        <v>160</v>
      </c>
      <c r="B3" s="32" t="s">
        <v>161</v>
      </c>
      <c r="C3" s="33" t="s">
        <v>162</v>
      </c>
      <c r="D3" s="34" t="s">
        <v>163</v>
      </c>
      <c r="E3" s="35" t="s">
        <v>164</v>
      </c>
      <c r="F3" s="35" t="s">
        <v>165</v>
      </c>
      <c r="G3" s="28" t="s">
        <v>11</v>
      </c>
      <c r="H3" s="19" t="s">
        <v>11</v>
      </c>
      <c r="I3" s="19" t="s">
        <v>11</v>
      </c>
      <c r="J3" s="19" t="s">
        <v>11</v>
      </c>
      <c r="K3" s="19" t="s">
        <v>11</v>
      </c>
      <c r="L3" s="19" t="s">
        <v>11</v>
      </c>
      <c r="M3" s="22" t="s">
        <v>166</v>
      </c>
      <c r="N3" s="36" t="s">
        <v>167</v>
      </c>
      <c r="O3" s="37" t="s">
        <v>168</v>
      </c>
      <c r="P3" s="19" t="s">
        <v>11</v>
      </c>
      <c r="Q3" s="19" t="s">
        <v>11</v>
      </c>
      <c r="R3" s="19" t="s">
        <v>11</v>
      </c>
      <c r="S3" s="19" t="s">
        <v>11</v>
      </c>
      <c r="T3" s="19" t="s">
        <v>11</v>
      </c>
      <c r="U3" s="19" t="s">
        <v>11</v>
      </c>
      <c r="V3" s="19" t="s">
        <v>11</v>
      </c>
      <c r="W3" s="19" t="s">
        <v>11</v>
      </c>
      <c r="X3" s="19" t="s">
        <v>11</v>
      </c>
      <c r="Y3" s="19" t="s">
        <v>11</v>
      </c>
      <c r="Z3" s="19" t="s">
        <v>11</v>
      </c>
      <c r="AA3" s="19" t="s">
        <v>11</v>
      </c>
      <c r="AB3" s="19" t="s">
        <v>11</v>
      </c>
      <c r="AC3" s="19" t="s">
        <v>11</v>
      </c>
      <c r="AD3" s="19" t="s">
        <v>11</v>
      </c>
      <c r="AE3" s="19" t="s">
        <v>11</v>
      </c>
      <c r="AF3" s="19" t="s">
        <v>11</v>
      </c>
      <c r="AG3" s="19" t="s">
        <v>11</v>
      </c>
      <c r="AH3" s="19" t="s">
        <v>11</v>
      </c>
      <c r="AI3" s="19" t="s">
        <v>11</v>
      </c>
      <c r="AJ3" s="19" t="s">
        <v>11</v>
      </c>
      <c r="AK3" s="19" t="s">
        <v>11</v>
      </c>
      <c r="AL3" s="19" t="s">
        <v>169</v>
      </c>
      <c r="AM3" s="38" t="s">
        <v>167</v>
      </c>
      <c r="AN3" s="37" t="s">
        <v>168</v>
      </c>
      <c r="AO3" s="19" t="s">
        <v>11</v>
      </c>
      <c r="AP3" s="19" t="s">
        <v>11</v>
      </c>
      <c r="AQ3" s="19" t="s">
        <v>11</v>
      </c>
      <c r="AR3" s="19" t="s">
        <v>11</v>
      </c>
      <c r="AS3" s="19" t="s">
        <v>11</v>
      </c>
      <c r="AT3" s="19" t="s">
        <v>170</v>
      </c>
      <c r="AU3" s="38" t="s">
        <v>167</v>
      </c>
      <c r="AV3" s="37" t="s">
        <v>168</v>
      </c>
      <c r="AW3" s="19" t="s">
        <v>11</v>
      </c>
      <c r="AX3" s="19" t="s">
        <v>11</v>
      </c>
      <c r="AY3" s="19" t="s">
        <v>11</v>
      </c>
      <c r="AZ3" s="19" t="s">
        <v>11</v>
      </c>
      <c r="BA3" s="19" t="s">
        <v>11</v>
      </c>
      <c r="BB3" s="19" t="s">
        <v>11</v>
      </c>
      <c r="BC3" s="19" t="s">
        <v>11</v>
      </c>
      <c r="BD3" s="19" t="s">
        <v>11</v>
      </c>
      <c r="BE3" s="19"/>
      <c r="BF3" s="19"/>
      <c r="BG3" s="19" t="s">
        <v>11</v>
      </c>
      <c r="BH3" s="19" t="s">
        <v>11</v>
      </c>
      <c r="BI3" s="19" t="s">
        <v>11</v>
      </c>
      <c r="BJ3" s="19" t="s">
        <v>11</v>
      </c>
      <c r="BK3" s="19" t="s">
        <v>11</v>
      </c>
      <c r="BL3" s="19" t="s">
        <v>11</v>
      </c>
      <c r="BM3" s="19" t="s">
        <v>11</v>
      </c>
      <c r="BN3" s="19" t="s">
        <v>11</v>
      </c>
      <c r="BO3" s="19" t="s">
        <v>11</v>
      </c>
      <c r="BP3" s="19" t="s">
        <v>11</v>
      </c>
      <c r="BQ3" s="19" t="s">
        <v>11</v>
      </c>
      <c r="BR3" s="19" t="s">
        <v>11</v>
      </c>
      <c r="BS3" s="19" t="s">
        <v>11</v>
      </c>
      <c r="BT3" s="19" t="s">
        <v>11</v>
      </c>
      <c r="BU3" s="25" t="s">
        <v>171</v>
      </c>
      <c r="BV3" s="38" t="s">
        <v>167</v>
      </c>
      <c r="BW3" s="37" t="s">
        <v>168</v>
      </c>
      <c r="BX3" s="19" t="s">
        <v>11</v>
      </c>
      <c r="BY3" s="19" t="s">
        <v>11</v>
      </c>
      <c r="BZ3" s="19" t="s">
        <v>11</v>
      </c>
      <c r="CA3" s="19" t="s">
        <v>11</v>
      </c>
      <c r="CB3" s="19" t="s">
        <v>11</v>
      </c>
      <c r="CC3" s="19" t="s">
        <v>11</v>
      </c>
      <c r="CD3" s="30" t="s">
        <v>170</v>
      </c>
      <c r="CE3" s="38" t="s">
        <v>167</v>
      </c>
      <c r="CF3" s="37" t="s">
        <v>168</v>
      </c>
      <c r="CG3" s="19" t="s">
        <v>11</v>
      </c>
      <c r="CH3" s="19" t="s">
        <v>11</v>
      </c>
      <c r="CI3" s="19" t="s">
        <v>11</v>
      </c>
      <c r="CJ3" s="19" t="s">
        <v>11</v>
      </c>
      <c r="CK3" s="19" t="s">
        <v>11</v>
      </c>
      <c r="CL3" s="19" t="s">
        <v>11</v>
      </c>
      <c r="CM3" s="19" t="s">
        <v>11</v>
      </c>
      <c r="CN3" s="19" t="s">
        <v>11</v>
      </c>
      <c r="CO3" s="19" t="s">
        <v>11</v>
      </c>
      <c r="CP3" s="19" t="s">
        <v>11</v>
      </c>
      <c r="CQ3" s="19" t="s">
        <v>11</v>
      </c>
      <c r="CR3" s="19" t="s">
        <v>11</v>
      </c>
      <c r="CS3" s="19" t="s">
        <v>11</v>
      </c>
      <c r="CT3" s="19" t="s">
        <v>11</v>
      </c>
      <c r="CU3" s="19" t="s">
        <v>11</v>
      </c>
      <c r="CV3" s="19" t="s">
        <v>11</v>
      </c>
      <c r="CW3" s="19" t="s">
        <v>11</v>
      </c>
      <c r="CX3" s="19" t="s">
        <v>11</v>
      </c>
      <c r="CY3" s="19" t="s">
        <v>11</v>
      </c>
      <c r="CZ3" s="19" t="s">
        <v>11</v>
      </c>
      <c r="DA3" s="19" t="s">
        <v>11</v>
      </c>
      <c r="DB3" s="19" t="s">
        <v>11</v>
      </c>
      <c r="DC3" s="19" t="s">
        <v>11</v>
      </c>
      <c r="DD3" s="19"/>
      <c r="DE3" s="19"/>
      <c r="DF3" s="19" t="s">
        <v>11</v>
      </c>
      <c r="DG3" s="19" t="s">
        <v>11</v>
      </c>
      <c r="DH3" s="19" t="s">
        <v>11</v>
      </c>
      <c r="DI3" s="19" t="s">
        <v>11</v>
      </c>
      <c r="DJ3" s="19" t="s">
        <v>11</v>
      </c>
      <c r="DK3" s="19" t="s">
        <v>11</v>
      </c>
      <c r="DL3" s="19" t="s">
        <v>11</v>
      </c>
      <c r="DM3" s="19" t="s">
        <v>11</v>
      </c>
      <c r="DN3" s="19" t="s">
        <v>11</v>
      </c>
      <c r="DO3" s="19" t="s">
        <v>11</v>
      </c>
      <c r="DP3" s="19" t="s">
        <v>11</v>
      </c>
      <c r="DQ3" s="19" t="s">
        <v>11</v>
      </c>
      <c r="DR3" s="19" t="s">
        <v>11</v>
      </c>
      <c r="DS3" s="19" t="s">
        <v>11</v>
      </c>
      <c r="DT3" s="19" t="s">
        <v>11</v>
      </c>
      <c r="DU3" s="19" t="s">
        <v>11</v>
      </c>
      <c r="DV3" s="19" t="s">
        <v>11</v>
      </c>
      <c r="DW3" s="19" t="s">
        <v>11</v>
      </c>
      <c r="DX3" s="19" t="s">
        <v>11</v>
      </c>
      <c r="DY3" s="19" t="s">
        <v>11</v>
      </c>
      <c r="DZ3" s="19" t="s">
        <v>11</v>
      </c>
      <c r="EA3" s="19" t="s">
        <v>11</v>
      </c>
      <c r="EB3" s="19" t="s">
        <v>11</v>
      </c>
      <c r="EC3" s="19" t="s">
        <v>11</v>
      </c>
      <c r="ED3" s="19" t="s">
        <v>11</v>
      </c>
      <c r="EE3" s="19" t="s">
        <v>11</v>
      </c>
      <c r="EF3" s="19" t="s">
        <v>11</v>
      </c>
      <c r="EG3" s="19" t="s">
        <v>11</v>
      </c>
      <c r="EH3" s="19" t="s">
        <v>11</v>
      </c>
      <c r="EI3" s="19" t="s">
        <v>11</v>
      </c>
      <c r="EJ3" s="19" t="s">
        <v>11</v>
      </c>
      <c r="EK3" s="19" t="s">
        <v>11</v>
      </c>
      <c r="EL3" s="19" t="s">
        <v>11</v>
      </c>
      <c r="EM3" s="19" t="s">
        <v>11</v>
      </c>
      <c r="EN3" s="19" t="s">
        <v>11</v>
      </c>
      <c r="EO3" s="19" t="s">
        <v>11</v>
      </c>
      <c r="EP3" s="19" t="s">
        <v>11</v>
      </c>
      <c r="EQ3" s="19" t="s">
        <v>11</v>
      </c>
      <c r="ER3" s="19" t="s">
        <v>11</v>
      </c>
      <c r="ES3" s="19" t="s">
        <v>11</v>
      </c>
      <c r="ET3" s="19" t="s">
        <v>11</v>
      </c>
      <c r="EU3" s="19" t="s">
        <v>11</v>
      </c>
      <c r="EV3" s="19" t="s">
        <v>11</v>
      </c>
      <c r="EW3" s="19" t="s">
        <v>11</v>
      </c>
      <c r="EX3" s="19" t="s">
        <v>11</v>
      </c>
      <c r="EY3" s="19" t="s">
        <v>11</v>
      </c>
      <c r="EZ3" s="19" t="s">
        <v>11</v>
      </c>
      <c r="FA3" s="19" t="s">
        <v>11</v>
      </c>
      <c r="FB3" s="19" t="s">
        <v>11</v>
      </c>
      <c r="FC3" s="19" t="s">
        <v>11</v>
      </c>
      <c r="FD3" s="19" t="s">
        <v>11</v>
      </c>
      <c r="FE3" s="19" t="s">
        <v>11</v>
      </c>
      <c r="FF3" s="19" t="s">
        <v>11</v>
      </c>
      <c r="FG3" s="19" t="s">
        <v>11</v>
      </c>
      <c r="FH3" s="19" t="s">
        <v>11</v>
      </c>
      <c r="FI3" s="19" t="s">
        <v>11</v>
      </c>
      <c r="FJ3" s="19"/>
      <c r="FK3" s="19"/>
      <c r="FL3" s="19" t="s">
        <v>11</v>
      </c>
      <c r="FM3" s="19" t="s">
        <v>11</v>
      </c>
      <c r="FN3" s="19" t="s">
        <v>11</v>
      </c>
      <c r="FO3" s="19" t="s">
        <v>11</v>
      </c>
      <c r="FP3" s="19" t="s">
        <v>11</v>
      </c>
      <c r="FQ3" s="19" t="s">
        <v>11</v>
      </c>
      <c r="FR3" s="30" t="s">
        <v>171</v>
      </c>
      <c r="FS3" s="38" t="s">
        <v>167</v>
      </c>
      <c r="FT3" s="37" t="s">
        <v>168</v>
      </c>
      <c r="FU3" s="19" t="s">
        <v>11</v>
      </c>
      <c r="FV3" s="19" t="s">
        <v>11</v>
      </c>
      <c r="FW3" s="19" t="s">
        <v>11</v>
      </c>
      <c r="FX3" s="19" t="s">
        <v>11</v>
      </c>
      <c r="FY3" s="19" t="s">
        <v>11</v>
      </c>
      <c r="FZ3" s="19" t="s">
        <v>11</v>
      </c>
      <c r="GA3" s="19" t="s">
        <v>11</v>
      </c>
      <c r="GB3" s="19" t="s">
        <v>11</v>
      </c>
      <c r="GC3" s="19" t="s">
        <v>11</v>
      </c>
      <c r="GD3" s="19" t="s">
        <v>11</v>
      </c>
      <c r="GE3" s="19" t="s">
        <v>11</v>
      </c>
      <c r="GF3" s="19" t="s">
        <v>11</v>
      </c>
      <c r="GG3" s="19" t="s">
        <v>11</v>
      </c>
      <c r="GH3" s="19" t="s">
        <v>11</v>
      </c>
      <c r="GI3" s="19" t="s">
        <v>11</v>
      </c>
      <c r="GJ3" s="19" t="s">
        <v>11</v>
      </c>
      <c r="GK3" s="19" t="s">
        <v>11</v>
      </c>
      <c r="GL3" s="19" t="s">
        <v>11</v>
      </c>
      <c r="GM3" s="19" t="s">
        <v>11</v>
      </c>
      <c r="GN3" s="19" t="s">
        <v>11</v>
      </c>
      <c r="GO3" s="19" t="s">
        <v>11</v>
      </c>
      <c r="GP3" s="19" t="s">
        <v>11</v>
      </c>
      <c r="GQ3" s="19" t="s">
        <v>11</v>
      </c>
      <c r="GR3" s="19" t="s">
        <v>11</v>
      </c>
      <c r="GS3" s="19" t="s">
        <v>11</v>
      </c>
      <c r="GT3" s="19" t="s">
        <v>11</v>
      </c>
      <c r="GU3" s="39" t="s">
        <v>167</v>
      </c>
      <c r="GV3" s="40" t="s">
        <v>168</v>
      </c>
    </row>
    <row r="4" spans="1:206" customFormat="1" ht="6" customHeight="1" x14ac:dyDescent="0.2">
      <c r="A4" s="31"/>
      <c r="B4" s="41"/>
      <c r="C4" s="42"/>
      <c r="D4" s="4"/>
      <c r="E4" s="43"/>
      <c r="F4" s="43"/>
      <c r="G4" s="44"/>
      <c r="H4" s="43"/>
      <c r="I4" s="45"/>
      <c r="J4" s="43"/>
      <c r="K4" s="43"/>
      <c r="L4" s="45"/>
      <c r="M4" s="46"/>
      <c r="N4" s="47"/>
      <c r="O4" s="47"/>
      <c r="P4" s="43"/>
      <c r="Q4" s="43"/>
      <c r="R4" s="45"/>
      <c r="S4" s="43"/>
      <c r="T4" s="45"/>
      <c r="U4" s="43"/>
      <c r="V4" s="43"/>
      <c r="W4" s="45"/>
      <c r="X4" s="43"/>
      <c r="Y4" s="45"/>
      <c r="Z4" s="43"/>
      <c r="AA4" s="45"/>
      <c r="AB4" s="43"/>
      <c r="AC4" s="45"/>
      <c r="AD4" s="45"/>
      <c r="AE4" s="43"/>
      <c r="AF4" s="45"/>
      <c r="AG4" s="43"/>
      <c r="AH4" s="45"/>
      <c r="AI4" s="43"/>
      <c r="AJ4" s="45"/>
      <c r="AK4" s="43"/>
      <c r="AL4" s="48"/>
      <c r="AM4" s="47"/>
      <c r="AN4" s="49"/>
      <c r="AO4" s="43"/>
      <c r="AP4" s="43"/>
      <c r="AQ4" s="45"/>
      <c r="AR4" s="43"/>
      <c r="AS4" s="45"/>
      <c r="AT4" s="50"/>
      <c r="AU4" s="49"/>
      <c r="AV4" s="47"/>
      <c r="AW4" s="45"/>
      <c r="AX4" s="43"/>
      <c r="AY4" s="43"/>
      <c r="AZ4" s="45"/>
      <c r="BA4" s="45"/>
      <c r="BB4" s="43"/>
      <c r="BC4" s="45"/>
      <c r="BD4" s="43"/>
      <c r="BE4" s="43"/>
      <c r="BF4" s="43"/>
      <c r="BG4" s="43"/>
      <c r="BH4" s="43"/>
      <c r="BI4" s="43"/>
      <c r="BJ4" s="43"/>
      <c r="BK4" s="45"/>
      <c r="BL4" s="43"/>
      <c r="BM4" s="43"/>
      <c r="BN4" s="45"/>
      <c r="BO4" s="45"/>
      <c r="BP4" s="45"/>
      <c r="BQ4" s="45"/>
      <c r="BR4" s="45"/>
      <c r="BS4" s="43"/>
      <c r="BT4" s="43"/>
      <c r="BU4" s="50"/>
      <c r="BV4" s="49"/>
      <c r="BW4" s="47"/>
      <c r="BX4" s="49"/>
      <c r="BY4" s="43"/>
      <c r="BZ4" s="45"/>
      <c r="CA4" s="43"/>
      <c r="CB4" s="45"/>
      <c r="CC4" s="45"/>
      <c r="CD4" s="50"/>
      <c r="CE4" s="49"/>
      <c r="CF4" s="47"/>
      <c r="CG4" s="51"/>
      <c r="CH4" s="52"/>
      <c r="CI4" s="52"/>
      <c r="CJ4" s="52"/>
      <c r="CK4" s="52"/>
      <c r="CL4" s="52"/>
      <c r="CM4" s="52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2"/>
      <c r="DL4" s="52"/>
      <c r="DM4" s="52"/>
      <c r="DN4" s="52"/>
      <c r="DO4" s="52"/>
      <c r="DP4" s="52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2"/>
      <c r="EL4" s="52"/>
      <c r="EM4" s="51"/>
      <c r="EN4" s="51"/>
      <c r="EO4" s="52"/>
      <c r="EP4" s="52"/>
      <c r="EQ4" s="52"/>
      <c r="ER4" s="52"/>
      <c r="ES4" s="52"/>
      <c r="ET4" s="52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0"/>
      <c r="FS4" s="49"/>
      <c r="FT4" s="47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3"/>
      <c r="GU4" s="54"/>
      <c r="GV4" s="55"/>
    </row>
    <row r="5" spans="1:206" s="67" customFormat="1" x14ac:dyDescent="0.2">
      <c r="A5" s="56"/>
      <c r="B5" s="57" t="s">
        <v>172</v>
      </c>
      <c r="C5" s="58">
        <f>SUM(C9:C358)/2</f>
        <v>1074908.9499999993</v>
      </c>
      <c r="D5" s="124">
        <f>SUM(D9:D358)/2</f>
        <v>12634085867.939987</v>
      </c>
      <c r="E5" s="58">
        <f>M5+AL5+AT5+BU5+CD5+FR5+GT5</f>
        <v>12634085867.939997</v>
      </c>
      <c r="F5" s="58">
        <f>D5-E5</f>
        <v>0</v>
      </c>
      <c r="G5" s="60">
        <f t="shared" ref="G5:M5" si="0">SUM(G9:G358)/2</f>
        <v>2328587751.329999</v>
      </c>
      <c r="H5" s="60">
        <f t="shared" si="0"/>
        <v>38553.46</v>
      </c>
      <c r="I5" s="60">
        <f t="shared" si="0"/>
        <v>613626.25000000058</v>
      </c>
      <c r="J5" s="60">
        <f t="shared" si="0"/>
        <v>7184244.4599999981</v>
      </c>
      <c r="K5" s="60">
        <f t="shared" si="0"/>
        <v>785092.91999999993</v>
      </c>
      <c r="L5" s="60">
        <f t="shared" si="0"/>
        <v>452019.0199999999</v>
      </c>
      <c r="M5" s="61">
        <f t="shared" si="0"/>
        <v>2337661287.440001</v>
      </c>
      <c r="N5" s="62">
        <f>M5/D5</f>
        <v>0.1850281303985756</v>
      </c>
      <c r="O5" s="63">
        <f>M5/C5</f>
        <v>2174.7528359867156</v>
      </c>
      <c r="P5" s="60">
        <f t="shared" ref="P5:AL5" si="1">SUM(P9:P358)/2</f>
        <v>47747361.850000009</v>
      </c>
      <c r="Q5" s="60">
        <f t="shared" si="1"/>
        <v>6000</v>
      </c>
      <c r="R5" s="60">
        <f t="shared" si="1"/>
        <v>298353.67999999993</v>
      </c>
      <c r="S5" s="60">
        <f t="shared" si="1"/>
        <v>291082.89</v>
      </c>
      <c r="T5" s="60">
        <f t="shared" si="1"/>
        <v>2194414.5100000002</v>
      </c>
      <c r="U5" s="60">
        <f t="shared" si="1"/>
        <v>2171011.91</v>
      </c>
      <c r="V5" s="60">
        <f t="shared" si="1"/>
        <v>1555133.8499999992</v>
      </c>
      <c r="W5" s="60">
        <f t="shared" si="1"/>
        <v>29358873.060000002</v>
      </c>
      <c r="X5" s="60">
        <f t="shared" si="1"/>
        <v>19043700.27999999</v>
      </c>
      <c r="Y5" s="60">
        <f t="shared" si="1"/>
        <v>1810503.54</v>
      </c>
      <c r="Z5" s="60">
        <f t="shared" si="1"/>
        <v>712518.91999999993</v>
      </c>
      <c r="AA5" s="60">
        <f t="shared" si="1"/>
        <v>90610.049999999988</v>
      </c>
      <c r="AB5" s="60">
        <f t="shared" si="1"/>
        <v>12939965.329999998</v>
      </c>
      <c r="AC5" s="60">
        <f t="shared" si="1"/>
        <v>101323888.19999996</v>
      </c>
      <c r="AD5" s="60">
        <f t="shared" si="1"/>
        <v>8912168.4900000002</v>
      </c>
      <c r="AE5" s="60">
        <f t="shared" si="1"/>
        <v>19426.610000000004</v>
      </c>
      <c r="AF5" s="60">
        <f t="shared" si="1"/>
        <v>36719253.399999931</v>
      </c>
      <c r="AG5" s="60">
        <f t="shared" si="1"/>
        <v>2138613.9900000016</v>
      </c>
      <c r="AH5" s="60">
        <f t="shared" si="1"/>
        <v>22747308.760000009</v>
      </c>
      <c r="AI5" s="60">
        <f t="shared" si="1"/>
        <v>5521504.4000000022</v>
      </c>
      <c r="AJ5" s="60">
        <f t="shared" si="1"/>
        <v>44416878.30999998</v>
      </c>
      <c r="AK5" s="60">
        <f t="shared" si="1"/>
        <v>17582157.190000009</v>
      </c>
      <c r="AL5" s="61">
        <f t="shared" si="1"/>
        <v>357600729.22000045</v>
      </c>
      <c r="AM5" s="62">
        <f>AL5/D5</f>
        <v>2.830444030204363E-2</v>
      </c>
      <c r="AN5" s="64">
        <f>AL5/C5</f>
        <v>332.68001835876487</v>
      </c>
      <c r="AO5" s="60">
        <f t="shared" ref="AO5:AT5" si="2">SUM(AO9:AO358)/2</f>
        <v>6487010927.3200064</v>
      </c>
      <c r="AP5" s="60">
        <f t="shared" si="2"/>
        <v>197547894.74999985</v>
      </c>
      <c r="AQ5" s="60">
        <f t="shared" si="2"/>
        <v>378968417.91999978</v>
      </c>
      <c r="AR5" s="60">
        <f t="shared" si="2"/>
        <v>13500159.330000002</v>
      </c>
      <c r="AS5" s="60">
        <f t="shared" si="2"/>
        <v>134422.86000000004</v>
      </c>
      <c r="AT5" s="61">
        <f t="shared" si="2"/>
        <v>7077161822.1799974</v>
      </c>
      <c r="AU5" s="62">
        <f>AT5/D5</f>
        <v>0.56016413820163014</v>
      </c>
      <c r="AV5" s="64">
        <f>AT5/C5</f>
        <v>6583.9639926525888</v>
      </c>
      <c r="AW5" s="60">
        <f t="shared" ref="AW5:BU5" si="3">SUM(AW9:AW358)/2</f>
        <v>8315411.7400000002</v>
      </c>
      <c r="AX5" s="60">
        <f t="shared" si="3"/>
        <v>820668017.30999923</v>
      </c>
      <c r="AY5" s="60">
        <f t="shared" si="3"/>
        <v>50287003.610000059</v>
      </c>
      <c r="AZ5" s="60">
        <f t="shared" si="3"/>
        <v>1593957.8299999998</v>
      </c>
      <c r="BA5" s="60">
        <f t="shared" si="3"/>
        <v>0</v>
      </c>
      <c r="BB5" s="60">
        <f t="shared" si="3"/>
        <v>230178588.52999979</v>
      </c>
      <c r="BC5" s="60">
        <f t="shared" si="3"/>
        <v>9282244.6599999983</v>
      </c>
      <c r="BD5" s="60">
        <f t="shared" si="3"/>
        <v>75430959.860000029</v>
      </c>
      <c r="BE5" s="60">
        <f t="shared" si="3"/>
        <v>255940.26</v>
      </c>
      <c r="BF5" s="60">
        <f t="shared" si="3"/>
        <v>119543662.69000001</v>
      </c>
      <c r="BG5" s="60">
        <f t="shared" si="3"/>
        <v>10250465.709999999</v>
      </c>
      <c r="BH5" s="60">
        <f t="shared" si="3"/>
        <v>75622.7</v>
      </c>
      <c r="BI5" s="60">
        <f t="shared" si="3"/>
        <v>7142762.2999999933</v>
      </c>
      <c r="BJ5" s="60">
        <f t="shared" si="3"/>
        <v>422683531.9799999</v>
      </c>
      <c r="BK5" s="60">
        <f t="shared" si="3"/>
        <v>15981257.950000005</v>
      </c>
      <c r="BL5" s="60">
        <f t="shared" si="3"/>
        <v>466025.17000000004</v>
      </c>
      <c r="BM5" s="60">
        <f t="shared" si="3"/>
        <v>0</v>
      </c>
      <c r="BN5" s="60">
        <f t="shared" si="3"/>
        <v>354144.91</v>
      </c>
      <c r="BO5" s="60">
        <f t="shared" si="3"/>
        <v>0</v>
      </c>
      <c r="BP5" s="60">
        <f t="shared" si="3"/>
        <v>7273092.9699999988</v>
      </c>
      <c r="BQ5" s="60">
        <f t="shared" si="3"/>
        <v>0</v>
      </c>
      <c r="BR5" s="60">
        <f t="shared" si="3"/>
        <v>4295964.32</v>
      </c>
      <c r="BS5" s="60">
        <f t="shared" si="3"/>
        <v>0</v>
      </c>
      <c r="BT5" s="60">
        <f t="shared" si="3"/>
        <v>0</v>
      </c>
      <c r="BU5" s="61">
        <f t="shared" si="3"/>
        <v>1784078654.499999</v>
      </c>
      <c r="BV5" s="62">
        <f>BU5/D5</f>
        <v>0.14121153466490541</v>
      </c>
      <c r="BW5" s="64">
        <f>BU5/C5</f>
        <v>1659.7486275465474</v>
      </c>
      <c r="BX5" s="61">
        <f t="shared" ref="BX5:CD5" si="4">SUM(BX9:BX358)/2</f>
        <v>1735209.4100000001</v>
      </c>
      <c r="BY5" s="60">
        <f t="shared" si="4"/>
        <v>35984170.720000006</v>
      </c>
      <c r="BZ5" s="60">
        <f t="shared" si="4"/>
        <v>2998388.97</v>
      </c>
      <c r="CA5" s="60">
        <f t="shared" si="4"/>
        <v>131728.71</v>
      </c>
      <c r="CB5" s="60">
        <f t="shared" si="4"/>
        <v>8350649.3599999985</v>
      </c>
      <c r="CC5" s="60">
        <f t="shared" si="4"/>
        <v>1483995.5</v>
      </c>
      <c r="CD5" s="61">
        <f t="shared" si="4"/>
        <v>50684142.669999965</v>
      </c>
      <c r="CE5" s="62">
        <f>CD5/D5</f>
        <v>4.0116984481334793E-3</v>
      </c>
      <c r="CF5" s="65">
        <f>CD5/C5</f>
        <v>47.152033360593009</v>
      </c>
      <c r="CG5" s="60">
        <f t="shared" ref="CG5:DL5" si="5">SUM(CG9:CG358)/2</f>
        <v>6613271.6699999999</v>
      </c>
      <c r="CH5" s="60">
        <f t="shared" si="5"/>
        <v>25991.41</v>
      </c>
      <c r="CI5" s="60">
        <f t="shared" si="5"/>
        <v>0</v>
      </c>
      <c r="CJ5" s="60">
        <f t="shared" si="5"/>
        <v>0</v>
      </c>
      <c r="CK5" s="60">
        <f t="shared" si="5"/>
        <v>0</v>
      </c>
      <c r="CL5" s="60">
        <f t="shared" si="5"/>
        <v>745774</v>
      </c>
      <c r="CM5" s="60">
        <f t="shared" si="5"/>
        <v>0</v>
      </c>
      <c r="CN5" s="60">
        <f t="shared" si="5"/>
        <v>37751.170000000006</v>
      </c>
      <c r="CO5" s="60">
        <f t="shared" si="5"/>
        <v>0</v>
      </c>
      <c r="CP5" s="60">
        <f t="shared" si="5"/>
        <v>213976849.50000003</v>
      </c>
      <c r="CQ5" s="60">
        <f t="shared" si="5"/>
        <v>0</v>
      </c>
      <c r="CR5" s="60">
        <f t="shared" si="5"/>
        <v>6784742.8900000025</v>
      </c>
      <c r="CS5" s="60">
        <f t="shared" si="5"/>
        <v>565606.19000000006</v>
      </c>
      <c r="CT5" s="60">
        <f t="shared" si="5"/>
        <v>228545354.11999983</v>
      </c>
      <c r="CU5" s="60">
        <f t="shared" si="5"/>
        <v>41850379.639999993</v>
      </c>
      <c r="CV5" s="60">
        <f t="shared" si="5"/>
        <v>12446758.060000001</v>
      </c>
      <c r="CW5" s="60">
        <f t="shared" si="5"/>
        <v>0</v>
      </c>
      <c r="CX5" s="60">
        <f t="shared" si="5"/>
        <v>1345039.3199999998</v>
      </c>
      <c r="CY5" s="60">
        <f t="shared" si="5"/>
        <v>852027.61</v>
      </c>
      <c r="CZ5" s="60">
        <f t="shared" si="5"/>
        <v>1092938.55</v>
      </c>
      <c r="DA5" s="60">
        <f t="shared" si="5"/>
        <v>15475058.199999996</v>
      </c>
      <c r="DB5" s="60">
        <f t="shared" si="5"/>
        <v>0</v>
      </c>
      <c r="DC5" s="60">
        <f t="shared" si="5"/>
        <v>0</v>
      </c>
      <c r="DD5" s="60">
        <f t="shared" si="5"/>
        <v>0</v>
      </c>
      <c r="DE5" s="60">
        <f t="shared" si="5"/>
        <v>0</v>
      </c>
      <c r="DF5" s="60">
        <f t="shared" si="5"/>
        <v>2491350.58</v>
      </c>
      <c r="DG5" s="60">
        <f t="shared" si="5"/>
        <v>3241984.3800000018</v>
      </c>
      <c r="DH5" s="60">
        <f t="shared" si="5"/>
        <v>254843382.09000027</v>
      </c>
      <c r="DI5" s="60">
        <f t="shared" si="5"/>
        <v>0</v>
      </c>
      <c r="DJ5" s="60">
        <f t="shared" si="5"/>
        <v>7692338.0799999982</v>
      </c>
      <c r="DK5" s="60">
        <f t="shared" si="5"/>
        <v>0</v>
      </c>
      <c r="DL5" s="60">
        <f t="shared" si="5"/>
        <v>0</v>
      </c>
      <c r="DM5" s="60">
        <f t="shared" ref="DM5:ER5" si="6">SUM(DM9:DM358)/2</f>
        <v>0</v>
      </c>
      <c r="DN5" s="60">
        <f t="shared" si="6"/>
        <v>0</v>
      </c>
      <c r="DO5" s="60">
        <f t="shared" si="6"/>
        <v>0</v>
      </c>
      <c r="DP5" s="60">
        <f t="shared" si="6"/>
        <v>0</v>
      </c>
      <c r="DQ5" s="60">
        <f t="shared" si="6"/>
        <v>0</v>
      </c>
      <c r="DR5" s="60">
        <f t="shared" si="6"/>
        <v>0</v>
      </c>
      <c r="DS5" s="60">
        <f t="shared" si="6"/>
        <v>0</v>
      </c>
      <c r="DT5" s="60">
        <f t="shared" si="6"/>
        <v>0</v>
      </c>
      <c r="DU5" s="60">
        <f t="shared" si="6"/>
        <v>200</v>
      </c>
      <c r="DV5" s="60">
        <f t="shared" si="6"/>
        <v>0</v>
      </c>
      <c r="DW5" s="60">
        <f t="shared" si="6"/>
        <v>609328.73</v>
      </c>
      <c r="DX5" s="60">
        <f t="shared" si="6"/>
        <v>1921405.86</v>
      </c>
      <c r="DY5" s="60">
        <f t="shared" si="6"/>
        <v>15000</v>
      </c>
      <c r="DZ5" s="60">
        <f t="shared" si="6"/>
        <v>0</v>
      </c>
      <c r="EA5" s="60">
        <f t="shared" si="6"/>
        <v>0</v>
      </c>
      <c r="EB5" s="60">
        <f t="shared" si="6"/>
        <v>12861396.959999999</v>
      </c>
      <c r="EC5" s="60">
        <f t="shared" si="6"/>
        <v>302572.11</v>
      </c>
      <c r="ED5" s="60">
        <f t="shared" si="6"/>
        <v>0</v>
      </c>
      <c r="EE5" s="60">
        <f t="shared" si="6"/>
        <v>176175.34</v>
      </c>
      <c r="EF5" s="60">
        <f t="shared" si="6"/>
        <v>3693242.66</v>
      </c>
      <c r="EG5" s="60">
        <f t="shared" si="6"/>
        <v>399825.57</v>
      </c>
      <c r="EH5" s="60">
        <f t="shared" si="6"/>
        <v>378727.17999999993</v>
      </c>
      <c r="EI5" s="60">
        <f t="shared" si="6"/>
        <v>0</v>
      </c>
      <c r="EJ5" s="60">
        <f t="shared" si="6"/>
        <v>3207.96</v>
      </c>
      <c r="EK5" s="60">
        <f t="shared" si="6"/>
        <v>68044.789999999994</v>
      </c>
      <c r="EL5" s="60">
        <f t="shared" si="6"/>
        <v>0</v>
      </c>
      <c r="EM5" s="60">
        <f t="shared" si="6"/>
        <v>13037444.370000003</v>
      </c>
      <c r="EN5" s="60">
        <f t="shared" si="6"/>
        <v>4842620.410000002</v>
      </c>
      <c r="EO5" s="60">
        <f t="shared" si="6"/>
        <v>0</v>
      </c>
      <c r="EP5" s="60">
        <f t="shared" si="6"/>
        <v>0</v>
      </c>
      <c r="EQ5" s="60">
        <f t="shared" si="6"/>
        <v>0</v>
      </c>
      <c r="ER5" s="60">
        <f t="shared" si="6"/>
        <v>0</v>
      </c>
      <c r="ES5" s="60">
        <f t="shared" ref="ES5:FR5" si="7">SUM(ES9:ES358)/2</f>
        <v>5270231.63</v>
      </c>
      <c r="ET5" s="60">
        <f t="shared" si="7"/>
        <v>0</v>
      </c>
      <c r="EU5" s="60">
        <f t="shared" si="7"/>
        <v>6628393.71</v>
      </c>
      <c r="EV5" s="60">
        <f t="shared" si="7"/>
        <v>0</v>
      </c>
      <c r="EW5" s="60">
        <f t="shared" si="7"/>
        <v>0</v>
      </c>
      <c r="EX5" s="60">
        <f t="shared" si="7"/>
        <v>0</v>
      </c>
      <c r="EY5" s="60">
        <f t="shared" si="7"/>
        <v>0</v>
      </c>
      <c r="EZ5" s="60">
        <f t="shared" si="7"/>
        <v>0</v>
      </c>
      <c r="FA5" s="60">
        <f t="shared" si="7"/>
        <v>17893.96</v>
      </c>
      <c r="FB5" s="60">
        <f t="shared" si="7"/>
        <v>959910.19</v>
      </c>
      <c r="FC5" s="60">
        <f t="shared" si="7"/>
        <v>0</v>
      </c>
      <c r="FD5" s="60">
        <f t="shared" si="7"/>
        <v>0</v>
      </c>
      <c r="FE5" s="60">
        <f t="shared" si="7"/>
        <v>0</v>
      </c>
      <c r="FF5" s="60">
        <f t="shared" si="7"/>
        <v>4396292.6799999988</v>
      </c>
      <c r="FG5" s="60">
        <f t="shared" si="7"/>
        <v>44583.55</v>
      </c>
      <c r="FH5" s="60">
        <f t="shared" si="7"/>
        <v>112644.69</v>
      </c>
      <c r="FI5" s="60">
        <f t="shared" si="7"/>
        <v>77684.289999999994</v>
      </c>
      <c r="FJ5" s="60">
        <f t="shared" si="7"/>
        <v>40350</v>
      </c>
      <c r="FK5" s="60">
        <f t="shared" si="7"/>
        <v>399077.35000000009</v>
      </c>
      <c r="FL5" s="60">
        <f t="shared" si="7"/>
        <v>162868.97999999998</v>
      </c>
      <c r="FM5" s="60">
        <f t="shared" si="7"/>
        <v>0</v>
      </c>
      <c r="FN5" s="60">
        <f t="shared" si="7"/>
        <v>4397521.379999999</v>
      </c>
      <c r="FO5" s="60">
        <f t="shared" si="7"/>
        <v>803.84</v>
      </c>
      <c r="FP5" s="60">
        <f t="shared" si="7"/>
        <v>0</v>
      </c>
      <c r="FQ5" s="60">
        <f t="shared" si="7"/>
        <v>28144645.209999975</v>
      </c>
      <c r="FR5" s="61">
        <f t="shared" si="7"/>
        <v>887588690.86000001</v>
      </c>
      <c r="FS5" s="62">
        <f>FR5/D5</f>
        <v>7.0253495198439958E-2</v>
      </c>
      <c r="FT5" s="64">
        <f>FR5/C5</f>
        <v>825.73383621003495</v>
      </c>
      <c r="FU5" s="60">
        <f t="shared" ref="FU5:GT5" si="8">SUM(FU9:FU358)/2</f>
        <v>5040750.04</v>
      </c>
      <c r="FV5" s="60">
        <f t="shared" si="8"/>
        <v>13164657.529999997</v>
      </c>
      <c r="FW5" s="60">
        <f t="shared" si="8"/>
        <v>31421.42</v>
      </c>
      <c r="FX5" s="60">
        <f t="shared" si="8"/>
        <v>220979.05000000005</v>
      </c>
      <c r="FY5" s="60">
        <f t="shared" si="8"/>
        <v>297121.68000000005</v>
      </c>
      <c r="FZ5" s="60">
        <f t="shared" si="8"/>
        <v>3499715.8000000003</v>
      </c>
      <c r="GA5" s="60">
        <f t="shared" si="8"/>
        <v>206884.80000000005</v>
      </c>
      <c r="GB5" s="60">
        <f t="shared" si="8"/>
        <v>197070.92000000004</v>
      </c>
      <c r="GC5" s="60">
        <f t="shared" si="8"/>
        <v>3237407.5599999996</v>
      </c>
      <c r="GD5" s="60">
        <f t="shared" si="8"/>
        <v>5987429.7599999998</v>
      </c>
      <c r="GE5" s="60">
        <f t="shared" si="8"/>
        <v>26172417.190000013</v>
      </c>
      <c r="GF5" s="60">
        <f t="shared" si="8"/>
        <v>192944.37</v>
      </c>
      <c r="GG5" s="60">
        <f t="shared" si="8"/>
        <v>2246533.7200000002</v>
      </c>
      <c r="GH5" s="60">
        <f t="shared" si="8"/>
        <v>241501.81</v>
      </c>
      <c r="GI5" s="60">
        <f t="shared" si="8"/>
        <v>476933.01999999984</v>
      </c>
      <c r="GJ5" s="60">
        <f t="shared" si="8"/>
        <v>8994040.0300000012</v>
      </c>
      <c r="GK5" s="60">
        <f t="shared" si="8"/>
        <v>4345869.7099999981</v>
      </c>
      <c r="GL5" s="60">
        <f t="shared" si="8"/>
        <v>273347.39</v>
      </c>
      <c r="GM5" s="60">
        <f t="shared" si="8"/>
        <v>0</v>
      </c>
      <c r="GN5" s="60">
        <f t="shared" si="8"/>
        <v>750238.12</v>
      </c>
      <c r="GO5" s="60">
        <f t="shared" si="8"/>
        <v>0</v>
      </c>
      <c r="GP5" s="60">
        <f t="shared" si="8"/>
        <v>586787.02000000025</v>
      </c>
      <c r="GQ5" s="60">
        <f t="shared" si="8"/>
        <v>26031.73</v>
      </c>
      <c r="GR5" s="60">
        <f t="shared" si="8"/>
        <v>5910061.6099999994</v>
      </c>
      <c r="GS5" s="60">
        <f t="shared" si="8"/>
        <v>57210396.789999992</v>
      </c>
      <c r="GT5" s="61">
        <f t="shared" si="8"/>
        <v>139310541.07000005</v>
      </c>
      <c r="GU5" s="62">
        <f>GT5/D5</f>
        <v>1.1026562786272634E-2</v>
      </c>
      <c r="GV5" s="66">
        <f>GT5/C5</f>
        <v>129.60217799842502</v>
      </c>
    </row>
    <row r="6" spans="1:206" s="76" customFormat="1" ht="13.15" customHeight="1" x14ac:dyDescent="0.2">
      <c r="A6" s="68" t="s">
        <v>11</v>
      </c>
      <c r="B6" s="69"/>
      <c r="C6" s="52">
        <f>'[2]1516 enrollment_Rev_Exp by size'!B4</f>
        <v>0</v>
      </c>
      <c r="D6" s="70"/>
      <c r="E6" s="52">
        <f>'[2]1516 Exp_Rev Access'!D4</f>
        <v>12634085867.940001</v>
      </c>
      <c r="F6" s="52"/>
      <c r="G6" s="52">
        <f>'[2]1516 Exp_Rev Access'!G305</f>
        <v>2328587751.3300004</v>
      </c>
      <c r="H6" s="52">
        <f>'[2]1516 Exp_Rev Access'!H305</f>
        <v>38553.459999999992</v>
      </c>
      <c r="I6" s="52">
        <f>'[2]1516 Exp_Rev Access'!I305</f>
        <v>613626.24999999977</v>
      </c>
      <c r="J6" s="52">
        <f>'[2]1516 Exp_Rev Access'!J305</f>
        <v>7184244.4600000009</v>
      </c>
      <c r="K6" s="52">
        <f>'[2]1516 Exp_Rev Access'!K305</f>
        <v>785092.92</v>
      </c>
      <c r="L6" s="52">
        <f>'[2]1516 Exp_Rev Access'!L305</f>
        <v>452019.0199999999</v>
      </c>
      <c r="M6" s="71">
        <f>SUM(G6:L6)</f>
        <v>2337661287.4400005</v>
      </c>
      <c r="N6" s="72"/>
      <c r="O6" s="73"/>
      <c r="P6" s="52">
        <f>'[2]1516 Exp_Rev Access'!M305</f>
        <v>47747361.850000016</v>
      </c>
      <c r="Q6" s="52">
        <f>'[2]1516 Exp_Rev Access'!N305</f>
        <v>6000</v>
      </c>
      <c r="R6" s="52">
        <f>'[2]1516 Exp_Rev Access'!O305</f>
        <v>298353.68</v>
      </c>
      <c r="S6" s="52">
        <f>'[2]1516 Exp_Rev Access'!P305</f>
        <v>291082.89</v>
      </c>
      <c r="T6" s="52">
        <f>'[2]1516 Exp_Rev Access'!Q305</f>
        <v>2194414.5099999998</v>
      </c>
      <c r="U6" s="52">
        <f>'[2]1516 Exp_Rev Access'!R305</f>
        <v>2171011.91</v>
      </c>
      <c r="V6" s="52">
        <f>'[2]1516 Exp_Rev Access'!S305</f>
        <v>1555133.85</v>
      </c>
      <c r="W6" s="52">
        <f>'[2]1516 Exp_Rev Access'!T305</f>
        <v>29358873.059999999</v>
      </c>
      <c r="X6" s="52">
        <f>'[2]1516 Exp_Rev Access'!U305</f>
        <v>19043700.27999999</v>
      </c>
      <c r="Y6" s="52">
        <f>'[2]1516 Exp_Rev Access'!V305</f>
        <v>1810503.5400000003</v>
      </c>
      <c r="Z6" s="52">
        <f>'[2]1516 Exp_Rev Access'!W305</f>
        <v>712518.92</v>
      </c>
      <c r="AA6" s="52">
        <f>'[2]1516 Exp_Rev Access'!X305</f>
        <v>90610.05</v>
      </c>
      <c r="AB6" s="52">
        <f>'[2]1516 Exp_Rev Access'!Y305</f>
        <v>12939965.329999996</v>
      </c>
      <c r="AC6" s="52">
        <f>'[2]1516 Exp_Rev Access'!Z305</f>
        <v>101323888.20000006</v>
      </c>
      <c r="AD6" s="52">
        <f>'[2]1516 Exp_Rev Access'!AA305</f>
        <v>8912168.4900000002</v>
      </c>
      <c r="AE6" s="52">
        <f>'[2]1516 Exp_Rev Access'!AB305</f>
        <v>19426.609999999997</v>
      </c>
      <c r="AF6" s="52">
        <f>'[2]1516 Exp_Rev Access'!AC305</f>
        <v>36719253.399999984</v>
      </c>
      <c r="AG6" s="52">
        <f>'[2]1516 Exp_Rev Access'!AD305</f>
        <v>2138613.9900000002</v>
      </c>
      <c r="AH6" s="52">
        <f>'[2]1516 Exp_Rev Access'!AE305</f>
        <v>22747308.760000009</v>
      </c>
      <c r="AI6" s="52">
        <f>'[2]1516 Exp_Rev Access'!AF305</f>
        <v>5521504.4000000004</v>
      </c>
      <c r="AJ6" s="52">
        <f>'[2]1516 Exp_Rev Access'!AG305</f>
        <v>44416878.310000017</v>
      </c>
      <c r="AK6" s="52">
        <f>'[2]1516 Exp_Rev Access'!AH305</f>
        <v>17582157.190000005</v>
      </c>
      <c r="AL6" s="71">
        <f>SUM(P6:AK6)</f>
        <v>357600729.22000003</v>
      </c>
      <c r="AM6" s="71"/>
      <c r="AN6" s="71"/>
      <c r="AO6" s="52">
        <f>'[2]1516 Exp_Rev Access'!AI305</f>
        <v>6487010927.3199921</v>
      </c>
      <c r="AP6" s="52">
        <f>'[2]1516 Exp_Rev Access'!AJ305</f>
        <v>197547894.75000003</v>
      </c>
      <c r="AQ6" s="52">
        <f>'[2]1516 Exp_Rev Access'!AK305</f>
        <v>378968417.92000014</v>
      </c>
      <c r="AR6" s="52">
        <f>'[2]1516 Exp_Rev Access'!AL305</f>
        <v>13500159.33</v>
      </c>
      <c r="AS6" s="52">
        <f>'[2]1516 Exp_Rev Access'!AM305</f>
        <v>134422.85999999999</v>
      </c>
      <c r="AT6" s="71">
        <f>SUM(AO6:AS6)</f>
        <v>7077161822.1799917</v>
      </c>
      <c r="AU6" s="62"/>
      <c r="AV6" s="64"/>
      <c r="AW6" s="52">
        <f>'[2]1516 Exp_Rev Access'!AN305</f>
        <v>8315411.7400000002</v>
      </c>
      <c r="AX6" s="52">
        <f>'[2]1516 Exp_Rev Access'!AO305</f>
        <v>820668017.30999887</v>
      </c>
      <c r="AY6" s="52">
        <f>'[2]1516 Exp_Rev Access'!AP305</f>
        <v>50287003.610000037</v>
      </c>
      <c r="AZ6" s="52">
        <f>'[2]1516 Exp_Rev Access'!AQ305</f>
        <v>1593957.83</v>
      </c>
      <c r="BA6" s="52">
        <f>'[2]1516 Exp_Rev Access'!AR305</f>
        <v>0</v>
      </c>
      <c r="BB6" s="52">
        <f>'[2]1516 Exp_Rev Access'!AS305</f>
        <v>230178588.53000015</v>
      </c>
      <c r="BC6" s="52">
        <f>'[2]1516 Exp_Rev Access'!AT305</f>
        <v>9282244.6600000001</v>
      </c>
      <c r="BD6" s="52">
        <f>'[2]1516 Exp_Rev Access'!AU305</f>
        <v>75430959.85999997</v>
      </c>
      <c r="BE6" s="52">
        <f>'[2]1516 Exp_Rev Access'!AV305</f>
        <v>255940.25999999998</v>
      </c>
      <c r="BF6" s="52">
        <f>'[2]1516 Exp_Rev Access'!AW305</f>
        <v>119543662.69</v>
      </c>
      <c r="BG6" s="52">
        <f>'[2]1516 Exp_Rev Access'!AX305</f>
        <v>10250465.709999993</v>
      </c>
      <c r="BH6" s="52">
        <f>'[2]1516 Exp_Rev Access'!AY305</f>
        <v>75622.7</v>
      </c>
      <c r="BI6" s="52">
        <f>'[2]1516 Exp_Rev Access'!AZ305</f>
        <v>7142762.3000000054</v>
      </c>
      <c r="BJ6" s="52">
        <f>'[2]1516 Exp_Rev Access'!BA305</f>
        <v>422683531.9800002</v>
      </c>
      <c r="BK6" s="52">
        <f>'[2]1516 Exp_Rev Access'!BB305</f>
        <v>15981257.950000003</v>
      </c>
      <c r="BL6" s="52">
        <f>'[2]1516 Exp_Rev Access'!BC305</f>
        <v>466025.17000000004</v>
      </c>
      <c r="BM6" s="52">
        <f>'[2]1516 Exp_Rev Access'!BD305</f>
        <v>0</v>
      </c>
      <c r="BN6" s="52">
        <f>'[2]1516 Exp_Rev Access'!BE305</f>
        <v>354144.91</v>
      </c>
      <c r="BO6" s="52">
        <f>'[2]1516 Exp_Rev Access'!BF305</f>
        <v>0</v>
      </c>
      <c r="BP6" s="52">
        <f>'[2]1516 Exp_Rev Access'!BG305</f>
        <v>7273092.9700000007</v>
      </c>
      <c r="BQ6" s="52">
        <f>'[2]1516 Exp_Rev Access'!BH305</f>
        <v>0</v>
      </c>
      <c r="BR6" s="52">
        <f>'[2]1516 Exp_Rev Access'!BI305</f>
        <v>4295964.32</v>
      </c>
      <c r="BS6" s="52">
        <f>'[2]1516 Exp_Rev Access'!BJ305</f>
        <v>0</v>
      </c>
      <c r="BT6" s="52">
        <f>'[2]1516 Exp_Rev Access'!BK305</f>
        <v>0</v>
      </c>
      <c r="BU6" s="71">
        <f>SUM(AW6:BT6)</f>
        <v>1784078654.4999995</v>
      </c>
      <c r="BV6" s="71"/>
      <c r="BW6" s="71"/>
      <c r="BX6" s="52">
        <f>'[2]1516 Exp_Rev Access'!BL305</f>
        <v>1735209.41</v>
      </c>
      <c r="BY6" s="52">
        <f>'[2]1516 Exp_Rev Access'!BM305</f>
        <v>35984170.719999999</v>
      </c>
      <c r="BZ6" s="52">
        <f>'[2]1516 Exp_Rev Access'!BN305</f>
        <v>2998388.9699999997</v>
      </c>
      <c r="CA6" s="52">
        <f>'[2]1516 Exp_Rev Access'!BO305</f>
        <v>131728.71000000002</v>
      </c>
      <c r="CB6" s="52">
        <f>'[2]1516 Exp_Rev Access'!BP305</f>
        <v>8350649.3600000041</v>
      </c>
      <c r="CC6" s="52">
        <f>'[2]1516 Exp_Rev Access'!BQ305</f>
        <v>1483995.5</v>
      </c>
      <c r="CD6" s="52">
        <f>SUM(BX6:CC6)</f>
        <v>50684142.670000002</v>
      </c>
      <c r="CE6" s="74"/>
      <c r="CF6" s="71"/>
      <c r="CG6" s="52">
        <f>'[2]1516 Exp_Rev Access'!BR305</f>
        <v>6613271.669999999</v>
      </c>
      <c r="CH6" s="52">
        <f>'[2]1516 Exp_Rev Access'!BS305</f>
        <v>25991.41</v>
      </c>
      <c r="CI6" s="52">
        <f>'[2]1516 Exp_Rev Access'!BT305</f>
        <v>0</v>
      </c>
      <c r="CJ6" s="52">
        <f>'[2]1516 Exp_Rev Access'!BU305</f>
        <v>0</v>
      </c>
      <c r="CK6" s="52">
        <f>'[2]1516 Exp_Rev Access'!BV305</f>
        <v>0</v>
      </c>
      <c r="CL6" s="52">
        <f>'[2]1516 Exp_Rev Access'!BW305</f>
        <v>745774</v>
      </c>
      <c r="CM6" s="52">
        <f>'[2]1516 Exp_Rev Access'!BX305</f>
        <v>0</v>
      </c>
      <c r="CN6" s="52">
        <f>'[2]1516 Exp_Rev Access'!BY305</f>
        <v>37751.17</v>
      </c>
      <c r="CO6" s="52">
        <f>'[2]1516 Exp_Rev Access'!BZ305</f>
        <v>0</v>
      </c>
      <c r="CP6" s="52">
        <f>'[2]1516 Exp_Rev Access'!CA305</f>
        <v>213976849.5</v>
      </c>
      <c r="CQ6" s="52">
        <f>'[2]1516 Exp_Rev Access'!CB305</f>
        <v>0</v>
      </c>
      <c r="CR6" s="52">
        <f>'[2]1516 Exp_Rev Access'!CC305</f>
        <v>6784742.8899999978</v>
      </c>
      <c r="CS6" s="52">
        <f>'[2]1516 Exp_Rev Access'!CD305</f>
        <v>565606.18999999994</v>
      </c>
      <c r="CT6" s="52">
        <f>'[2]1516 Exp_Rev Access'!CE305</f>
        <v>228545354.12000006</v>
      </c>
      <c r="CU6" s="52">
        <f>'[2]1516 Exp_Rev Access'!CF305</f>
        <v>41850379.639999971</v>
      </c>
      <c r="CV6" s="52">
        <f>'[2]1516 Exp_Rev Access'!CG305</f>
        <v>12446758.059999999</v>
      </c>
      <c r="CW6" s="52">
        <f>'[2]1516 Exp_Rev Access'!CH305</f>
        <v>0</v>
      </c>
      <c r="CX6" s="52">
        <f>'[2]1516 Exp_Rev Access'!CI305</f>
        <v>1345039.32</v>
      </c>
      <c r="CY6" s="52">
        <f>'[2]1516 Exp_Rev Access'!CJ305</f>
        <v>852027.61</v>
      </c>
      <c r="CZ6" s="52">
        <f>'[2]1516 Exp_Rev Access'!CK305</f>
        <v>1092938.55</v>
      </c>
      <c r="DA6" s="52">
        <f>'[2]1516 Exp_Rev Access'!CL305</f>
        <v>15475058.200000003</v>
      </c>
      <c r="DB6" s="52">
        <f>'[2]1516 Exp_Rev Access'!CM305</f>
        <v>0</v>
      </c>
      <c r="DC6" s="52">
        <f>'[2]1516 Exp_Rev Access'!CN305</f>
        <v>0</v>
      </c>
      <c r="DD6" s="52">
        <f>'[2]1516 Exp_Rev Access'!CO305</f>
        <v>0</v>
      </c>
      <c r="DE6" s="52">
        <f>'[2]1516 Exp_Rev Access'!CP305</f>
        <v>0</v>
      </c>
      <c r="DF6" s="52">
        <f>'[2]1516 Exp_Rev Access'!CQ305</f>
        <v>2491350.5799999996</v>
      </c>
      <c r="DG6" s="52">
        <f>'[2]1516 Exp_Rev Access'!CR305</f>
        <v>3241984.3800000004</v>
      </c>
      <c r="DH6" s="52">
        <f>'[2]1516 Exp_Rev Access'!CS305</f>
        <v>254843382.08999997</v>
      </c>
      <c r="DI6" s="52">
        <f>'[2]1516 Exp_Rev Access'!CT305</f>
        <v>0</v>
      </c>
      <c r="DJ6" s="52">
        <f>'[2]1516 Exp_Rev Access'!CU305</f>
        <v>7692338.080000001</v>
      </c>
      <c r="DK6" s="52">
        <f>'[2]1516 Exp_Rev Access'!CV305</f>
        <v>0</v>
      </c>
      <c r="DL6" s="52">
        <f>'[2]1516 Exp_Rev Access'!CW305</f>
        <v>0</v>
      </c>
      <c r="DM6" s="52">
        <f>'[2]1516 Exp_Rev Access'!CX305</f>
        <v>0</v>
      </c>
      <c r="DN6" s="52">
        <f>'[2]1516 Exp_Rev Access'!CY305</f>
        <v>0</v>
      </c>
      <c r="DO6" s="52">
        <f>'[2]1516 Exp_Rev Access'!CZ305</f>
        <v>0</v>
      </c>
      <c r="DP6" s="52">
        <f>'[2]1516 Exp_Rev Access'!DA305</f>
        <v>0</v>
      </c>
      <c r="DQ6" s="52">
        <f>'[2]1516 Exp_Rev Access'!DB305</f>
        <v>0</v>
      </c>
      <c r="DR6" s="52">
        <f>'[2]1516 Exp_Rev Access'!DC305</f>
        <v>0</v>
      </c>
      <c r="DS6" s="52">
        <f>'[2]1516 Exp_Rev Access'!DD305</f>
        <v>0</v>
      </c>
      <c r="DT6" s="52">
        <f>'[2]1516 Exp_Rev Access'!DE305</f>
        <v>0</v>
      </c>
      <c r="DU6" s="52">
        <f>'[2]1516 Exp_Rev Access'!DF305</f>
        <v>200</v>
      </c>
      <c r="DV6" s="52">
        <f>'[2]1516 Exp_Rev Access'!DG305</f>
        <v>0</v>
      </c>
      <c r="DW6" s="52">
        <f>'[2]1516 Exp_Rev Access'!DH305</f>
        <v>609328.73</v>
      </c>
      <c r="DX6" s="52">
        <f>'[2]1516 Exp_Rev Access'!DI305</f>
        <v>1921405.86</v>
      </c>
      <c r="DY6" s="52">
        <f>'[2]1516 Exp_Rev Access'!DJ305</f>
        <v>15000</v>
      </c>
      <c r="DZ6" s="52">
        <f>'[2]1516 Exp_Rev Access'!DK305</f>
        <v>0</v>
      </c>
      <c r="EA6" s="52">
        <f>'[2]1516 Exp_Rev Access'!DL305</f>
        <v>0</v>
      </c>
      <c r="EB6" s="52">
        <f>'[2]1516 Exp_Rev Access'!DM305</f>
        <v>12861396.960000001</v>
      </c>
      <c r="EC6" s="52">
        <f>'[2]1516 Exp_Rev Access'!DN305</f>
        <v>302572.11</v>
      </c>
      <c r="ED6" s="52">
        <f>'[2]1516 Exp_Rev Access'!DO305</f>
        <v>0</v>
      </c>
      <c r="EE6" s="52">
        <f>'[2]1516 Exp_Rev Access'!DP305</f>
        <v>176175.34</v>
      </c>
      <c r="EF6" s="52">
        <f>'[2]1516 Exp_Rev Access'!DQ305</f>
        <v>3693242.6599999997</v>
      </c>
      <c r="EG6" s="52">
        <f>'[2]1516 Exp_Rev Access'!DR305</f>
        <v>399825.57000000007</v>
      </c>
      <c r="EH6" s="52">
        <f>'[2]1516 Exp_Rev Access'!DS305</f>
        <v>378727.18000000005</v>
      </c>
      <c r="EI6" s="52">
        <f>'[2]1516 Exp_Rev Access'!DT305</f>
        <v>0</v>
      </c>
      <c r="EJ6" s="52">
        <f>'[2]1516 Exp_Rev Access'!DU305</f>
        <v>3207.96</v>
      </c>
      <c r="EK6" s="52">
        <f>'[2]1516 Exp_Rev Access'!DV305</f>
        <v>68044.789999999994</v>
      </c>
      <c r="EL6" s="52">
        <f>'[2]1516 Exp_Rev Access'!DW305</f>
        <v>0</v>
      </c>
      <c r="EM6" s="52">
        <f>'[2]1516 Exp_Rev Access'!DX305</f>
        <v>13037444.369999995</v>
      </c>
      <c r="EN6" s="52">
        <f>'[2]1516 Exp_Rev Access'!DY305</f>
        <v>4842620.4100000011</v>
      </c>
      <c r="EO6" s="52">
        <f>'[2]1516 Exp_Rev Access'!DZ305</f>
        <v>0</v>
      </c>
      <c r="EP6" s="52">
        <f>'[2]1516 Exp_Rev Access'!EA305</f>
        <v>0</v>
      </c>
      <c r="EQ6" s="52">
        <f>'[2]1516 Exp_Rev Access'!EB305</f>
        <v>0</v>
      </c>
      <c r="ER6" s="52">
        <f>'[2]1516 Exp_Rev Access'!EC305</f>
        <v>0</v>
      </c>
      <c r="ES6" s="52">
        <f>'[2]1516 Exp_Rev Access'!ED305</f>
        <v>5270231.63</v>
      </c>
      <c r="ET6" s="52">
        <f>'[2]1516 Exp_Rev Access'!EE305</f>
        <v>0</v>
      </c>
      <c r="EU6" s="52">
        <f>'[2]1516 Exp_Rev Access'!EF305</f>
        <v>6628393.7100000018</v>
      </c>
      <c r="EV6" s="52">
        <f>'[2]1516 Exp_Rev Access'!EG305</f>
        <v>0</v>
      </c>
      <c r="EW6" s="52">
        <f>'[2]1516 Exp_Rev Access'!EH305</f>
        <v>0</v>
      </c>
      <c r="EX6" s="52">
        <f>'[2]1516 Exp_Rev Access'!EI305</f>
        <v>0</v>
      </c>
      <c r="EY6" s="52">
        <f>'[2]1516 Exp_Rev Access'!EJ305</f>
        <v>0</v>
      </c>
      <c r="EZ6" s="52">
        <f>'[2]1516 Exp_Rev Access'!EK305</f>
        <v>0</v>
      </c>
      <c r="FA6" s="52">
        <f>'[2]1516 Exp_Rev Access'!EL305</f>
        <v>17893.96</v>
      </c>
      <c r="FB6" s="52">
        <f>'[2]1516 Exp_Rev Access'!EM305</f>
        <v>959910.19000000006</v>
      </c>
      <c r="FC6" s="52">
        <f>'[2]1516 Exp_Rev Access'!EN305</f>
        <v>0</v>
      </c>
      <c r="FD6" s="52">
        <f>'[2]1516 Exp_Rev Access'!EO305</f>
        <v>0</v>
      </c>
      <c r="FE6" s="52">
        <f>'[2]1516 Exp_Rev Access'!EP305</f>
        <v>0</v>
      </c>
      <c r="FF6" s="52">
        <f>'[2]1516 Exp_Rev Access'!EQ305</f>
        <v>4396292.6800000006</v>
      </c>
      <c r="FG6" s="52">
        <f>'[2]1516 Exp_Rev Access'!ER305</f>
        <v>44583.55</v>
      </c>
      <c r="FH6" s="52">
        <f>'[2]1516 Exp_Rev Access'!ES305</f>
        <v>112644.68999999999</v>
      </c>
      <c r="FI6" s="52">
        <f>'[2]1516 Exp_Rev Access'!ET305</f>
        <v>77684.289999999994</v>
      </c>
      <c r="FJ6" s="52">
        <f>'[2]1516 Exp_Rev Access'!EU305</f>
        <v>40350</v>
      </c>
      <c r="FK6" s="52">
        <f>'[2]1516 Exp_Rev Access'!EV305</f>
        <v>399077.35000000003</v>
      </c>
      <c r="FL6" s="52">
        <f>'[2]1516 Exp_Rev Access'!EW305</f>
        <v>162868.97999999998</v>
      </c>
      <c r="FM6" s="52">
        <f>'[2]1516 Exp_Rev Access'!EX305</f>
        <v>0</v>
      </c>
      <c r="FN6" s="52">
        <f>'[2]1516 Exp_Rev Access'!EY305</f>
        <v>4397521.38</v>
      </c>
      <c r="FO6" s="52">
        <f>'[2]1516 Exp_Rev Access'!EZ305</f>
        <v>803.84</v>
      </c>
      <c r="FP6" s="52">
        <f>'[2]1516 Exp_Rev Access'!FA305</f>
        <v>0</v>
      </c>
      <c r="FQ6" s="52">
        <f>'[2]1516 Exp_Rev Access'!FB305</f>
        <v>28144645.210000001</v>
      </c>
      <c r="FR6" s="71">
        <f>SUM(CG6:FQ6)</f>
        <v>887588690.86000025</v>
      </c>
      <c r="FS6" s="74"/>
      <c r="FT6" s="74"/>
      <c r="FU6" s="52">
        <f>'[2]1516 Exp_Rev Access'!FC305</f>
        <v>5040750.040000001</v>
      </c>
      <c r="FV6" s="52">
        <f>'[2]1516 Exp_Rev Access'!FD305</f>
        <v>13164657.530000001</v>
      </c>
      <c r="FW6" s="52">
        <f>'[2]1516 Exp_Rev Access'!FE305</f>
        <v>31421.42</v>
      </c>
      <c r="FX6" s="52">
        <f>'[2]1516 Exp_Rev Access'!FF305</f>
        <v>220979.05</v>
      </c>
      <c r="FY6" s="52">
        <f>'[2]1516 Exp_Rev Access'!FG305</f>
        <v>297121.68</v>
      </c>
      <c r="FZ6" s="52">
        <f>'[2]1516 Exp_Rev Access'!FH305</f>
        <v>3499715.8</v>
      </c>
      <c r="GA6" s="52">
        <f>'[2]1516 Exp_Rev Access'!FI305</f>
        <v>206884.8</v>
      </c>
      <c r="GB6" s="52">
        <f>'[2]1516 Exp_Rev Access'!FJ305</f>
        <v>197070.92</v>
      </c>
      <c r="GC6" s="52">
        <f>'[2]1516 Exp_Rev Access'!FK305</f>
        <v>3237407.5599999996</v>
      </c>
      <c r="GD6" s="52">
        <f>'[2]1516 Exp_Rev Access'!FL305</f>
        <v>5987429.7600000016</v>
      </c>
      <c r="GE6" s="52">
        <f>'[2]1516 Exp_Rev Access'!FM305</f>
        <v>26172417.189999994</v>
      </c>
      <c r="GF6" s="52">
        <f>'[2]1516 Exp_Rev Access'!FN305</f>
        <v>192944.37</v>
      </c>
      <c r="GG6" s="52">
        <f>'[2]1516 Exp_Rev Access'!FO305</f>
        <v>2246533.7200000002</v>
      </c>
      <c r="GH6" s="52">
        <f>'[2]1516 Exp_Rev Access'!FP305</f>
        <v>241501.80999999997</v>
      </c>
      <c r="GI6" s="52">
        <f>'[2]1516 Exp_Rev Access'!FQ305</f>
        <v>476933.01999999996</v>
      </c>
      <c r="GJ6" s="52">
        <f>'[2]1516 Exp_Rev Access'!FR305</f>
        <v>8994040.0299999975</v>
      </c>
      <c r="GK6" s="52">
        <f>'[2]1516 Exp_Rev Access'!FS305</f>
        <v>4345869.71</v>
      </c>
      <c r="GL6" s="52">
        <f>'[2]1516 Exp_Rev Access'!FT305</f>
        <v>273347.39</v>
      </c>
      <c r="GM6" s="52">
        <f>'[2]1516 Exp_Rev Access'!FU305</f>
        <v>0</v>
      </c>
      <c r="GN6" s="52">
        <f>'[2]1516 Exp_Rev Access'!FV305</f>
        <v>750238.12</v>
      </c>
      <c r="GO6" s="52">
        <f>'[2]1516 Exp_Rev Access'!FW305</f>
        <v>0</v>
      </c>
      <c r="GP6" s="52">
        <f>'[2]1516 Exp_Rev Access'!FX305</f>
        <v>586787.02000000014</v>
      </c>
      <c r="GQ6" s="52">
        <f>'[2]1516 Exp_Rev Access'!FY305</f>
        <v>26031.73</v>
      </c>
      <c r="GR6" s="52">
        <f>'[2]1516 Exp_Rev Access'!FZ305</f>
        <v>5910061.6100000003</v>
      </c>
      <c r="GS6" s="52">
        <f>'[2]1516 Exp_Rev Access'!GA305</f>
        <v>57210396.789999999</v>
      </c>
      <c r="GT6" s="71">
        <f>SUM(FU6:GS6)</f>
        <v>139310541.06999999</v>
      </c>
      <c r="GU6" s="71"/>
      <c r="GV6" s="75"/>
    </row>
    <row r="7" spans="1:206" x14ac:dyDescent="0.2">
      <c r="A7" s="77"/>
      <c r="B7" s="78" t="s">
        <v>173</v>
      </c>
      <c r="C7" s="58"/>
      <c r="D7" s="79"/>
      <c r="E7" s="80">
        <f>E5-E6</f>
        <v>0</v>
      </c>
      <c r="F7" s="80">
        <f>D8-E8</f>
        <v>0</v>
      </c>
      <c r="G7" s="81">
        <f>G5-G6</f>
        <v>0</v>
      </c>
      <c r="H7" s="81">
        <f t="shared" ref="H7:M7" si="9">H5-H6</f>
        <v>0</v>
      </c>
      <c r="I7" s="81">
        <f>I5-I6</f>
        <v>0</v>
      </c>
      <c r="J7" s="81">
        <f t="shared" si="9"/>
        <v>0</v>
      </c>
      <c r="K7" s="81">
        <f t="shared" si="9"/>
        <v>0</v>
      </c>
      <c r="L7" s="81">
        <f t="shared" si="9"/>
        <v>0</v>
      </c>
      <c r="M7" s="53">
        <f t="shared" si="9"/>
        <v>0</v>
      </c>
      <c r="N7" s="82"/>
      <c r="O7" s="83"/>
      <c r="P7" s="81">
        <f>P5-P6</f>
        <v>0</v>
      </c>
      <c r="Q7" s="81">
        <f>Q5-Q6</f>
        <v>0</v>
      </c>
      <c r="R7" s="81">
        <f>R5-R6</f>
        <v>0</v>
      </c>
      <c r="S7" s="81">
        <f>S5-S6</f>
        <v>0</v>
      </c>
      <c r="T7" s="81">
        <f>T5-T6</f>
        <v>0</v>
      </c>
      <c r="U7" s="81">
        <f t="shared" ref="U7:AL7" si="10">U5-U6</f>
        <v>0</v>
      </c>
      <c r="V7" s="81">
        <f t="shared" si="10"/>
        <v>0</v>
      </c>
      <c r="W7" s="81">
        <f t="shared" si="10"/>
        <v>0</v>
      </c>
      <c r="X7" s="81">
        <f t="shared" si="10"/>
        <v>0</v>
      </c>
      <c r="Y7" s="81">
        <f t="shared" si="10"/>
        <v>0</v>
      </c>
      <c r="Z7" s="81">
        <f t="shared" si="10"/>
        <v>0</v>
      </c>
      <c r="AA7" s="81">
        <f t="shared" si="10"/>
        <v>0</v>
      </c>
      <c r="AB7" s="81">
        <f t="shared" si="10"/>
        <v>0</v>
      </c>
      <c r="AC7" s="81">
        <f t="shared" si="10"/>
        <v>0</v>
      </c>
      <c r="AD7" s="81">
        <f t="shared" si="10"/>
        <v>0</v>
      </c>
      <c r="AE7" s="81">
        <f t="shared" si="10"/>
        <v>0</v>
      </c>
      <c r="AF7" s="81">
        <f t="shared" si="10"/>
        <v>0</v>
      </c>
      <c r="AG7" s="81">
        <f t="shared" si="10"/>
        <v>0</v>
      </c>
      <c r="AH7" s="81">
        <f t="shared" si="10"/>
        <v>0</v>
      </c>
      <c r="AI7" s="81">
        <f t="shared" si="10"/>
        <v>0</v>
      </c>
      <c r="AJ7" s="81">
        <f t="shared" si="10"/>
        <v>0</v>
      </c>
      <c r="AK7" s="81">
        <f t="shared" si="10"/>
        <v>0</v>
      </c>
      <c r="AL7" s="53">
        <f t="shared" si="10"/>
        <v>0</v>
      </c>
      <c r="AM7" s="82"/>
      <c r="AN7" s="83"/>
      <c r="AO7" s="81">
        <f t="shared" ref="AO7:AT7" si="11">AO5-AO6</f>
        <v>1.430511474609375E-5</v>
      </c>
      <c r="AP7" s="81">
        <f t="shared" si="11"/>
        <v>0</v>
      </c>
      <c r="AQ7" s="81">
        <f t="shared" si="11"/>
        <v>0</v>
      </c>
      <c r="AR7" s="81">
        <f t="shared" si="11"/>
        <v>0</v>
      </c>
      <c r="AS7" s="81">
        <f t="shared" si="11"/>
        <v>0</v>
      </c>
      <c r="AT7" s="53">
        <f t="shared" si="11"/>
        <v>0</v>
      </c>
      <c r="AU7" s="82"/>
      <c r="AV7" s="83"/>
      <c r="AW7" s="81">
        <f t="shared" ref="AW7:BU7" si="12">AW5-AW6</f>
        <v>0</v>
      </c>
      <c r="AX7" s="81">
        <f t="shared" si="12"/>
        <v>0</v>
      </c>
      <c r="AY7" s="81">
        <f t="shared" si="12"/>
        <v>0</v>
      </c>
      <c r="AZ7" s="81">
        <f t="shared" si="12"/>
        <v>0</v>
      </c>
      <c r="BA7" s="81">
        <f t="shared" si="12"/>
        <v>0</v>
      </c>
      <c r="BB7" s="81">
        <f t="shared" si="12"/>
        <v>-3.5762786865234375E-7</v>
      </c>
      <c r="BC7" s="81">
        <f t="shared" si="12"/>
        <v>0</v>
      </c>
      <c r="BD7" s="81">
        <f t="shared" si="12"/>
        <v>0</v>
      </c>
      <c r="BE7" s="81">
        <f t="shared" si="12"/>
        <v>0</v>
      </c>
      <c r="BF7" s="81">
        <f t="shared" si="12"/>
        <v>0</v>
      </c>
      <c r="BG7" s="81">
        <f t="shared" si="12"/>
        <v>0</v>
      </c>
      <c r="BH7" s="81">
        <f t="shared" si="12"/>
        <v>0</v>
      </c>
      <c r="BI7" s="81">
        <f t="shared" si="12"/>
        <v>-1.2107193470001221E-8</v>
      </c>
      <c r="BJ7" s="81">
        <f t="shared" si="12"/>
        <v>0</v>
      </c>
      <c r="BK7" s="81">
        <f t="shared" si="12"/>
        <v>0</v>
      </c>
      <c r="BL7" s="81">
        <f t="shared" si="12"/>
        <v>0</v>
      </c>
      <c r="BM7" s="81">
        <f t="shared" si="12"/>
        <v>0</v>
      </c>
      <c r="BN7" s="81">
        <f t="shared" si="12"/>
        <v>0</v>
      </c>
      <c r="BO7" s="81">
        <f t="shared" si="12"/>
        <v>0</v>
      </c>
      <c r="BP7" s="81">
        <f t="shared" si="12"/>
        <v>0</v>
      </c>
      <c r="BQ7" s="81">
        <f t="shared" si="12"/>
        <v>0</v>
      </c>
      <c r="BR7" s="81">
        <f t="shared" si="12"/>
        <v>0</v>
      </c>
      <c r="BS7" s="81">
        <f t="shared" si="12"/>
        <v>0</v>
      </c>
      <c r="BT7" s="81">
        <f t="shared" si="12"/>
        <v>0</v>
      </c>
      <c r="BU7" s="53">
        <f t="shared" si="12"/>
        <v>0</v>
      </c>
      <c r="BV7" s="82"/>
      <c r="BW7" s="83"/>
      <c r="BX7" s="81">
        <f>BX5-BX6</f>
        <v>0</v>
      </c>
      <c r="BY7" s="81">
        <f t="shared" ref="BY7:CC7" si="13">BY5-BY6</f>
        <v>0</v>
      </c>
      <c r="BZ7" s="81">
        <f t="shared" si="13"/>
        <v>0</v>
      </c>
      <c r="CA7" s="81">
        <f t="shared" si="13"/>
        <v>0</v>
      </c>
      <c r="CB7" s="81">
        <f t="shared" si="13"/>
        <v>0</v>
      </c>
      <c r="CC7" s="81">
        <f t="shared" si="13"/>
        <v>0</v>
      </c>
      <c r="CD7" s="53">
        <f>CD5-CD6</f>
        <v>0</v>
      </c>
      <c r="CE7" s="83"/>
      <c r="CF7" s="83"/>
      <c r="CG7" s="81">
        <f t="shared" ref="CG7:FN7" si="14">CG5-CG6</f>
        <v>0</v>
      </c>
      <c r="CH7" s="81">
        <f t="shared" si="14"/>
        <v>0</v>
      </c>
      <c r="CI7" s="81">
        <f t="shared" si="14"/>
        <v>0</v>
      </c>
      <c r="CJ7" s="81">
        <f t="shared" si="14"/>
        <v>0</v>
      </c>
      <c r="CK7" s="81">
        <f t="shared" si="14"/>
        <v>0</v>
      </c>
      <c r="CL7" s="81">
        <f t="shared" si="14"/>
        <v>0</v>
      </c>
      <c r="CM7" s="81">
        <f t="shared" si="14"/>
        <v>0</v>
      </c>
      <c r="CN7" s="81">
        <f t="shared" si="14"/>
        <v>0</v>
      </c>
      <c r="CO7" s="81">
        <f t="shared" si="14"/>
        <v>0</v>
      </c>
      <c r="CP7" s="81">
        <f t="shared" si="14"/>
        <v>0</v>
      </c>
      <c r="CQ7" s="81">
        <f t="shared" si="14"/>
        <v>0</v>
      </c>
      <c r="CR7" s="81">
        <f t="shared" si="14"/>
        <v>0</v>
      </c>
      <c r="CS7" s="81">
        <f t="shared" si="14"/>
        <v>0</v>
      </c>
      <c r="CT7" s="81">
        <f t="shared" si="14"/>
        <v>-2.384185791015625E-7</v>
      </c>
      <c r="CU7" s="81">
        <f t="shared" si="14"/>
        <v>0</v>
      </c>
      <c r="CV7" s="81">
        <f t="shared" si="14"/>
        <v>0</v>
      </c>
      <c r="CW7" s="81">
        <f t="shared" si="14"/>
        <v>0</v>
      </c>
      <c r="CX7" s="81">
        <f t="shared" si="14"/>
        <v>0</v>
      </c>
      <c r="CY7" s="81">
        <f t="shared" si="14"/>
        <v>0</v>
      </c>
      <c r="CZ7" s="81">
        <f t="shared" si="14"/>
        <v>0</v>
      </c>
      <c r="DA7" s="81">
        <f>DA5-DA6</f>
        <v>0</v>
      </c>
      <c r="DB7" s="81">
        <f t="shared" si="14"/>
        <v>0</v>
      </c>
      <c r="DC7" s="81">
        <f t="shared" si="14"/>
        <v>0</v>
      </c>
      <c r="DD7" s="81">
        <f>DD5-DD6</f>
        <v>0</v>
      </c>
      <c r="DE7" s="81">
        <f t="shared" si="14"/>
        <v>0</v>
      </c>
      <c r="DF7" s="81">
        <f t="shared" si="14"/>
        <v>0</v>
      </c>
      <c r="DG7" s="81">
        <f t="shared" si="14"/>
        <v>0</v>
      </c>
      <c r="DH7" s="81">
        <f t="shared" si="14"/>
        <v>2.9802322387695313E-7</v>
      </c>
      <c r="DI7" s="81">
        <f>DI5-DI6</f>
        <v>0</v>
      </c>
      <c r="DJ7" s="81">
        <f t="shared" si="14"/>
        <v>0</v>
      </c>
      <c r="DK7" s="81">
        <f t="shared" si="14"/>
        <v>0</v>
      </c>
      <c r="DL7" s="81">
        <f t="shared" si="14"/>
        <v>0</v>
      </c>
      <c r="DM7" s="81">
        <f t="shared" si="14"/>
        <v>0</v>
      </c>
      <c r="DN7" s="81">
        <f t="shared" si="14"/>
        <v>0</v>
      </c>
      <c r="DO7" s="81">
        <f t="shared" si="14"/>
        <v>0</v>
      </c>
      <c r="DP7" s="81">
        <f t="shared" si="14"/>
        <v>0</v>
      </c>
      <c r="DQ7" s="81">
        <f t="shared" si="14"/>
        <v>0</v>
      </c>
      <c r="DR7" s="81">
        <f t="shared" si="14"/>
        <v>0</v>
      </c>
      <c r="DS7" s="81">
        <f t="shared" si="14"/>
        <v>0</v>
      </c>
      <c r="DT7" s="81">
        <f t="shared" si="14"/>
        <v>0</v>
      </c>
      <c r="DU7" s="81">
        <f>DU5-DU6</f>
        <v>0</v>
      </c>
      <c r="DV7" s="81">
        <f>DV5-DV6</f>
        <v>0</v>
      </c>
      <c r="DW7" s="81">
        <f t="shared" si="14"/>
        <v>0</v>
      </c>
      <c r="DX7" s="81">
        <f t="shared" si="14"/>
        <v>0</v>
      </c>
      <c r="DY7" s="81">
        <f>DY5-DY6</f>
        <v>0</v>
      </c>
      <c r="DZ7" s="81">
        <f>DZ5-DZ6</f>
        <v>0</v>
      </c>
      <c r="EA7" s="81">
        <f>EA5-EA6</f>
        <v>0</v>
      </c>
      <c r="EB7" s="81">
        <f t="shared" si="14"/>
        <v>0</v>
      </c>
      <c r="EC7" s="81">
        <f>EC5-EC6</f>
        <v>0</v>
      </c>
      <c r="ED7" s="81">
        <f t="shared" si="14"/>
        <v>0</v>
      </c>
      <c r="EE7" s="81">
        <f t="shared" si="14"/>
        <v>0</v>
      </c>
      <c r="EF7" s="81">
        <f t="shared" si="14"/>
        <v>0</v>
      </c>
      <c r="EG7" s="81">
        <f t="shared" si="14"/>
        <v>0</v>
      </c>
      <c r="EH7" s="81">
        <f t="shared" si="14"/>
        <v>0</v>
      </c>
      <c r="EI7" s="81">
        <f>EI5-EI6</f>
        <v>0</v>
      </c>
      <c r="EJ7" s="81">
        <f>EJ5-EJ6</f>
        <v>0</v>
      </c>
      <c r="EK7" s="81">
        <f>EK5-EK6</f>
        <v>0</v>
      </c>
      <c r="EL7" s="81">
        <f>EL5-EL6</f>
        <v>0</v>
      </c>
      <c r="EM7" s="81">
        <f t="shared" si="14"/>
        <v>0</v>
      </c>
      <c r="EN7" s="81">
        <f t="shared" si="14"/>
        <v>0</v>
      </c>
      <c r="EO7" s="81">
        <f t="shared" si="14"/>
        <v>0</v>
      </c>
      <c r="EP7" s="81">
        <f t="shared" si="14"/>
        <v>0</v>
      </c>
      <c r="EQ7" s="81">
        <f t="shared" si="14"/>
        <v>0</v>
      </c>
      <c r="ER7" s="81">
        <f t="shared" si="14"/>
        <v>0</v>
      </c>
      <c r="ES7" s="81">
        <f t="shared" si="14"/>
        <v>0</v>
      </c>
      <c r="ET7" s="81">
        <f t="shared" si="14"/>
        <v>0</v>
      </c>
      <c r="EU7" s="81">
        <f t="shared" si="14"/>
        <v>0</v>
      </c>
      <c r="EV7" s="81">
        <f t="shared" si="14"/>
        <v>0</v>
      </c>
      <c r="EW7" s="81">
        <f t="shared" si="14"/>
        <v>0</v>
      </c>
      <c r="EX7" s="81">
        <f t="shared" si="14"/>
        <v>0</v>
      </c>
      <c r="EY7" s="81">
        <f t="shared" si="14"/>
        <v>0</v>
      </c>
      <c r="EZ7" s="81">
        <f>EZ5-EZ6</f>
        <v>0</v>
      </c>
      <c r="FA7" s="81">
        <f t="shared" si="14"/>
        <v>0</v>
      </c>
      <c r="FB7" s="81">
        <f t="shared" si="14"/>
        <v>0</v>
      </c>
      <c r="FC7" s="81">
        <f>FC5-FC6</f>
        <v>0</v>
      </c>
      <c r="FD7" s="81">
        <f t="shared" si="14"/>
        <v>0</v>
      </c>
      <c r="FE7" s="81">
        <f>FE5-FE6</f>
        <v>0</v>
      </c>
      <c r="FF7" s="81">
        <f t="shared" si="14"/>
        <v>0</v>
      </c>
      <c r="FG7" s="81">
        <f t="shared" si="14"/>
        <v>0</v>
      </c>
      <c r="FH7" s="81">
        <f t="shared" si="14"/>
        <v>0</v>
      </c>
      <c r="FI7" s="81">
        <f t="shared" si="14"/>
        <v>0</v>
      </c>
      <c r="FJ7" s="81">
        <f>FJ5-FJ6</f>
        <v>0</v>
      </c>
      <c r="FK7" s="81">
        <f t="shared" si="14"/>
        <v>0</v>
      </c>
      <c r="FL7" s="81">
        <f t="shared" si="14"/>
        <v>0</v>
      </c>
      <c r="FM7" s="81">
        <f t="shared" si="14"/>
        <v>0</v>
      </c>
      <c r="FN7" s="81">
        <f t="shared" si="14"/>
        <v>0</v>
      </c>
      <c r="FO7" s="81">
        <f>FO5-FO6</f>
        <v>0</v>
      </c>
      <c r="FP7" s="81">
        <f>FP5-FP6</f>
        <v>0</v>
      </c>
      <c r="FQ7" s="81">
        <f>FQ5-FQ6</f>
        <v>0</v>
      </c>
      <c r="FR7" s="53">
        <f>FR5-FR6</f>
        <v>0</v>
      </c>
      <c r="FS7" s="72"/>
      <c r="FT7" s="83"/>
      <c r="FU7" s="81">
        <f t="shared" ref="FU7:GT7" si="15">FU5-FU6</f>
        <v>0</v>
      </c>
      <c r="FV7" s="81">
        <f t="shared" si="15"/>
        <v>0</v>
      </c>
      <c r="FW7" s="81">
        <f t="shared" si="15"/>
        <v>0</v>
      </c>
      <c r="FX7" s="81">
        <f t="shared" si="15"/>
        <v>0</v>
      </c>
      <c r="FY7" s="81">
        <f t="shared" si="15"/>
        <v>0</v>
      </c>
      <c r="FZ7" s="81">
        <f>FZ5-FZ6</f>
        <v>0</v>
      </c>
      <c r="GA7" s="81">
        <f t="shared" si="15"/>
        <v>0</v>
      </c>
      <c r="GB7" s="81">
        <f t="shared" si="15"/>
        <v>0</v>
      </c>
      <c r="GC7" s="81">
        <f t="shared" si="15"/>
        <v>0</v>
      </c>
      <c r="GD7" s="81">
        <f t="shared" si="15"/>
        <v>0</v>
      </c>
      <c r="GE7" s="81">
        <f t="shared" si="15"/>
        <v>0</v>
      </c>
      <c r="GF7" s="81">
        <f t="shared" si="15"/>
        <v>0</v>
      </c>
      <c r="GG7" s="81">
        <f t="shared" si="15"/>
        <v>0</v>
      </c>
      <c r="GH7" s="81">
        <f t="shared" si="15"/>
        <v>0</v>
      </c>
      <c r="GI7" s="81">
        <f t="shared" si="15"/>
        <v>0</v>
      </c>
      <c r="GJ7" s="81">
        <f t="shared" si="15"/>
        <v>0</v>
      </c>
      <c r="GK7" s="81">
        <f t="shared" si="15"/>
        <v>0</v>
      </c>
      <c r="GL7" s="81">
        <f t="shared" si="15"/>
        <v>0</v>
      </c>
      <c r="GM7" s="81">
        <f t="shared" si="15"/>
        <v>0</v>
      </c>
      <c r="GN7" s="81">
        <f t="shared" si="15"/>
        <v>0</v>
      </c>
      <c r="GO7" s="81">
        <f t="shared" si="15"/>
        <v>0</v>
      </c>
      <c r="GP7" s="81">
        <f t="shared" si="15"/>
        <v>0</v>
      </c>
      <c r="GQ7" s="81">
        <f t="shared" si="15"/>
        <v>0</v>
      </c>
      <c r="GR7" s="81">
        <f t="shared" si="15"/>
        <v>0</v>
      </c>
      <c r="GS7" s="81">
        <f t="shared" si="15"/>
        <v>0</v>
      </c>
      <c r="GT7" s="53">
        <f t="shared" si="15"/>
        <v>0</v>
      </c>
      <c r="GU7" s="83"/>
      <c r="GV7" s="84"/>
      <c r="GW7" s="85"/>
      <c r="GX7" s="85"/>
    </row>
    <row r="8" spans="1:206" customFormat="1" ht="6" customHeight="1" x14ac:dyDescent="0.2">
      <c r="A8" s="77"/>
      <c r="B8" s="57"/>
      <c r="C8" s="58"/>
      <c r="D8" s="86"/>
      <c r="E8" s="87"/>
      <c r="F8" s="87"/>
      <c r="G8" s="88"/>
      <c r="H8" s="87"/>
      <c r="I8" s="89"/>
      <c r="J8" s="87"/>
      <c r="K8" s="87"/>
      <c r="L8" s="89"/>
      <c r="M8" s="90"/>
      <c r="N8" s="91"/>
      <c r="O8" s="91"/>
      <c r="P8" s="87"/>
      <c r="Q8" s="87"/>
      <c r="R8" s="89"/>
      <c r="S8" s="87"/>
      <c r="T8" s="89"/>
      <c r="U8" s="87"/>
      <c r="V8" s="87"/>
      <c r="W8" s="89"/>
      <c r="X8" s="87"/>
      <c r="Y8" s="89"/>
      <c r="Z8" s="87"/>
      <c r="AA8" s="89"/>
      <c r="AB8" s="87"/>
      <c r="AC8" s="89"/>
      <c r="AD8" s="89"/>
      <c r="AE8" s="87"/>
      <c r="AF8" s="89"/>
      <c r="AG8" s="87"/>
      <c r="AH8" s="89"/>
      <c r="AI8" s="87"/>
      <c r="AJ8" s="89"/>
      <c r="AK8" s="87"/>
      <c r="AL8" s="92"/>
      <c r="AM8" s="91"/>
      <c r="AN8" s="93"/>
      <c r="AO8" s="87"/>
      <c r="AP8" s="87"/>
      <c r="AQ8" s="89"/>
      <c r="AR8" s="87"/>
      <c r="AS8" s="89"/>
      <c r="AT8" s="94"/>
      <c r="AU8" s="93"/>
      <c r="AV8" s="91"/>
      <c r="AW8" s="89"/>
      <c r="AX8" s="87"/>
      <c r="AY8" s="87"/>
      <c r="AZ8" s="89"/>
      <c r="BA8" s="89"/>
      <c r="BB8" s="87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7"/>
      <c r="BT8" s="87"/>
      <c r="BU8" s="94"/>
      <c r="BV8" s="93"/>
      <c r="BW8" s="91"/>
      <c r="BX8" s="93"/>
      <c r="BY8" s="87"/>
      <c r="BZ8" s="89"/>
      <c r="CA8" s="87"/>
      <c r="CB8" s="89"/>
      <c r="CC8" s="89"/>
      <c r="CD8" s="94"/>
      <c r="CE8" s="93"/>
      <c r="CF8" s="91"/>
      <c r="CG8" s="95"/>
      <c r="CH8" s="52"/>
      <c r="CI8" s="52"/>
      <c r="CJ8" s="52"/>
      <c r="CK8" s="52"/>
      <c r="CL8" s="52"/>
      <c r="CM8" s="52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52"/>
      <c r="DL8" s="52"/>
      <c r="DM8" s="52"/>
      <c r="DN8" s="52"/>
      <c r="DO8" s="52"/>
      <c r="DP8" s="52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52"/>
      <c r="EL8" s="52"/>
      <c r="EM8" s="95"/>
      <c r="EN8" s="95"/>
      <c r="EO8" s="52"/>
      <c r="EP8" s="52"/>
      <c r="EQ8" s="52"/>
      <c r="ER8" s="52"/>
      <c r="ES8" s="52"/>
      <c r="ET8" s="52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4"/>
      <c r="FS8" s="93"/>
      <c r="FT8" s="91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53"/>
      <c r="GU8" s="83"/>
      <c r="GV8" s="84"/>
    </row>
    <row r="9" spans="1:206" customFormat="1" ht="12" customHeight="1" x14ac:dyDescent="0.2">
      <c r="A9" s="96" t="s">
        <v>174</v>
      </c>
      <c r="B9" s="69" t="s">
        <v>175</v>
      </c>
      <c r="C9" s="80">
        <f>IF(ISNA(VLOOKUP($A9,'[2]1516 enrollment_Rev_Exp by size'!$A$6:$G$320,3,FALSE)),"",VLOOKUP($A9,'[2]1516 enrollment_Rev_Exp by size'!$A$6:$G$320,3,FALSE))</f>
        <v>51908.91</v>
      </c>
      <c r="D9" s="97">
        <v>723676132.88</v>
      </c>
      <c r="E9" s="80">
        <f t="shared" ref="E9:E19" si="16">M9+AL9+AT9+BU9+CD9+FR9+GT9</f>
        <v>723676132.88</v>
      </c>
      <c r="F9" s="80">
        <f t="shared" ref="F9:F43" si="17">D9-E9</f>
        <v>0</v>
      </c>
      <c r="G9" s="98">
        <f>IF(ISNA(VLOOKUP($A9,'[2]1516 Exp_Rev Access'!$F$7:$FS$305,2,FALSE)),"",VLOOKUP($A9,'[2]1516 Exp_Rev Access'!$F$7:$FS$305,2,FALSE))</f>
        <v>190425327.28</v>
      </c>
      <c r="H9" s="98">
        <f>IF(ISNA(VLOOKUP($A9,'[2]1516 Exp_Rev Access'!$F$7:$FS$306,3,FALSE)),"",VLOOKUP($A9,'[2]1516 Exp_Rev Access'!$F$7:$FS$306,3,FALSE))</f>
        <v>0</v>
      </c>
      <c r="I9" s="98">
        <f>IF(ISNA(VLOOKUP($A9,'[2]1516 Exp_Rev Access'!$F$7:$FS$306,4,FALSE)),"",VLOOKUP($A9,'[2]1516 Exp_Rev Access'!$F$7:$FS$306,4,FALSE))</f>
        <v>0</v>
      </c>
      <c r="J9" s="98">
        <f>IF(ISNA(VLOOKUP($A9,'[2]1516 Exp_Rev Access'!$F$7:$FS$306,5,FALSE)),"",VLOOKUP($A9,'[2]1516 Exp_Rev Access'!$F$7:$FS$306,5,FALSE))</f>
        <v>0</v>
      </c>
      <c r="K9" s="98">
        <f>IF(ISNA(VLOOKUP($A9,'[2]1516 Exp_Rev Access'!$F$7:$FS$306,6,FALSE)),"",VLOOKUP($A9,'[2]1516 Exp_Rev Access'!$F$7:$FS$306,6,FALSE))</f>
        <v>0</v>
      </c>
      <c r="L9" s="98">
        <f>IF(ISNA(VLOOKUP($A9,'[2]1516 Exp_Rev Access'!$F$7:$FS$306,7,FALSE)),"",VLOOKUP($A9,'[2]1516 Exp_Rev Access'!$F$7:$FS$306,7,FALSE))</f>
        <v>0</v>
      </c>
      <c r="M9" s="90">
        <f t="shared" ref="M9:M19" si="18">SUM(G9:L9)</f>
        <v>190425327.28</v>
      </c>
      <c r="N9" s="72">
        <f t="shared" ref="N9:N20" si="19">M9/D9</f>
        <v>0.26313611659703073</v>
      </c>
      <c r="O9" s="73">
        <f t="shared" ref="O9:O20" si="20">M9/C9</f>
        <v>3668.4516642711237</v>
      </c>
      <c r="P9" s="99">
        <f>IF(ISNA(VLOOKUP($A9,'[2]1516 Exp_Rev Access'!$F$7:$FS$306,8,FALSE)),"",VLOOKUP($A9,'[2]1516 Exp_Rev Access'!$F$7:$FS$306,8,FALSE))</f>
        <v>6277047.1500000004</v>
      </c>
      <c r="Q9" s="99">
        <f>IF(ISNA(VLOOKUP($A9,'[2]1516 Exp_Rev Access'!$F$7:$FS$306,9,FALSE)),"",VLOOKUP($A9,'[2]1516 Exp_Rev Access'!$F$7:$FS$306,9,FALSE))</f>
        <v>0</v>
      </c>
      <c r="R9" s="99">
        <f>IF(ISNA(VLOOKUP($A9,'[2]1516 Exp_Rev Access'!$F$7:$FS$306,10,FALSE)),"",VLOOKUP($A9,'[2]1516 Exp_Rev Access'!$F$7:$FS$306,10,FALSE))</f>
        <v>0</v>
      </c>
      <c r="S9" s="99">
        <f>IF(ISNA(VLOOKUP($A9,'[2]1516 Exp_Rev Access'!$F$7:$FS$306,11,FALSE)),"",VLOOKUP($A9,'[2]1516 Exp_Rev Access'!$F$7:$FS$306,11,FALSE))</f>
        <v>0</v>
      </c>
      <c r="T9" s="99">
        <f>IF(ISNA(VLOOKUP($A9,'[2]1516 Exp_Rev Access'!$F$7:$FS$306,12,FALSE)),"",VLOOKUP($A9,'[2]1516 Exp_Rev Access'!$F$7:$FS$306,12,FALSE))</f>
        <v>0</v>
      </c>
      <c r="U9" s="99">
        <f>IF(ISNA(VLOOKUP($A9,'[2]1516 Exp_Rev Access'!$F$7:$FS$306,13,FALSE)),"",VLOOKUP($A9,'[2]1516 Exp_Rev Access'!$F$7:$FS$306,13,FALSE))</f>
        <v>0</v>
      </c>
      <c r="V9" s="99">
        <f>IF(ISNA(VLOOKUP($A9,'[2]1516 Exp_Rev Access'!$F$7:$FS$306,14,FALSE)),"",VLOOKUP($A9,'[2]1516 Exp_Rev Access'!$F$7:$FS$306,14,FALSE))</f>
        <v>0</v>
      </c>
      <c r="W9" s="99">
        <f>IF(ISNA(VLOOKUP($A9,'[2]1516 Exp_Rev Access'!$F$7:$FS$306,15,FALSE)),"",VLOOKUP($A9,'[2]1516 Exp_Rev Access'!$F$7:$FS$306,15,FALSE))</f>
        <v>0</v>
      </c>
      <c r="X9" s="99">
        <f>IF(ISNA(VLOOKUP($A9,'[2]1516 Exp_Rev Access'!$F$7:$FS$306,16,FALSE)),"",VLOOKUP($A9,'[2]1516 Exp_Rev Access'!$F$7:$FS$306,16,FALSE))</f>
        <v>3028.38</v>
      </c>
      <c r="Y9" s="99">
        <f>IF(ISNA(VLOOKUP($A9,'[2]1516 Exp_Rev Access'!$F$7:$FS$306,17,FALSE)),"",VLOOKUP($A9,'[2]1516 Exp_Rev Access'!$F$7:$FS$306,17,FALSE))</f>
        <v>0</v>
      </c>
      <c r="Z9" s="99">
        <f>IF(ISNA(VLOOKUP($A9,'[2]1516 Exp_Rev Access'!$F$7:$FS$306,18,FALSE)),"",VLOOKUP($A9,'[2]1516 Exp_Rev Access'!$F$7:$FS$306,18,FALSE))</f>
        <v>0</v>
      </c>
      <c r="AA9" s="99">
        <f>IF(ISNA(VLOOKUP($A9,'[2]1516 Exp_Rev Access'!$F$7:$FS$306,19,FALSE)),"",VLOOKUP($A9,'[2]1516 Exp_Rev Access'!$F$7:$FS$306,19,FALSE))</f>
        <v>0</v>
      </c>
      <c r="AB9" s="99">
        <f>IF(ISNA(VLOOKUP($A9,'[2]1516 Exp_Rev Access'!$F$7:$FS$306,20,FALSE)),"",VLOOKUP($A9,'[2]1516 Exp_Rev Access'!$F$7:$FS$306,20,FALSE))</f>
        <v>0</v>
      </c>
      <c r="AC9" s="99">
        <f>IF(ISNA(VLOOKUP($A9,'[2]1516 Exp_Rev Access'!$F$7:$FS$306,21,FALSE)),"",VLOOKUP($A9,'[2]1516 Exp_Rev Access'!$F$7:$FS$306,21,FALSE))</f>
        <v>3362594.1</v>
      </c>
      <c r="AD9" s="99">
        <f>IF(ISNA(VLOOKUP($A9,'[2]1516 Exp_Rev Access'!$F$7:$FS$306,22,FALSE)),"",VLOOKUP($A9,'[2]1516 Exp_Rev Access'!$F$7:$FS$306,22,FALSE))</f>
        <v>698011.56</v>
      </c>
      <c r="AE9" s="99">
        <f>IF(ISNA(VLOOKUP($A9,'[2]1516 Exp_Rev Access'!$F$7:$FS$306,23,FALSE)),"",VLOOKUP($A9,'[2]1516 Exp_Rev Access'!$F$7:$FS$306,23,FALSE))</f>
        <v>0</v>
      </c>
      <c r="AF9" s="99">
        <f>IF(ISNA(VLOOKUP($A9,'[2]1516 Exp_Rev Access'!$F$7:$FS$306,24,FALSE)),"",VLOOKUP($A9,'[2]1516 Exp_Rev Access'!$F$7:$FS$306,24,FALSE))</f>
        <v>6250768.4299999997</v>
      </c>
      <c r="AG9" s="99">
        <f>IF(ISNA(VLOOKUP($A9,'[2]1516 Exp_Rev Access'!$F$7:$FS$306,25,FALSE)),"",VLOOKUP($A9,'[2]1516 Exp_Rev Access'!$F$7:$FS$306,25,FALSE))</f>
        <v>49346.89</v>
      </c>
      <c r="AH9" s="99">
        <f>IF(ISNA(VLOOKUP($A9,'[2]1516 Exp_Rev Access'!$F$7:$FS$306,26,FALSE)),"",VLOOKUP($A9,'[2]1516 Exp_Rev Access'!$F$7:$FS$306,26,FALSE))</f>
        <v>3371087.34</v>
      </c>
      <c r="AI9" s="99">
        <f>IF(ISNA(VLOOKUP($A9,'[2]1516 Exp_Rev Access'!$F$7:$FS$306,27,FALSE)),"",VLOOKUP($A9,'[2]1516 Exp_Rev Access'!$F$7:$FS$306,27,FALSE))</f>
        <v>7124.98</v>
      </c>
      <c r="AJ9" s="99">
        <f>IF(ISNA(VLOOKUP($A9,'[2]1516 Exp_Rev Access'!$F$7:$FS$306,28,FALSE)),"",VLOOKUP($A9,'[2]1516 Exp_Rev Access'!$F$7:$FS$306,28,FALSE))</f>
        <v>8617544.0399999991</v>
      </c>
      <c r="AK9" s="99">
        <f>IF(ISNA(VLOOKUP($A9,'[2]1516 Exp_Rev Access'!$F$7:$FS$306,29,FALSE)),"",VLOOKUP($A9,'[2]1516 Exp_Rev Access'!$F$7:$FS$306,29,FALSE))</f>
        <v>581749.48</v>
      </c>
      <c r="AL9" s="100">
        <f t="shared" ref="AL9:AL19" si="21">SUM(P9:AK9)</f>
        <v>29218302.350000001</v>
      </c>
      <c r="AM9" s="72">
        <f t="shared" ref="AM9:AM20" si="22">AL9/D9</f>
        <v>4.0374832086447959E-2</v>
      </c>
      <c r="AN9" s="94">
        <f t="shared" ref="AN9:AN20" si="23">AL9/C9</f>
        <v>562.87643778303186</v>
      </c>
      <c r="AO9" s="99">
        <f>IF(ISNA(VLOOKUP($A9,'[2]1516 Exp_Rev Access'!$F$7:$GB$306,30,FALSE)),"",VLOOKUP($A9,'[2]1516 Exp_Rev Access'!$F$7:$FS$306,30,FALSE))</f>
        <v>311845321.39999998</v>
      </c>
      <c r="AP9" s="99">
        <f>IF(ISNA(VLOOKUP($A9,'[2]1516 Exp_Rev Access'!$F$7:$GB$306,31,FALSE)),"",VLOOKUP($A9,'[2]1516 Exp_Rev Access'!$F$7:$FS$306,31,FALSE))</f>
        <v>9387758.4100000001</v>
      </c>
      <c r="AQ9" s="99">
        <f>IF(ISNA(VLOOKUP($A9,'[2]1516 Exp_Rev Access'!$F$7:$GB$306,32,FALSE)),"",VLOOKUP($A9,'[2]1516 Exp_Rev Access'!$F$7:$FS$306,32,FALSE))</f>
        <v>0</v>
      </c>
      <c r="AR9" s="99">
        <f>IF(ISNA(VLOOKUP($A9,'[2]1516 Exp_Rev Access'!$F$7:$GB$306,33,FALSE)),"",VLOOKUP($A9,'[2]1516 Exp_Rev Access'!$F$7:$FS$306,33,FALSE))</f>
        <v>0</v>
      </c>
      <c r="AS9" s="99">
        <f>IF(ISNA(VLOOKUP($A9,'[2]1516 Exp_Rev Access'!$F$7:$GB$306,34,FALSE)),"",VLOOKUP($A9,'[2]1516 Exp_Rev Access'!$F$7:$FS$306,34,FALSE))</f>
        <v>0</v>
      </c>
      <c r="AT9" s="101">
        <f t="shared" ref="AT9:AT19" si="24">SUM(AO9:AS9)</f>
        <v>321233079.81</v>
      </c>
      <c r="AU9" s="72">
        <f t="shared" ref="AU9:AU20" si="25">AT9/D9</f>
        <v>0.44389066491884277</v>
      </c>
      <c r="AV9" s="94">
        <f t="shared" ref="AV9:AV20" si="26">AT9/C9</f>
        <v>6188.399637172115</v>
      </c>
      <c r="AW9" s="99">
        <f>IF(ISNA(VLOOKUP($A9,'[2]1516 Exp_Rev Access'!$F$7:$GB$306,35,FALSE)),"",VLOOKUP($A9,'[2]1516 Exp_Rev Access'!$F$7:$GB$306,35,FALSE))</f>
        <v>813.3</v>
      </c>
      <c r="AX9" s="99">
        <f>IF(ISNA(VLOOKUP($A9,'[2]1516 Exp_Rev Access'!$F$7:$GB$306,36,FALSE)),"",VLOOKUP($A9,'[2]1516 Exp_Rev Access'!$F$7:$GB$306,36,FALSE))</f>
        <v>42605456.710000001</v>
      </c>
      <c r="AY9" s="99">
        <f>IF(ISNA(VLOOKUP($A9,'[2]1516 Exp_Rev Access'!$F$7:$GB$306,37,FALSE)),"",VLOOKUP($A9,'[2]1516 Exp_Rev Access'!$F$7:$GB$306,37,FALSE))</f>
        <v>2754401.5</v>
      </c>
      <c r="AZ9" s="99">
        <f>IF(ISNA(VLOOKUP($A9,'[2]1516 Exp_Rev Access'!$F$7:$GB$306,38,FALSE)),"",VLOOKUP($A9,'[2]1516 Exp_Rev Access'!$F$7:$GB$306,38,FALSE))</f>
        <v>0</v>
      </c>
      <c r="BA9" s="99">
        <f>IF(ISNA(VLOOKUP($A9,'[2]1516 Exp_Rev Access'!$F$7:$GB$306,39,FALSE)),"",VLOOKUP($A9,'[2]1516 Exp_Rev Access'!$F$7:$GB$306,39,FALSE))</f>
        <v>0</v>
      </c>
      <c r="BB9" s="99">
        <f>IF(ISNA(VLOOKUP($A9,'[2]1516 Exp_Rev Access'!$F$7:$GB$306,40,FALSE)),"",VLOOKUP($A9,'[2]1516 Exp_Rev Access'!$F$7:$GB$306,40,FALSE))</f>
        <v>8312273.6799999997</v>
      </c>
      <c r="BC9" s="99">
        <f>IF(ISNA(VLOOKUP($A9,'[2]1516 Exp_Rev Access'!$F$7:$GB$306,41,FALSE)),"",VLOOKUP($A9,'[2]1516 Exp_Rev Access'!$F$7:$GB$306,41,FALSE))</f>
        <v>804509.48</v>
      </c>
      <c r="BD9" s="99">
        <f>IF(ISNA(VLOOKUP($A9,'[2]1516 Exp_Rev Access'!$F$7:$GB$306,42,FALSE)),"",VLOOKUP($A9,'[2]1516 Exp_Rev Access'!$F$7:$GB$306,42,FALSE))</f>
        <v>3375870.12</v>
      </c>
      <c r="BE9" s="99">
        <f>IF(ISNA(VLOOKUP($A9,'[2]1516 Exp_Rev Access'!$F$7:$GB$306,43,FALSE)),"",VLOOKUP($A9,'[2]1516 Exp_Rev Access'!$F$7:$GB$306,43,FALSE))</f>
        <v>0</v>
      </c>
      <c r="BF9" s="99">
        <f>IF(ISNA(VLOOKUP($A9,'[2]1516 Exp_Rev Access'!$F$7:$GB$306,44,FALSE)),"",VLOOKUP($A9,'[2]1516 Exp_Rev Access'!$F$7:$GB$306,44,FALSE))</f>
        <v>6734235.2699999996</v>
      </c>
      <c r="BG9" s="99">
        <f>IF(ISNA(VLOOKUP($A9,'[2]1516 Exp_Rev Access'!$F$7:$GB$306,45,FALSE)),"",VLOOKUP($A9,'[2]1516 Exp_Rev Access'!$F$7:$GB$306,45,FALSE))</f>
        <v>502046.09</v>
      </c>
      <c r="BH9" s="99">
        <f>IF(ISNA(VLOOKUP($A9,'[2]1516 Exp_Rev Access'!$F$7:$GB$306,46,FALSE)),"",VLOOKUP($A9,'[2]1516 Exp_Rev Access'!$F$7:$GB$306,46,FALSE))</f>
        <v>41127.03</v>
      </c>
      <c r="BI9" s="99">
        <f>IF(ISNA(VLOOKUP($A9,'[2]1516 Exp_Rev Access'!$F$7:$GB$306,47,FALSE)),"",VLOOKUP($A9,'[2]1516 Exp_Rev Access'!$F$7:$GB$306,47,FALSE))</f>
        <v>258625.24</v>
      </c>
      <c r="BJ9" s="99">
        <f>IF(ISNA(VLOOKUP($A9,'[2]1516 Exp_Rev Access'!$F$7:$GB$306,48,FALSE)),"",VLOOKUP($A9,'[2]1516 Exp_Rev Access'!$F$7:$GB$306,48,FALSE))</f>
        <v>32005244.25</v>
      </c>
      <c r="BK9" s="99">
        <f>IF(ISNA(VLOOKUP($A9,'[2]1516 Exp_Rev Access'!$F$7:$GB$306,49,FALSE)),"",VLOOKUP($A9,'[2]1516 Exp_Rev Access'!$F$7:$GB$306,49,FALSE))</f>
        <v>46031.07</v>
      </c>
      <c r="BL9" s="99">
        <f>IF(ISNA(VLOOKUP($A9,'[2]1516 Exp_Rev Access'!$F$7:$GB$306,50,FALSE)),"",VLOOKUP($A9,'[2]1516 Exp_Rev Access'!$F$7:$GB$306,50,FALSE))</f>
        <v>47492.01</v>
      </c>
      <c r="BM9" s="99">
        <f>IF(ISNA(VLOOKUP($A9,'[2]1516 Exp_Rev Access'!$F$7:$GB$306,51,FALSE)),"",VLOOKUP($A9,'[2]1516 Exp_Rev Access'!$F$7:$GB$306,51,FALSE))</f>
        <v>0</v>
      </c>
      <c r="BN9" s="99">
        <f>IF(ISNA(VLOOKUP($A9,'[2]1516 Exp_Rev Access'!$F$7:$GB$306,52,FALSE)),"",VLOOKUP($A9,'[2]1516 Exp_Rev Access'!$F$7:$GB$306,52,FALSE))</f>
        <v>0</v>
      </c>
      <c r="BO9" s="99">
        <f>IF(ISNA(VLOOKUP($A9,'[2]1516 Exp_Rev Access'!$F$7:$GB$306,53,FALSE)),"",VLOOKUP($A9,'[2]1516 Exp_Rev Access'!$F$7:$GB$306,53,FALSE))</f>
        <v>0</v>
      </c>
      <c r="BP9" s="99">
        <f>IF(ISNA(VLOOKUP($A9,'[2]1516 Exp_Rev Access'!$F$7:$GB$306,54,FALSE)),"",VLOOKUP($A9,'[2]1516 Exp_Rev Access'!$F$7:$GB$306,54,FALSE))</f>
        <v>227172.96</v>
      </c>
      <c r="BQ9" s="99">
        <f>IF(ISNA(VLOOKUP($A9,'[2]1516 Exp_Rev Access'!$F$7:$GB$306,55,FALSE)),"",VLOOKUP($A9,'[2]1516 Exp_Rev Access'!$F$7:$GB$306,55,FALSE))</f>
        <v>0</v>
      </c>
      <c r="BR9" s="99">
        <f>IF(ISNA(VLOOKUP($A9,'[2]1516 Exp_Rev Access'!$F$7:$GB$306,56,FALSE)),"",VLOOKUP($A9,'[2]1516 Exp_Rev Access'!$F$7:$GB$306,56,FALSE))</f>
        <v>0</v>
      </c>
      <c r="BS9" s="99">
        <f>IF(ISNA(VLOOKUP($A9,'[2]1516 Exp_Rev Access'!$F$7:$GB$306,57,FALSE)),"",VLOOKUP($A9,'[2]1516 Exp_Rev Access'!$F$7:$GB$306,57,FALSE))</f>
        <v>0</v>
      </c>
      <c r="BT9" s="99">
        <f>IF(ISNA(VLOOKUP($A9,'[2]1516 Exp_Rev Access'!$F$7:$GB$306,58,FALSE)),"",VLOOKUP($A9,'[2]1516 Exp_Rev Access'!$F$7:$GB$306,58,FALSE))</f>
        <v>0</v>
      </c>
      <c r="BU9" s="102">
        <f t="shared" ref="BU9:BU19" si="27">SUM(AW9:BT9)</f>
        <v>97715298.709999979</v>
      </c>
      <c r="BV9" s="72">
        <f t="shared" ref="BV9:BV20" si="28">BU9/D9</f>
        <v>0.13502628354084897</v>
      </c>
      <c r="BW9" s="94">
        <f t="shared" ref="BW9:BW20" si="29">BU9/C9</f>
        <v>1882.4378841705591</v>
      </c>
      <c r="BX9" s="99">
        <f>IF(ISNA(VLOOKUP($A9,'[2]1516 Exp_Rev Access'!$F$7:$GB$306,59,FALSE)),"",VLOOKUP($A9,'[2]1516 Exp_Rev Access'!$F$7:$GB$306,59,FALSE))</f>
        <v>0</v>
      </c>
      <c r="BY9" s="99">
        <f>IF(ISNA(VLOOKUP($A9,'[2]1516 Exp_Rev Access'!$F$7:$GB$306,60,FALSE)),"",VLOOKUP($A9,'[2]1516 Exp_Rev Access'!$F$7:$GB$306,60,FALSE))</f>
        <v>24989.91</v>
      </c>
      <c r="BZ9" s="99">
        <f>IF(ISNA(VLOOKUP($A9,'[2]1516 Exp_Rev Access'!$F$7:$GB$306,61,FALSE)),"",VLOOKUP($A9,'[2]1516 Exp_Rev Access'!$F$7:$GB$306,61,FALSE))</f>
        <v>0</v>
      </c>
      <c r="CA9" s="99">
        <f>IF(ISNA(VLOOKUP($A9,'[2]1516 Exp_Rev Access'!$F$7:$GB$306,62,FALSE)),"",VLOOKUP($A9,'[2]1516 Exp_Rev Access'!$F$7:$GB$306,62,FALSE))</f>
        <v>0</v>
      </c>
      <c r="CB9" s="99">
        <f>IF(ISNA(VLOOKUP($A9,'[2]1516 Exp_Rev Access'!$F$7:$GB$306,63,FALSE)),"",VLOOKUP($A9,'[2]1516 Exp_Rev Access'!$F$7:$GB$306,63,FALSE))</f>
        <v>21622.15</v>
      </c>
      <c r="CC9" s="99">
        <f>IF(ISNA(VLOOKUP($A9,'[2]1516 Exp_Rev Access'!$F$7:$GB$306,64,FALSE)),"",VLOOKUP($A9,'[2]1516 Exp_Rev Access'!$F$7:$GB$306,64,FALSE))</f>
        <v>0</v>
      </c>
      <c r="CD9" s="101">
        <f t="shared" ref="CD9:CD19" si="30">SUM(BX9:CC9)</f>
        <v>46612.06</v>
      </c>
      <c r="CE9" s="72">
        <f t="shared" ref="CE9:CE20" si="31">CD9/D9</f>
        <v>6.4410110935258946E-5</v>
      </c>
      <c r="CF9" s="103">
        <f t="shared" ref="CF9:CF20" si="32">CD9/C9</f>
        <v>0.89795875120475455</v>
      </c>
      <c r="CG9" s="99">
        <f>IF(ISNA(VLOOKUP($A9,'[2]1516 Exp_Rev Access'!$F$7:$GB$306,65,FALSE)),"",VLOOKUP($A9,'[2]1516 Exp_Rev Access'!$F$7:$GB$306,65,FALSE))</f>
        <v>18585.38</v>
      </c>
      <c r="CH9" s="99">
        <f>IF(ISNA(VLOOKUP($A9,'[2]1516 Exp_Rev Access'!$F$7:$GB$306,66,FALSE)),"",VLOOKUP($A9,'[2]1516 Exp_Rev Access'!$F$7:$GB$306,66,FALSE))</f>
        <v>0</v>
      </c>
      <c r="CI9" s="99">
        <f>IF(ISNA(VLOOKUP($A9,'[2]1516 Exp_Rev Access'!$F$7:$GB$306,67,FALSE)),"",VLOOKUP($A9,'[2]1516 Exp_Rev Access'!$F$7:$GB$306,67,FALSE))</f>
        <v>0</v>
      </c>
      <c r="CJ9" s="99">
        <f>IF(ISNA(VLOOKUP($A9,'[2]1516 Exp_Rev Access'!$F$7:$GB$306,68,FALSE)),"",VLOOKUP($A9,'[2]1516 Exp_Rev Access'!$F$7:$GB$306,68,FALSE))</f>
        <v>0</v>
      </c>
      <c r="CK9" s="99">
        <f>IF(ISNA(VLOOKUP($A9,'[2]1516 Exp_Rev Access'!$F$7:$GB$306,69,FALSE)),"",VLOOKUP($A9,'[2]1516 Exp_Rev Access'!$F$7:$GB$306,69,FALSE))</f>
        <v>0</v>
      </c>
      <c r="CL9" s="99">
        <f>IF(ISNA(VLOOKUP($A9,'[2]1516 Exp_Rev Access'!$F$7:$GB$306,70,FALSE)),"",VLOOKUP($A9,'[2]1516 Exp_Rev Access'!$F$7:$GB$306,70,FALSE))</f>
        <v>0</v>
      </c>
      <c r="CM9" s="99">
        <f>IF(ISNA(VLOOKUP($A9,'[2]1516 Exp_Rev Access'!$F$7:$GB$306,71,FALSE)),"",VLOOKUP($A9,'[2]1516 Exp_Rev Access'!$F$7:$GB$306,71,FALSE))</f>
        <v>0</v>
      </c>
      <c r="CN9" s="99">
        <f>IF(ISNA(VLOOKUP($A9,'[2]1516 Exp_Rev Access'!$F$7:$GB$306,72,FALSE)),"",VLOOKUP($A9,'[2]1516 Exp_Rev Access'!$F$7:$GB$306,72,FALSE))</f>
        <v>0</v>
      </c>
      <c r="CO9" s="99">
        <f>IF(ISNA(VLOOKUP($A9,'[2]1516 Exp_Rev Access'!$F$7:$GB$306,73,FALSE)),"",VLOOKUP($A9,'[2]1516 Exp_Rev Access'!$F$7:$GB$306,73,FALSE))</f>
        <v>0</v>
      </c>
      <c r="CP9" s="99">
        <f>IF(ISNA(VLOOKUP($A9,'[2]1516 Exp_Rev Access'!$F$7:$GB$306,74,FALSE)),"",VLOOKUP($A9,'[2]1516 Exp_Rev Access'!$F$7:$GB$306,74,FALSE))</f>
        <v>13585346.6</v>
      </c>
      <c r="CQ9" s="99">
        <f>IF(ISNA(VLOOKUP($A9,'[2]1516 Exp_Rev Access'!$F$7:$GB$306,75,FALSE)),"",VLOOKUP($A9,'[2]1516 Exp_Rev Access'!$F$7:$GB$306,75,FALSE))</f>
        <v>0</v>
      </c>
      <c r="CR9" s="99">
        <f>IF(ISNA(VLOOKUP($A9,'[2]1516 Exp_Rev Access'!$F$7:$GB$306,76,FALSE)),"",VLOOKUP($A9,'[2]1516 Exp_Rev Access'!$F$7:$GB$306,76,FALSE))</f>
        <v>360345.84</v>
      </c>
      <c r="CS9" s="99">
        <f>IF(ISNA(VLOOKUP($A9,'[2]1516 Exp_Rev Access'!$F$7:$GB$306,77,FALSE)),"",VLOOKUP($A9,'[2]1516 Exp_Rev Access'!$F$7:$GB$306,77,FALSE))</f>
        <v>16252.04</v>
      </c>
      <c r="CT9" s="99">
        <f>IF(ISNA(VLOOKUP($A9,'[2]1516 Exp_Rev Access'!$F$7:$GB$306,78,FALSE)),"",VLOOKUP($A9,'[2]1516 Exp_Rev Access'!$F$7:$GB$306,78,FALSE))</f>
        <v>13984448.4</v>
      </c>
      <c r="CU9" s="99">
        <f>IF(ISNA(VLOOKUP($A9,'[2]1516 Exp_Rev Access'!$F$7:$GB$306,79,FALSE)),"",VLOOKUP($A9,'[2]1516 Exp_Rev Access'!$F$7:$GB$306,79,FALSE))</f>
        <v>2921581.68</v>
      </c>
      <c r="CV9" s="99">
        <f>IF(ISNA(VLOOKUP($A9,'[2]1516 Exp_Rev Access'!$F$7:$GB$306,80,FALSE)),"",VLOOKUP($A9,'[2]1516 Exp_Rev Access'!$F$7:$GB$306,80,FALSE))</f>
        <v>90213.93</v>
      </c>
      <c r="CW9" s="99">
        <f>IF(ISNA(VLOOKUP($A9,'[2]1516 Exp_Rev Access'!$F$7:$GB$306,81,FALSE)),"",VLOOKUP($A9,'[2]1516 Exp_Rev Access'!$F$7:$GB$306,81,FALSE))</f>
        <v>0</v>
      </c>
      <c r="CX9" s="99">
        <f>IF(ISNA(VLOOKUP($A9,'[2]1516 Exp_Rev Access'!$F$7:$GB$306,82,FALSE)),"",VLOOKUP($A9,'[2]1516 Exp_Rev Access'!$F$7:$GB$306,82,FALSE))</f>
        <v>335153</v>
      </c>
      <c r="CY9" s="99">
        <f>IF(ISNA(VLOOKUP($A9,'[2]1516 Exp_Rev Access'!$F$7:$GB$306,83,FALSE)),"",VLOOKUP($A9,'[2]1516 Exp_Rev Access'!$F$7:$GB$306,83,FALSE))</f>
        <v>0</v>
      </c>
      <c r="CZ9" s="99">
        <f>IF(ISNA(VLOOKUP($A9,'[2]1516 Exp_Rev Access'!$F$7:$GB$306,84,FALSE)),"",VLOOKUP($A9,'[2]1516 Exp_Rev Access'!$F$7:$GB$306,84,FALSE))</f>
        <v>486197.91</v>
      </c>
      <c r="DA9" s="99">
        <f>IF(ISNA(VLOOKUP($A9,'[2]1516 Exp_Rev Access'!$F$7:$GB$306,85,FALSE)),"",VLOOKUP($A9,'[2]1516 Exp_Rev Access'!$F$7:$GB$306,85,FALSE))</f>
        <v>1044155.05</v>
      </c>
      <c r="DB9" s="99">
        <f>IF(ISNA(VLOOKUP($A9,'[2]1516 Exp_Rev Access'!$F$7:$GB$306,86,FALSE)),"",VLOOKUP($A9,'[2]1516 Exp_Rev Access'!$F$7:$GB$306,86,FALSE))</f>
        <v>0</v>
      </c>
      <c r="DC9" s="99">
        <f>IF(ISNA(VLOOKUP($A9,'[2]1516 Exp_Rev Access'!$F$7:$GB$306,87,FALSE)),"",VLOOKUP($A9,'[2]1516 Exp_Rev Access'!$F$7:$GB$306,87,FALSE))</f>
        <v>0</v>
      </c>
      <c r="DD9" s="99">
        <f>IF(ISNA(VLOOKUP($A9,'[2]1516 Exp_Rev Access'!$F$7:$GB$306,88,FALSE)),"",VLOOKUP($A9,'[2]1516 Exp_Rev Access'!$F$7:$GB$306,88,FALSE))</f>
        <v>0</v>
      </c>
      <c r="DE9" s="99">
        <f>IF(ISNA(VLOOKUP($A9,'[2]1516 Exp_Rev Access'!$F$7:$GB$306,89,FALSE)),"",VLOOKUP($A9,'[2]1516 Exp_Rev Access'!$F$7:$GB$306,89,FALSE))</f>
        <v>0</v>
      </c>
      <c r="DF9" s="99">
        <f>IF(ISNA(VLOOKUP($A9,'[2]1516 Exp_Rev Access'!$F$7:$GB$306,90,FALSE)),"",VLOOKUP($A9,'[2]1516 Exp_Rev Access'!$F$7:$GB$306,90,FALSE))</f>
        <v>217997.85</v>
      </c>
      <c r="DG9" s="99">
        <f>IF(ISNA(VLOOKUP($A9,'[2]1516 Exp_Rev Access'!$F$7:$GB$306,91,FALSE)),"",VLOOKUP($A9,'[2]1516 Exp_Rev Access'!$F$7:$GB$306,91,FALSE))</f>
        <v>0</v>
      </c>
      <c r="DH9" s="99">
        <f>IF(ISNA(VLOOKUP($A9,'[2]1516 Exp_Rev Access'!$F$7:$GB$306,92,FALSE)),"",VLOOKUP($A9,'[2]1516 Exp_Rev Access'!$F$7:$GB$306,92,FALSE))</f>
        <v>9377806.3499999996</v>
      </c>
      <c r="DI9" s="99">
        <f>IF(ISNA(VLOOKUP($A9,'[2]1516 Exp_Rev Access'!$F$7:$GB$306,93,FALSE)),"",VLOOKUP($A9,'[2]1516 Exp_Rev Access'!$F$7:$GB$306,93,FALSE))</f>
        <v>0</v>
      </c>
      <c r="DJ9" s="99">
        <f>IF(ISNA(VLOOKUP($A9,'[2]1516 Exp_Rev Access'!$F$7:$GB$306,94,FALSE)),"",VLOOKUP($A9,'[2]1516 Exp_Rev Access'!$F$7:$GB$306,94,FALSE))</f>
        <v>79260.97</v>
      </c>
      <c r="DK9" s="99">
        <f>IF(ISNA(VLOOKUP($A9,'[2]1516 Exp_Rev Access'!$F$7:$GB$306,95,FALSE)),"",VLOOKUP($A9,'[2]1516 Exp_Rev Access'!$F$7:$GB$306,95,FALSE))</f>
        <v>0</v>
      </c>
      <c r="DL9" s="99">
        <f>IF(ISNA(VLOOKUP($A9,'[2]1516 Exp_Rev Access'!$F$7:$GB$306,96,FALSE)),"",VLOOKUP($A9,'[2]1516 Exp_Rev Access'!$F$7:$GB$306,96,FALSE))</f>
        <v>0</v>
      </c>
      <c r="DM9" s="99">
        <f>IF(ISNA(VLOOKUP($A9,'[2]1516 Exp_Rev Access'!$F$7:$GB$306,97,FALSE)),"",VLOOKUP($A9,'[2]1516 Exp_Rev Access'!$F$7:$GB$306,97,FALSE))</f>
        <v>0</v>
      </c>
      <c r="DN9" s="99">
        <f>IF(ISNA(VLOOKUP($A9,'[2]1516 Exp_Rev Access'!$F$7:$GB$306,98,FALSE)),"",VLOOKUP($A9,'[2]1516 Exp_Rev Access'!$F$7:$GB$306,98,FALSE))</f>
        <v>0</v>
      </c>
      <c r="DO9" s="99">
        <f>IF(ISNA(VLOOKUP($A9,'[2]1516 Exp_Rev Access'!$F$7:$GB$306,99,FALSE)),"",VLOOKUP($A9,'[2]1516 Exp_Rev Access'!$F$7:$GB$306,99,FALSE))</f>
        <v>0</v>
      </c>
      <c r="DP9" s="99">
        <f>IF(ISNA(VLOOKUP($A9,'[2]1516 Exp_Rev Access'!$F$7:$GB$306,100,FALSE)),"",VLOOKUP($A9,'[2]1516 Exp_Rev Access'!$F$7:$GB$306,100,FALSE))</f>
        <v>0</v>
      </c>
      <c r="DQ9" s="99">
        <f>IF(ISNA(VLOOKUP($A9,'[2]1516 Exp_Rev Access'!$F$7:$GB$306,101,FALSE)),"",VLOOKUP($A9,'[2]1516 Exp_Rev Access'!$F$7:$GB$306,101,FALSE))</f>
        <v>0</v>
      </c>
      <c r="DR9" s="99">
        <f>IF(ISNA(VLOOKUP($A9,'[2]1516 Exp_Rev Access'!$F$7:$GB$306,102,FALSE)),"",VLOOKUP($A9,'[2]1516 Exp_Rev Access'!$F$7:$GB$306,102,FALSE))</f>
        <v>0</v>
      </c>
      <c r="DS9" s="99">
        <f>IF(ISNA(VLOOKUP($A9,'[2]1516 Exp_Rev Access'!$F$7:$GB$306,103,FALSE)),"",VLOOKUP($A9,'[2]1516 Exp_Rev Access'!$F$7:$GB$306,103,FALSE))</f>
        <v>0</v>
      </c>
      <c r="DT9" s="99">
        <f>IF(ISNA(VLOOKUP($A9,'[2]1516 Exp_Rev Access'!$F$7:$GB$306,104,FALSE)),"",VLOOKUP($A9,'[2]1516 Exp_Rev Access'!$F$7:$GB$306,104,FALSE))</f>
        <v>0</v>
      </c>
      <c r="DU9" s="99">
        <f>IF(ISNA(VLOOKUP($A9,'[2]1516 Exp_Rev Access'!$F$7:$GB$306,105,FALSE)),"",VLOOKUP($A9,'[2]1516 Exp_Rev Access'!$F$7:$GB$306,105,FALSE))</f>
        <v>0</v>
      </c>
      <c r="DV9" s="99">
        <f>IF(ISNA(VLOOKUP($A9,'[2]1516 Exp_Rev Access'!$F$7:$GB$306,106,FALSE)),"",VLOOKUP($A9,'[2]1516 Exp_Rev Access'!$F$7:$GB$306,106,FALSE))</f>
        <v>0</v>
      </c>
      <c r="DW9" s="99">
        <f>IF(ISNA(VLOOKUP($A9,'[2]1516 Exp_Rev Access'!$F$7:$GB$306,107,FALSE)),"",VLOOKUP($A9,'[2]1516 Exp_Rev Access'!$F$7:$GB$306,107,FALSE))</f>
        <v>609328.73</v>
      </c>
      <c r="DX9" s="99">
        <f>IF(ISNA(VLOOKUP($A9,'[2]1516 Exp_Rev Access'!$F$7:$GB$306,108,FALSE)),"",VLOOKUP($A9,'[2]1516 Exp_Rev Access'!$F$7:$GB$306,108,FALSE))</f>
        <v>534731.37</v>
      </c>
      <c r="DY9" s="99">
        <f>IF(ISNA(VLOOKUP($A9,'[2]1516 Exp_Rev Access'!$F$7:$GB$306,109,FALSE)),"",VLOOKUP($A9,'[2]1516 Exp_Rev Access'!$F$7:$GB$306,109,FALSE))</f>
        <v>0</v>
      </c>
      <c r="DZ9" s="99">
        <f>IF(ISNA(VLOOKUP($A9,'[2]1516 Exp_Rev Access'!$F$7:$GB$306,110,FALSE)),"",VLOOKUP($A9,'[2]1516 Exp_Rev Access'!$F$7:$GB$306,110,FALSE))</f>
        <v>0</v>
      </c>
      <c r="EA9" s="99">
        <f>IF(ISNA(VLOOKUP($A9,'[2]1516 Exp_Rev Access'!$F$7:$GB$306,111,FALSE)),"",VLOOKUP($A9,'[2]1516 Exp_Rev Access'!$F$7:$GB$306,111,FALSE))</f>
        <v>0</v>
      </c>
      <c r="EB9" s="99">
        <f>IF(ISNA(VLOOKUP($A9,'[2]1516 Exp_Rev Access'!$F$7:$GB$306,112,FALSE)),"",VLOOKUP($A9,'[2]1516 Exp_Rev Access'!$F$7:$GB$306,112,FALSE))</f>
        <v>4413579.08</v>
      </c>
      <c r="EC9" s="99">
        <f>IF(ISNA(VLOOKUP($A9,'[2]1516 Exp_Rev Access'!$F$7:$GB$306,113,FALSE)),"",VLOOKUP($A9,'[2]1516 Exp_Rev Access'!$F$7:$GB$306,113,FALSE))</f>
        <v>0</v>
      </c>
      <c r="ED9" s="99">
        <f>IF(ISNA(VLOOKUP($A9,'[2]1516 Exp_Rev Access'!$F$7:$GB$306,114,FALSE)),"",VLOOKUP($A9,'[2]1516 Exp_Rev Access'!$F$7:$GB$306,114,FALSE))</f>
        <v>0</v>
      </c>
      <c r="EE9" s="99">
        <f>IF(ISNA(VLOOKUP($A9,'[2]1516 Exp_Rev Access'!$F$7:$GB$306,115,FALSE)),"",VLOOKUP($A9,'[2]1516 Exp_Rev Access'!$F$7:$GB$306,115,FALSE))</f>
        <v>0</v>
      </c>
      <c r="EF9" s="99">
        <f>IF(ISNA(VLOOKUP($A9,'[2]1516 Exp_Rev Access'!$F$7:$GB$306,116,FALSE)),"",VLOOKUP($A9,'[2]1516 Exp_Rev Access'!$F$7:$GB$306,116,FALSE))</f>
        <v>82762.83</v>
      </c>
      <c r="EG9" s="99">
        <f>IF(ISNA(VLOOKUP($A9,'[2]1516 Exp_Rev Access'!$F$7:$GB$306,117,FALSE)),"",VLOOKUP($A9,'[2]1516 Exp_Rev Access'!$F$7:$GB$306,117,FALSE))</f>
        <v>0</v>
      </c>
      <c r="EH9" s="99">
        <f>IF(ISNA(VLOOKUP($A9,'[2]1516 Exp_Rev Access'!$F$7:$GB$306,118,FALSE)),"",VLOOKUP($A9,'[2]1516 Exp_Rev Access'!$F$7:$GB$306,118,FALSE))</f>
        <v>0</v>
      </c>
      <c r="EI9" s="99">
        <f>IF(ISNA(VLOOKUP($A9,'[2]1516 Exp_Rev Access'!$F$7:$GB$306,119,FALSE)),"",VLOOKUP($A9,'[2]1516 Exp_Rev Access'!$F$7:$GB$306,119,FALSE))</f>
        <v>0</v>
      </c>
      <c r="EJ9" s="99">
        <f>IF(ISNA(VLOOKUP($A9,'[2]1516 Exp_Rev Access'!$F$7:$GB$306,120,FALSE)),"",VLOOKUP($A9,'[2]1516 Exp_Rev Access'!$F$7:$GB$306,120,FALSE))</f>
        <v>0</v>
      </c>
      <c r="EK9" s="99">
        <f>IF(ISNA(VLOOKUP($A9,'[2]1516 Exp_Rev Access'!$F$7:$GB$306,121,FALSE)),"",VLOOKUP($A9,'[2]1516 Exp_Rev Access'!$F$7:$GB$306,121,FALSE))</f>
        <v>0</v>
      </c>
      <c r="EL9" s="99">
        <f>IF(ISNA(VLOOKUP($A9,'[2]1516 Exp_Rev Access'!$F$7:$GB$306,122,FALSE)),"",VLOOKUP($A9,'[2]1516 Exp_Rev Access'!$F$7:$GB$306,122,FALSE))</f>
        <v>0</v>
      </c>
      <c r="EM9" s="99">
        <f>IF(ISNA(VLOOKUP($A9,'[2]1516 Exp_Rev Access'!$F$7:$GB$306,123,FALSE)),"",VLOOKUP($A9,'[2]1516 Exp_Rev Access'!$F$7:$GB$306,123,FALSE))</f>
        <v>2760820.04</v>
      </c>
      <c r="EN9" s="99">
        <f>IF(ISNA(VLOOKUP($A9,'[2]1516 Exp_Rev Access'!$F$7:$GB$306,124,FALSE)),"",VLOOKUP($A9,'[2]1516 Exp_Rev Access'!$F$7:$GB$306,124,FALSE))</f>
        <v>60749.01</v>
      </c>
      <c r="EO9" s="99">
        <f>IF(ISNA(VLOOKUP($A9,'[2]1516 Exp_Rev Access'!$F$7:$GB$306,125,FALSE)),"",VLOOKUP($A9,'[2]1516 Exp_Rev Access'!$F$7:$GB$306,125,FALSE))</f>
        <v>0</v>
      </c>
      <c r="EP9" s="99">
        <f>IF(ISNA(VLOOKUP($A9,'[2]1516 Exp_Rev Access'!$F$7:$GB$306,126,FALSE)),"",VLOOKUP($A9,'[2]1516 Exp_Rev Access'!$F$7:$GB$306,126,FALSE))</f>
        <v>0</v>
      </c>
      <c r="EQ9" s="99">
        <f>IF(ISNA(VLOOKUP($A9,'[2]1516 Exp_Rev Access'!$F$7:$GB$306,127,FALSE)),"",VLOOKUP($A9,'[2]1516 Exp_Rev Access'!$F$7:$GB$306,127,FALSE))</f>
        <v>0</v>
      </c>
      <c r="ER9" s="99">
        <f>IF(ISNA(VLOOKUP($A9,'[2]1516 Exp_Rev Access'!$F$7:$GB$306,128,FALSE)),"",VLOOKUP($A9,'[2]1516 Exp_Rev Access'!$F$7:$GB$306,128,FALSE))</f>
        <v>0</v>
      </c>
      <c r="ES9" s="99">
        <f>IF(ISNA(VLOOKUP($A9,'[2]1516 Exp_Rev Access'!$F$7:$GB$306,129,FALSE)),"",VLOOKUP($A9,'[2]1516 Exp_Rev Access'!$F$7:$GB$306,129,FALSE))</f>
        <v>0</v>
      </c>
      <c r="ET9" s="99">
        <f>IF(ISNA(VLOOKUP($A9,'[2]1516 Exp_Rev Access'!$F$7:$GB$306,130,FALSE)),"",VLOOKUP($A9,'[2]1516 Exp_Rev Access'!$F$7:$GB$306,130,FALSE))</f>
        <v>0</v>
      </c>
      <c r="EU9" s="99">
        <f>IF(ISNA(VLOOKUP($A9,'[2]1516 Exp_Rev Access'!$F$7:$GB$306,131,FALSE)),"",VLOOKUP($A9,'[2]1516 Exp_Rev Access'!$F$7:$GB$306,131,FALSE))</f>
        <v>118730.05</v>
      </c>
      <c r="EV9" s="99">
        <f>IF(ISNA(VLOOKUP($A9,'[2]1516 Exp_Rev Access'!$F$7:$GB$306,132,FALSE)),"",VLOOKUP($A9,'[2]1516 Exp_Rev Access'!$F$7:$GB$306,132,FALSE))</f>
        <v>0</v>
      </c>
      <c r="EW9" s="99">
        <f>IF(ISNA(VLOOKUP($A9,'[2]1516 Exp_Rev Access'!$F$7:$GB$306,133,FALSE)),"",VLOOKUP($A9,'[2]1516 Exp_Rev Access'!$F$7:$GB$306,133,FALSE))</f>
        <v>0</v>
      </c>
      <c r="EX9" s="99">
        <f>IF(ISNA(VLOOKUP($A9,'[2]1516 Exp_Rev Access'!$F$7:$GB$306,134,FALSE)),"",VLOOKUP($A9,'[2]1516 Exp_Rev Access'!$F$7:$GB$306,134,FALSE))</f>
        <v>0</v>
      </c>
      <c r="EY9" s="99">
        <f>IF(ISNA(VLOOKUP($A9,'[2]1516 Exp_Rev Access'!$F$7:$GB$306,135,FALSE)),"",VLOOKUP($A9,'[2]1516 Exp_Rev Access'!$F$7:$GB$306,135,FALSE))</f>
        <v>0</v>
      </c>
      <c r="EZ9" s="99">
        <f>IF(ISNA(VLOOKUP($A9,'[2]1516 Exp_Rev Access'!$F$7:$GB$306,136,FALSE)),"",VLOOKUP($A9,'[2]1516 Exp_Rev Access'!$F$7:$GB$306,136,FALSE))</f>
        <v>0</v>
      </c>
      <c r="FA9" s="99">
        <f>IF(ISNA(VLOOKUP($A9,'[2]1516 Exp_Rev Access'!$F$7:$GB$306,137,FALSE)),"",VLOOKUP($A9,'[2]1516 Exp_Rev Access'!$F$7:$GB$306,137,FALSE))</f>
        <v>0</v>
      </c>
      <c r="FB9" s="99">
        <f>IF(ISNA(VLOOKUP($A9,'[2]1516 Exp_Rev Access'!$F$7:$GB$306,138,FALSE)),"",VLOOKUP($A9,'[2]1516 Exp_Rev Access'!$F$7:$GB$306,138,FALSE))</f>
        <v>0</v>
      </c>
      <c r="FC9" s="99">
        <f>IF(ISNA(VLOOKUP($A9,'[2]1516 Exp_Rev Access'!$F$7:$GB$306,139,FALSE)),"",VLOOKUP($A9,'[2]1516 Exp_Rev Access'!$F$7:$GB$306,139,FALSE))</f>
        <v>0</v>
      </c>
      <c r="FD9" s="99">
        <f>IF(ISNA(VLOOKUP($A9,'[2]1516 Exp_Rev Access'!$F$7:$FS$306,140,FALSE)),"",VLOOKUP($A9,'[2]1516 Exp_Rev Access'!$F$7:$FS$306,140,FALSE))</f>
        <v>0</v>
      </c>
      <c r="FE9" s="99">
        <f>IF(ISNA(VLOOKUP($A9,'[2]1516 Exp_Rev Access'!$F$7:$FS$306,141,FALSE)),"",VLOOKUP($A9,'[2]1516 Exp_Rev Access'!$F$7:$FS$306,141,FALSE))</f>
        <v>0</v>
      </c>
      <c r="FF9" s="99">
        <f>IF(ISNA(VLOOKUP($A9,'[2]1516 Exp_Rev Access'!$F$7:$FS$306,142,FALSE)),"",VLOOKUP($A9,'[2]1516 Exp_Rev Access'!$F$7:$FS$306,142,FALSE))</f>
        <v>0</v>
      </c>
      <c r="FG9" s="99">
        <f>IF(ISNA(VLOOKUP($A9,'[2]1516 Exp_Rev Access'!$F$7:$FS$306,143,FALSE)),"",VLOOKUP($A9,'[2]1516 Exp_Rev Access'!$F$7:$FS$306,143,FALSE))</f>
        <v>0</v>
      </c>
      <c r="FH9" s="99">
        <f>IF(ISNA(VLOOKUP($A9,'[2]1516 Exp_Rev Access'!$F$7:$FS$306,144,FALSE)),"",VLOOKUP($A9,'[2]1516 Exp_Rev Access'!$F$7:$FS$306,144,FALSE))</f>
        <v>0</v>
      </c>
      <c r="FI9" s="99">
        <f>IF(ISNA(VLOOKUP($A9,'[2]1516 Exp_Rev Access'!$F$7:$FS$306,145,FALSE)),"",VLOOKUP($A9,'[2]1516 Exp_Rev Access'!$F$7:$FS$306,145,FALSE))</f>
        <v>0</v>
      </c>
      <c r="FJ9" s="99">
        <f>IF(ISNA(VLOOKUP($A9,'[2]1516 Exp_Rev Access'!$F$7:$FS$306,146,FALSE)),"",VLOOKUP($A9,'[2]1516 Exp_Rev Access'!$F$7:$FS$306,146,FALSE))</f>
        <v>0</v>
      </c>
      <c r="FK9" s="99">
        <f>IF(ISNA(VLOOKUP($A9,'[2]1516 Exp_Rev Access'!$F$7:$FS$306,147,FALSE)),"",VLOOKUP($A9,'[2]1516 Exp_Rev Access'!$F$7:$FS$306,147,FALSE))</f>
        <v>0</v>
      </c>
      <c r="FL9" s="99">
        <f>IF(ISNA(VLOOKUP($A9,'[2]1516 Exp_Rev Access'!$F$7:$FS$306,148,FALSE)),"",VLOOKUP($A9,'[2]1516 Exp_Rev Access'!$F$7:$FS$306,148,FALSE))</f>
        <v>0</v>
      </c>
      <c r="FM9" s="99">
        <f>IF(ISNA(VLOOKUP($A9,'[2]1516 Exp_Rev Access'!$F$7:$FS$306,149,FALSE)),"",VLOOKUP($A9,'[2]1516 Exp_Rev Access'!$F$7:$FS$306,149,FALSE))</f>
        <v>0</v>
      </c>
      <c r="FN9" s="99">
        <f>IF(ISNA(VLOOKUP($A9,'[2]1516 Exp_Rev Access'!$F$7:$FS$306,150,FALSE)),"",VLOOKUP($A9,'[2]1516 Exp_Rev Access'!$F$7:$FS$306,150,FALSE))</f>
        <v>164138.19</v>
      </c>
      <c r="FO9" s="99">
        <f>IF(ISNA(VLOOKUP($A9,'[2]1516 Exp_Rev Access'!$F$7:$FS$306,151,FALSE)),"",VLOOKUP($A9,'[2]1516 Exp_Rev Access'!$F$7:$FS$306,151,FALSE))</f>
        <v>0</v>
      </c>
      <c r="FP9" s="99">
        <f>IF(ISNA(VLOOKUP($A9,'[2]1516 Exp_Rev Access'!$F$7:$FS$306,152,FALSE)),"",VLOOKUP($A9,'[2]1516 Exp_Rev Access'!$F$7:$FS$306,152,FALSE))</f>
        <v>0</v>
      </c>
      <c r="FQ9" s="99">
        <f>IF(ISNA(VLOOKUP($A9,'[2]1516 Exp_Rev Access'!$F$7:$FS$306,153,FALSE)),"",VLOOKUP($A9,'[2]1516 Exp_Rev Access'!$F$7:$FS$306,153,FALSE))</f>
        <v>1111831.5900000001</v>
      </c>
      <c r="FR9" s="101">
        <f t="shared" ref="FR9:FR19" si="33">SUM(CG9:FQ9)</f>
        <v>52374015.889999986</v>
      </c>
      <c r="FS9" s="72">
        <f t="shared" ref="FS9:FS20" si="34">FR9/D9</f>
        <v>7.2372175218171311E-2</v>
      </c>
      <c r="FT9" s="94">
        <f t="shared" ref="FT9:FT20" si="35">FR9/C9</f>
        <v>1008.9600396155492</v>
      </c>
      <c r="FU9" s="99">
        <f>IF(ISNA(VLOOKUP($A9,'[2]1516 Exp_Rev Access'!$F$7:$GB$306,154,FALSE)),"",VLOOKUP($A9,'[2]1516 Exp_Rev Access'!$F$7:$GB$306,154,FALSE))</f>
        <v>16316.3</v>
      </c>
      <c r="FV9" s="99">
        <f>IF(ISNA(VLOOKUP($A9,'[2]1516 Exp_Rev Access'!$F$7:$GB$306,155,FALSE)),"",VLOOKUP($A9,'[2]1516 Exp_Rev Access'!$F$7:$GB$306,155,FALSE))</f>
        <v>0</v>
      </c>
      <c r="FW9" s="99">
        <f>IF(ISNA(VLOOKUP($A9,'[2]1516 Exp_Rev Access'!$F$7:$GB$306,156,FALSE)),"",VLOOKUP($A9,'[2]1516 Exp_Rev Access'!$F$7:$GB$306,156,FALSE))</f>
        <v>0</v>
      </c>
      <c r="FX9" s="99">
        <f>IF(ISNA(VLOOKUP($A9,'[2]1516 Exp_Rev Access'!$F$7:$GB$306,157,FALSE)),"",VLOOKUP($A9,'[2]1516 Exp_Rev Access'!$F$7:$GB$306,157,FALSE))</f>
        <v>0</v>
      </c>
      <c r="FY9" s="99">
        <f>IF(ISNA(VLOOKUP($A9,'[2]1516 Exp_Rev Access'!$F$7:$GB$306,158,FALSE)),"",VLOOKUP($A9,'[2]1516 Exp_Rev Access'!$F$7:$GB$306,158,FALSE))</f>
        <v>0</v>
      </c>
      <c r="FZ9" s="99">
        <f>IF(ISNA(VLOOKUP($A9,'[2]1516 Exp_Rev Access'!$F$7:$GB$306,159,FALSE)),"",VLOOKUP($A9,'[2]1516 Exp_Rev Access'!$F$7:$GB$306,159,FALSE))</f>
        <v>0</v>
      </c>
      <c r="GA9" s="99">
        <f>IF(ISNA(VLOOKUP($A9,'[2]1516 Exp_Rev Access'!$F$7:$GB$306,160,FALSE)),"",VLOOKUP($A9,'[2]1516 Exp_Rev Access'!$F$7:$GB$306,160,FALSE))</f>
        <v>0</v>
      </c>
      <c r="GB9" s="99">
        <f>IF(ISNA(VLOOKUP($A9,'[2]1516 Exp_Rev Access'!$F$7:$GB$306,161,FALSE)),"",VLOOKUP($A9,'[2]1516 Exp_Rev Access'!$F$7:$GB$306,161,FALSE))</f>
        <v>0</v>
      </c>
      <c r="GC9" s="99">
        <f>IF(ISNA(VLOOKUP($A9,'[2]1516 Exp_Rev Access'!$F$7:$GB$306,162,FALSE)),"",VLOOKUP($A9,'[2]1516 Exp_Rev Access'!$F$7:$GB$306,162,FALSE))</f>
        <v>161890.09</v>
      </c>
      <c r="GD9" s="99">
        <f>IF(ISNA(VLOOKUP($A9,'[2]1516 Exp_Rev Access'!$F$7:$GB$306,163,FALSE)),"",VLOOKUP($A9,'[2]1516 Exp_Rev Access'!$F$7:$GB$306,163,FALSE))</f>
        <v>0</v>
      </c>
      <c r="GE9" s="99">
        <f>IF(ISNA(VLOOKUP($A9,'[2]1516 Exp_Rev Access'!$F$7:$GB$306,164,FALSE)),"",VLOOKUP($A9,'[2]1516 Exp_Rev Access'!$F$7:$GB$306,164,FALSE))</f>
        <v>14558478.33</v>
      </c>
      <c r="GF9" s="99">
        <f>IF(ISNA(VLOOKUP($A9,'[2]1516 Exp_Rev Access'!$F$7:$GB$306,165,FALSE)),"",VLOOKUP($A9,'[2]1516 Exp_Rev Access'!$F$7:$GB$306,165,FALSE))</f>
        <v>0</v>
      </c>
      <c r="GG9" s="99">
        <f>IF(ISNA(VLOOKUP($A9,'[2]1516 Exp_Rev Access'!$F$7:$GB$306,166,FALSE)),"",VLOOKUP($A9,'[2]1516 Exp_Rev Access'!$F$7:$GB$306,166,FALSE))</f>
        <v>0</v>
      </c>
      <c r="GH9" s="99">
        <f>IF(ISNA(VLOOKUP($A9,'[2]1516 Exp_Rev Access'!$F$7:$GB$306,167,FALSE)),"",VLOOKUP($A9,'[2]1516 Exp_Rev Access'!$F$7:$GB$306,167,FALSE))</f>
        <v>0</v>
      </c>
      <c r="GI9" s="99">
        <f>IF(ISNA(VLOOKUP($A9,'[2]1516 Exp_Rev Access'!$F$7:$GB$306,168,FALSE)),"",VLOOKUP($A9,'[2]1516 Exp_Rev Access'!$F$7:$GB$306,168,FALSE))</f>
        <v>0</v>
      </c>
      <c r="GJ9" s="99">
        <f>IF(ISNA(VLOOKUP($A9,'[2]1516 Exp_Rev Access'!$F$7:$GB$306,169,FALSE)),"",VLOOKUP($A9,'[2]1516 Exp_Rev Access'!$F$7:$GB$306,169,FALSE))</f>
        <v>2736700.08</v>
      </c>
      <c r="GK9" s="99">
        <f>IF(ISNA(VLOOKUP($A9,'[2]1516 Exp_Rev Access'!$F$7:$GB$306,170,FALSE)),"",VLOOKUP($A9,'[2]1516 Exp_Rev Access'!$F$7:$GB$306,170,FALSE))</f>
        <v>7600</v>
      </c>
      <c r="GL9" s="99">
        <f>IF(ISNA(VLOOKUP($A9,'[2]1516 Exp_Rev Access'!$F$7:$GB$306,171,FALSE)),"",VLOOKUP($A9,'[2]1516 Exp_Rev Access'!$F$7:$GB$306,171,FALSE))</f>
        <v>0</v>
      </c>
      <c r="GM9" s="99">
        <f>IF(ISNA(VLOOKUP($A9,'[2]1516 Exp_Rev Access'!$F$7:$GB$306,172,FALSE)),"",VLOOKUP($A9,'[2]1516 Exp_Rev Access'!$F$7:$GB$306,172,FALSE))</f>
        <v>0</v>
      </c>
      <c r="GN9" s="99">
        <f>IF(ISNA(VLOOKUP($A9,'[2]1516 Exp_Rev Access'!$F$7:$GB$306,173,FALSE)),"",VLOOKUP($A9,'[2]1516 Exp_Rev Access'!$F$7:$GB$306,173,FALSE))</f>
        <v>0</v>
      </c>
      <c r="GO9" s="99">
        <f>IF(ISNA(VLOOKUP($A9,'[2]1516 Exp_Rev Access'!$F$7:$GB$306,174,FALSE)),"",VLOOKUP($A9,'[2]1516 Exp_Rev Access'!$F$7:$GB$306,174,FALSE))</f>
        <v>0</v>
      </c>
      <c r="GP9" s="99">
        <f>IF(ISNA(VLOOKUP($A9,'[2]1516 Exp_Rev Access'!$F$7:$GB$306,175,FALSE)),"",VLOOKUP($A9,'[2]1516 Exp_Rev Access'!$F$7:$GB$306,175,FALSE))</f>
        <v>75257.88</v>
      </c>
      <c r="GQ9" s="99">
        <f>IF(ISNA(VLOOKUP($A9,'[2]1516 Exp_Rev Access'!$F$7:$GB$306,176,FALSE)),"",VLOOKUP($A9,'[2]1516 Exp_Rev Access'!$F$7:$GB$306,176,FALSE))</f>
        <v>0</v>
      </c>
      <c r="GR9" s="99">
        <f>IF(ISNA(VLOOKUP($A9,'[2]1516 Exp_Rev Access'!$F$7:$GB$306,177,FALSE)),"",VLOOKUP($A9,'[2]1516 Exp_Rev Access'!$F$7:$GB$306,177,FALSE))</f>
        <v>0</v>
      </c>
      <c r="GS9" s="99">
        <f>IF(ISNA(VLOOKUP($A9,'[2]1516 Exp_Rev Access'!$F$7:$GB$306,178,FALSE)),"",VLOOKUP($A9,'[2]1516 Exp_Rev Access'!$F$7:$GB$306,178,FALSE))</f>
        <v>15107254.1</v>
      </c>
      <c r="GT9" s="101">
        <f t="shared" ref="GT9:GT19" si="36">SUM(FU9:GS9)</f>
        <v>32663496.780000001</v>
      </c>
      <c r="GU9" s="72">
        <f t="shared" ref="GU9:GU20" si="37">GT9/D9</f>
        <v>4.5135517527722949E-2</v>
      </c>
      <c r="GV9" s="84">
        <f t="shared" ref="GV9:GV20" si="38">GT9/C9</f>
        <v>629.24643919512084</v>
      </c>
    </row>
    <row r="10" spans="1:206" customFormat="1" ht="12" customHeight="1" x14ac:dyDescent="0.2">
      <c r="A10" s="96" t="s">
        <v>176</v>
      </c>
      <c r="B10" s="69" t="s">
        <v>177</v>
      </c>
      <c r="C10" s="80">
        <f>IF(ISNA(VLOOKUP($A10,'[2]1516 enrollment_Rev_Exp by size'!$A$6:$G$320,3,FALSE)),"",VLOOKUP($A10,'[2]1516 enrollment_Rev_Exp by size'!$A$6:$G$320,3,FALSE))</f>
        <v>30357.620000000003</v>
      </c>
      <c r="D10" s="97">
        <v>369452720.80000001</v>
      </c>
      <c r="E10" s="80">
        <f t="shared" si="16"/>
        <v>369452720.79999995</v>
      </c>
      <c r="F10" s="80">
        <f t="shared" si="17"/>
        <v>0</v>
      </c>
      <c r="G10" s="98">
        <f>IF(ISNA(VLOOKUP($A10,'[2]1516 Exp_Rev Access'!$F$7:$FS$306,2,FALSE)),"",VLOOKUP($A10,'[2]1516 Exp_Rev Access'!$F$7:$FS$306,2,FALSE))</f>
        <v>64271279.859999999</v>
      </c>
      <c r="H10" s="98">
        <f>IF(ISNA(VLOOKUP($A10,'[2]1516 Exp_Rev Access'!$F$7:$FS$306,3,FALSE)),"",VLOOKUP($A10,'[2]1516 Exp_Rev Access'!$F$7:$FS$306,3,FALSE))</f>
        <v>0</v>
      </c>
      <c r="I10" s="98">
        <f>IF(ISNA(VLOOKUP($A10,'[2]1516 Exp_Rev Access'!$F$7:$FS$306,4,FALSE)),"",VLOOKUP($A10,'[2]1516 Exp_Rev Access'!$F$7:$FS$306,4,FALSE))</f>
        <v>0</v>
      </c>
      <c r="J10" s="98">
        <f>IF(ISNA(VLOOKUP($A10,'[2]1516 Exp_Rev Access'!$F$7:$FS$306,5,FALSE)),"",VLOOKUP($A10,'[2]1516 Exp_Rev Access'!$F$7:$FS$306,5,FALSE))</f>
        <v>379.54</v>
      </c>
      <c r="K10" s="98">
        <f>IF(ISNA(VLOOKUP($A10,'[2]1516 Exp_Rev Access'!$F$7:$FS$306,6,FALSE)),"",VLOOKUP($A10,'[2]1516 Exp_Rev Access'!$F$7:$FS$306,6,FALSE))</f>
        <v>0</v>
      </c>
      <c r="L10" s="98">
        <f>IF(ISNA(VLOOKUP($A10,'[2]1516 Exp_Rev Access'!$F$7:$FS$306,7,FALSE)),"",VLOOKUP($A10,'[2]1516 Exp_Rev Access'!$F$7:$FS$306,7,FALSE))</f>
        <v>0</v>
      </c>
      <c r="M10" s="90">
        <f t="shared" si="18"/>
        <v>64271659.399999999</v>
      </c>
      <c r="N10" s="72">
        <f t="shared" si="19"/>
        <v>0.17396450420185941</v>
      </c>
      <c r="O10" s="73">
        <f t="shared" si="20"/>
        <v>2117.1507977239321</v>
      </c>
      <c r="P10" s="99">
        <f>IF(ISNA(VLOOKUP($A10,'[2]1516 Exp_Rev Access'!$F$7:$FS$306,8,FALSE)),"",VLOOKUP($A10,'[2]1516 Exp_Rev Access'!$F$7:$FS$306,8,FALSE))</f>
        <v>241695.45</v>
      </c>
      <c r="Q10" s="99">
        <f>IF(ISNA(VLOOKUP($A10,'[2]1516 Exp_Rev Access'!$F$7:$FS$306,9,FALSE)),"",VLOOKUP($A10,'[2]1516 Exp_Rev Access'!$F$7:$FS$306,9,FALSE))</f>
        <v>0</v>
      </c>
      <c r="R10" s="99">
        <f>IF(ISNA(VLOOKUP($A10,'[2]1516 Exp_Rev Access'!$F$7:$FS$306,10,FALSE)),"",VLOOKUP($A10,'[2]1516 Exp_Rev Access'!$F$7:$FS$306,10,FALSE))</f>
        <v>11403.84</v>
      </c>
      <c r="S10" s="99">
        <f>IF(ISNA(VLOOKUP($A10,'[2]1516 Exp_Rev Access'!$F$7:$FS$306,11,FALSE)),"",VLOOKUP($A10,'[2]1516 Exp_Rev Access'!$F$7:$FS$306,11,FALSE))</f>
        <v>8360</v>
      </c>
      <c r="T10" s="99">
        <f>IF(ISNA(VLOOKUP($A10,'[2]1516 Exp_Rev Access'!$F$7:$FS$306,12,FALSE)),"",VLOOKUP($A10,'[2]1516 Exp_Rev Access'!$F$7:$FS$306,12,FALSE))</f>
        <v>0</v>
      </c>
      <c r="U10" s="99">
        <f>IF(ISNA(VLOOKUP($A10,'[2]1516 Exp_Rev Access'!$F$7:$FS$306,13,FALSE)),"",VLOOKUP($A10,'[2]1516 Exp_Rev Access'!$F$7:$FS$306,13,FALSE))</f>
        <v>197628.69</v>
      </c>
      <c r="V10" s="99">
        <f>IF(ISNA(VLOOKUP($A10,'[2]1516 Exp_Rev Access'!$F$7:$FS$306,14,FALSE)),"",VLOOKUP($A10,'[2]1516 Exp_Rev Access'!$F$7:$FS$306,14,FALSE))</f>
        <v>0</v>
      </c>
      <c r="W10" s="99">
        <f>IF(ISNA(VLOOKUP($A10,'[2]1516 Exp_Rev Access'!$F$7:$FS$306,15,FALSE)),"",VLOOKUP($A10,'[2]1516 Exp_Rev Access'!$F$7:$FS$306,15,FALSE))</f>
        <v>1764123.21</v>
      </c>
      <c r="X10" s="99">
        <f>IF(ISNA(VLOOKUP($A10,'[2]1516 Exp_Rev Access'!$F$7:$FS$306,16,FALSE)),"",VLOOKUP($A10,'[2]1516 Exp_Rev Access'!$F$7:$FS$306,16,FALSE))</f>
        <v>773358.61</v>
      </c>
      <c r="Y10" s="99">
        <f>IF(ISNA(VLOOKUP($A10,'[2]1516 Exp_Rev Access'!$F$7:$FS$306,17,FALSE)),"",VLOOKUP($A10,'[2]1516 Exp_Rev Access'!$F$7:$FS$306,17,FALSE))</f>
        <v>39485.97</v>
      </c>
      <c r="Z10" s="99">
        <f>IF(ISNA(VLOOKUP($A10,'[2]1516 Exp_Rev Access'!$F$7:$FS$306,18,FALSE)),"",VLOOKUP($A10,'[2]1516 Exp_Rev Access'!$F$7:$FS$306,18,FALSE))</f>
        <v>42110.6</v>
      </c>
      <c r="AA10" s="99">
        <f>IF(ISNA(VLOOKUP($A10,'[2]1516 Exp_Rev Access'!$F$7:$FS$306,19,FALSE)),"",VLOOKUP($A10,'[2]1516 Exp_Rev Access'!$F$7:$FS$306,19,FALSE))</f>
        <v>0</v>
      </c>
      <c r="AB10" s="99">
        <f>IF(ISNA(VLOOKUP($A10,'[2]1516 Exp_Rev Access'!$F$7:$FS$306,20,FALSE)),"",VLOOKUP($A10,'[2]1516 Exp_Rev Access'!$F$7:$FS$306,20,FALSE))</f>
        <v>184691.67</v>
      </c>
      <c r="AC10" s="99">
        <f>IF(ISNA(VLOOKUP($A10,'[2]1516 Exp_Rev Access'!$F$7:$FS$306,21,FALSE)),"",VLOOKUP($A10,'[2]1516 Exp_Rev Access'!$F$7:$FS$306,21,FALSE))</f>
        <v>2344111.86</v>
      </c>
      <c r="AD10" s="99">
        <f>IF(ISNA(VLOOKUP($A10,'[2]1516 Exp_Rev Access'!$F$7:$FS$306,22,FALSE)),"",VLOOKUP($A10,'[2]1516 Exp_Rev Access'!$F$7:$FS$306,22,FALSE))</f>
        <v>251074.76</v>
      </c>
      <c r="AE10" s="99">
        <f>IF(ISNA(VLOOKUP($A10,'[2]1516 Exp_Rev Access'!$F$7:$FS$306,23,FALSE)),"",VLOOKUP($A10,'[2]1516 Exp_Rev Access'!$F$7:$FS$306,23,FALSE))</f>
        <v>0</v>
      </c>
      <c r="AF10" s="99">
        <f>IF(ISNA(VLOOKUP($A10,'[2]1516 Exp_Rev Access'!$F$7:$FS$306,24,FALSE)),"",VLOOKUP($A10,'[2]1516 Exp_Rev Access'!$F$7:$FS$306,24,FALSE))</f>
        <v>735821.19</v>
      </c>
      <c r="AG10" s="99">
        <f>IF(ISNA(VLOOKUP($A10,'[2]1516 Exp_Rev Access'!$F$7:$FS$306,25,FALSE)),"",VLOOKUP($A10,'[2]1516 Exp_Rev Access'!$F$7:$FS$306,25,FALSE))</f>
        <v>45973.279999999999</v>
      </c>
      <c r="AH10" s="99">
        <f>IF(ISNA(VLOOKUP($A10,'[2]1516 Exp_Rev Access'!$F$7:$FS$306,26,FALSE)),"",VLOOKUP($A10,'[2]1516 Exp_Rev Access'!$F$7:$FS$306,26,FALSE))</f>
        <v>517108.57</v>
      </c>
      <c r="AI10" s="99">
        <f>IF(ISNA(VLOOKUP($A10,'[2]1516 Exp_Rev Access'!$F$7:$FS$306,27,FALSE)),"",VLOOKUP($A10,'[2]1516 Exp_Rev Access'!$F$7:$FS$306,27,FALSE))</f>
        <v>409220.83</v>
      </c>
      <c r="AJ10" s="99">
        <f>IF(ISNA(VLOOKUP($A10,'[2]1516 Exp_Rev Access'!$F$7:$FS$306,28,FALSE)),"",VLOOKUP($A10,'[2]1516 Exp_Rev Access'!$F$7:$FS$306,28,FALSE))</f>
        <v>269568.67</v>
      </c>
      <c r="AK10" s="99">
        <f>IF(ISNA(VLOOKUP($A10,'[2]1516 Exp_Rev Access'!$F$7:$FS$306,29,FALSE)),"",VLOOKUP($A10,'[2]1516 Exp_Rev Access'!$F$7:$FS$306,29,FALSE))</f>
        <v>0</v>
      </c>
      <c r="AL10" s="100">
        <f t="shared" si="21"/>
        <v>7835737.2000000002</v>
      </c>
      <c r="AM10" s="72">
        <f t="shared" si="22"/>
        <v>2.1209039097161791E-2</v>
      </c>
      <c r="AN10" s="94">
        <f t="shared" si="23"/>
        <v>258.11434493217848</v>
      </c>
      <c r="AO10" s="99">
        <f>IF(ISNA(VLOOKUP($A10,'[2]1516 Exp_Rev Access'!$F$7:$GB$306,30,FALSE)),"",VLOOKUP($A10,'[2]1516 Exp_Rev Access'!$F$7:$FS$306,30,FALSE))</f>
        <v>181516009.53999999</v>
      </c>
      <c r="AP10" s="99">
        <f>IF(ISNA(VLOOKUP($A10,'[2]1516 Exp_Rev Access'!$F$7:$GB$306,31,FALSE)),"",VLOOKUP($A10,'[2]1516 Exp_Rev Access'!$F$7:$FS$306,31,FALSE))</f>
        <v>7207567.5999999996</v>
      </c>
      <c r="AQ10" s="99">
        <f>IF(ISNA(VLOOKUP($A10,'[2]1516 Exp_Rev Access'!$F$7:$GB$306,32,FALSE)),"",VLOOKUP($A10,'[2]1516 Exp_Rev Access'!$F$7:$FS$306,32,FALSE))</f>
        <v>16587996.039999999</v>
      </c>
      <c r="AR10" s="99">
        <f>IF(ISNA(VLOOKUP($A10,'[2]1516 Exp_Rev Access'!$F$7:$GB$306,33,FALSE)),"",VLOOKUP($A10,'[2]1516 Exp_Rev Access'!$F$7:$FS$306,33,FALSE))</f>
        <v>0</v>
      </c>
      <c r="AS10" s="99">
        <f>IF(ISNA(VLOOKUP($A10,'[2]1516 Exp_Rev Access'!$F$7:$GB$306,34,FALSE)),"",VLOOKUP($A10,'[2]1516 Exp_Rev Access'!$F$7:$FS$306,34,FALSE))</f>
        <v>0</v>
      </c>
      <c r="AT10" s="101">
        <f t="shared" si="24"/>
        <v>205311573.17999998</v>
      </c>
      <c r="AU10" s="72">
        <f t="shared" si="25"/>
        <v>0.55571812473169901</v>
      </c>
      <c r="AV10" s="94">
        <f t="shared" si="26"/>
        <v>6763.0984635817949</v>
      </c>
      <c r="AW10" s="99">
        <f>IF(ISNA(VLOOKUP($A10,'[2]1516 Exp_Rev Access'!$F$7:$GB$306,35,FALSE)),"",VLOOKUP($A10,'[2]1516 Exp_Rev Access'!$F$7:$GB$306,35,FALSE))</f>
        <v>250799.49</v>
      </c>
      <c r="AX10" s="99">
        <f>IF(ISNA(VLOOKUP($A10,'[2]1516 Exp_Rev Access'!$F$7:$GB$306,36,FALSE)),"",VLOOKUP($A10,'[2]1516 Exp_Rev Access'!$F$7:$GB$306,36,FALSE))</f>
        <v>25002754.280000001</v>
      </c>
      <c r="AY10" s="99">
        <f>IF(ISNA(VLOOKUP($A10,'[2]1516 Exp_Rev Access'!$F$7:$GB$306,37,FALSE)),"",VLOOKUP($A10,'[2]1516 Exp_Rev Access'!$F$7:$GB$306,37,FALSE))</f>
        <v>2508358.5299999998</v>
      </c>
      <c r="AZ10" s="99">
        <f>IF(ISNA(VLOOKUP($A10,'[2]1516 Exp_Rev Access'!$F$7:$GB$306,38,FALSE)),"",VLOOKUP($A10,'[2]1516 Exp_Rev Access'!$F$7:$GB$306,38,FALSE))</f>
        <v>0</v>
      </c>
      <c r="BA10" s="99">
        <f>IF(ISNA(VLOOKUP($A10,'[2]1516 Exp_Rev Access'!$F$7:$GB$306,39,FALSE)),"",VLOOKUP($A10,'[2]1516 Exp_Rev Access'!$F$7:$GB$306,39,FALSE))</f>
        <v>0</v>
      </c>
      <c r="BB10" s="99">
        <f>IF(ISNA(VLOOKUP($A10,'[2]1516 Exp_Rev Access'!$F$7:$GB$306,40,FALSE)),"",VLOOKUP($A10,'[2]1516 Exp_Rev Access'!$F$7:$GB$306,40,FALSE))</f>
        <v>8772157.9600000009</v>
      </c>
      <c r="BC10" s="99">
        <f>IF(ISNA(VLOOKUP($A10,'[2]1516 Exp_Rev Access'!$F$7:$GB$306,41,FALSE)),"",VLOOKUP($A10,'[2]1516 Exp_Rev Access'!$F$7:$GB$306,41,FALSE))</f>
        <v>0</v>
      </c>
      <c r="BD10" s="99">
        <f>IF(ISNA(VLOOKUP($A10,'[2]1516 Exp_Rev Access'!$F$7:$GB$306,42,FALSE)),"",VLOOKUP($A10,'[2]1516 Exp_Rev Access'!$F$7:$GB$306,42,FALSE))</f>
        <v>4135464.51</v>
      </c>
      <c r="BE10" s="99">
        <f>IF(ISNA(VLOOKUP($A10,'[2]1516 Exp_Rev Access'!$F$7:$GB$306,43,FALSE)),"",VLOOKUP($A10,'[2]1516 Exp_Rev Access'!$F$7:$GB$306,43,FALSE))</f>
        <v>0</v>
      </c>
      <c r="BF10" s="99">
        <f>IF(ISNA(VLOOKUP($A10,'[2]1516 Exp_Rev Access'!$F$7:$GB$306,44,FALSE)),"",VLOOKUP($A10,'[2]1516 Exp_Rev Access'!$F$7:$GB$306,44,FALSE))</f>
        <v>1738932.99</v>
      </c>
      <c r="BG10" s="99">
        <f>IF(ISNA(VLOOKUP($A10,'[2]1516 Exp_Rev Access'!$F$7:$GB$306,45,FALSE)),"",VLOOKUP($A10,'[2]1516 Exp_Rev Access'!$F$7:$GB$306,45,FALSE))</f>
        <v>300129.37</v>
      </c>
      <c r="BH10" s="99">
        <f>IF(ISNA(VLOOKUP($A10,'[2]1516 Exp_Rev Access'!$F$7:$GB$306,46,FALSE)),"",VLOOKUP($A10,'[2]1516 Exp_Rev Access'!$F$7:$GB$306,46,FALSE))</f>
        <v>0</v>
      </c>
      <c r="BI10" s="99">
        <f>IF(ISNA(VLOOKUP($A10,'[2]1516 Exp_Rev Access'!$F$7:$GB$306,47,FALSE)),"",VLOOKUP($A10,'[2]1516 Exp_Rev Access'!$F$7:$GB$306,47,FALSE))</f>
        <v>304060.11</v>
      </c>
      <c r="BJ10" s="99">
        <f>IF(ISNA(VLOOKUP($A10,'[2]1516 Exp_Rev Access'!$F$7:$GB$306,48,FALSE)),"",VLOOKUP($A10,'[2]1516 Exp_Rev Access'!$F$7:$GB$306,48,FALSE))</f>
        <v>10561423.08</v>
      </c>
      <c r="BK10" s="99">
        <f>IF(ISNA(VLOOKUP($A10,'[2]1516 Exp_Rev Access'!$F$7:$GB$306,49,FALSE)),"",VLOOKUP($A10,'[2]1516 Exp_Rev Access'!$F$7:$GB$306,49,FALSE))</f>
        <v>421465.86</v>
      </c>
      <c r="BL10" s="99">
        <f>IF(ISNA(VLOOKUP($A10,'[2]1516 Exp_Rev Access'!$F$7:$GB$306,50,FALSE)),"",VLOOKUP($A10,'[2]1516 Exp_Rev Access'!$F$7:$GB$306,50,FALSE))</f>
        <v>48953.33</v>
      </c>
      <c r="BM10" s="99">
        <f>IF(ISNA(VLOOKUP($A10,'[2]1516 Exp_Rev Access'!$F$7:$GB$306,51,FALSE)),"",VLOOKUP($A10,'[2]1516 Exp_Rev Access'!$F$7:$GB$306,51,FALSE))</f>
        <v>0</v>
      </c>
      <c r="BN10" s="99">
        <f>IF(ISNA(VLOOKUP($A10,'[2]1516 Exp_Rev Access'!$F$7:$GB$306,52,FALSE)),"",VLOOKUP($A10,'[2]1516 Exp_Rev Access'!$F$7:$GB$306,52,FALSE))</f>
        <v>0</v>
      </c>
      <c r="BO10" s="99">
        <f>IF(ISNA(VLOOKUP($A10,'[2]1516 Exp_Rev Access'!$F$7:$GB$306,53,FALSE)),"",VLOOKUP($A10,'[2]1516 Exp_Rev Access'!$F$7:$GB$306,53,FALSE))</f>
        <v>0</v>
      </c>
      <c r="BP10" s="99">
        <f>IF(ISNA(VLOOKUP($A10,'[2]1516 Exp_Rev Access'!$F$7:$GB$306,54,FALSE)),"",VLOOKUP($A10,'[2]1516 Exp_Rev Access'!$F$7:$GB$306,54,FALSE))</f>
        <v>11532.7</v>
      </c>
      <c r="BQ10" s="99">
        <f>IF(ISNA(VLOOKUP($A10,'[2]1516 Exp_Rev Access'!$F$7:$GB$306,55,FALSE)),"",VLOOKUP($A10,'[2]1516 Exp_Rev Access'!$F$7:$GB$306,55,FALSE))</f>
        <v>0</v>
      </c>
      <c r="BR10" s="99">
        <f>IF(ISNA(VLOOKUP($A10,'[2]1516 Exp_Rev Access'!$F$7:$GB$306,56,FALSE)),"",VLOOKUP($A10,'[2]1516 Exp_Rev Access'!$F$7:$GB$306,56,FALSE))</f>
        <v>661982.18999999994</v>
      </c>
      <c r="BS10" s="99">
        <f>IF(ISNA(VLOOKUP($A10,'[2]1516 Exp_Rev Access'!$F$7:$GB$306,57,FALSE)),"",VLOOKUP($A10,'[2]1516 Exp_Rev Access'!$F$7:$GB$306,57,FALSE))</f>
        <v>0</v>
      </c>
      <c r="BT10" s="99">
        <f>IF(ISNA(VLOOKUP($A10,'[2]1516 Exp_Rev Access'!$F$7:$GB$306,58,FALSE)),"",VLOOKUP($A10,'[2]1516 Exp_Rev Access'!$F$7:$GB$306,58,FALSE))</f>
        <v>0</v>
      </c>
      <c r="BU10" s="102">
        <f t="shared" si="27"/>
        <v>54718014.399999999</v>
      </c>
      <c r="BV10" s="72">
        <f t="shared" si="28"/>
        <v>0.14810559327189557</v>
      </c>
      <c r="BW10" s="94">
        <f t="shared" si="29"/>
        <v>1802.4474382379117</v>
      </c>
      <c r="BX10" s="99">
        <f>IF(ISNA(VLOOKUP($A10,'[2]1516 Exp_Rev Access'!$F$7:$GB$306,59,FALSE)),"",VLOOKUP($A10,'[2]1516 Exp_Rev Access'!$F$7:$GB$306,59,FALSE))</f>
        <v>0</v>
      </c>
      <c r="BY10" s="99">
        <f>IF(ISNA(VLOOKUP($A10,'[2]1516 Exp_Rev Access'!$F$7:$GB$306,60,FALSE)),"",VLOOKUP($A10,'[2]1516 Exp_Rev Access'!$F$7:$GB$306,60,FALSE))</f>
        <v>0</v>
      </c>
      <c r="BZ10" s="99">
        <f>IF(ISNA(VLOOKUP($A10,'[2]1516 Exp_Rev Access'!$F$7:$GB$306,61,FALSE)),"",VLOOKUP($A10,'[2]1516 Exp_Rev Access'!$F$7:$GB$306,61,FALSE))</f>
        <v>0</v>
      </c>
      <c r="CA10" s="99">
        <f>IF(ISNA(VLOOKUP($A10,'[2]1516 Exp_Rev Access'!$F$7:$GB$306,62,FALSE)),"",VLOOKUP($A10,'[2]1516 Exp_Rev Access'!$F$7:$GB$306,62,FALSE))</f>
        <v>0</v>
      </c>
      <c r="CB10" s="99">
        <f>IF(ISNA(VLOOKUP($A10,'[2]1516 Exp_Rev Access'!$F$7:$GB$306,63,FALSE)),"",VLOOKUP($A10,'[2]1516 Exp_Rev Access'!$F$7:$GB$306,63,FALSE))</f>
        <v>0</v>
      </c>
      <c r="CC10" s="99">
        <f>IF(ISNA(VLOOKUP($A10,'[2]1516 Exp_Rev Access'!$F$7:$GB$306,64,FALSE)),"",VLOOKUP($A10,'[2]1516 Exp_Rev Access'!$F$7:$GB$306,64,FALSE))</f>
        <v>0</v>
      </c>
      <c r="CD10" s="101">
        <f t="shared" si="30"/>
        <v>0</v>
      </c>
      <c r="CE10" s="72"/>
      <c r="CF10" s="103"/>
      <c r="CG10" s="99">
        <f>IF(ISNA(VLOOKUP($A10,'[2]1516 Exp_Rev Access'!$F$7:$GB$306,65,FALSE)),"",VLOOKUP($A10,'[2]1516 Exp_Rev Access'!$F$7:$GB$306,65,FALSE))</f>
        <v>17161.310000000001</v>
      </c>
      <c r="CH10" s="99">
        <f>IF(ISNA(VLOOKUP($A10,'[2]1516 Exp_Rev Access'!$F$7:$GB$306,66,FALSE)),"",VLOOKUP($A10,'[2]1516 Exp_Rev Access'!$F$7:$GB$306,66,FALSE))</f>
        <v>0</v>
      </c>
      <c r="CI10" s="99">
        <f>IF(ISNA(VLOOKUP($A10,'[2]1516 Exp_Rev Access'!$F$7:$GB$306,67,FALSE)),"",VLOOKUP($A10,'[2]1516 Exp_Rev Access'!$F$7:$GB$306,67,FALSE))</f>
        <v>0</v>
      </c>
      <c r="CJ10" s="99">
        <f>IF(ISNA(VLOOKUP($A10,'[2]1516 Exp_Rev Access'!$F$7:$GB$306,68,FALSE)),"",VLOOKUP($A10,'[2]1516 Exp_Rev Access'!$F$7:$GB$306,68,FALSE))</f>
        <v>0</v>
      </c>
      <c r="CK10" s="99">
        <f>IF(ISNA(VLOOKUP($A10,'[2]1516 Exp_Rev Access'!$F$7:$GB$306,69,FALSE)),"",VLOOKUP($A10,'[2]1516 Exp_Rev Access'!$F$7:$GB$306,69,FALSE))</f>
        <v>0</v>
      </c>
      <c r="CL10" s="99">
        <f>IF(ISNA(VLOOKUP($A10,'[2]1516 Exp_Rev Access'!$F$7:$GB$306,70,FALSE)),"",VLOOKUP($A10,'[2]1516 Exp_Rev Access'!$F$7:$GB$306,70,FALSE))</f>
        <v>0</v>
      </c>
      <c r="CM10" s="99">
        <f>IF(ISNA(VLOOKUP($A10,'[2]1516 Exp_Rev Access'!$F$7:$GB$306,71,FALSE)),"",VLOOKUP($A10,'[2]1516 Exp_Rev Access'!$F$7:$GB$306,71,FALSE))</f>
        <v>0</v>
      </c>
      <c r="CN10" s="99">
        <f>IF(ISNA(VLOOKUP($A10,'[2]1516 Exp_Rev Access'!$F$7:$GB$306,72,FALSE)),"",VLOOKUP($A10,'[2]1516 Exp_Rev Access'!$F$7:$GB$306,72,FALSE))</f>
        <v>9258.39</v>
      </c>
      <c r="CO10" s="99">
        <f>IF(ISNA(VLOOKUP($A10,'[2]1516 Exp_Rev Access'!$F$7:$GB$306,73,FALSE)),"",VLOOKUP($A10,'[2]1516 Exp_Rev Access'!$F$7:$GB$306,73,FALSE))</f>
        <v>0</v>
      </c>
      <c r="CP10" s="99">
        <f>IF(ISNA(VLOOKUP($A10,'[2]1516 Exp_Rev Access'!$F$7:$GB$306,74,FALSE)),"",VLOOKUP($A10,'[2]1516 Exp_Rev Access'!$F$7:$GB$306,74,FALSE))</f>
        <v>6265083.0099999998</v>
      </c>
      <c r="CQ10" s="99">
        <f>IF(ISNA(VLOOKUP($A10,'[2]1516 Exp_Rev Access'!$F$7:$GB$306,75,FALSE)),"",VLOOKUP($A10,'[2]1516 Exp_Rev Access'!$F$7:$GB$306,75,FALSE))</f>
        <v>0</v>
      </c>
      <c r="CR10" s="99">
        <f>IF(ISNA(VLOOKUP($A10,'[2]1516 Exp_Rev Access'!$F$7:$GB$306,76,FALSE)),"",VLOOKUP($A10,'[2]1516 Exp_Rev Access'!$F$7:$GB$306,76,FALSE))</f>
        <v>243370</v>
      </c>
      <c r="CS10" s="99">
        <f>IF(ISNA(VLOOKUP($A10,'[2]1516 Exp_Rev Access'!$F$7:$GB$306,77,FALSE)),"",VLOOKUP($A10,'[2]1516 Exp_Rev Access'!$F$7:$GB$306,77,FALSE))</f>
        <v>58772</v>
      </c>
      <c r="CT10" s="99">
        <f>IF(ISNA(VLOOKUP($A10,'[2]1516 Exp_Rev Access'!$F$7:$GB$306,78,FALSE)),"",VLOOKUP($A10,'[2]1516 Exp_Rev Access'!$F$7:$GB$306,78,FALSE))</f>
        <v>10404346.460000001</v>
      </c>
      <c r="CU10" s="99">
        <f>IF(ISNA(VLOOKUP($A10,'[2]1516 Exp_Rev Access'!$F$7:$GB$306,79,FALSE)),"",VLOOKUP($A10,'[2]1516 Exp_Rev Access'!$F$7:$GB$306,79,FALSE))</f>
        <v>1278807.7</v>
      </c>
      <c r="CV10" s="99">
        <f>IF(ISNA(VLOOKUP($A10,'[2]1516 Exp_Rev Access'!$F$7:$GB$306,80,FALSE)),"",VLOOKUP($A10,'[2]1516 Exp_Rev Access'!$F$7:$GB$306,80,FALSE))</f>
        <v>0</v>
      </c>
      <c r="CW10" s="99">
        <f>IF(ISNA(VLOOKUP($A10,'[2]1516 Exp_Rev Access'!$F$7:$GB$306,81,FALSE)),"",VLOOKUP($A10,'[2]1516 Exp_Rev Access'!$F$7:$GB$306,81,FALSE))</f>
        <v>0</v>
      </c>
      <c r="CX10" s="99">
        <f>IF(ISNA(VLOOKUP($A10,'[2]1516 Exp_Rev Access'!$F$7:$GB$306,82,FALSE)),"",VLOOKUP($A10,'[2]1516 Exp_Rev Access'!$F$7:$GB$306,82,FALSE))</f>
        <v>0</v>
      </c>
      <c r="CY10" s="99">
        <f>IF(ISNA(VLOOKUP($A10,'[2]1516 Exp_Rev Access'!$F$7:$GB$306,83,FALSE)),"",VLOOKUP($A10,'[2]1516 Exp_Rev Access'!$F$7:$GB$306,83,FALSE))</f>
        <v>0</v>
      </c>
      <c r="CZ10" s="99">
        <f>IF(ISNA(VLOOKUP($A10,'[2]1516 Exp_Rev Access'!$F$7:$GB$306,84,FALSE)),"",VLOOKUP($A10,'[2]1516 Exp_Rev Access'!$F$7:$GB$306,84,FALSE))</f>
        <v>0</v>
      </c>
      <c r="DA10" s="99">
        <f>IF(ISNA(VLOOKUP($A10,'[2]1516 Exp_Rev Access'!$F$7:$GB$306,85,FALSE)),"",VLOOKUP($A10,'[2]1516 Exp_Rev Access'!$F$7:$GB$306,85,FALSE))</f>
        <v>171817.45</v>
      </c>
      <c r="DB10" s="99">
        <f>IF(ISNA(VLOOKUP($A10,'[2]1516 Exp_Rev Access'!$F$7:$GB$306,86,FALSE)),"",VLOOKUP($A10,'[2]1516 Exp_Rev Access'!$F$7:$GB$306,86,FALSE))</f>
        <v>0</v>
      </c>
      <c r="DC10" s="99">
        <f>IF(ISNA(VLOOKUP($A10,'[2]1516 Exp_Rev Access'!$F$7:$GB$306,87,FALSE)),"",VLOOKUP($A10,'[2]1516 Exp_Rev Access'!$F$7:$GB$306,87,FALSE))</f>
        <v>0</v>
      </c>
      <c r="DD10" s="99">
        <f>IF(ISNA(VLOOKUP($A10,'[2]1516 Exp_Rev Access'!$F$7:$GB$306,88,FALSE)),"",VLOOKUP($A10,'[2]1516 Exp_Rev Access'!$F$7:$GB$306,88,FALSE))</f>
        <v>0</v>
      </c>
      <c r="DE10" s="99">
        <f>IF(ISNA(VLOOKUP($A10,'[2]1516 Exp_Rev Access'!$F$7:$GB$306,89,FALSE)),"",VLOOKUP($A10,'[2]1516 Exp_Rev Access'!$F$7:$GB$306,89,FALSE))</f>
        <v>0</v>
      </c>
      <c r="DF10" s="99">
        <f>IF(ISNA(VLOOKUP($A10,'[2]1516 Exp_Rev Access'!$F$7:$GB$306,90,FALSE)),"",VLOOKUP($A10,'[2]1516 Exp_Rev Access'!$F$7:$GB$306,90,FALSE))</f>
        <v>47518.84</v>
      </c>
      <c r="DG10" s="99">
        <f>IF(ISNA(VLOOKUP($A10,'[2]1516 Exp_Rev Access'!$F$7:$GB$306,91,FALSE)),"",VLOOKUP($A10,'[2]1516 Exp_Rev Access'!$F$7:$GB$306,91,FALSE))</f>
        <v>377403.99</v>
      </c>
      <c r="DH10" s="99">
        <f>IF(ISNA(VLOOKUP($A10,'[2]1516 Exp_Rev Access'!$F$7:$GB$306,92,FALSE)),"",VLOOKUP($A10,'[2]1516 Exp_Rev Access'!$F$7:$GB$306,92,FALSE))</f>
        <v>10373393.59</v>
      </c>
      <c r="DI10" s="99">
        <f>IF(ISNA(VLOOKUP($A10,'[2]1516 Exp_Rev Access'!$F$7:$GB$306,93,FALSE)),"",VLOOKUP($A10,'[2]1516 Exp_Rev Access'!$F$7:$GB$306,93,FALSE))</f>
        <v>0</v>
      </c>
      <c r="DJ10" s="99">
        <f>IF(ISNA(VLOOKUP($A10,'[2]1516 Exp_Rev Access'!$F$7:$GB$306,94,FALSE)),"",VLOOKUP($A10,'[2]1516 Exp_Rev Access'!$F$7:$GB$306,94,FALSE))</f>
        <v>55892.34</v>
      </c>
      <c r="DK10" s="99">
        <f>IF(ISNA(VLOOKUP($A10,'[2]1516 Exp_Rev Access'!$F$7:$GB$306,95,FALSE)),"",VLOOKUP($A10,'[2]1516 Exp_Rev Access'!$F$7:$GB$306,95,FALSE))</f>
        <v>0</v>
      </c>
      <c r="DL10" s="99">
        <f>IF(ISNA(VLOOKUP($A10,'[2]1516 Exp_Rev Access'!$F$7:$GB$306,96,FALSE)),"",VLOOKUP($A10,'[2]1516 Exp_Rev Access'!$F$7:$GB$306,96,FALSE))</f>
        <v>0</v>
      </c>
      <c r="DM10" s="99">
        <f>IF(ISNA(VLOOKUP($A10,'[2]1516 Exp_Rev Access'!$F$7:$GB$306,97,FALSE)),"",VLOOKUP($A10,'[2]1516 Exp_Rev Access'!$F$7:$GB$306,97,FALSE))</f>
        <v>0</v>
      </c>
      <c r="DN10" s="99">
        <f>IF(ISNA(VLOOKUP($A10,'[2]1516 Exp_Rev Access'!$F$7:$GB$306,98,FALSE)),"",VLOOKUP($A10,'[2]1516 Exp_Rev Access'!$F$7:$GB$306,98,FALSE))</f>
        <v>0</v>
      </c>
      <c r="DO10" s="99">
        <f>IF(ISNA(VLOOKUP($A10,'[2]1516 Exp_Rev Access'!$F$7:$GB$306,99,FALSE)),"",VLOOKUP($A10,'[2]1516 Exp_Rev Access'!$F$7:$GB$306,99,FALSE))</f>
        <v>0</v>
      </c>
      <c r="DP10" s="99">
        <f>IF(ISNA(VLOOKUP($A10,'[2]1516 Exp_Rev Access'!$F$7:$GB$306,100,FALSE)),"",VLOOKUP($A10,'[2]1516 Exp_Rev Access'!$F$7:$GB$306,100,FALSE))</f>
        <v>0</v>
      </c>
      <c r="DQ10" s="99">
        <f>IF(ISNA(VLOOKUP($A10,'[2]1516 Exp_Rev Access'!$F$7:$GB$306,101,FALSE)),"",VLOOKUP($A10,'[2]1516 Exp_Rev Access'!$F$7:$GB$306,101,FALSE))</f>
        <v>0</v>
      </c>
      <c r="DR10" s="99">
        <f>IF(ISNA(VLOOKUP($A10,'[2]1516 Exp_Rev Access'!$F$7:$GB$306,102,FALSE)),"",VLOOKUP($A10,'[2]1516 Exp_Rev Access'!$F$7:$GB$306,102,FALSE))</f>
        <v>0</v>
      </c>
      <c r="DS10" s="99">
        <f>IF(ISNA(VLOOKUP($A10,'[2]1516 Exp_Rev Access'!$F$7:$GB$306,103,FALSE)),"",VLOOKUP($A10,'[2]1516 Exp_Rev Access'!$F$7:$GB$306,103,FALSE))</f>
        <v>0</v>
      </c>
      <c r="DT10" s="99">
        <f>IF(ISNA(VLOOKUP($A10,'[2]1516 Exp_Rev Access'!$F$7:$GB$306,104,FALSE)),"",VLOOKUP($A10,'[2]1516 Exp_Rev Access'!$F$7:$GB$306,104,FALSE))</f>
        <v>0</v>
      </c>
      <c r="DU10" s="99">
        <f>IF(ISNA(VLOOKUP($A10,'[2]1516 Exp_Rev Access'!$F$7:$GB$306,105,FALSE)),"",VLOOKUP($A10,'[2]1516 Exp_Rev Access'!$F$7:$GB$306,105,FALSE))</f>
        <v>0</v>
      </c>
      <c r="DV10" s="99">
        <f>IF(ISNA(VLOOKUP($A10,'[2]1516 Exp_Rev Access'!$F$7:$GB$306,106,FALSE)),"",VLOOKUP($A10,'[2]1516 Exp_Rev Access'!$F$7:$GB$306,106,FALSE))</f>
        <v>0</v>
      </c>
      <c r="DW10" s="99">
        <f>IF(ISNA(VLOOKUP($A10,'[2]1516 Exp_Rev Access'!$F$7:$GB$306,107,FALSE)),"",VLOOKUP($A10,'[2]1516 Exp_Rev Access'!$F$7:$GB$306,107,FALSE))</f>
        <v>0</v>
      </c>
      <c r="DX10" s="99">
        <f>IF(ISNA(VLOOKUP($A10,'[2]1516 Exp_Rev Access'!$F$7:$GB$306,108,FALSE)),"",VLOOKUP($A10,'[2]1516 Exp_Rev Access'!$F$7:$GB$306,108,FALSE))</f>
        <v>0</v>
      </c>
      <c r="DY10" s="99">
        <f>IF(ISNA(VLOOKUP($A10,'[2]1516 Exp_Rev Access'!$F$7:$GB$306,109,FALSE)),"",VLOOKUP($A10,'[2]1516 Exp_Rev Access'!$F$7:$GB$306,109,FALSE))</f>
        <v>0</v>
      </c>
      <c r="DZ10" s="99">
        <f>IF(ISNA(VLOOKUP($A10,'[2]1516 Exp_Rev Access'!$F$7:$GB$306,110,FALSE)),"",VLOOKUP($A10,'[2]1516 Exp_Rev Access'!$F$7:$GB$306,110,FALSE))</f>
        <v>0</v>
      </c>
      <c r="EA10" s="99">
        <f>IF(ISNA(VLOOKUP($A10,'[2]1516 Exp_Rev Access'!$F$7:$GB$306,111,FALSE)),"",VLOOKUP($A10,'[2]1516 Exp_Rev Access'!$F$7:$GB$306,111,FALSE))</f>
        <v>0</v>
      </c>
      <c r="EB10" s="99">
        <f>IF(ISNA(VLOOKUP($A10,'[2]1516 Exp_Rev Access'!$F$7:$GB$306,112,FALSE)),"",VLOOKUP($A10,'[2]1516 Exp_Rev Access'!$F$7:$GB$306,112,FALSE))</f>
        <v>0</v>
      </c>
      <c r="EC10" s="99">
        <f>IF(ISNA(VLOOKUP($A10,'[2]1516 Exp_Rev Access'!$F$7:$GB$306,113,FALSE)),"",VLOOKUP($A10,'[2]1516 Exp_Rev Access'!$F$7:$GB$306,113,FALSE))</f>
        <v>0</v>
      </c>
      <c r="ED10" s="99">
        <f>IF(ISNA(VLOOKUP($A10,'[2]1516 Exp_Rev Access'!$F$7:$GB$306,114,FALSE)),"",VLOOKUP($A10,'[2]1516 Exp_Rev Access'!$F$7:$GB$306,114,FALSE))</f>
        <v>0</v>
      </c>
      <c r="EE10" s="99">
        <f>IF(ISNA(VLOOKUP($A10,'[2]1516 Exp_Rev Access'!$F$7:$GB$306,115,FALSE)),"",VLOOKUP($A10,'[2]1516 Exp_Rev Access'!$F$7:$GB$306,115,FALSE))</f>
        <v>0</v>
      </c>
      <c r="EF10" s="99">
        <f>IF(ISNA(VLOOKUP($A10,'[2]1516 Exp_Rev Access'!$F$7:$GB$306,116,FALSE)),"",VLOOKUP($A10,'[2]1516 Exp_Rev Access'!$F$7:$GB$306,116,FALSE))</f>
        <v>200106.95</v>
      </c>
      <c r="EG10" s="99">
        <f>IF(ISNA(VLOOKUP($A10,'[2]1516 Exp_Rev Access'!$F$7:$GB$306,117,FALSE)),"",VLOOKUP($A10,'[2]1516 Exp_Rev Access'!$F$7:$GB$306,117,FALSE))</f>
        <v>0</v>
      </c>
      <c r="EH10" s="99">
        <f>IF(ISNA(VLOOKUP($A10,'[2]1516 Exp_Rev Access'!$F$7:$GB$306,118,FALSE)),"",VLOOKUP($A10,'[2]1516 Exp_Rev Access'!$F$7:$GB$306,118,FALSE))</f>
        <v>0</v>
      </c>
      <c r="EI10" s="99">
        <f>IF(ISNA(VLOOKUP($A10,'[2]1516 Exp_Rev Access'!$F$7:$GB$306,119,FALSE)),"",VLOOKUP($A10,'[2]1516 Exp_Rev Access'!$F$7:$GB$306,119,FALSE))</f>
        <v>0</v>
      </c>
      <c r="EJ10" s="99">
        <f>IF(ISNA(VLOOKUP($A10,'[2]1516 Exp_Rev Access'!$F$7:$GB$306,120,FALSE)),"",VLOOKUP($A10,'[2]1516 Exp_Rev Access'!$F$7:$GB$306,120,FALSE))</f>
        <v>0</v>
      </c>
      <c r="EK10" s="99">
        <f>IF(ISNA(VLOOKUP($A10,'[2]1516 Exp_Rev Access'!$F$7:$GB$306,121,FALSE)),"",VLOOKUP($A10,'[2]1516 Exp_Rev Access'!$F$7:$GB$306,121,FALSE))</f>
        <v>0</v>
      </c>
      <c r="EL10" s="99">
        <f>IF(ISNA(VLOOKUP($A10,'[2]1516 Exp_Rev Access'!$F$7:$GB$306,122,FALSE)),"",VLOOKUP($A10,'[2]1516 Exp_Rev Access'!$F$7:$GB$306,122,FALSE))</f>
        <v>0</v>
      </c>
      <c r="EM10" s="99">
        <f>IF(ISNA(VLOOKUP($A10,'[2]1516 Exp_Rev Access'!$F$7:$GB$306,123,FALSE)),"",VLOOKUP($A10,'[2]1516 Exp_Rev Access'!$F$7:$GB$306,123,FALSE))</f>
        <v>1292747.8500000001</v>
      </c>
      <c r="EN10" s="99">
        <f>IF(ISNA(VLOOKUP($A10,'[2]1516 Exp_Rev Access'!$F$7:$GB$306,124,FALSE)),"",VLOOKUP($A10,'[2]1516 Exp_Rev Access'!$F$7:$GB$306,124,FALSE))</f>
        <v>0</v>
      </c>
      <c r="EO10" s="99">
        <f>IF(ISNA(VLOOKUP($A10,'[2]1516 Exp_Rev Access'!$F$7:$GB$306,125,FALSE)),"",VLOOKUP($A10,'[2]1516 Exp_Rev Access'!$F$7:$GB$306,125,FALSE))</f>
        <v>0</v>
      </c>
      <c r="EP10" s="99">
        <f>IF(ISNA(VLOOKUP($A10,'[2]1516 Exp_Rev Access'!$F$7:$GB$306,126,FALSE)),"",VLOOKUP($A10,'[2]1516 Exp_Rev Access'!$F$7:$GB$306,126,FALSE))</f>
        <v>0</v>
      </c>
      <c r="EQ10" s="99">
        <f>IF(ISNA(VLOOKUP($A10,'[2]1516 Exp_Rev Access'!$F$7:$GB$306,127,FALSE)),"",VLOOKUP($A10,'[2]1516 Exp_Rev Access'!$F$7:$GB$306,127,FALSE))</f>
        <v>0</v>
      </c>
      <c r="ER10" s="99">
        <f>IF(ISNA(VLOOKUP($A10,'[2]1516 Exp_Rev Access'!$F$7:$GB$306,128,FALSE)),"",VLOOKUP($A10,'[2]1516 Exp_Rev Access'!$F$7:$GB$306,128,FALSE))</f>
        <v>0</v>
      </c>
      <c r="ES10" s="99">
        <f>IF(ISNA(VLOOKUP($A10,'[2]1516 Exp_Rev Access'!$F$7:$GB$306,129,FALSE)),"",VLOOKUP($A10,'[2]1516 Exp_Rev Access'!$F$7:$GB$306,129,FALSE))</f>
        <v>0</v>
      </c>
      <c r="ET10" s="99">
        <f>IF(ISNA(VLOOKUP($A10,'[2]1516 Exp_Rev Access'!$F$7:$GB$306,130,FALSE)),"",VLOOKUP($A10,'[2]1516 Exp_Rev Access'!$F$7:$GB$306,130,FALSE))</f>
        <v>0</v>
      </c>
      <c r="EU10" s="99">
        <f>IF(ISNA(VLOOKUP($A10,'[2]1516 Exp_Rev Access'!$F$7:$GB$306,131,FALSE)),"",VLOOKUP($A10,'[2]1516 Exp_Rev Access'!$F$7:$GB$306,131,FALSE))</f>
        <v>122862.65</v>
      </c>
      <c r="EV10" s="99">
        <f>IF(ISNA(VLOOKUP($A10,'[2]1516 Exp_Rev Access'!$F$7:$GB$306,132,FALSE)),"",VLOOKUP($A10,'[2]1516 Exp_Rev Access'!$F$7:$GB$306,132,FALSE))</f>
        <v>0</v>
      </c>
      <c r="EW10" s="99">
        <f>IF(ISNA(VLOOKUP($A10,'[2]1516 Exp_Rev Access'!$F$7:$GB$306,133,FALSE)),"",VLOOKUP($A10,'[2]1516 Exp_Rev Access'!$F$7:$GB$306,133,FALSE))</f>
        <v>0</v>
      </c>
      <c r="EX10" s="99">
        <f>IF(ISNA(VLOOKUP($A10,'[2]1516 Exp_Rev Access'!$F$7:$GB$306,134,FALSE)),"",VLOOKUP($A10,'[2]1516 Exp_Rev Access'!$F$7:$GB$306,134,FALSE))</f>
        <v>0</v>
      </c>
      <c r="EY10" s="99">
        <f>IF(ISNA(VLOOKUP($A10,'[2]1516 Exp_Rev Access'!$F$7:$GB$306,135,FALSE)),"",VLOOKUP($A10,'[2]1516 Exp_Rev Access'!$F$7:$GB$306,135,FALSE))</f>
        <v>0</v>
      </c>
      <c r="EZ10" s="99">
        <f>IF(ISNA(VLOOKUP($A10,'[2]1516 Exp_Rev Access'!$F$7:$GB$306,136,FALSE)),"",VLOOKUP($A10,'[2]1516 Exp_Rev Access'!$F$7:$GB$306,136,FALSE))</f>
        <v>0</v>
      </c>
      <c r="FA10" s="99">
        <f>IF(ISNA(VLOOKUP($A10,'[2]1516 Exp_Rev Access'!$F$7:$GB$306,137,FALSE)),"",VLOOKUP($A10,'[2]1516 Exp_Rev Access'!$F$7:$GB$306,137,FALSE))</f>
        <v>238.08</v>
      </c>
      <c r="FB10" s="99">
        <f>IF(ISNA(VLOOKUP($A10,'[2]1516 Exp_Rev Access'!$F$7:$GB$306,138,FALSE)),"",VLOOKUP($A10,'[2]1516 Exp_Rev Access'!$F$7:$GB$306,138,FALSE))</f>
        <v>0</v>
      </c>
      <c r="FC10" s="99">
        <f>IF(ISNA(VLOOKUP($A10,'[2]1516 Exp_Rev Access'!$F$7:$GB$306,139,FALSE)),"",VLOOKUP($A10,'[2]1516 Exp_Rev Access'!$F$7:$GB$306,139,FALSE))</f>
        <v>0</v>
      </c>
      <c r="FD10" s="99">
        <f>IF(ISNA(VLOOKUP($A10,'[2]1516 Exp_Rev Access'!$F$7:$FS$306,140,FALSE)),"",VLOOKUP($A10,'[2]1516 Exp_Rev Access'!$F$7:$FS$306,140,FALSE))</f>
        <v>0</v>
      </c>
      <c r="FE10" s="99">
        <f>IF(ISNA(VLOOKUP($A10,'[2]1516 Exp_Rev Access'!$F$7:$FS$306,141,FALSE)),"",VLOOKUP($A10,'[2]1516 Exp_Rev Access'!$F$7:$FS$306,141,FALSE))</f>
        <v>0</v>
      </c>
      <c r="FF10" s="99">
        <f>IF(ISNA(VLOOKUP($A10,'[2]1516 Exp_Rev Access'!$F$7:$FS$306,142,FALSE)),"",VLOOKUP($A10,'[2]1516 Exp_Rev Access'!$F$7:$FS$306,142,FALSE))</f>
        <v>0</v>
      </c>
      <c r="FG10" s="99">
        <f>IF(ISNA(VLOOKUP($A10,'[2]1516 Exp_Rev Access'!$F$7:$FS$306,143,FALSE)),"",VLOOKUP($A10,'[2]1516 Exp_Rev Access'!$F$7:$FS$306,143,FALSE))</f>
        <v>0</v>
      </c>
      <c r="FH10" s="99">
        <f>IF(ISNA(VLOOKUP($A10,'[2]1516 Exp_Rev Access'!$F$7:$FS$306,144,FALSE)),"",VLOOKUP($A10,'[2]1516 Exp_Rev Access'!$F$7:$FS$306,144,FALSE))</f>
        <v>0</v>
      </c>
      <c r="FI10" s="99">
        <f>IF(ISNA(VLOOKUP($A10,'[2]1516 Exp_Rev Access'!$F$7:$FS$306,145,FALSE)),"",VLOOKUP($A10,'[2]1516 Exp_Rev Access'!$F$7:$FS$306,145,FALSE))</f>
        <v>0</v>
      </c>
      <c r="FJ10" s="99">
        <f>IF(ISNA(VLOOKUP($A10,'[2]1516 Exp_Rev Access'!$F$7:$FS$306,146,FALSE)),"",VLOOKUP($A10,'[2]1516 Exp_Rev Access'!$F$7:$FS$306,146,FALSE))</f>
        <v>0</v>
      </c>
      <c r="FK10" s="99">
        <f>IF(ISNA(VLOOKUP($A10,'[2]1516 Exp_Rev Access'!$F$7:$FS$306,147,FALSE)),"",VLOOKUP($A10,'[2]1516 Exp_Rev Access'!$F$7:$FS$306,147,FALSE))</f>
        <v>0</v>
      </c>
      <c r="FL10" s="99">
        <f>IF(ISNA(VLOOKUP($A10,'[2]1516 Exp_Rev Access'!$F$7:$FS$306,148,FALSE)),"",VLOOKUP($A10,'[2]1516 Exp_Rev Access'!$F$7:$FS$306,148,FALSE))</f>
        <v>0</v>
      </c>
      <c r="FM10" s="99">
        <f>IF(ISNA(VLOOKUP($A10,'[2]1516 Exp_Rev Access'!$F$7:$FS$306,149,FALSE)),"",VLOOKUP($A10,'[2]1516 Exp_Rev Access'!$F$7:$FS$306,149,FALSE))</f>
        <v>0</v>
      </c>
      <c r="FN10" s="99">
        <f>IF(ISNA(VLOOKUP($A10,'[2]1516 Exp_Rev Access'!$F$7:$FS$306,150,FALSE)),"",VLOOKUP($A10,'[2]1516 Exp_Rev Access'!$F$7:$FS$306,150,FALSE))</f>
        <v>4012636.65</v>
      </c>
      <c r="FO10" s="99">
        <f>IF(ISNA(VLOOKUP($A10,'[2]1516 Exp_Rev Access'!$F$7:$FS$306,151,FALSE)),"",VLOOKUP($A10,'[2]1516 Exp_Rev Access'!$F$7:$FS$306,151,FALSE))</f>
        <v>0</v>
      </c>
      <c r="FP10" s="99">
        <f>IF(ISNA(VLOOKUP($A10,'[2]1516 Exp_Rev Access'!$F$7:$FS$306,152,FALSE)),"",VLOOKUP($A10,'[2]1516 Exp_Rev Access'!$F$7:$FS$306,152,FALSE))</f>
        <v>0</v>
      </c>
      <c r="FQ10" s="99">
        <f>IF(ISNA(VLOOKUP($A10,'[2]1516 Exp_Rev Access'!$F$7:$FS$306,153,FALSE)),"",VLOOKUP($A10,'[2]1516 Exp_Rev Access'!$F$7:$FS$306,153,FALSE))</f>
        <v>1170262.49</v>
      </c>
      <c r="FR10" s="101">
        <f t="shared" si="33"/>
        <v>36101679.75</v>
      </c>
      <c r="FS10" s="72">
        <f t="shared" si="34"/>
        <v>9.7716643341607234E-2</v>
      </c>
      <c r="FT10" s="94">
        <f t="shared" si="35"/>
        <v>1189.2131118974412</v>
      </c>
      <c r="FU10" s="99">
        <f>IF(ISNA(VLOOKUP($A10,'[2]1516 Exp_Rev Access'!$F$7:$GB$306,154,FALSE)),"",VLOOKUP($A10,'[2]1516 Exp_Rev Access'!$F$7:$GB$306,154,FALSE))</f>
        <v>451762.43</v>
      </c>
      <c r="FV10" s="99">
        <f>IF(ISNA(VLOOKUP($A10,'[2]1516 Exp_Rev Access'!$F$7:$GB$306,155,FALSE)),"",VLOOKUP($A10,'[2]1516 Exp_Rev Access'!$F$7:$GB$306,155,FALSE))</f>
        <v>20524.77</v>
      </c>
      <c r="FW10" s="99">
        <f>IF(ISNA(VLOOKUP($A10,'[2]1516 Exp_Rev Access'!$F$7:$GB$306,156,FALSE)),"",VLOOKUP($A10,'[2]1516 Exp_Rev Access'!$F$7:$GB$306,156,FALSE))</f>
        <v>0</v>
      </c>
      <c r="FX10" s="99">
        <f>IF(ISNA(VLOOKUP($A10,'[2]1516 Exp_Rev Access'!$F$7:$GB$306,157,FALSE)),"",VLOOKUP($A10,'[2]1516 Exp_Rev Access'!$F$7:$GB$306,157,FALSE))</f>
        <v>52033</v>
      </c>
      <c r="FY10" s="99">
        <f>IF(ISNA(VLOOKUP($A10,'[2]1516 Exp_Rev Access'!$F$7:$GB$306,158,FALSE)),"",VLOOKUP($A10,'[2]1516 Exp_Rev Access'!$F$7:$GB$306,158,FALSE))</f>
        <v>40650.99</v>
      </c>
      <c r="FZ10" s="99">
        <f>IF(ISNA(VLOOKUP($A10,'[2]1516 Exp_Rev Access'!$F$7:$GB$306,159,FALSE)),"",VLOOKUP($A10,'[2]1516 Exp_Rev Access'!$F$7:$GB$306,159,FALSE))</f>
        <v>0</v>
      </c>
      <c r="GA10" s="99">
        <f>IF(ISNA(VLOOKUP($A10,'[2]1516 Exp_Rev Access'!$F$7:$GB$306,160,FALSE)),"",VLOOKUP($A10,'[2]1516 Exp_Rev Access'!$F$7:$GB$306,160,FALSE))</f>
        <v>30297.119999999999</v>
      </c>
      <c r="GB10" s="99">
        <f>IF(ISNA(VLOOKUP($A10,'[2]1516 Exp_Rev Access'!$F$7:$GB$306,161,FALSE)),"",VLOOKUP($A10,'[2]1516 Exp_Rev Access'!$F$7:$GB$306,161,FALSE))</f>
        <v>0</v>
      </c>
      <c r="GC10" s="99">
        <f>IF(ISNA(VLOOKUP($A10,'[2]1516 Exp_Rev Access'!$F$7:$GB$306,162,FALSE)),"",VLOOKUP($A10,'[2]1516 Exp_Rev Access'!$F$7:$GB$306,162,FALSE))</f>
        <v>0</v>
      </c>
      <c r="GD10" s="99">
        <f>IF(ISNA(VLOOKUP($A10,'[2]1516 Exp_Rev Access'!$F$7:$GB$306,163,FALSE)),"",VLOOKUP($A10,'[2]1516 Exp_Rev Access'!$F$7:$GB$306,163,FALSE))</f>
        <v>6660</v>
      </c>
      <c r="GE10" s="99">
        <f>IF(ISNA(VLOOKUP($A10,'[2]1516 Exp_Rev Access'!$F$7:$GB$306,164,FALSE)),"",VLOOKUP($A10,'[2]1516 Exp_Rev Access'!$F$7:$GB$306,164,FALSE))</f>
        <v>71468.44</v>
      </c>
      <c r="GF10" s="99">
        <f>IF(ISNA(VLOOKUP($A10,'[2]1516 Exp_Rev Access'!$F$7:$GB$306,165,FALSE)),"",VLOOKUP($A10,'[2]1516 Exp_Rev Access'!$F$7:$GB$306,165,FALSE))</f>
        <v>0</v>
      </c>
      <c r="GG10" s="99">
        <f>IF(ISNA(VLOOKUP($A10,'[2]1516 Exp_Rev Access'!$F$7:$GB$306,166,FALSE)),"",VLOOKUP($A10,'[2]1516 Exp_Rev Access'!$F$7:$GB$306,166,FALSE))</f>
        <v>5916.26</v>
      </c>
      <c r="GH10" s="99">
        <f>IF(ISNA(VLOOKUP($A10,'[2]1516 Exp_Rev Access'!$F$7:$GB$306,167,FALSE)),"",VLOOKUP($A10,'[2]1516 Exp_Rev Access'!$F$7:$GB$306,167,FALSE))</f>
        <v>0</v>
      </c>
      <c r="GI10" s="99">
        <f>IF(ISNA(VLOOKUP($A10,'[2]1516 Exp_Rev Access'!$F$7:$GB$306,168,FALSE)),"",VLOOKUP($A10,'[2]1516 Exp_Rev Access'!$F$7:$GB$306,168,FALSE))</f>
        <v>0</v>
      </c>
      <c r="GJ10" s="99">
        <f>IF(ISNA(VLOOKUP($A10,'[2]1516 Exp_Rev Access'!$F$7:$GB$306,169,FALSE)),"",VLOOKUP($A10,'[2]1516 Exp_Rev Access'!$F$7:$GB$306,169,FALSE))</f>
        <v>525081.14</v>
      </c>
      <c r="GK10" s="99">
        <f>IF(ISNA(VLOOKUP($A10,'[2]1516 Exp_Rev Access'!$F$7:$GB$306,170,FALSE)),"",VLOOKUP($A10,'[2]1516 Exp_Rev Access'!$F$7:$GB$306,170,FALSE))</f>
        <v>0</v>
      </c>
      <c r="GL10" s="99">
        <f>IF(ISNA(VLOOKUP($A10,'[2]1516 Exp_Rev Access'!$F$7:$GB$306,171,FALSE)),"",VLOOKUP($A10,'[2]1516 Exp_Rev Access'!$F$7:$GB$306,171,FALSE))</f>
        <v>0</v>
      </c>
      <c r="GM10" s="99">
        <f>IF(ISNA(VLOOKUP($A10,'[2]1516 Exp_Rev Access'!$F$7:$GB$306,172,FALSE)),"",VLOOKUP($A10,'[2]1516 Exp_Rev Access'!$F$7:$GB$306,172,FALSE))</f>
        <v>0</v>
      </c>
      <c r="GN10" s="99">
        <f>IF(ISNA(VLOOKUP($A10,'[2]1516 Exp_Rev Access'!$F$7:$GB$306,173,FALSE)),"",VLOOKUP($A10,'[2]1516 Exp_Rev Access'!$F$7:$GB$306,173,FALSE))</f>
        <v>0</v>
      </c>
      <c r="GO10" s="99">
        <f>IF(ISNA(VLOOKUP($A10,'[2]1516 Exp_Rev Access'!$F$7:$GB$306,174,FALSE)),"",VLOOKUP($A10,'[2]1516 Exp_Rev Access'!$F$7:$GB$306,174,FALSE))</f>
        <v>0</v>
      </c>
      <c r="GP10" s="99">
        <f>IF(ISNA(VLOOKUP($A10,'[2]1516 Exp_Rev Access'!$F$7:$GB$306,175,FALSE)),"",VLOOKUP($A10,'[2]1516 Exp_Rev Access'!$F$7:$GB$306,175,FALSE))</f>
        <v>9662.7199999999993</v>
      </c>
      <c r="GQ10" s="99">
        <f>IF(ISNA(VLOOKUP($A10,'[2]1516 Exp_Rev Access'!$F$7:$GB$306,176,FALSE)),"",VLOOKUP($A10,'[2]1516 Exp_Rev Access'!$F$7:$GB$306,176,FALSE))</f>
        <v>0</v>
      </c>
      <c r="GR10" s="99">
        <f>IF(ISNA(VLOOKUP($A10,'[2]1516 Exp_Rev Access'!$F$7:$GB$306,177,FALSE)),"",VLOOKUP($A10,'[2]1516 Exp_Rev Access'!$F$7:$GB$306,177,FALSE))</f>
        <v>0</v>
      </c>
      <c r="GS10" s="99">
        <f>IF(ISNA(VLOOKUP($A10,'[2]1516 Exp_Rev Access'!$F$7:$GB$306,178,FALSE)),"",VLOOKUP($A10,'[2]1516 Exp_Rev Access'!$F$7:$GB$306,178,FALSE))</f>
        <v>0</v>
      </c>
      <c r="GT10" s="101">
        <f t="shared" si="36"/>
        <v>1214056.8699999999</v>
      </c>
      <c r="GU10" s="72">
        <f t="shared" si="37"/>
        <v>3.2860953557768461E-3</v>
      </c>
      <c r="GV10" s="84">
        <f t="shared" si="38"/>
        <v>39.991833022483313</v>
      </c>
    </row>
    <row r="11" spans="1:206" customFormat="1" ht="12" customHeight="1" x14ac:dyDescent="0.2">
      <c r="A11" s="96" t="s">
        <v>178</v>
      </c>
      <c r="B11" s="69" t="s">
        <v>179</v>
      </c>
      <c r="C11" s="80">
        <f>IF(ISNA(VLOOKUP($A11,'[2]1516 enrollment_Rev_Exp by size'!$A$6:$G$320,3,FALSE)),"",VLOOKUP($A11,'[2]1516 enrollment_Rev_Exp by size'!$A$6:$G$320,3,FALSE))</f>
        <v>28909.200000000004</v>
      </c>
      <c r="D11" s="97">
        <v>380611251.98000002</v>
      </c>
      <c r="E11" s="80">
        <f t="shared" si="16"/>
        <v>380611251.97999996</v>
      </c>
      <c r="F11" s="80">
        <f t="shared" si="17"/>
        <v>0</v>
      </c>
      <c r="G11" s="98">
        <f>IF(ISNA(VLOOKUP($A11,'[2]1516 Exp_Rev Access'!$F$7:$FS$306,2,FALSE)),"",VLOOKUP($A11,'[2]1516 Exp_Rev Access'!$F$7:$FS$306,2,FALSE))</f>
        <v>86057007.099999994</v>
      </c>
      <c r="H11" s="98">
        <f>IF(ISNA(VLOOKUP($A11,'[2]1516 Exp_Rev Access'!$F$7:$FS$306,3,FALSE)),"",VLOOKUP($A11,'[2]1516 Exp_Rev Access'!$F$7:$FS$306,3,FALSE))</f>
        <v>0</v>
      </c>
      <c r="I11" s="98">
        <f>IF(ISNA(VLOOKUP($A11,'[2]1516 Exp_Rev Access'!$F$7:$FS$306,4,FALSE)),"",VLOOKUP($A11,'[2]1516 Exp_Rev Access'!$F$7:$FS$306,4,FALSE))</f>
        <v>0</v>
      </c>
      <c r="J11" s="98">
        <f>IF(ISNA(VLOOKUP($A11,'[2]1516 Exp_Rev Access'!$F$7:$FS$306,5,FALSE)),"",VLOOKUP($A11,'[2]1516 Exp_Rev Access'!$F$7:$FS$306,5,FALSE))</f>
        <v>0</v>
      </c>
      <c r="K11" s="98">
        <f>IF(ISNA(VLOOKUP($A11,'[2]1516 Exp_Rev Access'!$F$7:$FS$306,6,FALSE)),"",VLOOKUP($A11,'[2]1516 Exp_Rev Access'!$F$7:$FS$306,6,FALSE))</f>
        <v>0</v>
      </c>
      <c r="L11" s="98">
        <f>IF(ISNA(VLOOKUP($A11,'[2]1516 Exp_Rev Access'!$F$7:$FS$306,7,FALSE)),"",VLOOKUP($A11,'[2]1516 Exp_Rev Access'!$F$7:$FS$306,7,FALSE))</f>
        <v>0</v>
      </c>
      <c r="M11" s="90">
        <f t="shared" si="18"/>
        <v>86057007.099999994</v>
      </c>
      <c r="N11" s="72">
        <f t="shared" si="19"/>
        <v>0.22610210983600146</v>
      </c>
      <c r="O11" s="73">
        <f t="shared" si="20"/>
        <v>2976.8034777856178</v>
      </c>
      <c r="P11" s="99">
        <f>IF(ISNA(VLOOKUP($A11,'[2]1516 Exp_Rev Access'!$F$7:$FS$306,8,FALSE)),"",VLOOKUP($A11,'[2]1516 Exp_Rev Access'!$F$7:$FS$306,8,FALSE))</f>
        <v>1093529.57</v>
      </c>
      <c r="Q11" s="99">
        <f>IF(ISNA(VLOOKUP($A11,'[2]1516 Exp_Rev Access'!$F$7:$FS$306,9,FALSE)),"",VLOOKUP($A11,'[2]1516 Exp_Rev Access'!$F$7:$FS$306,9,FALSE))</f>
        <v>0</v>
      </c>
      <c r="R11" s="99">
        <f>IF(ISNA(VLOOKUP($A11,'[2]1516 Exp_Rev Access'!$F$7:$FS$306,10,FALSE)),"",VLOOKUP($A11,'[2]1516 Exp_Rev Access'!$F$7:$FS$306,10,FALSE))</f>
        <v>0</v>
      </c>
      <c r="S11" s="99">
        <f>IF(ISNA(VLOOKUP($A11,'[2]1516 Exp_Rev Access'!$F$7:$FS$306,11,FALSE)),"",VLOOKUP($A11,'[2]1516 Exp_Rev Access'!$F$7:$FS$306,11,FALSE))</f>
        <v>0</v>
      </c>
      <c r="T11" s="99">
        <f>IF(ISNA(VLOOKUP($A11,'[2]1516 Exp_Rev Access'!$F$7:$FS$306,12,FALSE)),"",VLOOKUP($A11,'[2]1516 Exp_Rev Access'!$F$7:$FS$306,12,FALSE))</f>
        <v>0</v>
      </c>
      <c r="U11" s="99">
        <f>IF(ISNA(VLOOKUP($A11,'[2]1516 Exp_Rev Access'!$F$7:$FS$306,13,FALSE)),"",VLOOKUP($A11,'[2]1516 Exp_Rev Access'!$F$7:$FS$306,13,FALSE))</f>
        <v>0</v>
      </c>
      <c r="V11" s="99">
        <f>IF(ISNA(VLOOKUP($A11,'[2]1516 Exp_Rev Access'!$F$7:$FS$306,14,FALSE)),"",VLOOKUP($A11,'[2]1516 Exp_Rev Access'!$F$7:$FS$306,14,FALSE))</f>
        <v>0</v>
      </c>
      <c r="W11" s="99">
        <f>IF(ISNA(VLOOKUP($A11,'[2]1516 Exp_Rev Access'!$F$7:$FS$306,15,FALSE)),"",VLOOKUP($A11,'[2]1516 Exp_Rev Access'!$F$7:$FS$306,15,FALSE))</f>
        <v>0</v>
      </c>
      <c r="X11" s="99">
        <f>IF(ISNA(VLOOKUP($A11,'[2]1516 Exp_Rev Access'!$F$7:$FS$306,16,FALSE)),"",VLOOKUP($A11,'[2]1516 Exp_Rev Access'!$F$7:$FS$306,16,FALSE))</f>
        <v>803706.6</v>
      </c>
      <c r="Y11" s="99">
        <f>IF(ISNA(VLOOKUP($A11,'[2]1516 Exp_Rev Access'!$F$7:$FS$306,17,FALSE)),"",VLOOKUP($A11,'[2]1516 Exp_Rev Access'!$F$7:$FS$306,17,FALSE))</f>
        <v>34490.61</v>
      </c>
      <c r="Z11" s="99">
        <f>IF(ISNA(VLOOKUP($A11,'[2]1516 Exp_Rev Access'!$F$7:$FS$306,18,FALSE)),"",VLOOKUP($A11,'[2]1516 Exp_Rev Access'!$F$7:$FS$306,18,FALSE))</f>
        <v>0</v>
      </c>
      <c r="AA11" s="99">
        <f>IF(ISNA(VLOOKUP($A11,'[2]1516 Exp_Rev Access'!$F$7:$FS$306,19,FALSE)),"",VLOOKUP($A11,'[2]1516 Exp_Rev Access'!$F$7:$FS$306,19,FALSE))</f>
        <v>0</v>
      </c>
      <c r="AB11" s="99">
        <f>IF(ISNA(VLOOKUP($A11,'[2]1516 Exp_Rev Access'!$F$7:$FS$306,20,FALSE)),"",VLOOKUP($A11,'[2]1516 Exp_Rev Access'!$F$7:$FS$306,20,FALSE))</f>
        <v>0</v>
      </c>
      <c r="AC11" s="99">
        <f>IF(ISNA(VLOOKUP($A11,'[2]1516 Exp_Rev Access'!$F$7:$FS$306,21,FALSE)),"",VLOOKUP($A11,'[2]1516 Exp_Rev Access'!$F$7:$FS$306,21,FALSE))</f>
        <v>1782096.8</v>
      </c>
      <c r="AD11" s="99">
        <f>IF(ISNA(VLOOKUP($A11,'[2]1516 Exp_Rev Access'!$F$7:$FS$306,22,FALSE)),"",VLOOKUP($A11,'[2]1516 Exp_Rev Access'!$F$7:$FS$306,22,FALSE))</f>
        <v>149055.53</v>
      </c>
      <c r="AE11" s="99">
        <f>IF(ISNA(VLOOKUP($A11,'[2]1516 Exp_Rev Access'!$F$7:$FS$306,23,FALSE)),"",VLOOKUP($A11,'[2]1516 Exp_Rev Access'!$F$7:$FS$306,23,FALSE))</f>
        <v>0</v>
      </c>
      <c r="AF11" s="99">
        <f>IF(ISNA(VLOOKUP($A11,'[2]1516 Exp_Rev Access'!$F$7:$FS$306,24,FALSE)),"",VLOOKUP($A11,'[2]1516 Exp_Rev Access'!$F$7:$FS$306,24,FALSE))</f>
        <v>214062.33</v>
      </c>
      <c r="AG11" s="99">
        <f>IF(ISNA(VLOOKUP($A11,'[2]1516 Exp_Rev Access'!$F$7:$FS$306,25,FALSE)),"",VLOOKUP($A11,'[2]1516 Exp_Rev Access'!$F$7:$FS$306,25,FALSE))</f>
        <v>38639.800000000003</v>
      </c>
      <c r="AH11" s="99">
        <f>IF(ISNA(VLOOKUP($A11,'[2]1516 Exp_Rev Access'!$F$7:$FS$306,26,FALSE)),"",VLOOKUP($A11,'[2]1516 Exp_Rev Access'!$F$7:$FS$306,26,FALSE))</f>
        <v>646077.38</v>
      </c>
      <c r="AI11" s="99">
        <f>IF(ISNA(VLOOKUP($A11,'[2]1516 Exp_Rev Access'!$F$7:$FS$306,27,FALSE)),"",VLOOKUP($A11,'[2]1516 Exp_Rev Access'!$F$7:$FS$306,27,FALSE))</f>
        <v>30456.560000000001</v>
      </c>
      <c r="AJ11" s="99">
        <f>IF(ISNA(VLOOKUP($A11,'[2]1516 Exp_Rev Access'!$F$7:$FS$306,28,FALSE)),"",VLOOKUP($A11,'[2]1516 Exp_Rev Access'!$F$7:$FS$306,28,FALSE))</f>
        <v>2267703.7200000002</v>
      </c>
      <c r="AK11" s="99">
        <f>IF(ISNA(VLOOKUP($A11,'[2]1516 Exp_Rev Access'!$F$7:$FS$306,29,FALSE)),"",VLOOKUP($A11,'[2]1516 Exp_Rev Access'!$F$7:$FS$306,29,FALSE))</f>
        <v>74485.05</v>
      </c>
      <c r="AL11" s="100">
        <f t="shared" si="21"/>
        <v>7134303.9500000002</v>
      </c>
      <c r="AM11" s="72">
        <f t="shared" si="22"/>
        <v>1.8744332735530601E-2</v>
      </c>
      <c r="AN11" s="94">
        <f t="shared" si="23"/>
        <v>246.78316764213466</v>
      </c>
      <c r="AO11" s="99">
        <f>IF(ISNA(VLOOKUP($A11,'[2]1516 Exp_Rev Access'!$F$7:$GB$306,30,FALSE)),"",VLOOKUP($A11,'[2]1516 Exp_Rev Access'!$F$7:$FS$306,30,FALSE))</f>
        <v>174774920.27000001</v>
      </c>
      <c r="AP11" s="99">
        <f>IF(ISNA(VLOOKUP($A11,'[2]1516 Exp_Rev Access'!$F$7:$GB$306,31,FALSE)),"",VLOOKUP($A11,'[2]1516 Exp_Rev Access'!$F$7:$FS$306,31,FALSE))</f>
        <v>6471696.3700000001</v>
      </c>
      <c r="AQ11" s="99">
        <f>IF(ISNA(VLOOKUP($A11,'[2]1516 Exp_Rev Access'!$F$7:$GB$306,32,FALSE)),"",VLOOKUP($A11,'[2]1516 Exp_Rev Access'!$F$7:$FS$306,32,FALSE))</f>
        <v>9746330</v>
      </c>
      <c r="AR11" s="99">
        <f>IF(ISNA(VLOOKUP($A11,'[2]1516 Exp_Rev Access'!$F$7:$GB$306,33,FALSE)),"",VLOOKUP($A11,'[2]1516 Exp_Rev Access'!$F$7:$FS$306,33,FALSE))</f>
        <v>0</v>
      </c>
      <c r="AS11" s="99">
        <f>IF(ISNA(VLOOKUP($A11,'[2]1516 Exp_Rev Access'!$F$7:$GB$306,34,FALSE)),"",VLOOKUP($A11,'[2]1516 Exp_Rev Access'!$F$7:$FS$306,34,FALSE))</f>
        <v>0</v>
      </c>
      <c r="AT11" s="101">
        <f t="shared" si="24"/>
        <v>190992946.64000002</v>
      </c>
      <c r="AU11" s="72">
        <f t="shared" si="25"/>
        <v>0.50180583376456811</v>
      </c>
      <c r="AV11" s="94">
        <f t="shared" si="26"/>
        <v>6606.6493240906002</v>
      </c>
      <c r="AW11" s="99">
        <f>IF(ISNA(VLOOKUP($A11,'[2]1516 Exp_Rev Access'!$F$7:$GB$306,35,FALSE)),"",VLOOKUP($A11,'[2]1516 Exp_Rev Access'!$F$7:$GB$306,35,FALSE))</f>
        <v>5475.1</v>
      </c>
      <c r="AX11" s="99">
        <f>IF(ISNA(VLOOKUP($A11,'[2]1516 Exp_Rev Access'!$F$7:$GB$306,36,FALSE)),"",VLOOKUP($A11,'[2]1516 Exp_Rev Access'!$F$7:$GB$306,36,FALSE))</f>
        <v>24543083.43</v>
      </c>
      <c r="AY11" s="99">
        <f>IF(ISNA(VLOOKUP($A11,'[2]1516 Exp_Rev Access'!$F$7:$GB$306,37,FALSE)),"",VLOOKUP($A11,'[2]1516 Exp_Rev Access'!$F$7:$GB$306,37,FALSE))</f>
        <v>1383796.02</v>
      </c>
      <c r="AZ11" s="99">
        <f>IF(ISNA(VLOOKUP($A11,'[2]1516 Exp_Rev Access'!$F$7:$GB$306,38,FALSE)),"",VLOOKUP($A11,'[2]1516 Exp_Rev Access'!$F$7:$GB$306,38,FALSE))</f>
        <v>0</v>
      </c>
      <c r="BA11" s="99">
        <f>IF(ISNA(VLOOKUP($A11,'[2]1516 Exp_Rev Access'!$F$7:$GB$306,39,FALSE)),"",VLOOKUP($A11,'[2]1516 Exp_Rev Access'!$F$7:$GB$306,39,FALSE))</f>
        <v>0</v>
      </c>
      <c r="BB11" s="99">
        <f>IF(ISNA(VLOOKUP($A11,'[2]1516 Exp_Rev Access'!$F$7:$GB$306,40,FALSE)),"",VLOOKUP($A11,'[2]1516 Exp_Rev Access'!$F$7:$GB$306,40,FALSE))</f>
        <v>8655722.8900000006</v>
      </c>
      <c r="BC11" s="99">
        <f>IF(ISNA(VLOOKUP($A11,'[2]1516 Exp_Rev Access'!$F$7:$GB$306,41,FALSE)),"",VLOOKUP($A11,'[2]1516 Exp_Rev Access'!$F$7:$GB$306,41,FALSE))</f>
        <v>573679.54</v>
      </c>
      <c r="BD11" s="99">
        <f>IF(ISNA(VLOOKUP($A11,'[2]1516 Exp_Rev Access'!$F$7:$GB$306,42,FALSE)),"",VLOOKUP($A11,'[2]1516 Exp_Rev Access'!$F$7:$GB$306,42,FALSE))</f>
        <v>2780990.65</v>
      </c>
      <c r="BE11" s="99">
        <f>IF(ISNA(VLOOKUP($A11,'[2]1516 Exp_Rev Access'!$F$7:$GB$306,43,FALSE)),"",VLOOKUP($A11,'[2]1516 Exp_Rev Access'!$F$7:$GB$306,43,FALSE))</f>
        <v>82861.41</v>
      </c>
      <c r="BF11" s="99">
        <f>IF(ISNA(VLOOKUP($A11,'[2]1516 Exp_Rev Access'!$F$7:$GB$306,44,FALSE)),"",VLOOKUP($A11,'[2]1516 Exp_Rev Access'!$F$7:$GB$306,44,FALSE))</f>
        <v>2994278.48</v>
      </c>
      <c r="BG11" s="99">
        <f>IF(ISNA(VLOOKUP($A11,'[2]1516 Exp_Rev Access'!$F$7:$GB$306,45,FALSE)),"",VLOOKUP($A11,'[2]1516 Exp_Rev Access'!$F$7:$GB$306,45,FALSE))</f>
        <v>285094.46000000002</v>
      </c>
      <c r="BH11" s="99">
        <f>IF(ISNA(VLOOKUP($A11,'[2]1516 Exp_Rev Access'!$F$7:$GB$306,46,FALSE)),"",VLOOKUP($A11,'[2]1516 Exp_Rev Access'!$F$7:$GB$306,46,FALSE))</f>
        <v>0</v>
      </c>
      <c r="BI11" s="99">
        <f>IF(ISNA(VLOOKUP($A11,'[2]1516 Exp_Rev Access'!$F$7:$GB$306,47,FALSE)),"",VLOOKUP($A11,'[2]1516 Exp_Rev Access'!$F$7:$GB$306,47,FALSE))</f>
        <v>252125.97</v>
      </c>
      <c r="BJ11" s="99">
        <f>IF(ISNA(VLOOKUP($A11,'[2]1516 Exp_Rev Access'!$F$7:$GB$306,48,FALSE)),"",VLOOKUP($A11,'[2]1516 Exp_Rev Access'!$F$7:$GB$306,48,FALSE))</f>
        <v>11481509.939999999</v>
      </c>
      <c r="BK11" s="99">
        <f>IF(ISNA(VLOOKUP($A11,'[2]1516 Exp_Rev Access'!$F$7:$GB$306,49,FALSE)),"",VLOOKUP($A11,'[2]1516 Exp_Rev Access'!$F$7:$GB$306,49,FALSE))</f>
        <v>0</v>
      </c>
      <c r="BL11" s="99">
        <f>IF(ISNA(VLOOKUP($A11,'[2]1516 Exp_Rev Access'!$F$7:$GB$306,50,FALSE)),"",VLOOKUP($A11,'[2]1516 Exp_Rev Access'!$F$7:$GB$306,50,FALSE))</f>
        <v>0</v>
      </c>
      <c r="BM11" s="99">
        <f>IF(ISNA(VLOOKUP($A11,'[2]1516 Exp_Rev Access'!$F$7:$GB$306,51,FALSE)),"",VLOOKUP($A11,'[2]1516 Exp_Rev Access'!$F$7:$GB$306,51,FALSE))</f>
        <v>0</v>
      </c>
      <c r="BN11" s="99">
        <f>IF(ISNA(VLOOKUP($A11,'[2]1516 Exp_Rev Access'!$F$7:$GB$306,52,FALSE)),"",VLOOKUP($A11,'[2]1516 Exp_Rev Access'!$F$7:$GB$306,52,FALSE))</f>
        <v>0</v>
      </c>
      <c r="BO11" s="99">
        <f>IF(ISNA(VLOOKUP($A11,'[2]1516 Exp_Rev Access'!$F$7:$GB$306,53,FALSE)),"",VLOOKUP($A11,'[2]1516 Exp_Rev Access'!$F$7:$GB$306,53,FALSE))</f>
        <v>0</v>
      </c>
      <c r="BP11" s="99">
        <f>IF(ISNA(VLOOKUP($A11,'[2]1516 Exp_Rev Access'!$F$7:$GB$306,54,FALSE)),"",VLOOKUP($A11,'[2]1516 Exp_Rev Access'!$F$7:$GB$306,54,FALSE))</f>
        <v>0</v>
      </c>
      <c r="BQ11" s="99">
        <f>IF(ISNA(VLOOKUP($A11,'[2]1516 Exp_Rev Access'!$F$7:$GB$306,55,FALSE)),"",VLOOKUP($A11,'[2]1516 Exp_Rev Access'!$F$7:$GB$306,55,FALSE))</f>
        <v>0</v>
      </c>
      <c r="BR11" s="99">
        <f>IF(ISNA(VLOOKUP($A11,'[2]1516 Exp_Rev Access'!$F$7:$GB$306,56,FALSE)),"",VLOOKUP($A11,'[2]1516 Exp_Rev Access'!$F$7:$GB$306,56,FALSE))</f>
        <v>0</v>
      </c>
      <c r="BS11" s="99">
        <f>IF(ISNA(VLOOKUP($A11,'[2]1516 Exp_Rev Access'!$F$7:$GB$306,57,FALSE)),"",VLOOKUP($A11,'[2]1516 Exp_Rev Access'!$F$7:$GB$306,57,FALSE))</f>
        <v>0</v>
      </c>
      <c r="BT11" s="99">
        <f>IF(ISNA(VLOOKUP($A11,'[2]1516 Exp_Rev Access'!$F$7:$GB$306,58,FALSE)),"",VLOOKUP($A11,'[2]1516 Exp_Rev Access'!$F$7:$GB$306,58,FALSE))</f>
        <v>0</v>
      </c>
      <c r="BU11" s="102">
        <f t="shared" si="27"/>
        <v>53038617.889999986</v>
      </c>
      <c r="BV11" s="72">
        <f t="shared" si="28"/>
        <v>0.13935115584230548</v>
      </c>
      <c r="BW11" s="94">
        <f t="shared" si="29"/>
        <v>1834.6622490418267</v>
      </c>
      <c r="BX11" s="99">
        <f>IF(ISNA(VLOOKUP($A11,'[2]1516 Exp_Rev Access'!$F$7:$GB$306,59,FALSE)),"",VLOOKUP($A11,'[2]1516 Exp_Rev Access'!$F$7:$GB$306,59,FALSE))</f>
        <v>314405.14</v>
      </c>
      <c r="BY11" s="99">
        <f>IF(ISNA(VLOOKUP($A11,'[2]1516 Exp_Rev Access'!$F$7:$GB$306,60,FALSE)),"",VLOOKUP($A11,'[2]1516 Exp_Rev Access'!$F$7:$GB$306,60,FALSE))</f>
        <v>0</v>
      </c>
      <c r="BZ11" s="99">
        <f>IF(ISNA(VLOOKUP($A11,'[2]1516 Exp_Rev Access'!$F$7:$GB$306,61,FALSE)),"",VLOOKUP($A11,'[2]1516 Exp_Rev Access'!$F$7:$GB$306,61,FALSE))</f>
        <v>2566.17</v>
      </c>
      <c r="CA11" s="99">
        <f>IF(ISNA(VLOOKUP($A11,'[2]1516 Exp_Rev Access'!$F$7:$GB$306,62,FALSE)),"",VLOOKUP($A11,'[2]1516 Exp_Rev Access'!$F$7:$GB$306,62,FALSE))</f>
        <v>0</v>
      </c>
      <c r="CB11" s="99">
        <f>IF(ISNA(VLOOKUP($A11,'[2]1516 Exp_Rev Access'!$F$7:$GB$306,63,FALSE)),"",VLOOKUP($A11,'[2]1516 Exp_Rev Access'!$F$7:$GB$306,63,FALSE))</f>
        <v>22901.89</v>
      </c>
      <c r="CC11" s="99">
        <f>IF(ISNA(VLOOKUP($A11,'[2]1516 Exp_Rev Access'!$F$7:$GB$306,64,FALSE)),"",VLOOKUP($A11,'[2]1516 Exp_Rev Access'!$F$7:$GB$306,64,FALSE))</f>
        <v>0</v>
      </c>
      <c r="CD11" s="101">
        <f t="shared" si="30"/>
        <v>339873.2</v>
      </c>
      <c r="CE11" s="72">
        <f t="shared" si="31"/>
        <v>8.9296676919540813E-4</v>
      </c>
      <c r="CF11" s="103">
        <f t="shared" si="32"/>
        <v>11.756575761349326</v>
      </c>
      <c r="CG11" s="99">
        <f>IF(ISNA(VLOOKUP($A11,'[2]1516 Exp_Rev Access'!$F$7:$GB$306,65,FALSE)),"",VLOOKUP($A11,'[2]1516 Exp_Rev Access'!$F$7:$GB$306,65,FALSE))</f>
        <v>20000</v>
      </c>
      <c r="CH11" s="99">
        <f>IF(ISNA(VLOOKUP($A11,'[2]1516 Exp_Rev Access'!$F$7:$GB$306,66,FALSE)),"",VLOOKUP($A11,'[2]1516 Exp_Rev Access'!$F$7:$GB$306,66,FALSE))</f>
        <v>0</v>
      </c>
      <c r="CI11" s="99">
        <f>IF(ISNA(VLOOKUP($A11,'[2]1516 Exp_Rev Access'!$F$7:$GB$306,67,FALSE)),"",VLOOKUP($A11,'[2]1516 Exp_Rev Access'!$F$7:$GB$306,67,FALSE))</f>
        <v>0</v>
      </c>
      <c r="CJ11" s="99">
        <f>IF(ISNA(VLOOKUP($A11,'[2]1516 Exp_Rev Access'!$F$7:$GB$306,68,FALSE)),"",VLOOKUP($A11,'[2]1516 Exp_Rev Access'!$F$7:$GB$306,68,FALSE))</f>
        <v>0</v>
      </c>
      <c r="CK11" s="99">
        <f>IF(ISNA(VLOOKUP($A11,'[2]1516 Exp_Rev Access'!$F$7:$GB$306,69,FALSE)),"",VLOOKUP($A11,'[2]1516 Exp_Rev Access'!$F$7:$GB$306,69,FALSE))</f>
        <v>0</v>
      </c>
      <c r="CL11" s="99">
        <f>IF(ISNA(VLOOKUP($A11,'[2]1516 Exp_Rev Access'!$F$7:$GB$306,70,FALSE)),"",VLOOKUP($A11,'[2]1516 Exp_Rev Access'!$F$7:$GB$306,70,FALSE))</f>
        <v>0</v>
      </c>
      <c r="CM11" s="99">
        <f>IF(ISNA(VLOOKUP($A11,'[2]1516 Exp_Rev Access'!$F$7:$GB$306,71,FALSE)),"",VLOOKUP($A11,'[2]1516 Exp_Rev Access'!$F$7:$GB$306,71,FALSE))</f>
        <v>0</v>
      </c>
      <c r="CN11" s="99">
        <f>IF(ISNA(VLOOKUP($A11,'[2]1516 Exp_Rev Access'!$F$7:$GB$306,72,FALSE)),"",VLOOKUP($A11,'[2]1516 Exp_Rev Access'!$F$7:$GB$306,72,FALSE))</f>
        <v>0</v>
      </c>
      <c r="CO11" s="99">
        <f>IF(ISNA(VLOOKUP($A11,'[2]1516 Exp_Rev Access'!$F$7:$GB$306,73,FALSE)),"",VLOOKUP($A11,'[2]1516 Exp_Rev Access'!$F$7:$GB$306,73,FALSE))</f>
        <v>0</v>
      </c>
      <c r="CP11" s="99">
        <f>IF(ISNA(VLOOKUP($A11,'[2]1516 Exp_Rev Access'!$F$7:$GB$306,74,FALSE)),"",VLOOKUP($A11,'[2]1516 Exp_Rev Access'!$F$7:$GB$306,74,FALSE))</f>
        <v>7316040.7400000002</v>
      </c>
      <c r="CQ11" s="99">
        <f>IF(ISNA(VLOOKUP($A11,'[2]1516 Exp_Rev Access'!$F$7:$GB$306,75,FALSE)),"",VLOOKUP($A11,'[2]1516 Exp_Rev Access'!$F$7:$GB$306,75,FALSE))</f>
        <v>0</v>
      </c>
      <c r="CR11" s="99">
        <f>IF(ISNA(VLOOKUP($A11,'[2]1516 Exp_Rev Access'!$F$7:$GB$306,76,FALSE)),"",VLOOKUP($A11,'[2]1516 Exp_Rev Access'!$F$7:$GB$306,76,FALSE))</f>
        <v>292309.61</v>
      </c>
      <c r="CS11" s="99">
        <f>IF(ISNA(VLOOKUP($A11,'[2]1516 Exp_Rev Access'!$F$7:$GB$306,77,FALSE)),"",VLOOKUP($A11,'[2]1516 Exp_Rev Access'!$F$7:$GB$306,77,FALSE))</f>
        <v>0</v>
      </c>
      <c r="CT11" s="99">
        <f>IF(ISNA(VLOOKUP($A11,'[2]1516 Exp_Rev Access'!$F$7:$GB$306,78,FALSE)),"",VLOOKUP($A11,'[2]1516 Exp_Rev Access'!$F$7:$GB$306,78,FALSE))</f>
        <v>12240340.560000001</v>
      </c>
      <c r="CU11" s="99">
        <f>IF(ISNA(VLOOKUP($A11,'[2]1516 Exp_Rev Access'!$F$7:$GB$306,79,FALSE)),"",VLOOKUP($A11,'[2]1516 Exp_Rev Access'!$F$7:$GB$306,79,FALSE))</f>
        <v>2224744.4300000002</v>
      </c>
      <c r="CV11" s="99">
        <f>IF(ISNA(VLOOKUP($A11,'[2]1516 Exp_Rev Access'!$F$7:$GB$306,80,FALSE)),"",VLOOKUP($A11,'[2]1516 Exp_Rev Access'!$F$7:$GB$306,80,FALSE))</f>
        <v>0</v>
      </c>
      <c r="CW11" s="99">
        <f>IF(ISNA(VLOOKUP($A11,'[2]1516 Exp_Rev Access'!$F$7:$GB$306,81,FALSE)),"",VLOOKUP($A11,'[2]1516 Exp_Rev Access'!$F$7:$GB$306,81,FALSE))</f>
        <v>0</v>
      </c>
      <c r="CX11" s="99">
        <f>IF(ISNA(VLOOKUP($A11,'[2]1516 Exp_Rev Access'!$F$7:$GB$306,82,FALSE)),"",VLOOKUP($A11,'[2]1516 Exp_Rev Access'!$F$7:$GB$306,82,FALSE))</f>
        <v>108346.75</v>
      </c>
      <c r="CY11" s="99">
        <f>IF(ISNA(VLOOKUP($A11,'[2]1516 Exp_Rev Access'!$F$7:$GB$306,83,FALSE)),"",VLOOKUP($A11,'[2]1516 Exp_Rev Access'!$F$7:$GB$306,83,FALSE))</f>
        <v>0</v>
      </c>
      <c r="CZ11" s="99">
        <f>IF(ISNA(VLOOKUP($A11,'[2]1516 Exp_Rev Access'!$F$7:$GB$306,84,FALSE)),"",VLOOKUP($A11,'[2]1516 Exp_Rev Access'!$F$7:$GB$306,84,FALSE))</f>
        <v>0</v>
      </c>
      <c r="DA11" s="99">
        <f>IF(ISNA(VLOOKUP($A11,'[2]1516 Exp_Rev Access'!$F$7:$GB$306,85,FALSE)),"",VLOOKUP($A11,'[2]1516 Exp_Rev Access'!$F$7:$GB$306,85,FALSE))</f>
        <v>414422.08</v>
      </c>
      <c r="DB11" s="99">
        <f>IF(ISNA(VLOOKUP($A11,'[2]1516 Exp_Rev Access'!$F$7:$GB$306,86,FALSE)),"",VLOOKUP($A11,'[2]1516 Exp_Rev Access'!$F$7:$GB$306,86,FALSE))</f>
        <v>0</v>
      </c>
      <c r="DC11" s="99">
        <f>IF(ISNA(VLOOKUP($A11,'[2]1516 Exp_Rev Access'!$F$7:$GB$306,87,FALSE)),"",VLOOKUP($A11,'[2]1516 Exp_Rev Access'!$F$7:$GB$306,87,FALSE))</f>
        <v>0</v>
      </c>
      <c r="DD11" s="99">
        <f>IF(ISNA(VLOOKUP($A11,'[2]1516 Exp_Rev Access'!$F$7:$GB$306,88,FALSE)),"",VLOOKUP($A11,'[2]1516 Exp_Rev Access'!$F$7:$GB$306,88,FALSE))</f>
        <v>0</v>
      </c>
      <c r="DE11" s="99">
        <f>IF(ISNA(VLOOKUP($A11,'[2]1516 Exp_Rev Access'!$F$7:$GB$306,89,FALSE)),"",VLOOKUP($A11,'[2]1516 Exp_Rev Access'!$F$7:$GB$306,89,FALSE))</f>
        <v>0</v>
      </c>
      <c r="DF11" s="99">
        <f>IF(ISNA(VLOOKUP($A11,'[2]1516 Exp_Rev Access'!$F$7:$GB$306,90,FALSE)),"",VLOOKUP($A11,'[2]1516 Exp_Rev Access'!$F$7:$GB$306,90,FALSE))</f>
        <v>0</v>
      </c>
      <c r="DG11" s="99">
        <f>IF(ISNA(VLOOKUP($A11,'[2]1516 Exp_Rev Access'!$F$7:$GB$306,91,FALSE)),"",VLOOKUP($A11,'[2]1516 Exp_Rev Access'!$F$7:$GB$306,91,FALSE))</f>
        <v>132038.57999999999</v>
      </c>
      <c r="DH11" s="99">
        <f>IF(ISNA(VLOOKUP($A11,'[2]1516 Exp_Rev Access'!$F$7:$GB$306,92,FALSE)),"",VLOOKUP($A11,'[2]1516 Exp_Rev Access'!$F$7:$GB$306,92,FALSE))</f>
        <v>9584173.1300000008</v>
      </c>
      <c r="DI11" s="99">
        <f>IF(ISNA(VLOOKUP($A11,'[2]1516 Exp_Rev Access'!$F$7:$GB$306,93,FALSE)),"",VLOOKUP($A11,'[2]1516 Exp_Rev Access'!$F$7:$GB$306,93,FALSE))</f>
        <v>0</v>
      </c>
      <c r="DJ11" s="99">
        <f>IF(ISNA(VLOOKUP($A11,'[2]1516 Exp_Rev Access'!$F$7:$GB$306,94,FALSE)),"",VLOOKUP($A11,'[2]1516 Exp_Rev Access'!$F$7:$GB$306,94,FALSE))</f>
        <v>0</v>
      </c>
      <c r="DK11" s="99">
        <f>IF(ISNA(VLOOKUP($A11,'[2]1516 Exp_Rev Access'!$F$7:$GB$306,95,FALSE)),"",VLOOKUP($A11,'[2]1516 Exp_Rev Access'!$F$7:$GB$306,95,FALSE))</f>
        <v>0</v>
      </c>
      <c r="DL11" s="99">
        <f>IF(ISNA(VLOOKUP($A11,'[2]1516 Exp_Rev Access'!$F$7:$GB$306,96,FALSE)),"",VLOOKUP($A11,'[2]1516 Exp_Rev Access'!$F$7:$GB$306,96,FALSE))</f>
        <v>0</v>
      </c>
      <c r="DM11" s="99">
        <f>IF(ISNA(VLOOKUP($A11,'[2]1516 Exp_Rev Access'!$F$7:$GB$306,97,FALSE)),"",VLOOKUP($A11,'[2]1516 Exp_Rev Access'!$F$7:$GB$306,97,FALSE))</f>
        <v>0</v>
      </c>
      <c r="DN11" s="99">
        <f>IF(ISNA(VLOOKUP($A11,'[2]1516 Exp_Rev Access'!$F$7:$GB$306,98,FALSE)),"",VLOOKUP($A11,'[2]1516 Exp_Rev Access'!$F$7:$GB$306,98,FALSE))</f>
        <v>0</v>
      </c>
      <c r="DO11" s="99">
        <f>IF(ISNA(VLOOKUP($A11,'[2]1516 Exp_Rev Access'!$F$7:$GB$306,99,FALSE)),"",VLOOKUP($A11,'[2]1516 Exp_Rev Access'!$F$7:$GB$306,99,FALSE))</f>
        <v>0</v>
      </c>
      <c r="DP11" s="99">
        <f>IF(ISNA(VLOOKUP($A11,'[2]1516 Exp_Rev Access'!$F$7:$GB$306,100,FALSE)),"",VLOOKUP($A11,'[2]1516 Exp_Rev Access'!$F$7:$GB$306,100,FALSE))</f>
        <v>0</v>
      </c>
      <c r="DQ11" s="99">
        <f>IF(ISNA(VLOOKUP($A11,'[2]1516 Exp_Rev Access'!$F$7:$GB$306,101,FALSE)),"",VLOOKUP($A11,'[2]1516 Exp_Rev Access'!$F$7:$GB$306,101,FALSE))</f>
        <v>0</v>
      </c>
      <c r="DR11" s="99">
        <f>IF(ISNA(VLOOKUP($A11,'[2]1516 Exp_Rev Access'!$F$7:$GB$306,102,FALSE)),"",VLOOKUP($A11,'[2]1516 Exp_Rev Access'!$F$7:$GB$306,102,FALSE))</f>
        <v>0</v>
      </c>
      <c r="DS11" s="99">
        <f>IF(ISNA(VLOOKUP($A11,'[2]1516 Exp_Rev Access'!$F$7:$GB$306,103,FALSE)),"",VLOOKUP($A11,'[2]1516 Exp_Rev Access'!$F$7:$GB$306,103,FALSE))</f>
        <v>0</v>
      </c>
      <c r="DT11" s="99">
        <f>IF(ISNA(VLOOKUP($A11,'[2]1516 Exp_Rev Access'!$F$7:$GB$306,104,FALSE)),"",VLOOKUP($A11,'[2]1516 Exp_Rev Access'!$F$7:$GB$306,104,FALSE))</f>
        <v>0</v>
      </c>
      <c r="DU11" s="99">
        <f>IF(ISNA(VLOOKUP($A11,'[2]1516 Exp_Rev Access'!$F$7:$GB$306,105,FALSE)),"",VLOOKUP($A11,'[2]1516 Exp_Rev Access'!$F$7:$GB$306,105,FALSE))</f>
        <v>0</v>
      </c>
      <c r="DV11" s="99">
        <f>IF(ISNA(VLOOKUP($A11,'[2]1516 Exp_Rev Access'!$F$7:$GB$306,106,FALSE)),"",VLOOKUP($A11,'[2]1516 Exp_Rev Access'!$F$7:$GB$306,106,FALSE))</f>
        <v>0</v>
      </c>
      <c r="DW11" s="99">
        <f>IF(ISNA(VLOOKUP($A11,'[2]1516 Exp_Rev Access'!$F$7:$GB$306,107,FALSE)),"",VLOOKUP($A11,'[2]1516 Exp_Rev Access'!$F$7:$GB$306,107,FALSE))</f>
        <v>0</v>
      </c>
      <c r="DX11" s="99">
        <f>IF(ISNA(VLOOKUP($A11,'[2]1516 Exp_Rev Access'!$F$7:$GB$306,108,FALSE)),"",VLOOKUP($A11,'[2]1516 Exp_Rev Access'!$F$7:$GB$306,108,FALSE))</f>
        <v>0</v>
      </c>
      <c r="DY11" s="99">
        <f>IF(ISNA(VLOOKUP($A11,'[2]1516 Exp_Rev Access'!$F$7:$GB$306,109,FALSE)),"",VLOOKUP($A11,'[2]1516 Exp_Rev Access'!$F$7:$GB$306,109,FALSE))</f>
        <v>0</v>
      </c>
      <c r="DZ11" s="99">
        <f>IF(ISNA(VLOOKUP($A11,'[2]1516 Exp_Rev Access'!$F$7:$GB$306,110,FALSE)),"",VLOOKUP($A11,'[2]1516 Exp_Rev Access'!$F$7:$GB$306,110,FALSE))</f>
        <v>0</v>
      </c>
      <c r="EA11" s="99">
        <f>IF(ISNA(VLOOKUP($A11,'[2]1516 Exp_Rev Access'!$F$7:$GB$306,111,FALSE)),"",VLOOKUP($A11,'[2]1516 Exp_Rev Access'!$F$7:$GB$306,111,FALSE))</f>
        <v>0</v>
      </c>
      <c r="EB11" s="99">
        <f>IF(ISNA(VLOOKUP($A11,'[2]1516 Exp_Rev Access'!$F$7:$GB$306,112,FALSE)),"",VLOOKUP($A11,'[2]1516 Exp_Rev Access'!$F$7:$GB$306,112,FALSE))</f>
        <v>5693929.7300000004</v>
      </c>
      <c r="EC11" s="99">
        <f>IF(ISNA(VLOOKUP($A11,'[2]1516 Exp_Rev Access'!$F$7:$GB$306,113,FALSE)),"",VLOOKUP($A11,'[2]1516 Exp_Rev Access'!$F$7:$GB$306,113,FALSE))</f>
        <v>0</v>
      </c>
      <c r="ED11" s="99">
        <f>IF(ISNA(VLOOKUP($A11,'[2]1516 Exp_Rev Access'!$F$7:$GB$306,114,FALSE)),"",VLOOKUP($A11,'[2]1516 Exp_Rev Access'!$F$7:$GB$306,114,FALSE))</f>
        <v>0</v>
      </c>
      <c r="EE11" s="99">
        <f>IF(ISNA(VLOOKUP($A11,'[2]1516 Exp_Rev Access'!$F$7:$GB$306,115,FALSE)),"",VLOOKUP($A11,'[2]1516 Exp_Rev Access'!$F$7:$GB$306,115,FALSE))</f>
        <v>0</v>
      </c>
      <c r="EF11" s="99">
        <f>IF(ISNA(VLOOKUP($A11,'[2]1516 Exp_Rev Access'!$F$7:$GB$306,116,FALSE)),"",VLOOKUP($A11,'[2]1516 Exp_Rev Access'!$F$7:$GB$306,116,FALSE))</f>
        <v>134622.74</v>
      </c>
      <c r="EG11" s="99">
        <f>IF(ISNA(VLOOKUP($A11,'[2]1516 Exp_Rev Access'!$F$7:$GB$306,117,FALSE)),"",VLOOKUP($A11,'[2]1516 Exp_Rev Access'!$F$7:$GB$306,117,FALSE))</f>
        <v>0</v>
      </c>
      <c r="EH11" s="99">
        <f>IF(ISNA(VLOOKUP($A11,'[2]1516 Exp_Rev Access'!$F$7:$GB$306,118,FALSE)),"",VLOOKUP($A11,'[2]1516 Exp_Rev Access'!$F$7:$GB$306,118,FALSE))</f>
        <v>0</v>
      </c>
      <c r="EI11" s="99">
        <f>IF(ISNA(VLOOKUP($A11,'[2]1516 Exp_Rev Access'!$F$7:$GB$306,119,FALSE)),"",VLOOKUP($A11,'[2]1516 Exp_Rev Access'!$F$7:$GB$306,119,FALSE))</f>
        <v>0</v>
      </c>
      <c r="EJ11" s="99">
        <f>IF(ISNA(VLOOKUP($A11,'[2]1516 Exp_Rev Access'!$F$7:$GB$306,120,FALSE)),"",VLOOKUP($A11,'[2]1516 Exp_Rev Access'!$F$7:$GB$306,120,FALSE))</f>
        <v>0</v>
      </c>
      <c r="EK11" s="99">
        <f>IF(ISNA(VLOOKUP($A11,'[2]1516 Exp_Rev Access'!$F$7:$GB$306,121,FALSE)),"",VLOOKUP($A11,'[2]1516 Exp_Rev Access'!$F$7:$GB$306,121,FALSE))</f>
        <v>0</v>
      </c>
      <c r="EL11" s="99">
        <f>IF(ISNA(VLOOKUP($A11,'[2]1516 Exp_Rev Access'!$F$7:$GB$306,122,FALSE)),"",VLOOKUP($A11,'[2]1516 Exp_Rev Access'!$F$7:$GB$306,122,FALSE))</f>
        <v>0</v>
      </c>
      <c r="EM11" s="99">
        <f>IF(ISNA(VLOOKUP($A11,'[2]1516 Exp_Rev Access'!$F$7:$GB$306,123,FALSE)),"",VLOOKUP($A11,'[2]1516 Exp_Rev Access'!$F$7:$GB$306,123,FALSE))</f>
        <v>25410.43</v>
      </c>
      <c r="EN11" s="99">
        <f>IF(ISNA(VLOOKUP($A11,'[2]1516 Exp_Rev Access'!$F$7:$GB$306,124,FALSE)),"",VLOOKUP($A11,'[2]1516 Exp_Rev Access'!$F$7:$GB$306,124,FALSE))</f>
        <v>0</v>
      </c>
      <c r="EO11" s="99">
        <f>IF(ISNA(VLOOKUP($A11,'[2]1516 Exp_Rev Access'!$F$7:$GB$306,125,FALSE)),"",VLOOKUP($A11,'[2]1516 Exp_Rev Access'!$F$7:$GB$306,125,FALSE))</f>
        <v>0</v>
      </c>
      <c r="EP11" s="99">
        <f>IF(ISNA(VLOOKUP($A11,'[2]1516 Exp_Rev Access'!$F$7:$GB$306,126,FALSE)),"",VLOOKUP($A11,'[2]1516 Exp_Rev Access'!$F$7:$GB$306,126,FALSE))</f>
        <v>0</v>
      </c>
      <c r="EQ11" s="99">
        <f>IF(ISNA(VLOOKUP($A11,'[2]1516 Exp_Rev Access'!$F$7:$GB$306,127,FALSE)),"",VLOOKUP($A11,'[2]1516 Exp_Rev Access'!$F$7:$GB$306,127,FALSE))</f>
        <v>0</v>
      </c>
      <c r="ER11" s="99">
        <f>IF(ISNA(VLOOKUP($A11,'[2]1516 Exp_Rev Access'!$F$7:$GB$306,128,FALSE)),"",VLOOKUP($A11,'[2]1516 Exp_Rev Access'!$F$7:$GB$306,128,FALSE))</f>
        <v>0</v>
      </c>
      <c r="ES11" s="99">
        <f>IF(ISNA(VLOOKUP($A11,'[2]1516 Exp_Rev Access'!$F$7:$GB$306,129,FALSE)),"",VLOOKUP($A11,'[2]1516 Exp_Rev Access'!$F$7:$GB$306,129,FALSE))</f>
        <v>0</v>
      </c>
      <c r="ET11" s="99">
        <f>IF(ISNA(VLOOKUP($A11,'[2]1516 Exp_Rev Access'!$F$7:$GB$306,130,FALSE)),"",VLOOKUP($A11,'[2]1516 Exp_Rev Access'!$F$7:$GB$306,130,FALSE))</f>
        <v>0</v>
      </c>
      <c r="EU11" s="99">
        <f>IF(ISNA(VLOOKUP($A11,'[2]1516 Exp_Rev Access'!$F$7:$GB$306,131,FALSE)),"",VLOOKUP($A11,'[2]1516 Exp_Rev Access'!$F$7:$GB$306,131,FALSE))</f>
        <v>183676.89</v>
      </c>
      <c r="EV11" s="99">
        <f>IF(ISNA(VLOOKUP($A11,'[2]1516 Exp_Rev Access'!$F$7:$GB$306,132,FALSE)),"",VLOOKUP($A11,'[2]1516 Exp_Rev Access'!$F$7:$GB$306,132,FALSE))</f>
        <v>0</v>
      </c>
      <c r="EW11" s="99">
        <f>IF(ISNA(VLOOKUP($A11,'[2]1516 Exp_Rev Access'!$F$7:$GB$306,133,FALSE)),"",VLOOKUP($A11,'[2]1516 Exp_Rev Access'!$F$7:$GB$306,133,FALSE))</f>
        <v>0</v>
      </c>
      <c r="EX11" s="99">
        <f>IF(ISNA(VLOOKUP($A11,'[2]1516 Exp_Rev Access'!$F$7:$GB$306,134,FALSE)),"",VLOOKUP($A11,'[2]1516 Exp_Rev Access'!$F$7:$GB$306,134,FALSE))</f>
        <v>0</v>
      </c>
      <c r="EY11" s="99">
        <f>IF(ISNA(VLOOKUP($A11,'[2]1516 Exp_Rev Access'!$F$7:$GB$306,135,FALSE)),"",VLOOKUP($A11,'[2]1516 Exp_Rev Access'!$F$7:$GB$306,135,FALSE))</f>
        <v>0</v>
      </c>
      <c r="EZ11" s="99">
        <f>IF(ISNA(VLOOKUP($A11,'[2]1516 Exp_Rev Access'!$F$7:$GB$306,136,FALSE)),"",VLOOKUP($A11,'[2]1516 Exp_Rev Access'!$F$7:$GB$306,136,FALSE))</f>
        <v>0</v>
      </c>
      <c r="FA11" s="99">
        <f>IF(ISNA(VLOOKUP($A11,'[2]1516 Exp_Rev Access'!$F$7:$GB$306,137,FALSE)),"",VLOOKUP($A11,'[2]1516 Exp_Rev Access'!$F$7:$GB$306,137,FALSE))</f>
        <v>0</v>
      </c>
      <c r="FB11" s="99">
        <f>IF(ISNA(VLOOKUP($A11,'[2]1516 Exp_Rev Access'!$F$7:$GB$306,138,FALSE)),"",VLOOKUP($A11,'[2]1516 Exp_Rev Access'!$F$7:$GB$306,138,FALSE))</f>
        <v>0</v>
      </c>
      <c r="FC11" s="99">
        <f>IF(ISNA(VLOOKUP($A11,'[2]1516 Exp_Rev Access'!$F$7:$GB$306,139,FALSE)),"",VLOOKUP($A11,'[2]1516 Exp_Rev Access'!$F$7:$GB$306,139,FALSE))</f>
        <v>0</v>
      </c>
      <c r="FD11" s="99">
        <f>IF(ISNA(VLOOKUP($A11,'[2]1516 Exp_Rev Access'!$F$7:$FS$306,140,FALSE)),"",VLOOKUP($A11,'[2]1516 Exp_Rev Access'!$F$7:$FS$306,140,FALSE))</f>
        <v>0</v>
      </c>
      <c r="FE11" s="99">
        <f>IF(ISNA(VLOOKUP($A11,'[2]1516 Exp_Rev Access'!$F$7:$FS$306,141,FALSE)),"",VLOOKUP($A11,'[2]1516 Exp_Rev Access'!$F$7:$FS$306,141,FALSE))</f>
        <v>0</v>
      </c>
      <c r="FF11" s="99">
        <f>IF(ISNA(VLOOKUP($A11,'[2]1516 Exp_Rev Access'!$F$7:$FS$306,142,FALSE)),"",VLOOKUP($A11,'[2]1516 Exp_Rev Access'!$F$7:$FS$306,142,FALSE))</f>
        <v>0</v>
      </c>
      <c r="FG11" s="99">
        <f>IF(ISNA(VLOOKUP($A11,'[2]1516 Exp_Rev Access'!$F$7:$FS$306,143,FALSE)),"",VLOOKUP($A11,'[2]1516 Exp_Rev Access'!$F$7:$FS$306,143,FALSE))</f>
        <v>0</v>
      </c>
      <c r="FH11" s="99">
        <f>IF(ISNA(VLOOKUP($A11,'[2]1516 Exp_Rev Access'!$F$7:$FS$306,144,FALSE)),"",VLOOKUP($A11,'[2]1516 Exp_Rev Access'!$F$7:$FS$306,144,FALSE))</f>
        <v>0</v>
      </c>
      <c r="FI11" s="99">
        <f>IF(ISNA(VLOOKUP($A11,'[2]1516 Exp_Rev Access'!$F$7:$FS$306,145,FALSE)),"",VLOOKUP($A11,'[2]1516 Exp_Rev Access'!$F$7:$FS$306,145,FALSE))</f>
        <v>0</v>
      </c>
      <c r="FJ11" s="99">
        <f>IF(ISNA(VLOOKUP($A11,'[2]1516 Exp_Rev Access'!$F$7:$FS$306,146,FALSE)),"",VLOOKUP($A11,'[2]1516 Exp_Rev Access'!$F$7:$FS$306,146,FALSE))</f>
        <v>0</v>
      </c>
      <c r="FK11" s="99">
        <f>IF(ISNA(VLOOKUP($A11,'[2]1516 Exp_Rev Access'!$F$7:$FS$306,147,FALSE)),"",VLOOKUP($A11,'[2]1516 Exp_Rev Access'!$F$7:$FS$306,147,FALSE))</f>
        <v>0</v>
      </c>
      <c r="FL11" s="99">
        <f>IF(ISNA(VLOOKUP($A11,'[2]1516 Exp_Rev Access'!$F$7:$FS$306,148,FALSE)),"",VLOOKUP($A11,'[2]1516 Exp_Rev Access'!$F$7:$FS$306,148,FALSE))</f>
        <v>0</v>
      </c>
      <c r="FM11" s="99">
        <f>IF(ISNA(VLOOKUP($A11,'[2]1516 Exp_Rev Access'!$F$7:$FS$306,149,FALSE)),"",VLOOKUP($A11,'[2]1516 Exp_Rev Access'!$F$7:$FS$306,149,FALSE))</f>
        <v>0</v>
      </c>
      <c r="FN11" s="99">
        <f>IF(ISNA(VLOOKUP($A11,'[2]1516 Exp_Rev Access'!$F$7:$FS$306,150,FALSE)),"",VLOOKUP($A11,'[2]1516 Exp_Rev Access'!$F$7:$FS$306,150,FALSE))</f>
        <v>0</v>
      </c>
      <c r="FO11" s="99">
        <f>IF(ISNA(VLOOKUP($A11,'[2]1516 Exp_Rev Access'!$F$7:$FS$306,151,FALSE)),"",VLOOKUP($A11,'[2]1516 Exp_Rev Access'!$F$7:$FS$306,151,FALSE))</f>
        <v>0</v>
      </c>
      <c r="FP11" s="99">
        <f>IF(ISNA(VLOOKUP($A11,'[2]1516 Exp_Rev Access'!$F$7:$FS$306,152,FALSE)),"",VLOOKUP($A11,'[2]1516 Exp_Rev Access'!$F$7:$FS$306,152,FALSE))</f>
        <v>0</v>
      </c>
      <c r="FQ11" s="99">
        <f>IF(ISNA(VLOOKUP($A11,'[2]1516 Exp_Rev Access'!$F$7:$FS$306,153,FALSE)),"",VLOOKUP($A11,'[2]1516 Exp_Rev Access'!$F$7:$FS$306,153,FALSE))</f>
        <v>988110.01</v>
      </c>
      <c r="FR11" s="101">
        <f t="shared" si="33"/>
        <v>39358165.68</v>
      </c>
      <c r="FS11" s="72">
        <f t="shared" si="34"/>
        <v>0.10340778281055168</v>
      </c>
      <c r="FT11" s="94">
        <f t="shared" si="35"/>
        <v>1361.4408451288862</v>
      </c>
      <c r="FU11" s="99">
        <f>IF(ISNA(VLOOKUP($A11,'[2]1516 Exp_Rev Access'!$F$7:$GB$306,154,FALSE)),"",VLOOKUP($A11,'[2]1516 Exp_Rev Access'!$F$7:$GB$306,154,FALSE))</f>
        <v>0</v>
      </c>
      <c r="FV11" s="99">
        <f>IF(ISNA(VLOOKUP($A11,'[2]1516 Exp_Rev Access'!$F$7:$GB$306,155,FALSE)),"",VLOOKUP($A11,'[2]1516 Exp_Rev Access'!$F$7:$GB$306,155,FALSE))</f>
        <v>1919650.12</v>
      </c>
      <c r="FW11" s="99">
        <f>IF(ISNA(VLOOKUP($A11,'[2]1516 Exp_Rev Access'!$F$7:$GB$306,156,FALSE)),"",VLOOKUP($A11,'[2]1516 Exp_Rev Access'!$F$7:$GB$306,156,FALSE))</f>
        <v>0</v>
      </c>
      <c r="FX11" s="99">
        <f>IF(ISNA(VLOOKUP($A11,'[2]1516 Exp_Rev Access'!$F$7:$GB$306,157,FALSE)),"",VLOOKUP($A11,'[2]1516 Exp_Rev Access'!$F$7:$GB$306,157,FALSE))</f>
        <v>0</v>
      </c>
      <c r="FY11" s="99">
        <f>IF(ISNA(VLOOKUP($A11,'[2]1516 Exp_Rev Access'!$F$7:$GB$306,158,FALSE)),"",VLOOKUP($A11,'[2]1516 Exp_Rev Access'!$F$7:$GB$306,158,FALSE))</f>
        <v>5000</v>
      </c>
      <c r="FZ11" s="99">
        <f>IF(ISNA(VLOOKUP($A11,'[2]1516 Exp_Rev Access'!$F$7:$GB$306,159,FALSE)),"",VLOOKUP($A11,'[2]1516 Exp_Rev Access'!$F$7:$GB$306,159,FALSE))</f>
        <v>0</v>
      </c>
      <c r="GA11" s="99">
        <f>IF(ISNA(VLOOKUP($A11,'[2]1516 Exp_Rev Access'!$F$7:$GB$306,160,FALSE)),"",VLOOKUP($A11,'[2]1516 Exp_Rev Access'!$F$7:$GB$306,160,FALSE))</f>
        <v>0</v>
      </c>
      <c r="GB11" s="99">
        <f>IF(ISNA(VLOOKUP($A11,'[2]1516 Exp_Rev Access'!$F$7:$GB$306,161,FALSE)),"",VLOOKUP($A11,'[2]1516 Exp_Rev Access'!$F$7:$GB$306,161,FALSE))</f>
        <v>0</v>
      </c>
      <c r="GC11" s="99">
        <f>IF(ISNA(VLOOKUP($A11,'[2]1516 Exp_Rev Access'!$F$7:$GB$306,162,FALSE)),"",VLOOKUP($A11,'[2]1516 Exp_Rev Access'!$F$7:$GB$306,162,FALSE))</f>
        <v>0</v>
      </c>
      <c r="GD11" s="99">
        <f>IF(ISNA(VLOOKUP($A11,'[2]1516 Exp_Rev Access'!$F$7:$GB$306,163,FALSE)),"",VLOOKUP($A11,'[2]1516 Exp_Rev Access'!$F$7:$GB$306,163,FALSE))</f>
        <v>0</v>
      </c>
      <c r="GE11" s="99">
        <f>IF(ISNA(VLOOKUP($A11,'[2]1516 Exp_Rev Access'!$F$7:$GB$306,164,FALSE)),"",VLOOKUP($A11,'[2]1516 Exp_Rev Access'!$F$7:$GB$306,164,FALSE))</f>
        <v>275451.7</v>
      </c>
      <c r="GF11" s="99">
        <f>IF(ISNA(VLOOKUP($A11,'[2]1516 Exp_Rev Access'!$F$7:$GB$306,165,FALSE)),"",VLOOKUP($A11,'[2]1516 Exp_Rev Access'!$F$7:$GB$306,165,FALSE))</f>
        <v>0</v>
      </c>
      <c r="GG11" s="99">
        <f>IF(ISNA(VLOOKUP($A11,'[2]1516 Exp_Rev Access'!$F$7:$GB$306,166,FALSE)),"",VLOOKUP($A11,'[2]1516 Exp_Rev Access'!$F$7:$GB$306,166,FALSE))</f>
        <v>0</v>
      </c>
      <c r="GH11" s="99">
        <f>IF(ISNA(VLOOKUP($A11,'[2]1516 Exp_Rev Access'!$F$7:$GB$306,167,FALSE)),"",VLOOKUP($A11,'[2]1516 Exp_Rev Access'!$F$7:$GB$306,167,FALSE))</f>
        <v>0</v>
      </c>
      <c r="GI11" s="99">
        <f>IF(ISNA(VLOOKUP($A11,'[2]1516 Exp_Rev Access'!$F$7:$GB$306,168,FALSE)),"",VLOOKUP($A11,'[2]1516 Exp_Rev Access'!$F$7:$GB$306,168,FALSE))</f>
        <v>0</v>
      </c>
      <c r="GJ11" s="99">
        <f>IF(ISNA(VLOOKUP($A11,'[2]1516 Exp_Rev Access'!$F$7:$GB$306,169,FALSE)),"",VLOOKUP($A11,'[2]1516 Exp_Rev Access'!$F$7:$GB$306,169,FALSE))</f>
        <v>64862.720000000001</v>
      </c>
      <c r="GK11" s="99">
        <f>IF(ISNA(VLOOKUP($A11,'[2]1516 Exp_Rev Access'!$F$7:$GB$306,170,FALSE)),"",VLOOKUP($A11,'[2]1516 Exp_Rev Access'!$F$7:$GB$306,170,FALSE))</f>
        <v>973624.44</v>
      </c>
      <c r="GL11" s="99">
        <f>IF(ISNA(VLOOKUP($A11,'[2]1516 Exp_Rev Access'!$F$7:$GB$306,171,FALSE)),"",VLOOKUP($A11,'[2]1516 Exp_Rev Access'!$F$7:$GB$306,171,FALSE))</f>
        <v>0</v>
      </c>
      <c r="GM11" s="99">
        <f>IF(ISNA(VLOOKUP($A11,'[2]1516 Exp_Rev Access'!$F$7:$GB$306,172,FALSE)),"",VLOOKUP($A11,'[2]1516 Exp_Rev Access'!$F$7:$GB$306,172,FALSE))</f>
        <v>0</v>
      </c>
      <c r="GN11" s="99">
        <f>IF(ISNA(VLOOKUP($A11,'[2]1516 Exp_Rev Access'!$F$7:$GB$306,173,FALSE)),"",VLOOKUP($A11,'[2]1516 Exp_Rev Access'!$F$7:$GB$306,173,FALSE))</f>
        <v>0</v>
      </c>
      <c r="GO11" s="99">
        <f>IF(ISNA(VLOOKUP($A11,'[2]1516 Exp_Rev Access'!$F$7:$GB$306,174,FALSE)),"",VLOOKUP($A11,'[2]1516 Exp_Rev Access'!$F$7:$GB$306,174,FALSE))</f>
        <v>0</v>
      </c>
      <c r="GP11" s="99">
        <f>IF(ISNA(VLOOKUP($A11,'[2]1516 Exp_Rev Access'!$F$7:$GB$306,175,FALSE)),"",VLOOKUP($A11,'[2]1516 Exp_Rev Access'!$F$7:$GB$306,175,FALSE))</f>
        <v>84153.72</v>
      </c>
      <c r="GQ11" s="99">
        <f>IF(ISNA(VLOOKUP($A11,'[2]1516 Exp_Rev Access'!$F$7:$GB$306,176,FALSE)),"",VLOOKUP($A11,'[2]1516 Exp_Rev Access'!$F$7:$GB$306,176,FALSE))</f>
        <v>0</v>
      </c>
      <c r="GR11" s="99">
        <f>IF(ISNA(VLOOKUP($A11,'[2]1516 Exp_Rev Access'!$F$7:$GB$306,177,FALSE)),"",VLOOKUP($A11,'[2]1516 Exp_Rev Access'!$F$7:$GB$306,177,FALSE))</f>
        <v>0</v>
      </c>
      <c r="GS11" s="99">
        <f>IF(ISNA(VLOOKUP($A11,'[2]1516 Exp_Rev Access'!$F$7:$GB$306,178,FALSE)),"",VLOOKUP($A11,'[2]1516 Exp_Rev Access'!$F$7:$GB$306,178,FALSE))</f>
        <v>367594.82</v>
      </c>
      <c r="GT11" s="101">
        <f t="shared" si="36"/>
        <v>3690337.5200000005</v>
      </c>
      <c r="GU11" s="72">
        <f t="shared" si="37"/>
        <v>9.6958182418472403E-3</v>
      </c>
      <c r="GV11" s="84">
        <f t="shared" si="38"/>
        <v>127.65270294577505</v>
      </c>
    </row>
    <row r="12" spans="1:206" customFormat="1" ht="12" customHeight="1" x14ac:dyDescent="0.2">
      <c r="A12" s="96" t="s">
        <v>180</v>
      </c>
      <c r="B12" s="69" t="s">
        <v>181</v>
      </c>
      <c r="C12" s="80">
        <f>IF(ISNA(VLOOKUP($A12,'[2]1516 enrollment_Rev_Exp by size'!$A$6:$G$320,3,FALSE)),"",VLOOKUP($A12,'[2]1516 enrollment_Rev_Exp by size'!$A$6:$G$320,3,FALSE))</f>
        <v>27484.86</v>
      </c>
      <c r="D12" s="97">
        <v>315496059.94</v>
      </c>
      <c r="E12" s="80">
        <f t="shared" si="16"/>
        <v>315496059.94</v>
      </c>
      <c r="F12" s="80">
        <f t="shared" si="17"/>
        <v>0</v>
      </c>
      <c r="G12" s="98">
        <f>IF(ISNA(VLOOKUP($A12,'[2]1516 Exp_Rev Access'!$F$7:$FS$306,2,FALSE)),"",VLOOKUP($A12,'[2]1516 Exp_Rev Access'!$F$7:$FS$306,2,FALSE))</f>
        <v>69045002.829999998</v>
      </c>
      <c r="H12" s="98">
        <f>IF(ISNA(VLOOKUP($A12,'[2]1516 Exp_Rev Access'!$F$7:$FS$306,3,FALSE)),"",VLOOKUP($A12,'[2]1516 Exp_Rev Access'!$F$7:$FS$306,3,FALSE))</f>
        <v>0</v>
      </c>
      <c r="I12" s="98">
        <f>IF(ISNA(VLOOKUP($A12,'[2]1516 Exp_Rev Access'!$F$7:$FS$306,4,FALSE)),"",VLOOKUP($A12,'[2]1516 Exp_Rev Access'!$F$7:$FS$306,4,FALSE))</f>
        <v>0</v>
      </c>
      <c r="J12" s="98">
        <f>IF(ISNA(VLOOKUP($A12,'[2]1516 Exp_Rev Access'!$F$7:$FS$306,5,FALSE)),"",VLOOKUP($A12,'[2]1516 Exp_Rev Access'!$F$7:$FS$306,5,FALSE))</f>
        <v>999.62</v>
      </c>
      <c r="K12" s="98">
        <f>IF(ISNA(VLOOKUP($A12,'[2]1516 Exp_Rev Access'!$F$7:$FS$306,6,FALSE)),"",VLOOKUP($A12,'[2]1516 Exp_Rev Access'!$F$7:$FS$306,6,FALSE))</f>
        <v>0</v>
      </c>
      <c r="L12" s="98">
        <f>IF(ISNA(VLOOKUP($A12,'[2]1516 Exp_Rev Access'!$F$7:$FS$306,7,FALSE)),"",VLOOKUP($A12,'[2]1516 Exp_Rev Access'!$F$7:$FS$306,7,FALSE))</f>
        <v>0</v>
      </c>
      <c r="M12" s="90">
        <f t="shared" si="18"/>
        <v>69046002.450000003</v>
      </c>
      <c r="N12" s="72">
        <f t="shared" si="19"/>
        <v>0.21884901657133513</v>
      </c>
      <c r="O12" s="73">
        <f t="shared" si="20"/>
        <v>2512.1467764434674</v>
      </c>
      <c r="P12" s="99">
        <f>IF(ISNA(VLOOKUP($A12,'[2]1516 Exp_Rev Access'!$F$7:$FS$306,8,FALSE)),"",VLOOKUP($A12,'[2]1516 Exp_Rev Access'!$F$7:$FS$306,8,FALSE))</f>
        <v>368089.69</v>
      </c>
      <c r="Q12" s="99">
        <f>IF(ISNA(VLOOKUP($A12,'[2]1516 Exp_Rev Access'!$F$7:$FS$306,9,FALSE)),"",VLOOKUP($A12,'[2]1516 Exp_Rev Access'!$F$7:$FS$306,9,FALSE))</f>
        <v>0</v>
      </c>
      <c r="R12" s="99">
        <f>IF(ISNA(VLOOKUP($A12,'[2]1516 Exp_Rev Access'!$F$7:$FS$306,10,FALSE)),"",VLOOKUP($A12,'[2]1516 Exp_Rev Access'!$F$7:$FS$306,10,FALSE))</f>
        <v>0</v>
      </c>
      <c r="S12" s="99">
        <f>IF(ISNA(VLOOKUP($A12,'[2]1516 Exp_Rev Access'!$F$7:$FS$306,11,FALSE)),"",VLOOKUP($A12,'[2]1516 Exp_Rev Access'!$F$7:$FS$306,11,FALSE))</f>
        <v>0</v>
      </c>
      <c r="T12" s="99">
        <f>IF(ISNA(VLOOKUP($A12,'[2]1516 Exp_Rev Access'!$F$7:$FS$306,12,FALSE)),"",VLOOKUP($A12,'[2]1516 Exp_Rev Access'!$F$7:$FS$306,12,FALSE))</f>
        <v>0</v>
      </c>
      <c r="U12" s="99">
        <f>IF(ISNA(VLOOKUP($A12,'[2]1516 Exp_Rev Access'!$F$7:$FS$306,13,FALSE)),"",VLOOKUP($A12,'[2]1516 Exp_Rev Access'!$F$7:$FS$306,13,FALSE))</f>
        <v>0</v>
      </c>
      <c r="V12" s="99">
        <f>IF(ISNA(VLOOKUP($A12,'[2]1516 Exp_Rev Access'!$F$7:$FS$306,14,FALSE)),"",VLOOKUP($A12,'[2]1516 Exp_Rev Access'!$F$7:$FS$306,14,FALSE))</f>
        <v>1350</v>
      </c>
      <c r="W12" s="99">
        <f>IF(ISNA(VLOOKUP($A12,'[2]1516 Exp_Rev Access'!$F$7:$FS$306,15,FALSE)),"",VLOOKUP($A12,'[2]1516 Exp_Rev Access'!$F$7:$FS$306,15,FALSE))</f>
        <v>124935</v>
      </c>
      <c r="X12" s="99">
        <f>IF(ISNA(VLOOKUP($A12,'[2]1516 Exp_Rev Access'!$F$7:$FS$306,16,FALSE)),"",VLOOKUP($A12,'[2]1516 Exp_Rev Access'!$F$7:$FS$306,16,FALSE))</f>
        <v>409633.34</v>
      </c>
      <c r="Y12" s="99">
        <f>IF(ISNA(VLOOKUP($A12,'[2]1516 Exp_Rev Access'!$F$7:$FS$306,17,FALSE)),"",VLOOKUP($A12,'[2]1516 Exp_Rev Access'!$F$7:$FS$306,17,FALSE))</f>
        <v>140888.29999999999</v>
      </c>
      <c r="Z12" s="99">
        <f>IF(ISNA(VLOOKUP($A12,'[2]1516 Exp_Rev Access'!$F$7:$FS$306,18,FALSE)),"",VLOOKUP($A12,'[2]1516 Exp_Rev Access'!$F$7:$FS$306,18,FALSE))</f>
        <v>0</v>
      </c>
      <c r="AA12" s="99">
        <f>IF(ISNA(VLOOKUP($A12,'[2]1516 Exp_Rev Access'!$F$7:$FS$306,19,FALSE)),"",VLOOKUP($A12,'[2]1516 Exp_Rev Access'!$F$7:$FS$306,19,FALSE))</f>
        <v>0</v>
      </c>
      <c r="AB12" s="99">
        <f>IF(ISNA(VLOOKUP($A12,'[2]1516 Exp_Rev Access'!$F$7:$FS$306,20,FALSE)),"",VLOOKUP($A12,'[2]1516 Exp_Rev Access'!$F$7:$FS$306,20,FALSE))</f>
        <v>87196.27</v>
      </c>
      <c r="AC12" s="99">
        <f>IF(ISNA(VLOOKUP($A12,'[2]1516 Exp_Rev Access'!$F$7:$FS$306,21,FALSE)),"",VLOOKUP($A12,'[2]1516 Exp_Rev Access'!$F$7:$FS$306,21,FALSE))</f>
        <v>2676477.23</v>
      </c>
      <c r="AD12" s="99">
        <f>IF(ISNA(VLOOKUP($A12,'[2]1516 Exp_Rev Access'!$F$7:$FS$306,22,FALSE)),"",VLOOKUP($A12,'[2]1516 Exp_Rev Access'!$F$7:$FS$306,22,FALSE))</f>
        <v>135104.88</v>
      </c>
      <c r="AE12" s="99">
        <f>IF(ISNA(VLOOKUP($A12,'[2]1516 Exp_Rev Access'!$F$7:$FS$306,23,FALSE)),"",VLOOKUP($A12,'[2]1516 Exp_Rev Access'!$F$7:$FS$306,23,FALSE))</f>
        <v>0</v>
      </c>
      <c r="AF12" s="99">
        <f>IF(ISNA(VLOOKUP($A12,'[2]1516 Exp_Rev Access'!$F$7:$FS$306,24,FALSE)),"",VLOOKUP($A12,'[2]1516 Exp_Rev Access'!$F$7:$FS$306,24,FALSE))</f>
        <v>295226.46000000002</v>
      </c>
      <c r="AG12" s="99">
        <f>IF(ISNA(VLOOKUP($A12,'[2]1516 Exp_Rev Access'!$F$7:$FS$306,25,FALSE)),"",VLOOKUP($A12,'[2]1516 Exp_Rev Access'!$F$7:$FS$306,25,FALSE))</f>
        <v>39836.58</v>
      </c>
      <c r="AH12" s="99">
        <f>IF(ISNA(VLOOKUP($A12,'[2]1516 Exp_Rev Access'!$F$7:$FS$306,26,FALSE)),"",VLOOKUP($A12,'[2]1516 Exp_Rev Access'!$F$7:$FS$306,26,FALSE))</f>
        <v>647821.37</v>
      </c>
      <c r="AI12" s="99">
        <f>IF(ISNA(VLOOKUP($A12,'[2]1516 Exp_Rev Access'!$F$7:$FS$306,27,FALSE)),"",VLOOKUP($A12,'[2]1516 Exp_Rev Access'!$F$7:$FS$306,27,FALSE))</f>
        <v>506196.66</v>
      </c>
      <c r="AJ12" s="99">
        <f>IF(ISNA(VLOOKUP($A12,'[2]1516 Exp_Rev Access'!$F$7:$FS$306,28,FALSE)),"",VLOOKUP($A12,'[2]1516 Exp_Rev Access'!$F$7:$FS$306,28,FALSE))</f>
        <v>540975.43000000005</v>
      </c>
      <c r="AK12" s="99">
        <f>IF(ISNA(VLOOKUP($A12,'[2]1516 Exp_Rev Access'!$F$7:$FS$306,29,FALSE)),"",VLOOKUP($A12,'[2]1516 Exp_Rev Access'!$F$7:$FS$306,29,FALSE))</f>
        <v>425491.14</v>
      </c>
      <c r="AL12" s="100">
        <f t="shared" si="21"/>
        <v>6399222.3499999996</v>
      </c>
      <c r="AM12" s="72">
        <f t="shared" si="22"/>
        <v>2.0283049972849052E-2</v>
      </c>
      <c r="AN12" s="94">
        <f t="shared" si="23"/>
        <v>232.82717648916528</v>
      </c>
      <c r="AO12" s="99">
        <f>IF(ISNA(VLOOKUP($A12,'[2]1516 Exp_Rev Access'!$F$7:$GB$306,30,FALSE)),"",VLOOKUP($A12,'[2]1516 Exp_Rev Access'!$F$7:$FS$306,30,FALSE))</f>
        <v>162949725.34999999</v>
      </c>
      <c r="AP12" s="99">
        <f>IF(ISNA(VLOOKUP($A12,'[2]1516 Exp_Rev Access'!$F$7:$GB$306,31,FALSE)),"",VLOOKUP($A12,'[2]1516 Exp_Rev Access'!$F$7:$FS$306,31,FALSE))</f>
        <v>4051224</v>
      </c>
      <c r="AQ12" s="99">
        <f>IF(ISNA(VLOOKUP($A12,'[2]1516 Exp_Rev Access'!$F$7:$GB$306,32,FALSE)),"",VLOOKUP($A12,'[2]1516 Exp_Rev Access'!$F$7:$FS$306,32,FALSE))</f>
        <v>6239028</v>
      </c>
      <c r="AR12" s="99">
        <f>IF(ISNA(VLOOKUP($A12,'[2]1516 Exp_Rev Access'!$F$7:$GB$306,33,FALSE)),"",VLOOKUP($A12,'[2]1516 Exp_Rev Access'!$F$7:$FS$306,33,FALSE))</f>
        <v>0</v>
      </c>
      <c r="AS12" s="99">
        <f>IF(ISNA(VLOOKUP($A12,'[2]1516 Exp_Rev Access'!$F$7:$GB$306,34,FALSE)),"",VLOOKUP($A12,'[2]1516 Exp_Rev Access'!$F$7:$FS$306,34,FALSE))</f>
        <v>0</v>
      </c>
      <c r="AT12" s="101">
        <f t="shared" si="24"/>
        <v>173239977.34999999</v>
      </c>
      <c r="AU12" s="72">
        <f t="shared" si="25"/>
        <v>0.54910345752953682</v>
      </c>
      <c r="AV12" s="94">
        <f t="shared" si="26"/>
        <v>6303.1056861850484</v>
      </c>
      <c r="AW12" s="99">
        <f>IF(ISNA(VLOOKUP($A12,'[2]1516 Exp_Rev Access'!$F$7:$GB$306,35,FALSE)),"",VLOOKUP($A12,'[2]1516 Exp_Rev Access'!$F$7:$GB$306,35,FALSE))</f>
        <v>0</v>
      </c>
      <c r="AX12" s="99">
        <f>IF(ISNA(VLOOKUP($A12,'[2]1516 Exp_Rev Access'!$F$7:$GB$306,36,FALSE)),"",VLOOKUP($A12,'[2]1516 Exp_Rev Access'!$F$7:$GB$306,36,FALSE))</f>
        <v>16740820.630000001</v>
      </c>
      <c r="AY12" s="99">
        <f>IF(ISNA(VLOOKUP($A12,'[2]1516 Exp_Rev Access'!$F$7:$GB$306,37,FALSE)),"",VLOOKUP($A12,'[2]1516 Exp_Rev Access'!$F$7:$GB$306,37,FALSE))</f>
        <v>1159756.68</v>
      </c>
      <c r="AZ12" s="99">
        <f>IF(ISNA(VLOOKUP($A12,'[2]1516 Exp_Rev Access'!$F$7:$GB$306,38,FALSE)),"",VLOOKUP($A12,'[2]1516 Exp_Rev Access'!$F$7:$GB$306,38,FALSE))</f>
        <v>0</v>
      </c>
      <c r="BA12" s="99">
        <f>IF(ISNA(VLOOKUP($A12,'[2]1516 Exp_Rev Access'!$F$7:$GB$306,39,FALSE)),"",VLOOKUP($A12,'[2]1516 Exp_Rev Access'!$F$7:$GB$306,39,FALSE))</f>
        <v>0</v>
      </c>
      <c r="BB12" s="99">
        <f>IF(ISNA(VLOOKUP($A12,'[2]1516 Exp_Rev Access'!$F$7:$GB$306,40,FALSE)),"",VLOOKUP($A12,'[2]1516 Exp_Rev Access'!$F$7:$GB$306,40,FALSE))</f>
        <v>7207949.6299999999</v>
      </c>
      <c r="BC12" s="99">
        <f>IF(ISNA(VLOOKUP($A12,'[2]1516 Exp_Rev Access'!$F$7:$GB$306,41,FALSE)),"",VLOOKUP($A12,'[2]1516 Exp_Rev Access'!$F$7:$GB$306,41,FALSE))</f>
        <v>0</v>
      </c>
      <c r="BD12" s="99">
        <f>IF(ISNA(VLOOKUP($A12,'[2]1516 Exp_Rev Access'!$F$7:$GB$306,42,FALSE)),"",VLOOKUP($A12,'[2]1516 Exp_Rev Access'!$F$7:$GB$306,42,FALSE))</f>
        <v>2117122.39</v>
      </c>
      <c r="BE12" s="99">
        <f>IF(ISNA(VLOOKUP($A12,'[2]1516 Exp_Rev Access'!$F$7:$GB$306,43,FALSE)),"",VLOOKUP($A12,'[2]1516 Exp_Rev Access'!$F$7:$GB$306,43,FALSE))</f>
        <v>115262.86</v>
      </c>
      <c r="BF12" s="99">
        <f>IF(ISNA(VLOOKUP($A12,'[2]1516 Exp_Rev Access'!$F$7:$GB$306,44,FALSE)),"",VLOOKUP($A12,'[2]1516 Exp_Rev Access'!$F$7:$GB$306,44,FALSE))</f>
        <v>5547017.5</v>
      </c>
      <c r="BG12" s="99">
        <f>IF(ISNA(VLOOKUP($A12,'[2]1516 Exp_Rev Access'!$F$7:$GB$306,45,FALSE)),"",VLOOKUP($A12,'[2]1516 Exp_Rev Access'!$F$7:$GB$306,45,FALSE))</f>
        <v>261882.18</v>
      </c>
      <c r="BH12" s="99">
        <f>IF(ISNA(VLOOKUP($A12,'[2]1516 Exp_Rev Access'!$F$7:$GB$306,46,FALSE)),"",VLOOKUP($A12,'[2]1516 Exp_Rev Access'!$F$7:$GB$306,46,FALSE))</f>
        <v>0</v>
      </c>
      <c r="BI12" s="99">
        <f>IF(ISNA(VLOOKUP($A12,'[2]1516 Exp_Rev Access'!$F$7:$GB$306,47,FALSE)),"",VLOOKUP($A12,'[2]1516 Exp_Rev Access'!$F$7:$GB$306,47,FALSE))</f>
        <v>155907.38</v>
      </c>
      <c r="BJ12" s="99">
        <f>IF(ISNA(VLOOKUP($A12,'[2]1516 Exp_Rev Access'!$F$7:$GB$306,48,FALSE)),"",VLOOKUP($A12,'[2]1516 Exp_Rev Access'!$F$7:$GB$306,48,FALSE))</f>
        <v>8583570.8200000003</v>
      </c>
      <c r="BK12" s="99">
        <f>IF(ISNA(VLOOKUP($A12,'[2]1516 Exp_Rev Access'!$F$7:$GB$306,49,FALSE)),"",VLOOKUP($A12,'[2]1516 Exp_Rev Access'!$F$7:$GB$306,49,FALSE))</f>
        <v>1060.3599999999999</v>
      </c>
      <c r="BL12" s="99">
        <f>IF(ISNA(VLOOKUP($A12,'[2]1516 Exp_Rev Access'!$F$7:$GB$306,50,FALSE)),"",VLOOKUP($A12,'[2]1516 Exp_Rev Access'!$F$7:$GB$306,50,FALSE))</f>
        <v>0</v>
      </c>
      <c r="BM12" s="99">
        <f>IF(ISNA(VLOOKUP($A12,'[2]1516 Exp_Rev Access'!$F$7:$GB$306,51,FALSE)),"",VLOOKUP($A12,'[2]1516 Exp_Rev Access'!$F$7:$GB$306,51,FALSE))</f>
        <v>0</v>
      </c>
      <c r="BN12" s="99">
        <f>IF(ISNA(VLOOKUP($A12,'[2]1516 Exp_Rev Access'!$F$7:$GB$306,52,FALSE)),"",VLOOKUP($A12,'[2]1516 Exp_Rev Access'!$F$7:$GB$306,52,FALSE))</f>
        <v>0</v>
      </c>
      <c r="BO12" s="99">
        <f>IF(ISNA(VLOOKUP($A12,'[2]1516 Exp_Rev Access'!$F$7:$GB$306,53,FALSE)),"",VLOOKUP($A12,'[2]1516 Exp_Rev Access'!$F$7:$GB$306,53,FALSE))</f>
        <v>0</v>
      </c>
      <c r="BP12" s="99">
        <f>IF(ISNA(VLOOKUP($A12,'[2]1516 Exp_Rev Access'!$F$7:$GB$306,54,FALSE)),"",VLOOKUP($A12,'[2]1516 Exp_Rev Access'!$F$7:$GB$306,54,FALSE))</f>
        <v>0</v>
      </c>
      <c r="BQ12" s="99">
        <f>IF(ISNA(VLOOKUP($A12,'[2]1516 Exp_Rev Access'!$F$7:$GB$306,55,FALSE)),"",VLOOKUP($A12,'[2]1516 Exp_Rev Access'!$F$7:$GB$306,55,FALSE))</f>
        <v>0</v>
      </c>
      <c r="BR12" s="99">
        <f>IF(ISNA(VLOOKUP($A12,'[2]1516 Exp_Rev Access'!$F$7:$GB$306,56,FALSE)),"",VLOOKUP($A12,'[2]1516 Exp_Rev Access'!$F$7:$GB$306,56,FALSE))</f>
        <v>0</v>
      </c>
      <c r="BS12" s="99">
        <f>IF(ISNA(VLOOKUP($A12,'[2]1516 Exp_Rev Access'!$F$7:$GB$306,57,FALSE)),"",VLOOKUP($A12,'[2]1516 Exp_Rev Access'!$F$7:$GB$306,57,FALSE))</f>
        <v>0</v>
      </c>
      <c r="BT12" s="99">
        <f>IF(ISNA(VLOOKUP($A12,'[2]1516 Exp_Rev Access'!$F$7:$GB$306,58,FALSE)),"",VLOOKUP($A12,'[2]1516 Exp_Rev Access'!$F$7:$GB$306,58,FALSE))</f>
        <v>0</v>
      </c>
      <c r="BU12" s="102">
        <f t="shared" si="27"/>
        <v>41890350.43</v>
      </c>
      <c r="BV12" s="72">
        <f t="shared" si="28"/>
        <v>0.13277614445634145</v>
      </c>
      <c r="BW12" s="94">
        <f t="shared" si="29"/>
        <v>1524.1245700360125</v>
      </c>
      <c r="BX12" s="99">
        <f>IF(ISNA(VLOOKUP($A12,'[2]1516 Exp_Rev Access'!$F$7:$GB$306,59,FALSE)),"",VLOOKUP($A12,'[2]1516 Exp_Rev Access'!$F$7:$GB$306,59,FALSE))</f>
        <v>0</v>
      </c>
      <c r="BY12" s="99">
        <f>IF(ISNA(VLOOKUP($A12,'[2]1516 Exp_Rev Access'!$F$7:$GB$306,60,FALSE)),"",VLOOKUP($A12,'[2]1516 Exp_Rev Access'!$F$7:$GB$306,60,FALSE))</f>
        <v>798.08</v>
      </c>
      <c r="BZ12" s="99">
        <f>IF(ISNA(VLOOKUP($A12,'[2]1516 Exp_Rev Access'!$F$7:$GB$306,61,FALSE)),"",VLOOKUP($A12,'[2]1516 Exp_Rev Access'!$F$7:$GB$306,61,FALSE))</f>
        <v>0</v>
      </c>
      <c r="CA12" s="99">
        <f>IF(ISNA(VLOOKUP($A12,'[2]1516 Exp_Rev Access'!$F$7:$GB$306,62,FALSE)),"",VLOOKUP($A12,'[2]1516 Exp_Rev Access'!$F$7:$GB$306,62,FALSE))</f>
        <v>0</v>
      </c>
      <c r="CB12" s="99">
        <f>IF(ISNA(VLOOKUP($A12,'[2]1516 Exp_Rev Access'!$F$7:$GB$306,63,FALSE)),"",VLOOKUP($A12,'[2]1516 Exp_Rev Access'!$F$7:$GB$306,63,FALSE))</f>
        <v>11108.23</v>
      </c>
      <c r="CC12" s="99">
        <f>IF(ISNA(VLOOKUP($A12,'[2]1516 Exp_Rev Access'!$F$7:$GB$306,64,FALSE)),"",VLOOKUP($A12,'[2]1516 Exp_Rev Access'!$F$7:$GB$306,64,FALSE))</f>
        <v>0</v>
      </c>
      <c r="CD12" s="101">
        <f t="shared" si="30"/>
        <v>11906.31</v>
      </c>
      <c r="CE12" s="72">
        <f t="shared" si="31"/>
        <v>3.7738379370773447E-5</v>
      </c>
      <c r="CF12" s="103">
        <f t="shared" si="32"/>
        <v>0.43319522093254248</v>
      </c>
      <c r="CG12" s="99">
        <f>IF(ISNA(VLOOKUP($A12,'[2]1516 Exp_Rev Access'!$F$7:$GB$306,65,FALSE)),"",VLOOKUP($A12,'[2]1516 Exp_Rev Access'!$F$7:$GB$306,65,FALSE))</f>
        <v>118625</v>
      </c>
      <c r="CH12" s="99">
        <f>IF(ISNA(VLOOKUP($A12,'[2]1516 Exp_Rev Access'!$F$7:$GB$306,66,FALSE)),"",VLOOKUP($A12,'[2]1516 Exp_Rev Access'!$F$7:$GB$306,66,FALSE))</f>
        <v>0</v>
      </c>
      <c r="CI12" s="99">
        <f>IF(ISNA(VLOOKUP($A12,'[2]1516 Exp_Rev Access'!$F$7:$GB$306,67,FALSE)),"",VLOOKUP($A12,'[2]1516 Exp_Rev Access'!$F$7:$GB$306,67,FALSE))</f>
        <v>0</v>
      </c>
      <c r="CJ12" s="99">
        <f>IF(ISNA(VLOOKUP($A12,'[2]1516 Exp_Rev Access'!$F$7:$GB$306,68,FALSE)),"",VLOOKUP($A12,'[2]1516 Exp_Rev Access'!$F$7:$GB$306,68,FALSE))</f>
        <v>0</v>
      </c>
      <c r="CK12" s="99">
        <f>IF(ISNA(VLOOKUP($A12,'[2]1516 Exp_Rev Access'!$F$7:$GB$306,69,FALSE)),"",VLOOKUP($A12,'[2]1516 Exp_Rev Access'!$F$7:$GB$306,69,FALSE))</f>
        <v>0</v>
      </c>
      <c r="CL12" s="99">
        <f>IF(ISNA(VLOOKUP($A12,'[2]1516 Exp_Rev Access'!$F$7:$GB$306,70,FALSE)),"",VLOOKUP($A12,'[2]1516 Exp_Rev Access'!$F$7:$GB$306,70,FALSE))</f>
        <v>0</v>
      </c>
      <c r="CM12" s="99">
        <f>IF(ISNA(VLOOKUP($A12,'[2]1516 Exp_Rev Access'!$F$7:$GB$306,71,FALSE)),"",VLOOKUP($A12,'[2]1516 Exp_Rev Access'!$F$7:$GB$306,71,FALSE))</f>
        <v>0</v>
      </c>
      <c r="CN12" s="99">
        <f>IF(ISNA(VLOOKUP($A12,'[2]1516 Exp_Rev Access'!$F$7:$GB$306,72,FALSE)),"",VLOOKUP($A12,'[2]1516 Exp_Rev Access'!$F$7:$GB$306,72,FALSE))</f>
        <v>0</v>
      </c>
      <c r="CO12" s="99">
        <f>IF(ISNA(VLOOKUP($A12,'[2]1516 Exp_Rev Access'!$F$7:$GB$306,73,FALSE)),"",VLOOKUP($A12,'[2]1516 Exp_Rev Access'!$F$7:$GB$306,73,FALSE))</f>
        <v>0</v>
      </c>
      <c r="CP12" s="99">
        <f>IF(ISNA(VLOOKUP($A12,'[2]1516 Exp_Rev Access'!$F$7:$GB$306,74,FALSE)),"",VLOOKUP($A12,'[2]1516 Exp_Rev Access'!$F$7:$GB$306,74,FALSE))</f>
        <v>5785861</v>
      </c>
      <c r="CQ12" s="99">
        <f>IF(ISNA(VLOOKUP($A12,'[2]1516 Exp_Rev Access'!$F$7:$GB$306,75,FALSE)),"",VLOOKUP($A12,'[2]1516 Exp_Rev Access'!$F$7:$GB$306,75,FALSE))</f>
        <v>0</v>
      </c>
      <c r="CR12" s="99">
        <f>IF(ISNA(VLOOKUP($A12,'[2]1516 Exp_Rev Access'!$F$7:$GB$306,76,FALSE)),"",VLOOKUP($A12,'[2]1516 Exp_Rev Access'!$F$7:$GB$306,76,FALSE))</f>
        <v>206312</v>
      </c>
      <c r="CS12" s="99">
        <f>IF(ISNA(VLOOKUP($A12,'[2]1516 Exp_Rev Access'!$F$7:$GB$306,77,FALSE)),"",VLOOKUP($A12,'[2]1516 Exp_Rev Access'!$F$7:$GB$306,77,FALSE))</f>
        <v>0</v>
      </c>
      <c r="CT12" s="99">
        <f>IF(ISNA(VLOOKUP($A12,'[2]1516 Exp_Rev Access'!$F$7:$GB$306,78,FALSE)),"",VLOOKUP($A12,'[2]1516 Exp_Rev Access'!$F$7:$GB$306,78,FALSE))</f>
        <v>7142380.2000000002</v>
      </c>
      <c r="CU12" s="99">
        <f>IF(ISNA(VLOOKUP($A12,'[2]1516 Exp_Rev Access'!$F$7:$GB$306,79,FALSE)),"",VLOOKUP($A12,'[2]1516 Exp_Rev Access'!$F$7:$GB$306,79,FALSE))</f>
        <v>687796.63</v>
      </c>
      <c r="CV12" s="99">
        <f>IF(ISNA(VLOOKUP($A12,'[2]1516 Exp_Rev Access'!$F$7:$GB$306,80,FALSE)),"",VLOOKUP($A12,'[2]1516 Exp_Rev Access'!$F$7:$GB$306,80,FALSE))</f>
        <v>0</v>
      </c>
      <c r="CW12" s="99">
        <f>IF(ISNA(VLOOKUP($A12,'[2]1516 Exp_Rev Access'!$F$7:$GB$306,81,FALSE)),"",VLOOKUP($A12,'[2]1516 Exp_Rev Access'!$F$7:$GB$306,81,FALSE))</f>
        <v>0</v>
      </c>
      <c r="CX12" s="99">
        <f>IF(ISNA(VLOOKUP($A12,'[2]1516 Exp_Rev Access'!$F$7:$GB$306,82,FALSE)),"",VLOOKUP($A12,'[2]1516 Exp_Rev Access'!$F$7:$GB$306,82,FALSE))</f>
        <v>0</v>
      </c>
      <c r="CY12" s="99">
        <f>IF(ISNA(VLOOKUP($A12,'[2]1516 Exp_Rev Access'!$F$7:$GB$306,83,FALSE)),"",VLOOKUP($A12,'[2]1516 Exp_Rev Access'!$F$7:$GB$306,83,FALSE))</f>
        <v>0</v>
      </c>
      <c r="CZ12" s="99">
        <f>IF(ISNA(VLOOKUP($A12,'[2]1516 Exp_Rev Access'!$F$7:$GB$306,84,FALSE)),"",VLOOKUP($A12,'[2]1516 Exp_Rev Access'!$F$7:$GB$306,84,FALSE))</f>
        <v>0</v>
      </c>
      <c r="DA12" s="99">
        <f>IF(ISNA(VLOOKUP($A12,'[2]1516 Exp_Rev Access'!$F$7:$GB$306,85,FALSE)),"",VLOOKUP($A12,'[2]1516 Exp_Rev Access'!$F$7:$GB$306,85,FALSE))</f>
        <v>572327.49</v>
      </c>
      <c r="DB12" s="99">
        <f>IF(ISNA(VLOOKUP($A12,'[2]1516 Exp_Rev Access'!$F$7:$GB$306,86,FALSE)),"",VLOOKUP($A12,'[2]1516 Exp_Rev Access'!$F$7:$GB$306,86,FALSE))</f>
        <v>0</v>
      </c>
      <c r="DC12" s="99">
        <f>IF(ISNA(VLOOKUP($A12,'[2]1516 Exp_Rev Access'!$F$7:$GB$306,87,FALSE)),"",VLOOKUP($A12,'[2]1516 Exp_Rev Access'!$F$7:$GB$306,87,FALSE))</f>
        <v>0</v>
      </c>
      <c r="DD12" s="99">
        <f>IF(ISNA(VLOOKUP($A12,'[2]1516 Exp_Rev Access'!$F$7:$GB$306,88,FALSE)),"",VLOOKUP($A12,'[2]1516 Exp_Rev Access'!$F$7:$GB$306,88,FALSE))</f>
        <v>0</v>
      </c>
      <c r="DE12" s="99">
        <f>IF(ISNA(VLOOKUP($A12,'[2]1516 Exp_Rev Access'!$F$7:$GB$306,89,FALSE)),"",VLOOKUP($A12,'[2]1516 Exp_Rev Access'!$F$7:$GB$306,89,FALSE))</f>
        <v>0</v>
      </c>
      <c r="DF12" s="99">
        <f>IF(ISNA(VLOOKUP($A12,'[2]1516 Exp_Rev Access'!$F$7:$GB$306,90,FALSE)),"",VLOOKUP($A12,'[2]1516 Exp_Rev Access'!$F$7:$GB$306,90,FALSE))</f>
        <v>47809.919999999998</v>
      </c>
      <c r="DG12" s="99">
        <f>IF(ISNA(VLOOKUP($A12,'[2]1516 Exp_Rev Access'!$F$7:$GB$306,91,FALSE)),"",VLOOKUP($A12,'[2]1516 Exp_Rev Access'!$F$7:$GB$306,91,FALSE))</f>
        <v>161565.35</v>
      </c>
      <c r="DH12" s="99">
        <f>IF(ISNA(VLOOKUP($A12,'[2]1516 Exp_Rev Access'!$F$7:$GB$306,92,FALSE)),"",VLOOKUP($A12,'[2]1516 Exp_Rev Access'!$F$7:$GB$306,92,FALSE))</f>
        <v>7372612.3499999996</v>
      </c>
      <c r="DI12" s="99">
        <f>IF(ISNA(VLOOKUP($A12,'[2]1516 Exp_Rev Access'!$F$7:$GB$306,93,FALSE)),"",VLOOKUP($A12,'[2]1516 Exp_Rev Access'!$F$7:$GB$306,93,FALSE))</f>
        <v>0</v>
      </c>
      <c r="DJ12" s="99">
        <f>IF(ISNA(VLOOKUP($A12,'[2]1516 Exp_Rev Access'!$F$7:$GB$306,94,FALSE)),"",VLOOKUP($A12,'[2]1516 Exp_Rev Access'!$F$7:$GB$306,94,FALSE))</f>
        <v>91146.87</v>
      </c>
      <c r="DK12" s="99">
        <f>IF(ISNA(VLOOKUP($A12,'[2]1516 Exp_Rev Access'!$F$7:$GB$306,95,FALSE)),"",VLOOKUP($A12,'[2]1516 Exp_Rev Access'!$F$7:$GB$306,95,FALSE))</f>
        <v>0</v>
      </c>
      <c r="DL12" s="99">
        <f>IF(ISNA(VLOOKUP($A12,'[2]1516 Exp_Rev Access'!$F$7:$GB$306,96,FALSE)),"",VLOOKUP($A12,'[2]1516 Exp_Rev Access'!$F$7:$GB$306,96,FALSE))</f>
        <v>0</v>
      </c>
      <c r="DM12" s="99">
        <f>IF(ISNA(VLOOKUP($A12,'[2]1516 Exp_Rev Access'!$F$7:$GB$306,97,FALSE)),"",VLOOKUP($A12,'[2]1516 Exp_Rev Access'!$F$7:$GB$306,97,FALSE))</f>
        <v>0</v>
      </c>
      <c r="DN12" s="99">
        <f>IF(ISNA(VLOOKUP($A12,'[2]1516 Exp_Rev Access'!$F$7:$GB$306,98,FALSE)),"",VLOOKUP($A12,'[2]1516 Exp_Rev Access'!$F$7:$GB$306,98,FALSE))</f>
        <v>0</v>
      </c>
      <c r="DO12" s="99">
        <f>IF(ISNA(VLOOKUP($A12,'[2]1516 Exp_Rev Access'!$F$7:$GB$306,99,FALSE)),"",VLOOKUP($A12,'[2]1516 Exp_Rev Access'!$F$7:$GB$306,99,FALSE))</f>
        <v>0</v>
      </c>
      <c r="DP12" s="99">
        <f>IF(ISNA(VLOOKUP($A12,'[2]1516 Exp_Rev Access'!$F$7:$GB$306,100,FALSE)),"",VLOOKUP($A12,'[2]1516 Exp_Rev Access'!$F$7:$GB$306,100,FALSE))</f>
        <v>0</v>
      </c>
      <c r="DQ12" s="99">
        <f>IF(ISNA(VLOOKUP($A12,'[2]1516 Exp_Rev Access'!$F$7:$GB$306,101,FALSE)),"",VLOOKUP($A12,'[2]1516 Exp_Rev Access'!$F$7:$GB$306,101,FALSE))</f>
        <v>0</v>
      </c>
      <c r="DR12" s="99">
        <f>IF(ISNA(VLOOKUP($A12,'[2]1516 Exp_Rev Access'!$F$7:$GB$306,102,FALSE)),"",VLOOKUP($A12,'[2]1516 Exp_Rev Access'!$F$7:$GB$306,102,FALSE))</f>
        <v>0</v>
      </c>
      <c r="DS12" s="99">
        <f>IF(ISNA(VLOOKUP($A12,'[2]1516 Exp_Rev Access'!$F$7:$GB$306,103,FALSE)),"",VLOOKUP($A12,'[2]1516 Exp_Rev Access'!$F$7:$GB$306,103,FALSE))</f>
        <v>0</v>
      </c>
      <c r="DT12" s="99">
        <f>IF(ISNA(VLOOKUP($A12,'[2]1516 Exp_Rev Access'!$F$7:$GB$306,104,FALSE)),"",VLOOKUP($A12,'[2]1516 Exp_Rev Access'!$F$7:$GB$306,104,FALSE))</f>
        <v>0</v>
      </c>
      <c r="DU12" s="99">
        <f>IF(ISNA(VLOOKUP($A12,'[2]1516 Exp_Rev Access'!$F$7:$GB$306,105,FALSE)),"",VLOOKUP($A12,'[2]1516 Exp_Rev Access'!$F$7:$GB$306,105,FALSE))</f>
        <v>0</v>
      </c>
      <c r="DV12" s="99">
        <f>IF(ISNA(VLOOKUP($A12,'[2]1516 Exp_Rev Access'!$F$7:$GB$306,106,FALSE)),"",VLOOKUP($A12,'[2]1516 Exp_Rev Access'!$F$7:$GB$306,106,FALSE))</f>
        <v>0</v>
      </c>
      <c r="DW12" s="99">
        <f>IF(ISNA(VLOOKUP($A12,'[2]1516 Exp_Rev Access'!$F$7:$GB$306,107,FALSE)),"",VLOOKUP($A12,'[2]1516 Exp_Rev Access'!$F$7:$GB$306,107,FALSE))</f>
        <v>0</v>
      </c>
      <c r="DX12" s="99">
        <f>IF(ISNA(VLOOKUP($A12,'[2]1516 Exp_Rev Access'!$F$7:$GB$306,108,FALSE)),"",VLOOKUP($A12,'[2]1516 Exp_Rev Access'!$F$7:$GB$306,108,FALSE))</f>
        <v>0</v>
      </c>
      <c r="DY12" s="99">
        <f>IF(ISNA(VLOOKUP($A12,'[2]1516 Exp_Rev Access'!$F$7:$GB$306,109,FALSE)),"",VLOOKUP($A12,'[2]1516 Exp_Rev Access'!$F$7:$GB$306,109,FALSE))</f>
        <v>0</v>
      </c>
      <c r="DZ12" s="99">
        <f>IF(ISNA(VLOOKUP($A12,'[2]1516 Exp_Rev Access'!$F$7:$GB$306,110,FALSE)),"",VLOOKUP($A12,'[2]1516 Exp_Rev Access'!$F$7:$GB$306,110,FALSE))</f>
        <v>0</v>
      </c>
      <c r="EA12" s="99">
        <f>IF(ISNA(VLOOKUP($A12,'[2]1516 Exp_Rev Access'!$F$7:$GB$306,111,FALSE)),"",VLOOKUP($A12,'[2]1516 Exp_Rev Access'!$F$7:$GB$306,111,FALSE))</f>
        <v>0</v>
      </c>
      <c r="EB12" s="99">
        <f>IF(ISNA(VLOOKUP($A12,'[2]1516 Exp_Rev Access'!$F$7:$GB$306,112,FALSE)),"",VLOOKUP($A12,'[2]1516 Exp_Rev Access'!$F$7:$GB$306,112,FALSE))</f>
        <v>0</v>
      </c>
      <c r="EC12" s="99">
        <f>IF(ISNA(VLOOKUP($A12,'[2]1516 Exp_Rev Access'!$F$7:$GB$306,113,FALSE)),"",VLOOKUP($A12,'[2]1516 Exp_Rev Access'!$F$7:$GB$306,113,FALSE))</f>
        <v>0</v>
      </c>
      <c r="ED12" s="99">
        <f>IF(ISNA(VLOOKUP($A12,'[2]1516 Exp_Rev Access'!$F$7:$GB$306,114,FALSE)),"",VLOOKUP($A12,'[2]1516 Exp_Rev Access'!$F$7:$GB$306,114,FALSE))</f>
        <v>0</v>
      </c>
      <c r="EE12" s="99">
        <f>IF(ISNA(VLOOKUP($A12,'[2]1516 Exp_Rev Access'!$F$7:$GB$306,115,FALSE)),"",VLOOKUP($A12,'[2]1516 Exp_Rev Access'!$F$7:$GB$306,115,FALSE))</f>
        <v>0</v>
      </c>
      <c r="EF12" s="99">
        <f>IF(ISNA(VLOOKUP($A12,'[2]1516 Exp_Rev Access'!$F$7:$GB$306,116,FALSE)),"",VLOOKUP($A12,'[2]1516 Exp_Rev Access'!$F$7:$GB$306,116,FALSE))</f>
        <v>71617</v>
      </c>
      <c r="EG12" s="99">
        <f>IF(ISNA(VLOOKUP($A12,'[2]1516 Exp_Rev Access'!$F$7:$GB$306,117,FALSE)),"",VLOOKUP($A12,'[2]1516 Exp_Rev Access'!$F$7:$GB$306,117,FALSE))</f>
        <v>0</v>
      </c>
      <c r="EH12" s="99">
        <f>IF(ISNA(VLOOKUP($A12,'[2]1516 Exp_Rev Access'!$F$7:$GB$306,118,FALSE)),"",VLOOKUP($A12,'[2]1516 Exp_Rev Access'!$F$7:$GB$306,118,FALSE))</f>
        <v>0</v>
      </c>
      <c r="EI12" s="99">
        <f>IF(ISNA(VLOOKUP($A12,'[2]1516 Exp_Rev Access'!$F$7:$GB$306,119,FALSE)),"",VLOOKUP($A12,'[2]1516 Exp_Rev Access'!$F$7:$GB$306,119,FALSE))</f>
        <v>0</v>
      </c>
      <c r="EJ12" s="99">
        <f>IF(ISNA(VLOOKUP($A12,'[2]1516 Exp_Rev Access'!$F$7:$GB$306,120,FALSE)),"",VLOOKUP($A12,'[2]1516 Exp_Rev Access'!$F$7:$GB$306,120,FALSE))</f>
        <v>0</v>
      </c>
      <c r="EK12" s="99">
        <f>IF(ISNA(VLOOKUP($A12,'[2]1516 Exp_Rev Access'!$F$7:$GB$306,121,FALSE)),"",VLOOKUP($A12,'[2]1516 Exp_Rev Access'!$F$7:$GB$306,121,FALSE))</f>
        <v>0</v>
      </c>
      <c r="EL12" s="99">
        <f>IF(ISNA(VLOOKUP($A12,'[2]1516 Exp_Rev Access'!$F$7:$GB$306,122,FALSE)),"",VLOOKUP($A12,'[2]1516 Exp_Rev Access'!$F$7:$GB$306,122,FALSE))</f>
        <v>0</v>
      </c>
      <c r="EM12" s="99">
        <f>IF(ISNA(VLOOKUP($A12,'[2]1516 Exp_Rev Access'!$F$7:$GB$306,123,FALSE)),"",VLOOKUP($A12,'[2]1516 Exp_Rev Access'!$F$7:$GB$306,123,FALSE))</f>
        <v>40802.230000000003</v>
      </c>
      <c r="EN12" s="99">
        <f>IF(ISNA(VLOOKUP($A12,'[2]1516 Exp_Rev Access'!$F$7:$GB$306,124,FALSE)),"",VLOOKUP($A12,'[2]1516 Exp_Rev Access'!$F$7:$GB$306,124,FALSE))</f>
        <v>0</v>
      </c>
      <c r="EO12" s="99">
        <f>IF(ISNA(VLOOKUP($A12,'[2]1516 Exp_Rev Access'!$F$7:$GB$306,125,FALSE)),"",VLOOKUP($A12,'[2]1516 Exp_Rev Access'!$F$7:$GB$306,125,FALSE))</f>
        <v>0</v>
      </c>
      <c r="EP12" s="99">
        <f>IF(ISNA(VLOOKUP($A12,'[2]1516 Exp_Rev Access'!$F$7:$GB$306,126,FALSE)),"",VLOOKUP($A12,'[2]1516 Exp_Rev Access'!$F$7:$GB$306,126,FALSE))</f>
        <v>0</v>
      </c>
      <c r="EQ12" s="99">
        <f>IF(ISNA(VLOOKUP($A12,'[2]1516 Exp_Rev Access'!$F$7:$GB$306,127,FALSE)),"",VLOOKUP($A12,'[2]1516 Exp_Rev Access'!$F$7:$GB$306,127,FALSE))</f>
        <v>0</v>
      </c>
      <c r="ER12" s="99">
        <f>IF(ISNA(VLOOKUP($A12,'[2]1516 Exp_Rev Access'!$F$7:$GB$306,128,FALSE)),"",VLOOKUP($A12,'[2]1516 Exp_Rev Access'!$F$7:$GB$306,128,FALSE))</f>
        <v>0</v>
      </c>
      <c r="ES12" s="99">
        <f>IF(ISNA(VLOOKUP($A12,'[2]1516 Exp_Rev Access'!$F$7:$GB$306,129,FALSE)),"",VLOOKUP($A12,'[2]1516 Exp_Rev Access'!$F$7:$GB$306,129,FALSE))</f>
        <v>1259495.1000000001</v>
      </c>
      <c r="ET12" s="99">
        <f>IF(ISNA(VLOOKUP($A12,'[2]1516 Exp_Rev Access'!$F$7:$GB$306,130,FALSE)),"",VLOOKUP($A12,'[2]1516 Exp_Rev Access'!$F$7:$GB$306,130,FALSE))</f>
        <v>0</v>
      </c>
      <c r="EU12" s="99">
        <f>IF(ISNA(VLOOKUP($A12,'[2]1516 Exp_Rev Access'!$F$7:$GB$306,131,FALSE)),"",VLOOKUP($A12,'[2]1516 Exp_Rev Access'!$F$7:$GB$306,131,FALSE))</f>
        <v>33216.839999999997</v>
      </c>
      <c r="EV12" s="99">
        <f>IF(ISNA(VLOOKUP($A12,'[2]1516 Exp_Rev Access'!$F$7:$GB$306,132,FALSE)),"",VLOOKUP($A12,'[2]1516 Exp_Rev Access'!$F$7:$GB$306,132,FALSE))</f>
        <v>0</v>
      </c>
      <c r="EW12" s="99">
        <f>IF(ISNA(VLOOKUP($A12,'[2]1516 Exp_Rev Access'!$F$7:$GB$306,133,FALSE)),"",VLOOKUP($A12,'[2]1516 Exp_Rev Access'!$F$7:$GB$306,133,FALSE))</f>
        <v>0</v>
      </c>
      <c r="EX12" s="99">
        <f>IF(ISNA(VLOOKUP($A12,'[2]1516 Exp_Rev Access'!$F$7:$GB$306,134,FALSE)),"",VLOOKUP($A12,'[2]1516 Exp_Rev Access'!$F$7:$GB$306,134,FALSE))</f>
        <v>0</v>
      </c>
      <c r="EY12" s="99">
        <f>IF(ISNA(VLOOKUP($A12,'[2]1516 Exp_Rev Access'!$F$7:$GB$306,135,FALSE)),"",VLOOKUP($A12,'[2]1516 Exp_Rev Access'!$F$7:$GB$306,135,FALSE))</f>
        <v>0</v>
      </c>
      <c r="EZ12" s="99">
        <f>IF(ISNA(VLOOKUP($A12,'[2]1516 Exp_Rev Access'!$F$7:$GB$306,136,FALSE)),"",VLOOKUP($A12,'[2]1516 Exp_Rev Access'!$F$7:$GB$306,136,FALSE))</f>
        <v>0</v>
      </c>
      <c r="FA12" s="99">
        <f>IF(ISNA(VLOOKUP($A12,'[2]1516 Exp_Rev Access'!$F$7:$GB$306,137,FALSE)),"",VLOOKUP($A12,'[2]1516 Exp_Rev Access'!$F$7:$GB$306,137,FALSE))</f>
        <v>0</v>
      </c>
      <c r="FB12" s="99">
        <f>IF(ISNA(VLOOKUP($A12,'[2]1516 Exp_Rev Access'!$F$7:$GB$306,138,FALSE)),"",VLOOKUP($A12,'[2]1516 Exp_Rev Access'!$F$7:$GB$306,138,FALSE))</f>
        <v>0</v>
      </c>
      <c r="FC12" s="99">
        <f>IF(ISNA(VLOOKUP($A12,'[2]1516 Exp_Rev Access'!$F$7:$GB$306,139,FALSE)),"",VLOOKUP($A12,'[2]1516 Exp_Rev Access'!$F$7:$GB$306,139,FALSE))</f>
        <v>0</v>
      </c>
      <c r="FD12" s="99">
        <f>IF(ISNA(VLOOKUP($A12,'[2]1516 Exp_Rev Access'!$F$7:$FS$306,140,FALSE)),"",VLOOKUP($A12,'[2]1516 Exp_Rev Access'!$F$7:$FS$306,140,FALSE))</f>
        <v>0</v>
      </c>
      <c r="FE12" s="99">
        <f>IF(ISNA(VLOOKUP($A12,'[2]1516 Exp_Rev Access'!$F$7:$FS$306,141,FALSE)),"",VLOOKUP($A12,'[2]1516 Exp_Rev Access'!$F$7:$FS$306,141,FALSE))</f>
        <v>0</v>
      </c>
      <c r="FF12" s="99">
        <f>IF(ISNA(VLOOKUP($A12,'[2]1516 Exp_Rev Access'!$F$7:$FS$306,142,FALSE)),"",VLOOKUP($A12,'[2]1516 Exp_Rev Access'!$F$7:$FS$306,142,FALSE))</f>
        <v>0</v>
      </c>
      <c r="FG12" s="99">
        <f>IF(ISNA(VLOOKUP($A12,'[2]1516 Exp_Rev Access'!$F$7:$FS$306,143,FALSE)),"",VLOOKUP($A12,'[2]1516 Exp_Rev Access'!$F$7:$FS$306,143,FALSE))</f>
        <v>0</v>
      </c>
      <c r="FH12" s="99">
        <f>IF(ISNA(VLOOKUP($A12,'[2]1516 Exp_Rev Access'!$F$7:$FS$306,144,FALSE)),"",VLOOKUP($A12,'[2]1516 Exp_Rev Access'!$F$7:$FS$306,144,FALSE))</f>
        <v>0</v>
      </c>
      <c r="FI12" s="99">
        <f>IF(ISNA(VLOOKUP($A12,'[2]1516 Exp_Rev Access'!$F$7:$FS$306,145,FALSE)),"",VLOOKUP($A12,'[2]1516 Exp_Rev Access'!$F$7:$FS$306,145,FALSE))</f>
        <v>0</v>
      </c>
      <c r="FJ12" s="99">
        <f>IF(ISNA(VLOOKUP($A12,'[2]1516 Exp_Rev Access'!$F$7:$FS$306,146,FALSE)),"",VLOOKUP($A12,'[2]1516 Exp_Rev Access'!$F$7:$FS$306,146,FALSE))</f>
        <v>0</v>
      </c>
      <c r="FK12" s="99">
        <f>IF(ISNA(VLOOKUP($A12,'[2]1516 Exp_Rev Access'!$F$7:$FS$306,147,FALSE)),"",VLOOKUP($A12,'[2]1516 Exp_Rev Access'!$F$7:$FS$306,147,FALSE))</f>
        <v>0</v>
      </c>
      <c r="FL12" s="99">
        <f>IF(ISNA(VLOOKUP($A12,'[2]1516 Exp_Rev Access'!$F$7:$FS$306,148,FALSE)),"",VLOOKUP($A12,'[2]1516 Exp_Rev Access'!$F$7:$FS$306,148,FALSE))</f>
        <v>0</v>
      </c>
      <c r="FM12" s="99">
        <f>IF(ISNA(VLOOKUP($A12,'[2]1516 Exp_Rev Access'!$F$7:$FS$306,149,FALSE)),"",VLOOKUP($A12,'[2]1516 Exp_Rev Access'!$F$7:$FS$306,149,FALSE))</f>
        <v>0</v>
      </c>
      <c r="FN12" s="99">
        <f>IF(ISNA(VLOOKUP($A12,'[2]1516 Exp_Rev Access'!$F$7:$FS$306,150,FALSE)),"",VLOOKUP($A12,'[2]1516 Exp_Rev Access'!$F$7:$FS$306,150,FALSE))</f>
        <v>0</v>
      </c>
      <c r="FO12" s="99">
        <f>IF(ISNA(VLOOKUP($A12,'[2]1516 Exp_Rev Access'!$F$7:$FS$306,151,FALSE)),"",VLOOKUP($A12,'[2]1516 Exp_Rev Access'!$F$7:$FS$306,151,FALSE))</f>
        <v>0</v>
      </c>
      <c r="FP12" s="99">
        <f>IF(ISNA(VLOOKUP($A12,'[2]1516 Exp_Rev Access'!$F$7:$FS$306,152,FALSE)),"",VLOOKUP($A12,'[2]1516 Exp_Rev Access'!$F$7:$FS$306,152,FALSE))</f>
        <v>0</v>
      </c>
      <c r="FQ12" s="99">
        <f>IF(ISNA(VLOOKUP($A12,'[2]1516 Exp_Rev Access'!$F$7:$FS$306,153,FALSE)),"",VLOOKUP($A12,'[2]1516 Exp_Rev Access'!$F$7:$FS$306,153,FALSE))</f>
        <v>933821.93</v>
      </c>
      <c r="FR12" s="101">
        <f t="shared" si="33"/>
        <v>24525389.91</v>
      </c>
      <c r="FS12" s="72">
        <f t="shared" si="34"/>
        <v>7.7735962581162374E-2</v>
      </c>
      <c r="FT12" s="94">
        <f t="shared" si="35"/>
        <v>892.32362507940729</v>
      </c>
      <c r="FU12" s="99">
        <f>IF(ISNA(VLOOKUP($A12,'[2]1516 Exp_Rev Access'!$F$7:$GB$306,154,FALSE)),"",VLOOKUP($A12,'[2]1516 Exp_Rev Access'!$F$7:$GB$306,154,FALSE))</f>
        <v>4860.97</v>
      </c>
      <c r="FV12" s="99">
        <f>IF(ISNA(VLOOKUP($A12,'[2]1516 Exp_Rev Access'!$F$7:$GB$306,155,FALSE)),"",VLOOKUP($A12,'[2]1516 Exp_Rev Access'!$F$7:$GB$306,155,FALSE))</f>
        <v>1113.6500000000001</v>
      </c>
      <c r="FW12" s="99">
        <f>IF(ISNA(VLOOKUP($A12,'[2]1516 Exp_Rev Access'!$F$7:$GB$306,156,FALSE)),"",VLOOKUP($A12,'[2]1516 Exp_Rev Access'!$F$7:$GB$306,156,FALSE))</f>
        <v>0</v>
      </c>
      <c r="FX12" s="99">
        <f>IF(ISNA(VLOOKUP($A12,'[2]1516 Exp_Rev Access'!$F$7:$GB$306,157,FALSE)),"",VLOOKUP($A12,'[2]1516 Exp_Rev Access'!$F$7:$GB$306,157,FALSE))</f>
        <v>0</v>
      </c>
      <c r="FY12" s="99">
        <f>IF(ISNA(VLOOKUP($A12,'[2]1516 Exp_Rev Access'!$F$7:$GB$306,158,FALSE)),"",VLOOKUP($A12,'[2]1516 Exp_Rev Access'!$F$7:$GB$306,158,FALSE))</f>
        <v>0</v>
      </c>
      <c r="FZ12" s="99">
        <f>IF(ISNA(VLOOKUP($A12,'[2]1516 Exp_Rev Access'!$F$7:$GB$306,159,FALSE)),"",VLOOKUP($A12,'[2]1516 Exp_Rev Access'!$F$7:$GB$306,159,FALSE))</f>
        <v>0</v>
      </c>
      <c r="GA12" s="99">
        <f>IF(ISNA(VLOOKUP($A12,'[2]1516 Exp_Rev Access'!$F$7:$GB$306,160,FALSE)),"",VLOOKUP($A12,'[2]1516 Exp_Rev Access'!$F$7:$GB$306,160,FALSE))</f>
        <v>0</v>
      </c>
      <c r="GB12" s="99">
        <f>IF(ISNA(VLOOKUP($A12,'[2]1516 Exp_Rev Access'!$F$7:$GB$306,161,FALSE)),"",VLOOKUP($A12,'[2]1516 Exp_Rev Access'!$F$7:$GB$306,161,FALSE))</f>
        <v>0</v>
      </c>
      <c r="GC12" s="99">
        <f>IF(ISNA(VLOOKUP($A12,'[2]1516 Exp_Rev Access'!$F$7:$GB$306,162,FALSE)),"",VLOOKUP($A12,'[2]1516 Exp_Rev Access'!$F$7:$GB$306,162,FALSE))</f>
        <v>0</v>
      </c>
      <c r="GD12" s="99">
        <f>IF(ISNA(VLOOKUP($A12,'[2]1516 Exp_Rev Access'!$F$7:$GB$306,163,FALSE)),"",VLOOKUP($A12,'[2]1516 Exp_Rev Access'!$F$7:$GB$306,163,FALSE))</f>
        <v>0</v>
      </c>
      <c r="GE12" s="99">
        <f>IF(ISNA(VLOOKUP($A12,'[2]1516 Exp_Rev Access'!$F$7:$GB$306,164,FALSE)),"",VLOOKUP($A12,'[2]1516 Exp_Rev Access'!$F$7:$GB$306,164,FALSE))</f>
        <v>32752.73</v>
      </c>
      <c r="GF12" s="99">
        <f>IF(ISNA(VLOOKUP($A12,'[2]1516 Exp_Rev Access'!$F$7:$GB$306,165,FALSE)),"",VLOOKUP($A12,'[2]1516 Exp_Rev Access'!$F$7:$GB$306,165,FALSE))</f>
        <v>0</v>
      </c>
      <c r="GG12" s="99">
        <f>IF(ISNA(VLOOKUP($A12,'[2]1516 Exp_Rev Access'!$F$7:$GB$306,166,FALSE)),"",VLOOKUP($A12,'[2]1516 Exp_Rev Access'!$F$7:$GB$306,166,FALSE))</f>
        <v>0</v>
      </c>
      <c r="GH12" s="99">
        <f>IF(ISNA(VLOOKUP($A12,'[2]1516 Exp_Rev Access'!$F$7:$GB$306,167,FALSE)),"",VLOOKUP($A12,'[2]1516 Exp_Rev Access'!$F$7:$GB$306,167,FALSE))</f>
        <v>0</v>
      </c>
      <c r="GI12" s="99">
        <f>IF(ISNA(VLOOKUP($A12,'[2]1516 Exp_Rev Access'!$F$7:$GB$306,168,FALSE)),"",VLOOKUP($A12,'[2]1516 Exp_Rev Access'!$F$7:$GB$306,168,FALSE))</f>
        <v>0</v>
      </c>
      <c r="GJ12" s="99">
        <f>IF(ISNA(VLOOKUP($A12,'[2]1516 Exp_Rev Access'!$F$7:$GB$306,169,FALSE)),"",VLOOKUP($A12,'[2]1516 Exp_Rev Access'!$F$7:$GB$306,169,FALSE))</f>
        <v>146162.67000000001</v>
      </c>
      <c r="GK12" s="99">
        <f>IF(ISNA(VLOOKUP($A12,'[2]1516 Exp_Rev Access'!$F$7:$GB$306,170,FALSE)),"",VLOOKUP($A12,'[2]1516 Exp_Rev Access'!$F$7:$GB$306,170,FALSE))</f>
        <v>178488.77</v>
      </c>
      <c r="GL12" s="99">
        <f>IF(ISNA(VLOOKUP($A12,'[2]1516 Exp_Rev Access'!$F$7:$GB$306,171,FALSE)),"",VLOOKUP($A12,'[2]1516 Exp_Rev Access'!$F$7:$GB$306,171,FALSE))</f>
        <v>0</v>
      </c>
      <c r="GM12" s="99">
        <f>IF(ISNA(VLOOKUP($A12,'[2]1516 Exp_Rev Access'!$F$7:$GB$306,172,FALSE)),"",VLOOKUP($A12,'[2]1516 Exp_Rev Access'!$F$7:$GB$306,172,FALSE))</f>
        <v>0</v>
      </c>
      <c r="GN12" s="99">
        <f>IF(ISNA(VLOOKUP($A12,'[2]1516 Exp_Rev Access'!$F$7:$GB$306,173,FALSE)),"",VLOOKUP($A12,'[2]1516 Exp_Rev Access'!$F$7:$GB$306,173,FALSE))</f>
        <v>0</v>
      </c>
      <c r="GO12" s="99">
        <f>IF(ISNA(VLOOKUP($A12,'[2]1516 Exp_Rev Access'!$F$7:$GB$306,174,FALSE)),"",VLOOKUP($A12,'[2]1516 Exp_Rev Access'!$F$7:$GB$306,174,FALSE))</f>
        <v>0</v>
      </c>
      <c r="GP12" s="99">
        <f>IF(ISNA(VLOOKUP($A12,'[2]1516 Exp_Rev Access'!$F$7:$GB$306,175,FALSE)),"",VLOOKUP($A12,'[2]1516 Exp_Rev Access'!$F$7:$GB$306,175,FALSE))</f>
        <v>19832.349999999999</v>
      </c>
      <c r="GQ12" s="99">
        <f>IF(ISNA(VLOOKUP($A12,'[2]1516 Exp_Rev Access'!$F$7:$GB$306,176,FALSE)),"",VLOOKUP($A12,'[2]1516 Exp_Rev Access'!$F$7:$GB$306,176,FALSE))</f>
        <v>0</v>
      </c>
      <c r="GR12" s="99">
        <f>IF(ISNA(VLOOKUP($A12,'[2]1516 Exp_Rev Access'!$F$7:$GB$306,177,FALSE)),"",VLOOKUP($A12,'[2]1516 Exp_Rev Access'!$F$7:$GB$306,177,FALSE))</f>
        <v>0</v>
      </c>
      <c r="GS12" s="99">
        <f>IF(ISNA(VLOOKUP($A12,'[2]1516 Exp_Rev Access'!$F$7:$GB$306,178,FALSE)),"",VLOOKUP($A12,'[2]1516 Exp_Rev Access'!$F$7:$GB$306,178,FALSE))</f>
        <v>0</v>
      </c>
      <c r="GT12" s="101">
        <f t="shared" si="36"/>
        <v>383211.14</v>
      </c>
      <c r="GU12" s="72">
        <f t="shared" si="37"/>
        <v>1.2146305094043895E-3</v>
      </c>
      <c r="GV12" s="84">
        <f t="shared" si="38"/>
        <v>13.94262659515093</v>
      </c>
    </row>
    <row r="13" spans="1:206" customFormat="1" ht="12" customHeight="1" x14ac:dyDescent="0.2">
      <c r="A13" s="96" t="s">
        <v>182</v>
      </c>
      <c r="B13" s="69" t="s">
        <v>183</v>
      </c>
      <c r="C13" s="80">
        <f>IF(ISNA(VLOOKUP($A13,'[2]1516 enrollment_Rev_Exp by size'!$A$6:$G$320,3,FALSE)),"",VLOOKUP($A13,'[2]1516 enrollment_Rev_Exp by size'!$A$6:$G$320,3,FALSE))</f>
        <v>26508.34</v>
      </c>
      <c r="D13" s="97">
        <v>301968972.11000001</v>
      </c>
      <c r="E13" s="80">
        <f t="shared" si="16"/>
        <v>301968972.11000001</v>
      </c>
      <c r="F13" s="80">
        <f t="shared" si="17"/>
        <v>0</v>
      </c>
      <c r="G13" s="98">
        <f>IF(ISNA(VLOOKUP($A13,'[2]1516 Exp_Rev Access'!$F$7:$FS$306,2,FALSE)),"",VLOOKUP($A13,'[2]1516 Exp_Rev Access'!$F$7:$FS$306,2,FALSE))</f>
        <v>46277166.990000002</v>
      </c>
      <c r="H13" s="98">
        <f>IF(ISNA(VLOOKUP($A13,'[2]1516 Exp_Rev Access'!$F$7:$FS$306,3,FALSE)),"",VLOOKUP($A13,'[2]1516 Exp_Rev Access'!$F$7:$FS$306,3,FALSE))</f>
        <v>0</v>
      </c>
      <c r="I13" s="98">
        <f>IF(ISNA(VLOOKUP($A13,'[2]1516 Exp_Rev Access'!$F$7:$FS$306,4,FALSE)),"",VLOOKUP($A13,'[2]1516 Exp_Rev Access'!$F$7:$FS$306,4,FALSE))</f>
        <v>0</v>
      </c>
      <c r="J13" s="98">
        <f>IF(ISNA(VLOOKUP($A13,'[2]1516 Exp_Rev Access'!$F$7:$FS$306,5,FALSE)),"",VLOOKUP($A13,'[2]1516 Exp_Rev Access'!$F$7:$FS$306,5,FALSE))</f>
        <v>830.93</v>
      </c>
      <c r="K13" s="98">
        <f>IF(ISNA(VLOOKUP($A13,'[2]1516 Exp_Rev Access'!$F$7:$FS$306,6,FALSE)),"",VLOOKUP($A13,'[2]1516 Exp_Rev Access'!$F$7:$FS$306,6,FALSE))</f>
        <v>0</v>
      </c>
      <c r="L13" s="98">
        <f>IF(ISNA(VLOOKUP($A13,'[2]1516 Exp_Rev Access'!$F$7:$FS$306,7,FALSE)),"",VLOOKUP($A13,'[2]1516 Exp_Rev Access'!$F$7:$FS$306,7,FALSE))</f>
        <v>0</v>
      </c>
      <c r="M13" s="90">
        <f t="shared" si="18"/>
        <v>46277997.920000002</v>
      </c>
      <c r="N13" s="72">
        <f t="shared" si="19"/>
        <v>0.15325414924796327</v>
      </c>
      <c r="O13" s="73">
        <f t="shared" si="20"/>
        <v>1745.7901143564629</v>
      </c>
      <c r="P13" s="99">
        <f>IF(ISNA(VLOOKUP($A13,'[2]1516 Exp_Rev Access'!$F$7:$FS$306,8,FALSE)),"",VLOOKUP($A13,'[2]1516 Exp_Rev Access'!$F$7:$FS$306,8,FALSE))</f>
        <v>189440.8</v>
      </c>
      <c r="Q13" s="99">
        <f>IF(ISNA(VLOOKUP($A13,'[2]1516 Exp_Rev Access'!$F$7:$FS$306,9,FALSE)),"",VLOOKUP($A13,'[2]1516 Exp_Rev Access'!$F$7:$FS$306,9,FALSE))</f>
        <v>0</v>
      </c>
      <c r="R13" s="99">
        <f>IF(ISNA(VLOOKUP($A13,'[2]1516 Exp_Rev Access'!$F$7:$FS$306,10,FALSE)),"",VLOOKUP($A13,'[2]1516 Exp_Rev Access'!$F$7:$FS$306,10,FALSE))</f>
        <v>0</v>
      </c>
      <c r="S13" s="99">
        <f>IF(ISNA(VLOOKUP($A13,'[2]1516 Exp_Rev Access'!$F$7:$FS$306,11,FALSE)),"",VLOOKUP($A13,'[2]1516 Exp_Rev Access'!$F$7:$FS$306,11,FALSE))</f>
        <v>33984.589999999997</v>
      </c>
      <c r="T13" s="99">
        <f>IF(ISNA(VLOOKUP($A13,'[2]1516 Exp_Rev Access'!$F$7:$FS$306,12,FALSE)),"",VLOOKUP($A13,'[2]1516 Exp_Rev Access'!$F$7:$FS$306,12,FALSE))</f>
        <v>104045</v>
      </c>
      <c r="U13" s="99">
        <f>IF(ISNA(VLOOKUP($A13,'[2]1516 Exp_Rev Access'!$F$7:$FS$306,13,FALSE)),"",VLOOKUP($A13,'[2]1516 Exp_Rev Access'!$F$7:$FS$306,13,FALSE))</f>
        <v>45643.5</v>
      </c>
      <c r="V13" s="99">
        <f>IF(ISNA(VLOOKUP($A13,'[2]1516 Exp_Rev Access'!$F$7:$FS$306,14,FALSE)),"",VLOOKUP($A13,'[2]1516 Exp_Rev Access'!$F$7:$FS$306,14,FALSE))</f>
        <v>0</v>
      </c>
      <c r="W13" s="99">
        <f>IF(ISNA(VLOOKUP($A13,'[2]1516 Exp_Rev Access'!$F$7:$FS$306,15,FALSE)),"",VLOOKUP($A13,'[2]1516 Exp_Rev Access'!$F$7:$FS$306,15,FALSE))</f>
        <v>0</v>
      </c>
      <c r="X13" s="99">
        <f>IF(ISNA(VLOOKUP($A13,'[2]1516 Exp_Rev Access'!$F$7:$FS$306,16,FALSE)),"",VLOOKUP($A13,'[2]1516 Exp_Rev Access'!$F$7:$FS$306,16,FALSE))</f>
        <v>820001.47</v>
      </c>
      <c r="Y13" s="99">
        <f>IF(ISNA(VLOOKUP($A13,'[2]1516 Exp_Rev Access'!$F$7:$FS$306,17,FALSE)),"",VLOOKUP($A13,'[2]1516 Exp_Rev Access'!$F$7:$FS$306,17,FALSE))</f>
        <v>8934.24</v>
      </c>
      <c r="Z13" s="99">
        <f>IF(ISNA(VLOOKUP($A13,'[2]1516 Exp_Rev Access'!$F$7:$FS$306,18,FALSE)),"",VLOOKUP($A13,'[2]1516 Exp_Rev Access'!$F$7:$FS$306,18,FALSE))</f>
        <v>115617.08</v>
      </c>
      <c r="AA13" s="99">
        <f>IF(ISNA(VLOOKUP($A13,'[2]1516 Exp_Rev Access'!$F$7:$FS$306,19,FALSE)),"",VLOOKUP($A13,'[2]1516 Exp_Rev Access'!$F$7:$FS$306,19,FALSE))</f>
        <v>0</v>
      </c>
      <c r="AB13" s="99">
        <f>IF(ISNA(VLOOKUP($A13,'[2]1516 Exp_Rev Access'!$F$7:$FS$306,20,FALSE)),"",VLOOKUP($A13,'[2]1516 Exp_Rev Access'!$F$7:$FS$306,20,FALSE))</f>
        <v>209611.08</v>
      </c>
      <c r="AC13" s="99">
        <f>IF(ISNA(VLOOKUP($A13,'[2]1516 Exp_Rev Access'!$F$7:$FS$306,21,FALSE)),"",VLOOKUP($A13,'[2]1516 Exp_Rev Access'!$F$7:$FS$306,21,FALSE))</f>
        <v>1989948.79</v>
      </c>
      <c r="AD13" s="99">
        <f>IF(ISNA(VLOOKUP($A13,'[2]1516 Exp_Rev Access'!$F$7:$FS$306,22,FALSE)),"",VLOOKUP($A13,'[2]1516 Exp_Rev Access'!$F$7:$FS$306,22,FALSE))</f>
        <v>206535.77</v>
      </c>
      <c r="AE13" s="99">
        <f>IF(ISNA(VLOOKUP($A13,'[2]1516 Exp_Rev Access'!$F$7:$FS$306,23,FALSE)),"",VLOOKUP($A13,'[2]1516 Exp_Rev Access'!$F$7:$FS$306,23,FALSE))</f>
        <v>0</v>
      </c>
      <c r="AF13" s="99">
        <f>IF(ISNA(VLOOKUP($A13,'[2]1516 Exp_Rev Access'!$F$7:$FS$306,24,FALSE)),"",VLOOKUP($A13,'[2]1516 Exp_Rev Access'!$F$7:$FS$306,24,FALSE))</f>
        <v>231139.28</v>
      </c>
      <c r="AG13" s="99">
        <f>IF(ISNA(VLOOKUP($A13,'[2]1516 Exp_Rev Access'!$F$7:$FS$306,25,FALSE)),"",VLOOKUP($A13,'[2]1516 Exp_Rev Access'!$F$7:$FS$306,25,FALSE))</f>
        <v>32950.25</v>
      </c>
      <c r="AH13" s="99">
        <f>IF(ISNA(VLOOKUP($A13,'[2]1516 Exp_Rev Access'!$F$7:$FS$306,26,FALSE)),"",VLOOKUP($A13,'[2]1516 Exp_Rev Access'!$F$7:$FS$306,26,FALSE))</f>
        <v>187930.79</v>
      </c>
      <c r="AI13" s="99">
        <f>IF(ISNA(VLOOKUP($A13,'[2]1516 Exp_Rev Access'!$F$7:$FS$306,27,FALSE)),"",VLOOKUP($A13,'[2]1516 Exp_Rev Access'!$F$7:$FS$306,27,FALSE))</f>
        <v>29091.96</v>
      </c>
      <c r="AJ13" s="99">
        <f>IF(ISNA(VLOOKUP($A13,'[2]1516 Exp_Rev Access'!$F$7:$FS$306,28,FALSE)),"",VLOOKUP($A13,'[2]1516 Exp_Rev Access'!$F$7:$FS$306,28,FALSE))</f>
        <v>446969.14</v>
      </c>
      <c r="AK13" s="99">
        <f>IF(ISNA(VLOOKUP($A13,'[2]1516 Exp_Rev Access'!$F$7:$FS$306,29,FALSE)),"",VLOOKUP($A13,'[2]1516 Exp_Rev Access'!$F$7:$FS$306,29,FALSE))</f>
        <v>220131.91</v>
      </c>
      <c r="AL13" s="100">
        <f t="shared" si="21"/>
        <v>4871975.6499999994</v>
      </c>
      <c r="AM13" s="72">
        <f t="shared" si="22"/>
        <v>1.6134027333858846E-2</v>
      </c>
      <c r="AN13" s="94">
        <f t="shared" si="23"/>
        <v>183.79029580879072</v>
      </c>
      <c r="AO13" s="99">
        <f>IF(ISNA(VLOOKUP($A13,'[2]1516 Exp_Rev Access'!$F$7:$GB$306,30,FALSE)),"",VLOOKUP($A13,'[2]1516 Exp_Rev Access'!$F$7:$FS$306,30,FALSE))</f>
        <v>162957909.69</v>
      </c>
      <c r="AP13" s="99">
        <f>IF(ISNA(VLOOKUP($A13,'[2]1516 Exp_Rev Access'!$F$7:$GB$306,31,FALSE)),"",VLOOKUP($A13,'[2]1516 Exp_Rev Access'!$F$7:$FS$306,31,FALSE))</f>
        <v>4374789.55</v>
      </c>
      <c r="AQ13" s="99">
        <f>IF(ISNA(VLOOKUP($A13,'[2]1516 Exp_Rev Access'!$F$7:$GB$306,32,FALSE)),"",VLOOKUP($A13,'[2]1516 Exp_Rev Access'!$F$7:$FS$306,32,FALSE))</f>
        <v>16361618.4</v>
      </c>
      <c r="AR13" s="99">
        <f>IF(ISNA(VLOOKUP($A13,'[2]1516 Exp_Rev Access'!$F$7:$GB$306,33,FALSE)),"",VLOOKUP($A13,'[2]1516 Exp_Rev Access'!$F$7:$FS$306,33,FALSE))</f>
        <v>11056.56</v>
      </c>
      <c r="AS13" s="99">
        <f>IF(ISNA(VLOOKUP($A13,'[2]1516 Exp_Rev Access'!$F$7:$GB$306,34,FALSE)),"",VLOOKUP($A13,'[2]1516 Exp_Rev Access'!$F$7:$FS$306,34,FALSE))</f>
        <v>0</v>
      </c>
      <c r="AT13" s="101">
        <f t="shared" si="24"/>
        <v>183705374.20000002</v>
      </c>
      <c r="AU13" s="72">
        <f t="shared" si="25"/>
        <v>0.6083584446321213</v>
      </c>
      <c r="AV13" s="94">
        <f t="shared" si="26"/>
        <v>6930.0972524118833</v>
      </c>
      <c r="AW13" s="99">
        <f>IF(ISNA(VLOOKUP($A13,'[2]1516 Exp_Rev Access'!$F$7:$GB$306,35,FALSE)),"",VLOOKUP($A13,'[2]1516 Exp_Rev Access'!$F$7:$GB$306,35,FALSE))</f>
        <v>911.14</v>
      </c>
      <c r="AX13" s="99">
        <f>IF(ISNA(VLOOKUP($A13,'[2]1516 Exp_Rev Access'!$F$7:$GB$306,36,FALSE)),"",VLOOKUP($A13,'[2]1516 Exp_Rev Access'!$F$7:$GB$306,36,FALSE))</f>
        <v>21530581.120000001</v>
      </c>
      <c r="AY13" s="99">
        <f>IF(ISNA(VLOOKUP($A13,'[2]1516 Exp_Rev Access'!$F$7:$GB$306,37,FALSE)),"",VLOOKUP($A13,'[2]1516 Exp_Rev Access'!$F$7:$GB$306,37,FALSE))</f>
        <v>899401.9</v>
      </c>
      <c r="AZ13" s="99">
        <f>IF(ISNA(VLOOKUP($A13,'[2]1516 Exp_Rev Access'!$F$7:$GB$306,38,FALSE)),"",VLOOKUP($A13,'[2]1516 Exp_Rev Access'!$F$7:$GB$306,38,FALSE))</f>
        <v>0</v>
      </c>
      <c r="BA13" s="99">
        <f>IF(ISNA(VLOOKUP($A13,'[2]1516 Exp_Rev Access'!$F$7:$GB$306,39,FALSE)),"",VLOOKUP($A13,'[2]1516 Exp_Rev Access'!$F$7:$GB$306,39,FALSE))</f>
        <v>0</v>
      </c>
      <c r="BB13" s="99">
        <f>IF(ISNA(VLOOKUP($A13,'[2]1516 Exp_Rev Access'!$F$7:$GB$306,40,FALSE)),"",VLOOKUP($A13,'[2]1516 Exp_Rev Access'!$F$7:$GB$306,40,FALSE))</f>
        <v>6313199.1699999999</v>
      </c>
      <c r="BC13" s="99">
        <f>IF(ISNA(VLOOKUP($A13,'[2]1516 Exp_Rev Access'!$F$7:$GB$306,41,FALSE)),"",VLOOKUP($A13,'[2]1516 Exp_Rev Access'!$F$7:$GB$306,41,FALSE))</f>
        <v>0</v>
      </c>
      <c r="BD13" s="99">
        <f>IF(ISNA(VLOOKUP($A13,'[2]1516 Exp_Rev Access'!$F$7:$GB$306,42,FALSE)),"",VLOOKUP($A13,'[2]1516 Exp_Rev Access'!$F$7:$GB$306,42,FALSE))</f>
        <v>2265852.0699999998</v>
      </c>
      <c r="BE13" s="99">
        <f>IF(ISNA(VLOOKUP($A13,'[2]1516 Exp_Rev Access'!$F$7:$GB$306,43,FALSE)),"",VLOOKUP($A13,'[2]1516 Exp_Rev Access'!$F$7:$GB$306,43,FALSE))</f>
        <v>0</v>
      </c>
      <c r="BF13" s="99">
        <f>IF(ISNA(VLOOKUP($A13,'[2]1516 Exp_Rev Access'!$F$7:$GB$306,44,FALSE)),"",VLOOKUP($A13,'[2]1516 Exp_Rev Access'!$F$7:$GB$306,44,FALSE))</f>
        <v>3627235.5</v>
      </c>
      <c r="BG13" s="99">
        <f>IF(ISNA(VLOOKUP($A13,'[2]1516 Exp_Rev Access'!$F$7:$GB$306,45,FALSE)),"",VLOOKUP($A13,'[2]1516 Exp_Rev Access'!$F$7:$GB$306,45,FALSE))</f>
        <v>266446.02</v>
      </c>
      <c r="BH13" s="99">
        <f>IF(ISNA(VLOOKUP($A13,'[2]1516 Exp_Rev Access'!$F$7:$GB$306,46,FALSE)),"",VLOOKUP($A13,'[2]1516 Exp_Rev Access'!$F$7:$GB$306,46,FALSE))</f>
        <v>0</v>
      </c>
      <c r="BI13" s="99">
        <f>IF(ISNA(VLOOKUP($A13,'[2]1516 Exp_Rev Access'!$F$7:$GB$306,47,FALSE)),"",VLOOKUP($A13,'[2]1516 Exp_Rev Access'!$F$7:$GB$306,47,FALSE))</f>
        <v>166512.31</v>
      </c>
      <c r="BJ13" s="99">
        <f>IF(ISNA(VLOOKUP($A13,'[2]1516 Exp_Rev Access'!$F$7:$GB$306,48,FALSE)),"",VLOOKUP($A13,'[2]1516 Exp_Rev Access'!$F$7:$GB$306,48,FALSE))</f>
        <v>9079075.1199999992</v>
      </c>
      <c r="BK13" s="99">
        <f>IF(ISNA(VLOOKUP($A13,'[2]1516 Exp_Rev Access'!$F$7:$GB$306,49,FALSE)),"",VLOOKUP($A13,'[2]1516 Exp_Rev Access'!$F$7:$GB$306,49,FALSE))</f>
        <v>1885.36</v>
      </c>
      <c r="BL13" s="99">
        <f>IF(ISNA(VLOOKUP($A13,'[2]1516 Exp_Rev Access'!$F$7:$GB$306,50,FALSE)),"",VLOOKUP($A13,'[2]1516 Exp_Rev Access'!$F$7:$GB$306,50,FALSE))</f>
        <v>0</v>
      </c>
      <c r="BM13" s="99">
        <f>IF(ISNA(VLOOKUP($A13,'[2]1516 Exp_Rev Access'!$F$7:$GB$306,51,FALSE)),"",VLOOKUP($A13,'[2]1516 Exp_Rev Access'!$F$7:$GB$306,51,FALSE))</f>
        <v>0</v>
      </c>
      <c r="BN13" s="99">
        <f>IF(ISNA(VLOOKUP($A13,'[2]1516 Exp_Rev Access'!$F$7:$GB$306,52,FALSE)),"",VLOOKUP($A13,'[2]1516 Exp_Rev Access'!$F$7:$GB$306,52,FALSE))</f>
        <v>0</v>
      </c>
      <c r="BO13" s="99">
        <f>IF(ISNA(VLOOKUP($A13,'[2]1516 Exp_Rev Access'!$F$7:$GB$306,53,FALSE)),"",VLOOKUP($A13,'[2]1516 Exp_Rev Access'!$F$7:$GB$306,53,FALSE))</f>
        <v>0</v>
      </c>
      <c r="BP13" s="99">
        <f>IF(ISNA(VLOOKUP($A13,'[2]1516 Exp_Rev Access'!$F$7:$GB$306,54,FALSE)),"",VLOOKUP($A13,'[2]1516 Exp_Rev Access'!$F$7:$GB$306,54,FALSE))</f>
        <v>0</v>
      </c>
      <c r="BQ13" s="99">
        <f>IF(ISNA(VLOOKUP($A13,'[2]1516 Exp_Rev Access'!$F$7:$GB$306,55,FALSE)),"",VLOOKUP($A13,'[2]1516 Exp_Rev Access'!$F$7:$GB$306,55,FALSE))</f>
        <v>0</v>
      </c>
      <c r="BR13" s="99">
        <f>IF(ISNA(VLOOKUP($A13,'[2]1516 Exp_Rev Access'!$F$7:$GB$306,56,FALSE)),"",VLOOKUP($A13,'[2]1516 Exp_Rev Access'!$F$7:$GB$306,56,FALSE))</f>
        <v>0</v>
      </c>
      <c r="BS13" s="99">
        <f>IF(ISNA(VLOOKUP($A13,'[2]1516 Exp_Rev Access'!$F$7:$GB$306,57,FALSE)),"",VLOOKUP($A13,'[2]1516 Exp_Rev Access'!$F$7:$GB$306,57,FALSE))</f>
        <v>0</v>
      </c>
      <c r="BT13" s="99">
        <f>IF(ISNA(VLOOKUP($A13,'[2]1516 Exp_Rev Access'!$F$7:$GB$306,58,FALSE)),"",VLOOKUP($A13,'[2]1516 Exp_Rev Access'!$F$7:$GB$306,58,FALSE))</f>
        <v>0</v>
      </c>
      <c r="BU13" s="102">
        <f t="shared" si="27"/>
        <v>44151099.710000001</v>
      </c>
      <c r="BV13" s="72">
        <f t="shared" si="28"/>
        <v>0.14621071629146329</v>
      </c>
      <c r="BW13" s="94">
        <f t="shared" si="29"/>
        <v>1665.5550558805267</v>
      </c>
      <c r="BX13" s="99">
        <f>IF(ISNA(VLOOKUP($A13,'[2]1516 Exp_Rev Access'!$F$7:$GB$306,59,FALSE)),"",VLOOKUP($A13,'[2]1516 Exp_Rev Access'!$F$7:$GB$306,59,FALSE))</f>
        <v>0</v>
      </c>
      <c r="BY13" s="99">
        <f>IF(ISNA(VLOOKUP($A13,'[2]1516 Exp_Rev Access'!$F$7:$GB$306,60,FALSE)),"",VLOOKUP($A13,'[2]1516 Exp_Rev Access'!$F$7:$GB$306,60,FALSE))</f>
        <v>0</v>
      </c>
      <c r="BZ13" s="99">
        <f>IF(ISNA(VLOOKUP($A13,'[2]1516 Exp_Rev Access'!$F$7:$GB$306,61,FALSE)),"",VLOOKUP($A13,'[2]1516 Exp_Rev Access'!$F$7:$GB$306,61,FALSE))</f>
        <v>0</v>
      </c>
      <c r="CA13" s="99">
        <f>IF(ISNA(VLOOKUP($A13,'[2]1516 Exp_Rev Access'!$F$7:$GB$306,62,FALSE)),"",VLOOKUP($A13,'[2]1516 Exp_Rev Access'!$F$7:$GB$306,62,FALSE))</f>
        <v>0</v>
      </c>
      <c r="CB13" s="99">
        <f>IF(ISNA(VLOOKUP($A13,'[2]1516 Exp_Rev Access'!$F$7:$GB$306,63,FALSE)),"",VLOOKUP($A13,'[2]1516 Exp_Rev Access'!$F$7:$GB$306,63,FALSE))</f>
        <v>670.11</v>
      </c>
      <c r="CC13" s="99">
        <f>IF(ISNA(VLOOKUP($A13,'[2]1516 Exp_Rev Access'!$F$7:$GB$306,64,FALSE)),"",VLOOKUP($A13,'[2]1516 Exp_Rev Access'!$F$7:$GB$306,64,FALSE))</f>
        <v>0</v>
      </c>
      <c r="CD13" s="101">
        <f t="shared" si="30"/>
        <v>670.11</v>
      </c>
      <c r="CE13" s="72">
        <f t="shared" si="31"/>
        <v>2.219135281739791E-6</v>
      </c>
      <c r="CF13" s="103">
        <f t="shared" si="32"/>
        <v>2.5279214013401066E-2</v>
      </c>
      <c r="CG13" s="99">
        <f>IF(ISNA(VLOOKUP($A13,'[2]1516 Exp_Rev Access'!$F$7:$GB$306,65,FALSE)),"",VLOOKUP($A13,'[2]1516 Exp_Rev Access'!$F$7:$GB$306,65,FALSE))</f>
        <v>10668.99</v>
      </c>
      <c r="CH13" s="99">
        <f>IF(ISNA(VLOOKUP($A13,'[2]1516 Exp_Rev Access'!$F$7:$GB$306,66,FALSE)),"",VLOOKUP($A13,'[2]1516 Exp_Rev Access'!$F$7:$GB$306,66,FALSE))</f>
        <v>0</v>
      </c>
      <c r="CI13" s="99">
        <f>IF(ISNA(VLOOKUP($A13,'[2]1516 Exp_Rev Access'!$F$7:$GB$306,67,FALSE)),"",VLOOKUP($A13,'[2]1516 Exp_Rev Access'!$F$7:$GB$306,67,FALSE))</f>
        <v>0</v>
      </c>
      <c r="CJ13" s="99">
        <f>IF(ISNA(VLOOKUP($A13,'[2]1516 Exp_Rev Access'!$F$7:$GB$306,68,FALSE)),"",VLOOKUP($A13,'[2]1516 Exp_Rev Access'!$F$7:$GB$306,68,FALSE))</f>
        <v>0</v>
      </c>
      <c r="CK13" s="99">
        <f>IF(ISNA(VLOOKUP($A13,'[2]1516 Exp_Rev Access'!$F$7:$GB$306,69,FALSE)),"",VLOOKUP($A13,'[2]1516 Exp_Rev Access'!$F$7:$GB$306,69,FALSE))</f>
        <v>0</v>
      </c>
      <c r="CL13" s="99">
        <f>IF(ISNA(VLOOKUP($A13,'[2]1516 Exp_Rev Access'!$F$7:$GB$306,70,FALSE)),"",VLOOKUP($A13,'[2]1516 Exp_Rev Access'!$F$7:$GB$306,70,FALSE))</f>
        <v>0</v>
      </c>
      <c r="CM13" s="99">
        <f>IF(ISNA(VLOOKUP($A13,'[2]1516 Exp_Rev Access'!$F$7:$GB$306,71,FALSE)),"",VLOOKUP($A13,'[2]1516 Exp_Rev Access'!$F$7:$GB$306,71,FALSE))</f>
        <v>0</v>
      </c>
      <c r="CN13" s="99">
        <f>IF(ISNA(VLOOKUP($A13,'[2]1516 Exp_Rev Access'!$F$7:$GB$306,72,FALSE)),"",VLOOKUP($A13,'[2]1516 Exp_Rev Access'!$F$7:$GB$306,72,FALSE))</f>
        <v>0</v>
      </c>
      <c r="CO13" s="99">
        <f>IF(ISNA(VLOOKUP($A13,'[2]1516 Exp_Rev Access'!$F$7:$GB$306,73,FALSE)),"",VLOOKUP($A13,'[2]1516 Exp_Rev Access'!$F$7:$GB$306,73,FALSE))</f>
        <v>0</v>
      </c>
      <c r="CP13" s="99">
        <f>IF(ISNA(VLOOKUP($A13,'[2]1516 Exp_Rev Access'!$F$7:$GB$306,74,FALSE)),"",VLOOKUP($A13,'[2]1516 Exp_Rev Access'!$F$7:$GB$306,74,FALSE))</f>
        <v>4501072</v>
      </c>
      <c r="CQ13" s="99">
        <f>IF(ISNA(VLOOKUP($A13,'[2]1516 Exp_Rev Access'!$F$7:$GB$306,75,FALSE)),"",VLOOKUP($A13,'[2]1516 Exp_Rev Access'!$F$7:$GB$306,75,FALSE))</f>
        <v>0</v>
      </c>
      <c r="CR13" s="99">
        <f>IF(ISNA(VLOOKUP($A13,'[2]1516 Exp_Rev Access'!$F$7:$GB$306,76,FALSE)),"",VLOOKUP($A13,'[2]1516 Exp_Rev Access'!$F$7:$GB$306,76,FALSE))</f>
        <v>143947.34</v>
      </c>
      <c r="CS13" s="99">
        <f>IF(ISNA(VLOOKUP($A13,'[2]1516 Exp_Rev Access'!$F$7:$GB$306,77,FALSE)),"",VLOOKUP($A13,'[2]1516 Exp_Rev Access'!$F$7:$GB$306,77,FALSE))</f>
        <v>48566.17</v>
      </c>
      <c r="CT13" s="99">
        <f>IF(ISNA(VLOOKUP($A13,'[2]1516 Exp_Rev Access'!$F$7:$GB$306,78,FALSE)),"",VLOOKUP($A13,'[2]1516 Exp_Rev Access'!$F$7:$GB$306,78,FALSE))</f>
        <v>5288667.1100000003</v>
      </c>
      <c r="CU13" s="99">
        <f>IF(ISNA(VLOOKUP($A13,'[2]1516 Exp_Rev Access'!$F$7:$GB$306,79,FALSE)),"",VLOOKUP($A13,'[2]1516 Exp_Rev Access'!$F$7:$GB$306,79,FALSE))</f>
        <v>544515.22</v>
      </c>
      <c r="CV13" s="99">
        <f>IF(ISNA(VLOOKUP($A13,'[2]1516 Exp_Rev Access'!$F$7:$GB$306,80,FALSE)),"",VLOOKUP($A13,'[2]1516 Exp_Rev Access'!$F$7:$GB$306,80,FALSE))</f>
        <v>0</v>
      </c>
      <c r="CW13" s="99">
        <f>IF(ISNA(VLOOKUP($A13,'[2]1516 Exp_Rev Access'!$F$7:$GB$306,81,FALSE)),"",VLOOKUP($A13,'[2]1516 Exp_Rev Access'!$F$7:$GB$306,81,FALSE))</f>
        <v>0</v>
      </c>
      <c r="CX13" s="99">
        <f>IF(ISNA(VLOOKUP($A13,'[2]1516 Exp_Rev Access'!$F$7:$GB$306,82,FALSE)),"",VLOOKUP($A13,'[2]1516 Exp_Rev Access'!$F$7:$GB$306,82,FALSE))</f>
        <v>0</v>
      </c>
      <c r="CY13" s="99">
        <f>IF(ISNA(VLOOKUP($A13,'[2]1516 Exp_Rev Access'!$F$7:$GB$306,83,FALSE)),"",VLOOKUP($A13,'[2]1516 Exp_Rev Access'!$F$7:$GB$306,83,FALSE))</f>
        <v>0</v>
      </c>
      <c r="CZ13" s="99">
        <f>IF(ISNA(VLOOKUP($A13,'[2]1516 Exp_Rev Access'!$F$7:$GB$306,84,FALSE)),"",VLOOKUP($A13,'[2]1516 Exp_Rev Access'!$F$7:$GB$306,84,FALSE))</f>
        <v>0</v>
      </c>
      <c r="DA13" s="99">
        <f>IF(ISNA(VLOOKUP($A13,'[2]1516 Exp_Rev Access'!$F$7:$GB$306,85,FALSE)),"",VLOOKUP($A13,'[2]1516 Exp_Rev Access'!$F$7:$GB$306,85,FALSE))</f>
        <v>356899.57</v>
      </c>
      <c r="DB13" s="99">
        <f>IF(ISNA(VLOOKUP($A13,'[2]1516 Exp_Rev Access'!$F$7:$GB$306,86,FALSE)),"",VLOOKUP($A13,'[2]1516 Exp_Rev Access'!$F$7:$GB$306,86,FALSE))</f>
        <v>0</v>
      </c>
      <c r="DC13" s="99">
        <f>IF(ISNA(VLOOKUP($A13,'[2]1516 Exp_Rev Access'!$F$7:$GB$306,87,FALSE)),"",VLOOKUP($A13,'[2]1516 Exp_Rev Access'!$F$7:$GB$306,87,FALSE))</f>
        <v>0</v>
      </c>
      <c r="DD13" s="99">
        <f>IF(ISNA(VLOOKUP($A13,'[2]1516 Exp_Rev Access'!$F$7:$GB$306,88,FALSE)),"",VLOOKUP($A13,'[2]1516 Exp_Rev Access'!$F$7:$GB$306,88,FALSE))</f>
        <v>0</v>
      </c>
      <c r="DE13" s="99">
        <f>IF(ISNA(VLOOKUP($A13,'[2]1516 Exp_Rev Access'!$F$7:$GB$306,89,FALSE)),"",VLOOKUP($A13,'[2]1516 Exp_Rev Access'!$F$7:$GB$306,89,FALSE))</f>
        <v>0</v>
      </c>
      <c r="DF13" s="99">
        <f>IF(ISNA(VLOOKUP($A13,'[2]1516 Exp_Rev Access'!$F$7:$GB$306,90,FALSE)),"",VLOOKUP($A13,'[2]1516 Exp_Rev Access'!$F$7:$GB$306,90,FALSE))</f>
        <v>5654.14</v>
      </c>
      <c r="DG13" s="99">
        <f>IF(ISNA(VLOOKUP($A13,'[2]1516 Exp_Rev Access'!$F$7:$GB$306,91,FALSE)),"",VLOOKUP($A13,'[2]1516 Exp_Rev Access'!$F$7:$GB$306,91,FALSE))</f>
        <v>16382.37</v>
      </c>
      <c r="DH13" s="99">
        <f>IF(ISNA(VLOOKUP($A13,'[2]1516 Exp_Rev Access'!$F$7:$GB$306,92,FALSE)),"",VLOOKUP($A13,'[2]1516 Exp_Rev Access'!$F$7:$GB$306,92,FALSE))</f>
        <v>5886059.5999999996</v>
      </c>
      <c r="DI13" s="99">
        <f>IF(ISNA(VLOOKUP($A13,'[2]1516 Exp_Rev Access'!$F$7:$GB$306,93,FALSE)),"",VLOOKUP($A13,'[2]1516 Exp_Rev Access'!$F$7:$GB$306,93,FALSE))</f>
        <v>0</v>
      </c>
      <c r="DJ13" s="99">
        <f>IF(ISNA(VLOOKUP($A13,'[2]1516 Exp_Rev Access'!$F$7:$GB$306,94,FALSE)),"",VLOOKUP($A13,'[2]1516 Exp_Rev Access'!$F$7:$GB$306,94,FALSE))</f>
        <v>0</v>
      </c>
      <c r="DK13" s="99">
        <f>IF(ISNA(VLOOKUP($A13,'[2]1516 Exp_Rev Access'!$F$7:$GB$306,95,FALSE)),"",VLOOKUP($A13,'[2]1516 Exp_Rev Access'!$F$7:$GB$306,95,FALSE))</f>
        <v>0</v>
      </c>
      <c r="DL13" s="99">
        <f>IF(ISNA(VLOOKUP($A13,'[2]1516 Exp_Rev Access'!$F$7:$GB$306,96,FALSE)),"",VLOOKUP($A13,'[2]1516 Exp_Rev Access'!$F$7:$GB$306,96,FALSE))</f>
        <v>0</v>
      </c>
      <c r="DM13" s="99">
        <f>IF(ISNA(VLOOKUP($A13,'[2]1516 Exp_Rev Access'!$F$7:$GB$306,97,FALSE)),"",VLOOKUP($A13,'[2]1516 Exp_Rev Access'!$F$7:$GB$306,97,FALSE))</f>
        <v>0</v>
      </c>
      <c r="DN13" s="99">
        <f>IF(ISNA(VLOOKUP($A13,'[2]1516 Exp_Rev Access'!$F$7:$GB$306,98,FALSE)),"",VLOOKUP($A13,'[2]1516 Exp_Rev Access'!$F$7:$GB$306,98,FALSE))</f>
        <v>0</v>
      </c>
      <c r="DO13" s="99">
        <f>IF(ISNA(VLOOKUP($A13,'[2]1516 Exp_Rev Access'!$F$7:$GB$306,99,FALSE)),"",VLOOKUP($A13,'[2]1516 Exp_Rev Access'!$F$7:$GB$306,99,FALSE))</f>
        <v>0</v>
      </c>
      <c r="DP13" s="99">
        <f>IF(ISNA(VLOOKUP($A13,'[2]1516 Exp_Rev Access'!$F$7:$GB$306,100,FALSE)),"",VLOOKUP($A13,'[2]1516 Exp_Rev Access'!$F$7:$GB$306,100,FALSE))</f>
        <v>0</v>
      </c>
      <c r="DQ13" s="99">
        <f>IF(ISNA(VLOOKUP($A13,'[2]1516 Exp_Rev Access'!$F$7:$GB$306,101,FALSE)),"",VLOOKUP($A13,'[2]1516 Exp_Rev Access'!$F$7:$GB$306,101,FALSE))</f>
        <v>0</v>
      </c>
      <c r="DR13" s="99">
        <f>IF(ISNA(VLOOKUP($A13,'[2]1516 Exp_Rev Access'!$F$7:$GB$306,102,FALSE)),"",VLOOKUP($A13,'[2]1516 Exp_Rev Access'!$F$7:$GB$306,102,FALSE))</f>
        <v>0</v>
      </c>
      <c r="DS13" s="99">
        <f>IF(ISNA(VLOOKUP($A13,'[2]1516 Exp_Rev Access'!$F$7:$GB$306,103,FALSE)),"",VLOOKUP($A13,'[2]1516 Exp_Rev Access'!$F$7:$GB$306,103,FALSE))</f>
        <v>0</v>
      </c>
      <c r="DT13" s="99">
        <f>IF(ISNA(VLOOKUP($A13,'[2]1516 Exp_Rev Access'!$F$7:$GB$306,104,FALSE)),"",VLOOKUP($A13,'[2]1516 Exp_Rev Access'!$F$7:$GB$306,104,FALSE))</f>
        <v>0</v>
      </c>
      <c r="DU13" s="99">
        <f>IF(ISNA(VLOOKUP($A13,'[2]1516 Exp_Rev Access'!$F$7:$GB$306,105,FALSE)),"",VLOOKUP($A13,'[2]1516 Exp_Rev Access'!$F$7:$GB$306,105,FALSE))</f>
        <v>0</v>
      </c>
      <c r="DV13" s="99">
        <f>IF(ISNA(VLOOKUP($A13,'[2]1516 Exp_Rev Access'!$F$7:$GB$306,106,FALSE)),"",VLOOKUP($A13,'[2]1516 Exp_Rev Access'!$F$7:$GB$306,106,FALSE))</f>
        <v>0</v>
      </c>
      <c r="DW13" s="99">
        <f>IF(ISNA(VLOOKUP($A13,'[2]1516 Exp_Rev Access'!$F$7:$GB$306,107,FALSE)),"",VLOOKUP($A13,'[2]1516 Exp_Rev Access'!$F$7:$GB$306,107,FALSE))</f>
        <v>0</v>
      </c>
      <c r="DX13" s="99">
        <f>IF(ISNA(VLOOKUP($A13,'[2]1516 Exp_Rev Access'!$F$7:$GB$306,108,FALSE)),"",VLOOKUP($A13,'[2]1516 Exp_Rev Access'!$F$7:$GB$306,108,FALSE))</f>
        <v>0</v>
      </c>
      <c r="DY13" s="99">
        <f>IF(ISNA(VLOOKUP($A13,'[2]1516 Exp_Rev Access'!$F$7:$GB$306,109,FALSE)),"",VLOOKUP($A13,'[2]1516 Exp_Rev Access'!$F$7:$GB$306,109,FALSE))</f>
        <v>0</v>
      </c>
      <c r="DZ13" s="99">
        <f>IF(ISNA(VLOOKUP($A13,'[2]1516 Exp_Rev Access'!$F$7:$GB$306,110,FALSE)),"",VLOOKUP($A13,'[2]1516 Exp_Rev Access'!$F$7:$GB$306,110,FALSE))</f>
        <v>0</v>
      </c>
      <c r="EA13" s="99">
        <f>IF(ISNA(VLOOKUP($A13,'[2]1516 Exp_Rev Access'!$F$7:$GB$306,111,FALSE)),"",VLOOKUP($A13,'[2]1516 Exp_Rev Access'!$F$7:$GB$306,111,FALSE))</f>
        <v>0</v>
      </c>
      <c r="EB13" s="99">
        <f>IF(ISNA(VLOOKUP($A13,'[2]1516 Exp_Rev Access'!$F$7:$GB$306,112,FALSE)),"",VLOOKUP($A13,'[2]1516 Exp_Rev Access'!$F$7:$GB$306,112,FALSE))</f>
        <v>0</v>
      </c>
      <c r="EC13" s="99">
        <f>IF(ISNA(VLOOKUP($A13,'[2]1516 Exp_Rev Access'!$F$7:$GB$306,113,FALSE)),"",VLOOKUP($A13,'[2]1516 Exp_Rev Access'!$F$7:$GB$306,113,FALSE))</f>
        <v>0</v>
      </c>
      <c r="ED13" s="99">
        <f>IF(ISNA(VLOOKUP($A13,'[2]1516 Exp_Rev Access'!$F$7:$GB$306,114,FALSE)),"",VLOOKUP($A13,'[2]1516 Exp_Rev Access'!$F$7:$GB$306,114,FALSE))</f>
        <v>0</v>
      </c>
      <c r="EE13" s="99">
        <f>IF(ISNA(VLOOKUP($A13,'[2]1516 Exp_Rev Access'!$F$7:$GB$306,115,FALSE)),"",VLOOKUP($A13,'[2]1516 Exp_Rev Access'!$F$7:$GB$306,115,FALSE))</f>
        <v>0</v>
      </c>
      <c r="EF13" s="99">
        <f>IF(ISNA(VLOOKUP($A13,'[2]1516 Exp_Rev Access'!$F$7:$GB$306,116,FALSE)),"",VLOOKUP($A13,'[2]1516 Exp_Rev Access'!$F$7:$GB$306,116,FALSE))</f>
        <v>53482.52</v>
      </c>
      <c r="EG13" s="99">
        <f>IF(ISNA(VLOOKUP($A13,'[2]1516 Exp_Rev Access'!$F$7:$GB$306,117,FALSE)),"",VLOOKUP($A13,'[2]1516 Exp_Rev Access'!$F$7:$GB$306,117,FALSE))</f>
        <v>0</v>
      </c>
      <c r="EH13" s="99">
        <f>IF(ISNA(VLOOKUP($A13,'[2]1516 Exp_Rev Access'!$F$7:$GB$306,118,FALSE)),"",VLOOKUP($A13,'[2]1516 Exp_Rev Access'!$F$7:$GB$306,118,FALSE))</f>
        <v>0</v>
      </c>
      <c r="EI13" s="99">
        <f>IF(ISNA(VLOOKUP($A13,'[2]1516 Exp_Rev Access'!$F$7:$GB$306,119,FALSE)),"",VLOOKUP($A13,'[2]1516 Exp_Rev Access'!$F$7:$GB$306,119,FALSE))</f>
        <v>0</v>
      </c>
      <c r="EJ13" s="99">
        <f>IF(ISNA(VLOOKUP($A13,'[2]1516 Exp_Rev Access'!$F$7:$GB$306,120,FALSE)),"",VLOOKUP($A13,'[2]1516 Exp_Rev Access'!$F$7:$GB$306,120,FALSE))</f>
        <v>0</v>
      </c>
      <c r="EK13" s="99">
        <f>IF(ISNA(VLOOKUP($A13,'[2]1516 Exp_Rev Access'!$F$7:$GB$306,121,FALSE)),"",VLOOKUP($A13,'[2]1516 Exp_Rev Access'!$F$7:$GB$306,121,FALSE))</f>
        <v>0</v>
      </c>
      <c r="EL13" s="99">
        <f>IF(ISNA(VLOOKUP($A13,'[2]1516 Exp_Rev Access'!$F$7:$GB$306,122,FALSE)),"",VLOOKUP($A13,'[2]1516 Exp_Rev Access'!$F$7:$GB$306,122,FALSE))</f>
        <v>0</v>
      </c>
      <c r="EM13" s="99">
        <f>IF(ISNA(VLOOKUP($A13,'[2]1516 Exp_Rev Access'!$F$7:$GB$306,123,FALSE)),"",VLOOKUP($A13,'[2]1516 Exp_Rev Access'!$F$7:$GB$306,123,FALSE))</f>
        <v>392820.92</v>
      </c>
      <c r="EN13" s="99">
        <f>IF(ISNA(VLOOKUP($A13,'[2]1516 Exp_Rev Access'!$F$7:$GB$306,124,FALSE)),"",VLOOKUP($A13,'[2]1516 Exp_Rev Access'!$F$7:$GB$306,124,FALSE))</f>
        <v>0</v>
      </c>
      <c r="EO13" s="99">
        <f>IF(ISNA(VLOOKUP($A13,'[2]1516 Exp_Rev Access'!$F$7:$GB$306,125,FALSE)),"",VLOOKUP($A13,'[2]1516 Exp_Rev Access'!$F$7:$GB$306,125,FALSE))</f>
        <v>0</v>
      </c>
      <c r="EP13" s="99">
        <f>IF(ISNA(VLOOKUP($A13,'[2]1516 Exp_Rev Access'!$F$7:$GB$306,126,FALSE)),"",VLOOKUP($A13,'[2]1516 Exp_Rev Access'!$F$7:$GB$306,126,FALSE))</f>
        <v>0</v>
      </c>
      <c r="EQ13" s="99">
        <f>IF(ISNA(VLOOKUP($A13,'[2]1516 Exp_Rev Access'!$F$7:$GB$306,127,FALSE)),"",VLOOKUP($A13,'[2]1516 Exp_Rev Access'!$F$7:$GB$306,127,FALSE))</f>
        <v>0</v>
      </c>
      <c r="ER13" s="99">
        <f>IF(ISNA(VLOOKUP($A13,'[2]1516 Exp_Rev Access'!$F$7:$GB$306,128,FALSE)),"",VLOOKUP($A13,'[2]1516 Exp_Rev Access'!$F$7:$GB$306,128,FALSE))</f>
        <v>0</v>
      </c>
      <c r="ES13" s="99">
        <f>IF(ISNA(VLOOKUP($A13,'[2]1516 Exp_Rev Access'!$F$7:$GB$306,129,FALSE)),"",VLOOKUP($A13,'[2]1516 Exp_Rev Access'!$F$7:$GB$306,129,FALSE))</f>
        <v>0</v>
      </c>
      <c r="ET13" s="99">
        <f>IF(ISNA(VLOOKUP($A13,'[2]1516 Exp_Rev Access'!$F$7:$GB$306,130,FALSE)),"",VLOOKUP($A13,'[2]1516 Exp_Rev Access'!$F$7:$GB$306,130,FALSE))</f>
        <v>0</v>
      </c>
      <c r="EU13" s="99">
        <f>IF(ISNA(VLOOKUP($A13,'[2]1516 Exp_Rev Access'!$F$7:$GB$306,131,FALSE)),"",VLOOKUP($A13,'[2]1516 Exp_Rev Access'!$F$7:$GB$306,131,FALSE))</f>
        <v>167094.29</v>
      </c>
      <c r="EV13" s="99">
        <f>IF(ISNA(VLOOKUP($A13,'[2]1516 Exp_Rev Access'!$F$7:$GB$306,132,FALSE)),"",VLOOKUP($A13,'[2]1516 Exp_Rev Access'!$F$7:$GB$306,132,FALSE))</f>
        <v>0</v>
      </c>
      <c r="EW13" s="99">
        <f>IF(ISNA(VLOOKUP($A13,'[2]1516 Exp_Rev Access'!$F$7:$GB$306,133,FALSE)),"",VLOOKUP($A13,'[2]1516 Exp_Rev Access'!$F$7:$GB$306,133,FALSE))</f>
        <v>0</v>
      </c>
      <c r="EX13" s="99">
        <f>IF(ISNA(VLOOKUP($A13,'[2]1516 Exp_Rev Access'!$F$7:$GB$306,134,FALSE)),"",VLOOKUP($A13,'[2]1516 Exp_Rev Access'!$F$7:$GB$306,134,FALSE))</f>
        <v>0</v>
      </c>
      <c r="EY13" s="99">
        <f>IF(ISNA(VLOOKUP($A13,'[2]1516 Exp_Rev Access'!$F$7:$GB$306,135,FALSE)),"",VLOOKUP($A13,'[2]1516 Exp_Rev Access'!$F$7:$GB$306,135,FALSE))</f>
        <v>0</v>
      </c>
      <c r="EZ13" s="99">
        <f>IF(ISNA(VLOOKUP($A13,'[2]1516 Exp_Rev Access'!$F$7:$GB$306,136,FALSE)),"",VLOOKUP($A13,'[2]1516 Exp_Rev Access'!$F$7:$GB$306,136,FALSE))</f>
        <v>0</v>
      </c>
      <c r="FA13" s="99">
        <f>IF(ISNA(VLOOKUP($A13,'[2]1516 Exp_Rev Access'!$F$7:$GB$306,137,FALSE)),"",VLOOKUP($A13,'[2]1516 Exp_Rev Access'!$F$7:$GB$306,137,FALSE))</f>
        <v>0</v>
      </c>
      <c r="FB13" s="99">
        <f>IF(ISNA(VLOOKUP($A13,'[2]1516 Exp_Rev Access'!$F$7:$GB$306,138,FALSE)),"",VLOOKUP($A13,'[2]1516 Exp_Rev Access'!$F$7:$GB$306,138,FALSE))</f>
        <v>0</v>
      </c>
      <c r="FC13" s="99">
        <f>IF(ISNA(VLOOKUP($A13,'[2]1516 Exp_Rev Access'!$F$7:$GB$306,139,FALSE)),"",VLOOKUP($A13,'[2]1516 Exp_Rev Access'!$F$7:$GB$306,139,FALSE))</f>
        <v>0</v>
      </c>
      <c r="FD13" s="99">
        <f>IF(ISNA(VLOOKUP($A13,'[2]1516 Exp_Rev Access'!$F$7:$FS$306,140,FALSE)),"",VLOOKUP($A13,'[2]1516 Exp_Rev Access'!$F$7:$FS$306,140,FALSE))</f>
        <v>0</v>
      </c>
      <c r="FE13" s="99">
        <f>IF(ISNA(VLOOKUP($A13,'[2]1516 Exp_Rev Access'!$F$7:$FS$306,141,FALSE)),"",VLOOKUP($A13,'[2]1516 Exp_Rev Access'!$F$7:$FS$306,141,FALSE))</f>
        <v>0</v>
      </c>
      <c r="FF13" s="99">
        <f>IF(ISNA(VLOOKUP($A13,'[2]1516 Exp_Rev Access'!$F$7:$FS$306,142,FALSE)),"",VLOOKUP($A13,'[2]1516 Exp_Rev Access'!$F$7:$FS$306,142,FALSE))</f>
        <v>0</v>
      </c>
      <c r="FG13" s="99">
        <f>IF(ISNA(VLOOKUP($A13,'[2]1516 Exp_Rev Access'!$F$7:$FS$306,143,FALSE)),"",VLOOKUP($A13,'[2]1516 Exp_Rev Access'!$F$7:$FS$306,143,FALSE))</f>
        <v>0</v>
      </c>
      <c r="FH13" s="99">
        <f>IF(ISNA(VLOOKUP($A13,'[2]1516 Exp_Rev Access'!$F$7:$FS$306,144,FALSE)),"",VLOOKUP($A13,'[2]1516 Exp_Rev Access'!$F$7:$FS$306,144,FALSE))</f>
        <v>0</v>
      </c>
      <c r="FI13" s="99">
        <f>IF(ISNA(VLOOKUP($A13,'[2]1516 Exp_Rev Access'!$F$7:$FS$306,145,FALSE)),"",VLOOKUP($A13,'[2]1516 Exp_Rev Access'!$F$7:$FS$306,145,FALSE))</f>
        <v>0</v>
      </c>
      <c r="FJ13" s="99">
        <f>IF(ISNA(VLOOKUP($A13,'[2]1516 Exp_Rev Access'!$F$7:$FS$306,146,FALSE)),"",VLOOKUP($A13,'[2]1516 Exp_Rev Access'!$F$7:$FS$306,146,FALSE))</f>
        <v>0</v>
      </c>
      <c r="FK13" s="99">
        <f>IF(ISNA(VLOOKUP($A13,'[2]1516 Exp_Rev Access'!$F$7:$FS$306,147,FALSE)),"",VLOOKUP($A13,'[2]1516 Exp_Rev Access'!$F$7:$FS$306,147,FALSE))</f>
        <v>0</v>
      </c>
      <c r="FL13" s="99">
        <f>IF(ISNA(VLOOKUP($A13,'[2]1516 Exp_Rev Access'!$F$7:$FS$306,148,FALSE)),"",VLOOKUP($A13,'[2]1516 Exp_Rev Access'!$F$7:$FS$306,148,FALSE))</f>
        <v>0</v>
      </c>
      <c r="FM13" s="99">
        <f>IF(ISNA(VLOOKUP($A13,'[2]1516 Exp_Rev Access'!$F$7:$FS$306,149,FALSE)),"",VLOOKUP($A13,'[2]1516 Exp_Rev Access'!$F$7:$FS$306,149,FALSE))</f>
        <v>0</v>
      </c>
      <c r="FN13" s="99">
        <f>IF(ISNA(VLOOKUP($A13,'[2]1516 Exp_Rev Access'!$F$7:$FS$306,150,FALSE)),"",VLOOKUP($A13,'[2]1516 Exp_Rev Access'!$F$7:$FS$306,150,FALSE))</f>
        <v>0</v>
      </c>
      <c r="FO13" s="99">
        <f>IF(ISNA(VLOOKUP($A13,'[2]1516 Exp_Rev Access'!$F$7:$FS$306,151,FALSE)),"",VLOOKUP($A13,'[2]1516 Exp_Rev Access'!$F$7:$FS$306,151,FALSE))</f>
        <v>0</v>
      </c>
      <c r="FP13" s="99">
        <f>IF(ISNA(VLOOKUP($A13,'[2]1516 Exp_Rev Access'!$F$7:$FS$306,152,FALSE)),"",VLOOKUP($A13,'[2]1516 Exp_Rev Access'!$F$7:$FS$306,152,FALSE))</f>
        <v>0</v>
      </c>
      <c r="FQ13" s="99">
        <f>IF(ISNA(VLOOKUP($A13,'[2]1516 Exp_Rev Access'!$F$7:$FS$306,153,FALSE)),"",VLOOKUP($A13,'[2]1516 Exp_Rev Access'!$F$7:$FS$306,153,FALSE))</f>
        <v>543490.39</v>
      </c>
      <c r="FR13" s="101">
        <f t="shared" si="33"/>
        <v>17959320.629999999</v>
      </c>
      <c r="FS13" s="72">
        <f t="shared" si="34"/>
        <v>5.9474059551581519E-2</v>
      </c>
      <c r="FT13" s="94">
        <f t="shared" si="35"/>
        <v>677.496992644579</v>
      </c>
      <c r="FU13" s="99">
        <f>IF(ISNA(VLOOKUP($A13,'[2]1516 Exp_Rev Access'!$F$7:$GB$306,154,FALSE)),"",VLOOKUP($A13,'[2]1516 Exp_Rev Access'!$F$7:$GB$306,154,FALSE))</f>
        <v>0</v>
      </c>
      <c r="FV13" s="99">
        <f>IF(ISNA(VLOOKUP($A13,'[2]1516 Exp_Rev Access'!$F$7:$GB$306,155,FALSE)),"",VLOOKUP($A13,'[2]1516 Exp_Rev Access'!$F$7:$GB$306,155,FALSE))</f>
        <v>773554.62</v>
      </c>
      <c r="FW13" s="99">
        <f>IF(ISNA(VLOOKUP($A13,'[2]1516 Exp_Rev Access'!$F$7:$GB$306,156,FALSE)),"",VLOOKUP($A13,'[2]1516 Exp_Rev Access'!$F$7:$GB$306,156,FALSE))</f>
        <v>0</v>
      </c>
      <c r="FX13" s="99">
        <f>IF(ISNA(VLOOKUP($A13,'[2]1516 Exp_Rev Access'!$F$7:$GB$306,157,FALSE)),"",VLOOKUP($A13,'[2]1516 Exp_Rev Access'!$F$7:$GB$306,157,FALSE))</f>
        <v>0</v>
      </c>
      <c r="FY13" s="99">
        <f>IF(ISNA(VLOOKUP($A13,'[2]1516 Exp_Rev Access'!$F$7:$GB$306,158,FALSE)),"",VLOOKUP($A13,'[2]1516 Exp_Rev Access'!$F$7:$GB$306,158,FALSE))</f>
        <v>-2592</v>
      </c>
      <c r="FZ13" s="99">
        <f>IF(ISNA(VLOOKUP($A13,'[2]1516 Exp_Rev Access'!$F$7:$GB$306,159,FALSE)),"",VLOOKUP($A13,'[2]1516 Exp_Rev Access'!$F$7:$GB$306,159,FALSE))</f>
        <v>0</v>
      </c>
      <c r="GA13" s="99">
        <f>IF(ISNA(VLOOKUP($A13,'[2]1516 Exp_Rev Access'!$F$7:$GB$306,160,FALSE)),"",VLOOKUP($A13,'[2]1516 Exp_Rev Access'!$F$7:$GB$306,160,FALSE))</f>
        <v>0</v>
      </c>
      <c r="GB13" s="99">
        <f>IF(ISNA(VLOOKUP($A13,'[2]1516 Exp_Rev Access'!$F$7:$GB$306,161,FALSE)),"",VLOOKUP($A13,'[2]1516 Exp_Rev Access'!$F$7:$GB$306,161,FALSE))</f>
        <v>0</v>
      </c>
      <c r="GC13" s="99">
        <f>IF(ISNA(VLOOKUP($A13,'[2]1516 Exp_Rev Access'!$F$7:$GB$306,162,FALSE)),"",VLOOKUP($A13,'[2]1516 Exp_Rev Access'!$F$7:$GB$306,162,FALSE))</f>
        <v>0</v>
      </c>
      <c r="GD13" s="99">
        <f>IF(ISNA(VLOOKUP($A13,'[2]1516 Exp_Rev Access'!$F$7:$GB$306,163,FALSE)),"",VLOOKUP($A13,'[2]1516 Exp_Rev Access'!$F$7:$GB$306,163,FALSE))</f>
        <v>0</v>
      </c>
      <c r="GE13" s="99">
        <f>IF(ISNA(VLOOKUP($A13,'[2]1516 Exp_Rev Access'!$F$7:$GB$306,164,FALSE)),"",VLOOKUP($A13,'[2]1516 Exp_Rev Access'!$F$7:$GB$306,164,FALSE))</f>
        <v>507230.11</v>
      </c>
      <c r="GF13" s="99">
        <f>IF(ISNA(VLOOKUP($A13,'[2]1516 Exp_Rev Access'!$F$7:$GB$306,165,FALSE)),"",VLOOKUP($A13,'[2]1516 Exp_Rev Access'!$F$7:$GB$306,165,FALSE))</f>
        <v>0</v>
      </c>
      <c r="GG13" s="99">
        <f>IF(ISNA(VLOOKUP($A13,'[2]1516 Exp_Rev Access'!$F$7:$GB$306,166,FALSE)),"",VLOOKUP($A13,'[2]1516 Exp_Rev Access'!$F$7:$GB$306,166,FALSE))</f>
        <v>0</v>
      </c>
      <c r="GH13" s="99">
        <f>IF(ISNA(VLOOKUP($A13,'[2]1516 Exp_Rev Access'!$F$7:$GB$306,167,FALSE)),"",VLOOKUP($A13,'[2]1516 Exp_Rev Access'!$F$7:$GB$306,167,FALSE))</f>
        <v>0</v>
      </c>
      <c r="GI13" s="99">
        <f>IF(ISNA(VLOOKUP($A13,'[2]1516 Exp_Rev Access'!$F$7:$GB$306,168,FALSE)),"",VLOOKUP($A13,'[2]1516 Exp_Rev Access'!$F$7:$GB$306,168,FALSE))</f>
        <v>0</v>
      </c>
      <c r="GJ13" s="99">
        <f>IF(ISNA(VLOOKUP($A13,'[2]1516 Exp_Rev Access'!$F$7:$GB$306,169,FALSE)),"",VLOOKUP($A13,'[2]1516 Exp_Rev Access'!$F$7:$GB$306,169,FALSE))</f>
        <v>43788.49</v>
      </c>
      <c r="GK13" s="99">
        <f>IF(ISNA(VLOOKUP($A13,'[2]1516 Exp_Rev Access'!$F$7:$GB$306,170,FALSE)),"",VLOOKUP($A13,'[2]1516 Exp_Rev Access'!$F$7:$GB$306,170,FALSE))</f>
        <v>122492.76</v>
      </c>
      <c r="GL13" s="99">
        <f>IF(ISNA(VLOOKUP($A13,'[2]1516 Exp_Rev Access'!$F$7:$GB$306,171,FALSE)),"",VLOOKUP($A13,'[2]1516 Exp_Rev Access'!$F$7:$GB$306,171,FALSE))</f>
        <v>0</v>
      </c>
      <c r="GM13" s="99">
        <f>IF(ISNA(VLOOKUP($A13,'[2]1516 Exp_Rev Access'!$F$7:$GB$306,172,FALSE)),"",VLOOKUP($A13,'[2]1516 Exp_Rev Access'!$F$7:$GB$306,172,FALSE))</f>
        <v>0</v>
      </c>
      <c r="GN13" s="99">
        <f>IF(ISNA(VLOOKUP($A13,'[2]1516 Exp_Rev Access'!$F$7:$GB$306,173,FALSE)),"",VLOOKUP($A13,'[2]1516 Exp_Rev Access'!$F$7:$GB$306,173,FALSE))</f>
        <v>0</v>
      </c>
      <c r="GO13" s="99">
        <f>IF(ISNA(VLOOKUP($A13,'[2]1516 Exp_Rev Access'!$F$7:$GB$306,174,FALSE)),"",VLOOKUP($A13,'[2]1516 Exp_Rev Access'!$F$7:$GB$306,174,FALSE))</f>
        <v>0</v>
      </c>
      <c r="GP13" s="99">
        <f>IF(ISNA(VLOOKUP($A13,'[2]1516 Exp_Rev Access'!$F$7:$GB$306,175,FALSE)),"",VLOOKUP($A13,'[2]1516 Exp_Rev Access'!$F$7:$GB$306,175,FALSE))</f>
        <v>12162.19</v>
      </c>
      <c r="GQ13" s="99">
        <f>IF(ISNA(VLOOKUP($A13,'[2]1516 Exp_Rev Access'!$F$7:$GB$306,176,FALSE)),"",VLOOKUP($A13,'[2]1516 Exp_Rev Access'!$F$7:$GB$306,176,FALSE))</f>
        <v>0</v>
      </c>
      <c r="GR13" s="99">
        <f>IF(ISNA(VLOOKUP($A13,'[2]1516 Exp_Rev Access'!$F$7:$GB$306,177,FALSE)),"",VLOOKUP($A13,'[2]1516 Exp_Rev Access'!$F$7:$GB$306,177,FALSE))</f>
        <v>3545897.72</v>
      </c>
      <c r="GS13" s="99">
        <f>IF(ISNA(VLOOKUP($A13,'[2]1516 Exp_Rev Access'!$F$7:$GB$306,178,FALSE)),"",VLOOKUP($A13,'[2]1516 Exp_Rev Access'!$F$7:$GB$306,178,FALSE))</f>
        <v>0</v>
      </c>
      <c r="GT13" s="101">
        <f t="shared" si="36"/>
        <v>5002533.8900000006</v>
      </c>
      <c r="GU13" s="72">
        <f t="shared" si="37"/>
        <v>1.6566383807730081E-2</v>
      </c>
      <c r="GV13" s="84">
        <f t="shared" si="38"/>
        <v>188.71547181000398</v>
      </c>
    </row>
    <row r="14" spans="1:206" customFormat="1" ht="12" customHeight="1" x14ac:dyDescent="0.2">
      <c r="A14" s="96" t="s">
        <v>184</v>
      </c>
      <c r="B14" s="69" t="s">
        <v>185</v>
      </c>
      <c r="C14" s="80">
        <f>IF(ISNA(VLOOKUP($A14,'[2]1516 enrollment_Rev_Exp by size'!$A$6:$G$320,3,FALSE)),"",VLOOKUP($A14,'[2]1516 enrollment_Rev_Exp by size'!$A$6:$G$320,3,FALSE))</f>
        <v>27515.849999999995</v>
      </c>
      <c r="D14" s="97">
        <v>300827423.16000003</v>
      </c>
      <c r="E14" s="80">
        <f t="shared" si="16"/>
        <v>300827423.15999991</v>
      </c>
      <c r="F14" s="80">
        <f t="shared" si="17"/>
        <v>0</v>
      </c>
      <c r="G14" s="98">
        <f>IF(ISNA(VLOOKUP($A14,'[2]1516 Exp_Rev Access'!$F$7:$FS$306,2,FALSE)),"",VLOOKUP($A14,'[2]1516 Exp_Rev Access'!$F$7:$FS$306,2,FALSE))</f>
        <v>64032711.140000001</v>
      </c>
      <c r="H14" s="98">
        <f>IF(ISNA(VLOOKUP($A14,'[2]1516 Exp_Rev Access'!$F$7:$FS$306,3,FALSE)),"",VLOOKUP($A14,'[2]1516 Exp_Rev Access'!$F$7:$FS$306,3,FALSE))</f>
        <v>0</v>
      </c>
      <c r="I14" s="98">
        <f>IF(ISNA(VLOOKUP($A14,'[2]1516 Exp_Rev Access'!$F$7:$FS$306,4,FALSE)),"",VLOOKUP($A14,'[2]1516 Exp_Rev Access'!$F$7:$FS$306,4,FALSE))</f>
        <v>0</v>
      </c>
      <c r="J14" s="98">
        <f>IF(ISNA(VLOOKUP($A14,'[2]1516 Exp_Rev Access'!$F$7:$FS$306,5,FALSE)),"",VLOOKUP($A14,'[2]1516 Exp_Rev Access'!$F$7:$FS$306,5,FALSE))</f>
        <v>181.93</v>
      </c>
      <c r="K14" s="98">
        <f>IF(ISNA(VLOOKUP($A14,'[2]1516 Exp_Rev Access'!$F$7:$FS$306,6,FALSE)),"",VLOOKUP($A14,'[2]1516 Exp_Rev Access'!$F$7:$FS$306,6,FALSE))</f>
        <v>0</v>
      </c>
      <c r="L14" s="98">
        <f>IF(ISNA(VLOOKUP($A14,'[2]1516 Exp_Rev Access'!$F$7:$FS$306,7,FALSE)),"",VLOOKUP($A14,'[2]1516 Exp_Rev Access'!$F$7:$FS$306,7,FALSE))</f>
        <v>0</v>
      </c>
      <c r="M14" s="90">
        <f t="shared" si="18"/>
        <v>64032893.07</v>
      </c>
      <c r="N14" s="72">
        <f t="shared" si="19"/>
        <v>0.21285590388461045</v>
      </c>
      <c r="O14" s="73">
        <f t="shared" si="20"/>
        <v>2327.1275672021766</v>
      </c>
      <c r="P14" s="99">
        <f>IF(ISNA(VLOOKUP($A14,'[2]1516 Exp_Rev Access'!$F$7:$FS$306,8,FALSE)),"",VLOOKUP($A14,'[2]1516 Exp_Rev Access'!$F$7:$FS$306,8,FALSE))</f>
        <v>6289938.3600000003</v>
      </c>
      <c r="Q14" s="99">
        <f>IF(ISNA(VLOOKUP($A14,'[2]1516 Exp_Rev Access'!$F$7:$FS$306,9,FALSE)),"",VLOOKUP($A14,'[2]1516 Exp_Rev Access'!$F$7:$FS$306,9,FALSE))</f>
        <v>0</v>
      </c>
      <c r="R14" s="99">
        <f>IF(ISNA(VLOOKUP($A14,'[2]1516 Exp_Rev Access'!$F$7:$FS$306,10,FALSE)),"",VLOOKUP($A14,'[2]1516 Exp_Rev Access'!$F$7:$FS$306,10,FALSE))</f>
        <v>0</v>
      </c>
      <c r="S14" s="99">
        <f>IF(ISNA(VLOOKUP($A14,'[2]1516 Exp_Rev Access'!$F$7:$FS$306,11,FALSE)),"",VLOOKUP($A14,'[2]1516 Exp_Rev Access'!$F$7:$FS$306,11,FALSE))</f>
        <v>36199</v>
      </c>
      <c r="T14" s="99">
        <f>IF(ISNA(VLOOKUP($A14,'[2]1516 Exp_Rev Access'!$F$7:$FS$306,12,FALSE)),"",VLOOKUP($A14,'[2]1516 Exp_Rev Access'!$F$7:$FS$306,12,FALSE))</f>
        <v>0</v>
      </c>
      <c r="U14" s="99">
        <f>IF(ISNA(VLOOKUP($A14,'[2]1516 Exp_Rev Access'!$F$7:$FS$306,13,FALSE)),"",VLOOKUP($A14,'[2]1516 Exp_Rev Access'!$F$7:$FS$306,13,FALSE))</f>
        <v>119385</v>
      </c>
      <c r="V14" s="99">
        <f>IF(ISNA(VLOOKUP($A14,'[2]1516 Exp_Rev Access'!$F$7:$FS$306,14,FALSE)),"",VLOOKUP($A14,'[2]1516 Exp_Rev Access'!$F$7:$FS$306,14,FALSE))</f>
        <v>0</v>
      </c>
      <c r="W14" s="99">
        <f>IF(ISNA(VLOOKUP($A14,'[2]1516 Exp_Rev Access'!$F$7:$FS$306,15,FALSE)),"",VLOOKUP($A14,'[2]1516 Exp_Rev Access'!$F$7:$FS$306,15,FALSE))</f>
        <v>1251544.4099999999</v>
      </c>
      <c r="X14" s="99">
        <f>IF(ISNA(VLOOKUP($A14,'[2]1516 Exp_Rev Access'!$F$7:$FS$306,16,FALSE)),"",VLOOKUP($A14,'[2]1516 Exp_Rev Access'!$F$7:$FS$306,16,FALSE))</f>
        <v>1404213.13</v>
      </c>
      <c r="Y14" s="99">
        <f>IF(ISNA(VLOOKUP($A14,'[2]1516 Exp_Rev Access'!$F$7:$FS$306,17,FALSE)),"",VLOOKUP($A14,'[2]1516 Exp_Rev Access'!$F$7:$FS$306,17,FALSE))</f>
        <v>66331.86</v>
      </c>
      <c r="Z14" s="99">
        <f>IF(ISNA(VLOOKUP($A14,'[2]1516 Exp_Rev Access'!$F$7:$FS$306,18,FALSE)),"",VLOOKUP($A14,'[2]1516 Exp_Rev Access'!$F$7:$FS$306,18,FALSE))</f>
        <v>0</v>
      </c>
      <c r="AA14" s="99">
        <f>IF(ISNA(VLOOKUP($A14,'[2]1516 Exp_Rev Access'!$F$7:$FS$306,19,FALSE)),"",VLOOKUP($A14,'[2]1516 Exp_Rev Access'!$F$7:$FS$306,19,FALSE))</f>
        <v>0</v>
      </c>
      <c r="AB14" s="99">
        <f>IF(ISNA(VLOOKUP($A14,'[2]1516 Exp_Rev Access'!$F$7:$FS$306,20,FALSE)),"",VLOOKUP($A14,'[2]1516 Exp_Rev Access'!$F$7:$FS$306,20,FALSE))</f>
        <v>475128.67</v>
      </c>
      <c r="AC14" s="99">
        <f>IF(ISNA(VLOOKUP($A14,'[2]1516 Exp_Rev Access'!$F$7:$FS$306,21,FALSE)),"",VLOOKUP($A14,'[2]1516 Exp_Rev Access'!$F$7:$FS$306,21,FALSE))</f>
        <v>5318531.1900000004</v>
      </c>
      <c r="AD14" s="99">
        <f>IF(ISNA(VLOOKUP($A14,'[2]1516 Exp_Rev Access'!$F$7:$FS$306,22,FALSE)),"",VLOOKUP($A14,'[2]1516 Exp_Rev Access'!$F$7:$FS$306,22,FALSE))</f>
        <v>398924.03</v>
      </c>
      <c r="AE14" s="99">
        <f>IF(ISNA(VLOOKUP($A14,'[2]1516 Exp_Rev Access'!$F$7:$FS$306,23,FALSE)),"",VLOOKUP($A14,'[2]1516 Exp_Rev Access'!$F$7:$FS$306,23,FALSE))</f>
        <v>0</v>
      </c>
      <c r="AF14" s="99">
        <f>IF(ISNA(VLOOKUP($A14,'[2]1516 Exp_Rev Access'!$F$7:$FS$306,24,FALSE)),"",VLOOKUP($A14,'[2]1516 Exp_Rev Access'!$F$7:$FS$306,24,FALSE))</f>
        <v>1996132.63</v>
      </c>
      <c r="AG14" s="99">
        <f>IF(ISNA(VLOOKUP($A14,'[2]1516 Exp_Rev Access'!$F$7:$FS$306,25,FALSE)),"",VLOOKUP($A14,'[2]1516 Exp_Rev Access'!$F$7:$FS$306,25,FALSE))</f>
        <v>119933.04</v>
      </c>
      <c r="AH14" s="99">
        <f>IF(ISNA(VLOOKUP($A14,'[2]1516 Exp_Rev Access'!$F$7:$FS$306,26,FALSE)),"",VLOOKUP($A14,'[2]1516 Exp_Rev Access'!$F$7:$FS$306,26,FALSE))</f>
        <v>691506.03</v>
      </c>
      <c r="AI14" s="99">
        <f>IF(ISNA(VLOOKUP($A14,'[2]1516 Exp_Rev Access'!$F$7:$FS$306,27,FALSE)),"",VLOOKUP($A14,'[2]1516 Exp_Rev Access'!$F$7:$FS$306,27,FALSE))</f>
        <v>0</v>
      </c>
      <c r="AJ14" s="99">
        <f>IF(ISNA(VLOOKUP($A14,'[2]1516 Exp_Rev Access'!$F$7:$FS$306,28,FALSE)),"",VLOOKUP($A14,'[2]1516 Exp_Rev Access'!$F$7:$FS$306,28,FALSE))</f>
        <v>374405.08</v>
      </c>
      <c r="AK14" s="99">
        <f>IF(ISNA(VLOOKUP($A14,'[2]1516 Exp_Rev Access'!$F$7:$FS$306,29,FALSE)),"",VLOOKUP($A14,'[2]1516 Exp_Rev Access'!$F$7:$FS$306,29,FALSE))</f>
        <v>94897.86</v>
      </c>
      <c r="AL14" s="100">
        <f t="shared" si="21"/>
        <v>18637070.289999999</v>
      </c>
      <c r="AM14" s="72">
        <f t="shared" si="22"/>
        <v>6.1952697311400254E-2</v>
      </c>
      <c r="AN14" s="94">
        <f t="shared" si="23"/>
        <v>677.32126356263768</v>
      </c>
      <c r="AO14" s="99">
        <f>IF(ISNA(VLOOKUP($A14,'[2]1516 Exp_Rev Access'!$F$7:$GB$306,30,FALSE)),"",VLOOKUP($A14,'[2]1516 Exp_Rev Access'!$F$7:$FS$306,30,FALSE))</f>
        <v>158083757.94999999</v>
      </c>
      <c r="AP14" s="99">
        <f>IF(ISNA(VLOOKUP($A14,'[2]1516 Exp_Rev Access'!$F$7:$GB$306,31,FALSE)),"",VLOOKUP($A14,'[2]1516 Exp_Rev Access'!$F$7:$FS$306,31,FALSE))</f>
        <v>4275008.3499999996</v>
      </c>
      <c r="AQ14" s="99">
        <f>IF(ISNA(VLOOKUP($A14,'[2]1516 Exp_Rev Access'!$F$7:$GB$306,32,FALSE)),"",VLOOKUP($A14,'[2]1516 Exp_Rev Access'!$F$7:$FS$306,32,FALSE))</f>
        <v>0</v>
      </c>
      <c r="AR14" s="99">
        <f>IF(ISNA(VLOOKUP($A14,'[2]1516 Exp_Rev Access'!$F$7:$GB$306,33,FALSE)),"",VLOOKUP($A14,'[2]1516 Exp_Rev Access'!$F$7:$FS$306,33,FALSE))</f>
        <v>0</v>
      </c>
      <c r="AS14" s="99">
        <f>IF(ISNA(VLOOKUP($A14,'[2]1516 Exp_Rev Access'!$F$7:$GB$306,34,FALSE)),"",VLOOKUP($A14,'[2]1516 Exp_Rev Access'!$F$7:$FS$306,34,FALSE))</f>
        <v>0</v>
      </c>
      <c r="AT14" s="101">
        <f t="shared" si="24"/>
        <v>162358766.29999998</v>
      </c>
      <c r="AU14" s="72">
        <f t="shared" si="25"/>
        <v>0.53970733317635999</v>
      </c>
      <c r="AV14" s="94">
        <f t="shared" si="26"/>
        <v>5900.5542732643189</v>
      </c>
      <c r="AW14" s="99">
        <f>IF(ISNA(VLOOKUP($A14,'[2]1516 Exp_Rev Access'!$F$7:$GB$306,35,FALSE)),"",VLOOKUP($A14,'[2]1516 Exp_Rev Access'!$F$7:$GB$306,35,FALSE))</f>
        <v>0</v>
      </c>
      <c r="AX14" s="99">
        <f>IF(ISNA(VLOOKUP($A14,'[2]1516 Exp_Rev Access'!$F$7:$GB$306,36,FALSE)),"",VLOOKUP($A14,'[2]1516 Exp_Rev Access'!$F$7:$GB$306,36,FALSE))</f>
        <v>19516280.629999999</v>
      </c>
      <c r="AY14" s="99">
        <f>IF(ISNA(VLOOKUP($A14,'[2]1516 Exp_Rev Access'!$F$7:$GB$306,37,FALSE)),"",VLOOKUP($A14,'[2]1516 Exp_Rev Access'!$F$7:$GB$306,37,FALSE))</f>
        <v>1681342.99</v>
      </c>
      <c r="AZ14" s="99">
        <f>IF(ISNA(VLOOKUP($A14,'[2]1516 Exp_Rev Access'!$F$7:$GB$306,38,FALSE)),"",VLOOKUP($A14,'[2]1516 Exp_Rev Access'!$F$7:$GB$306,38,FALSE))</f>
        <v>0</v>
      </c>
      <c r="BA14" s="99">
        <f>IF(ISNA(VLOOKUP($A14,'[2]1516 Exp_Rev Access'!$F$7:$GB$306,39,FALSE)),"",VLOOKUP($A14,'[2]1516 Exp_Rev Access'!$F$7:$GB$306,39,FALSE))</f>
        <v>0</v>
      </c>
      <c r="BB14" s="99">
        <f>IF(ISNA(VLOOKUP($A14,'[2]1516 Exp_Rev Access'!$F$7:$GB$306,40,FALSE)),"",VLOOKUP($A14,'[2]1516 Exp_Rev Access'!$F$7:$GB$306,40,FALSE))</f>
        <v>1608006.87</v>
      </c>
      <c r="BC14" s="99">
        <f>IF(ISNA(VLOOKUP($A14,'[2]1516 Exp_Rev Access'!$F$7:$GB$306,41,FALSE)),"",VLOOKUP($A14,'[2]1516 Exp_Rev Access'!$F$7:$GB$306,41,FALSE))</f>
        <v>0</v>
      </c>
      <c r="BD14" s="99">
        <f>IF(ISNA(VLOOKUP($A14,'[2]1516 Exp_Rev Access'!$F$7:$GB$306,42,FALSE)),"",VLOOKUP($A14,'[2]1516 Exp_Rev Access'!$F$7:$GB$306,42,FALSE))</f>
        <v>1553720.16</v>
      </c>
      <c r="BE14" s="99">
        <f>IF(ISNA(VLOOKUP($A14,'[2]1516 Exp_Rev Access'!$F$7:$GB$306,43,FALSE)),"",VLOOKUP($A14,'[2]1516 Exp_Rev Access'!$F$7:$GB$306,43,FALSE))</f>
        <v>0</v>
      </c>
      <c r="BF14" s="99">
        <f>IF(ISNA(VLOOKUP($A14,'[2]1516 Exp_Rev Access'!$F$7:$GB$306,44,FALSE)),"",VLOOKUP($A14,'[2]1516 Exp_Rev Access'!$F$7:$GB$306,44,FALSE))</f>
        <v>2837082.39</v>
      </c>
      <c r="BG14" s="99">
        <f>IF(ISNA(VLOOKUP($A14,'[2]1516 Exp_Rev Access'!$F$7:$GB$306,45,FALSE)),"",VLOOKUP($A14,'[2]1516 Exp_Rev Access'!$F$7:$GB$306,45,FALSE))</f>
        <v>257367.88</v>
      </c>
      <c r="BH14" s="99">
        <f>IF(ISNA(VLOOKUP($A14,'[2]1516 Exp_Rev Access'!$F$7:$GB$306,46,FALSE)),"",VLOOKUP($A14,'[2]1516 Exp_Rev Access'!$F$7:$GB$306,46,FALSE))</f>
        <v>0</v>
      </c>
      <c r="BI14" s="99">
        <f>IF(ISNA(VLOOKUP($A14,'[2]1516 Exp_Rev Access'!$F$7:$GB$306,47,FALSE)),"",VLOOKUP($A14,'[2]1516 Exp_Rev Access'!$F$7:$GB$306,47,FALSE))</f>
        <v>32714.560000000001</v>
      </c>
      <c r="BJ14" s="99">
        <f>IF(ISNA(VLOOKUP($A14,'[2]1516 Exp_Rev Access'!$F$7:$GB$306,48,FALSE)),"",VLOOKUP($A14,'[2]1516 Exp_Rev Access'!$F$7:$GB$306,48,FALSE))</f>
        <v>9087743.2100000009</v>
      </c>
      <c r="BK14" s="99">
        <f>IF(ISNA(VLOOKUP($A14,'[2]1516 Exp_Rev Access'!$F$7:$GB$306,49,FALSE)),"",VLOOKUP($A14,'[2]1516 Exp_Rev Access'!$F$7:$GB$306,49,FALSE))</f>
        <v>0</v>
      </c>
      <c r="BL14" s="99">
        <f>IF(ISNA(VLOOKUP($A14,'[2]1516 Exp_Rev Access'!$F$7:$GB$306,50,FALSE)),"",VLOOKUP($A14,'[2]1516 Exp_Rev Access'!$F$7:$GB$306,50,FALSE))</f>
        <v>0</v>
      </c>
      <c r="BM14" s="99">
        <f>IF(ISNA(VLOOKUP($A14,'[2]1516 Exp_Rev Access'!$F$7:$GB$306,51,FALSE)),"",VLOOKUP($A14,'[2]1516 Exp_Rev Access'!$F$7:$GB$306,51,FALSE))</f>
        <v>0</v>
      </c>
      <c r="BN14" s="99">
        <f>IF(ISNA(VLOOKUP($A14,'[2]1516 Exp_Rev Access'!$F$7:$GB$306,52,FALSE)),"",VLOOKUP($A14,'[2]1516 Exp_Rev Access'!$F$7:$GB$306,52,FALSE))</f>
        <v>0</v>
      </c>
      <c r="BO14" s="99">
        <f>IF(ISNA(VLOOKUP($A14,'[2]1516 Exp_Rev Access'!$F$7:$GB$306,53,FALSE)),"",VLOOKUP($A14,'[2]1516 Exp_Rev Access'!$F$7:$GB$306,53,FALSE))</f>
        <v>0</v>
      </c>
      <c r="BP14" s="99">
        <f>IF(ISNA(VLOOKUP($A14,'[2]1516 Exp_Rev Access'!$F$7:$GB$306,54,FALSE)),"",VLOOKUP($A14,'[2]1516 Exp_Rev Access'!$F$7:$GB$306,54,FALSE))</f>
        <v>0</v>
      </c>
      <c r="BQ14" s="99">
        <f>IF(ISNA(VLOOKUP($A14,'[2]1516 Exp_Rev Access'!$F$7:$GB$306,55,FALSE)),"",VLOOKUP($A14,'[2]1516 Exp_Rev Access'!$F$7:$GB$306,55,FALSE))</f>
        <v>0</v>
      </c>
      <c r="BR14" s="99">
        <f>IF(ISNA(VLOOKUP($A14,'[2]1516 Exp_Rev Access'!$F$7:$GB$306,56,FALSE)),"",VLOOKUP($A14,'[2]1516 Exp_Rev Access'!$F$7:$GB$306,56,FALSE))</f>
        <v>15094.64</v>
      </c>
      <c r="BS14" s="99">
        <f>IF(ISNA(VLOOKUP($A14,'[2]1516 Exp_Rev Access'!$F$7:$GB$306,57,FALSE)),"",VLOOKUP($A14,'[2]1516 Exp_Rev Access'!$F$7:$GB$306,57,FALSE))</f>
        <v>0</v>
      </c>
      <c r="BT14" s="99">
        <f>IF(ISNA(VLOOKUP($A14,'[2]1516 Exp_Rev Access'!$F$7:$GB$306,58,FALSE)),"",VLOOKUP($A14,'[2]1516 Exp_Rev Access'!$F$7:$GB$306,58,FALSE))</f>
        <v>0</v>
      </c>
      <c r="BU14" s="102">
        <f t="shared" si="27"/>
        <v>36589353.329999998</v>
      </c>
      <c r="BV14" s="72">
        <f t="shared" si="28"/>
        <v>0.12162904879366448</v>
      </c>
      <c r="BW14" s="94">
        <f t="shared" si="29"/>
        <v>1329.7555165477354</v>
      </c>
      <c r="BX14" s="99">
        <f>IF(ISNA(VLOOKUP($A14,'[2]1516 Exp_Rev Access'!$F$7:$GB$306,59,FALSE)),"",VLOOKUP($A14,'[2]1516 Exp_Rev Access'!$F$7:$GB$306,59,FALSE))</f>
        <v>0</v>
      </c>
      <c r="BY14" s="99">
        <f>IF(ISNA(VLOOKUP($A14,'[2]1516 Exp_Rev Access'!$F$7:$GB$306,60,FALSE)),"",VLOOKUP($A14,'[2]1516 Exp_Rev Access'!$F$7:$GB$306,60,FALSE))</f>
        <v>0</v>
      </c>
      <c r="BZ14" s="99">
        <f>IF(ISNA(VLOOKUP($A14,'[2]1516 Exp_Rev Access'!$F$7:$GB$306,61,FALSE)),"",VLOOKUP($A14,'[2]1516 Exp_Rev Access'!$F$7:$GB$306,61,FALSE))</f>
        <v>0</v>
      </c>
      <c r="CA14" s="99">
        <f>IF(ISNA(VLOOKUP($A14,'[2]1516 Exp_Rev Access'!$F$7:$GB$306,62,FALSE)),"",VLOOKUP($A14,'[2]1516 Exp_Rev Access'!$F$7:$GB$306,62,FALSE))</f>
        <v>0</v>
      </c>
      <c r="CB14" s="99">
        <f>IF(ISNA(VLOOKUP($A14,'[2]1516 Exp_Rev Access'!$F$7:$GB$306,63,FALSE)),"",VLOOKUP($A14,'[2]1516 Exp_Rev Access'!$F$7:$GB$306,63,FALSE))</f>
        <v>11361.45</v>
      </c>
      <c r="CC14" s="99">
        <f>IF(ISNA(VLOOKUP($A14,'[2]1516 Exp_Rev Access'!$F$7:$GB$306,64,FALSE)),"",VLOOKUP($A14,'[2]1516 Exp_Rev Access'!$F$7:$GB$306,64,FALSE))</f>
        <v>0</v>
      </c>
      <c r="CD14" s="101">
        <f t="shared" si="30"/>
        <v>11361.45</v>
      </c>
      <c r="CE14" s="72">
        <f t="shared" si="31"/>
        <v>3.7767334775052162E-5</v>
      </c>
      <c r="CF14" s="103">
        <f t="shared" si="32"/>
        <v>0.41290565256025175</v>
      </c>
      <c r="CG14" s="99">
        <f>IF(ISNA(VLOOKUP($A14,'[2]1516 Exp_Rev Access'!$F$7:$GB$306,65,FALSE)),"",VLOOKUP($A14,'[2]1516 Exp_Rev Access'!$F$7:$GB$306,65,FALSE))</f>
        <v>0</v>
      </c>
      <c r="CH14" s="99">
        <f>IF(ISNA(VLOOKUP($A14,'[2]1516 Exp_Rev Access'!$F$7:$GB$306,66,FALSE)),"",VLOOKUP($A14,'[2]1516 Exp_Rev Access'!$F$7:$GB$306,66,FALSE))</f>
        <v>0</v>
      </c>
      <c r="CI14" s="99">
        <f>IF(ISNA(VLOOKUP($A14,'[2]1516 Exp_Rev Access'!$F$7:$GB$306,67,FALSE)),"",VLOOKUP($A14,'[2]1516 Exp_Rev Access'!$F$7:$GB$306,67,FALSE))</f>
        <v>0</v>
      </c>
      <c r="CJ14" s="99">
        <f>IF(ISNA(VLOOKUP($A14,'[2]1516 Exp_Rev Access'!$F$7:$GB$306,68,FALSE)),"",VLOOKUP($A14,'[2]1516 Exp_Rev Access'!$F$7:$GB$306,68,FALSE))</f>
        <v>0</v>
      </c>
      <c r="CK14" s="99">
        <f>IF(ISNA(VLOOKUP($A14,'[2]1516 Exp_Rev Access'!$F$7:$GB$306,69,FALSE)),"",VLOOKUP($A14,'[2]1516 Exp_Rev Access'!$F$7:$GB$306,69,FALSE))</f>
        <v>0</v>
      </c>
      <c r="CL14" s="99">
        <f>IF(ISNA(VLOOKUP($A14,'[2]1516 Exp_Rev Access'!$F$7:$GB$306,70,FALSE)),"",VLOOKUP($A14,'[2]1516 Exp_Rev Access'!$F$7:$GB$306,70,FALSE))</f>
        <v>0</v>
      </c>
      <c r="CM14" s="99">
        <f>IF(ISNA(VLOOKUP($A14,'[2]1516 Exp_Rev Access'!$F$7:$GB$306,71,FALSE)),"",VLOOKUP($A14,'[2]1516 Exp_Rev Access'!$F$7:$GB$306,71,FALSE))</f>
        <v>0</v>
      </c>
      <c r="CN14" s="99">
        <f>IF(ISNA(VLOOKUP($A14,'[2]1516 Exp_Rev Access'!$F$7:$GB$306,72,FALSE)),"",VLOOKUP($A14,'[2]1516 Exp_Rev Access'!$F$7:$GB$306,72,FALSE))</f>
        <v>0</v>
      </c>
      <c r="CO14" s="99">
        <f>IF(ISNA(VLOOKUP($A14,'[2]1516 Exp_Rev Access'!$F$7:$GB$306,73,FALSE)),"",VLOOKUP($A14,'[2]1516 Exp_Rev Access'!$F$7:$GB$306,73,FALSE))</f>
        <v>0</v>
      </c>
      <c r="CP14" s="99">
        <f>IF(ISNA(VLOOKUP($A14,'[2]1516 Exp_Rev Access'!$F$7:$GB$306,74,FALSE)),"",VLOOKUP($A14,'[2]1516 Exp_Rev Access'!$F$7:$GB$306,74,FALSE))</f>
        <v>6026627</v>
      </c>
      <c r="CQ14" s="99">
        <f>IF(ISNA(VLOOKUP($A14,'[2]1516 Exp_Rev Access'!$F$7:$GB$306,75,FALSE)),"",VLOOKUP($A14,'[2]1516 Exp_Rev Access'!$F$7:$GB$306,75,FALSE))</f>
        <v>0</v>
      </c>
      <c r="CR14" s="99">
        <f>IF(ISNA(VLOOKUP($A14,'[2]1516 Exp_Rev Access'!$F$7:$GB$306,76,FALSE)),"",VLOOKUP($A14,'[2]1516 Exp_Rev Access'!$F$7:$GB$306,76,FALSE))</f>
        <v>97774</v>
      </c>
      <c r="CS14" s="99">
        <f>IF(ISNA(VLOOKUP($A14,'[2]1516 Exp_Rev Access'!$F$7:$GB$306,77,FALSE)),"",VLOOKUP($A14,'[2]1516 Exp_Rev Access'!$F$7:$GB$306,77,FALSE))</f>
        <v>26613</v>
      </c>
      <c r="CT14" s="99">
        <f>IF(ISNA(VLOOKUP($A14,'[2]1516 Exp_Rev Access'!$F$7:$GB$306,78,FALSE)),"",VLOOKUP($A14,'[2]1516 Exp_Rev Access'!$F$7:$GB$306,78,FALSE))</f>
        <v>1533892.21</v>
      </c>
      <c r="CU14" s="99">
        <f>IF(ISNA(VLOOKUP($A14,'[2]1516 Exp_Rev Access'!$F$7:$GB$306,79,FALSE)),"",VLOOKUP($A14,'[2]1516 Exp_Rev Access'!$F$7:$GB$306,79,FALSE))</f>
        <v>478916</v>
      </c>
      <c r="CV14" s="99">
        <f>IF(ISNA(VLOOKUP($A14,'[2]1516 Exp_Rev Access'!$F$7:$GB$306,80,FALSE)),"",VLOOKUP($A14,'[2]1516 Exp_Rev Access'!$F$7:$GB$306,80,FALSE))</f>
        <v>0</v>
      </c>
      <c r="CW14" s="99">
        <f>IF(ISNA(VLOOKUP($A14,'[2]1516 Exp_Rev Access'!$F$7:$GB$306,81,FALSE)),"",VLOOKUP($A14,'[2]1516 Exp_Rev Access'!$F$7:$GB$306,81,FALSE))</f>
        <v>0</v>
      </c>
      <c r="CX14" s="99">
        <f>IF(ISNA(VLOOKUP($A14,'[2]1516 Exp_Rev Access'!$F$7:$GB$306,82,FALSE)),"",VLOOKUP($A14,'[2]1516 Exp_Rev Access'!$F$7:$GB$306,82,FALSE))</f>
        <v>0</v>
      </c>
      <c r="CY14" s="99">
        <f>IF(ISNA(VLOOKUP($A14,'[2]1516 Exp_Rev Access'!$F$7:$GB$306,83,FALSE)),"",VLOOKUP($A14,'[2]1516 Exp_Rev Access'!$F$7:$GB$306,83,FALSE))</f>
        <v>0</v>
      </c>
      <c r="CZ14" s="99">
        <f>IF(ISNA(VLOOKUP($A14,'[2]1516 Exp_Rev Access'!$F$7:$GB$306,84,FALSE)),"",VLOOKUP($A14,'[2]1516 Exp_Rev Access'!$F$7:$GB$306,84,FALSE))</f>
        <v>0</v>
      </c>
      <c r="DA14" s="99">
        <f>IF(ISNA(VLOOKUP($A14,'[2]1516 Exp_Rev Access'!$F$7:$GB$306,85,FALSE)),"",VLOOKUP($A14,'[2]1516 Exp_Rev Access'!$F$7:$GB$306,85,FALSE))</f>
        <v>312716.05</v>
      </c>
      <c r="DB14" s="99">
        <f>IF(ISNA(VLOOKUP($A14,'[2]1516 Exp_Rev Access'!$F$7:$GB$306,86,FALSE)),"",VLOOKUP($A14,'[2]1516 Exp_Rev Access'!$F$7:$GB$306,86,FALSE))</f>
        <v>0</v>
      </c>
      <c r="DC14" s="99">
        <f>IF(ISNA(VLOOKUP($A14,'[2]1516 Exp_Rev Access'!$F$7:$GB$306,87,FALSE)),"",VLOOKUP($A14,'[2]1516 Exp_Rev Access'!$F$7:$GB$306,87,FALSE))</f>
        <v>0</v>
      </c>
      <c r="DD14" s="99">
        <f>IF(ISNA(VLOOKUP($A14,'[2]1516 Exp_Rev Access'!$F$7:$GB$306,88,FALSE)),"",VLOOKUP($A14,'[2]1516 Exp_Rev Access'!$F$7:$GB$306,88,FALSE))</f>
        <v>0</v>
      </c>
      <c r="DE14" s="99">
        <f>IF(ISNA(VLOOKUP($A14,'[2]1516 Exp_Rev Access'!$F$7:$GB$306,89,FALSE)),"",VLOOKUP($A14,'[2]1516 Exp_Rev Access'!$F$7:$GB$306,89,FALSE))</f>
        <v>0</v>
      </c>
      <c r="DF14" s="99">
        <f>IF(ISNA(VLOOKUP($A14,'[2]1516 Exp_Rev Access'!$F$7:$GB$306,90,FALSE)),"",VLOOKUP($A14,'[2]1516 Exp_Rev Access'!$F$7:$GB$306,90,FALSE))</f>
        <v>0</v>
      </c>
      <c r="DG14" s="99">
        <f>IF(ISNA(VLOOKUP($A14,'[2]1516 Exp_Rev Access'!$F$7:$GB$306,91,FALSE)),"",VLOOKUP($A14,'[2]1516 Exp_Rev Access'!$F$7:$GB$306,91,FALSE))</f>
        <v>0</v>
      </c>
      <c r="DH14" s="99">
        <f>IF(ISNA(VLOOKUP($A14,'[2]1516 Exp_Rev Access'!$F$7:$GB$306,92,FALSE)),"",VLOOKUP($A14,'[2]1516 Exp_Rev Access'!$F$7:$GB$306,92,FALSE))</f>
        <v>1828006.93</v>
      </c>
      <c r="DI14" s="99">
        <f>IF(ISNA(VLOOKUP($A14,'[2]1516 Exp_Rev Access'!$F$7:$GB$306,93,FALSE)),"",VLOOKUP($A14,'[2]1516 Exp_Rev Access'!$F$7:$GB$306,93,FALSE))</f>
        <v>0</v>
      </c>
      <c r="DJ14" s="99">
        <f>IF(ISNA(VLOOKUP($A14,'[2]1516 Exp_Rev Access'!$F$7:$GB$306,94,FALSE)),"",VLOOKUP($A14,'[2]1516 Exp_Rev Access'!$F$7:$GB$306,94,FALSE))</f>
        <v>0</v>
      </c>
      <c r="DK14" s="99">
        <f>IF(ISNA(VLOOKUP($A14,'[2]1516 Exp_Rev Access'!$F$7:$GB$306,95,FALSE)),"",VLOOKUP($A14,'[2]1516 Exp_Rev Access'!$F$7:$GB$306,95,FALSE))</f>
        <v>0</v>
      </c>
      <c r="DL14" s="99">
        <f>IF(ISNA(VLOOKUP($A14,'[2]1516 Exp_Rev Access'!$F$7:$GB$306,96,FALSE)),"",VLOOKUP($A14,'[2]1516 Exp_Rev Access'!$F$7:$GB$306,96,FALSE))</f>
        <v>0</v>
      </c>
      <c r="DM14" s="99">
        <f>IF(ISNA(VLOOKUP($A14,'[2]1516 Exp_Rev Access'!$F$7:$GB$306,97,FALSE)),"",VLOOKUP($A14,'[2]1516 Exp_Rev Access'!$F$7:$GB$306,97,FALSE))</f>
        <v>0</v>
      </c>
      <c r="DN14" s="99">
        <f>IF(ISNA(VLOOKUP($A14,'[2]1516 Exp_Rev Access'!$F$7:$GB$306,98,FALSE)),"",VLOOKUP($A14,'[2]1516 Exp_Rev Access'!$F$7:$GB$306,98,FALSE))</f>
        <v>0</v>
      </c>
      <c r="DO14" s="99">
        <f>IF(ISNA(VLOOKUP($A14,'[2]1516 Exp_Rev Access'!$F$7:$GB$306,99,FALSE)),"",VLOOKUP($A14,'[2]1516 Exp_Rev Access'!$F$7:$GB$306,99,FALSE))</f>
        <v>0</v>
      </c>
      <c r="DP14" s="99">
        <f>IF(ISNA(VLOOKUP($A14,'[2]1516 Exp_Rev Access'!$F$7:$GB$306,100,FALSE)),"",VLOOKUP($A14,'[2]1516 Exp_Rev Access'!$F$7:$GB$306,100,FALSE))</f>
        <v>0</v>
      </c>
      <c r="DQ14" s="99">
        <f>IF(ISNA(VLOOKUP($A14,'[2]1516 Exp_Rev Access'!$F$7:$GB$306,101,FALSE)),"",VLOOKUP($A14,'[2]1516 Exp_Rev Access'!$F$7:$GB$306,101,FALSE))</f>
        <v>0</v>
      </c>
      <c r="DR14" s="99">
        <f>IF(ISNA(VLOOKUP($A14,'[2]1516 Exp_Rev Access'!$F$7:$GB$306,102,FALSE)),"",VLOOKUP($A14,'[2]1516 Exp_Rev Access'!$F$7:$GB$306,102,FALSE))</f>
        <v>0</v>
      </c>
      <c r="DS14" s="99">
        <f>IF(ISNA(VLOOKUP($A14,'[2]1516 Exp_Rev Access'!$F$7:$GB$306,103,FALSE)),"",VLOOKUP($A14,'[2]1516 Exp_Rev Access'!$F$7:$GB$306,103,FALSE))</f>
        <v>0</v>
      </c>
      <c r="DT14" s="99">
        <f>IF(ISNA(VLOOKUP($A14,'[2]1516 Exp_Rev Access'!$F$7:$GB$306,104,FALSE)),"",VLOOKUP($A14,'[2]1516 Exp_Rev Access'!$F$7:$GB$306,104,FALSE))</f>
        <v>0</v>
      </c>
      <c r="DU14" s="99">
        <f>IF(ISNA(VLOOKUP($A14,'[2]1516 Exp_Rev Access'!$F$7:$GB$306,105,FALSE)),"",VLOOKUP($A14,'[2]1516 Exp_Rev Access'!$F$7:$GB$306,105,FALSE))</f>
        <v>0</v>
      </c>
      <c r="DV14" s="99">
        <f>IF(ISNA(VLOOKUP($A14,'[2]1516 Exp_Rev Access'!$F$7:$GB$306,106,FALSE)),"",VLOOKUP($A14,'[2]1516 Exp_Rev Access'!$F$7:$GB$306,106,FALSE))</f>
        <v>0</v>
      </c>
      <c r="DW14" s="99">
        <f>IF(ISNA(VLOOKUP($A14,'[2]1516 Exp_Rev Access'!$F$7:$GB$306,107,FALSE)),"",VLOOKUP($A14,'[2]1516 Exp_Rev Access'!$F$7:$GB$306,107,FALSE))</f>
        <v>0</v>
      </c>
      <c r="DX14" s="99">
        <f>IF(ISNA(VLOOKUP($A14,'[2]1516 Exp_Rev Access'!$F$7:$GB$306,108,FALSE)),"",VLOOKUP($A14,'[2]1516 Exp_Rev Access'!$F$7:$GB$306,108,FALSE))</f>
        <v>0</v>
      </c>
      <c r="DY14" s="99">
        <f>IF(ISNA(VLOOKUP($A14,'[2]1516 Exp_Rev Access'!$F$7:$GB$306,109,FALSE)),"",VLOOKUP($A14,'[2]1516 Exp_Rev Access'!$F$7:$GB$306,109,FALSE))</f>
        <v>0</v>
      </c>
      <c r="DZ14" s="99">
        <f>IF(ISNA(VLOOKUP($A14,'[2]1516 Exp_Rev Access'!$F$7:$GB$306,110,FALSE)),"",VLOOKUP($A14,'[2]1516 Exp_Rev Access'!$F$7:$GB$306,110,FALSE))</f>
        <v>0</v>
      </c>
      <c r="EA14" s="99">
        <f>IF(ISNA(VLOOKUP($A14,'[2]1516 Exp_Rev Access'!$F$7:$GB$306,111,FALSE)),"",VLOOKUP($A14,'[2]1516 Exp_Rev Access'!$F$7:$GB$306,111,FALSE))</f>
        <v>0</v>
      </c>
      <c r="EB14" s="99">
        <f>IF(ISNA(VLOOKUP($A14,'[2]1516 Exp_Rev Access'!$F$7:$GB$306,112,FALSE)),"",VLOOKUP($A14,'[2]1516 Exp_Rev Access'!$F$7:$GB$306,112,FALSE))</f>
        <v>612769.15</v>
      </c>
      <c r="EC14" s="99">
        <f>IF(ISNA(VLOOKUP($A14,'[2]1516 Exp_Rev Access'!$F$7:$GB$306,113,FALSE)),"",VLOOKUP($A14,'[2]1516 Exp_Rev Access'!$F$7:$GB$306,113,FALSE))</f>
        <v>0</v>
      </c>
      <c r="ED14" s="99">
        <f>IF(ISNA(VLOOKUP($A14,'[2]1516 Exp_Rev Access'!$F$7:$GB$306,114,FALSE)),"",VLOOKUP($A14,'[2]1516 Exp_Rev Access'!$F$7:$GB$306,114,FALSE))</f>
        <v>0</v>
      </c>
      <c r="EE14" s="99">
        <f>IF(ISNA(VLOOKUP($A14,'[2]1516 Exp_Rev Access'!$F$7:$GB$306,115,FALSE)),"",VLOOKUP($A14,'[2]1516 Exp_Rev Access'!$F$7:$GB$306,115,FALSE))</f>
        <v>0</v>
      </c>
      <c r="EF14" s="99">
        <f>IF(ISNA(VLOOKUP($A14,'[2]1516 Exp_Rev Access'!$F$7:$GB$306,116,FALSE)),"",VLOOKUP($A14,'[2]1516 Exp_Rev Access'!$F$7:$GB$306,116,FALSE))</f>
        <v>56406</v>
      </c>
      <c r="EG14" s="99">
        <f>IF(ISNA(VLOOKUP($A14,'[2]1516 Exp_Rev Access'!$F$7:$GB$306,117,FALSE)),"",VLOOKUP($A14,'[2]1516 Exp_Rev Access'!$F$7:$GB$306,117,FALSE))</f>
        <v>0</v>
      </c>
      <c r="EH14" s="99">
        <f>IF(ISNA(VLOOKUP($A14,'[2]1516 Exp_Rev Access'!$F$7:$GB$306,118,FALSE)),"",VLOOKUP($A14,'[2]1516 Exp_Rev Access'!$F$7:$GB$306,118,FALSE))</f>
        <v>0</v>
      </c>
      <c r="EI14" s="99">
        <f>IF(ISNA(VLOOKUP($A14,'[2]1516 Exp_Rev Access'!$F$7:$GB$306,119,FALSE)),"",VLOOKUP($A14,'[2]1516 Exp_Rev Access'!$F$7:$GB$306,119,FALSE))</f>
        <v>0</v>
      </c>
      <c r="EJ14" s="99">
        <f>IF(ISNA(VLOOKUP($A14,'[2]1516 Exp_Rev Access'!$F$7:$GB$306,120,FALSE)),"",VLOOKUP($A14,'[2]1516 Exp_Rev Access'!$F$7:$GB$306,120,FALSE))</f>
        <v>0</v>
      </c>
      <c r="EK14" s="99">
        <f>IF(ISNA(VLOOKUP($A14,'[2]1516 Exp_Rev Access'!$F$7:$GB$306,121,FALSE)),"",VLOOKUP($A14,'[2]1516 Exp_Rev Access'!$F$7:$GB$306,121,FALSE))</f>
        <v>0</v>
      </c>
      <c r="EL14" s="99">
        <f>IF(ISNA(VLOOKUP($A14,'[2]1516 Exp_Rev Access'!$F$7:$GB$306,122,FALSE)),"",VLOOKUP($A14,'[2]1516 Exp_Rev Access'!$F$7:$GB$306,122,FALSE))</f>
        <v>0</v>
      </c>
      <c r="EM14" s="99">
        <f>IF(ISNA(VLOOKUP($A14,'[2]1516 Exp_Rev Access'!$F$7:$GB$306,123,FALSE)),"",VLOOKUP($A14,'[2]1516 Exp_Rev Access'!$F$7:$GB$306,123,FALSE))</f>
        <v>0</v>
      </c>
      <c r="EN14" s="99">
        <f>IF(ISNA(VLOOKUP($A14,'[2]1516 Exp_Rev Access'!$F$7:$GB$306,124,FALSE)),"",VLOOKUP($A14,'[2]1516 Exp_Rev Access'!$F$7:$GB$306,124,FALSE))</f>
        <v>0</v>
      </c>
      <c r="EO14" s="99">
        <f>IF(ISNA(VLOOKUP($A14,'[2]1516 Exp_Rev Access'!$F$7:$GB$306,125,FALSE)),"",VLOOKUP($A14,'[2]1516 Exp_Rev Access'!$F$7:$GB$306,125,FALSE))</f>
        <v>0</v>
      </c>
      <c r="EP14" s="99">
        <f>IF(ISNA(VLOOKUP($A14,'[2]1516 Exp_Rev Access'!$F$7:$GB$306,126,FALSE)),"",VLOOKUP($A14,'[2]1516 Exp_Rev Access'!$F$7:$GB$306,126,FALSE))</f>
        <v>0</v>
      </c>
      <c r="EQ14" s="99">
        <f>IF(ISNA(VLOOKUP($A14,'[2]1516 Exp_Rev Access'!$F$7:$GB$306,127,FALSE)),"",VLOOKUP($A14,'[2]1516 Exp_Rev Access'!$F$7:$GB$306,127,FALSE))</f>
        <v>0</v>
      </c>
      <c r="ER14" s="99">
        <f>IF(ISNA(VLOOKUP($A14,'[2]1516 Exp_Rev Access'!$F$7:$GB$306,128,FALSE)),"",VLOOKUP($A14,'[2]1516 Exp_Rev Access'!$F$7:$GB$306,128,FALSE))</f>
        <v>0</v>
      </c>
      <c r="ES14" s="99">
        <f>IF(ISNA(VLOOKUP($A14,'[2]1516 Exp_Rev Access'!$F$7:$GB$306,129,FALSE)),"",VLOOKUP($A14,'[2]1516 Exp_Rev Access'!$F$7:$GB$306,129,FALSE))</f>
        <v>0</v>
      </c>
      <c r="ET14" s="99">
        <f>IF(ISNA(VLOOKUP($A14,'[2]1516 Exp_Rev Access'!$F$7:$GB$306,130,FALSE)),"",VLOOKUP($A14,'[2]1516 Exp_Rev Access'!$F$7:$GB$306,130,FALSE))</f>
        <v>0</v>
      </c>
      <c r="EU14" s="99">
        <f>IF(ISNA(VLOOKUP($A14,'[2]1516 Exp_Rev Access'!$F$7:$GB$306,131,FALSE)),"",VLOOKUP($A14,'[2]1516 Exp_Rev Access'!$F$7:$GB$306,131,FALSE))</f>
        <v>82611.69</v>
      </c>
      <c r="EV14" s="99">
        <f>IF(ISNA(VLOOKUP($A14,'[2]1516 Exp_Rev Access'!$F$7:$GB$306,132,FALSE)),"",VLOOKUP($A14,'[2]1516 Exp_Rev Access'!$F$7:$GB$306,132,FALSE))</f>
        <v>0</v>
      </c>
      <c r="EW14" s="99">
        <f>IF(ISNA(VLOOKUP($A14,'[2]1516 Exp_Rev Access'!$F$7:$GB$306,133,FALSE)),"",VLOOKUP($A14,'[2]1516 Exp_Rev Access'!$F$7:$GB$306,133,FALSE))</f>
        <v>0</v>
      </c>
      <c r="EX14" s="99">
        <f>IF(ISNA(VLOOKUP($A14,'[2]1516 Exp_Rev Access'!$F$7:$GB$306,134,FALSE)),"",VLOOKUP($A14,'[2]1516 Exp_Rev Access'!$F$7:$GB$306,134,FALSE))</f>
        <v>0</v>
      </c>
      <c r="EY14" s="99">
        <f>IF(ISNA(VLOOKUP($A14,'[2]1516 Exp_Rev Access'!$F$7:$GB$306,135,FALSE)),"",VLOOKUP($A14,'[2]1516 Exp_Rev Access'!$F$7:$GB$306,135,FALSE))</f>
        <v>0</v>
      </c>
      <c r="EZ14" s="99">
        <f>IF(ISNA(VLOOKUP($A14,'[2]1516 Exp_Rev Access'!$F$7:$GB$306,136,FALSE)),"",VLOOKUP($A14,'[2]1516 Exp_Rev Access'!$F$7:$GB$306,136,FALSE))</f>
        <v>0</v>
      </c>
      <c r="FA14" s="99">
        <f>IF(ISNA(VLOOKUP($A14,'[2]1516 Exp_Rev Access'!$F$7:$GB$306,137,FALSE)),"",VLOOKUP($A14,'[2]1516 Exp_Rev Access'!$F$7:$GB$306,137,FALSE))</f>
        <v>0</v>
      </c>
      <c r="FB14" s="99">
        <f>IF(ISNA(VLOOKUP($A14,'[2]1516 Exp_Rev Access'!$F$7:$GB$306,138,FALSE)),"",VLOOKUP($A14,'[2]1516 Exp_Rev Access'!$F$7:$GB$306,138,FALSE))</f>
        <v>0</v>
      </c>
      <c r="FC14" s="99">
        <f>IF(ISNA(VLOOKUP($A14,'[2]1516 Exp_Rev Access'!$F$7:$GB$306,139,FALSE)),"",VLOOKUP($A14,'[2]1516 Exp_Rev Access'!$F$7:$GB$306,139,FALSE))</f>
        <v>0</v>
      </c>
      <c r="FD14" s="99">
        <f>IF(ISNA(VLOOKUP($A14,'[2]1516 Exp_Rev Access'!$F$7:$FS$306,140,FALSE)),"",VLOOKUP($A14,'[2]1516 Exp_Rev Access'!$F$7:$FS$306,140,FALSE))</f>
        <v>0</v>
      </c>
      <c r="FE14" s="99">
        <f>IF(ISNA(VLOOKUP($A14,'[2]1516 Exp_Rev Access'!$F$7:$FS$306,141,FALSE)),"",VLOOKUP($A14,'[2]1516 Exp_Rev Access'!$F$7:$FS$306,141,FALSE))</f>
        <v>0</v>
      </c>
      <c r="FF14" s="99">
        <f>IF(ISNA(VLOOKUP($A14,'[2]1516 Exp_Rev Access'!$F$7:$FS$306,142,FALSE)),"",VLOOKUP($A14,'[2]1516 Exp_Rev Access'!$F$7:$FS$306,142,FALSE))</f>
        <v>0</v>
      </c>
      <c r="FG14" s="99">
        <f>IF(ISNA(VLOOKUP($A14,'[2]1516 Exp_Rev Access'!$F$7:$FS$306,143,FALSE)),"",VLOOKUP($A14,'[2]1516 Exp_Rev Access'!$F$7:$FS$306,143,FALSE))</f>
        <v>0</v>
      </c>
      <c r="FH14" s="99">
        <f>IF(ISNA(VLOOKUP($A14,'[2]1516 Exp_Rev Access'!$F$7:$FS$306,144,FALSE)),"",VLOOKUP($A14,'[2]1516 Exp_Rev Access'!$F$7:$FS$306,144,FALSE))</f>
        <v>0</v>
      </c>
      <c r="FI14" s="99">
        <f>IF(ISNA(VLOOKUP($A14,'[2]1516 Exp_Rev Access'!$F$7:$FS$306,145,FALSE)),"",VLOOKUP($A14,'[2]1516 Exp_Rev Access'!$F$7:$FS$306,145,FALSE))</f>
        <v>0</v>
      </c>
      <c r="FJ14" s="99">
        <f>IF(ISNA(VLOOKUP($A14,'[2]1516 Exp_Rev Access'!$F$7:$FS$306,146,FALSE)),"",VLOOKUP($A14,'[2]1516 Exp_Rev Access'!$F$7:$FS$306,146,FALSE))</f>
        <v>0</v>
      </c>
      <c r="FK14" s="99">
        <f>IF(ISNA(VLOOKUP($A14,'[2]1516 Exp_Rev Access'!$F$7:$FS$306,147,FALSE)),"",VLOOKUP($A14,'[2]1516 Exp_Rev Access'!$F$7:$FS$306,147,FALSE))</f>
        <v>0</v>
      </c>
      <c r="FL14" s="99">
        <f>IF(ISNA(VLOOKUP($A14,'[2]1516 Exp_Rev Access'!$F$7:$FS$306,148,FALSE)),"",VLOOKUP($A14,'[2]1516 Exp_Rev Access'!$F$7:$FS$306,148,FALSE))</f>
        <v>0</v>
      </c>
      <c r="FM14" s="99">
        <f>IF(ISNA(VLOOKUP($A14,'[2]1516 Exp_Rev Access'!$F$7:$FS$306,149,FALSE)),"",VLOOKUP($A14,'[2]1516 Exp_Rev Access'!$F$7:$FS$306,149,FALSE))</f>
        <v>0</v>
      </c>
      <c r="FN14" s="99">
        <f>IF(ISNA(VLOOKUP($A14,'[2]1516 Exp_Rev Access'!$F$7:$FS$306,150,FALSE)),"",VLOOKUP($A14,'[2]1516 Exp_Rev Access'!$F$7:$FS$306,150,FALSE))</f>
        <v>0</v>
      </c>
      <c r="FO14" s="99">
        <f>IF(ISNA(VLOOKUP($A14,'[2]1516 Exp_Rev Access'!$F$7:$FS$306,151,FALSE)),"",VLOOKUP($A14,'[2]1516 Exp_Rev Access'!$F$7:$FS$306,151,FALSE))</f>
        <v>0</v>
      </c>
      <c r="FP14" s="99">
        <f>IF(ISNA(VLOOKUP($A14,'[2]1516 Exp_Rev Access'!$F$7:$FS$306,152,FALSE)),"",VLOOKUP($A14,'[2]1516 Exp_Rev Access'!$F$7:$FS$306,152,FALSE))</f>
        <v>0</v>
      </c>
      <c r="FQ14" s="99">
        <f>IF(ISNA(VLOOKUP($A14,'[2]1516 Exp_Rev Access'!$F$7:$FS$306,153,FALSE)),"",VLOOKUP($A14,'[2]1516 Exp_Rev Access'!$F$7:$FS$306,153,FALSE))</f>
        <v>539582.91</v>
      </c>
      <c r="FR14" s="101">
        <f t="shared" si="33"/>
        <v>11595914.939999999</v>
      </c>
      <c r="FS14" s="72">
        <f t="shared" si="34"/>
        <v>3.854673492925717E-2</v>
      </c>
      <c r="FT14" s="94">
        <f t="shared" si="35"/>
        <v>421.42673913399011</v>
      </c>
      <c r="FU14" s="99">
        <f>IF(ISNA(VLOOKUP($A14,'[2]1516 Exp_Rev Access'!$F$7:$GB$306,154,FALSE)),"",VLOOKUP($A14,'[2]1516 Exp_Rev Access'!$F$7:$GB$306,154,FALSE))</f>
        <v>6251</v>
      </c>
      <c r="FV14" s="99">
        <f>IF(ISNA(VLOOKUP($A14,'[2]1516 Exp_Rev Access'!$F$7:$GB$306,155,FALSE)),"",VLOOKUP($A14,'[2]1516 Exp_Rev Access'!$F$7:$GB$306,155,FALSE))</f>
        <v>0</v>
      </c>
      <c r="FW14" s="99">
        <f>IF(ISNA(VLOOKUP($A14,'[2]1516 Exp_Rev Access'!$F$7:$GB$306,156,FALSE)),"",VLOOKUP($A14,'[2]1516 Exp_Rev Access'!$F$7:$GB$306,156,FALSE))</f>
        <v>0</v>
      </c>
      <c r="FX14" s="99">
        <f>IF(ISNA(VLOOKUP($A14,'[2]1516 Exp_Rev Access'!$F$7:$GB$306,157,FALSE)),"",VLOOKUP($A14,'[2]1516 Exp_Rev Access'!$F$7:$GB$306,157,FALSE))</f>
        <v>0</v>
      </c>
      <c r="FY14" s="99">
        <f>IF(ISNA(VLOOKUP($A14,'[2]1516 Exp_Rev Access'!$F$7:$GB$306,158,FALSE)),"",VLOOKUP($A14,'[2]1516 Exp_Rev Access'!$F$7:$GB$306,158,FALSE))</f>
        <v>115336</v>
      </c>
      <c r="FZ14" s="99">
        <f>IF(ISNA(VLOOKUP($A14,'[2]1516 Exp_Rev Access'!$F$7:$GB$306,159,FALSE)),"",VLOOKUP($A14,'[2]1516 Exp_Rev Access'!$F$7:$GB$306,159,FALSE))</f>
        <v>0</v>
      </c>
      <c r="GA14" s="99">
        <f>IF(ISNA(VLOOKUP($A14,'[2]1516 Exp_Rev Access'!$F$7:$GB$306,160,FALSE)),"",VLOOKUP($A14,'[2]1516 Exp_Rev Access'!$F$7:$GB$306,160,FALSE))</f>
        <v>0</v>
      </c>
      <c r="GB14" s="99">
        <f>IF(ISNA(VLOOKUP($A14,'[2]1516 Exp_Rev Access'!$F$7:$GB$306,161,FALSE)),"",VLOOKUP($A14,'[2]1516 Exp_Rev Access'!$F$7:$GB$306,161,FALSE))</f>
        <v>0</v>
      </c>
      <c r="GC14" s="99">
        <f>IF(ISNA(VLOOKUP($A14,'[2]1516 Exp_Rev Access'!$F$7:$GB$306,162,FALSE)),"",VLOOKUP($A14,'[2]1516 Exp_Rev Access'!$F$7:$GB$306,162,FALSE))</f>
        <v>0</v>
      </c>
      <c r="GD14" s="99">
        <f>IF(ISNA(VLOOKUP($A14,'[2]1516 Exp_Rev Access'!$F$7:$GB$306,163,FALSE)),"",VLOOKUP($A14,'[2]1516 Exp_Rev Access'!$F$7:$GB$306,163,FALSE))</f>
        <v>0</v>
      </c>
      <c r="GE14" s="99">
        <f>IF(ISNA(VLOOKUP($A14,'[2]1516 Exp_Rev Access'!$F$7:$GB$306,164,FALSE)),"",VLOOKUP($A14,'[2]1516 Exp_Rev Access'!$F$7:$GB$306,164,FALSE))</f>
        <v>30066.6</v>
      </c>
      <c r="GF14" s="99">
        <f>IF(ISNA(VLOOKUP($A14,'[2]1516 Exp_Rev Access'!$F$7:$GB$306,165,FALSE)),"",VLOOKUP($A14,'[2]1516 Exp_Rev Access'!$F$7:$GB$306,165,FALSE))</f>
        <v>0</v>
      </c>
      <c r="GG14" s="99">
        <f>IF(ISNA(VLOOKUP($A14,'[2]1516 Exp_Rev Access'!$F$7:$GB$306,166,FALSE)),"",VLOOKUP($A14,'[2]1516 Exp_Rev Access'!$F$7:$GB$306,166,FALSE))</f>
        <v>0</v>
      </c>
      <c r="GH14" s="99">
        <f>IF(ISNA(VLOOKUP($A14,'[2]1516 Exp_Rev Access'!$F$7:$GB$306,167,FALSE)),"",VLOOKUP($A14,'[2]1516 Exp_Rev Access'!$F$7:$GB$306,167,FALSE))</f>
        <v>0</v>
      </c>
      <c r="GI14" s="99">
        <f>IF(ISNA(VLOOKUP($A14,'[2]1516 Exp_Rev Access'!$F$7:$GB$306,168,FALSE)),"",VLOOKUP($A14,'[2]1516 Exp_Rev Access'!$F$7:$GB$306,168,FALSE))</f>
        <v>0</v>
      </c>
      <c r="GJ14" s="99">
        <f>IF(ISNA(VLOOKUP($A14,'[2]1516 Exp_Rev Access'!$F$7:$GB$306,169,FALSE)),"",VLOOKUP($A14,'[2]1516 Exp_Rev Access'!$F$7:$GB$306,169,FALSE))</f>
        <v>8279.8700000000008</v>
      </c>
      <c r="GK14" s="99">
        <f>IF(ISNA(VLOOKUP($A14,'[2]1516 Exp_Rev Access'!$F$7:$GB$306,170,FALSE)),"",VLOOKUP($A14,'[2]1516 Exp_Rev Access'!$F$7:$GB$306,170,FALSE))</f>
        <v>0</v>
      </c>
      <c r="GL14" s="99">
        <f>IF(ISNA(VLOOKUP($A14,'[2]1516 Exp_Rev Access'!$F$7:$GB$306,171,FALSE)),"",VLOOKUP($A14,'[2]1516 Exp_Rev Access'!$F$7:$GB$306,171,FALSE))</f>
        <v>0</v>
      </c>
      <c r="GM14" s="99">
        <f>IF(ISNA(VLOOKUP($A14,'[2]1516 Exp_Rev Access'!$F$7:$GB$306,172,FALSE)),"",VLOOKUP($A14,'[2]1516 Exp_Rev Access'!$F$7:$GB$306,172,FALSE))</f>
        <v>0</v>
      </c>
      <c r="GN14" s="99">
        <f>IF(ISNA(VLOOKUP($A14,'[2]1516 Exp_Rev Access'!$F$7:$GB$306,173,FALSE)),"",VLOOKUP($A14,'[2]1516 Exp_Rev Access'!$F$7:$GB$306,173,FALSE))</f>
        <v>0</v>
      </c>
      <c r="GO14" s="99">
        <f>IF(ISNA(VLOOKUP($A14,'[2]1516 Exp_Rev Access'!$F$7:$GB$306,174,FALSE)),"",VLOOKUP($A14,'[2]1516 Exp_Rev Access'!$F$7:$GB$306,174,FALSE))</f>
        <v>0</v>
      </c>
      <c r="GP14" s="99">
        <f>IF(ISNA(VLOOKUP($A14,'[2]1516 Exp_Rev Access'!$F$7:$GB$306,175,FALSE)),"",VLOOKUP($A14,'[2]1516 Exp_Rev Access'!$F$7:$GB$306,175,FALSE))</f>
        <v>11676.75</v>
      </c>
      <c r="GQ14" s="99">
        <f>IF(ISNA(VLOOKUP($A14,'[2]1516 Exp_Rev Access'!$F$7:$GB$306,176,FALSE)),"",VLOOKUP($A14,'[2]1516 Exp_Rev Access'!$F$7:$GB$306,176,FALSE))</f>
        <v>0</v>
      </c>
      <c r="GR14" s="99">
        <f>IF(ISNA(VLOOKUP($A14,'[2]1516 Exp_Rev Access'!$F$7:$GB$306,177,FALSE)),"",VLOOKUP($A14,'[2]1516 Exp_Rev Access'!$F$7:$GB$306,177,FALSE))</f>
        <v>0</v>
      </c>
      <c r="GS14" s="99">
        <f>IF(ISNA(VLOOKUP($A14,'[2]1516 Exp_Rev Access'!$F$7:$GB$306,178,FALSE)),"",VLOOKUP($A14,'[2]1516 Exp_Rev Access'!$F$7:$GB$306,178,FALSE))</f>
        <v>7430453.5599999996</v>
      </c>
      <c r="GT14" s="101">
        <f t="shared" si="36"/>
        <v>7602063.7799999993</v>
      </c>
      <c r="GU14" s="72">
        <f t="shared" si="37"/>
        <v>2.5270514569932397E-2</v>
      </c>
      <c r="GV14" s="84">
        <f t="shared" si="38"/>
        <v>276.27944548323967</v>
      </c>
    </row>
    <row r="15" spans="1:206" customFormat="1" ht="12" customHeight="1" x14ac:dyDescent="0.2">
      <c r="A15" s="96" t="s">
        <v>186</v>
      </c>
      <c r="B15" s="69" t="s">
        <v>187</v>
      </c>
      <c r="C15" s="80">
        <f>IF(ISNA(VLOOKUP($A15,'[2]1516 enrollment_Rev_Exp by size'!$A$6:$G$320,3,FALSE)),"",VLOOKUP($A15,'[2]1516 enrollment_Rev_Exp by size'!$A$6:$G$320,3,FALSE))</f>
        <v>23206.37</v>
      </c>
      <c r="D15" s="97">
        <v>267937107.56999999</v>
      </c>
      <c r="E15" s="80">
        <f t="shared" si="16"/>
        <v>267937107.57000002</v>
      </c>
      <c r="F15" s="80">
        <f t="shared" si="17"/>
        <v>0</v>
      </c>
      <c r="G15" s="98">
        <f>IF(ISNA(VLOOKUP($A15,'[2]1516 Exp_Rev Access'!$F$7:$FS$306,2,FALSE)),"",VLOOKUP($A15,'[2]1516 Exp_Rev Access'!$F$7:$FS$306,2,FALSE))</f>
        <v>45148569.270000003</v>
      </c>
      <c r="H15" s="98">
        <f>IF(ISNA(VLOOKUP($A15,'[2]1516 Exp_Rev Access'!$F$7:$FS$306,3,FALSE)),"",VLOOKUP($A15,'[2]1516 Exp_Rev Access'!$F$7:$FS$306,3,FALSE))</f>
        <v>0</v>
      </c>
      <c r="I15" s="98">
        <f>IF(ISNA(VLOOKUP($A15,'[2]1516 Exp_Rev Access'!$F$7:$FS$306,4,FALSE)),"",VLOOKUP($A15,'[2]1516 Exp_Rev Access'!$F$7:$FS$306,4,FALSE))</f>
        <v>0</v>
      </c>
      <c r="J15" s="98">
        <f>IF(ISNA(VLOOKUP($A15,'[2]1516 Exp_Rev Access'!$F$7:$FS$306,5,FALSE)),"",VLOOKUP($A15,'[2]1516 Exp_Rev Access'!$F$7:$FS$306,5,FALSE))</f>
        <v>44.77</v>
      </c>
      <c r="K15" s="98">
        <f>IF(ISNA(VLOOKUP($A15,'[2]1516 Exp_Rev Access'!$F$7:$FS$306,6,FALSE)),"",VLOOKUP($A15,'[2]1516 Exp_Rev Access'!$F$7:$FS$306,6,FALSE))</f>
        <v>0</v>
      </c>
      <c r="L15" s="98">
        <f>IF(ISNA(VLOOKUP($A15,'[2]1516 Exp_Rev Access'!$F$7:$FS$306,7,FALSE)),"",VLOOKUP($A15,'[2]1516 Exp_Rev Access'!$F$7:$FS$306,7,FALSE))</f>
        <v>0</v>
      </c>
      <c r="M15" s="90">
        <f t="shared" si="18"/>
        <v>45148614.040000007</v>
      </c>
      <c r="N15" s="72">
        <f t="shared" si="19"/>
        <v>0.16850452126421009</v>
      </c>
      <c r="O15" s="73">
        <f t="shared" si="20"/>
        <v>1945.5267687277246</v>
      </c>
      <c r="P15" s="99">
        <f>IF(ISNA(VLOOKUP($A15,'[2]1516 Exp_Rev Access'!$F$7:$FS$306,8,FALSE)),"",VLOOKUP($A15,'[2]1516 Exp_Rev Access'!$F$7:$FS$306,8,FALSE))</f>
        <v>545805.64</v>
      </c>
      <c r="Q15" s="99">
        <f>IF(ISNA(VLOOKUP($A15,'[2]1516 Exp_Rev Access'!$F$7:$FS$306,9,FALSE)),"",VLOOKUP($A15,'[2]1516 Exp_Rev Access'!$F$7:$FS$306,9,FALSE))</f>
        <v>0</v>
      </c>
      <c r="R15" s="99">
        <f>IF(ISNA(VLOOKUP($A15,'[2]1516 Exp_Rev Access'!$F$7:$FS$306,10,FALSE)),"",VLOOKUP($A15,'[2]1516 Exp_Rev Access'!$F$7:$FS$306,10,FALSE))</f>
        <v>3630</v>
      </c>
      <c r="S15" s="99">
        <f>IF(ISNA(VLOOKUP($A15,'[2]1516 Exp_Rev Access'!$F$7:$FS$306,11,FALSE)),"",VLOOKUP($A15,'[2]1516 Exp_Rev Access'!$F$7:$FS$306,11,FALSE))</f>
        <v>0</v>
      </c>
      <c r="T15" s="99">
        <f>IF(ISNA(VLOOKUP($A15,'[2]1516 Exp_Rev Access'!$F$7:$FS$306,12,FALSE)),"",VLOOKUP($A15,'[2]1516 Exp_Rev Access'!$F$7:$FS$306,12,FALSE))</f>
        <v>0</v>
      </c>
      <c r="U15" s="99">
        <f>IF(ISNA(VLOOKUP($A15,'[2]1516 Exp_Rev Access'!$F$7:$FS$306,13,FALSE)),"",VLOOKUP($A15,'[2]1516 Exp_Rev Access'!$F$7:$FS$306,13,FALSE))</f>
        <v>19275</v>
      </c>
      <c r="V15" s="99">
        <f>IF(ISNA(VLOOKUP($A15,'[2]1516 Exp_Rev Access'!$F$7:$FS$306,14,FALSE)),"",VLOOKUP($A15,'[2]1516 Exp_Rev Access'!$F$7:$FS$306,14,FALSE))</f>
        <v>0</v>
      </c>
      <c r="W15" s="99">
        <f>IF(ISNA(VLOOKUP($A15,'[2]1516 Exp_Rev Access'!$F$7:$FS$306,15,FALSE)),"",VLOOKUP($A15,'[2]1516 Exp_Rev Access'!$F$7:$FS$306,15,FALSE))</f>
        <v>3295.41</v>
      </c>
      <c r="X15" s="99">
        <f>IF(ISNA(VLOOKUP($A15,'[2]1516 Exp_Rev Access'!$F$7:$FS$306,16,FALSE)),"",VLOOKUP($A15,'[2]1516 Exp_Rev Access'!$F$7:$FS$306,16,FALSE))</f>
        <v>561118.85</v>
      </c>
      <c r="Y15" s="99">
        <f>IF(ISNA(VLOOKUP($A15,'[2]1516 Exp_Rev Access'!$F$7:$FS$306,17,FALSE)),"",VLOOKUP($A15,'[2]1516 Exp_Rev Access'!$F$7:$FS$306,17,FALSE))</f>
        <v>47263.87</v>
      </c>
      <c r="Z15" s="99">
        <f>IF(ISNA(VLOOKUP($A15,'[2]1516 Exp_Rev Access'!$F$7:$FS$306,18,FALSE)),"",VLOOKUP($A15,'[2]1516 Exp_Rev Access'!$F$7:$FS$306,18,FALSE))</f>
        <v>0</v>
      </c>
      <c r="AA15" s="99">
        <f>IF(ISNA(VLOOKUP($A15,'[2]1516 Exp_Rev Access'!$F$7:$FS$306,19,FALSE)),"",VLOOKUP($A15,'[2]1516 Exp_Rev Access'!$F$7:$FS$306,19,FALSE))</f>
        <v>0</v>
      </c>
      <c r="AB15" s="99">
        <f>IF(ISNA(VLOOKUP($A15,'[2]1516 Exp_Rev Access'!$F$7:$FS$306,20,FALSE)),"",VLOOKUP($A15,'[2]1516 Exp_Rev Access'!$F$7:$FS$306,20,FALSE))</f>
        <v>0</v>
      </c>
      <c r="AC15" s="99">
        <f>IF(ISNA(VLOOKUP($A15,'[2]1516 Exp_Rev Access'!$F$7:$FS$306,21,FALSE)),"",VLOOKUP($A15,'[2]1516 Exp_Rev Access'!$F$7:$FS$306,21,FALSE))</f>
        <v>1659703.27</v>
      </c>
      <c r="AD15" s="99">
        <f>IF(ISNA(VLOOKUP($A15,'[2]1516 Exp_Rev Access'!$F$7:$FS$306,22,FALSE)),"",VLOOKUP($A15,'[2]1516 Exp_Rev Access'!$F$7:$FS$306,22,FALSE))</f>
        <v>188956.34</v>
      </c>
      <c r="AE15" s="99">
        <f>IF(ISNA(VLOOKUP($A15,'[2]1516 Exp_Rev Access'!$F$7:$FS$306,23,FALSE)),"",VLOOKUP($A15,'[2]1516 Exp_Rev Access'!$F$7:$FS$306,23,FALSE))</f>
        <v>0</v>
      </c>
      <c r="AF15" s="99">
        <f>IF(ISNA(VLOOKUP($A15,'[2]1516 Exp_Rev Access'!$F$7:$FS$306,24,FALSE)),"",VLOOKUP($A15,'[2]1516 Exp_Rev Access'!$F$7:$FS$306,24,FALSE))</f>
        <v>607394.68999999994</v>
      </c>
      <c r="AG15" s="99">
        <f>IF(ISNA(VLOOKUP($A15,'[2]1516 Exp_Rev Access'!$F$7:$FS$306,25,FALSE)),"",VLOOKUP($A15,'[2]1516 Exp_Rev Access'!$F$7:$FS$306,25,FALSE))</f>
        <v>58938.73</v>
      </c>
      <c r="AH15" s="99">
        <f>IF(ISNA(VLOOKUP($A15,'[2]1516 Exp_Rev Access'!$F$7:$FS$306,26,FALSE)),"",VLOOKUP($A15,'[2]1516 Exp_Rev Access'!$F$7:$FS$306,26,FALSE))</f>
        <v>513238.34</v>
      </c>
      <c r="AI15" s="99">
        <f>IF(ISNA(VLOOKUP($A15,'[2]1516 Exp_Rev Access'!$F$7:$FS$306,27,FALSE)),"",VLOOKUP($A15,'[2]1516 Exp_Rev Access'!$F$7:$FS$306,27,FALSE))</f>
        <v>28030.59</v>
      </c>
      <c r="AJ15" s="99">
        <f>IF(ISNA(VLOOKUP($A15,'[2]1516 Exp_Rev Access'!$F$7:$FS$306,28,FALSE)),"",VLOOKUP($A15,'[2]1516 Exp_Rev Access'!$F$7:$FS$306,28,FALSE))</f>
        <v>434505.66</v>
      </c>
      <c r="AK15" s="99">
        <f>IF(ISNA(VLOOKUP($A15,'[2]1516 Exp_Rev Access'!$F$7:$FS$306,29,FALSE)),"",VLOOKUP($A15,'[2]1516 Exp_Rev Access'!$F$7:$FS$306,29,FALSE))</f>
        <v>829402.41</v>
      </c>
      <c r="AL15" s="100">
        <f t="shared" si="21"/>
        <v>5500558.7999999998</v>
      </c>
      <c r="AM15" s="72">
        <f t="shared" si="22"/>
        <v>2.0529290809646251E-2</v>
      </c>
      <c r="AN15" s="94">
        <f t="shared" si="23"/>
        <v>237.02797119928709</v>
      </c>
      <c r="AO15" s="99">
        <f>IF(ISNA(VLOOKUP($A15,'[2]1516 Exp_Rev Access'!$F$7:$GB$306,30,FALSE)),"",VLOOKUP($A15,'[2]1516 Exp_Rev Access'!$F$7:$FS$306,30,FALSE))</f>
        <v>138904759.02000001</v>
      </c>
      <c r="AP15" s="99">
        <f>IF(ISNA(VLOOKUP($A15,'[2]1516 Exp_Rev Access'!$F$7:$GB$306,31,FALSE)),"",VLOOKUP($A15,'[2]1516 Exp_Rev Access'!$F$7:$FS$306,31,FALSE))</f>
        <v>4444516.43</v>
      </c>
      <c r="AQ15" s="99">
        <f>IF(ISNA(VLOOKUP($A15,'[2]1516 Exp_Rev Access'!$F$7:$GB$306,32,FALSE)),"",VLOOKUP($A15,'[2]1516 Exp_Rev Access'!$F$7:$FS$306,32,FALSE))</f>
        <v>9685636.2400000002</v>
      </c>
      <c r="AR15" s="99">
        <f>IF(ISNA(VLOOKUP($A15,'[2]1516 Exp_Rev Access'!$F$7:$GB$306,33,FALSE)),"",VLOOKUP($A15,'[2]1516 Exp_Rev Access'!$F$7:$FS$306,33,FALSE))</f>
        <v>0</v>
      </c>
      <c r="AS15" s="99">
        <f>IF(ISNA(VLOOKUP($A15,'[2]1516 Exp_Rev Access'!$F$7:$GB$306,34,FALSE)),"",VLOOKUP($A15,'[2]1516 Exp_Rev Access'!$F$7:$FS$306,34,FALSE))</f>
        <v>0</v>
      </c>
      <c r="AT15" s="101">
        <f t="shared" si="24"/>
        <v>153034911.69000003</v>
      </c>
      <c r="AU15" s="72">
        <f t="shared" si="25"/>
        <v>0.57115982581852287</v>
      </c>
      <c r="AV15" s="94">
        <f t="shared" si="26"/>
        <v>6594.521749416218</v>
      </c>
      <c r="AW15" s="99">
        <f>IF(ISNA(VLOOKUP($A15,'[2]1516 Exp_Rev Access'!$F$7:$GB$306,35,FALSE)),"",VLOOKUP($A15,'[2]1516 Exp_Rev Access'!$F$7:$GB$306,35,FALSE))</f>
        <v>606.32000000000005</v>
      </c>
      <c r="AX15" s="99">
        <f>IF(ISNA(VLOOKUP($A15,'[2]1516 Exp_Rev Access'!$F$7:$GB$306,36,FALSE)),"",VLOOKUP($A15,'[2]1516 Exp_Rev Access'!$F$7:$GB$306,36,FALSE))</f>
        <v>17348693.690000001</v>
      </c>
      <c r="AY15" s="99">
        <f>IF(ISNA(VLOOKUP($A15,'[2]1516 Exp_Rev Access'!$F$7:$GB$306,37,FALSE)),"",VLOOKUP($A15,'[2]1516 Exp_Rev Access'!$F$7:$GB$306,37,FALSE))</f>
        <v>796194.01</v>
      </c>
      <c r="AZ15" s="99">
        <f>IF(ISNA(VLOOKUP($A15,'[2]1516 Exp_Rev Access'!$F$7:$GB$306,38,FALSE)),"",VLOOKUP($A15,'[2]1516 Exp_Rev Access'!$F$7:$GB$306,38,FALSE))</f>
        <v>0</v>
      </c>
      <c r="BA15" s="99">
        <f>IF(ISNA(VLOOKUP($A15,'[2]1516 Exp_Rev Access'!$F$7:$GB$306,39,FALSE)),"",VLOOKUP($A15,'[2]1516 Exp_Rev Access'!$F$7:$GB$306,39,FALSE))</f>
        <v>0</v>
      </c>
      <c r="BB15" s="99">
        <f>IF(ISNA(VLOOKUP($A15,'[2]1516 Exp_Rev Access'!$F$7:$GB$306,40,FALSE)),"",VLOOKUP($A15,'[2]1516 Exp_Rev Access'!$F$7:$GB$306,40,FALSE))</f>
        <v>5716501.8799999999</v>
      </c>
      <c r="BC15" s="99">
        <f>IF(ISNA(VLOOKUP($A15,'[2]1516 Exp_Rev Access'!$F$7:$GB$306,41,FALSE)),"",VLOOKUP($A15,'[2]1516 Exp_Rev Access'!$F$7:$GB$306,41,FALSE))</f>
        <v>0</v>
      </c>
      <c r="BD15" s="99">
        <f>IF(ISNA(VLOOKUP($A15,'[2]1516 Exp_Rev Access'!$F$7:$GB$306,42,FALSE)),"",VLOOKUP($A15,'[2]1516 Exp_Rev Access'!$F$7:$GB$306,42,FALSE))</f>
        <v>1175274.29</v>
      </c>
      <c r="BE15" s="99">
        <f>IF(ISNA(VLOOKUP($A15,'[2]1516 Exp_Rev Access'!$F$7:$GB$306,43,FALSE)),"",VLOOKUP($A15,'[2]1516 Exp_Rev Access'!$F$7:$GB$306,43,FALSE))</f>
        <v>0</v>
      </c>
      <c r="BF15" s="99">
        <f>IF(ISNA(VLOOKUP($A15,'[2]1516 Exp_Rev Access'!$F$7:$GB$306,44,FALSE)),"",VLOOKUP($A15,'[2]1516 Exp_Rev Access'!$F$7:$GB$306,44,FALSE))</f>
        <v>3149502.04</v>
      </c>
      <c r="BG15" s="99">
        <f>IF(ISNA(VLOOKUP($A15,'[2]1516 Exp_Rev Access'!$F$7:$GB$306,45,FALSE)),"",VLOOKUP($A15,'[2]1516 Exp_Rev Access'!$F$7:$GB$306,45,FALSE))</f>
        <v>225142.96</v>
      </c>
      <c r="BH15" s="99">
        <f>IF(ISNA(VLOOKUP($A15,'[2]1516 Exp_Rev Access'!$F$7:$GB$306,46,FALSE)),"",VLOOKUP($A15,'[2]1516 Exp_Rev Access'!$F$7:$GB$306,46,FALSE))</f>
        <v>0</v>
      </c>
      <c r="BI15" s="99">
        <f>IF(ISNA(VLOOKUP($A15,'[2]1516 Exp_Rev Access'!$F$7:$GB$306,47,FALSE)),"",VLOOKUP($A15,'[2]1516 Exp_Rev Access'!$F$7:$GB$306,47,FALSE))</f>
        <v>122318.24</v>
      </c>
      <c r="BJ15" s="99">
        <f>IF(ISNA(VLOOKUP($A15,'[2]1516 Exp_Rev Access'!$F$7:$GB$306,48,FALSE)),"",VLOOKUP($A15,'[2]1516 Exp_Rev Access'!$F$7:$GB$306,48,FALSE))</f>
        <v>8476343.6400000006</v>
      </c>
      <c r="BK15" s="99">
        <f>IF(ISNA(VLOOKUP($A15,'[2]1516 Exp_Rev Access'!$F$7:$GB$306,49,FALSE)),"",VLOOKUP($A15,'[2]1516 Exp_Rev Access'!$F$7:$GB$306,49,FALSE))</f>
        <v>0</v>
      </c>
      <c r="BL15" s="99">
        <f>IF(ISNA(VLOOKUP($A15,'[2]1516 Exp_Rev Access'!$F$7:$GB$306,50,FALSE)),"",VLOOKUP($A15,'[2]1516 Exp_Rev Access'!$F$7:$GB$306,50,FALSE))</f>
        <v>0</v>
      </c>
      <c r="BM15" s="99">
        <f>IF(ISNA(VLOOKUP($A15,'[2]1516 Exp_Rev Access'!$F$7:$GB$306,51,FALSE)),"",VLOOKUP($A15,'[2]1516 Exp_Rev Access'!$F$7:$GB$306,51,FALSE))</f>
        <v>0</v>
      </c>
      <c r="BN15" s="99">
        <f>IF(ISNA(VLOOKUP($A15,'[2]1516 Exp_Rev Access'!$F$7:$GB$306,52,FALSE)),"",VLOOKUP($A15,'[2]1516 Exp_Rev Access'!$F$7:$GB$306,52,FALSE))</f>
        <v>0</v>
      </c>
      <c r="BO15" s="99">
        <f>IF(ISNA(VLOOKUP($A15,'[2]1516 Exp_Rev Access'!$F$7:$GB$306,53,FALSE)),"",VLOOKUP($A15,'[2]1516 Exp_Rev Access'!$F$7:$GB$306,53,FALSE))</f>
        <v>0</v>
      </c>
      <c r="BP15" s="99">
        <f>IF(ISNA(VLOOKUP($A15,'[2]1516 Exp_Rev Access'!$F$7:$GB$306,54,FALSE)),"",VLOOKUP($A15,'[2]1516 Exp_Rev Access'!$F$7:$GB$306,54,FALSE))</f>
        <v>0</v>
      </c>
      <c r="BQ15" s="99">
        <f>IF(ISNA(VLOOKUP($A15,'[2]1516 Exp_Rev Access'!$F$7:$GB$306,55,FALSE)),"",VLOOKUP($A15,'[2]1516 Exp_Rev Access'!$F$7:$GB$306,55,FALSE))</f>
        <v>0</v>
      </c>
      <c r="BR15" s="99">
        <f>IF(ISNA(VLOOKUP($A15,'[2]1516 Exp_Rev Access'!$F$7:$GB$306,56,FALSE)),"",VLOOKUP($A15,'[2]1516 Exp_Rev Access'!$F$7:$GB$306,56,FALSE))</f>
        <v>0</v>
      </c>
      <c r="BS15" s="99">
        <f>IF(ISNA(VLOOKUP($A15,'[2]1516 Exp_Rev Access'!$F$7:$GB$306,57,FALSE)),"",VLOOKUP($A15,'[2]1516 Exp_Rev Access'!$F$7:$GB$306,57,FALSE))</f>
        <v>0</v>
      </c>
      <c r="BT15" s="99">
        <f>IF(ISNA(VLOOKUP($A15,'[2]1516 Exp_Rev Access'!$F$7:$GB$306,58,FALSE)),"",VLOOKUP($A15,'[2]1516 Exp_Rev Access'!$F$7:$GB$306,58,FALSE))</f>
        <v>0</v>
      </c>
      <c r="BU15" s="102">
        <f t="shared" si="27"/>
        <v>37010577.07</v>
      </c>
      <c r="BV15" s="72">
        <f t="shared" si="28"/>
        <v>0.13813158395886166</v>
      </c>
      <c r="BW15" s="94">
        <f t="shared" si="29"/>
        <v>1594.845599290195</v>
      </c>
      <c r="BX15" s="99">
        <f>IF(ISNA(VLOOKUP($A15,'[2]1516 Exp_Rev Access'!$F$7:$GB$306,59,FALSE)),"",VLOOKUP($A15,'[2]1516 Exp_Rev Access'!$F$7:$GB$306,59,FALSE))</f>
        <v>0</v>
      </c>
      <c r="BY15" s="99">
        <f>IF(ISNA(VLOOKUP($A15,'[2]1516 Exp_Rev Access'!$F$7:$GB$306,60,FALSE)),"",VLOOKUP($A15,'[2]1516 Exp_Rev Access'!$F$7:$GB$306,60,FALSE))</f>
        <v>0</v>
      </c>
      <c r="BZ15" s="99">
        <f>IF(ISNA(VLOOKUP($A15,'[2]1516 Exp_Rev Access'!$F$7:$GB$306,61,FALSE)),"",VLOOKUP($A15,'[2]1516 Exp_Rev Access'!$F$7:$GB$306,61,FALSE))</f>
        <v>0</v>
      </c>
      <c r="CA15" s="99">
        <f>IF(ISNA(VLOOKUP($A15,'[2]1516 Exp_Rev Access'!$F$7:$GB$306,62,FALSE)),"",VLOOKUP($A15,'[2]1516 Exp_Rev Access'!$F$7:$GB$306,62,FALSE))</f>
        <v>0</v>
      </c>
      <c r="CB15" s="99">
        <f>IF(ISNA(VLOOKUP($A15,'[2]1516 Exp_Rev Access'!$F$7:$GB$306,63,FALSE)),"",VLOOKUP($A15,'[2]1516 Exp_Rev Access'!$F$7:$GB$306,63,FALSE))</f>
        <v>587.55999999999995</v>
      </c>
      <c r="CC15" s="99">
        <f>IF(ISNA(VLOOKUP($A15,'[2]1516 Exp_Rev Access'!$F$7:$GB$306,64,FALSE)),"",VLOOKUP($A15,'[2]1516 Exp_Rev Access'!$F$7:$GB$306,64,FALSE))</f>
        <v>0</v>
      </c>
      <c r="CD15" s="101">
        <f t="shared" si="30"/>
        <v>587.55999999999995</v>
      </c>
      <c r="CE15" s="72">
        <f t="shared" si="31"/>
        <v>2.1929026752910544E-6</v>
      </c>
      <c r="CF15" s="103">
        <f t="shared" si="32"/>
        <v>2.5318910281961374E-2</v>
      </c>
      <c r="CG15" s="99">
        <f>IF(ISNA(VLOOKUP($A15,'[2]1516 Exp_Rev Access'!$F$7:$GB$306,65,FALSE)),"",VLOOKUP($A15,'[2]1516 Exp_Rev Access'!$F$7:$GB$306,65,FALSE))</f>
        <v>9872.36</v>
      </c>
      <c r="CH15" s="99">
        <f>IF(ISNA(VLOOKUP($A15,'[2]1516 Exp_Rev Access'!$F$7:$GB$306,66,FALSE)),"",VLOOKUP($A15,'[2]1516 Exp_Rev Access'!$F$7:$GB$306,66,FALSE))</f>
        <v>0</v>
      </c>
      <c r="CI15" s="99">
        <f>IF(ISNA(VLOOKUP($A15,'[2]1516 Exp_Rev Access'!$F$7:$GB$306,67,FALSE)),"",VLOOKUP($A15,'[2]1516 Exp_Rev Access'!$F$7:$GB$306,67,FALSE))</f>
        <v>0</v>
      </c>
      <c r="CJ15" s="99">
        <f>IF(ISNA(VLOOKUP($A15,'[2]1516 Exp_Rev Access'!$F$7:$GB$306,68,FALSE)),"",VLOOKUP($A15,'[2]1516 Exp_Rev Access'!$F$7:$GB$306,68,FALSE))</f>
        <v>0</v>
      </c>
      <c r="CK15" s="99">
        <f>IF(ISNA(VLOOKUP($A15,'[2]1516 Exp_Rev Access'!$F$7:$GB$306,69,FALSE)),"",VLOOKUP($A15,'[2]1516 Exp_Rev Access'!$F$7:$GB$306,69,FALSE))</f>
        <v>0</v>
      </c>
      <c r="CL15" s="99">
        <f>IF(ISNA(VLOOKUP($A15,'[2]1516 Exp_Rev Access'!$F$7:$GB$306,70,FALSE)),"",VLOOKUP($A15,'[2]1516 Exp_Rev Access'!$F$7:$GB$306,70,FALSE))</f>
        <v>0</v>
      </c>
      <c r="CM15" s="99">
        <f>IF(ISNA(VLOOKUP($A15,'[2]1516 Exp_Rev Access'!$F$7:$GB$306,71,FALSE)),"",VLOOKUP($A15,'[2]1516 Exp_Rev Access'!$F$7:$GB$306,71,FALSE))</f>
        <v>0</v>
      </c>
      <c r="CN15" s="99">
        <f>IF(ISNA(VLOOKUP($A15,'[2]1516 Exp_Rev Access'!$F$7:$GB$306,72,FALSE)),"",VLOOKUP($A15,'[2]1516 Exp_Rev Access'!$F$7:$GB$306,72,FALSE))</f>
        <v>0</v>
      </c>
      <c r="CO15" s="99">
        <f>IF(ISNA(VLOOKUP($A15,'[2]1516 Exp_Rev Access'!$F$7:$GB$306,73,FALSE)),"",VLOOKUP($A15,'[2]1516 Exp_Rev Access'!$F$7:$GB$306,73,FALSE))</f>
        <v>0</v>
      </c>
      <c r="CP15" s="99">
        <f>IF(ISNA(VLOOKUP($A15,'[2]1516 Exp_Rev Access'!$F$7:$GB$306,74,FALSE)),"",VLOOKUP($A15,'[2]1516 Exp_Rev Access'!$F$7:$GB$306,74,FALSE))</f>
        <v>4493580</v>
      </c>
      <c r="CQ15" s="99">
        <f>IF(ISNA(VLOOKUP($A15,'[2]1516 Exp_Rev Access'!$F$7:$GB$306,75,FALSE)),"",VLOOKUP($A15,'[2]1516 Exp_Rev Access'!$F$7:$GB$306,75,FALSE))</f>
        <v>0</v>
      </c>
      <c r="CR15" s="99">
        <f>IF(ISNA(VLOOKUP($A15,'[2]1516 Exp_Rev Access'!$F$7:$GB$306,76,FALSE)),"",VLOOKUP($A15,'[2]1516 Exp_Rev Access'!$F$7:$GB$306,76,FALSE))</f>
        <v>191949.21</v>
      </c>
      <c r="CS15" s="99">
        <f>IF(ISNA(VLOOKUP($A15,'[2]1516 Exp_Rev Access'!$F$7:$GB$306,77,FALSE)),"",VLOOKUP($A15,'[2]1516 Exp_Rev Access'!$F$7:$GB$306,77,FALSE))</f>
        <v>0</v>
      </c>
      <c r="CT15" s="99">
        <f>IF(ISNA(VLOOKUP($A15,'[2]1516 Exp_Rev Access'!$F$7:$GB$306,78,FALSE)),"",VLOOKUP($A15,'[2]1516 Exp_Rev Access'!$F$7:$GB$306,78,FALSE))</f>
        <v>6311221.8799999999</v>
      </c>
      <c r="CU15" s="99">
        <f>IF(ISNA(VLOOKUP($A15,'[2]1516 Exp_Rev Access'!$F$7:$GB$306,79,FALSE)),"",VLOOKUP($A15,'[2]1516 Exp_Rev Access'!$F$7:$GB$306,79,FALSE))</f>
        <v>861501.74</v>
      </c>
      <c r="CV15" s="99">
        <f>IF(ISNA(VLOOKUP($A15,'[2]1516 Exp_Rev Access'!$F$7:$GB$306,80,FALSE)),"",VLOOKUP($A15,'[2]1516 Exp_Rev Access'!$F$7:$GB$306,80,FALSE))</f>
        <v>0</v>
      </c>
      <c r="CW15" s="99">
        <f>IF(ISNA(VLOOKUP($A15,'[2]1516 Exp_Rev Access'!$F$7:$GB$306,81,FALSE)),"",VLOOKUP($A15,'[2]1516 Exp_Rev Access'!$F$7:$GB$306,81,FALSE))</f>
        <v>0</v>
      </c>
      <c r="CX15" s="99">
        <f>IF(ISNA(VLOOKUP($A15,'[2]1516 Exp_Rev Access'!$F$7:$GB$306,82,FALSE)),"",VLOOKUP($A15,'[2]1516 Exp_Rev Access'!$F$7:$GB$306,82,FALSE))</f>
        <v>0</v>
      </c>
      <c r="CY15" s="99">
        <f>IF(ISNA(VLOOKUP($A15,'[2]1516 Exp_Rev Access'!$F$7:$GB$306,83,FALSE)),"",VLOOKUP($A15,'[2]1516 Exp_Rev Access'!$F$7:$GB$306,83,FALSE))</f>
        <v>0</v>
      </c>
      <c r="CZ15" s="99">
        <f>IF(ISNA(VLOOKUP($A15,'[2]1516 Exp_Rev Access'!$F$7:$GB$306,84,FALSE)),"",VLOOKUP($A15,'[2]1516 Exp_Rev Access'!$F$7:$GB$306,84,FALSE))</f>
        <v>0</v>
      </c>
      <c r="DA15" s="99">
        <f>IF(ISNA(VLOOKUP($A15,'[2]1516 Exp_Rev Access'!$F$7:$GB$306,85,FALSE)),"",VLOOKUP($A15,'[2]1516 Exp_Rev Access'!$F$7:$GB$306,85,FALSE))</f>
        <v>289995.99</v>
      </c>
      <c r="DB15" s="99">
        <f>IF(ISNA(VLOOKUP($A15,'[2]1516 Exp_Rev Access'!$F$7:$GB$306,86,FALSE)),"",VLOOKUP($A15,'[2]1516 Exp_Rev Access'!$F$7:$GB$306,86,FALSE))</f>
        <v>0</v>
      </c>
      <c r="DC15" s="99">
        <f>IF(ISNA(VLOOKUP($A15,'[2]1516 Exp_Rev Access'!$F$7:$GB$306,87,FALSE)),"",VLOOKUP($A15,'[2]1516 Exp_Rev Access'!$F$7:$GB$306,87,FALSE))</f>
        <v>0</v>
      </c>
      <c r="DD15" s="99">
        <f>IF(ISNA(VLOOKUP($A15,'[2]1516 Exp_Rev Access'!$F$7:$GB$306,88,FALSE)),"",VLOOKUP($A15,'[2]1516 Exp_Rev Access'!$F$7:$GB$306,88,FALSE))</f>
        <v>0</v>
      </c>
      <c r="DE15" s="99">
        <f>IF(ISNA(VLOOKUP($A15,'[2]1516 Exp_Rev Access'!$F$7:$GB$306,89,FALSE)),"",VLOOKUP($A15,'[2]1516 Exp_Rev Access'!$F$7:$GB$306,89,FALSE))</f>
        <v>0</v>
      </c>
      <c r="DF15" s="99">
        <f>IF(ISNA(VLOOKUP($A15,'[2]1516 Exp_Rev Access'!$F$7:$GB$306,90,FALSE)),"",VLOOKUP($A15,'[2]1516 Exp_Rev Access'!$F$7:$GB$306,90,FALSE))</f>
        <v>93665.68</v>
      </c>
      <c r="DG15" s="99">
        <f>IF(ISNA(VLOOKUP($A15,'[2]1516 Exp_Rev Access'!$F$7:$GB$306,91,FALSE)),"",VLOOKUP($A15,'[2]1516 Exp_Rev Access'!$F$7:$GB$306,91,FALSE))</f>
        <v>0</v>
      </c>
      <c r="DH15" s="99">
        <f>IF(ISNA(VLOOKUP($A15,'[2]1516 Exp_Rev Access'!$F$7:$GB$306,92,FALSE)),"",VLOOKUP($A15,'[2]1516 Exp_Rev Access'!$F$7:$GB$306,92,FALSE))</f>
        <v>5616907.3200000003</v>
      </c>
      <c r="DI15" s="99">
        <f>IF(ISNA(VLOOKUP($A15,'[2]1516 Exp_Rev Access'!$F$7:$GB$306,93,FALSE)),"",VLOOKUP($A15,'[2]1516 Exp_Rev Access'!$F$7:$GB$306,93,FALSE))</f>
        <v>0</v>
      </c>
      <c r="DJ15" s="99">
        <f>IF(ISNA(VLOOKUP($A15,'[2]1516 Exp_Rev Access'!$F$7:$GB$306,94,FALSE)),"",VLOOKUP($A15,'[2]1516 Exp_Rev Access'!$F$7:$GB$306,94,FALSE))</f>
        <v>0</v>
      </c>
      <c r="DK15" s="99">
        <f>IF(ISNA(VLOOKUP($A15,'[2]1516 Exp_Rev Access'!$F$7:$GB$306,95,FALSE)),"",VLOOKUP($A15,'[2]1516 Exp_Rev Access'!$F$7:$GB$306,95,FALSE))</f>
        <v>0</v>
      </c>
      <c r="DL15" s="99">
        <f>IF(ISNA(VLOOKUP($A15,'[2]1516 Exp_Rev Access'!$F$7:$GB$306,96,FALSE)),"",VLOOKUP($A15,'[2]1516 Exp_Rev Access'!$F$7:$GB$306,96,FALSE))</f>
        <v>0</v>
      </c>
      <c r="DM15" s="99">
        <f>IF(ISNA(VLOOKUP($A15,'[2]1516 Exp_Rev Access'!$F$7:$GB$306,97,FALSE)),"",VLOOKUP($A15,'[2]1516 Exp_Rev Access'!$F$7:$GB$306,97,FALSE))</f>
        <v>0</v>
      </c>
      <c r="DN15" s="99">
        <f>IF(ISNA(VLOOKUP($A15,'[2]1516 Exp_Rev Access'!$F$7:$GB$306,98,FALSE)),"",VLOOKUP($A15,'[2]1516 Exp_Rev Access'!$F$7:$GB$306,98,FALSE))</f>
        <v>0</v>
      </c>
      <c r="DO15" s="99">
        <f>IF(ISNA(VLOOKUP($A15,'[2]1516 Exp_Rev Access'!$F$7:$GB$306,99,FALSE)),"",VLOOKUP($A15,'[2]1516 Exp_Rev Access'!$F$7:$GB$306,99,FALSE))</f>
        <v>0</v>
      </c>
      <c r="DP15" s="99">
        <f>IF(ISNA(VLOOKUP($A15,'[2]1516 Exp_Rev Access'!$F$7:$GB$306,100,FALSE)),"",VLOOKUP($A15,'[2]1516 Exp_Rev Access'!$F$7:$GB$306,100,FALSE))</f>
        <v>0</v>
      </c>
      <c r="DQ15" s="99">
        <f>IF(ISNA(VLOOKUP($A15,'[2]1516 Exp_Rev Access'!$F$7:$GB$306,101,FALSE)),"",VLOOKUP($A15,'[2]1516 Exp_Rev Access'!$F$7:$GB$306,101,FALSE))</f>
        <v>0</v>
      </c>
      <c r="DR15" s="99">
        <f>IF(ISNA(VLOOKUP($A15,'[2]1516 Exp_Rev Access'!$F$7:$GB$306,102,FALSE)),"",VLOOKUP($A15,'[2]1516 Exp_Rev Access'!$F$7:$GB$306,102,FALSE))</f>
        <v>0</v>
      </c>
      <c r="DS15" s="99">
        <f>IF(ISNA(VLOOKUP($A15,'[2]1516 Exp_Rev Access'!$F$7:$GB$306,103,FALSE)),"",VLOOKUP($A15,'[2]1516 Exp_Rev Access'!$F$7:$GB$306,103,FALSE))</f>
        <v>0</v>
      </c>
      <c r="DT15" s="99">
        <f>IF(ISNA(VLOOKUP($A15,'[2]1516 Exp_Rev Access'!$F$7:$GB$306,104,FALSE)),"",VLOOKUP($A15,'[2]1516 Exp_Rev Access'!$F$7:$GB$306,104,FALSE))</f>
        <v>0</v>
      </c>
      <c r="DU15" s="99">
        <f>IF(ISNA(VLOOKUP($A15,'[2]1516 Exp_Rev Access'!$F$7:$GB$306,105,FALSE)),"",VLOOKUP($A15,'[2]1516 Exp_Rev Access'!$F$7:$GB$306,105,FALSE))</f>
        <v>0</v>
      </c>
      <c r="DV15" s="99">
        <f>IF(ISNA(VLOOKUP($A15,'[2]1516 Exp_Rev Access'!$F$7:$GB$306,106,FALSE)),"",VLOOKUP($A15,'[2]1516 Exp_Rev Access'!$F$7:$GB$306,106,FALSE))</f>
        <v>0</v>
      </c>
      <c r="DW15" s="99">
        <f>IF(ISNA(VLOOKUP($A15,'[2]1516 Exp_Rev Access'!$F$7:$GB$306,107,FALSE)),"",VLOOKUP($A15,'[2]1516 Exp_Rev Access'!$F$7:$GB$306,107,FALSE))</f>
        <v>0</v>
      </c>
      <c r="DX15" s="99">
        <f>IF(ISNA(VLOOKUP($A15,'[2]1516 Exp_Rev Access'!$F$7:$GB$306,108,FALSE)),"",VLOOKUP($A15,'[2]1516 Exp_Rev Access'!$F$7:$GB$306,108,FALSE))</f>
        <v>0</v>
      </c>
      <c r="DY15" s="99">
        <f>IF(ISNA(VLOOKUP($A15,'[2]1516 Exp_Rev Access'!$F$7:$GB$306,109,FALSE)),"",VLOOKUP($A15,'[2]1516 Exp_Rev Access'!$F$7:$GB$306,109,FALSE))</f>
        <v>0</v>
      </c>
      <c r="DZ15" s="99">
        <f>IF(ISNA(VLOOKUP($A15,'[2]1516 Exp_Rev Access'!$F$7:$GB$306,110,FALSE)),"",VLOOKUP($A15,'[2]1516 Exp_Rev Access'!$F$7:$GB$306,110,FALSE))</f>
        <v>0</v>
      </c>
      <c r="EA15" s="99">
        <f>IF(ISNA(VLOOKUP($A15,'[2]1516 Exp_Rev Access'!$F$7:$GB$306,111,FALSE)),"",VLOOKUP($A15,'[2]1516 Exp_Rev Access'!$F$7:$GB$306,111,FALSE))</f>
        <v>0</v>
      </c>
      <c r="EB15" s="99">
        <f>IF(ISNA(VLOOKUP($A15,'[2]1516 Exp_Rev Access'!$F$7:$GB$306,112,FALSE)),"",VLOOKUP($A15,'[2]1516 Exp_Rev Access'!$F$7:$GB$306,112,FALSE))</f>
        <v>0</v>
      </c>
      <c r="EC15" s="99">
        <f>IF(ISNA(VLOOKUP($A15,'[2]1516 Exp_Rev Access'!$F$7:$GB$306,113,FALSE)),"",VLOOKUP($A15,'[2]1516 Exp_Rev Access'!$F$7:$GB$306,113,FALSE))</f>
        <v>0</v>
      </c>
      <c r="ED15" s="99">
        <f>IF(ISNA(VLOOKUP($A15,'[2]1516 Exp_Rev Access'!$F$7:$GB$306,114,FALSE)),"",VLOOKUP($A15,'[2]1516 Exp_Rev Access'!$F$7:$GB$306,114,FALSE))</f>
        <v>0</v>
      </c>
      <c r="EE15" s="99">
        <f>IF(ISNA(VLOOKUP($A15,'[2]1516 Exp_Rev Access'!$F$7:$GB$306,115,FALSE)),"",VLOOKUP($A15,'[2]1516 Exp_Rev Access'!$F$7:$GB$306,115,FALSE))</f>
        <v>0</v>
      </c>
      <c r="EF15" s="99">
        <f>IF(ISNA(VLOOKUP($A15,'[2]1516 Exp_Rev Access'!$F$7:$GB$306,116,FALSE)),"",VLOOKUP($A15,'[2]1516 Exp_Rev Access'!$F$7:$GB$306,116,FALSE))</f>
        <v>0</v>
      </c>
      <c r="EG15" s="99">
        <f>IF(ISNA(VLOOKUP($A15,'[2]1516 Exp_Rev Access'!$F$7:$GB$306,117,FALSE)),"",VLOOKUP($A15,'[2]1516 Exp_Rev Access'!$F$7:$GB$306,117,FALSE))</f>
        <v>0</v>
      </c>
      <c r="EH15" s="99">
        <f>IF(ISNA(VLOOKUP($A15,'[2]1516 Exp_Rev Access'!$F$7:$GB$306,118,FALSE)),"",VLOOKUP($A15,'[2]1516 Exp_Rev Access'!$F$7:$GB$306,118,FALSE))</f>
        <v>0</v>
      </c>
      <c r="EI15" s="99">
        <f>IF(ISNA(VLOOKUP($A15,'[2]1516 Exp_Rev Access'!$F$7:$GB$306,119,FALSE)),"",VLOOKUP($A15,'[2]1516 Exp_Rev Access'!$F$7:$GB$306,119,FALSE))</f>
        <v>0</v>
      </c>
      <c r="EJ15" s="99">
        <f>IF(ISNA(VLOOKUP($A15,'[2]1516 Exp_Rev Access'!$F$7:$GB$306,120,FALSE)),"",VLOOKUP($A15,'[2]1516 Exp_Rev Access'!$F$7:$GB$306,120,FALSE))</f>
        <v>0</v>
      </c>
      <c r="EK15" s="99">
        <f>IF(ISNA(VLOOKUP($A15,'[2]1516 Exp_Rev Access'!$F$7:$GB$306,121,FALSE)),"",VLOOKUP($A15,'[2]1516 Exp_Rev Access'!$F$7:$GB$306,121,FALSE))</f>
        <v>0</v>
      </c>
      <c r="EL15" s="99">
        <f>IF(ISNA(VLOOKUP($A15,'[2]1516 Exp_Rev Access'!$F$7:$GB$306,122,FALSE)),"",VLOOKUP($A15,'[2]1516 Exp_Rev Access'!$F$7:$GB$306,122,FALSE))</f>
        <v>0</v>
      </c>
      <c r="EM15" s="99">
        <f>IF(ISNA(VLOOKUP($A15,'[2]1516 Exp_Rev Access'!$F$7:$GB$306,123,FALSE)),"",VLOOKUP($A15,'[2]1516 Exp_Rev Access'!$F$7:$GB$306,123,FALSE))</f>
        <v>542785.24</v>
      </c>
      <c r="EN15" s="99">
        <f>IF(ISNA(VLOOKUP($A15,'[2]1516 Exp_Rev Access'!$F$7:$GB$306,124,FALSE)),"",VLOOKUP($A15,'[2]1516 Exp_Rev Access'!$F$7:$GB$306,124,FALSE))</f>
        <v>0</v>
      </c>
      <c r="EO15" s="99">
        <f>IF(ISNA(VLOOKUP($A15,'[2]1516 Exp_Rev Access'!$F$7:$GB$306,125,FALSE)),"",VLOOKUP($A15,'[2]1516 Exp_Rev Access'!$F$7:$GB$306,125,FALSE))</f>
        <v>0</v>
      </c>
      <c r="EP15" s="99">
        <f>IF(ISNA(VLOOKUP($A15,'[2]1516 Exp_Rev Access'!$F$7:$GB$306,126,FALSE)),"",VLOOKUP($A15,'[2]1516 Exp_Rev Access'!$F$7:$GB$306,126,FALSE))</f>
        <v>0</v>
      </c>
      <c r="EQ15" s="99">
        <f>IF(ISNA(VLOOKUP($A15,'[2]1516 Exp_Rev Access'!$F$7:$GB$306,127,FALSE)),"",VLOOKUP($A15,'[2]1516 Exp_Rev Access'!$F$7:$GB$306,127,FALSE))</f>
        <v>0</v>
      </c>
      <c r="ER15" s="99">
        <f>IF(ISNA(VLOOKUP($A15,'[2]1516 Exp_Rev Access'!$F$7:$GB$306,128,FALSE)),"",VLOOKUP($A15,'[2]1516 Exp_Rev Access'!$F$7:$GB$306,128,FALSE))</f>
        <v>0</v>
      </c>
      <c r="ES15" s="99">
        <f>IF(ISNA(VLOOKUP($A15,'[2]1516 Exp_Rev Access'!$F$7:$GB$306,129,FALSE)),"",VLOOKUP($A15,'[2]1516 Exp_Rev Access'!$F$7:$GB$306,129,FALSE))</f>
        <v>0</v>
      </c>
      <c r="ET15" s="99">
        <f>IF(ISNA(VLOOKUP($A15,'[2]1516 Exp_Rev Access'!$F$7:$GB$306,130,FALSE)),"",VLOOKUP($A15,'[2]1516 Exp_Rev Access'!$F$7:$GB$306,130,FALSE))</f>
        <v>0</v>
      </c>
      <c r="EU15" s="99">
        <f>IF(ISNA(VLOOKUP($A15,'[2]1516 Exp_Rev Access'!$F$7:$GB$306,131,FALSE)),"",VLOOKUP($A15,'[2]1516 Exp_Rev Access'!$F$7:$GB$306,131,FALSE))</f>
        <v>361663.18</v>
      </c>
      <c r="EV15" s="99">
        <f>IF(ISNA(VLOOKUP($A15,'[2]1516 Exp_Rev Access'!$F$7:$GB$306,132,FALSE)),"",VLOOKUP($A15,'[2]1516 Exp_Rev Access'!$F$7:$GB$306,132,FALSE))</f>
        <v>0</v>
      </c>
      <c r="EW15" s="99">
        <f>IF(ISNA(VLOOKUP($A15,'[2]1516 Exp_Rev Access'!$F$7:$GB$306,133,FALSE)),"",VLOOKUP($A15,'[2]1516 Exp_Rev Access'!$F$7:$GB$306,133,FALSE))</f>
        <v>0</v>
      </c>
      <c r="EX15" s="99">
        <f>IF(ISNA(VLOOKUP($A15,'[2]1516 Exp_Rev Access'!$F$7:$GB$306,134,FALSE)),"",VLOOKUP($A15,'[2]1516 Exp_Rev Access'!$F$7:$GB$306,134,FALSE))</f>
        <v>0</v>
      </c>
      <c r="EY15" s="99">
        <f>IF(ISNA(VLOOKUP($A15,'[2]1516 Exp_Rev Access'!$F$7:$GB$306,135,FALSE)),"",VLOOKUP($A15,'[2]1516 Exp_Rev Access'!$F$7:$GB$306,135,FALSE))</f>
        <v>0</v>
      </c>
      <c r="EZ15" s="99">
        <f>IF(ISNA(VLOOKUP($A15,'[2]1516 Exp_Rev Access'!$F$7:$GB$306,136,FALSE)),"",VLOOKUP($A15,'[2]1516 Exp_Rev Access'!$F$7:$GB$306,136,FALSE))</f>
        <v>0</v>
      </c>
      <c r="FA15" s="99">
        <f>IF(ISNA(VLOOKUP($A15,'[2]1516 Exp_Rev Access'!$F$7:$GB$306,137,FALSE)),"",VLOOKUP($A15,'[2]1516 Exp_Rev Access'!$F$7:$GB$306,137,FALSE))</f>
        <v>0</v>
      </c>
      <c r="FB15" s="99">
        <f>IF(ISNA(VLOOKUP($A15,'[2]1516 Exp_Rev Access'!$F$7:$GB$306,138,FALSE)),"",VLOOKUP($A15,'[2]1516 Exp_Rev Access'!$F$7:$GB$306,138,FALSE))</f>
        <v>574097.07999999996</v>
      </c>
      <c r="FC15" s="99">
        <f>IF(ISNA(VLOOKUP($A15,'[2]1516 Exp_Rev Access'!$F$7:$GB$306,139,FALSE)),"",VLOOKUP($A15,'[2]1516 Exp_Rev Access'!$F$7:$GB$306,139,FALSE))</f>
        <v>0</v>
      </c>
      <c r="FD15" s="99">
        <f>IF(ISNA(VLOOKUP($A15,'[2]1516 Exp_Rev Access'!$F$7:$FS$306,140,FALSE)),"",VLOOKUP($A15,'[2]1516 Exp_Rev Access'!$F$7:$FS$306,140,FALSE))</f>
        <v>0</v>
      </c>
      <c r="FE15" s="99">
        <f>IF(ISNA(VLOOKUP($A15,'[2]1516 Exp_Rev Access'!$F$7:$FS$306,141,FALSE)),"",VLOOKUP($A15,'[2]1516 Exp_Rev Access'!$F$7:$FS$306,141,FALSE))</f>
        <v>0</v>
      </c>
      <c r="FF15" s="99">
        <f>IF(ISNA(VLOOKUP($A15,'[2]1516 Exp_Rev Access'!$F$7:$FS$306,142,FALSE)),"",VLOOKUP($A15,'[2]1516 Exp_Rev Access'!$F$7:$FS$306,142,FALSE))</f>
        <v>0</v>
      </c>
      <c r="FG15" s="99">
        <f>IF(ISNA(VLOOKUP($A15,'[2]1516 Exp_Rev Access'!$F$7:$FS$306,143,FALSE)),"",VLOOKUP($A15,'[2]1516 Exp_Rev Access'!$F$7:$FS$306,143,FALSE))</f>
        <v>0</v>
      </c>
      <c r="FH15" s="99">
        <f>IF(ISNA(VLOOKUP($A15,'[2]1516 Exp_Rev Access'!$F$7:$FS$306,144,FALSE)),"",VLOOKUP($A15,'[2]1516 Exp_Rev Access'!$F$7:$FS$306,144,FALSE))</f>
        <v>0</v>
      </c>
      <c r="FI15" s="99">
        <f>IF(ISNA(VLOOKUP($A15,'[2]1516 Exp_Rev Access'!$F$7:$FS$306,145,FALSE)),"",VLOOKUP($A15,'[2]1516 Exp_Rev Access'!$F$7:$FS$306,145,FALSE))</f>
        <v>0</v>
      </c>
      <c r="FJ15" s="99">
        <f>IF(ISNA(VLOOKUP($A15,'[2]1516 Exp_Rev Access'!$F$7:$FS$306,146,FALSE)),"",VLOOKUP($A15,'[2]1516 Exp_Rev Access'!$F$7:$FS$306,146,FALSE))</f>
        <v>0</v>
      </c>
      <c r="FK15" s="99">
        <f>IF(ISNA(VLOOKUP($A15,'[2]1516 Exp_Rev Access'!$F$7:$FS$306,147,FALSE)),"",VLOOKUP($A15,'[2]1516 Exp_Rev Access'!$F$7:$FS$306,147,FALSE))</f>
        <v>0</v>
      </c>
      <c r="FL15" s="99">
        <f>IF(ISNA(VLOOKUP($A15,'[2]1516 Exp_Rev Access'!$F$7:$FS$306,148,FALSE)),"",VLOOKUP($A15,'[2]1516 Exp_Rev Access'!$F$7:$FS$306,148,FALSE))</f>
        <v>0</v>
      </c>
      <c r="FM15" s="99">
        <f>IF(ISNA(VLOOKUP($A15,'[2]1516 Exp_Rev Access'!$F$7:$FS$306,149,FALSE)),"",VLOOKUP($A15,'[2]1516 Exp_Rev Access'!$F$7:$FS$306,149,FALSE))</f>
        <v>0</v>
      </c>
      <c r="FN15" s="99">
        <f>IF(ISNA(VLOOKUP($A15,'[2]1516 Exp_Rev Access'!$F$7:$FS$306,150,FALSE)),"",VLOOKUP($A15,'[2]1516 Exp_Rev Access'!$F$7:$FS$306,150,FALSE))</f>
        <v>0</v>
      </c>
      <c r="FO15" s="99">
        <f>IF(ISNA(VLOOKUP($A15,'[2]1516 Exp_Rev Access'!$F$7:$FS$306,151,FALSE)),"",VLOOKUP($A15,'[2]1516 Exp_Rev Access'!$F$7:$FS$306,151,FALSE))</f>
        <v>0</v>
      </c>
      <c r="FP15" s="99">
        <f>IF(ISNA(VLOOKUP($A15,'[2]1516 Exp_Rev Access'!$F$7:$FS$306,152,FALSE)),"",VLOOKUP($A15,'[2]1516 Exp_Rev Access'!$F$7:$FS$306,152,FALSE))</f>
        <v>0</v>
      </c>
      <c r="FQ15" s="99">
        <f>IF(ISNA(VLOOKUP($A15,'[2]1516 Exp_Rev Access'!$F$7:$FS$306,153,FALSE)),"",VLOOKUP($A15,'[2]1516 Exp_Rev Access'!$F$7:$FS$306,153,FALSE))</f>
        <v>565561.38</v>
      </c>
      <c r="FR15" s="101">
        <f t="shared" si="33"/>
        <v>19912801.059999995</v>
      </c>
      <c r="FS15" s="72">
        <f t="shared" si="34"/>
        <v>7.4318937158779588E-2</v>
      </c>
      <c r="FT15" s="94">
        <f t="shared" si="35"/>
        <v>858.07478980986673</v>
      </c>
      <c r="FU15" s="99">
        <f>IF(ISNA(VLOOKUP($A15,'[2]1516 Exp_Rev Access'!$F$7:$GB$306,154,FALSE)),"",VLOOKUP($A15,'[2]1516 Exp_Rev Access'!$F$7:$GB$306,154,FALSE))</f>
        <v>427.5</v>
      </c>
      <c r="FV15" s="99">
        <f>IF(ISNA(VLOOKUP($A15,'[2]1516 Exp_Rev Access'!$F$7:$GB$306,155,FALSE)),"",VLOOKUP($A15,'[2]1516 Exp_Rev Access'!$F$7:$GB$306,155,FALSE))</f>
        <v>1203776.3400000001</v>
      </c>
      <c r="FW15" s="99">
        <f>IF(ISNA(VLOOKUP($A15,'[2]1516 Exp_Rev Access'!$F$7:$GB$306,156,FALSE)),"",VLOOKUP($A15,'[2]1516 Exp_Rev Access'!$F$7:$GB$306,156,FALSE))</f>
        <v>0</v>
      </c>
      <c r="FX15" s="99">
        <f>IF(ISNA(VLOOKUP($A15,'[2]1516 Exp_Rev Access'!$F$7:$GB$306,157,FALSE)),"",VLOOKUP($A15,'[2]1516 Exp_Rev Access'!$F$7:$GB$306,157,FALSE))</f>
        <v>0</v>
      </c>
      <c r="FY15" s="99">
        <f>IF(ISNA(VLOOKUP($A15,'[2]1516 Exp_Rev Access'!$F$7:$GB$306,158,FALSE)),"",VLOOKUP($A15,'[2]1516 Exp_Rev Access'!$F$7:$GB$306,158,FALSE))</f>
        <v>0</v>
      </c>
      <c r="FZ15" s="99">
        <f>IF(ISNA(VLOOKUP($A15,'[2]1516 Exp_Rev Access'!$F$7:$GB$306,159,FALSE)),"",VLOOKUP($A15,'[2]1516 Exp_Rev Access'!$F$7:$GB$306,159,FALSE))</f>
        <v>0</v>
      </c>
      <c r="GA15" s="99">
        <f>IF(ISNA(VLOOKUP($A15,'[2]1516 Exp_Rev Access'!$F$7:$GB$306,160,FALSE)),"",VLOOKUP($A15,'[2]1516 Exp_Rev Access'!$F$7:$GB$306,160,FALSE))</f>
        <v>0</v>
      </c>
      <c r="GB15" s="99">
        <f>IF(ISNA(VLOOKUP($A15,'[2]1516 Exp_Rev Access'!$F$7:$GB$306,161,FALSE)),"",VLOOKUP($A15,'[2]1516 Exp_Rev Access'!$F$7:$GB$306,161,FALSE))</f>
        <v>0</v>
      </c>
      <c r="GC15" s="99">
        <f>IF(ISNA(VLOOKUP($A15,'[2]1516 Exp_Rev Access'!$F$7:$GB$306,162,FALSE)),"",VLOOKUP($A15,'[2]1516 Exp_Rev Access'!$F$7:$GB$306,162,FALSE))</f>
        <v>0</v>
      </c>
      <c r="GD15" s="99">
        <f>IF(ISNA(VLOOKUP($A15,'[2]1516 Exp_Rev Access'!$F$7:$GB$306,163,FALSE)),"",VLOOKUP($A15,'[2]1516 Exp_Rev Access'!$F$7:$GB$306,163,FALSE))</f>
        <v>0</v>
      </c>
      <c r="GE15" s="99">
        <f>IF(ISNA(VLOOKUP($A15,'[2]1516 Exp_Rev Access'!$F$7:$GB$306,164,FALSE)),"",VLOOKUP($A15,'[2]1516 Exp_Rev Access'!$F$7:$GB$306,164,FALSE))</f>
        <v>104179.31</v>
      </c>
      <c r="GF15" s="99">
        <f>IF(ISNA(VLOOKUP($A15,'[2]1516 Exp_Rev Access'!$F$7:$GB$306,165,FALSE)),"",VLOOKUP($A15,'[2]1516 Exp_Rev Access'!$F$7:$GB$306,165,FALSE))</f>
        <v>0</v>
      </c>
      <c r="GG15" s="99">
        <f>IF(ISNA(VLOOKUP($A15,'[2]1516 Exp_Rev Access'!$F$7:$GB$306,166,FALSE)),"",VLOOKUP($A15,'[2]1516 Exp_Rev Access'!$F$7:$GB$306,166,FALSE))</f>
        <v>0</v>
      </c>
      <c r="GH15" s="99">
        <f>IF(ISNA(VLOOKUP($A15,'[2]1516 Exp_Rev Access'!$F$7:$GB$306,167,FALSE)),"",VLOOKUP($A15,'[2]1516 Exp_Rev Access'!$F$7:$GB$306,167,FALSE))</f>
        <v>0</v>
      </c>
      <c r="GI15" s="99">
        <f>IF(ISNA(VLOOKUP($A15,'[2]1516 Exp_Rev Access'!$F$7:$GB$306,168,FALSE)),"",VLOOKUP($A15,'[2]1516 Exp_Rev Access'!$F$7:$GB$306,168,FALSE))</f>
        <v>0</v>
      </c>
      <c r="GJ15" s="99">
        <f>IF(ISNA(VLOOKUP($A15,'[2]1516 Exp_Rev Access'!$F$7:$GB$306,169,FALSE)),"",VLOOKUP($A15,'[2]1516 Exp_Rev Access'!$F$7:$GB$306,169,FALSE))</f>
        <v>38369.81</v>
      </c>
      <c r="GK15" s="99">
        <f>IF(ISNA(VLOOKUP($A15,'[2]1516 Exp_Rev Access'!$F$7:$GB$306,170,FALSE)),"",VLOOKUP($A15,'[2]1516 Exp_Rev Access'!$F$7:$GB$306,170,FALSE))</f>
        <v>17478.05</v>
      </c>
      <c r="GL15" s="99">
        <f>IF(ISNA(VLOOKUP($A15,'[2]1516 Exp_Rev Access'!$F$7:$GB$306,171,FALSE)),"",VLOOKUP($A15,'[2]1516 Exp_Rev Access'!$F$7:$GB$306,171,FALSE))</f>
        <v>0</v>
      </c>
      <c r="GM15" s="99">
        <f>IF(ISNA(VLOOKUP($A15,'[2]1516 Exp_Rev Access'!$F$7:$GB$306,172,FALSE)),"",VLOOKUP($A15,'[2]1516 Exp_Rev Access'!$F$7:$GB$306,172,FALSE))</f>
        <v>0</v>
      </c>
      <c r="GN15" s="99">
        <f>IF(ISNA(VLOOKUP($A15,'[2]1516 Exp_Rev Access'!$F$7:$GB$306,173,FALSE)),"",VLOOKUP($A15,'[2]1516 Exp_Rev Access'!$F$7:$GB$306,173,FALSE))</f>
        <v>0</v>
      </c>
      <c r="GO15" s="99">
        <f>IF(ISNA(VLOOKUP($A15,'[2]1516 Exp_Rev Access'!$F$7:$GB$306,174,FALSE)),"",VLOOKUP($A15,'[2]1516 Exp_Rev Access'!$F$7:$GB$306,174,FALSE))</f>
        <v>0</v>
      </c>
      <c r="GP15" s="99">
        <f>IF(ISNA(VLOOKUP($A15,'[2]1516 Exp_Rev Access'!$F$7:$GB$306,175,FALSE)),"",VLOOKUP($A15,'[2]1516 Exp_Rev Access'!$F$7:$GB$306,175,FALSE))</f>
        <v>0</v>
      </c>
      <c r="GQ15" s="99">
        <f>IF(ISNA(VLOOKUP($A15,'[2]1516 Exp_Rev Access'!$F$7:$GB$306,176,FALSE)),"",VLOOKUP($A15,'[2]1516 Exp_Rev Access'!$F$7:$GB$306,176,FALSE))</f>
        <v>0</v>
      </c>
      <c r="GR15" s="99">
        <f>IF(ISNA(VLOOKUP($A15,'[2]1516 Exp_Rev Access'!$F$7:$GB$306,177,FALSE)),"",VLOOKUP($A15,'[2]1516 Exp_Rev Access'!$F$7:$GB$306,177,FALSE))</f>
        <v>1430988.4</v>
      </c>
      <c r="GS15" s="99">
        <f>IF(ISNA(VLOOKUP($A15,'[2]1516 Exp_Rev Access'!$F$7:$GB$306,178,FALSE)),"",VLOOKUP($A15,'[2]1516 Exp_Rev Access'!$F$7:$GB$306,178,FALSE))</f>
        <v>4533837.9400000004</v>
      </c>
      <c r="GT15" s="101">
        <f t="shared" si="36"/>
        <v>7329057.3500000006</v>
      </c>
      <c r="GU15" s="72">
        <f t="shared" si="37"/>
        <v>2.7353648087304387E-2</v>
      </c>
      <c r="GV15" s="84">
        <f t="shared" si="38"/>
        <v>315.82092977057596</v>
      </c>
    </row>
    <row r="16" spans="1:206" customFormat="1" ht="12" customHeight="1" x14ac:dyDescent="0.2">
      <c r="A16" s="96" t="s">
        <v>188</v>
      </c>
      <c r="B16" s="69" t="s">
        <v>189</v>
      </c>
      <c r="C16" s="80">
        <f>IF(ISNA(VLOOKUP($A16,'[2]1516 enrollment_Rev_Exp by size'!$A$6:$G$320,3,FALSE)),"",VLOOKUP($A16,'[2]1516 enrollment_Rev_Exp by size'!$A$6:$G$320,3,FALSE))</f>
        <v>22720.42</v>
      </c>
      <c r="D16" s="97">
        <v>267120422.97</v>
      </c>
      <c r="E16" s="80">
        <f t="shared" si="16"/>
        <v>267120422.97000003</v>
      </c>
      <c r="F16" s="80">
        <f t="shared" si="17"/>
        <v>0</v>
      </c>
      <c r="G16" s="98">
        <f>IF(ISNA(VLOOKUP($A16,'[2]1516 Exp_Rev Access'!$F$7:$FS$306,2,FALSE)),"",VLOOKUP($A16,'[2]1516 Exp_Rev Access'!$F$7:$FS$306,2,FALSE))</f>
        <v>48831301.350000001</v>
      </c>
      <c r="H16" s="98">
        <f>IF(ISNA(VLOOKUP($A16,'[2]1516 Exp_Rev Access'!$F$7:$FS$306,3,FALSE)),"",VLOOKUP($A16,'[2]1516 Exp_Rev Access'!$F$7:$FS$306,3,FALSE))</f>
        <v>0</v>
      </c>
      <c r="I16" s="98">
        <f>IF(ISNA(VLOOKUP($A16,'[2]1516 Exp_Rev Access'!$F$7:$FS$306,4,FALSE)),"",VLOOKUP($A16,'[2]1516 Exp_Rev Access'!$F$7:$FS$306,4,FALSE))</f>
        <v>0</v>
      </c>
      <c r="J16" s="98">
        <f>IF(ISNA(VLOOKUP($A16,'[2]1516 Exp_Rev Access'!$F$7:$FS$306,5,FALSE)),"",VLOOKUP($A16,'[2]1516 Exp_Rev Access'!$F$7:$FS$306,5,FALSE))</f>
        <v>74.459999999999994</v>
      </c>
      <c r="K16" s="98">
        <f>IF(ISNA(VLOOKUP($A16,'[2]1516 Exp_Rev Access'!$F$7:$FS$306,6,FALSE)),"",VLOOKUP($A16,'[2]1516 Exp_Rev Access'!$F$7:$FS$306,6,FALSE))</f>
        <v>0</v>
      </c>
      <c r="L16" s="98">
        <f>IF(ISNA(VLOOKUP($A16,'[2]1516 Exp_Rev Access'!$F$7:$FS$306,7,FALSE)),"",VLOOKUP($A16,'[2]1516 Exp_Rev Access'!$F$7:$FS$306,7,FALSE))</f>
        <v>0</v>
      </c>
      <c r="M16" s="90">
        <f t="shared" si="18"/>
        <v>48831375.810000002</v>
      </c>
      <c r="N16" s="72">
        <f t="shared" si="19"/>
        <v>0.18280659811430516</v>
      </c>
      <c r="O16" s="73">
        <f t="shared" si="20"/>
        <v>2149.22857103874</v>
      </c>
      <c r="P16" s="99">
        <f>IF(ISNA(VLOOKUP($A16,'[2]1516 Exp_Rev Access'!$F$7:$FS$306,8,FALSE)),"",VLOOKUP($A16,'[2]1516 Exp_Rev Access'!$F$7:$FS$306,8,FALSE))</f>
        <v>100578.5</v>
      </c>
      <c r="Q16" s="99">
        <f>IF(ISNA(VLOOKUP($A16,'[2]1516 Exp_Rev Access'!$F$7:$FS$306,9,FALSE)),"",VLOOKUP($A16,'[2]1516 Exp_Rev Access'!$F$7:$FS$306,9,FALSE))</f>
        <v>0</v>
      </c>
      <c r="R16" s="99">
        <f>IF(ISNA(VLOOKUP($A16,'[2]1516 Exp_Rev Access'!$F$7:$FS$306,10,FALSE)),"",VLOOKUP($A16,'[2]1516 Exp_Rev Access'!$F$7:$FS$306,10,FALSE))</f>
        <v>0</v>
      </c>
      <c r="S16" s="99">
        <f>IF(ISNA(VLOOKUP($A16,'[2]1516 Exp_Rev Access'!$F$7:$FS$306,11,FALSE)),"",VLOOKUP($A16,'[2]1516 Exp_Rev Access'!$F$7:$FS$306,11,FALSE))</f>
        <v>0</v>
      </c>
      <c r="T16" s="99">
        <f>IF(ISNA(VLOOKUP($A16,'[2]1516 Exp_Rev Access'!$F$7:$FS$306,12,FALSE)),"",VLOOKUP($A16,'[2]1516 Exp_Rev Access'!$F$7:$FS$306,12,FALSE))</f>
        <v>276920.5</v>
      </c>
      <c r="U16" s="99">
        <f>IF(ISNA(VLOOKUP($A16,'[2]1516 Exp_Rev Access'!$F$7:$FS$306,13,FALSE)),"",VLOOKUP($A16,'[2]1516 Exp_Rev Access'!$F$7:$FS$306,13,FALSE))</f>
        <v>49587.5</v>
      </c>
      <c r="V16" s="99">
        <f>IF(ISNA(VLOOKUP($A16,'[2]1516 Exp_Rev Access'!$F$7:$FS$306,14,FALSE)),"",VLOOKUP($A16,'[2]1516 Exp_Rev Access'!$F$7:$FS$306,14,FALSE))</f>
        <v>0</v>
      </c>
      <c r="W16" s="99">
        <f>IF(ISNA(VLOOKUP($A16,'[2]1516 Exp_Rev Access'!$F$7:$FS$306,15,FALSE)),"",VLOOKUP($A16,'[2]1516 Exp_Rev Access'!$F$7:$FS$306,15,FALSE))</f>
        <v>294972.08</v>
      </c>
      <c r="X16" s="99">
        <f>IF(ISNA(VLOOKUP($A16,'[2]1516 Exp_Rev Access'!$F$7:$FS$306,16,FALSE)),"",VLOOKUP($A16,'[2]1516 Exp_Rev Access'!$F$7:$FS$306,16,FALSE))</f>
        <v>205078.3</v>
      </c>
      <c r="Y16" s="99">
        <f>IF(ISNA(VLOOKUP($A16,'[2]1516 Exp_Rev Access'!$F$7:$FS$306,17,FALSE)),"",VLOOKUP($A16,'[2]1516 Exp_Rev Access'!$F$7:$FS$306,17,FALSE))</f>
        <v>1279</v>
      </c>
      <c r="Z16" s="99">
        <f>IF(ISNA(VLOOKUP($A16,'[2]1516 Exp_Rev Access'!$F$7:$FS$306,18,FALSE)),"",VLOOKUP($A16,'[2]1516 Exp_Rev Access'!$F$7:$FS$306,18,FALSE))</f>
        <v>0</v>
      </c>
      <c r="AA16" s="99">
        <f>IF(ISNA(VLOOKUP($A16,'[2]1516 Exp_Rev Access'!$F$7:$FS$306,19,FALSE)),"",VLOOKUP($A16,'[2]1516 Exp_Rev Access'!$F$7:$FS$306,19,FALSE))</f>
        <v>0</v>
      </c>
      <c r="AB16" s="99">
        <f>IF(ISNA(VLOOKUP($A16,'[2]1516 Exp_Rev Access'!$F$7:$FS$306,20,FALSE)),"",VLOOKUP($A16,'[2]1516 Exp_Rev Access'!$F$7:$FS$306,20,FALSE))</f>
        <v>186219.83</v>
      </c>
      <c r="AC16" s="99">
        <f>IF(ISNA(VLOOKUP($A16,'[2]1516 Exp_Rev Access'!$F$7:$FS$306,21,FALSE)),"",VLOOKUP($A16,'[2]1516 Exp_Rev Access'!$F$7:$FS$306,21,FALSE))</f>
        <v>1534081.89</v>
      </c>
      <c r="AD16" s="99">
        <f>IF(ISNA(VLOOKUP($A16,'[2]1516 Exp_Rev Access'!$F$7:$FS$306,22,FALSE)),"",VLOOKUP($A16,'[2]1516 Exp_Rev Access'!$F$7:$FS$306,22,FALSE))</f>
        <v>249424.1</v>
      </c>
      <c r="AE16" s="99">
        <f>IF(ISNA(VLOOKUP($A16,'[2]1516 Exp_Rev Access'!$F$7:$FS$306,23,FALSE)),"",VLOOKUP($A16,'[2]1516 Exp_Rev Access'!$F$7:$FS$306,23,FALSE))</f>
        <v>0</v>
      </c>
      <c r="AF16" s="99">
        <f>IF(ISNA(VLOOKUP($A16,'[2]1516 Exp_Rev Access'!$F$7:$FS$306,24,FALSE)),"",VLOOKUP($A16,'[2]1516 Exp_Rev Access'!$F$7:$FS$306,24,FALSE))</f>
        <v>243902.87</v>
      </c>
      <c r="AG16" s="99">
        <f>IF(ISNA(VLOOKUP($A16,'[2]1516 Exp_Rev Access'!$F$7:$FS$306,25,FALSE)),"",VLOOKUP($A16,'[2]1516 Exp_Rev Access'!$F$7:$FS$306,25,FALSE))</f>
        <v>25178.26</v>
      </c>
      <c r="AH16" s="99">
        <f>IF(ISNA(VLOOKUP($A16,'[2]1516 Exp_Rev Access'!$F$7:$FS$306,26,FALSE)),"",VLOOKUP($A16,'[2]1516 Exp_Rev Access'!$F$7:$FS$306,26,FALSE))</f>
        <v>113316.76</v>
      </c>
      <c r="AI16" s="99">
        <f>IF(ISNA(VLOOKUP($A16,'[2]1516 Exp_Rev Access'!$F$7:$FS$306,27,FALSE)),"",VLOOKUP($A16,'[2]1516 Exp_Rev Access'!$F$7:$FS$306,27,FALSE))</f>
        <v>78325.66</v>
      </c>
      <c r="AJ16" s="99">
        <f>IF(ISNA(VLOOKUP($A16,'[2]1516 Exp_Rev Access'!$F$7:$FS$306,28,FALSE)),"",VLOOKUP($A16,'[2]1516 Exp_Rev Access'!$F$7:$FS$306,28,FALSE))</f>
        <v>98240.43</v>
      </c>
      <c r="AK16" s="99">
        <f>IF(ISNA(VLOOKUP($A16,'[2]1516 Exp_Rev Access'!$F$7:$FS$306,29,FALSE)),"",VLOOKUP($A16,'[2]1516 Exp_Rev Access'!$F$7:$FS$306,29,FALSE))</f>
        <v>69843.539999999994</v>
      </c>
      <c r="AL16" s="100">
        <f t="shared" si="21"/>
        <v>3526949.22</v>
      </c>
      <c r="AM16" s="72">
        <f t="shared" si="22"/>
        <v>1.3203592524994272E-2</v>
      </c>
      <c r="AN16" s="94">
        <f t="shared" si="23"/>
        <v>155.23257140493004</v>
      </c>
      <c r="AO16" s="99">
        <f>IF(ISNA(VLOOKUP($A16,'[2]1516 Exp_Rev Access'!$F$7:$GB$306,30,FALSE)),"",VLOOKUP($A16,'[2]1516 Exp_Rev Access'!$F$7:$FS$306,30,FALSE))</f>
        <v>134156243</v>
      </c>
      <c r="AP16" s="99">
        <f>IF(ISNA(VLOOKUP($A16,'[2]1516 Exp_Rev Access'!$F$7:$GB$306,31,FALSE)),"",VLOOKUP($A16,'[2]1516 Exp_Rev Access'!$F$7:$FS$306,31,FALSE))</f>
        <v>4820361.7699999996</v>
      </c>
      <c r="AQ16" s="99">
        <f>IF(ISNA(VLOOKUP($A16,'[2]1516 Exp_Rev Access'!$F$7:$GB$306,32,FALSE)),"",VLOOKUP($A16,'[2]1516 Exp_Rev Access'!$F$7:$FS$306,32,FALSE))</f>
        <v>11156045.119999999</v>
      </c>
      <c r="AR16" s="99">
        <f>IF(ISNA(VLOOKUP($A16,'[2]1516 Exp_Rev Access'!$F$7:$GB$306,33,FALSE)),"",VLOOKUP($A16,'[2]1516 Exp_Rev Access'!$F$7:$FS$306,33,FALSE))</f>
        <v>0</v>
      </c>
      <c r="AS16" s="99">
        <f>IF(ISNA(VLOOKUP($A16,'[2]1516 Exp_Rev Access'!$F$7:$GB$306,34,FALSE)),"",VLOOKUP($A16,'[2]1516 Exp_Rev Access'!$F$7:$FS$306,34,FALSE))</f>
        <v>0</v>
      </c>
      <c r="AT16" s="101">
        <f t="shared" si="24"/>
        <v>150132649.89000002</v>
      </c>
      <c r="AU16" s="72">
        <f t="shared" si="25"/>
        <v>0.56204107578424001</v>
      </c>
      <c r="AV16" s="94">
        <f t="shared" si="26"/>
        <v>6607.8289877563893</v>
      </c>
      <c r="AW16" s="99">
        <f>IF(ISNA(VLOOKUP($A16,'[2]1516 Exp_Rev Access'!$F$7:$GB$306,35,FALSE)),"",VLOOKUP($A16,'[2]1516 Exp_Rev Access'!$F$7:$GB$306,35,FALSE))</f>
        <v>8156.42</v>
      </c>
      <c r="AX16" s="99">
        <f>IF(ISNA(VLOOKUP($A16,'[2]1516 Exp_Rev Access'!$F$7:$GB$306,36,FALSE)),"",VLOOKUP($A16,'[2]1516 Exp_Rev Access'!$F$7:$GB$306,36,FALSE))</f>
        <v>18532277.699999999</v>
      </c>
      <c r="AY16" s="99">
        <f>IF(ISNA(VLOOKUP($A16,'[2]1516 Exp_Rev Access'!$F$7:$GB$306,37,FALSE)),"",VLOOKUP($A16,'[2]1516 Exp_Rev Access'!$F$7:$GB$306,37,FALSE))</f>
        <v>990410.28</v>
      </c>
      <c r="AZ16" s="99">
        <f>IF(ISNA(VLOOKUP($A16,'[2]1516 Exp_Rev Access'!$F$7:$GB$306,38,FALSE)),"",VLOOKUP($A16,'[2]1516 Exp_Rev Access'!$F$7:$GB$306,38,FALSE))</f>
        <v>0</v>
      </c>
      <c r="BA16" s="99">
        <f>IF(ISNA(VLOOKUP($A16,'[2]1516 Exp_Rev Access'!$F$7:$GB$306,39,FALSE)),"",VLOOKUP($A16,'[2]1516 Exp_Rev Access'!$F$7:$GB$306,39,FALSE))</f>
        <v>0</v>
      </c>
      <c r="BB16" s="99">
        <f>IF(ISNA(VLOOKUP($A16,'[2]1516 Exp_Rev Access'!$F$7:$GB$306,40,FALSE)),"",VLOOKUP($A16,'[2]1516 Exp_Rev Access'!$F$7:$GB$306,40,FALSE))</f>
        <v>6125367.8499999996</v>
      </c>
      <c r="BC16" s="99">
        <f>IF(ISNA(VLOOKUP($A16,'[2]1516 Exp_Rev Access'!$F$7:$GB$306,41,FALSE)),"",VLOOKUP($A16,'[2]1516 Exp_Rev Access'!$F$7:$GB$306,41,FALSE))</f>
        <v>0</v>
      </c>
      <c r="BD16" s="99">
        <f>IF(ISNA(VLOOKUP($A16,'[2]1516 Exp_Rev Access'!$F$7:$GB$306,42,FALSE)),"",VLOOKUP($A16,'[2]1516 Exp_Rev Access'!$F$7:$GB$306,42,FALSE))</f>
        <v>2439118.65</v>
      </c>
      <c r="BE16" s="99">
        <f>IF(ISNA(VLOOKUP($A16,'[2]1516 Exp_Rev Access'!$F$7:$GB$306,43,FALSE)),"",VLOOKUP($A16,'[2]1516 Exp_Rev Access'!$F$7:$GB$306,43,FALSE))</f>
        <v>0</v>
      </c>
      <c r="BF16" s="99">
        <f>IF(ISNA(VLOOKUP($A16,'[2]1516 Exp_Rev Access'!$F$7:$GB$306,44,FALSE)),"",VLOOKUP($A16,'[2]1516 Exp_Rev Access'!$F$7:$GB$306,44,FALSE))</f>
        <v>4208223.09</v>
      </c>
      <c r="BG16" s="99">
        <f>IF(ISNA(VLOOKUP($A16,'[2]1516 Exp_Rev Access'!$F$7:$GB$306,45,FALSE)),"",VLOOKUP($A16,'[2]1516 Exp_Rev Access'!$F$7:$GB$306,45,FALSE))</f>
        <v>216935.71</v>
      </c>
      <c r="BH16" s="99">
        <f>IF(ISNA(VLOOKUP($A16,'[2]1516 Exp_Rev Access'!$F$7:$GB$306,46,FALSE)),"",VLOOKUP($A16,'[2]1516 Exp_Rev Access'!$F$7:$GB$306,46,FALSE))</f>
        <v>0</v>
      </c>
      <c r="BI16" s="99">
        <f>IF(ISNA(VLOOKUP($A16,'[2]1516 Exp_Rev Access'!$F$7:$GB$306,47,FALSE)),"",VLOOKUP($A16,'[2]1516 Exp_Rev Access'!$F$7:$GB$306,47,FALSE))</f>
        <v>157239</v>
      </c>
      <c r="BJ16" s="99">
        <f>IF(ISNA(VLOOKUP($A16,'[2]1516 Exp_Rev Access'!$F$7:$GB$306,48,FALSE)),"",VLOOKUP($A16,'[2]1516 Exp_Rev Access'!$F$7:$GB$306,48,FALSE))</f>
        <v>7892074.8200000003</v>
      </c>
      <c r="BK16" s="99">
        <f>IF(ISNA(VLOOKUP($A16,'[2]1516 Exp_Rev Access'!$F$7:$GB$306,49,FALSE)),"",VLOOKUP($A16,'[2]1516 Exp_Rev Access'!$F$7:$GB$306,49,FALSE))</f>
        <v>650</v>
      </c>
      <c r="BL16" s="99">
        <f>IF(ISNA(VLOOKUP($A16,'[2]1516 Exp_Rev Access'!$F$7:$GB$306,50,FALSE)),"",VLOOKUP($A16,'[2]1516 Exp_Rev Access'!$F$7:$GB$306,50,FALSE))</f>
        <v>0</v>
      </c>
      <c r="BM16" s="99">
        <f>IF(ISNA(VLOOKUP($A16,'[2]1516 Exp_Rev Access'!$F$7:$GB$306,51,FALSE)),"",VLOOKUP($A16,'[2]1516 Exp_Rev Access'!$F$7:$GB$306,51,FALSE))</f>
        <v>0</v>
      </c>
      <c r="BN16" s="99">
        <f>IF(ISNA(VLOOKUP($A16,'[2]1516 Exp_Rev Access'!$F$7:$GB$306,52,FALSE)),"",VLOOKUP($A16,'[2]1516 Exp_Rev Access'!$F$7:$GB$306,52,FALSE))</f>
        <v>0</v>
      </c>
      <c r="BO16" s="99">
        <f>IF(ISNA(VLOOKUP($A16,'[2]1516 Exp_Rev Access'!$F$7:$GB$306,53,FALSE)),"",VLOOKUP($A16,'[2]1516 Exp_Rev Access'!$F$7:$GB$306,53,FALSE))</f>
        <v>0</v>
      </c>
      <c r="BP16" s="99">
        <f>IF(ISNA(VLOOKUP($A16,'[2]1516 Exp_Rev Access'!$F$7:$GB$306,54,FALSE)),"",VLOOKUP($A16,'[2]1516 Exp_Rev Access'!$F$7:$GB$306,54,FALSE))</f>
        <v>1314776.3799999999</v>
      </c>
      <c r="BQ16" s="99">
        <f>IF(ISNA(VLOOKUP($A16,'[2]1516 Exp_Rev Access'!$F$7:$GB$306,55,FALSE)),"",VLOOKUP($A16,'[2]1516 Exp_Rev Access'!$F$7:$GB$306,55,FALSE))</f>
        <v>0</v>
      </c>
      <c r="BR16" s="99">
        <f>IF(ISNA(VLOOKUP($A16,'[2]1516 Exp_Rev Access'!$F$7:$GB$306,56,FALSE)),"",VLOOKUP($A16,'[2]1516 Exp_Rev Access'!$F$7:$GB$306,56,FALSE))</f>
        <v>0</v>
      </c>
      <c r="BS16" s="99">
        <f>IF(ISNA(VLOOKUP($A16,'[2]1516 Exp_Rev Access'!$F$7:$GB$306,57,FALSE)),"",VLOOKUP($A16,'[2]1516 Exp_Rev Access'!$F$7:$GB$306,57,FALSE))</f>
        <v>0</v>
      </c>
      <c r="BT16" s="99">
        <f>IF(ISNA(VLOOKUP($A16,'[2]1516 Exp_Rev Access'!$F$7:$GB$306,58,FALSE)),"",VLOOKUP($A16,'[2]1516 Exp_Rev Access'!$F$7:$GB$306,58,FALSE))</f>
        <v>0</v>
      </c>
      <c r="BU16" s="102">
        <f t="shared" si="27"/>
        <v>41885229.899999999</v>
      </c>
      <c r="BV16" s="72">
        <f t="shared" si="28"/>
        <v>0.15680279865648492</v>
      </c>
      <c r="BW16" s="94">
        <f t="shared" si="29"/>
        <v>1843.5059695199297</v>
      </c>
      <c r="BX16" s="99">
        <f>IF(ISNA(VLOOKUP($A16,'[2]1516 Exp_Rev Access'!$F$7:$GB$306,59,FALSE)),"",VLOOKUP($A16,'[2]1516 Exp_Rev Access'!$F$7:$GB$306,59,FALSE))</f>
        <v>0</v>
      </c>
      <c r="BY16" s="99">
        <f>IF(ISNA(VLOOKUP($A16,'[2]1516 Exp_Rev Access'!$F$7:$GB$306,60,FALSE)),"",VLOOKUP($A16,'[2]1516 Exp_Rev Access'!$F$7:$GB$306,60,FALSE))</f>
        <v>0</v>
      </c>
      <c r="BZ16" s="99">
        <f>IF(ISNA(VLOOKUP($A16,'[2]1516 Exp_Rev Access'!$F$7:$GB$306,61,FALSE)),"",VLOOKUP($A16,'[2]1516 Exp_Rev Access'!$F$7:$GB$306,61,FALSE))</f>
        <v>0</v>
      </c>
      <c r="CA16" s="99">
        <f>IF(ISNA(VLOOKUP($A16,'[2]1516 Exp_Rev Access'!$F$7:$GB$306,62,FALSE)),"",VLOOKUP($A16,'[2]1516 Exp_Rev Access'!$F$7:$GB$306,62,FALSE))</f>
        <v>0</v>
      </c>
      <c r="CB16" s="99">
        <f>IF(ISNA(VLOOKUP($A16,'[2]1516 Exp_Rev Access'!$F$7:$GB$306,63,FALSE)),"",VLOOKUP($A16,'[2]1516 Exp_Rev Access'!$F$7:$GB$306,63,FALSE))</f>
        <v>9203.9</v>
      </c>
      <c r="CC16" s="99">
        <f>IF(ISNA(VLOOKUP($A16,'[2]1516 Exp_Rev Access'!$F$7:$GB$306,64,FALSE)),"",VLOOKUP($A16,'[2]1516 Exp_Rev Access'!$F$7:$GB$306,64,FALSE))</f>
        <v>0</v>
      </c>
      <c r="CD16" s="101">
        <f t="shared" si="30"/>
        <v>9203.9</v>
      </c>
      <c r="CE16" s="72">
        <f t="shared" si="31"/>
        <v>3.4455995156288288E-5</v>
      </c>
      <c r="CF16" s="103">
        <f t="shared" si="32"/>
        <v>0.40509374386565039</v>
      </c>
      <c r="CG16" s="99">
        <f>IF(ISNA(VLOOKUP($A16,'[2]1516 Exp_Rev Access'!$F$7:$GB$306,65,FALSE)),"",VLOOKUP($A16,'[2]1516 Exp_Rev Access'!$F$7:$GB$306,65,FALSE))</f>
        <v>9700</v>
      </c>
      <c r="CH16" s="99">
        <f>IF(ISNA(VLOOKUP($A16,'[2]1516 Exp_Rev Access'!$F$7:$GB$306,66,FALSE)),"",VLOOKUP($A16,'[2]1516 Exp_Rev Access'!$F$7:$GB$306,66,FALSE))</f>
        <v>0</v>
      </c>
      <c r="CI16" s="99">
        <f>IF(ISNA(VLOOKUP($A16,'[2]1516 Exp_Rev Access'!$F$7:$GB$306,67,FALSE)),"",VLOOKUP($A16,'[2]1516 Exp_Rev Access'!$F$7:$GB$306,67,FALSE))</f>
        <v>0</v>
      </c>
      <c r="CJ16" s="99">
        <f>IF(ISNA(VLOOKUP($A16,'[2]1516 Exp_Rev Access'!$F$7:$GB$306,68,FALSE)),"",VLOOKUP($A16,'[2]1516 Exp_Rev Access'!$F$7:$GB$306,68,FALSE))</f>
        <v>0</v>
      </c>
      <c r="CK16" s="99">
        <f>IF(ISNA(VLOOKUP($A16,'[2]1516 Exp_Rev Access'!$F$7:$GB$306,69,FALSE)),"",VLOOKUP($A16,'[2]1516 Exp_Rev Access'!$F$7:$GB$306,69,FALSE))</f>
        <v>0</v>
      </c>
      <c r="CL16" s="99">
        <f>IF(ISNA(VLOOKUP($A16,'[2]1516 Exp_Rev Access'!$F$7:$GB$306,70,FALSE)),"",VLOOKUP($A16,'[2]1516 Exp_Rev Access'!$F$7:$GB$306,70,FALSE))</f>
        <v>0</v>
      </c>
      <c r="CM16" s="99">
        <f>IF(ISNA(VLOOKUP($A16,'[2]1516 Exp_Rev Access'!$F$7:$GB$306,71,FALSE)),"",VLOOKUP($A16,'[2]1516 Exp_Rev Access'!$F$7:$GB$306,71,FALSE))</f>
        <v>0</v>
      </c>
      <c r="CN16" s="99">
        <f>IF(ISNA(VLOOKUP($A16,'[2]1516 Exp_Rev Access'!$F$7:$GB$306,72,FALSE)),"",VLOOKUP($A16,'[2]1516 Exp_Rev Access'!$F$7:$GB$306,72,FALSE))</f>
        <v>0</v>
      </c>
      <c r="CO16" s="99">
        <f>IF(ISNA(VLOOKUP($A16,'[2]1516 Exp_Rev Access'!$F$7:$GB$306,73,FALSE)),"",VLOOKUP($A16,'[2]1516 Exp_Rev Access'!$F$7:$GB$306,73,FALSE))</f>
        <v>0</v>
      </c>
      <c r="CP16" s="99">
        <f>IF(ISNA(VLOOKUP($A16,'[2]1516 Exp_Rev Access'!$F$7:$GB$306,74,FALSE)),"",VLOOKUP($A16,'[2]1516 Exp_Rev Access'!$F$7:$GB$306,74,FALSE))</f>
        <v>4892935.8</v>
      </c>
      <c r="CQ16" s="99">
        <f>IF(ISNA(VLOOKUP($A16,'[2]1516 Exp_Rev Access'!$F$7:$GB$306,75,FALSE)),"",VLOOKUP($A16,'[2]1516 Exp_Rev Access'!$F$7:$GB$306,75,FALSE))</f>
        <v>0</v>
      </c>
      <c r="CR16" s="99">
        <f>IF(ISNA(VLOOKUP($A16,'[2]1516 Exp_Rev Access'!$F$7:$GB$306,76,FALSE)),"",VLOOKUP($A16,'[2]1516 Exp_Rev Access'!$F$7:$GB$306,76,FALSE))</f>
        <v>149948</v>
      </c>
      <c r="CS16" s="99">
        <f>IF(ISNA(VLOOKUP($A16,'[2]1516 Exp_Rev Access'!$F$7:$GB$306,77,FALSE)),"",VLOOKUP($A16,'[2]1516 Exp_Rev Access'!$F$7:$GB$306,77,FALSE))</f>
        <v>0</v>
      </c>
      <c r="CT16" s="99">
        <f>IF(ISNA(VLOOKUP($A16,'[2]1516 Exp_Rev Access'!$F$7:$GB$306,78,FALSE)),"",VLOOKUP($A16,'[2]1516 Exp_Rev Access'!$F$7:$GB$306,78,FALSE))</f>
        <v>5786090.2300000004</v>
      </c>
      <c r="CU16" s="99">
        <f>IF(ISNA(VLOOKUP($A16,'[2]1516 Exp_Rev Access'!$F$7:$GB$306,79,FALSE)),"",VLOOKUP($A16,'[2]1516 Exp_Rev Access'!$F$7:$GB$306,79,FALSE))</f>
        <v>536499.43999999994</v>
      </c>
      <c r="CV16" s="99">
        <f>IF(ISNA(VLOOKUP($A16,'[2]1516 Exp_Rev Access'!$F$7:$GB$306,80,FALSE)),"",VLOOKUP($A16,'[2]1516 Exp_Rev Access'!$F$7:$GB$306,80,FALSE))</f>
        <v>0</v>
      </c>
      <c r="CW16" s="99">
        <f>IF(ISNA(VLOOKUP($A16,'[2]1516 Exp_Rev Access'!$F$7:$GB$306,81,FALSE)),"",VLOOKUP($A16,'[2]1516 Exp_Rev Access'!$F$7:$GB$306,81,FALSE))</f>
        <v>0</v>
      </c>
      <c r="CX16" s="99">
        <f>IF(ISNA(VLOOKUP($A16,'[2]1516 Exp_Rev Access'!$F$7:$GB$306,82,FALSE)),"",VLOOKUP($A16,'[2]1516 Exp_Rev Access'!$F$7:$GB$306,82,FALSE))</f>
        <v>0</v>
      </c>
      <c r="CY16" s="99">
        <f>IF(ISNA(VLOOKUP($A16,'[2]1516 Exp_Rev Access'!$F$7:$GB$306,83,FALSE)),"",VLOOKUP($A16,'[2]1516 Exp_Rev Access'!$F$7:$GB$306,83,FALSE))</f>
        <v>0</v>
      </c>
      <c r="CZ16" s="99">
        <f>IF(ISNA(VLOOKUP($A16,'[2]1516 Exp_Rev Access'!$F$7:$GB$306,84,FALSE)),"",VLOOKUP($A16,'[2]1516 Exp_Rev Access'!$F$7:$GB$306,84,FALSE))</f>
        <v>0</v>
      </c>
      <c r="DA16" s="99">
        <f>IF(ISNA(VLOOKUP($A16,'[2]1516 Exp_Rev Access'!$F$7:$GB$306,85,FALSE)),"",VLOOKUP($A16,'[2]1516 Exp_Rev Access'!$F$7:$GB$306,85,FALSE))</f>
        <v>506657.79</v>
      </c>
      <c r="DB16" s="99">
        <f>IF(ISNA(VLOOKUP($A16,'[2]1516 Exp_Rev Access'!$F$7:$GB$306,86,FALSE)),"",VLOOKUP($A16,'[2]1516 Exp_Rev Access'!$F$7:$GB$306,86,FALSE))</f>
        <v>0</v>
      </c>
      <c r="DC16" s="99">
        <f>IF(ISNA(VLOOKUP($A16,'[2]1516 Exp_Rev Access'!$F$7:$GB$306,87,FALSE)),"",VLOOKUP($A16,'[2]1516 Exp_Rev Access'!$F$7:$GB$306,87,FALSE))</f>
        <v>0</v>
      </c>
      <c r="DD16" s="99">
        <f>IF(ISNA(VLOOKUP($A16,'[2]1516 Exp_Rev Access'!$F$7:$GB$306,88,FALSE)),"",VLOOKUP($A16,'[2]1516 Exp_Rev Access'!$F$7:$GB$306,88,FALSE))</f>
        <v>0</v>
      </c>
      <c r="DE16" s="99">
        <f>IF(ISNA(VLOOKUP($A16,'[2]1516 Exp_Rev Access'!$F$7:$GB$306,89,FALSE)),"",VLOOKUP($A16,'[2]1516 Exp_Rev Access'!$F$7:$GB$306,89,FALSE))</f>
        <v>0</v>
      </c>
      <c r="DF16" s="99">
        <f>IF(ISNA(VLOOKUP($A16,'[2]1516 Exp_Rev Access'!$F$7:$GB$306,90,FALSE)),"",VLOOKUP($A16,'[2]1516 Exp_Rev Access'!$F$7:$GB$306,90,FALSE))</f>
        <v>0</v>
      </c>
      <c r="DG16" s="99">
        <f>IF(ISNA(VLOOKUP($A16,'[2]1516 Exp_Rev Access'!$F$7:$GB$306,91,FALSE)),"",VLOOKUP($A16,'[2]1516 Exp_Rev Access'!$F$7:$GB$306,91,FALSE))</f>
        <v>94604.37</v>
      </c>
      <c r="DH16" s="99">
        <f>IF(ISNA(VLOOKUP($A16,'[2]1516 Exp_Rev Access'!$F$7:$GB$306,92,FALSE)),"",VLOOKUP($A16,'[2]1516 Exp_Rev Access'!$F$7:$GB$306,92,FALSE))</f>
        <v>6862533.4400000004</v>
      </c>
      <c r="DI16" s="99">
        <f>IF(ISNA(VLOOKUP($A16,'[2]1516 Exp_Rev Access'!$F$7:$GB$306,93,FALSE)),"",VLOOKUP($A16,'[2]1516 Exp_Rev Access'!$F$7:$GB$306,93,FALSE))</f>
        <v>0</v>
      </c>
      <c r="DJ16" s="99">
        <f>IF(ISNA(VLOOKUP($A16,'[2]1516 Exp_Rev Access'!$F$7:$GB$306,94,FALSE)),"",VLOOKUP($A16,'[2]1516 Exp_Rev Access'!$F$7:$GB$306,94,FALSE))</f>
        <v>138201.23000000001</v>
      </c>
      <c r="DK16" s="99">
        <f>IF(ISNA(VLOOKUP($A16,'[2]1516 Exp_Rev Access'!$F$7:$GB$306,95,FALSE)),"",VLOOKUP($A16,'[2]1516 Exp_Rev Access'!$F$7:$GB$306,95,FALSE))</f>
        <v>0</v>
      </c>
      <c r="DL16" s="99">
        <f>IF(ISNA(VLOOKUP($A16,'[2]1516 Exp_Rev Access'!$F$7:$GB$306,96,FALSE)),"",VLOOKUP($A16,'[2]1516 Exp_Rev Access'!$F$7:$GB$306,96,FALSE))</f>
        <v>0</v>
      </c>
      <c r="DM16" s="99">
        <f>IF(ISNA(VLOOKUP($A16,'[2]1516 Exp_Rev Access'!$F$7:$GB$306,97,FALSE)),"",VLOOKUP($A16,'[2]1516 Exp_Rev Access'!$F$7:$GB$306,97,FALSE))</f>
        <v>0</v>
      </c>
      <c r="DN16" s="99">
        <f>IF(ISNA(VLOOKUP($A16,'[2]1516 Exp_Rev Access'!$F$7:$GB$306,98,FALSE)),"",VLOOKUP($A16,'[2]1516 Exp_Rev Access'!$F$7:$GB$306,98,FALSE))</f>
        <v>0</v>
      </c>
      <c r="DO16" s="99">
        <f>IF(ISNA(VLOOKUP($A16,'[2]1516 Exp_Rev Access'!$F$7:$GB$306,99,FALSE)),"",VLOOKUP($A16,'[2]1516 Exp_Rev Access'!$F$7:$GB$306,99,FALSE))</f>
        <v>0</v>
      </c>
      <c r="DP16" s="99">
        <f>IF(ISNA(VLOOKUP($A16,'[2]1516 Exp_Rev Access'!$F$7:$GB$306,100,FALSE)),"",VLOOKUP($A16,'[2]1516 Exp_Rev Access'!$F$7:$GB$306,100,FALSE))</f>
        <v>0</v>
      </c>
      <c r="DQ16" s="99">
        <f>IF(ISNA(VLOOKUP($A16,'[2]1516 Exp_Rev Access'!$F$7:$GB$306,101,FALSE)),"",VLOOKUP($A16,'[2]1516 Exp_Rev Access'!$F$7:$GB$306,101,FALSE))</f>
        <v>0</v>
      </c>
      <c r="DR16" s="99">
        <f>IF(ISNA(VLOOKUP($A16,'[2]1516 Exp_Rev Access'!$F$7:$GB$306,102,FALSE)),"",VLOOKUP($A16,'[2]1516 Exp_Rev Access'!$F$7:$GB$306,102,FALSE))</f>
        <v>0</v>
      </c>
      <c r="DS16" s="99">
        <f>IF(ISNA(VLOOKUP($A16,'[2]1516 Exp_Rev Access'!$F$7:$GB$306,103,FALSE)),"",VLOOKUP($A16,'[2]1516 Exp_Rev Access'!$F$7:$GB$306,103,FALSE))</f>
        <v>0</v>
      </c>
      <c r="DT16" s="99">
        <f>IF(ISNA(VLOOKUP($A16,'[2]1516 Exp_Rev Access'!$F$7:$GB$306,104,FALSE)),"",VLOOKUP($A16,'[2]1516 Exp_Rev Access'!$F$7:$GB$306,104,FALSE))</f>
        <v>0</v>
      </c>
      <c r="DU16" s="99">
        <f>IF(ISNA(VLOOKUP($A16,'[2]1516 Exp_Rev Access'!$F$7:$GB$306,105,FALSE)),"",VLOOKUP($A16,'[2]1516 Exp_Rev Access'!$F$7:$GB$306,105,FALSE))</f>
        <v>0</v>
      </c>
      <c r="DV16" s="99">
        <f>IF(ISNA(VLOOKUP($A16,'[2]1516 Exp_Rev Access'!$F$7:$GB$306,106,FALSE)),"",VLOOKUP($A16,'[2]1516 Exp_Rev Access'!$F$7:$GB$306,106,FALSE))</f>
        <v>0</v>
      </c>
      <c r="DW16" s="99">
        <f>IF(ISNA(VLOOKUP($A16,'[2]1516 Exp_Rev Access'!$F$7:$GB$306,107,FALSE)),"",VLOOKUP($A16,'[2]1516 Exp_Rev Access'!$F$7:$GB$306,107,FALSE))</f>
        <v>0</v>
      </c>
      <c r="DX16" s="99">
        <f>IF(ISNA(VLOOKUP($A16,'[2]1516 Exp_Rev Access'!$F$7:$GB$306,108,FALSE)),"",VLOOKUP($A16,'[2]1516 Exp_Rev Access'!$F$7:$GB$306,108,FALSE))</f>
        <v>0</v>
      </c>
      <c r="DY16" s="99">
        <f>IF(ISNA(VLOOKUP($A16,'[2]1516 Exp_Rev Access'!$F$7:$GB$306,109,FALSE)),"",VLOOKUP($A16,'[2]1516 Exp_Rev Access'!$F$7:$GB$306,109,FALSE))</f>
        <v>0</v>
      </c>
      <c r="DZ16" s="99">
        <f>IF(ISNA(VLOOKUP($A16,'[2]1516 Exp_Rev Access'!$F$7:$GB$306,110,FALSE)),"",VLOOKUP($A16,'[2]1516 Exp_Rev Access'!$F$7:$GB$306,110,FALSE))</f>
        <v>0</v>
      </c>
      <c r="EA16" s="99">
        <f>IF(ISNA(VLOOKUP($A16,'[2]1516 Exp_Rev Access'!$F$7:$GB$306,111,FALSE)),"",VLOOKUP($A16,'[2]1516 Exp_Rev Access'!$F$7:$GB$306,111,FALSE))</f>
        <v>0</v>
      </c>
      <c r="EB16" s="99">
        <f>IF(ISNA(VLOOKUP($A16,'[2]1516 Exp_Rev Access'!$F$7:$GB$306,112,FALSE)),"",VLOOKUP($A16,'[2]1516 Exp_Rev Access'!$F$7:$GB$306,112,FALSE))</f>
        <v>0</v>
      </c>
      <c r="EC16" s="99">
        <f>IF(ISNA(VLOOKUP($A16,'[2]1516 Exp_Rev Access'!$F$7:$GB$306,113,FALSE)),"",VLOOKUP($A16,'[2]1516 Exp_Rev Access'!$F$7:$GB$306,113,FALSE))</f>
        <v>0</v>
      </c>
      <c r="ED16" s="99">
        <f>IF(ISNA(VLOOKUP($A16,'[2]1516 Exp_Rev Access'!$F$7:$GB$306,114,FALSE)),"",VLOOKUP($A16,'[2]1516 Exp_Rev Access'!$F$7:$GB$306,114,FALSE))</f>
        <v>0</v>
      </c>
      <c r="EE16" s="99">
        <f>IF(ISNA(VLOOKUP($A16,'[2]1516 Exp_Rev Access'!$F$7:$GB$306,115,FALSE)),"",VLOOKUP($A16,'[2]1516 Exp_Rev Access'!$F$7:$GB$306,115,FALSE))</f>
        <v>0</v>
      </c>
      <c r="EF16" s="99">
        <f>IF(ISNA(VLOOKUP($A16,'[2]1516 Exp_Rev Access'!$F$7:$GB$306,116,FALSE)),"",VLOOKUP($A16,'[2]1516 Exp_Rev Access'!$F$7:$GB$306,116,FALSE))</f>
        <v>69263.839999999997</v>
      </c>
      <c r="EG16" s="99">
        <f>IF(ISNA(VLOOKUP($A16,'[2]1516 Exp_Rev Access'!$F$7:$GB$306,117,FALSE)),"",VLOOKUP($A16,'[2]1516 Exp_Rev Access'!$F$7:$GB$306,117,FALSE))</f>
        <v>0</v>
      </c>
      <c r="EH16" s="99">
        <f>IF(ISNA(VLOOKUP($A16,'[2]1516 Exp_Rev Access'!$F$7:$GB$306,118,FALSE)),"",VLOOKUP($A16,'[2]1516 Exp_Rev Access'!$F$7:$GB$306,118,FALSE))</f>
        <v>0</v>
      </c>
      <c r="EI16" s="99">
        <f>IF(ISNA(VLOOKUP($A16,'[2]1516 Exp_Rev Access'!$F$7:$GB$306,119,FALSE)),"",VLOOKUP($A16,'[2]1516 Exp_Rev Access'!$F$7:$GB$306,119,FALSE))</f>
        <v>0</v>
      </c>
      <c r="EJ16" s="99">
        <f>IF(ISNA(VLOOKUP($A16,'[2]1516 Exp_Rev Access'!$F$7:$GB$306,120,FALSE)),"",VLOOKUP($A16,'[2]1516 Exp_Rev Access'!$F$7:$GB$306,120,FALSE))</f>
        <v>0</v>
      </c>
      <c r="EK16" s="99">
        <f>IF(ISNA(VLOOKUP($A16,'[2]1516 Exp_Rev Access'!$F$7:$GB$306,121,FALSE)),"",VLOOKUP($A16,'[2]1516 Exp_Rev Access'!$F$7:$GB$306,121,FALSE))</f>
        <v>0</v>
      </c>
      <c r="EL16" s="99">
        <f>IF(ISNA(VLOOKUP($A16,'[2]1516 Exp_Rev Access'!$F$7:$GB$306,122,FALSE)),"",VLOOKUP($A16,'[2]1516 Exp_Rev Access'!$F$7:$GB$306,122,FALSE))</f>
        <v>0</v>
      </c>
      <c r="EM16" s="99">
        <f>IF(ISNA(VLOOKUP($A16,'[2]1516 Exp_Rev Access'!$F$7:$GB$306,123,FALSE)),"",VLOOKUP($A16,'[2]1516 Exp_Rev Access'!$F$7:$GB$306,123,FALSE))</f>
        <v>288643.65000000002</v>
      </c>
      <c r="EN16" s="99">
        <f>IF(ISNA(VLOOKUP($A16,'[2]1516 Exp_Rev Access'!$F$7:$GB$306,124,FALSE)),"",VLOOKUP($A16,'[2]1516 Exp_Rev Access'!$F$7:$GB$306,124,FALSE))</f>
        <v>0</v>
      </c>
      <c r="EO16" s="99">
        <f>IF(ISNA(VLOOKUP($A16,'[2]1516 Exp_Rev Access'!$F$7:$GB$306,125,FALSE)),"",VLOOKUP($A16,'[2]1516 Exp_Rev Access'!$F$7:$GB$306,125,FALSE))</f>
        <v>0</v>
      </c>
      <c r="EP16" s="99">
        <f>IF(ISNA(VLOOKUP($A16,'[2]1516 Exp_Rev Access'!$F$7:$GB$306,126,FALSE)),"",VLOOKUP($A16,'[2]1516 Exp_Rev Access'!$F$7:$GB$306,126,FALSE))</f>
        <v>0</v>
      </c>
      <c r="EQ16" s="99">
        <f>IF(ISNA(VLOOKUP($A16,'[2]1516 Exp_Rev Access'!$F$7:$GB$306,127,FALSE)),"",VLOOKUP($A16,'[2]1516 Exp_Rev Access'!$F$7:$GB$306,127,FALSE))</f>
        <v>0</v>
      </c>
      <c r="ER16" s="99">
        <f>IF(ISNA(VLOOKUP($A16,'[2]1516 Exp_Rev Access'!$F$7:$GB$306,128,FALSE)),"",VLOOKUP($A16,'[2]1516 Exp_Rev Access'!$F$7:$GB$306,128,FALSE))</f>
        <v>0</v>
      </c>
      <c r="ES16" s="99">
        <f>IF(ISNA(VLOOKUP($A16,'[2]1516 Exp_Rev Access'!$F$7:$GB$306,129,FALSE)),"",VLOOKUP($A16,'[2]1516 Exp_Rev Access'!$F$7:$GB$306,129,FALSE))</f>
        <v>562417.78</v>
      </c>
      <c r="ET16" s="99">
        <f>IF(ISNA(VLOOKUP($A16,'[2]1516 Exp_Rev Access'!$F$7:$GB$306,130,FALSE)),"",VLOOKUP($A16,'[2]1516 Exp_Rev Access'!$F$7:$GB$306,130,FALSE))</f>
        <v>0</v>
      </c>
      <c r="EU16" s="99">
        <f>IF(ISNA(VLOOKUP($A16,'[2]1516 Exp_Rev Access'!$F$7:$GB$306,131,FALSE)),"",VLOOKUP($A16,'[2]1516 Exp_Rev Access'!$F$7:$GB$306,131,FALSE))</f>
        <v>180281.3</v>
      </c>
      <c r="EV16" s="99">
        <f>IF(ISNA(VLOOKUP($A16,'[2]1516 Exp_Rev Access'!$F$7:$GB$306,132,FALSE)),"",VLOOKUP($A16,'[2]1516 Exp_Rev Access'!$F$7:$GB$306,132,FALSE))</f>
        <v>0</v>
      </c>
      <c r="EW16" s="99">
        <f>IF(ISNA(VLOOKUP($A16,'[2]1516 Exp_Rev Access'!$F$7:$GB$306,133,FALSE)),"",VLOOKUP($A16,'[2]1516 Exp_Rev Access'!$F$7:$GB$306,133,FALSE))</f>
        <v>0</v>
      </c>
      <c r="EX16" s="99">
        <f>IF(ISNA(VLOOKUP($A16,'[2]1516 Exp_Rev Access'!$F$7:$GB$306,134,FALSE)),"",VLOOKUP($A16,'[2]1516 Exp_Rev Access'!$F$7:$GB$306,134,FALSE))</f>
        <v>0</v>
      </c>
      <c r="EY16" s="99">
        <f>IF(ISNA(VLOOKUP($A16,'[2]1516 Exp_Rev Access'!$F$7:$GB$306,135,FALSE)),"",VLOOKUP($A16,'[2]1516 Exp_Rev Access'!$F$7:$GB$306,135,FALSE))</f>
        <v>0</v>
      </c>
      <c r="EZ16" s="99">
        <f>IF(ISNA(VLOOKUP($A16,'[2]1516 Exp_Rev Access'!$F$7:$GB$306,136,FALSE)),"",VLOOKUP($A16,'[2]1516 Exp_Rev Access'!$F$7:$GB$306,136,FALSE))</f>
        <v>0</v>
      </c>
      <c r="FA16" s="99">
        <f>IF(ISNA(VLOOKUP($A16,'[2]1516 Exp_Rev Access'!$F$7:$GB$306,137,FALSE)),"",VLOOKUP($A16,'[2]1516 Exp_Rev Access'!$F$7:$GB$306,137,FALSE))</f>
        <v>0</v>
      </c>
      <c r="FB16" s="99">
        <f>IF(ISNA(VLOOKUP($A16,'[2]1516 Exp_Rev Access'!$F$7:$GB$306,138,FALSE)),"",VLOOKUP($A16,'[2]1516 Exp_Rev Access'!$F$7:$GB$306,138,FALSE))</f>
        <v>3715.14</v>
      </c>
      <c r="FC16" s="99">
        <f>IF(ISNA(VLOOKUP($A16,'[2]1516 Exp_Rev Access'!$F$7:$GB$306,139,FALSE)),"",VLOOKUP($A16,'[2]1516 Exp_Rev Access'!$F$7:$GB$306,139,FALSE))</f>
        <v>0</v>
      </c>
      <c r="FD16" s="99">
        <f>IF(ISNA(VLOOKUP($A16,'[2]1516 Exp_Rev Access'!$F$7:$FS$306,140,FALSE)),"",VLOOKUP($A16,'[2]1516 Exp_Rev Access'!$F$7:$FS$306,140,FALSE))</f>
        <v>0</v>
      </c>
      <c r="FE16" s="99">
        <f>IF(ISNA(VLOOKUP($A16,'[2]1516 Exp_Rev Access'!$F$7:$FS$306,141,FALSE)),"",VLOOKUP($A16,'[2]1516 Exp_Rev Access'!$F$7:$FS$306,141,FALSE))</f>
        <v>0</v>
      </c>
      <c r="FF16" s="99">
        <f>IF(ISNA(VLOOKUP($A16,'[2]1516 Exp_Rev Access'!$F$7:$FS$306,142,FALSE)),"",VLOOKUP($A16,'[2]1516 Exp_Rev Access'!$F$7:$FS$306,142,FALSE))</f>
        <v>893544.7</v>
      </c>
      <c r="FG16" s="99">
        <f>IF(ISNA(VLOOKUP($A16,'[2]1516 Exp_Rev Access'!$F$7:$FS$306,143,FALSE)),"",VLOOKUP($A16,'[2]1516 Exp_Rev Access'!$F$7:$FS$306,143,FALSE))</f>
        <v>0</v>
      </c>
      <c r="FH16" s="99">
        <f>IF(ISNA(VLOOKUP($A16,'[2]1516 Exp_Rev Access'!$F$7:$FS$306,144,FALSE)),"",VLOOKUP($A16,'[2]1516 Exp_Rev Access'!$F$7:$FS$306,144,FALSE))</f>
        <v>0</v>
      </c>
      <c r="FI16" s="99">
        <f>IF(ISNA(VLOOKUP($A16,'[2]1516 Exp_Rev Access'!$F$7:$FS$306,145,FALSE)),"",VLOOKUP($A16,'[2]1516 Exp_Rev Access'!$F$7:$FS$306,145,FALSE))</f>
        <v>0</v>
      </c>
      <c r="FJ16" s="99">
        <f>IF(ISNA(VLOOKUP($A16,'[2]1516 Exp_Rev Access'!$F$7:$FS$306,146,FALSE)),"",VLOOKUP($A16,'[2]1516 Exp_Rev Access'!$F$7:$FS$306,146,FALSE))</f>
        <v>0</v>
      </c>
      <c r="FK16" s="99">
        <f>IF(ISNA(VLOOKUP($A16,'[2]1516 Exp_Rev Access'!$F$7:$FS$306,147,FALSE)),"",VLOOKUP($A16,'[2]1516 Exp_Rev Access'!$F$7:$FS$306,147,FALSE))</f>
        <v>0</v>
      </c>
      <c r="FL16" s="99">
        <f>IF(ISNA(VLOOKUP($A16,'[2]1516 Exp_Rev Access'!$F$7:$FS$306,148,FALSE)),"",VLOOKUP($A16,'[2]1516 Exp_Rev Access'!$F$7:$FS$306,148,FALSE))</f>
        <v>3477.08</v>
      </c>
      <c r="FM16" s="99">
        <f>IF(ISNA(VLOOKUP($A16,'[2]1516 Exp_Rev Access'!$F$7:$FS$306,149,FALSE)),"",VLOOKUP($A16,'[2]1516 Exp_Rev Access'!$F$7:$FS$306,149,FALSE))</f>
        <v>0</v>
      </c>
      <c r="FN16" s="99">
        <f>IF(ISNA(VLOOKUP($A16,'[2]1516 Exp_Rev Access'!$F$7:$FS$306,150,FALSE)),"",VLOOKUP($A16,'[2]1516 Exp_Rev Access'!$F$7:$FS$306,150,FALSE))</f>
        <v>0</v>
      </c>
      <c r="FO16" s="99">
        <f>IF(ISNA(VLOOKUP($A16,'[2]1516 Exp_Rev Access'!$F$7:$FS$306,151,FALSE)),"",VLOOKUP($A16,'[2]1516 Exp_Rev Access'!$F$7:$FS$306,151,FALSE))</f>
        <v>0</v>
      </c>
      <c r="FP16" s="99">
        <f>IF(ISNA(VLOOKUP($A16,'[2]1516 Exp_Rev Access'!$F$7:$FS$306,152,FALSE)),"",VLOOKUP($A16,'[2]1516 Exp_Rev Access'!$F$7:$FS$306,152,FALSE))</f>
        <v>0</v>
      </c>
      <c r="FQ16" s="99">
        <f>IF(ISNA(VLOOKUP($A16,'[2]1516 Exp_Rev Access'!$F$7:$FS$306,153,FALSE)),"",VLOOKUP($A16,'[2]1516 Exp_Rev Access'!$F$7:$FS$306,153,FALSE))</f>
        <v>720319.55</v>
      </c>
      <c r="FR16" s="101">
        <f t="shared" si="33"/>
        <v>21698833.34</v>
      </c>
      <c r="FS16" s="72">
        <f t="shared" si="34"/>
        <v>8.1232401097376866E-2</v>
      </c>
      <c r="FT16" s="94">
        <f t="shared" si="35"/>
        <v>955.03662960455847</v>
      </c>
      <c r="FU16" s="99">
        <f>IF(ISNA(VLOOKUP($A16,'[2]1516 Exp_Rev Access'!$F$7:$GB$306,154,FALSE)),"",VLOOKUP($A16,'[2]1516 Exp_Rev Access'!$F$7:$GB$306,154,FALSE))</f>
        <v>29445</v>
      </c>
      <c r="FV16" s="99">
        <f>IF(ISNA(VLOOKUP($A16,'[2]1516 Exp_Rev Access'!$F$7:$GB$306,155,FALSE)),"",VLOOKUP($A16,'[2]1516 Exp_Rev Access'!$F$7:$GB$306,155,FALSE))</f>
        <v>507046.18</v>
      </c>
      <c r="FW16" s="99">
        <f>IF(ISNA(VLOOKUP($A16,'[2]1516 Exp_Rev Access'!$F$7:$GB$306,156,FALSE)),"",VLOOKUP($A16,'[2]1516 Exp_Rev Access'!$F$7:$GB$306,156,FALSE))</f>
        <v>0</v>
      </c>
      <c r="FX16" s="99">
        <f>IF(ISNA(VLOOKUP($A16,'[2]1516 Exp_Rev Access'!$F$7:$GB$306,157,FALSE)),"",VLOOKUP($A16,'[2]1516 Exp_Rev Access'!$F$7:$GB$306,157,FALSE))</f>
        <v>0</v>
      </c>
      <c r="FY16" s="99">
        <f>IF(ISNA(VLOOKUP($A16,'[2]1516 Exp_Rev Access'!$F$7:$GB$306,158,FALSE)),"",VLOOKUP($A16,'[2]1516 Exp_Rev Access'!$F$7:$GB$306,158,FALSE))</f>
        <v>0</v>
      </c>
      <c r="FZ16" s="99">
        <f>IF(ISNA(VLOOKUP($A16,'[2]1516 Exp_Rev Access'!$F$7:$GB$306,159,FALSE)),"",VLOOKUP($A16,'[2]1516 Exp_Rev Access'!$F$7:$GB$306,159,FALSE))</f>
        <v>0</v>
      </c>
      <c r="GA16" s="99">
        <f>IF(ISNA(VLOOKUP($A16,'[2]1516 Exp_Rev Access'!$F$7:$GB$306,160,FALSE)),"",VLOOKUP($A16,'[2]1516 Exp_Rev Access'!$F$7:$GB$306,160,FALSE))</f>
        <v>0</v>
      </c>
      <c r="GB16" s="99">
        <f>IF(ISNA(VLOOKUP($A16,'[2]1516 Exp_Rev Access'!$F$7:$GB$306,161,FALSE)),"",VLOOKUP($A16,'[2]1516 Exp_Rev Access'!$F$7:$GB$306,161,FALSE))</f>
        <v>0</v>
      </c>
      <c r="GC16" s="99">
        <f>IF(ISNA(VLOOKUP($A16,'[2]1516 Exp_Rev Access'!$F$7:$GB$306,162,FALSE)),"",VLOOKUP($A16,'[2]1516 Exp_Rev Access'!$F$7:$GB$306,162,FALSE))</f>
        <v>0</v>
      </c>
      <c r="GD16" s="99">
        <f>IF(ISNA(VLOOKUP($A16,'[2]1516 Exp_Rev Access'!$F$7:$GB$306,163,FALSE)),"",VLOOKUP($A16,'[2]1516 Exp_Rev Access'!$F$7:$GB$306,163,FALSE))</f>
        <v>0</v>
      </c>
      <c r="GE16" s="99">
        <f>IF(ISNA(VLOOKUP($A16,'[2]1516 Exp_Rev Access'!$F$7:$GB$306,164,FALSE)),"",VLOOKUP($A16,'[2]1516 Exp_Rev Access'!$F$7:$GB$306,164,FALSE))</f>
        <v>24248.05</v>
      </c>
      <c r="GF16" s="99">
        <f>IF(ISNA(VLOOKUP($A16,'[2]1516 Exp_Rev Access'!$F$7:$GB$306,165,FALSE)),"",VLOOKUP($A16,'[2]1516 Exp_Rev Access'!$F$7:$GB$306,165,FALSE))</f>
        <v>0</v>
      </c>
      <c r="GG16" s="99">
        <f>IF(ISNA(VLOOKUP($A16,'[2]1516 Exp_Rev Access'!$F$7:$GB$306,166,FALSE)),"",VLOOKUP($A16,'[2]1516 Exp_Rev Access'!$F$7:$GB$306,166,FALSE))</f>
        <v>243833.32</v>
      </c>
      <c r="GH16" s="99">
        <f>IF(ISNA(VLOOKUP($A16,'[2]1516 Exp_Rev Access'!$F$7:$GB$306,167,FALSE)),"",VLOOKUP($A16,'[2]1516 Exp_Rev Access'!$F$7:$GB$306,167,FALSE))</f>
        <v>107600.08</v>
      </c>
      <c r="GI16" s="99">
        <f>IF(ISNA(VLOOKUP($A16,'[2]1516 Exp_Rev Access'!$F$7:$GB$306,168,FALSE)),"",VLOOKUP($A16,'[2]1516 Exp_Rev Access'!$F$7:$GB$306,168,FALSE))</f>
        <v>0</v>
      </c>
      <c r="GJ16" s="99">
        <f>IF(ISNA(VLOOKUP($A16,'[2]1516 Exp_Rev Access'!$F$7:$GB$306,169,FALSE)),"",VLOOKUP($A16,'[2]1516 Exp_Rev Access'!$F$7:$GB$306,169,FALSE))</f>
        <v>11556.16</v>
      </c>
      <c r="GK16" s="99">
        <f>IF(ISNA(VLOOKUP($A16,'[2]1516 Exp_Rev Access'!$F$7:$GB$306,170,FALSE)),"",VLOOKUP($A16,'[2]1516 Exp_Rev Access'!$F$7:$GB$306,170,FALSE))</f>
        <v>106749.52</v>
      </c>
      <c r="GL16" s="99">
        <f>IF(ISNA(VLOOKUP($A16,'[2]1516 Exp_Rev Access'!$F$7:$GB$306,171,FALSE)),"",VLOOKUP($A16,'[2]1516 Exp_Rev Access'!$F$7:$GB$306,171,FALSE))</f>
        <v>0</v>
      </c>
      <c r="GM16" s="99">
        <f>IF(ISNA(VLOOKUP($A16,'[2]1516 Exp_Rev Access'!$F$7:$GB$306,172,FALSE)),"",VLOOKUP($A16,'[2]1516 Exp_Rev Access'!$F$7:$GB$306,172,FALSE))</f>
        <v>0</v>
      </c>
      <c r="GN16" s="99">
        <f>IF(ISNA(VLOOKUP($A16,'[2]1516 Exp_Rev Access'!$F$7:$GB$306,173,FALSE)),"",VLOOKUP($A16,'[2]1516 Exp_Rev Access'!$F$7:$GB$306,173,FALSE))</f>
        <v>0</v>
      </c>
      <c r="GO16" s="99">
        <f>IF(ISNA(VLOOKUP($A16,'[2]1516 Exp_Rev Access'!$F$7:$GB$306,174,FALSE)),"",VLOOKUP($A16,'[2]1516 Exp_Rev Access'!$F$7:$GB$306,174,FALSE))</f>
        <v>0</v>
      </c>
      <c r="GP16" s="99">
        <f>IF(ISNA(VLOOKUP($A16,'[2]1516 Exp_Rev Access'!$F$7:$GB$306,175,FALSE)),"",VLOOKUP($A16,'[2]1516 Exp_Rev Access'!$F$7:$GB$306,175,FALSE))</f>
        <v>5702.6</v>
      </c>
      <c r="GQ16" s="99">
        <f>IF(ISNA(VLOOKUP($A16,'[2]1516 Exp_Rev Access'!$F$7:$GB$306,176,FALSE)),"",VLOOKUP($A16,'[2]1516 Exp_Rev Access'!$F$7:$GB$306,176,FALSE))</f>
        <v>0</v>
      </c>
      <c r="GR16" s="99">
        <f>IF(ISNA(VLOOKUP($A16,'[2]1516 Exp_Rev Access'!$F$7:$GB$306,177,FALSE)),"",VLOOKUP($A16,'[2]1516 Exp_Rev Access'!$F$7:$GB$306,177,FALSE))</f>
        <v>0</v>
      </c>
      <c r="GS16" s="99">
        <f>IF(ISNA(VLOOKUP($A16,'[2]1516 Exp_Rev Access'!$F$7:$GB$306,178,FALSE)),"",VLOOKUP($A16,'[2]1516 Exp_Rev Access'!$F$7:$GB$306,178,FALSE))</f>
        <v>0</v>
      </c>
      <c r="GT16" s="101">
        <f t="shared" si="36"/>
        <v>1036180.91</v>
      </c>
      <c r="GU16" s="72">
        <f t="shared" si="37"/>
        <v>3.8790778274425401E-3</v>
      </c>
      <c r="GV16" s="84">
        <f t="shared" si="38"/>
        <v>45.60571107400304</v>
      </c>
    </row>
    <row r="17" spans="1:207" customFormat="1" ht="12" customHeight="1" x14ac:dyDescent="0.2">
      <c r="A17" s="96" t="s">
        <v>190</v>
      </c>
      <c r="B17" s="69" t="s">
        <v>191</v>
      </c>
      <c r="C17" s="80">
        <f>IF(ISNA(VLOOKUP($A17,'[2]1516 enrollment_Rev_Exp by size'!$A$6:$G$320,3,FALSE)),"",VLOOKUP($A17,'[2]1516 enrollment_Rev_Exp by size'!$A$6:$G$320,3,FALSE))</f>
        <v>22906.960000000003</v>
      </c>
      <c r="D17" s="97">
        <v>248184032.84999999</v>
      </c>
      <c r="E17" s="80">
        <f t="shared" si="16"/>
        <v>248184032.84999999</v>
      </c>
      <c r="F17" s="80">
        <f t="shared" si="17"/>
        <v>0</v>
      </c>
      <c r="G17" s="98">
        <f>IF(ISNA(VLOOKUP($A17,'[2]1516 Exp_Rev Access'!$F$7:$FS$306,2,FALSE)),"",VLOOKUP($A17,'[2]1516 Exp_Rev Access'!$F$7:$FS$306,2,FALSE))</f>
        <v>50410136.090000004</v>
      </c>
      <c r="H17" s="98">
        <f>IF(ISNA(VLOOKUP($A17,'[2]1516 Exp_Rev Access'!$F$7:$FS$306,3,FALSE)),"",VLOOKUP($A17,'[2]1516 Exp_Rev Access'!$F$7:$FS$306,3,FALSE))</f>
        <v>0</v>
      </c>
      <c r="I17" s="98">
        <f>IF(ISNA(VLOOKUP($A17,'[2]1516 Exp_Rev Access'!$F$7:$FS$306,4,FALSE)),"",VLOOKUP($A17,'[2]1516 Exp_Rev Access'!$F$7:$FS$306,4,FALSE))</f>
        <v>0</v>
      </c>
      <c r="J17" s="98">
        <f>IF(ISNA(VLOOKUP($A17,'[2]1516 Exp_Rev Access'!$F$7:$FS$306,5,FALSE)),"",VLOOKUP($A17,'[2]1516 Exp_Rev Access'!$F$7:$FS$306,5,FALSE))</f>
        <v>2183.0500000000002</v>
      </c>
      <c r="K17" s="98">
        <f>IF(ISNA(VLOOKUP($A17,'[2]1516 Exp_Rev Access'!$F$7:$FS$306,6,FALSE)),"",VLOOKUP($A17,'[2]1516 Exp_Rev Access'!$F$7:$FS$306,6,FALSE))</f>
        <v>0</v>
      </c>
      <c r="L17" s="98">
        <f>IF(ISNA(VLOOKUP($A17,'[2]1516 Exp_Rev Access'!$F$7:$FS$306,7,FALSE)),"",VLOOKUP($A17,'[2]1516 Exp_Rev Access'!$F$7:$FS$306,7,FALSE))</f>
        <v>0</v>
      </c>
      <c r="M17" s="90">
        <f t="shared" si="18"/>
        <v>50412319.140000001</v>
      </c>
      <c r="N17" s="72">
        <f t="shared" si="19"/>
        <v>0.20312474803916461</v>
      </c>
      <c r="O17" s="73">
        <f t="shared" si="20"/>
        <v>2200.7424442178271</v>
      </c>
      <c r="P17" s="99">
        <f>IF(ISNA(VLOOKUP($A17,'[2]1516 Exp_Rev Access'!$F$7:$FS$306,8,FALSE)),"",VLOOKUP($A17,'[2]1516 Exp_Rev Access'!$F$7:$FS$306,8,FALSE))</f>
        <v>156364.18</v>
      </c>
      <c r="Q17" s="99">
        <f>IF(ISNA(VLOOKUP($A17,'[2]1516 Exp_Rev Access'!$F$7:$FS$306,9,FALSE)),"",VLOOKUP($A17,'[2]1516 Exp_Rev Access'!$F$7:$FS$306,9,FALSE))</f>
        <v>0</v>
      </c>
      <c r="R17" s="99">
        <f>IF(ISNA(VLOOKUP($A17,'[2]1516 Exp_Rev Access'!$F$7:$FS$306,10,FALSE)),"",VLOOKUP($A17,'[2]1516 Exp_Rev Access'!$F$7:$FS$306,10,FALSE))</f>
        <v>0</v>
      </c>
      <c r="S17" s="99">
        <f>IF(ISNA(VLOOKUP($A17,'[2]1516 Exp_Rev Access'!$F$7:$FS$306,11,FALSE)),"",VLOOKUP($A17,'[2]1516 Exp_Rev Access'!$F$7:$FS$306,11,FALSE))</f>
        <v>0</v>
      </c>
      <c r="T17" s="99">
        <f>IF(ISNA(VLOOKUP($A17,'[2]1516 Exp_Rev Access'!$F$7:$FS$306,12,FALSE)),"",VLOOKUP($A17,'[2]1516 Exp_Rev Access'!$F$7:$FS$306,12,FALSE))</f>
        <v>0</v>
      </c>
      <c r="U17" s="99">
        <f>IF(ISNA(VLOOKUP($A17,'[2]1516 Exp_Rev Access'!$F$7:$FS$306,13,FALSE)),"",VLOOKUP($A17,'[2]1516 Exp_Rev Access'!$F$7:$FS$306,13,FALSE))</f>
        <v>0</v>
      </c>
      <c r="V17" s="99">
        <f>IF(ISNA(VLOOKUP($A17,'[2]1516 Exp_Rev Access'!$F$7:$FS$306,14,FALSE)),"",VLOOKUP($A17,'[2]1516 Exp_Rev Access'!$F$7:$FS$306,14,FALSE))</f>
        <v>0</v>
      </c>
      <c r="W17" s="99">
        <f>IF(ISNA(VLOOKUP($A17,'[2]1516 Exp_Rev Access'!$F$7:$FS$306,15,FALSE)),"",VLOOKUP($A17,'[2]1516 Exp_Rev Access'!$F$7:$FS$306,15,FALSE))</f>
        <v>0</v>
      </c>
      <c r="X17" s="99">
        <f>IF(ISNA(VLOOKUP($A17,'[2]1516 Exp_Rev Access'!$F$7:$FS$306,16,FALSE)),"",VLOOKUP($A17,'[2]1516 Exp_Rev Access'!$F$7:$FS$306,16,FALSE))</f>
        <v>659080.05000000005</v>
      </c>
      <c r="Y17" s="99">
        <f>IF(ISNA(VLOOKUP($A17,'[2]1516 Exp_Rev Access'!$F$7:$FS$306,17,FALSE)),"",VLOOKUP($A17,'[2]1516 Exp_Rev Access'!$F$7:$FS$306,17,FALSE))</f>
        <v>0</v>
      </c>
      <c r="Z17" s="99">
        <f>IF(ISNA(VLOOKUP($A17,'[2]1516 Exp_Rev Access'!$F$7:$FS$306,18,FALSE)),"",VLOOKUP($A17,'[2]1516 Exp_Rev Access'!$F$7:$FS$306,18,FALSE))</f>
        <v>0</v>
      </c>
      <c r="AA17" s="99">
        <f>IF(ISNA(VLOOKUP($A17,'[2]1516 Exp_Rev Access'!$F$7:$FS$306,19,FALSE)),"",VLOOKUP($A17,'[2]1516 Exp_Rev Access'!$F$7:$FS$306,19,FALSE))</f>
        <v>0</v>
      </c>
      <c r="AB17" s="99">
        <f>IF(ISNA(VLOOKUP($A17,'[2]1516 Exp_Rev Access'!$F$7:$FS$306,20,FALSE)),"",VLOOKUP($A17,'[2]1516 Exp_Rev Access'!$F$7:$FS$306,20,FALSE))</f>
        <v>74096.899999999994</v>
      </c>
      <c r="AC17" s="99">
        <f>IF(ISNA(VLOOKUP($A17,'[2]1516 Exp_Rev Access'!$F$7:$FS$306,21,FALSE)),"",VLOOKUP($A17,'[2]1516 Exp_Rev Access'!$F$7:$FS$306,21,FALSE))</f>
        <v>2284265.64</v>
      </c>
      <c r="AD17" s="99">
        <f>IF(ISNA(VLOOKUP($A17,'[2]1516 Exp_Rev Access'!$F$7:$FS$306,22,FALSE)),"",VLOOKUP($A17,'[2]1516 Exp_Rev Access'!$F$7:$FS$306,22,FALSE))</f>
        <v>134803.69</v>
      </c>
      <c r="AE17" s="99">
        <f>IF(ISNA(VLOOKUP($A17,'[2]1516 Exp_Rev Access'!$F$7:$FS$306,23,FALSE)),"",VLOOKUP($A17,'[2]1516 Exp_Rev Access'!$F$7:$FS$306,23,FALSE))</f>
        <v>0</v>
      </c>
      <c r="AF17" s="99">
        <f>IF(ISNA(VLOOKUP($A17,'[2]1516 Exp_Rev Access'!$F$7:$FS$306,24,FALSE)),"",VLOOKUP($A17,'[2]1516 Exp_Rev Access'!$F$7:$FS$306,24,FALSE))</f>
        <v>287272.32000000001</v>
      </c>
      <c r="AG17" s="99">
        <f>IF(ISNA(VLOOKUP($A17,'[2]1516 Exp_Rev Access'!$F$7:$FS$306,25,FALSE)),"",VLOOKUP($A17,'[2]1516 Exp_Rev Access'!$F$7:$FS$306,25,FALSE))</f>
        <v>66075.58</v>
      </c>
      <c r="AH17" s="99">
        <f>IF(ISNA(VLOOKUP($A17,'[2]1516 Exp_Rev Access'!$F$7:$FS$306,26,FALSE)),"",VLOOKUP($A17,'[2]1516 Exp_Rev Access'!$F$7:$FS$306,26,FALSE))</f>
        <v>541656.24</v>
      </c>
      <c r="AI17" s="99">
        <f>IF(ISNA(VLOOKUP($A17,'[2]1516 Exp_Rev Access'!$F$7:$FS$306,27,FALSE)),"",VLOOKUP($A17,'[2]1516 Exp_Rev Access'!$F$7:$FS$306,27,FALSE))</f>
        <v>323061.71999999997</v>
      </c>
      <c r="AJ17" s="99">
        <f>IF(ISNA(VLOOKUP($A17,'[2]1516 Exp_Rev Access'!$F$7:$FS$306,28,FALSE)),"",VLOOKUP($A17,'[2]1516 Exp_Rev Access'!$F$7:$FS$306,28,FALSE))</f>
        <v>0</v>
      </c>
      <c r="AK17" s="99">
        <f>IF(ISNA(VLOOKUP($A17,'[2]1516 Exp_Rev Access'!$F$7:$FS$306,29,FALSE)),"",VLOOKUP($A17,'[2]1516 Exp_Rev Access'!$F$7:$FS$306,29,FALSE))</f>
        <v>311988.08</v>
      </c>
      <c r="AL17" s="100">
        <f t="shared" si="21"/>
        <v>4838664.3999999994</v>
      </c>
      <c r="AM17" s="72">
        <f t="shared" si="22"/>
        <v>1.9496275986958602E-2</v>
      </c>
      <c r="AN17" s="94">
        <f t="shared" si="23"/>
        <v>211.23118912330571</v>
      </c>
      <c r="AO17" s="99">
        <f>IF(ISNA(VLOOKUP($A17,'[2]1516 Exp_Rev Access'!$F$7:$GB$306,30,FALSE)),"",VLOOKUP($A17,'[2]1516 Exp_Rev Access'!$F$7:$FS$306,30,FALSE))</f>
        <v>138656491.75999999</v>
      </c>
      <c r="AP17" s="99">
        <f>IF(ISNA(VLOOKUP($A17,'[2]1516 Exp_Rev Access'!$F$7:$GB$306,31,FALSE)),"",VLOOKUP($A17,'[2]1516 Exp_Rev Access'!$F$7:$FS$306,31,FALSE))</f>
        <v>4095215.12</v>
      </c>
      <c r="AQ17" s="99">
        <f>IF(ISNA(VLOOKUP($A17,'[2]1516 Exp_Rev Access'!$F$7:$GB$306,32,FALSE)),"",VLOOKUP($A17,'[2]1516 Exp_Rev Access'!$F$7:$FS$306,32,FALSE))</f>
        <v>7984783</v>
      </c>
      <c r="AR17" s="99">
        <f>IF(ISNA(VLOOKUP($A17,'[2]1516 Exp_Rev Access'!$F$7:$GB$306,33,FALSE)),"",VLOOKUP($A17,'[2]1516 Exp_Rev Access'!$F$7:$FS$306,33,FALSE))</f>
        <v>0</v>
      </c>
      <c r="AS17" s="99">
        <f>IF(ISNA(VLOOKUP($A17,'[2]1516 Exp_Rev Access'!$F$7:$GB$306,34,FALSE)),"",VLOOKUP($A17,'[2]1516 Exp_Rev Access'!$F$7:$FS$306,34,FALSE))</f>
        <v>0</v>
      </c>
      <c r="AT17" s="101">
        <f t="shared" si="24"/>
        <v>150736489.88</v>
      </c>
      <c r="AU17" s="72">
        <f t="shared" si="25"/>
        <v>0.60735772623657724</v>
      </c>
      <c r="AV17" s="94">
        <f t="shared" si="26"/>
        <v>6580.3794951403406</v>
      </c>
      <c r="AW17" s="99">
        <f>IF(ISNA(VLOOKUP($A17,'[2]1516 Exp_Rev Access'!$F$7:$GB$306,35,FALSE)),"",VLOOKUP($A17,'[2]1516 Exp_Rev Access'!$F$7:$GB$306,35,FALSE))</f>
        <v>0</v>
      </c>
      <c r="AX17" s="99">
        <f>IF(ISNA(VLOOKUP($A17,'[2]1516 Exp_Rev Access'!$F$7:$GB$306,36,FALSE)),"",VLOOKUP($A17,'[2]1516 Exp_Rev Access'!$F$7:$GB$306,36,FALSE))</f>
        <v>16343229.779999999</v>
      </c>
      <c r="AY17" s="99">
        <f>IF(ISNA(VLOOKUP($A17,'[2]1516 Exp_Rev Access'!$F$7:$GB$306,37,FALSE)),"",VLOOKUP($A17,'[2]1516 Exp_Rev Access'!$F$7:$GB$306,37,FALSE))</f>
        <v>888898.62</v>
      </c>
      <c r="AZ17" s="99">
        <f>IF(ISNA(VLOOKUP($A17,'[2]1516 Exp_Rev Access'!$F$7:$GB$306,38,FALSE)),"",VLOOKUP($A17,'[2]1516 Exp_Rev Access'!$F$7:$GB$306,38,FALSE))</f>
        <v>0</v>
      </c>
      <c r="BA17" s="99">
        <f>IF(ISNA(VLOOKUP($A17,'[2]1516 Exp_Rev Access'!$F$7:$GB$306,39,FALSE)),"",VLOOKUP($A17,'[2]1516 Exp_Rev Access'!$F$7:$GB$306,39,FALSE))</f>
        <v>0</v>
      </c>
      <c r="BB17" s="99">
        <f>IF(ISNA(VLOOKUP($A17,'[2]1516 Exp_Rev Access'!$F$7:$GB$306,40,FALSE)),"",VLOOKUP($A17,'[2]1516 Exp_Rev Access'!$F$7:$GB$306,40,FALSE))</f>
        <v>3867386.02</v>
      </c>
      <c r="BC17" s="99">
        <f>IF(ISNA(VLOOKUP($A17,'[2]1516 Exp_Rev Access'!$F$7:$GB$306,41,FALSE)),"",VLOOKUP($A17,'[2]1516 Exp_Rev Access'!$F$7:$GB$306,41,FALSE))</f>
        <v>0</v>
      </c>
      <c r="BD17" s="99">
        <f>IF(ISNA(VLOOKUP($A17,'[2]1516 Exp_Rev Access'!$F$7:$GB$306,42,FALSE)),"",VLOOKUP($A17,'[2]1516 Exp_Rev Access'!$F$7:$GB$306,42,FALSE))</f>
        <v>986707.4</v>
      </c>
      <c r="BE17" s="99">
        <f>IF(ISNA(VLOOKUP($A17,'[2]1516 Exp_Rev Access'!$F$7:$GB$306,43,FALSE)),"",VLOOKUP($A17,'[2]1516 Exp_Rev Access'!$F$7:$GB$306,43,FALSE))</f>
        <v>0</v>
      </c>
      <c r="BF17" s="99">
        <f>IF(ISNA(VLOOKUP($A17,'[2]1516 Exp_Rev Access'!$F$7:$GB$306,44,FALSE)),"",VLOOKUP($A17,'[2]1516 Exp_Rev Access'!$F$7:$GB$306,44,FALSE))</f>
        <v>1124882.76</v>
      </c>
      <c r="BG17" s="99">
        <f>IF(ISNA(VLOOKUP($A17,'[2]1516 Exp_Rev Access'!$F$7:$GB$306,45,FALSE)),"",VLOOKUP($A17,'[2]1516 Exp_Rev Access'!$F$7:$GB$306,45,FALSE))</f>
        <v>233198.98</v>
      </c>
      <c r="BH17" s="99">
        <f>IF(ISNA(VLOOKUP($A17,'[2]1516 Exp_Rev Access'!$F$7:$GB$306,46,FALSE)),"",VLOOKUP($A17,'[2]1516 Exp_Rev Access'!$F$7:$GB$306,46,FALSE))</f>
        <v>0</v>
      </c>
      <c r="BI17" s="99">
        <f>IF(ISNA(VLOOKUP($A17,'[2]1516 Exp_Rev Access'!$F$7:$GB$306,47,FALSE)),"",VLOOKUP($A17,'[2]1516 Exp_Rev Access'!$F$7:$GB$306,47,FALSE))</f>
        <v>47250.12</v>
      </c>
      <c r="BJ17" s="99">
        <f>IF(ISNA(VLOOKUP($A17,'[2]1516 Exp_Rev Access'!$F$7:$GB$306,48,FALSE)),"",VLOOKUP($A17,'[2]1516 Exp_Rev Access'!$F$7:$GB$306,48,FALSE))</f>
        <v>7029017.1100000003</v>
      </c>
      <c r="BK17" s="99">
        <f>IF(ISNA(VLOOKUP($A17,'[2]1516 Exp_Rev Access'!$F$7:$GB$306,49,FALSE)),"",VLOOKUP($A17,'[2]1516 Exp_Rev Access'!$F$7:$GB$306,49,FALSE))</f>
        <v>15600</v>
      </c>
      <c r="BL17" s="99">
        <f>IF(ISNA(VLOOKUP($A17,'[2]1516 Exp_Rev Access'!$F$7:$GB$306,50,FALSE)),"",VLOOKUP($A17,'[2]1516 Exp_Rev Access'!$F$7:$GB$306,50,FALSE))</f>
        <v>0</v>
      </c>
      <c r="BM17" s="99">
        <f>IF(ISNA(VLOOKUP($A17,'[2]1516 Exp_Rev Access'!$F$7:$GB$306,51,FALSE)),"",VLOOKUP($A17,'[2]1516 Exp_Rev Access'!$F$7:$GB$306,51,FALSE))</f>
        <v>0</v>
      </c>
      <c r="BN17" s="99">
        <f>IF(ISNA(VLOOKUP($A17,'[2]1516 Exp_Rev Access'!$F$7:$GB$306,52,FALSE)),"",VLOOKUP($A17,'[2]1516 Exp_Rev Access'!$F$7:$GB$306,52,FALSE))</f>
        <v>0</v>
      </c>
      <c r="BO17" s="99">
        <f>IF(ISNA(VLOOKUP($A17,'[2]1516 Exp_Rev Access'!$F$7:$GB$306,53,FALSE)),"",VLOOKUP($A17,'[2]1516 Exp_Rev Access'!$F$7:$GB$306,53,FALSE))</f>
        <v>0</v>
      </c>
      <c r="BP17" s="99">
        <f>IF(ISNA(VLOOKUP($A17,'[2]1516 Exp_Rev Access'!$F$7:$GB$306,54,FALSE)),"",VLOOKUP($A17,'[2]1516 Exp_Rev Access'!$F$7:$GB$306,54,FALSE))</f>
        <v>0</v>
      </c>
      <c r="BQ17" s="99">
        <f>IF(ISNA(VLOOKUP($A17,'[2]1516 Exp_Rev Access'!$F$7:$GB$306,55,FALSE)),"",VLOOKUP($A17,'[2]1516 Exp_Rev Access'!$F$7:$GB$306,55,FALSE))</f>
        <v>0</v>
      </c>
      <c r="BR17" s="99">
        <f>IF(ISNA(VLOOKUP($A17,'[2]1516 Exp_Rev Access'!$F$7:$GB$306,56,FALSE)),"",VLOOKUP($A17,'[2]1516 Exp_Rev Access'!$F$7:$GB$306,56,FALSE))</f>
        <v>0</v>
      </c>
      <c r="BS17" s="99">
        <f>IF(ISNA(VLOOKUP($A17,'[2]1516 Exp_Rev Access'!$F$7:$GB$306,57,FALSE)),"",VLOOKUP($A17,'[2]1516 Exp_Rev Access'!$F$7:$GB$306,57,FALSE))</f>
        <v>0</v>
      </c>
      <c r="BT17" s="99">
        <f>IF(ISNA(VLOOKUP($A17,'[2]1516 Exp_Rev Access'!$F$7:$GB$306,58,FALSE)),"",VLOOKUP($A17,'[2]1516 Exp_Rev Access'!$F$7:$GB$306,58,FALSE))</f>
        <v>0</v>
      </c>
      <c r="BU17" s="102">
        <f t="shared" si="27"/>
        <v>30536170.789999999</v>
      </c>
      <c r="BV17" s="72">
        <f t="shared" si="28"/>
        <v>0.12303841806155097</v>
      </c>
      <c r="BW17" s="94">
        <f t="shared" si="29"/>
        <v>1333.0520850431483</v>
      </c>
      <c r="BX17" s="99">
        <f>IF(ISNA(VLOOKUP($A17,'[2]1516 Exp_Rev Access'!$F$7:$GB$306,59,FALSE)),"",VLOOKUP($A17,'[2]1516 Exp_Rev Access'!$F$7:$GB$306,59,FALSE))</f>
        <v>0</v>
      </c>
      <c r="BY17" s="99">
        <f>IF(ISNA(VLOOKUP($A17,'[2]1516 Exp_Rev Access'!$F$7:$GB$306,60,FALSE)),"",VLOOKUP($A17,'[2]1516 Exp_Rev Access'!$F$7:$GB$306,60,FALSE))</f>
        <v>8912</v>
      </c>
      <c r="BZ17" s="99">
        <f>IF(ISNA(VLOOKUP($A17,'[2]1516 Exp_Rev Access'!$F$7:$GB$306,61,FALSE)),"",VLOOKUP($A17,'[2]1516 Exp_Rev Access'!$F$7:$GB$306,61,FALSE))</f>
        <v>16544.32</v>
      </c>
      <c r="CA17" s="99">
        <f>IF(ISNA(VLOOKUP($A17,'[2]1516 Exp_Rev Access'!$F$7:$GB$306,62,FALSE)),"",VLOOKUP($A17,'[2]1516 Exp_Rev Access'!$F$7:$GB$306,62,FALSE))</f>
        <v>0</v>
      </c>
      <c r="CB17" s="99">
        <f>IF(ISNA(VLOOKUP($A17,'[2]1516 Exp_Rev Access'!$F$7:$GB$306,63,FALSE)),"",VLOOKUP($A17,'[2]1516 Exp_Rev Access'!$F$7:$GB$306,63,FALSE))</f>
        <v>17873.45</v>
      </c>
      <c r="CC17" s="99">
        <f>IF(ISNA(VLOOKUP($A17,'[2]1516 Exp_Rev Access'!$F$7:$GB$306,64,FALSE)),"",VLOOKUP($A17,'[2]1516 Exp_Rev Access'!$F$7:$GB$306,64,FALSE))</f>
        <v>0</v>
      </c>
      <c r="CD17" s="101">
        <f t="shared" si="30"/>
        <v>43329.770000000004</v>
      </c>
      <c r="CE17" s="72">
        <f t="shared" si="31"/>
        <v>1.7458725890794147E-4</v>
      </c>
      <c r="CF17" s="103">
        <f t="shared" si="32"/>
        <v>1.8915547938268544</v>
      </c>
      <c r="CG17" s="99">
        <f>IF(ISNA(VLOOKUP($A17,'[2]1516 Exp_Rev Access'!$F$7:$GB$306,65,FALSE)),"",VLOOKUP($A17,'[2]1516 Exp_Rev Access'!$F$7:$GB$306,65,FALSE))</f>
        <v>11585.18</v>
      </c>
      <c r="CH17" s="99">
        <f>IF(ISNA(VLOOKUP($A17,'[2]1516 Exp_Rev Access'!$F$7:$GB$306,66,FALSE)),"",VLOOKUP($A17,'[2]1516 Exp_Rev Access'!$F$7:$GB$306,66,FALSE))</f>
        <v>0</v>
      </c>
      <c r="CI17" s="99">
        <f>IF(ISNA(VLOOKUP($A17,'[2]1516 Exp_Rev Access'!$F$7:$GB$306,67,FALSE)),"",VLOOKUP($A17,'[2]1516 Exp_Rev Access'!$F$7:$GB$306,67,FALSE))</f>
        <v>0</v>
      </c>
      <c r="CJ17" s="99">
        <f>IF(ISNA(VLOOKUP($A17,'[2]1516 Exp_Rev Access'!$F$7:$GB$306,68,FALSE)),"",VLOOKUP($A17,'[2]1516 Exp_Rev Access'!$F$7:$GB$306,68,FALSE))</f>
        <v>0</v>
      </c>
      <c r="CK17" s="99">
        <f>IF(ISNA(VLOOKUP($A17,'[2]1516 Exp_Rev Access'!$F$7:$GB$306,69,FALSE)),"",VLOOKUP($A17,'[2]1516 Exp_Rev Access'!$F$7:$GB$306,69,FALSE))</f>
        <v>0</v>
      </c>
      <c r="CL17" s="99">
        <f>IF(ISNA(VLOOKUP($A17,'[2]1516 Exp_Rev Access'!$F$7:$GB$306,70,FALSE)),"",VLOOKUP($A17,'[2]1516 Exp_Rev Access'!$F$7:$GB$306,70,FALSE))</f>
        <v>0</v>
      </c>
      <c r="CM17" s="99">
        <f>IF(ISNA(VLOOKUP($A17,'[2]1516 Exp_Rev Access'!$F$7:$GB$306,71,FALSE)),"",VLOOKUP($A17,'[2]1516 Exp_Rev Access'!$F$7:$GB$306,71,FALSE))</f>
        <v>0</v>
      </c>
      <c r="CN17" s="99">
        <f>IF(ISNA(VLOOKUP($A17,'[2]1516 Exp_Rev Access'!$F$7:$GB$306,72,FALSE)),"",VLOOKUP($A17,'[2]1516 Exp_Rev Access'!$F$7:$GB$306,72,FALSE))</f>
        <v>0</v>
      </c>
      <c r="CO17" s="99">
        <f>IF(ISNA(VLOOKUP($A17,'[2]1516 Exp_Rev Access'!$F$7:$GB$306,73,FALSE)),"",VLOOKUP($A17,'[2]1516 Exp_Rev Access'!$F$7:$GB$306,73,FALSE))</f>
        <v>0</v>
      </c>
      <c r="CP17" s="99">
        <f>IF(ISNA(VLOOKUP($A17,'[2]1516 Exp_Rev Access'!$F$7:$GB$306,74,FALSE)),"",VLOOKUP($A17,'[2]1516 Exp_Rev Access'!$F$7:$GB$306,74,FALSE))</f>
        <v>4110340.87</v>
      </c>
      <c r="CQ17" s="99">
        <f>IF(ISNA(VLOOKUP($A17,'[2]1516 Exp_Rev Access'!$F$7:$GB$306,75,FALSE)),"",VLOOKUP($A17,'[2]1516 Exp_Rev Access'!$F$7:$GB$306,75,FALSE))</f>
        <v>0</v>
      </c>
      <c r="CR17" s="99">
        <f>IF(ISNA(VLOOKUP($A17,'[2]1516 Exp_Rev Access'!$F$7:$GB$306,76,FALSE)),"",VLOOKUP($A17,'[2]1516 Exp_Rev Access'!$F$7:$GB$306,76,FALSE))</f>
        <v>104224.66</v>
      </c>
      <c r="CS17" s="99">
        <f>IF(ISNA(VLOOKUP($A17,'[2]1516 Exp_Rev Access'!$F$7:$GB$306,77,FALSE)),"",VLOOKUP($A17,'[2]1516 Exp_Rev Access'!$F$7:$GB$306,77,FALSE))</f>
        <v>0</v>
      </c>
      <c r="CT17" s="99">
        <f>IF(ISNA(VLOOKUP($A17,'[2]1516 Exp_Rev Access'!$F$7:$GB$306,78,FALSE)),"",VLOOKUP($A17,'[2]1516 Exp_Rev Access'!$F$7:$GB$306,78,FALSE))</f>
        <v>2447363.88</v>
      </c>
      <c r="CU17" s="99">
        <f>IF(ISNA(VLOOKUP($A17,'[2]1516 Exp_Rev Access'!$F$7:$GB$306,79,FALSE)),"",VLOOKUP($A17,'[2]1516 Exp_Rev Access'!$F$7:$GB$306,79,FALSE))</f>
        <v>479543.75</v>
      </c>
      <c r="CV17" s="99">
        <f>IF(ISNA(VLOOKUP($A17,'[2]1516 Exp_Rev Access'!$F$7:$GB$306,80,FALSE)),"",VLOOKUP($A17,'[2]1516 Exp_Rev Access'!$F$7:$GB$306,80,FALSE))</f>
        <v>0</v>
      </c>
      <c r="CW17" s="99">
        <f>IF(ISNA(VLOOKUP($A17,'[2]1516 Exp_Rev Access'!$F$7:$GB$306,81,FALSE)),"",VLOOKUP($A17,'[2]1516 Exp_Rev Access'!$F$7:$GB$306,81,FALSE))</f>
        <v>0</v>
      </c>
      <c r="CX17" s="99">
        <f>IF(ISNA(VLOOKUP($A17,'[2]1516 Exp_Rev Access'!$F$7:$GB$306,82,FALSE)),"",VLOOKUP($A17,'[2]1516 Exp_Rev Access'!$F$7:$GB$306,82,FALSE))</f>
        <v>0</v>
      </c>
      <c r="CY17" s="99">
        <f>IF(ISNA(VLOOKUP($A17,'[2]1516 Exp_Rev Access'!$F$7:$GB$306,83,FALSE)),"",VLOOKUP($A17,'[2]1516 Exp_Rev Access'!$F$7:$GB$306,83,FALSE))</f>
        <v>0</v>
      </c>
      <c r="CZ17" s="99">
        <f>IF(ISNA(VLOOKUP($A17,'[2]1516 Exp_Rev Access'!$F$7:$GB$306,84,FALSE)),"",VLOOKUP($A17,'[2]1516 Exp_Rev Access'!$F$7:$GB$306,84,FALSE))</f>
        <v>0</v>
      </c>
      <c r="DA17" s="99">
        <f>IF(ISNA(VLOOKUP($A17,'[2]1516 Exp_Rev Access'!$F$7:$GB$306,85,FALSE)),"",VLOOKUP($A17,'[2]1516 Exp_Rev Access'!$F$7:$GB$306,85,FALSE))</f>
        <v>131084.1</v>
      </c>
      <c r="DB17" s="99">
        <f>IF(ISNA(VLOOKUP($A17,'[2]1516 Exp_Rev Access'!$F$7:$GB$306,86,FALSE)),"",VLOOKUP($A17,'[2]1516 Exp_Rev Access'!$F$7:$GB$306,86,FALSE))</f>
        <v>0</v>
      </c>
      <c r="DC17" s="99">
        <f>IF(ISNA(VLOOKUP($A17,'[2]1516 Exp_Rev Access'!$F$7:$GB$306,87,FALSE)),"",VLOOKUP($A17,'[2]1516 Exp_Rev Access'!$F$7:$GB$306,87,FALSE))</f>
        <v>0</v>
      </c>
      <c r="DD17" s="99">
        <f>IF(ISNA(VLOOKUP($A17,'[2]1516 Exp_Rev Access'!$F$7:$GB$306,88,FALSE)),"",VLOOKUP($A17,'[2]1516 Exp_Rev Access'!$F$7:$GB$306,88,FALSE))</f>
        <v>0</v>
      </c>
      <c r="DE17" s="99">
        <f>IF(ISNA(VLOOKUP($A17,'[2]1516 Exp_Rev Access'!$F$7:$GB$306,89,FALSE)),"",VLOOKUP($A17,'[2]1516 Exp_Rev Access'!$F$7:$GB$306,89,FALSE))</f>
        <v>0</v>
      </c>
      <c r="DF17" s="99">
        <f>IF(ISNA(VLOOKUP($A17,'[2]1516 Exp_Rev Access'!$F$7:$GB$306,90,FALSE)),"",VLOOKUP($A17,'[2]1516 Exp_Rev Access'!$F$7:$GB$306,90,FALSE))</f>
        <v>0</v>
      </c>
      <c r="DG17" s="99">
        <f>IF(ISNA(VLOOKUP($A17,'[2]1516 Exp_Rev Access'!$F$7:$GB$306,91,FALSE)),"",VLOOKUP($A17,'[2]1516 Exp_Rev Access'!$F$7:$GB$306,91,FALSE))</f>
        <v>0</v>
      </c>
      <c r="DH17" s="99">
        <f>IF(ISNA(VLOOKUP($A17,'[2]1516 Exp_Rev Access'!$F$7:$GB$306,92,FALSE)),"",VLOOKUP($A17,'[2]1516 Exp_Rev Access'!$F$7:$GB$306,92,FALSE))</f>
        <v>2720988.18</v>
      </c>
      <c r="DI17" s="99">
        <f>IF(ISNA(VLOOKUP($A17,'[2]1516 Exp_Rev Access'!$F$7:$GB$306,93,FALSE)),"",VLOOKUP($A17,'[2]1516 Exp_Rev Access'!$F$7:$GB$306,93,FALSE))</f>
        <v>0</v>
      </c>
      <c r="DJ17" s="99">
        <f>IF(ISNA(VLOOKUP($A17,'[2]1516 Exp_Rev Access'!$F$7:$GB$306,94,FALSE)),"",VLOOKUP($A17,'[2]1516 Exp_Rev Access'!$F$7:$GB$306,94,FALSE))</f>
        <v>0</v>
      </c>
      <c r="DK17" s="99">
        <f>IF(ISNA(VLOOKUP($A17,'[2]1516 Exp_Rev Access'!$F$7:$GB$306,95,FALSE)),"",VLOOKUP($A17,'[2]1516 Exp_Rev Access'!$F$7:$GB$306,95,FALSE))</f>
        <v>0</v>
      </c>
      <c r="DL17" s="99">
        <f>IF(ISNA(VLOOKUP($A17,'[2]1516 Exp_Rev Access'!$F$7:$GB$306,96,FALSE)),"",VLOOKUP($A17,'[2]1516 Exp_Rev Access'!$F$7:$GB$306,96,FALSE))</f>
        <v>0</v>
      </c>
      <c r="DM17" s="99">
        <f>IF(ISNA(VLOOKUP($A17,'[2]1516 Exp_Rev Access'!$F$7:$GB$306,97,FALSE)),"",VLOOKUP($A17,'[2]1516 Exp_Rev Access'!$F$7:$GB$306,97,FALSE))</f>
        <v>0</v>
      </c>
      <c r="DN17" s="99">
        <f>IF(ISNA(VLOOKUP($A17,'[2]1516 Exp_Rev Access'!$F$7:$GB$306,98,FALSE)),"",VLOOKUP($A17,'[2]1516 Exp_Rev Access'!$F$7:$GB$306,98,FALSE))</f>
        <v>0</v>
      </c>
      <c r="DO17" s="99">
        <f>IF(ISNA(VLOOKUP($A17,'[2]1516 Exp_Rev Access'!$F$7:$GB$306,99,FALSE)),"",VLOOKUP($A17,'[2]1516 Exp_Rev Access'!$F$7:$GB$306,99,FALSE))</f>
        <v>0</v>
      </c>
      <c r="DP17" s="99">
        <f>IF(ISNA(VLOOKUP($A17,'[2]1516 Exp_Rev Access'!$F$7:$GB$306,100,FALSE)),"",VLOOKUP($A17,'[2]1516 Exp_Rev Access'!$F$7:$GB$306,100,FALSE))</f>
        <v>0</v>
      </c>
      <c r="DQ17" s="99">
        <f>IF(ISNA(VLOOKUP($A17,'[2]1516 Exp_Rev Access'!$F$7:$GB$306,101,FALSE)),"",VLOOKUP($A17,'[2]1516 Exp_Rev Access'!$F$7:$GB$306,101,FALSE))</f>
        <v>0</v>
      </c>
      <c r="DR17" s="99">
        <f>IF(ISNA(VLOOKUP($A17,'[2]1516 Exp_Rev Access'!$F$7:$GB$306,102,FALSE)),"",VLOOKUP($A17,'[2]1516 Exp_Rev Access'!$F$7:$GB$306,102,FALSE))</f>
        <v>0</v>
      </c>
      <c r="DS17" s="99">
        <f>IF(ISNA(VLOOKUP($A17,'[2]1516 Exp_Rev Access'!$F$7:$GB$306,103,FALSE)),"",VLOOKUP($A17,'[2]1516 Exp_Rev Access'!$F$7:$GB$306,103,FALSE))</f>
        <v>0</v>
      </c>
      <c r="DT17" s="99">
        <f>IF(ISNA(VLOOKUP($A17,'[2]1516 Exp_Rev Access'!$F$7:$GB$306,104,FALSE)),"",VLOOKUP($A17,'[2]1516 Exp_Rev Access'!$F$7:$GB$306,104,FALSE))</f>
        <v>0</v>
      </c>
      <c r="DU17" s="99">
        <f>IF(ISNA(VLOOKUP($A17,'[2]1516 Exp_Rev Access'!$F$7:$GB$306,105,FALSE)),"",VLOOKUP($A17,'[2]1516 Exp_Rev Access'!$F$7:$GB$306,105,FALSE))</f>
        <v>0</v>
      </c>
      <c r="DV17" s="99">
        <f>IF(ISNA(VLOOKUP($A17,'[2]1516 Exp_Rev Access'!$F$7:$GB$306,106,FALSE)),"",VLOOKUP($A17,'[2]1516 Exp_Rev Access'!$F$7:$GB$306,106,FALSE))</f>
        <v>0</v>
      </c>
      <c r="DW17" s="99">
        <f>IF(ISNA(VLOOKUP($A17,'[2]1516 Exp_Rev Access'!$F$7:$GB$306,107,FALSE)),"",VLOOKUP($A17,'[2]1516 Exp_Rev Access'!$F$7:$GB$306,107,FALSE))</f>
        <v>0</v>
      </c>
      <c r="DX17" s="99">
        <f>IF(ISNA(VLOOKUP($A17,'[2]1516 Exp_Rev Access'!$F$7:$GB$306,108,FALSE)),"",VLOOKUP($A17,'[2]1516 Exp_Rev Access'!$F$7:$GB$306,108,FALSE))</f>
        <v>0</v>
      </c>
      <c r="DY17" s="99">
        <f>IF(ISNA(VLOOKUP($A17,'[2]1516 Exp_Rev Access'!$F$7:$GB$306,109,FALSE)),"",VLOOKUP($A17,'[2]1516 Exp_Rev Access'!$F$7:$GB$306,109,FALSE))</f>
        <v>0</v>
      </c>
      <c r="DZ17" s="99">
        <f>IF(ISNA(VLOOKUP($A17,'[2]1516 Exp_Rev Access'!$F$7:$GB$306,110,FALSE)),"",VLOOKUP($A17,'[2]1516 Exp_Rev Access'!$F$7:$GB$306,110,FALSE))</f>
        <v>0</v>
      </c>
      <c r="EA17" s="99">
        <f>IF(ISNA(VLOOKUP($A17,'[2]1516 Exp_Rev Access'!$F$7:$GB$306,111,FALSE)),"",VLOOKUP($A17,'[2]1516 Exp_Rev Access'!$F$7:$GB$306,111,FALSE))</f>
        <v>0</v>
      </c>
      <c r="EB17" s="99">
        <f>IF(ISNA(VLOOKUP($A17,'[2]1516 Exp_Rev Access'!$F$7:$GB$306,112,FALSE)),"",VLOOKUP($A17,'[2]1516 Exp_Rev Access'!$F$7:$GB$306,112,FALSE))</f>
        <v>0</v>
      </c>
      <c r="EC17" s="99">
        <f>IF(ISNA(VLOOKUP($A17,'[2]1516 Exp_Rev Access'!$F$7:$GB$306,113,FALSE)),"",VLOOKUP($A17,'[2]1516 Exp_Rev Access'!$F$7:$GB$306,113,FALSE))</f>
        <v>0</v>
      </c>
      <c r="ED17" s="99">
        <f>IF(ISNA(VLOOKUP($A17,'[2]1516 Exp_Rev Access'!$F$7:$GB$306,114,FALSE)),"",VLOOKUP($A17,'[2]1516 Exp_Rev Access'!$F$7:$GB$306,114,FALSE))</f>
        <v>0</v>
      </c>
      <c r="EE17" s="99">
        <f>IF(ISNA(VLOOKUP($A17,'[2]1516 Exp_Rev Access'!$F$7:$GB$306,115,FALSE)),"",VLOOKUP($A17,'[2]1516 Exp_Rev Access'!$F$7:$GB$306,115,FALSE))</f>
        <v>4758</v>
      </c>
      <c r="EF17" s="99">
        <f>IF(ISNA(VLOOKUP($A17,'[2]1516 Exp_Rev Access'!$F$7:$GB$306,116,FALSE)),"",VLOOKUP($A17,'[2]1516 Exp_Rev Access'!$F$7:$GB$306,116,FALSE))</f>
        <v>63800</v>
      </c>
      <c r="EG17" s="99">
        <f>IF(ISNA(VLOOKUP($A17,'[2]1516 Exp_Rev Access'!$F$7:$GB$306,117,FALSE)),"",VLOOKUP($A17,'[2]1516 Exp_Rev Access'!$F$7:$GB$306,117,FALSE))</f>
        <v>0</v>
      </c>
      <c r="EH17" s="99">
        <f>IF(ISNA(VLOOKUP($A17,'[2]1516 Exp_Rev Access'!$F$7:$GB$306,118,FALSE)),"",VLOOKUP($A17,'[2]1516 Exp_Rev Access'!$F$7:$GB$306,118,FALSE))</f>
        <v>64856.46</v>
      </c>
      <c r="EI17" s="99">
        <f>IF(ISNA(VLOOKUP($A17,'[2]1516 Exp_Rev Access'!$F$7:$GB$306,119,FALSE)),"",VLOOKUP($A17,'[2]1516 Exp_Rev Access'!$F$7:$GB$306,119,FALSE))</f>
        <v>0</v>
      </c>
      <c r="EJ17" s="99">
        <f>IF(ISNA(VLOOKUP($A17,'[2]1516 Exp_Rev Access'!$F$7:$GB$306,120,FALSE)),"",VLOOKUP($A17,'[2]1516 Exp_Rev Access'!$F$7:$GB$306,120,FALSE))</f>
        <v>0</v>
      </c>
      <c r="EK17" s="99">
        <f>IF(ISNA(VLOOKUP($A17,'[2]1516 Exp_Rev Access'!$F$7:$GB$306,121,FALSE)),"",VLOOKUP($A17,'[2]1516 Exp_Rev Access'!$F$7:$GB$306,121,FALSE))</f>
        <v>0</v>
      </c>
      <c r="EL17" s="99">
        <f>IF(ISNA(VLOOKUP($A17,'[2]1516 Exp_Rev Access'!$F$7:$GB$306,122,FALSE)),"",VLOOKUP($A17,'[2]1516 Exp_Rev Access'!$F$7:$GB$306,122,FALSE))</f>
        <v>0</v>
      </c>
      <c r="EM17" s="99">
        <f>IF(ISNA(VLOOKUP($A17,'[2]1516 Exp_Rev Access'!$F$7:$GB$306,123,FALSE)),"",VLOOKUP($A17,'[2]1516 Exp_Rev Access'!$F$7:$GB$306,123,FALSE))</f>
        <v>2500</v>
      </c>
      <c r="EN17" s="99">
        <f>IF(ISNA(VLOOKUP($A17,'[2]1516 Exp_Rev Access'!$F$7:$GB$306,124,FALSE)),"",VLOOKUP($A17,'[2]1516 Exp_Rev Access'!$F$7:$GB$306,124,FALSE))</f>
        <v>0</v>
      </c>
      <c r="EO17" s="99">
        <f>IF(ISNA(VLOOKUP($A17,'[2]1516 Exp_Rev Access'!$F$7:$GB$306,125,FALSE)),"",VLOOKUP($A17,'[2]1516 Exp_Rev Access'!$F$7:$GB$306,125,FALSE))</f>
        <v>0</v>
      </c>
      <c r="EP17" s="99">
        <f>IF(ISNA(VLOOKUP($A17,'[2]1516 Exp_Rev Access'!$F$7:$GB$306,126,FALSE)),"",VLOOKUP($A17,'[2]1516 Exp_Rev Access'!$F$7:$GB$306,126,FALSE))</f>
        <v>0</v>
      </c>
      <c r="EQ17" s="99">
        <f>IF(ISNA(VLOOKUP($A17,'[2]1516 Exp_Rev Access'!$F$7:$GB$306,127,FALSE)),"",VLOOKUP($A17,'[2]1516 Exp_Rev Access'!$F$7:$GB$306,127,FALSE))</f>
        <v>0</v>
      </c>
      <c r="ER17" s="99">
        <f>IF(ISNA(VLOOKUP($A17,'[2]1516 Exp_Rev Access'!$F$7:$GB$306,128,FALSE)),"",VLOOKUP($A17,'[2]1516 Exp_Rev Access'!$F$7:$GB$306,128,FALSE))</f>
        <v>0</v>
      </c>
      <c r="ES17" s="99">
        <f>IF(ISNA(VLOOKUP($A17,'[2]1516 Exp_Rev Access'!$F$7:$GB$306,129,FALSE)),"",VLOOKUP($A17,'[2]1516 Exp_Rev Access'!$F$7:$GB$306,129,FALSE))</f>
        <v>0</v>
      </c>
      <c r="ET17" s="99">
        <f>IF(ISNA(VLOOKUP($A17,'[2]1516 Exp_Rev Access'!$F$7:$GB$306,130,FALSE)),"",VLOOKUP($A17,'[2]1516 Exp_Rev Access'!$F$7:$GB$306,130,FALSE))</f>
        <v>0</v>
      </c>
      <c r="EU17" s="99">
        <f>IF(ISNA(VLOOKUP($A17,'[2]1516 Exp_Rev Access'!$F$7:$GB$306,131,FALSE)),"",VLOOKUP($A17,'[2]1516 Exp_Rev Access'!$F$7:$GB$306,131,FALSE))</f>
        <v>6106.37</v>
      </c>
      <c r="EV17" s="99">
        <f>IF(ISNA(VLOOKUP($A17,'[2]1516 Exp_Rev Access'!$F$7:$GB$306,132,FALSE)),"",VLOOKUP($A17,'[2]1516 Exp_Rev Access'!$F$7:$GB$306,132,FALSE))</f>
        <v>0</v>
      </c>
      <c r="EW17" s="99">
        <f>IF(ISNA(VLOOKUP($A17,'[2]1516 Exp_Rev Access'!$F$7:$GB$306,133,FALSE)),"",VLOOKUP($A17,'[2]1516 Exp_Rev Access'!$F$7:$GB$306,133,FALSE))</f>
        <v>0</v>
      </c>
      <c r="EX17" s="99">
        <f>IF(ISNA(VLOOKUP($A17,'[2]1516 Exp_Rev Access'!$F$7:$GB$306,134,FALSE)),"",VLOOKUP($A17,'[2]1516 Exp_Rev Access'!$F$7:$GB$306,134,FALSE))</f>
        <v>0</v>
      </c>
      <c r="EY17" s="99">
        <f>IF(ISNA(VLOOKUP($A17,'[2]1516 Exp_Rev Access'!$F$7:$GB$306,135,FALSE)),"",VLOOKUP($A17,'[2]1516 Exp_Rev Access'!$F$7:$GB$306,135,FALSE))</f>
        <v>0</v>
      </c>
      <c r="EZ17" s="99">
        <f>IF(ISNA(VLOOKUP($A17,'[2]1516 Exp_Rev Access'!$F$7:$GB$306,136,FALSE)),"",VLOOKUP($A17,'[2]1516 Exp_Rev Access'!$F$7:$GB$306,136,FALSE))</f>
        <v>0</v>
      </c>
      <c r="FA17" s="99">
        <f>IF(ISNA(VLOOKUP($A17,'[2]1516 Exp_Rev Access'!$F$7:$GB$306,137,FALSE)),"",VLOOKUP($A17,'[2]1516 Exp_Rev Access'!$F$7:$GB$306,137,FALSE))</f>
        <v>0</v>
      </c>
      <c r="FB17" s="99">
        <f>IF(ISNA(VLOOKUP($A17,'[2]1516 Exp_Rev Access'!$F$7:$GB$306,138,FALSE)),"",VLOOKUP($A17,'[2]1516 Exp_Rev Access'!$F$7:$GB$306,138,FALSE))</f>
        <v>0</v>
      </c>
      <c r="FC17" s="99">
        <f>IF(ISNA(VLOOKUP($A17,'[2]1516 Exp_Rev Access'!$F$7:$GB$306,139,FALSE)),"",VLOOKUP($A17,'[2]1516 Exp_Rev Access'!$F$7:$GB$306,139,FALSE))</f>
        <v>0</v>
      </c>
      <c r="FD17" s="99">
        <f>IF(ISNA(VLOOKUP($A17,'[2]1516 Exp_Rev Access'!$F$7:$FS$306,140,FALSE)),"",VLOOKUP($A17,'[2]1516 Exp_Rev Access'!$F$7:$FS$306,140,FALSE))</f>
        <v>0</v>
      </c>
      <c r="FE17" s="99">
        <f>IF(ISNA(VLOOKUP($A17,'[2]1516 Exp_Rev Access'!$F$7:$FS$306,141,FALSE)),"",VLOOKUP($A17,'[2]1516 Exp_Rev Access'!$F$7:$FS$306,141,FALSE))</f>
        <v>0</v>
      </c>
      <c r="FF17" s="99">
        <f>IF(ISNA(VLOOKUP($A17,'[2]1516 Exp_Rev Access'!$F$7:$FS$306,142,FALSE)),"",VLOOKUP($A17,'[2]1516 Exp_Rev Access'!$F$7:$FS$306,142,FALSE))</f>
        <v>0</v>
      </c>
      <c r="FG17" s="99">
        <f>IF(ISNA(VLOOKUP($A17,'[2]1516 Exp_Rev Access'!$F$7:$FS$306,143,FALSE)),"",VLOOKUP($A17,'[2]1516 Exp_Rev Access'!$F$7:$FS$306,143,FALSE))</f>
        <v>0</v>
      </c>
      <c r="FH17" s="99">
        <f>IF(ISNA(VLOOKUP($A17,'[2]1516 Exp_Rev Access'!$F$7:$FS$306,144,FALSE)),"",VLOOKUP($A17,'[2]1516 Exp_Rev Access'!$F$7:$FS$306,144,FALSE))</f>
        <v>0</v>
      </c>
      <c r="FI17" s="99">
        <f>IF(ISNA(VLOOKUP($A17,'[2]1516 Exp_Rev Access'!$F$7:$FS$306,145,FALSE)),"",VLOOKUP($A17,'[2]1516 Exp_Rev Access'!$F$7:$FS$306,145,FALSE))</f>
        <v>0</v>
      </c>
      <c r="FJ17" s="99">
        <f>IF(ISNA(VLOOKUP($A17,'[2]1516 Exp_Rev Access'!$F$7:$FS$306,146,FALSE)),"",VLOOKUP($A17,'[2]1516 Exp_Rev Access'!$F$7:$FS$306,146,FALSE))</f>
        <v>0</v>
      </c>
      <c r="FK17" s="99">
        <f>IF(ISNA(VLOOKUP($A17,'[2]1516 Exp_Rev Access'!$F$7:$FS$306,147,FALSE)),"",VLOOKUP($A17,'[2]1516 Exp_Rev Access'!$F$7:$FS$306,147,FALSE))</f>
        <v>0</v>
      </c>
      <c r="FL17" s="99">
        <f>IF(ISNA(VLOOKUP($A17,'[2]1516 Exp_Rev Access'!$F$7:$FS$306,148,FALSE)),"",VLOOKUP($A17,'[2]1516 Exp_Rev Access'!$F$7:$FS$306,148,FALSE))</f>
        <v>0</v>
      </c>
      <c r="FM17" s="99">
        <f>IF(ISNA(VLOOKUP($A17,'[2]1516 Exp_Rev Access'!$F$7:$FS$306,149,FALSE)),"",VLOOKUP($A17,'[2]1516 Exp_Rev Access'!$F$7:$FS$306,149,FALSE))</f>
        <v>0</v>
      </c>
      <c r="FN17" s="99">
        <f>IF(ISNA(VLOOKUP($A17,'[2]1516 Exp_Rev Access'!$F$7:$FS$306,150,FALSE)),"",VLOOKUP($A17,'[2]1516 Exp_Rev Access'!$F$7:$FS$306,150,FALSE))</f>
        <v>0</v>
      </c>
      <c r="FO17" s="99">
        <f>IF(ISNA(VLOOKUP($A17,'[2]1516 Exp_Rev Access'!$F$7:$FS$306,151,FALSE)),"",VLOOKUP($A17,'[2]1516 Exp_Rev Access'!$F$7:$FS$306,151,FALSE))</f>
        <v>0</v>
      </c>
      <c r="FP17" s="99">
        <f>IF(ISNA(VLOOKUP($A17,'[2]1516 Exp_Rev Access'!$F$7:$FS$306,152,FALSE)),"",VLOOKUP($A17,'[2]1516 Exp_Rev Access'!$F$7:$FS$306,152,FALSE))</f>
        <v>0</v>
      </c>
      <c r="FQ17" s="99">
        <f>IF(ISNA(VLOOKUP($A17,'[2]1516 Exp_Rev Access'!$F$7:$FS$306,153,FALSE)),"",VLOOKUP($A17,'[2]1516 Exp_Rev Access'!$F$7:$FS$306,153,FALSE))</f>
        <v>390903.54</v>
      </c>
      <c r="FR17" s="101">
        <f t="shared" si="33"/>
        <v>10538054.989999998</v>
      </c>
      <c r="FS17" s="72">
        <f t="shared" si="34"/>
        <v>4.2460648531604354E-2</v>
      </c>
      <c r="FT17" s="94">
        <f t="shared" si="35"/>
        <v>460.03725461606416</v>
      </c>
      <c r="FU17" s="99">
        <f>IF(ISNA(VLOOKUP($A17,'[2]1516 Exp_Rev Access'!$F$7:$GB$306,154,FALSE)),"",VLOOKUP($A17,'[2]1516 Exp_Rev Access'!$F$7:$GB$306,154,FALSE))</f>
        <v>6804</v>
      </c>
      <c r="FV17" s="99">
        <f>IF(ISNA(VLOOKUP($A17,'[2]1516 Exp_Rev Access'!$F$7:$GB$306,155,FALSE)),"",VLOOKUP($A17,'[2]1516 Exp_Rev Access'!$F$7:$GB$306,155,FALSE))</f>
        <v>976614.55</v>
      </c>
      <c r="FW17" s="99">
        <f>IF(ISNA(VLOOKUP($A17,'[2]1516 Exp_Rev Access'!$F$7:$GB$306,156,FALSE)),"",VLOOKUP($A17,'[2]1516 Exp_Rev Access'!$F$7:$GB$306,156,FALSE))</f>
        <v>0</v>
      </c>
      <c r="FX17" s="99">
        <f>IF(ISNA(VLOOKUP($A17,'[2]1516 Exp_Rev Access'!$F$7:$GB$306,157,FALSE)),"",VLOOKUP($A17,'[2]1516 Exp_Rev Access'!$F$7:$GB$306,157,FALSE))</f>
        <v>0</v>
      </c>
      <c r="FY17" s="99">
        <f>IF(ISNA(VLOOKUP($A17,'[2]1516 Exp_Rev Access'!$F$7:$GB$306,158,FALSE)),"",VLOOKUP($A17,'[2]1516 Exp_Rev Access'!$F$7:$GB$306,158,FALSE))</f>
        <v>0</v>
      </c>
      <c r="FZ17" s="99">
        <f>IF(ISNA(VLOOKUP($A17,'[2]1516 Exp_Rev Access'!$F$7:$GB$306,159,FALSE)),"",VLOOKUP($A17,'[2]1516 Exp_Rev Access'!$F$7:$GB$306,159,FALSE))</f>
        <v>0</v>
      </c>
      <c r="GA17" s="99">
        <f>IF(ISNA(VLOOKUP($A17,'[2]1516 Exp_Rev Access'!$F$7:$GB$306,160,FALSE)),"",VLOOKUP($A17,'[2]1516 Exp_Rev Access'!$F$7:$GB$306,160,FALSE))</f>
        <v>0</v>
      </c>
      <c r="GB17" s="99">
        <f>IF(ISNA(VLOOKUP($A17,'[2]1516 Exp_Rev Access'!$F$7:$GB$306,161,FALSE)),"",VLOOKUP($A17,'[2]1516 Exp_Rev Access'!$F$7:$GB$306,161,FALSE))</f>
        <v>0</v>
      </c>
      <c r="GC17" s="99">
        <f>IF(ISNA(VLOOKUP($A17,'[2]1516 Exp_Rev Access'!$F$7:$GB$306,162,FALSE)),"",VLOOKUP($A17,'[2]1516 Exp_Rev Access'!$F$7:$GB$306,162,FALSE))</f>
        <v>0</v>
      </c>
      <c r="GD17" s="99">
        <f>IF(ISNA(VLOOKUP($A17,'[2]1516 Exp_Rev Access'!$F$7:$GB$306,163,FALSE)),"",VLOOKUP($A17,'[2]1516 Exp_Rev Access'!$F$7:$GB$306,163,FALSE))</f>
        <v>0</v>
      </c>
      <c r="GE17" s="99">
        <f>IF(ISNA(VLOOKUP($A17,'[2]1516 Exp_Rev Access'!$F$7:$GB$306,164,FALSE)),"",VLOOKUP($A17,'[2]1516 Exp_Rev Access'!$F$7:$GB$306,164,FALSE))</f>
        <v>4764.93</v>
      </c>
      <c r="GF17" s="99">
        <f>IF(ISNA(VLOOKUP($A17,'[2]1516 Exp_Rev Access'!$F$7:$GB$306,165,FALSE)),"",VLOOKUP($A17,'[2]1516 Exp_Rev Access'!$F$7:$GB$306,165,FALSE))</f>
        <v>0</v>
      </c>
      <c r="GG17" s="99">
        <f>IF(ISNA(VLOOKUP($A17,'[2]1516 Exp_Rev Access'!$F$7:$GB$306,166,FALSE)),"",VLOOKUP($A17,'[2]1516 Exp_Rev Access'!$F$7:$GB$306,166,FALSE))</f>
        <v>0</v>
      </c>
      <c r="GH17" s="99">
        <f>IF(ISNA(VLOOKUP($A17,'[2]1516 Exp_Rev Access'!$F$7:$GB$306,167,FALSE)),"",VLOOKUP($A17,'[2]1516 Exp_Rev Access'!$F$7:$GB$306,167,FALSE))</f>
        <v>46258.96</v>
      </c>
      <c r="GI17" s="99">
        <f>IF(ISNA(VLOOKUP($A17,'[2]1516 Exp_Rev Access'!$F$7:$GB$306,168,FALSE)),"",VLOOKUP($A17,'[2]1516 Exp_Rev Access'!$F$7:$GB$306,168,FALSE))</f>
        <v>0</v>
      </c>
      <c r="GJ17" s="99">
        <f>IF(ISNA(VLOOKUP($A17,'[2]1516 Exp_Rev Access'!$F$7:$GB$306,169,FALSE)),"",VLOOKUP($A17,'[2]1516 Exp_Rev Access'!$F$7:$GB$306,169,FALSE))</f>
        <v>4615.49</v>
      </c>
      <c r="GK17" s="99">
        <f>IF(ISNA(VLOOKUP($A17,'[2]1516 Exp_Rev Access'!$F$7:$GB$306,170,FALSE)),"",VLOOKUP($A17,'[2]1516 Exp_Rev Access'!$F$7:$GB$306,170,FALSE))</f>
        <v>5867.55</v>
      </c>
      <c r="GL17" s="99">
        <f>IF(ISNA(VLOOKUP($A17,'[2]1516 Exp_Rev Access'!$F$7:$GB$306,171,FALSE)),"",VLOOKUP($A17,'[2]1516 Exp_Rev Access'!$F$7:$GB$306,171,FALSE))</f>
        <v>0</v>
      </c>
      <c r="GM17" s="99">
        <f>IF(ISNA(VLOOKUP($A17,'[2]1516 Exp_Rev Access'!$F$7:$GB$306,172,FALSE)),"",VLOOKUP($A17,'[2]1516 Exp_Rev Access'!$F$7:$GB$306,172,FALSE))</f>
        <v>0</v>
      </c>
      <c r="GN17" s="99">
        <f>IF(ISNA(VLOOKUP($A17,'[2]1516 Exp_Rev Access'!$F$7:$GB$306,173,FALSE)),"",VLOOKUP($A17,'[2]1516 Exp_Rev Access'!$F$7:$GB$306,173,FALSE))</f>
        <v>0</v>
      </c>
      <c r="GO17" s="99">
        <f>IF(ISNA(VLOOKUP($A17,'[2]1516 Exp_Rev Access'!$F$7:$GB$306,174,FALSE)),"",VLOOKUP($A17,'[2]1516 Exp_Rev Access'!$F$7:$GB$306,174,FALSE))</f>
        <v>0</v>
      </c>
      <c r="GP17" s="99">
        <f>IF(ISNA(VLOOKUP($A17,'[2]1516 Exp_Rev Access'!$F$7:$GB$306,175,FALSE)),"",VLOOKUP($A17,'[2]1516 Exp_Rev Access'!$F$7:$GB$306,175,FALSE))</f>
        <v>34078.400000000001</v>
      </c>
      <c r="GQ17" s="99">
        <f>IF(ISNA(VLOOKUP($A17,'[2]1516 Exp_Rev Access'!$F$7:$GB$306,176,FALSE)),"",VLOOKUP($A17,'[2]1516 Exp_Rev Access'!$F$7:$GB$306,176,FALSE))</f>
        <v>0</v>
      </c>
      <c r="GR17" s="99">
        <f>IF(ISNA(VLOOKUP($A17,'[2]1516 Exp_Rev Access'!$F$7:$GB$306,177,FALSE)),"",VLOOKUP($A17,'[2]1516 Exp_Rev Access'!$F$7:$GB$306,177,FALSE))</f>
        <v>0</v>
      </c>
      <c r="GS17" s="99">
        <f>IF(ISNA(VLOOKUP($A17,'[2]1516 Exp_Rev Access'!$F$7:$GB$306,178,FALSE)),"",VLOOKUP($A17,'[2]1516 Exp_Rev Access'!$F$7:$GB$306,178,FALSE))</f>
        <v>0</v>
      </c>
      <c r="GT17" s="101">
        <f t="shared" si="36"/>
        <v>1079003.8800000001</v>
      </c>
      <c r="GU17" s="72">
        <f t="shared" si="37"/>
        <v>4.3475958852362577E-3</v>
      </c>
      <c r="GV17" s="84">
        <f t="shared" si="38"/>
        <v>47.103757111375756</v>
      </c>
    </row>
    <row r="18" spans="1:207" ht="12" customHeight="1" x14ac:dyDescent="0.2">
      <c r="A18" s="96" t="s">
        <v>192</v>
      </c>
      <c r="B18" s="69" t="s">
        <v>193</v>
      </c>
      <c r="C18" s="80">
        <f>IF(ISNA(VLOOKUP($A18,'[2]1516 enrollment_Rev_Exp by size'!$A$6:$G$320,3,FALSE)),"",VLOOKUP($A18,'[2]1516 enrollment_Rev_Exp by size'!$A$6:$G$320,3,FALSE))</f>
        <v>20672.560000000001</v>
      </c>
      <c r="D18" s="97">
        <v>232553398.19999999</v>
      </c>
      <c r="E18" s="80">
        <f t="shared" si="16"/>
        <v>232553398.20000002</v>
      </c>
      <c r="F18" s="80">
        <f t="shared" si="17"/>
        <v>0</v>
      </c>
      <c r="G18" s="98">
        <f>IF(ISNA(VLOOKUP($A18,'[2]1516 Exp_Rev Access'!$F$7:$FS$306,2,FALSE)),"",VLOOKUP($A18,'[2]1516 Exp_Rev Access'!$F$7:$FS$306,2,FALSE))</f>
        <v>49138966.060000002</v>
      </c>
      <c r="H18" s="98">
        <f>IF(ISNA(VLOOKUP($A18,'[2]1516 Exp_Rev Access'!$F$7:$FS$306,3,FALSE)),"",VLOOKUP($A18,'[2]1516 Exp_Rev Access'!$F$7:$FS$306,3,FALSE))</f>
        <v>0</v>
      </c>
      <c r="I18" s="98">
        <f>IF(ISNA(VLOOKUP($A18,'[2]1516 Exp_Rev Access'!$F$7:$FS$306,4,FALSE)),"",VLOOKUP($A18,'[2]1516 Exp_Rev Access'!$F$7:$FS$306,4,FALSE))</f>
        <v>0</v>
      </c>
      <c r="J18" s="98">
        <f>IF(ISNA(VLOOKUP($A18,'[2]1516 Exp_Rev Access'!$F$7:$FS$306,5,FALSE)),"",VLOOKUP($A18,'[2]1516 Exp_Rev Access'!$F$7:$FS$306,5,FALSE))</f>
        <v>387.44</v>
      </c>
      <c r="K18" s="98">
        <f>IF(ISNA(VLOOKUP($A18,'[2]1516 Exp_Rev Access'!$F$7:$FS$306,6,FALSE)),"",VLOOKUP($A18,'[2]1516 Exp_Rev Access'!$F$7:$FS$306,6,FALSE))</f>
        <v>0</v>
      </c>
      <c r="L18" s="98">
        <f>IF(ISNA(VLOOKUP($A18,'[2]1516 Exp_Rev Access'!$F$7:$FS$306,7,FALSE)),"",VLOOKUP($A18,'[2]1516 Exp_Rev Access'!$F$7:$FS$306,7,FALSE))</f>
        <v>0</v>
      </c>
      <c r="M18" s="90">
        <f t="shared" si="18"/>
        <v>49139353.5</v>
      </c>
      <c r="N18" s="72">
        <f t="shared" si="19"/>
        <v>0.21130352805139099</v>
      </c>
      <c r="O18" s="73">
        <f t="shared" si="20"/>
        <v>2377.0328154810045</v>
      </c>
      <c r="P18" s="99">
        <f>IF(ISNA(VLOOKUP($A18,'[2]1516 Exp_Rev Access'!$F$7:$FS$306,8,FALSE)),"",VLOOKUP($A18,'[2]1516 Exp_Rev Access'!$F$7:$FS$306,8,FALSE))</f>
        <v>3717684.27</v>
      </c>
      <c r="Q18" s="99">
        <f>IF(ISNA(VLOOKUP($A18,'[2]1516 Exp_Rev Access'!$F$7:$FS$306,9,FALSE)),"",VLOOKUP($A18,'[2]1516 Exp_Rev Access'!$F$7:$FS$306,9,FALSE))</f>
        <v>0</v>
      </c>
      <c r="R18" s="99">
        <f>IF(ISNA(VLOOKUP($A18,'[2]1516 Exp_Rev Access'!$F$7:$FS$306,10,FALSE)),"",VLOOKUP($A18,'[2]1516 Exp_Rev Access'!$F$7:$FS$306,10,FALSE))</f>
        <v>0</v>
      </c>
      <c r="S18" s="99">
        <f>IF(ISNA(VLOOKUP($A18,'[2]1516 Exp_Rev Access'!$F$7:$FS$306,11,FALSE)),"",VLOOKUP($A18,'[2]1516 Exp_Rev Access'!$F$7:$FS$306,11,FALSE))</f>
        <v>0</v>
      </c>
      <c r="T18" s="99">
        <f>IF(ISNA(VLOOKUP($A18,'[2]1516 Exp_Rev Access'!$F$7:$FS$306,12,FALSE)),"",VLOOKUP($A18,'[2]1516 Exp_Rev Access'!$F$7:$FS$306,12,FALSE))</f>
        <v>0</v>
      </c>
      <c r="U18" s="99">
        <f>IF(ISNA(VLOOKUP($A18,'[2]1516 Exp_Rev Access'!$F$7:$FS$306,13,FALSE)),"",VLOOKUP($A18,'[2]1516 Exp_Rev Access'!$F$7:$FS$306,13,FALSE))</f>
        <v>126136</v>
      </c>
      <c r="V18" s="99">
        <f>IF(ISNA(VLOOKUP($A18,'[2]1516 Exp_Rev Access'!$F$7:$FS$306,14,FALSE)),"",VLOOKUP($A18,'[2]1516 Exp_Rev Access'!$F$7:$FS$306,14,FALSE))</f>
        <v>0</v>
      </c>
      <c r="W18" s="99">
        <f>IF(ISNA(VLOOKUP($A18,'[2]1516 Exp_Rev Access'!$F$7:$FS$306,15,FALSE)),"",VLOOKUP($A18,'[2]1516 Exp_Rev Access'!$F$7:$FS$306,15,FALSE))</f>
        <v>0</v>
      </c>
      <c r="X18" s="99">
        <f>IF(ISNA(VLOOKUP($A18,'[2]1516 Exp_Rev Access'!$F$7:$FS$306,16,FALSE)),"",VLOOKUP($A18,'[2]1516 Exp_Rev Access'!$F$7:$FS$306,16,FALSE))</f>
        <v>1258802.54</v>
      </c>
      <c r="Y18" s="99">
        <f>IF(ISNA(VLOOKUP($A18,'[2]1516 Exp_Rev Access'!$F$7:$FS$306,17,FALSE)),"",VLOOKUP($A18,'[2]1516 Exp_Rev Access'!$F$7:$FS$306,17,FALSE))</f>
        <v>1876.84</v>
      </c>
      <c r="Z18" s="99">
        <f>IF(ISNA(VLOOKUP($A18,'[2]1516 Exp_Rev Access'!$F$7:$FS$306,18,FALSE)),"",VLOOKUP($A18,'[2]1516 Exp_Rev Access'!$F$7:$FS$306,18,FALSE))</f>
        <v>0</v>
      </c>
      <c r="AA18" s="99">
        <f>IF(ISNA(VLOOKUP($A18,'[2]1516 Exp_Rev Access'!$F$7:$FS$306,19,FALSE)),"",VLOOKUP($A18,'[2]1516 Exp_Rev Access'!$F$7:$FS$306,19,FALSE))</f>
        <v>0</v>
      </c>
      <c r="AB18" s="99">
        <f>IF(ISNA(VLOOKUP($A18,'[2]1516 Exp_Rev Access'!$F$7:$FS$306,20,FALSE)),"",VLOOKUP($A18,'[2]1516 Exp_Rev Access'!$F$7:$FS$306,20,FALSE))</f>
        <v>159540.69</v>
      </c>
      <c r="AC18" s="99">
        <f>IF(ISNA(VLOOKUP($A18,'[2]1516 Exp_Rev Access'!$F$7:$FS$306,21,FALSE)),"",VLOOKUP($A18,'[2]1516 Exp_Rev Access'!$F$7:$FS$306,21,FALSE))</f>
        <v>3819249.64</v>
      </c>
      <c r="AD18" s="99">
        <f>IF(ISNA(VLOOKUP($A18,'[2]1516 Exp_Rev Access'!$F$7:$FS$306,22,FALSE)),"",VLOOKUP($A18,'[2]1516 Exp_Rev Access'!$F$7:$FS$306,22,FALSE))</f>
        <v>414136.58</v>
      </c>
      <c r="AE18" s="99">
        <f>IF(ISNA(VLOOKUP($A18,'[2]1516 Exp_Rev Access'!$F$7:$FS$306,23,FALSE)),"",VLOOKUP($A18,'[2]1516 Exp_Rev Access'!$F$7:$FS$306,23,FALSE))</f>
        <v>0</v>
      </c>
      <c r="AF18" s="99">
        <f>IF(ISNA(VLOOKUP($A18,'[2]1516 Exp_Rev Access'!$F$7:$FS$306,24,FALSE)),"",VLOOKUP($A18,'[2]1516 Exp_Rev Access'!$F$7:$FS$306,24,FALSE))</f>
        <v>753688.18</v>
      </c>
      <c r="AG18" s="99">
        <f>IF(ISNA(VLOOKUP($A18,'[2]1516 Exp_Rev Access'!$F$7:$FS$306,25,FALSE)),"",VLOOKUP($A18,'[2]1516 Exp_Rev Access'!$F$7:$FS$306,25,FALSE))</f>
        <v>44041.39</v>
      </c>
      <c r="AH18" s="99">
        <f>IF(ISNA(VLOOKUP($A18,'[2]1516 Exp_Rev Access'!$F$7:$FS$306,26,FALSE)),"",VLOOKUP($A18,'[2]1516 Exp_Rev Access'!$F$7:$FS$306,26,FALSE))</f>
        <v>917562.29</v>
      </c>
      <c r="AI18" s="99">
        <f>IF(ISNA(VLOOKUP($A18,'[2]1516 Exp_Rev Access'!$F$7:$FS$306,27,FALSE)),"",VLOOKUP($A18,'[2]1516 Exp_Rev Access'!$F$7:$FS$306,27,FALSE))</f>
        <v>178132.19</v>
      </c>
      <c r="AJ18" s="99">
        <f>IF(ISNA(VLOOKUP($A18,'[2]1516 Exp_Rev Access'!$F$7:$FS$306,28,FALSE)),"",VLOOKUP($A18,'[2]1516 Exp_Rev Access'!$F$7:$FS$306,28,FALSE))</f>
        <v>211823.87</v>
      </c>
      <c r="AK18" s="99">
        <f>IF(ISNA(VLOOKUP($A18,'[2]1516 Exp_Rev Access'!$F$7:$FS$306,29,FALSE)),"",VLOOKUP($A18,'[2]1516 Exp_Rev Access'!$F$7:$FS$306,29,FALSE))</f>
        <v>0</v>
      </c>
      <c r="AL18" s="100">
        <f t="shared" si="21"/>
        <v>11602674.48</v>
      </c>
      <c r="AM18" s="72">
        <f t="shared" si="22"/>
        <v>4.9892517459673914E-2</v>
      </c>
      <c r="AN18" s="94">
        <f t="shared" si="23"/>
        <v>561.25968336771064</v>
      </c>
      <c r="AO18" s="99">
        <f>IF(ISNA(VLOOKUP($A18,'[2]1516 Exp_Rev Access'!$F$7:$GB$306,30,FALSE)),"",VLOOKUP($A18,'[2]1516 Exp_Rev Access'!$F$7:$FS$306,30,FALSE))</f>
        <v>124359054.04000001</v>
      </c>
      <c r="AP18" s="99">
        <f>IF(ISNA(VLOOKUP($A18,'[2]1516 Exp_Rev Access'!$F$7:$GB$306,31,FALSE)),"",VLOOKUP($A18,'[2]1516 Exp_Rev Access'!$F$7:$FS$306,31,FALSE))</f>
        <v>3658131.67</v>
      </c>
      <c r="AQ18" s="99">
        <f>IF(ISNA(VLOOKUP($A18,'[2]1516 Exp_Rev Access'!$F$7:$GB$306,32,FALSE)),"",VLOOKUP($A18,'[2]1516 Exp_Rev Access'!$F$7:$FS$306,32,FALSE))</f>
        <v>0</v>
      </c>
      <c r="AR18" s="99">
        <f>IF(ISNA(VLOOKUP($A18,'[2]1516 Exp_Rev Access'!$F$7:$GB$306,33,FALSE)),"",VLOOKUP($A18,'[2]1516 Exp_Rev Access'!$F$7:$FS$306,33,FALSE))</f>
        <v>0</v>
      </c>
      <c r="AS18" s="99">
        <f>IF(ISNA(VLOOKUP($A18,'[2]1516 Exp_Rev Access'!$F$7:$GB$306,34,FALSE)),"",VLOOKUP($A18,'[2]1516 Exp_Rev Access'!$F$7:$FS$306,34,FALSE))</f>
        <v>0</v>
      </c>
      <c r="AT18" s="101">
        <f t="shared" si="24"/>
        <v>128017185.71000001</v>
      </c>
      <c r="AU18" s="72">
        <f t="shared" si="25"/>
        <v>0.55048512170053521</v>
      </c>
      <c r="AV18" s="94">
        <f t="shared" si="26"/>
        <v>6192.6140598938882</v>
      </c>
      <c r="AW18" s="99">
        <f>IF(ISNA(VLOOKUP($A18,'[2]1516 Exp_Rev Access'!$F$7:$GB$306,35,FALSE)),"",VLOOKUP($A18,'[2]1516 Exp_Rev Access'!$F$7:$GB$306,35,FALSE))</f>
        <v>1750.88</v>
      </c>
      <c r="AX18" s="99">
        <f>IF(ISNA(VLOOKUP($A18,'[2]1516 Exp_Rev Access'!$F$7:$GB$306,36,FALSE)),"",VLOOKUP($A18,'[2]1516 Exp_Rev Access'!$F$7:$GB$306,36,FALSE))</f>
        <v>16223045.34</v>
      </c>
      <c r="AY18" s="99">
        <f>IF(ISNA(VLOOKUP($A18,'[2]1516 Exp_Rev Access'!$F$7:$GB$306,37,FALSE)),"",VLOOKUP($A18,'[2]1516 Exp_Rev Access'!$F$7:$GB$306,37,FALSE))</f>
        <v>1158211.21</v>
      </c>
      <c r="AZ18" s="99">
        <f>IF(ISNA(VLOOKUP($A18,'[2]1516 Exp_Rev Access'!$F$7:$GB$306,38,FALSE)),"",VLOOKUP($A18,'[2]1516 Exp_Rev Access'!$F$7:$GB$306,38,FALSE))</f>
        <v>0</v>
      </c>
      <c r="BA18" s="99">
        <f>IF(ISNA(VLOOKUP($A18,'[2]1516 Exp_Rev Access'!$F$7:$GB$306,39,FALSE)),"",VLOOKUP($A18,'[2]1516 Exp_Rev Access'!$F$7:$GB$306,39,FALSE))</f>
        <v>0</v>
      </c>
      <c r="BB18" s="99">
        <f>IF(ISNA(VLOOKUP($A18,'[2]1516 Exp_Rev Access'!$F$7:$GB$306,40,FALSE)),"",VLOOKUP($A18,'[2]1516 Exp_Rev Access'!$F$7:$GB$306,40,FALSE))</f>
        <v>1660688.98</v>
      </c>
      <c r="BC18" s="99">
        <f>IF(ISNA(VLOOKUP($A18,'[2]1516 Exp_Rev Access'!$F$7:$GB$306,41,FALSE)),"",VLOOKUP($A18,'[2]1516 Exp_Rev Access'!$F$7:$GB$306,41,FALSE))</f>
        <v>112683.57</v>
      </c>
      <c r="BD18" s="99">
        <f>IF(ISNA(VLOOKUP($A18,'[2]1516 Exp_Rev Access'!$F$7:$GB$306,42,FALSE)),"",VLOOKUP($A18,'[2]1516 Exp_Rev Access'!$F$7:$GB$306,42,FALSE))</f>
        <v>1036875.02</v>
      </c>
      <c r="BE18" s="99">
        <f>IF(ISNA(VLOOKUP($A18,'[2]1516 Exp_Rev Access'!$F$7:$GB$306,43,FALSE)),"",VLOOKUP($A18,'[2]1516 Exp_Rev Access'!$F$7:$GB$306,43,FALSE))</f>
        <v>0</v>
      </c>
      <c r="BF18" s="99">
        <f>IF(ISNA(VLOOKUP($A18,'[2]1516 Exp_Rev Access'!$F$7:$GB$306,44,FALSE)),"",VLOOKUP($A18,'[2]1516 Exp_Rev Access'!$F$7:$GB$306,44,FALSE))</f>
        <v>1741311.3</v>
      </c>
      <c r="BG18" s="99">
        <f>IF(ISNA(VLOOKUP($A18,'[2]1516 Exp_Rev Access'!$F$7:$GB$306,45,FALSE)),"",VLOOKUP($A18,'[2]1516 Exp_Rev Access'!$F$7:$GB$306,45,FALSE))</f>
        <v>210919.19</v>
      </c>
      <c r="BH18" s="99">
        <f>IF(ISNA(VLOOKUP($A18,'[2]1516 Exp_Rev Access'!$F$7:$GB$306,46,FALSE)),"",VLOOKUP($A18,'[2]1516 Exp_Rev Access'!$F$7:$GB$306,46,FALSE))</f>
        <v>0</v>
      </c>
      <c r="BI18" s="99">
        <f>IF(ISNA(VLOOKUP($A18,'[2]1516 Exp_Rev Access'!$F$7:$GB$306,47,FALSE)),"",VLOOKUP($A18,'[2]1516 Exp_Rev Access'!$F$7:$GB$306,47,FALSE))</f>
        <v>34959.24</v>
      </c>
      <c r="BJ18" s="99">
        <f>IF(ISNA(VLOOKUP($A18,'[2]1516 Exp_Rev Access'!$F$7:$GB$306,48,FALSE)),"",VLOOKUP($A18,'[2]1516 Exp_Rev Access'!$F$7:$GB$306,48,FALSE))</f>
        <v>7649416.5599999996</v>
      </c>
      <c r="BK18" s="99">
        <f>IF(ISNA(VLOOKUP($A18,'[2]1516 Exp_Rev Access'!$F$7:$GB$306,49,FALSE)),"",VLOOKUP($A18,'[2]1516 Exp_Rev Access'!$F$7:$GB$306,49,FALSE))</f>
        <v>0</v>
      </c>
      <c r="BL18" s="99">
        <f>IF(ISNA(VLOOKUP($A18,'[2]1516 Exp_Rev Access'!$F$7:$GB$306,50,FALSE)),"",VLOOKUP($A18,'[2]1516 Exp_Rev Access'!$F$7:$GB$306,50,FALSE))</f>
        <v>19516.669999999998</v>
      </c>
      <c r="BM18" s="99">
        <f>IF(ISNA(VLOOKUP($A18,'[2]1516 Exp_Rev Access'!$F$7:$GB$306,51,FALSE)),"",VLOOKUP($A18,'[2]1516 Exp_Rev Access'!$F$7:$GB$306,51,FALSE))</f>
        <v>0</v>
      </c>
      <c r="BN18" s="99">
        <f>IF(ISNA(VLOOKUP($A18,'[2]1516 Exp_Rev Access'!$F$7:$GB$306,52,FALSE)),"",VLOOKUP($A18,'[2]1516 Exp_Rev Access'!$F$7:$GB$306,52,FALSE))</f>
        <v>0</v>
      </c>
      <c r="BO18" s="99">
        <f>IF(ISNA(VLOOKUP($A18,'[2]1516 Exp_Rev Access'!$F$7:$GB$306,53,FALSE)),"",VLOOKUP($A18,'[2]1516 Exp_Rev Access'!$F$7:$GB$306,53,FALSE))</f>
        <v>0</v>
      </c>
      <c r="BP18" s="99">
        <f>IF(ISNA(VLOOKUP($A18,'[2]1516 Exp_Rev Access'!$F$7:$GB$306,54,FALSE)),"",VLOOKUP($A18,'[2]1516 Exp_Rev Access'!$F$7:$GB$306,54,FALSE))</f>
        <v>0</v>
      </c>
      <c r="BQ18" s="99">
        <f>IF(ISNA(VLOOKUP($A18,'[2]1516 Exp_Rev Access'!$F$7:$GB$306,55,FALSE)),"",VLOOKUP($A18,'[2]1516 Exp_Rev Access'!$F$7:$GB$306,55,FALSE))</f>
        <v>0</v>
      </c>
      <c r="BR18" s="99">
        <f>IF(ISNA(VLOOKUP($A18,'[2]1516 Exp_Rev Access'!$F$7:$GB$306,56,FALSE)),"",VLOOKUP($A18,'[2]1516 Exp_Rev Access'!$F$7:$GB$306,56,FALSE))</f>
        <v>0</v>
      </c>
      <c r="BS18" s="99">
        <f>IF(ISNA(VLOOKUP($A18,'[2]1516 Exp_Rev Access'!$F$7:$GB$306,57,FALSE)),"",VLOOKUP($A18,'[2]1516 Exp_Rev Access'!$F$7:$GB$306,57,FALSE))</f>
        <v>0</v>
      </c>
      <c r="BT18" s="99">
        <f>IF(ISNA(VLOOKUP($A18,'[2]1516 Exp_Rev Access'!$F$7:$GB$306,58,FALSE)),"",VLOOKUP($A18,'[2]1516 Exp_Rev Access'!$F$7:$GB$306,58,FALSE))</f>
        <v>0</v>
      </c>
      <c r="BU18" s="102">
        <f t="shared" si="27"/>
        <v>29849377.960000001</v>
      </c>
      <c r="BV18" s="72">
        <f t="shared" si="28"/>
        <v>0.12835494209518716</v>
      </c>
      <c r="BW18" s="94">
        <f t="shared" si="29"/>
        <v>1443.912991908114</v>
      </c>
      <c r="BX18" s="99">
        <f>IF(ISNA(VLOOKUP($A18,'[2]1516 Exp_Rev Access'!$F$7:$GB$306,59,FALSE)),"",VLOOKUP($A18,'[2]1516 Exp_Rev Access'!$F$7:$GB$306,59,FALSE))</f>
        <v>0</v>
      </c>
      <c r="BY18" s="99">
        <f>IF(ISNA(VLOOKUP($A18,'[2]1516 Exp_Rev Access'!$F$7:$GB$306,60,FALSE)),"",VLOOKUP($A18,'[2]1516 Exp_Rev Access'!$F$7:$GB$306,60,FALSE))</f>
        <v>0</v>
      </c>
      <c r="BZ18" s="99">
        <f>IF(ISNA(VLOOKUP($A18,'[2]1516 Exp_Rev Access'!$F$7:$GB$306,61,FALSE)),"",VLOOKUP($A18,'[2]1516 Exp_Rev Access'!$F$7:$GB$306,61,FALSE))</f>
        <v>0</v>
      </c>
      <c r="CA18" s="99">
        <f>IF(ISNA(VLOOKUP($A18,'[2]1516 Exp_Rev Access'!$F$7:$GB$306,62,FALSE)),"",VLOOKUP($A18,'[2]1516 Exp_Rev Access'!$F$7:$GB$306,62,FALSE))</f>
        <v>0</v>
      </c>
      <c r="CB18" s="99">
        <f>IF(ISNA(VLOOKUP($A18,'[2]1516 Exp_Rev Access'!$F$7:$GB$306,63,FALSE)),"",VLOOKUP($A18,'[2]1516 Exp_Rev Access'!$F$7:$GB$306,63,FALSE))</f>
        <v>8557.36</v>
      </c>
      <c r="CC18" s="99">
        <f>IF(ISNA(VLOOKUP($A18,'[2]1516 Exp_Rev Access'!$F$7:$GB$306,64,FALSE)),"",VLOOKUP($A18,'[2]1516 Exp_Rev Access'!$F$7:$GB$306,64,FALSE))</f>
        <v>1483995.5</v>
      </c>
      <c r="CD18" s="101">
        <f t="shared" si="30"/>
        <v>1492552.86</v>
      </c>
      <c r="CE18" s="72">
        <f t="shared" si="31"/>
        <v>6.4181081487202285E-3</v>
      </c>
      <c r="CF18" s="103">
        <f t="shared" si="32"/>
        <v>72.199711114636983</v>
      </c>
      <c r="CG18" s="99">
        <f>IF(ISNA(VLOOKUP($A18,'[2]1516 Exp_Rev Access'!$F$7:$GB$306,65,FALSE)),"",VLOOKUP($A18,'[2]1516 Exp_Rev Access'!$F$7:$GB$306,65,FALSE))</f>
        <v>0</v>
      </c>
      <c r="CH18" s="99">
        <f>IF(ISNA(VLOOKUP($A18,'[2]1516 Exp_Rev Access'!$F$7:$GB$306,66,FALSE)),"",VLOOKUP($A18,'[2]1516 Exp_Rev Access'!$F$7:$GB$306,66,FALSE))</f>
        <v>0</v>
      </c>
      <c r="CI18" s="99">
        <f>IF(ISNA(VLOOKUP($A18,'[2]1516 Exp_Rev Access'!$F$7:$GB$306,67,FALSE)),"",VLOOKUP($A18,'[2]1516 Exp_Rev Access'!$F$7:$GB$306,67,FALSE))</f>
        <v>0</v>
      </c>
      <c r="CJ18" s="99">
        <f>IF(ISNA(VLOOKUP($A18,'[2]1516 Exp_Rev Access'!$F$7:$GB$306,68,FALSE)),"",VLOOKUP($A18,'[2]1516 Exp_Rev Access'!$F$7:$GB$306,68,FALSE))</f>
        <v>0</v>
      </c>
      <c r="CK18" s="99">
        <f>IF(ISNA(VLOOKUP($A18,'[2]1516 Exp_Rev Access'!$F$7:$GB$306,69,FALSE)),"",VLOOKUP($A18,'[2]1516 Exp_Rev Access'!$F$7:$GB$306,69,FALSE))</f>
        <v>0</v>
      </c>
      <c r="CL18" s="99">
        <f>IF(ISNA(VLOOKUP($A18,'[2]1516 Exp_Rev Access'!$F$7:$GB$306,70,FALSE)),"",VLOOKUP($A18,'[2]1516 Exp_Rev Access'!$F$7:$GB$306,70,FALSE))</f>
        <v>0</v>
      </c>
      <c r="CM18" s="99">
        <f>IF(ISNA(VLOOKUP($A18,'[2]1516 Exp_Rev Access'!$F$7:$GB$306,71,FALSE)),"",VLOOKUP($A18,'[2]1516 Exp_Rev Access'!$F$7:$GB$306,71,FALSE))</f>
        <v>0</v>
      </c>
      <c r="CN18" s="99">
        <f>IF(ISNA(VLOOKUP($A18,'[2]1516 Exp_Rev Access'!$F$7:$GB$306,72,FALSE)),"",VLOOKUP($A18,'[2]1516 Exp_Rev Access'!$F$7:$GB$306,72,FALSE))</f>
        <v>0</v>
      </c>
      <c r="CO18" s="99">
        <f>IF(ISNA(VLOOKUP($A18,'[2]1516 Exp_Rev Access'!$F$7:$GB$306,73,FALSE)),"",VLOOKUP($A18,'[2]1516 Exp_Rev Access'!$F$7:$GB$306,73,FALSE))</f>
        <v>0</v>
      </c>
      <c r="CP18" s="99">
        <f>IF(ISNA(VLOOKUP($A18,'[2]1516 Exp_Rev Access'!$F$7:$GB$306,74,FALSE)),"",VLOOKUP($A18,'[2]1516 Exp_Rev Access'!$F$7:$GB$306,74,FALSE))</f>
        <v>4840807.5199999996</v>
      </c>
      <c r="CQ18" s="99">
        <f>IF(ISNA(VLOOKUP($A18,'[2]1516 Exp_Rev Access'!$F$7:$GB$306,75,FALSE)),"",VLOOKUP($A18,'[2]1516 Exp_Rev Access'!$F$7:$GB$306,75,FALSE))</f>
        <v>0</v>
      </c>
      <c r="CR18" s="99">
        <f>IF(ISNA(VLOOKUP($A18,'[2]1516 Exp_Rev Access'!$F$7:$GB$306,76,FALSE)),"",VLOOKUP($A18,'[2]1516 Exp_Rev Access'!$F$7:$GB$306,76,FALSE))</f>
        <v>77592.28</v>
      </c>
      <c r="CS18" s="99">
        <f>IF(ISNA(VLOOKUP($A18,'[2]1516 Exp_Rev Access'!$F$7:$GB$306,77,FALSE)),"",VLOOKUP($A18,'[2]1516 Exp_Rev Access'!$F$7:$GB$306,77,FALSE))</f>
        <v>0</v>
      </c>
      <c r="CT18" s="99">
        <f>IF(ISNA(VLOOKUP($A18,'[2]1516 Exp_Rev Access'!$F$7:$GB$306,78,FALSE)),"",VLOOKUP($A18,'[2]1516 Exp_Rev Access'!$F$7:$GB$306,78,FALSE))</f>
        <v>1562210.52</v>
      </c>
      <c r="CU18" s="99">
        <f>IF(ISNA(VLOOKUP($A18,'[2]1516 Exp_Rev Access'!$F$7:$GB$306,79,FALSE)),"",VLOOKUP($A18,'[2]1516 Exp_Rev Access'!$F$7:$GB$306,79,FALSE))</f>
        <v>336333.04</v>
      </c>
      <c r="CV18" s="99">
        <f>IF(ISNA(VLOOKUP($A18,'[2]1516 Exp_Rev Access'!$F$7:$GB$306,80,FALSE)),"",VLOOKUP($A18,'[2]1516 Exp_Rev Access'!$F$7:$GB$306,80,FALSE))</f>
        <v>0</v>
      </c>
      <c r="CW18" s="99">
        <f>IF(ISNA(VLOOKUP($A18,'[2]1516 Exp_Rev Access'!$F$7:$GB$306,81,FALSE)),"",VLOOKUP($A18,'[2]1516 Exp_Rev Access'!$F$7:$GB$306,81,FALSE))</f>
        <v>0</v>
      </c>
      <c r="CX18" s="99">
        <f>IF(ISNA(VLOOKUP($A18,'[2]1516 Exp_Rev Access'!$F$7:$GB$306,82,FALSE)),"",VLOOKUP($A18,'[2]1516 Exp_Rev Access'!$F$7:$GB$306,82,FALSE))</f>
        <v>8863.0400000000009</v>
      </c>
      <c r="CY18" s="99">
        <f>IF(ISNA(VLOOKUP($A18,'[2]1516 Exp_Rev Access'!$F$7:$GB$306,83,FALSE)),"",VLOOKUP($A18,'[2]1516 Exp_Rev Access'!$F$7:$GB$306,83,FALSE))</f>
        <v>0</v>
      </c>
      <c r="CZ18" s="99">
        <f>IF(ISNA(VLOOKUP($A18,'[2]1516 Exp_Rev Access'!$F$7:$GB$306,84,FALSE)),"",VLOOKUP($A18,'[2]1516 Exp_Rev Access'!$F$7:$GB$306,84,FALSE))</f>
        <v>0</v>
      </c>
      <c r="DA18" s="99">
        <f>IF(ISNA(VLOOKUP($A18,'[2]1516 Exp_Rev Access'!$F$7:$GB$306,85,FALSE)),"",VLOOKUP($A18,'[2]1516 Exp_Rev Access'!$F$7:$GB$306,85,FALSE))</f>
        <v>196746.95</v>
      </c>
      <c r="DB18" s="99">
        <f>IF(ISNA(VLOOKUP($A18,'[2]1516 Exp_Rev Access'!$F$7:$GB$306,86,FALSE)),"",VLOOKUP($A18,'[2]1516 Exp_Rev Access'!$F$7:$GB$306,86,FALSE))</f>
        <v>0</v>
      </c>
      <c r="DC18" s="99">
        <f>IF(ISNA(VLOOKUP($A18,'[2]1516 Exp_Rev Access'!$F$7:$GB$306,87,FALSE)),"",VLOOKUP($A18,'[2]1516 Exp_Rev Access'!$F$7:$GB$306,87,FALSE))</f>
        <v>0</v>
      </c>
      <c r="DD18" s="99">
        <f>IF(ISNA(VLOOKUP($A18,'[2]1516 Exp_Rev Access'!$F$7:$GB$306,88,FALSE)),"",VLOOKUP($A18,'[2]1516 Exp_Rev Access'!$F$7:$GB$306,88,FALSE))</f>
        <v>0</v>
      </c>
      <c r="DE18" s="99">
        <f>IF(ISNA(VLOOKUP($A18,'[2]1516 Exp_Rev Access'!$F$7:$GB$306,89,FALSE)),"",VLOOKUP($A18,'[2]1516 Exp_Rev Access'!$F$7:$GB$306,89,FALSE))</f>
        <v>0</v>
      </c>
      <c r="DF18" s="99">
        <f>IF(ISNA(VLOOKUP($A18,'[2]1516 Exp_Rev Access'!$F$7:$GB$306,90,FALSE)),"",VLOOKUP($A18,'[2]1516 Exp_Rev Access'!$F$7:$GB$306,90,FALSE))</f>
        <v>0</v>
      </c>
      <c r="DG18" s="99">
        <f>IF(ISNA(VLOOKUP($A18,'[2]1516 Exp_Rev Access'!$F$7:$GB$306,91,FALSE)),"",VLOOKUP($A18,'[2]1516 Exp_Rev Access'!$F$7:$GB$306,91,FALSE))</f>
        <v>0</v>
      </c>
      <c r="DH18" s="99">
        <f>IF(ISNA(VLOOKUP($A18,'[2]1516 Exp_Rev Access'!$F$7:$GB$306,92,FALSE)),"",VLOOKUP($A18,'[2]1516 Exp_Rev Access'!$F$7:$GB$306,92,FALSE))</f>
        <v>1611558.3</v>
      </c>
      <c r="DI18" s="99">
        <f>IF(ISNA(VLOOKUP($A18,'[2]1516 Exp_Rev Access'!$F$7:$GB$306,93,FALSE)),"",VLOOKUP($A18,'[2]1516 Exp_Rev Access'!$F$7:$GB$306,93,FALSE))</f>
        <v>0</v>
      </c>
      <c r="DJ18" s="99">
        <f>IF(ISNA(VLOOKUP($A18,'[2]1516 Exp_Rev Access'!$F$7:$GB$306,94,FALSE)),"",VLOOKUP($A18,'[2]1516 Exp_Rev Access'!$F$7:$GB$306,94,FALSE))</f>
        <v>0</v>
      </c>
      <c r="DK18" s="99">
        <f>IF(ISNA(VLOOKUP($A18,'[2]1516 Exp_Rev Access'!$F$7:$GB$306,95,FALSE)),"",VLOOKUP($A18,'[2]1516 Exp_Rev Access'!$F$7:$GB$306,95,FALSE))</f>
        <v>0</v>
      </c>
      <c r="DL18" s="99">
        <f>IF(ISNA(VLOOKUP($A18,'[2]1516 Exp_Rev Access'!$F$7:$GB$306,96,FALSE)),"",VLOOKUP($A18,'[2]1516 Exp_Rev Access'!$F$7:$GB$306,96,FALSE))</f>
        <v>0</v>
      </c>
      <c r="DM18" s="99">
        <f>IF(ISNA(VLOOKUP($A18,'[2]1516 Exp_Rev Access'!$F$7:$GB$306,97,FALSE)),"",VLOOKUP($A18,'[2]1516 Exp_Rev Access'!$F$7:$GB$306,97,FALSE))</f>
        <v>0</v>
      </c>
      <c r="DN18" s="99">
        <f>IF(ISNA(VLOOKUP($A18,'[2]1516 Exp_Rev Access'!$F$7:$GB$306,98,FALSE)),"",VLOOKUP($A18,'[2]1516 Exp_Rev Access'!$F$7:$GB$306,98,FALSE))</f>
        <v>0</v>
      </c>
      <c r="DO18" s="99">
        <f>IF(ISNA(VLOOKUP($A18,'[2]1516 Exp_Rev Access'!$F$7:$GB$306,99,FALSE)),"",VLOOKUP($A18,'[2]1516 Exp_Rev Access'!$F$7:$GB$306,99,FALSE))</f>
        <v>0</v>
      </c>
      <c r="DP18" s="99">
        <f>IF(ISNA(VLOOKUP($A18,'[2]1516 Exp_Rev Access'!$F$7:$GB$306,100,FALSE)),"",VLOOKUP($A18,'[2]1516 Exp_Rev Access'!$F$7:$GB$306,100,FALSE))</f>
        <v>0</v>
      </c>
      <c r="DQ18" s="99">
        <f>IF(ISNA(VLOOKUP($A18,'[2]1516 Exp_Rev Access'!$F$7:$GB$306,101,FALSE)),"",VLOOKUP($A18,'[2]1516 Exp_Rev Access'!$F$7:$GB$306,101,FALSE))</f>
        <v>0</v>
      </c>
      <c r="DR18" s="99">
        <f>IF(ISNA(VLOOKUP($A18,'[2]1516 Exp_Rev Access'!$F$7:$GB$306,102,FALSE)),"",VLOOKUP($A18,'[2]1516 Exp_Rev Access'!$F$7:$GB$306,102,FALSE))</f>
        <v>0</v>
      </c>
      <c r="DS18" s="99">
        <f>IF(ISNA(VLOOKUP($A18,'[2]1516 Exp_Rev Access'!$F$7:$GB$306,103,FALSE)),"",VLOOKUP($A18,'[2]1516 Exp_Rev Access'!$F$7:$GB$306,103,FALSE))</f>
        <v>0</v>
      </c>
      <c r="DT18" s="99">
        <f>IF(ISNA(VLOOKUP($A18,'[2]1516 Exp_Rev Access'!$F$7:$GB$306,104,FALSE)),"",VLOOKUP($A18,'[2]1516 Exp_Rev Access'!$F$7:$GB$306,104,FALSE))</f>
        <v>0</v>
      </c>
      <c r="DU18" s="99">
        <f>IF(ISNA(VLOOKUP($A18,'[2]1516 Exp_Rev Access'!$F$7:$GB$306,105,FALSE)),"",VLOOKUP($A18,'[2]1516 Exp_Rev Access'!$F$7:$GB$306,105,FALSE))</f>
        <v>0</v>
      </c>
      <c r="DV18" s="99">
        <f>IF(ISNA(VLOOKUP($A18,'[2]1516 Exp_Rev Access'!$F$7:$GB$306,106,FALSE)),"",VLOOKUP($A18,'[2]1516 Exp_Rev Access'!$F$7:$GB$306,106,FALSE))</f>
        <v>0</v>
      </c>
      <c r="DW18" s="99">
        <f>IF(ISNA(VLOOKUP($A18,'[2]1516 Exp_Rev Access'!$F$7:$GB$306,107,FALSE)),"",VLOOKUP($A18,'[2]1516 Exp_Rev Access'!$F$7:$GB$306,107,FALSE))</f>
        <v>0</v>
      </c>
      <c r="DX18" s="99">
        <f>IF(ISNA(VLOOKUP($A18,'[2]1516 Exp_Rev Access'!$F$7:$GB$306,108,FALSE)),"",VLOOKUP($A18,'[2]1516 Exp_Rev Access'!$F$7:$GB$306,108,FALSE))</f>
        <v>0</v>
      </c>
      <c r="DY18" s="99">
        <f>IF(ISNA(VLOOKUP($A18,'[2]1516 Exp_Rev Access'!$F$7:$GB$306,109,FALSE)),"",VLOOKUP($A18,'[2]1516 Exp_Rev Access'!$F$7:$GB$306,109,FALSE))</f>
        <v>0</v>
      </c>
      <c r="DZ18" s="99">
        <f>IF(ISNA(VLOOKUP($A18,'[2]1516 Exp_Rev Access'!$F$7:$GB$306,110,FALSE)),"",VLOOKUP($A18,'[2]1516 Exp_Rev Access'!$F$7:$GB$306,110,FALSE))</f>
        <v>0</v>
      </c>
      <c r="EA18" s="99">
        <f>IF(ISNA(VLOOKUP($A18,'[2]1516 Exp_Rev Access'!$F$7:$GB$306,111,FALSE)),"",VLOOKUP($A18,'[2]1516 Exp_Rev Access'!$F$7:$GB$306,111,FALSE))</f>
        <v>0</v>
      </c>
      <c r="EB18" s="99">
        <f>IF(ISNA(VLOOKUP($A18,'[2]1516 Exp_Rev Access'!$F$7:$GB$306,112,FALSE)),"",VLOOKUP($A18,'[2]1516 Exp_Rev Access'!$F$7:$GB$306,112,FALSE))</f>
        <v>0</v>
      </c>
      <c r="EC18" s="99">
        <f>IF(ISNA(VLOOKUP($A18,'[2]1516 Exp_Rev Access'!$F$7:$GB$306,113,FALSE)),"",VLOOKUP($A18,'[2]1516 Exp_Rev Access'!$F$7:$GB$306,113,FALSE))</f>
        <v>0</v>
      </c>
      <c r="ED18" s="99">
        <f>IF(ISNA(VLOOKUP($A18,'[2]1516 Exp_Rev Access'!$F$7:$GB$306,114,FALSE)),"",VLOOKUP($A18,'[2]1516 Exp_Rev Access'!$F$7:$GB$306,114,FALSE))</f>
        <v>0</v>
      </c>
      <c r="EE18" s="99">
        <f>IF(ISNA(VLOOKUP($A18,'[2]1516 Exp_Rev Access'!$F$7:$GB$306,115,FALSE)),"",VLOOKUP($A18,'[2]1516 Exp_Rev Access'!$F$7:$GB$306,115,FALSE))</f>
        <v>0</v>
      </c>
      <c r="EF18" s="99">
        <f>IF(ISNA(VLOOKUP($A18,'[2]1516 Exp_Rev Access'!$F$7:$GB$306,116,FALSE)),"",VLOOKUP($A18,'[2]1516 Exp_Rev Access'!$F$7:$GB$306,116,FALSE))</f>
        <v>0</v>
      </c>
      <c r="EG18" s="99">
        <f>IF(ISNA(VLOOKUP($A18,'[2]1516 Exp_Rev Access'!$F$7:$GB$306,117,FALSE)),"",VLOOKUP($A18,'[2]1516 Exp_Rev Access'!$F$7:$GB$306,117,FALSE))</f>
        <v>0</v>
      </c>
      <c r="EH18" s="99">
        <f>IF(ISNA(VLOOKUP($A18,'[2]1516 Exp_Rev Access'!$F$7:$GB$306,118,FALSE)),"",VLOOKUP($A18,'[2]1516 Exp_Rev Access'!$F$7:$GB$306,118,FALSE))</f>
        <v>0</v>
      </c>
      <c r="EI18" s="99">
        <f>IF(ISNA(VLOOKUP($A18,'[2]1516 Exp_Rev Access'!$F$7:$GB$306,119,FALSE)),"",VLOOKUP($A18,'[2]1516 Exp_Rev Access'!$F$7:$GB$306,119,FALSE))</f>
        <v>0</v>
      </c>
      <c r="EJ18" s="99">
        <f>IF(ISNA(VLOOKUP($A18,'[2]1516 Exp_Rev Access'!$F$7:$GB$306,120,FALSE)),"",VLOOKUP($A18,'[2]1516 Exp_Rev Access'!$F$7:$GB$306,120,FALSE))</f>
        <v>0</v>
      </c>
      <c r="EK18" s="99">
        <f>IF(ISNA(VLOOKUP($A18,'[2]1516 Exp_Rev Access'!$F$7:$GB$306,121,FALSE)),"",VLOOKUP($A18,'[2]1516 Exp_Rev Access'!$F$7:$GB$306,121,FALSE))</f>
        <v>0</v>
      </c>
      <c r="EL18" s="99">
        <f>IF(ISNA(VLOOKUP($A18,'[2]1516 Exp_Rev Access'!$F$7:$GB$306,122,FALSE)),"",VLOOKUP($A18,'[2]1516 Exp_Rev Access'!$F$7:$GB$306,122,FALSE))</f>
        <v>0</v>
      </c>
      <c r="EM18" s="99">
        <f>IF(ISNA(VLOOKUP($A18,'[2]1516 Exp_Rev Access'!$F$7:$GB$306,123,FALSE)),"",VLOOKUP($A18,'[2]1516 Exp_Rev Access'!$F$7:$GB$306,123,FALSE))</f>
        <v>0</v>
      </c>
      <c r="EN18" s="99">
        <f>IF(ISNA(VLOOKUP($A18,'[2]1516 Exp_Rev Access'!$F$7:$GB$306,124,FALSE)),"",VLOOKUP($A18,'[2]1516 Exp_Rev Access'!$F$7:$GB$306,124,FALSE))</f>
        <v>0</v>
      </c>
      <c r="EO18" s="99">
        <f>IF(ISNA(VLOOKUP($A18,'[2]1516 Exp_Rev Access'!$F$7:$GB$306,125,FALSE)),"",VLOOKUP($A18,'[2]1516 Exp_Rev Access'!$F$7:$GB$306,125,FALSE))</f>
        <v>0</v>
      </c>
      <c r="EP18" s="99">
        <f>IF(ISNA(VLOOKUP($A18,'[2]1516 Exp_Rev Access'!$F$7:$GB$306,126,FALSE)),"",VLOOKUP($A18,'[2]1516 Exp_Rev Access'!$F$7:$GB$306,126,FALSE))</f>
        <v>0</v>
      </c>
      <c r="EQ18" s="99">
        <f>IF(ISNA(VLOOKUP($A18,'[2]1516 Exp_Rev Access'!$F$7:$GB$306,127,FALSE)),"",VLOOKUP($A18,'[2]1516 Exp_Rev Access'!$F$7:$GB$306,127,FALSE))</f>
        <v>0</v>
      </c>
      <c r="ER18" s="99">
        <f>IF(ISNA(VLOOKUP($A18,'[2]1516 Exp_Rev Access'!$F$7:$GB$306,128,FALSE)),"",VLOOKUP($A18,'[2]1516 Exp_Rev Access'!$F$7:$GB$306,128,FALSE))</f>
        <v>0</v>
      </c>
      <c r="ES18" s="99">
        <f>IF(ISNA(VLOOKUP($A18,'[2]1516 Exp_Rev Access'!$F$7:$GB$306,129,FALSE)),"",VLOOKUP($A18,'[2]1516 Exp_Rev Access'!$F$7:$GB$306,129,FALSE))</f>
        <v>0</v>
      </c>
      <c r="ET18" s="99">
        <f>IF(ISNA(VLOOKUP($A18,'[2]1516 Exp_Rev Access'!$F$7:$GB$306,130,FALSE)),"",VLOOKUP($A18,'[2]1516 Exp_Rev Access'!$F$7:$GB$306,130,FALSE))</f>
        <v>0</v>
      </c>
      <c r="EU18" s="99">
        <f>IF(ISNA(VLOOKUP($A18,'[2]1516 Exp_Rev Access'!$F$7:$GB$306,131,FALSE)),"",VLOOKUP($A18,'[2]1516 Exp_Rev Access'!$F$7:$GB$306,131,FALSE))</f>
        <v>48791.72</v>
      </c>
      <c r="EV18" s="99">
        <f>IF(ISNA(VLOOKUP($A18,'[2]1516 Exp_Rev Access'!$F$7:$GB$306,132,FALSE)),"",VLOOKUP($A18,'[2]1516 Exp_Rev Access'!$F$7:$GB$306,132,FALSE))</f>
        <v>0</v>
      </c>
      <c r="EW18" s="99">
        <f>IF(ISNA(VLOOKUP($A18,'[2]1516 Exp_Rev Access'!$F$7:$GB$306,133,FALSE)),"",VLOOKUP($A18,'[2]1516 Exp_Rev Access'!$F$7:$GB$306,133,FALSE))</f>
        <v>0</v>
      </c>
      <c r="EX18" s="99">
        <f>IF(ISNA(VLOOKUP($A18,'[2]1516 Exp_Rev Access'!$F$7:$GB$306,134,FALSE)),"",VLOOKUP($A18,'[2]1516 Exp_Rev Access'!$F$7:$GB$306,134,FALSE))</f>
        <v>0</v>
      </c>
      <c r="EY18" s="99">
        <f>IF(ISNA(VLOOKUP($A18,'[2]1516 Exp_Rev Access'!$F$7:$GB$306,135,FALSE)),"",VLOOKUP($A18,'[2]1516 Exp_Rev Access'!$F$7:$GB$306,135,FALSE))</f>
        <v>0</v>
      </c>
      <c r="EZ18" s="99">
        <f>IF(ISNA(VLOOKUP($A18,'[2]1516 Exp_Rev Access'!$F$7:$GB$306,136,FALSE)),"",VLOOKUP($A18,'[2]1516 Exp_Rev Access'!$F$7:$GB$306,136,FALSE))</f>
        <v>0</v>
      </c>
      <c r="FA18" s="99">
        <f>IF(ISNA(VLOOKUP($A18,'[2]1516 Exp_Rev Access'!$F$7:$GB$306,137,FALSE)),"",VLOOKUP($A18,'[2]1516 Exp_Rev Access'!$F$7:$GB$306,137,FALSE))</f>
        <v>0</v>
      </c>
      <c r="FB18" s="99">
        <f>IF(ISNA(VLOOKUP($A18,'[2]1516 Exp_Rev Access'!$F$7:$GB$306,138,FALSE)),"",VLOOKUP($A18,'[2]1516 Exp_Rev Access'!$F$7:$GB$306,138,FALSE))</f>
        <v>0</v>
      </c>
      <c r="FC18" s="99">
        <f>IF(ISNA(VLOOKUP($A18,'[2]1516 Exp_Rev Access'!$F$7:$GB$306,139,FALSE)),"",VLOOKUP($A18,'[2]1516 Exp_Rev Access'!$F$7:$GB$306,139,FALSE))</f>
        <v>0</v>
      </c>
      <c r="FD18" s="99">
        <f>IF(ISNA(VLOOKUP($A18,'[2]1516 Exp_Rev Access'!$F$7:$FS$306,140,FALSE)),"",VLOOKUP($A18,'[2]1516 Exp_Rev Access'!$F$7:$FS$306,140,FALSE))</f>
        <v>0</v>
      </c>
      <c r="FE18" s="99">
        <f>IF(ISNA(VLOOKUP($A18,'[2]1516 Exp_Rev Access'!$F$7:$FS$306,141,FALSE)),"",VLOOKUP($A18,'[2]1516 Exp_Rev Access'!$F$7:$FS$306,141,FALSE))</f>
        <v>0</v>
      </c>
      <c r="FF18" s="99">
        <f>IF(ISNA(VLOOKUP($A18,'[2]1516 Exp_Rev Access'!$F$7:$FS$306,142,FALSE)),"",VLOOKUP($A18,'[2]1516 Exp_Rev Access'!$F$7:$FS$306,142,FALSE))</f>
        <v>0</v>
      </c>
      <c r="FG18" s="99">
        <f>IF(ISNA(VLOOKUP($A18,'[2]1516 Exp_Rev Access'!$F$7:$FS$306,143,FALSE)),"",VLOOKUP($A18,'[2]1516 Exp_Rev Access'!$F$7:$FS$306,143,FALSE))</f>
        <v>0</v>
      </c>
      <c r="FH18" s="99">
        <f>IF(ISNA(VLOOKUP($A18,'[2]1516 Exp_Rev Access'!$F$7:$FS$306,144,FALSE)),"",VLOOKUP($A18,'[2]1516 Exp_Rev Access'!$F$7:$FS$306,144,FALSE))</f>
        <v>0</v>
      </c>
      <c r="FI18" s="99">
        <f>IF(ISNA(VLOOKUP($A18,'[2]1516 Exp_Rev Access'!$F$7:$FS$306,145,FALSE)),"",VLOOKUP($A18,'[2]1516 Exp_Rev Access'!$F$7:$FS$306,145,FALSE))</f>
        <v>0</v>
      </c>
      <c r="FJ18" s="99">
        <f>IF(ISNA(VLOOKUP($A18,'[2]1516 Exp_Rev Access'!$F$7:$FS$306,146,FALSE)),"",VLOOKUP($A18,'[2]1516 Exp_Rev Access'!$F$7:$FS$306,146,FALSE))</f>
        <v>0</v>
      </c>
      <c r="FK18" s="99">
        <f>IF(ISNA(VLOOKUP($A18,'[2]1516 Exp_Rev Access'!$F$7:$FS$306,147,FALSE)),"",VLOOKUP($A18,'[2]1516 Exp_Rev Access'!$F$7:$FS$306,147,FALSE))</f>
        <v>0</v>
      </c>
      <c r="FL18" s="99">
        <f>IF(ISNA(VLOOKUP($A18,'[2]1516 Exp_Rev Access'!$F$7:$FS$306,148,FALSE)),"",VLOOKUP($A18,'[2]1516 Exp_Rev Access'!$F$7:$FS$306,148,FALSE))</f>
        <v>0</v>
      </c>
      <c r="FM18" s="99">
        <f>IF(ISNA(VLOOKUP($A18,'[2]1516 Exp_Rev Access'!$F$7:$FS$306,149,FALSE)),"",VLOOKUP($A18,'[2]1516 Exp_Rev Access'!$F$7:$FS$306,149,FALSE))</f>
        <v>0</v>
      </c>
      <c r="FN18" s="99">
        <f>IF(ISNA(VLOOKUP($A18,'[2]1516 Exp_Rev Access'!$F$7:$FS$306,150,FALSE)),"",VLOOKUP($A18,'[2]1516 Exp_Rev Access'!$F$7:$FS$306,150,FALSE))</f>
        <v>0</v>
      </c>
      <c r="FO18" s="99">
        <f>IF(ISNA(VLOOKUP($A18,'[2]1516 Exp_Rev Access'!$F$7:$FS$306,151,FALSE)),"",VLOOKUP($A18,'[2]1516 Exp_Rev Access'!$F$7:$FS$306,151,FALSE))</f>
        <v>0</v>
      </c>
      <c r="FP18" s="99">
        <f>IF(ISNA(VLOOKUP($A18,'[2]1516 Exp_Rev Access'!$F$7:$FS$306,152,FALSE)),"",VLOOKUP($A18,'[2]1516 Exp_Rev Access'!$F$7:$FS$306,152,FALSE))</f>
        <v>0</v>
      </c>
      <c r="FQ18" s="99">
        <f>IF(ISNA(VLOOKUP($A18,'[2]1516 Exp_Rev Access'!$F$7:$FS$306,153,FALSE)),"",VLOOKUP($A18,'[2]1516 Exp_Rev Access'!$F$7:$FS$306,153,FALSE))</f>
        <v>444383.2</v>
      </c>
      <c r="FR18" s="101">
        <f t="shared" si="33"/>
        <v>9127286.5700000003</v>
      </c>
      <c r="FS18" s="72">
        <f t="shared" si="34"/>
        <v>3.9248132431719505E-2</v>
      </c>
      <c r="FT18" s="94">
        <f t="shared" si="35"/>
        <v>441.51699499239572</v>
      </c>
      <c r="FU18" s="99">
        <f>IF(ISNA(VLOOKUP($A18,'[2]1516 Exp_Rev Access'!$F$7:$GB$306,154,FALSE)),"",VLOOKUP($A18,'[2]1516 Exp_Rev Access'!$F$7:$GB$306,154,FALSE))</f>
        <v>274159</v>
      </c>
      <c r="FV18" s="99">
        <f>IF(ISNA(VLOOKUP($A18,'[2]1516 Exp_Rev Access'!$F$7:$GB$306,155,FALSE)),"",VLOOKUP($A18,'[2]1516 Exp_Rev Access'!$F$7:$GB$306,155,FALSE))</f>
        <v>0</v>
      </c>
      <c r="FW18" s="99">
        <f>IF(ISNA(VLOOKUP($A18,'[2]1516 Exp_Rev Access'!$F$7:$GB$306,156,FALSE)),"",VLOOKUP($A18,'[2]1516 Exp_Rev Access'!$F$7:$GB$306,156,FALSE))</f>
        <v>0</v>
      </c>
      <c r="FX18" s="99">
        <f>IF(ISNA(VLOOKUP($A18,'[2]1516 Exp_Rev Access'!$F$7:$GB$306,157,FALSE)),"",VLOOKUP($A18,'[2]1516 Exp_Rev Access'!$F$7:$GB$306,157,FALSE))</f>
        <v>7269.93</v>
      </c>
      <c r="FY18" s="99">
        <f>IF(ISNA(VLOOKUP($A18,'[2]1516 Exp_Rev Access'!$F$7:$GB$306,158,FALSE)),"",VLOOKUP($A18,'[2]1516 Exp_Rev Access'!$F$7:$GB$306,158,FALSE))</f>
        <v>0</v>
      </c>
      <c r="FZ18" s="99">
        <f>IF(ISNA(VLOOKUP($A18,'[2]1516 Exp_Rev Access'!$F$7:$GB$306,159,FALSE)),"",VLOOKUP($A18,'[2]1516 Exp_Rev Access'!$F$7:$GB$306,159,FALSE))</f>
        <v>0</v>
      </c>
      <c r="GA18" s="99">
        <f>IF(ISNA(VLOOKUP($A18,'[2]1516 Exp_Rev Access'!$F$7:$GB$306,160,FALSE)),"",VLOOKUP($A18,'[2]1516 Exp_Rev Access'!$F$7:$GB$306,160,FALSE))</f>
        <v>87339.9</v>
      </c>
      <c r="GB18" s="99">
        <f>IF(ISNA(VLOOKUP($A18,'[2]1516 Exp_Rev Access'!$F$7:$GB$306,161,FALSE)),"",VLOOKUP($A18,'[2]1516 Exp_Rev Access'!$F$7:$GB$306,161,FALSE))</f>
        <v>0</v>
      </c>
      <c r="GC18" s="99">
        <f>IF(ISNA(VLOOKUP($A18,'[2]1516 Exp_Rev Access'!$F$7:$GB$306,162,FALSE)),"",VLOOKUP($A18,'[2]1516 Exp_Rev Access'!$F$7:$GB$306,162,FALSE))</f>
        <v>0</v>
      </c>
      <c r="GD18" s="99">
        <f>IF(ISNA(VLOOKUP($A18,'[2]1516 Exp_Rev Access'!$F$7:$GB$306,163,FALSE)),"",VLOOKUP($A18,'[2]1516 Exp_Rev Access'!$F$7:$GB$306,163,FALSE))</f>
        <v>0</v>
      </c>
      <c r="GE18" s="99">
        <f>IF(ISNA(VLOOKUP($A18,'[2]1516 Exp_Rev Access'!$F$7:$GB$306,164,FALSE)),"",VLOOKUP($A18,'[2]1516 Exp_Rev Access'!$F$7:$GB$306,164,FALSE))</f>
        <v>13595.84</v>
      </c>
      <c r="GF18" s="99">
        <f>IF(ISNA(VLOOKUP($A18,'[2]1516 Exp_Rev Access'!$F$7:$GB$306,165,FALSE)),"",VLOOKUP($A18,'[2]1516 Exp_Rev Access'!$F$7:$GB$306,165,FALSE))</f>
        <v>0</v>
      </c>
      <c r="GG18" s="99">
        <f>IF(ISNA(VLOOKUP($A18,'[2]1516 Exp_Rev Access'!$F$7:$GB$306,166,FALSE)),"",VLOOKUP($A18,'[2]1516 Exp_Rev Access'!$F$7:$GB$306,166,FALSE))</f>
        <v>199071.87</v>
      </c>
      <c r="GH18" s="99">
        <f>IF(ISNA(VLOOKUP($A18,'[2]1516 Exp_Rev Access'!$F$7:$GB$306,167,FALSE)),"",VLOOKUP($A18,'[2]1516 Exp_Rev Access'!$F$7:$GB$306,167,FALSE))</f>
        <v>0</v>
      </c>
      <c r="GI18" s="99">
        <f>IF(ISNA(VLOOKUP($A18,'[2]1516 Exp_Rev Access'!$F$7:$GB$306,168,FALSE)),"",VLOOKUP($A18,'[2]1516 Exp_Rev Access'!$F$7:$GB$306,168,FALSE))</f>
        <v>2157.3000000000002</v>
      </c>
      <c r="GJ18" s="99">
        <f>IF(ISNA(VLOOKUP($A18,'[2]1516 Exp_Rev Access'!$F$7:$GB$306,169,FALSE)),"",VLOOKUP($A18,'[2]1516 Exp_Rev Access'!$F$7:$GB$306,169,FALSE))</f>
        <v>152003.39000000001</v>
      </c>
      <c r="GK18" s="99">
        <f>IF(ISNA(VLOOKUP($A18,'[2]1516 Exp_Rev Access'!$F$7:$GB$306,170,FALSE)),"",VLOOKUP($A18,'[2]1516 Exp_Rev Access'!$F$7:$GB$306,170,FALSE))</f>
        <v>3526.38</v>
      </c>
      <c r="GL18" s="99">
        <f>IF(ISNA(VLOOKUP($A18,'[2]1516 Exp_Rev Access'!$F$7:$GB$306,171,FALSE)),"",VLOOKUP($A18,'[2]1516 Exp_Rev Access'!$F$7:$GB$306,171,FALSE))</f>
        <v>0</v>
      </c>
      <c r="GM18" s="99">
        <f>IF(ISNA(VLOOKUP($A18,'[2]1516 Exp_Rev Access'!$F$7:$GB$306,172,FALSE)),"",VLOOKUP($A18,'[2]1516 Exp_Rev Access'!$F$7:$GB$306,172,FALSE))</f>
        <v>0</v>
      </c>
      <c r="GN18" s="99">
        <f>IF(ISNA(VLOOKUP($A18,'[2]1516 Exp_Rev Access'!$F$7:$GB$306,173,FALSE)),"",VLOOKUP($A18,'[2]1516 Exp_Rev Access'!$F$7:$GB$306,173,FALSE))</f>
        <v>0</v>
      </c>
      <c r="GO18" s="99">
        <f>IF(ISNA(VLOOKUP($A18,'[2]1516 Exp_Rev Access'!$F$7:$GB$306,174,FALSE)),"",VLOOKUP($A18,'[2]1516 Exp_Rev Access'!$F$7:$GB$306,174,FALSE))</f>
        <v>0</v>
      </c>
      <c r="GP18" s="99">
        <f>IF(ISNA(VLOOKUP($A18,'[2]1516 Exp_Rev Access'!$F$7:$GB$306,175,FALSE)),"",VLOOKUP($A18,'[2]1516 Exp_Rev Access'!$F$7:$GB$306,175,FALSE))</f>
        <v>6086.06</v>
      </c>
      <c r="GQ18" s="99">
        <f>IF(ISNA(VLOOKUP($A18,'[2]1516 Exp_Rev Access'!$F$7:$GB$306,176,FALSE)),"",VLOOKUP($A18,'[2]1516 Exp_Rev Access'!$F$7:$GB$306,176,FALSE))</f>
        <v>0</v>
      </c>
      <c r="GR18" s="99">
        <f>IF(ISNA(VLOOKUP($A18,'[2]1516 Exp_Rev Access'!$F$7:$GB$306,177,FALSE)),"",VLOOKUP($A18,'[2]1516 Exp_Rev Access'!$F$7:$GB$306,177,FALSE))</f>
        <v>0</v>
      </c>
      <c r="GS18" s="99">
        <f>IF(ISNA(VLOOKUP($A18,'[2]1516 Exp_Rev Access'!$F$7:$GB$306,178,FALSE)),"",VLOOKUP($A18,'[2]1516 Exp_Rev Access'!$F$7:$GB$306,178,FALSE))</f>
        <v>2579757.4500000002</v>
      </c>
      <c r="GT18" s="101">
        <f t="shared" si="36"/>
        <v>3324967.12</v>
      </c>
      <c r="GU18" s="72">
        <f t="shared" si="37"/>
        <v>1.4297650112773111E-2</v>
      </c>
      <c r="GV18" s="84">
        <f t="shared" si="38"/>
        <v>160.83964056701251</v>
      </c>
      <c r="GW18" s="85"/>
      <c r="GX18" s="85"/>
    </row>
    <row r="19" spans="1:207" ht="12" customHeight="1" x14ac:dyDescent="0.2">
      <c r="A19" s="96" t="s">
        <v>194</v>
      </c>
      <c r="B19" s="69" t="s">
        <v>195</v>
      </c>
      <c r="C19" s="80">
        <f>IF(ISNA(VLOOKUP($A19,'[2]1516 enrollment_Rev_Exp by size'!$A$6:$G$320,3,FALSE)),"",VLOOKUP($A19,'[2]1516 enrollment_Rev_Exp by size'!$A$6:$G$320,3,FALSE))</f>
        <v>20662.66</v>
      </c>
      <c r="D19" s="97">
        <v>241207840.28</v>
      </c>
      <c r="E19" s="80">
        <f t="shared" si="16"/>
        <v>241207840.28</v>
      </c>
      <c r="F19" s="80">
        <f t="shared" si="17"/>
        <v>0</v>
      </c>
      <c r="G19" s="98">
        <f>IF(ISNA(VLOOKUP($A19,'[2]1516 Exp_Rev Access'!$F$7:$FS$306,2,FALSE)),"",VLOOKUP($A19,'[2]1516 Exp_Rev Access'!$F$7:$FS$306,2,FALSE))</f>
        <v>54671000.399999999</v>
      </c>
      <c r="H19" s="98">
        <f>IF(ISNA(VLOOKUP($A19,'[2]1516 Exp_Rev Access'!$F$7:$FS$306,3,FALSE)),"",VLOOKUP($A19,'[2]1516 Exp_Rev Access'!$F$7:$FS$306,3,FALSE))</f>
        <v>0</v>
      </c>
      <c r="I19" s="98">
        <f>IF(ISNA(VLOOKUP($A19,'[2]1516 Exp_Rev Access'!$F$7:$FS$306,4,FALSE)),"",VLOOKUP($A19,'[2]1516 Exp_Rev Access'!$F$7:$FS$306,4,FALSE))</f>
        <v>0</v>
      </c>
      <c r="J19" s="98">
        <f>IF(ISNA(VLOOKUP($A19,'[2]1516 Exp_Rev Access'!$F$7:$FS$306,5,FALSE)),"",VLOOKUP($A19,'[2]1516 Exp_Rev Access'!$F$7:$FS$306,5,FALSE))</f>
        <v>0</v>
      </c>
      <c r="K19" s="98">
        <f>IF(ISNA(VLOOKUP($A19,'[2]1516 Exp_Rev Access'!$F$7:$FS$306,6,FALSE)),"",VLOOKUP($A19,'[2]1516 Exp_Rev Access'!$F$7:$FS$306,6,FALSE))</f>
        <v>0</v>
      </c>
      <c r="L19" s="98">
        <f>IF(ISNA(VLOOKUP($A19,'[2]1516 Exp_Rev Access'!$F$7:$FS$306,7,FALSE)),"",VLOOKUP($A19,'[2]1516 Exp_Rev Access'!$F$7:$FS$306,7,FALSE))</f>
        <v>0</v>
      </c>
      <c r="M19" s="90">
        <f t="shared" si="18"/>
        <v>54671000.399999999</v>
      </c>
      <c r="N19" s="72">
        <f t="shared" si="19"/>
        <v>0.22665515489271226</v>
      </c>
      <c r="O19" s="73">
        <f t="shared" si="20"/>
        <v>2645.8839471781466</v>
      </c>
      <c r="P19" s="99">
        <f>IF(ISNA(VLOOKUP($A19,'[2]1516 Exp_Rev Access'!$F$7:$FS$306,8,FALSE)),"",VLOOKUP($A19,'[2]1516 Exp_Rev Access'!$F$7:$FS$306,8,FALSE))</f>
        <v>839450.28</v>
      </c>
      <c r="Q19" s="99">
        <f>IF(ISNA(VLOOKUP($A19,'[2]1516 Exp_Rev Access'!$F$7:$FS$306,9,FALSE)),"",VLOOKUP($A19,'[2]1516 Exp_Rev Access'!$F$7:$FS$306,9,FALSE))</f>
        <v>0</v>
      </c>
      <c r="R19" s="99">
        <f>IF(ISNA(VLOOKUP($A19,'[2]1516 Exp_Rev Access'!$F$7:$FS$306,10,FALSE)),"",VLOOKUP($A19,'[2]1516 Exp_Rev Access'!$F$7:$FS$306,10,FALSE))</f>
        <v>0</v>
      </c>
      <c r="S19" s="99">
        <f>IF(ISNA(VLOOKUP($A19,'[2]1516 Exp_Rev Access'!$F$7:$FS$306,11,FALSE)),"",VLOOKUP($A19,'[2]1516 Exp_Rev Access'!$F$7:$FS$306,11,FALSE))</f>
        <v>0</v>
      </c>
      <c r="T19" s="99">
        <f>IF(ISNA(VLOOKUP($A19,'[2]1516 Exp_Rev Access'!$F$7:$FS$306,12,FALSE)),"",VLOOKUP($A19,'[2]1516 Exp_Rev Access'!$F$7:$FS$306,12,FALSE))</f>
        <v>0</v>
      </c>
      <c r="U19" s="99">
        <f>IF(ISNA(VLOOKUP($A19,'[2]1516 Exp_Rev Access'!$F$7:$FS$306,13,FALSE)),"",VLOOKUP($A19,'[2]1516 Exp_Rev Access'!$F$7:$FS$306,13,FALSE))</f>
        <v>84455</v>
      </c>
      <c r="V19" s="99">
        <f>IF(ISNA(VLOOKUP($A19,'[2]1516 Exp_Rev Access'!$F$7:$FS$306,14,FALSE)),"",VLOOKUP($A19,'[2]1516 Exp_Rev Access'!$F$7:$FS$306,14,FALSE))</f>
        <v>0</v>
      </c>
      <c r="W19" s="99">
        <f>IF(ISNA(VLOOKUP($A19,'[2]1516 Exp_Rev Access'!$F$7:$FS$306,15,FALSE)),"",VLOOKUP($A19,'[2]1516 Exp_Rev Access'!$F$7:$FS$306,15,FALSE))</f>
        <v>0</v>
      </c>
      <c r="X19" s="99">
        <f>IF(ISNA(VLOOKUP($A19,'[2]1516 Exp_Rev Access'!$F$7:$FS$306,16,FALSE)),"",VLOOKUP($A19,'[2]1516 Exp_Rev Access'!$F$7:$FS$306,16,FALSE))</f>
        <v>1040485.09</v>
      </c>
      <c r="Y19" s="99">
        <f>IF(ISNA(VLOOKUP($A19,'[2]1516 Exp_Rev Access'!$F$7:$FS$306,17,FALSE)),"",VLOOKUP($A19,'[2]1516 Exp_Rev Access'!$F$7:$FS$306,17,FALSE))</f>
        <v>28861.61</v>
      </c>
      <c r="Z19" s="99">
        <f>IF(ISNA(VLOOKUP($A19,'[2]1516 Exp_Rev Access'!$F$7:$FS$306,18,FALSE)),"",VLOOKUP($A19,'[2]1516 Exp_Rev Access'!$F$7:$FS$306,18,FALSE))</f>
        <v>0</v>
      </c>
      <c r="AA19" s="99">
        <f>IF(ISNA(VLOOKUP($A19,'[2]1516 Exp_Rev Access'!$F$7:$FS$306,19,FALSE)),"",VLOOKUP($A19,'[2]1516 Exp_Rev Access'!$F$7:$FS$306,19,FALSE))</f>
        <v>0</v>
      </c>
      <c r="AB19" s="99">
        <f>IF(ISNA(VLOOKUP($A19,'[2]1516 Exp_Rev Access'!$F$7:$FS$306,20,FALSE)),"",VLOOKUP($A19,'[2]1516 Exp_Rev Access'!$F$7:$FS$306,20,FALSE))</f>
        <v>41664.480000000003</v>
      </c>
      <c r="AC19" s="99">
        <f>IF(ISNA(VLOOKUP($A19,'[2]1516 Exp_Rev Access'!$F$7:$FS$306,21,FALSE)),"",VLOOKUP($A19,'[2]1516 Exp_Rev Access'!$F$7:$FS$306,21,FALSE))</f>
        <v>1325497.72</v>
      </c>
      <c r="AD19" s="99">
        <f>IF(ISNA(VLOOKUP($A19,'[2]1516 Exp_Rev Access'!$F$7:$FS$306,22,FALSE)),"",VLOOKUP($A19,'[2]1516 Exp_Rev Access'!$F$7:$FS$306,22,FALSE))</f>
        <v>64857.61</v>
      </c>
      <c r="AE19" s="99">
        <f>IF(ISNA(VLOOKUP($A19,'[2]1516 Exp_Rev Access'!$F$7:$FS$306,23,FALSE)),"",VLOOKUP($A19,'[2]1516 Exp_Rev Access'!$F$7:$FS$306,23,FALSE))</f>
        <v>0</v>
      </c>
      <c r="AF19" s="99">
        <f>IF(ISNA(VLOOKUP($A19,'[2]1516 Exp_Rev Access'!$F$7:$FS$306,24,FALSE)),"",VLOOKUP($A19,'[2]1516 Exp_Rev Access'!$F$7:$FS$306,24,FALSE))</f>
        <v>738731.19</v>
      </c>
      <c r="AG19" s="99">
        <f>IF(ISNA(VLOOKUP($A19,'[2]1516 Exp_Rev Access'!$F$7:$FS$306,25,FALSE)),"",VLOOKUP($A19,'[2]1516 Exp_Rev Access'!$F$7:$FS$306,25,FALSE))</f>
        <v>39958.699999999997</v>
      </c>
      <c r="AH19" s="99">
        <f>IF(ISNA(VLOOKUP($A19,'[2]1516 Exp_Rev Access'!$F$7:$FS$306,26,FALSE)),"",VLOOKUP($A19,'[2]1516 Exp_Rev Access'!$F$7:$FS$306,26,FALSE))</f>
        <v>512126.12</v>
      </c>
      <c r="AI19" s="99">
        <f>IF(ISNA(VLOOKUP($A19,'[2]1516 Exp_Rev Access'!$F$7:$FS$306,27,FALSE)),"",VLOOKUP($A19,'[2]1516 Exp_Rev Access'!$F$7:$FS$306,27,FALSE))</f>
        <v>418766.75</v>
      </c>
      <c r="AJ19" s="99">
        <f>IF(ISNA(VLOOKUP($A19,'[2]1516 Exp_Rev Access'!$F$7:$FS$306,28,FALSE)),"",VLOOKUP($A19,'[2]1516 Exp_Rev Access'!$F$7:$FS$306,28,FALSE))</f>
        <v>298563.02</v>
      </c>
      <c r="AK19" s="99">
        <f>IF(ISNA(VLOOKUP($A19,'[2]1516 Exp_Rev Access'!$F$7:$FS$306,29,FALSE)),"",VLOOKUP($A19,'[2]1516 Exp_Rev Access'!$F$7:$FS$306,29,FALSE))</f>
        <v>320375.93</v>
      </c>
      <c r="AL19" s="100">
        <f t="shared" si="21"/>
        <v>5753793.5</v>
      </c>
      <c r="AM19" s="72">
        <f t="shared" si="22"/>
        <v>2.3854089872538366E-2</v>
      </c>
      <c r="AN19" s="94">
        <f t="shared" si="23"/>
        <v>278.46334886215038</v>
      </c>
      <c r="AO19" s="99">
        <f>IF(ISNA(VLOOKUP($A19,'[2]1516 Exp_Rev Access'!$F$7:$GB$306,30,FALSE)),"",VLOOKUP($A19,'[2]1516 Exp_Rev Access'!$F$7:$FS$306,30,FALSE))</f>
        <v>123274926.73999999</v>
      </c>
      <c r="AP19" s="99">
        <f>IF(ISNA(VLOOKUP($A19,'[2]1516 Exp_Rev Access'!$F$7:$GB$306,31,FALSE)),"",VLOOKUP($A19,'[2]1516 Exp_Rev Access'!$F$7:$FS$306,31,FALSE))</f>
        <v>4696653.87</v>
      </c>
      <c r="AQ19" s="99">
        <f>IF(ISNA(VLOOKUP($A19,'[2]1516 Exp_Rev Access'!$F$7:$GB$306,32,FALSE)),"",VLOOKUP($A19,'[2]1516 Exp_Rev Access'!$F$7:$FS$306,32,FALSE))</f>
        <v>0</v>
      </c>
      <c r="AR19" s="99">
        <f>IF(ISNA(VLOOKUP($A19,'[2]1516 Exp_Rev Access'!$F$7:$GB$306,33,FALSE)),"",VLOOKUP($A19,'[2]1516 Exp_Rev Access'!$F$7:$FS$306,33,FALSE))</f>
        <v>0</v>
      </c>
      <c r="AS19" s="99">
        <f>IF(ISNA(VLOOKUP($A19,'[2]1516 Exp_Rev Access'!$F$7:$GB$306,34,FALSE)),"",VLOOKUP($A19,'[2]1516 Exp_Rev Access'!$F$7:$FS$306,34,FALSE))</f>
        <v>0</v>
      </c>
      <c r="AT19" s="101">
        <f t="shared" si="24"/>
        <v>127971580.61</v>
      </c>
      <c r="AU19" s="72">
        <f t="shared" si="25"/>
        <v>0.5305448631414611</v>
      </c>
      <c r="AV19" s="94">
        <f t="shared" si="26"/>
        <v>6193.3739707278737</v>
      </c>
      <c r="AW19" s="99">
        <f>IF(ISNA(VLOOKUP($A19,'[2]1516 Exp_Rev Access'!$F$7:$GB$306,35,FALSE)),"",VLOOKUP($A19,'[2]1516 Exp_Rev Access'!$F$7:$GB$306,35,FALSE))</f>
        <v>4023.96</v>
      </c>
      <c r="AX19" s="99">
        <f>IF(ISNA(VLOOKUP($A19,'[2]1516 Exp_Rev Access'!$F$7:$GB$306,36,FALSE)),"",VLOOKUP($A19,'[2]1516 Exp_Rev Access'!$F$7:$GB$306,36,FALSE))</f>
        <v>17321179.760000002</v>
      </c>
      <c r="AY19" s="99">
        <f>IF(ISNA(VLOOKUP($A19,'[2]1516 Exp_Rev Access'!$F$7:$GB$306,37,FALSE)),"",VLOOKUP($A19,'[2]1516 Exp_Rev Access'!$F$7:$GB$306,37,FALSE))</f>
        <v>1045914.87</v>
      </c>
      <c r="AZ19" s="99">
        <f>IF(ISNA(VLOOKUP($A19,'[2]1516 Exp_Rev Access'!$F$7:$GB$306,38,FALSE)),"",VLOOKUP($A19,'[2]1516 Exp_Rev Access'!$F$7:$GB$306,38,FALSE))</f>
        <v>0</v>
      </c>
      <c r="BA19" s="99">
        <f>IF(ISNA(VLOOKUP($A19,'[2]1516 Exp_Rev Access'!$F$7:$GB$306,39,FALSE)),"",VLOOKUP($A19,'[2]1516 Exp_Rev Access'!$F$7:$GB$306,39,FALSE))</f>
        <v>0</v>
      </c>
      <c r="BB19" s="99">
        <f>IF(ISNA(VLOOKUP($A19,'[2]1516 Exp_Rev Access'!$F$7:$GB$306,40,FALSE)),"",VLOOKUP($A19,'[2]1516 Exp_Rev Access'!$F$7:$GB$306,40,FALSE))</f>
        <v>3887902.93</v>
      </c>
      <c r="BC19" s="99">
        <f>IF(ISNA(VLOOKUP($A19,'[2]1516 Exp_Rev Access'!$F$7:$GB$306,41,FALSE)),"",VLOOKUP($A19,'[2]1516 Exp_Rev Access'!$F$7:$GB$306,41,FALSE))</f>
        <v>0</v>
      </c>
      <c r="BD19" s="99">
        <f>IF(ISNA(VLOOKUP($A19,'[2]1516 Exp_Rev Access'!$F$7:$GB$306,42,FALSE)),"",VLOOKUP($A19,'[2]1516 Exp_Rev Access'!$F$7:$GB$306,42,FALSE))</f>
        <v>1071434.1200000001</v>
      </c>
      <c r="BE19" s="99">
        <f>IF(ISNA(VLOOKUP($A19,'[2]1516 Exp_Rev Access'!$F$7:$GB$306,43,FALSE)),"",VLOOKUP($A19,'[2]1516 Exp_Rev Access'!$F$7:$GB$306,43,FALSE))</f>
        <v>0</v>
      </c>
      <c r="BF19" s="99">
        <f>IF(ISNA(VLOOKUP($A19,'[2]1516 Exp_Rev Access'!$F$7:$GB$306,44,FALSE)),"",VLOOKUP($A19,'[2]1516 Exp_Rev Access'!$F$7:$GB$306,44,FALSE))</f>
        <v>2855310.82</v>
      </c>
      <c r="BG19" s="99">
        <f>IF(ISNA(VLOOKUP($A19,'[2]1516 Exp_Rev Access'!$F$7:$GB$306,45,FALSE)),"",VLOOKUP($A19,'[2]1516 Exp_Rev Access'!$F$7:$GB$306,45,FALSE))</f>
        <v>206135.09</v>
      </c>
      <c r="BH19" s="99">
        <f>IF(ISNA(VLOOKUP($A19,'[2]1516 Exp_Rev Access'!$F$7:$GB$306,46,FALSE)),"",VLOOKUP($A19,'[2]1516 Exp_Rev Access'!$F$7:$GB$306,46,FALSE))</f>
        <v>0</v>
      </c>
      <c r="BI19" s="99">
        <f>IF(ISNA(VLOOKUP($A19,'[2]1516 Exp_Rev Access'!$F$7:$GB$306,47,FALSE)),"",VLOOKUP($A19,'[2]1516 Exp_Rev Access'!$F$7:$GB$306,47,FALSE))</f>
        <v>100292.66</v>
      </c>
      <c r="BJ19" s="99">
        <f>IF(ISNA(VLOOKUP($A19,'[2]1516 Exp_Rev Access'!$F$7:$GB$306,48,FALSE)),"",VLOOKUP($A19,'[2]1516 Exp_Rev Access'!$F$7:$GB$306,48,FALSE))</f>
        <v>9896540.6500000004</v>
      </c>
      <c r="BK19" s="99">
        <f>IF(ISNA(VLOOKUP($A19,'[2]1516 Exp_Rev Access'!$F$7:$GB$306,49,FALSE)),"",VLOOKUP($A19,'[2]1516 Exp_Rev Access'!$F$7:$GB$306,49,FALSE))</f>
        <v>27579.119999999999</v>
      </c>
      <c r="BL19" s="99">
        <f>IF(ISNA(VLOOKUP($A19,'[2]1516 Exp_Rev Access'!$F$7:$GB$306,50,FALSE)),"",VLOOKUP($A19,'[2]1516 Exp_Rev Access'!$F$7:$GB$306,50,FALSE))</f>
        <v>0</v>
      </c>
      <c r="BM19" s="99">
        <f>IF(ISNA(VLOOKUP($A19,'[2]1516 Exp_Rev Access'!$F$7:$GB$306,51,FALSE)),"",VLOOKUP($A19,'[2]1516 Exp_Rev Access'!$F$7:$GB$306,51,FALSE))</f>
        <v>0</v>
      </c>
      <c r="BN19" s="99">
        <f>IF(ISNA(VLOOKUP($A19,'[2]1516 Exp_Rev Access'!$F$7:$GB$306,52,FALSE)),"",VLOOKUP($A19,'[2]1516 Exp_Rev Access'!$F$7:$GB$306,52,FALSE))</f>
        <v>0</v>
      </c>
      <c r="BO19" s="99">
        <f>IF(ISNA(VLOOKUP($A19,'[2]1516 Exp_Rev Access'!$F$7:$GB$306,53,FALSE)),"",VLOOKUP($A19,'[2]1516 Exp_Rev Access'!$F$7:$GB$306,53,FALSE))</f>
        <v>0</v>
      </c>
      <c r="BP19" s="99">
        <f>IF(ISNA(VLOOKUP($A19,'[2]1516 Exp_Rev Access'!$F$7:$GB$306,54,FALSE)),"",VLOOKUP($A19,'[2]1516 Exp_Rev Access'!$F$7:$GB$306,54,FALSE))</f>
        <v>0</v>
      </c>
      <c r="BQ19" s="99">
        <f>IF(ISNA(VLOOKUP($A19,'[2]1516 Exp_Rev Access'!$F$7:$GB$306,55,FALSE)),"",VLOOKUP($A19,'[2]1516 Exp_Rev Access'!$F$7:$GB$306,55,FALSE))</f>
        <v>0</v>
      </c>
      <c r="BR19" s="99">
        <f>IF(ISNA(VLOOKUP($A19,'[2]1516 Exp_Rev Access'!$F$7:$GB$306,56,FALSE)),"",VLOOKUP($A19,'[2]1516 Exp_Rev Access'!$F$7:$GB$306,56,FALSE))</f>
        <v>0</v>
      </c>
      <c r="BS19" s="99">
        <f>IF(ISNA(VLOOKUP($A19,'[2]1516 Exp_Rev Access'!$F$7:$GB$306,57,FALSE)),"",VLOOKUP($A19,'[2]1516 Exp_Rev Access'!$F$7:$GB$306,57,FALSE))</f>
        <v>0</v>
      </c>
      <c r="BT19" s="99">
        <f>IF(ISNA(VLOOKUP($A19,'[2]1516 Exp_Rev Access'!$F$7:$GB$306,58,FALSE)),"",VLOOKUP($A19,'[2]1516 Exp_Rev Access'!$F$7:$GB$306,58,FALSE))</f>
        <v>0</v>
      </c>
      <c r="BU19" s="102">
        <f t="shared" si="27"/>
        <v>36416313.980000004</v>
      </c>
      <c r="BV19" s="72">
        <f t="shared" si="28"/>
        <v>0.15097483538564521</v>
      </c>
      <c r="BW19" s="94">
        <f t="shared" si="29"/>
        <v>1762.4213910503297</v>
      </c>
      <c r="BX19" s="99">
        <f>IF(ISNA(VLOOKUP($A19,'[2]1516 Exp_Rev Access'!$F$7:$GB$306,59,FALSE)),"",VLOOKUP($A19,'[2]1516 Exp_Rev Access'!$F$7:$GB$306,59,FALSE))</f>
        <v>0</v>
      </c>
      <c r="BY19" s="99">
        <f>IF(ISNA(VLOOKUP($A19,'[2]1516 Exp_Rev Access'!$F$7:$GB$306,60,FALSE)),"",VLOOKUP($A19,'[2]1516 Exp_Rev Access'!$F$7:$GB$306,60,FALSE))</f>
        <v>0</v>
      </c>
      <c r="BZ19" s="99">
        <f>IF(ISNA(VLOOKUP($A19,'[2]1516 Exp_Rev Access'!$F$7:$GB$306,61,FALSE)),"",VLOOKUP($A19,'[2]1516 Exp_Rev Access'!$F$7:$GB$306,61,FALSE))</f>
        <v>0</v>
      </c>
      <c r="CA19" s="99">
        <f>IF(ISNA(VLOOKUP($A19,'[2]1516 Exp_Rev Access'!$F$7:$GB$306,62,FALSE)),"",VLOOKUP($A19,'[2]1516 Exp_Rev Access'!$F$7:$GB$306,62,FALSE))</f>
        <v>0</v>
      </c>
      <c r="CB19" s="99">
        <f>IF(ISNA(VLOOKUP($A19,'[2]1516 Exp_Rev Access'!$F$7:$GB$306,63,FALSE)),"",VLOOKUP($A19,'[2]1516 Exp_Rev Access'!$F$7:$GB$306,63,FALSE))</f>
        <v>62782.71</v>
      </c>
      <c r="CC19" s="99">
        <f>IF(ISNA(VLOOKUP($A19,'[2]1516 Exp_Rev Access'!$F$7:$GB$306,64,FALSE)),"",VLOOKUP($A19,'[2]1516 Exp_Rev Access'!$F$7:$GB$306,64,FALSE))</f>
        <v>0</v>
      </c>
      <c r="CD19" s="101">
        <f t="shared" si="30"/>
        <v>62782.71</v>
      </c>
      <c r="CE19" s="72">
        <f t="shared" si="31"/>
        <v>2.6028469856999791E-4</v>
      </c>
      <c r="CF19" s="103">
        <f t="shared" si="32"/>
        <v>3.038462134110516</v>
      </c>
      <c r="CG19" s="99">
        <f>IF(ISNA(VLOOKUP($A19,'[2]1516 Exp_Rev Access'!$F$7:$GB$306,65,FALSE)),"",VLOOKUP($A19,'[2]1516 Exp_Rev Access'!$F$7:$GB$306,65,FALSE))</f>
        <v>8476.91</v>
      </c>
      <c r="CH19" s="99">
        <f>IF(ISNA(VLOOKUP($A19,'[2]1516 Exp_Rev Access'!$F$7:$GB$306,66,FALSE)),"",VLOOKUP($A19,'[2]1516 Exp_Rev Access'!$F$7:$GB$306,66,FALSE))</f>
        <v>0</v>
      </c>
      <c r="CI19" s="99">
        <f>IF(ISNA(VLOOKUP($A19,'[2]1516 Exp_Rev Access'!$F$7:$GB$306,67,FALSE)),"",VLOOKUP($A19,'[2]1516 Exp_Rev Access'!$F$7:$GB$306,67,FALSE))</f>
        <v>0</v>
      </c>
      <c r="CJ19" s="99">
        <f>IF(ISNA(VLOOKUP($A19,'[2]1516 Exp_Rev Access'!$F$7:$GB$306,68,FALSE)),"",VLOOKUP($A19,'[2]1516 Exp_Rev Access'!$F$7:$GB$306,68,FALSE))</f>
        <v>0</v>
      </c>
      <c r="CK19" s="99">
        <f>IF(ISNA(VLOOKUP($A19,'[2]1516 Exp_Rev Access'!$F$7:$GB$306,69,FALSE)),"",VLOOKUP($A19,'[2]1516 Exp_Rev Access'!$F$7:$GB$306,69,FALSE))</f>
        <v>0</v>
      </c>
      <c r="CL19" s="99">
        <f>IF(ISNA(VLOOKUP($A19,'[2]1516 Exp_Rev Access'!$F$7:$GB$306,70,FALSE)),"",VLOOKUP($A19,'[2]1516 Exp_Rev Access'!$F$7:$GB$306,70,FALSE))</f>
        <v>0</v>
      </c>
      <c r="CM19" s="99">
        <f>IF(ISNA(VLOOKUP($A19,'[2]1516 Exp_Rev Access'!$F$7:$GB$306,71,FALSE)),"",VLOOKUP($A19,'[2]1516 Exp_Rev Access'!$F$7:$GB$306,71,FALSE))</f>
        <v>0</v>
      </c>
      <c r="CN19" s="99">
        <f>IF(ISNA(VLOOKUP($A19,'[2]1516 Exp_Rev Access'!$F$7:$GB$306,72,FALSE)),"",VLOOKUP($A19,'[2]1516 Exp_Rev Access'!$F$7:$GB$306,72,FALSE))</f>
        <v>0</v>
      </c>
      <c r="CO19" s="99">
        <f>IF(ISNA(VLOOKUP($A19,'[2]1516 Exp_Rev Access'!$F$7:$GB$306,73,FALSE)),"",VLOOKUP($A19,'[2]1516 Exp_Rev Access'!$F$7:$GB$306,73,FALSE))</f>
        <v>0</v>
      </c>
      <c r="CP19" s="99">
        <f>IF(ISNA(VLOOKUP($A19,'[2]1516 Exp_Rev Access'!$F$7:$GB$306,74,FALSE)),"",VLOOKUP($A19,'[2]1516 Exp_Rev Access'!$F$7:$GB$306,74,FALSE))</f>
        <v>4162936</v>
      </c>
      <c r="CQ19" s="99">
        <f>IF(ISNA(VLOOKUP($A19,'[2]1516 Exp_Rev Access'!$F$7:$GB$306,75,FALSE)),"",VLOOKUP($A19,'[2]1516 Exp_Rev Access'!$F$7:$GB$306,75,FALSE))</f>
        <v>0</v>
      </c>
      <c r="CR19" s="99">
        <f>IF(ISNA(VLOOKUP($A19,'[2]1516 Exp_Rev Access'!$F$7:$GB$306,76,FALSE)),"",VLOOKUP($A19,'[2]1516 Exp_Rev Access'!$F$7:$GB$306,76,FALSE))</f>
        <v>119615</v>
      </c>
      <c r="CS19" s="99">
        <f>IF(ISNA(VLOOKUP($A19,'[2]1516 Exp_Rev Access'!$F$7:$GB$306,77,FALSE)),"",VLOOKUP($A19,'[2]1516 Exp_Rev Access'!$F$7:$GB$306,77,FALSE))</f>
        <v>0</v>
      </c>
      <c r="CT19" s="99">
        <f>IF(ISNA(VLOOKUP($A19,'[2]1516 Exp_Rev Access'!$F$7:$GB$306,78,FALSE)),"",VLOOKUP($A19,'[2]1516 Exp_Rev Access'!$F$7:$GB$306,78,FALSE))</f>
        <v>3025294.44</v>
      </c>
      <c r="CU19" s="99">
        <f>IF(ISNA(VLOOKUP($A19,'[2]1516 Exp_Rev Access'!$F$7:$GB$306,79,FALSE)),"",VLOOKUP($A19,'[2]1516 Exp_Rev Access'!$F$7:$GB$306,79,FALSE))</f>
        <v>600786.46</v>
      </c>
      <c r="CV19" s="99">
        <f>IF(ISNA(VLOOKUP($A19,'[2]1516 Exp_Rev Access'!$F$7:$GB$306,80,FALSE)),"",VLOOKUP($A19,'[2]1516 Exp_Rev Access'!$F$7:$GB$306,80,FALSE))</f>
        <v>0</v>
      </c>
      <c r="CW19" s="99">
        <f>IF(ISNA(VLOOKUP($A19,'[2]1516 Exp_Rev Access'!$F$7:$GB$306,81,FALSE)),"",VLOOKUP($A19,'[2]1516 Exp_Rev Access'!$F$7:$GB$306,81,FALSE))</f>
        <v>0</v>
      </c>
      <c r="CX19" s="99">
        <f>IF(ISNA(VLOOKUP($A19,'[2]1516 Exp_Rev Access'!$F$7:$GB$306,82,FALSE)),"",VLOOKUP($A19,'[2]1516 Exp_Rev Access'!$F$7:$GB$306,82,FALSE))</f>
        <v>0</v>
      </c>
      <c r="CY19" s="99">
        <f>IF(ISNA(VLOOKUP($A19,'[2]1516 Exp_Rev Access'!$F$7:$GB$306,83,FALSE)),"",VLOOKUP($A19,'[2]1516 Exp_Rev Access'!$F$7:$GB$306,83,FALSE))</f>
        <v>0</v>
      </c>
      <c r="CZ19" s="99">
        <f>IF(ISNA(VLOOKUP($A19,'[2]1516 Exp_Rev Access'!$F$7:$GB$306,84,FALSE)),"",VLOOKUP($A19,'[2]1516 Exp_Rev Access'!$F$7:$GB$306,84,FALSE))</f>
        <v>0</v>
      </c>
      <c r="DA19" s="99">
        <f>IF(ISNA(VLOOKUP($A19,'[2]1516 Exp_Rev Access'!$F$7:$GB$306,85,FALSE)),"",VLOOKUP($A19,'[2]1516 Exp_Rev Access'!$F$7:$GB$306,85,FALSE))</f>
        <v>358450.55</v>
      </c>
      <c r="DB19" s="99">
        <f>IF(ISNA(VLOOKUP($A19,'[2]1516 Exp_Rev Access'!$F$7:$GB$306,86,FALSE)),"",VLOOKUP($A19,'[2]1516 Exp_Rev Access'!$F$7:$GB$306,86,FALSE))</f>
        <v>0</v>
      </c>
      <c r="DC19" s="99">
        <f>IF(ISNA(VLOOKUP($A19,'[2]1516 Exp_Rev Access'!$F$7:$GB$306,87,FALSE)),"",VLOOKUP($A19,'[2]1516 Exp_Rev Access'!$F$7:$GB$306,87,FALSE))</f>
        <v>0</v>
      </c>
      <c r="DD19" s="99">
        <f>IF(ISNA(VLOOKUP($A19,'[2]1516 Exp_Rev Access'!$F$7:$GB$306,88,FALSE)),"",VLOOKUP($A19,'[2]1516 Exp_Rev Access'!$F$7:$GB$306,88,FALSE))</f>
        <v>0</v>
      </c>
      <c r="DE19" s="99">
        <f>IF(ISNA(VLOOKUP($A19,'[2]1516 Exp_Rev Access'!$F$7:$GB$306,89,FALSE)),"",VLOOKUP($A19,'[2]1516 Exp_Rev Access'!$F$7:$GB$306,89,FALSE))</f>
        <v>0</v>
      </c>
      <c r="DF19" s="99">
        <f>IF(ISNA(VLOOKUP($A19,'[2]1516 Exp_Rev Access'!$F$7:$GB$306,90,FALSE)),"",VLOOKUP($A19,'[2]1516 Exp_Rev Access'!$F$7:$GB$306,90,FALSE))</f>
        <v>0</v>
      </c>
      <c r="DG19" s="99">
        <f>IF(ISNA(VLOOKUP($A19,'[2]1516 Exp_Rev Access'!$F$7:$GB$306,91,FALSE)),"",VLOOKUP($A19,'[2]1516 Exp_Rev Access'!$F$7:$GB$306,91,FALSE))</f>
        <v>4446.8999999999996</v>
      </c>
      <c r="DH19" s="99">
        <f>IF(ISNA(VLOOKUP($A19,'[2]1516 Exp_Rev Access'!$F$7:$GB$306,92,FALSE)),"",VLOOKUP($A19,'[2]1516 Exp_Rev Access'!$F$7:$GB$306,92,FALSE))</f>
        <v>3215927.17</v>
      </c>
      <c r="DI19" s="99">
        <f>IF(ISNA(VLOOKUP($A19,'[2]1516 Exp_Rev Access'!$F$7:$GB$306,93,FALSE)),"",VLOOKUP($A19,'[2]1516 Exp_Rev Access'!$F$7:$GB$306,93,FALSE))</f>
        <v>0</v>
      </c>
      <c r="DJ19" s="99">
        <f>IF(ISNA(VLOOKUP($A19,'[2]1516 Exp_Rev Access'!$F$7:$GB$306,94,FALSE)),"",VLOOKUP($A19,'[2]1516 Exp_Rev Access'!$F$7:$GB$306,94,FALSE))</f>
        <v>0</v>
      </c>
      <c r="DK19" s="99">
        <f>IF(ISNA(VLOOKUP($A19,'[2]1516 Exp_Rev Access'!$F$7:$GB$306,95,FALSE)),"",VLOOKUP($A19,'[2]1516 Exp_Rev Access'!$F$7:$GB$306,95,FALSE))</f>
        <v>0</v>
      </c>
      <c r="DL19" s="99">
        <f>IF(ISNA(VLOOKUP($A19,'[2]1516 Exp_Rev Access'!$F$7:$GB$306,96,FALSE)),"",VLOOKUP($A19,'[2]1516 Exp_Rev Access'!$F$7:$GB$306,96,FALSE))</f>
        <v>0</v>
      </c>
      <c r="DM19" s="99">
        <f>IF(ISNA(VLOOKUP($A19,'[2]1516 Exp_Rev Access'!$F$7:$GB$306,97,FALSE)),"",VLOOKUP($A19,'[2]1516 Exp_Rev Access'!$F$7:$GB$306,97,FALSE))</f>
        <v>0</v>
      </c>
      <c r="DN19" s="99">
        <f>IF(ISNA(VLOOKUP($A19,'[2]1516 Exp_Rev Access'!$F$7:$GB$306,98,FALSE)),"",VLOOKUP($A19,'[2]1516 Exp_Rev Access'!$F$7:$GB$306,98,FALSE))</f>
        <v>0</v>
      </c>
      <c r="DO19" s="99">
        <f>IF(ISNA(VLOOKUP($A19,'[2]1516 Exp_Rev Access'!$F$7:$GB$306,99,FALSE)),"",VLOOKUP($A19,'[2]1516 Exp_Rev Access'!$F$7:$GB$306,99,FALSE))</f>
        <v>0</v>
      </c>
      <c r="DP19" s="99">
        <f>IF(ISNA(VLOOKUP($A19,'[2]1516 Exp_Rev Access'!$F$7:$GB$306,100,FALSE)),"",VLOOKUP($A19,'[2]1516 Exp_Rev Access'!$F$7:$GB$306,100,FALSE))</f>
        <v>0</v>
      </c>
      <c r="DQ19" s="99">
        <f>IF(ISNA(VLOOKUP($A19,'[2]1516 Exp_Rev Access'!$F$7:$GB$306,101,FALSE)),"",VLOOKUP($A19,'[2]1516 Exp_Rev Access'!$F$7:$GB$306,101,FALSE))</f>
        <v>0</v>
      </c>
      <c r="DR19" s="99">
        <f>IF(ISNA(VLOOKUP($A19,'[2]1516 Exp_Rev Access'!$F$7:$GB$306,102,FALSE)),"",VLOOKUP($A19,'[2]1516 Exp_Rev Access'!$F$7:$GB$306,102,FALSE))</f>
        <v>0</v>
      </c>
      <c r="DS19" s="99">
        <f>IF(ISNA(VLOOKUP($A19,'[2]1516 Exp_Rev Access'!$F$7:$GB$306,103,FALSE)),"",VLOOKUP($A19,'[2]1516 Exp_Rev Access'!$F$7:$GB$306,103,FALSE))</f>
        <v>0</v>
      </c>
      <c r="DT19" s="99">
        <f>IF(ISNA(VLOOKUP($A19,'[2]1516 Exp_Rev Access'!$F$7:$GB$306,104,FALSE)),"",VLOOKUP($A19,'[2]1516 Exp_Rev Access'!$F$7:$GB$306,104,FALSE))</f>
        <v>0</v>
      </c>
      <c r="DU19" s="99">
        <f>IF(ISNA(VLOOKUP($A19,'[2]1516 Exp_Rev Access'!$F$7:$GB$306,105,FALSE)),"",VLOOKUP($A19,'[2]1516 Exp_Rev Access'!$F$7:$GB$306,105,FALSE))</f>
        <v>0</v>
      </c>
      <c r="DV19" s="99">
        <f>IF(ISNA(VLOOKUP($A19,'[2]1516 Exp_Rev Access'!$F$7:$GB$306,106,FALSE)),"",VLOOKUP($A19,'[2]1516 Exp_Rev Access'!$F$7:$GB$306,106,FALSE))</f>
        <v>0</v>
      </c>
      <c r="DW19" s="99">
        <f>IF(ISNA(VLOOKUP($A19,'[2]1516 Exp_Rev Access'!$F$7:$GB$306,107,FALSE)),"",VLOOKUP($A19,'[2]1516 Exp_Rev Access'!$F$7:$GB$306,107,FALSE))</f>
        <v>0</v>
      </c>
      <c r="DX19" s="99">
        <f>IF(ISNA(VLOOKUP($A19,'[2]1516 Exp_Rev Access'!$F$7:$GB$306,108,FALSE)),"",VLOOKUP($A19,'[2]1516 Exp_Rev Access'!$F$7:$GB$306,108,FALSE))</f>
        <v>0</v>
      </c>
      <c r="DY19" s="99">
        <f>IF(ISNA(VLOOKUP($A19,'[2]1516 Exp_Rev Access'!$F$7:$GB$306,109,FALSE)),"",VLOOKUP($A19,'[2]1516 Exp_Rev Access'!$F$7:$GB$306,109,FALSE))</f>
        <v>0</v>
      </c>
      <c r="DZ19" s="99">
        <f>IF(ISNA(VLOOKUP($A19,'[2]1516 Exp_Rev Access'!$F$7:$GB$306,110,FALSE)),"",VLOOKUP($A19,'[2]1516 Exp_Rev Access'!$F$7:$GB$306,110,FALSE))</f>
        <v>0</v>
      </c>
      <c r="EA19" s="99">
        <f>IF(ISNA(VLOOKUP($A19,'[2]1516 Exp_Rev Access'!$F$7:$GB$306,111,FALSE)),"",VLOOKUP($A19,'[2]1516 Exp_Rev Access'!$F$7:$GB$306,111,FALSE))</f>
        <v>0</v>
      </c>
      <c r="EB19" s="99">
        <f>IF(ISNA(VLOOKUP($A19,'[2]1516 Exp_Rev Access'!$F$7:$GB$306,112,FALSE)),"",VLOOKUP($A19,'[2]1516 Exp_Rev Access'!$F$7:$GB$306,112,FALSE))</f>
        <v>0</v>
      </c>
      <c r="EC19" s="99">
        <f>IF(ISNA(VLOOKUP($A19,'[2]1516 Exp_Rev Access'!$F$7:$GB$306,113,FALSE)),"",VLOOKUP($A19,'[2]1516 Exp_Rev Access'!$F$7:$GB$306,113,FALSE))</f>
        <v>0</v>
      </c>
      <c r="ED19" s="99">
        <f>IF(ISNA(VLOOKUP($A19,'[2]1516 Exp_Rev Access'!$F$7:$GB$306,114,FALSE)),"",VLOOKUP($A19,'[2]1516 Exp_Rev Access'!$F$7:$GB$306,114,FALSE))</f>
        <v>0</v>
      </c>
      <c r="EE19" s="99">
        <f>IF(ISNA(VLOOKUP($A19,'[2]1516 Exp_Rev Access'!$F$7:$GB$306,115,FALSE)),"",VLOOKUP($A19,'[2]1516 Exp_Rev Access'!$F$7:$GB$306,115,FALSE))</f>
        <v>0</v>
      </c>
      <c r="EF19" s="99">
        <f>IF(ISNA(VLOOKUP($A19,'[2]1516 Exp_Rev Access'!$F$7:$GB$306,116,FALSE)),"",VLOOKUP($A19,'[2]1516 Exp_Rev Access'!$F$7:$GB$306,116,FALSE))</f>
        <v>35703</v>
      </c>
      <c r="EG19" s="99">
        <f>IF(ISNA(VLOOKUP($A19,'[2]1516 Exp_Rev Access'!$F$7:$GB$306,117,FALSE)),"",VLOOKUP($A19,'[2]1516 Exp_Rev Access'!$F$7:$GB$306,117,FALSE))</f>
        <v>0</v>
      </c>
      <c r="EH19" s="99">
        <f>IF(ISNA(VLOOKUP($A19,'[2]1516 Exp_Rev Access'!$F$7:$GB$306,118,FALSE)),"",VLOOKUP($A19,'[2]1516 Exp_Rev Access'!$F$7:$GB$306,118,FALSE))</f>
        <v>0</v>
      </c>
      <c r="EI19" s="99">
        <f>IF(ISNA(VLOOKUP($A19,'[2]1516 Exp_Rev Access'!$F$7:$GB$306,119,FALSE)),"",VLOOKUP($A19,'[2]1516 Exp_Rev Access'!$F$7:$GB$306,119,FALSE))</f>
        <v>0</v>
      </c>
      <c r="EJ19" s="99">
        <f>IF(ISNA(VLOOKUP($A19,'[2]1516 Exp_Rev Access'!$F$7:$GB$306,120,FALSE)),"",VLOOKUP($A19,'[2]1516 Exp_Rev Access'!$F$7:$GB$306,120,FALSE))</f>
        <v>0</v>
      </c>
      <c r="EK19" s="99">
        <f>IF(ISNA(VLOOKUP($A19,'[2]1516 Exp_Rev Access'!$F$7:$GB$306,121,FALSE)),"",VLOOKUP($A19,'[2]1516 Exp_Rev Access'!$F$7:$GB$306,121,FALSE))</f>
        <v>0</v>
      </c>
      <c r="EL19" s="99">
        <f>IF(ISNA(VLOOKUP($A19,'[2]1516 Exp_Rev Access'!$F$7:$GB$306,122,FALSE)),"",VLOOKUP($A19,'[2]1516 Exp_Rev Access'!$F$7:$GB$306,122,FALSE))</f>
        <v>0</v>
      </c>
      <c r="EM19" s="99">
        <f>IF(ISNA(VLOOKUP($A19,'[2]1516 Exp_Rev Access'!$F$7:$GB$306,123,FALSE)),"",VLOOKUP($A19,'[2]1516 Exp_Rev Access'!$F$7:$GB$306,123,FALSE))</f>
        <v>7500</v>
      </c>
      <c r="EN19" s="99">
        <f>IF(ISNA(VLOOKUP($A19,'[2]1516 Exp_Rev Access'!$F$7:$GB$306,124,FALSE)),"",VLOOKUP($A19,'[2]1516 Exp_Rev Access'!$F$7:$GB$306,124,FALSE))</f>
        <v>0</v>
      </c>
      <c r="EO19" s="99">
        <f>IF(ISNA(VLOOKUP($A19,'[2]1516 Exp_Rev Access'!$F$7:$GB$306,125,FALSE)),"",VLOOKUP($A19,'[2]1516 Exp_Rev Access'!$F$7:$GB$306,125,FALSE))</f>
        <v>0</v>
      </c>
      <c r="EP19" s="99">
        <f>IF(ISNA(VLOOKUP($A19,'[2]1516 Exp_Rev Access'!$F$7:$GB$306,126,FALSE)),"",VLOOKUP($A19,'[2]1516 Exp_Rev Access'!$F$7:$GB$306,126,FALSE))</f>
        <v>0</v>
      </c>
      <c r="EQ19" s="99">
        <f>IF(ISNA(VLOOKUP($A19,'[2]1516 Exp_Rev Access'!$F$7:$GB$306,127,FALSE)),"",VLOOKUP($A19,'[2]1516 Exp_Rev Access'!$F$7:$GB$306,127,FALSE))</f>
        <v>0</v>
      </c>
      <c r="ER19" s="99">
        <f>IF(ISNA(VLOOKUP($A19,'[2]1516 Exp_Rev Access'!$F$7:$GB$306,128,FALSE)),"",VLOOKUP($A19,'[2]1516 Exp_Rev Access'!$F$7:$GB$306,128,FALSE))</f>
        <v>0</v>
      </c>
      <c r="ES19" s="99">
        <f>IF(ISNA(VLOOKUP($A19,'[2]1516 Exp_Rev Access'!$F$7:$GB$306,129,FALSE)),"",VLOOKUP($A19,'[2]1516 Exp_Rev Access'!$F$7:$GB$306,129,FALSE))</f>
        <v>0</v>
      </c>
      <c r="ET19" s="99">
        <f>IF(ISNA(VLOOKUP($A19,'[2]1516 Exp_Rev Access'!$F$7:$GB$306,130,FALSE)),"",VLOOKUP($A19,'[2]1516 Exp_Rev Access'!$F$7:$GB$306,130,FALSE))</f>
        <v>0</v>
      </c>
      <c r="EU19" s="99">
        <f>IF(ISNA(VLOOKUP($A19,'[2]1516 Exp_Rev Access'!$F$7:$GB$306,131,FALSE)),"",VLOOKUP($A19,'[2]1516 Exp_Rev Access'!$F$7:$GB$306,131,FALSE))</f>
        <v>217451.77</v>
      </c>
      <c r="EV19" s="99">
        <f>IF(ISNA(VLOOKUP($A19,'[2]1516 Exp_Rev Access'!$F$7:$GB$306,132,FALSE)),"",VLOOKUP($A19,'[2]1516 Exp_Rev Access'!$F$7:$GB$306,132,FALSE))</f>
        <v>0</v>
      </c>
      <c r="EW19" s="99">
        <f>IF(ISNA(VLOOKUP($A19,'[2]1516 Exp_Rev Access'!$F$7:$GB$306,133,FALSE)),"",VLOOKUP($A19,'[2]1516 Exp_Rev Access'!$F$7:$GB$306,133,FALSE))</f>
        <v>0</v>
      </c>
      <c r="EX19" s="99">
        <f>IF(ISNA(VLOOKUP($A19,'[2]1516 Exp_Rev Access'!$F$7:$GB$306,134,FALSE)),"",VLOOKUP($A19,'[2]1516 Exp_Rev Access'!$F$7:$GB$306,134,FALSE))</f>
        <v>0</v>
      </c>
      <c r="EY19" s="99">
        <f>IF(ISNA(VLOOKUP($A19,'[2]1516 Exp_Rev Access'!$F$7:$GB$306,135,FALSE)),"",VLOOKUP($A19,'[2]1516 Exp_Rev Access'!$F$7:$GB$306,135,FALSE))</f>
        <v>0</v>
      </c>
      <c r="EZ19" s="99">
        <f>IF(ISNA(VLOOKUP($A19,'[2]1516 Exp_Rev Access'!$F$7:$GB$306,136,FALSE)),"",VLOOKUP($A19,'[2]1516 Exp_Rev Access'!$F$7:$GB$306,136,FALSE))</f>
        <v>0</v>
      </c>
      <c r="FA19" s="99">
        <f>IF(ISNA(VLOOKUP($A19,'[2]1516 Exp_Rev Access'!$F$7:$GB$306,137,FALSE)),"",VLOOKUP($A19,'[2]1516 Exp_Rev Access'!$F$7:$GB$306,137,FALSE))</f>
        <v>0</v>
      </c>
      <c r="FB19" s="99">
        <f>IF(ISNA(VLOOKUP($A19,'[2]1516 Exp_Rev Access'!$F$7:$GB$306,138,FALSE)),"",VLOOKUP($A19,'[2]1516 Exp_Rev Access'!$F$7:$GB$306,138,FALSE))</f>
        <v>0</v>
      </c>
      <c r="FC19" s="99">
        <f>IF(ISNA(VLOOKUP($A19,'[2]1516 Exp_Rev Access'!$F$7:$GB$306,139,FALSE)),"",VLOOKUP($A19,'[2]1516 Exp_Rev Access'!$F$7:$GB$306,139,FALSE))</f>
        <v>0</v>
      </c>
      <c r="FD19" s="99">
        <f>IF(ISNA(VLOOKUP($A19,'[2]1516 Exp_Rev Access'!$F$7:$FS$306,140,FALSE)),"",VLOOKUP($A19,'[2]1516 Exp_Rev Access'!$F$7:$FS$306,140,FALSE))</f>
        <v>0</v>
      </c>
      <c r="FE19" s="99">
        <f>IF(ISNA(VLOOKUP($A19,'[2]1516 Exp_Rev Access'!$F$7:$FS$306,141,FALSE)),"",VLOOKUP($A19,'[2]1516 Exp_Rev Access'!$F$7:$FS$306,141,FALSE))</f>
        <v>0</v>
      </c>
      <c r="FF19" s="99">
        <f>IF(ISNA(VLOOKUP($A19,'[2]1516 Exp_Rev Access'!$F$7:$FS$306,142,FALSE)),"",VLOOKUP($A19,'[2]1516 Exp_Rev Access'!$F$7:$FS$306,142,FALSE))</f>
        <v>0</v>
      </c>
      <c r="FG19" s="99">
        <f>IF(ISNA(VLOOKUP($A19,'[2]1516 Exp_Rev Access'!$F$7:$FS$306,143,FALSE)),"",VLOOKUP($A19,'[2]1516 Exp_Rev Access'!$F$7:$FS$306,143,FALSE))</f>
        <v>0</v>
      </c>
      <c r="FH19" s="99">
        <f>IF(ISNA(VLOOKUP($A19,'[2]1516 Exp_Rev Access'!$F$7:$FS$306,144,FALSE)),"",VLOOKUP($A19,'[2]1516 Exp_Rev Access'!$F$7:$FS$306,144,FALSE))</f>
        <v>0</v>
      </c>
      <c r="FI19" s="99">
        <f>IF(ISNA(VLOOKUP($A19,'[2]1516 Exp_Rev Access'!$F$7:$FS$306,145,FALSE)),"",VLOOKUP($A19,'[2]1516 Exp_Rev Access'!$F$7:$FS$306,145,FALSE))</f>
        <v>0</v>
      </c>
      <c r="FJ19" s="99">
        <f>IF(ISNA(VLOOKUP($A19,'[2]1516 Exp_Rev Access'!$F$7:$FS$306,146,FALSE)),"",VLOOKUP($A19,'[2]1516 Exp_Rev Access'!$F$7:$FS$306,146,FALSE))</f>
        <v>0</v>
      </c>
      <c r="FK19" s="99">
        <f>IF(ISNA(VLOOKUP($A19,'[2]1516 Exp_Rev Access'!$F$7:$FS$306,147,FALSE)),"",VLOOKUP($A19,'[2]1516 Exp_Rev Access'!$F$7:$FS$306,147,FALSE))</f>
        <v>0</v>
      </c>
      <c r="FL19" s="99">
        <f>IF(ISNA(VLOOKUP($A19,'[2]1516 Exp_Rev Access'!$F$7:$FS$306,148,FALSE)),"",VLOOKUP($A19,'[2]1516 Exp_Rev Access'!$F$7:$FS$306,148,FALSE))</f>
        <v>0</v>
      </c>
      <c r="FM19" s="99">
        <f>IF(ISNA(VLOOKUP($A19,'[2]1516 Exp_Rev Access'!$F$7:$FS$306,149,FALSE)),"",VLOOKUP($A19,'[2]1516 Exp_Rev Access'!$F$7:$FS$306,149,FALSE))</f>
        <v>0</v>
      </c>
      <c r="FN19" s="99">
        <f>IF(ISNA(VLOOKUP($A19,'[2]1516 Exp_Rev Access'!$F$7:$FS$306,150,FALSE)),"",VLOOKUP($A19,'[2]1516 Exp_Rev Access'!$F$7:$FS$306,150,FALSE))</f>
        <v>0</v>
      </c>
      <c r="FO19" s="99">
        <f>IF(ISNA(VLOOKUP($A19,'[2]1516 Exp_Rev Access'!$F$7:$FS$306,151,FALSE)),"",VLOOKUP($A19,'[2]1516 Exp_Rev Access'!$F$7:$FS$306,151,FALSE))</f>
        <v>0</v>
      </c>
      <c r="FP19" s="99">
        <f>IF(ISNA(VLOOKUP($A19,'[2]1516 Exp_Rev Access'!$F$7:$FS$306,152,FALSE)),"",VLOOKUP($A19,'[2]1516 Exp_Rev Access'!$F$7:$FS$306,152,FALSE))</f>
        <v>0</v>
      </c>
      <c r="FQ19" s="99">
        <f>IF(ISNA(VLOOKUP($A19,'[2]1516 Exp_Rev Access'!$F$7:$FS$306,153,FALSE)),"",VLOOKUP($A19,'[2]1516 Exp_Rev Access'!$F$7:$FS$306,153,FALSE))</f>
        <v>419460.99</v>
      </c>
      <c r="FR19" s="101">
        <f t="shared" si="33"/>
        <v>12176049.189999999</v>
      </c>
      <c r="FS19" s="72">
        <f t="shared" si="34"/>
        <v>5.047949177715675E-2</v>
      </c>
      <c r="FT19" s="94">
        <f t="shared" si="35"/>
        <v>589.27791436339749</v>
      </c>
      <c r="FU19" s="99">
        <f>IF(ISNA(VLOOKUP($A19,'[2]1516 Exp_Rev Access'!$F$7:$GB$306,154,FALSE)),"",VLOOKUP($A19,'[2]1516 Exp_Rev Access'!$F$7:$GB$306,154,FALSE))</f>
        <v>0</v>
      </c>
      <c r="FV19" s="99">
        <f>IF(ISNA(VLOOKUP($A19,'[2]1516 Exp_Rev Access'!$F$7:$GB$306,155,FALSE)),"",VLOOKUP($A19,'[2]1516 Exp_Rev Access'!$F$7:$GB$306,155,FALSE))</f>
        <v>1793898.73</v>
      </c>
      <c r="FW19" s="99">
        <f>IF(ISNA(VLOOKUP($A19,'[2]1516 Exp_Rev Access'!$F$7:$GB$306,156,FALSE)),"",VLOOKUP($A19,'[2]1516 Exp_Rev Access'!$F$7:$GB$306,156,FALSE))</f>
        <v>0</v>
      </c>
      <c r="FX19" s="99">
        <f>IF(ISNA(VLOOKUP($A19,'[2]1516 Exp_Rev Access'!$F$7:$GB$306,157,FALSE)),"",VLOOKUP($A19,'[2]1516 Exp_Rev Access'!$F$7:$GB$306,157,FALSE))</f>
        <v>0</v>
      </c>
      <c r="FY19" s="99">
        <f>IF(ISNA(VLOOKUP($A19,'[2]1516 Exp_Rev Access'!$F$7:$GB$306,158,FALSE)),"",VLOOKUP($A19,'[2]1516 Exp_Rev Access'!$F$7:$GB$306,158,FALSE))</f>
        <v>0</v>
      </c>
      <c r="FZ19" s="99">
        <f>IF(ISNA(VLOOKUP($A19,'[2]1516 Exp_Rev Access'!$F$7:$GB$306,159,FALSE)),"",VLOOKUP($A19,'[2]1516 Exp_Rev Access'!$F$7:$GB$306,159,FALSE))</f>
        <v>7043</v>
      </c>
      <c r="GA19" s="99">
        <f>IF(ISNA(VLOOKUP($A19,'[2]1516 Exp_Rev Access'!$F$7:$GB$306,160,FALSE)),"",VLOOKUP($A19,'[2]1516 Exp_Rev Access'!$F$7:$GB$306,160,FALSE))</f>
        <v>0</v>
      </c>
      <c r="GB19" s="99">
        <f>IF(ISNA(VLOOKUP($A19,'[2]1516 Exp_Rev Access'!$F$7:$GB$306,161,FALSE)),"",VLOOKUP($A19,'[2]1516 Exp_Rev Access'!$F$7:$GB$306,161,FALSE))</f>
        <v>0</v>
      </c>
      <c r="GC19" s="99">
        <f>IF(ISNA(VLOOKUP($A19,'[2]1516 Exp_Rev Access'!$F$7:$GB$306,162,FALSE)),"",VLOOKUP($A19,'[2]1516 Exp_Rev Access'!$F$7:$GB$306,162,FALSE))</f>
        <v>960</v>
      </c>
      <c r="GD19" s="99">
        <f>IF(ISNA(VLOOKUP($A19,'[2]1516 Exp_Rev Access'!$F$7:$GB$306,163,FALSE)),"",VLOOKUP($A19,'[2]1516 Exp_Rev Access'!$F$7:$GB$306,163,FALSE))</f>
        <v>0</v>
      </c>
      <c r="GE19" s="99">
        <f>IF(ISNA(VLOOKUP($A19,'[2]1516 Exp_Rev Access'!$F$7:$GB$306,164,FALSE)),"",VLOOKUP($A19,'[2]1516 Exp_Rev Access'!$F$7:$GB$306,164,FALSE))</f>
        <v>995286.92</v>
      </c>
      <c r="GF19" s="99">
        <f>IF(ISNA(VLOOKUP($A19,'[2]1516 Exp_Rev Access'!$F$7:$GB$306,165,FALSE)),"",VLOOKUP($A19,'[2]1516 Exp_Rev Access'!$F$7:$GB$306,165,FALSE))</f>
        <v>0</v>
      </c>
      <c r="GG19" s="99">
        <f>IF(ISNA(VLOOKUP($A19,'[2]1516 Exp_Rev Access'!$F$7:$GB$306,166,FALSE)),"",VLOOKUP($A19,'[2]1516 Exp_Rev Access'!$F$7:$GB$306,166,FALSE))</f>
        <v>0</v>
      </c>
      <c r="GH19" s="99">
        <f>IF(ISNA(VLOOKUP($A19,'[2]1516 Exp_Rev Access'!$F$7:$GB$306,167,FALSE)),"",VLOOKUP($A19,'[2]1516 Exp_Rev Access'!$F$7:$GB$306,167,FALSE))</f>
        <v>0</v>
      </c>
      <c r="GI19" s="99">
        <f>IF(ISNA(VLOOKUP($A19,'[2]1516 Exp_Rev Access'!$F$7:$GB$306,168,FALSE)),"",VLOOKUP($A19,'[2]1516 Exp_Rev Access'!$F$7:$GB$306,168,FALSE))</f>
        <v>0</v>
      </c>
      <c r="GJ19" s="99">
        <f>IF(ISNA(VLOOKUP($A19,'[2]1516 Exp_Rev Access'!$F$7:$GB$306,169,FALSE)),"",VLOOKUP($A19,'[2]1516 Exp_Rev Access'!$F$7:$GB$306,169,FALSE))</f>
        <v>0</v>
      </c>
      <c r="GK19" s="99">
        <f>IF(ISNA(VLOOKUP($A19,'[2]1516 Exp_Rev Access'!$F$7:$GB$306,170,FALSE)),"",VLOOKUP($A19,'[2]1516 Exp_Rev Access'!$F$7:$GB$306,170,FALSE))</f>
        <v>5160</v>
      </c>
      <c r="GL19" s="99">
        <f>IF(ISNA(VLOOKUP($A19,'[2]1516 Exp_Rev Access'!$F$7:$GB$306,171,FALSE)),"",VLOOKUP($A19,'[2]1516 Exp_Rev Access'!$F$7:$GB$306,171,FALSE))</f>
        <v>0</v>
      </c>
      <c r="GM19" s="99">
        <f>IF(ISNA(VLOOKUP($A19,'[2]1516 Exp_Rev Access'!$F$7:$GB$306,172,FALSE)),"",VLOOKUP($A19,'[2]1516 Exp_Rev Access'!$F$7:$GB$306,172,FALSE))</f>
        <v>0</v>
      </c>
      <c r="GN19" s="99">
        <f>IF(ISNA(VLOOKUP($A19,'[2]1516 Exp_Rev Access'!$F$7:$GB$306,173,FALSE)),"",VLOOKUP($A19,'[2]1516 Exp_Rev Access'!$F$7:$GB$306,173,FALSE))</f>
        <v>0</v>
      </c>
      <c r="GO19" s="99">
        <f>IF(ISNA(VLOOKUP($A19,'[2]1516 Exp_Rev Access'!$F$7:$GB$306,174,FALSE)),"",VLOOKUP($A19,'[2]1516 Exp_Rev Access'!$F$7:$GB$306,174,FALSE))</f>
        <v>0</v>
      </c>
      <c r="GP19" s="99">
        <f>IF(ISNA(VLOOKUP($A19,'[2]1516 Exp_Rev Access'!$F$7:$GB$306,175,FALSE)),"",VLOOKUP($A19,'[2]1516 Exp_Rev Access'!$F$7:$GB$306,175,FALSE))</f>
        <v>0</v>
      </c>
      <c r="GQ19" s="99">
        <f>IF(ISNA(VLOOKUP($A19,'[2]1516 Exp_Rev Access'!$F$7:$GB$306,176,FALSE)),"",VLOOKUP($A19,'[2]1516 Exp_Rev Access'!$F$7:$GB$306,176,FALSE))</f>
        <v>26031.73</v>
      </c>
      <c r="GR19" s="99">
        <f>IF(ISNA(VLOOKUP($A19,'[2]1516 Exp_Rev Access'!$F$7:$GB$306,177,FALSE)),"",VLOOKUP($A19,'[2]1516 Exp_Rev Access'!$F$7:$GB$306,177,FALSE))</f>
        <v>0</v>
      </c>
      <c r="GS19" s="99">
        <f>IF(ISNA(VLOOKUP($A19,'[2]1516 Exp_Rev Access'!$F$7:$GB$306,178,FALSE)),"",VLOOKUP($A19,'[2]1516 Exp_Rev Access'!$F$7:$GB$306,178,FALSE))</f>
        <v>1327939.51</v>
      </c>
      <c r="GT19" s="101">
        <f t="shared" si="36"/>
        <v>4156319.8899999997</v>
      </c>
      <c r="GU19" s="72">
        <f t="shared" si="37"/>
        <v>1.7231280231916349E-2</v>
      </c>
      <c r="GV19" s="84">
        <f t="shared" si="38"/>
        <v>201.15125012946058</v>
      </c>
      <c r="GW19" s="85"/>
      <c r="GX19" s="85"/>
    </row>
    <row r="20" spans="1:207" ht="12" customHeight="1" x14ac:dyDescent="0.2">
      <c r="A20" s="104">
        <f>COUNTA(A9:A19)</f>
        <v>11</v>
      </c>
      <c r="B20" s="78" t="s">
        <v>196</v>
      </c>
      <c r="C20" s="58">
        <f>SUM(C9:C19)</f>
        <v>302853.75</v>
      </c>
      <c r="D20" s="59">
        <f>SUM(D9:D19)</f>
        <v>3649035362.7399998</v>
      </c>
      <c r="E20" s="105">
        <f>SUM(E9:E19)</f>
        <v>3649035362.7399998</v>
      </c>
      <c r="F20" s="58">
        <f t="shared" si="17"/>
        <v>0</v>
      </c>
      <c r="G20" s="58">
        <f>SUM(G9:G19)</f>
        <v>768308468.37</v>
      </c>
      <c r="H20" s="58">
        <f>SUM(H9:H19)</f>
        <v>0</v>
      </c>
      <c r="I20" s="58">
        <f t="shared" ref="I20:M20" si="39">SUM(I9:I19)</f>
        <v>0</v>
      </c>
      <c r="J20" s="58">
        <f t="shared" si="39"/>
        <v>5081.74</v>
      </c>
      <c r="K20" s="58">
        <f t="shared" si="39"/>
        <v>0</v>
      </c>
      <c r="L20" s="58">
        <f t="shared" si="39"/>
        <v>0</v>
      </c>
      <c r="M20" s="58">
        <f t="shared" si="39"/>
        <v>768313550.1099999</v>
      </c>
      <c r="N20" s="62">
        <f t="shared" si="19"/>
        <v>0.21055250874112824</v>
      </c>
      <c r="O20" s="63">
        <f t="shared" si="20"/>
        <v>2536.9127841738791</v>
      </c>
      <c r="P20" s="60">
        <f>SUM(P9:P19)</f>
        <v>19819623.890000004</v>
      </c>
      <c r="Q20" s="60">
        <f t="shared" ref="Q20:AL20" si="40">SUM(Q9:Q19)</f>
        <v>0</v>
      </c>
      <c r="R20" s="60">
        <f t="shared" si="40"/>
        <v>15033.84</v>
      </c>
      <c r="S20" s="60">
        <f t="shared" si="40"/>
        <v>78543.59</v>
      </c>
      <c r="T20" s="60">
        <f t="shared" si="40"/>
        <v>380965.5</v>
      </c>
      <c r="U20" s="60">
        <f t="shared" si="40"/>
        <v>642110.68999999994</v>
      </c>
      <c r="V20" s="60">
        <f t="shared" si="40"/>
        <v>1350</v>
      </c>
      <c r="W20" s="60">
        <f t="shared" si="40"/>
        <v>3438870.1100000003</v>
      </c>
      <c r="X20" s="60">
        <f t="shared" si="40"/>
        <v>7938506.3599999985</v>
      </c>
      <c r="Y20" s="60">
        <f t="shared" si="40"/>
        <v>369412.3</v>
      </c>
      <c r="Z20" s="60">
        <f t="shared" si="40"/>
        <v>157727.67999999999</v>
      </c>
      <c r="AA20" s="60">
        <f t="shared" si="40"/>
        <v>0</v>
      </c>
      <c r="AB20" s="60">
        <f t="shared" si="40"/>
        <v>1418149.5899999999</v>
      </c>
      <c r="AC20" s="60">
        <f t="shared" si="40"/>
        <v>28096558.130000003</v>
      </c>
      <c r="AD20" s="60">
        <f t="shared" si="40"/>
        <v>2890884.85</v>
      </c>
      <c r="AE20" s="60">
        <f t="shared" si="40"/>
        <v>0</v>
      </c>
      <c r="AF20" s="60">
        <f t="shared" si="40"/>
        <v>12354139.569999998</v>
      </c>
      <c r="AG20" s="60">
        <f t="shared" si="40"/>
        <v>560872.5</v>
      </c>
      <c r="AH20" s="60">
        <f t="shared" si="40"/>
        <v>8659431.2300000004</v>
      </c>
      <c r="AI20" s="60">
        <f t="shared" si="40"/>
        <v>2008407.9</v>
      </c>
      <c r="AJ20" s="60">
        <f t="shared" si="40"/>
        <v>13560299.059999999</v>
      </c>
      <c r="AK20" s="60">
        <f t="shared" si="40"/>
        <v>2928365.4000000004</v>
      </c>
      <c r="AL20" s="60">
        <f t="shared" si="40"/>
        <v>105319252.19000001</v>
      </c>
      <c r="AM20" s="62">
        <f t="shared" si="22"/>
        <v>2.8862217468596289E-2</v>
      </c>
      <c r="AN20" s="64">
        <f t="shared" si="23"/>
        <v>347.75614365019425</v>
      </c>
      <c r="AO20" s="60">
        <f>SUM(AO9:AO19)</f>
        <v>1811479118.76</v>
      </c>
      <c r="AP20" s="60">
        <f t="shared" ref="AP20:AT20" si="41">SUM(AP9:AP19)</f>
        <v>57482923.140000001</v>
      </c>
      <c r="AQ20" s="60">
        <f t="shared" si="41"/>
        <v>77761436.799999997</v>
      </c>
      <c r="AR20" s="60">
        <f t="shared" si="41"/>
        <v>11056.56</v>
      </c>
      <c r="AS20" s="60">
        <f t="shared" si="41"/>
        <v>0</v>
      </c>
      <c r="AT20" s="60">
        <f t="shared" si="41"/>
        <v>1946734535.26</v>
      </c>
      <c r="AU20" s="62">
        <f t="shared" si="25"/>
        <v>0.53349292120814895</v>
      </c>
      <c r="AV20" s="64">
        <f t="shared" si="26"/>
        <v>6427.9690618326504</v>
      </c>
      <c r="AW20" s="60">
        <f>SUM(AW9:AW19)</f>
        <v>272536.61000000004</v>
      </c>
      <c r="AX20" s="60">
        <f t="shared" ref="AX20:BU20" si="42">SUM(AX9:AX19)</f>
        <v>235707403.06999999</v>
      </c>
      <c r="AY20" s="60">
        <f t="shared" si="42"/>
        <v>15266686.609999998</v>
      </c>
      <c r="AZ20" s="60">
        <f t="shared" si="42"/>
        <v>0</v>
      </c>
      <c r="BA20" s="60">
        <f t="shared" si="42"/>
        <v>0</v>
      </c>
      <c r="BB20" s="60">
        <f t="shared" si="42"/>
        <v>62127157.859999999</v>
      </c>
      <c r="BC20" s="60">
        <f t="shared" si="42"/>
        <v>1490872.59</v>
      </c>
      <c r="BD20" s="60">
        <f t="shared" si="42"/>
        <v>22938429.379999999</v>
      </c>
      <c r="BE20" s="60">
        <f t="shared" si="42"/>
        <v>198124.27000000002</v>
      </c>
      <c r="BF20" s="60">
        <f t="shared" si="42"/>
        <v>36558012.140000001</v>
      </c>
      <c r="BG20" s="60">
        <f t="shared" si="42"/>
        <v>2965297.9299999997</v>
      </c>
      <c r="BH20" s="60">
        <f t="shared" si="42"/>
        <v>41127.03</v>
      </c>
      <c r="BI20" s="60">
        <f t="shared" si="42"/>
        <v>1632004.83</v>
      </c>
      <c r="BJ20" s="60">
        <f t="shared" si="42"/>
        <v>121741959.2</v>
      </c>
      <c r="BK20" s="60">
        <f t="shared" si="42"/>
        <v>514271.76999999996</v>
      </c>
      <c r="BL20" s="60">
        <f t="shared" si="42"/>
        <v>115962.01</v>
      </c>
      <c r="BM20" s="60">
        <f t="shared" si="42"/>
        <v>0</v>
      </c>
      <c r="BN20" s="60">
        <f t="shared" si="42"/>
        <v>0</v>
      </c>
      <c r="BO20" s="60">
        <f t="shared" si="42"/>
        <v>0</v>
      </c>
      <c r="BP20" s="60">
        <f t="shared" si="42"/>
        <v>1553482.0399999998</v>
      </c>
      <c r="BQ20" s="60">
        <f t="shared" si="42"/>
        <v>0</v>
      </c>
      <c r="BR20" s="60">
        <f t="shared" si="42"/>
        <v>677076.83</v>
      </c>
      <c r="BS20" s="60">
        <f t="shared" si="42"/>
        <v>0</v>
      </c>
      <c r="BT20" s="60">
        <f t="shared" si="42"/>
        <v>0</v>
      </c>
      <c r="BU20" s="60">
        <f t="shared" si="42"/>
        <v>503800404.16999996</v>
      </c>
      <c r="BV20" s="62">
        <f t="shared" si="28"/>
        <v>0.1380639961218969</v>
      </c>
      <c r="BW20" s="64">
        <f t="shared" si="29"/>
        <v>1663.5105365873792</v>
      </c>
      <c r="BX20" s="60">
        <f>SUM(BX9:BX19)</f>
        <v>314405.14</v>
      </c>
      <c r="BY20" s="60">
        <f t="shared" ref="BY20:CC20" si="43">SUM(BY9:BY19)</f>
        <v>34699.990000000005</v>
      </c>
      <c r="BZ20" s="60">
        <f t="shared" si="43"/>
        <v>19110.489999999998</v>
      </c>
      <c r="CA20" s="60">
        <f t="shared" si="43"/>
        <v>0</v>
      </c>
      <c r="CB20" s="60">
        <f t="shared" si="43"/>
        <v>166668.81</v>
      </c>
      <c r="CC20" s="60">
        <f t="shared" si="43"/>
        <v>1483995.5</v>
      </c>
      <c r="CD20" s="61">
        <f>SUM(CD9:CD19)</f>
        <v>2018879.9300000002</v>
      </c>
      <c r="CE20" s="62">
        <f t="shared" si="31"/>
        <v>5.5326400796621962E-4</v>
      </c>
      <c r="CF20" s="65">
        <f t="shared" si="32"/>
        <v>6.6661876565834177</v>
      </c>
      <c r="CG20" s="60">
        <f>SUM(CG9:CG19)</f>
        <v>224675.12999999998</v>
      </c>
      <c r="CH20" s="60">
        <f t="shared" ref="CH20:ES20" si="44">SUM(CH9:CH19)</f>
        <v>0</v>
      </c>
      <c r="CI20" s="60">
        <f t="shared" si="44"/>
        <v>0</v>
      </c>
      <c r="CJ20" s="60">
        <f t="shared" si="44"/>
        <v>0</v>
      </c>
      <c r="CK20" s="60">
        <f t="shared" si="44"/>
        <v>0</v>
      </c>
      <c r="CL20" s="60">
        <f t="shared" si="44"/>
        <v>0</v>
      </c>
      <c r="CM20" s="60">
        <f t="shared" si="44"/>
        <v>0</v>
      </c>
      <c r="CN20" s="60">
        <f t="shared" si="44"/>
        <v>9258.39</v>
      </c>
      <c r="CO20" s="60">
        <f t="shared" si="44"/>
        <v>0</v>
      </c>
      <c r="CP20" s="60">
        <f t="shared" si="44"/>
        <v>65980630.539999992</v>
      </c>
      <c r="CQ20" s="60">
        <f t="shared" si="44"/>
        <v>0</v>
      </c>
      <c r="CR20" s="60">
        <f t="shared" si="44"/>
        <v>1987387.9400000002</v>
      </c>
      <c r="CS20" s="60">
        <f t="shared" si="44"/>
        <v>150203.21000000002</v>
      </c>
      <c r="CT20" s="60">
        <f t="shared" si="44"/>
        <v>69726255.890000015</v>
      </c>
      <c r="CU20" s="60">
        <f t="shared" si="44"/>
        <v>10951026.09</v>
      </c>
      <c r="CV20" s="60">
        <f t="shared" si="44"/>
        <v>90213.93</v>
      </c>
      <c r="CW20" s="60">
        <f t="shared" si="44"/>
        <v>0</v>
      </c>
      <c r="CX20" s="60">
        <f t="shared" si="44"/>
        <v>452362.79</v>
      </c>
      <c r="CY20" s="60">
        <f t="shared" si="44"/>
        <v>0</v>
      </c>
      <c r="CZ20" s="60">
        <f t="shared" si="44"/>
        <v>486197.91</v>
      </c>
      <c r="DA20" s="60">
        <f t="shared" si="44"/>
        <v>4355273.07</v>
      </c>
      <c r="DB20" s="60">
        <f t="shared" si="44"/>
        <v>0</v>
      </c>
      <c r="DC20" s="60">
        <f t="shared" si="44"/>
        <v>0</v>
      </c>
      <c r="DD20" s="60">
        <f t="shared" si="44"/>
        <v>0</v>
      </c>
      <c r="DE20" s="60">
        <f t="shared" si="44"/>
        <v>0</v>
      </c>
      <c r="DF20" s="60">
        <f t="shared" si="44"/>
        <v>412646.43</v>
      </c>
      <c r="DG20" s="60">
        <f t="shared" si="44"/>
        <v>786441.55999999994</v>
      </c>
      <c r="DH20" s="60">
        <f t="shared" si="44"/>
        <v>64449966.359999999</v>
      </c>
      <c r="DI20" s="60">
        <f t="shared" si="44"/>
        <v>0</v>
      </c>
      <c r="DJ20" s="60">
        <f t="shared" si="44"/>
        <v>364501.41000000003</v>
      </c>
      <c r="DK20" s="60">
        <f t="shared" si="44"/>
        <v>0</v>
      </c>
      <c r="DL20" s="60">
        <f t="shared" si="44"/>
        <v>0</v>
      </c>
      <c r="DM20" s="60">
        <f t="shared" si="44"/>
        <v>0</v>
      </c>
      <c r="DN20" s="60">
        <f t="shared" si="44"/>
        <v>0</v>
      </c>
      <c r="DO20" s="60">
        <f t="shared" si="44"/>
        <v>0</v>
      </c>
      <c r="DP20" s="60">
        <f t="shared" si="44"/>
        <v>0</v>
      </c>
      <c r="DQ20" s="60">
        <f t="shared" si="44"/>
        <v>0</v>
      </c>
      <c r="DR20" s="60">
        <f t="shared" si="44"/>
        <v>0</v>
      </c>
      <c r="DS20" s="60">
        <f t="shared" si="44"/>
        <v>0</v>
      </c>
      <c r="DT20" s="60">
        <f t="shared" si="44"/>
        <v>0</v>
      </c>
      <c r="DU20" s="60">
        <f t="shared" si="44"/>
        <v>0</v>
      </c>
      <c r="DV20" s="60">
        <f t="shared" si="44"/>
        <v>0</v>
      </c>
      <c r="DW20" s="60">
        <f t="shared" si="44"/>
        <v>609328.73</v>
      </c>
      <c r="DX20" s="60">
        <f t="shared" si="44"/>
        <v>534731.37</v>
      </c>
      <c r="DY20" s="60">
        <f t="shared" si="44"/>
        <v>0</v>
      </c>
      <c r="DZ20" s="60">
        <f t="shared" si="44"/>
        <v>0</v>
      </c>
      <c r="EA20" s="60">
        <f t="shared" si="44"/>
        <v>0</v>
      </c>
      <c r="EB20" s="60">
        <f t="shared" si="44"/>
        <v>10720277.960000001</v>
      </c>
      <c r="EC20" s="60">
        <f t="shared" si="44"/>
        <v>0</v>
      </c>
      <c r="ED20" s="60">
        <f t="shared" si="44"/>
        <v>0</v>
      </c>
      <c r="EE20" s="60">
        <f t="shared" si="44"/>
        <v>4758</v>
      </c>
      <c r="EF20" s="60">
        <f t="shared" si="44"/>
        <v>767764.88</v>
      </c>
      <c r="EG20" s="60">
        <f t="shared" si="44"/>
        <v>0</v>
      </c>
      <c r="EH20" s="60">
        <f t="shared" si="44"/>
        <v>64856.46</v>
      </c>
      <c r="EI20" s="60">
        <f t="shared" si="44"/>
        <v>0</v>
      </c>
      <c r="EJ20" s="60">
        <f t="shared" si="44"/>
        <v>0</v>
      </c>
      <c r="EK20" s="60">
        <f t="shared" si="44"/>
        <v>0</v>
      </c>
      <c r="EL20" s="60">
        <f t="shared" si="44"/>
        <v>0</v>
      </c>
      <c r="EM20" s="60">
        <f t="shared" si="44"/>
        <v>5354030.3600000013</v>
      </c>
      <c r="EN20" s="60">
        <f t="shared" si="44"/>
        <v>60749.01</v>
      </c>
      <c r="EO20" s="60">
        <f t="shared" si="44"/>
        <v>0</v>
      </c>
      <c r="EP20" s="60">
        <f t="shared" si="44"/>
        <v>0</v>
      </c>
      <c r="EQ20" s="60">
        <f t="shared" si="44"/>
        <v>0</v>
      </c>
      <c r="ER20" s="60">
        <f t="shared" si="44"/>
        <v>0</v>
      </c>
      <c r="ES20" s="60">
        <f t="shared" si="44"/>
        <v>1821912.8800000001</v>
      </c>
      <c r="ET20" s="60">
        <f t="shared" ref="ET20:FQ20" si="45">SUM(ET9:ET19)</f>
        <v>0</v>
      </c>
      <c r="EU20" s="60">
        <f t="shared" si="45"/>
        <v>1522486.7500000002</v>
      </c>
      <c r="EV20" s="60">
        <f t="shared" si="45"/>
        <v>0</v>
      </c>
      <c r="EW20" s="60">
        <f t="shared" si="45"/>
        <v>0</v>
      </c>
      <c r="EX20" s="60">
        <f t="shared" si="45"/>
        <v>0</v>
      </c>
      <c r="EY20" s="60">
        <f t="shared" si="45"/>
        <v>0</v>
      </c>
      <c r="EZ20" s="60">
        <f t="shared" si="45"/>
        <v>0</v>
      </c>
      <c r="FA20" s="60">
        <f t="shared" si="45"/>
        <v>238.08</v>
      </c>
      <c r="FB20" s="60">
        <f t="shared" si="45"/>
        <v>577812.22</v>
      </c>
      <c r="FC20" s="60">
        <f t="shared" si="45"/>
        <v>0</v>
      </c>
      <c r="FD20" s="60">
        <f t="shared" si="45"/>
        <v>0</v>
      </c>
      <c r="FE20" s="60">
        <f t="shared" si="45"/>
        <v>0</v>
      </c>
      <c r="FF20" s="60">
        <f t="shared" si="45"/>
        <v>893544.7</v>
      </c>
      <c r="FG20" s="60">
        <f t="shared" si="45"/>
        <v>0</v>
      </c>
      <c r="FH20" s="60">
        <f t="shared" si="45"/>
        <v>0</v>
      </c>
      <c r="FI20" s="60">
        <f t="shared" si="45"/>
        <v>0</v>
      </c>
      <c r="FJ20" s="60">
        <f t="shared" si="45"/>
        <v>0</v>
      </c>
      <c r="FK20" s="60">
        <f t="shared" si="45"/>
        <v>0</v>
      </c>
      <c r="FL20" s="60">
        <f t="shared" si="45"/>
        <v>3477.08</v>
      </c>
      <c r="FM20" s="60">
        <f t="shared" si="45"/>
        <v>0</v>
      </c>
      <c r="FN20" s="60">
        <f t="shared" si="45"/>
        <v>4176774.84</v>
      </c>
      <c r="FO20" s="60">
        <f t="shared" si="45"/>
        <v>0</v>
      </c>
      <c r="FP20" s="60">
        <f t="shared" si="45"/>
        <v>0</v>
      </c>
      <c r="FQ20" s="60">
        <f t="shared" si="45"/>
        <v>7827727.9799999995</v>
      </c>
      <c r="FR20" s="60">
        <f>SUM(FR9:FR19)</f>
        <v>255367511.94999999</v>
      </c>
      <c r="FS20" s="62">
        <f t="shared" si="34"/>
        <v>6.9982197091740098E-2</v>
      </c>
      <c r="FT20" s="64">
        <f t="shared" si="35"/>
        <v>843.20406120115729</v>
      </c>
      <c r="FU20" s="60">
        <f>SUM(FU9:FU19)</f>
        <v>790026.2</v>
      </c>
      <c r="FV20" s="60">
        <f t="shared" ref="FV20:GT20" si="46">SUM(FV9:FV19)</f>
        <v>7196178.959999999</v>
      </c>
      <c r="FW20" s="60">
        <f t="shared" si="46"/>
        <v>0</v>
      </c>
      <c r="FX20" s="60">
        <f t="shared" si="46"/>
        <v>59302.93</v>
      </c>
      <c r="FY20" s="60">
        <f t="shared" si="46"/>
        <v>158394.99</v>
      </c>
      <c r="FZ20" s="60">
        <f t="shared" si="46"/>
        <v>7043</v>
      </c>
      <c r="GA20" s="60">
        <f t="shared" si="46"/>
        <v>117637.01999999999</v>
      </c>
      <c r="GB20" s="60">
        <f t="shared" si="46"/>
        <v>0</v>
      </c>
      <c r="GC20" s="60">
        <f t="shared" si="46"/>
        <v>162850.09</v>
      </c>
      <c r="GD20" s="60">
        <f t="shared" si="46"/>
        <v>6660</v>
      </c>
      <c r="GE20" s="60">
        <f t="shared" si="46"/>
        <v>16617522.959999999</v>
      </c>
      <c r="GF20" s="60">
        <f t="shared" si="46"/>
        <v>0</v>
      </c>
      <c r="GG20" s="60">
        <f t="shared" si="46"/>
        <v>448821.45</v>
      </c>
      <c r="GH20" s="60">
        <f t="shared" si="46"/>
        <v>153859.04</v>
      </c>
      <c r="GI20" s="60">
        <f t="shared" si="46"/>
        <v>2157.3000000000002</v>
      </c>
      <c r="GJ20" s="60">
        <f t="shared" si="46"/>
        <v>3731419.8200000012</v>
      </c>
      <c r="GK20" s="60">
        <f t="shared" si="46"/>
        <v>1420987.47</v>
      </c>
      <c r="GL20" s="60">
        <f t="shared" si="46"/>
        <v>0</v>
      </c>
      <c r="GM20" s="60">
        <f t="shared" si="46"/>
        <v>0</v>
      </c>
      <c r="GN20" s="60">
        <f t="shared" si="46"/>
        <v>0</v>
      </c>
      <c r="GO20" s="60">
        <f t="shared" si="46"/>
        <v>0</v>
      </c>
      <c r="GP20" s="60">
        <f t="shared" si="46"/>
        <v>258612.67</v>
      </c>
      <c r="GQ20" s="60">
        <f t="shared" si="46"/>
        <v>26031.73</v>
      </c>
      <c r="GR20" s="60">
        <f t="shared" si="46"/>
        <v>4976886.12</v>
      </c>
      <c r="GS20" s="60">
        <f t="shared" si="46"/>
        <v>31346837.380000003</v>
      </c>
      <c r="GT20" s="60">
        <f t="shared" si="46"/>
        <v>67481229.129999995</v>
      </c>
      <c r="GU20" s="62">
        <f t="shared" si="37"/>
        <v>1.8492895360523297E-2</v>
      </c>
      <c r="GV20" s="66">
        <f t="shared" si="38"/>
        <v>222.81787539365121</v>
      </c>
      <c r="GW20" s="85"/>
      <c r="GX20" s="85"/>
    </row>
    <row r="21" spans="1:207" ht="6" customHeight="1" x14ac:dyDescent="0.2">
      <c r="A21" s="104"/>
      <c r="B21" s="57"/>
      <c r="C21" s="58"/>
      <c r="D21" s="86"/>
      <c r="F21" s="80"/>
      <c r="R21" s="89"/>
      <c r="T21" s="89"/>
      <c r="W21" s="89"/>
      <c r="Y21" s="89"/>
      <c r="AA21" s="89"/>
      <c r="AC21" s="89"/>
      <c r="AD21" s="89"/>
      <c r="AF21" s="89"/>
      <c r="AH21" s="89"/>
      <c r="AJ21" s="89"/>
      <c r="AL21" s="92"/>
      <c r="AM21" s="91"/>
      <c r="AN21" s="93"/>
      <c r="AQ21" s="89"/>
      <c r="AS21" s="89"/>
      <c r="AT21" s="94"/>
      <c r="AU21" s="93"/>
      <c r="AW21" s="89"/>
      <c r="AZ21" s="89"/>
      <c r="BA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94"/>
      <c r="BV21" s="93"/>
      <c r="BX21" s="93"/>
      <c r="BZ21" s="89"/>
      <c r="CB21" s="89"/>
      <c r="CC21" s="89"/>
      <c r="CD21" s="94"/>
      <c r="CE21" s="93"/>
      <c r="CG21" s="95"/>
      <c r="CH21" s="52"/>
      <c r="CI21" s="52"/>
      <c r="CJ21" s="52"/>
      <c r="CK21" s="52"/>
      <c r="CL21" s="52"/>
      <c r="CM21" s="52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52"/>
      <c r="DL21" s="52"/>
      <c r="DM21" s="52"/>
      <c r="DN21" s="52"/>
      <c r="DO21" s="52"/>
      <c r="DP21" s="52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52"/>
      <c r="EL21" s="52"/>
      <c r="EM21" s="95"/>
      <c r="EN21" s="95"/>
      <c r="EO21" s="52"/>
      <c r="EP21" s="52"/>
      <c r="EQ21" s="52"/>
      <c r="ER21" s="52"/>
      <c r="ES21" s="52"/>
      <c r="ET21" s="52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4"/>
      <c r="FS21" s="93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53"/>
      <c r="GU21" s="83"/>
      <c r="GV21" s="84"/>
      <c r="GW21" s="85"/>
      <c r="GX21" s="85"/>
    </row>
    <row r="22" spans="1:207" x14ac:dyDescent="0.2">
      <c r="A22" s="104"/>
      <c r="B22" s="78" t="s">
        <v>197</v>
      </c>
      <c r="C22" s="58"/>
      <c r="D22" s="79"/>
      <c r="F22" s="80"/>
      <c r="G22" s="85"/>
      <c r="H22" s="85"/>
      <c r="I22" s="85"/>
      <c r="J22" s="85"/>
      <c r="K22" s="85"/>
      <c r="L22" s="85"/>
      <c r="M22" s="83"/>
      <c r="N22" s="82"/>
      <c r="O22" s="83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3"/>
      <c r="AM22" s="82"/>
      <c r="AN22" s="83"/>
      <c r="AO22" s="85"/>
      <c r="AP22" s="85"/>
      <c r="AQ22" s="85"/>
      <c r="AR22" s="85"/>
      <c r="AS22" s="85"/>
      <c r="AT22" s="83"/>
      <c r="AU22" s="82"/>
      <c r="AV22" s="83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U22" s="83"/>
      <c r="BV22" s="82"/>
      <c r="BW22" s="83"/>
      <c r="BX22" s="83"/>
      <c r="BY22" s="85"/>
      <c r="BZ22" s="85"/>
      <c r="CA22" s="85"/>
      <c r="CB22" s="85"/>
      <c r="CC22" s="85"/>
      <c r="CD22" s="83"/>
      <c r="CE22" s="83"/>
      <c r="CF22" s="83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3"/>
      <c r="FS22" s="72"/>
      <c r="FT22" s="83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3"/>
      <c r="GU22" s="83"/>
      <c r="GV22" s="84"/>
      <c r="GW22" s="85"/>
      <c r="GX22" s="85"/>
    </row>
    <row r="23" spans="1:207" ht="6" customHeight="1" x14ac:dyDescent="0.2">
      <c r="A23" s="104"/>
      <c r="B23" s="57"/>
      <c r="C23" s="58"/>
      <c r="D23" s="86"/>
      <c r="F23" s="80"/>
      <c r="R23" s="89"/>
      <c r="T23" s="89"/>
      <c r="W23" s="89"/>
      <c r="Y23" s="89"/>
      <c r="AA23" s="89"/>
      <c r="AC23" s="89"/>
      <c r="AD23" s="89"/>
      <c r="AF23" s="89"/>
      <c r="AH23" s="89"/>
      <c r="AJ23" s="89"/>
      <c r="AL23" s="92"/>
      <c r="AM23" s="91"/>
      <c r="AN23" s="93"/>
      <c r="AQ23" s="89"/>
      <c r="AS23" s="89"/>
      <c r="AT23" s="94"/>
      <c r="AU23" s="93"/>
      <c r="AW23" s="89"/>
      <c r="AZ23" s="89"/>
      <c r="BA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94"/>
      <c r="BV23" s="93"/>
      <c r="BX23" s="93"/>
      <c r="BZ23" s="89"/>
      <c r="CB23" s="89"/>
      <c r="CC23" s="89"/>
      <c r="CD23" s="94"/>
      <c r="CE23" s="93"/>
      <c r="CG23" s="95"/>
      <c r="CH23" s="52"/>
      <c r="CI23" s="52"/>
      <c r="CJ23" s="52"/>
      <c r="CK23" s="52"/>
      <c r="CL23" s="52"/>
      <c r="CM23" s="52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52"/>
      <c r="DL23" s="52"/>
      <c r="DM23" s="52"/>
      <c r="DN23" s="52"/>
      <c r="DO23" s="52"/>
      <c r="DP23" s="52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52"/>
      <c r="EL23" s="52"/>
      <c r="EM23" s="95"/>
      <c r="EN23" s="95"/>
      <c r="EO23" s="52"/>
      <c r="EP23" s="52"/>
      <c r="EQ23" s="52"/>
      <c r="ER23" s="52"/>
      <c r="ES23" s="52"/>
      <c r="ET23" s="52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4"/>
      <c r="FS23" s="93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53"/>
      <c r="GU23" s="83"/>
      <c r="GV23" s="84"/>
      <c r="GW23" s="85"/>
      <c r="GX23" s="85"/>
    </row>
    <row r="24" spans="1:207" ht="12" customHeight="1" x14ac:dyDescent="0.2">
      <c r="A24" s="96" t="s">
        <v>198</v>
      </c>
      <c r="B24" s="69" t="s">
        <v>199</v>
      </c>
      <c r="C24" s="80">
        <f>IF(ISNA(VLOOKUP($A24,'[2]1516 enrollment_Rev_Exp by size'!$A$6:$G$320,3,FALSE)),"",VLOOKUP($A24,'[2]1516 enrollment_Rev_Exp by size'!$A$6:$G$320,3,FALSE))</f>
        <v>19844.010000000002</v>
      </c>
      <c r="D24" s="97">
        <v>250301521.06</v>
      </c>
      <c r="E24" s="80">
        <f t="shared" ref="E24:E42" si="47">M24+AL24+AT24+BU24+CD24+FR24+GT24</f>
        <v>250301521.06</v>
      </c>
      <c r="F24" s="80">
        <f t="shared" ref="F24:F42" si="48">D24-E24</f>
        <v>0</v>
      </c>
      <c r="G24" s="98">
        <f>IF(ISNA(VLOOKUP($A24,'[2]1516 Exp_Rev Access'!$F$7:$FS$306,2,FALSE)),"",VLOOKUP($A24,'[2]1516 Exp_Rev Access'!$F$7:$FS$306,2,FALSE))</f>
        <v>50703921.68</v>
      </c>
      <c r="H24" s="98">
        <f>IF(ISNA(VLOOKUP($A24,'[2]1516 Exp_Rev Access'!$F$7:$FS$306,3,FALSE)),"",VLOOKUP($A24,'[2]1516 Exp_Rev Access'!$F$7:$FS$306,3,FALSE))</f>
        <v>0</v>
      </c>
      <c r="I24" s="98">
        <f>IF(ISNA(VLOOKUP($A24,'[2]1516 Exp_Rev Access'!$F$7:$FS$306,4,FALSE)),"",VLOOKUP($A24,'[2]1516 Exp_Rev Access'!$F$7:$FS$306,4,FALSE))</f>
        <v>10</v>
      </c>
      <c r="J24" s="98">
        <f>IF(ISNA(VLOOKUP($A24,'[2]1516 Exp_Rev Access'!$F$7:$FS$306,5,FALSE)),"",VLOOKUP($A24,'[2]1516 Exp_Rev Access'!$F$7:$FS$306,5,FALSE))</f>
        <v>0.7</v>
      </c>
      <c r="K24" s="98">
        <f>IF(ISNA(VLOOKUP($A24,'[2]1516 Exp_Rev Access'!$F$7:$FS$306,6,FALSE)),"",VLOOKUP($A24,'[2]1516 Exp_Rev Access'!$F$7:$FS$306,6,FALSE))</f>
        <v>0</v>
      </c>
      <c r="L24" s="98">
        <f>IF(ISNA(VLOOKUP($A24,'[2]1516 Exp_Rev Access'!$F$7:$FS$306,7,FALSE)),"",VLOOKUP($A24,'[2]1516 Exp_Rev Access'!$F$7:$FS$306,7,FALSE))</f>
        <v>0</v>
      </c>
      <c r="M24" s="90">
        <f t="shared" ref="M24:M42" si="49">SUM(G24:L24)</f>
        <v>50703932.380000003</v>
      </c>
      <c r="N24" s="72">
        <f t="shared" ref="N24:N43" si="50">M24/D24</f>
        <v>0.20257141133331633</v>
      </c>
      <c r="O24" s="73">
        <f t="shared" ref="O24:O43" si="51">M24/C24</f>
        <v>2555.1253189249551</v>
      </c>
      <c r="P24" s="99">
        <f>IF(ISNA(VLOOKUP($A24,'[2]1516 Exp_Rev Access'!$F$7:$FS$306,8,FALSE)),"",VLOOKUP($A24,'[2]1516 Exp_Rev Access'!$F$7:$FS$306,8,FALSE))</f>
        <v>537082.49</v>
      </c>
      <c r="Q24" s="99">
        <f>IF(ISNA(VLOOKUP($A24,'[2]1516 Exp_Rev Access'!$F$7:$FS$306,9,FALSE)),"",VLOOKUP($A24,'[2]1516 Exp_Rev Access'!$F$7:$FS$306,9,FALSE))</f>
        <v>0</v>
      </c>
      <c r="R24" s="99">
        <f>IF(ISNA(VLOOKUP($A24,'[2]1516 Exp_Rev Access'!$F$7:$FS$306,10,FALSE)),"",VLOOKUP($A24,'[2]1516 Exp_Rev Access'!$F$7:$FS$306,10,FALSE))</f>
        <v>0</v>
      </c>
      <c r="S24" s="99">
        <f>IF(ISNA(VLOOKUP($A24,'[2]1516 Exp_Rev Access'!$F$7:$FS$306,11,FALSE)),"",VLOOKUP($A24,'[2]1516 Exp_Rev Access'!$F$7:$FS$306,11,FALSE))</f>
        <v>28573</v>
      </c>
      <c r="T24" s="99">
        <f>IF(ISNA(VLOOKUP($A24,'[2]1516 Exp_Rev Access'!$F$7:$FS$306,12,FALSE)),"",VLOOKUP($A24,'[2]1516 Exp_Rev Access'!$F$7:$FS$306,12,FALSE))</f>
        <v>0</v>
      </c>
      <c r="U24" s="99">
        <f>IF(ISNA(VLOOKUP($A24,'[2]1516 Exp_Rev Access'!$F$7:$FS$306,13,FALSE)),"",VLOOKUP($A24,'[2]1516 Exp_Rev Access'!$F$7:$FS$306,13,FALSE))</f>
        <v>17304.75</v>
      </c>
      <c r="V24" s="99">
        <f>IF(ISNA(VLOOKUP($A24,'[2]1516 Exp_Rev Access'!$F$7:$FS$306,14,FALSE)),"",VLOOKUP($A24,'[2]1516 Exp_Rev Access'!$F$7:$FS$306,14,FALSE))</f>
        <v>0</v>
      </c>
      <c r="W24" s="99">
        <f>IF(ISNA(VLOOKUP($A24,'[2]1516 Exp_Rev Access'!$F$7:$FS$306,15,FALSE)),"",VLOOKUP($A24,'[2]1516 Exp_Rev Access'!$F$7:$FS$306,15,FALSE))</f>
        <v>0</v>
      </c>
      <c r="X24" s="99">
        <f>IF(ISNA(VLOOKUP($A24,'[2]1516 Exp_Rev Access'!$F$7:$FS$306,16,FALSE)),"",VLOOKUP($A24,'[2]1516 Exp_Rev Access'!$F$7:$FS$306,16,FALSE))</f>
        <v>581350.30000000005</v>
      </c>
      <c r="Y24" s="99">
        <f>IF(ISNA(VLOOKUP($A24,'[2]1516 Exp_Rev Access'!$F$7:$FS$306,17,FALSE)),"",VLOOKUP($A24,'[2]1516 Exp_Rev Access'!$F$7:$FS$306,17,FALSE))</f>
        <v>0</v>
      </c>
      <c r="Z24" s="99">
        <f>IF(ISNA(VLOOKUP($A24,'[2]1516 Exp_Rev Access'!$F$7:$FS$306,18,FALSE)),"",VLOOKUP($A24,'[2]1516 Exp_Rev Access'!$F$7:$FS$306,18,FALSE))</f>
        <v>155620.14000000001</v>
      </c>
      <c r="AA24" s="99">
        <f>IF(ISNA(VLOOKUP($A24,'[2]1516 Exp_Rev Access'!$F$7:$FS$306,19,FALSE)),"",VLOOKUP($A24,'[2]1516 Exp_Rev Access'!$F$7:$FS$306,19,FALSE))</f>
        <v>0</v>
      </c>
      <c r="AB24" s="99">
        <f>IF(ISNA(VLOOKUP($A24,'[2]1516 Exp_Rev Access'!$F$7:$FS$306,20,FALSE)),"",VLOOKUP($A24,'[2]1516 Exp_Rev Access'!$F$7:$FS$306,20,FALSE))</f>
        <v>73788.97</v>
      </c>
      <c r="AC24" s="99">
        <f>IF(ISNA(VLOOKUP($A24,'[2]1516 Exp_Rev Access'!$F$7:$FS$306,21,FALSE)),"",VLOOKUP($A24,'[2]1516 Exp_Rev Access'!$F$7:$FS$306,21,FALSE))</f>
        <v>980500.26</v>
      </c>
      <c r="AD24" s="99">
        <f>IF(ISNA(VLOOKUP($A24,'[2]1516 Exp_Rev Access'!$F$7:$FS$306,22,FALSE)),"",VLOOKUP($A24,'[2]1516 Exp_Rev Access'!$F$7:$FS$306,22,FALSE))</f>
        <v>126359.65</v>
      </c>
      <c r="AE24" s="99">
        <f>IF(ISNA(VLOOKUP($A24,'[2]1516 Exp_Rev Access'!$F$7:$FS$306,23,FALSE)),"",VLOOKUP($A24,'[2]1516 Exp_Rev Access'!$F$7:$FS$306,23,FALSE))</f>
        <v>0</v>
      </c>
      <c r="AF24" s="99">
        <f>IF(ISNA(VLOOKUP($A24,'[2]1516 Exp_Rev Access'!$F$7:$FS$306,24,FALSE)),"",VLOOKUP($A24,'[2]1516 Exp_Rev Access'!$F$7:$FS$306,24,FALSE))</f>
        <v>369357.94</v>
      </c>
      <c r="AG24" s="99">
        <f>IF(ISNA(VLOOKUP($A24,'[2]1516 Exp_Rev Access'!$F$7:$FS$306,25,FALSE)),"",VLOOKUP($A24,'[2]1516 Exp_Rev Access'!$F$7:$FS$306,25,FALSE))</f>
        <v>25081.97</v>
      </c>
      <c r="AH24" s="99">
        <f>IF(ISNA(VLOOKUP($A24,'[2]1516 Exp_Rev Access'!$F$7:$FS$306,26,FALSE)),"",VLOOKUP($A24,'[2]1516 Exp_Rev Access'!$F$7:$FS$306,26,FALSE))</f>
        <v>900013.16</v>
      </c>
      <c r="AI24" s="99">
        <f>IF(ISNA(VLOOKUP($A24,'[2]1516 Exp_Rev Access'!$F$7:$FS$306,27,FALSE)),"",VLOOKUP($A24,'[2]1516 Exp_Rev Access'!$F$7:$FS$306,27,FALSE))</f>
        <v>1036.25</v>
      </c>
      <c r="AJ24" s="99">
        <f>IF(ISNA(VLOOKUP($A24,'[2]1516 Exp_Rev Access'!$F$7:$FS$306,28,FALSE)),"",VLOOKUP($A24,'[2]1516 Exp_Rev Access'!$F$7:$FS$306,28,FALSE))</f>
        <v>1794402.59</v>
      </c>
      <c r="AK24" s="99">
        <f>IF(ISNA(VLOOKUP($A24,'[2]1516 Exp_Rev Access'!$F$7:$FS$306,29,FALSE)),"",VLOOKUP($A24,'[2]1516 Exp_Rev Access'!$F$7:$FS$306,29,FALSE))</f>
        <v>2530380.79</v>
      </c>
      <c r="AL24" s="100">
        <f t="shared" ref="AL24:AL42" si="52">SUM(P24:AK24)</f>
        <v>8120852.2600000007</v>
      </c>
      <c r="AM24" s="72">
        <f t="shared" ref="AM24:AM43" si="53">AL24/D24</f>
        <v>3.2444278507014521E-2</v>
      </c>
      <c r="AN24" s="94">
        <f t="shared" ref="AN24:AN43" si="54">AL24/C24</f>
        <v>409.23443699131377</v>
      </c>
      <c r="AO24" s="99">
        <f>IF(ISNA(VLOOKUP($A24,'[2]1516 Exp_Rev Access'!$F$7:$GB$306,30,FALSE)),"",VLOOKUP($A24,'[2]1516 Exp_Rev Access'!$F$7:$FS$306,30,FALSE))</f>
        <v>115747298.98</v>
      </c>
      <c r="AP24" s="99">
        <f>IF(ISNA(VLOOKUP($A24,'[2]1516 Exp_Rev Access'!$F$7:$GB$306,31,FALSE)),"",VLOOKUP($A24,'[2]1516 Exp_Rev Access'!$F$7:$FS$306,31,FALSE))</f>
        <v>3693809.8</v>
      </c>
      <c r="AQ24" s="99">
        <f>IF(ISNA(VLOOKUP($A24,'[2]1516 Exp_Rev Access'!$F$7:$GB$306,32,FALSE)),"",VLOOKUP($A24,'[2]1516 Exp_Rev Access'!$F$7:$FS$306,32,FALSE))</f>
        <v>5476611.4000000004</v>
      </c>
      <c r="AR24" s="99">
        <f>IF(ISNA(VLOOKUP($A24,'[2]1516 Exp_Rev Access'!$F$7:$GB$306,33,FALSE)),"",VLOOKUP($A24,'[2]1516 Exp_Rev Access'!$F$7:$FS$306,33,FALSE))</f>
        <v>0</v>
      </c>
      <c r="AS24" s="99">
        <f>IF(ISNA(VLOOKUP($A24,'[2]1516 Exp_Rev Access'!$F$7:$GB$306,34,FALSE)),"",VLOOKUP($A24,'[2]1516 Exp_Rev Access'!$F$7:$FS$306,34,FALSE))</f>
        <v>0</v>
      </c>
      <c r="AT24" s="101">
        <f t="shared" ref="AT24:AT42" si="55">SUM(AO24:AS24)</f>
        <v>124917720.18000001</v>
      </c>
      <c r="AU24" s="72">
        <f t="shared" ref="AU24:AU43" si="56">AT24/D24</f>
        <v>0.49906896151084862</v>
      </c>
      <c r="AV24" s="94">
        <f t="shared" ref="AV24:AV43" si="57">AT24/C24</f>
        <v>6294.983734638311</v>
      </c>
      <c r="AW24" s="99">
        <f>IF(ISNA(VLOOKUP($A24,'[2]1516 Exp_Rev Access'!$F$7:$GB$306,35,FALSE)),"",VLOOKUP($A24,'[2]1516 Exp_Rev Access'!$F$7:$GB$306,35,FALSE))</f>
        <v>0</v>
      </c>
      <c r="AX24" s="99">
        <f>IF(ISNA(VLOOKUP($A24,'[2]1516 Exp_Rev Access'!$F$7:$GB$306,36,FALSE)),"",VLOOKUP($A24,'[2]1516 Exp_Rev Access'!$F$7:$GB$306,36,FALSE))</f>
        <v>16273748.66</v>
      </c>
      <c r="AY24" s="99">
        <f>IF(ISNA(VLOOKUP($A24,'[2]1516 Exp_Rev Access'!$F$7:$GB$306,37,FALSE)),"",VLOOKUP($A24,'[2]1516 Exp_Rev Access'!$F$7:$GB$306,37,FALSE))</f>
        <v>1008426.6</v>
      </c>
      <c r="AZ24" s="99">
        <f>IF(ISNA(VLOOKUP($A24,'[2]1516 Exp_Rev Access'!$F$7:$GB$306,38,FALSE)),"",VLOOKUP($A24,'[2]1516 Exp_Rev Access'!$F$7:$GB$306,38,FALSE))</f>
        <v>0</v>
      </c>
      <c r="BA24" s="99">
        <f>IF(ISNA(VLOOKUP($A24,'[2]1516 Exp_Rev Access'!$F$7:$GB$306,39,FALSE)),"",VLOOKUP($A24,'[2]1516 Exp_Rev Access'!$F$7:$GB$306,39,FALSE))</f>
        <v>0</v>
      </c>
      <c r="BB24" s="99">
        <f>IF(ISNA(VLOOKUP($A24,'[2]1516 Exp_Rev Access'!$F$7:$GB$306,40,FALSE)),"",VLOOKUP($A24,'[2]1516 Exp_Rev Access'!$F$7:$GB$306,40,FALSE))</f>
        <v>6129872.5800000001</v>
      </c>
      <c r="BC24" s="99">
        <f>IF(ISNA(VLOOKUP($A24,'[2]1516 Exp_Rev Access'!$F$7:$GB$306,41,FALSE)),"",VLOOKUP($A24,'[2]1516 Exp_Rev Access'!$F$7:$GB$306,41,FALSE))</f>
        <v>0</v>
      </c>
      <c r="BD24" s="99">
        <f>IF(ISNA(VLOOKUP($A24,'[2]1516 Exp_Rev Access'!$F$7:$GB$306,42,FALSE)),"",VLOOKUP($A24,'[2]1516 Exp_Rev Access'!$F$7:$GB$306,42,FALSE))</f>
        <v>2165793.66</v>
      </c>
      <c r="BE24" s="99">
        <f>IF(ISNA(VLOOKUP($A24,'[2]1516 Exp_Rev Access'!$F$7:$GB$306,43,FALSE)),"",VLOOKUP($A24,'[2]1516 Exp_Rev Access'!$F$7:$GB$306,43,FALSE))</f>
        <v>0</v>
      </c>
      <c r="BF24" s="99">
        <f>IF(ISNA(VLOOKUP($A24,'[2]1516 Exp_Rev Access'!$F$7:$GB$306,44,FALSE)),"",VLOOKUP($A24,'[2]1516 Exp_Rev Access'!$F$7:$GB$306,44,FALSE))</f>
        <v>5058519.3099999996</v>
      </c>
      <c r="BG24" s="99">
        <f>IF(ISNA(VLOOKUP($A24,'[2]1516 Exp_Rev Access'!$F$7:$GB$306,45,FALSE)),"",VLOOKUP($A24,'[2]1516 Exp_Rev Access'!$F$7:$GB$306,45,FALSE))</f>
        <v>183733.57</v>
      </c>
      <c r="BH24" s="99">
        <f>IF(ISNA(VLOOKUP($A24,'[2]1516 Exp_Rev Access'!$F$7:$GB$306,46,FALSE)),"",VLOOKUP($A24,'[2]1516 Exp_Rev Access'!$F$7:$GB$306,46,FALSE))</f>
        <v>0</v>
      </c>
      <c r="BI24" s="99">
        <f>IF(ISNA(VLOOKUP($A24,'[2]1516 Exp_Rev Access'!$F$7:$GB$306,47,FALSE)),"",VLOOKUP($A24,'[2]1516 Exp_Rev Access'!$F$7:$GB$306,47,FALSE))</f>
        <v>204795.57</v>
      </c>
      <c r="BJ24" s="99">
        <f>IF(ISNA(VLOOKUP($A24,'[2]1516 Exp_Rev Access'!$F$7:$GB$306,48,FALSE)),"",VLOOKUP($A24,'[2]1516 Exp_Rev Access'!$F$7:$GB$306,48,FALSE))</f>
        <v>5711982.2800000003</v>
      </c>
      <c r="BK24" s="99">
        <f>IF(ISNA(VLOOKUP($A24,'[2]1516 Exp_Rev Access'!$F$7:$GB$306,49,FALSE)),"",VLOOKUP($A24,'[2]1516 Exp_Rev Access'!$F$7:$GB$306,49,FALSE))</f>
        <v>1139699.04</v>
      </c>
      <c r="BL24" s="99">
        <f>IF(ISNA(VLOOKUP($A24,'[2]1516 Exp_Rev Access'!$F$7:$GB$306,50,FALSE)),"",VLOOKUP($A24,'[2]1516 Exp_Rev Access'!$F$7:$GB$306,50,FALSE))</f>
        <v>35377.94</v>
      </c>
      <c r="BM24" s="99">
        <f>IF(ISNA(VLOOKUP($A24,'[2]1516 Exp_Rev Access'!$F$7:$GB$306,51,FALSE)),"",VLOOKUP($A24,'[2]1516 Exp_Rev Access'!$F$7:$GB$306,51,FALSE))</f>
        <v>0</v>
      </c>
      <c r="BN24" s="99">
        <f>IF(ISNA(VLOOKUP($A24,'[2]1516 Exp_Rev Access'!$F$7:$GB$306,52,FALSE)),"",VLOOKUP($A24,'[2]1516 Exp_Rev Access'!$F$7:$GB$306,52,FALSE))</f>
        <v>0</v>
      </c>
      <c r="BO24" s="99">
        <f>IF(ISNA(VLOOKUP($A24,'[2]1516 Exp_Rev Access'!$F$7:$GB$306,53,FALSE)),"",VLOOKUP($A24,'[2]1516 Exp_Rev Access'!$F$7:$GB$306,53,FALSE))</f>
        <v>0</v>
      </c>
      <c r="BP24" s="99">
        <f>IF(ISNA(VLOOKUP($A24,'[2]1516 Exp_Rev Access'!$F$7:$GB$306,54,FALSE)),"",VLOOKUP($A24,'[2]1516 Exp_Rev Access'!$F$7:$GB$306,54,FALSE))</f>
        <v>0</v>
      </c>
      <c r="BQ24" s="99">
        <f>IF(ISNA(VLOOKUP($A24,'[2]1516 Exp_Rev Access'!$F$7:$GB$306,55,FALSE)),"",VLOOKUP($A24,'[2]1516 Exp_Rev Access'!$F$7:$GB$306,55,FALSE))</f>
        <v>0</v>
      </c>
      <c r="BR24" s="99">
        <f>IF(ISNA(VLOOKUP($A24,'[2]1516 Exp_Rev Access'!$F$7:$GB$306,56,FALSE)),"",VLOOKUP($A24,'[2]1516 Exp_Rev Access'!$F$7:$GB$306,56,FALSE))</f>
        <v>0</v>
      </c>
      <c r="BS24" s="99">
        <f>IF(ISNA(VLOOKUP($A24,'[2]1516 Exp_Rev Access'!$F$7:$GB$306,57,FALSE)),"",VLOOKUP($A24,'[2]1516 Exp_Rev Access'!$F$7:$GB$306,57,FALSE))</f>
        <v>0</v>
      </c>
      <c r="BT24" s="99">
        <f>IF(ISNA(VLOOKUP($A24,'[2]1516 Exp_Rev Access'!$F$7:$GB$306,58,FALSE)),"",VLOOKUP($A24,'[2]1516 Exp_Rev Access'!$F$7:$GB$306,58,FALSE))</f>
        <v>0</v>
      </c>
      <c r="BU24" s="102">
        <f t="shared" ref="BU24:BU42" si="58">SUM(AW24:BT24)</f>
        <v>37911949.210000001</v>
      </c>
      <c r="BV24" s="72">
        <f t="shared" ref="BV24:BV43" si="59">BU24/D24</f>
        <v>0.15146511714929647</v>
      </c>
      <c r="BW24" s="94">
        <f t="shared" ref="BW24:BW43" si="60">BU24/C24</f>
        <v>1910.4983927139724</v>
      </c>
      <c r="BX24" s="99">
        <f>IF(ISNA(VLOOKUP($A24,'[2]1516 Exp_Rev Access'!$F$7:$GB$306,59,FALSE)),"",VLOOKUP($A24,'[2]1516 Exp_Rev Access'!$F$7:$GB$306,59,FALSE))</f>
        <v>0</v>
      </c>
      <c r="BY24" s="99">
        <f>IF(ISNA(VLOOKUP($A24,'[2]1516 Exp_Rev Access'!$F$7:$GB$306,60,FALSE)),"",VLOOKUP($A24,'[2]1516 Exp_Rev Access'!$F$7:$GB$306,60,FALSE))</f>
        <v>0</v>
      </c>
      <c r="BZ24" s="99">
        <f>IF(ISNA(VLOOKUP($A24,'[2]1516 Exp_Rev Access'!$F$7:$GB$306,61,FALSE)),"",VLOOKUP($A24,'[2]1516 Exp_Rev Access'!$F$7:$GB$306,61,FALSE))</f>
        <v>0</v>
      </c>
      <c r="CA24" s="99">
        <f>IF(ISNA(VLOOKUP($A24,'[2]1516 Exp_Rev Access'!$F$7:$GB$306,62,FALSE)),"",VLOOKUP($A24,'[2]1516 Exp_Rev Access'!$F$7:$GB$306,62,FALSE))</f>
        <v>0</v>
      </c>
      <c r="CB24" s="99">
        <f>IF(ISNA(VLOOKUP($A24,'[2]1516 Exp_Rev Access'!$F$7:$GB$306,63,FALSE)),"",VLOOKUP($A24,'[2]1516 Exp_Rev Access'!$F$7:$GB$306,63,FALSE))</f>
        <v>7993.03</v>
      </c>
      <c r="CC24" s="99">
        <f>IF(ISNA(VLOOKUP($A24,'[2]1516 Exp_Rev Access'!$F$7:$GB$306,64,FALSE)),"",VLOOKUP($A24,'[2]1516 Exp_Rev Access'!$F$7:$GB$306,64,FALSE))</f>
        <v>0</v>
      </c>
      <c r="CD24" s="101">
        <f t="shared" ref="CD24:CD42" si="61">SUM(BX24:CC24)</f>
        <v>7993.03</v>
      </c>
      <c r="CE24" s="72">
        <f t="shared" ref="CE24:CE28" si="62">CD24/D24</f>
        <v>3.1933605381822601E-5</v>
      </c>
      <c r="CF24" s="103">
        <f t="shared" ref="CF24:CF28" si="63">CD24/C24</f>
        <v>0.40279308466383551</v>
      </c>
      <c r="CG24" s="99">
        <f>IF(ISNA(VLOOKUP($A24,'[2]1516 Exp_Rev Access'!$F$7:$GB$306,65,FALSE)),"",VLOOKUP($A24,'[2]1516 Exp_Rev Access'!$F$7:$GB$306,65,FALSE))</f>
        <v>3045.27</v>
      </c>
      <c r="CH24" s="99">
        <f>IF(ISNA(VLOOKUP($A24,'[2]1516 Exp_Rev Access'!$F$7:$GB$306,66,FALSE)),"",VLOOKUP($A24,'[2]1516 Exp_Rev Access'!$F$7:$GB$306,66,FALSE))</f>
        <v>0</v>
      </c>
      <c r="CI24" s="99">
        <f>IF(ISNA(VLOOKUP($A24,'[2]1516 Exp_Rev Access'!$F$7:$GB$306,67,FALSE)),"",VLOOKUP($A24,'[2]1516 Exp_Rev Access'!$F$7:$GB$306,67,FALSE))</f>
        <v>0</v>
      </c>
      <c r="CJ24" s="99">
        <f>IF(ISNA(VLOOKUP($A24,'[2]1516 Exp_Rev Access'!$F$7:$GB$306,68,FALSE)),"",VLOOKUP($A24,'[2]1516 Exp_Rev Access'!$F$7:$GB$306,68,FALSE))</f>
        <v>0</v>
      </c>
      <c r="CK24" s="99">
        <f>IF(ISNA(VLOOKUP($A24,'[2]1516 Exp_Rev Access'!$F$7:$GB$306,69,FALSE)),"",VLOOKUP($A24,'[2]1516 Exp_Rev Access'!$F$7:$GB$306,69,FALSE))</f>
        <v>0</v>
      </c>
      <c r="CL24" s="99">
        <f>IF(ISNA(VLOOKUP($A24,'[2]1516 Exp_Rev Access'!$F$7:$GB$306,70,FALSE)),"",VLOOKUP($A24,'[2]1516 Exp_Rev Access'!$F$7:$GB$306,70,FALSE))</f>
        <v>0</v>
      </c>
      <c r="CM24" s="99">
        <f>IF(ISNA(VLOOKUP($A24,'[2]1516 Exp_Rev Access'!$F$7:$GB$306,71,FALSE)),"",VLOOKUP($A24,'[2]1516 Exp_Rev Access'!$F$7:$GB$306,71,FALSE))</f>
        <v>0</v>
      </c>
      <c r="CN24" s="99">
        <f>IF(ISNA(VLOOKUP($A24,'[2]1516 Exp_Rev Access'!$F$7:$GB$306,72,FALSE)),"",VLOOKUP($A24,'[2]1516 Exp_Rev Access'!$F$7:$GB$306,72,FALSE))</f>
        <v>0</v>
      </c>
      <c r="CO24" s="99">
        <f>IF(ISNA(VLOOKUP($A24,'[2]1516 Exp_Rev Access'!$F$7:$GB$306,73,FALSE)),"",VLOOKUP($A24,'[2]1516 Exp_Rev Access'!$F$7:$GB$306,73,FALSE))</f>
        <v>0</v>
      </c>
      <c r="CP24" s="99">
        <f>IF(ISNA(VLOOKUP($A24,'[2]1516 Exp_Rev Access'!$F$7:$GB$306,74,FALSE)),"",VLOOKUP($A24,'[2]1516 Exp_Rev Access'!$F$7:$GB$306,74,FALSE))</f>
        <v>4617899</v>
      </c>
      <c r="CQ24" s="99">
        <f>IF(ISNA(VLOOKUP($A24,'[2]1516 Exp_Rev Access'!$F$7:$GB$306,75,FALSE)),"",VLOOKUP($A24,'[2]1516 Exp_Rev Access'!$F$7:$GB$306,75,FALSE))</f>
        <v>0</v>
      </c>
      <c r="CR24" s="99">
        <f>IF(ISNA(VLOOKUP($A24,'[2]1516 Exp_Rev Access'!$F$7:$GB$306,76,FALSE)),"",VLOOKUP($A24,'[2]1516 Exp_Rev Access'!$F$7:$GB$306,76,FALSE))</f>
        <v>136713.26</v>
      </c>
      <c r="CS24" s="99">
        <f>IF(ISNA(VLOOKUP($A24,'[2]1516 Exp_Rev Access'!$F$7:$GB$306,77,FALSE)),"",VLOOKUP($A24,'[2]1516 Exp_Rev Access'!$F$7:$GB$306,77,FALSE))</f>
        <v>72503</v>
      </c>
      <c r="CT24" s="99">
        <f>IF(ISNA(VLOOKUP($A24,'[2]1516 Exp_Rev Access'!$F$7:$GB$306,78,FALSE)),"",VLOOKUP($A24,'[2]1516 Exp_Rev Access'!$F$7:$GB$306,78,FALSE))</f>
        <v>7900801.4100000001</v>
      </c>
      <c r="CU24" s="99">
        <f>IF(ISNA(VLOOKUP($A24,'[2]1516 Exp_Rev Access'!$F$7:$GB$306,79,FALSE)),"",VLOOKUP($A24,'[2]1516 Exp_Rev Access'!$F$7:$GB$306,79,FALSE))</f>
        <v>684730.78</v>
      </c>
      <c r="CV24" s="99">
        <f>IF(ISNA(VLOOKUP($A24,'[2]1516 Exp_Rev Access'!$F$7:$GB$306,80,FALSE)),"",VLOOKUP($A24,'[2]1516 Exp_Rev Access'!$F$7:$GB$306,80,FALSE))</f>
        <v>0</v>
      </c>
      <c r="CW24" s="99">
        <f>IF(ISNA(VLOOKUP($A24,'[2]1516 Exp_Rev Access'!$F$7:$GB$306,81,FALSE)),"",VLOOKUP($A24,'[2]1516 Exp_Rev Access'!$F$7:$GB$306,81,FALSE))</f>
        <v>0</v>
      </c>
      <c r="CX24" s="99">
        <f>IF(ISNA(VLOOKUP($A24,'[2]1516 Exp_Rev Access'!$F$7:$GB$306,82,FALSE)),"",VLOOKUP($A24,'[2]1516 Exp_Rev Access'!$F$7:$GB$306,82,FALSE))</f>
        <v>0</v>
      </c>
      <c r="CY24" s="99">
        <f>IF(ISNA(VLOOKUP($A24,'[2]1516 Exp_Rev Access'!$F$7:$GB$306,83,FALSE)),"",VLOOKUP($A24,'[2]1516 Exp_Rev Access'!$F$7:$GB$306,83,FALSE))</f>
        <v>0</v>
      </c>
      <c r="CZ24" s="99">
        <f>IF(ISNA(VLOOKUP($A24,'[2]1516 Exp_Rev Access'!$F$7:$GB$306,84,FALSE)),"",VLOOKUP($A24,'[2]1516 Exp_Rev Access'!$F$7:$GB$306,84,FALSE))</f>
        <v>0</v>
      </c>
      <c r="DA24" s="99">
        <f>IF(ISNA(VLOOKUP($A24,'[2]1516 Exp_Rev Access'!$F$7:$GB$306,85,FALSE)),"",VLOOKUP($A24,'[2]1516 Exp_Rev Access'!$F$7:$GB$306,85,FALSE))</f>
        <v>722020.67</v>
      </c>
      <c r="DB24" s="99">
        <f>IF(ISNA(VLOOKUP($A24,'[2]1516 Exp_Rev Access'!$F$7:$GB$306,86,FALSE)),"",VLOOKUP($A24,'[2]1516 Exp_Rev Access'!$F$7:$GB$306,86,FALSE))</f>
        <v>0</v>
      </c>
      <c r="DC24" s="99">
        <f>IF(ISNA(VLOOKUP($A24,'[2]1516 Exp_Rev Access'!$F$7:$GB$306,87,FALSE)),"",VLOOKUP($A24,'[2]1516 Exp_Rev Access'!$F$7:$GB$306,87,FALSE))</f>
        <v>0</v>
      </c>
      <c r="DD24" s="99">
        <f>IF(ISNA(VLOOKUP($A24,'[2]1516 Exp_Rev Access'!$F$7:$GB$306,88,FALSE)),"",VLOOKUP($A24,'[2]1516 Exp_Rev Access'!$F$7:$GB$306,88,FALSE))</f>
        <v>0</v>
      </c>
      <c r="DE24" s="99">
        <f>IF(ISNA(VLOOKUP($A24,'[2]1516 Exp_Rev Access'!$F$7:$GB$306,89,FALSE)),"",VLOOKUP($A24,'[2]1516 Exp_Rev Access'!$F$7:$GB$306,89,FALSE))</f>
        <v>0</v>
      </c>
      <c r="DF24" s="99">
        <f>IF(ISNA(VLOOKUP($A24,'[2]1516 Exp_Rev Access'!$F$7:$GB$306,90,FALSE)),"",VLOOKUP($A24,'[2]1516 Exp_Rev Access'!$F$7:$GB$306,90,FALSE))</f>
        <v>185110.83</v>
      </c>
      <c r="DG24" s="99">
        <f>IF(ISNA(VLOOKUP($A24,'[2]1516 Exp_Rev Access'!$F$7:$GB$306,91,FALSE)),"",VLOOKUP($A24,'[2]1516 Exp_Rev Access'!$F$7:$GB$306,91,FALSE))</f>
        <v>148660.07999999999</v>
      </c>
      <c r="DH24" s="99">
        <f>IF(ISNA(VLOOKUP($A24,'[2]1516 Exp_Rev Access'!$F$7:$GB$306,92,FALSE)),"",VLOOKUP($A24,'[2]1516 Exp_Rev Access'!$F$7:$GB$306,92,FALSE))</f>
        <v>7873782.0599999996</v>
      </c>
      <c r="DI24" s="99">
        <f>IF(ISNA(VLOOKUP($A24,'[2]1516 Exp_Rev Access'!$F$7:$GB$306,93,FALSE)),"",VLOOKUP($A24,'[2]1516 Exp_Rev Access'!$F$7:$GB$306,93,FALSE))</f>
        <v>0</v>
      </c>
      <c r="DJ24" s="99">
        <f>IF(ISNA(VLOOKUP($A24,'[2]1516 Exp_Rev Access'!$F$7:$GB$306,94,FALSE)),"",VLOOKUP($A24,'[2]1516 Exp_Rev Access'!$F$7:$GB$306,94,FALSE))</f>
        <v>1178287.54</v>
      </c>
      <c r="DK24" s="99">
        <f>IF(ISNA(VLOOKUP($A24,'[2]1516 Exp_Rev Access'!$F$7:$GB$306,95,FALSE)),"",VLOOKUP($A24,'[2]1516 Exp_Rev Access'!$F$7:$GB$306,95,FALSE))</f>
        <v>0</v>
      </c>
      <c r="DL24" s="99">
        <f>IF(ISNA(VLOOKUP($A24,'[2]1516 Exp_Rev Access'!$F$7:$GB$306,96,FALSE)),"",VLOOKUP($A24,'[2]1516 Exp_Rev Access'!$F$7:$GB$306,96,FALSE))</f>
        <v>0</v>
      </c>
      <c r="DM24" s="99">
        <f>IF(ISNA(VLOOKUP($A24,'[2]1516 Exp_Rev Access'!$F$7:$GB$306,97,FALSE)),"",VLOOKUP($A24,'[2]1516 Exp_Rev Access'!$F$7:$GB$306,97,FALSE))</f>
        <v>0</v>
      </c>
      <c r="DN24" s="99">
        <f>IF(ISNA(VLOOKUP($A24,'[2]1516 Exp_Rev Access'!$F$7:$GB$306,98,FALSE)),"",VLOOKUP($A24,'[2]1516 Exp_Rev Access'!$F$7:$GB$306,98,FALSE))</f>
        <v>0</v>
      </c>
      <c r="DO24" s="99">
        <f>IF(ISNA(VLOOKUP($A24,'[2]1516 Exp_Rev Access'!$F$7:$GB$306,99,FALSE)),"",VLOOKUP($A24,'[2]1516 Exp_Rev Access'!$F$7:$GB$306,99,FALSE))</f>
        <v>0</v>
      </c>
      <c r="DP24" s="99">
        <f>IF(ISNA(VLOOKUP($A24,'[2]1516 Exp_Rev Access'!$F$7:$GB$306,100,FALSE)),"",VLOOKUP($A24,'[2]1516 Exp_Rev Access'!$F$7:$GB$306,100,FALSE))</f>
        <v>0</v>
      </c>
      <c r="DQ24" s="99">
        <f>IF(ISNA(VLOOKUP($A24,'[2]1516 Exp_Rev Access'!$F$7:$GB$306,101,FALSE)),"",VLOOKUP($A24,'[2]1516 Exp_Rev Access'!$F$7:$GB$306,101,FALSE))</f>
        <v>0</v>
      </c>
      <c r="DR24" s="99">
        <f>IF(ISNA(VLOOKUP($A24,'[2]1516 Exp_Rev Access'!$F$7:$GB$306,102,FALSE)),"",VLOOKUP($A24,'[2]1516 Exp_Rev Access'!$F$7:$GB$306,102,FALSE))</f>
        <v>0</v>
      </c>
      <c r="DS24" s="99">
        <f>IF(ISNA(VLOOKUP($A24,'[2]1516 Exp_Rev Access'!$F$7:$GB$306,103,FALSE)),"",VLOOKUP($A24,'[2]1516 Exp_Rev Access'!$F$7:$GB$306,103,FALSE))</f>
        <v>0</v>
      </c>
      <c r="DT24" s="99">
        <f>IF(ISNA(VLOOKUP($A24,'[2]1516 Exp_Rev Access'!$F$7:$GB$306,104,FALSE)),"",VLOOKUP($A24,'[2]1516 Exp_Rev Access'!$F$7:$GB$306,104,FALSE))</f>
        <v>0</v>
      </c>
      <c r="DU24" s="99">
        <f>IF(ISNA(VLOOKUP($A24,'[2]1516 Exp_Rev Access'!$F$7:$GB$306,105,FALSE)),"",VLOOKUP($A24,'[2]1516 Exp_Rev Access'!$F$7:$GB$306,105,FALSE))</f>
        <v>0</v>
      </c>
      <c r="DV24" s="99">
        <f>IF(ISNA(VLOOKUP($A24,'[2]1516 Exp_Rev Access'!$F$7:$GB$306,106,FALSE)),"",VLOOKUP($A24,'[2]1516 Exp_Rev Access'!$F$7:$GB$306,106,FALSE))</f>
        <v>0</v>
      </c>
      <c r="DW24" s="99">
        <f>IF(ISNA(VLOOKUP($A24,'[2]1516 Exp_Rev Access'!$F$7:$GB$306,107,FALSE)),"",VLOOKUP($A24,'[2]1516 Exp_Rev Access'!$F$7:$GB$306,107,FALSE))</f>
        <v>0</v>
      </c>
      <c r="DX24" s="99">
        <f>IF(ISNA(VLOOKUP($A24,'[2]1516 Exp_Rev Access'!$F$7:$GB$306,108,FALSE)),"",VLOOKUP($A24,'[2]1516 Exp_Rev Access'!$F$7:$GB$306,108,FALSE))</f>
        <v>0</v>
      </c>
      <c r="DY24" s="99">
        <f>IF(ISNA(VLOOKUP($A24,'[2]1516 Exp_Rev Access'!$F$7:$GB$306,109,FALSE)),"",VLOOKUP($A24,'[2]1516 Exp_Rev Access'!$F$7:$GB$306,109,FALSE))</f>
        <v>0</v>
      </c>
      <c r="DZ24" s="99">
        <f>IF(ISNA(VLOOKUP($A24,'[2]1516 Exp_Rev Access'!$F$7:$GB$306,110,FALSE)),"",VLOOKUP($A24,'[2]1516 Exp_Rev Access'!$F$7:$GB$306,110,FALSE))</f>
        <v>0</v>
      </c>
      <c r="EA24" s="99">
        <f>IF(ISNA(VLOOKUP($A24,'[2]1516 Exp_Rev Access'!$F$7:$GB$306,111,FALSE)),"",VLOOKUP($A24,'[2]1516 Exp_Rev Access'!$F$7:$GB$306,111,FALSE))</f>
        <v>0</v>
      </c>
      <c r="EB24" s="99">
        <f>IF(ISNA(VLOOKUP($A24,'[2]1516 Exp_Rev Access'!$F$7:$GB$306,112,FALSE)),"",VLOOKUP($A24,'[2]1516 Exp_Rev Access'!$F$7:$GB$306,112,FALSE))</f>
        <v>0</v>
      </c>
      <c r="EC24" s="99">
        <f>IF(ISNA(VLOOKUP($A24,'[2]1516 Exp_Rev Access'!$F$7:$GB$306,113,FALSE)),"",VLOOKUP($A24,'[2]1516 Exp_Rev Access'!$F$7:$GB$306,113,FALSE))</f>
        <v>0</v>
      </c>
      <c r="ED24" s="99">
        <f>IF(ISNA(VLOOKUP($A24,'[2]1516 Exp_Rev Access'!$F$7:$GB$306,114,FALSE)),"",VLOOKUP($A24,'[2]1516 Exp_Rev Access'!$F$7:$GB$306,114,FALSE))</f>
        <v>0</v>
      </c>
      <c r="EE24" s="99">
        <f>IF(ISNA(VLOOKUP($A24,'[2]1516 Exp_Rev Access'!$F$7:$GB$306,115,FALSE)),"",VLOOKUP($A24,'[2]1516 Exp_Rev Access'!$F$7:$GB$306,115,FALSE))</f>
        <v>0</v>
      </c>
      <c r="EF24" s="99">
        <f>IF(ISNA(VLOOKUP($A24,'[2]1516 Exp_Rev Access'!$F$7:$GB$306,116,FALSE)),"",VLOOKUP($A24,'[2]1516 Exp_Rev Access'!$F$7:$GB$306,116,FALSE))</f>
        <v>68896.820000000007</v>
      </c>
      <c r="EG24" s="99">
        <f>IF(ISNA(VLOOKUP($A24,'[2]1516 Exp_Rev Access'!$F$7:$GB$306,117,FALSE)),"",VLOOKUP($A24,'[2]1516 Exp_Rev Access'!$F$7:$GB$306,117,FALSE))</f>
        <v>0</v>
      </c>
      <c r="EH24" s="99">
        <f>IF(ISNA(VLOOKUP($A24,'[2]1516 Exp_Rev Access'!$F$7:$GB$306,118,FALSE)),"",VLOOKUP($A24,'[2]1516 Exp_Rev Access'!$F$7:$GB$306,118,FALSE))</f>
        <v>0</v>
      </c>
      <c r="EI24" s="99">
        <f>IF(ISNA(VLOOKUP($A24,'[2]1516 Exp_Rev Access'!$F$7:$GB$306,119,FALSE)),"",VLOOKUP($A24,'[2]1516 Exp_Rev Access'!$F$7:$GB$306,119,FALSE))</f>
        <v>0</v>
      </c>
      <c r="EJ24" s="99">
        <f>IF(ISNA(VLOOKUP($A24,'[2]1516 Exp_Rev Access'!$F$7:$GB$306,120,FALSE)),"",VLOOKUP($A24,'[2]1516 Exp_Rev Access'!$F$7:$GB$306,120,FALSE))</f>
        <v>0</v>
      </c>
      <c r="EK24" s="99">
        <f>IF(ISNA(VLOOKUP($A24,'[2]1516 Exp_Rev Access'!$F$7:$GB$306,121,FALSE)),"",VLOOKUP($A24,'[2]1516 Exp_Rev Access'!$F$7:$GB$306,121,FALSE))</f>
        <v>0</v>
      </c>
      <c r="EL24" s="99">
        <f>IF(ISNA(VLOOKUP($A24,'[2]1516 Exp_Rev Access'!$F$7:$GB$306,122,FALSE)),"",VLOOKUP($A24,'[2]1516 Exp_Rev Access'!$F$7:$GB$306,122,FALSE))</f>
        <v>0</v>
      </c>
      <c r="EM24" s="99">
        <f>IF(ISNA(VLOOKUP($A24,'[2]1516 Exp_Rev Access'!$F$7:$GB$306,123,FALSE)),"",VLOOKUP($A24,'[2]1516 Exp_Rev Access'!$F$7:$GB$306,123,FALSE))</f>
        <v>656292.21</v>
      </c>
      <c r="EN24" s="99">
        <f>IF(ISNA(VLOOKUP($A24,'[2]1516 Exp_Rev Access'!$F$7:$GB$306,124,FALSE)),"",VLOOKUP($A24,'[2]1516 Exp_Rev Access'!$F$7:$GB$306,124,FALSE))</f>
        <v>280628.28000000003</v>
      </c>
      <c r="EO24" s="99">
        <f>IF(ISNA(VLOOKUP($A24,'[2]1516 Exp_Rev Access'!$F$7:$GB$306,125,FALSE)),"",VLOOKUP($A24,'[2]1516 Exp_Rev Access'!$F$7:$GB$306,125,FALSE))</f>
        <v>0</v>
      </c>
      <c r="EP24" s="99">
        <f>IF(ISNA(VLOOKUP($A24,'[2]1516 Exp_Rev Access'!$F$7:$GB$306,126,FALSE)),"",VLOOKUP($A24,'[2]1516 Exp_Rev Access'!$F$7:$GB$306,126,FALSE))</f>
        <v>0</v>
      </c>
      <c r="EQ24" s="99">
        <f>IF(ISNA(VLOOKUP($A24,'[2]1516 Exp_Rev Access'!$F$7:$GB$306,127,FALSE)),"",VLOOKUP($A24,'[2]1516 Exp_Rev Access'!$F$7:$GB$306,127,FALSE))</f>
        <v>0</v>
      </c>
      <c r="ER24" s="99">
        <f>IF(ISNA(VLOOKUP($A24,'[2]1516 Exp_Rev Access'!$F$7:$GB$306,128,FALSE)),"",VLOOKUP($A24,'[2]1516 Exp_Rev Access'!$F$7:$GB$306,128,FALSE))</f>
        <v>0</v>
      </c>
      <c r="ES24" s="99">
        <f>IF(ISNA(VLOOKUP($A24,'[2]1516 Exp_Rev Access'!$F$7:$GB$306,129,FALSE)),"",VLOOKUP($A24,'[2]1516 Exp_Rev Access'!$F$7:$GB$306,129,FALSE))</f>
        <v>1556155.48</v>
      </c>
      <c r="ET24" s="99">
        <f>IF(ISNA(VLOOKUP($A24,'[2]1516 Exp_Rev Access'!$F$7:$GB$306,130,FALSE)),"",VLOOKUP($A24,'[2]1516 Exp_Rev Access'!$F$7:$GB$306,130,FALSE))</f>
        <v>0</v>
      </c>
      <c r="EU24" s="99">
        <f>IF(ISNA(VLOOKUP($A24,'[2]1516 Exp_Rev Access'!$F$7:$GB$306,131,FALSE)),"",VLOOKUP($A24,'[2]1516 Exp_Rev Access'!$F$7:$GB$306,131,FALSE))</f>
        <v>86459.83</v>
      </c>
      <c r="EV24" s="99">
        <f>IF(ISNA(VLOOKUP($A24,'[2]1516 Exp_Rev Access'!$F$7:$GB$306,132,FALSE)),"",VLOOKUP($A24,'[2]1516 Exp_Rev Access'!$F$7:$GB$306,132,FALSE))</f>
        <v>0</v>
      </c>
      <c r="EW24" s="99">
        <f>IF(ISNA(VLOOKUP($A24,'[2]1516 Exp_Rev Access'!$F$7:$GB$306,133,FALSE)),"",VLOOKUP($A24,'[2]1516 Exp_Rev Access'!$F$7:$GB$306,133,FALSE))</f>
        <v>0</v>
      </c>
      <c r="EX24" s="99">
        <f>IF(ISNA(VLOOKUP($A24,'[2]1516 Exp_Rev Access'!$F$7:$GB$306,134,FALSE)),"",VLOOKUP($A24,'[2]1516 Exp_Rev Access'!$F$7:$GB$306,134,FALSE))</f>
        <v>0</v>
      </c>
      <c r="EY24" s="99">
        <f>IF(ISNA(VLOOKUP($A24,'[2]1516 Exp_Rev Access'!$F$7:$GB$306,135,FALSE)),"",VLOOKUP($A24,'[2]1516 Exp_Rev Access'!$F$7:$GB$306,135,FALSE))</f>
        <v>0</v>
      </c>
      <c r="EZ24" s="99">
        <f>IF(ISNA(VLOOKUP($A24,'[2]1516 Exp_Rev Access'!$F$7:$GB$306,136,FALSE)),"",VLOOKUP($A24,'[2]1516 Exp_Rev Access'!$F$7:$GB$306,136,FALSE))</f>
        <v>0</v>
      </c>
      <c r="FA24" s="99">
        <f>IF(ISNA(VLOOKUP($A24,'[2]1516 Exp_Rev Access'!$F$7:$GB$306,137,FALSE)),"",VLOOKUP($A24,'[2]1516 Exp_Rev Access'!$F$7:$GB$306,137,FALSE))</f>
        <v>2530</v>
      </c>
      <c r="FB24" s="99">
        <f>IF(ISNA(VLOOKUP($A24,'[2]1516 Exp_Rev Access'!$F$7:$GB$306,138,FALSE)),"",VLOOKUP($A24,'[2]1516 Exp_Rev Access'!$F$7:$GB$306,138,FALSE))</f>
        <v>0</v>
      </c>
      <c r="FC24" s="99">
        <f>IF(ISNA(VLOOKUP($A24,'[2]1516 Exp_Rev Access'!$F$7:$GB$306,139,FALSE)),"",VLOOKUP($A24,'[2]1516 Exp_Rev Access'!$F$7:$GB$306,139,FALSE))</f>
        <v>0</v>
      </c>
      <c r="FD24" s="99">
        <f>IF(ISNA(VLOOKUP($A24,'[2]1516 Exp_Rev Access'!$F$7:$FS$306,140,FALSE)),"",VLOOKUP($A24,'[2]1516 Exp_Rev Access'!$F$7:$FS$306,140,FALSE))</f>
        <v>0</v>
      </c>
      <c r="FE24" s="99">
        <f>IF(ISNA(VLOOKUP($A24,'[2]1516 Exp_Rev Access'!$F$7:$FS$306,141,FALSE)),"",VLOOKUP($A24,'[2]1516 Exp_Rev Access'!$F$7:$FS$306,141,FALSE))</f>
        <v>0</v>
      </c>
      <c r="FF24" s="99">
        <f>IF(ISNA(VLOOKUP($A24,'[2]1516 Exp_Rev Access'!$F$7:$FS$306,142,FALSE)),"",VLOOKUP($A24,'[2]1516 Exp_Rev Access'!$F$7:$FS$306,142,FALSE))</f>
        <v>0</v>
      </c>
      <c r="FG24" s="99">
        <f>IF(ISNA(VLOOKUP($A24,'[2]1516 Exp_Rev Access'!$F$7:$FS$306,143,FALSE)),"",VLOOKUP($A24,'[2]1516 Exp_Rev Access'!$F$7:$FS$306,143,FALSE))</f>
        <v>0</v>
      </c>
      <c r="FH24" s="99">
        <f>IF(ISNA(VLOOKUP($A24,'[2]1516 Exp_Rev Access'!$F$7:$FS$306,144,FALSE)),"",VLOOKUP($A24,'[2]1516 Exp_Rev Access'!$F$7:$FS$306,144,FALSE))</f>
        <v>0</v>
      </c>
      <c r="FI24" s="99">
        <f>IF(ISNA(VLOOKUP($A24,'[2]1516 Exp_Rev Access'!$F$7:$FS$306,145,FALSE)),"",VLOOKUP($A24,'[2]1516 Exp_Rev Access'!$F$7:$FS$306,145,FALSE))</f>
        <v>0</v>
      </c>
      <c r="FJ24" s="99">
        <f>IF(ISNA(VLOOKUP($A24,'[2]1516 Exp_Rev Access'!$F$7:$FS$306,146,FALSE)),"",VLOOKUP($A24,'[2]1516 Exp_Rev Access'!$F$7:$FS$306,146,FALSE))</f>
        <v>0</v>
      </c>
      <c r="FK24" s="99">
        <f>IF(ISNA(VLOOKUP($A24,'[2]1516 Exp_Rev Access'!$F$7:$FS$306,147,FALSE)),"",VLOOKUP($A24,'[2]1516 Exp_Rev Access'!$F$7:$FS$306,147,FALSE))</f>
        <v>0</v>
      </c>
      <c r="FL24" s="99">
        <f>IF(ISNA(VLOOKUP($A24,'[2]1516 Exp_Rev Access'!$F$7:$FS$306,148,FALSE)),"",VLOOKUP($A24,'[2]1516 Exp_Rev Access'!$F$7:$FS$306,148,FALSE))</f>
        <v>93696.98</v>
      </c>
      <c r="FM24" s="99">
        <f>IF(ISNA(VLOOKUP($A24,'[2]1516 Exp_Rev Access'!$F$7:$FS$306,149,FALSE)),"",VLOOKUP($A24,'[2]1516 Exp_Rev Access'!$F$7:$FS$306,149,FALSE))</f>
        <v>0</v>
      </c>
      <c r="FN24" s="99">
        <f>IF(ISNA(VLOOKUP($A24,'[2]1516 Exp_Rev Access'!$F$7:$FS$306,150,FALSE)),"",VLOOKUP($A24,'[2]1516 Exp_Rev Access'!$F$7:$FS$306,150,FALSE))</f>
        <v>0</v>
      </c>
      <c r="FO24" s="99">
        <f>IF(ISNA(VLOOKUP($A24,'[2]1516 Exp_Rev Access'!$F$7:$FS$306,151,FALSE)),"",VLOOKUP($A24,'[2]1516 Exp_Rev Access'!$F$7:$FS$306,151,FALSE))</f>
        <v>0</v>
      </c>
      <c r="FP24" s="99">
        <f>IF(ISNA(VLOOKUP($A24,'[2]1516 Exp_Rev Access'!$F$7:$FS$306,152,FALSE)),"",VLOOKUP($A24,'[2]1516 Exp_Rev Access'!$F$7:$FS$306,152,FALSE))</f>
        <v>0</v>
      </c>
      <c r="FQ24" s="99">
        <f>IF(ISNA(VLOOKUP($A24,'[2]1516 Exp_Rev Access'!$F$7:$FS$306,153,FALSE)),"",VLOOKUP($A24,'[2]1516 Exp_Rev Access'!$F$7:$FS$306,153,FALSE))</f>
        <v>699825.35</v>
      </c>
      <c r="FR24" s="101">
        <f t="shared" ref="FR24:FR42" si="64">SUM(CG24:FQ24)</f>
        <v>26968038.850000001</v>
      </c>
      <c r="FS24" s="72">
        <f t="shared" ref="FS24:FS43" si="65">FR24/D24</f>
        <v>0.10774220921947761</v>
      </c>
      <c r="FT24" s="94">
        <f t="shared" ref="FT24:FT43" si="66">FR24/C24</f>
        <v>1359.0014745003655</v>
      </c>
      <c r="FU24" s="99">
        <f>IF(ISNA(VLOOKUP($A24,'[2]1516 Exp_Rev Access'!$F$7:$GB$306,154,FALSE)),"",VLOOKUP($A24,'[2]1516 Exp_Rev Access'!$F$7:$GB$306,154,FALSE))</f>
        <v>0</v>
      </c>
      <c r="FV24" s="99">
        <f>IF(ISNA(VLOOKUP($A24,'[2]1516 Exp_Rev Access'!$F$7:$GB$306,155,FALSE)),"",VLOOKUP($A24,'[2]1516 Exp_Rev Access'!$F$7:$GB$306,155,FALSE))</f>
        <v>398679.91</v>
      </c>
      <c r="FW24" s="99">
        <f>IF(ISNA(VLOOKUP($A24,'[2]1516 Exp_Rev Access'!$F$7:$GB$306,156,FALSE)),"",VLOOKUP($A24,'[2]1516 Exp_Rev Access'!$F$7:$GB$306,156,FALSE))</f>
        <v>0</v>
      </c>
      <c r="FX24" s="99">
        <f>IF(ISNA(VLOOKUP($A24,'[2]1516 Exp_Rev Access'!$F$7:$GB$306,157,FALSE)),"",VLOOKUP($A24,'[2]1516 Exp_Rev Access'!$F$7:$GB$306,157,FALSE))</f>
        <v>0</v>
      </c>
      <c r="FY24" s="99">
        <f>IF(ISNA(VLOOKUP($A24,'[2]1516 Exp_Rev Access'!$F$7:$GB$306,158,FALSE)),"",VLOOKUP($A24,'[2]1516 Exp_Rev Access'!$F$7:$GB$306,158,FALSE))</f>
        <v>0</v>
      </c>
      <c r="FZ24" s="99">
        <f>IF(ISNA(VLOOKUP($A24,'[2]1516 Exp_Rev Access'!$F$7:$GB$306,159,FALSE)),"",VLOOKUP($A24,'[2]1516 Exp_Rev Access'!$F$7:$GB$306,159,FALSE))</f>
        <v>0</v>
      </c>
      <c r="GA24" s="99">
        <f>IF(ISNA(VLOOKUP($A24,'[2]1516 Exp_Rev Access'!$F$7:$GB$306,160,FALSE)),"",VLOOKUP($A24,'[2]1516 Exp_Rev Access'!$F$7:$GB$306,160,FALSE))</f>
        <v>0</v>
      </c>
      <c r="GB24" s="99">
        <f>IF(ISNA(VLOOKUP($A24,'[2]1516 Exp_Rev Access'!$F$7:$GB$306,161,FALSE)),"",VLOOKUP($A24,'[2]1516 Exp_Rev Access'!$F$7:$GB$306,161,FALSE))</f>
        <v>0</v>
      </c>
      <c r="GC24" s="99">
        <f>IF(ISNA(VLOOKUP($A24,'[2]1516 Exp_Rev Access'!$F$7:$GB$306,162,FALSE)),"",VLOOKUP($A24,'[2]1516 Exp_Rev Access'!$F$7:$GB$306,162,FALSE))</f>
        <v>194656.1</v>
      </c>
      <c r="GD24" s="99">
        <f>IF(ISNA(VLOOKUP($A24,'[2]1516 Exp_Rev Access'!$F$7:$GB$306,163,FALSE)),"",VLOOKUP($A24,'[2]1516 Exp_Rev Access'!$F$7:$GB$306,163,FALSE))</f>
        <v>12524</v>
      </c>
      <c r="GE24" s="99">
        <f>IF(ISNA(VLOOKUP($A24,'[2]1516 Exp_Rev Access'!$F$7:$GB$306,164,FALSE)),"",VLOOKUP($A24,'[2]1516 Exp_Rev Access'!$F$7:$GB$306,164,FALSE))</f>
        <v>25469.49</v>
      </c>
      <c r="GF24" s="99">
        <f>IF(ISNA(VLOOKUP($A24,'[2]1516 Exp_Rev Access'!$F$7:$GB$306,165,FALSE)),"",VLOOKUP($A24,'[2]1516 Exp_Rev Access'!$F$7:$GB$306,165,FALSE))</f>
        <v>0</v>
      </c>
      <c r="GG24" s="99">
        <f>IF(ISNA(VLOOKUP($A24,'[2]1516 Exp_Rev Access'!$F$7:$GB$306,166,FALSE)),"",VLOOKUP($A24,'[2]1516 Exp_Rev Access'!$F$7:$GB$306,166,FALSE))</f>
        <v>0</v>
      </c>
      <c r="GH24" s="99">
        <f>IF(ISNA(VLOOKUP($A24,'[2]1516 Exp_Rev Access'!$F$7:$GB$306,167,FALSE)),"",VLOOKUP($A24,'[2]1516 Exp_Rev Access'!$F$7:$GB$306,167,FALSE))</f>
        <v>0</v>
      </c>
      <c r="GI24" s="99">
        <f>IF(ISNA(VLOOKUP($A24,'[2]1516 Exp_Rev Access'!$F$7:$GB$306,168,FALSE)),"",VLOOKUP($A24,'[2]1516 Exp_Rev Access'!$F$7:$GB$306,168,FALSE))</f>
        <v>0</v>
      </c>
      <c r="GJ24" s="99">
        <f>IF(ISNA(VLOOKUP($A24,'[2]1516 Exp_Rev Access'!$F$7:$GB$306,169,FALSE)),"",VLOOKUP($A24,'[2]1516 Exp_Rev Access'!$F$7:$GB$306,169,FALSE))</f>
        <v>997299.5</v>
      </c>
      <c r="GK24" s="99">
        <f>IF(ISNA(VLOOKUP($A24,'[2]1516 Exp_Rev Access'!$F$7:$GB$306,170,FALSE)),"",VLOOKUP($A24,'[2]1516 Exp_Rev Access'!$F$7:$GB$306,170,FALSE))</f>
        <v>42406.15</v>
      </c>
      <c r="GL24" s="99">
        <f>IF(ISNA(VLOOKUP($A24,'[2]1516 Exp_Rev Access'!$F$7:$GB$306,171,FALSE)),"",VLOOKUP($A24,'[2]1516 Exp_Rev Access'!$F$7:$GB$306,171,FALSE))</f>
        <v>0</v>
      </c>
      <c r="GM24" s="99">
        <f>IF(ISNA(VLOOKUP($A24,'[2]1516 Exp_Rev Access'!$F$7:$GB$306,172,FALSE)),"",VLOOKUP($A24,'[2]1516 Exp_Rev Access'!$F$7:$GB$306,172,FALSE))</f>
        <v>0</v>
      </c>
      <c r="GN24" s="99">
        <f>IF(ISNA(VLOOKUP($A24,'[2]1516 Exp_Rev Access'!$F$7:$GB$306,173,FALSE)),"",VLOOKUP($A24,'[2]1516 Exp_Rev Access'!$F$7:$GB$306,173,FALSE))</f>
        <v>0</v>
      </c>
      <c r="GO24" s="99">
        <f>IF(ISNA(VLOOKUP($A24,'[2]1516 Exp_Rev Access'!$F$7:$GB$306,174,FALSE)),"",VLOOKUP($A24,'[2]1516 Exp_Rev Access'!$F$7:$GB$306,174,FALSE))</f>
        <v>0</v>
      </c>
      <c r="GP24" s="99">
        <f>IF(ISNA(VLOOKUP($A24,'[2]1516 Exp_Rev Access'!$F$7:$GB$306,175,FALSE)),"",VLOOKUP($A24,'[2]1516 Exp_Rev Access'!$F$7:$GB$306,175,FALSE))</f>
        <v>0</v>
      </c>
      <c r="GQ24" s="99">
        <f>IF(ISNA(VLOOKUP($A24,'[2]1516 Exp_Rev Access'!$F$7:$GB$306,176,FALSE)),"",VLOOKUP($A24,'[2]1516 Exp_Rev Access'!$F$7:$GB$306,176,FALSE))</f>
        <v>0</v>
      </c>
      <c r="GR24" s="99">
        <f>IF(ISNA(VLOOKUP($A24,'[2]1516 Exp_Rev Access'!$F$7:$GB$306,177,FALSE)),"",VLOOKUP($A24,'[2]1516 Exp_Rev Access'!$F$7:$GB$306,177,FALSE))</f>
        <v>0</v>
      </c>
      <c r="GS24" s="99">
        <f>IF(ISNA(VLOOKUP($A24,'[2]1516 Exp_Rev Access'!$F$7:$GB$306,178,FALSE)),"",VLOOKUP($A24,'[2]1516 Exp_Rev Access'!$F$7:$GB$306,178,FALSE))</f>
        <v>0</v>
      </c>
      <c r="GT24" s="101">
        <f t="shared" ref="GT24:GT42" si="67">SUM(FU24:GS24)</f>
        <v>1671035.15</v>
      </c>
      <c r="GU24" s="72">
        <f t="shared" ref="GU24:GU43" si="68">GT24/D24</f>
        <v>6.6760886746646438E-3</v>
      </c>
      <c r="GV24" s="84">
        <f t="shared" ref="GV24:GV43" si="69">GT24/C24</f>
        <v>84.208542023512365</v>
      </c>
      <c r="GW24"/>
      <c r="GX24"/>
      <c r="GY24"/>
    </row>
    <row r="25" spans="1:207" customFormat="1" ht="12" customHeight="1" x14ac:dyDescent="0.2">
      <c r="A25" s="96" t="s">
        <v>200</v>
      </c>
      <c r="B25" s="69" t="s">
        <v>201</v>
      </c>
      <c r="C25" s="80">
        <f>IF(ISNA(VLOOKUP($A25,'[2]1516 enrollment_Rev_Exp by size'!$A$6:$G$320,3,FALSE)),"",VLOOKUP($A25,'[2]1516 enrollment_Rev_Exp by size'!$A$6:$G$320,3,FALSE))</f>
        <v>19654.280000000006</v>
      </c>
      <c r="D25" s="97">
        <v>249162047.96000001</v>
      </c>
      <c r="E25" s="80">
        <f t="shared" si="47"/>
        <v>249162047.95999998</v>
      </c>
      <c r="F25" s="80">
        <f t="shared" si="48"/>
        <v>0</v>
      </c>
      <c r="G25" s="98">
        <f>IF(ISNA(VLOOKUP($A25,'[2]1516 Exp_Rev Access'!$F$7:$FS$306,2,FALSE)),"",VLOOKUP($A25,'[2]1516 Exp_Rev Access'!$F$7:$FS$306,2,FALSE))</f>
        <v>58188497.030000001</v>
      </c>
      <c r="H25" s="98">
        <f>IF(ISNA(VLOOKUP($A25,'[2]1516 Exp_Rev Access'!$F$7:$FS$306,3,FALSE)),"",VLOOKUP($A25,'[2]1516 Exp_Rev Access'!$F$7:$FS$306,3,FALSE))</f>
        <v>0</v>
      </c>
      <c r="I25" s="98">
        <f>IF(ISNA(VLOOKUP($A25,'[2]1516 Exp_Rev Access'!$F$7:$FS$306,4,FALSE)),"",VLOOKUP($A25,'[2]1516 Exp_Rev Access'!$F$7:$FS$306,4,FALSE))</f>
        <v>0</v>
      </c>
      <c r="J25" s="98">
        <f>IF(ISNA(VLOOKUP($A25,'[2]1516 Exp_Rev Access'!$F$7:$FS$306,5,FALSE)),"",VLOOKUP($A25,'[2]1516 Exp_Rev Access'!$F$7:$FS$306,5,FALSE))</f>
        <v>0</v>
      </c>
      <c r="K25" s="98">
        <f>IF(ISNA(VLOOKUP($A25,'[2]1516 Exp_Rev Access'!$F$7:$FS$306,6,FALSE)),"",VLOOKUP($A25,'[2]1516 Exp_Rev Access'!$F$7:$FS$306,6,FALSE))</f>
        <v>0</v>
      </c>
      <c r="L25" s="98">
        <f>IF(ISNA(VLOOKUP($A25,'[2]1516 Exp_Rev Access'!$F$7:$FS$306,7,FALSE)),"",VLOOKUP($A25,'[2]1516 Exp_Rev Access'!$F$7:$FS$306,7,FALSE))</f>
        <v>0</v>
      </c>
      <c r="M25" s="90">
        <f t="shared" si="49"/>
        <v>58188497.030000001</v>
      </c>
      <c r="N25" s="72">
        <f t="shared" si="50"/>
        <v>0.23353675853291056</v>
      </c>
      <c r="O25" s="73">
        <f t="shared" si="51"/>
        <v>2960.6018144648383</v>
      </c>
      <c r="P25" s="99">
        <f>IF(ISNA(VLOOKUP($A25,'[2]1516 Exp_Rev Access'!$F$7:$FS$306,8,FALSE)),"",VLOOKUP($A25,'[2]1516 Exp_Rev Access'!$F$7:$FS$306,8,FALSE))</f>
        <v>4456532.78</v>
      </c>
      <c r="Q25" s="99">
        <f>IF(ISNA(VLOOKUP($A25,'[2]1516 Exp_Rev Access'!$F$7:$FS$306,9,FALSE)),"",VLOOKUP($A25,'[2]1516 Exp_Rev Access'!$F$7:$FS$306,9,FALSE))</f>
        <v>0</v>
      </c>
      <c r="R25" s="99">
        <f>IF(ISNA(VLOOKUP($A25,'[2]1516 Exp_Rev Access'!$F$7:$FS$306,10,FALSE)),"",VLOOKUP($A25,'[2]1516 Exp_Rev Access'!$F$7:$FS$306,10,FALSE))</f>
        <v>0</v>
      </c>
      <c r="S25" s="99">
        <f>IF(ISNA(VLOOKUP($A25,'[2]1516 Exp_Rev Access'!$F$7:$FS$306,11,FALSE)),"",VLOOKUP($A25,'[2]1516 Exp_Rev Access'!$F$7:$FS$306,11,FALSE))</f>
        <v>0</v>
      </c>
      <c r="T25" s="99">
        <f>IF(ISNA(VLOOKUP($A25,'[2]1516 Exp_Rev Access'!$F$7:$FS$306,12,FALSE)),"",VLOOKUP($A25,'[2]1516 Exp_Rev Access'!$F$7:$FS$306,12,FALSE))</f>
        <v>0</v>
      </c>
      <c r="U25" s="99">
        <f>IF(ISNA(VLOOKUP($A25,'[2]1516 Exp_Rev Access'!$F$7:$FS$306,13,FALSE)),"",VLOOKUP($A25,'[2]1516 Exp_Rev Access'!$F$7:$FS$306,13,FALSE))</f>
        <v>515338.37</v>
      </c>
      <c r="V25" s="99">
        <f>IF(ISNA(VLOOKUP($A25,'[2]1516 Exp_Rev Access'!$F$7:$FS$306,14,FALSE)),"",VLOOKUP($A25,'[2]1516 Exp_Rev Access'!$F$7:$FS$306,14,FALSE))</f>
        <v>0</v>
      </c>
      <c r="W25" s="99">
        <f>IF(ISNA(VLOOKUP($A25,'[2]1516 Exp_Rev Access'!$F$7:$FS$306,15,FALSE)),"",VLOOKUP($A25,'[2]1516 Exp_Rev Access'!$F$7:$FS$306,15,FALSE))</f>
        <v>8373355.2400000002</v>
      </c>
      <c r="X25" s="99">
        <f>IF(ISNA(VLOOKUP($A25,'[2]1516 Exp_Rev Access'!$F$7:$FS$306,16,FALSE)),"",VLOOKUP($A25,'[2]1516 Exp_Rev Access'!$F$7:$FS$306,16,FALSE))</f>
        <v>490483.20000000001</v>
      </c>
      <c r="Y25" s="99">
        <f>IF(ISNA(VLOOKUP($A25,'[2]1516 Exp_Rev Access'!$F$7:$FS$306,17,FALSE)),"",VLOOKUP($A25,'[2]1516 Exp_Rev Access'!$F$7:$FS$306,17,FALSE))</f>
        <v>61291.839999999997</v>
      </c>
      <c r="Z25" s="99">
        <f>IF(ISNA(VLOOKUP($A25,'[2]1516 Exp_Rev Access'!$F$7:$FS$306,18,FALSE)),"",VLOOKUP($A25,'[2]1516 Exp_Rev Access'!$F$7:$FS$306,18,FALSE))</f>
        <v>0</v>
      </c>
      <c r="AA25" s="99">
        <f>IF(ISNA(VLOOKUP($A25,'[2]1516 Exp_Rev Access'!$F$7:$FS$306,19,FALSE)),"",VLOOKUP($A25,'[2]1516 Exp_Rev Access'!$F$7:$FS$306,19,FALSE))</f>
        <v>0</v>
      </c>
      <c r="AB25" s="99">
        <f>IF(ISNA(VLOOKUP($A25,'[2]1516 Exp_Rev Access'!$F$7:$FS$306,20,FALSE)),"",VLOOKUP($A25,'[2]1516 Exp_Rev Access'!$F$7:$FS$306,20,FALSE))</f>
        <v>744639.94</v>
      </c>
      <c r="AC25" s="99">
        <f>IF(ISNA(VLOOKUP($A25,'[2]1516 Exp_Rev Access'!$F$7:$FS$306,21,FALSE)),"",VLOOKUP($A25,'[2]1516 Exp_Rev Access'!$F$7:$FS$306,21,FALSE))</f>
        <v>3637093.74</v>
      </c>
      <c r="AD25" s="99">
        <f>IF(ISNA(VLOOKUP($A25,'[2]1516 Exp_Rev Access'!$F$7:$FS$306,22,FALSE)),"",VLOOKUP($A25,'[2]1516 Exp_Rev Access'!$F$7:$FS$306,22,FALSE))</f>
        <v>187352.53</v>
      </c>
      <c r="AE25" s="99">
        <f>IF(ISNA(VLOOKUP($A25,'[2]1516 Exp_Rev Access'!$F$7:$FS$306,23,FALSE)),"",VLOOKUP($A25,'[2]1516 Exp_Rev Access'!$F$7:$FS$306,23,FALSE))</f>
        <v>0</v>
      </c>
      <c r="AF25" s="99">
        <f>IF(ISNA(VLOOKUP($A25,'[2]1516 Exp_Rev Access'!$F$7:$FS$306,24,FALSE)),"",VLOOKUP($A25,'[2]1516 Exp_Rev Access'!$F$7:$FS$306,24,FALSE))</f>
        <v>3031908.76</v>
      </c>
      <c r="AG25" s="99">
        <f>IF(ISNA(VLOOKUP($A25,'[2]1516 Exp_Rev Access'!$F$7:$FS$306,25,FALSE)),"",VLOOKUP($A25,'[2]1516 Exp_Rev Access'!$F$7:$FS$306,25,FALSE))</f>
        <v>88201.49</v>
      </c>
      <c r="AH25" s="99">
        <f>IF(ISNA(VLOOKUP($A25,'[2]1516 Exp_Rev Access'!$F$7:$FS$306,26,FALSE)),"",VLOOKUP($A25,'[2]1516 Exp_Rev Access'!$F$7:$FS$306,26,FALSE))</f>
        <v>1805057.7</v>
      </c>
      <c r="AI25" s="99">
        <f>IF(ISNA(VLOOKUP($A25,'[2]1516 Exp_Rev Access'!$F$7:$FS$306,27,FALSE)),"",VLOOKUP($A25,'[2]1516 Exp_Rev Access'!$F$7:$FS$306,27,FALSE))</f>
        <v>98974.86</v>
      </c>
      <c r="AJ25" s="99">
        <f>IF(ISNA(VLOOKUP($A25,'[2]1516 Exp_Rev Access'!$F$7:$FS$306,28,FALSE)),"",VLOOKUP($A25,'[2]1516 Exp_Rev Access'!$F$7:$FS$306,28,FALSE))</f>
        <v>186608.39</v>
      </c>
      <c r="AK25" s="99">
        <f>IF(ISNA(VLOOKUP($A25,'[2]1516 Exp_Rev Access'!$F$7:$FS$306,29,FALSE)),"",VLOOKUP($A25,'[2]1516 Exp_Rev Access'!$F$7:$FS$306,29,FALSE))</f>
        <v>157453.98000000001</v>
      </c>
      <c r="AL25" s="100">
        <f t="shared" si="52"/>
        <v>23834292.819999997</v>
      </c>
      <c r="AM25" s="72">
        <f t="shared" si="53"/>
        <v>9.565779786745976E-2</v>
      </c>
      <c r="AN25" s="94">
        <f t="shared" si="54"/>
        <v>1212.6769751931888</v>
      </c>
      <c r="AO25" s="99">
        <f>IF(ISNA(VLOOKUP($A25,'[2]1516 Exp_Rev Access'!$F$7:$GB$306,30,FALSE)),"",VLOOKUP($A25,'[2]1516 Exp_Rev Access'!$F$7:$FS$306,30,FALSE))</f>
        <v>115433526.67</v>
      </c>
      <c r="AP25" s="99">
        <f>IF(ISNA(VLOOKUP($A25,'[2]1516 Exp_Rev Access'!$F$7:$GB$306,31,FALSE)),"",VLOOKUP($A25,'[2]1516 Exp_Rev Access'!$F$7:$FS$306,31,FALSE))</f>
        <v>2847589.44</v>
      </c>
      <c r="AQ25" s="99">
        <f>IF(ISNA(VLOOKUP($A25,'[2]1516 Exp_Rev Access'!$F$7:$GB$306,32,FALSE)),"",VLOOKUP($A25,'[2]1516 Exp_Rev Access'!$F$7:$FS$306,32,FALSE))</f>
        <v>0</v>
      </c>
      <c r="AR25" s="99">
        <f>IF(ISNA(VLOOKUP($A25,'[2]1516 Exp_Rev Access'!$F$7:$GB$306,33,FALSE)),"",VLOOKUP($A25,'[2]1516 Exp_Rev Access'!$F$7:$FS$306,33,FALSE))</f>
        <v>0</v>
      </c>
      <c r="AS25" s="99">
        <f>IF(ISNA(VLOOKUP($A25,'[2]1516 Exp_Rev Access'!$F$7:$GB$306,34,FALSE)),"",VLOOKUP($A25,'[2]1516 Exp_Rev Access'!$F$7:$FS$306,34,FALSE))</f>
        <v>0</v>
      </c>
      <c r="AT25" s="101">
        <f t="shared" si="55"/>
        <v>118281116.11</v>
      </c>
      <c r="AU25" s="72">
        <f t="shared" si="56"/>
        <v>0.47471562012922858</v>
      </c>
      <c r="AV25" s="94">
        <f t="shared" si="57"/>
        <v>6018.0844126571901</v>
      </c>
      <c r="AW25" s="99">
        <f>IF(ISNA(VLOOKUP($A25,'[2]1516 Exp_Rev Access'!$F$7:$GB$306,35,FALSE)),"",VLOOKUP($A25,'[2]1516 Exp_Rev Access'!$F$7:$GB$306,35,FALSE))</f>
        <v>0</v>
      </c>
      <c r="AX25" s="99">
        <f>IF(ISNA(VLOOKUP($A25,'[2]1516 Exp_Rev Access'!$F$7:$GB$306,36,FALSE)),"",VLOOKUP($A25,'[2]1516 Exp_Rev Access'!$F$7:$GB$306,36,FALSE))</f>
        <v>11724837.82</v>
      </c>
      <c r="AY25" s="99">
        <f>IF(ISNA(VLOOKUP($A25,'[2]1516 Exp_Rev Access'!$F$7:$GB$306,37,FALSE)),"",VLOOKUP($A25,'[2]1516 Exp_Rev Access'!$F$7:$GB$306,37,FALSE))</f>
        <v>978490.42</v>
      </c>
      <c r="AZ25" s="99">
        <f>IF(ISNA(VLOOKUP($A25,'[2]1516 Exp_Rev Access'!$F$7:$GB$306,38,FALSE)),"",VLOOKUP($A25,'[2]1516 Exp_Rev Access'!$F$7:$GB$306,38,FALSE))</f>
        <v>0</v>
      </c>
      <c r="BA25" s="99">
        <f>IF(ISNA(VLOOKUP($A25,'[2]1516 Exp_Rev Access'!$F$7:$GB$306,39,FALSE)),"",VLOOKUP($A25,'[2]1516 Exp_Rev Access'!$F$7:$GB$306,39,FALSE))</f>
        <v>0</v>
      </c>
      <c r="BB25" s="99">
        <f>IF(ISNA(VLOOKUP($A25,'[2]1516 Exp_Rev Access'!$F$7:$GB$306,40,FALSE)),"",VLOOKUP($A25,'[2]1516 Exp_Rev Access'!$F$7:$GB$306,40,FALSE))</f>
        <v>1705467.22</v>
      </c>
      <c r="BC25" s="99">
        <f>IF(ISNA(VLOOKUP($A25,'[2]1516 Exp_Rev Access'!$F$7:$GB$306,41,FALSE)),"",VLOOKUP($A25,'[2]1516 Exp_Rev Access'!$F$7:$GB$306,41,FALSE))</f>
        <v>0</v>
      </c>
      <c r="BD25" s="99">
        <f>IF(ISNA(VLOOKUP($A25,'[2]1516 Exp_Rev Access'!$F$7:$GB$306,42,FALSE)),"",VLOOKUP($A25,'[2]1516 Exp_Rev Access'!$F$7:$GB$306,42,FALSE))</f>
        <v>2414266.56</v>
      </c>
      <c r="BE25" s="99">
        <f>IF(ISNA(VLOOKUP($A25,'[2]1516 Exp_Rev Access'!$F$7:$GB$306,43,FALSE)),"",VLOOKUP($A25,'[2]1516 Exp_Rev Access'!$F$7:$GB$306,43,FALSE))</f>
        <v>0</v>
      </c>
      <c r="BF25" s="99">
        <f>IF(ISNA(VLOOKUP($A25,'[2]1516 Exp_Rev Access'!$F$7:$GB$306,44,FALSE)),"",VLOOKUP($A25,'[2]1516 Exp_Rev Access'!$F$7:$GB$306,44,FALSE))</f>
        <v>2760595.41</v>
      </c>
      <c r="BG25" s="99">
        <f>IF(ISNA(VLOOKUP($A25,'[2]1516 Exp_Rev Access'!$F$7:$GB$306,45,FALSE)),"",VLOOKUP($A25,'[2]1516 Exp_Rev Access'!$F$7:$GB$306,45,FALSE))</f>
        <v>186598.5</v>
      </c>
      <c r="BH25" s="99">
        <f>IF(ISNA(VLOOKUP($A25,'[2]1516 Exp_Rev Access'!$F$7:$GB$306,46,FALSE)),"",VLOOKUP($A25,'[2]1516 Exp_Rev Access'!$F$7:$GB$306,46,FALSE))</f>
        <v>0</v>
      </c>
      <c r="BI25" s="99">
        <f>IF(ISNA(VLOOKUP($A25,'[2]1516 Exp_Rev Access'!$F$7:$GB$306,47,FALSE)),"",VLOOKUP($A25,'[2]1516 Exp_Rev Access'!$F$7:$GB$306,47,FALSE))</f>
        <v>48653.54</v>
      </c>
      <c r="BJ25" s="99">
        <f>IF(ISNA(VLOOKUP($A25,'[2]1516 Exp_Rev Access'!$F$7:$GB$306,48,FALSE)),"",VLOOKUP($A25,'[2]1516 Exp_Rev Access'!$F$7:$GB$306,48,FALSE))</f>
        <v>6160675.8499999996</v>
      </c>
      <c r="BK25" s="99">
        <f>IF(ISNA(VLOOKUP($A25,'[2]1516 Exp_Rev Access'!$F$7:$GB$306,49,FALSE)),"",VLOOKUP($A25,'[2]1516 Exp_Rev Access'!$F$7:$GB$306,49,FALSE))</f>
        <v>448071.97</v>
      </c>
      <c r="BL25" s="99">
        <f>IF(ISNA(VLOOKUP($A25,'[2]1516 Exp_Rev Access'!$F$7:$GB$306,50,FALSE)),"",VLOOKUP($A25,'[2]1516 Exp_Rev Access'!$F$7:$GB$306,50,FALSE))</f>
        <v>0</v>
      </c>
      <c r="BM25" s="99">
        <f>IF(ISNA(VLOOKUP($A25,'[2]1516 Exp_Rev Access'!$F$7:$GB$306,51,FALSE)),"",VLOOKUP($A25,'[2]1516 Exp_Rev Access'!$F$7:$GB$306,51,FALSE))</f>
        <v>0</v>
      </c>
      <c r="BN25" s="99">
        <f>IF(ISNA(VLOOKUP($A25,'[2]1516 Exp_Rev Access'!$F$7:$GB$306,52,FALSE)),"",VLOOKUP($A25,'[2]1516 Exp_Rev Access'!$F$7:$GB$306,52,FALSE))</f>
        <v>0</v>
      </c>
      <c r="BO25" s="99">
        <f>IF(ISNA(VLOOKUP($A25,'[2]1516 Exp_Rev Access'!$F$7:$GB$306,53,FALSE)),"",VLOOKUP($A25,'[2]1516 Exp_Rev Access'!$F$7:$GB$306,53,FALSE))</f>
        <v>0</v>
      </c>
      <c r="BP25" s="99">
        <f>IF(ISNA(VLOOKUP($A25,'[2]1516 Exp_Rev Access'!$F$7:$GB$306,54,FALSE)),"",VLOOKUP($A25,'[2]1516 Exp_Rev Access'!$F$7:$GB$306,54,FALSE))</f>
        <v>0</v>
      </c>
      <c r="BQ25" s="99">
        <f>IF(ISNA(VLOOKUP($A25,'[2]1516 Exp_Rev Access'!$F$7:$GB$306,55,FALSE)),"",VLOOKUP($A25,'[2]1516 Exp_Rev Access'!$F$7:$GB$306,55,FALSE))</f>
        <v>0</v>
      </c>
      <c r="BR25" s="99">
        <f>IF(ISNA(VLOOKUP($A25,'[2]1516 Exp_Rev Access'!$F$7:$GB$306,56,FALSE)),"",VLOOKUP($A25,'[2]1516 Exp_Rev Access'!$F$7:$GB$306,56,FALSE))</f>
        <v>545846.68000000005</v>
      </c>
      <c r="BS25" s="99">
        <f>IF(ISNA(VLOOKUP($A25,'[2]1516 Exp_Rev Access'!$F$7:$GB$306,57,FALSE)),"",VLOOKUP($A25,'[2]1516 Exp_Rev Access'!$F$7:$GB$306,57,FALSE))</f>
        <v>0</v>
      </c>
      <c r="BT25" s="99">
        <f>IF(ISNA(VLOOKUP($A25,'[2]1516 Exp_Rev Access'!$F$7:$GB$306,58,FALSE)),"",VLOOKUP($A25,'[2]1516 Exp_Rev Access'!$F$7:$GB$306,58,FALSE))</f>
        <v>0</v>
      </c>
      <c r="BU25" s="102">
        <f t="shared" si="58"/>
        <v>26973503.969999999</v>
      </c>
      <c r="BV25" s="72">
        <f t="shared" si="59"/>
        <v>0.10825687214743986</v>
      </c>
      <c r="BW25" s="94">
        <f t="shared" si="60"/>
        <v>1372.3984786010981</v>
      </c>
      <c r="BX25" s="99">
        <f>IF(ISNA(VLOOKUP($A25,'[2]1516 Exp_Rev Access'!$F$7:$GB$306,59,FALSE)),"",VLOOKUP($A25,'[2]1516 Exp_Rev Access'!$F$7:$GB$306,59,FALSE))</f>
        <v>0</v>
      </c>
      <c r="BY25" s="99">
        <f>IF(ISNA(VLOOKUP($A25,'[2]1516 Exp_Rev Access'!$F$7:$GB$306,60,FALSE)),"",VLOOKUP($A25,'[2]1516 Exp_Rev Access'!$F$7:$GB$306,60,FALSE))</f>
        <v>0</v>
      </c>
      <c r="BZ25" s="99">
        <f>IF(ISNA(VLOOKUP($A25,'[2]1516 Exp_Rev Access'!$F$7:$GB$306,61,FALSE)),"",VLOOKUP($A25,'[2]1516 Exp_Rev Access'!$F$7:$GB$306,61,FALSE))</f>
        <v>0</v>
      </c>
      <c r="CA25" s="99">
        <f>IF(ISNA(VLOOKUP($A25,'[2]1516 Exp_Rev Access'!$F$7:$GB$306,62,FALSE)),"",VLOOKUP($A25,'[2]1516 Exp_Rev Access'!$F$7:$GB$306,62,FALSE))</f>
        <v>0</v>
      </c>
      <c r="CB25" s="99">
        <f>IF(ISNA(VLOOKUP($A25,'[2]1516 Exp_Rev Access'!$F$7:$GB$306,63,FALSE)),"",VLOOKUP($A25,'[2]1516 Exp_Rev Access'!$F$7:$GB$306,63,FALSE))</f>
        <v>8127</v>
      </c>
      <c r="CC25" s="99">
        <f>IF(ISNA(VLOOKUP($A25,'[2]1516 Exp_Rev Access'!$F$7:$GB$306,64,FALSE)),"",VLOOKUP($A25,'[2]1516 Exp_Rev Access'!$F$7:$GB$306,64,FALSE))</f>
        <v>0</v>
      </c>
      <c r="CD25" s="101">
        <f t="shared" si="61"/>
        <v>8127</v>
      </c>
      <c r="CE25" s="72">
        <f t="shared" si="62"/>
        <v>3.2617327022872652E-5</v>
      </c>
      <c r="CF25" s="103">
        <f t="shared" si="63"/>
        <v>0.41349772161585147</v>
      </c>
      <c r="CG25" s="99">
        <f>IF(ISNA(VLOOKUP($A25,'[2]1516 Exp_Rev Access'!$F$7:$GB$306,65,FALSE)),"",VLOOKUP($A25,'[2]1516 Exp_Rev Access'!$F$7:$GB$306,65,FALSE))</f>
        <v>0</v>
      </c>
      <c r="CH25" s="99">
        <f>IF(ISNA(VLOOKUP($A25,'[2]1516 Exp_Rev Access'!$F$7:$GB$306,66,FALSE)),"",VLOOKUP($A25,'[2]1516 Exp_Rev Access'!$F$7:$GB$306,66,FALSE))</f>
        <v>0</v>
      </c>
      <c r="CI25" s="99">
        <f>IF(ISNA(VLOOKUP($A25,'[2]1516 Exp_Rev Access'!$F$7:$GB$306,67,FALSE)),"",VLOOKUP($A25,'[2]1516 Exp_Rev Access'!$F$7:$GB$306,67,FALSE))</f>
        <v>0</v>
      </c>
      <c r="CJ25" s="99">
        <f>IF(ISNA(VLOOKUP($A25,'[2]1516 Exp_Rev Access'!$F$7:$GB$306,68,FALSE)),"",VLOOKUP($A25,'[2]1516 Exp_Rev Access'!$F$7:$GB$306,68,FALSE))</f>
        <v>0</v>
      </c>
      <c r="CK25" s="99">
        <f>IF(ISNA(VLOOKUP($A25,'[2]1516 Exp_Rev Access'!$F$7:$GB$306,69,FALSE)),"",VLOOKUP($A25,'[2]1516 Exp_Rev Access'!$F$7:$GB$306,69,FALSE))</f>
        <v>0</v>
      </c>
      <c r="CL25" s="99">
        <f>IF(ISNA(VLOOKUP($A25,'[2]1516 Exp_Rev Access'!$F$7:$GB$306,70,FALSE)),"",VLOOKUP($A25,'[2]1516 Exp_Rev Access'!$F$7:$GB$306,70,FALSE))</f>
        <v>0</v>
      </c>
      <c r="CM25" s="99">
        <f>IF(ISNA(VLOOKUP($A25,'[2]1516 Exp_Rev Access'!$F$7:$GB$306,71,FALSE)),"",VLOOKUP($A25,'[2]1516 Exp_Rev Access'!$F$7:$GB$306,71,FALSE))</f>
        <v>0</v>
      </c>
      <c r="CN25" s="99">
        <f>IF(ISNA(VLOOKUP($A25,'[2]1516 Exp_Rev Access'!$F$7:$GB$306,72,FALSE)),"",VLOOKUP($A25,'[2]1516 Exp_Rev Access'!$F$7:$GB$306,72,FALSE))</f>
        <v>0</v>
      </c>
      <c r="CO25" s="99">
        <f>IF(ISNA(VLOOKUP($A25,'[2]1516 Exp_Rev Access'!$F$7:$GB$306,73,FALSE)),"",VLOOKUP($A25,'[2]1516 Exp_Rev Access'!$F$7:$GB$306,73,FALSE))</f>
        <v>0</v>
      </c>
      <c r="CP25" s="99">
        <f>IF(ISNA(VLOOKUP($A25,'[2]1516 Exp_Rev Access'!$F$7:$GB$306,74,FALSE)),"",VLOOKUP($A25,'[2]1516 Exp_Rev Access'!$F$7:$GB$306,74,FALSE))</f>
        <v>4236728.7300000004</v>
      </c>
      <c r="CQ25" s="99">
        <f>IF(ISNA(VLOOKUP($A25,'[2]1516 Exp_Rev Access'!$F$7:$GB$306,75,FALSE)),"",VLOOKUP($A25,'[2]1516 Exp_Rev Access'!$F$7:$GB$306,75,FALSE))</f>
        <v>0</v>
      </c>
      <c r="CR25" s="99">
        <f>IF(ISNA(VLOOKUP($A25,'[2]1516 Exp_Rev Access'!$F$7:$GB$306,76,FALSE)),"",VLOOKUP($A25,'[2]1516 Exp_Rev Access'!$F$7:$GB$306,76,FALSE))</f>
        <v>74232</v>
      </c>
      <c r="CS25" s="99">
        <f>IF(ISNA(VLOOKUP($A25,'[2]1516 Exp_Rev Access'!$F$7:$GB$306,77,FALSE)),"",VLOOKUP($A25,'[2]1516 Exp_Rev Access'!$F$7:$GB$306,77,FALSE))</f>
        <v>0</v>
      </c>
      <c r="CT25" s="99">
        <f>IF(ISNA(VLOOKUP($A25,'[2]1516 Exp_Rev Access'!$F$7:$GB$306,78,FALSE)),"",VLOOKUP($A25,'[2]1516 Exp_Rev Access'!$F$7:$GB$306,78,FALSE))</f>
        <v>1642162.99</v>
      </c>
      <c r="CU25" s="99">
        <f>IF(ISNA(VLOOKUP($A25,'[2]1516 Exp_Rev Access'!$F$7:$GB$306,79,FALSE)),"",VLOOKUP($A25,'[2]1516 Exp_Rev Access'!$F$7:$GB$306,79,FALSE))</f>
        <v>444077.12</v>
      </c>
      <c r="CV25" s="99">
        <f>IF(ISNA(VLOOKUP($A25,'[2]1516 Exp_Rev Access'!$F$7:$GB$306,80,FALSE)),"",VLOOKUP($A25,'[2]1516 Exp_Rev Access'!$F$7:$GB$306,80,FALSE))</f>
        <v>0</v>
      </c>
      <c r="CW25" s="99">
        <f>IF(ISNA(VLOOKUP($A25,'[2]1516 Exp_Rev Access'!$F$7:$GB$306,81,FALSE)),"",VLOOKUP($A25,'[2]1516 Exp_Rev Access'!$F$7:$GB$306,81,FALSE))</f>
        <v>0</v>
      </c>
      <c r="CX25" s="99">
        <f>IF(ISNA(VLOOKUP($A25,'[2]1516 Exp_Rev Access'!$F$7:$GB$306,82,FALSE)),"",VLOOKUP($A25,'[2]1516 Exp_Rev Access'!$F$7:$GB$306,82,FALSE))</f>
        <v>0</v>
      </c>
      <c r="CY25" s="99">
        <f>IF(ISNA(VLOOKUP($A25,'[2]1516 Exp_Rev Access'!$F$7:$GB$306,83,FALSE)),"",VLOOKUP($A25,'[2]1516 Exp_Rev Access'!$F$7:$GB$306,83,FALSE))</f>
        <v>0</v>
      </c>
      <c r="CZ25" s="99">
        <f>IF(ISNA(VLOOKUP($A25,'[2]1516 Exp_Rev Access'!$F$7:$GB$306,84,FALSE)),"",VLOOKUP($A25,'[2]1516 Exp_Rev Access'!$F$7:$GB$306,84,FALSE))</f>
        <v>0</v>
      </c>
      <c r="DA25" s="99">
        <f>IF(ISNA(VLOOKUP($A25,'[2]1516 Exp_Rev Access'!$F$7:$GB$306,85,FALSE)),"",VLOOKUP($A25,'[2]1516 Exp_Rev Access'!$F$7:$GB$306,85,FALSE))</f>
        <v>299230.93</v>
      </c>
      <c r="DB25" s="99">
        <f>IF(ISNA(VLOOKUP($A25,'[2]1516 Exp_Rev Access'!$F$7:$GB$306,86,FALSE)),"",VLOOKUP($A25,'[2]1516 Exp_Rev Access'!$F$7:$GB$306,86,FALSE))</f>
        <v>0</v>
      </c>
      <c r="DC25" s="99">
        <f>IF(ISNA(VLOOKUP($A25,'[2]1516 Exp_Rev Access'!$F$7:$GB$306,87,FALSE)),"",VLOOKUP($A25,'[2]1516 Exp_Rev Access'!$F$7:$GB$306,87,FALSE))</f>
        <v>0</v>
      </c>
      <c r="DD25" s="99">
        <f>IF(ISNA(VLOOKUP($A25,'[2]1516 Exp_Rev Access'!$F$7:$GB$306,88,FALSE)),"",VLOOKUP($A25,'[2]1516 Exp_Rev Access'!$F$7:$GB$306,88,FALSE))</f>
        <v>0</v>
      </c>
      <c r="DE25" s="99">
        <f>IF(ISNA(VLOOKUP($A25,'[2]1516 Exp_Rev Access'!$F$7:$GB$306,89,FALSE)),"",VLOOKUP($A25,'[2]1516 Exp_Rev Access'!$F$7:$GB$306,89,FALSE))</f>
        <v>0</v>
      </c>
      <c r="DF25" s="99">
        <f>IF(ISNA(VLOOKUP($A25,'[2]1516 Exp_Rev Access'!$F$7:$GB$306,90,FALSE)),"",VLOOKUP($A25,'[2]1516 Exp_Rev Access'!$F$7:$GB$306,90,FALSE))</f>
        <v>29479.95</v>
      </c>
      <c r="DG25" s="99">
        <f>IF(ISNA(VLOOKUP($A25,'[2]1516 Exp_Rev Access'!$F$7:$GB$306,91,FALSE)),"",VLOOKUP($A25,'[2]1516 Exp_Rev Access'!$F$7:$GB$306,91,FALSE))</f>
        <v>24802.2</v>
      </c>
      <c r="DH25" s="99">
        <f>IF(ISNA(VLOOKUP($A25,'[2]1516 Exp_Rev Access'!$F$7:$GB$306,92,FALSE)),"",VLOOKUP($A25,'[2]1516 Exp_Rev Access'!$F$7:$GB$306,92,FALSE))</f>
        <v>1996651.73</v>
      </c>
      <c r="DI25" s="99">
        <f>IF(ISNA(VLOOKUP($A25,'[2]1516 Exp_Rev Access'!$F$7:$GB$306,93,FALSE)),"",VLOOKUP($A25,'[2]1516 Exp_Rev Access'!$F$7:$GB$306,93,FALSE))</f>
        <v>0</v>
      </c>
      <c r="DJ25" s="99">
        <f>IF(ISNA(VLOOKUP($A25,'[2]1516 Exp_Rev Access'!$F$7:$GB$306,94,FALSE)),"",VLOOKUP($A25,'[2]1516 Exp_Rev Access'!$F$7:$GB$306,94,FALSE))</f>
        <v>0</v>
      </c>
      <c r="DK25" s="99">
        <f>IF(ISNA(VLOOKUP($A25,'[2]1516 Exp_Rev Access'!$F$7:$GB$306,95,FALSE)),"",VLOOKUP($A25,'[2]1516 Exp_Rev Access'!$F$7:$GB$306,95,FALSE))</f>
        <v>0</v>
      </c>
      <c r="DL25" s="99">
        <f>IF(ISNA(VLOOKUP($A25,'[2]1516 Exp_Rev Access'!$F$7:$GB$306,96,FALSE)),"",VLOOKUP($A25,'[2]1516 Exp_Rev Access'!$F$7:$GB$306,96,FALSE))</f>
        <v>0</v>
      </c>
      <c r="DM25" s="99">
        <f>IF(ISNA(VLOOKUP($A25,'[2]1516 Exp_Rev Access'!$F$7:$GB$306,97,FALSE)),"",VLOOKUP($A25,'[2]1516 Exp_Rev Access'!$F$7:$GB$306,97,FALSE))</f>
        <v>0</v>
      </c>
      <c r="DN25" s="99">
        <f>IF(ISNA(VLOOKUP($A25,'[2]1516 Exp_Rev Access'!$F$7:$GB$306,98,FALSE)),"",VLOOKUP($A25,'[2]1516 Exp_Rev Access'!$F$7:$GB$306,98,FALSE))</f>
        <v>0</v>
      </c>
      <c r="DO25" s="99">
        <f>IF(ISNA(VLOOKUP($A25,'[2]1516 Exp_Rev Access'!$F$7:$GB$306,99,FALSE)),"",VLOOKUP($A25,'[2]1516 Exp_Rev Access'!$F$7:$GB$306,99,FALSE))</f>
        <v>0</v>
      </c>
      <c r="DP25" s="99">
        <f>IF(ISNA(VLOOKUP($A25,'[2]1516 Exp_Rev Access'!$F$7:$GB$306,100,FALSE)),"",VLOOKUP($A25,'[2]1516 Exp_Rev Access'!$F$7:$GB$306,100,FALSE))</f>
        <v>0</v>
      </c>
      <c r="DQ25" s="99">
        <f>IF(ISNA(VLOOKUP($A25,'[2]1516 Exp_Rev Access'!$F$7:$GB$306,101,FALSE)),"",VLOOKUP($A25,'[2]1516 Exp_Rev Access'!$F$7:$GB$306,101,FALSE))</f>
        <v>0</v>
      </c>
      <c r="DR25" s="99">
        <f>IF(ISNA(VLOOKUP($A25,'[2]1516 Exp_Rev Access'!$F$7:$GB$306,102,FALSE)),"",VLOOKUP($A25,'[2]1516 Exp_Rev Access'!$F$7:$GB$306,102,FALSE))</f>
        <v>0</v>
      </c>
      <c r="DS25" s="99">
        <f>IF(ISNA(VLOOKUP($A25,'[2]1516 Exp_Rev Access'!$F$7:$GB$306,103,FALSE)),"",VLOOKUP($A25,'[2]1516 Exp_Rev Access'!$F$7:$GB$306,103,FALSE))</f>
        <v>0</v>
      </c>
      <c r="DT25" s="99">
        <f>IF(ISNA(VLOOKUP($A25,'[2]1516 Exp_Rev Access'!$F$7:$GB$306,104,FALSE)),"",VLOOKUP($A25,'[2]1516 Exp_Rev Access'!$F$7:$GB$306,104,FALSE))</f>
        <v>0</v>
      </c>
      <c r="DU25" s="99">
        <f>IF(ISNA(VLOOKUP($A25,'[2]1516 Exp_Rev Access'!$F$7:$GB$306,105,FALSE)),"",VLOOKUP($A25,'[2]1516 Exp_Rev Access'!$F$7:$GB$306,105,FALSE))</f>
        <v>0</v>
      </c>
      <c r="DV25" s="99">
        <f>IF(ISNA(VLOOKUP($A25,'[2]1516 Exp_Rev Access'!$F$7:$GB$306,106,FALSE)),"",VLOOKUP($A25,'[2]1516 Exp_Rev Access'!$F$7:$GB$306,106,FALSE))</f>
        <v>0</v>
      </c>
      <c r="DW25" s="99">
        <f>IF(ISNA(VLOOKUP($A25,'[2]1516 Exp_Rev Access'!$F$7:$GB$306,107,FALSE)),"",VLOOKUP($A25,'[2]1516 Exp_Rev Access'!$F$7:$GB$306,107,FALSE))</f>
        <v>0</v>
      </c>
      <c r="DX25" s="99">
        <f>IF(ISNA(VLOOKUP($A25,'[2]1516 Exp_Rev Access'!$F$7:$GB$306,108,FALSE)),"",VLOOKUP($A25,'[2]1516 Exp_Rev Access'!$F$7:$GB$306,108,FALSE))</f>
        <v>0</v>
      </c>
      <c r="DY25" s="99">
        <f>IF(ISNA(VLOOKUP($A25,'[2]1516 Exp_Rev Access'!$F$7:$GB$306,109,FALSE)),"",VLOOKUP($A25,'[2]1516 Exp_Rev Access'!$F$7:$GB$306,109,FALSE))</f>
        <v>0</v>
      </c>
      <c r="DZ25" s="99">
        <f>IF(ISNA(VLOOKUP($A25,'[2]1516 Exp_Rev Access'!$F$7:$GB$306,110,FALSE)),"",VLOOKUP($A25,'[2]1516 Exp_Rev Access'!$F$7:$GB$306,110,FALSE))</f>
        <v>0</v>
      </c>
      <c r="EA25" s="99">
        <f>IF(ISNA(VLOOKUP($A25,'[2]1516 Exp_Rev Access'!$F$7:$GB$306,111,FALSE)),"",VLOOKUP($A25,'[2]1516 Exp_Rev Access'!$F$7:$GB$306,111,FALSE))</f>
        <v>0</v>
      </c>
      <c r="EB25" s="99">
        <f>IF(ISNA(VLOOKUP($A25,'[2]1516 Exp_Rev Access'!$F$7:$GB$306,112,FALSE)),"",VLOOKUP($A25,'[2]1516 Exp_Rev Access'!$F$7:$GB$306,112,FALSE))</f>
        <v>0</v>
      </c>
      <c r="EC25" s="99">
        <f>IF(ISNA(VLOOKUP($A25,'[2]1516 Exp_Rev Access'!$F$7:$GB$306,113,FALSE)),"",VLOOKUP($A25,'[2]1516 Exp_Rev Access'!$F$7:$GB$306,113,FALSE))</f>
        <v>0</v>
      </c>
      <c r="ED25" s="99">
        <f>IF(ISNA(VLOOKUP($A25,'[2]1516 Exp_Rev Access'!$F$7:$GB$306,114,FALSE)),"",VLOOKUP($A25,'[2]1516 Exp_Rev Access'!$F$7:$GB$306,114,FALSE))</f>
        <v>0</v>
      </c>
      <c r="EE25" s="99">
        <f>IF(ISNA(VLOOKUP($A25,'[2]1516 Exp_Rev Access'!$F$7:$GB$306,115,FALSE)),"",VLOOKUP($A25,'[2]1516 Exp_Rev Access'!$F$7:$GB$306,115,FALSE))</f>
        <v>0</v>
      </c>
      <c r="EF25" s="99">
        <f>IF(ISNA(VLOOKUP($A25,'[2]1516 Exp_Rev Access'!$F$7:$GB$306,116,FALSE)),"",VLOOKUP($A25,'[2]1516 Exp_Rev Access'!$F$7:$GB$306,116,FALSE))</f>
        <v>0</v>
      </c>
      <c r="EG25" s="99">
        <f>IF(ISNA(VLOOKUP($A25,'[2]1516 Exp_Rev Access'!$F$7:$GB$306,117,FALSE)),"",VLOOKUP($A25,'[2]1516 Exp_Rev Access'!$F$7:$GB$306,117,FALSE))</f>
        <v>0</v>
      </c>
      <c r="EH25" s="99">
        <f>IF(ISNA(VLOOKUP($A25,'[2]1516 Exp_Rev Access'!$F$7:$GB$306,118,FALSE)),"",VLOOKUP($A25,'[2]1516 Exp_Rev Access'!$F$7:$GB$306,118,FALSE))</f>
        <v>0</v>
      </c>
      <c r="EI25" s="99">
        <f>IF(ISNA(VLOOKUP($A25,'[2]1516 Exp_Rev Access'!$F$7:$GB$306,119,FALSE)),"",VLOOKUP($A25,'[2]1516 Exp_Rev Access'!$F$7:$GB$306,119,FALSE))</f>
        <v>0</v>
      </c>
      <c r="EJ25" s="99">
        <f>IF(ISNA(VLOOKUP($A25,'[2]1516 Exp_Rev Access'!$F$7:$GB$306,120,FALSE)),"",VLOOKUP($A25,'[2]1516 Exp_Rev Access'!$F$7:$GB$306,120,FALSE))</f>
        <v>0</v>
      </c>
      <c r="EK25" s="99">
        <f>IF(ISNA(VLOOKUP($A25,'[2]1516 Exp_Rev Access'!$F$7:$GB$306,121,FALSE)),"",VLOOKUP($A25,'[2]1516 Exp_Rev Access'!$F$7:$GB$306,121,FALSE))</f>
        <v>0</v>
      </c>
      <c r="EL25" s="99">
        <f>IF(ISNA(VLOOKUP($A25,'[2]1516 Exp_Rev Access'!$F$7:$GB$306,122,FALSE)),"",VLOOKUP($A25,'[2]1516 Exp_Rev Access'!$F$7:$GB$306,122,FALSE))</f>
        <v>0</v>
      </c>
      <c r="EM25" s="99">
        <f>IF(ISNA(VLOOKUP($A25,'[2]1516 Exp_Rev Access'!$F$7:$GB$306,123,FALSE)),"",VLOOKUP($A25,'[2]1516 Exp_Rev Access'!$F$7:$GB$306,123,FALSE))</f>
        <v>0</v>
      </c>
      <c r="EN25" s="99">
        <f>IF(ISNA(VLOOKUP($A25,'[2]1516 Exp_Rev Access'!$F$7:$GB$306,124,FALSE)),"",VLOOKUP($A25,'[2]1516 Exp_Rev Access'!$F$7:$GB$306,124,FALSE))</f>
        <v>0</v>
      </c>
      <c r="EO25" s="99">
        <f>IF(ISNA(VLOOKUP($A25,'[2]1516 Exp_Rev Access'!$F$7:$GB$306,125,FALSE)),"",VLOOKUP($A25,'[2]1516 Exp_Rev Access'!$F$7:$GB$306,125,FALSE))</f>
        <v>0</v>
      </c>
      <c r="EP25" s="99">
        <f>IF(ISNA(VLOOKUP($A25,'[2]1516 Exp_Rev Access'!$F$7:$GB$306,126,FALSE)),"",VLOOKUP($A25,'[2]1516 Exp_Rev Access'!$F$7:$GB$306,126,FALSE))</f>
        <v>0</v>
      </c>
      <c r="EQ25" s="99">
        <f>IF(ISNA(VLOOKUP($A25,'[2]1516 Exp_Rev Access'!$F$7:$GB$306,127,FALSE)),"",VLOOKUP($A25,'[2]1516 Exp_Rev Access'!$F$7:$GB$306,127,FALSE))</f>
        <v>0</v>
      </c>
      <c r="ER25" s="99">
        <f>IF(ISNA(VLOOKUP($A25,'[2]1516 Exp_Rev Access'!$F$7:$GB$306,128,FALSE)),"",VLOOKUP($A25,'[2]1516 Exp_Rev Access'!$F$7:$GB$306,128,FALSE))</f>
        <v>0</v>
      </c>
      <c r="ES25" s="99">
        <f>IF(ISNA(VLOOKUP($A25,'[2]1516 Exp_Rev Access'!$F$7:$GB$306,129,FALSE)),"",VLOOKUP($A25,'[2]1516 Exp_Rev Access'!$F$7:$GB$306,129,FALSE))</f>
        <v>0</v>
      </c>
      <c r="ET25" s="99">
        <f>IF(ISNA(VLOOKUP($A25,'[2]1516 Exp_Rev Access'!$F$7:$GB$306,130,FALSE)),"",VLOOKUP($A25,'[2]1516 Exp_Rev Access'!$F$7:$GB$306,130,FALSE))</f>
        <v>0</v>
      </c>
      <c r="EU25" s="99">
        <f>IF(ISNA(VLOOKUP($A25,'[2]1516 Exp_Rev Access'!$F$7:$GB$306,131,FALSE)),"",VLOOKUP($A25,'[2]1516 Exp_Rev Access'!$F$7:$GB$306,131,FALSE))</f>
        <v>23271.47</v>
      </c>
      <c r="EV25" s="99">
        <f>IF(ISNA(VLOOKUP($A25,'[2]1516 Exp_Rev Access'!$F$7:$GB$306,132,FALSE)),"",VLOOKUP($A25,'[2]1516 Exp_Rev Access'!$F$7:$GB$306,132,FALSE))</f>
        <v>0</v>
      </c>
      <c r="EW25" s="99">
        <f>IF(ISNA(VLOOKUP($A25,'[2]1516 Exp_Rev Access'!$F$7:$GB$306,133,FALSE)),"",VLOOKUP($A25,'[2]1516 Exp_Rev Access'!$F$7:$GB$306,133,FALSE))</f>
        <v>0</v>
      </c>
      <c r="EX25" s="99">
        <f>IF(ISNA(VLOOKUP($A25,'[2]1516 Exp_Rev Access'!$F$7:$GB$306,134,FALSE)),"",VLOOKUP($A25,'[2]1516 Exp_Rev Access'!$F$7:$GB$306,134,FALSE))</f>
        <v>0</v>
      </c>
      <c r="EY25" s="99">
        <f>IF(ISNA(VLOOKUP($A25,'[2]1516 Exp_Rev Access'!$F$7:$GB$306,135,FALSE)),"",VLOOKUP($A25,'[2]1516 Exp_Rev Access'!$F$7:$GB$306,135,FALSE))</f>
        <v>0</v>
      </c>
      <c r="EZ25" s="99">
        <f>IF(ISNA(VLOOKUP($A25,'[2]1516 Exp_Rev Access'!$F$7:$GB$306,136,FALSE)),"",VLOOKUP($A25,'[2]1516 Exp_Rev Access'!$F$7:$GB$306,136,FALSE))</f>
        <v>0</v>
      </c>
      <c r="FA25" s="99">
        <f>IF(ISNA(VLOOKUP($A25,'[2]1516 Exp_Rev Access'!$F$7:$GB$306,137,FALSE)),"",VLOOKUP($A25,'[2]1516 Exp_Rev Access'!$F$7:$GB$306,137,FALSE))</f>
        <v>0</v>
      </c>
      <c r="FB25" s="99">
        <f>IF(ISNA(VLOOKUP($A25,'[2]1516 Exp_Rev Access'!$F$7:$GB$306,138,FALSE)),"",VLOOKUP($A25,'[2]1516 Exp_Rev Access'!$F$7:$GB$306,138,FALSE))</f>
        <v>0</v>
      </c>
      <c r="FC25" s="99">
        <f>IF(ISNA(VLOOKUP($A25,'[2]1516 Exp_Rev Access'!$F$7:$GB$306,139,FALSE)),"",VLOOKUP($A25,'[2]1516 Exp_Rev Access'!$F$7:$GB$306,139,FALSE))</f>
        <v>0</v>
      </c>
      <c r="FD25" s="99">
        <f>IF(ISNA(VLOOKUP($A25,'[2]1516 Exp_Rev Access'!$F$7:$FS$306,140,FALSE)),"",VLOOKUP($A25,'[2]1516 Exp_Rev Access'!$F$7:$FS$306,140,FALSE))</f>
        <v>0</v>
      </c>
      <c r="FE25" s="99">
        <f>IF(ISNA(VLOOKUP($A25,'[2]1516 Exp_Rev Access'!$F$7:$FS$306,141,FALSE)),"",VLOOKUP($A25,'[2]1516 Exp_Rev Access'!$F$7:$FS$306,141,FALSE))</f>
        <v>0</v>
      </c>
      <c r="FF25" s="99">
        <f>IF(ISNA(VLOOKUP($A25,'[2]1516 Exp_Rev Access'!$F$7:$FS$306,142,FALSE)),"",VLOOKUP($A25,'[2]1516 Exp_Rev Access'!$F$7:$FS$306,142,FALSE))</f>
        <v>994934.92</v>
      </c>
      <c r="FG25" s="99">
        <f>IF(ISNA(VLOOKUP($A25,'[2]1516 Exp_Rev Access'!$F$7:$FS$306,143,FALSE)),"",VLOOKUP($A25,'[2]1516 Exp_Rev Access'!$F$7:$FS$306,143,FALSE))</f>
        <v>0</v>
      </c>
      <c r="FH25" s="99">
        <f>IF(ISNA(VLOOKUP($A25,'[2]1516 Exp_Rev Access'!$F$7:$FS$306,144,FALSE)),"",VLOOKUP($A25,'[2]1516 Exp_Rev Access'!$F$7:$FS$306,144,FALSE))</f>
        <v>0</v>
      </c>
      <c r="FI25" s="99">
        <f>IF(ISNA(VLOOKUP($A25,'[2]1516 Exp_Rev Access'!$F$7:$FS$306,145,FALSE)),"",VLOOKUP($A25,'[2]1516 Exp_Rev Access'!$F$7:$FS$306,145,FALSE))</f>
        <v>0</v>
      </c>
      <c r="FJ25" s="99">
        <f>IF(ISNA(VLOOKUP($A25,'[2]1516 Exp_Rev Access'!$F$7:$FS$306,146,FALSE)),"",VLOOKUP($A25,'[2]1516 Exp_Rev Access'!$F$7:$FS$306,146,FALSE))</f>
        <v>0</v>
      </c>
      <c r="FK25" s="99">
        <f>IF(ISNA(VLOOKUP($A25,'[2]1516 Exp_Rev Access'!$F$7:$FS$306,147,FALSE)),"",VLOOKUP($A25,'[2]1516 Exp_Rev Access'!$F$7:$FS$306,147,FALSE))</f>
        <v>0</v>
      </c>
      <c r="FL25" s="99">
        <f>IF(ISNA(VLOOKUP($A25,'[2]1516 Exp_Rev Access'!$F$7:$FS$306,148,FALSE)),"",VLOOKUP($A25,'[2]1516 Exp_Rev Access'!$F$7:$FS$306,148,FALSE))</f>
        <v>0</v>
      </c>
      <c r="FM25" s="99">
        <f>IF(ISNA(VLOOKUP($A25,'[2]1516 Exp_Rev Access'!$F$7:$FS$306,149,FALSE)),"",VLOOKUP($A25,'[2]1516 Exp_Rev Access'!$F$7:$FS$306,149,FALSE))</f>
        <v>0</v>
      </c>
      <c r="FN25" s="99">
        <f>IF(ISNA(VLOOKUP($A25,'[2]1516 Exp_Rev Access'!$F$7:$FS$306,150,FALSE)),"",VLOOKUP($A25,'[2]1516 Exp_Rev Access'!$F$7:$FS$306,150,FALSE))</f>
        <v>0</v>
      </c>
      <c r="FO25" s="99">
        <f>IF(ISNA(VLOOKUP($A25,'[2]1516 Exp_Rev Access'!$F$7:$FS$306,151,FALSE)),"",VLOOKUP($A25,'[2]1516 Exp_Rev Access'!$F$7:$FS$306,151,FALSE))</f>
        <v>0</v>
      </c>
      <c r="FP25" s="99">
        <f>IF(ISNA(VLOOKUP($A25,'[2]1516 Exp_Rev Access'!$F$7:$FS$306,152,FALSE)),"",VLOOKUP($A25,'[2]1516 Exp_Rev Access'!$F$7:$FS$306,152,FALSE))</f>
        <v>0</v>
      </c>
      <c r="FQ25" s="99">
        <f>IF(ISNA(VLOOKUP($A25,'[2]1516 Exp_Rev Access'!$F$7:$FS$306,153,FALSE)),"",VLOOKUP($A25,'[2]1516 Exp_Rev Access'!$F$7:$FS$306,153,FALSE))</f>
        <v>479112.5</v>
      </c>
      <c r="FR25" s="101">
        <f t="shared" si="64"/>
        <v>10244684.540000001</v>
      </c>
      <c r="FS25" s="72">
        <f t="shared" si="65"/>
        <v>4.1116552957714742E-2</v>
      </c>
      <c r="FT25" s="94">
        <f t="shared" si="66"/>
        <v>521.24445871331829</v>
      </c>
      <c r="FU25" s="99">
        <f>IF(ISNA(VLOOKUP($A25,'[2]1516 Exp_Rev Access'!$F$7:$GB$306,154,FALSE)),"",VLOOKUP($A25,'[2]1516 Exp_Rev Access'!$F$7:$GB$306,154,FALSE))</f>
        <v>1138178</v>
      </c>
      <c r="FV25" s="99">
        <f>IF(ISNA(VLOOKUP($A25,'[2]1516 Exp_Rev Access'!$F$7:$GB$306,155,FALSE)),"",VLOOKUP($A25,'[2]1516 Exp_Rev Access'!$F$7:$GB$306,155,FALSE))</f>
        <v>45674.720000000001</v>
      </c>
      <c r="FW25" s="99">
        <f>IF(ISNA(VLOOKUP($A25,'[2]1516 Exp_Rev Access'!$F$7:$GB$306,156,FALSE)),"",VLOOKUP($A25,'[2]1516 Exp_Rev Access'!$F$7:$GB$306,156,FALSE))</f>
        <v>0</v>
      </c>
      <c r="FX25" s="99">
        <f>IF(ISNA(VLOOKUP($A25,'[2]1516 Exp_Rev Access'!$F$7:$GB$306,157,FALSE)),"",VLOOKUP($A25,'[2]1516 Exp_Rev Access'!$F$7:$GB$306,157,FALSE))</f>
        <v>0</v>
      </c>
      <c r="FY25" s="99">
        <f>IF(ISNA(VLOOKUP($A25,'[2]1516 Exp_Rev Access'!$F$7:$GB$306,158,FALSE)),"",VLOOKUP($A25,'[2]1516 Exp_Rev Access'!$F$7:$GB$306,158,FALSE))</f>
        <v>0</v>
      </c>
      <c r="FZ25" s="99">
        <f>IF(ISNA(VLOOKUP($A25,'[2]1516 Exp_Rev Access'!$F$7:$GB$306,159,FALSE)),"",VLOOKUP($A25,'[2]1516 Exp_Rev Access'!$F$7:$GB$306,159,FALSE))</f>
        <v>0</v>
      </c>
      <c r="GA25" s="99">
        <f>IF(ISNA(VLOOKUP($A25,'[2]1516 Exp_Rev Access'!$F$7:$GB$306,160,FALSE)),"",VLOOKUP($A25,'[2]1516 Exp_Rev Access'!$F$7:$GB$306,160,FALSE))</f>
        <v>0</v>
      </c>
      <c r="GB25" s="99">
        <f>IF(ISNA(VLOOKUP($A25,'[2]1516 Exp_Rev Access'!$F$7:$GB$306,161,FALSE)),"",VLOOKUP($A25,'[2]1516 Exp_Rev Access'!$F$7:$GB$306,161,FALSE))</f>
        <v>0</v>
      </c>
      <c r="GC25" s="99">
        <f>IF(ISNA(VLOOKUP($A25,'[2]1516 Exp_Rev Access'!$F$7:$GB$306,162,FALSE)),"",VLOOKUP($A25,'[2]1516 Exp_Rev Access'!$F$7:$GB$306,162,FALSE))</f>
        <v>63580.76</v>
      </c>
      <c r="GD25" s="99">
        <f>IF(ISNA(VLOOKUP($A25,'[2]1516 Exp_Rev Access'!$F$7:$GB$306,163,FALSE)),"",VLOOKUP($A25,'[2]1516 Exp_Rev Access'!$F$7:$GB$306,163,FALSE))</f>
        <v>0</v>
      </c>
      <c r="GE25" s="99">
        <f>IF(ISNA(VLOOKUP($A25,'[2]1516 Exp_Rev Access'!$F$7:$GB$306,164,FALSE)),"",VLOOKUP($A25,'[2]1516 Exp_Rev Access'!$F$7:$GB$306,164,FALSE))</f>
        <v>99004.79</v>
      </c>
      <c r="GF25" s="99">
        <f>IF(ISNA(VLOOKUP($A25,'[2]1516 Exp_Rev Access'!$F$7:$GB$306,165,FALSE)),"",VLOOKUP($A25,'[2]1516 Exp_Rev Access'!$F$7:$GB$306,165,FALSE))</f>
        <v>116881.7</v>
      </c>
      <c r="GG25" s="99">
        <f>IF(ISNA(VLOOKUP($A25,'[2]1516 Exp_Rev Access'!$F$7:$GB$306,166,FALSE)),"",VLOOKUP($A25,'[2]1516 Exp_Rev Access'!$F$7:$GB$306,166,FALSE))</f>
        <v>0</v>
      </c>
      <c r="GH25" s="99">
        <f>IF(ISNA(VLOOKUP($A25,'[2]1516 Exp_Rev Access'!$F$7:$GB$306,167,FALSE)),"",VLOOKUP($A25,'[2]1516 Exp_Rev Access'!$F$7:$GB$306,167,FALSE))</f>
        <v>0</v>
      </c>
      <c r="GI25" s="99">
        <f>IF(ISNA(VLOOKUP($A25,'[2]1516 Exp_Rev Access'!$F$7:$GB$306,168,FALSE)),"",VLOOKUP($A25,'[2]1516 Exp_Rev Access'!$F$7:$GB$306,168,FALSE))</f>
        <v>556.20000000000005</v>
      </c>
      <c r="GJ25" s="99">
        <f>IF(ISNA(VLOOKUP($A25,'[2]1516 Exp_Rev Access'!$F$7:$GB$306,169,FALSE)),"",VLOOKUP($A25,'[2]1516 Exp_Rev Access'!$F$7:$GB$306,169,FALSE))</f>
        <v>19330.88</v>
      </c>
      <c r="GK25" s="99">
        <f>IF(ISNA(VLOOKUP($A25,'[2]1516 Exp_Rev Access'!$F$7:$GB$306,170,FALSE)),"",VLOOKUP($A25,'[2]1516 Exp_Rev Access'!$F$7:$GB$306,170,FALSE))</f>
        <v>5910</v>
      </c>
      <c r="GL25" s="99">
        <f>IF(ISNA(VLOOKUP($A25,'[2]1516 Exp_Rev Access'!$F$7:$GB$306,171,FALSE)),"",VLOOKUP($A25,'[2]1516 Exp_Rev Access'!$F$7:$GB$306,171,FALSE))</f>
        <v>0</v>
      </c>
      <c r="GM25" s="99">
        <f>IF(ISNA(VLOOKUP($A25,'[2]1516 Exp_Rev Access'!$F$7:$GB$306,172,FALSE)),"",VLOOKUP($A25,'[2]1516 Exp_Rev Access'!$F$7:$GB$306,172,FALSE))</f>
        <v>0</v>
      </c>
      <c r="GN25" s="99">
        <f>IF(ISNA(VLOOKUP($A25,'[2]1516 Exp_Rev Access'!$F$7:$GB$306,173,FALSE)),"",VLOOKUP($A25,'[2]1516 Exp_Rev Access'!$F$7:$GB$306,173,FALSE))</f>
        <v>0</v>
      </c>
      <c r="GO25" s="99">
        <f>IF(ISNA(VLOOKUP($A25,'[2]1516 Exp_Rev Access'!$F$7:$GB$306,174,FALSE)),"",VLOOKUP($A25,'[2]1516 Exp_Rev Access'!$F$7:$GB$306,174,FALSE))</f>
        <v>0</v>
      </c>
      <c r="GP25" s="99">
        <f>IF(ISNA(VLOOKUP($A25,'[2]1516 Exp_Rev Access'!$F$7:$GB$306,175,FALSE)),"",VLOOKUP($A25,'[2]1516 Exp_Rev Access'!$F$7:$GB$306,175,FALSE))</f>
        <v>51685.65</v>
      </c>
      <c r="GQ25" s="99">
        <f>IF(ISNA(VLOOKUP($A25,'[2]1516 Exp_Rev Access'!$F$7:$GB$306,176,FALSE)),"",VLOOKUP($A25,'[2]1516 Exp_Rev Access'!$F$7:$GB$306,176,FALSE))</f>
        <v>0</v>
      </c>
      <c r="GR25" s="99">
        <f>IF(ISNA(VLOOKUP($A25,'[2]1516 Exp_Rev Access'!$F$7:$GB$306,177,FALSE)),"",VLOOKUP($A25,'[2]1516 Exp_Rev Access'!$F$7:$GB$306,177,FALSE))</f>
        <v>0</v>
      </c>
      <c r="GS25" s="99">
        <f>IF(ISNA(VLOOKUP($A25,'[2]1516 Exp_Rev Access'!$F$7:$GB$306,178,FALSE)),"",VLOOKUP($A25,'[2]1516 Exp_Rev Access'!$F$7:$GB$306,178,FALSE))</f>
        <v>10091023.789999999</v>
      </c>
      <c r="GT25" s="101">
        <f t="shared" si="67"/>
        <v>11631826.489999998</v>
      </c>
      <c r="GU25" s="72">
        <f t="shared" si="68"/>
        <v>4.6683781038223564E-2</v>
      </c>
      <c r="GV25" s="84">
        <f t="shared" si="69"/>
        <v>591.82155184519581</v>
      </c>
    </row>
    <row r="26" spans="1:207" customFormat="1" ht="12" customHeight="1" x14ac:dyDescent="0.2">
      <c r="A26" s="96" t="s">
        <v>202</v>
      </c>
      <c r="B26" s="69" t="s">
        <v>203</v>
      </c>
      <c r="C26" s="80">
        <f>IF(ISNA(VLOOKUP($A26,'[2]1516 enrollment_Rev_Exp by size'!$A$6:$G$320,3,FALSE)),"",VLOOKUP($A26,'[2]1516 enrollment_Rev_Exp by size'!$A$6:$G$320,3,FALSE))</f>
        <v>19603.530000000002</v>
      </c>
      <c r="D26" s="97">
        <v>236656304.61000001</v>
      </c>
      <c r="E26" s="80">
        <f t="shared" si="47"/>
        <v>236656304.60999998</v>
      </c>
      <c r="F26" s="80">
        <f t="shared" si="48"/>
        <v>0</v>
      </c>
      <c r="G26" s="98">
        <f>IF(ISNA(VLOOKUP($A26,'[2]1516 Exp_Rev Access'!$F$7:$FS$306,2,FALSE)),"",VLOOKUP($A26,'[2]1516 Exp_Rev Access'!$F$7:$FS$306,2,FALSE))</f>
        <v>48789796.880000003</v>
      </c>
      <c r="H26" s="98">
        <f>IF(ISNA(VLOOKUP($A26,'[2]1516 Exp_Rev Access'!$F$7:$FS$306,3,FALSE)),"",VLOOKUP($A26,'[2]1516 Exp_Rev Access'!$F$7:$FS$306,3,FALSE))</f>
        <v>0</v>
      </c>
      <c r="I26" s="98">
        <f>IF(ISNA(VLOOKUP($A26,'[2]1516 Exp_Rev Access'!$F$7:$FS$306,4,FALSE)),"",VLOOKUP($A26,'[2]1516 Exp_Rev Access'!$F$7:$FS$306,4,FALSE))</f>
        <v>31787.39</v>
      </c>
      <c r="J26" s="98">
        <f>IF(ISNA(VLOOKUP($A26,'[2]1516 Exp_Rev Access'!$F$7:$FS$306,5,FALSE)),"",VLOOKUP($A26,'[2]1516 Exp_Rev Access'!$F$7:$FS$306,5,FALSE))</f>
        <v>3.76</v>
      </c>
      <c r="K26" s="98">
        <f>IF(ISNA(VLOOKUP($A26,'[2]1516 Exp_Rev Access'!$F$7:$FS$306,6,FALSE)),"",VLOOKUP($A26,'[2]1516 Exp_Rev Access'!$F$7:$FS$306,6,FALSE))</f>
        <v>0</v>
      </c>
      <c r="L26" s="98">
        <f>IF(ISNA(VLOOKUP($A26,'[2]1516 Exp_Rev Access'!$F$7:$FS$306,7,FALSE)),"",VLOOKUP($A26,'[2]1516 Exp_Rev Access'!$F$7:$FS$306,7,FALSE))</f>
        <v>0</v>
      </c>
      <c r="M26" s="90">
        <f t="shared" si="49"/>
        <v>48821588.030000001</v>
      </c>
      <c r="N26" s="72">
        <f t="shared" si="50"/>
        <v>0.20629743251698279</v>
      </c>
      <c r="O26" s="73">
        <f t="shared" si="51"/>
        <v>2490.4488135555175</v>
      </c>
      <c r="P26" s="99">
        <f>IF(ISNA(VLOOKUP($A26,'[2]1516 Exp_Rev Access'!$F$7:$FS$306,8,FALSE)),"",VLOOKUP($A26,'[2]1516 Exp_Rev Access'!$F$7:$FS$306,8,FALSE))</f>
        <v>1448852.95</v>
      </c>
      <c r="Q26" s="99">
        <f>IF(ISNA(VLOOKUP($A26,'[2]1516 Exp_Rev Access'!$F$7:$FS$306,9,FALSE)),"",VLOOKUP($A26,'[2]1516 Exp_Rev Access'!$F$7:$FS$306,9,FALSE))</f>
        <v>0</v>
      </c>
      <c r="R26" s="99">
        <f>IF(ISNA(VLOOKUP($A26,'[2]1516 Exp_Rev Access'!$F$7:$FS$306,10,FALSE)),"",VLOOKUP($A26,'[2]1516 Exp_Rev Access'!$F$7:$FS$306,10,FALSE))</f>
        <v>0</v>
      </c>
      <c r="S26" s="99">
        <f>IF(ISNA(VLOOKUP($A26,'[2]1516 Exp_Rev Access'!$F$7:$FS$306,11,FALSE)),"",VLOOKUP($A26,'[2]1516 Exp_Rev Access'!$F$7:$FS$306,11,FALSE))</f>
        <v>0</v>
      </c>
      <c r="T26" s="99">
        <f>IF(ISNA(VLOOKUP($A26,'[2]1516 Exp_Rev Access'!$F$7:$FS$306,12,FALSE)),"",VLOOKUP($A26,'[2]1516 Exp_Rev Access'!$F$7:$FS$306,12,FALSE))</f>
        <v>0</v>
      </c>
      <c r="U26" s="99">
        <f>IF(ISNA(VLOOKUP($A26,'[2]1516 Exp_Rev Access'!$F$7:$FS$306,13,FALSE)),"",VLOOKUP($A26,'[2]1516 Exp_Rev Access'!$F$7:$FS$306,13,FALSE))</f>
        <v>62760</v>
      </c>
      <c r="V26" s="99">
        <f>IF(ISNA(VLOOKUP($A26,'[2]1516 Exp_Rev Access'!$F$7:$FS$306,14,FALSE)),"",VLOOKUP($A26,'[2]1516 Exp_Rev Access'!$F$7:$FS$306,14,FALSE))</f>
        <v>0</v>
      </c>
      <c r="W26" s="99">
        <f>IF(ISNA(VLOOKUP($A26,'[2]1516 Exp_Rev Access'!$F$7:$FS$306,15,FALSE)),"",VLOOKUP($A26,'[2]1516 Exp_Rev Access'!$F$7:$FS$306,15,FALSE))</f>
        <v>0</v>
      </c>
      <c r="X26" s="99">
        <f>IF(ISNA(VLOOKUP($A26,'[2]1516 Exp_Rev Access'!$F$7:$FS$306,16,FALSE)),"",VLOOKUP($A26,'[2]1516 Exp_Rev Access'!$F$7:$FS$306,16,FALSE))</f>
        <v>161332.06</v>
      </c>
      <c r="Y26" s="99">
        <f>IF(ISNA(VLOOKUP($A26,'[2]1516 Exp_Rev Access'!$F$7:$FS$306,17,FALSE)),"",VLOOKUP($A26,'[2]1516 Exp_Rev Access'!$F$7:$FS$306,17,FALSE))</f>
        <v>0</v>
      </c>
      <c r="Z26" s="99">
        <f>IF(ISNA(VLOOKUP($A26,'[2]1516 Exp_Rev Access'!$F$7:$FS$306,18,FALSE)),"",VLOOKUP($A26,'[2]1516 Exp_Rev Access'!$F$7:$FS$306,18,FALSE))</f>
        <v>0</v>
      </c>
      <c r="AA26" s="99">
        <f>IF(ISNA(VLOOKUP($A26,'[2]1516 Exp_Rev Access'!$F$7:$FS$306,19,FALSE)),"",VLOOKUP($A26,'[2]1516 Exp_Rev Access'!$F$7:$FS$306,19,FALSE))</f>
        <v>0</v>
      </c>
      <c r="AB26" s="99">
        <f>IF(ISNA(VLOOKUP($A26,'[2]1516 Exp_Rev Access'!$F$7:$FS$306,20,FALSE)),"",VLOOKUP($A26,'[2]1516 Exp_Rev Access'!$F$7:$FS$306,20,FALSE))</f>
        <v>28218.01</v>
      </c>
      <c r="AC26" s="99">
        <f>IF(ISNA(VLOOKUP($A26,'[2]1516 Exp_Rev Access'!$F$7:$FS$306,21,FALSE)),"",VLOOKUP($A26,'[2]1516 Exp_Rev Access'!$F$7:$FS$306,21,FALSE))</f>
        <v>2224695.9900000002</v>
      </c>
      <c r="AD26" s="99">
        <f>IF(ISNA(VLOOKUP($A26,'[2]1516 Exp_Rev Access'!$F$7:$FS$306,22,FALSE)),"",VLOOKUP($A26,'[2]1516 Exp_Rev Access'!$F$7:$FS$306,22,FALSE))</f>
        <v>68366.820000000007</v>
      </c>
      <c r="AE26" s="99">
        <f>IF(ISNA(VLOOKUP($A26,'[2]1516 Exp_Rev Access'!$F$7:$FS$306,23,FALSE)),"",VLOOKUP($A26,'[2]1516 Exp_Rev Access'!$F$7:$FS$306,23,FALSE))</f>
        <v>0</v>
      </c>
      <c r="AF26" s="99">
        <f>IF(ISNA(VLOOKUP($A26,'[2]1516 Exp_Rev Access'!$F$7:$FS$306,24,FALSE)),"",VLOOKUP($A26,'[2]1516 Exp_Rev Access'!$F$7:$FS$306,24,FALSE))</f>
        <v>700156.02</v>
      </c>
      <c r="AG26" s="99">
        <f>IF(ISNA(VLOOKUP($A26,'[2]1516 Exp_Rev Access'!$F$7:$FS$306,25,FALSE)),"",VLOOKUP($A26,'[2]1516 Exp_Rev Access'!$F$7:$FS$306,25,FALSE))</f>
        <v>35219.9</v>
      </c>
      <c r="AH26" s="99">
        <f>IF(ISNA(VLOOKUP($A26,'[2]1516 Exp_Rev Access'!$F$7:$FS$306,26,FALSE)),"",VLOOKUP($A26,'[2]1516 Exp_Rev Access'!$F$7:$FS$306,26,FALSE))</f>
        <v>547537.38</v>
      </c>
      <c r="AI26" s="99">
        <f>IF(ISNA(VLOOKUP($A26,'[2]1516 Exp_Rev Access'!$F$7:$FS$306,27,FALSE)),"",VLOOKUP($A26,'[2]1516 Exp_Rev Access'!$F$7:$FS$306,27,FALSE))</f>
        <v>38419.14</v>
      </c>
      <c r="AJ26" s="99">
        <f>IF(ISNA(VLOOKUP($A26,'[2]1516 Exp_Rev Access'!$F$7:$FS$306,28,FALSE)),"",VLOOKUP($A26,'[2]1516 Exp_Rev Access'!$F$7:$FS$306,28,FALSE))</f>
        <v>442991.53</v>
      </c>
      <c r="AK26" s="99">
        <f>IF(ISNA(VLOOKUP($A26,'[2]1516 Exp_Rev Access'!$F$7:$FS$306,29,FALSE)),"",VLOOKUP($A26,'[2]1516 Exp_Rev Access'!$F$7:$FS$306,29,FALSE))</f>
        <v>68605.22</v>
      </c>
      <c r="AL26" s="100">
        <f t="shared" si="52"/>
        <v>5827155.0199999996</v>
      </c>
      <c r="AM26" s="72">
        <f t="shared" si="53"/>
        <v>2.4622859845643726E-2</v>
      </c>
      <c r="AN26" s="94">
        <f t="shared" si="54"/>
        <v>297.25029216676785</v>
      </c>
      <c r="AO26" s="99">
        <f>IF(ISNA(VLOOKUP($A26,'[2]1516 Exp_Rev Access'!$F$7:$GB$306,30,FALSE)),"",VLOOKUP($A26,'[2]1516 Exp_Rev Access'!$F$7:$FS$306,30,FALSE))</f>
        <v>122432612.39</v>
      </c>
      <c r="AP26" s="99">
        <f>IF(ISNA(VLOOKUP($A26,'[2]1516 Exp_Rev Access'!$F$7:$GB$306,31,FALSE)),"",VLOOKUP($A26,'[2]1516 Exp_Rev Access'!$F$7:$FS$306,31,FALSE))</f>
        <v>3962022.09</v>
      </c>
      <c r="AQ26" s="99">
        <f>IF(ISNA(VLOOKUP($A26,'[2]1516 Exp_Rev Access'!$F$7:$GB$306,32,FALSE)),"",VLOOKUP($A26,'[2]1516 Exp_Rev Access'!$F$7:$FS$306,32,FALSE))</f>
        <v>3129892.52</v>
      </c>
      <c r="AR26" s="99">
        <f>IF(ISNA(VLOOKUP($A26,'[2]1516 Exp_Rev Access'!$F$7:$GB$306,33,FALSE)),"",VLOOKUP($A26,'[2]1516 Exp_Rev Access'!$F$7:$FS$306,33,FALSE))</f>
        <v>0</v>
      </c>
      <c r="AS26" s="99">
        <f>IF(ISNA(VLOOKUP($A26,'[2]1516 Exp_Rev Access'!$F$7:$GB$306,34,FALSE)),"",VLOOKUP($A26,'[2]1516 Exp_Rev Access'!$F$7:$FS$306,34,FALSE))</f>
        <v>0</v>
      </c>
      <c r="AT26" s="101">
        <f t="shared" si="55"/>
        <v>129524527</v>
      </c>
      <c r="AU26" s="72">
        <f t="shared" si="56"/>
        <v>0.54731069689206535</v>
      </c>
      <c r="AV26" s="94">
        <f t="shared" si="57"/>
        <v>6607.2042637218901</v>
      </c>
      <c r="AW26" s="99">
        <f>IF(ISNA(VLOOKUP($A26,'[2]1516 Exp_Rev Access'!$F$7:$GB$306,35,FALSE)),"",VLOOKUP($A26,'[2]1516 Exp_Rev Access'!$F$7:$GB$306,35,FALSE))</f>
        <v>4485.66</v>
      </c>
      <c r="AX26" s="99">
        <f>IF(ISNA(VLOOKUP($A26,'[2]1516 Exp_Rev Access'!$F$7:$GB$306,36,FALSE)),"",VLOOKUP($A26,'[2]1516 Exp_Rev Access'!$F$7:$GB$306,36,FALSE))</f>
        <v>15450392.810000001</v>
      </c>
      <c r="AY26" s="99">
        <f>IF(ISNA(VLOOKUP($A26,'[2]1516 Exp_Rev Access'!$F$7:$GB$306,37,FALSE)),"",VLOOKUP($A26,'[2]1516 Exp_Rev Access'!$F$7:$GB$306,37,FALSE))</f>
        <v>1129161.8500000001</v>
      </c>
      <c r="AZ26" s="99">
        <f>IF(ISNA(VLOOKUP($A26,'[2]1516 Exp_Rev Access'!$F$7:$GB$306,38,FALSE)),"",VLOOKUP($A26,'[2]1516 Exp_Rev Access'!$F$7:$GB$306,38,FALSE))</f>
        <v>0</v>
      </c>
      <c r="BA26" s="99">
        <f>IF(ISNA(VLOOKUP($A26,'[2]1516 Exp_Rev Access'!$F$7:$GB$306,39,FALSE)),"",VLOOKUP($A26,'[2]1516 Exp_Rev Access'!$F$7:$GB$306,39,FALSE))</f>
        <v>0</v>
      </c>
      <c r="BB26" s="99">
        <f>IF(ISNA(VLOOKUP($A26,'[2]1516 Exp_Rev Access'!$F$7:$GB$306,40,FALSE)),"",VLOOKUP($A26,'[2]1516 Exp_Rev Access'!$F$7:$GB$306,40,FALSE))</f>
        <v>3999216.34</v>
      </c>
      <c r="BC26" s="99">
        <f>IF(ISNA(VLOOKUP($A26,'[2]1516 Exp_Rev Access'!$F$7:$GB$306,41,FALSE)),"",VLOOKUP($A26,'[2]1516 Exp_Rev Access'!$F$7:$GB$306,41,FALSE))</f>
        <v>0</v>
      </c>
      <c r="BD26" s="99">
        <f>IF(ISNA(VLOOKUP($A26,'[2]1516 Exp_Rev Access'!$F$7:$GB$306,42,FALSE)),"",VLOOKUP($A26,'[2]1516 Exp_Rev Access'!$F$7:$GB$306,42,FALSE))</f>
        <v>1557923.5</v>
      </c>
      <c r="BE26" s="99">
        <f>IF(ISNA(VLOOKUP($A26,'[2]1516 Exp_Rev Access'!$F$7:$GB$306,43,FALSE)),"",VLOOKUP($A26,'[2]1516 Exp_Rev Access'!$F$7:$GB$306,43,FALSE))</f>
        <v>0</v>
      </c>
      <c r="BF26" s="99">
        <f>IF(ISNA(VLOOKUP($A26,'[2]1516 Exp_Rev Access'!$F$7:$GB$306,44,FALSE)),"",VLOOKUP($A26,'[2]1516 Exp_Rev Access'!$F$7:$GB$306,44,FALSE))</f>
        <v>2891124.41</v>
      </c>
      <c r="BG26" s="99">
        <f>IF(ISNA(VLOOKUP($A26,'[2]1516 Exp_Rev Access'!$F$7:$GB$306,45,FALSE)),"",VLOOKUP($A26,'[2]1516 Exp_Rev Access'!$F$7:$GB$306,45,FALSE))</f>
        <v>207047.63</v>
      </c>
      <c r="BH26" s="99">
        <f>IF(ISNA(VLOOKUP($A26,'[2]1516 Exp_Rev Access'!$F$7:$GB$306,46,FALSE)),"",VLOOKUP($A26,'[2]1516 Exp_Rev Access'!$F$7:$GB$306,46,FALSE))</f>
        <v>0</v>
      </c>
      <c r="BI26" s="99">
        <f>IF(ISNA(VLOOKUP($A26,'[2]1516 Exp_Rev Access'!$F$7:$GB$306,47,FALSE)),"",VLOOKUP($A26,'[2]1516 Exp_Rev Access'!$F$7:$GB$306,47,FALSE))</f>
        <v>133327.09</v>
      </c>
      <c r="BJ26" s="99">
        <f>IF(ISNA(VLOOKUP($A26,'[2]1516 Exp_Rev Access'!$F$7:$GB$306,48,FALSE)),"",VLOOKUP($A26,'[2]1516 Exp_Rev Access'!$F$7:$GB$306,48,FALSE))</f>
        <v>9608609.0600000005</v>
      </c>
      <c r="BK26" s="99">
        <f>IF(ISNA(VLOOKUP($A26,'[2]1516 Exp_Rev Access'!$F$7:$GB$306,49,FALSE)),"",VLOOKUP($A26,'[2]1516 Exp_Rev Access'!$F$7:$GB$306,49,FALSE))</f>
        <v>35772.230000000003</v>
      </c>
      <c r="BL26" s="99">
        <f>IF(ISNA(VLOOKUP($A26,'[2]1516 Exp_Rev Access'!$F$7:$GB$306,50,FALSE)),"",VLOOKUP($A26,'[2]1516 Exp_Rev Access'!$F$7:$GB$306,50,FALSE))</f>
        <v>0</v>
      </c>
      <c r="BM26" s="99">
        <f>IF(ISNA(VLOOKUP($A26,'[2]1516 Exp_Rev Access'!$F$7:$GB$306,51,FALSE)),"",VLOOKUP($A26,'[2]1516 Exp_Rev Access'!$F$7:$GB$306,51,FALSE))</f>
        <v>0</v>
      </c>
      <c r="BN26" s="99">
        <f>IF(ISNA(VLOOKUP($A26,'[2]1516 Exp_Rev Access'!$F$7:$GB$306,52,FALSE)),"",VLOOKUP($A26,'[2]1516 Exp_Rev Access'!$F$7:$GB$306,52,FALSE))</f>
        <v>0</v>
      </c>
      <c r="BO26" s="99">
        <f>IF(ISNA(VLOOKUP($A26,'[2]1516 Exp_Rev Access'!$F$7:$GB$306,53,FALSE)),"",VLOOKUP($A26,'[2]1516 Exp_Rev Access'!$F$7:$GB$306,53,FALSE))</f>
        <v>0</v>
      </c>
      <c r="BP26" s="99">
        <f>IF(ISNA(VLOOKUP($A26,'[2]1516 Exp_Rev Access'!$F$7:$GB$306,54,FALSE)),"",VLOOKUP($A26,'[2]1516 Exp_Rev Access'!$F$7:$GB$306,54,FALSE))</f>
        <v>0</v>
      </c>
      <c r="BQ26" s="99">
        <f>IF(ISNA(VLOOKUP($A26,'[2]1516 Exp_Rev Access'!$F$7:$GB$306,55,FALSE)),"",VLOOKUP($A26,'[2]1516 Exp_Rev Access'!$F$7:$GB$306,55,FALSE))</f>
        <v>0</v>
      </c>
      <c r="BR26" s="99">
        <f>IF(ISNA(VLOOKUP($A26,'[2]1516 Exp_Rev Access'!$F$7:$GB$306,56,FALSE)),"",VLOOKUP($A26,'[2]1516 Exp_Rev Access'!$F$7:$GB$306,56,FALSE))</f>
        <v>0</v>
      </c>
      <c r="BS26" s="99">
        <f>IF(ISNA(VLOOKUP($A26,'[2]1516 Exp_Rev Access'!$F$7:$GB$306,57,FALSE)),"",VLOOKUP($A26,'[2]1516 Exp_Rev Access'!$F$7:$GB$306,57,FALSE))</f>
        <v>0</v>
      </c>
      <c r="BT26" s="99">
        <f>IF(ISNA(VLOOKUP($A26,'[2]1516 Exp_Rev Access'!$F$7:$GB$306,58,FALSE)),"",VLOOKUP($A26,'[2]1516 Exp_Rev Access'!$F$7:$GB$306,58,FALSE))</f>
        <v>0</v>
      </c>
      <c r="BU26" s="102">
        <f t="shared" si="58"/>
        <v>35017060.579999998</v>
      </c>
      <c r="BV26" s="72">
        <f t="shared" si="59"/>
        <v>0.14796588934195815</v>
      </c>
      <c r="BW26" s="94">
        <f t="shared" si="60"/>
        <v>1786.2630138551574</v>
      </c>
      <c r="BX26" s="99">
        <f>IF(ISNA(VLOOKUP($A26,'[2]1516 Exp_Rev Access'!$F$7:$GB$306,59,FALSE)),"",VLOOKUP($A26,'[2]1516 Exp_Rev Access'!$F$7:$GB$306,59,FALSE))</f>
        <v>0</v>
      </c>
      <c r="BY26" s="99">
        <f>IF(ISNA(VLOOKUP($A26,'[2]1516 Exp_Rev Access'!$F$7:$GB$306,60,FALSE)),"",VLOOKUP($A26,'[2]1516 Exp_Rev Access'!$F$7:$GB$306,60,FALSE))</f>
        <v>0</v>
      </c>
      <c r="BZ26" s="99">
        <f>IF(ISNA(VLOOKUP($A26,'[2]1516 Exp_Rev Access'!$F$7:$GB$306,61,FALSE)),"",VLOOKUP($A26,'[2]1516 Exp_Rev Access'!$F$7:$GB$306,61,FALSE))</f>
        <v>0</v>
      </c>
      <c r="CA26" s="99">
        <f>IF(ISNA(VLOOKUP($A26,'[2]1516 Exp_Rev Access'!$F$7:$GB$306,62,FALSE)),"",VLOOKUP($A26,'[2]1516 Exp_Rev Access'!$F$7:$GB$306,62,FALSE))</f>
        <v>0</v>
      </c>
      <c r="CB26" s="99">
        <f>IF(ISNA(VLOOKUP($A26,'[2]1516 Exp_Rev Access'!$F$7:$GB$306,63,FALSE)),"",VLOOKUP($A26,'[2]1516 Exp_Rev Access'!$F$7:$GB$306,63,FALSE))</f>
        <v>61035.7</v>
      </c>
      <c r="CC26" s="99">
        <f>IF(ISNA(VLOOKUP($A26,'[2]1516 Exp_Rev Access'!$F$7:$GB$306,64,FALSE)),"",VLOOKUP($A26,'[2]1516 Exp_Rev Access'!$F$7:$GB$306,64,FALSE))</f>
        <v>0</v>
      </c>
      <c r="CD26" s="101">
        <f t="shared" si="61"/>
        <v>61035.7</v>
      </c>
      <c r="CE26" s="72">
        <f t="shared" si="62"/>
        <v>2.5790861604377854E-4</v>
      </c>
      <c r="CF26" s="103">
        <f t="shared" si="63"/>
        <v>3.1135055778219529</v>
      </c>
      <c r="CG26" s="99">
        <f>IF(ISNA(VLOOKUP($A26,'[2]1516 Exp_Rev Access'!$F$7:$GB$306,65,FALSE)),"",VLOOKUP($A26,'[2]1516 Exp_Rev Access'!$F$7:$GB$306,65,FALSE))</f>
        <v>0</v>
      </c>
      <c r="CH26" s="99">
        <f>IF(ISNA(VLOOKUP($A26,'[2]1516 Exp_Rev Access'!$F$7:$GB$306,66,FALSE)),"",VLOOKUP($A26,'[2]1516 Exp_Rev Access'!$F$7:$GB$306,66,FALSE))</f>
        <v>0</v>
      </c>
      <c r="CI26" s="99">
        <f>IF(ISNA(VLOOKUP($A26,'[2]1516 Exp_Rev Access'!$F$7:$GB$306,67,FALSE)),"",VLOOKUP($A26,'[2]1516 Exp_Rev Access'!$F$7:$GB$306,67,FALSE))</f>
        <v>0</v>
      </c>
      <c r="CJ26" s="99">
        <f>IF(ISNA(VLOOKUP($A26,'[2]1516 Exp_Rev Access'!$F$7:$GB$306,68,FALSE)),"",VLOOKUP($A26,'[2]1516 Exp_Rev Access'!$F$7:$GB$306,68,FALSE))</f>
        <v>0</v>
      </c>
      <c r="CK26" s="99">
        <f>IF(ISNA(VLOOKUP($A26,'[2]1516 Exp_Rev Access'!$F$7:$GB$306,69,FALSE)),"",VLOOKUP($A26,'[2]1516 Exp_Rev Access'!$F$7:$GB$306,69,FALSE))</f>
        <v>0</v>
      </c>
      <c r="CL26" s="99">
        <f>IF(ISNA(VLOOKUP($A26,'[2]1516 Exp_Rev Access'!$F$7:$GB$306,70,FALSE)),"",VLOOKUP($A26,'[2]1516 Exp_Rev Access'!$F$7:$GB$306,70,FALSE))</f>
        <v>0</v>
      </c>
      <c r="CM26" s="99">
        <f>IF(ISNA(VLOOKUP($A26,'[2]1516 Exp_Rev Access'!$F$7:$GB$306,71,FALSE)),"",VLOOKUP($A26,'[2]1516 Exp_Rev Access'!$F$7:$GB$306,71,FALSE))</f>
        <v>0</v>
      </c>
      <c r="CN26" s="99">
        <f>IF(ISNA(VLOOKUP($A26,'[2]1516 Exp_Rev Access'!$F$7:$GB$306,72,FALSE)),"",VLOOKUP($A26,'[2]1516 Exp_Rev Access'!$F$7:$GB$306,72,FALSE))</f>
        <v>0</v>
      </c>
      <c r="CO26" s="99">
        <f>IF(ISNA(VLOOKUP($A26,'[2]1516 Exp_Rev Access'!$F$7:$GB$306,73,FALSE)),"",VLOOKUP($A26,'[2]1516 Exp_Rev Access'!$F$7:$GB$306,73,FALSE))</f>
        <v>0</v>
      </c>
      <c r="CP26" s="99">
        <f>IF(ISNA(VLOOKUP($A26,'[2]1516 Exp_Rev Access'!$F$7:$GB$306,74,FALSE)),"",VLOOKUP($A26,'[2]1516 Exp_Rev Access'!$F$7:$GB$306,74,FALSE))</f>
        <v>4210612</v>
      </c>
      <c r="CQ26" s="99">
        <f>IF(ISNA(VLOOKUP($A26,'[2]1516 Exp_Rev Access'!$F$7:$GB$306,75,FALSE)),"",VLOOKUP($A26,'[2]1516 Exp_Rev Access'!$F$7:$GB$306,75,FALSE))</f>
        <v>0</v>
      </c>
      <c r="CR26" s="99">
        <f>IF(ISNA(VLOOKUP($A26,'[2]1516 Exp_Rev Access'!$F$7:$GB$306,76,FALSE)),"",VLOOKUP($A26,'[2]1516 Exp_Rev Access'!$F$7:$GB$306,76,FALSE))</f>
        <v>107378</v>
      </c>
      <c r="CS26" s="99">
        <f>IF(ISNA(VLOOKUP($A26,'[2]1516 Exp_Rev Access'!$F$7:$GB$306,77,FALSE)),"",VLOOKUP($A26,'[2]1516 Exp_Rev Access'!$F$7:$GB$306,77,FALSE))</f>
        <v>0</v>
      </c>
      <c r="CT26" s="99">
        <f>IF(ISNA(VLOOKUP($A26,'[2]1516 Exp_Rev Access'!$F$7:$GB$306,78,FALSE)),"",VLOOKUP($A26,'[2]1516 Exp_Rev Access'!$F$7:$GB$306,78,FALSE))</f>
        <v>3200415.12</v>
      </c>
      <c r="CU26" s="99">
        <f>IF(ISNA(VLOOKUP($A26,'[2]1516 Exp_Rev Access'!$F$7:$GB$306,79,FALSE)),"",VLOOKUP($A26,'[2]1516 Exp_Rev Access'!$F$7:$GB$306,79,FALSE))</f>
        <v>675835.06</v>
      </c>
      <c r="CV26" s="99">
        <f>IF(ISNA(VLOOKUP($A26,'[2]1516 Exp_Rev Access'!$F$7:$GB$306,80,FALSE)),"",VLOOKUP($A26,'[2]1516 Exp_Rev Access'!$F$7:$GB$306,80,FALSE))</f>
        <v>0</v>
      </c>
      <c r="CW26" s="99">
        <f>IF(ISNA(VLOOKUP($A26,'[2]1516 Exp_Rev Access'!$F$7:$GB$306,81,FALSE)),"",VLOOKUP($A26,'[2]1516 Exp_Rev Access'!$F$7:$GB$306,81,FALSE))</f>
        <v>0</v>
      </c>
      <c r="CX26" s="99">
        <f>IF(ISNA(VLOOKUP($A26,'[2]1516 Exp_Rev Access'!$F$7:$GB$306,82,FALSE)),"",VLOOKUP($A26,'[2]1516 Exp_Rev Access'!$F$7:$GB$306,82,FALSE))</f>
        <v>0</v>
      </c>
      <c r="CY26" s="99">
        <f>IF(ISNA(VLOOKUP($A26,'[2]1516 Exp_Rev Access'!$F$7:$GB$306,83,FALSE)),"",VLOOKUP($A26,'[2]1516 Exp_Rev Access'!$F$7:$GB$306,83,FALSE))</f>
        <v>0</v>
      </c>
      <c r="CZ26" s="99">
        <f>IF(ISNA(VLOOKUP($A26,'[2]1516 Exp_Rev Access'!$F$7:$GB$306,84,FALSE)),"",VLOOKUP($A26,'[2]1516 Exp_Rev Access'!$F$7:$GB$306,84,FALSE))</f>
        <v>0</v>
      </c>
      <c r="DA26" s="99">
        <f>IF(ISNA(VLOOKUP($A26,'[2]1516 Exp_Rev Access'!$F$7:$GB$306,85,FALSE)),"",VLOOKUP($A26,'[2]1516 Exp_Rev Access'!$F$7:$GB$306,85,FALSE))</f>
        <v>389201.18</v>
      </c>
      <c r="DB26" s="99">
        <f>IF(ISNA(VLOOKUP($A26,'[2]1516 Exp_Rev Access'!$F$7:$GB$306,86,FALSE)),"",VLOOKUP($A26,'[2]1516 Exp_Rev Access'!$F$7:$GB$306,86,FALSE))</f>
        <v>0</v>
      </c>
      <c r="DC26" s="99">
        <f>IF(ISNA(VLOOKUP($A26,'[2]1516 Exp_Rev Access'!$F$7:$GB$306,87,FALSE)),"",VLOOKUP($A26,'[2]1516 Exp_Rev Access'!$F$7:$GB$306,87,FALSE))</f>
        <v>0</v>
      </c>
      <c r="DD26" s="99">
        <f>IF(ISNA(VLOOKUP($A26,'[2]1516 Exp_Rev Access'!$F$7:$GB$306,88,FALSE)),"",VLOOKUP($A26,'[2]1516 Exp_Rev Access'!$F$7:$GB$306,88,FALSE))</f>
        <v>0</v>
      </c>
      <c r="DE26" s="99">
        <f>IF(ISNA(VLOOKUP($A26,'[2]1516 Exp_Rev Access'!$F$7:$GB$306,89,FALSE)),"",VLOOKUP($A26,'[2]1516 Exp_Rev Access'!$F$7:$GB$306,89,FALSE))</f>
        <v>0</v>
      </c>
      <c r="DF26" s="99">
        <f>IF(ISNA(VLOOKUP($A26,'[2]1516 Exp_Rev Access'!$F$7:$GB$306,90,FALSE)),"",VLOOKUP($A26,'[2]1516 Exp_Rev Access'!$F$7:$GB$306,90,FALSE))</f>
        <v>0</v>
      </c>
      <c r="DG26" s="99">
        <f>IF(ISNA(VLOOKUP($A26,'[2]1516 Exp_Rev Access'!$F$7:$GB$306,91,FALSE)),"",VLOOKUP($A26,'[2]1516 Exp_Rev Access'!$F$7:$GB$306,91,FALSE))</f>
        <v>111496.61</v>
      </c>
      <c r="DH26" s="99">
        <f>IF(ISNA(VLOOKUP($A26,'[2]1516 Exp_Rev Access'!$F$7:$GB$306,92,FALSE)),"",VLOOKUP($A26,'[2]1516 Exp_Rev Access'!$F$7:$GB$306,92,FALSE))</f>
        <v>4365339.34</v>
      </c>
      <c r="DI26" s="99">
        <f>IF(ISNA(VLOOKUP($A26,'[2]1516 Exp_Rev Access'!$F$7:$GB$306,93,FALSE)),"",VLOOKUP($A26,'[2]1516 Exp_Rev Access'!$F$7:$GB$306,93,FALSE))</f>
        <v>0</v>
      </c>
      <c r="DJ26" s="99">
        <f>IF(ISNA(VLOOKUP($A26,'[2]1516 Exp_Rev Access'!$F$7:$GB$306,94,FALSE)),"",VLOOKUP($A26,'[2]1516 Exp_Rev Access'!$F$7:$GB$306,94,FALSE))</f>
        <v>66301.7</v>
      </c>
      <c r="DK26" s="99">
        <f>IF(ISNA(VLOOKUP($A26,'[2]1516 Exp_Rev Access'!$F$7:$GB$306,95,FALSE)),"",VLOOKUP($A26,'[2]1516 Exp_Rev Access'!$F$7:$GB$306,95,FALSE))</f>
        <v>0</v>
      </c>
      <c r="DL26" s="99">
        <f>IF(ISNA(VLOOKUP($A26,'[2]1516 Exp_Rev Access'!$F$7:$GB$306,96,FALSE)),"",VLOOKUP($A26,'[2]1516 Exp_Rev Access'!$F$7:$GB$306,96,FALSE))</f>
        <v>0</v>
      </c>
      <c r="DM26" s="99">
        <f>IF(ISNA(VLOOKUP($A26,'[2]1516 Exp_Rev Access'!$F$7:$GB$306,97,FALSE)),"",VLOOKUP($A26,'[2]1516 Exp_Rev Access'!$F$7:$GB$306,97,FALSE))</f>
        <v>0</v>
      </c>
      <c r="DN26" s="99">
        <f>IF(ISNA(VLOOKUP($A26,'[2]1516 Exp_Rev Access'!$F$7:$GB$306,98,FALSE)),"",VLOOKUP($A26,'[2]1516 Exp_Rev Access'!$F$7:$GB$306,98,FALSE))</f>
        <v>0</v>
      </c>
      <c r="DO26" s="99">
        <f>IF(ISNA(VLOOKUP($A26,'[2]1516 Exp_Rev Access'!$F$7:$GB$306,99,FALSE)),"",VLOOKUP($A26,'[2]1516 Exp_Rev Access'!$F$7:$GB$306,99,FALSE))</f>
        <v>0</v>
      </c>
      <c r="DP26" s="99">
        <f>IF(ISNA(VLOOKUP($A26,'[2]1516 Exp_Rev Access'!$F$7:$GB$306,100,FALSE)),"",VLOOKUP($A26,'[2]1516 Exp_Rev Access'!$F$7:$GB$306,100,FALSE))</f>
        <v>0</v>
      </c>
      <c r="DQ26" s="99">
        <f>IF(ISNA(VLOOKUP($A26,'[2]1516 Exp_Rev Access'!$F$7:$GB$306,101,FALSE)),"",VLOOKUP($A26,'[2]1516 Exp_Rev Access'!$F$7:$GB$306,101,FALSE))</f>
        <v>0</v>
      </c>
      <c r="DR26" s="99">
        <f>IF(ISNA(VLOOKUP($A26,'[2]1516 Exp_Rev Access'!$F$7:$GB$306,102,FALSE)),"",VLOOKUP($A26,'[2]1516 Exp_Rev Access'!$F$7:$GB$306,102,FALSE))</f>
        <v>0</v>
      </c>
      <c r="DS26" s="99">
        <f>IF(ISNA(VLOOKUP($A26,'[2]1516 Exp_Rev Access'!$F$7:$GB$306,103,FALSE)),"",VLOOKUP($A26,'[2]1516 Exp_Rev Access'!$F$7:$GB$306,103,FALSE))</f>
        <v>0</v>
      </c>
      <c r="DT26" s="99">
        <f>IF(ISNA(VLOOKUP($A26,'[2]1516 Exp_Rev Access'!$F$7:$GB$306,104,FALSE)),"",VLOOKUP($A26,'[2]1516 Exp_Rev Access'!$F$7:$GB$306,104,FALSE))</f>
        <v>0</v>
      </c>
      <c r="DU26" s="99">
        <f>IF(ISNA(VLOOKUP($A26,'[2]1516 Exp_Rev Access'!$F$7:$GB$306,105,FALSE)),"",VLOOKUP($A26,'[2]1516 Exp_Rev Access'!$F$7:$GB$306,105,FALSE))</f>
        <v>0</v>
      </c>
      <c r="DV26" s="99">
        <f>IF(ISNA(VLOOKUP($A26,'[2]1516 Exp_Rev Access'!$F$7:$GB$306,106,FALSE)),"",VLOOKUP($A26,'[2]1516 Exp_Rev Access'!$F$7:$GB$306,106,FALSE))</f>
        <v>0</v>
      </c>
      <c r="DW26" s="99">
        <f>IF(ISNA(VLOOKUP($A26,'[2]1516 Exp_Rev Access'!$F$7:$GB$306,107,FALSE)),"",VLOOKUP($A26,'[2]1516 Exp_Rev Access'!$F$7:$GB$306,107,FALSE))</f>
        <v>0</v>
      </c>
      <c r="DX26" s="99">
        <f>IF(ISNA(VLOOKUP($A26,'[2]1516 Exp_Rev Access'!$F$7:$GB$306,108,FALSE)),"",VLOOKUP($A26,'[2]1516 Exp_Rev Access'!$F$7:$GB$306,108,FALSE))</f>
        <v>0</v>
      </c>
      <c r="DY26" s="99">
        <f>IF(ISNA(VLOOKUP($A26,'[2]1516 Exp_Rev Access'!$F$7:$GB$306,109,FALSE)),"",VLOOKUP($A26,'[2]1516 Exp_Rev Access'!$F$7:$GB$306,109,FALSE))</f>
        <v>0</v>
      </c>
      <c r="DZ26" s="99">
        <f>IF(ISNA(VLOOKUP($A26,'[2]1516 Exp_Rev Access'!$F$7:$GB$306,110,FALSE)),"",VLOOKUP($A26,'[2]1516 Exp_Rev Access'!$F$7:$GB$306,110,FALSE))</f>
        <v>0</v>
      </c>
      <c r="EA26" s="99">
        <f>IF(ISNA(VLOOKUP($A26,'[2]1516 Exp_Rev Access'!$F$7:$GB$306,111,FALSE)),"",VLOOKUP($A26,'[2]1516 Exp_Rev Access'!$F$7:$GB$306,111,FALSE))</f>
        <v>0</v>
      </c>
      <c r="EB26" s="99">
        <f>IF(ISNA(VLOOKUP($A26,'[2]1516 Exp_Rev Access'!$F$7:$GB$306,112,FALSE)),"",VLOOKUP($A26,'[2]1516 Exp_Rev Access'!$F$7:$GB$306,112,FALSE))</f>
        <v>0</v>
      </c>
      <c r="EC26" s="99">
        <f>IF(ISNA(VLOOKUP($A26,'[2]1516 Exp_Rev Access'!$F$7:$GB$306,113,FALSE)),"",VLOOKUP($A26,'[2]1516 Exp_Rev Access'!$F$7:$GB$306,113,FALSE))</f>
        <v>0</v>
      </c>
      <c r="ED26" s="99">
        <f>IF(ISNA(VLOOKUP($A26,'[2]1516 Exp_Rev Access'!$F$7:$GB$306,114,FALSE)),"",VLOOKUP($A26,'[2]1516 Exp_Rev Access'!$F$7:$GB$306,114,FALSE))</f>
        <v>0</v>
      </c>
      <c r="EE26" s="99">
        <f>IF(ISNA(VLOOKUP($A26,'[2]1516 Exp_Rev Access'!$F$7:$GB$306,115,FALSE)),"",VLOOKUP($A26,'[2]1516 Exp_Rev Access'!$F$7:$GB$306,115,FALSE))</f>
        <v>0</v>
      </c>
      <c r="EF26" s="99">
        <f>IF(ISNA(VLOOKUP($A26,'[2]1516 Exp_Rev Access'!$F$7:$GB$306,116,FALSE)),"",VLOOKUP($A26,'[2]1516 Exp_Rev Access'!$F$7:$GB$306,116,FALSE))</f>
        <v>0</v>
      </c>
      <c r="EG26" s="99">
        <f>IF(ISNA(VLOOKUP($A26,'[2]1516 Exp_Rev Access'!$F$7:$GB$306,117,FALSE)),"",VLOOKUP($A26,'[2]1516 Exp_Rev Access'!$F$7:$GB$306,117,FALSE))</f>
        <v>0</v>
      </c>
      <c r="EH26" s="99">
        <f>IF(ISNA(VLOOKUP($A26,'[2]1516 Exp_Rev Access'!$F$7:$GB$306,118,FALSE)),"",VLOOKUP($A26,'[2]1516 Exp_Rev Access'!$F$7:$GB$306,118,FALSE))</f>
        <v>0</v>
      </c>
      <c r="EI26" s="99">
        <f>IF(ISNA(VLOOKUP($A26,'[2]1516 Exp_Rev Access'!$F$7:$GB$306,119,FALSE)),"",VLOOKUP($A26,'[2]1516 Exp_Rev Access'!$F$7:$GB$306,119,FALSE))</f>
        <v>0</v>
      </c>
      <c r="EJ26" s="99">
        <f>IF(ISNA(VLOOKUP($A26,'[2]1516 Exp_Rev Access'!$F$7:$GB$306,120,FALSE)),"",VLOOKUP($A26,'[2]1516 Exp_Rev Access'!$F$7:$GB$306,120,FALSE))</f>
        <v>0</v>
      </c>
      <c r="EK26" s="99">
        <f>IF(ISNA(VLOOKUP($A26,'[2]1516 Exp_Rev Access'!$F$7:$GB$306,121,FALSE)),"",VLOOKUP($A26,'[2]1516 Exp_Rev Access'!$F$7:$GB$306,121,FALSE))</f>
        <v>0</v>
      </c>
      <c r="EL26" s="99">
        <f>IF(ISNA(VLOOKUP($A26,'[2]1516 Exp_Rev Access'!$F$7:$GB$306,122,FALSE)),"",VLOOKUP($A26,'[2]1516 Exp_Rev Access'!$F$7:$GB$306,122,FALSE))</f>
        <v>0</v>
      </c>
      <c r="EM26" s="99">
        <f>IF(ISNA(VLOOKUP($A26,'[2]1516 Exp_Rev Access'!$F$7:$GB$306,123,FALSE)),"",VLOOKUP($A26,'[2]1516 Exp_Rev Access'!$F$7:$GB$306,123,FALSE))</f>
        <v>414165.51</v>
      </c>
      <c r="EN26" s="99">
        <f>IF(ISNA(VLOOKUP($A26,'[2]1516 Exp_Rev Access'!$F$7:$GB$306,124,FALSE)),"",VLOOKUP($A26,'[2]1516 Exp_Rev Access'!$F$7:$GB$306,124,FALSE))</f>
        <v>0</v>
      </c>
      <c r="EO26" s="99">
        <f>IF(ISNA(VLOOKUP($A26,'[2]1516 Exp_Rev Access'!$F$7:$GB$306,125,FALSE)),"",VLOOKUP($A26,'[2]1516 Exp_Rev Access'!$F$7:$GB$306,125,FALSE))</f>
        <v>0</v>
      </c>
      <c r="EP26" s="99">
        <f>IF(ISNA(VLOOKUP($A26,'[2]1516 Exp_Rev Access'!$F$7:$GB$306,126,FALSE)),"",VLOOKUP($A26,'[2]1516 Exp_Rev Access'!$F$7:$GB$306,126,FALSE))</f>
        <v>0</v>
      </c>
      <c r="EQ26" s="99">
        <f>IF(ISNA(VLOOKUP($A26,'[2]1516 Exp_Rev Access'!$F$7:$GB$306,127,FALSE)),"",VLOOKUP($A26,'[2]1516 Exp_Rev Access'!$F$7:$GB$306,127,FALSE))</f>
        <v>0</v>
      </c>
      <c r="ER26" s="99">
        <f>IF(ISNA(VLOOKUP($A26,'[2]1516 Exp_Rev Access'!$F$7:$GB$306,128,FALSE)),"",VLOOKUP($A26,'[2]1516 Exp_Rev Access'!$F$7:$GB$306,128,FALSE))</f>
        <v>0</v>
      </c>
      <c r="ES26" s="99">
        <f>IF(ISNA(VLOOKUP($A26,'[2]1516 Exp_Rev Access'!$F$7:$GB$306,129,FALSE)),"",VLOOKUP($A26,'[2]1516 Exp_Rev Access'!$F$7:$GB$306,129,FALSE))</f>
        <v>0</v>
      </c>
      <c r="ET26" s="99">
        <f>IF(ISNA(VLOOKUP($A26,'[2]1516 Exp_Rev Access'!$F$7:$GB$306,130,FALSE)),"",VLOOKUP($A26,'[2]1516 Exp_Rev Access'!$F$7:$GB$306,130,FALSE))</f>
        <v>0</v>
      </c>
      <c r="EU26" s="99">
        <f>IF(ISNA(VLOOKUP($A26,'[2]1516 Exp_Rev Access'!$F$7:$GB$306,131,FALSE)),"",VLOOKUP($A26,'[2]1516 Exp_Rev Access'!$F$7:$GB$306,131,FALSE))</f>
        <v>0</v>
      </c>
      <c r="EV26" s="99">
        <f>IF(ISNA(VLOOKUP($A26,'[2]1516 Exp_Rev Access'!$F$7:$GB$306,132,FALSE)),"",VLOOKUP($A26,'[2]1516 Exp_Rev Access'!$F$7:$GB$306,132,FALSE))</f>
        <v>0</v>
      </c>
      <c r="EW26" s="99">
        <f>IF(ISNA(VLOOKUP($A26,'[2]1516 Exp_Rev Access'!$F$7:$GB$306,133,FALSE)),"",VLOOKUP($A26,'[2]1516 Exp_Rev Access'!$F$7:$GB$306,133,FALSE))</f>
        <v>0</v>
      </c>
      <c r="EX26" s="99">
        <f>IF(ISNA(VLOOKUP($A26,'[2]1516 Exp_Rev Access'!$F$7:$GB$306,134,FALSE)),"",VLOOKUP($A26,'[2]1516 Exp_Rev Access'!$F$7:$GB$306,134,FALSE))</f>
        <v>0</v>
      </c>
      <c r="EY26" s="99">
        <f>IF(ISNA(VLOOKUP($A26,'[2]1516 Exp_Rev Access'!$F$7:$GB$306,135,FALSE)),"",VLOOKUP($A26,'[2]1516 Exp_Rev Access'!$F$7:$GB$306,135,FALSE))</f>
        <v>0</v>
      </c>
      <c r="EZ26" s="99">
        <f>IF(ISNA(VLOOKUP($A26,'[2]1516 Exp_Rev Access'!$F$7:$GB$306,136,FALSE)),"",VLOOKUP($A26,'[2]1516 Exp_Rev Access'!$F$7:$GB$306,136,FALSE))</f>
        <v>0</v>
      </c>
      <c r="FA26" s="99">
        <f>IF(ISNA(VLOOKUP($A26,'[2]1516 Exp_Rev Access'!$F$7:$GB$306,137,FALSE)),"",VLOOKUP($A26,'[2]1516 Exp_Rev Access'!$F$7:$GB$306,137,FALSE))</f>
        <v>0</v>
      </c>
      <c r="FB26" s="99">
        <f>IF(ISNA(VLOOKUP($A26,'[2]1516 Exp_Rev Access'!$F$7:$GB$306,138,FALSE)),"",VLOOKUP($A26,'[2]1516 Exp_Rev Access'!$F$7:$GB$306,138,FALSE))</f>
        <v>0</v>
      </c>
      <c r="FC26" s="99">
        <f>IF(ISNA(VLOOKUP($A26,'[2]1516 Exp_Rev Access'!$F$7:$GB$306,139,FALSE)),"",VLOOKUP($A26,'[2]1516 Exp_Rev Access'!$F$7:$GB$306,139,FALSE))</f>
        <v>0</v>
      </c>
      <c r="FD26" s="99">
        <f>IF(ISNA(VLOOKUP($A26,'[2]1516 Exp_Rev Access'!$F$7:$FS$306,140,FALSE)),"",VLOOKUP($A26,'[2]1516 Exp_Rev Access'!$F$7:$FS$306,140,FALSE))</f>
        <v>0</v>
      </c>
      <c r="FE26" s="99">
        <f>IF(ISNA(VLOOKUP($A26,'[2]1516 Exp_Rev Access'!$F$7:$FS$306,141,FALSE)),"",VLOOKUP($A26,'[2]1516 Exp_Rev Access'!$F$7:$FS$306,141,FALSE))</f>
        <v>0</v>
      </c>
      <c r="FF26" s="99">
        <f>IF(ISNA(VLOOKUP($A26,'[2]1516 Exp_Rev Access'!$F$7:$FS$306,142,FALSE)),"",VLOOKUP($A26,'[2]1516 Exp_Rev Access'!$F$7:$FS$306,142,FALSE))</f>
        <v>0</v>
      </c>
      <c r="FG26" s="99">
        <f>IF(ISNA(VLOOKUP($A26,'[2]1516 Exp_Rev Access'!$F$7:$FS$306,143,FALSE)),"",VLOOKUP($A26,'[2]1516 Exp_Rev Access'!$F$7:$FS$306,143,FALSE))</f>
        <v>0</v>
      </c>
      <c r="FH26" s="99">
        <f>IF(ISNA(VLOOKUP($A26,'[2]1516 Exp_Rev Access'!$F$7:$FS$306,144,FALSE)),"",VLOOKUP($A26,'[2]1516 Exp_Rev Access'!$F$7:$FS$306,144,FALSE))</f>
        <v>0</v>
      </c>
      <c r="FI26" s="99">
        <f>IF(ISNA(VLOOKUP($A26,'[2]1516 Exp_Rev Access'!$F$7:$FS$306,145,FALSE)),"",VLOOKUP($A26,'[2]1516 Exp_Rev Access'!$F$7:$FS$306,145,FALSE))</f>
        <v>0</v>
      </c>
      <c r="FJ26" s="99">
        <f>IF(ISNA(VLOOKUP($A26,'[2]1516 Exp_Rev Access'!$F$7:$FS$306,146,FALSE)),"",VLOOKUP($A26,'[2]1516 Exp_Rev Access'!$F$7:$FS$306,146,FALSE))</f>
        <v>0</v>
      </c>
      <c r="FK26" s="99">
        <f>IF(ISNA(VLOOKUP($A26,'[2]1516 Exp_Rev Access'!$F$7:$FS$306,147,FALSE)),"",VLOOKUP($A26,'[2]1516 Exp_Rev Access'!$F$7:$FS$306,147,FALSE))</f>
        <v>0</v>
      </c>
      <c r="FL26" s="99">
        <f>IF(ISNA(VLOOKUP($A26,'[2]1516 Exp_Rev Access'!$F$7:$FS$306,148,FALSE)),"",VLOOKUP($A26,'[2]1516 Exp_Rev Access'!$F$7:$FS$306,148,FALSE))</f>
        <v>0</v>
      </c>
      <c r="FM26" s="99">
        <f>IF(ISNA(VLOOKUP($A26,'[2]1516 Exp_Rev Access'!$F$7:$FS$306,149,FALSE)),"",VLOOKUP($A26,'[2]1516 Exp_Rev Access'!$F$7:$FS$306,149,FALSE))</f>
        <v>0</v>
      </c>
      <c r="FN26" s="99">
        <f>IF(ISNA(VLOOKUP($A26,'[2]1516 Exp_Rev Access'!$F$7:$FS$306,150,FALSE)),"",VLOOKUP($A26,'[2]1516 Exp_Rev Access'!$F$7:$FS$306,150,FALSE))</f>
        <v>0</v>
      </c>
      <c r="FO26" s="99">
        <f>IF(ISNA(VLOOKUP($A26,'[2]1516 Exp_Rev Access'!$F$7:$FS$306,151,FALSE)),"",VLOOKUP($A26,'[2]1516 Exp_Rev Access'!$F$7:$FS$306,151,FALSE))</f>
        <v>0</v>
      </c>
      <c r="FP26" s="99">
        <f>IF(ISNA(VLOOKUP($A26,'[2]1516 Exp_Rev Access'!$F$7:$FS$306,152,FALSE)),"",VLOOKUP($A26,'[2]1516 Exp_Rev Access'!$F$7:$FS$306,152,FALSE))</f>
        <v>0</v>
      </c>
      <c r="FQ26" s="99">
        <f>IF(ISNA(VLOOKUP($A26,'[2]1516 Exp_Rev Access'!$F$7:$FS$306,153,FALSE)),"",VLOOKUP($A26,'[2]1516 Exp_Rev Access'!$F$7:$FS$306,153,FALSE))</f>
        <v>559335.11</v>
      </c>
      <c r="FR26" s="101">
        <f t="shared" si="64"/>
        <v>14100079.629999997</v>
      </c>
      <c r="FS26" s="72">
        <f t="shared" si="65"/>
        <v>5.9580409882746863E-2</v>
      </c>
      <c r="FT26" s="94">
        <f t="shared" si="66"/>
        <v>719.26227725312708</v>
      </c>
      <c r="FU26" s="99">
        <f>IF(ISNA(VLOOKUP($A26,'[2]1516 Exp_Rev Access'!$F$7:$GB$306,154,FALSE)),"",VLOOKUP($A26,'[2]1516 Exp_Rev Access'!$F$7:$GB$306,154,FALSE))</f>
        <v>0</v>
      </c>
      <c r="FV26" s="99">
        <f>IF(ISNA(VLOOKUP($A26,'[2]1516 Exp_Rev Access'!$F$7:$GB$306,155,FALSE)),"",VLOOKUP($A26,'[2]1516 Exp_Rev Access'!$F$7:$GB$306,155,FALSE))</f>
        <v>0</v>
      </c>
      <c r="FW26" s="99">
        <f>IF(ISNA(VLOOKUP($A26,'[2]1516 Exp_Rev Access'!$F$7:$GB$306,156,FALSE)),"",VLOOKUP($A26,'[2]1516 Exp_Rev Access'!$F$7:$GB$306,156,FALSE))</f>
        <v>0</v>
      </c>
      <c r="FX26" s="99">
        <f>IF(ISNA(VLOOKUP($A26,'[2]1516 Exp_Rev Access'!$F$7:$GB$306,157,FALSE)),"",VLOOKUP($A26,'[2]1516 Exp_Rev Access'!$F$7:$GB$306,157,FALSE))</f>
        <v>0</v>
      </c>
      <c r="FY26" s="99">
        <f>IF(ISNA(VLOOKUP($A26,'[2]1516 Exp_Rev Access'!$F$7:$GB$306,158,FALSE)),"",VLOOKUP($A26,'[2]1516 Exp_Rev Access'!$F$7:$GB$306,158,FALSE))</f>
        <v>0</v>
      </c>
      <c r="FZ26" s="99">
        <f>IF(ISNA(VLOOKUP($A26,'[2]1516 Exp_Rev Access'!$F$7:$GB$306,159,FALSE)),"",VLOOKUP($A26,'[2]1516 Exp_Rev Access'!$F$7:$GB$306,159,FALSE))</f>
        <v>0</v>
      </c>
      <c r="GA26" s="99">
        <f>IF(ISNA(VLOOKUP($A26,'[2]1516 Exp_Rev Access'!$F$7:$GB$306,160,FALSE)),"",VLOOKUP($A26,'[2]1516 Exp_Rev Access'!$F$7:$GB$306,160,FALSE))</f>
        <v>0</v>
      </c>
      <c r="GB26" s="99">
        <f>IF(ISNA(VLOOKUP($A26,'[2]1516 Exp_Rev Access'!$F$7:$GB$306,161,FALSE)),"",VLOOKUP($A26,'[2]1516 Exp_Rev Access'!$F$7:$GB$306,161,FALSE))</f>
        <v>0</v>
      </c>
      <c r="GC26" s="99">
        <f>IF(ISNA(VLOOKUP($A26,'[2]1516 Exp_Rev Access'!$F$7:$GB$306,162,FALSE)),"",VLOOKUP($A26,'[2]1516 Exp_Rev Access'!$F$7:$GB$306,162,FALSE))</f>
        <v>0</v>
      </c>
      <c r="GD26" s="99">
        <f>IF(ISNA(VLOOKUP($A26,'[2]1516 Exp_Rev Access'!$F$7:$GB$306,163,FALSE)),"",VLOOKUP($A26,'[2]1516 Exp_Rev Access'!$F$7:$GB$306,163,FALSE))</f>
        <v>0</v>
      </c>
      <c r="GE26" s="99">
        <f>IF(ISNA(VLOOKUP($A26,'[2]1516 Exp_Rev Access'!$F$7:$GB$306,164,FALSE)),"",VLOOKUP($A26,'[2]1516 Exp_Rev Access'!$F$7:$GB$306,164,FALSE))</f>
        <v>1556202.82</v>
      </c>
      <c r="GF26" s="99">
        <f>IF(ISNA(VLOOKUP($A26,'[2]1516 Exp_Rev Access'!$F$7:$GB$306,165,FALSE)),"",VLOOKUP($A26,'[2]1516 Exp_Rev Access'!$F$7:$GB$306,165,FALSE))</f>
        <v>0</v>
      </c>
      <c r="GG26" s="99">
        <f>IF(ISNA(VLOOKUP($A26,'[2]1516 Exp_Rev Access'!$F$7:$GB$306,166,FALSE)),"",VLOOKUP($A26,'[2]1516 Exp_Rev Access'!$F$7:$GB$306,166,FALSE))</f>
        <v>0</v>
      </c>
      <c r="GH26" s="99">
        <f>IF(ISNA(VLOOKUP($A26,'[2]1516 Exp_Rev Access'!$F$7:$GB$306,167,FALSE)),"",VLOOKUP($A26,'[2]1516 Exp_Rev Access'!$F$7:$GB$306,167,FALSE))</f>
        <v>0</v>
      </c>
      <c r="GI26" s="99">
        <f>IF(ISNA(VLOOKUP($A26,'[2]1516 Exp_Rev Access'!$F$7:$GB$306,168,FALSE)),"",VLOOKUP($A26,'[2]1516 Exp_Rev Access'!$F$7:$GB$306,168,FALSE))</f>
        <v>0</v>
      </c>
      <c r="GJ26" s="99">
        <f>IF(ISNA(VLOOKUP($A26,'[2]1516 Exp_Rev Access'!$F$7:$GB$306,169,FALSE)),"",VLOOKUP($A26,'[2]1516 Exp_Rev Access'!$F$7:$GB$306,169,FALSE))</f>
        <v>428818.76</v>
      </c>
      <c r="GK26" s="99">
        <f>IF(ISNA(VLOOKUP($A26,'[2]1516 Exp_Rev Access'!$F$7:$GB$306,170,FALSE)),"",VLOOKUP($A26,'[2]1516 Exp_Rev Access'!$F$7:$GB$306,170,FALSE))</f>
        <v>7898.57</v>
      </c>
      <c r="GL26" s="99">
        <f>IF(ISNA(VLOOKUP($A26,'[2]1516 Exp_Rev Access'!$F$7:$GB$306,171,FALSE)),"",VLOOKUP($A26,'[2]1516 Exp_Rev Access'!$F$7:$GB$306,171,FALSE))</f>
        <v>0</v>
      </c>
      <c r="GM26" s="99">
        <f>IF(ISNA(VLOOKUP($A26,'[2]1516 Exp_Rev Access'!$F$7:$GB$306,172,FALSE)),"",VLOOKUP($A26,'[2]1516 Exp_Rev Access'!$F$7:$GB$306,172,FALSE))</f>
        <v>0</v>
      </c>
      <c r="GN26" s="99">
        <f>IF(ISNA(VLOOKUP($A26,'[2]1516 Exp_Rev Access'!$F$7:$GB$306,173,FALSE)),"",VLOOKUP($A26,'[2]1516 Exp_Rev Access'!$F$7:$GB$306,173,FALSE))</f>
        <v>0</v>
      </c>
      <c r="GO26" s="99">
        <f>IF(ISNA(VLOOKUP($A26,'[2]1516 Exp_Rev Access'!$F$7:$GB$306,174,FALSE)),"",VLOOKUP($A26,'[2]1516 Exp_Rev Access'!$F$7:$GB$306,174,FALSE))</f>
        <v>0</v>
      </c>
      <c r="GP26" s="99">
        <f>IF(ISNA(VLOOKUP($A26,'[2]1516 Exp_Rev Access'!$F$7:$GB$306,175,FALSE)),"",VLOOKUP($A26,'[2]1516 Exp_Rev Access'!$F$7:$GB$306,175,FALSE))</f>
        <v>11938.5</v>
      </c>
      <c r="GQ26" s="99">
        <f>IF(ISNA(VLOOKUP($A26,'[2]1516 Exp_Rev Access'!$F$7:$GB$306,176,FALSE)),"",VLOOKUP($A26,'[2]1516 Exp_Rev Access'!$F$7:$GB$306,176,FALSE))</f>
        <v>0</v>
      </c>
      <c r="GR26" s="99">
        <f>IF(ISNA(VLOOKUP($A26,'[2]1516 Exp_Rev Access'!$F$7:$GB$306,177,FALSE)),"",VLOOKUP($A26,'[2]1516 Exp_Rev Access'!$F$7:$GB$306,177,FALSE))</f>
        <v>0</v>
      </c>
      <c r="GS26" s="99">
        <f>IF(ISNA(VLOOKUP($A26,'[2]1516 Exp_Rev Access'!$F$7:$GB$306,178,FALSE)),"",VLOOKUP($A26,'[2]1516 Exp_Rev Access'!$F$7:$GB$306,178,FALSE))</f>
        <v>1300000</v>
      </c>
      <c r="GT26" s="101">
        <f t="shared" si="67"/>
        <v>3304858.6500000004</v>
      </c>
      <c r="GU26" s="72">
        <f t="shared" si="68"/>
        <v>1.3964802904559308E-2</v>
      </c>
      <c r="GV26" s="84">
        <f t="shared" si="69"/>
        <v>168.58487476490203</v>
      </c>
      <c r="GW26" s="85"/>
      <c r="GX26" s="85"/>
      <c r="GY26" s="85"/>
    </row>
    <row r="27" spans="1:207" customFormat="1" ht="12" customHeight="1" x14ac:dyDescent="0.2">
      <c r="A27" s="96" t="s">
        <v>204</v>
      </c>
      <c r="B27" s="69" t="s">
        <v>205</v>
      </c>
      <c r="C27" s="80">
        <f>IF(ISNA(VLOOKUP($A27,'[2]1516 enrollment_Rev_Exp by size'!$A$6:$G$320,3,FALSE)),"",VLOOKUP($A27,'[2]1516 enrollment_Rev_Exp by size'!$A$6:$G$320,3,FALSE))</f>
        <v>19309.539999999997</v>
      </c>
      <c r="D27" s="97">
        <v>209881839.16</v>
      </c>
      <c r="E27" s="80">
        <f t="shared" si="47"/>
        <v>209881839.16</v>
      </c>
      <c r="F27" s="80">
        <f t="shared" si="48"/>
        <v>0</v>
      </c>
      <c r="G27" s="98">
        <f>IF(ISNA(VLOOKUP($A27,'[2]1516 Exp_Rev Access'!$F$7:$FS$306,2,FALSE)),"",VLOOKUP($A27,'[2]1516 Exp_Rev Access'!$F$7:$FS$306,2,FALSE))</f>
        <v>45203855.780000001</v>
      </c>
      <c r="H27" s="98">
        <f>IF(ISNA(VLOOKUP($A27,'[2]1516 Exp_Rev Access'!$F$7:$FS$306,3,FALSE)),"",VLOOKUP($A27,'[2]1516 Exp_Rev Access'!$F$7:$FS$306,3,FALSE))</f>
        <v>0</v>
      </c>
      <c r="I27" s="98">
        <f>IF(ISNA(VLOOKUP($A27,'[2]1516 Exp_Rev Access'!$F$7:$FS$306,4,FALSE)),"",VLOOKUP($A27,'[2]1516 Exp_Rev Access'!$F$7:$FS$306,4,FALSE))</f>
        <v>38751.25</v>
      </c>
      <c r="J27" s="98">
        <f>IF(ISNA(VLOOKUP($A27,'[2]1516 Exp_Rev Access'!$F$7:$FS$306,5,FALSE)),"",VLOOKUP($A27,'[2]1516 Exp_Rev Access'!$F$7:$FS$306,5,FALSE))</f>
        <v>6002.52</v>
      </c>
      <c r="K27" s="98">
        <f>IF(ISNA(VLOOKUP($A27,'[2]1516 Exp_Rev Access'!$F$7:$FS$306,6,FALSE)),"",VLOOKUP($A27,'[2]1516 Exp_Rev Access'!$F$7:$FS$306,6,FALSE))</f>
        <v>0</v>
      </c>
      <c r="L27" s="98">
        <f>IF(ISNA(VLOOKUP($A27,'[2]1516 Exp_Rev Access'!$F$7:$FS$306,7,FALSE)),"",VLOOKUP($A27,'[2]1516 Exp_Rev Access'!$F$7:$FS$306,7,FALSE))</f>
        <v>0</v>
      </c>
      <c r="M27" s="90">
        <f t="shared" si="49"/>
        <v>45248609.550000004</v>
      </c>
      <c r="N27" s="72">
        <f t="shared" si="50"/>
        <v>0.215590875947611</v>
      </c>
      <c r="O27" s="73">
        <f t="shared" si="51"/>
        <v>2343.3292325969451</v>
      </c>
      <c r="P27" s="99">
        <f>IF(ISNA(VLOOKUP($A27,'[2]1516 Exp_Rev Access'!$F$7:$FS$306,8,FALSE)),"",VLOOKUP($A27,'[2]1516 Exp_Rev Access'!$F$7:$FS$306,8,FALSE))</f>
        <v>4389792.1900000004</v>
      </c>
      <c r="Q27" s="99">
        <f>IF(ISNA(VLOOKUP($A27,'[2]1516 Exp_Rev Access'!$F$7:$FS$306,9,FALSE)),"",VLOOKUP($A27,'[2]1516 Exp_Rev Access'!$F$7:$FS$306,9,FALSE))</f>
        <v>0</v>
      </c>
      <c r="R27" s="99">
        <f>IF(ISNA(VLOOKUP($A27,'[2]1516 Exp_Rev Access'!$F$7:$FS$306,10,FALSE)),"",VLOOKUP($A27,'[2]1516 Exp_Rev Access'!$F$7:$FS$306,10,FALSE))</f>
        <v>0</v>
      </c>
      <c r="S27" s="99">
        <f>IF(ISNA(VLOOKUP($A27,'[2]1516 Exp_Rev Access'!$F$7:$FS$306,11,FALSE)),"",VLOOKUP($A27,'[2]1516 Exp_Rev Access'!$F$7:$FS$306,11,FALSE))</f>
        <v>0</v>
      </c>
      <c r="T27" s="99">
        <f>IF(ISNA(VLOOKUP($A27,'[2]1516 Exp_Rev Access'!$F$7:$FS$306,12,FALSE)),"",VLOOKUP($A27,'[2]1516 Exp_Rev Access'!$F$7:$FS$306,12,FALSE))</f>
        <v>125079</v>
      </c>
      <c r="U27" s="99">
        <f>IF(ISNA(VLOOKUP($A27,'[2]1516 Exp_Rev Access'!$F$7:$FS$306,13,FALSE)),"",VLOOKUP($A27,'[2]1516 Exp_Rev Access'!$F$7:$FS$306,13,FALSE))</f>
        <v>161395</v>
      </c>
      <c r="V27" s="99">
        <f>IF(ISNA(VLOOKUP($A27,'[2]1516 Exp_Rev Access'!$F$7:$FS$306,14,FALSE)),"",VLOOKUP($A27,'[2]1516 Exp_Rev Access'!$F$7:$FS$306,14,FALSE))</f>
        <v>0</v>
      </c>
      <c r="W27" s="99">
        <f>IF(ISNA(VLOOKUP($A27,'[2]1516 Exp_Rev Access'!$F$7:$FS$306,15,FALSE)),"",VLOOKUP($A27,'[2]1516 Exp_Rev Access'!$F$7:$FS$306,15,FALSE))</f>
        <v>9004561.5899999999</v>
      </c>
      <c r="X27" s="99">
        <f>IF(ISNA(VLOOKUP($A27,'[2]1516 Exp_Rev Access'!$F$7:$FS$306,16,FALSE)),"",VLOOKUP($A27,'[2]1516 Exp_Rev Access'!$F$7:$FS$306,16,FALSE))</f>
        <v>1469867.58</v>
      </c>
      <c r="Y27" s="99">
        <f>IF(ISNA(VLOOKUP($A27,'[2]1516 Exp_Rev Access'!$F$7:$FS$306,17,FALSE)),"",VLOOKUP($A27,'[2]1516 Exp_Rev Access'!$F$7:$FS$306,17,FALSE))</f>
        <v>0</v>
      </c>
      <c r="Z27" s="99">
        <f>IF(ISNA(VLOOKUP($A27,'[2]1516 Exp_Rev Access'!$F$7:$FS$306,18,FALSE)),"",VLOOKUP($A27,'[2]1516 Exp_Rev Access'!$F$7:$FS$306,18,FALSE))</f>
        <v>0</v>
      </c>
      <c r="AA27" s="99">
        <f>IF(ISNA(VLOOKUP($A27,'[2]1516 Exp_Rev Access'!$F$7:$FS$306,19,FALSE)),"",VLOOKUP($A27,'[2]1516 Exp_Rev Access'!$F$7:$FS$306,19,FALSE))</f>
        <v>0</v>
      </c>
      <c r="AB27" s="99">
        <f>IF(ISNA(VLOOKUP($A27,'[2]1516 Exp_Rev Access'!$F$7:$FS$306,20,FALSE)),"",VLOOKUP($A27,'[2]1516 Exp_Rev Access'!$F$7:$FS$306,20,FALSE))</f>
        <v>0</v>
      </c>
      <c r="AC27" s="99">
        <f>IF(ISNA(VLOOKUP($A27,'[2]1516 Exp_Rev Access'!$F$7:$FS$306,21,FALSE)),"",VLOOKUP($A27,'[2]1516 Exp_Rev Access'!$F$7:$FS$306,21,FALSE))</f>
        <v>3847022.63</v>
      </c>
      <c r="AD27" s="99">
        <f>IF(ISNA(VLOOKUP($A27,'[2]1516 Exp_Rev Access'!$F$7:$FS$306,22,FALSE)),"",VLOOKUP($A27,'[2]1516 Exp_Rev Access'!$F$7:$FS$306,22,FALSE))</f>
        <v>234184.33</v>
      </c>
      <c r="AE27" s="99">
        <f>IF(ISNA(VLOOKUP($A27,'[2]1516 Exp_Rev Access'!$F$7:$FS$306,23,FALSE)),"",VLOOKUP($A27,'[2]1516 Exp_Rev Access'!$F$7:$FS$306,23,FALSE))</f>
        <v>0</v>
      </c>
      <c r="AF27" s="99">
        <f>IF(ISNA(VLOOKUP($A27,'[2]1516 Exp_Rev Access'!$F$7:$FS$306,24,FALSE)),"",VLOOKUP($A27,'[2]1516 Exp_Rev Access'!$F$7:$FS$306,24,FALSE))</f>
        <v>1703232.34</v>
      </c>
      <c r="AG27" s="99">
        <f>IF(ISNA(VLOOKUP($A27,'[2]1516 Exp_Rev Access'!$F$7:$FS$306,25,FALSE)),"",VLOOKUP($A27,'[2]1516 Exp_Rev Access'!$F$7:$FS$306,25,FALSE))</f>
        <v>45141.15</v>
      </c>
      <c r="AH27" s="99">
        <f>IF(ISNA(VLOOKUP($A27,'[2]1516 Exp_Rev Access'!$F$7:$FS$306,26,FALSE)),"",VLOOKUP($A27,'[2]1516 Exp_Rev Access'!$F$7:$FS$306,26,FALSE))</f>
        <v>352407.62</v>
      </c>
      <c r="AI27" s="99">
        <f>IF(ISNA(VLOOKUP($A27,'[2]1516 Exp_Rev Access'!$F$7:$FS$306,27,FALSE)),"",VLOOKUP($A27,'[2]1516 Exp_Rev Access'!$F$7:$FS$306,27,FALSE))</f>
        <v>113473.63</v>
      </c>
      <c r="AJ27" s="99">
        <f>IF(ISNA(VLOOKUP($A27,'[2]1516 Exp_Rev Access'!$F$7:$FS$306,28,FALSE)),"",VLOOKUP($A27,'[2]1516 Exp_Rev Access'!$F$7:$FS$306,28,FALSE))</f>
        <v>1606648.43</v>
      </c>
      <c r="AK27" s="99">
        <f>IF(ISNA(VLOOKUP($A27,'[2]1516 Exp_Rev Access'!$F$7:$FS$306,29,FALSE)),"",VLOOKUP($A27,'[2]1516 Exp_Rev Access'!$F$7:$FS$306,29,FALSE))</f>
        <v>137981.54999999999</v>
      </c>
      <c r="AL27" s="100">
        <f t="shared" si="52"/>
        <v>23190787.039999999</v>
      </c>
      <c r="AM27" s="72">
        <f t="shared" si="53"/>
        <v>0.11049449124714826</v>
      </c>
      <c r="AN27" s="94">
        <f t="shared" si="54"/>
        <v>1201.0015277422456</v>
      </c>
      <c r="AO27" s="99">
        <f>IF(ISNA(VLOOKUP($A27,'[2]1516 Exp_Rev Access'!$F$7:$GB$306,30,FALSE)),"",VLOOKUP($A27,'[2]1516 Exp_Rev Access'!$F$7:$FS$306,30,FALSE))</f>
        <v>112020285.17</v>
      </c>
      <c r="AP27" s="99">
        <f>IF(ISNA(VLOOKUP($A27,'[2]1516 Exp_Rev Access'!$F$7:$GB$306,31,FALSE)),"",VLOOKUP($A27,'[2]1516 Exp_Rev Access'!$F$7:$FS$306,31,FALSE))</f>
        <v>2267637.29</v>
      </c>
      <c r="AQ27" s="99">
        <f>IF(ISNA(VLOOKUP($A27,'[2]1516 Exp_Rev Access'!$F$7:$GB$306,32,FALSE)),"",VLOOKUP($A27,'[2]1516 Exp_Rev Access'!$F$7:$FS$306,32,FALSE))</f>
        <v>0</v>
      </c>
      <c r="AR27" s="99">
        <f>IF(ISNA(VLOOKUP($A27,'[2]1516 Exp_Rev Access'!$F$7:$GB$306,33,FALSE)),"",VLOOKUP($A27,'[2]1516 Exp_Rev Access'!$F$7:$FS$306,33,FALSE))</f>
        <v>44842.82</v>
      </c>
      <c r="AS27" s="99">
        <f>IF(ISNA(VLOOKUP($A27,'[2]1516 Exp_Rev Access'!$F$7:$GB$306,34,FALSE)),"",VLOOKUP($A27,'[2]1516 Exp_Rev Access'!$F$7:$FS$306,34,FALSE))</f>
        <v>0</v>
      </c>
      <c r="AT27" s="101">
        <f t="shared" si="55"/>
        <v>114332765.28</v>
      </c>
      <c r="AU27" s="72">
        <f t="shared" si="56"/>
        <v>0.54474825329141641</v>
      </c>
      <c r="AV27" s="94">
        <f t="shared" si="57"/>
        <v>5921.050697220131</v>
      </c>
      <c r="AW27" s="99">
        <f>IF(ISNA(VLOOKUP($A27,'[2]1516 Exp_Rev Access'!$F$7:$GB$306,35,FALSE)),"",VLOOKUP($A27,'[2]1516 Exp_Rev Access'!$F$7:$GB$306,35,FALSE))</f>
        <v>0</v>
      </c>
      <c r="AX27" s="99">
        <f>IF(ISNA(VLOOKUP($A27,'[2]1516 Exp_Rev Access'!$F$7:$GB$306,36,FALSE)),"",VLOOKUP($A27,'[2]1516 Exp_Rev Access'!$F$7:$GB$306,36,FALSE))</f>
        <v>9342870.6999999993</v>
      </c>
      <c r="AY27" s="99">
        <f>IF(ISNA(VLOOKUP($A27,'[2]1516 Exp_Rev Access'!$F$7:$GB$306,37,FALSE)),"",VLOOKUP($A27,'[2]1516 Exp_Rev Access'!$F$7:$GB$306,37,FALSE))</f>
        <v>763949.21</v>
      </c>
      <c r="AZ27" s="99">
        <f>IF(ISNA(VLOOKUP($A27,'[2]1516 Exp_Rev Access'!$F$7:$GB$306,38,FALSE)),"",VLOOKUP($A27,'[2]1516 Exp_Rev Access'!$F$7:$GB$306,38,FALSE))</f>
        <v>0</v>
      </c>
      <c r="BA27" s="99">
        <f>IF(ISNA(VLOOKUP($A27,'[2]1516 Exp_Rev Access'!$F$7:$GB$306,39,FALSE)),"",VLOOKUP($A27,'[2]1516 Exp_Rev Access'!$F$7:$GB$306,39,FALSE))</f>
        <v>0</v>
      </c>
      <c r="BB27" s="99">
        <f>IF(ISNA(VLOOKUP($A27,'[2]1516 Exp_Rev Access'!$F$7:$GB$306,40,FALSE)),"",VLOOKUP($A27,'[2]1516 Exp_Rev Access'!$F$7:$GB$306,40,FALSE))</f>
        <v>821504.56</v>
      </c>
      <c r="BC27" s="99">
        <f>IF(ISNA(VLOOKUP($A27,'[2]1516 Exp_Rev Access'!$F$7:$GB$306,41,FALSE)),"",VLOOKUP($A27,'[2]1516 Exp_Rev Access'!$F$7:$GB$306,41,FALSE))</f>
        <v>1632289.45</v>
      </c>
      <c r="BD27" s="99">
        <f>IF(ISNA(VLOOKUP($A27,'[2]1516 Exp_Rev Access'!$F$7:$GB$306,42,FALSE)),"",VLOOKUP($A27,'[2]1516 Exp_Rev Access'!$F$7:$GB$306,42,FALSE))</f>
        <v>990398.13</v>
      </c>
      <c r="BE27" s="99">
        <f>IF(ISNA(VLOOKUP($A27,'[2]1516 Exp_Rev Access'!$F$7:$GB$306,43,FALSE)),"",VLOOKUP($A27,'[2]1516 Exp_Rev Access'!$F$7:$GB$306,43,FALSE))</f>
        <v>0</v>
      </c>
      <c r="BF27" s="99">
        <f>IF(ISNA(VLOOKUP($A27,'[2]1516 Exp_Rev Access'!$F$7:$GB$306,44,FALSE)),"",VLOOKUP($A27,'[2]1516 Exp_Rev Access'!$F$7:$GB$306,44,FALSE))</f>
        <v>1350223.4</v>
      </c>
      <c r="BG27" s="99">
        <f>IF(ISNA(VLOOKUP($A27,'[2]1516 Exp_Rev Access'!$F$7:$GB$306,45,FALSE)),"",VLOOKUP($A27,'[2]1516 Exp_Rev Access'!$F$7:$GB$306,45,FALSE))</f>
        <v>183240.46</v>
      </c>
      <c r="BH27" s="99">
        <f>IF(ISNA(VLOOKUP($A27,'[2]1516 Exp_Rev Access'!$F$7:$GB$306,46,FALSE)),"",VLOOKUP($A27,'[2]1516 Exp_Rev Access'!$F$7:$GB$306,46,FALSE))</f>
        <v>0</v>
      </c>
      <c r="BI27" s="99">
        <f>IF(ISNA(VLOOKUP($A27,'[2]1516 Exp_Rev Access'!$F$7:$GB$306,47,FALSE)),"",VLOOKUP($A27,'[2]1516 Exp_Rev Access'!$F$7:$GB$306,47,FALSE))</f>
        <v>3889.6</v>
      </c>
      <c r="BJ27" s="99">
        <f>IF(ISNA(VLOOKUP($A27,'[2]1516 Exp_Rev Access'!$F$7:$GB$306,48,FALSE)),"",VLOOKUP($A27,'[2]1516 Exp_Rev Access'!$F$7:$GB$306,48,FALSE))</f>
        <v>6039636.3300000001</v>
      </c>
      <c r="BK27" s="99">
        <f>IF(ISNA(VLOOKUP($A27,'[2]1516 Exp_Rev Access'!$F$7:$GB$306,49,FALSE)),"",VLOOKUP($A27,'[2]1516 Exp_Rev Access'!$F$7:$GB$306,49,FALSE))</f>
        <v>0</v>
      </c>
      <c r="BL27" s="99">
        <f>IF(ISNA(VLOOKUP($A27,'[2]1516 Exp_Rev Access'!$F$7:$GB$306,50,FALSE)),"",VLOOKUP($A27,'[2]1516 Exp_Rev Access'!$F$7:$GB$306,50,FALSE))</f>
        <v>0</v>
      </c>
      <c r="BM27" s="99">
        <f>IF(ISNA(VLOOKUP($A27,'[2]1516 Exp_Rev Access'!$F$7:$GB$306,51,FALSE)),"",VLOOKUP($A27,'[2]1516 Exp_Rev Access'!$F$7:$GB$306,51,FALSE))</f>
        <v>0</v>
      </c>
      <c r="BN27" s="99">
        <f>IF(ISNA(VLOOKUP($A27,'[2]1516 Exp_Rev Access'!$F$7:$GB$306,52,FALSE)),"",VLOOKUP($A27,'[2]1516 Exp_Rev Access'!$F$7:$GB$306,52,FALSE))</f>
        <v>0</v>
      </c>
      <c r="BO27" s="99">
        <f>IF(ISNA(VLOOKUP($A27,'[2]1516 Exp_Rev Access'!$F$7:$GB$306,53,FALSE)),"",VLOOKUP($A27,'[2]1516 Exp_Rev Access'!$F$7:$GB$306,53,FALSE))</f>
        <v>0</v>
      </c>
      <c r="BP27" s="99">
        <f>IF(ISNA(VLOOKUP($A27,'[2]1516 Exp_Rev Access'!$F$7:$GB$306,54,FALSE)),"",VLOOKUP($A27,'[2]1516 Exp_Rev Access'!$F$7:$GB$306,54,FALSE))</f>
        <v>0</v>
      </c>
      <c r="BQ27" s="99">
        <f>IF(ISNA(VLOOKUP($A27,'[2]1516 Exp_Rev Access'!$F$7:$GB$306,55,FALSE)),"",VLOOKUP($A27,'[2]1516 Exp_Rev Access'!$F$7:$GB$306,55,FALSE))</f>
        <v>0</v>
      </c>
      <c r="BR27" s="99">
        <f>IF(ISNA(VLOOKUP($A27,'[2]1516 Exp_Rev Access'!$F$7:$GB$306,56,FALSE)),"",VLOOKUP($A27,'[2]1516 Exp_Rev Access'!$F$7:$GB$306,56,FALSE))</f>
        <v>0</v>
      </c>
      <c r="BS27" s="99">
        <f>IF(ISNA(VLOOKUP($A27,'[2]1516 Exp_Rev Access'!$F$7:$GB$306,57,FALSE)),"",VLOOKUP($A27,'[2]1516 Exp_Rev Access'!$F$7:$GB$306,57,FALSE))</f>
        <v>0</v>
      </c>
      <c r="BT27" s="99">
        <f>IF(ISNA(VLOOKUP($A27,'[2]1516 Exp_Rev Access'!$F$7:$GB$306,58,FALSE)),"",VLOOKUP($A27,'[2]1516 Exp_Rev Access'!$F$7:$GB$306,58,FALSE))</f>
        <v>0</v>
      </c>
      <c r="BU27" s="102">
        <f t="shared" si="58"/>
        <v>21128001.840000004</v>
      </c>
      <c r="BV27" s="72">
        <f t="shared" si="59"/>
        <v>0.10066617447493119</v>
      </c>
      <c r="BW27" s="94">
        <f t="shared" si="60"/>
        <v>1094.1742703347675</v>
      </c>
      <c r="BX27" s="99">
        <f>IF(ISNA(VLOOKUP($A27,'[2]1516 Exp_Rev Access'!$F$7:$GB$306,59,FALSE)),"",VLOOKUP($A27,'[2]1516 Exp_Rev Access'!$F$7:$GB$306,59,FALSE))</f>
        <v>0</v>
      </c>
      <c r="BY27" s="99">
        <f>IF(ISNA(VLOOKUP($A27,'[2]1516 Exp_Rev Access'!$F$7:$GB$306,60,FALSE)),"",VLOOKUP($A27,'[2]1516 Exp_Rev Access'!$F$7:$GB$306,60,FALSE))</f>
        <v>0</v>
      </c>
      <c r="BZ27" s="99">
        <f>IF(ISNA(VLOOKUP($A27,'[2]1516 Exp_Rev Access'!$F$7:$GB$306,61,FALSE)),"",VLOOKUP($A27,'[2]1516 Exp_Rev Access'!$F$7:$GB$306,61,FALSE))</f>
        <v>0</v>
      </c>
      <c r="CA27" s="99">
        <f>IF(ISNA(VLOOKUP($A27,'[2]1516 Exp_Rev Access'!$F$7:$GB$306,62,FALSE)),"",VLOOKUP($A27,'[2]1516 Exp_Rev Access'!$F$7:$GB$306,62,FALSE))</f>
        <v>0</v>
      </c>
      <c r="CB27" s="99">
        <f>IF(ISNA(VLOOKUP($A27,'[2]1516 Exp_Rev Access'!$F$7:$GB$306,63,FALSE)),"",VLOOKUP($A27,'[2]1516 Exp_Rev Access'!$F$7:$GB$306,63,FALSE))</f>
        <v>7884.63</v>
      </c>
      <c r="CC27" s="99">
        <f>IF(ISNA(VLOOKUP($A27,'[2]1516 Exp_Rev Access'!$F$7:$GB$306,64,FALSE)),"",VLOOKUP($A27,'[2]1516 Exp_Rev Access'!$F$7:$GB$306,64,FALSE))</f>
        <v>0</v>
      </c>
      <c r="CD27" s="101">
        <f t="shared" si="61"/>
        <v>7884.63</v>
      </c>
      <c r="CE27" s="72">
        <f t="shared" si="62"/>
        <v>3.7566994988972255E-5</v>
      </c>
      <c r="CF27" s="103">
        <f t="shared" si="63"/>
        <v>0.40832821496524524</v>
      </c>
      <c r="CG27" s="99">
        <f>IF(ISNA(VLOOKUP($A27,'[2]1516 Exp_Rev Access'!$F$7:$GB$306,65,FALSE)),"",VLOOKUP($A27,'[2]1516 Exp_Rev Access'!$F$7:$GB$306,65,FALSE))</f>
        <v>0</v>
      </c>
      <c r="CH27" s="99">
        <f>IF(ISNA(VLOOKUP($A27,'[2]1516 Exp_Rev Access'!$F$7:$GB$306,66,FALSE)),"",VLOOKUP($A27,'[2]1516 Exp_Rev Access'!$F$7:$GB$306,66,FALSE))</f>
        <v>0</v>
      </c>
      <c r="CI27" s="99">
        <f>IF(ISNA(VLOOKUP($A27,'[2]1516 Exp_Rev Access'!$F$7:$GB$306,67,FALSE)),"",VLOOKUP($A27,'[2]1516 Exp_Rev Access'!$F$7:$GB$306,67,FALSE))</f>
        <v>0</v>
      </c>
      <c r="CJ27" s="99">
        <f>IF(ISNA(VLOOKUP($A27,'[2]1516 Exp_Rev Access'!$F$7:$GB$306,68,FALSE)),"",VLOOKUP($A27,'[2]1516 Exp_Rev Access'!$F$7:$GB$306,68,FALSE))</f>
        <v>0</v>
      </c>
      <c r="CK27" s="99">
        <f>IF(ISNA(VLOOKUP($A27,'[2]1516 Exp_Rev Access'!$F$7:$GB$306,69,FALSE)),"",VLOOKUP($A27,'[2]1516 Exp_Rev Access'!$F$7:$GB$306,69,FALSE))</f>
        <v>0</v>
      </c>
      <c r="CL27" s="99">
        <f>IF(ISNA(VLOOKUP($A27,'[2]1516 Exp_Rev Access'!$F$7:$GB$306,70,FALSE)),"",VLOOKUP($A27,'[2]1516 Exp_Rev Access'!$F$7:$GB$306,70,FALSE))</f>
        <v>0</v>
      </c>
      <c r="CM27" s="99">
        <f>IF(ISNA(VLOOKUP($A27,'[2]1516 Exp_Rev Access'!$F$7:$GB$306,71,FALSE)),"",VLOOKUP($A27,'[2]1516 Exp_Rev Access'!$F$7:$GB$306,71,FALSE))</f>
        <v>0</v>
      </c>
      <c r="CN27" s="99">
        <f>IF(ISNA(VLOOKUP($A27,'[2]1516 Exp_Rev Access'!$F$7:$GB$306,72,FALSE)),"",VLOOKUP($A27,'[2]1516 Exp_Rev Access'!$F$7:$GB$306,72,FALSE))</f>
        <v>0</v>
      </c>
      <c r="CO27" s="99">
        <f>IF(ISNA(VLOOKUP($A27,'[2]1516 Exp_Rev Access'!$F$7:$GB$306,73,FALSE)),"",VLOOKUP($A27,'[2]1516 Exp_Rev Access'!$F$7:$GB$306,73,FALSE))</f>
        <v>0</v>
      </c>
      <c r="CP27" s="99">
        <f>IF(ISNA(VLOOKUP($A27,'[2]1516 Exp_Rev Access'!$F$7:$GB$306,74,FALSE)),"",VLOOKUP($A27,'[2]1516 Exp_Rev Access'!$F$7:$GB$306,74,FALSE))</f>
        <v>3275201</v>
      </c>
      <c r="CQ27" s="99">
        <f>IF(ISNA(VLOOKUP($A27,'[2]1516 Exp_Rev Access'!$F$7:$GB$306,75,FALSE)),"",VLOOKUP($A27,'[2]1516 Exp_Rev Access'!$F$7:$GB$306,75,FALSE))</f>
        <v>0</v>
      </c>
      <c r="CR27" s="99">
        <f>IF(ISNA(VLOOKUP($A27,'[2]1516 Exp_Rev Access'!$F$7:$GB$306,76,FALSE)),"",VLOOKUP($A27,'[2]1516 Exp_Rev Access'!$F$7:$GB$306,76,FALSE))</f>
        <v>58918</v>
      </c>
      <c r="CS27" s="99">
        <f>IF(ISNA(VLOOKUP($A27,'[2]1516 Exp_Rev Access'!$F$7:$GB$306,77,FALSE)),"",VLOOKUP($A27,'[2]1516 Exp_Rev Access'!$F$7:$GB$306,77,FALSE))</f>
        <v>0</v>
      </c>
      <c r="CT27" s="99">
        <f>IF(ISNA(VLOOKUP($A27,'[2]1516 Exp_Rev Access'!$F$7:$GB$306,78,FALSE)),"",VLOOKUP($A27,'[2]1516 Exp_Rev Access'!$F$7:$GB$306,78,FALSE))</f>
        <v>489172.43</v>
      </c>
      <c r="CU27" s="99">
        <f>IF(ISNA(VLOOKUP($A27,'[2]1516 Exp_Rev Access'!$F$7:$GB$306,79,FALSE)),"",VLOOKUP($A27,'[2]1516 Exp_Rev Access'!$F$7:$GB$306,79,FALSE))</f>
        <v>182594</v>
      </c>
      <c r="CV27" s="99">
        <f>IF(ISNA(VLOOKUP($A27,'[2]1516 Exp_Rev Access'!$F$7:$GB$306,80,FALSE)),"",VLOOKUP($A27,'[2]1516 Exp_Rev Access'!$F$7:$GB$306,80,FALSE))</f>
        <v>0</v>
      </c>
      <c r="CW27" s="99">
        <f>IF(ISNA(VLOOKUP($A27,'[2]1516 Exp_Rev Access'!$F$7:$GB$306,81,FALSE)),"",VLOOKUP($A27,'[2]1516 Exp_Rev Access'!$F$7:$GB$306,81,FALSE))</f>
        <v>0</v>
      </c>
      <c r="CX27" s="99">
        <f>IF(ISNA(VLOOKUP($A27,'[2]1516 Exp_Rev Access'!$F$7:$GB$306,82,FALSE)),"",VLOOKUP($A27,'[2]1516 Exp_Rev Access'!$F$7:$GB$306,82,FALSE))</f>
        <v>300670.77</v>
      </c>
      <c r="CY27" s="99">
        <f>IF(ISNA(VLOOKUP($A27,'[2]1516 Exp_Rev Access'!$F$7:$GB$306,83,FALSE)),"",VLOOKUP($A27,'[2]1516 Exp_Rev Access'!$F$7:$GB$306,83,FALSE))</f>
        <v>0</v>
      </c>
      <c r="CZ27" s="99">
        <f>IF(ISNA(VLOOKUP($A27,'[2]1516 Exp_Rev Access'!$F$7:$GB$306,84,FALSE)),"",VLOOKUP($A27,'[2]1516 Exp_Rev Access'!$F$7:$GB$306,84,FALSE))</f>
        <v>0</v>
      </c>
      <c r="DA27" s="99">
        <f>IF(ISNA(VLOOKUP($A27,'[2]1516 Exp_Rev Access'!$F$7:$GB$306,85,FALSE)),"",VLOOKUP($A27,'[2]1516 Exp_Rev Access'!$F$7:$GB$306,85,FALSE))</f>
        <v>183606.58</v>
      </c>
      <c r="DB27" s="99">
        <f>IF(ISNA(VLOOKUP($A27,'[2]1516 Exp_Rev Access'!$F$7:$GB$306,86,FALSE)),"",VLOOKUP($A27,'[2]1516 Exp_Rev Access'!$F$7:$GB$306,86,FALSE))</f>
        <v>0</v>
      </c>
      <c r="DC27" s="99">
        <f>IF(ISNA(VLOOKUP($A27,'[2]1516 Exp_Rev Access'!$F$7:$GB$306,87,FALSE)),"",VLOOKUP($A27,'[2]1516 Exp_Rev Access'!$F$7:$GB$306,87,FALSE))</f>
        <v>0</v>
      </c>
      <c r="DD27" s="99">
        <f>IF(ISNA(VLOOKUP($A27,'[2]1516 Exp_Rev Access'!$F$7:$GB$306,88,FALSE)),"",VLOOKUP($A27,'[2]1516 Exp_Rev Access'!$F$7:$GB$306,88,FALSE))</f>
        <v>0</v>
      </c>
      <c r="DE27" s="99">
        <f>IF(ISNA(VLOOKUP($A27,'[2]1516 Exp_Rev Access'!$F$7:$GB$306,89,FALSE)),"",VLOOKUP($A27,'[2]1516 Exp_Rev Access'!$F$7:$GB$306,89,FALSE))</f>
        <v>0</v>
      </c>
      <c r="DF27" s="99">
        <f>IF(ISNA(VLOOKUP($A27,'[2]1516 Exp_Rev Access'!$F$7:$GB$306,90,FALSE)),"",VLOOKUP($A27,'[2]1516 Exp_Rev Access'!$F$7:$GB$306,90,FALSE))</f>
        <v>0</v>
      </c>
      <c r="DG27" s="99">
        <f>IF(ISNA(VLOOKUP($A27,'[2]1516 Exp_Rev Access'!$F$7:$GB$306,91,FALSE)),"",VLOOKUP($A27,'[2]1516 Exp_Rev Access'!$F$7:$GB$306,91,FALSE))</f>
        <v>0</v>
      </c>
      <c r="DH27" s="99">
        <f>IF(ISNA(VLOOKUP($A27,'[2]1516 Exp_Rev Access'!$F$7:$GB$306,92,FALSE)),"",VLOOKUP($A27,'[2]1516 Exp_Rev Access'!$F$7:$GB$306,92,FALSE))</f>
        <v>659322.77</v>
      </c>
      <c r="DI27" s="99">
        <f>IF(ISNA(VLOOKUP($A27,'[2]1516 Exp_Rev Access'!$F$7:$GB$306,93,FALSE)),"",VLOOKUP($A27,'[2]1516 Exp_Rev Access'!$F$7:$GB$306,93,FALSE))</f>
        <v>0</v>
      </c>
      <c r="DJ27" s="99">
        <f>IF(ISNA(VLOOKUP($A27,'[2]1516 Exp_Rev Access'!$F$7:$GB$306,94,FALSE)),"",VLOOKUP($A27,'[2]1516 Exp_Rev Access'!$F$7:$GB$306,94,FALSE))</f>
        <v>78965.14</v>
      </c>
      <c r="DK27" s="99">
        <f>IF(ISNA(VLOOKUP($A27,'[2]1516 Exp_Rev Access'!$F$7:$GB$306,95,FALSE)),"",VLOOKUP($A27,'[2]1516 Exp_Rev Access'!$F$7:$GB$306,95,FALSE))</f>
        <v>0</v>
      </c>
      <c r="DL27" s="99">
        <f>IF(ISNA(VLOOKUP($A27,'[2]1516 Exp_Rev Access'!$F$7:$GB$306,96,FALSE)),"",VLOOKUP($A27,'[2]1516 Exp_Rev Access'!$F$7:$GB$306,96,FALSE))</f>
        <v>0</v>
      </c>
      <c r="DM27" s="99">
        <f>IF(ISNA(VLOOKUP($A27,'[2]1516 Exp_Rev Access'!$F$7:$GB$306,97,FALSE)),"",VLOOKUP($A27,'[2]1516 Exp_Rev Access'!$F$7:$GB$306,97,FALSE))</f>
        <v>0</v>
      </c>
      <c r="DN27" s="99">
        <f>IF(ISNA(VLOOKUP($A27,'[2]1516 Exp_Rev Access'!$F$7:$GB$306,98,FALSE)),"",VLOOKUP($A27,'[2]1516 Exp_Rev Access'!$F$7:$GB$306,98,FALSE))</f>
        <v>0</v>
      </c>
      <c r="DO27" s="99">
        <f>IF(ISNA(VLOOKUP($A27,'[2]1516 Exp_Rev Access'!$F$7:$GB$306,99,FALSE)),"",VLOOKUP($A27,'[2]1516 Exp_Rev Access'!$F$7:$GB$306,99,FALSE))</f>
        <v>0</v>
      </c>
      <c r="DP27" s="99">
        <f>IF(ISNA(VLOOKUP($A27,'[2]1516 Exp_Rev Access'!$F$7:$GB$306,100,FALSE)),"",VLOOKUP($A27,'[2]1516 Exp_Rev Access'!$F$7:$GB$306,100,FALSE))</f>
        <v>0</v>
      </c>
      <c r="DQ27" s="99">
        <f>IF(ISNA(VLOOKUP($A27,'[2]1516 Exp_Rev Access'!$F$7:$GB$306,101,FALSE)),"",VLOOKUP($A27,'[2]1516 Exp_Rev Access'!$F$7:$GB$306,101,FALSE))</f>
        <v>0</v>
      </c>
      <c r="DR27" s="99">
        <f>IF(ISNA(VLOOKUP($A27,'[2]1516 Exp_Rev Access'!$F$7:$GB$306,102,FALSE)),"",VLOOKUP($A27,'[2]1516 Exp_Rev Access'!$F$7:$GB$306,102,FALSE))</f>
        <v>0</v>
      </c>
      <c r="DS27" s="99">
        <f>IF(ISNA(VLOOKUP($A27,'[2]1516 Exp_Rev Access'!$F$7:$GB$306,103,FALSE)),"",VLOOKUP($A27,'[2]1516 Exp_Rev Access'!$F$7:$GB$306,103,FALSE))</f>
        <v>0</v>
      </c>
      <c r="DT27" s="99">
        <f>IF(ISNA(VLOOKUP($A27,'[2]1516 Exp_Rev Access'!$F$7:$GB$306,104,FALSE)),"",VLOOKUP($A27,'[2]1516 Exp_Rev Access'!$F$7:$GB$306,104,FALSE))</f>
        <v>0</v>
      </c>
      <c r="DU27" s="99">
        <f>IF(ISNA(VLOOKUP($A27,'[2]1516 Exp_Rev Access'!$F$7:$GB$306,105,FALSE)),"",VLOOKUP($A27,'[2]1516 Exp_Rev Access'!$F$7:$GB$306,105,FALSE))</f>
        <v>0</v>
      </c>
      <c r="DV27" s="99">
        <f>IF(ISNA(VLOOKUP($A27,'[2]1516 Exp_Rev Access'!$F$7:$GB$306,106,FALSE)),"",VLOOKUP($A27,'[2]1516 Exp_Rev Access'!$F$7:$GB$306,106,FALSE))</f>
        <v>0</v>
      </c>
      <c r="DW27" s="99">
        <f>IF(ISNA(VLOOKUP($A27,'[2]1516 Exp_Rev Access'!$F$7:$GB$306,107,FALSE)),"",VLOOKUP($A27,'[2]1516 Exp_Rev Access'!$F$7:$GB$306,107,FALSE))</f>
        <v>0</v>
      </c>
      <c r="DX27" s="99">
        <f>IF(ISNA(VLOOKUP($A27,'[2]1516 Exp_Rev Access'!$F$7:$GB$306,108,FALSE)),"",VLOOKUP($A27,'[2]1516 Exp_Rev Access'!$F$7:$GB$306,108,FALSE))</f>
        <v>0</v>
      </c>
      <c r="DY27" s="99">
        <f>IF(ISNA(VLOOKUP($A27,'[2]1516 Exp_Rev Access'!$F$7:$GB$306,109,FALSE)),"",VLOOKUP($A27,'[2]1516 Exp_Rev Access'!$F$7:$GB$306,109,FALSE))</f>
        <v>0</v>
      </c>
      <c r="DZ27" s="99">
        <f>IF(ISNA(VLOOKUP($A27,'[2]1516 Exp_Rev Access'!$F$7:$GB$306,110,FALSE)),"",VLOOKUP($A27,'[2]1516 Exp_Rev Access'!$F$7:$GB$306,110,FALSE))</f>
        <v>0</v>
      </c>
      <c r="EA27" s="99">
        <f>IF(ISNA(VLOOKUP($A27,'[2]1516 Exp_Rev Access'!$F$7:$GB$306,111,FALSE)),"",VLOOKUP($A27,'[2]1516 Exp_Rev Access'!$F$7:$GB$306,111,FALSE))</f>
        <v>0</v>
      </c>
      <c r="EB27" s="99">
        <f>IF(ISNA(VLOOKUP($A27,'[2]1516 Exp_Rev Access'!$F$7:$GB$306,112,FALSE)),"",VLOOKUP($A27,'[2]1516 Exp_Rev Access'!$F$7:$GB$306,112,FALSE))</f>
        <v>134540.70000000001</v>
      </c>
      <c r="EC27" s="99">
        <f>IF(ISNA(VLOOKUP($A27,'[2]1516 Exp_Rev Access'!$F$7:$GB$306,113,FALSE)),"",VLOOKUP($A27,'[2]1516 Exp_Rev Access'!$F$7:$GB$306,113,FALSE))</f>
        <v>0</v>
      </c>
      <c r="ED27" s="99">
        <f>IF(ISNA(VLOOKUP($A27,'[2]1516 Exp_Rev Access'!$F$7:$GB$306,114,FALSE)),"",VLOOKUP($A27,'[2]1516 Exp_Rev Access'!$F$7:$GB$306,114,FALSE))</f>
        <v>0</v>
      </c>
      <c r="EE27" s="99">
        <f>IF(ISNA(VLOOKUP($A27,'[2]1516 Exp_Rev Access'!$F$7:$GB$306,115,FALSE)),"",VLOOKUP($A27,'[2]1516 Exp_Rev Access'!$F$7:$GB$306,115,FALSE))</f>
        <v>0</v>
      </c>
      <c r="EF27" s="99">
        <f>IF(ISNA(VLOOKUP($A27,'[2]1516 Exp_Rev Access'!$F$7:$GB$306,116,FALSE)),"",VLOOKUP($A27,'[2]1516 Exp_Rev Access'!$F$7:$GB$306,116,FALSE))</f>
        <v>0</v>
      </c>
      <c r="EG27" s="99">
        <f>IF(ISNA(VLOOKUP($A27,'[2]1516 Exp_Rev Access'!$F$7:$GB$306,117,FALSE)),"",VLOOKUP($A27,'[2]1516 Exp_Rev Access'!$F$7:$GB$306,117,FALSE))</f>
        <v>0</v>
      </c>
      <c r="EH27" s="99">
        <f>IF(ISNA(VLOOKUP($A27,'[2]1516 Exp_Rev Access'!$F$7:$GB$306,118,FALSE)),"",VLOOKUP($A27,'[2]1516 Exp_Rev Access'!$F$7:$GB$306,118,FALSE))</f>
        <v>0</v>
      </c>
      <c r="EI27" s="99">
        <f>IF(ISNA(VLOOKUP($A27,'[2]1516 Exp_Rev Access'!$F$7:$GB$306,119,FALSE)),"",VLOOKUP($A27,'[2]1516 Exp_Rev Access'!$F$7:$GB$306,119,FALSE))</f>
        <v>0</v>
      </c>
      <c r="EJ27" s="99">
        <f>IF(ISNA(VLOOKUP($A27,'[2]1516 Exp_Rev Access'!$F$7:$GB$306,120,FALSE)),"",VLOOKUP($A27,'[2]1516 Exp_Rev Access'!$F$7:$GB$306,120,FALSE))</f>
        <v>0</v>
      </c>
      <c r="EK27" s="99">
        <f>IF(ISNA(VLOOKUP($A27,'[2]1516 Exp_Rev Access'!$F$7:$GB$306,121,FALSE)),"",VLOOKUP($A27,'[2]1516 Exp_Rev Access'!$F$7:$GB$306,121,FALSE))</f>
        <v>0</v>
      </c>
      <c r="EL27" s="99">
        <f>IF(ISNA(VLOOKUP($A27,'[2]1516 Exp_Rev Access'!$F$7:$GB$306,122,FALSE)),"",VLOOKUP($A27,'[2]1516 Exp_Rev Access'!$F$7:$GB$306,122,FALSE))</f>
        <v>0</v>
      </c>
      <c r="EM27" s="99">
        <f>IF(ISNA(VLOOKUP($A27,'[2]1516 Exp_Rev Access'!$F$7:$GB$306,123,FALSE)),"",VLOOKUP($A27,'[2]1516 Exp_Rev Access'!$F$7:$GB$306,123,FALSE))</f>
        <v>95922.95</v>
      </c>
      <c r="EN27" s="99">
        <f>IF(ISNA(VLOOKUP($A27,'[2]1516 Exp_Rev Access'!$F$7:$GB$306,124,FALSE)),"",VLOOKUP($A27,'[2]1516 Exp_Rev Access'!$F$7:$GB$306,124,FALSE))</f>
        <v>0</v>
      </c>
      <c r="EO27" s="99">
        <f>IF(ISNA(VLOOKUP($A27,'[2]1516 Exp_Rev Access'!$F$7:$GB$306,125,FALSE)),"",VLOOKUP($A27,'[2]1516 Exp_Rev Access'!$F$7:$GB$306,125,FALSE))</f>
        <v>0</v>
      </c>
      <c r="EP27" s="99">
        <f>IF(ISNA(VLOOKUP($A27,'[2]1516 Exp_Rev Access'!$F$7:$GB$306,126,FALSE)),"",VLOOKUP($A27,'[2]1516 Exp_Rev Access'!$F$7:$GB$306,126,FALSE))</f>
        <v>0</v>
      </c>
      <c r="EQ27" s="99">
        <f>IF(ISNA(VLOOKUP($A27,'[2]1516 Exp_Rev Access'!$F$7:$GB$306,127,FALSE)),"",VLOOKUP($A27,'[2]1516 Exp_Rev Access'!$F$7:$GB$306,127,FALSE))</f>
        <v>0</v>
      </c>
      <c r="ER27" s="99">
        <f>IF(ISNA(VLOOKUP($A27,'[2]1516 Exp_Rev Access'!$F$7:$GB$306,128,FALSE)),"",VLOOKUP($A27,'[2]1516 Exp_Rev Access'!$F$7:$GB$306,128,FALSE))</f>
        <v>0</v>
      </c>
      <c r="ES27" s="99">
        <f>IF(ISNA(VLOOKUP($A27,'[2]1516 Exp_Rev Access'!$F$7:$GB$306,129,FALSE)),"",VLOOKUP($A27,'[2]1516 Exp_Rev Access'!$F$7:$GB$306,129,FALSE))</f>
        <v>0</v>
      </c>
      <c r="ET27" s="99">
        <f>IF(ISNA(VLOOKUP($A27,'[2]1516 Exp_Rev Access'!$F$7:$GB$306,130,FALSE)),"",VLOOKUP($A27,'[2]1516 Exp_Rev Access'!$F$7:$GB$306,130,FALSE))</f>
        <v>0</v>
      </c>
      <c r="EU27" s="99">
        <f>IF(ISNA(VLOOKUP($A27,'[2]1516 Exp_Rev Access'!$F$7:$GB$306,131,FALSE)),"",VLOOKUP($A27,'[2]1516 Exp_Rev Access'!$F$7:$GB$306,131,FALSE))</f>
        <v>1577.31</v>
      </c>
      <c r="EV27" s="99">
        <f>IF(ISNA(VLOOKUP($A27,'[2]1516 Exp_Rev Access'!$F$7:$GB$306,132,FALSE)),"",VLOOKUP($A27,'[2]1516 Exp_Rev Access'!$F$7:$GB$306,132,FALSE))</f>
        <v>0</v>
      </c>
      <c r="EW27" s="99">
        <f>IF(ISNA(VLOOKUP($A27,'[2]1516 Exp_Rev Access'!$F$7:$GB$306,133,FALSE)),"",VLOOKUP($A27,'[2]1516 Exp_Rev Access'!$F$7:$GB$306,133,FALSE))</f>
        <v>0</v>
      </c>
      <c r="EX27" s="99">
        <f>IF(ISNA(VLOOKUP($A27,'[2]1516 Exp_Rev Access'!$F$7:$GB$306,134,FALSE)),"",VLOOKUP($A27,'[2]1516 Exp_Rev Access'!$F$7:$GB$306,134,FALSE))</f>
        <v>0</v>
      </c>
      <c r="EY27" s="99">
        <f>IF(ISNA(VLOOKUP($A27,'[2]1516 Exp_Rev Access'!$F$7:$GB$306,135,FALSE)),"",VLOOKUP($A27,'[2]1516 Exp_Rev Access'!$F$7:$GB$306,135,FALSE))</f>
        <v>0</v>
      </c>
      <c r="EZ27" s="99">
        <f>IF(ISNA(VLOOKUP($A27,'[2]1516 Exp_Rev Access'!$F$7:$GB$306,136,FALSE)),"",VLOOKUP($A27,'[2]1516 Exp_Rev Access'!$F$7:$GB$306,136,FALSE))</f>
        <v>0</v>
      </c>
      <c r="FA27" s="99">
        <f>IF(ISNA(VLOOKUP($A27,'[2]1516 Exp_Rev Access'!$F$7:$GB$306,137,FALSE)),"",VLOOKUP($A27,'[2]1516 Exp_Rev Access'!$F$7:$GB$306,137,FALSE))</f>
        <v>0</v>
      </c>
      <c r="FB27" s="99">
        <f>IF(ISNA(VLOOKUP($A27,'[2]1516 Exp_Rev Access'!$F$7:$GB$306,138,FALSE)),"",VLOOKUP($A27,'[2]1516 Exp_Rev Access'!$F$7:$GB$306,138,FALSE))</f>
        <v>0</v>
      </c>
      <c r="FC27" s="99">
        <f>IF(ISNA(VLOOKUP($A27,'[2]1516 Exp_Rev Access'!$F$7:$GB$306,139,FALSE)),"",VLOOKUP($A27,'[2]1516 Exp_Rev Access'!$F$7:$GB$306,139,FALSE))</f>
        <v>0</v>
      </c>
      <c r="FD27" s="99">
        <f>IF(ISNA(VLOOKUP($A27,'[2]1516 Exp_Rev Access'!$F$7:$FS$306,140,FALSE)),"",VLOOKUP($A27,'[2]1516 Exp_Rev Access'!$F$7:$FS$306,140,FALSE))</f>
        <v>0</v>
      </c>
      <c r="FE27" s="99">
        <f>IF(ISNA(VLOOKUP($A27,'[2]1516 Exp_Rev Access'!$F$7:$FS$306,141,FALSE)),"",VLOOKUP($A27,'[2]1516 Exp_Rev Access'!$F$7:$FS$306,141,FALSE))</f>
        <v>0</v>
      </c>
      <c r="FF27" s="99">
        <f>IF(ISNA(VLOOKUP($A27,'[2]1516 Exp_Rev Access'!$F$7:$FS$306,142,FALSE)),"",VLOOKUP($A27,'[2]1516 Exp_Rev Access'!$F$7:$FS$306,142,FALSE))</f>
        <v>0</v>
      </c>
      <c r="FG27" s="99">
        <f>IF(ISNA(VLOOKUP($A27,'[2]1516 Exp_Rev Access'!$F$7:$FS$306,143,FALSE)),"",VLOOKUP($A27,'[2]1516 Exp_Rev Access'!$F$7:$FS$306,143,FALSE))</f>
        <v>0</v>
      </c>
      <c r="FH27" s="99">
        <f>IF(ISNA(VLOOKUP($A27,'[2]1516 Exp_Rev Access'!$F$7:$FS$306,144,FALSE)),"",VLOOKUP($A27,'[2]1516 Exp_Rev Access'!$F$7:$FS$306,144,FALSE))</f>
        <v>0</v>
      </c>
      <c r="FI27" s="99">
        <f>IF(ISNA(VLOOKUP($A27,'[2]1516 Exp_Rev Access'!$F$7:$FS$306,145,FALSE)),"",VLOOKUP($A27,'[2]1516 Exp_Rev Access'!$F$7:$FS$306,145,FALSE))</f>
        <v>0</v>
      </c>
      <c r="FJ27" s="99">
        <f>IF(ISNA(VLOOKUP($A27,'[2]1516 Exp_Rev Access'!$F$7:$FS$306,146,FALSE)),"",VLOOKUP($A27,'[2]1516 Exp_Rev Access'!$F$7:$FS$306,146,FALSE))</f>
        <v>0</v>
      </c>
      <c r="FK27" s="99">
        <f>IF(ISNA(VLOOKUP($A27,'[2]1516 Exp_Rev Access'!$F$7:$FS$306,147,FALSE)),"",VLOOKUP($A27,'[2]1516 Exp_Rev Access'!$F$7:$FS$306,147,FALSE))</f>
        <v>0</v>
      </c>
      <c r="FL27" s="99">
        <f>IF(ISNA(VLOOKUP($A27,'[2]1516 Exp_Rev Access'!$F$7:$FS$306,148,FALSE)),"",VLOOKUP($A27,'[2]1516 Exp_Rev Access'!$F$7:$FS$306,148,FALSE))</f>
        <v>0</v>
      </c>
      <c r="FM27" s="99">
        <f>IF(ISNA(VLOOKUP($A27,'[2]1516 Exp_Rev Access'!$F$7:$FS$306,149,FALSE)),"",VLOOKUP($A27,'[2]1516 Exp_Rev Access'!$F$7:$FS$306,149,FALSE))</f>
        <v>0</v>
      </c>
      <c r="FN27" s="99">
        <f>IF(ISNA(VLOOKUP($A27,'[2]1516 Exp_Rev Access'!$F$7:$FS$306,150,FALSE)),"",VLOOKUP($A27,'[2]1516 Exp_Rev Access'!$F$7:$FS$306,150,FALSE))</f>
        <v>0</v>
      </c>
      <c r="FO27" s="99">
        <f>IF(ISNA(VLOOKUP($A27,'[2]1516 Exp_Rev Access'!$F$7:$FS$306,151,FALSE)),"",VLOOKUP($A27,'[2]1516 Exp_Rev Access'!$F$7:$FS$306,151,FALSE))</f>
        <v>0</v>
      </c>
      <c r="FP27" s="99">
        <f>IF(ISNA(VLOOKUP($A27,'[2]1516 Exp_Rev Access'!$F$7:$FS$306,152,FALSE)),"",VLOOKUP($A27,'[2]1516 Exp_Rev Access'!$F$7:$FS$306,152,FALSE))</f>
        <v>0</v>
      </c>
      <c r="FQ27" s="99">
        <f>IF(ISNA(VLOOKUP($A27,'[2]1516 Exp_Rev Access'!$F$7:$FS$306,153,FALSE)),"",VLOOKUP($A27,'[2]1516 Exp_Rev Access'!$F$7:$FS$306,153,FALSE))</f>
        <v>240613.72</v>
      </c>
      <c r="FR27" s="101">
        <f t="shared" si="64"/>
        <v>5701105.3700000001</v>
      </c>
      <c r="FS27" s="72">
        <f t="shared" si="65"/>
        <v>2.7163404860645685E-2</v>
      </c>
      <c r="FT27" s="94">
        <f t="shared" si="66"/>
        <v>295.24811932340185</v>
      </c>
      <c r="FU27" s="99">
        <f>IF(ISNA(VLOOKUP($A27,'[2]1516 Exp_Rev Access'!$F$7:$GB$306,154,FALSE)),"",VLOOKUP($A27,'[2]1516 Exp_Rev Access'!$F$7:$GB$306,154,FALSE))</f>
        <v>0</v>
      </c>
      <c r="FV27" s="99">
        <f>IF(ISNA(VLOOKUP($A27,'[2]1516 Exp_Rev Access'!$F$7:$GB$306,155,FALSE)),"",VLOOKUP($A27,'[2]1516 Exp_Rev Access'!$F$7:$GB$306,155,FALSE))</f>
        <v>0</v>
      </c>
      <c r="FW27" s="99">
        <f>IF(ISNA(VLOOKUP($A27,'[2]1516 Exp_Rev Access'!$F$7:$GB$306,156,FALSE)),"",VLOOKUP($A27,'[2]1516 Exp_Rev Access'!$F$7:$GB$306,156,FALSE))</f>
        <v>0</v>
      </c>
      <c r="FX27" s="99">
        <f>IF(ISNA(VLOOKUP($A27,'[2]1516 Exp_Rev Access'!$F$7:$GB$306,157,FALSE)),"",VLOOKUP($A27,'[2]1516 Exp_Rev Access'!$F$7:$GB$306,157,FALSE))</f>
        <v>0</v>
      </c>
      <c r="FY27" s="99">
        <f>IF(ISNA(VLOOKUP($A27,'[2]1516 Exp_Rev Access'!$F$7:$GB$306,158,FALSE)),"",VLOOKUP($A27,'[2]1516 Exp_Rev Access'!$F$7:$GB$306,158,FALSE))</f>
        <v>0</v>
      </c>
      <c r="FZ27" s="99">
        <f>IF(ISNA(VLOOKUP($A27,'[2]1516 Exp_Rev Access'!$F$7:$GB$306,159,FALSE)),"",VLOOKUP($A27,'[2]1516 Exp_Rev Access'!$F$7:$GB$306,159,FALSE))</f>
        <v>0</v>
      </c>
      <c r="GA27" s="99">
        <f>IF(ISNA(VLOOKUP($A27,'[2]1516 Exp_Rev Access'!$F$7:$GB$306,160,FALSE)),"",VLOOKUP($A27,'[2]1516 Exp_Rev Access'!$F$7:$GB$306,160,FALSE))</f>
        <v>0</v>
      </c>
      <c r="GB27" s="99">
        <f>IF(ISNA(VLOOKUP($A27,'[2]1516 Exp_Rev Access'!$F$7:$GB$306,161,FALSE)),"",VLOOKUP($A27,'[2]1516 Exp_Rev Access'!$F$7:$GB$306,161,FALSE))</f>
        <v>0</v>
      </c>
      <c r="GC27" s="99">
        <f>IF(ISNA(VLOOKUP($A27,'[2]1516 Exp_Rev Access'!$F$7:$GB$306,162,FALSE)),"",VLOOKUP($A27,'[2]1516 Exp_Rev Access'!$F$7:$GB$306,162,FALSE))</f>
        <v>0</v>
      </c>
      <c r="GD27" s="99">
        <f>IF(ISNA(VLOOKUP($A27,'[2]1516 Exp_Rev Access'!$F$7:$GB$306,163,FALSE)),"",VLOOKUP($A27,'[2]1516 Exp_Rev Access'!$F$7:$GB$306,163,FALSE))</f>
        <v>0</v>
      </c>
      <c r="GE27" s="99">
        <f>IF(ISNA(VLOOKUP($A27,'[2]1516 Exp_Rev Access'!$F$7:$GB$306,164,FALSE)),"",VLOOKUP($A27,'[2]1516 Exp_Rev Access'!$F$7:$GB$306,164,FALSE))</f>
        <v>272685.45</v>
      </c>
      <c r="GF27" s="99">
        <f>IF(ISNA(VLOOKUP($A27,'[2]1516 Exp_Rev Access'!$F$7:$GB$306,165,FALSE)),"",VLOOKUP($A27,'[2]1516 Exp_Rev Access'!$F$7:$GB$306,165,FALSE))</f>
        <v>0</v>
      </c>
      <c r="GG27" s="99">
        <f>IF(ISNA(VLOOKUP($A27,'[2]1516 Exp_Rev Access'!$F$7:$GB$306,166,FALSE)),"",VLOOKUP($A27,'[2]1516 Exp_Rev Access'!$F$7:$GB$306,166,FALSE))</f>
        <v>0</v>
      </c>
      <c r="GH27" s="99">
        <f>IF(ISNA(VLOOKUP($A27,'[2]1516 Exp_Rev Access'!$F$7:$GB$306,167,FALSE)),"",VLOOKUP($A27,'[2]1516 Exp_Rev Access'!$F$7:$GB$306,167,FALSE))</f>
        <v>0</v>
      </c>
      <c r="GI27" s="99">
        <f>IF(ISNA(VLOOKUP($A27,'[2]1516 Exp_Rev Access'!$F$7:$GB$306,168,FALSE)),"",VLOOKUP($A27,'[2]1516 Exp_Rev Access'!$F$7:$GB$306,168,FALSE))</f>
        <v>0</v>
      </c>
      <c r="GJ27" s="99">
        <f>IF(ISNA(VLOOKUP($A27,'[2]1516 Exp_Rev Access'!$F$7:$GB$306,169,FALSE)),"",VLOOKUP($A27,'[2]1516 Exp_Rev Access'!$F$7:$GB$306,169,FALSE))</f>
        <v>0</v>
      </c>
      <c r="GK27" s="99">
        <f>IF(ISNA(VLOOKUP($A27,'[2]1516 Exp_Rev Access'!$F$7:$GB$306,170,FALSE)),"",VLOOKUP($A27,'[2]1516 Exp_Rev Access'!$F$7:$GB$306,170,FALSE))</f>
        <v>0</v>
      </c>
      <c r="GL27" s="99">
        <f>IF(ISNA(VLOOKUP($A27,'[2]1516 Exp_Rev Access'!$F$7:$GB$306,171,FALSE)),"",VLOOKUP($A27,'[2]1516 Exp_Rev Access'!$F$7:$GB$306,171,FALSE))</f>
        <v>0</v>
      </c>
      <c r="GM27" s="99">
        <f>IF(ISNA(VLOOKUP($A27,'[2]1516 Exp_Rev Access'!$F$7:$GB$306,172,FALSE)),"",VLOOKUP($A27,'[2]1516 Exp_Rev Access'!$F$7:$GB$306,172,FALSE))</f>
        <v>0</v>
      </c>
      <c r="GN27" s="99">
        <f>IF(ISNA(VLOOKUP($A27,'[2]1516 Exp_Rev Access'!$F$7:$GB$306,173,FALSE)),"",VLOOKUP($A27,'[2]1516 Exp_Rev Access'!$F$7:$GB$306,173,FALSE))</f>
        <v>0</v>
      </c>
      <c r="GO27" s="99">
        <f>IF(ISNA(VLOOKUP($A27,'[2]1516 Exp_Rev Access'!$F$7:$GB$306,174,FALSE)),"",VLOOKUP($A27,'[2]1516 Exp_Rev Access'!$F$7:$GB$306,174,FALSE))</f>
        <v>0</v>
      </c>
      <c r="GP27" s="99">
        <f>IF(ISNA(VLOOKUP($A27,'[2]1516 Exp_Rev Access'!$F$7:$GB$306,175,FALSE)),"",VLOOKUP($A27,'[2]1516 Exp_Rev Access'!$F$7:$GB$306,175,FALSE))</f>
        <v>0</v>
      </c>
      <c r="GQ27" s="99">
        <f>IF(ISNA(VLOOKUP($A27,'[2]1516 Exp_Rev Access'!$F$7:$GB$306,176,FALSE)),"",VLOOKUP($A27,'[2]1516 Exp_Rev Access'!$F$7:$GB$306,176,FALSE))</f>
        <v>0</v>
      </c>
      <c r="GR27" s="99">
        <f>IF(ISNA(VLOOKUP($A27,'[2]1516 Exp_Rev Access'!$F$7:$GB$306,177,FALSE)),"",VLOOKUP($A27,'[2]1516 Exp_Rev Access'!$F$7:$GB$306,177,FALSE))</f>
        <v>0</v>
      </c>
      <c r="GS27" s="99">
        <f>IF(ISNA(VLOOKUP($A27,'[2]1516 Exp_Rev Access'!$F$7:$GB$306,178,FALSE)),"",VLOOKUP($A27,'[2]1516 Exp_Rev Access'!$F$7:$GB$306,178,FALSE))</f>
        <v>0</v>
      </c>
      <c r="GT27" s="101">
        <f t="shared" si="67"/>
        <v>272685.45</v>
      </c>
      <c r="GU27" s="72">
        <f t="shared" si="68"/>
        <v>1.2992331832585224E-3</v>
      </c>
      <c r="GV27" s="84">
        <f t="shared" si="69"/>
        <v>14.12179937999559</v>
      </c>
    </row>
    <row r="28" spans="1:207" customFormat="1" ht="12" customHeight="1" x14ac:dyDescent="0.2">
      <c r="A28" s="96" t="s">
        <v>206</v>
      </c>
      <c r="B28" s="69" t="s">
        <v>207</v>
      </c>
      <c r="C28" s="80">
        <f>IF(ISNA(VLOOKUP($A28,'[2]1516 enrollment_Rev_Exp by size'!$A$6:$G$320,3,FALSE)),"",VLOOKUP($A28,'[2]1516 enrollment_Rev_Exp by size'!$A$6:$G$320,3,FALSE))</f>
        <v>19317.32</v>
      </c>
      <c r="D28" s="97">
        <v>219879181.47999999</v>
      </c>
      <c r="E28" s="80">
        <f t="shared" si="47"/>
        <v>219879181.47999996</v>
      </c>
      <c r="F28" s="80">
        <f t="shared" si="48"/>
        <v>0</v>
      </c>
      <c r="G28" s="98">
        <f>IF(ISNA(VLOOKUP($A28,'[2]1516 Exp_Rev Access'!$F$7:$FS$306,2,FALSE)),"",VLOOKUP($A28,'[2]1516 Exp_Rev Access'!$F$7:$FS$306,2,FALSE))</f>
        <v>41025603.530000001</v>
      </c>
      <c r="H28" s="98">
        <f>IF(ISNA(VLOOKUP($A28,'[2]1516 Exp_Rev Access'!$F$7:$FS$306,3,FALSE)),"",VLOOKUP($A28,'[2]1516 Exp_Rev Access'!$F$7:$FS$306,3,FALSE))</f>
        <v>0</v>
      </c>
      <c r="I28" s="98">
        <f>IF(ISNA(VLOOKUP($A28,'[2]1516 Exp_Rev Access'!$F$7:$FS$306,4,FALSE)),"",VLOOKUP($A28,'[2]1516 Exp_Rev Access'!$F$7:$FS$306,4,FALSE))</f>
        <v>0</v>
      </c>
      <c r="J28" s="98">
        <f>IF(ISNA(VLOOKUP($A28,'[2]1516 Exp_Rev Access'!$F$7:$FS$306,5,FALSE)),"",VLOOKUP($A28,'[2]1516 Exp_Rev Access'!$F$7:$FS$306,5,FALSE))</f>
        <v>35977.050000000003</v>
      </c>
      <c r="K28" s="98">
        <f>IF(ISNA(VLOOKUP($A28,'[2]1516 Exp_Rev Access'!$F$7:$FS$306,6,FALSE)),"",VLOOKUP($A28,'[2]1516 Exp_Rev Access'!$F$7:$FS$306,6,FALSE))</f>
        <v>0</v>
      </c>
      <c r="L28" s="98">
        <f>IF(ISNA(VLOOKUP($A28,'[2]1516 Exp_Rev Access'!$F$7:$FS$306,7,FALSE)),"",VLOOKUP($A28,'[2]1516 Exp_Rev Access'!$F$7:$FS$306,7,FALSE))</f>
        <v>0</v>
      </c>
      <c r="M28" s="90">
        <f t="shared" si="49"/>
        <v>41061580.579999998</v>
      </c>
      <c r="N28" s="72">
        <f t="shared" si="50"/>
        <v>0.18674610439976974</v>
      </c>
      <c r="O28" s="73">
        <f t="shared" si="51"/>
        <v>2125.6354701376795</v>
      </c>
      <c r="P28" s="99">
        <f>IF(ISNA(VLOOKUP($A28,'[2]1516 Exp_Rev Access'!$F$7:$FS$306,8,FALSE)),"",VLOOKUP($A28,'[2]1516 Exp_Rev Access'!$F$7:$FS$306,8,FALSE))</f>
        <v>576434.35</v>
      </c>
      <c r="Q28" s="99">
        <f>IF(ISNA(VLOOKUP($A28,'[2]1516 Exp_Rev Access'!$F$7:$FS$306,9,FALSE)),"",VLOOKUP($A28,'[2]1516 Exp_Rev Access'!$F$7:$FS$306,9,FALSE))</f>
        <v>6000</v>
      </c>
      <c r="R28" s="99">
        <f>IF(ISNA(VLOOKUP($A28,'[2]1516 Exp_Rev Access'!$F$7:$FS$306,10,FALSE)),"",VLOOKUP($A28,'[2]1516 Exp_Rev Access'!$F$7:$FS$306,10,FALSE))</f>
        <v>504</v>
      </c>
      <c r="S28" s="99">
        <f>IF(ISNA(VLOOKUP($A28,'[2]1516 Exp_Rev Access'!$F$7:$FS$306,11,FALSE)),"",VLOOKUP($A28,'[2]1516 Exp_Rev Access'!$F$7:$FS$306,11,FALSE))</f>
        <v>24802</v>
      </c>
      <c r="T28" s="99">
        <f>IF(ISNA(VLOOKUP($A28,'[2]1516 Exp_Rev Access'!$F$7:$FS$306,12,FALSE)),"",VLOOKUP($A28,'[2]1516 Exp_Rev Access'!$F$7:$FS$306,12,FALSE))</f>
        <v>0</v>
      </c>
      <c r="U28" s="99">
        <f>IF(ISNA(VLOOKUP($A28,'[2]1516 Exp_Rev Access'!$F$7:$FS$306,13,FALSE)),"",VLOOKUP($A28,'[2]1516 Exp_Rev Access'!$F$7:$FS$306,13,FALSE))</f>
        <v>0</v>
      </c>
      <c r="V28" s="99">
        <f>IF(ISNA(VLOOKUP($A28,'[2]1516 Exp_Rev Access'!$F$7:$FS$306,14,FALSE)),"",VLOOKUP($A28,'[2]1516 Exp_Rev Access'!$F$7:$FS$306,14,FALSE))</f>
        <v>0</v>
      </c>
      <c r="W28" s="99">
        <f>IF(ISNA(VLOOKUP($A28,'[2]1516 Exp_Rev Access'!$F$7:$FS$306,15,FALSE)),"",VLOOKUP($A28,'[2]1516 Exp_Rev Access'!$F$7:$FS$306,15,FALSE))</f>
        <v>0</v>
      </c>
      <c r="X28" s="99">
        <f>IF(ISNA(VLOOKUP($A28,'[2]1516 Exp_Rev Access'!$F$7:$FS$306,16,FALSE)),"",VLOOKUP($A28,'[2]1516 Exp_Rev Access'!$F$7:$FS$306,16,FALSE))</f>
        <v>146407.28</v>
      </c>
      <c r="Y28" s="99">
        <f>IF(ISNA(VLOOKUP($A28,'[2]1516 Exp_Rev Access'!$F$7:$FS$306,17,FALSE)),"",VLOOKUP($A28,'[2]1516 Exp_Rev Access'!$F$7:$FS$306,17,FALSE))</f>
        <v>7703.25</v>
      </c>
      <c r="Z28" s="99">
        <f>IF(ISNA(VLOOKUP($A28,'[2]1516 Exp_Rev Access'!$F$7:$FS$306,18,FALSE)),"",VLOOKUP($A28,'[2]1516 Exp_Rev Access'!$F$7:$FS$306,18,FALSE))</f>
        <v>41853.35</v>
      </c>
      <c r="AA28" s="99">
        <f>IF(ISNA(VLOOKUP($A28,'[2]1516 Exp_Rev Access'!$F$7:$FS$306,19,FALSE)),"",VLOOKUP($A28,'[2]1516 Exp_Rev Access'!$F$7:$FS$306,19,FALSE))</f>
        <v>0</v>
      </c>
      <c r="AB28" s="99">
        <f>IF(ISNA(VLOOKUP($A28,'[2]1516 Exp_Rev Access'!$F$7:$FS$306,20,FALSE)),"",VLOOKUP($A28,'[2]1516 Exp_Rev Access'!$F$7:$FS$306,20,FALSE))</f>
        <v>78766.75</v>
      </c>
      <c r="AC28" s="99">
        <f>IF(ISNA(VLOOKUP($A28,'[2]1516 Exp_Rev Access'!$F$7:$FS$306,21,FALSE)),"",VLOOKUP($A28,'[2]1516 Exp_Rev Access'!$F$7:$FS$306,21,FALSE))</f>
        <v>1772277.19</v>
      </c>
      <c r="AD28" s="99">
        <f>IF(ISNA(VLOOKUP($A28,'[2]1516 Exp_Rev Access'!$F$7:$FS$306,22,FALSE)),"",VLOOKUP($A28,'[2]1516 Exp_Rev Access'!$F$7:$FS$306,22,FALSE))</f>
        <v>85055.97</v>
      </c>
      <c r="AE28" s="99">
        <f>IF(ISNA(VLOOKUP($A28,'[2]1516 Exp_Rev Access'!$F$7:$FS$306,23,FALSE)),"",VLOOKUP($A28,'[2]1516 Exp_Rev Access'!$F$7:$FS$306,23,FALSE))</f>
        <v>0</v>
      </c>
      <c r="AF28" s="99">
        <f>IF(ISNA(VLOOKUP($A28,'[2]1516 Exp_Rev Access'!$F$7:$FS$306,24,FALSE)),"",VLOOKUP($A28,'[2]1516 Exp_Rev Access'!$F$7:$FS$306,24,FALSE))</f>
        <v>134579.06</v>
      </c>
      <c r="AG28" s="99">
        <f>IF(ISNA(VLOOKUP($A28,'[2]1516 Exp_Rev Access'!$F$7:$FS$306,25,FALSE)),"",VLOOKUP($A28,'[2]1516 Exp_Rev Access'!$F$7:$FS$306,25,FALSE))</f>
        <v>49597.120000000003</v>
      </c>
      <c r="AH28" s="99">
        <f>IF(ISNA(VLOOKUP($A28,'[2]1516 Exp_Rev Access'!$F$7:$FS$306,26,FALSE)),"",VLOOKUP($A28,'[2]1516 Exp_Rev Access'!$F$7:$FS$306,26,FALSE))</f>
        <v>66844.42</v>
      </c>
      <c r="AI28" s="99">
        <f>IF(ISNA(VLOOKUP($A28,'[2]1516 Exp_Rev Access'!$F$7:$FS$306,27,FALSE)),"",VLOOKUP($A28,'[2]1516 Exp_Rev Access'!$F$7:$FS$306,27,FALSE))</f>
        <v>12502.13</v>
      </c>
      <c r="AJ28" s="99">
        <f>IF(ISNA(VLOOKUP($A28,'[2]1516 Exp_Rev Access'!$F$7:$FS$306,28,FALSE)),"",VLOOKUP($A28,'[2]1516 Exp_Rev Access'!$F$7:$FS$306,28,FALSE))</f>
        <v>373017.89</v>
      </c>
      <c r="AK28" s="99">
        <f>IF(ISNA(VLOOKUP($A28,'[2]1516 Exp_Rev Access'!$F$7:$FS$306,29,FALSE)),"",VLOOKUP($A28,'[2]1516 Exp_Rev Access'!$F$7:$FS$306,29,FALSE))</f>
        <v>105464.44</v>
      </c>
      <c r="AL28" s="100">
        <f t="shared" si="52"/>
        <v>3481809.2</v>
      </c>
      <c r="AM28" s="72">
        <f t="shared" si="53"/>
        <v>1.5835101697959989E-2</v>
      </c>
      <c r="AN28" s="94">
        <f t="shared" si="54"/>
        <v>180.2428701289827</v>
      </c>
      <c r="AO28" s="99">
        <f>IF(ISNA(VLOOKUP($A28,'[2]1516 Exp_Rev Access'!$F$7:$GB$306,30,FALSE)),"",VLOOKUP($A28,'[2]1516 Exp_Rev Access'!$F$7:$FS$306,30,FALSE))</f>
        <v>114774234.05</v>
      </c>
      <c r="AP28" s="99">
        <f>IF(ISNA(VLOOKUP($A28,'[2]1516 Exp_Rev Access'!$F$7:$GB$306,31,FALSE)),"",VLOOKUP($A28,'[2]1516 Exp_Rev Access'!$F$7:$FS$306,31,FALSE))</f>
        <v>4172923.32</v>
      </c>
      <c r="AQ28" s="99">
        <f>IF(ISNA(VLOOKUP($A28,'[2]1516 Exp_Rev Access'!$F$7:$GB$306,32,FALSE)),"",VLOOKUP($A28,'[2]1516 Exp_Rev Access'!$F$7:$FS$306,32,FALSE))</f>
        <v>9942313.2400000002</v>
      </c>
      <c r="AR28" s="99">
        <f>IF(ISNA(VLOOKUP($A28,'[2]1516 Exp_Rev Access'!$F$7:$GB$306,33,FALSE)),"",VLOOKUP($A28,'[2]1516 Exp_Rev Access'!$F$7:$FS$306,33,FALSE))</f>
        <v>0</v>
      </c>
      <c r="AS28" s="99">
        <f>IF(ISNA(VLOOKUP($A28,'[2]1516 Exp_Rev Access'!$F$7:$GB$306,34,FALSE)),"",VLOOKUP($A28,'[2]1516 Exp_Rev Access'!$F$7:$FS$306,34,FALSE))</f>
        <v>0</v>
      </c>
      <c r="AT28" s="101">
        <f t="shared" si="55"/>
        <v>128889470.60999998</v>
      </c>
      <c r="AU28" s="72">
        <f t="shared" si="56"/>
        <v>0.58618314722862319</v>
      </c>
      <c r="AV28" s="94">
        <f t="shared" si="57"/>
        <v>6672.2231971101573</v>
      </c>
      <c r="AW28" s="99">
        <f>IF(ISNA(VLOOKUP($A28,'[2]1516 Exp_Rev Access'!$F$7:$GB$306,35,FALSE)),"",VLOOKUP($A28,'[2]1516 Exp_Rev Access'!$F$7:$GB$306,35,FALSE))</f>
        <v>292.44</v>
      </c>
      <c r="AX28" s="99">
        <f>IF(ISNA(VLOOKUP($A28,'[2]1516 Exp_Rev Access'!$F$7:$GB$306,36,FALSE)),"",VLOOKUP($A28,'[2]1516 Exp_Rev Access'!$F$7:$GB$306,36,FALSE))</f>
        <v>14473715.99</v>
      </c>
      <c r="AY28" s="99">
        <f>IF(ISNA(VLOOKUP($A28,'[2]1516 Exp_Rev Access'!$F$7:$GB$306,37,FALSE)),"",VLOOKUP($A28,'[2]1516 Exp_Rev Access'!$F$7:$GB$306,37,FALSE))</f>
        <v>828697.78</v>
      </c>
      <c r="AZ28" s="99">
        <f>IF(ISNA(VLOOKUP($A28,'[2]1516 Exp_Rev Access'!$F$7:$GB$306,38,FALSE)),"",VLOOKUP($A28,'[2]1516 Exp_Rev Access'!$F$7:$GB$306,38,FALSE))</f>
        <v>0</v>
      </c>
      <c r="BA28" s="99">
        <f>IF(ISNA(VLOOKUP($A28,'[2]1516 Exp_Rev Access'!$F$7:$GB$306,39,FALSE)),"",VLOOKUP($A28,'[2]1516 Exp_Rev Access'!$F$7:$GB$306,39,FALSE))</f>
        <v>0</v>
      </c>
      <c r="BB28" s="99">
        <f>IF(ISNA(VLOOKUP($A28,'[2]1516 Exp_Rev Access'!$F$7:$GB$306,40,FALSE)),"",VLOOKUP($A28,'[2]1516 Exp_Rev Access'!$F$7:$GB$306,40,FALSE))</f>
        <v>4245276.04</v>
      </c>
      <c r="BC28" s="99">
        <f>IF(ISNA(VLOOKUP($A28,'[2]1516 Exp_Rev Access'!$F$7:$GB$306,41,FALSE)),"",VLOOKUP($A28,'[2]1516 Exp_Rev Access'!$F$7:$GB$306,41,FALSE))</f>
        <v>0</v>
      </c>
      <c r="BD28" s="99">
        <f>IF(ISNA(VLOOKUP($A28,'[2]1516 Exp_Rev Access'!$F$7:$GB$306,42,FALSE)),"",VLOOKUP($A28,'[2]1516 Exp_Rev Access'!$F$7:$GB$306,42,FALSE))</f>
        <v>891848.27</v>
      </c>
      <c r="BE28" s="99">
        <f>IF(ISNA(VLOOKUP($A28,'[2]1516 Exp_Rev Access'!$F$7:$GB$306,43,FALSE)),"",VLOOKUP($A28,'[2]1516 Exp_Rev Access'!$F$7:$GB$306,43,FALSE))</f>
        <v>0</v>
      </c>
      <c r="BF28" s="99">
        <f>IF(ISNA(VLOOKUP($A28,'[2]1516 Exp_Rev Access'!$F$7:$GB$306,44,FALSE)),"",VLOOKUP($A28,'[2]1516 Exp_Rev Access'!$F$7:$GB$306,44,FALSE))</f>
        <v>547389.91</v>
      </c>
      <c r="BG28" s="99">
        <f>IF(ISNA(VLOOKUP($A28,'[2]1516 Exp_Rev Access'!$F$7:$GB$306,45,FALSE)),"",VLOOKUP($A28,'[2]1516 Exp_Rev Access'!$F$7:$GB$306,45,FALSE))</f>
        <v>186664.29</v>
      </c>
      <c r="BH28" s="99">
        <f>IF(ISNA(VLOOKUP($A28,'[2]1516 Exp_Rev Access'!$F$7:$GB$306,46,FALSE)),"",VLOOKUP($A28,'[2]1516 Exp_Rev Access'!$F$7:$GB$306,46,FALSE))</f>
        <v>0</v>
      </c>
      <c r="BI28" s="99">
        <f>IF(ISNA(VLOOKUP($A28,'[2]1516 Exp_Rev Access'!$F$7:$GB$306,47,FALSE)),"",VLOOKUP($A28,'[2]1516 Exp_Rev Access'!$F$7:$GB$306,47,FALSE))</f>
        <v>152430.03</v>
      </c>
      <c r="BJ28" s="99">
        <f>IF(ISNA(VLOOKUP($A28,'[2]1516 Exp_Rev Access'!$F$7:$GB$306,48,FALSE)),"",VLOOKUP($A28,'[2]1516 Exp_Rev Access'!$F$7:$GB$306,48,FALSE))</f>
        <v>9718575.8300000001</v>
      </c>
      <c r="BK28" s="99">
        <f>IF(ISNA(VLOOKUP($A28,'[2]1516 Exp_Rev Access'!$F$7:$GB$306,49,FALSE)),"",VLOOKUP($A28,'[2]1516 Exp_Rev Access'!$F$7:$GB$306,49,FALSE))</f>
        <v>1052167.8500000001</v>
      </c>
      <c r="BL28" s="99">
        <f>IF(ISNA(VLOOKUP($A28,'[2]1516 Exp_Rev Access'!$F$7:$GB$306,50,FALSE)),"",VLOOKUP($A28,'[2]1516 Exp_Rev Access'!$F$7:$GB$306,50,FALSE))</f>
        <v>29096.959999999999</v>
      </c>
      <c r="BM28" s="99">
        <f>IF(ISNA(VLOOKUP($A28,'[2]1516 Exp_Rev Access'!$F$7:$GB$306,51,FALSE)),"",VLOOKUP($A28,'[2]1516 Exp_Rev Access'!$F$7:$GB$306,51,FALSE))</f>
        <v>0</v>
      </c>
      <c r="BN28" s="99">
        <f>IF(ISNA(VLOOKUP($A28,'[2]1516 Exp_Rev Access'!$F$7:$GB$306,52,FALSE)),"",VLOOKUP($A28,'[2]1516 Exp_Rev Access'!$F$7:$GB$306,52,FALSE))</f>
        <v>0</v>
      </c>
      <c r="BO28" s="99">
        <f>IF(ISNA(VLOOKUP($A28,'[2]1516 Exp_Rev Access'!$F$7:$GB$306,53,FALSE)),"",VLOOKUP($A28,'[2]1516 Exp_Rev Access'!$F$7:$GB$306,53,FALSE))</f>
        <v>0</v>
      </c>
      <c r="BP28" s="99">
        <f>IF(ISNA(VLOOKUP($A28,'[2]1516 Exp_Rev Access'!$F$7:$GB$306,54,FALSE)),"",VLOOKUP($A28,'[2]1516 Exp_Rev Access'!$F$7:$GB$306,54,FALSE))</f>
        <v>0</v>
      </c>
      <c r="BQ28" s="99">
        <f>IF(ISNA(VLOOKUP($A28,'[2]1516 Exp_Rev Access'!$F$7:$GB$306,55,FALSE)),"",VLOOKUP($A28,'[2]1516 Exp_Rev Access'!$F$7:$GB$306,55,FALSE))</f>
        <v>0</v>
      </c>
      <c r="BR28" s="99">
        <f>IF(ISNA(VLOOKUP($A28,'[2]1516 Exp_Rev Access'!$F$7:$GB$306,56,FALSE)),"",VLOOKUP($A28,'[2]1516 Exp_Rev Access'!$F$7:$GB$306,56,FALSE))</f>
        <v>0</v>
      </c>
      <c r="BS28" s="99">
        <f>IF(ISNA(VLOOKUP($A28,'[2]1516 Exp_Rev Access'!$F$7:$GB$306,57,FALSE)),"",VLOOKUP($A28,'[2]1516 Exp_Rev Access'!$F$7:$GB$306,57,FALSE))</f>
        <v>0</v>
      </c>
      <c r="BT28" s="99">
        <f>IF(ISNA(VLOOKUP($A28,'[2]1516 Exp_Rev Access'!$F$7:$GB$306,58,FALSE)),"",VLOOKUP($A28,'[2]1516 Exp_Rev Access'!$F$7:$GB$306,58,FALSE))</f>
        <v>0</v>
      </c>
      <c r="BU28" s="102">
        <f t="shared" si="58"/>
        <v>32126155.390000001</v>
      </c>
      <c r="BV28" s="72">
        <f t="shared" si="59"/>
        <v>0.1461082180393789</v>
      </c>
      <c r="BW28" s="94">
        <f t="shared" si="60"/>
        <v>1663.0751776126297</v>
      </c>
      <c r="BX28" s="99">
        <f>IF(ISNA(VLOOKUP($A28,'[2]1516 Exp_Rev Access'!$F$7:$GB$306,59,FALSE)),"",VLOOKUP($A28,'[2]1516 Exp_Rev Access'!$F$7:$GB$306,59,FALSE))</f>
        <v>0</v>
      </c>
      <c r="BY28" s="99">
        <f>IF(ISNA(VLOOKUP($A28,'[2]1516 Exp_Rev Access'!$F$7:$GB$306,60,FALSE)),"",VLOOKUP($A28,'[2]1516 Exp_Rev Access'!$F$7:$GB$306,60,FALSE))</f>
        <v>146921.9</v>
      </c>
      <c r="BZ28" s="99">
        <f>IF(ISNA(VLOOKUP($A28,'[2]1516 Exp_Rev Access'!$F$7:$GB$306,61,FALSE)),"",VLOOKUP($A28,'[2]1516 Exp_Rev Access'!$F$7:$GB$306,61,FALSE))</f>
        <v>89702.12</v>
      </c>
      <c r="CA28" s="99">
        <f>IF(ISNA(VLOOKUP($A28,'[2]1516 Exp_Rev Access'!$F$7:$GB$306,62,FALSE)),"",VLOOKUP($A28,'[2]1516 Exp_Rev Access'!$F$7:$GB$306,62,FALSE))</f>
        <v>0</v>
      </c>
      <c r="CB28" s="99">
        <f>IF(ISNA(VLOOKUP($A28,'[2]1516 Exp_Rev Access'!$F$7:$GB$306,63,FALSE)),"",VLOOKUP($A28,'[2]1516 Exp_Rev Access'!$F$7:$GB$306,63,FALSE))</f>
        <v>15150.24</v>
      </c>
      <c r="CC28" s="99">
        <f>IF(ISNA(VLOOKUP($A28,'[2]1516 Exp_Rev Access'!$F$7:$GB$306,64,FALSE)),"",VLOOKUP($A28,'[2]1516 Exp_Rev Access'!$F$7:$GB$306,64,FALSE))</f>
        <v>0</v>
      </c>
      <c r="CD28" s="101">
        <f t="shared" si="61"/>
        <v>251774.25999999998</v>
      </c>
      <c r="CE28" s="72">
        <f t="shared" si="62"/>
        <v>1.1450572914876033E-3</v>
      </c>
      <c r="CF28" s="103">
        <f t="shared" si="63"/>
        <v>13.033601969631396</v>
      </c>
      <c r="CG28" s="99">
        <f>IF(ISNA(VLOOKUP($A28,'[2]1516 Exp_Rev Access'!$F$7:$GB$306,65,FALSE)),"",VLOOKUP($A28,'[2]1516 Exp_Rev Access'!$F$7:$GB$306,65,FALSE))</f>
        <v>0</v>
      </c>
      <c r="CH28" s="99">
        <f>IF(ISNA(VLOOKUP($A28,'[2]1516 Exp_Rev Access'!$F$7:$GB$306,66,FALSE)),"",VLOOKUP($A28,'[2]1516 Exp_Rev Access'!$F$7:$GB$306,66,FALSE))</f>
        <v>0</v>
      </c>
      <c r="CI28" s="99">
        <f>IF(ISNA(VLOOKUP($A28,'[2]1516 Exp_Rev Access'!$F$7:$GB$306,67,FALSE)),"",VLOOKUP($A28,'[2]1516 Exp_Rev Access'!$F$7:$GB$306,67,FALSE))</f>
        <v>0</v>
      </c>
      <c r="CJ28" s="99">
        <f>IF(ISNA(VLOOKUP($A28,'[2]1516 Exp_Rev Access'!$F$7:$GB$306,68,FALSE)),"",VLOOKUP($A28,'[2]1516 Exp_Rev Access'!$F$7:$GB$306,68,FALSE))</f>
        <v>0</v>
      </c>
      <c r="CK28" s="99">
        <f>IF(ISNA(VLOOKUP($A28,'[2]1516 Exp_Rev Access'!$F$7:$GB$306,69,FALSE)),"",VLOOKUP($A28,'[2]1516 Exp_Rev Access'!$F$7:$GB$306,69,FALSE))</f>
        <v>0</v>
      </c>
      <c r="CL28" s="99">
        <f>IF(ISNA(VLOOKUP($A28,'[2]1516 Exp_Rev Access'!$F$7:$GB$306,70,FALSE)),"",VLOOKUP($A28,'[2]1516 Exp_Rev Access'!$F$7:$GB$306,70,FALSE))</f>
        <v>0</v>
      </c>
      <c r="CM28" s="99">
        <f>IF(ISNA(VLOOKUP($A28,'[2]1516 Exp_Rev Access'!$F$7:$GB$306,71,FALSE)),"",VLOOKUP($A28,'[2]1516 Exp_Rev Access'!$F$7:$GB$306,71,FALSE))</f>
        <v>0</v>
      </c>
      <c r="CN28" s="99">
        <f>IF(ISNA(VLOOKUP($A28,'[2]1516 Exp_Rev Access'!$F$7:$GB$306,72,FALSE)),"",VLOOKUP($A28,'[2]1516 Exp_Rev Access'!$F$7:$GB$306,72,FALSE))</f>
        <v>0</v>
      </c>
      <c r="CO28" s="99">
        <f>IF(ISNA(VLOOKUP($A28,'[2]1516 Exp_Rev Access'!$F$7:$GB$306,73,FALSE)),"",VLOOKUP($A28,'[2]1516 Exp_Rev Access'!$F$7:$GB$306,73,FALSE))</f>
        <v>0</v>
      </c>
      <c r="CP28" s="99">
        <f>IF(ISNA(VLOOKUP($A28,'[2]1516 Exp_Rev Access'!$F$7:$GB$306,74,FALSE)),"",VLOOKUP($A28,'[2]1516 Exp_Rev Access'!$F$7:$GB$306,74,FALSE))</f>
        <v>3638928.21</v>
      </c>
      <c r="CQ28" s="99">
        <f>IF(ISNA(VLOOKUP($A28,'[2]1516 Exp_Rev Access'!$F$7:$GB$306,75,FALSE)),"",VLOOKUP($A28,'[2]1516 Exp_Rev Access'!$F$7:$GB$306,75,FALSE))</f>
        <v>0</v>
      </c>
      <c r="CR28" s="99">
        <f>IF(ISNA(VLOOKUP($A28,'[2]1516 Exp_Rev Access'!$F$7:$GB$306,76,FALSE)),"",VLOOKUP($A28,'[2]1516 Exp_Rev Access'!$F$7:$GB$306,76,FALSE))</f>
        <v>98399.85</v>
      </c>
      <c r="CS28" s="99">
        <f>IF(ISNA(VLOOKUP($A28,'[2]1516 Exp_Rev Access'!$F$7:$GB$306,77,FALSE)),"",VLOOKUP($A28,'[2]1516 Exp_Rev Access'!$F$7:$GB$306,77,FALSE))</f>
        <v>23940.34</v>
      </c>
      <c r="CT28" s="99">
        <f>IF(ISNA(VLOOKUP($A28,'[2]1516 Exp_Rev Access'!$F$7:$GB$306,78,FALSE)),"",VLOOKUP($A28,'[2]1516 Exp_Rev Access'!$F$7:$GB$306,78,FALSE))</f>
        <v>2921358.41</v>
      </c>
      <c r="CU28" s="99">
        <f>IF(ISNA(VLOOKUP($A28,'[2]1516 Exp_Rev Access'!$F$7:$GB$306,79,FALSE)),"",VLOOKUP($A28,'[2]1516 Exp_Rev Access'!$F$7:$GB$306,79,FALSE))</f>
        <v>588658.85</v>
      </c>
      <c r="CV28" s="99">
        <f>IF(ISNA(VLOOKUP($A28,'[2]1516 Exp_Rev Access'!$F$7:$GB$306,80,FALSE)),"",VLOOKUP($A28,'[2]1516 Exp_Rev Access'!$F$7:$GB$306,80,FALSE))</f>
        <v>0</v>
      </c>
      <c r="CW28" s="99">
        <f>IF(ISNA(VLOOKUP($A28,'[2]1516 Exp_Rev Access'!$F$7:$GB$306,81,FALSE)),"",VLOOKUP($A28,'[2]1516 Exp_Rev Access'!$F$7:$GB$306,81,FALSE))</f>
        <v>0</v>
      </c>
      <c r="CX28" s="99">
        <f>IF(ISNA(VLOOKUP($A28,'[2]1516 Exp_Rev Access'!$F$7:$GB$306,82,FALSE)),"",VLOOKUP($A28,'[2]1516 Exp_Rev Access'!$F$7:$GB$306,82,FALSE))</f>
        <v>0</v>
      </c>
      <c r="CY28" s="99">
        <f>IF(ISNA(VLOOKUP($A28,'[2]1516 Exp_Rev Access'!$F$7:$GB$306,83,FALSE)),"",VLOOKUP($A28,'[2]1516 Exp_Rev Access'!$F$7:$GB$306,83,FALSE))</f>
        <v>0</v>
      </c>
      <c r="CZ28" s="99">
        <f>IF(ISNA(VLOOKUP($A28,'[2]1516 Exp_Rev Access'!$F$7:$GB$306,84,FALSE)),"",VLOOKUP($A28,'[2]1516 Exp_Rev Access'!$F$7:$GB$306,84,FALSE))</f>
        <v>0</v>
      </c>
      <c r="DA28" s="99">
        <f>IF(ISNA(VLOOKUP($A28,'[2]1516 Exp_Rev Access'!$F$7:$GB$306,85,FALSE)),"",VLOOKUP($A28,'[2]1516 Exp_Rev Access'!$F$7:$GB$306,85,FALSE))</f>
        <v>40862</v>
      </c>
      <c r="DB28" s="99">
        <f>IF(ISNA(VLOOKUP($A28,'[2]1516 Exp_Rev Access'!$F$7:$GB$306,86,FALSE)),"",VLOOKUP($A28,'[2]1516 Exp_Rev Access'!$F$7:$GB$306,86,FALSE))</f>
        <v>0</v>
      </c>
      <c r="DC28" s="99">
        <f>IF(ISNA(VLOOKUP($A28,'[2]1516 Exp_Rev Access'!$F$7:$GB$306,87,FALSE)),"",VLOOKUP($A28,'[2]1516 Exp_Rev Access'!$F$7:$GB$306,87,FALSE))</f>
        <v>0</v>
      </c>
      <c r="DD28" s="99">
        <f>IF(ISNA(VLOOKUP($A28,'[2]1516 Exp_Rev Access'!$F$7:$GB$306,88,FALSE)),"",VLOOKUP($A28,'[2]1516 Exp_Rev Access'!$F$7:$GB$306,88,FALSE))</f>
        <v>0</v>
      </c>
      <c r="DE28" s="99">
        <f>IF(ISNA(VLOOKUP($A28,'[2]1516 Exp_Rev Access'!$F$7:$GB$306,89,FALSE)),"",VLOOKUP($A28,'[2]1516 Exp_Rev Access'!$F$7:$GB$306,89,FALSE))</f>
        <v>0</v>
      </c>
      <c r="DF28" s="99">
        <f>IF(ISNA(VLOOKUP($A28,'[2]1516 Exp_Rev Access'!$F$7:$GB$306,90,FALSE)),"",VLOOKUP($A28,'[2]1516 Exp_Rev Access'!$F$7:$GB$306,90,FALSE))</f>
        <v>0</v>
      </c>
      <c r="DG28" s="99">
        <f>IF(ISNA(VLOOKUP($A28,'[2]1516 Exp_Rev Access'!$F$7:$GB$306,91,FALSE)),"",VLOOKUP($A28,'[2]1516 Exp_Rev Access'!$F$7:$GB$306,91,FALSE))</f>
        <v>0</v>
      </c>
      <c r="DH28" s="99">
        <f>IF(ISNA(VLOOKUP($A28,'[2]1516 Exp_Rev Access'!$F$7:$GB$306,92,FALSE)),"",VLOOKUP($A28,'[2]1516 Exp_Rev Access'!$F$7:$GB$306,92,FALSE))</f>
        <v>4688376.3499999996</v>
      </c>
      <c r="DI28" s="99">
        <f>IF(ISNA(VLOOKUP($A28,'[2]1516 Exp_Rev Access'!$F$7:$GB$306,93,FALSE)),"",VLOOKUP($A28,'[2]1516 Exp_Rev Access'!$F$7:$GB$306,93,FALSE))</f>
        <v>0</v>
      </c>
      <c r="DJ28" s="99">
        <f>IF(ISNA(VLOOKUP($A28,'[2]1516 Exp_Rev Access'!$F$7:$GB$306,94,FALSE)),"",VLOOKUP($A28,'[2]1516 Exp_Rev Access'!$F$7:$GB$306,94,FALSE))</f>
        <v>263285.07</v>
      </c>
      <c r="DK28" s="99">
        <f>IF(ISNA(VLOOKUP($A28,'[2]1516 Exp_Rev Access'!$F$7:$GB$306,95,FALSE)),"",VLOOKUP($A28,'[2]1516 Exp_Rev Access'!$F$7:$GB$306,95,FALSE))</f>
        <v>0</v>
      </c>
      <c r="DL28" s="99">
        <f>IF(ISNA(VLOOKUP($A28,'[2]1516 Exp_Rev Access'!$F$7:$GB$306,96,FALSE)),"",VLOOKUP($A28,'[2]1516 Exp_Rev Access'!$F$7:$GB$306,96,FALSE))</f>
        <v>0</v>
      </c>
      <c r="DM28" s="99">
        <f>IF(ISNA(VLOOKUP($A28,'[2]1516 Exp_Rev Access'!$F$7:$GB$306,97,FALSE)),"",VLOOKUP($A28,'[2]1516 Exp_Rev Access'!$F$7:$GB$306,97,FALSE))</f>
        <v>0</v>
      </c>
      <c r="DN28" s="99">
        <f>IF(ISNA(VLOOKUP($A28,'[2]1516 Exp_Rev Access'!$F$7:$GB$306,98,FALSE)),"",VLOOKUP($A28,'[2]1516 Exp_Rev Access'!$F$7:$GB$306,98,FALSE))</f>
        <v>0</v>
      </c>
      <c r="DO28" s="99">
        <f>IF(ISNA(VLOOKUP($A28,'[2]1516 Exp_Rev Access'!$F$7:$GB$306,99,FALSE)),"",VLOOKUP($A28,'[2]1516 Exp_Rev Access'!$F$7:$GB$306,99,FALSE))</f>
        <v>0</v>
      </c>
      <c r="DP28" s="99">
        <f>IF(ISNA(VLOOKUP($A28,'[2]1516 Exp_Rev Access'!$F$7:$GB$306,100,FALSE)),"",VLOOKUP($A28,'[2]1516 Exp_Rev Access'!$F$7:$GB$306,100,FALSE))</f>
        <v>0</v>
      </c>
      <c r="DQ28" s="99">
        <f>IF(ISNA(VLOOKUP($A28,'[2]1516 Exp_Rev Access'!$F$7:$GB$306,101,FALSE)),"",VLOOKUP($A28,'[2]1516 Exp_Rev Access'!$F$7:$GB$306,101,FALSE))</f>
        <v>0</v>
      </c>
      <c r="DR28" s="99">
        <f>IF(ISNA(VLOOKUP($A28,'[2]1516 Exp_Rev Access'!$F$7:$GB$306,102,FALSE)),"",VLOOKUP($A28,'[2]1516 Exp_Rev Access'!$F$7:$GB$306,102,FALSE))</f>
        <v>0</v>
      </c>
      <c r="DS28" s="99">
        <f>IF(ISNA(VLOOKUP($A28,'[2]1516 Exp_Rev Access'!$F$7:$GB$306,103,FALSE)),"",VLOOKUP($A28,'[2]1516 Exp_Rev Access'!$F$7:$GB$306,103,FALSE))</f>
        <v>0</v>
      </c>
      <c r="DT28" s="99">
        <f>IF(ISNA(VLOOKUP($A28,'[2]1516 Exp_Rev Access'!$F$7:$GB$306,104,FALSE)),"",VLOOKUP($A28,'[2]1516 Exp_Rev Access'!$F$7:$GB$306,104,FALSE))</f>
        <v>0</v>
      </c>
      <c r="DU28" s="99">
        <f>IF(ISNA(VLOOKUP($A28,'[2]1516 Exp_Rev Access'!$F$7:$GB$306,105,FALSE)),"",VLOOKUP($A28,'[2]1516 Exp_Rev Access'!$F$7:$GB$306,105,FALSE))</f>
        <v>0</v>
      </c>
      <c r="DV28" s="99">
        <f>IF(ISNA(VLOOKUP($A28,'[2]1516 Exp_Rev Access'!$F$7:$GB$306,106,FALSE)),"",VLOOKUP($A28,'[2]1516 Exp_Rev Access'!$F$7:$GB$306,106,FALSE))</f>
        <v>0</v>
      </c>
      <c r="DW28" s="99">
        <f>IF(ISNA(VLOOKUP($A28,'[2]1516 Exp_Rev Access'!$F$7:$GB$306,107,FALSE)),"",VLOOKUP($A28,'[2]1516 Exp_Rev Access'!$F$7:$GB$306,107,FALSE))</f>
        <v>0</v>
      </c>
      <c r="DX28" s="99">
        <f>IF(ISNA(VLOOKUP($A28,'[2]1516 Exp_Rev Access'!$F$7:$GB$306,108,FALSE)),"",VLOOKUP($A28,'[2]1516 Exp_Rev Access'!$F$7:$GB$306,108,FALSE))</f>
        <v>0</v>
      </c>
      <c r="DY28" s="99">
        <f>IF(ISNA(VLOOKUP($A28,'[2]1516 Exp_Rev Access'!$F$7:$GB$306,109,FALSE)),"",VLOOKUP($A28,'[2]1516 Exp_Rev Access'!$F$7:$GB$306,109,FALSE))</f>
        <v>0</v>
      </c>
      <c r="DZ28" s="99">
        <f>IF(ISNA(VLOOKUP($A28,'[2]1516 Exp_Rev Access'!$F$7:$GB$306,110,FALSE)),"",VLOOKUP($A28,'[2]1516 Exp_Rev Access'!$F$7:$GB$306,110,FALSE))</f>
        <v>0</v>
      </c>
      <c r="EA28" s="99">
        <f>IF(ISNA(VLOOKUP($A28,'[2]1516 Exp_Rev Access'!$F$7:$GB$306,111,FALSE)),"",VLOOKUP($A28,'[2]1516 Exp_Rev Access'!$F$7:$GB$306,111,FALSE))</f>
        <v>0</v>
      </c>
      <c r="EB28" s="99">
        <f>IF(ISNA(VLOOKUP($A28,'[2]1516 Exp_Rev Access'!$F$7:$GB$306,112,FALSE)),"",VLOOKUP($A28,'[2]1516 Exp_Rev Access'!$F$7:$GB$306,112,FALSE))</f>
        <v>0</v>
      </c>
      <c r="EC28" s="99">
        <f>IF(ISNA(VLOOKUP($A28,'[2]1516 Exp_Rev Access'!$F$7:$GB$306,113,FALSE)),"",VLOOKUP($A28,'[2]1516 Exp_Rev Access'!$F$7:$GB$306,113,FALSE))</f>
        <v>0</v>
      </c>
      <c r="ED28" s="99">
        <f>IF(ISNA(VLOOKUP($A28,'[2]1516 Exp_Rev Access'!$F$7:$GB$306,114,FALSE)),"",VLOOKUP($A28,'[2]1516 Exp_Rev Access'!$F$7:$GB$306,114,FALSE))</f>
        <v>0</v>
      </c>
      <c r="EE28" s="99">
        <f>IF(ISNA(VLOOKUP($A28,'[2]1516 Exp_Rev Access'!$F$7:$GB$306,115,FALSE)),"",VLOOKUP($A28,'[2]1516 Exp_Rev Access'!$F$7:$GB$306,115,FALSE))</f>
        <v>0</v>
      </c>
      <c r="EF28" s="99">
        <f>IF(ISNA(VLOOKUP($A28,'[2]1516 Exp_Rev Access'!$F$7:$GB$306,116,FALSE)),"",VLOOKUP($A28,'[2]1516 Exp_Rev Access'!$F$7:$GB$306,116,FALSE))</f>
        <v>0</v>
      </c>
      <c r="EG28" s="99">
        <f>IF(ISNA(VLOOKUP($A28,'[2]1516 Exp_Rev Access'!$F$7:$GB$306,117,FALSE)),"",VLOOKUP($A28,'[2]1516 Exp_Rev Access'!$F$7:$GB$306,117,FALSE))</f>
        <v>0</v>
      </c>
      <c r="EH28" s="99">
        <f>IF(ISNA(VLOOKUP($A28,'[2]1516 Exp_Rev Access'!$F$7:$GB$306,118,FALSE)),"",VLOOKUP($A28,'[2]1516 Exp_Rev Access'!$F$7:$GB$306,118,FALSE))</f>
        <v>0</v>
      </c>
      <c r="EI28" s="99">
        <f>IF(ISNA(VLOOKUP($A28,'[2]1516 Exp_Rev Access'!$F$7:$GB$306,119,FALSE)),"",VLOOKUP($A28,'[2]1516 Exp_Rev Access'!$F$7:$GB$306,119,FALSE))</f>
        <v>0</v>
      </c>
      <c r="EJ28" s="99">
        <f>IF(ISNA(VLOOKUP($A28,'[2]1516 Exp_Rev Access'!$F$7:$GB$306,120,FALSE)),"",VLOOKUP($A28,'[2]1516 Exp_Rev Access'!$F$7:$GB$306,120,FALSE))</f>
        <v>0</v>
      </c>
      <c r="EK28" s="99">
        <f>IF(ISNA(VLOOKUP($A28,'[2]1516 Exp_Rev Access'!$F$7:$GB$306,121,FALSE)),"",VLOOKUP($A28,'[2]1516 Exp_Rev Access'!$F$7:$GB$306,121,FALSE))</f>
        <v>0</v>
      </c>
      <c r="EL28" s="99">
        <f>IF(ISNA(VLOOKUP($A28,'[2]1516 Exp_Rev Access'!$F$7:$GB$306,122,FALSE)),"",VLOOKUP($A28,'[2]1516 Exp_Rev Access'!$F$7:$GB$306,122,FALSE))</f>
        <v>0</v>
      </c>
      <c r="EM28" s="99">
        <f>IF(ISNA(VLOOKUP($A28,'[2]1516 Exp_Rev Access'!$F$7:$GB$306,123,FALSE)),"",VLOOKUP($A28,'[2]1516 Exp_Rev Access'!$F$7:$GB$306,123,FALSE))</f>
        <v>159980.38</v>
      </c>
      <c r="EN28" s="99">
        <f>IF(ISNA(VLOOKUP($A28,'[2]1516 Exp_Rev Access'!$F$7:$GB$306,124,FALSE)),"",VLOOKUP($A28,'[2]1516 Exp_Rev Access'!$F$7:$GB$306,124,FALSE))</f>
        <v>0</v>
      </c>
      <c r="EO28" s="99">
        <f>IF(ISNA(VLOOKUP($A28,'[2]1516 Exp_Rev Access'!$F$7:$GB$306,125,FALSE)),"",VLOOKUP($A28,'[2]1516 Exp_Rev Access'!$F$7:$GB$306,125,FALSE))</f>
        <v>0</v>
      </c>
      <c r="EP28" s="99">
        <f>IF(ISNA(VLOOKUP($A28,'[2]1516 Exp_Rev Access'!$F$7:$GB$306,126,FALSE)),"",VLOOKUP($A28,'[2]1516 Exp_Rev Access'!$F$7:$GB$306,126,FALSE))</f>
        <v>0</v>
      </c>
      <c r="EQ28" s="99">
        <f>IF(ISNA(VLOOKUP($A28,'[2]1516 Exp_Rev Access'!$F$7:$GB$306,127,FALSE)),"",VLOOKUP($A28,'[2]1516 Exp_Rev Access'!$F$7:$GB$306,127,FALSE))</f>
        <v>0</v>
      </c>
      <c r="ER28" s="99">
        <f>IF(ISNA(VLOOKUP($A28,'[2]1516 Exp_Rev Access'!$F$7:$GB$306,128,FALSE)),"",VLOOKUP($A28,'[2]1516 Exp_Rev Access'!$F$7:$GB$306,128,FALSE))</f>
        <v>0</v>
      </c>
      <c r="ES28" s="99">
        <f>IF(ISNA(VLOOKUP($A28,'[2]1516 Exp_Rev Access'!$F$7:$GB$306,129,FALSE)),"",VLOOKUP($A28,'[2]1516 Exp_Rev Access'!$F$7:$GB$306,129,FALSE))</f>
        <v>0</v>
      </c>
      <c r="ET28" s="99">
        <f>IF(ISNA(VLOOKUP($A28,'[2]1516 Exp_Rev Access'!$F$7:$GB$306,130,FALSE)),"",VLOOKUP($A28,'[2]1516 Exp_Rev Access'!$F$7:$GB$306,130,FALSE))</f>
        <v>0</v>
      </c>
      <c r="EU28" s="99">
        <f>IF(ISNA(VLOOKUP($A28,'[2]1516 Exp_Rev Access'!$F$7:$GB$306,131,FALSE)),"",VLOOKUP($A28,'[2]1516 Exp_Rev Access'!$F$7:$GB$306,131,FALSE))</f>
        <v>73841.990000000005</v>
      </c>
      <c r="EV28" s="99">
        <f>IF(ISNA(VLOOKUP($A28,'[2]1516 Exp_Rev Access'!$F$7:$GB$306,132,FALSE)),"",VLOOKUP($A28,'[2]1516 Exp_Rev Access'!$F$7:$GB$306,132,FALSE))</f>
        <v>0</v>
      </c>
      <c r="EW28" s="99">
        <f>IF(ISNA(VLOOKUP($A28,'[2]1516 Exp_Rev Access'!$F$7:$GB$306,133,FALSE)),"",VLOOKUP($A28,'[2]1516 Exp_Rev Access'!$F$7:$GB$306,133,FALSE))</f>
        <v>0</v>
      </c>
      <c r="EX28" s="99">
        <f>IF(ISNA(VLOOKUP($A28,'[2]1516 Exp_Rev Access'!$F$7:$GB$306,134,FALSE)),"",VLOOKUP($A28,'[2]1516 Exp_Rev Access'!$F$7:$GB$306,134,FALSE))</f>
        <v>0</v>
      </c>
      <c r="EY28" s="99">
        <f>IF(ISNA(VLOOKUP($A28,'[2]1516 Exp_Rev Access'!$F$7:$GB$306,135,FALSE)),"",VLOOKUP($A28,'[2]1516 Exp_Rev Access'!$F$7:$GB$306,135,FALSE))</f>
        <v>0</v>
      </c>
      <c r="EZ28" s="99">
        <f>IF(ISNA(VLOOKUP($A28,'[2]1516 Exp_Rev Access'!$F$7:$GB$306,136,FALSE)),"",VLOOKUP($A28,'[2]1516 Exp_Rev Access'!$F$7:$GB$306,136,FALSE))</f>
        <v>0</v>
      </c>
      <c r="FA28" s="99">
        <f>IF(ISNA(VLOOKUP($A28,'[2]1516 Exp_Rev Access'!$F$7:$GB$306,137,FALSE)),"",VLOOKUP($A28,'[2]1516 Exp_Rev Access'!$F$7:$GB$306,137,FALSE))</f>
        <v>0</v>
      </c>
      <c r="FB28" s="99">
        <f>IF(ISNA(VLOOKUP($A28,'[2]1516 Exp_Rev Access'!$F$7:$GB$306,138,FALSE)),"",VLOOKUP($A28,'[2]1516 Exp_Rev Access'!$F$7:$GB$306,138,FALSE))</f>
        <v>0</v>
      </c>
      <c r="FC28" s="99">
        <f>IF(ISNA(VLOOKUP($A28,'[2]1516 Exp_Rev Access'!$F$7:$GB$306,139,FALSE)),"",VLOOKUP($A28,'[2]1516 Exp_Rev Access'!$F$7:$GB$306,139,FALSE))</f>
        <v>0</v>
      </c>
      <c r="FD28" s="99">
        <f>IF(ISNA(VLOOKUP($A28,'[2]1516 Exp_Rev Access'!$F$7:$FS$306,140,FALSE)),"",VLOOKUP($A28,'[2]1516 Exp_Rev Access'!$F$7:$FS$306,140,FALSE))</f>
        <v>0</v>
      </c>
      <c r="FE28" s="99">
        <f>IF(ISNA(VLOOKUP($A28,'[2]1516 Exp_Rev Access'!$F$7:$FS$306,141,FALSE)),"",VLOOKUP($A28,'[2]1516 Exp_Rev Access'!$F$7:$FS$306,141,FALSE))</f>
        <v>0</v>
      </c>
      <c r="FF28" s="99">
        <f>IF(ISNA(VLOOKUP($A28,'[2]1516 Exp_Rev Access'!$F$7:$FS$306,142,FALSE)),"",VLOOKUP($A28,'[2]1516 Exp_Rev Access'!$F$7:$FS$306,142,FALSE))</f>
        <v>199162.96</v>
      </c>
      <c r="FG28" s="99">
        <f>IF(ISNA(VLOOKUP($A28,'[2]1516 Exp_Rev Access'!$F$7:$FS$306,143,FALSE)),"",VLOOKUP($A28,'[2]1516 Exp_Rev Access'!$F$7:$FS$306,143,FALSE))</f>
        <v>0</v>
      </c>
      <c r="FH28" s="99">
        <f>IF(ISNA(VLOOKUP($A28,'[2]1516 Exp_Rev Access'!$F$7:$FS$306,144,FALSE)),"",VLOOKUP($A28,'[2]1516 Exp_Rev Access'!$F$7:$FS$306,144,FALSE))</f>
        <v>0</v>
      </c>
      <c r="FI28" s="99">
        <f>IF(ISNA(VLOOKUP($A28,'[2]1516 Exp_Rev Access'!$F$7:$FS$306,145,FALSE)),"",VLOOKUP($A28,'[2]1516 Exp_Rev Access'!$F$7:$FS$306,145,FALSE))</f>
        <v>0</v>
      </c>
      <c r="FJ28" s="99">
        <f>IF(ISNA(VLOOKUP($A28,'[2]1516 Exp_Rev Access'!$F$7:$FS$306,146,FALSE)),"",VLOOKUP($A28,'[2]1516 Exp_Rev Access'!$F$7:$FS$306,146,FALSE))</f>
        <v>0</v>
      </c>
      <c r="FK28" s="99">
        <f>IF(ISNA(VLOOKUP($A28,'[2]1516 Exp_Rev Access'!$F$7:$FS$306,147,FALSE)),"",VLOOKUP($A28,'[2]1516 Exp_Rev Access'!$F$7:$FS$306,147,FALSE))</f>
        <v>0</v>
      </c>
      <c r="FL28" s="99">
        <f>IF(ISNA(VLOOKUP($A28,'[2]1516 Exp_Rev Access'!$F$7:$FS$306,148,FALSE)),"",VLOOKUP($A28,'[2]1516 Exp_Rev Access'!$F$7:$FS$306,148,FALSE))</f>
        <v>0</v>
      </c>
      <c r="FM28" s="99">
        <f>IF(ISNA(VLOOKUP($A28,'[2]1516 Exp_Rev Access'!$F$7:$FS$306,149,FALSE)),"",VLOOKUP($A28,'[2]1516 Exp_Rev Access'!$F$7:$FS$306,149,FALSE))</f>
        <v>0</v>
      </c>
      <c r="FN28" s="99">
        <f>IF(ISNA(VLOOKUP($A28,'[2]1516 Exp_Rev Access'!$F$7:$FS$306,150,FALSE)),"",VLOOKUP($A28,'[2]1516 Exp_Rev Access'!$F$7:$FS$306,150,FALSE))</f>
        <v>0</v>
      </c>
      <c r="FO28" s="99">
        <f>IF(ISNA(VLOOKUP($A28,'[2]1516 Exp_Rev Access'!$F$7:$FS$306,151,FALSE)),"",VLOOKUP($A28,'[2]1516 Exp_Rev Access'!$F$7:$FS$306,151,FALSE))</f>
        <v>0</v>
      </c>
      <c r="FP28" s="99">
        <f>IF(ISNA(VLOOKUP($A28,'[2]1516 Exp_Rev Access'!$F$7:$FS$306,152,FALSE)),"",VLOOKUP($A28,'[2]1516 Exp_Rev Access'!$F$7:$FS$306,152,FALSE))</f>
        <v>0</v>
      </c>
      <c r="FQ28" s="99">
        <f>IF(ISNA(VLOOKUP($A28,'[2]1516 Exp_Rev Access'!$F$7:$FS$306,153,FALSE)),"",VLOOKUP($A28,'[2]1516 Exp_Rev Access'!$F$7:$FS$306,153,FALSE))</f>
        <v>555596.85</v>
      </c>
      <c r="FR28" s="101">
        <f t="shared" si="64"/>
        <v>13252391.260000002</v>
      </c>
      <c r="FS28" s="72">
        <f t="shared" si="65"/>
        <v>6.0271241555469528E-2</v>
      </c>
      <c r="FT28" s="94">
        <f t="shared" si="66"/>
        <v>686.03674112143926</v>
      </c>
      <c r="FU28" s="99">
        <f>IF(ISNA(VLOOKUP($A28,'[2]1516 Exp_Rev Access'!$F$7:$GB$306,154,FALSE)),"",VLOOKUP($A28,'[2]1516 Exp_Rev Access'!$F$7:$GB$306,154,FALSE))</f>
        <v>0</v>
      </c>
      <c r="FV28" s="99">
        <f>IF(ISNA(VLOOKUP($A28,'[2]1516 Exp_Rev Access'!$F$7:$GB$306,155,FALSE)),"",VLOOKUP($A28,'[2]1516 Exp_Rev Access'!$F$7:$GB$306,155,FALSE))</f>
        <v>47443.14</v>
      </c>
      <c r="FW28" s="99">
        <f>IF(ISNA(VLOOKUP($A28,'[2]1516 Exp_Rev Access'!$F$7:$GB$306,156,FALSE)),"",VLOOKUP($A28,'[2]1516 Exp_Rev Access'!$F$7:$GB$306,156,FALSE))</f>
        <v>10875</v>
      </c>
      <c r="FX28" s="99">
        <f>IF(ISNA(VLOOKUP($A28,'[2]1516 Exp_Rev Access'!$F$7:$GB$306,157,FALSE)),"",VLOOKUP($A28,'[2]1516 Exp_Rev Access'!$F$7:$GB$306,157,FALSE))</f>
        <v>0</v>
      </c>
      <c r="FY28" s="99">
        <f>IF(ISNA(VLOOKUP($A28,'[2]1516 Exp_Rev Access'!$F$7:$GB$306,158,FALSE)),"",VLOOKUP($A28,'[2]1516 Exp_Rev Access'!$F$7:$GB$306,158,FALSE))</f>
        <v>39972.39</v>
      </c>
      <c r="FZ28" s="99">
        <f>IF(ISNA(VLOOKUP($A28,'[2]1516 Exp_Rev Access'!$F$7:$GB$306,159,FALSE)),"",VLOOKUP($A28,'[2]1516 Exp_Rev Access'!$F$7:$GB$306,159,FALSE))</f>
        <v>0</v>
      </c>
      <c r="GA28" s="99">
        <f>IF(ISNA(VLOOKUP($A28,'[2]1516 Exp_Rev Access'!$F$7:$GB$306,160,FALSE)),"",VLOOKUP($A28,'[2]1516 Exp_Rev Access'!$F$7:$GB$306,160,FALSE))</f>
        <v>0</v>
      </c>
      <c r="GB28" s="99">
        <f>IF(ISNA(VLOOKUP($A28,'[2]1516 Exp_Rev Access'!$F$7:$GB$306,161,FALSE)),"",VLOOKUP($A28,'[2]1516 Exp_Rev Access'!$F$7:$GB$306,161,FALSE))</f>
        <v>28127.57</v>
      </c>
      <c r="GC28" s="99">
        <f>IF(ISNA(VLOOKUP($A28,'[2]1516 Exp_Rev Access'!$F$7:$GB$306,162,FALSE)),"",VLOOKUP($A28,'[2]1516 Exp_Rev Access'!$F$7:$GB$306,162,FALSE))</f>
        <v>0</v>
      </c>
      <c r="GD28" s="99">
        <f>IF(ISNA(VLOOKUP($A28,'[2]1516 Exp_Rev Access'!$F$7:$GB$306,163,FALSE)),"",VLOOKUP($A28,'[2]1516 Exp_Rev Access'!$F$7:$GB$306,163,FALSE))</f>
        <v>0</v>
      </c>
      <c r="GE28" s="99">
        <f>IF(ISNA(VLOOKUP($A28,'[2]1516 Exp_Rev Access'!$F$7:$GB$306,164,FALSE)),"",VLOOKUP($A28,'[2]1516 Exp_Rev Access'!$F$7:$GB$306,164,FALSE))</f>
        <v>11472</v>
      </c>
      <c r="GF28" s="99">
        <f>IF(ISNA(VLOOKUP($A28,'[2]1516 Exp_Rev Access'!$F$7:$GB$306,165,FALSE)),"",VLOOKUP($A28,'[2]1516 Exp_Rev Access'!$F$7:$GB$306,165,FALSE))</f>
        <v>0</v>
      </c>
      <c r="GG28" s="99">
        <f>IF(ISNA(VLOOKUP($A28,'[2]1516 Exp_Rev Access'!$F$7:$GB$306,166,FALSE)),"",VLOOKUP($A28,'[2]1516 Exp_Rev Access'!$F$7:$GB$306,166,FALSE))</f>
        <v>716.25</v>
      </c>
      <c r="GH28" s="99">
        <f>IF(ISNA(VLOOKUP($A28,'[2]1516 Exp_Rev Access'!$F$7:$GB$306,167,FALSE)),"",VLOOKUP($A28,'[2]1516 Exp_Rev Access'!$F$7:$GB$306,167,FALSE))</f>
        <v>0</v>
      </c>
      <c r="GI28" s="99">
        <f>IF(ISNA(VLOOKUP($A28,'[2]1516 Exp_Rev Access'!$F$7:$GB$306,168,FALSE)),"",VLOOKUP($A28,'[2]1516 Exp_Rev Access'!$F$7:$GB$306,168,FALSE))</f>
        <v>0</v>
      </c>
      <c r="GJ28" s="99">
        <f>IF(ISNA(VLOOKUP($A28,'[2]1516 Exp_Rev Access'!$F$7:$GB$306,169,FALSE)),"",VLOOKUP($A28,'[2]1516 Exp_Rev Access'!$F$7:$GB$306,169,FALSE))</f>
        <v>16614.72</v>
      </c>
      <c r="GK28" s="99">
        <f>IF(ISNA(VLOOKUP($A28,'[2]1516 Exp_Rev Access'!$F$7:$GB$306,170,FALSE)),"",VLOOKUP($A28,'[2]1516 Exp_Rev Access'!$F$7:$GB$306,170,FALSE))</f>
        <v>32951.81</v>
      </c>
      <c r="GL28" s="99">
        <f>IF(ISNA(VLOOKUP($A28,'[2]1516 Exp_Rev Access'!$F$7:$GB$306,171,FALSE)),"",VLOOKUP($A28,'[2]1516 Exp_Rev Access'!$F$7:$GB$306,171,FALSE))</f>
        <v>0</v>
      </c>
      <c r="GM28" s="99">
        <f>IF(ISNA(VLOOKUP($A28,'[2]1516 Exp_Rev Access'!$F$7:$GB$306,172,FALSE)),"",VLOOKUP($A28,'[2]1516 Exp_Rev Access'!$F$7:$GB$306,172,FALSE))</f>
        <v>0</v>
      </c>
      <c r="GN28" s="99">
        <f>IF(ISNA(VLOOKUP($A28,'[2]1516 Exp_Rev Access'!$F$7:$GB$306,173,FALSE)),"",VLOOKUP($A28,'[2]1516 Exp_Rev Access'!$F$7:$GB$306,173,FALSE))</f>
        <v>0</v>
      </c>
      <c r="GO28" s="99">
        <f>IF(ISNA(VLOOKUP($A28,'[2]1516 Exp_Rev Access'!$F$7:$GB$306,174,FALSE)),"",VLOOKUP($A28,'[2]1516 Exp_Rev Access'!$F$7:$GB$306,174,FALSE))</f>
        <v>0</v>
      </c>
      <c r="GP28" s="99">
        <f>IF(ISNA(VLOOKUP($A28,'[2]1516 Exp_Rev Access'!$F$7:$GB$306,175,FALSE)),"",VLOOKUP($A28,'[2]1516 Exp_Rev Access'!$F$7:$GB$306,175,FALSE))</f>
        <v>1674.92</v>
      </c>
      <c r="GQ28" s="99">
        <f>IF(ISNA(VLOOKUP($A28,'[2]1516 Exp_Rev Access'!$F$7:$GB$306,176,FALSE)),"",VLOOKUP($A28,'[2]1516 Exp_Rev Access'!$F$7:$GB$306,176,FALSE))</f>
        <v>0</v>
      </c>
      <c r="GR28" s="99">
        <f>IF(ISNA(VLOOKUP($A28,'[2]1516 Exp_Rev Access'!$F$7:$GB$306,177,FALSE)),"",VLOOKUP($A28,'[2]1516 Exp_Rev Access'!$F$7:$GB$306,177,FALSE))</f>
        <v>101716.75</v>
      </c>
      <c r="GS28" s="99">
        <f>IF(ISNA(VLOOKUP($A28,'[2]1516 Exp_Rev Access'!$F$7:$GB$306,178,FALSE)),"",VLOOKUP($A28,'[2]1516 Exp_Rev Access'!$F$7:$GB$306,178,FALSE))</f>
        <v>524435.63</v>
      </c>
      <c r="GT28" s="101">
        <f t="shared" si="67"/>
        <v>816000.18</v>
      </c>
      <c r="GU28" s="72">
        <f t="shared" si="68"/>
        <v>3.7111297873110498E-3</v>
      </c>
      <c r="GV28" s="84">
        <f t="shared" si="69"/>
        <v>42.241893803074134</v>
      </c>
    </row>
    <row r="29" spans="1:207" customFormat="1" ht="12" customHeight="1" x14ac:dyDescent="0.2">
      <c r="A29" s="96" t="s">
        <v>208</v>
      </c>
      <c r="B29" s="69" t="s">
        <v>209</v>
      </c>
      <c r="C29" s="80">
        <f>IF(ISNA(VLOOKUP($A29,'[2]1516 enrollment_Rev_Exp by size'!$A$6:$G$320,3,FALSE)),"",VLOOKUP($A29,'[2]1516 enrollment_Rev_Exp by size'!$A$6:$G$320,3,FALSE))</f>
        <v>18090.940000000002</v>
      </c>
      <c r="D29" s="97">
        <v>197407724.00999999</v>
      </c>
      <c r="E29" s="80">
        <f t="shared" si="47"/>
        <v>197407724.00999999</v>
      </c>
      <c r="F29" s="80">
        <f t="shared" si="48"/>
        <v>0</v>
      </c>
      <c r="G29" s="98">
        <f>IF(ISNA(VLOOKUP($A29,'[2]1516 Exp_Rev Access'!$F$7:$FS$306,2,FALSE)),"",VLOOKUP($A29,'[2]1516 Exp_Rev Access'!$F$7:$FS$306,2,FALSE))</f>
        <v>24276868.780000001</v>
      </c>
      <c r="H29" s="98">
        <f>IF(ISNA(VLOOKUP($A29,'[2]1516 Exp_Rev Access'!$F$7:$FS$306,3,FALSE)),"",VLOOKUP($A29,'[2]1516 Exp_Rev Access'!$F$7:$FS$306,3,FALSE))</f>
        <v>0</v>
      </c>
      <c r="I29" s="98">
        <f>IF(ISNA(VLOOKUP($A29,'[2]1516 Exp_Rev Access'!$F$7:$FS$306,4,FALSE)),"",VLOOKUP($A29,'[2]1516 Exp_Rev Access'!$F$7:$FS$306,4,FALSE))</f>
        <v>0</v>
      </c>
      <c r="J29" s="98">
        <f>IF(ISNA(VLOOKUP($A29,'[2]1516 Exp_Rev Access'!$F$7:$FS$306,5,FALSE)),"",VLOOKUP($A29,'[2]1516 Exp_Rev Access'!$F$7:$FS$306,5,FALSE))</f>
        <v>0</v>
      </c>
      <c r="K29" s="98">
        <f>IF(ISNA(VLOOKUP($A29,'[2]1516 Exp_Rev Access'!$F$7:$FS$306,6,FALSE)),"",VLOOKUP($A29,'[2]1516 Exp_Rev Access'!$F$7:$FS$306,6,FALSE))</f>
        <v>0</v>
      </c>
      <c r="L29" s="98">
        <f>IF(ISNA(VLOOKUP($A29,'[2]1516 Exp_Rev Access'!$F$7:$FS$306,7,FALSE)),"",VLOOKUP($A29,'[2]1516 Exp_Rev Access'!$F$7:$FS$306,7,FALSE))</f>
        <v>0</v>
      </c>
      <c r="M29" s="90">
        <f t="shared" si="49"/>
        <v>24276868.780000001</v>
      </c>
      <c r="N29" s="72">
        <f t="shared" si="50"/>
        <v>0.12297831253436781</v>
      </c>
      <c r="O29" s="73">
        <f t="shared" si="51"/>
        <v>1341.9351774976865</v>
      </c>
      <c r="P29" s="99">
        <f>IF(ISNA(VLOOKUP($A29,'[2]1516 Exp_Rev Access'!$F$7:$FS$306,8,FALSE)),"",VLOOKUP($A29,'[2]1516 Exp_Rev Access'!$F$7:$FS$306,8,FALSE))</f>
        <v>231266.41</v>
      </c>
      <c r="Q29" s="99">
        <f>IF(ISNA(VLOOKUP($A29,'[2]1516 Exp_Rev Access'!$F$7:$FS$306,9,FALSE)),"",VLOOKUP($A29,'[2]1516 Exp_Rev Access'!$F$7:$FS$306,9,FALSE))</f>
        <v>0</v>
      </c>
      <c r="R29" s="99">
        <f>IF(ISNA(VLOOKUP($A29,'[2]1516 Exp_Rev Access'!$F$7:$FS$306,10,FALSE)),"",VLOOKUP($A29,'[2]1516 Exp_Rev Access'!$F$7:$FS$306,10,FALSE))</f>
        <v>0</v>
      </c>
      <c r="S29" s="99">
        <f>IF(ISNA(VLOOKUP($A29,'[2]1516 Exp_Rev Access'!$F$7:$FS$306,11,FALSE)),"",VLOOKUP($A29,'[2]1516 Exp_Rev Access'!$F$7:$FS$306,11,FALSE))</f>
        <v>34630</v>
      </c>
      <c r="T29" s="99">
        <f>IF(ISNA(VLOOKUP($A29,'[2]1516 Exp_Rev Access'!$F$7:$FS$306,12,FALSE)),"",VLOOKUP($A29,'[2]1516 Exp_Rev Access'!$F$7:$FS$306,12,FALSE))</f>
        <v>0</v>
      </c>
      <c r="U29" s="99">
        <f>IF(ISNA(VLOOKUP($A29,'[2]1516 Exp_Rev Access'!$F$7:$FS$306,13,FALSE)),"",VLOOKUP($A29,'[2]1516 Exp_Rev Access'!$F$7:$FS$306,13,FALSE))</f>
        <v>17490</v>
      </c>
      <c r="V29" s="99">
        <f>IF(ISNA(VLOOKUP($A29,'[2]1516 Exp_Rev Access'!$F$7:$FS$306,14,FALSE)),"",VLOOKUP($A29,'[2]1516 Exp_Rev Access'!$F$7:$FS$306,14,FALSE))</f>
        <v>50742.35</v>
      </c>
      <c r="W29" s="99">
        <f>IF(ISNA(VLOOKUP($A29,'[2]1516 Exp_Rev Access'!$F$7:$FS$306,15,FALSE)),"",VLOOKUP($A29,'[2]1516 Exp_Rev Access'!$F$7:$FS$306,15,FALSE))</f>
        <v>0</v>
      </c>
      <c r="X29" s="99">
        <f>IF(ISNA(VLOOKUP($A29,'[2]1516 Exp_Rev Access'!$F$7:$FS$306,16,FALSE)),"",VLOOKUP($A29,'[2]1516 Exp_Rev Access'!$F$7:$FS$306,16,FALSE))</f>
        <v>23369.279999999999</v>
      </c>
      <c r="Y29" s="99">
        <f>IF(ISNA(VLOOKUP($A29,'[2]1516 Exp_Rev Access'!$F$7:$FS$306,17,FALSE)),"",VLOOKUP($A29,'[2]1516 Exp_Rev Access'!$F$7:$FS$306,17,FALSE))</f>
        <v>0</v>
      </c>
      <c r="Z29" s="99">
        <f>IF(ISNA(VLOOKUP($A29,'[2]1516 Exp_Rev Access'!$F$7:$FS$306,18,FALSE)),"",VLOOKUP($A29,'[2]1516 Exp_Rev Access'!$F$7:$FS$306,18,FALSE))</f>
        <v>61803.35</v>
      </c>
      <c r="AA29" s="99">
        <f>IF(ISNA(VLOOKUP($A29,'[2]1516 Exp_Rev Access'!$F$7:$FS$306,19,FALSE)),"",VLOOKUP($A29,'[2]1516 Exp_Rev Access'!$F$7:$FS$306,19,FALSE))</f>
        <v>0</v>
      </c>
      <c r="AB29" s="99">
        <f>IF(ISNA(VLOOKUP($A29,'[2]1516 Exp_Rev Access'!$F$7:$FS$306,20,FALSE)),"",VLOOKUP($A29,'[2]1516 Exp_Rev Access'!$F$7:$FS$306,20,FALSE))</f>
        <v>0</v>
      </c>
      <c r="AC29" s="99">
        <f>IF(ISNA(VLOOKUP($A29,'[2]1516 Exp_Rev Access'!$F$7:$FS$306,21,FALSE)),"",VLOOKUP($A29,'[2]1516 Exp_Rev Access'!$F$7:$FS$306,21,FALSE))</f>
        <v>1206030.57</v>
      </c>
      <c r="AD29" s="99">
        <f>IF(ISNA(VLOOKUP($A29,'[2]1516 Exp_Rev Access'!$F$7:$FS$306,22,FALSE)),"",VLOOKUP($A29,'[2]1516 Exp_Rev Access'!$F$7:$FS$306,22,FALSE))</f>
        <v>194867.07</v>
      </c>
      <c r="AE29" s="99">
        <f>IF(ISNA(VLOOKUP($A29,'[2]1516 Exp_Rev Access'!$F$7:$FS$306,23,FALSE)),"",VLOOKUP($A29,'[2]1516 Exp_Rev Access'!$F$7:$FS$306,23,FALSE))</f>
        <v>0</v>
      </c>
      <c r="AF29" s="99">
        <f>IF(ISNA(VLOOKUP($A29,'[2]1516 Exp_Rev Access'!$F$7:$FS$306,24,FALSE)),"",VLOOKUP($A29,'[2]1516 Exp_Rev Access'!$F$7:$FS$306,24,FALSE))</f>
        <v>117394.66</v>
      </c>
      <c r="AG29" s="99">
        <f>IF(ISNA(VLOOKUP($A29,'[2]1516 Exp_Rev Access'!$F$7:$FS$306,25,FALSE)),"",VLOOKUP($A29,'[2]1516 Exp_Rev Access'!$F$7:$FS$306,25,FALSE))</f>
        <v>26559.22</v>
      </c>
      <c r="AH29" s="99">
        <f>IF(ISNA(VLOOKUP($A29,'[2]1516 Exp_Rev Access'!$F$7:$FS$306,26,FALSE)),"",VLOOKUP($A29,'[2]1516 Exp_Rev Access'!$F$7:$FS$306,26,FALSE))</f>
        <v>106253.35</v>
      </c>
      <c r="AI29" s="99">
        <f>IF(ISNA(VLOOKUP($A29,'[2]1516 Exp_Rev Access'!$F$7:$FS$306,27,FALSE)),"",VLOOKUP($A29,'[2]1516 Exp_Rev Access'!$F$7:$FS$306,27,FALSE))</f>
        <v>16089.56</v>
      </c>
      <c r="AJ29" s="99">
        <f>IF(ISNA(VLOOKUP($A29,'[2]1516 Exp_Rev Access'!$F$7:$FS$306,28,FALSE)),"",VLOOKUP($A29,'[2]1516 Exp_Rev Access'!$F$7:$FS$306,28,FALSE))</f>
        <v>356305.52</v>
      </c>
      <c r="AK29" s="99">
        <f>IF(ISNA(VLOOKUP($A29,'[2]1516 Exp_Rev Access'!$F$7:$FS$306,29,FALSE)),"",VLOOKUP($A29,'[2]1516 Exp_Rev Access'!$F$7:$FS$306,29,FALSE))</f>
        <v>274603.06</v>
      </c>
      <c r="AL29" s="100">
        <f t="shared" si="52"/>
        <v>2717404.4</v>
      </c>
      <c r="AM29" s="72">
        <f t="shared" si="53"/>
        <v>1.3765441112437654E-2</v>
      </c>
      <c r="AN29" s="94">
        <f t="shared" si="54"/>
        <v>150.20802678025572</v>
      </c>
      <c r="AO29" s="99">
        <f>IF(ISNA(VLOOKUP($A29,'[2]1516 Exp_Rev Access'!$F$7:$GB$306,30,FALSE)),"",VLOOKUP($A29,'[2]1516 Exp_Rev Access'!$F$7:$FS$306,30,FALSE))</f>
        <v>109089550.55</v>
      </c>
      <c r="AP29" s="99">
        <f>IF(ISNA(VLOOKUP($A29,'[2]1516 Exp_Rev Access'!$F$7:$GB$306,31,FALSE)),"",VLOOKUP($A29,'[2]1516 Exp_Rev Access'!$F$7:$FS$306,31,FALSE))</f>
        <v>3319221.92</v>
      </c>
      <c r="AQ29" s="99">
        <f>IF(ISNA(VLOOKUP($A29,'[2]1516 Exp_Rev Access'!$F$7:$GB$306,32,FALSE)),"",VLOOKUP($A29,'[2]1516 Exp_Rev Access'!$F$7:$FS$306,32,FALSE))</f>
        <v>12331543.199999999</v>
      </c>
      <c r="AR29" s="99">
        <f>IF(ISNA(VLOOKUP($A29,'[2]1516 Exp_Rev Access'!$F$7:$GB$306,33,FALSE)),"",VLOOKUP($A29,'[2]1516 Exp_Rev Access'!$F$7:$FS$306,33,FALSE))</f>
        <v>0</v>
      </c>
      <c r="AS29" s="99">
        <f>IF(ISNA(VLOOKUP($A29,'[2]1516 Exp_Rev Access'!$F$7:$GB$306,34,FALSE)),"",VLOOKUP($A29,'[2]1516 Exp_Rev Access'!$F$7:$FS$306,34,FALSE))</f>
        <v>0</v>
      </c>
      <c r="AT29" s="101">
        <f t="shared" si="55"/>
        <v>124740315.67</v>
      </c>
      <c r="AU29" s="72">
        <f t="shared" si="56"/>
        <v>0.63189176763762844</v>
      </c>
      <c r="AV29" s="94">
        <f t="shared" si="57"/>
        <v>6895.1815477802693</v>
      </c>
      <c r="AW29" s="99">
        <f>IF(ISNA(VLOOKUP($A29,'[2]1516 Exp_Rev Access'!$F$7:$GB$306,35,FALSE)),"",VLOOKUP($A29,'[2]1516 Exp_Rev Access'!$F$7:$GB$306,35,FALSE))</f>
        <v>0</v>
      </c>
      <c r="AX29" s="99">
        <f>IF(ISNA(VLOOKUP($A29,'[2]1516 Exp_Rev Access'!$F$7:$GB$306,36,FALSE)),"",VLOOKUP($A29,'[2]1516 Exp_Rev Access'!$F$7:$GB$306,36,FALSE))</f>
        <v>12305462.99</v>
      </c>
      <c r="AY29" s="99">
        <f>IF(ISNA(VLOOKUP($A29,'[2]1516 Exp_Rev Access'!$F$7:$GB$306,37,FALSE)),"",VLOOKUP($A29,'[2]1516 Exp_Rev Access'!$F$7:$GB$306,37,FALSE))</f>
        <v>810382.06</v>
      </c>
      <c r="AZ29" s="99">
        <f>IF(ISNA(VLOOKUP($A29,'[2]1516 Exp_Rev Access'!$F$7:$GB$306,38,FALSE)),"",VLOOKUP($A29,'[2]1516 Exp_Rev Access'!$F$7:$GB$306,38,FALSE))</f>
        <v>0</v>
      </c>
      <c r="BA29" s="99">
        <f>IF(ISNA(VLOOKUP($A29,'[2]1516 Exp_Rev Access'!$F$7:$GB$306,39,FALSE)),"",VLOOKUP($A29,'[2]1516 Exp_Rev Access'!$F$7:$GB$306,39,FALSE))</f>
        <v>0</v>
      </c>
      <c r="BB29" s="99">
        <f>IF(ISNA(VLOOKUP($A29,'[2]1516 Exp_Rev Access'!$F$7:$GB$306,40,FALSE)),"",VLOOKUP($A29,'[2]1516 Exp_Rev Access'!$F$7:$GB$306,40,FALSE))</f>
        <v>4848213.75</v>
      </c>
      <c r="BC29" s="99">
        <f>IF(ISNA(VLOOKUP($A29,'[2]1516 Exp_Rev Access'!$F$7:$GB$306,41,FALSE)),"",VLOOKUP($A29,'[2]1516 Exp_Rev Access'!$F$7:$GB$306,41,FALSE))</f>
        <v>503720.34</v>
      </c>
      <c r="BD29" s="99">
        <f>IF(ISNA(VLOOKUP($A29,'[2]1516 Exp_Rev Access'!$F$7:$GB$306,42,FALSE)),"",VLOOKUP($A29,'[2]1516 Exp_Rev Access'!$F$7:$GB$306,42,FALSE))</f>
        <v>1378519.91</v>
      </c>
      <c r="BE29" s="99">
        <f>IF(ISNA(VLOOKUP($A29,'[2]1516 Exp_Rev Access'!$F$7:$GB$306,43,FALSE)),"",VLOOKUP($A29,'[2]1516 Exp_Rev Access'!$F$7:$GB$306,43,FALSE))</f>
        <v>12289.73</v>
      </c>
      <c r="BF29" s="99">
        <f>IF(ISNA(VLOOKUP($A29,'[2]1516 Exp_Rev Access'!$F$7:$GB$306,44,FALSE)),"",VLOOKUP($A29,'[2]1516 Exp_Rev Access'!$F$7:$GB$306,44,FALSE))</f>
        <v>2550040.7999999998</v>
      </c>
      <c r="BG29" s="99">
        <f>IF(ISNA(VLOOKUP($A29,'[2]1516 Exp_Rev Access'!$F$7:$GB$306,45,FALSE)),"",VLOOKUP($A29,'[2]1516 Exp_Rev Access'!$F$7:$GB$306,45,FALSE))</f>
        <v>178066.32</v>
      </c>
      <c r="BH29" s="99">
        <f>IF(ISNA(VLOOKUP($A29,'[2]1516 Exp_Rev Access'!$F$7:$GB$306,46,FALSE)),"",VLOOKUP($A29,'[2]1516 Exp_Rev Access'!$F$7:$GB$306,46,FALSE))</f>
        <v>0</v>
      </c>
      <c r="BI29" s="99">
        <f>IF(ISNA(VLOOKUP($A29,'[2]1516 Exp_Rev Access'!$F$7:$GB$306,47,FALSE)),"",VLOOKUP($A29,'[2]1516 Exp_Rev Access'!$F$7:$GB$306,47,FALSE))</f>
        <v>135497.16</v>
      </c>
      <c r="BJ29" s="99">
        <f>IF(ISNA(VLOOKUP($A29,'[2]1516 Exp_Rev Access'!$F$7:$GB$306,48,FALSE)),"",VLOOKUP($A29,'[2]1516 Exp_Rev Access'!$F$7:$GB$306,48,FALSE))</f>
        <v>5636637.6600000001</v>
      </c>
      <c r="BK29" s="99">
        <f>IF(ISNA(VLOOKUP($A29,'[2]1516 Exp_Rev Access'!$F$7:$GB$306,49,FALSE)),"",VLOOKUP($A29,'[2]1516 Exp_Rev Access'!$F$7:$GB$306,49,FALSE))</f>
        <v>1684855.62</v>
      </c>
      <c r="BL29" s="99">
        <f>IF(ISNA(VLOOKUP($A29,'[2]1516 Exp_Rev Access'!$F$7:$GB$306,50,FALSE)),"",VLOOKUP($A29,'[2]1516 Exp_Rev Access'!$F$7:$GB$306,50,FALSE))</f>
        <v>0</v>
      </c>
      <c r="BM29" s="99">
        <f>IF(ISNA(VLOOKUP($A29,'[2]1516 Exp_Rev Access'!$F$7:$GB$306,51,FALSE)),"",VLOOKUP($A29,'[2]1516 Exp_Rev Access'!$F$7:$GB$306,51,FALSE))</f>
        <v>0</v>
      </c>
      <c r="BN29" s="99">
        <f>IF(ISNA(VLOOKUP($A29,'[2]1516 Exp_Rev Access'!$F$7:$GB$306,52,FALSE)),"",VLOOKUP($A29,'[2]1516 Exp_Rev Access'!$F$7:$GB$306,52,FALSE))</f>
        <v>0</v>
      </c>
      <c r="BO29" s="99">
        <f>IF(ISNA(VLOOKUP($A29,'[2]1516 Exp_Rev Access'!$F$7:$GB$306,53,FALSE)),"",VLOOKUP($A29,'[2]1516 Exp_Rev Access'!$F$7:$GB$306,53,FALSE))</f>
        <v>0</v>
      </c>
      <c r="BP29" s="99">
        <f>IF(ISNA(VLOOKUP($A29,'[2]1516 Exp_Rev Access'!$F$7:$GB$306,54,FALSE)),"",VLOOKUP($A29,'[2]1516 Exp_Rev Access'!$F$7:$GB$306,54,FALSE))</f>
        <v>0</v>
      </c>
      <c r="BQ29" s="99">
        <f>IF(ISNA(VLOOKUP($A29,'[2]1516 Exp_Rev Access'!$F$7:$GB$306,55,FALSE)),"",VLOOKUP($A29,'[2]1516 Exp_Rev Access'!$F$7:$GB$306,55,FALSE))</f>
        <v>0</v>
      </c>
      <c r="BR29" s="99">
        <f>IF(ISNA(VLOOKUP($A29,'[2]1516 Exp_Rev Access'!$F$7:$GB$306,56,FALSE)),"",VLOOKUP($A29,'[2]1516 Exp_Rev Access'!$F$7:$GB$306,56,FALSE))</f>
        <v>0</v>
      </c>
      <c r="BS29" s="99">
        <f>IF(ISNA(VLOOKUP($A29,'[2]1516 Exp_Rev Access'!$F$7:$GB$306,57,FALSE)),"",VLOOKUP($A29,'[2]1516 Exp_Rev Access'!$F$7:$GB$306,57,FALSE))</f>
        <v>0</v>
      </c>
      <c r="BT29" s="99">
        <f>IF(ISNA(VLOOKUP($A29,'[2]1516 Exp_Rev Access'!$F$7:$GB$306,58,FALSE)),"",VLOOKUP($A29,'[2]1516 Exp_Rev Access'!$F$7:$GB$306,58,FALSE))</f>
        <v>0</v>
      </c>
      <c r="BU29" s="102">
        <f t="shared" si="58"/>
        <v>30043686.340000004</v>
      </c>
      <c r="BV29" s="72">
        <f t="shared" si="59"/>
        <v>0.15219103756283667</v>
      </c>
      <c r="BW29" s="94">
        <f t="shared" si="60"/>
        <v>1660.7034427177362</v>
      </c>
      <c r="BX29" s="99">
        <f>IF(ISNA(VLOOKUP($A29,'[2]1516 Exp_Rev Access'!$F$7:$GB$306,59,FALSE)),"",VLOOKUP($A29,'[2]1516 Exp_Rev Access'!$F$7:$GB$306,59,FALSE))</f>
        <v>0</v>
      </c>
      <c r="BY29" s="99">
        <f>IF(ISNA(VLOOKUP($A29,'[2]1516 Exp_Rev Access'!$F$7:$GB$306,60,FALSE)),"",VLOOKUP($A29,'[2]1516 Exp_Rev Access'!$F$7:$GB$306,60,FALSE))</f>
        <v>0</v>
      </c>
      <c r="BZ29" s="99">
        <f>IF(ISNA(VLOOKUP($A29,'[2]1516 Exp_Rev Access'!$F$7:$GB$306,61,FALSE)),"",VLOOKUP($A29,'[2]1516 Exp_Rev Access'!$F$7:$GB$306,61,FALSE))</f>
        <v>0</v>
      </c>
      <c r="CA29" s="99">
        <f>IF(ISNA(VLOOKUP($A29,'[2]1516 Exp_Rev Access'!$F$7:$GB$306,62,FALSE)),"",VLOOKUP($A29,'[2]1516 Exp_Rev Access'!$F$7:$GB$306,62,FALSE))</f>
        <v>0</v>
      </c>
      <c r="CB29" s="99">
        <f>IF(ISNA(VLOOKUP($A29,'[2]1516 Exp_Rev Access'!$F$7:$GB$306,63,FALSE)),"",VLOOKUP($A29,'[2]1516 Exp_Rev Access'!$F$7:$GB$306,63,FALSE))</f>
        <v>0</v>
      </c>
      <c r="CC29" s="99">
        <f>IF(ISNA(VLOOKUP($A29,'[2]1516 Exp_Rev Access'!$F$7:$GB$306,64,FALSE)),"",VLOOKUP($A29,'[2]1516 Exp_Rev Access'!$F$7:$GB$306,64,FALSE))</f>
        <v>0</v>
      </c>
      <c r="CD29" s="101">
        <f t="shared" si="61"/>
        <v>0</v>
      </c>
      <c r="CE29" s="72"/>
      <c r="CF29" s="103"/>
      <c r="CG29" s="99">
        <f>IF(ISNA(VLOOKUP($A29,'[2]1516 Exp_Rev Access'!$F$7:$GB$306,65,FALSE)),"",VLOOKUP($A29,'[2]1516 Exp_Rev Access'!$F$7:$GB$306,65,FALSE))</f>
        <v>9443.48</v>
      </c>
      <c r="CH29" s="99">
        <f>IF(ISNA(VLOOKUP($A29,'[2]1516 Exp_Rev Access'!$F$7:$GB$306,66,FALSE)),"",VLOOKUP($A29,'[2]1516 Exp_Rev Access'!$F$7:$GB$306,66,FALSE))</f>
        <v>0</v>
      </c>
      <c r="CI29" s="99">
        <f>IF(ISNA(VLOOKUP($A29,'[2]1516 Exp_Rev Access'!$F$7:$GB$306,67,FALSE)),"",VLOOKUP($A29,'[2]1516 Exp_Rev Access'!$F$7:$GB$306,67,FALSE))</f>
        <v>0</v>
      </c>
      <c r="CJ29" s="99">
        <f>IF(ISNA(VLOOKUP($A29,'[2]1516 Exp_Rev Access'!$F$7:$GB$306,68,FALSE)),"",VLOOKUP($A29,'[2]1516 Exp_Rev Access'!$F$7:$GB$306,68,FALSE))</f>
        <v>0</v>
      </c>
      <c r="CK29" s="99">
        <f>IF(ISNA(VLOOKUP($A29,'[2]1516 Exp_Rev Access'!$F$7:$GB$306,69,FALSE)),"",VLOOKUP($A29,'[2]1516 Exp_Rev Access'!$F$7:$GB$306,69,FALSE))</f>
        <v>0</v>
      </c>
      <c r="CL29" s="99">
        <f>IF(ISNA(VLOOKUP($A29,'[2]1516 Exp_Rev Access'!$F$7:$GB$306,70,FALSE)),"",VLOOKUP($A29,'[2]1516 Exp_Rev Access'!$F$7:$GB$306,70,FALSE))</f>
        <v>0</v>
      </c>
      <c r="CM29" s="99">
        <f>IF(ISNA(VLOOKUP($A29,'[2]1516 Exp_Rev Access'!$F$7:$GB$306,71,FALSE)),"",VLOOKUP($A29,'[2]1516 Exp_Rev Access'!$F$7:$GB$306,71,FALSE))</f>
        <v>0</v>
      </c>
      <c r="CN29" s="99">
        <f>IF(ISNA(VLOOKUP($A29,'[2]1516 Exp_Rev Access'!$F$7:$GB$306,72,FALSE)),"",VLOOKUP($A29,'[2]1516 Exp_Rev Access'!$F$7:$GB$306,72,FALSE))</f>
        <v>0</v>
      </c>
      <c r="CO29" s="99">
        <f>IF(ISNA(VLOOKUP($A29,'[2]1516 Exp_Rev Access'!$F$7:$GB$306,73,FALSE)),"",VLOOKUP($A29,'[2]1516 Exp_Rev Access'!$F$7:$GB$306,73,FALSE))</f>
        <v>0</v>
      </c>
      <c r="CP29" s="99">
        <f>IF(ISNA(VLOOKUP($A29,'[2]1516 Exp_Rev Access'!$F$7:$GB$306,74,FALSE)),"",VLOOKUP($A29,'[2]1516 Exp_Rev Access'!$F$7:$GB$306,74,FALSE))</f>
        <v>3049217.05</v>
      </c>
      <c r="CQ29" s="99">
        <f>IF(ISNA(VLOOKUP($A29,'[2]1516 Exp_Rev Access'!$F$7:$GB$306,75,FALSE)),"",VLOOKUP($A29,'[2]1516 Exp_Rev Access'!$F$7:$GB$306,75,FALSE))</f>
        <v>0</v>
      </c>
      <c r="CR29" s="99">
        <f>IF(ISNA(VLOOKUP($A29,'[2]1516 Exp_Rev Access'!$F$7:$GB$306,76,FALSE)),"",VLOOKUP($A29,'[2]1516 Exp_Rev Access'!$F$7:$GB$306,76,FALSE))</f>
        <v>92433</v>
      </c>
      <c r="CS29" s="99">
        <f>IF(ISNA(VLOOKUP($A29,'[2]1516 Exp_Rev Access'!$F$7:$GB$306,77,FALSE)),"",VLOOKUP($A29,'[2]1516 Exp_Rev Access'!$F$7:$GB$306,77,FALSE))</f>
        <v>70197</v>
      </c>
      <c r="CT29" s="99">
        <f>IF(ISNA(VLOOKUP($A29,'[2]1516 Exp_Rev Access'!$F$7:$GB$306,78,FALSE)),"",VLOOKUP($A29,'[2]1516 Exp_Rev Access'!$F$7:$GB$306,78,FALSE))</f>
        <v>4068199.1</v>
      </c>
      <c r="CU29" s="99">
        <f>IF(ISNA(VLOOKUP($A29,'[2]1516 Exp_Rev Access'!$F$7:$GB$306,79,FALSE)),"",VLOOKUP($A29,'[2]1516 Exp_Rev Access'!$F$7:$GB$306,79,FALSE))</f>
        <v>425698.04</v>
      </c>
      <c r="CV29" s="99">
        <f>IF(ISNA(VLOOKUP($A29,'[2]1516 Exp_Rev Access'!$F$7:$GB$306,80,FALSE)),"",VLOOKUP($A29,'[2]1516 Exp_Rev Access'!$F$7:$GB$306,80,FALSE))</f>
        <v>749979.01</v>
      </c>
      <c r="CW29" s="99">
        <f>IF(ISNA(VLOOKUP($A29,'[2]1516 Exp_Rev Access'!$F$7:$GB$306,81,FALSE)),"",VLOOKUP($A29,'[2]1516 Exp_Rev Access'!$F$7:$GB$306,81,FALSE))</f>
        <v>0</v>
      </c>
      <c r="CX29" s="99">
        <f>IF(ISNA(VLOOKUP($A29,'[2]1516 Exp_Rev Access'!$F$7:$GB$306,82,FALSE)),"",VLOOKUP($A29,'[2]1516 Exp_Rev Access'!$F$7:$GB$306,82,FALSE))</f>
        <v>0</v>
      </c>
      <c r="CY29" s="99">
        <f>IF(ISNA(VLOOKUP($A29,'[2]1516 Exp_Rev Access'!$F$7:$GB$306,83,FALSE)),"",VLOOKUP($A29,'[2]1516 Exp_Rev Access'!$F$7:$GB$306,83,FALSE))</f>
        <v>0</v>
      </c>
      <c r="CZ29" s="99">
        <f>IF(ISNA(VLOOKUP($A29,'[2]1516 Exp_Rev Access'!$F$7:$GB$306,84,FALSE)),"",VLOOKUP($A29,'[2]1516 Exp_Rev Access'!$F$7:$GB$306,84,FALSE))</f>
        <v>0</v>
      </c>
      <c r="DA29" s="99">
        <f>IF(ISNA(VLOOKUP($A29,'[2]1516 Exp_Rev Access'!$F$7:$GB$306,85,FALSE)),"",VLOOKUP($A29,'[2]1516 Exp_Rev Access'!$F$7:$GB$306,85,FALSE))</f>
        <v>347760.55</v>
      </c>
      <c r="DB29" s="99">
        <f>IF(ISNA(VLOOKUP($A29,'[2]1516 Exp_Rev Access'!$F$7:$GB$306,86,FALSE)),"",VLOOKUP($A29,'[2]1516 Exp_Rev Access'!$F$7:$GB$306,86,FALSE))</f>
        <v>0</v>
      </c>
      <c r="DC29" s="99">
        <f>IF(ISNA(VLOOKUP($A29,'[2]1516 Exp_Rev Access'!$F$7:$GB$306,87,FALSE)),"",VLOOKUP($A29,'[2]1516 Exp_Rev Access'!$F$7:$GB$306,87,FALSE))</f>
        <v>0</v>
      </c>
      <c r="DD29" s="99">
        <f>IF(ISNA(VLOOKUP($A29,'[2]1516 Exp_Rev Access'!$F$7:$GB$306,88,FALSE)),"",VLOOKUP($A29,'[2]1516 Exp_Rev Access'!$F$7:$GB$306,88,FALSE))</f>
        <v>0</v>
      </c>
      <c r="DE29" s="99">
        <f>IF(ISNA(VLOOKUP($A29,'[2]1516 Exp_Rev Access'!$F$7:$GB$306,89,FALSE)),"",VLOOKUP($A29,'[2]1516 Exp_Rev Access'!$F$7:$GB$306,89,FALSE))</f>
        <v>0</v>
      </c>
      <c r="DF29" s="99">
        <f>IF(ISNA(VLOOKUP($A29,'[2]1516 Exp_Rev Access'!$F$7:$GB$306,90,FALSE)),"",VLOOKUP($A29,'[2]1516 Exp_Rev Access'!$F$7:$GB$306,90,FALSE))</f>
        <v>505601.81</v>
      </c>
      <c r="DG29" s="99">
        <f>IF(ISNA(VLOOKUP($A29,'[2]1516 Exp_Rev Access'!$F$7:$GB$306,91,FALSE)),"",VLOOKUP($A29,'[2]1516 Exp_Rev Access'!$F$7:$GB$306,91,FALSE))</f>
        <v>140334.29</v>
      </c>
      <c r="DH29" s="99">
        <f>IF(ISNA(VLOOKUP($A29,'[2]1516 Exp_Rev Access'!$F$7:$GB$306,92,FALSE)),"",VLOOKUP($A29,'[2]1516 Exp_Rev Access'!$F$7:$GB$306,92,FALSE))</f>
        <v>5058831.25</v>
      </c>
      <c r="DI29" s="99">
        <f>IF(ISNA(VLOOKUP($A29,'[2]1516 Exp_Rev Access'!$F$7:$GB$306,93,FALSE)),"",VLOOKUP($A29,'[2]1516 Exp_Rev Access'!$F$7:$GB$306,93,FALSE))</f>
        <v>0</v>
      </c>
      <c r="DJ29" s="99">
        <f>IF(ISNA(VLOOKUP($A29,'[2]1516 Exp_Rev Access'!$F$7:$GB$306,94,FALSE)),"",VLOOKUP($A29,'[2]1516 Exp_Rev Access'!$F$7:$GB$306,94,FALSE))</f>
        <v>0</v>
      </c>
      <c r="DK29" s="99">
        <f>IF(ISNA(VLOOKUP($A29,'[2]1516 Exp_Rev Access'!$F$7:$GB$306,95,FALSE)),"",VLOOKUP($A29,'[2]1516 Exp_Rev Access'!$F$7:$GB$306,95,FALSE))</f>
        <v>0</v>
      </c>
      <c r="DL29" s="99">
        <f>IF(ISNA(VLOOKUP($A29,'[2]1516 Exp_Rev Access'!$F$7:$GB$306,96,FALSE)),"",VLOOKUP($A29,'[2]1516 Exp_Rev Access'!$F$7:$GB$306,96,FALSE))</f>
        <v>0</v>
      </c>
      <c r="DM29" s="99">
        <f>IF(ISNA(VLOOKUP($A29,'[2]1516 Exp_Rev Access'!$F$7:$GB$306,97,FALSE)),"",VLOOKUP($A29,'[2]1516 Exp_Rev Access'!$F$7:$GB$306,97,FALSE))</f>
        <v>0</v>
      </c>
      <c r="DN29" s="99">
        <f>IF(ISNA(VLOOKUP($A29,'[2]1516 Exp_Rev Access'!$F$7:$GB$306,98,FALSE)),"",VLOOKUP($A29,'[2]1516 Exp_Rev Access'!$F$7:$GB$306,98,FALSE))</f>
        <v>0</v>
      </c>
      <c r="DO29" s="99">
        <f>IF(ISNA(VLOOKUP($A29,'[2]1516 Exp_Rev Access'!$F$7:$GB$306,99,FALSE)),"",VLOOKUP($A29,'[2]1516 Exp_Rev Access'!$F$7:$GB$306,99,FALSE))</f>
        <v>0</v>
      </c>
      <c r="DP29" s="99">
        <f>IF(ISNA(VLOOKUP($A29,'[2]1516 Exp_Rev Access'!$F$7:$GB$306,100,FALSE)),"",VLOOKUP($A29,'[2]1516 Exp_Rev Access'!$F$7:$GB$306,100,FALSE))</f>
        <v>0</v>
      </c>
      <c r="DQ29" s="99">
        <f>IF(ISNA(VLOOKUP($A29,'[2]1516 Exp_Rev Access'!$F$7:$GB$306,101,FALSE)),"",VLOOKUP($A29,'[2]1516 Exp_Rev Access'!$F$7:$GB$306,101,FALSE))</f>
        <v>0</v>
      </c>
      <c r="DR29" s="99">
        <f>IF(ISNA(VLOOKUP($A29,'[2]1516 Exp_Rev Access'!$F$7:$GB$306,102,FALSE)),"",VLOOKUP($A29,'[2]1516 Exp_Rev Access'!$F$7:$GB$306,102,FALSE))</f>
        <v>0</v>
      </c>
      <c r="DS29" s="99">
        <f>IF(ISNA(VLOOKUP($A29,'[2]1516 Exp_Rev Access'!$F$7:$GB$306,103,FALSE)),"",VLOOKUP($A29,'[2]1516 Exp_Rev Access'!$F$7:$GB$306,103,FALSE))</f>
        <v>0</v>
      </c>
      <c r="DT29" s="99">
        <f>IF(ISNA(VLOOKUP($A29,'[2]1516 Exp_Rev Access'!$F$7:$GB$306,104,FALSE)),"",VLOOKUP($A29,'[2]1516 Exp_Rev Access'!$F$7:$GB$306,104,FALSE))</f>
        <v>0</v>
      </c>
      <c r="DU29" s="99">
        <f>IF(ISNA(VLOOKUP($A29,'[2]1516 Exp_Rev Access'!$F$7:$GB$306,105,FALSE)),"",VLOOKUP($A29,'[2]1516 Exp_Rev Access'!$F$7:$GB$306,105,FALSE))</f>
        <v>0</v>
      </c>
      <c r="DV29" s="99">
        <f>IF(ISNA(VLOOKUP($A29,'[2]1516 Exp_Rev Access'!$F$7:$GB$306,106,FALSE)),"",VLOOKUP($A29,'[2]1516 Exp_Rev Access'!$F$7:$GB$306,106,FALSE))</f>
        <v>0</v>
      </c>
      <c r="DW29" s="99">
        <f>IF(ISNA(VLOOKUP($A29,'[2]1516 Exp_Rev Access'!$F$7:$GB$306,107,FALSE)),"",VLOOKUP($A29,'[2]1516 Exp_Rev Access'!$F$7:$GB$306,107,FALSE))</f>
        <v>0</v>
      </c>
      <c r="DX29" s="99">
        <f>IF(ISNA(VLOOKUP($A29,'[2]1516 Exp_Rev Access'!$F$7:$GB$306,108,FALSE)),"",VLOOKUP($A29,'[2]1516 Exp_Rev Access'!$F$7:$GB$306,108,FALSE))</f>
        <v>0</v>
      </c>
      <c r="DY29" s="99">
        <f>IF(ISNA(VLOOKUP($A29,'[2]1516 Exp_Rev Access'!$F$7:$GB$306,109,FALSE)),"",VLOOKUP($A29,'[2]1516 Exp_Rev Access'!$F$7:$GB$306,109,FALSE))</f>
        <v>0</v>
      </c>
      <c r="DZ29" s="99">
        <f>IF(ISNA(VLOOKUP($A29,'[2]1516 Exp_Rev Access'!$F$7:$GB$306,110,FALSE)),"",VLOOKUP($A29,'[2]1516 Exp_Rev Access'!$F$7:$GB$306,110,FALSE))</f>
        <v>0</v>
      </c>
      <c r="EA29" s="99">
        <f>IF(ISNA(VLOOKUP($A29,'[2]1516 Exp_Rev Access'!$F$7:$GB$306,111,FALSE)),"",VLOOKUP($A29,'[2]1516 Exp_Rev Access'!$F$7:$GB$306,111,FALSE))</f>
        <v>0</v>
      </c>
      <c r="EB29" s="99">
        <f>IF(ISNA(VLOOKUP($A29,'[2]1516 Exp_Rev Access'!$F$7:$GB$306,112,FALSE)),"",VLOOKUP($A29,'[2]1516 Exp_Rev Access'!$F$7:$GB$306,112,FALSE))</f>
        <v>0</v>
      </c>
      <c r="EC29" s="99">
        <f>IF(ISNA(VLOOKUP($A29,'[2]1516 Exp_Rev Access'!$F$7:$GB$306,113,FALSE)),"",VLOOKUP($A29,'[2]1516 Exp_Rev Access'!$F$7:$GB$306,113,FALSE))</f>
        <v>0</v>
      </c>
      <c r="ED29" s="99">
        <f>IF(ISNA(VLOOKUP($A29,'[2]1516 Exp_Rev Access'!$F$7:$GB$306,114,FALSE)),"",VLOOKUP($A29,'[2]1516 Exp_Rev Access'!$F$7:$GB$306,114,FALSE))</f>
        <v>0</v>
      </c>
      <c r="EE29" s="99">
        <f>IF(ISNA(VLOOKUP($A29,'[2]1516 Exp_Rev Access'!$F$7:$GB$306,115,FALSE)),"",VLOOKUP($A29,'[2]1516 Exp_Rev Access'!$F$7:$GB$306,115,FALSE))</f>
        <v>0</v>
      </c>
      <c r="EF29" s="99">
        <f>IF(ISNA(VLOOKUP($A29,'[2]1516 Exp_Rev Access'!$F$7:$GB$306,116,FALSE)),"",VLOOKUP($A29,'[2]1516 Exp_Rev Access'!$F$7:$GB$306,116,FALSE))</f>
        <v>0</v>
      </c>
      <c r="EG29" s="99">
        <f>IF(ISNA(VLOOKUP($A29,'[2]1516 Exp_Rev Access'!$F$7:$GB$306,117,FALSE)),"",VLOOKUP($A29,'[2]1516 Exp_Rev Access'!$F$7:$GB$306,117,FALSE))</f>
        <v>0</v>
      </c>
      <c r="EH29" s="99">
        <f>IF(ISNA(VLOOKUP($A29,'[2]1516 Exp_Rev Access'!$F$7:$GB$306,118,FALSE)),"",VLOOKUP($A29,'[2]1516 Exp_Rev Access'!$F$7:$GB$306,118,FALSE))</f>
        <v>0</v>
      </c>
      <c r="EI29" s="99">
        <f>IF(ISNA(VLOOKUP($A29,'[2]1516 Exp_Rev Access'!$F$7:$GB$306,119,FALSE)),"",VLOOKUP($A29,'[2]1516 Exp_Rev Access'!$F$7:$GB$306,119,FALSE))</f>
        <v>0</v>
      </c>
      <c r="EJ29" s="99">
        <f>IF(ISNA(VLOOKUP($A29,'[2]1516 Exp_Rev Access'!$F$7:$GB$306,120,FALSE)),"",VLOOKUP($A29,'[2]1516 Exp_Rev Access'!$F$7:$GB$306,120,FALSE))</f>
        <v>0</v>
      </c>
      <c r="EK29" s="99">
        <f>IF(ISNA(VLOOKUP($A29,'[2]1516 Exp_Rev Access'!$F$7:$GB$306,121,FALSE)),"",VLOOKUP($A29,'[2]1516 Exp_Rev Access'!$F$7:$GB$306,121,FALSE))</f>
        <v>0</v>
      </c>
      <c r="EL29" s="99">
        <f>IF(ISNA(VLOOKUP($A29,'[2]1516 Exp_Rev Access'!$F$7:$GB$306,122,FALSE)),"",VLOOKUP($A29,'[2]1516 Exp_Rev Access'!$F$7:$GB$306,122,FALSE))</f>
        <v>0</v>
      </c>
      <c r="EM29" s="99">
        <f>IF(ISNA(VLOOKUP($A29,'[2]1516 Exp_Rev Access'!$F$7:$GB$306,123,FALSE)),"",VLOOKUP($A29,'[2]1516 Exp_Rev Access'!$F$7:$GB$306,123,FALSE))</f>
        <v>135924.1</v>
      </c>
      <c r="EN29" s="99">
        <f>IF(ISNA(VLOOKUP($A29,'[2]1516 Exp_Rev Access'!$F$7:$GB$306,124,FALSE)),"",VLOOKUP($A29,'[2]1516 Exp_Rev Access'!$F$7:$GB$306,124,FALSE))</f>
        <v>0</v>
      </c>
      <c r="EO29" s="99">
        <f>IF(ISNA(VLOOKUP($A29,'[2]1516 Exp_Rev Access'!$F$7:$GB$306,125,FALSE)),"",VLOOKUP($A29,'[2]1516 Exp_Rev Access'!$F$7:$GB$306,125,FALSE))</f>
        <v>0</v>
      </c>
      <c r="EP29" s="99">
        <f>IF(ISNA(VLOOKUP($A29,'[2]1516 Exp_Rev Access'!$F$7:$GB$306,126,FALSE)),"",VLOOKUP($A29,'[2]1516 Exp_Rev Access'!$F$7:$GB$306,126,FALSE))</f>
        <v>0</v>
      </c>
      <c r="EQ29" s="99">
        <f>IF(ISNA(VLOOKUP($A29,'[2]1516 Exp_Rev Access'!$F$7:$GB$306,127,FALSE)),"",VLOOKUP($A29,'[2]1516 Exp_Rev Access'!$F$7:$GB$306,127,FALSE))</f>
        <v>0</v>
      </c>
      <c r="ER29" s="99">
        <f>IF(ISNA(VLOOKUP($A29,'[2]1516 Exp_Rev Access'!$F$7:$GB$306,128,FALSE)),"",VLOOKUP($A29,'[2]1516 Exp_Rev Access'!$F$7:$GB$306,128,FALSE))</f>
        <v>0</v>
      </c>
      <c r="ES29" s="99">
        <f>IF(ISNA(VLOOKUP($A29,'[2]1516 Exp_Rev Access'!$F$7:$GB$306,129,FALSE)),"",VLOOKUP($A29,'[2]1516 Exp_Rev Access'!$F$7:$GB$306,129,FALSE))</f>
        <v>0</v>
      </c>
      <c r="ET29" s="99">
        <f>IF(ISNA(VLOOKUP($A29,'[2]1516 Exp_Rev Access'!$F$7:$GB$306,130,FALSE)),"",VLOOKUP($A29,'[2]1516 Exp_Rev Access'!$F$7:$GB$306,130,FALSE))</f>
        <v>0</v>
      </c>
      <c r="EU29" s="99">
        <f>IF(ISNA(VLOOKUP($A29,'[2]1516 Exp_Rev Access'!$F$7:$GB$306,131,FALSE)),"",VLOOKUP($A29,'[2]1516 Exp_Rev Access'!$F$7:$GB$306,131,FALSE))</f>
        <v>143434.10999999999</v>
      </c>
      <c r="EV29" s="99">
        <f>IF(ISNA(VLOOKUP($A29,'[2]1516 Exp_Rev Access'!$F$7:$GB$306,132,FALSE)),"",VLOOKUP($A29,'[2]1516 Exp_Rev Access'!$F$7:$GB$306,132,FALSE))</f>
        <v>0</v>
      </c>
      <c r="EW29" s="99">
        <f>IF(ISNA(VLOOKUP($A29,'[2]1516 Exp_Rev Access'!$F$7:$GB$306,133,FALSE)),"",VLOOKUP($A29,'[2]1516 Exp_Rev Access'!$F$7:$GB$306,133,FALSE))</f>
        <v>0</v>
      </c>
      <c r="EX29" s="99">
        <f>IF(ISNA(VLOOKUP($A29,'[2]1516 Exp_Rev Access'!$F$7:$GB$306,134,FALSE)),"",VLOOKUP($A29,'[2]1516 Exp_Rev Access'!$F$7:$GB$306,134,FALSE))</f>
        <v>0</v>
      </c>
      <c r="EY29" s="99">
        <f>IF(ISNA(VLOOKUP($A29,'[2]1516 Exp_Rev Access'!$F$7:$GB$306,135,FALSE)),"",VLOOKUP($A29,'[2]1516 Exp_Rev Access'!$F$7:$GB$306,135,FALSE))</f>
        <v>0</v>
      </c>
      <c r="EZ29" s="99">
        <f>IF(ISNA(VLOOKUP($A29,'[2]1516 Exp_Rev Access'!$F$7:$GB$306,136,FALSE)),"",VLOOKUP($A29,'[2]1516 Exp_Rev Access'!$F$7:$GB$306,136,FALSE))</f>
        <v>0</v>
      </c>
      <c r="FA29" s="99">
        <f>IF(ISNA(VLOOKUP($A29,'[2]1516 Exp_Rev Access'!$F$7:$GB$306,137,FALSE)),"",VLOOKUP($A29,'[2]1516 Exp_Rev Access'!$F$7:$GB$306,137,FALSE))</f>
        <v>0</v>
      </c>
      <c r="FB29" s="99">
        <f>IF(ISNA(VLOOKUP($A29,'[2]1516 Exp_Rev Access'!$F$7:$GB$306,138,FALSE)),"",VLOOKUP($A29,'[2]1516 Exp_Rev Access'!$F$7:$GB$306,138,FALSE))</f>
        <v>0</v>
      </c>
      <c r="FC29" s="99">
        <f>IF(ISNA(VLOOKUP($A29,'[2]1516 Exp_Rev Access'!$F$7:$GB$306,139,FALSE)),"",VLOOKUP($A29,'[2]1516 Exp_Rev Access'!$F$7:$GB$306,139,FALSE))</f>
        <v>0</v>
      </c>
      <c r="FD29" s="99">
        <f>IF(ISNA(VLOOKUP($A29,'[2]1516 Exp_Rev Access'!$F$7:$FS$306,140,FALSE)),"",VLOOKUP($A29,'[2]1516 Exp_Rev Access'!$F$7:$FS$306,140,FALSE))</f>
        <v>0</v>
      </c>
      <c r="FE29" s="99">
        <f>IF(ISNA(VLOOKUP($A29,'[2]1516 Exp_Rev Access'!$F$7:$FS$306,141,FALSE)),"",VLOOKUP($A29,'[2]1516 Exp_Rev Access'!$F$7:$FS$306,141,FALSE))</f>
        <v>0</v>
      </c>
      <c r="FF29" s="99">
        <f>IF(ISNA(VLOOKUP($A29,'[2]1516 Exp_Rev Access'!$F$7:$FS$306,142,FALSE)),"",VLOOKUP($A29,'[2]1516 Exp_Rev Access'!$F$7:$FS$306,142,FALSE))</f>
        <v>0</v>
      </c>
      <c r="FG29" s="99">
        <f>IF(ISNA(VLOOKUP($A29,'[2]1516 Exp_Rev Access'!$F$7:$FS$306,143,FALSE)),"",VLOOKUP($A29,'[2]1516 Exp_Rev Access'!$F$7:$FS$306,143,FALSE))</f>
        <v>0</v>
      </c>
      <c r="FH29" s="99">
        <f>IF(ISNA(VLOOKUP($A29,'[2]1516 Exp_Rev Access'!$F$7:$FS$306,144,FALSE)),"",VLOOKUP($A29,'[2]1516 Exp_Rev Access'!$F$7:$FS$306,144,FALSE))</f>
        <v>0</v>
      </c>
      <c r="FI29" s="99">
        <f>IF(ISNA(VLOOKUP($A29,'[2]1516 Exp_Rev Access'!$F$7:$FS$306,145,FALSE)),"",VLOOKUP($A29,'[2]1516 Exp_Rev Access'!$F$7:$FS$306,145,FALSE))</f>
        <v>0</v>
      </c>
      <c r="FJ29" s="99">
        <f>IF(ISNA(VLOOKUP($A29,'[2]1516 Exp_Rev Access'!$F$7:$FS$306,146,FALSE)),"",VLOOKUP($A29,'[2]1516 Exp_Rev Access'!$F$7:$FS$306,146,FALSE))</f>
        <v>0</v>
      </c>
      <c r="FK29" s="99">
        <f>IF(ISNA(VLOOKUP($A29,'[2]1516 Exp_Rev Access'!$F$7:$FS$306,147,FALSE)),"",VLOOKUP($A29,'[2]1516 Exp_Rev Access'!$F$7:$FS$306,147,FALSE))</f>
        <v>0</v>
      </c>
      <c r="FL29" s="99">
        <f>IF(ISNA(VLOOKUP($A29,'[2]1516 Exp_Rev Access'!$F$7:$FS$306,148,FALSE)),"",VLOOKUP($A29,'[2]1516 Exp_Rev Access'!$F$7:$FS$306,148,FALSE))</f>
        <v>0</v>
      </c>
      <c r="FM29" s="99">
        <f>IF(ISNA(VLOOKUP($A29,'[2]1516 Exp_Rev Access'!$F$7:$FS$306,149,FALSE)),"",VLOOKUP($A29,'[2]1516 Exp_Rev Access'!$F$7:$FS$306,149,FALSE))</f>
        <v>0</v>
      </c>
      <c r="FN29" s="99">
        <f>IF(ISNA(VLOOKUP($A29,'[2]1516 Exp_Rev Access'!$F$7:$FS$306,150,FALSE)),"",VLOOKUP($A29,'[2]1516 Exp_Rev Access'!$F$7:$FS$306,150,FALSE))</f>
        <v>0</v>
      </c>
      <c r="FO29" s="99">
        <f>IF(ISNA(VLOOKUP($A29,'[2]1516 Exp_Rev Access'!$F$7:$FS$306,151,FALSE)),"",VLOOKUP($A29,'[2]1516 Exp_Rev Access'!$F$7:$FS$306,151,FALSE))</f>
        <v>0</v>
      </c>
      <c r="FP29" s="99">
        <f>IF(ISNA(VLOOKUP($A29,'[2]1516 Exp_Rev Access'!$F$7:$FS$306,152,FALSE)),"",VLOOKUP($A29,'[2]1516 Exp_Rev Access'!$F$7:$FS$306,152,FALSE))</f>
        <v>0</v>
      </c>
      <c r="FQ29" s="99">
        <f>IF(ISNA(VLOOKUP($A29,'[2]1516 Exp_Rev Access'!$F$7:$FS$306,153,FALSE)),"",VLOOKUP($A29,'[2]1516 Exp_Rev Access'!$F$7:$FS$306,153,FALSE))</f>
        <v>349246.12</v>
      </c>
      <c r="FR29" s="101">
        <f t="shared" si="64"/>
        <v>15146298.909999998</v>
      </c>
      <c r="FS29" s="72">
        <f t="shared" si="65"/>
        <v>7.6725968986060239E-2</v>
      </c>
      <c r="FT29" s="94">
        <f t="shared" si="66"/>
        <v>837.23117262010692</v>
      </c>
      <c r="FU29" s="99">
        <f>IF(ISNA(VLOOKUP($A29,'[2]1516 Exp_Rev Access'!$F$7:$GB$306,154,FALSE)),"",VLOOKUP($A29,'[2]1516 Exp_Rev Access'!$F$7:$GB$306,154,FALSE))</f>
        <v>352324.25</v>
      </c>
      <c r="FV29" s="99">
        <f>IF(ISNA(VLOOKUP($A29,'[2]1516 Exp_Rev Access'!$F$7:$GB$306,155,FALSE)),"",VLOOKUP($A29,'[2]1516 Exp_Rev Access'!$F$7:$GB$306,155,FALSE))</f>
        <v>0</v>
      </c>
      <c r="FW29" s="99">
        <f>IF(ISNA(VLOOKUP($A29,'[2]1516 Exp_Rev Access'!$F$7:$GB$306,156,FALSE)),"",VLOOKUP($A29,'[2]1516 Exp_Rev Access'!$F$7:$GB$306,156,FALSE))</f>
        <v>0</v>
      </c>
      <c r="FX29" s="99">
        <f>IF(ISNA(VLOOKUP($A29,'[2]1516 Exp_Rev Access'!$F$7:$GB$306,157,FALSE)),"",VLOOKUP($A29,'[2]1516 Exp_Rev Access'!$F$7:$GB$306,157,FALSE))</f>
        <v>37758</v>
      </c>
      <c r="FY29" s="99">
        <f>IF(ISNA(VLOOKUP($A29,'[2]1516 Exp_Rev Access'!$F$7:$GB$306,158,FALSE)),"",VLOOKUP($A29,'[2]1516 Exp_Rev Access'!$F$7:$GB$306,158,FALSE))</f>
        <v>0</v>
      </c>
      <c r="FZ29" s="99">
        <f>IF(ISNA(VLOOKUP($A29,'[2]1516 Exp_Rev Access'!$F$7:$GB$306,159,FALSE)),"",VLOOKUP($A29,'[2]1516 Exp_Rev Access'!$F$7:$GB$306,159,FALSE))</f>
        <v>0</v>
      </c>
      <c r="GA29" s="99">
        <f>IF(ISNA(VLOOKUP($A29,'[2]1516 Exp_Rev Access'!$F$7:$GB$306,160,FALSE)),"",VLOOKUP($A29,'[2]1516 Exp_Rev Access'!$F$7:$GB$306,160,FALSE))</f>
        <v>0</v>
      </c>
      <c r="GB29" s="99">
        <f>IF(ISNA(VLOOKUP($A29,'[2]1516 Exp_Rev Access'!$F$7:$GB$306,161,FALSE)),"",VLOOKUP($A29,'[2]1516 Exp_Rev Access'!$F$7:$GB$306,161,FALSE))</f>
        <v>0</v>
      </c>
      <c r="GC29" s="99">
        <f>IF(ISNA(VLOOKUP($A29,'[2]1516 Exp_Rev Access'!$F$7:$GB$306,162,FALSE)),"",VLOOKUP($A29,'[2]1516 Exp_Rev Access'!$F$7:$GB$306,162,FALSE))</f>
        <v>0</v>
      </c>
      <c r="GD29" s="99">
        <f>IF(ISNA(VLOOKUP($A29,'[2]1516 Exp_Rev Access'!$F$7:$GB$306,163,FALSE)),"",VLOOKUP($A29,'[2]1516 Exp_Rev Access'!$F$7:$GB$306,163,FALSE))</f>
        <v>0</v>
      </c>
      <c r="GE29" s="99">
        <f>IF(ISNA(VLOOKUP($A29,'[2]1516 Exp_Rev Access'!$F$7:$GB$306,164,FALSE)),"",VLOOKUP($A29,'[2]1516 Exp_Rev Access'!$F$7:$GB$306,164,FALSE))</f>
        <v>69487.66</v>
      </c>
      <c r="GF29" s="99">
        <f>IF(ISNA(VLOOKUP($A29,'[2]1516 Exp_Rev Access'!$F$7:$GB$306,165,FALSE)),"",VLOOKUP($A29,'[2]1516 Exp_Rev Access'!$F$7:$GB$306,165,FALSE))</f>
        <v>0</v>
      </c>
      <c r="GG29" s="99">
        <f>IF(ISNA(VLOOKUP($A29,'[2]1516 Exp_Rev Access'!$F$7:$GB$306,166,FALSE)),"",VLOOKUP($A29,'[2]1516 Exp_Rev Access'!$F$7:$GB$306,166,FALSE))</f>
        <v>0</v>
      </c>
      <c r="GH29" s="99">
        <f>IF(ISNA(VLOOKUP($A29,'[2]1516 Exp_Rev Access'!$F$7:$GB$306,167,FALSE)),"",VLOOKUP($A29,'[2]1516 Exp_Rev Access'!$F$7:$GB$306,167,FALSE))</f>
        <v>0</v>
      </c>
      <c r="GI29" s="99">
        <f>IF(ISNA(VLOOKUP($A29,'[2]1516 Exp_Rev Access'!$F$7:$GB$306,168,FALSE)),"",VLOOKUP($A29,'[2]1516 Exp_Rev Access'!$F$7:$GB$306,168,FALSE))</f>
        <v>0</v>
      </c>
      <c r="GJ29" s="99">
        <f>IF(ISNA(VLOOKUP($A29,'[2]1516 Exp_Rev Access'!$F$7:$GB$306,169,FALSE)),"",VLOOKUP($A29,'[2]1516 Exp_Rev Access'!$F$7:$GB$306,169,FALSE))</f>
        <v>23580</v>
      </c>
      <c r="GK29" s="99">
        <f>IF(ISNA(VLOOKUP($A29,'[2]1516 Exp_Rev Access'!$F$7:$GB$306,170,FALSE)),"",VLOOKUP($A29,'[2]1516 Exp_Rev Access'!$F$7:$GB$306,170,FALSE))</f>
        <v>0</v>
      </c>
      <c r="GL29" s="99">
        <f>IF(ISNA(VLOOKUP($A29,'[2]1516 Exp_Rev Access'!$F$7:$GB$306,171,FALSE)),"",VLOOKUP($A29,'[2]1516 Exp_Rev Access'!$F$7:$GB$306,171,FALSE))</f>
        <v>0</v>
      </c>
      <c r="GM29" s="99">
        <f>IF(ISNA(VLOOKUP($A29,'[2]1516 Exp_Rev Access'!$F$7:$GB$306,172,FALSE)),"",VLOOKUP($A29,'[2]1516 Exp_Rev Access'!$F$7:$GB$306,172,FALSE))</f>
        <v>0</v>
      </c>
      <c r="GN29" s="99">
        <f>IF(ISNA(VLOOKUP($A29,'[2]1516 Exp_Rev Access'!$F$7:$GB$306,173,FALSE)),"",VLOOKUP($A29,'[2]1516 Exp_Rev Access'!$F$7:$GB$306,173,FALSE))</f>
        <v>0</v>
      </c>
      <c r="GO29" s="99">
        <f>IF(ISNA(VLOOKUP($A29,'[2]1516 Exp_Rev Access'!$F$7:$GB$306,174,FALSE)),"",VLOOKUP($A29,'[2]1516 Exp_Rev Access'!$F$7:$GB$306,174,FALSE))</f>
        <v>0</v>
      </c>
      <c r="GP29" s="99">
        <f>IF(ISNA(VLOOKUP($A29,'[2]1516 Exp_Rev Access'!$F$7:$GB$306,175,FALSE)),"",VLOOKUP($A29,'[2]1516 Exp_Rev Access'!$F$7:$GB$306,175,FALSE))</f>
        <v>0</v>
      </c>
      <c r="GQ29" s="99">
        <f>IF(ISNA(VLOOKUP($A29,'[2]1516 Exp_Rev Access'!$F$7:$GB$306,176,FALSE)),"",VLOOKUP($A29,'[2]1516 Exp_Rev Access'!$F$7:$GB$306,176,FALSE))</f>
        <v>0</v>
      </c>
      <c r="GR29" s="99">
        <f>IF(ISNA(VLOOKUP($A29,'[2]1516 Exp_Rev Access'!$F$7:$GB$306,177,FALSE)),"",VLOOKUP($A29,'[2]1516 Exp_Rev Access'!$F$7:$GB$306,177,FALSE))</f>
        <v>0</v>
      </c>
      <c r="GS29" s="99">
        <f>IF(ISNA(VLOOKUP($A29,'[2]1516 Exp_Rev Access'!$F$7:$GB$306,178,FALSE)),"",VLOOKUP($A29,'[2]1516 Exp_Rev Access'!$F$7:$GB$306,178,FALSE))</f>
        <v>0</v>
      </c>
      <c r="GT29" s="101">
        <f t="shared" si="67"/>
        <v>483149.91000000003</v>
      </c>
      <c r="GU29" s="72">
        <f t="shared" si="68"/>
        <v>2.44747216666925E-3</v>
      </c>
      <c r="GV29" s="84">
        <f t="shared" si="69"/>
        <v>26.706733315129007</v>
      </c>
    </row>
    <row r="30" spans="1:207" customFormat="1" ht="12" customHeight="1" x14ac:dyDescent="0.2">
      <c r="A30" s="96" t="s">
        <v>210</v>
      </c>
      <c r="B30" s="69" t="s">
        <v>211</v>
      </c>
      <c r="C30" s="80">
        <f>IF(ISNA(VLOOKUP($A30,'[2]1516 enrollment_Rev_Exp by size'!$A$6:$G$320,3,FALSE)),"",VLOOKUP($A30,'[2]1516 enrollment_Rev_Exp by size'!$A$6:$G$320,3,FALSE))</f>
        <v>17375.98</v>
      </c>
      <c r="D30" s="97">
        <v>194605174.66999999</v>
      </c>
      <c r="E30" s="80">
        <f t="shared" si="47"/>
        <v>194605174.66999999</v>
      </c>
      <c r="F30" s="80">
        <f t="shared" si="48"/>
        <v>0</v>
      </c>
      <c r="G30" s="98">
        <f>IF(ISNA(VLOOKUP($A30,'[2]1516 Exp_Rev Access'!$F$7:$FS$306,2,FALSE)),"",VLOOKUP($A30,'[2]1516 Exp_Rev Access'!$F$7:$FS$306,2,FALSE))</f>
        <v>22045333.579999998</v>
      </c>
      <c r="H30" s="98">
        <f>IF(ISNA(VLOOKUP($A30,'[2]1516 Exp_Rev Access'!$F$7:$FS$306,3,FALSE)),"",VLOOKUP($A30,'[2]1516 Exp_Rev Access'!$F$7:$FS$306,3,FALSE))</f>
        <v>0</v>
      </c>
      <c r="I30" s="98">
        <f>IF(ISNA(VLOOKUP($A30,'[2]1516 Exp_Rev Access'!$F$7:$FS$306,4,FALSE)),"",VLOOKUP($A30,'[2]1516 Exp_Rev Access'!$F$7:$FS$306,4,FALSE))</f>
        <v>0</v>
      </c>
      <c r="J30" s="98">
        <f>IF(ISNA(VLOOKUP($A30,'[2]1516 Exp_Rev Access'!$F$7:$FS$306,5,FALSE)),"",VLOOKUP($A30,'[2]1516 Exp_Rev Access'!$F$7:$FS$306,5,FALSE))</f>
        <v>0</v>
      </c>
      <c r="K30" s="98">
        <f>IF(ISNA(VLOOKUP($A30,'[2]1516 Exp_Rev Access'!$F$7:$FS$306,6,FALSE)),"",VLOOKUP($A30,'[2]1516 Exp_Rev Access'!$F$7:$FS$306,6,FALSE))</f>
        <v>0</v>
      </c>
      <c r="L30" s="98">
        <f>IF(ISNA(VLOOKUP($A30,'[2]1516 Exp_Rev Access'!$F$7:$FS$306,7,FALSE)),"",VLOOKUP($A30,'[2]1516 Exp_Rev Access'!$F$7:$FS$306,7,FALSE))</f>
        <v>3453</v>
      </c>
      <c r="M30" s="90">
        <f t="shared" si="49"/>
        <v>22048786.579999998</v>
      </c>
      <c r="N30" s="72">
        <f t="shared" si="50"/>
        <v>0.11330010426181644</v>
      </c>
      <c r="O30" s="73">
        <f t="shared" si="51"/>
        <v>1268.9233401511742</v>
      </c>
      <c r="P30" s="99">
        <f>IF(ISNA(VLOOKUP($A30,'[2]1516 Exp_Rev Access'!$F$7:$FS$306,8,FALSE)),"",VLOOKUP($A30,'[2]1516 Exp_Rev Access'!$F$7:$FS$306,8,FALSE))</f>
        <v>350</v>
      </c>
      <c r="Q30" s="99">
        <f>IF(ISNA(VLOOKUP($A30,'[2]1516 Exp_Rev Access'!$F$7:$FS$306,9,FALSE)),"",VLOOKUP($A30,'[2]1516 Exp_Rev Access'!$F$7:$FS$306,9,FALSE))</f>
        <v>0</v>
      </c>
      <c r="R30" s="99">
        <f>IF(ISNA(VLOOKUP($A30,'[2]1516 Exp_Rev Access'!$F$7:$FS$306,10,FALSE)),"",VLOOKUP($A30,'[2]1516 Exp_Rev Access'!$F$7:$FS$306,10,FALSE))</f>
        <v>0</v>
      </c>
      <c r="S30" s="99">
        <f>IF(ISNA(VLOOKUP($A30,'[2]1516 Exp_Rev Access'!$F$7:$FS$306,11,FALSE)),"",VLOOKUP($A30,'[2]1516 Exp_Rev Access'!$F$7:$FS$306,11,FALSE))</f>
        <v>0</v>
      </c>
      <c r="T30" s="99">
        <f>IF(ISNA(VLOOKUP($A30,'[2]1516 Exp_Rev Access'!$F$7:$FS$306,12,FALSE)),"",VLOOKUP($A30,'[2]1516 Exp_Rev Access'!$F$7:$FS$306,12,FALSE))</f>
        <v>0</v>
      </c>
      <c r="U30" s="99">
        <f>IF(ISNA(VLOOKUP($A30,'[2]1516 Exp_Rev Access'!$F$7:$FS$306,13,FALSE)),"",VLOOKUP($A30,'[2]1516 Exp_Rev Access'!$F$7:$FS$306,13,FALSE))</f>
        <v>0</v>
      </c>
      <c r="V30" s="99">
        <f>IF(ISNA(VLOOKUP($A30,'[2]1516 Exp_Rev Access'!$F$7:$FS$306,14,FALSE)),"",VLOOKUP($A30,'[2]1516 Exp_Rev Access'!$F$7:$FS$306,14,FALSE))</f>
        <v>0</v>
      </c>
      <c r="W30" s="99">
        <f>IF(ISNA(VLOOKUP($A30,'[2]1516 Exp_Rev Access'!$F$7:$FS$306,15,FALSE)),"",VLOOKUP($A30,'[2]1516 Exp_Rev Access'!$F$7:$FS$306,15,FALSE))</f>
        <v>0</v>
      </c>
      <c r="X30" s="99">
        <f>IF(ISNA(VLOOKUP($A30,'[2]1516 Exp_Rev Access'!$F$7:$FS$306,16,FALSE)),"",VLOOKUP($A30,'[2]1516 Exp_Rev Access'!$F$7:$FS$306,16,FALSE))</f>
        <v>71338.38</v>
      </c>
      <c r="Y30" s="99">
        <f>IF(ISNA(VLOOKUP($A30,'[2]1516 Exp_Rev Access'!$F$7:$FS$306,17,FALSE)),"",VLOOKUP($A30,'[2]1516 Exp_Rev Access'!$F$7:$FS$306,17,FALSE))</f>
        <v>0</v>
      </c>
      <c r="Z30" s="99">
        <f>IF(ISNA(VLOOKUP($A30,'[2]1516 Exp_Rev Access'!$F$7:$FS$306,18,FALSE)),"",VLOOKUP($A30,'[2]1516 Exp_Rev Access'!$F$7:$FS$306,18,FALSE))</f>
        <v>0</v>
      </c>
      <c r="AA30" s="99">
        <f>IF(ISNA(VLOOKUP($A30,'[2]1516 Exp_Rev Access'!$F$7:$FS$306,19,FALSE)),"",VLOOKUP($A30,'[2]1516 Exp_Rev Access'!$F$7:$FS$306,19,FALSE))</f>
        <v>0</v>
      </c>
      <c r="AB30" s="99">
        <f>IF(ISNA(VLOOKUP($A30,'[2]1516 Exp_Rev Access'!$F$7:$FS$306,20,FALSE)),"",VLOOKUP($A30,'[2]1516 Exp_Rev Access'!$F$7:$FS$306,20,FALSE))</f>
        <v>0</v>
      </c>
      <c r="AC30" s="99">
        <f>IF(ISNA(VLOOKUP($A30,'[2]1516 Exp_Rev Access'!$F$7:$FS$306,21,FALSE)),"",VLOOKUP($A30,'[2]1516 Exp_Rev Access'!$F$7:$FS$306,21,FALSE))</f>
        <v>943167.09</v>
      </c>
      <c r="AD30" s="99">
        <f>IF(ISNA(VLOOKUP($A30,'[2]1516 Exp_Rev Access'!$F$7:$FS$306,22,FALSE)),"",VLOOKUP($A30,'[2]1516 Exp_Rev Access'!$F$7:$FS$306,22,FALSE))</f>
        <v>97920.8</v>
      </c>
      <c r="AE30" s="99">
        <f>IF(ISNA(VLOOKUP($A30,'[2]1516 Exp_Rev Access'!$F$7:$FS$306,23,FALSE)),"",VLOOKUP($A30,'[2]1516 Exp_Rev Access'!$F$7:$FS$306,23,FALSE))</f>
        <v>9005</v>
      </c>
      <c r="AF30" s="99">
        <f>IF(ISNA(VLOOKUP($A30,'[2]1516 Exp_Rev Access'!$F$7:$FS$306,24,FALSE)),"",VLOOKUP($A30,'[2]1516 Exp_Rev Access'!$F$7:$FS$306,24,FALSE))</f>
        <v>0</v>
      </c>
      <c r="AG30" s="99">
        <f>IF(ISNA(VLOOKUP($A30,'[2]1516 Exp_Rev Access'!$F$7:$FS$306,25,FALSE)),"",VLOOKUP($A30,'[2]1516 Exp_Rev Access'!$F$7:$FS$306,25,FALSE))</f>
        <v>18182.3</v>
      </c>
      <c r="AH30" s="99">
        <f>IF(ISNA(VLOOKUP($A30,'[2]1516 Exp_Rev Access'!$F$7:$FS$306,26,FALSE)),"",VLOOKUP($A30,'[2]1516 Exp_Rev Access'!$F$7:$FS$306,26,FALSE))</f>
        <v>44345.38</v>
      </c>
      <c r="AI30" s="99">
        <f>IF(ISNA(VLOOKUP($A30,'[2]1516 Exp_Rev Access'!$F$7:$FS$306,27,FALSE)),"",VLOOKUP($A30,'[2]1516 Exp_Rev Access'!$F$7:$FS$306,27,FALSE))</f>
        <v>199698.91</v>
      </c>
      <c r="AJ30" s="99">
        <f>IF(ISNA(VLOOKUP($A30,'[2]1516 Exp_Rev Access'!$F$7:$FS$306,28,FALSE)),"",VLOOKUP($A30,'[2]1516 Exp_Rev Access'!$F$7:$FS$306,28,FALSE))</f>
        <v>372906.59</v>
      </c>
      <c r="AK30" s="99">
        <f>IF(ISNA(VLOOKUP($A30,'[2]1516 Exp_Rev Access'!$F$7:$FS$306,29,FALSE)),"",VLOOKUP($A30,'[2]1516 Exp_Rev Access'!$F$7:$FS$306,29,FALSE))</f>
        <v>49719.34</v>
      </c>
      <c r="AL30" s="100">
        <f t="shared" si="52"/>
        <v>1806633.79</v>
      </c>
      <c r="AM30" s="72">
        <f t="shared" si="53"/>
        <v>9.2835855627353345E-3</v>
      </c>
      <c r="AN30" s="94">
        <f t="shared" si="54"/>
        <v>103.97305878574906</v>
      </c>
      <c r="AO30" s="99">
        <f>IF(ISNA(VLOOKUP($A30,'[2]1516 Exp_Rev Access'!$F$7:$GB$306,30,FALSE)),"",VLOOKUP($A30,'[2]1516 Exp_Rev Access'!$F$7:$FS$306,30,FALSE))</f>
        <v>100983280.95</v>
      </c>
      <c r="AP30" s="99">
        <f>IF(ISNA(VLOOKUP($A30,'[2]1516 Exp_Rev Access'!$F$7:$GB$306,31,FALSE)),"",VLOOKUP($A30,'[2]1516 Exp_Rev Access'!$F$7:$FS$306,31,FALSE))</f>
        <v>3505300.93</v>
      </c>
      <c r="AQ30" s="99">
        <f>IF(ISNA(VLOOKUP($A30,'[2]1516 Exp_Rev Access'!$F$7:$GB$306,32,FALSE)),"",VLOOKUP($A30,'[2]1516 Exp_Rev Access'!$F$7:$FS$306,32,FALSE))</f>
        <v>15631525.560000001</v>
      </c>
      <c r="AR30" s="99">
        <f>IF(ISNA(VLOOKUP($A30,'[2]1516 Exp_Rev Access'!$F$7:$GB$306,33,FALSE)),"",VLOOKUP($A30,'[2]1516 Exp_Rev Access'!$F$7:$FS$306,33,FALSE))</f>
        <v>0</v>
      </c>
      <c r="AS30" s="99">
        <f>IF(ISNA(VLOOKUP($A30,'[2]1516 Exp_Rev Access'!$F$7:$GB$306,34,FALSE)),"",VLOOKUP($A30,'[2]1516 Exp_Rev Access'!$F$7:$FS$306,34,FALSE))</f>
        <v>0</v>
      </c>
      <c r="AT30" s="101">
        <f t="shared" si="55"/>
        <v>120120107.44000001</v>
      </c>
      <c r="AU30" s="72">
        <f t="shared" si="56"/>
        <v>0.61725032565908189</v>
      </c>
      <c r="AV30" s="94">
        <f t="shared" si="57"/>
        <v>6912.9975656049337</v>
      </c>
      <c r="AW30" s="99">
        <f>IF(ISNA(VLOOKUP($A30,'[2]1516 Exp_Rev Access'!$F$7:$GB$306,35,FALSE)),"",VLOOKUP($A30,'[2]1516 Exp_Rev Access'!$F$7:$GB$306,35,FALSE))</f>
        <v>0</v>
      </c>
      <c r="AX30" s="99">
        <f>IF(ISNA(VLOOKUP($A30,'[2]1516 Exp_Rev Access'!$F$7:$GB$306,36,FALSE)),"",VLOOKUP($A30,'[2]1516 Exp_Rev Access'!$F$7:$GB$306,36,FALSE))</f>
        <v>13005377.289999999</v>
      </c>
      <c r="AY30" s="99">
        <f>IF(ISNA(VLOOKUP($A30,'[2]1516 Exp_Rev Access'!$F$7:$GB$306,37,FALSE)),"",VLOOKUP($A30,'[2]1516 Exp_Rev Access'!$F$7:$GB$306,37,FALSE))</f>
        <v>584082.37</v>
      </c>
      <c r="AZ30" s="99">
        <f>IF(ISNA(VLOOKUP($A30,'[2]1516 Exp_Rev Access'!$F$7:$GB$306,38,FALSE)),"",VLOOKUP($A30,'[2]1516 Exp_Rev Access'!$F$7:$GB$306,38,FALSE))</f>
        <v>0</v>
      </c>
      <c r="BA30" s="99">
        <f>IF(ISNA(VLOOKUP($A30,'[2]1516 Exp_Rev Access'!$F$7:$GB$306,39,FALSE)),"",VLOOKUP($A30,'[2]1516 Exp_Rev Access'!$F$7:$GB$306,39,FALSE))</f>
        <v>0</v>
      </c>
      <c r="BB30" s="99">
        <f>IF(ISNA(VLOOKUP($A30,'[2]1516 Exp_Rev Access'!$F$7:$GB$306,40,FALSE)),"",VLOOKUP($A30,'[2]1516 Exp_Rev Access'!$F$7:$GB$306,40,FALSE))</f>
        <v>5545437.5800000001</v>
      </c>
      <c r="BC30" s="99">
        <f>IF(ISNA(VLOOKUP($A30,'[2]1516 Exp_Rev Access'!$F$7:$GB$306,41,FALSE)),"",VLOOKUP($A30,'[2]1516 Exp_Rev Access'!$F$7:$GB$306,41,FALSE))</f>
        <v>0</v>
      </c>
      <c r="BD30" s="99">
        <f>IF(ISNA(VLOOKUP($A30,'[2]1516 Exp_Rev Access'!$F$7:$GB$306,42,FALSE)),"",VLOOKUP($A30,'[2]1516 Exp_Rev Access'!$F$7:$GB$306,42,FALSE))</f>
        <v>1484673.76</v>
      </c>
      <c r="BE30" s="99">
        <f>IF(ISNA(VLOOKUP($A30,'[2]1516 Exp_Rev Access'!$F$7:$GB$306,43,FALSE)),"",VLOOKUP($A30,'[2]1516 Exp_Rev Access'!$F$7:$GB$306,43,FALSE))</f>
        <v>0</v>
      </c>
      <c r="BF30" s="99">
        <f>IF(ISNA(VLOOKUP($A30,'[2]1516 Exp_Rev Access'!$F$7:$GB$306,44,FALSE)),"",VLOOKUP($A30,'[2]1516 Exp_Rev Access'!$F$7:$GB$306,44,FALSE))</f>
        <v>4541039.7699999996</v>
      </c>
      <c r="BG30" s="99">
        <f>IF(ISNA(VLOOKUP($A30,'[2]1516 Exp_Rev Access'!$F$7:$GB$306,45,FALSE)),"",VLOOKUP($A30,'[2]1516 Exp_Rev Access'!$F$7:$GB$306,45,FALSE))</f>
        <v>162716.82</v>
      </c>
      <c r="BH30" s="99">
        <f>IF(ISNA(VLOOKUP($A30,'[2]1516 Exp_Rev Access'!$F$7:$GB$306,46,FALSE)),"",VLOOKUP($A30,'[2]1516 Exp_Rev Access'!$F$7:$GB$306,46,FALSE))</f>
        <v>0</v>
      </c>
      <c r="BI30" s="99">
        <f>IF(ISNA(VLOOKUP($A30,'[2]1516 Exp_Rev Access'!$F$7:$GB$306,47,FALSE)),"",VLOOKUP($A30,'[2]1516 Exp_Rev Access'!$F$7:$GB$306,47,FALSE))</f>
        <v>170255.79</v>
      </c>
      <c r="BJ30" s="99">
        <f>IF(ISNA(VLOOKUP($A30,'[2]1516 Exp_Rev Access'!$F$7:$GB$306,48,FALSE)),"",VLOOKUP($A30,'[2]1516 Exp_Rev Access'!$F$7:$GB$306,48,FALSE))</f>
        <v>5866782.6200000001</v>
      </c>
      <c r="BK30" s="99">
        <f>IF(ISNA(VLOOKUP($A30,'[2]1516 Exp_Rev Access'!$F$7:$GB$306,49,FALSE)),"",VLOOKUP($A30,'[2]1516 Exp_Rev Access'!$F$7:$GB$306,49,FALSE))</f>
        <v>0</v>
      </c>
      <c r="BL30" s="99">
        <f>IF(ISNA(VLOOKUP($A30,'[2]1516 Exp_Rev Access'!$F$7:$GB$306,50,FALSE)),"",VLOOKUP($A30,'[2]1516 Exp_Rev Access'!$F$7:$GB$306,50,FALSE))</f>
        <v>0</v>
      </c>
      <c r="BM30" s="99">
        <f>IF(ISNA(VLOOKUP($A30,'[2]1516 Exp_Rev Access'!$F$7:$GB$306,51,FALSE)),"",VLOOKUP($A30,'[2]1516 Exp_Rev Access'!$F$7:$GB$306,51,FALSE))</f>
        <v>0</v>
      </c>
      <c r="BN30" s="99">
        <f>IF(ISNA(VLOOKUP($A30,'[2]1516 Exp_Rev Access'!$F$7:$GB$306,52,FALSE)),"",VLOOKUP($A30,'[2]1516 Exp_Rev Access'!$F$7:$GB$306,52,FALSE))</f>
        <v>0</v>
      </c>
      <c r="BO30" s="99">
        <f>IF(ISNA(VLOOKUP($A30,'[2]1516 Exp_Rev Access'!$F$7:$GB$306,53,FALSE)),"",VLOOKUP($A30,'[2]1516 Exp_Rev Access'!$F$7:$GB$306,53,FALSE))</f>
        <v>0</v>
      </c>
      <c r="BP30" s="99">
        <f>IF(ISNA(VLOOKUP($A30,'[2]1516 Exp_Rev Access'!$F$7:$GB$306,54,FALSE)),"",VLOOKUP($A30,'[2]1516 Exp_Rev Access'!$F$7:$GB$306,54,FALSE))</f>
        <v>0</v>
      </c>
      <c r="BQ30" s="99">
        <f>IF(ISNA(VLOOKUP($A30,'[2]1516 Exp_Rev Access'!$F$7:$GB$306,55,FALSE)),"",VLOOKUP($A30,'[2]1516 Exp_Rev Access'!$F$7:$GB$306,55,FALSE))</f>
        <v>0</v>
      </c>
      <c r="BR30" s="99">
        <f>IF(ISNA(VLOOKUP($A30,'[2]1516 Exp_Rev Access'!$F$7:$GB$306,56,FALSE)),"",VLOOKUP($A30,'[2]1516 Exp_Rev Access'!$F$7:$GB$306,56,FALSE))</f>
        <v>0</v>
      </c>
      <c r="BS30" s="99">
        <f>IF(ISNA(VLOOKUP($A30,'[2]1516 Exp_Rev Access'!$F$7:$GB$306,57,FALSE)),"",VLOOKUP($A30,'[2]1516 Exp_Rev Access'!$F$7:$GB$306,57,FALSE))</f>
        <v>0</v>
      </c>
      <c r="BT30" s="99">
        <f>IF(ISNA(VLOOKUP($A30,'[2]1516 Exp_Rev Access'!$F$7:$GB$306,58,FALSE)),"",VLOOKUP($A30,'[2]1516 Exp_Rev Access'!$F$7:$GB$306,58,FALSE))</f>
        <v>0</v>
      </c>
      <c r="BU30" s="102">
        <f t="shared" si="58"/>
        <v>31360366</v>
      </c>
      <c r="BV30" s="72">
        <f t="shared" si="59"/>
        <v>0.16114867476252398</v>
      </c>
      <c r="BW30" s="94">
        <f t="shared" si="60"/>
        <v>1804.8113545250399</v>
      </c>
      <c r="BX30" s="99">
        <f>IF(ISNA(VLOOKUP($A30,'[2]1516 Exp_Rev Access'!$F$7:$GB$306,59,FALSE)),"",VLOOKUP($A30,'[2]1516 Exp_Rev Access'!$F$7:$GB$306,59,FALSE))</f>
        <v>0</v>
      </c>
      <c r="BY30" s="99">
        <f>IF(ISNA(VLOOKUP($A30,'[2]1516 Exp_Rev Access'!$F$7:$GB$306,60,FALSE)),"",VLOOKUP($A30,'[2]1516 Exp_Rev Access'!$F$7:$GB$306,60,FALSE))</f>
        <v>0</v>
      </c>
      <c r="BZ30" s="99">
        <f>IF(ISNA(VLOOKUP($A30,'[2]1516 Exp_Rev Access'!$F$7:$GB$306,61,FALSE)),"",VLOOKUP($A30,'[2]1516 Exp_Rev Access'!$F$7:$GB$306,61,FALSE))</f>
        <v>0</v>
      </c>
      <c r="CA30" s="99">
        <f>IF(ISNA(VLOOKUP($A30,'[2]1516 Exp_Rev Access'!$F$7:$GB$306,62,FALSE)),"",VLOOKUP($A30,'[2]1516 Exp_Rev Access'!$F$7:$GB$306,62,FALSE))</f>
        <v>0</v>
      </c>
      <c r="CB30" s="99">
        <f>IF(ISNA(VLOOKUP($A30,'[2]1516 Exp_Rev Access'!$F$7:$GB$306,63,FALSE)),"",VLOOKUP($A30,'[2]1516 Exp_Rev Access'!$F$7:$GB$306,63,FALSE))</f>
        <v>0</v>
      </c>
      <c r="CC30" s="99">
        <f>IF(ISNA(VLOOKUP($A30,'[2]1516 Exp_Rev Access'!$F$7:$GB$306,64,FALSE)),"",VLOOKUP($A30,'[2]1516 Exp_Rev Access'!$F$7:$GB$306,64,FALSE))</f>
        <v>0</v>
      </c>
      <c r="CD30" s="101">
        <f t="shared" si="61"/>
        <v>0</v>
      </c>
      <c r="CE30" s="72"/>
      <c r="CF30" s="103"/>
      <c r="CG30" s="99">
        <f>IF(ISNA(VLOOKUP($A30,'[2]1516 Exp_Rev Access'!$F$7:$GB$306,65,FALSE)),"",VLOOKUP($A30,'[2]1516 Exp_Rev Access'!$F$7:$GB$306,65,FALSE))</f>
        <v>11224.9</v>
      </c>
      <c r="CH30" s="99">
        <f>IF(ISNA(VLOOKUP($A30,'[2]1516 Exp_Rev Access'!$F$7:$GB$306,66,FALSE)),"",VLOOKUP($A30,'[2]1516 Exp_Rev Access'!$F$7:$GB$306,66,FALSE))</f>
        <v>0</v>
      </c>
      <c r="CI30" s="99">
        <f>IF(ISNA(VLOOKUP($A30,'[2]1516 Exp_Rev Access'!$F$7:$GB$306,67,FALSE)),"",VLOOKUP($A30,'[2]1516 Exp_Rev Access'!$F$7:$GB$306,67,FALSE))</f>
        <v>0</v>
      </c>
      <c r="CJ30" s="99">
        <f>IF(ISNA(VLOOKUP($A30,'[2]1516 Exp_Rev Access'!$F$7:$GB$306,68,FALSE)),"",VLOOKUP($A30,'[2]1516 Exp_Rev Access'!$F$7:$GB$306,68,FALSE))</f>
        <v>0</v>
      </c>
      <c r="CK30" s="99">
        <f>IF(ISNA(VLOOKUP($A30,'[2]1516 Exp_Rev Access'!$F$7:$GB$306,69,FALSE)),"",VLOOKUP($A30,'[2]1516 Exp_Rev Access'!$F$7:$GB$306,69,FALSE))</f>
        <v>0</v>
      </c>
      <c r="CL30" s="99">
        <f>IF(ISNA(VLOOKUP($A30,'[2]1516 Exp_Rev Access'!$F$7:$GB$306,70,FALSE)),"",VLOOKUP($A30,'[2]1516 Exp_Rev Access'!$F$7:$GB$306,70,FALSE))</f>
        <v>0</v>
      </c>
      <c r="CM30" s="99">
        <f>IF(ISNA(VLOOKUP($A30,'[2]1516 Exp_Rev Access'!$F$7:$GB$306,71,FALSE)),"",VLOOKUP($A30,'[2]1516 Exp_Rev Access'!$F$7:$GB$306,71,FALSE))</f>
        <v>0</v>
      </c>
      <c r="CN30" s="99">
        <f>IF(ISNA(VLOOKUP($A30,'[2]1516 Exp_Rev Access'!$F$7:$GB$306,72,FALSE)),"",VLOOKUP($A30,'[2]1516 Exp_Rev Access'!$F$7:$GB$306,72,FALSE))</f>
        <v>0</v>
      </c>
      <c r="CO30" s="99">
        <f>IF(ISNA(VLOOKUP($A30,'[2]1516 Exp_Rev Access'!$F$7:$GB$306,73,FALSE)),"",VLOOKUP($A30,'[2]1516 Exp_Rev Access'!$F$7:$GB$306,73,FALSE))</f>
        <v>0</v>
      </c>
      <c r="CP30" s="99">
        <f>IF(ISNA(VLOOKUP($A30,'[2]1516 Exp_Rev Access'!$F$7:$GB$306,74,FALSE)),"",VLOOKUP($A30,'[2]1516 Exp_Rev Access'!$F$7:$GB$306,74,FALSE))</f>
        <v>2963554.24</v>
      </c>
      <c r="CQ30" s="99">
        <f>IF(ISNA(VLOOKUP($A30,'[2]1516 Exp_Rev Access'!$F$7:$GB$306,75,FALSE)),"",VLOOKUP($A30,'[2]1516 Exp_Rev Access'!$F$7:$GB$306,75,FALSE))</f>
        <v>0</v>
      </c>
      <c r="CR30" s="99">
        <f>IF(ISNA(VLOOKUP($A30,'[2]1516 Exp_Rev Access'!$F$7:$GB$306,76,FALSE)),"",VLOOKUP($A30,'[2]1516 Exp_Rev Access'!$F$7:$GB$306,76,FALSE))</f>
        <v>122008.61</v>
      </c>
      <c r="CS30" s="99">
        <f>IF(ISNA(VLOOKUP($A30,'[2]1516 Exp_Rev Access'!$F$7:$GB$306,77,FALSE)),"",VLOOKUP($A30,'[2]1516 Exp_Rev Access'!$F$7:$GB$306,77,FALSE))</f>
        <v>0</v>
      </c>
      <c r="CT30" s="99">
        <f>IF(ISNA(VLOOKUP($A30,'[2]1516 Exp_Rev Access'!$F$7:$GB$306,78,FALSE)),"",VLOOKUP($A30,'[2]1516 Exp_Rev Access'!$F$7:$GB$306,78,FALSE))</f>
        <v>5998998.9500000002</v>
      </c>
      <c r="CU30" s="99">
        <f>IF(ISNA(VLOOKUP($A30,'[2]1516 Exp_Rev Access'!$F$7:$GB$306,79,FALSE)),"",VLOOKUP($A30,'[2]1516 Exp_Rev Access'!$F$7:$GB$306,79,FALSE))</f>
        <v>565019.65</v>
      </c>
      <c r="CV30" s="99">
        <f>IF(ISNA(VLOOKUP($A30,'[2]1516 Exp_Rev Access'!$F$7:$GB$306,80,FALSE)),"",VLOOKUP($A30,'[2]1516 Exp_Rev Access'!$F$7:$GB$306,80,FALSE))</f>
        <v>0</v>
      </c>
      <c r="CW30" s="99">
        <f>IF(ISNA(VLOOKUP($A30,'[2]1516 Exp_Rev Access'!$F$7:$GB$306,81,FALSE)),"",VLOOKUP($A30,'[2]1516 Exp_Rev Access'!$F$7:$GB$306,81,FALSE))</f>
        <v>0</v>
      </c>
      <c r="CX30" s="99">
        <f>IF(ISNA(VLOOKUP($A30,'[2]1516 Exp_Rev Access'!$F$7:$GB$306,82,FALSE)),"",VLOOKUP($A30,'[2]1516 Exp_Rev Access'!$F$7:$GB$306,82,FALSE))</f>
        <v>0</v>
      </c>
      <c r="CY30" s="99">
        <f>IF(ISNA(VLOOKUP($A30,'[2]1516 Exp_Rev Access'!$F$7:$GB$306,83,FALSE)),"",VLOOKUP($A30,'[2]1516 Exp_Rev Access'!$F$7:$GB$306,83,FALSE))</f>
        <v>0</v>
      </c>
      <c r="CZ30" s="99">
        <f>IF(ISNA(VLOOKUP($A30,'[2]1516 Exp_Rev Access'!$F$7:$GB$306,84,FALSE)),"",VLOOKUP($A30,'[2]1516 Exp_Rev Access'!$F$7:$GB$306,84,FALSE))</f>
        <v>0</v>
      </c>
      <c r="DA30" s="99">
        <f>IF(ISNA(VLOOKUP($A30,'[2]1516 Exp_Rev Access'!$F$7:$GB$306,85,FALSE)),"",VLOOKUP($A30,'[2]1516 Exp_Rev Access'!$F$7:$GB$306,85,FALSE))</f>
        <v>1143676.3700000001</v>
      </c>
      <c r="DB30" s="99">
        <f>IF(ISNA(VLOOKUP($A30,'[2]1516 Exp_Rev Access'!$F$7:$GB$306,86,FALSE)),"",VLOOKUP($A30,'[2]1516 Exp_Rev Access'!$F$7:$GB$306,86,FALSE))</f>
        <v>0</v>
      </c>
      <c r="DC30" s="99">
        <f>IF(ISNA(VLOOKUP($A30,'[2]1516 Exp_Rev Access'!$F$7:$GB$306,87,FALSE)),"",VLOOKUP($A30,'[2]1516 Exp_Rev Access'!$F$7:$GB$306,87,FALSE))</f>
        <v>0</v>
      </c>
      <c r="DD30" s="99">
        <f>IF(ISNA(VLOOKUP($A30,'[2]1516 Exp_Rev Access'!$F$7:$GB$306,88,FALSE)),"",VLOOKUP($A30,'[2]1516 Exp_Rev Access'!$F$7:$GB$306,88,FALSE))</f>
        <v>0</v>
      </c>
      <c r="DE30" s="99">
        <f>IF(ISNA(VLOOKUP($A30,'[2]1516 Exp_Rev Access'!$F$7:$GB$306,89,FALSE)),"",VLOOKUP($A30,'[2]1516 Exp_Rev Access'!$F$7:$GB$306,89,FALSE))</f>
        <v>0</v>
      </c>
      <c r="DF30" s="99">
        <f>IF(ISNA(VLOOKUP($A30,'[2]1516 Exp_Rev Access'!$F$7:$GB$306,90,FALSE)),"",VLOOKUP($A30,'[2]1516 Exp_Rev Access'!$F$7:$GB$306,90,FALSE))</f>
        <v>0</v>
      </c>
      <c r="DG30" s="99">
        <f>IF(ISNA(VLOOKUP($A30,'[2]1516 Exp_Rev Access'!$F$7:$GB$306,91,FALSE)),"",VLOOKUP($A30,'[2]1516 Exp_Rev Access'!$F$7:$GB$306,91,FALSE))</f>
        <v>101644.37</v>
      </c>
      <c r="DH30" s="99">
        <f>IF(ISNA(VLOOKUP($A30,'[2]1516 Exp_Rev Access'!$F$7:$GB$306,92,FALSE)),"",VLOOKUP($A30,'[2]1516 Exp_Rev Access'!$F$7:$GB$306,92,FALSE))</f>
        <v>7006637.0800000001</v>
      </c>
      <c r="DI30" s="99">
        <f>IF(ISNA(VLOOKUP($A30,'[2]1516 Exp_Rev Access'!$F$7:$GB$306,93,FALSE)),"",VLOOKUP($A30,'[2]1516 Exp_Rev Access'!$F$7:$GB$306,93,FALSE))</f>
        <v>0</v>
      </c>
      <c r="DJ30" s="99">
        <f>IF(ISNA(VLOOKUP($A30,'[2]1516 Exp_Rev Access'!$F$7:$GB$306,94,FALSE)),"",VLOOKUP($A30,'[2]1516 Exp_Rev Access'!$F$7:$GB$306,94,FALSE))</f>
        <v>0</v>
      </c>
      <c r="DK30" s="99">
        <f>IF(ISNA(VLOOKUP($A30,'[2]1516 Exp_Rev Access'!$F$7:$GB$306,95,FALSE)),"",VLOOKUP($A30,'[2]1516 Exp_Rev Access'!$F$7:$GB$306,95,FALSE))</f>
        <v>0</v>
      </c>
      <c r="DL30" s="99">
        <f>IF(ISNA(VLOOKUP($A30,'[2]1516 Exp_Rev Access'!$F$7:$GB$306,96,FALSE)),"",VLOOKUP($A30,'[2]1516 Exp_Rev Access'!$F$7:$GB$306,96,FALSE))</f>
        <v>0</v>
      </c>
      <c r="DM30" s="99">
        <f>IF(ISNA(VLOOKUP($A30,'[2]1516 Exp_Rev Access'!$F$7:$GB$306,97,FALSE)),"",VLOOKUP($A30,'[2]1516 Exp_Rev Access'!$F$7:$GB$306,97,FALSE))</f>
        <v>0</v>
      </c>
      <c r="DN30" s="99">
        <f>IF(ISNA(VLOOKUP($A30,'[2]1516 Exp_Rev Access'!$F$7:$GB$306,98,FALSE)),"",VLOOKUP($A30,'[2]1516 Exp_Rev Access'!$F$7:$GB$306,98,FALSE))</f>
        <v>0</v>
      </c>
      <c r="DO30" s="99">
        <f>IF(ISNA(VLOOKUP($A30,'[2]1516 Exp_Rev Access'!$F$7:$GB$306,99,FALSE)),"",VLOOKUP($A30,'[2]1516 Exp_Rev Access'!$F$7:$GB$306,99,FALSE))</f>
        <v>0</v>
      </c>
      <c r="DP30" s="99">
        <f>IF(ISNA(VLOOKUP($A30,'[2]1516 Exp_Rev Access'!$F$7:$GB$306,100,FALSE)),"",VLOOKUP($A30,'[2]1516 Exp_Rev Access'!$F$7:$GB$306,100,FALSE))</f>
        <v>0</v>
      </c>
      <c r="DQ30" s="99">
        <f>IF(ISNA(VLOOKUP($A30,'[2]1516 Exp_Rev Access'!$F$7:$GB$306,101,FALSE)),"",VLOOKUP($A30,'[2]1516 Exp_Rev Access'!$F$7:$GB$306,101,FALSE))</f>
        <v>0</v>
      </c>
      <c r="DR30" s="99">
        <f>IF(ISNA(VLOOKUP($A30,'[2]1516 Exp_Rev Access'!$F$7:$GB$306,102,FALSE)),"",VLOOKUP($A30,'[2]1516 Exp_Rev Access'!$F$7:$GB$306,102,FALSE))</f>
        <v>0</v>
      </c>
      <c r="DS30" s="99">
        <f>IF(ISNA(VLOOKUP($A30,'[2]1516 Exp_Rev Access'!$F$7:$GB$306,103,FALSE)),"",VLOOKUP($A30,'[2]1516 Exp_Rev Access'!$F$7:$GB$306,103,FALSE))</f>
        <v>0</v>
      </c>
      <c r="DT30" s="99">
        <f>IF(ISNA(VLOOKUP($A30,'[2]1516 Exp_Rev Access'!$F$7:$GB$306,104,FALSE)),"",VLOOKUP($A30,'[2]1516 Exp_Rev Access'!$F$7:$GB$306,104,FALSE))</f>
        <v>0</v>
      </c>
      <c r="DU30" s="99">
        <f>IF(ISNA(VLOOKUP($A30,'[2]1516 Exp_Rev Access'!$F$7:$GB$306,105,FALSE)),"",VLOOKUP($A30,'[2]1516 Exp_Rev Access'!$F$7:$GB$306,105,FALSE))</f>
        <v>0</v>
      </c>
      <c r="DV30" s="99">
        <f>IF(ISNA(VLOOKUP($A30,'[2]1516 Exp_Rev Access'!$F$7:$GB$306,106,FALSE)),"",VLOOKUP($A30,'[2]1516 Exp_Rev Access'!$F$7:$GB$306,106,FALSE))</f>
        <v>0</v>
      </c>
      <c r="DW30" s="99">
        <f>IF(ISNA(VLOOKUP($A30,'[2]1516 Exp_Rev Access'!$F$7:$GB$306,107,FALSE)),"",VLOOKUP($A30,'[2]1516 Exp_Rev Access'!$F$7:$GB$306,107,FALSE))</f>
        <v>0</v>
      </c>
      <c r="DX30" s="99">
        <f>IF(ISNA(VLOOKUP($A30,'[2]1516 Exp_Rev Access'!$F$7:$GB$306,108,FALSE)),"",VLOOKUP($A30,'[2]1516 Exp_Rev Access'!$F$7:$GB$306,108,FALSE))</f>
        <v>0</v>
      </c>
      <c r="DY30" s="99">
        <f>IF(ISNA(VLOOKUP($A30,'[2]1516 Exp_Rev Access'!$F$7:$GB$306,109,FALSE)),"",VLOOKUP($A30,'[2]1516 Exp_Rev Access'!$F$7:$GB$306,109,FALSE))</f>
        <v>0</v>
      </c>
      <c r="DZ30" s="99">
        <f>IF(ISNA(VLOOKUP($A30,'[2]1516 Exp_Rev Access'!$F$7:$GB$306,110,FALSE)),"",VLOOKUP($A30,'[2]1516 Exp_Rev Access'!$F$7:$GB$306,110,FALSE))</f>
        <v>0</v>
      </c>
      <c r="EA30" s="99">
        <f>IF(ISNA(VLOOKUP($A30,'[2]1516 Exp_Rev Access'!$F$7:$GB$306,111,FALSE)),"",VLOOKUP($A30,'[2]1516 Exp_Rev Access'!$F$7:$GB$306,111,FALSE))</f>
        <v>0</v>
      </c>
      <c r="EB30" s="99">
        <f>IF(ISNA(VLOOKUP($A30,'[2]1516 Exp_Rev Access'!$F$7:$GB$306,112,FALSE)),"",VLOOKUP($A30,'[2]1516 Exp_Rev Access'!$F$7:$GB$306,112,FALSE))</f>
        <v>0</v>
      </c>
      <c r="EC30" s="99">
        <f>IF(ISNA(VLOOKUP($A30,'[2]1516 Exp_Rev Access'!$F$7:$GB$306,113,FALSE)),"",VLOOKUP($A30,'[2]1516 Exp_Rev Access'!$F$7:$GB$306,113,FALSE))</f>
        <v>0</v>
      </c>
      <c r="ED30" s="99">
        <f>IF(ISNA(VLOOKUP($A30,'[2]1516 Exp_Rev Access'!$F$7:$GB$306,114,FALSE)),"",VLOOKUP($A30,'[2]1516 Exp_Rev Access'!$F$7:$GB$306,114,FALSE))</f>
        <v>0</v>
      </c>
      <c r="EE30" s="99">
        <f>IF(ISNA(VLOOKUP($A30,'[2]1516 Exp_Rev Access'!$F$7:$GB$306,115,FALSE)),"",VLOOKUP($A30,'[2]1516 Exp_Rev Access'!$F$7:$GB$306,115,FALSE))</f>
        <v>0</v>
      </c>
      <c r="EF30" s="99">
        <f>IF(ISNA(VLOOKUP($A30,'[2]1516 Exp_Rev Access'!$F$7:$GB$306,116,FALSE)),"",VLOOKUP($A30,'[2]1516 Exp_Rev Access'!$F$7:$GB$306,116,FALSE))</f>
        <v>0</v>
      </c>
      <c r="EG30" s="99">
        <f>IF(ISNA(VLOOKUP($A30,'[2]1516 Exp_Rev Access'!$F$7:$GB$306,117,FALSE)),"",VLOOKUP($A30,'[2]1516 Exp_Rev Access'!$F$7:$GB$306,117,FALSE))</f>
        <v>0</v>
      </c>
      <c r="EH30" s="99">
        <f>IF(ISNA(VLOOKUP($A30,'[2]1516 Exp_Rev Access'!$F$7:$GB$306,118,FALSE)),"",VLOOKUP($A30,'[2]1516 Exp_Rev Access'!$F$7:$GB$306,118,FALSE))</f>
        <v>249887.14</v>
      </c>
      <c r="EI30" s="99">
        <f>IF(ISNA(VLOOKUP($A30,'[2]1516 Exp_Rev Access'!$F$7:$GB$306,119,FALSE)),"",VLOOKUP($A30,'[2]1516 Exp_Rev Access'!$F$7:$GB$306,119,FALSE))</f>
        <v>0</v>
      </c>
      <c r="EJ30" s="99">
        <f>IF(ISNA(VLOOKUP($A30,'[2]1516 Exp_Rev Access'!$F$7:$GB$306,120,FALSE)),"",VLOOKUP($A30,'[2]1516 Exp_Rev Access'!$F$7:$GB$306,120,FALSE))</f>
        <v>0</v>
      </c>
      <c r="EK30" s="99">
        <f>IF(ISNA(VLOOKUP($A30,'[2]1516 Exp_Rev Access'!$F$7:$GB$306,121,FALSE)),"",VLOOKUP($A30,'[2]1516 Exp_Rev Access'!$F$7:$GB$306,121,FALSE))</f>
        <v>0</v>
      </c>
      <c r="EL30" s="99">
        <f>IF(ISNA(VLOOKUP($A30,'[2]1516 Exp_Rev Access'!$F$7:$GB$306,122,FALSE)),"",VLOOKUP($A30,'[2]1516 Exp_Rev Access'!$F$7:$GB$306,122,FALSE))</f>
        <v>0</v>
      </c>
      <c r="EM30" s="99">
        <f>IF(ISNA(VLOOKUP($A30,'[2]1516 Exp_Rev Access'!$F$7:$GB$306,123,FALSE)),"",VLOOKUP($A30,'[2]1516 Exp_Rev Access'!$F$7:$GB$306,123,FALSE))</f>
        <v>0</v>
      </c>
      <c r="EN30" s="99">
        <f>IF(ISNA(VLOOKUP($A30,'[2]1516 Exp_Rev Access'!$F$7:$GB$306,124,FALSE)),"",VLOOKUP($A30,'[2]1516 Exp_Rev Access'!$F$7:$GB$306,124,FALSE))</f>
        <v>0</v>
      </c>
      <c r="EO30" s="99">
        <f>IF(ISNA(VLOOKUP($A30,'[2]1516 Exp_Rev Access'!$F$7:$GB$306,125,FALSE)),"",VLOOKUP($A30,'[2]1516 Exp_Rev Access'!$F$7:$GB$306,125,FALSE))</f>
        <v>0</v>
      </c>
      <c r="EP30" s="99">
        <f>IF(ISNA(VLOOKUP($A30,'[2]1516 Exp_Rev Access'!$F$7:$GB$306,126,FALSE)),"",VLOOKUP($A30,'[2]1516 Exp_Rev Access'!$F$7:$GB$306,126,FALSE))</f>
        <v>0</v>
      </c>
      <c r="EQ30" s="99">
        <f>IF(ISNA(VLOOKUP($A30,'[2]1516 Exp_Rev Access'!$F$7:$GB$306,127,FALSE)),"",VLOOKUP($A30,'[2]1516 Exp_Rev Access'!$F$7:$GB$306,127,FALSE))</f>
        <v>0</v>
      </c>
      <c r="ER30" s="99">
        <f>IF(ISNA(VLOOKUP($A30,'[2]1516 Exp_Rev Access'!$F$7:$GB$306,128,FALSE)),"",VLOOKUP($A30,'[2]1516 Exp_Rev Access'!$F$7:$GB$306,128,FALSE))</f>
        <v>0</v>
      </c>
      <c r="ES30" s="99">
        <f>IF(ISNA(VLOOKUP($A30,'[2]1516 Exp_Rev Access'!$F$7:$GB$306,129,FALSE)),"",VLOOKUP($A30,'[2]1516 Exp_Rev Access'!$F$7:$GB$306,129,FALSE))</f>
        <v>0</v>
      </c>
      <c r="ET30" s="99">
        <f>IF(ISNA(VLOOKUP($A30,'[2]1516 Exp_Rev Access'!$F$7:$GB$306,130,FALSE)),"",VLOOKUP($A30,'[2]1516 Exp_Rev Access'!$F$7:$GB$306,130,FALSE))</f>
        <v>0</v>
      </c>
      <c r="EU30" s="99">
        <f>IF(ISNA(VLOOKUP($A30,'[2]1516 Exp_Rev Access'!$F$7:$GB$306,131,FALSE)),"",VLOOKUP($A30,'[2]1516 Exp_Rev Access'!$F$7:$GB$306,131,FALSE))</f>
        <v>83947.02</v>
      </c>
      <c r="EV30" s="99">
        <f>IF(ISNA(VLOOKUP($A30,'[2]1516 Exp_Rev Access'!$F$7:$GB$306,132,FALSE)),"",VLOOKUP($A30,'[2]1516 Exp_Rev Access'!$F$7:$GB$306,132,FALSE))</f>
        <v>0</v>
      </c>
      <c r="EW30" s="99">
        <f>IF(ISNA(VLOOKUP($A30,'[2]1516 Exp_Rev Access'!$F$7:$GB$306,133,FALSE)),"",VLOOKUP($A30,'[2]1516 Exp_Rev Access'!$F$7:$GB$306,133,FALSE))</f>
        <v>0</v>
      </c>
      <c r="EX30" s="99">
        <f>IF(ISNA(VLOOKUP($A30,'[2]1516 Exp_Rev Access'!$F$7:$GB$306,134,FALSE)),"",VLOOKUP($A30,'[2]1516 Exp_Rev Access'!$F$7:$GB$306,134,FALSE))</f>
        <v>0</v>
      </c>
      <c r="EY30" s="99">
        <f>IF(ISNA(VLOOKUP($A30,'[2]1516 Exp_Rev Access'!$F$7:$GB$306,135,FALSE)),"",VLOOKUP($A30,'[2]1516 Exp_Rev Access'!$F$7:$GB$306,135,FALSE))</f>
        <v>0</v>
      </c>
      <c r="EZ30" s="99">
        <f>IF(ISNA(VLOOKUP($A30,'[2]1516 Exp_Rev Access'!$F$7:$GB$306,136,FALSE)),"",VLOOKUP($A30,'[2]1516 Exp_Rev Access'!$F$7:$GB$306,136,FALSE))</f>
        <v>0</v>
      </c>
      <c r="FA30" s="99">
        <f>IF(ISNA(VLOOKUP($A30,'[2]1516 Exp_Rev Access'!$F$7:$GB$306,137,FALSE)),"",VLOOKUP($A30,'[2]1516 Exp_Rev Access'!$F$7:$GB$306,137,FALSE))</f>
        <v>0</v>
      </c>
      <c r="FB30" s="99">
        <f>IF(ISNA(VLOOKUP($A30,'[2]1516 Exp_Rev Access'!$F$7:$GB$306,138,FALSE)),"",VLOOKUP($A30,'[2]1516 Exp_Rev Access'!$F$7:$GB$306,138,FALSE))</f>
        <v>0</v>
      </c>
      <c r="FC30" s="99">
        <f>IF(ISNA(VLOOKUP($A30,'[2]1516 Exp_Rev Access'!$F$7:$GB$306,139,FALSE)),"",VLOOKUP($A30,'[2]1516 Exp_Rev Access'!$F$7:$GB$306,139,FALSE))</f>
        <v>0</v>
      </c>
      <c r="FD30" s="99">
        <f>IF(ISNA(VLOOKUP($A30,'[2]1516 Exp_Rev Access'!$F$7:$FS$306,140,FALSE)),"",VLOOKUP($A30,'[2]1516 Exp_Rev Access'!$F$7:$FS$306,140,FALSE))</f>
        <v>0</v>
      </c>
      <c r="FE30" s="99">
        <f>IF(ISNA(VLOOKUP($A30,'[2]1516 Exp_Rev Access'!$F$7:$FS$306,141,FALSE)),"",VLOOKUP($A30,'[2]1516 Exp_Rev Access'!$F$7:$FS$306,141,FALSE))</f>
        <v>0</v>
      </c>
      <c r="FF30" s="99">
        <f>IF(ISNA(VLOOKUP($A30,'[2]1516 Exp_Rev Access'!$F$7:$FS$306,142,FALSE)),"",VLOOKUP($A30,'[2]1516 Exp_Rev Access'!$F$7:$FS$306,142,FALSE))</f>
        <v>0</v>
      </c>
      <c r="FG30" s="99">
        <f>IF(ISNA(VLOOKUP($A30,'[2]1516 Exp_Rev Access'!$F$7:$FS$306,143,FALSE)),"",VLOOKUP($A30,'[2]1516 Exp_Rev Access'!$F$7:$FS$306,143,FALSE))</f>
        <v>0</v>
      </c>
      <c r="FH30" s="99">
        <f>IF(ISNA(VLOOKUP($A30,'[2]1516 Exp_Rev Access'!$F$7:$FS$306,144,FALSE)),"",VLOOKUP($A30,'[2]1516 Exp_Rev Access'!$F$7:$FS$306,144,FALSE))</f>
        <v>0</v>
      </c>
      <c r="FI30" s="99">
        <f>IF(ISNA(VLOOKUP($A30,'[2]1516 Exp_Rev Access'!$F$7:$FS$306,145,FALSE)),"",VLOOKUP($A30,'[2]1516 Exp_Rev Access'!$F$7:$FS$306,145,FALSE))</f>
        <v>0</v>
      </c>
      <c r="FJ30" s="99">
        <f>IF(ISNA(VLOOKUP($A30,'[2]1516 Exp_Rev Access'!$F$7:$FS$306,146,FALSE)),"",VLOOKUP($A30,'[2]1516 Exp_Rev Access'!$F$7:$FS$306,146,FALSE))</f>
        <v>0</v>
      </c>
      <c r="FK30" s="99">
        <f>IF(ISNA(VLOOKUP($A30,'[2]1516 Exp_Rev Access'!$F$7:$FS$306,147,FALSE)),"",VLOOKUP($A30,'[2]1516 Exp_Rev Access'!$F$7:$FS$306,147,FALSE))</f>
        <v>0</v>
      </c>
      <c r="FL30" s="99">
        <f>IF(ISNA(VLOOKUP($A30,'[2]1516 Exp_Rev Access'!$F$7:$FS$306,148,FALSE)),"",VLOOKUP($A30,'[2]1516 Exp_Rev Access'!$F$7:$FS$306,148,FALSE))</f>
        <v>0</v>
      </c>
      <c r="FM30" s="99">
        <f>IF(ISNA(VLOOKUP($A30,'[2]1516 Exp_Rev Access'!$F$7:$FS$306,149,FALSE)),"",VLOOKUP($A30,'[2]1516 Exp_Rev Access'!$F$7:$FS$306,149,FALSE))</f>
        <v>0</v>
      </c>
      <c r="FN30" s="99">
        <f>IF(ISNA(VLOOKUP($A30,'[2]1516 Exp_Rev Access'!$F$7:$FS$306,150,FALSE)),"",VLOOKUP($A30,'[2]1516 Exp_Rev Access'!$F$7:$FS$306,150,FALSE))</f>
        <v>0</v>
      </c>
      <c r="FO30" s="99">
        <f>IF(ISNA(VLOOKUP($A30,'[2]1516 Exp_Rev Access'!$F$7:$FS$306,151,FALSE)),"",VLOOKUP($A30,'[2]1516 Exp_Rev Access'!$F$7:$FS$306,151,FALSE))</f>
        <v>0</v>
      </c>
      <c r="FP30" s="99">
        <f>IF(ISNA(VLOOKUP($A30,'[2]1516 Exp_Rev Access'!$F$7:$FS$306,152,FALSE)),"",VLOOKUP($A30,'[2]1516 Exp_Rev Access'!$F$7:$FS$306,152,FALSE))</f>
        <v>0</v>
      </c>
      <c r="FQ30" s="99">
        <f>IF(ISNA(VLOOKUP($A30,'[2]1516 Exp_Rev Access'!$F$7:$FS$306,153,FALSE)),"",VLOOKUP($A30,'[2]1516 Exp_Rev Access'!$F$7:$FS$306,153,FALSE))</f>
        <v>532814.32999999996</v>
      </c>
      <c r="FR30" s="101">
        <f t="shared" si="64"/>
        <v>18779412.659999996</v>
      </c>
      <c r="FS30" s="72">
        <f t="shared" si="65"/>
        <v>9.6500068365833649E-2</v>
      </c>
      <c r="FT30" s="94">
        <f t="shared" si="66"/>
        <v>1080.7685471553257</v>
      </c>
      <c r="FU30" s="99">
        <f>IF(ISNA(VLOOKUP($A30,'[2]1516 Exp_Rev Access'!$F$7:$GB$306,154,FALSE)),"",VLOOKUP($A30,'[2]1516 Exp_Rev Access'!$F$7:$GB$306,154,FALSE))</f>
        <v>0</v>
      </c>
      <c r="FV30" s="99">
        <f>IF(ISNA(VLOOKUP($A30,'[2]1516 Exp_Rev Access'!$F$7:$GB$306,155,FALSE)),"",VLOOKUP($A30,'[2]1516 Exp_Rev Access'!$F$7:$GB$306,155,FALSE))</f>
        <v>447391</v>
      </c>
      <c r="FW30" s="99">
        <f>IF(ISNA(VLOOKUP($A30,'[2]1516 Exp_Rev Access'!$F$7:$GB$306,156,FALSE)),"",VLOOKUP($A30,'[2]1516 Exp_Rev Access'!$F$7:$GB$306,156,FALSE))</f>
        <v>0</v>
      </c>
      <c r="FX30" s="99">
        <f>IF(ISNA(VLOOKUP($A30,'[2]1516 Exp_Rev Access'!$F$7:$GB$306,157,FALSE)),"",VLOOKUP($A30,'[2]1516 Exp_Rev Access'!$F$7:$GB$306,157,FALSE))</f>
        <v>0</v>
      </c>
      <c r="FY30" s="99">
        <f>IF(ISNA(VLOOKUP($A30,'[2]1516 Exp_Rev Access'!$F$7:$GB$306,158,FALSE)),"",VLOOKUP($A30,'[2]1516 Exp_Rev Access'!$F$7:$GB$306,158,FALSE))</f>
        <v>0</v>
      </c>
      <c r="FZ30" s="99">
        <f>IF(ISNA(VLOOKUP($A30,'[2]1516 Exp_Rev Access'!$F$7:$GB$306,159,FALSE)),"",VLOOKUP($A30,'[2]1516 Exp_Rev Access'!$F$7:$GB$306,159,FALSE))</f>
        <v>0</v>
      </c>
      <c r="GA30" s="99">
        <f>IF(ISNA(VLOOKUP($A30,'[2]1516 Exp_Rev Access'!$F$7:$GB$306,160,FALSE)),"",VLOOKUP($A30,'[2]1516 Exp_Rev Access'!$F$7:$GB$306,160,FALSE))</f>
        <v>0</v>
      </c>
      <c r="GB30" s="99">
        <f>IF(ISNA(VLOOKUP($A30,'[2]1516 Exp_Rev Access'!$F$7:$GB$306,161,FALSE)),"",VLOOKUP($A30,'[2]1516 Exp_Rev Access'!$F$7:$GB$306,161,FALSE))</f>
        <v>0</v>
      </c>
      <c r="GC30" s="99">
        <f>IF(ISNA(VLOOKUP($A30,'[2]1516 Exp_Rev Access'!$F$7:$GB$306,162,FALSE)),"",VLOOKUP($A30,'[2]1516 Exp_Rev Access'!$F$7:$GB$306,162,FALSE))</f>
        <v>0</v>
      </c>
      <c r="GD30" s="99">
        <f>IF(ISNA(VLOOKUP($A30,'[2]1516 Exp_Rev Access'!$F$7:$GB$306,163,FALSE)),"",VLOOKUP($A30,'[2]1516 Exp_Rev Access'!$F$7:$GB$306,163,FALSE))</f>
        <v>0</v>
      </c>
      <c r="GE30" s="99">
        <f>IF(ISNA(VLOOKUP($A30,'[2]1516 Exp_Rev Access'!$F$7:$GB$306,164,FALSE)),"",VLOOKUP($A30,'[2]1516 Exp_Rev Access'!$F$7:$GB$306,164,FALSE))</f>
        <v>42477.2</v>
      </c>
      <c r="GF30" s="99">
        <f>IF(ISNA(VLOOKUP($A30,'[2]1516 Exp_Rev Access'!$F$7:$GB$306,165,FALSE)),"",VLOOKUP($A30,'[2]1516 Exp_Rev Access'!$F$7:$GB$306,165,FALSE))</f>
        <v>0</v>
      </c>
      <c r="GG30" s="99">
        <f>IF(ISNA(VLOOKUP($A30,'[2]1516 Exp_Rev Access'!$F$7:$GB$306,166,FALSE)),"",VLOOKUP($A30,'[2]1516 Exp_Rev Access'!$F$7:$GB$306,166,FALSE))</f>
        <v>0</v>
      </c>
      <c r="GH30" s="99">
        <f>IF(ISNA(VLOOKUP($A30,'[2]1516 Exp_Rev Access'!$F$7:$GB$306,167,FALSE)),"",VLOOKUP($A30,'[2]1516 Exp_Rev Access'!$F$7:$GB$306,167,FALSE))</f>
        <v>0</v>
      </c>
      <c r="GI30" s="99">
        <f>IF(ISNA(VLOOKUP($A30,'[2]1516 Exp_Rev Access'!$F$7:$GB$306,168,FALSE)),"",VLOOKUP($A30,'[2]1516 Exp_Rev Access'!$F$7:$GB$306,168,FALSE))</f>
        <v>0</v>
      </c>
      <c r="GJ30" s="99">
        <f>IF(ISNA(VLOOKUP($A30,'[2]1516 Exp_Rev Access'!$F$7:$GB$306,169,FALSE)),"",VLOOKUP($A30,'[2]1516 Exp_Rev Access'!$F$7:$GB$306,169,FALSE))</f>
        <v>0</v>
      </c>
      <c r="GK30" s="99">
        <f>IF(ISNA(VLOOKUP($A30,'[2]1516 Exp_Rev Access'!$F$7:$GB$306,170,FALSE)),"",VLOOKUP($A30,'[2]1516 Exp_Rev Access'!$F$7:$GB$306,170,FALSE))</f>
        <v>0</v>
      </c>
      <c r="GL30" s="99">
        <f>IF(ISNA(VLOOKUP($A30,'[2]1516 Exp_Rev Access'!$F$7:$GB$306,171,FALSE)),"",VLOOKUP($A30,'[2]1516 Exp_Rev Access'!$F$7:$GB$306,171,FALSE))</f>
        <v>0</v>
      </c>
      <c r="GM30" s="99">
        <f>IF(ISNA(VLOOKUP($A30,'[2]1516 Exp_Rev Access'!$F$7:$GB$306,172,FALSE)),"",VLOOKUP($A30,'[2]1516 Exp_Rev Access'!$F$7:$GB$306,172,FALSE))</f>
        <v>0</v>
      </c>
      <c r="GN30" s="99">
        <f>IF(ISNA(VLOOKUP($A30,'[2]1516 Exp_Rev Access'!$F$7:$GB$306,173,FALSE)),"",VLOOKUP($A30,'[2]1516 Exp_Rev Access'!$F$7:$GB$306,173,FALSE))</f>
        <v>0</v>
      </c>
      <c r="GO30" s="99">
        <f>IF(ISNA(VLOOKUP($A30,'[2]1516 Exp_Rev Access'!$F$7:$GB$306,174,FALSE)),"",VLOOKUP($A30,'[2]1516 Exp_Rev Access'!$F$7:$GB$306,174,FALSE))</f>
        <v>0</v>
      </c>
      <c r="GP30" s="99">
        <f>IF(ISNA(VLOOKUP($A30,'[2]1516 Exp_Rev Access'!$F$7:$GB$306,175,FALSE)),"",VLOOKUP($A30,'[2]1516 Exp_Rev Access'!$F$7:$GB$306,175,FALSE))</f>
        <v>0</v>
      </c>
      <c r="GQ30" s="99">
        <f>IF(ISNA(VLOOKUP($A30,'[2]1516 Exp_Rev Access'!$F$7:$GB$306,176,FALSE)),"",VLOOKUP($A30,'[2]1516 Exp_Rev Access'!$F$7:$GB$306,176,FALSE))</f>
        <v>0</v>
      </c>
      <c r="GR30" s="99">
        <f>IF(ISNA(VLOOKUP($A30,'[2]1516 Exp_Rev Access'!$F$7:$GB$306,177,FALSE)),"",VLOOKUP($A30,'[2]1516 Exp_Rev Access'!$F$7:$GB$306,177,FALSE))</f>
        <v>0</v>
      </c>
      <c r="GS30" s="99">
        <f>IF(ISNA(VLOOKUP($A30,'[2]1516 Exp_Rev Access'!$F$7:$GB$306,178,FALSE)),"",VLOOKUP($A30,'[2]1516 Exp_Rev Access'!$F$7:$GB$306,178,FALSE))</f>
        <v>0</v>
      </c>
      <c r="GT30" s="101">
        <f t="shared" si="67"/>
        <v>489868.2</v>
      </c>
      <c r="GU30" s="72">
        <f t="shared" si="68"/>
        <v>2.5172413880087704E-3</v>
      </c>
      <c r="GV30" s="84">
        <f t="shared" si="69"/>
        <v>28.192263112641704</v>
      </c>
    </row>
    <row r="31" spans="1:207" customFormat="1" ht="12" customHeight="1" x14ac:dyDescent="0.2">
      <c r="A31" s="96" t="s">
        <v>212</v>
      </c>
      <c r="B31" s="69" t="s">
        <v>213</v>
      </c>
      <c r="C31" s="80">
        <f>IF(ISNA(VLOOKUP($A31,'[2]1516 enrollment_Rev_Exp by size'!$A$6:$G$320,3,FALSE)),"",VLOOKUP($A31,'[2]1516 enrollment_Rev_Exp by size'!$A$6:$G$320,3,FALSE))</f>
        <v>16493.869999999995</v>
      </c>
      <c r="D31" s="97">
        <v>192490921.13999999</v>
      </c>
      <c r="E31" s="80">
        <f t="shared" si="47"/>
        <v>192490921.14000002</v>
      </c>
      <c r="F31" s="80">
        <f t="shared" si="48"/>
        <v>0</v>
      </c>
      <c r="G31" s="98">
        <f>IF(ISNA(VLOOKUP($A31,'[2]1516 Exp_Rev Access'!$F$7:$FS$306,2,FALSE)),"",VLOOKUP($A31,'[2]1516 Exp_Rev Access'!$F$7:$FS$306,2,FALSE))</f>
        <v>13949355.42</v>
      </c>
      <c r="H31" s="98">
        <f>IF(ISNA(VLOOKUP($A31,'[2]1516 Exp_Rev Access'!$F$7:$FS$306,3,FALSE)),"",VLOOKUP($A31,'[2]1516 Exp_Rev Access'!$F$7:$FS$306,3,FALSE))</f>
        <v>2928.02</v>
      </c>
      <c r="I31" s="98">
        <f>IF(ISNA(VLOOKUP($A31,'[2]1516 Exp_Rev Access'!$F$7:$FS$306,4,FALSE)),"",VLOOKUP($A31,'[2]1516 Exp_Rev Access'!$F$7:$FS$306,4,FALSE))</f>
        <v>0</v>
      </c>
      <c r="J31" s="98">
        <f>IF(ISNA(VLOOKUP($A31,'[2]1516 Exp_Rev Access'!$F$7:$FS$306,5,FALSE)),"",VLOOKUP($A31,'[2]1516 Exp_Rev Access'!$F$7:$FS$306,5,FALSE))</f>
        <v>0</v>
      </c>
      <c r="K31" s="98">
        <f>IF(ISNA(VLOOKUP($A31,'[2]1516 Exp_Rev Access'!$F$7:$FS$306,6,FALSE)),"",VLOOKUP($A31,'[2]1516 Exp_Rev Access'!$F$7:$FS$306,6,FALSE))</f>
        <v>0</v>
      </c>
      <c r="L31" s="98">
        <f>IF(ISNA(VLOOKUP($A31,'[2]1516 Exp_Rev Access'!$F$7:$FS$306,7,FALSE)),"",VLOOKUP($A31,'[2]1516 Exp_Rev Access'!$F$7:$FS$306,7,FALSE))</f>
        <v>0</v>
      </c>
      <c r="M31" s="90">
        <f t="shared" si="49"/>
        <v>13952283.439999999</v>
      </c>
      <c r="N31" s="72">
        <f t="shared" si="50"/>
        <v>7.2482812993826376E-2</v>
      </c>
      <c r="O31" s="73">
        <f t="shared" si="51"/>
        <v>845.90720310030349</v>
      </c>
      <c r="P31" s="99">
        <f>IF(ISNA(VLOOKUP($A31,'[2]1516 Exp_Rev Access'!$F$7:$FS$306,8,FALSE)),"",VLOOKUP($A31,'[2]1516 Exp_Rev Access'!$F$7:$FS$306,8,FALSE))</f>
        <v>141357.89000000001</v>
      </c>
      <c r="Q31" s="99">
        <f>IF(ISNA(VLOOKUP($A31,'[2]1516 Exp_Rev Access'!$F$7:$FS$306,9,FALSE)),"",VLOOKUP($A31,'[2]1516 Exp_Rev Access'!$F$7:$FS$306,9,FALSE))</f>
        <v>0</v>
      </c>
      <c r="R31" s="99">
        <f>IF(ISNA(VLOOKUP($A31,'[2]1516 Exp_Rev Access'!$F$7:$FS$306,10,FALSE)),"",VLOOKUP($A31,'[2]1516 Exp_Rev Access'!$F$7:$FS$306,10,FALSE))</f>
        <v>0</v>
      </c>
      <c r="S31" s="99">
        <f>IF(ISNA(VLOOKUP($A31,'[2]1516 Exp_Rev Access'!$F$7:$FS$306,11,FALSE)),"",VLOOKUP($A31,'[2]1516 Exp_Rev Access'!$F$7:$FS$306,11,FALSE))</f>
        <v>0</v>
      </c>
      <c r="T31" s="99">
        <f>IF(ISNA(VLOOKUP($A31,'[2]1516 Exp_Rev Access'!$F$7:$FS$306,12,FALSE)),"",VLOOKUP($A31,'[2]1516 Exp_Rev Access'!$F$7:$FS$306,12,FALSE))</f>
        <v>0</v>
      </c>
      <c r="U31" s="99">
        <f>IF(ISNA(VLOOKUP($A31,'[2]1516 Exp_Rev Access'!$F$7:$FS$306,13,FALSE)),"",VLOOKUP($A31,'[2]1516 Exp_Rev Access'!$F$7:$FS$306,13,FALSE))</f>
        <v>0</v>
      </c>
      <c r="V31" s="99">
        <f>IF(ISNA(VLOOKUP($A31,'[2]1516 Exp_Rev Access'!$F$7:$FS$306,14,FALSE)),"",VLOOKUP($A31,'[2]1516 Exp_Rev Access'!$F$7:$FS$306,14,FALSE))</f>
        <v>0</v>
      </c>
      <c r="W31" s="99">
        <f>IF(ISNA(VLOOKUP($A31,'[2]1516 Exp_Rev Access'!$F$7:$FS$306,15,FALSE)),"",VLOOKUP($A31,'[2]1516 Exp_Rev Access'!$F$7:$FS$306,15,FALSE))</f>
        <v>2804</v>
      </c>
      <c r="X31" s="99">
        <f>IF(ISNA(VLOOKUP($A31,'[2]1516 Exp_Rev Access'!$F$7:$FS$306,16,FALSE)),"",VLOOKUP($A31,'[2]1516 Exp_Rev Access'!$F$7:$FS$306,16,FALSE))</f>
        <v>26345.42</v>
      </c>
      <c r="Y31" s="99">
        <f>IF(ISNA(VLOOKUP($A31,'[2]1516 Exp_Rev Access'!$F$7:$FS$306,17,FALSE)),"",VLOOKUP($A31,'[2]1516 Exp_Rev Access'!$F$7:$FS$306,17,FALSE))</f>
        <v>0</v>
      </c>
      <c r="Z31" s="99">
        <f>IF(ISNA(VLOOKUP($A31,'[2]1516 Exp_Rev Access'!$F$7:$FS$306,18,FALSE)),"",VLOOKUP($A31,'[2]1516 Exp_Rev Access'!$F$7:$FS$306,18,FALSE))</f>
        <v>0</v>
      </c>
      <c r="AA31" s="99">
        <f>IF(ISNA(VLOOKUP($A31,'[2]1516 Exp_Rev Access'!$F$7:$FS$306,19,FALSE)),"",VLOOKUP($A31,'[2]1516 Exp_Rev Access'!$F$7:$FS$306,19,FALSE))</f>
        <v>0</v>
      </c>
      <c r="AB31" s="99">
        <f>IF(ISNA(VLOOKUP($A31,'[2]1516 Exp_Rev Access'!$F$7:$FS$306,20,FALSE)),"",VLOOKUP($A31,'[2]1516 Exp_Rev Access'!$F$7:$FS$306,20,FALSE))</f>
        <v>0</v>
      </c>
      <c r="AC31" s="99">
        <f>IF(ISNA(VLOOKUP($A31,'[2]1516 Exp_Rev Access'!$F$7:$FS$306,21,FALSE)),"",VLOOKUP($A31,'[2]1516 Exp_Rev Access'!$F$7:$FS$306,21,FALSE))</f>
        <v>86244.81</v>
      </c>
      <c r="AD31" s="99">
        <f>IF(ISNA(VLOOKUP($A31,'[2]1516 Exp_Rev Access'!$F$7:$FS$306,22,FALSE)),"",VLOOKUP($A31,'[2]1516 Exp_Rev Access'!$F$7:$FS$306,22,FALSE))</f>
        <v>156924.68</v>
      </c>
      <c r="AE31" s="99">
        <f>IF(ISNA(VLOOKUP($A31,'[2]1516 Exp_Rev Access'!$F$7:$FS$306,23,FALSE)),"",VLOOKUP($A31,'[2]1516 Exp_Rev Access'!$F$7:$FS$306,23,FALSE))</f>
        <v>0</v>
      </c>
      <c r="AF31" s="99">
        <f>IF(ISNA(VLOOKUP($A31,'[2]1516 Exp_Rev Access'!$F$7:$FS$306,24,FALSE)),"",VLOOKUP($A31,'[2]1516 Exp_Rev Access'!$F$7:$FS$306,24,FALSE))</f>
        <v>118942.33</v>
      </c>
      <c r="AG31" s="99">
        <f>IF(ISNA(VLOOKUP($A31,'[2]1516 Exp_Rev Access'!$F$7:$FS$306,25,FALSE)),"",VLOOKUP($A31,'[2]1516 Exp_Rev Access'!$F$7:$FS$306,25,FALSE))</f>
        <v>37266.78</v>
      </c>
      <c r="AH31" s="99">
        <f>IF(ISNA(VLOOKUP($A31,'[2]1516 Exp_Rev Access'!$F$7:$FS$306,26,FALSE)),"",VLOOKUP($A31,'[2]1516 Exp_Rev Access'!$F$7:$FS$306,26,FALSE))</f>
        <v>15797.27</v>
      </c>
      <c r="AI31" s="99">
        <f>IF(ISNA(VLOOKUP($A31,'[2]1516 Exp_Rev Access'!$F$7:$FS$306,27,FALSE)),"",VLOOKUP($A31,'[2]1516 Exp_Rev Access'!$F$7:$FS$306,27,FALSE))</f>
        <v>15539.44</v>
      </c>
      <c r="AJ31" s="99">
        <f>IF(ISNA(VLOOKUP($A31,'[2]1516 Exp_Rev Access'!$F$7:$FS$306,28,FALSE)),"",VLOOKUP($A31,'[2]1516 Exp_Rev Access'!$F$7:$FS$306,28,FALSE))</f>
        <v>391028.22</v>
      </c>
      <c r="AK31" s="99">
        <f>IF(ISNA(VLOOKUP($A31,'[2]1516 Exp_Rev Access'!$F$7:$FS$306,29,FALSE)),"",VLOOKUP($A31,'[2]1516 Exp_Rev Access'!$F$7:$FS$306,29,FALSE))</f>
        <v>165719.01999999999</v>
      </c>
      <c r="AL31" s="100">
        <f t="shared" si="52"/>
        <v>1157969.8599999999</v>
      </c>
      <c r="AM31" s="72">
        <f t="shared" si="53"/>
        <v>6.015711562613389E-3</v>
      </c>
      <c r="AN31" s="94">
        <f t="shared" si="54"/>
        <v>70.206074135421233</v>
      </c>
      <c r="AO31" s="99">
        <f>IF(ISNA(VLOOKUP($A31,'[2]1516 Exp_Rev Access'!$F$7:$GB$306,30,FALSE)),"",VLOOKUP($A31,'[2]1516 Exp_Rev Access'!$F$7:$FS$306,30,FALSE))</f>
        <v>99676897.799999997</v>
      </c>
      <c r="AP31" s="99">
        <f>IF(ISNA(VLOOKUP($A31,'[2]1516 Exp_Rev Access'!$F$7:$GB$306,31,FALSE)),"",VLOOKUP($A31,'[2]1516 Exp_Rev Access'!$F$7:$FS$306,31,FALSE))</f>
        <v>3135464.43</v>
      </c>
      <c r="AQ31" s="99">
        <f>IF(ISNA(VLOOKUP($A31,'[2]1516 Exp_Rev Access'!$F$7:$GB$306,32,FALSE)),"",VLOOKUP($A31,'[2]1516 Exp_Rev Access'!$F$7:$FS$306,32,FALSE))</f>
        <v>16852598.079999998</v>
      </c>
      <c r="AR31" s="99">
        <f>IF(ISNA(VLOOKUP($A31,'[2]1516 Exp_Rev Access'!$F$7:$GB$306,33,FALSE)),"",VLOOKUP($A31,'[2]1516 Exp_Rev Access'!$F$7:$FS$306,33,FALSE))</f>
        <v>0</v>
      </c>
      <c r="AS31" s="99">
        <f>IF(ISNA(VLOOKUP($A31,'[2]1516 Exp_Rev Access'!$F$7:$GB$306,34,FALSE)),"",VLOOKUP($A31,'[2]1516 Exp_Rev Access'!$F$7:$FS$306,34,FALSE))</f>
        <v>0</v>
      </c>
      <c r="AT31" s="101">
        <f t="shared" si="55"/>
        <v>119664960.31</v>
      </c>
      <c r="AU31" s="72">
        <f t="shared" si="56"/>
        <v>0.62166547700692254</v>
      </c>
      <c r="AV31" s="94">
        <f t="shared" si="57"/>
        <v>7255.1172229440417</v>
      </c>
      <c r="AW31" s="99">
        <f>IF(ISNA(VLOOKUP($A31,'[2]1516 Exp_Rev Access'!$F$7:$GB$306,35,FALSE)),"",VLOOKUP($A31,'[2]1516 Exp_Rev Access'!$F$7:$GB$306,35,FALSE))</f>
        <v>0</v>
      </c>
      <c r="AX31" s="99">
        <f>IF(ISNA(VLOOKUP($A31,'[2]1516 Exp_Rev Access'!$F$7:$GB$306,36,FALSE)),"",VLOOKUP($A31,'[2]1516 Exp_Rev Access'!$F$7:$GB$306,36,FALSE))</f>
        <v>12072510.01</v>
      </c>
      <c r="AY31" s="99">
        <f>IF(ISNA(VLOOKUP($A31,'[2]1516 Exp_Rev Access'!$F$7:$GB$306,37,FALSE)),"",VLOOKUP($A31,'[2]1516 Exp_Rev Access'!$F$7:$GB$306,37,FALSE))</f>
        <v>941198.6</v>
      </c>
      <c r="AZ31" s="99">
        <f>IF(ISNA(VLOOKUP($A31,'[2]1516 Exp_Rev Access'!$F$7:$GB$306,38,FALSE)),"",VLOOKUP($A31,'[2]1516 Exp_Rev Access'!$F$7:$GB$306,38,FALSE))</f>
        <v>0</v>
      </c>
      <c r="BA31" s="99">
        <f>IF(ISNA(VLOOKUP($A31,'[2]1516 Exp_Rev Access'!$F$7:$GB$306,39,FALSE)),"",VLOOKUP($A31,'[2]1516 Exp_Rev Access'!$F$7:$GB$306,39,FALSE))</f>
        <v>0</v>
      </c>
      <c r="BB31" s="99">
        <f>IF(ISNA(VLOOKUP($A31,'[2]1516 Exp_Rev Access'!$F$7:$GB$306,40,FALSE)),"",VLOOKUP($A31,'[2]1516 Exp_Rev Access'!$F$7:$GB$306,40,FALSE))</f>
        <v>6288643.2999999998</v>
      </c>
      <c r="BC31" s="99">
        <f>IF(ISNA(VLOOKUP($A31,'[2]1516 Exp_Rev Access'!$F$7:$GB$306,41,FALSE)),"",VLOOKUP($A31,'[2]1516 Exp_Rev Access'!$F$7:$GB$306,41,FALSE))</f>
        <v>415064.47</v>
      </c>
      <c r="BD31" s="99">
        <f>IF(ISNA(VLOOKUP($A31,'[2]1516 Exp_Rev Access'!$F$7:$GB$306,42,FALSE)),"",VLOOKUP($A31,'[2]1516 Exp_Rev Access'!$F$7:$GB$306,42,FALSE))</f>
        <v>2559278.96</v>
      </c>
      <c r="BE31" s="99">
        <f>IF(ISNA(VLOOKUP($A31,'[2]1516 Exp_Rev Access'!$F$7:$GB$306,43,FALSE)),"",VLOOKUP($A31,'[2]1516 Exp_Rev Access'!$F$7:$GB$306,43,FALSE))</f>
        <v>9488.27</v>
      </c>
      <c r="BF31" s="99">
        <f>IF(ISNA(VLOOKUP($A31,'[2]1516 Exp_Rev Access'!$F$7:$GB$306,44,FALSE)),"",VLOOKUP($A31,'[2]1516 Exp_Rev Access'!$F$7:$GB$306,44,FALSE))</f>
        <v>5640055.7000000002</v>
      </c>
      <c r="BG31" s="99">
        <f>IF(ISNA(VLOOKUP($A31,'[2]1516 Exp_Rev Access'!$F$7:$GB$306,45,FALSE)),"",VLOOKUP($A31,'[2]1516 Exp_Rev Access'!$F$7:$GB$306,45,FALSE))</f>
        <v>161321.25</v>
      </c>
      <c r="BH31" s="99">
        <f>IF(ISNA(VLOOKUP($A31,'[2]1516 Exp_Rev Access'!$F$7:$GB$306,46,FALSE)),"",VLOOKUP($A31,'[2]1516 Exp_Rev Access'!$F$7:$GB$306,46,FALSE))</f>
        <v>0</v>
      </c>
      <c r="BI31" s="99">
        <f>IF(ISNA(VLOOKUP($A31,'[2]1516 Exp_Rev Access'!$F$7:$GB$306,47,FALSE)),"",VLOOKUP($A31,'[2]1516 Exp_Rev Access'!$F$7:$GB$306,47,FALSE))</f>
        <v>142283.39000000001</v>
      </c>
      <c r="BJ31" s="99">
        <f>IF(ISNA(VLOOKUP($A31,'[2]1516 Exp_Rev Access'!$F$7:$GB$306,48,FALSE)),"",VLOOKUP($A31,'[2]1516 Exp_Rev Access'!$F$7:$GB$306,48,FALSE))</f>
        <v>2861525.47</v>
      </c>
      <c r="BK31" s="99">
        <f>IF(ISNA(VLOOKUP($A31,'[2]1516 Exp_Rev Access'!$F$7:$GB$306,49,FALSE)),"",VLOOKUP($A31,'[2]1516 Exp_Rev Access'!$F$7:$GB$306,49,FALSE))</f>
        <v>389580</v>
      </c>
      <c r="BL31" s="99">
        <f>IF(ISNA(VLOOKUP($A31,'[2]1516 Exp_Rev Access'!$F$7:$GB$306,50,FALSE)),"",VLOOKUP($A31,'[2]1516 Exp_Rev Access'!$F$7:$GB$306,50,FALSE))</f>
        <v>0</v>
      </c>
      <c r="BM31" s="99">
        <f>IF(ISNA(VLOOKUP($A31,'[2]1516 Exp_Rev Access'!$F$7:$GB$306,51,FALSE)),"",VLOOKUP($A31,'[2]1516 Exp_Rev Access'!$F$7:$GB$306,51,FALSE))</f>
        <v>0</v>
      </c>
      <c r="BN31" s="99">
        <f>IF(ISNA(VLOOKUP($A31,'[2]1516 Exp_Rev Access'!$F$7:$GB$306,52,FALSE)),"",VLOOKUP($A31,'[2]1516 Exp_Rev Access'!$F$7:$GB$306,52,FALSE))</f>
        <v>0</v>
      </c>
      <c r="BO31" s="99">
        <f>IF(ISNA(VLOOKUP($A31,'[2]1516 Exp_Rev Access'!$F$7:$GB$306,53,FALSE)),"",VLOOKUP($A31,'[2]1516 Exp_Rev Access'!$F$7:$GB$306,53,FALSE))</f>
        <v>0</v>
      </c>
      <c r="BP31" s="99">
        <f>IF(ISNA(VLOOKUP($A31,'[2]1516 Exp_Rev Access'!$F$7:$GB$306,54,FALSE)),"",VLOOKUP($A31,'[2]1516 Exp_Rev Access'!$F$7:$GB$306,54,FALSE))</f>
        <v>0</v>
      </c>
      <c r="BQ31" s="99">
        <f>IF(ISNA(VLOOKUP($A31,'[2]1516 Exp_Rev Access'!$F$7:$GB$306,55,FALSE)),"",VLOOKUP($A31,'[2]1516 Exp_Rev Access'!$F$7:$GB$306,55,FALSE))</f>
        <v>0</v>
      </c>
      <c r="BR31" s="99">
        <f>IF(ISNA(VLOOKUP($A31,'[2]1516 Exp_Rev Access'!$F$7:$GB$306,56,FALSE)),"",VLOOKUP($A31,'[2]1516 Exp_Rev Access'!$F$7:$GB$306,56,FALSE))</f>
        <v>124365.17</v>
      </c>
      <c r="BS31" s="99">
        <f>IF(ISNA(VLOOKUP($A31,'[2]1516 Exp_Rev Access'!$F$7:$GB$306,57,FALSE)),"",VLOOKUP($A31,'[2]1516 Exp_Rev Access'!$F$7:$GB$306,57,FALSE))</f>
        <v>0</v>
      </c>
      <c r="BT31" s="99">
        <f>IF(ISNA(VLOOKUP($A31,'[2]1516 Exp_Rev Access'!$F$7:$GB$306,58,FALSE)),"",VLOOKUP($A31,'[2]1516 Exp_Rev Access'!$F$7:$GB$306,58,FALSE))</f>
        <v>0</v>
      </c>
      <c r="BU31" s="102">
        <f t="shared" si="58"/>
        <v>31605314.59</v>
      </c>
      <c r="BV31" s="72">
        <f t="shared" si="59"/>
        <v>0.16419119615004199</v>
      </c>
      <c r="BW31" s="94">
        <f t="shared" si="60"/>
        <v>1916.1855034628022</v>
      </c>
      <c r="BX31" s="99">
        <f>IF(ISNA(VLOOKUP($A31,'[2]1516 Exp_Rev Access'!$F$7:$GB$306,59,FALSE)),"",VLOOKUP($A31,'[2]1516 Exp_Rev Access'!$F$7:$GB$306,59,FALSE))</f>
        <v>0</v>
      </c>
      <c r="BY31" s="99">
        <f>IF(ISNA(VLOOKUP($A31,'[2]1516 Exp_Rev Access'!$F$7:$GB$306,60,FALSE)),"",VLOOKUP($A31,'[2]1516 Exp_Rev Access'!$F$7:$GB$306,60,FALSE))</f>
        <v>0</v>
      </c>
      <c r="BZ31" s="99">
        <f>IF(ISNA(VLOOKUP($A31,'[2]1516 Exp_Rev Access'!$F$7:$GB$306,61,FALSE)),"",VLOOKUP($A31,'[2]1516 Exp_Rev Access'!$F$7:$GB$306,61,FALSE))</f>
        <v>0</v>
      </c>
      <c r="CA31" s="99">
        <f>IF(ISNA(VLOOKUP($A31,'[2]1516 Exp_Rev Access'!$F$7:$GB$306,62,FALSE)),"",VLOOKUP($A31,'[2]1516 Exp_Rev Access'!$F$7:$GB$306,62,FALSE))</f>
        <v>0</v>
      </c>
      <c r="CB31" s="99">
        <f>IF(ISNA(VLOOKUP($A31,'[2]1516 Exp_Rev Access'!$F$7:$GB$306,63,FALSE)),"",VLOOKUP($A31,'[2]1516 Exp_Rev Access'!$F$7:$GB$306,63,FALSE))</f>
        <v>178156.84</v>
      </c>
      <c r="CC31" s="99">
        <f>IF(ISNA(VLOOKUP($A31,'[2]1516 Exp_Rev Access'!$F$7:$GB$306,64,FALSE)),"",VLOOKUP($A31,'[2]1516 Exp_Rev Access'!$F$7:$GB$306,64,FALSE))</f>
        <v>0</v>
      </c>
      <c r="CD31" s="101">
        <f t="shared" si="61"/>
        <v>178156.84</v>
      </c>
      <c r="CE31" s="72">
        <f t="shared" ref="CE31:CE43" si="70">CD31/D31</f>
        <v>9.2553372878518929E-4</v>
      </c>
      <c r="CF31" s="103">
        <f t="shared" ref="CF31:CF43" si="71">CD31/C31</f>
        <v>10.801397125113757</v>
      </c>
      <c r="CG31" s="99">
        <f>IF(ISNA(VLOOKUP($A31,'[2]1516 Exp_Rev Access'!$F$7:$GB$306,65,FALSE)),"",VLOOKUP($A31,'[2]1516 Exp_Rev Access'!$F$7:$GB$306,65,FALSE))</f>
        <v>24514.560000000001</v>
      </c>
      <c r="CH31" s="99">
        <f>IF(ISNA(VLOOKUP($A31,'[2]1516 Exp_Rev Access'!$F$7:$GB$306,66,FALSE)),"",VLOOKUP($A31,'[2]1516 Exp_Rev Access'!$F$7:$GB$306,66,FALSE))</f>
        <v>0</v>
      </c>
      <c r="CI31" s="99">
        <f>IF(ISNA(VLOOKUP($A31,'[2]1516 Exp_Rev Access'!$F$7:$GB$306,67,FALSE)),"",VLOOKUP($A31,'[2]1516 Exp_Rev Access'!$F$7:$GB$306,67,FALSE))</f>
        <v>0</v>
      </c>
      <c r="CJ31" s="99">
        <f>IF(ISNA(VLOOKUP($A31,'[2]1516 Exp_Rev Access'!$F$7:$GB$306,68,FALSE)),"",VLOOKUP($A31,'[2]1516 Exp_Rev Access'!$F$7:$GB$306,68,FALSE))</f>
        <v>0</v>
      </c>
      <c r="CK31" s="99">
        <f>IF(ISNA(VLOOKUP($A31,'[2]1516 Exp_Rev Access'!$F$7:$GB$306,69,FALSE)),"",VLOOKUP($A31,'[2]1516 Exp_Rev Access'!$F$7:$GB$306,69,FALSE))</f>
        <v>0</v>
      </c>
      <c r="CL31" s="99">
        <f>IF(ISNA(VLOOKUP($A31,'[2]1516 Exp_Rev Access'!$F$7:$GB$306,70,FALSE)),"",VLOOKUP($A31,'[2]1516 Exp_Rev Access'!$F$7:$GB$306,70,FALSE))</f>
        <v>0</v>
      </c>
      <c r="CM31" s="99">
        <f>IF(ISNA(VLOOKUP($A31,'[2]1516 Exp_Rev Access'!$F$7:$GB$306,71,FALSE)),"",VLOOKUP($A31,'[2]1516 Exp_Rev Access'!$F$7:$GB$306,71,FALSE))</f>
        <v>0</v>
      </c>
      <c r="CN31" s="99">
        <f>IF(ISNA(VLOOKUP($A31,'[2]1516 Exp_Rev Access'!$F$7:$GB$306,72,FALSE)),"",VLOOKUP($A31,'[2]1516 Exp_Rev Access'!$F$7:$GB$306,72,FALSE))</f>
        <v>0</v>
      </c>
      <c r="CO31" s="99">
        <f>IF(ISNA(VLOOKUP($A31,'[2]1516 Exp_Rev Access'!$F$7:$GB$306,73,FALSE)),"",VLOOKUP($A31,'[2]1516 Exp_Rev Access'!$F$7:$GB$306,73,FALSE))</f>
        <v>0</v>
      </c>
      <c r="CP31" s="99">
        <f>IF(ISNA(VLOOKUP($A31,'[2]1516 Exp_Rev Access'!$F$7:$GB$306,74,FALSE)),"",VLOOKUP($A31,'[2]1516 Exp_Rev Access'!$F$7:$GB$306,74,FALSE))</f>
        <v>3376331.33</v>
      </c>
      <c r="CQ31" s="99">
        <f>IF(ISNA(VLOOKUP($A31,'[2]1516 Exp_Rev Access'!$F$7:$GB$306,75,FALSE)),"",VLOOKUP($A31,'[2]1516 Exp_Rev Access'!$F$7:$GB$306,75,FALSE))</f>
        <v>0</v>
      </c>
      <c r="CR31" s="99">
        <f>IF(ISNA(VLOOKUP($A31,'[2]1516 Exp_Rev Access'!$F$7:$GB$306,76,FALSE)),"",VLOOKUP($A31,'[2]1516 Exp_Rev Access'!$F$7:$GB$306,76,FALSE))</f>
        <v>123133</v>
      </c>
      <c r="CS31" s="99">
        <f>IF(ISNA(VLOOKUP($A31,'[2]1516 Exp_Rev Access'!$F$7:$GB$306,77,FALSE)),"",VLOOKUP($A31,'[2]1516 Exp_Rev Access'!$F$7:$GB$306,77,FALSE))</f>
        <v>84828.63</v>
      </c>
      <c r="CT31" s="99">
        <f>IF(ISNA(VLOOKUP($A31,'[2]1516 Exp_Rev Access'!$F$7:$GB$306,78,FALSE)),"",VLOOKUP($A31,'[2]1516 Exp_Rev Access'!$F$7:$GB$306,78,FALSE))</f>
        <v>8390716.2300000004</v>
      </c>
      <c r="CU31" s="99">
        <f>IF(ISNA(VLOOKUP($A31,'[2]1516 Exp_Rev Access'!$F$7:$GB$306,79,FALSE)),"",VLOOKUP($A31,'[2]1516 Exp_Rev Access'!$F$7:$GB$306,79,FALSE))</f>
        <v>892137.29</v>
      </c>
      <c r="CV31" s="99">
        <f>IF(ISNA(VLOOKUP($A31,'[2]1516 Exp_Rev Access'!$F$7:$GB$306,80,FALSE)),"",VLOOKUP($A31,'[2]1516 Exp_Rev Access'!$F$7:$GB$306,80,FALSE))</f>
        <v>1695845.14</v>
      </c>
      <c r="CW31" s="99">
        <f>IF(ISNA(VLOOKUP($A31,'[2]1516 Exp_Rev Access'!$F$7:$GB$306,81,FALSE)),"",VLOOKUP($A31,'[2]1516 Exp_Rev Access'!$F$7:$GB$306,81,FALSE))</f>
        <v>0</v>
      </c>
      <c r="CX31" s="99">
        <f>IF(ISNA(VLOOKUP($A31,'[2]1516 Exp_Rev Access'!$F$7:$GB$306,82,FALSE)),"",VLOOKUP($A31,'[2]1516 Exp_Rev Access'!$F$7:$GB$306,82,FALSE))</f>
        <v>0</v>
      </c>
      <c r="CY31" s="99">
        <f>IF(ISNA(VLOOKUP($A31,'[2]1516 Exp_Rev Access'!$F$7:$GB$306,83,FALSE)),"",VLOOKUP($A31,'[2]1516 Exp_Rev Access'!$F$7:$GB$306,83,FALSE))</f>
        <v>0</v>
      </c>
      <c r="CZ31" s="99">
        <f>IF(ISNA(VLOOKUP($A31,'[2]1516 Exp_Rev Access'!$F$7:$GB$306,84,FALSE)),"",VLOOKUP($A31,'[2]1516 Exp_Rev Access'!$F$7:$GB$306,84,FALSE))</f>
        <v>0</v>
      </c>
      <c r="DA31" s="99">
        <f>IF(ISNA(VLOOKUP($A31,'[2]1516 Exp_Rev Access'!$F$7:$GB$306,85,FALSE)),"",VLOOKUP($A31,'[2]1516 Exp_Rev Access'!$F$7:$GB$306,85,FALSE))</f>
        <v>839469.31</v>
      </c>
      <c r="DB31" s="99">
        <f>IF(ISNA(VLOOKUP($A31,'[2]1516 Exp_Rev Access'!$F$7:$GB$306,86,FALSE)),"",VLOOKUP($A31,'[2]1516 Exp_Rev Access'!$F$7:$GB$306,86,FALSE))</f>
        <v>0</v>
      </c>
      <c r="DC31" s="99">
        <f>IF(ISNA(VLOOKUP($A31,'[2]1516 Exp_Rev Access'!$F$7:$GB$306,87,FALSE)),"",VLOOKUP($A31,'[2]1516 Exp_Rev Access'!$F$7:$GB$306,87,FALSE))</f>
        <v>0</v>
      </c>
      <c r="DD31" s="99">
        <f>IF(ISNA(VLOOKUP($A31,'[2]1516 Exp_Rev Access'!$F$7:$GB$306,88,FALSE)),"",VLOOKUP($A31,'[2]1516 Exp_Rev Access'!$F$7:$GB$306,88,FALSE))</f>
        <v>0</v>
      </c>
      <c r="DE31" s="99">
        <f>IF(ISNA(VLOOKUP($A31,'[2]1516 Exp_Rev Access'!$F$7:$GB$306,89,FALSE)),"",VLOOKUP($A31,'[2]1516 Exp_Rev Access'!$F$7:$GB$306,89,FALSE))</f>
        <v>0</v>
      </c>
      <c r="DF31" s="99">
        <f>IF(ISNA(VLOOKUP($A31,'[2]1516 Exp_Rev Access'!$F$7:$GB$306,90,FALSE)),"",VLOOKUP($A31,'[2]1516 Exp_Rev Access'!$F$7:$GB$306,90,FALSE))</f>
        <v>0</v>
      </c>
      <c r="DG31" s="99">
        <f>IF(ISNA(VLOOKUP($A31,'[2]1516 Exp_Rev Access'!$F$7:$GB$306,91,FALSE)),"",VLOOKUP($A31,'[2]1516 Exp_Rev Access'!$F$7:$GB$306,91,FALSE))</f>
        <v>183224.95999999999</v>
      </c>
      <c r="DH31" s="99">
        <f>IF(ISNA(VLOOKUP($A31,'[2]1516 Exp_Rev Access'!$F$7:$GB$306,92,FALSE)),"",VLOOKUP($A31,'[2]1516 Exp_Rev Access'!$F$7:$GB$306,92,FALSE))</f>
        <v>8665287.2599999998</v>
      </c>
      <c r="DI31" s="99">
        <f>IF(ISNA(VLOOKUP($A31,'[2]1516 Exp_Rev Access'!$F$7:$GB$306,93,FALSE)),"",VLOOKUP($A31,'[2]1516 Exp_Rev Access'!$F$7:$GB$306,93,FALSE))</f>
        <v>0</v>
      </c>
      <c r="DJ31" s="99">
        <f>IF(ISNA(VLOOKUP($A31,'[2]1516 Exp_Rev Access'!$F$7:$GB$306,94,FALSE)),"",VLOOKUP($A31,'[2]1516 Exp_Rev Access'!$F$7:$GB$306,94,FALSE))</f>
        <v>0</v>
      </c>
      <c r="DK31" s="99">
        <f>IF(ISNA(VLOOKUP($A31,'[2]1516 Exp_Rev Access'!$F$7:$GB$306,95,FALSE)),"",VLOOKUP($A31,'[2]1516 Exp_Rev Access'!$F$7:$GB$306,95,FALSE))</f>
        <v>0</v>
      </c>
      <c r="DL31" s="99">
        <f>IF(ISNA(VLOOKUP($A31,'[2]1516 Exp_Rev Access'!$F$7:$GB$306,96,FALSE)),"",VLOOKUP($A31,'[2]1516 Exp_Rev Access'!$F$7:$GB$306,96,FALSE))</f>
        <v>0</v>
      </c>
      <c r="DM31" s="99">
        <f>IF(ISNA(VLOOKUP($A31,'[2]1516 Exp_Rev Access'!$F$7:$GB$306,97,FALSE)),"",VLOOKUP($A31,'[2]1516 Exp_Rev Access'!$F$7:$GB$306,97,FALSE))</f>
        <v>0</v>
      </c>
      <c r="DN31" s="99">
        <f>IF(ISNA(VLOOKUP($A31,'[2]1516 Exp_Rev Access'!$F$7:$GB$306,98,FALSE)),"",VLOOKUP($A31,'[2]1516 Exp_Rev Access'!$F$7:$GB$306,98,FALSE))</f>
        <v>0</v>
      </c>
      <c r="DO31" s="99">
        <f>IF(ISNA(VLOOKUP($A31,'[2]1516 Exp_Rev Access'!$F$7:$GB$306,99,FALSE)),"",VLOOKUP($A31,'[2]1516 Exp_Rev Access'!$F$7:$GB$306,99,FALSE))</f>
        <v>0</v>
      </c>
      <c r="DP31" s="99">
        <f>IF(ISNA(VLOOKUP($A31,'[2]1516 Exp_Rev Access'!$F$7:$GB$306,100,FALSE)),"",VLOOKUP($A31,'[2]1516 Exp_Rev Access'!$F$7:$GB$306,100,FALSE))</f>
        <v>0</v>
      </c>
      <c r="DQ31" s="99">
        <f>IF(ISNA(VLOOKUP($A31,'[2]1516 Exp_Rev Access'!$F$7:$GB$306,101,FALSE)),"",VLOOKUP($A31,'[2]1516 Exp_Rev Access'!$F$7:$GB$306,101,FALSE))</f>
        <v>0</v>
      </c>
      <c r="DR31" s="99">
        <f>IF(ISNA(VLOOKUP($A31,'[2]1516 Exp_Rev Access'!$F$7:$GB$306,102,FALSE)),"",VLOOKUP($A31,'[2]1516 Exp_Rev Access'!$F$7:$GB$306,102,FALSE))</f>
        <v>0</v>
      </c>
      <c r="DS31" s="99">
        <f>IF(ISNA(VLOOKUP($A31,'[2]1516 Exp_Rev Access'!$F$7:$GB$306,103,FALSE)),"",VLOOKUP($A31,'[2]1516 Exp_Rev Access'!$F$7:$GB$306,103,FALSE))</f>
        <v>0</v>
      </c>
      <c r="DT31" s="99">
        <f>IF(ISNA(VLOOKUP($A31,'[2]1516 Exp_Rev Access'!$F$7:$GB$306,104,FALSE)),"",VLOOKUP($A31,'[2]1516 Exp_Rev Access'!$F$7:$GB$306,104,FALSE))</f>
        <v>0</v>
      </c>
      <c r="DU31" s="99">
        <f>IF(ISNA(VLOOKUP($A31,'[2]1516 Exp_Rev Access'!$F$7:$GB$306,105,FALSE)),"",VLOOKUP($A31,'[2]1516 Exp_Rev Access'!$F$7:$GB$306,105,FALSE))</f>
        <v>0</v>
      </c>
      <c r="DV31" s="99">
        <f>IF(ISNA(VLOOKUP($A31,'[2]1516 Exp_Rev Access'!$F$7:$GB$306,106,FALSE)),"",VLOOKUP($A31,'[2]1516 Exp_Rev Access'!$F$7:$GB$306,106,FALSE))</f>
        <v>0</v>
      </c>
      <c r="DW31" s="99">
        <f>IF(ISNA(VLOOKUP($A31,'[2]1516 Exp_Rev Access'!$F$7:$GB$306,107,FALSE)),"",VLOOKUP($A31,'[2]1516 Exp_Rev Access'!$F$7:$GB$306,107,FALSE))</f>
        <v>0</v>
      </c>
      <c r="DX31" s="99">
        <f>IF(ISNA(VLOOKUP($A31,'[2]1516 Exp_Rev Access'!$F$7:$GB$306,108,FALSE)),"",VLOOKUP($A31,'[2]1516 Exp_Rev Access'!$F$7:$GB$306,108,FALSE))</f>
        <v>0</v>
      </c>
      <c r="DY31" s="99">
        <f>IF(ISNA(VLOOKUP($A31,'[2]1516 Exp_Rev Access'!$F$7:$GB$306,109,FALSE)),"",VLOOKUP($A31,'[2]1516 Exp_Rev Access'!$F$7:$GB$306,109,FALSE))</f>
        <v>0</v>
      </c>
      <c r="DZ31" s="99">
        <f>IF(ISNA(VLOOKUP($A31,'[2]1516 Exp_Rev Access'!$F$7:$GB$306,110,FALSE)),"",VLOOKUP($A31,'[2]1516 Exp_Rev Access'!$F$7:$GB$306,110,FALSE))</f>
        <v>0</v>
      </c>
      <c r="EA31" s="99">
        <f>IF(ISNA(VLOOKUP($A31,'[2]1516 Exp_Rev Access'!$F$7:$GB$306,111,FALSE)),"",VLOOKUP($A31,'[2]1516 Exp_Rev Access'!$F$7:$GB$306,111,FALSE))</f>
        <v>0</v>
      </c>
      <c r="EB31" s="99">
        <f>IF(ISNA(VLOOKUP($A31,'[2]1516 Exp_Rev Access'!$F$7:$GB$306,112,FALSE)),"",VLOOKUP($A31,'[2]1516 Exp_Rev Access'!$F$7:$GB$306,112,FALSE))</f>
        <v>0</v>
      </c>
      <c r="EC31" s="99">
        <f>IF(ISNA(VLOOKUP($A31,'[2]1516 Exp_Rev Access'!$F$7:$GB$306,113,FALSE)),"",VLOOKUP($A31,'[2]1516 Exp_Rev Access'!$F$7:$GB$306,113,FALSE))</f>
        <v>0</v>
      </c>
      <c r="ED31" s="99">
        <f>IF(ISNA(VLOOKUP($A31,'[2]1516 Exp_Rev Access'!$F$7:$GB$306,114,FALSE)),"",VLOOKUP($A31,'[2]1516 Exp_Rev Access'!$F$7:$GB$306,114,FALSE))</f>
        <v>0</v>
      </c>
      <c r="EE31" s="99">
        <f>IF(ISNA(VLOOKUP($A31,'[2]1516 Exp_Rev Access'!$F$7:$GB$306,115,FALSE)),"",VLOOKUP($A31,'[2]1516 Exp_Rev Access'!$F$7:$GB$306,115,FALSE))</f>
        <v>0</v>
      </c>
      <c r="EF31" s="99">
        <f>IF(ISNA(VLOOKUP($A31,'[2]1516 Exp_Rev Access'!$F$7:$GB$306,116,FALSE)),"",VLOOKUP($A31,'[2]1516 Exp_Rev Access'!$F$7:$GB$306,116,FALSE))</f>
        <v>57334.43</v>
      </c>
      <c r="EG31" s="99">
        <f>IF(ISNA(VLOOKUP($A31,'[2]1516 Exp_Rev Access'!$F$7:$GB$306,117,FALSE)),"",VLOOKUP($A31,'[2]1516 Exp_Rev Access'!$F$7:$GB$306,117,FALSE))</f>
        <v>0</v>
      </c>
      <c r="EH31" s="99">
        <f>IF(ISNA(VLOOKUP($A31,'[2]1516 Exp_Rev Access'!$F$7:$GB$306,118,FALSE)),"",VLOOKUP($A31,'[2]1516 Exp_Rev Access'!$F$7:$GB$306,118,FALSE))</f>
        <v>0</v>
      </c>
      <c r="EI31" s="99">
        <f>IF(ISNA(VLOOKUP($A31,'[2]1516 Exp_Rev Access'!$F$7:$GB$306,119,FALSE)),"",VLOOKUP($A31,'[2]1516 Exp_Rev Access'!$F$7:$GB$306,119,FALSE))</f>
        <v>0</v>
      </c>
      <c r="EJ31" s="99">
        <f>IF(ISNA(VLOOKUP($A31,'[2]1516 Exp_Rev Access'!$F$7:$GB$306,120,FALSE)),"",VLOOKUP($A31,'[2]1516 Exp_Rev Access'!$F$7:$GB$306,120,FALSE))</f>
        <v>0</v>
      </c>
      <c r="EK31" s="99">
        <f>IF(ISNA(VLOOKUP($A31,'[2]1516 Exp_Rev Access'!$F$7:$GB$306,121,FALSE)),"",VLOOKUP($A31,'[2]1516 Exp_Rev Access'!$F$7:$GB$306,121,FALSE))</f>
        <v>0</v>
      </c>
      <c r="EL31" s="99">
        <f>IF(ISNA(VLOOKUP($A31,'[2]1516 Exp_Rev Access'!$F$7:$GB$306,122,FALSE)),"",VLOOKUP($A31,'[2]1516 Exp_Rev Access'!$F$7:$GB$306,122,FALSE))</f>
        <v>0</v>
      </c>
      <c r="EM31" s="99">
        <f>IF(ISNA(VLOOKUP($A31,'[2]1516 Exp_Rev Access'!$F$7:$GB$306,123,FALSE)),"",VLOOKUP($A31,'[2]1516 Exp_Rev Access'!$F$7:$GB$306,123,FALSE))</f>
        <v>60000</v>
      </c>
      <c r="EN31" s="99">
        <f>IF(ISNA(VLOOKUP($A31,'[2]1516 Exp_Rev Access'!$F$7:$GB$306,124,FALSE)),"",VLOOKUP($A31,'[2]1516 Exp_Rev Access'!$F$7:$GB$306,124,FALSE))</f>
        <v>110464.23</v>
      </c>
      <c r="EO31" s="99">
        <f>IF(ISNA(VLOOKUP($A31,'[2]1516 Exp_Rev Access'!$F$7:$GB$306,125,FALSE)),"",VLOOKUP($A31,'[2]1516 Exp_Rev Access'!$F$7:$GB$306,125,FALSE))</f>
        <v>0</v>
      </c>
      <c r="EP31" s="99">
        <f>IF(ISNA(VLOOKUP($A31,'[2]1516 Exp_Rev Access'!$F$7:$GB$306,126,FALSE)),"",VLOOKUP($A31,'[2]1516 Exp_Rev Access'!$F$7:$GB$306,126,FALSE))</f>
        <v>0</v>
      </c>
      <c r="EQ31" s="99">
        <f>IF(ISNA(VLOOKUP($A31,'[2]1516 Exp_Rev Access'!$F$7:$GB$306,127,FALSE)),"",VLOOKUP($A31,'[2]1516 Exp_Rev Access'!$F$7:$GB$306,127,FALSE))</f>
        <v>0</v>
      </c>
      <c r="ER31" s="99">
        <f>IF(ISNA(VLOOKUP($A31,'[2]1516 Exp_Rev Access'!$F$7:$GB$306,128,FALSE)),"",VLOOKUP($A31,'[2]1516 Exp_Rev Access'!$F$7:$GB$306,128,FALSE))</f>
        <v>0</v>
      </c>
      <c r="ES31" s="99">
        <f>IF(ISNA(VLOOKUP($A31,'[2]1516 Exp_Rev Access'!$F$7:$GB$306,129,FALSE)),"",VLOOKUP($A31,'[2]1516 Exp_Rev Access'!$F$7:$GB$306,129,FALSE))</f>
        <v>0</v>
      </c>
      <c r="ET31" s="99">
        <f>IF(ISNA(VLOOKUP($A31,'[2]1516 Exp_Rev Access'!$F$7:$GB$306,130,FALSE)),"",VLOOKUP($A31,'[2]1516 Exp_Rev Access'!$F$7:$GB$306,130,FALSE))</f>
        <v>0</v>
      </c>
      <c r="EU31" s="99">
        <f>IF(ISNA(VLOOKUP($A31,'[2]1516 Exp_Rev Access'!$F$7:$GB$306,131,FALSE)),"",VLOOKUP($A31,'[2]1516 Exp_Rev Access'!$F$7:$GB$306,131,FALSE))</f>
        <v>458278.9</v>
      </c>
      <c r="EV31" s="99">
        <f>IF(ISNA(VLOOKUP($A31,'[2]1516 Exp_Rev Access'!$F$7:$GB$306,132,FALSE)),"",VLOOKUP($A31,'[2]1516 Exp_Rev Access'!$F$7:$GB$306,132,FALSE))</f>
        <v>0</v>
      </c>
      <c r="EW31" s="99">
        <f>IF(ISNA(VLOOKUP($A31,'[2]1516 Exp_Rev Access'!$F$7:$GB$306,133,FALSE)),"",VLOOKUP($A31,'[2]1516 Exp_Rev Access'!$F$7:$GB$306,133,FALSE))</f>
        <v>0</v>
      </c>
      <c r="EX31" s="99">
        <f>IF(ISNA(VLOOKUP($A31,'[2]1516 Exp_Rev Access'!$F$7:$GB$306,134,FALSE)),"",VLOOKUP($A31,'[2]1516 Exp_Rev Access'!$F$7:$GB$306,134,FALSE))</f>
        <v>0</v>
      </c>
      <c r="EY31" s="99">
        <f>IF(ISNA(VLOOKUP($A31,'[2]1516 Exp_Rev Access'!$F$7:$GB$306,135,FALSE)),"",VLOOKUP($A31,'[2]1516 Exp_Rev Access'!$F$7:$GB$306,135,FALSE))</f>
        <v>0</v>
      </c>
      <c r="EZ31" s="99">
        <f>IF(ISNA(VLOOKUP($A31,'[2]1516 Exp_Rev Access'!$F$7:$GB$306,136,FALSE)),"",VLOOKUP($A31,'[2]1516 Exp_Rev Access'!$F$7:$GB$306,136,FALSE))</f>
        <v>0</v>
      </c>
      <c r="FA31" s="99">
        <f>IF(ISNA(VLOOKUP($A31,'[2]1516 Exp_Rev Access'!$F$7:$GB$306,137,FALSE)),"",VLOOKUP($A31,'[2]1516 Exp_Rev Access'!$F$7:$GB$306,137,FALSE))</f>
        <v>0</v>
      </c>
      <c r="FB31" s="99">
        <f>IF(ISNA(VLOOKUP($A31,'[2]1516 Exp_Rev Access'!$F$7:$GB$306,138,FALSE)),"",VLOOKUP($A31,'[2]1516 Exp_Rev Access'!$F$7:$GB$306,138,FALSE))</f>
        <v>0</v>
      </c>
      <c r="FC31" s="99">
        <f>IF(ISNA(VLOOKUP($A31,'[2]1516 Exp_Rev Access'!$F$7:$GB$306,139,FALSE)),"",VLOOKUP($A31,'[2]1516 Exp_Rev Access'!$F$7:$GB$306,139,FALSE))</f>
        <v>0</v>
      </c>
      <c r="FD31" s="99">
        <f>IF(ISNA(VLOOKUP($A31,'[2]1516 Exp_Rev Access'!$F$7:$FS$306,140,FALSE)),"",VLOOKUP($A31,'[2]1516 Exp_Rev Access'!$F$7:$FS$306,140,FALSE))</f>
        <v>0</v>
      </c>
      <c r="FE31" s="99">
        <f>IF(ISNA(VLOOKUP($A31,'[2]1516 Exp_Rev Access'!$F$7:$FS$306,141,FALSE)),"",VLOOKUP($A31,'[2]1516 Exp_Rev Access'!$F$7:$FS$306,141,FALSE))</f>
        <v>0</v>
      </c>
      <c r="FF31" s="99">
        <f>IF(ISNA(VLOOKUP($A31,'[2]1516 Exp_Rev Access'!$F$7:$FS$306,142,FALSE)),"",VLOOKUP($A31,'[2]1516 Exp_Rev Access'!$F$7:$FS$306,142,FALSE))</f>
        <v>0</v>
      </c>
      <c r="FG31" s="99">
        <f>IF(ISNA(VLOOKUP($A31,'[2]1516 Exp_Rev Access'!$F$7:$FS$306,143,FALSE)),"",VLOOKUP($A31,'[2]1516 Exp_Rev Access'!$F$7:$FS$306,143,FALSE))</f>
        <v>0</v>
      </c>
      <c r="FH31" s="99">
        <f>IF(ISNA(VLOOKUP($A31,'[2]1516 Exp_Rev Access'!$F$7:$FS$306,144,FALSE)),"",VLOOKUP($A31,'[2]1516 Exp_Rev Access'!$F$7:$FS$306,144,FALSE))</f>
        <v>0</v>
      </c>
      <c r="FI31" s="99">
        <f>IF(ISNA(VLOOKUP($A31,'[2]1516 Exp_Rev Access'!$F$7:$FS$306,145,FALSE)),"",VLOOKUP($A31,'[2]1516 Exp_Rev Access'!$F$7:$FS$306,145,FALSE))</f>
        <v>0</v>
      </c>
      <c r="FJ31" s="99">
        <f>IF(ISNA(VLOOKUP($A31,'[2]1516 Exp_Rev Access'!$F$7:$FS$306,146,FALSE)),"",VLOOKUP($A31,'[2]1516 Exp_Rev Access'!$F$7:$FS$306,146,FALSE))</f>
        <v>0</v>
      </c>
      <c r="FK31" s="99">
        <f>IF(ISNA(VLOOKUP($A31,'[2]1516 Exp_Rev Access'!$F$7:$FS$306,147,FALSE)),"",VLOOKUP($A31,'[2]1516 Exp_Rev Access'!$F$7:$FS$306,147,FALSE))</f>
        <v>0</v>
      </c>
      <c r="FL31" s="99">
        <f>IF(ISNA(VLOOKUP($A31,'[2]1516 Exp_Rev Access'!$F$7:$FS$306,148,FALSE)),"",VLOOKUP($A31,'[2]1516 Exp_Rev Access'!$F$7:$FS$306,148,FALSE))</f>
        <v>0</v>
      </c>
      <c r="FM31" s="99">
        <f>IF(ISNA(VLOOKUP($A31,'[2]1516 Exp_Rev Access'!$F$7:$FS$306,149,FALSE)),"",VLOOKUP($A31,'[2]1516 Exp_Rev Access'!$F$7:$FS$306,149,FALSE))</f>
        <v>0</v>
      </c>
      <c r="FN31" s="99">
        <f>IF(ISNA(VLOOKUP($A31,'[2]1516 Exp_Rev Access'!$F$7:$FS$306,150,FALSE)),"",VLOOKUP($A31,'[2]1516 Exp_Rev Access'!$F$7:$FS$306,150,FALSE))</f>
        <v>0</v>
      </c>
      <c r="FO31" s="99">
        <f>IF(ISNA(VLOOKUP($A31,'[2]1516 Exp_Rev Access'!$F$7:$FS$306,151,FALSE)),"",VLOOKUP($A31,'[2]1516 Exp_Rev Access'!$F$7:$FS$306,151,FALSE))</f>
        <v>0</v>
      </c>
      <c r="FP31" s="99">
        <f>IF(ISNA(VLOOKUP($A31,'[2]1516 Exp_Rev Access'!$F$7:$FS$306,152,FALSE)),"",VLOOKUP($A31,'[2]1516 Exp_Rev Access'!$F$7:$FS$306,152,FALSE))</f>
        <v>0</v>
      </c>
      <c r="FQ31" s="99">
        <f>IF(ISNA(VLOOKUP($A31,'[2]1516 Exp_Rev Access'!$F$7:$FS$306,153,FALSE)),"",VLOOKUP($A31,'[2]1516 Exp_Rev Access'!$F$7:$FS$306,153,FALSE))</f>
        <v>418053.58</v>
      </c>
      <c r="FR31" s="101">
        <f t="shared" si="64"/>
        <v>25379618.849999998</v>
      </c>
      <c r="FS31" s="72">
        <f t="shared" si="65"/>
        <v>0.13184839419798519</v>
      </c>
      <c r="FT31" s="94">
        <f t="shared" si="66"/>
        <v>1538.7303798320227</v>
      </c>
      <c r="FU31" s="99">
        <f>IF(ISNA(VLOOKUP($A31,'[2]1516 Exp_Rev Access'!$F$7:$GB$306,154,FALSE)),"",VLOOKUP($A31,'[2]1516 Exp_Rev Access'!$F$7:$GB$306,154,FALSE))</f>
        <v>294894.48</v>
      </c>
      <c r="FV31" s="99">
        <f>IF(ISNA(VLOOKUP($A31,'[2]1516 Exp_Rev Access'!$F$7:$GB$306,155,FALSE)),"",VLOOKUP($A31,'[2]1516 Exp_Rev Access'!$F$7:$GB$306,155,FALSE))</f>
        <v>0</v>
      </c>
      <c r="FW31" s="99">
        <f>IF(ISNA(VLOOKUP($A31,'[2]1516 Exp_Rev Access'!$F$7:$GB$306,156,FALSE)),"",VLOOKUP($A31,'[2]1516 Exp_Rev Access'!$F$7:$GB$306,156,FALSE))</f>
        <v>0</v>
      </c>
      <c r="FX31" s="99">
        <f>IF(ISNA(VLOOKUP($A31,'[2]1516 Exp_Rev Access'!$F$7:$GB$306,157,FALSE)),"",VLOOKUP($A31,'[2]1516 Exp_Rev Access'!$F$7:$GB$306,157,FALSE))</f>
        <v>0</v>
      </c>
      <c r="FY31" s="99">
        <f>IF(ISNA(VLOOKUP($A31,'[2]1516 Exp_Rev Access'!$F$7:$GB$306,158,FALSE)),"",VLOOKUP($A31,'[2]1516 Exp_Rev Access'!$F$7:$GB$306,158,FALSE))</f>
        <v>88600</v>
      </c>
      <c r="FZ31" s="99">
        <f>IF(ISNA(VLOOKUP($A31,'[2]1516 Exp_Rev Access'!$F$7:$GB$306,159,FALSE)),"",VLOOKUP($A31,'[2]1516 Exp_Rev Access'!$F$7:$GB$306,159,FALSE))</f>
        <v>0</v>
      </c>
      <c r="GA31" s="99">
        <f>IF(ISNA(VLOOKUP($A31,'[2]1516 Exp_Rev Access'!$F$7:$GB$306,160,FALSE)),"",VLOOKUP($A31,'[2]1516 Exp_Rev Access'!$F$7:$GB$306,160,FALSE))</f>
        <v>0</v>
      </c>
      <c r="GB31" s="99">
        <f>IF(ISNA(VLOOKUP($A31,'[2]1516 Exp_Rev Access'!$F$7:$GB$306,161,FALSE)),"",VLOOKUP($A31,'[2]1516 Exp_Rev Access'!$F$7:$GB$306,161,FALSE))</f>
        <v>0</v>
      </c>
      <c r="GC31" s="99">
        <f>IF(ISNA(VLOOKUP($A31,'[2]1516 Exp_Rev Access'!$F$7:$GB$306,162,FALSE)),"",VLOOKUP($A31,'[2]1516 Exp_Rev Access'!$F$7:$GB$306,162,FALSE))</f>
        <v>0</v>
      </c>
      <c r="GD31" s="99">
        <f>IF(ISNA(VLOOKUP($A31,'[2]1516 Exp_Rev Access'!$F$7:$GB$306,163,FALSE)),"",VLOOKUP($A31,'[2]1516 Exp_Rev Access'!$F$7:$GB$306,163,FALSE))</f>
        <v>156149.38</v>
      </c>
      <c r="GE31" s="99">
        <f>IF(ISNA(VLOOKUP($A31,'[2]1516 Exp_Rev Access'!$F$7:$GB$306,164,FALSE)),"",VLOOKUP($A31,'[2]1516 Exp_Rev Access'!$F$7:$GB$306,164,FALSE))</f>
        <v>0</v>
      </c>
      <c r="GF31" s="99">
        <f>IF(ISNA(VLOOKUP($A31,'[2]1516 Exp_Rev Access'!$F$7:$GB$306,165,FALSE)),"",VLOOKUP($A31,'[2]1516 Exp_Rev Access'!$F$7:$GB$306,165,FALSE))</f>
        <v>0</v>
      </c>
      <c r="GG31" s="99">
        <f>IF(ISNA(VLOOKUP($A31,'[2]1516 Exp_Rev Access'!$F$7:$GB$306,166,FALSE)),"",VLOOKUP($A31,'[2]1516 Exp_Rev Access'!$F$7:$GB$306,166,FALSE))</f>
        <v>0</v>
      </c>
      <c r="GH31" s="99">
        <f>IF(ISNA(VLOOKUP($A31,'[2]1516 Exp_Rev Access'!$F$7:$GB$306,167,FALSE)),"",VLOOKUP($A31,'[2]1516 Exp_Rev Access'!$F$7:$GB$306,167,FALSE))</f>
        <v>0</v>
      </c>
      <c r="GI31" s="99">
        <f>IF(ISNA(VLOOKUP($A31,'[2]1516 Exp_Rev Access'!$F$7:$GB$306,168,FALSE)),"",VLOOKUP($A31,'[2]1516 Exp_Rev Access'!$F$7:$GB$306,168,FALSE))</f>
        <v>0</v>
      </c>
      <c r="GJ31" s="99">
        <f>IF(ISNA(VLOOKUP($A31,'[2]1516 Exp_Rev Access'!$F$7:$GB$306,169,FALSE)),"",VLOOKUP($A31,'[2]1516 Exp_Rev Access'!$F$7:$GB$306,169,FALSE))</f>
        <v>12973.39</v>
      </c>
      <c r="GK31" s="99">
        <f>IF(ISNA(VLOOKUP($A31,'[2]1516 Exp_Rev Access'!$F$7:$GB$306,170,FALSE)),"",VLOOKUP($A31,'[2]1516 Exp_Rev Access'!$F$7:$GB$306,170,FALSE))</f>
        <v>0</v>
      </c>
      <c r="GL31" s="99">
        <f>IF(ISNA(VLOOKUP($A31,'[2]1516 Exp_Rev Access'!$F$7:$GB$306,171,FALSE)),"",VLOOKUP($A31,'[2]1516 Exp_Rev Access'!$F$7:$GB$306,171,FALSE))</f>
        <v>0</v>
      </c>
      <c r="GM31" s="99">
        <f>IF(ISNA(VLOOKUP($A31,'[2]1516 Exp_Rev Access'!$F$7:$GB$306,172,FALSE)),"",VLOOKUP($A31,'[2]1516 Exp_Rev Access'!$F$7:$GB$306,172,FALSE))</f>
        <v>0</v>
      </c>
      <c r="GN31" s="99">
        <f>IF(ISNA(VLOOKUP($A31,'[2]1516 Exp_Rev Access'!$F$7:$GB$306,173,FALSE)),"",VLOOKUP($A31,'[2]1516 Exp_Rev Access'!$F$7:$GB$306,173,FALSE))</f>
        <v>0</v>
      </c>
      <c r="GO31" s="99">
        <f>IF(ISNA(VLOOKUP($A31,'[2]1516 Exp_Rev Access'!$F$7:$GB$306,174,FALSE)),"",VLOOKUP($A31,'[2]1516 Exp_Rev Access'!$F$7:$GB$306,174,FALSE))</f>
        <v>0</v>
      </c>
      <c r="GP31" s="99">
        <f>IF(ISNA(VLOOKUP($A31,'[2]1516 Exp_Rev Access'!$F$7:$GB$306,175,FALSE)),"",VLOOKUP($A31,'[2]1516 Exp_Rev Access'!$F$7:$GB$306,175,FALSE))</f>
        <v>0</v>
      </c>
      <c r="GQ31" s="99">
        <f>IF(ISNA(VLOOKUP($A31,'[2]1516 Exp_Rev Access'!$F$7:$GB$306,176,FALSE)),"",VLOOKUP($A31,'[2]1516 Exp_Rev Access'!$F$7:$GB$306,176,FALSE))</f>
        <v>0</v>
      </c>
      <c r="GR31" s="99">
        <f>IF(ISNA(VLOOKUP($A31,'[2]1516 Exp_Rev Access'!$F$7:$GB$306,177,FALSE)),"",VLOOKUP($A31,'[2]1516 Exp_Rev Access'!$F$7:$GB$306,177,FALSE))</f>
        <v>0</v>
      </c>
      <c r="GS31" s="99">
        <f>IF(ISNA(VLOOKUP($A31,'[2]1516 Exp_Rev Access'!$F$7:$GB$306,178,FALSE)),"",VLOOKUP($A31,'[2]1516 Exp_Rev Access'!$F$7:$GB$306,178,FALSE))</f>
        <v>0</v>
      </c>
      <c r="GT31" s="101">
        <f t="shared" si="67"/>
        <v>552617.25</v>
      </c>
      <c r="GU31" s="72">
        <f t="shared" si="68"/>
        <v>2.870874359825405E-3</v>
      </c>
      <c r="GV31" s="84">
        <f t="shared" si="69"/>
        <v>33.504401938417132</v>
      </c>
    </row>
    <row r="32" spans="1:207" customFormat="1" ht="12" customHeight="1" x14ac:dyDescent="0.2">
      <c r="A32" s="96" t="s">
        <v>214</v>
      </c>
      <c r="B32" s="69" t="s">
        <v>215</v>
      </c>
      <c r="C32" s="80">
        <f>IF(ISNA(VLOOKUP($A32,'[2]1516 enrollment_Rev_Exp by size'!$A$6:$G$320,3,FALSE)),"",VLOOKUP($A32,'[2]1516 enrollment_Rev_Exp by size'!$A$6:$G$320,3,FALSE))</f>
        <v>15752.660000000002</v>
      </c>
      <c r="D32" s="97">
        <v>188577306.93000001</v>
      </c>
      <c r="E32" s="80">
        <f t="shared" si="47"/>
        <v>188577306.93000001</v>
      </c>
      <c r="F32" s="80">
        <f t="shared" si="48"/>
        <v>0</v>
      </c>
      <c r="G32" s="98">
        <f>IF(ISNA(VLOOKUP($A32,'[2]1516 Exp_Rev Access'!$F$7:$FS$306,2,FALSE)),"",VLOOKUP($A32,'[2]1516 Exp_Rev Access'!$F$7:$FS$306,2,FALSE))</f>
        <v>37524798.789999999</v>
      </c>
      <c r="H32" s="98">
        <f>IF(ISNA(VLOOKUP($A32,'[2]1516 Exp_Rev Access'!$F$7:$FS$306,3,FALSE)),"",VLOOKUP($A32,'[2]1516 Exp_Rev Access'!$F$7:$FS$306,3,FALSE))</f>
        <v>0</v>
      </c>
      <c r="I32" s="98">
        <f>IF(ISNA(VLOOKUP($A32,'[2]1516 Exp_Rev Access'!$F$7:$FS$306,4,FALSE)),"",VLOOKUP($A32,'[2]1516 Exp_Rev Access'!$F$7:$FS$306,4,FALSE))</f>
        <v>0</v>
      </c>
      <c r="J32" s="98">
        <f>IF(ISNA(VLOOKUP($A32,'[2]1516 Exp_Rev Access'!$F$7:$FS$306,5,FALSE)),"",VLOOKUP($A32,'[2]1516 Exp_Rev Access'!$F$7:$FS$306,5,FALSE))</f>
        <v>855.47</v>
      </c>
      <c r="K32" s="98">
        <f>IF(ISNA(VLOOKUP($A32,'[2]1516 Exp_Rev Access'!$F$7:$FS$306,6,FALSE)),"",VLOOKUP($A32,'[2]1516 Exp_Rev Access'!$F$7:$FS$306,6,FALSE))</f>
        <v>0</v>
      </c>
      <c r="L32" s="98">
        <f>IF(ISNA(VLOOKUP($A32,'[2]1516 Exp_Rev Access'!$F$7:$FS$306,7,FALSE)),"",VLOOKUP($A32,'[2]1516 Exp_Rev Access'!$F$7:$FS$306,7,FALSE))</f>
        <v>0</v>
      </c>
      <c r="M32" s="90">
        <f t="shared" si="49"/>
        <v>37525654.259999998</v>
      </c>
      <c r="N32" s="72">
        <f t="shared" si="50"/>
        <v>0.198993478435502</v>
      </c>
      <c r="O32" s="73">
        <f t="shared" si="51"/>
        <v>2382.1788993097034</v>
      </c>
      <c r="P32" s="99">
        <f>IF(ISNA(VLOOKUP($A32,'[2]1516 Exp_Rev Access'!$F$7:$FS$306,8,FALSE)),"",VLOOKUP($A32,'[2]1516 Exp_Rev Access'!$F$7:$FS$306,8,FALSE))</f>
        <v>163618.57</v>
      </c>
      <c r="Q32" s="99">
        <f>IF(ISNA(VLOOKUP($A32,'[2]1516 Exp_Rev Access'!$F$7:$FS$306,9,FALSE)),"",VLOOKUP($A32,'[2]1516 Exp_Rev Access'!$F$7:$FS$306,9,FALSE))</f>
        <v>0</v>
      </c>
      <c r="R32" s="99">
        <f>IF(ISNA(VLOOKUP($A32,'[2]1516 Exp_Rev Access'!$F$7:$FS$306,10,FALSE)),"",VLOOKUP($A32,'[2]1516 Exp_Rev Access'!$F$7:$FS$306,10,FALSE))</f>
        <v>0</v>
      </c>
      <c r="S32" s="99">
        <f>IF(ISNA(VLOOKUP($A32,'[2]1516 Exp_Rev Access'!$F$7:$FS$306,11,FALSE)),"",VLOOKUP($A32,'[2]1516 Exp_Rev Access'!$F$7:$FS$306,11,FALSE))</f>
        <v>0</v>
      </c>
      <c r="T32" s="99">
        <f>IF(ISNA(VLOOKUP($A32,'[2]1516 Exp_Rev Access'!$F$7:$FS$306,12,FALSE)),"",VLOOKUP($A32,'[2]1516 Exp_Rev Access'!$F$7:$FS$306,12,FALSE))</f>
        <v>0</v>
      </c>
      <c r="U32" s="99">
        <f>IF(ISNA(VLOOKUP($A32,'[2]1516 Exp_Rev Access'!$F$7:$FS$306,13,FALSE)),"",VLOOKUP($A32,'[2]1516 Exp_Rev Access'!$F$7:$FS$306,13,FALSE))</f>
        <v>5750</v>
      </c>
      <c r="V32" s="99">
        <f>IF(ISNA(VLOOKUP($A32,'[2]1516 Exp_Rev Access'!$F$7:$FS$306,14,FALSE)),"",VLOOKUP($A32,'[2]1516 Exp_Rev Access'!$F$7:$FS$306,14,FALSE))</f>
        <v>0</v>
      </c>
      <c r="W32" s="99">
        <f>IF(ISNA(VLOOKUP($A32,'[2]1516 Exp_Rev Access'!$F$7:$FS$306,15,FALSE)),"",VLOOKUP($A32,'[2]1516 Exp_Rev Access'!$F$7:$FS$306,15,FALSE))</f>
        <v>0</v>
      </c>
      <c r="X32" s="99">
        <f>IF(ISNA(VLOOKUP($A32,'[2]1516 Exp_Rev Access'!$F$7:$FS$306,16,FALSE)),"",VLOOKUP($A32,'[2]1516 Exp_Rev Access'!$F$7:$FS$306,16,FALSE))</f>
        <v>221266.65</v>
      </c>
      <c r="Y32" s="99">
        <f>IF(ISNA(VLOOKUP($A32,'[2]1516 Exp_Rev Access'!$F$7:$FS$306,17,FALSE)),"",VLOOKUP($A32,'[2]1516 Exp_Rev Access'!$F$7:$FS$306,17,FALSE))</f>
        <v>344767.44</v>
      </c>
      <c r="Z32" s="99">
        <f>IF(ISNA(VLOOKUP($A32,'[2]1516 Exp_Rev Access'!$F$7:$FS$306,18,FALSE)),"",VLOOKUP($A32,'[2]1516 Exp_Rev Access'!$F$7:$FS$306,18,FALSE))</f>
        <v>0</v>
      </c>
      <c r="AA32" s="99">
        <f>IF(ISNA(VLOOKUP($A32,'[2]1516 Exp_Rev Access'!$F$7:$FS$306,19,FALSE)),"",VLOOKUP($A32,'[2]1516 Exp_Rev Access'!$F$7:$FS$306,19,FALSE))</f>
        <v>0</v>
      </c>
      <c r="AB32" s="99">
        <f>IF(ISNA(VLOOKUP($A32,'[2]1516 Exp_Rev Access'!$F$7:$FS$306,20,FALSE)),"",VLOOKUP($A32,'[2]1516 Exp_Rev Access'!$F$7:$FS$306,20,FALSE))</f>
        <v>231726.03</v>
      </c>
      <c r="AC32" s="99">
        <f>IF(ISNA(VLOOKUP($A32,'[2]1516 Exp_Rev Access'!$F$7:$FS$306,21,FALSE)),"",VLOOKUP($A32,'[2]1516 Exp_Rev Access'!$F$7:$FS$306,21,FALSE))</f>
        <v>1304908.74</v>
      </c>
      <c r="AD32" s="99">
        <f>IF(ISNA(VLOOKUP($A32,'[2]1516 Exp_Rev Access'!$F$7:$FS$306,22,FALSE)),"",VLOOKUP($A32,'[2]1516 Exp_Rev Access'!$F$7:$FS$306,22,FALSE))</f>
        <v>111594.55</v>
      </c>
      <c r="AE32" s="99">
        <f>IF(ISNA(VLOOKUP($A32,'[2]1516 Exp_Rev Access'!$F$7:$FS$306,23,FALSE)),"",VLOOKUP($A32,'[2]1516 Exp_Rev Access'!$F$7:$FS$306,23,FALSE))</f>
        <v>0</v>
      </c>
      <c r="AF32" s="99">
        <f>IF(ISNA(VLOOKUP($A32,'[2]1516 Exp_Rev Access'!$F$7:$FS$306,24,FALSE)),"",VLOOKUP($A32,'[2]1516 Exp_Rev Access'!$F$7:$FS$306,24,FALSE))</f>
        <v>671406.78</v>
      </c>
      <c r="AG32" s="99">
        <f>IF(ISNA(VLOOKUP($A32,'[2]1516 Exp_Rev Access'!$F$7:$FS$306,25,FALSE)),"",VLOOKUP($A32,'[2]1516 Exp_Rev Access'!$F$7:$FS$306,25,FALSE))</f>
        <v>20944.900000000001</v>
      </c>
      <c r="AH32" s="99">
        <f>IF(ISNA(VLOOKUP($A32,'[2]1516 Exp_Rev Access'!$F$7:$FS$306,26,FALSE)),"",VLOOKUP($A32,'[2]1516 Exp_Rev Access'!$F$7:$FS$306,26,FALSE))</f>
        <v>228637.76</v>
      </c>
      <c r="AI32" s="99">
        <f>IF(ISNA(VLOOKUP($A32,'[2]1516 Exp_Rev Access'!$F$7:$FS$306,27,FALSE)),"",VLOOKUP($A32,'[2]1516 Exp_Rev Access'!$F$7:$FS$306,27,FALSE))</f>
        <v>11110.91</v>
      </c>
      <c r="AJ32" s="99">
        <f>IF(ISNA(VLOOKUP($A32,'[2]1516 Exp_Rev Access'!$F$7:$FS$306,28,FALSE)),"",VLOOKUP($A32,'[2]1516 Exp_Rev Access'!$F$7:$FS$306,28,FALSE))</f>
        <v>292205.96000000002</v>
      </c>
      <c r="AK32" s="99">
        <f>IF(ISNA(VLOOKUP($A32,'[2]1516 Exp_Rev Access'!$F$7:$FS$306,29,FALSE)),"",VLOOKUP($A32,'[2]1516 Exp_Rev Access'!$F$7:$FS$306,29,FALSE))</f>
        <v>389909.24</v>
      </c>
      <c r="AL32" s="100">
        <f t="shared" si="52"/>
        <v>3997847.5300000003</v>
      </c>
      <c r="AM32" s="72">
        <f t="shared" si="53"/>
        <v>2.1200045727050303E-2</v>
      </c>
      <c r="AN32" s="94">
        <f t="shared" si="54"/>
        <v>253.78872711021504</v>
      </c>
      <c r="AO32" s="99">
        <f>IF(ISNA(VLOOKUP($A32,'[2]1516 Exp_Rev Access'!$F$7:$GB$306,30,FALSE)),"",VLOOKUP($A32,'[2]1516 Exp_Rev Access'!$F$7:$FS$306,30,FALSE))</f>
        <v>95441176.530000001</v>
      </c>
      <c r="AP32" s="99">
        <f>IF(ISNA(VLOOKUP($A32,'[2]1516 Exp_Rev Access'!$F$7:$GB$306,31,FALSE)),"",VLOOKUP($A32,'[2]1516 Exp_Rev Access'!$F$7:$FS$306,31,FALSE))</f>
        <v>2814088.5</v>
      </c>
      <c r="AQ32" s="99">
        <f>IF(ISNA(VLOOKUP($A32,'[2]1516 Exp_Rev Access'!$F$7:$GB$306,32,FALSE)),"",VLOOKUP($A32,'[2]1516 Exp_Rev Access'!$F$7:$FS$306,32,FALSE))</f>
        <v>5521321.6399999997</v>
      </c>
      <c r="AR32" s="99">
        <f>IF(ISNA(VLOOKUP($A32,'[2]1516 Exp_Rev Access'!$F$7:$GB$306,33,FALSE)),"",VLOOKUP($A32,'[2]1516 Exp_Rev Access'!$F$7:$FS$306,33,FALSE))</f>
        <v>0</v>
      </c>
      <c r="AS32" s="99">
        <f>IF(ISNA(VLOOKUP($A32,'[2]1516 Exp_Rev Access'!$F$7:$GB$306,34,FALSE)),"",VLOOKUP($A32,'[2]1516 Exp_Rev Access'!$F$7:$FS$306,34,FALSE))</f>
        <v>0</v>
      </c>
      <c r="AT32" s="101">
        <f t="shared" si="55"/>
        <v>103776586.67</v>
      </c>
      <c r="AU32" s="72">
        <f t="shared" si="56"/>
        <v>0.55031322887924117</v>
      </c>
      <c r="AV32" s="94">
        <f t="shared" si="57"/>
        <v>6587.8770106128104</v>
      </c>
      <c r="AW32" s="99">
        <f>IF(ISNA(VLOOKUP($A32,'[2]1516 Exp_Rev Access'!$F$7:$GB$306,35,FALSE)),"",VLOOKUP($A32,'[2]1516 Exp_Rev Access'!$F$7:$GB$306,35,FALSE))</f>
        <v>2640</v>
      </c>
      <c r="AX32" s="99">
        <f>IF(ISNA(VLOOKUP($A32,'[2]1516 Exp_Rev Access'!$F$7:$GB$306,36,FALSE)),"",VLOOKUP($A32,'[2]1516 Exp_Rev Access'!$F$7:$GB$306,36,FALSE))</f>
        <v>11648017.550000001</v>
      </c>
      <c r="AY32" s="99">
        <f>IF(ISNA(VLOOKUP($A32,'[2]1516 Exp_Rev Access'!$F$7:$GB$306,37,FALSE)),"",VLOOKUP($A32,'[2]1516 Exp_Rev Access'!$F$7:$GB$306,37,FALSE))</f>
        <v>669926.74</v>
      </c>
      <c r="AZ32" s="99">
        <f>IF(ISNA(VLOOKUP($A32,'[2]1516 Exp_Rev Access'!$F$7:$GB$306,38,FALSE)),"",VLOOKUP($A32,'[2]1516 Exp_Rev Access'!$F$7:$GB$306,38,FALSE))</f>
        <v>0</v>
      </c>
      <c r="BA32" s="99">
        <f>IF(ISNA(VLOOKUP($A32,'[2]1516 Exp_Rev Access'!$F$7:$GB$306,39,FALSE)),"",VLOOKUP($A32,'[2]1516 Exp_Rev Access'!$F$7:$GB$306,39,FALSE))</f>
        <v>0</v>
      </c>
      <c r="BB32" s="99">
        <f>IF(ISNA(VLOOKUP($A32,'[2]1516 Exp_Rev Access'!$F$7:$GB$306,40,FALSE)),"",VLOOKUP($A32,'[2]1516 Exp_Rev Access'!$F$7:$GB$306,40,FALSE))</f>
        <v>4131615.58</v>
      </c>
      <c r="BC32" s="99">
        <f>IF(ISNA(VLOOKUP($A32,'[2]1516 Exp_Rev Access'!$F$7:$GB$306,41,FALSE)),"",VLOOKUP($A32,'[2]1516 Exp_Rev Access'!$F$7:$GB$306,41,FALSE))</f>
        <v>0</v>
      </c>
      <c r="BD32" s="99">
        <f>IF(ISNA(VLOOKUP($A32,'[2]1516 Exp_Rev Access'!$F$7:$GB$306,42,FALSE)),"",VLOOKUP($A32,'[2]1516 Exp_Rev Access'!$F$7:$GB$306,42,FALSE))</f>
        <v>761033.34</v>
      </c>
      <c r="BE32" s="99">
        <f>IF(ISNA(VLOOKUP($A32,'[2]1516 Exp_Rev Access'!$F$7:$GB$306,43,FALSE)),"",VLOOKUP($A32,'[2]1516 Exp_Rev Access'!$F$7:$GB$306,43,FALSE))</f>
        <v>0</v>
      </c>
      <c r="BF32" s="99">
        <f>IF(ISNA(VLOOKUP($A32,'[2]1516 Exp_Rev Access'!$F$7:$GB$306,44,FALSE)),"",VLOOKUP($A32,'[2]1516 Exp_Rev Access'!$F$7:$GB$306,44,FALSE))</f>
        <v>2688827.43</v>
      </c>
      <c r="BG32" s="99">
        <f>IF(ISNA(VLOOKUP($A32,'[2]1516 Exp_Rev Access'!$F$7:$GB$306,45,FALSE)),"",VLOOKUP($A32,'[2]1516 Exp_Rev Access'!$F$7:$GB$306,45,FALSE))</f>
        <v>156121.78</v>
      </c>
      <c r="BH32" s="99">
        <f>IF(ISNA(VLOOKUP($A32,'[2]1516 Exp_Rev Access'!$F$7:$GB$306,46,FALSE)),"",VLOOKUP($A32,'[2]1516 Exp_Rev Access'!$F$7:$GB$306,46,FALSE))</f>
        <v>0</v>
      </c>
      <c r="BI32" s="99">
        <f>IF(ISNA(VLOOKUP($A32,'[2]1516 Exp_Rev Access'!$F$7:$GB$306,47,FALSE)),"",VLOOKUP($A32,'[2]1516 Exp_Rev Access'!$F$7:$GB$306,47,FALSE))</f>
        <v>168744.22</v>
      </c>
      <c r="BJ32" s="99">
        <f>IF(ISNA(VLOOKUP($A32,'[2]1516 Exp_Rev Access'!$F$7:$GB$306,48,FALSE)),"",VLOOKUP($A32,'[2]1516 Exp_Rev Access'!$F$7:$GB$306,48,FALSE))</f>
        <v>6148688.7000000002</v>
      </c>
      <c r="BK32" s="99">
        <f>IF(ISNA(VLOOKUP($A32,'[2]1516 Exp_Rev Access'!$F$7:$GB$306,49,FALSE)),"",VLOOKUP($A32,'[2]1516 Exp_Rev Access'!$F$7:$GB$306,49,FALSE))</f>
        <v>2272.46</v>
      </c>
      <c r="BL32" s="99">
        <f>IF(ISNA(VLOOKUP($A32,'[2]1516 Exp_Rev Access'!$F$7:$GB$306,50,FALSE)),"",VLOOKUP($A32,'[2]1516 Exp_Rev Access'!$F$7:$GB$306,50,FALSE))</f>
        <v>0</v>
      </c>
      <c r="BM32" s="99">
        <f>IF(ISNA(VLOOKUP($A32,'[2]1516 Exp_Rev Access'!$F$7:$GB$306,51,FALSE)),"",VLOOKUP($A32,'[2]1516 Exp_Rev Access'!$F$7:$GB$306,51,FALSE))</f>
        <v>0</v>
      </c>
      <c r="BN32" s="99">
        <f>IF(ISNA(VLOOKUP($A32,'[2]1516 Exp_Rev Access'!$F$7:$GB$306,52,FALSE)),"",VLOOKUP($A32,'[2]1516 Exp_Rev Access'!$F$7:$GB$306,52,FALSE))</f>
        <v>0</v>
      </c>
      <c r="BO32" s="99">
        <f>IF(ISNA(VLOOKUP($A32,'[2]1516 Exp_Rev Access'!$F$7:$GB$306,53,FALSE)),"",VLOOKUP($A32,'[2]1516 Exp_Rev Access'!$F$7:$GB$306,53,FALSE))</f>
        <v>0</v>
      </c>
      <c r="BP32" s="99">
        <f>IF(ISNA(VLOOKUP($A32,'[2]1516 Exp_Rev Access'!$F$7:$GB$306,54,FALSE)),"",VLOOKUP($A32,'[2]1516 Exp_Rev Access'!$F$7:$GB$306,54,FALSE))</f>
        <v>401478.39</v>
      </c>
      <c r="BQ32" s="99">
        <f>IF(ISNA(VLOOKUP($A32,'[2]1516 Exp_Rev Access'!$F$7:$GB$306,55,FALSE)),"",VLOOKUP($A32,'[2]1516 Exp_Rev Access'!$F$7:$GB$306,55,FALSE))</f>
        <v>0</v>
      </c>
      <c r="BR32" s="99">
        <f>IF(ISNA(VLOOKUP($A32,'[2]1516 Exp_Rev Access'!$F$7:$GB$306,56,FALSE)),"",VLOOKUP($A32,'[2]1516 Exp_Rev Access'!$F$7:$GB$306,56,FALSE))</f>
        <v>0</v>
      </c>
      <c r="BS32" s="99">
        <f>IF(ISNA(VLOOKUP($A32,'[2]1516 Exp_Rev Access'!$F$7:$GB$306,57,FALSE)),"",VLOOKUP($A32,'[2]1516 Exp_Rev Access'!$F$7:$GB$306,57,FALSE))</f>
        <v>0</v>
      </c>
      <c r="BT32" s="99">
        <f>IF(ISNA(VLOOKUP($A32,'[2]1516 Exp_Rev Access'!$F$7:$GB$306,58,FALSE)),"",VLOOKUP($A32,'[2]1516 Exp_Rev Access'!$F$7:$GB$306,58,FALSE))</f>
        <v>0</v>
      </c>
      <c r="BU32" s="102">
        <f t="shared" si="58"/>
        <v>26779366.190000001</v>
      </c>
      <c r="BV32" s="72">
        <f t="shared" si="59"/>
        <v>0.14200736358983276</v>
      </c>
      <c r="BW32" s="94">
        <f t="shared" si="60"/>
        <v>1699.990108972072</v>
      </c>
      <c r="BX32" s="99">
        <f>IF(ISNA(VLOOKUP($A32,'[2]1516 Exp_Rev Access'!$F$7:$GB$306,59,FALSE)),"",VLOOKUP($A32,'[2]1516 Exp_Rev Access'!$F$7:$GB$306,59,FALSE))</f>
        <v>0</v>
      </c>
      <c r="BY32" s="99">
        <f>IF(ISNA(VLOOKUP($A32,'[2]1516 Exp_Rev Access'!$F$7:$GB$306,60,FALSE)),"",VLOOKUP($A32,'[2]1516 Exp_Rev Access'!$F$7:$GB$306,60,FALSE))</f>
        <v>0</v>
      </c>
      <c r="BZ32" s="99">
        <f>IF(ISNA(VLOOKUP($A32,'[2]1516 Exp_Rev Access'!$F$7:$GB$306,61,FALSE)),"",VLOOKUP($A32,'[2]1516 Exp_Rev Access'!$F$7:$GB$306,61,FALSE))</f>
        <v>0</v>
      </c>
      <c r="CA32" s="99">
        <f>IF(ISNA(VLOOKUP($A32,'[2]1516 Exp_Rev Access'!$F$7:$GB$306,62,FALSE)),"",VLOOKUP($A32,'[2]1516 Exp_Rev Access'!$F$7:$GB$306,62,FALSE))</f>
        <v>0</v>
      </c>
      <c r="CB32" s="99">
        <f>IF(ISNA(VLOOKUP($A32,'[2]1516 Exp_Rev Access'!$F$7:$GB$306,63,FALSE)),"",VLOOKUP($A32,'[2]1516 Exp_Rev Access'!$F$7:$GB$306,63,FALSE))</f>
        <v>6536.98</v>
      </c>
      <c r="CC32" s="99">
        <f>IF(ISNA(VLOOKUP($A32,'[2]1516 Exp_Rev Access'!$F$7:$GB$306,64,FALSE)),"",VLOOKUP($A32,'[2]1516 Exp_Rev Access'!$F$7:$GB$306,64,FALSE))</f>
        <v>0</v>
      </c>
      <c r="CD32" s="101">
        <f t="shared" si="61"/>
        <v>6536.98</v>
      </c>
      <c r="CE32" s="72">
        <f t="shared" si="70"/>
        <v>3.4664722422971764E-5</v>
      </c>
      <c r="CF32" s="103">
        <f t="shared" si="71"/>
        <v>0.41497626432615181</v>
      </c>
      <c r="CG32" s="99">
        <f>IF(ISNA(VLOOKUP($A32,'[2]1516 Exp_Rev Access'!$F$7:$GB$306,65,FALSE)),"",VLOOKUP($A32,'[2]1516 Exp_Rev Access'!$F$7:$GB$306,65,FALSE))</f>
        <v>448026</v>
      </c>
      <c r="CH32" s="99">
        <f>IF(ISNA(VLOOKUP($A32,'[2]1516 Exp_Rev Access'!$F$7:$GB$306,66,FALSE)),"",VLOOKUP($A32,'[2]1516 Exp_Rev Access'!$F$7:$GB$306,66,FALSE))</f>
        <v>0</v>
      </c>
      <c r="CI32" s="99">
        <f>IF(ISNA(VLOOKUP($A32,'[2]1516 Exp_Rev Access'!$F$7:$GB$306,67,FALSE)),"",VLOOKUP($A32,'[2]1516 Exp_Rev Access'!$F$7:$GB$306,67,FALSE))</f>
        <v>0</v>
      </c>
      <c r="CJ32" s="99">
        <f>IF(ISNA(VLOOKUP($A32,'[2]1516 Exp_Rev Access'!$F$7:$GB$306,68,FALSE)),"",VLOOKUP($A32,'[2]1516 Exp_Rev Access'!$F$7:$GB$306,68,FALSE))</f>
        <v>0</v>
      </c>
      <c r="CK32" s="99">
        <f>IF(ISNA(VLOOKUP($A32,'[2]1516 Exp_Rev Access'!$F$7:$GB$306,69,FALSE)),"",VLOOKUP($A32,'[2]1516 Exp_Rev Access'!$F$7:$GB$306,69,FALSE))</f>
        <v>0</v>
      </c>
      <c r="CL32" s="99">
        <f>IF(ISNA(VLOOKUP($A32,'[2]1516 Exp_Rev Access'!$F$7:$GB$306,70,FALSE)),"",VLOOKUP($A32,'[2]1516 Exp_Rev Access'!$F$7:$GB$306,70,FALSE))</f>
        <v>0</v>
      </c>
      <c r="CM32" s="99">
        <f>IF(ISNA(VLOOKUP($A32,'[2]1516 Exp_Rev Access'!$F$7:$GB$306,71,FALSE)),"",VLOOKUP($A32,'[2]1516 Exp_Rev Access'!$F$7:$GB$306,71,FALSE))</f>
        <v>0</v>
      </c>
      <c r="CN32" s="99">
        <f>IF(ISNA(VLOOKUP($A32,'[2]1516 Exp_Rev Access'!$F$7:$GB$306,72,FALSE)),"",VLOOKUP($A32,'[2]1516 Exp_Rev Access'!$F$7:$GB$306,72,FALSE))</f>
        <v>0</v>
      </c>
      <c r="CO32" s="99">
        <f>IF(ISNA(VLOOKUP($A32,'[2]1516 Exp_Rev Access'!$F$7:$GB$306,73,FALSE)),"",VLOOKUP($A32,'[2]1516 Exp_Rev Access'!$F$7:$GB$306,73,FALSE))</f>
        <v>0</v>
      </c>
      <c r="CP32" s="99">
        <f>IF(ISNA(VLOOKUP($A32,'[2]1516 Exp_Rev Access'!$F$7:$GB$306,74,FALSE)),"",VLOOKUP($A32,'[2]1516 Exp_Rev Access'!$F$7:$GB$306,74,FALSE))</f>
        <v>2584763.92</v>
      </c>
      <c r="CQ32" s="99">
        <f>IF(ISNA(VLOOKUP($A32,'[2]1516 Exp_Rev Access'!$F$7:$GB$306,75,FALSE)),"",VLOOKUP($A32,'[2]1516 Exp_Rev Access'!$F$7:$GB$306,75,FALSE))</f>
        <v>0</v>
      </c>
      <c r="CR32" s="99">
        <f>IF(ISNA(VLOOKUP($A32,'[2]1516 Exp_Rev Access'!$F$7:$GB$306,76,FALSE)),"",VLOOKUP($A32,'[2]1516 Exp_Rev Access'!$F$7:$GB$306,76,FALSE))</f>
        <v>126673</v>
      </c>
      <c r="CS32" s="99">
        <f>IF(ISNA(VLOOKUP($A32,'[2]1516 Exp_Rev Access'!$F$7:$GB$306,77,FALSE)),"",VLOOKUP($A32,'[2]1516 Exp_Rev Access'!$F$7:$GB$306,77,FALSE))</f>
        <v>0</v>
      </c>
      <c r="CT32" s="99">
        <f>IF(ISNA(VLOOKUP($A32,'[2]1516 Exp_Rev Access'!$F$7:$GB$306,78,FALSE)),"",VLOOKUP($A32,'[2]1516 Exp_Rev Access'!$F$7:$GB$306,78,FALSE))</f>
        <v>4062245.86</v>
      </c>
      <c r="CU32" s="99">
        <f>IF(ISNA(VLOOKUP($A32,'[2]1516 Exp_Rev Access'!$F$7:$GB$306,79,FALSE)),"",VLOOKUP($A32,'[2]1516 Exp_Rev Access'!$F$7:$GB$306,79,FALSE))</f>
        <v>342935.13</v>
      </c>
      <c r="CV32" s="99">
        <f>IF(ISNA(VLOOKUP($A32,'[2]1516 Exp_Rev Access'!$F$7:$GB$306,80,FALSE)),"",VLOOKUP($A32,'[2]1516 Exp_Rev Access'!$F$7:$GB$306,80,FALSE))</f>
        <v>0</v>
      </c>
      <c r="CW32" s="99">
        <f>IF(ISNA(VLOOKUP($A32,'[2]1516 Exp_Rev Access'!$F$7:$GB$306,81,FALSE)),"",VLOOKUP($A32,'[2]1516 Exp_Rev Access'!$F$7:$GB$306,81,FALSE))</f>
        <v>0</v>
      </c>
      <c r="CX32" s="99">
        <f>IF(ISNA(VLOOKUP($A32,'[2]1516 Exp_Rev Access'!$F$7:$GB$306,82,FALSE)),"",VLOOKUP($A32,'[2]1516 Exp_Rev Access'!$F$7:$GB$306,82,FALSE))</f>
        <v>0</v>
      </c>
      <c r="CY32" s="99">
        <f>IF(ISNA(VLOOKUP($A32,'[2]1516 Exp_Rev Access'!$F$7:$GB$306,83,FALSE)),"",VLOOKUP($A32,'[2]1516 Exp_Rev Access'!$F$7:$GB$306,83,FALSE))</f>
        <v>0</v>
      </c>
      <c r="CZ32" s="99">
        <f>IF(ISNA(VLOOKUP($A32,'[2]1516 Exp_Rev Access'!$F$7:$GB$306,84,FALSE)),"",VLOOKUP($A32,'[2]1516 Exp_Rev Access'!$F$7:$GB$306,84,FALSE))</f>
        <v>0</v>
      </c>
      <c r="DA32" s="99">
        <f>IF(ISNA(VLOOKUP($A32,'[2]1516 Exp_Rev Access'!$F$7:$GB$306,85,FALSE)),"",VLOOKUP($A32,'[2]1516 Exp_Rev Access'!$F$7:$GB$306,85,FALSE))</f>
        <v>290397.03000000003</v>
      </c>
      <c r="DB32" s="99">
        <f>IF(ISNA(VLOOKUP($A32,'[2]1516 Exp_Rev Access'!$F$7:$GB$306,86,FALSE)),"",VLOOKUP($A32,'[2]1516 Exp_Rev Access'!$F$7:$GB$306,86,FALSE))</f>
        <v>0</v>
      </c>
      <c r="DC32" s="99">
        <f>IF(ISNA(VLOOKUP($A32,'[2]1516 Exp_Rev Access'!$F$7:$GB$306,87,FALSE)),"",VLOOKUP($A32,'[2]1516 Exp_Rev Access'!$F$7:$GB$306,87,FALSE))</f>
        <v>0</v>
      </c>
      <c r="DD32" s="99">
        <f>IF(ISNA(VLOOKUP($A32,'[2]1516 Exp_Rev Access'!$F$7:$GB$306,88,FALSE)),"",VLOOKUP($A32,'[2]1516 Exp_Rev Access'!$F$7:$GB$306,88,FALSE))</f>
        <v>0</v>
      </c>
      <c r="DE32" s="99">
        <f>IF(ISNA(VLOOKUP($A32,'[2]1516 Exp_Rev Access'!$F$7:$GB$306,89,FALSE)),"",VLOOKUP($A32,'[2]1516 Exp_Rev Access'!$F$7:$GB$306,89,FALSE))</f>
        <v>0</v>
      </c>
      <c r="DF32" s="99">
        <f>IF(ISNA(VLOOKUP($A32,'[2]1516 Exp_Rev Access'!$F$7:$GB$306,90,FALSE)),"",VLOOKUP($A32,'[2]1516 Exp_Rev Access'!$F$7:$GB$306,90,FALSE))</f>
        <v>0</v>
      </c>
      <c r="DG32" s="99">
        <f>IF(ISNA(VLOOKUP($A32,'[2]1516 Exp_Rev Access'!$F$7:$GB$306,91,FALSE)),"",VLOOKUP($A32,'[2]1516 Exp_Rev Access'!$F$7:$GB$306,91,FALSE))</f>
        <v>188185.53</v>
      </c>
      <c r="DH32" s="99">
        <f>IF(ISNA(VLOOKUP($A32,'[2]1516 Exp_Rev Access'!$F$7:$GB$306,92,FALSE)),"",VLOOKUP($A32,'[2]1516 Exp_Rev Access'!$F$7:$GB$306,92,FALSE))</f>
        <v>4851095.4400000004</v>
      </c>
      <c r="DI32" s="99">
        <f>IF(ISNA(VLOOKUP($A32,'[2]1516 Exp_Rev Access'!$F$7:$GB$306,93,FALSE)),"",VLOOKUP($A32,'[2]1516 Exp_Rev Access'!$F$7:$GB$306,93,FALSE))</f>
        <v>0</v>
      </c>
      <c r="DJ32" s="99">
        <f>IF(ISNA(VLOOKUP($A32,'[2]1516 Exp_Rev Access'!$F$7:$GB$306,94,FALSE)),"",VLOOKUP($A32,'[2]1516 Exp_Rev Access'!$F$7:$GB$306,94,FALSE))</f>
        <v>0</v>
      </c>
      <c r="DK32" s="99">
        <f>IF(ISNA(VLOOKUP($A32,'[2]1516 Exp_Rev Access'!$F$7:$GB$306,95,FALSE)),"",VLOOKUP($A32,'[2]1516 Exp_Rev Access'!$F$7:$GB$306,95,FALSE))</f>
        <v>0</v>
      </c>
      <c r="DL32" s="99">
        <f>IF(ISNA(VLOOKUP($A32,'[2]1516 Exp_Rev Access'!$F$7:$GB$306,96,FALSE)),"",VLOOKUP($A32,'[2]1516 Exp_Rev Access'!$F$7:$GB$306,96,FALSE))</f>
        <v>0</v>
      </c>
      <c r="DM32" s="99">
        <f>IF(ISNA(VLOOKUP($A32,'[2]1516 Exp_Rev Access'!$F$7:$GB$306,97,FALSE)),"",VLOOKUP($A32,'[2]1516 Exp_Rev Access'!$F$7:$GB$306,97,FALSE))</f>
        <v>0</v>
      </c>
      <c r="DN32" s="99">
        <f>IF(ISNA(VLOOKUP($A32,'[2]1516 Exp_Rev Access'!$F$7:$GB$306,98,FALSE)),"",VLOOKUP($A32,'[2]1516 Exp_Rev Access'!$F$7:$GB$306,98,FALSE))</f>
        <v>0</v>
      </c>
      <c r="DO32" s="99">
        <f>IF(ISNA(VLOOKUP($A32,'[2]1516 Exp_Rev Access'!$F$7:$GB$306,99,FALSE)),"",VLOOKUP($A32,'[2]1516 Exp_Rev Access'!$F$7:$GB$306,99,FALSE))</f>
        <v>0</v>
      </c>
      <c r="DP32" s="99">
        <f>IF(ISNA(VLOOKUP($A32,'[2]1516 Exp_Rev Access'!$F$7:$GB$306,100,FALSE)),"",VLOOKUP($A32,'[2]1516 Exp_Rev Access'!$F$7:$GB$306,100,FALSE))</f>
        <v>0</v>
      </c>
      <c r="DQ32" s="99">
        <f>IF(ISNA(VLOOKUP($A32,'[2]1516 Exp_Rev Access'!$F$7:$GB$306,101,FALSE)),"",VLOOKUP($A32,'[2]1516 Exp_Rev Access'!$F$7:$GB$306,101,FALSE))</f>
        <v>0</v>
      </c>
      <c r="DR32" s="99">
        <f>IF(ISNA(VLOOKUP($A32,'[2]1516 Exp_Rev Access'!$F$7:$GB$306,102,FALSE)),"",VLOOKUP($A32,'[2]1516 Exp_Rev Access'!$F$7:$GB$306,102,FALSE))</f>
        <v>0</v>
      </c>
      <c r="DS32" s="99">
        <f>IF(ISNA(VLOOKUP($A32,'[2]1516 Exp_Rev Access'!$F$7:$GB$306,103,FALSE)),"",VLOOKUP($A32,'[2]1516 Exp_Rev Access'!$F$7:$GB$306,103,FALSE))</f>
        <v>0</v>
      </c>
      <c r="DT32" s="99">
        <f>IF(ISNA(VLOOKUP($A32,'[2]1516 Exp_Rev Access'!$F$7:$GB$306,104,FALSE)),"",VLOOKUP($A32,'[2]1516 Exp_Rev Access'!$F$7:$GB$306,104,FALSE))</f>
        <v>0</v>
      </c>
      <c r="DU32" s="99">
        <f>IF(ISNA(VLOOKUP($A32,'[2]1516 Exp_Rev Access'!$F$7:$GB$306,105,FALSE)),"",VLOOKUP($A32,'[2]1516 Exp_Rev Access'!$F$7:$GB$306,105,FALSE))</f>
        <v>0</v>
      </c>
      <c r="DV32" s="99">
        <f>IF(ISNA(VLOOKUP($A32,'[2]1516 Exp_Rev Access'!$F$7:$GB$306,106,FALSE)),"",VLOOKUP($A32,'[2]1516 Exp_Rev Access'!$F$7:$GB$306,106,FALSE))</f>
        <v>0</v>
      </c>
      <c r="DW32" s="99">
        <f>IF(ISNA(VLOOKUP($A32,'[2]1516 Exp_Rev Access'!$F$7:$GB$306,107,FALSE)),"",VLOOKUP($A32,'[2]1516 Exp_Rev Access'!$F$7:$GB$306,107,FALSE))</f>
        <v>0</v>
      </c>
      <c r="DX32" s="99">
        <f>IF(ISNA(VLOOKUP($A32,'[2]1516 Exp_Rev Access'!$F$7:$GB$306,108,FALSE)),"",VLOOKUP($A32,'[2]1516 Exp_Rev Access'!$F$7:$GB$306,108,FALSE))</f>
        <v>0</v>
      </c>
      <c r="DY32" s="99">
        <f>IF(ISNA(VLOOKUP($A32,'[2]1516 Exp_Rev Access'!$F$7:$GB$306,109,FALSE)),"",VLOOKUP($A32,'[2]1516 Exp_Rev Access'!$F$7:$GB$306,109,FALSE))</f>
        <v>0</v>
      </c>
      <c r="DZ32" s="99">
        <f>IF(ISNA(VLOOKUP($A32,'[2]1516 Exp_Rev Access'!$F$7:$GB$306,110,FALSE)),"",VLOOKUP($A32,'[2]1516 Exp_Rev Access'!$F$7:$GB$306,110,FALSE))</f>
        <v>0</v>
      </c>
      <c r="EA32" s="99">
        <f>IF(ISNA(VLOOKUP($A32,'[2]1516 Exp_Rev Access'!$F$7:$GB$306,111,FALSE)),"",VLOOKUP($A32,'[2]1516 Exp_Rev Access'!$F$7:$GB$306,111,FALSE))</f>
        <v>0</v>
      </c>
      <c r="EB32" s="99">
        <f>IF(ISNA(VLOOKUP($A32,'[2]1516 Exp_Rev Access'!$F$7:$GB$306,112,FALSE)),"",VLOOKUP($A32,'[2]1516 Exp_Rev Access'!$F$7:$GB$306,112,FALSE))</f>
        <v>0</v>
      </c>
      <c r="EC32" s="99">
        <f>IF(ISNA(VLOOKUP($A32,'[2]1516 Exp_Rev Access'!$F$7:$GB$306,113,FALSE)),"",VLOOKUP($A32,'[2]1516 Exp_Rev Access'!$F$7:$GB$306,113,FALSE))</f>
        <v>0</v>
      </c>
      <c r="ED32" s="99">
        <f>IF(ISNA(VLOOKUP($A32,'[2]1516 Exp_Rev Access'!$F$7:$GB$306,114,FALSE)),"",VLOOKUP($A32,'[2]1516 Exp_Rev Access'!$F$7:$GB$306,114,FALSE))</f>
        <v>0</v>
      </c>
      <c r="EE32" s="99">
        <f>IF(ISNA(VLOOKUP($A32,'[2]1516 Exp_Rev Access'!$F$7:$GB$306,115,FALSE)),"",VLOOKUP($A32,'[2]1516 Exp_Rev Access'!$F$7:$GB$306,115,FALSE))</f>
        <v>0</v>
      </c>
      <c r="EF32" s="99">
        <f>IF(ISNA(VLOOKUP($A32,'[2]1516 Exp_Rev Access'!$F$7:$GB$306,116,FALSE)),"",VLOOKUP($A32,'[2]1516 Exp_Rev Access'!$F$7:$GB$306,116,FALSE))</f>
        <v>50936.22</v>
      </c>
      <c r="EG32" s="99">
        <f>IF(ISNA(VLOOKUP($A32,'[2]1516 Exp_Rev Access'!$F$7:$GB$306,117,FALSE)),"",VLOOKUP($A32,'[2]1516 Exp_Rev Access'!$F$7:$GB$306,117,FALSE))</f>
        <v>0</v>
      </c>
      <c r="EH32" s="99">
        <f>IF(ISNA(VLOOKUP($A32,'[2]1516 Exp_Rev Access'!$F$7:$GB$306,118,FALSE)),"",VLOOKUP($A32,'[2]1516 Exp_Rev Access'!$F$7:$GB$306,118,FALSE))</f>
        <v>0</v>
      </c>
      <c r="EI32" s="99">
        <f>IF(ISNA(VLOOKUP($A32,'[2]1516 Exp_Rev Access'!$F$7:$GB$306,119,FALSE)),"",VLOOKUP($A32,'[2]1516 Exp_Rev Access'!$F$7:$GB$306,119,FALSE))</f>
        <v>0</v>
      </c>
      <c r="EJ32" s="99">
        <f>IF(ISNA(VLOOKUP($A32,'[2]1516 Exp_Rev Access'!$F$7:$GB$306,120,FALSE)),"",VLOOKUP($A32,'[2]1516 Exp_Rev Access'!$F$7:$GB$306,120,FALSE))</f>
        <v>0</v>
      </c>
      <c r="EK32" s="99">
        <f>IF(ISNA(VLOOKUP($A32,'[2]1516 Exp_Rev Access'!$F$7:$GB$306,121,FALSE)),"",VLOOKUP($A32,'[2]1516 Exp_Rev Access'!$F$7:$GB$306,121,FALSE))</f>
        <v>0</v>
      </c>
      <c r="EL32" s="99">
        <f>IF(ISNA(VLOOKUP($A32,'[2]1516 Exp_Rev Access'!$F$7:$GB$306,122,FALSE)),"",VLOOKUP($A32,'[2]1516 Exp_Rev Access'!$F$7:$GB$306,122,FALSE))</f>
        <v>0</v>
      </c>
      <c r="EM32" s="99">
        <f>IF(ISNA(VLOOKUP($A32,'[2]1516 Exp_Rev Access'!$F$7:$GB$306,123,FALSE)),"",VLOOKUP($A32,'[2]1516 Exp_Rev Access'!$F$7:$GB$306,123,FALSE))</f>
        <v>81922.81</v>
      </c>
      <c r="EN32" s="99">
        <f>IF(ISNA(VLOOKUP($A32,'[2]1516 Exp_Rev Access'!$F$7:$GB$306,124,FALSE)),"",VLOOKUP($A32,'[2]1516 Exp_Rev Access'!$F$7:$GB$306,124,FALSE))</f>
        <v>246241.34</v>
      </c>
      <c r="EO32" s="99">
        <f>IF(ISNA(VLOOKUP($A32,'[2]1516 Exp_Rev Access'!$F$7:$GB$306,125,FALSE)),"",VLOOKUP($A32,'[2]1516 Exp_Rev Access'!$F$7:$GB$306,125,FALSE))</f>
        <v>0</v>
      </c>
      <c r="EP32" s="99">
        <f>IF(ISNA(VLOOKUP($A32,'[2]1516 Exp_Rev Access'!$F$7:$GB$306,126,FALSE)),"",VLOOKUP($A32,'[2]1516 Exp_Rev Access'!$F$7:$GB$306,126,FALSE))</f>
        <v>0</v>
      </c>
      <c r="EQ32" s="99">
        <f>IF(ISNA(VLOOKUP($A32,'[2]1516 Exp_Rev Access'!$F$7:$GB$306,127,FALSE)),"",VLOOKUP($A32,'[2]1516 Exp_Rev Access'!$F$7:$GB$306,127,FALSE))</f>
        <v>0</v>
      </c>
      <c r="ER32" s="99">
        <f>IF(ISNA(VLOOKUP($A32,'[2]1516 Exp_Rev Access'!$F$7:$GB$306,128,FALSE)),"",VLOOKUP($A32,'[2]1516 Exp_Rev Access'!$F$7:$GB$306,128,FALSE))</f>
        <v>0</v>
      </c>
      <c r="ES32" s="99">
        <f>IF(ISNA(VLOOKUP($A32,'[2]1516 Exp_Rev Access'!$F$7:$GB$306,129,FALSE)),"",VLOOKUP($A32,'[2]1516 Exp_Rev Access'!$F$7:$GB$306,129,FALSE))</f>
        <v>1013667.18</v>
      </c>
      <c r="ET32" s="99">
        <f>IF(ISNA(VLOOKUP($A32,'[2]1516 Exp_Rev Access'!$F$7:$GB$306,130,FALSE)),"",VLOOKUP($A32,'[2]1516 Exp_Rev Access'!$F$7:$GB$306,130,FALSE))</f>
        <v>0</v>
      </c>
      <c r="EU32" s="99">
        <f>IF(ISNA(VLOOKUP($A32,'[2]1516 Exp_Rev Access'!$F$7:$GB$306,131,FALSE)),"",VLOOKUP($A32,'[2]1516 Exp_Rev Access'!$F$7:$GB$306,131,FALSE))</f>
        <v>299798.7</v>
      </c>
      <c r="EV32" s="99">
        <f>IF(ISNA(VLOOKUP($A32,'[2]1516 Exp_Rev Access'!$F$7:$GB$306,132,FALSE)),"",VLOOKUP($A32,'[2]1516 Exp_Rev Access'!$F$7:$GB$306,132,FALSE))</f>
        <v>0</v>
      </c>
      <c r="EW32" s="99">
        <f>IF(ISNA(VLOOKUP($A32,'[2]1516 Exp_Rev Access'!$F$7:$GB$306,133,FALSE)),"",VLOOKUP($A32,'[2]1516 Exp_Rev Access'!$F$7:$GB$306,133,FALSE))</f>
        <v>0</v>
      </c>
      <c r="EX32" s="99">
        <f>IF(ISNA(VLOOKUP($A32,'[2]1516 Exp_Rev Access'!$F$7:$GB$306,134,FALSE)),"",VLOOKUP($A32,'[2]1516 Exp_Rev Access'!$F$7:$GB$306,134,FALSE))</f>
        <v>0</v>
      </c>
      <c r="EY32" s="99">
        <f>IF(ISNA(VLOOKUP($A32,'[2]1516 Exp_Rev Access'!$F$7:$GB$306,135,FALSE)),"",VLOOKUP($A32,'[2]1516 Exp_Rev Access'!$F$7:$GB$306,135,FALSE))</f>
        <v>0</v>
      </c>
      <c r="EZ32" s="99">
        <f>IF(ISNA(VLOOKUP($A32,'[2]1516 Exp_Rev Access'!$F$7:$GB$306,136,FALSE)),"",VLOOKUP($A32,'[2]1516 Exp_Rev Access'!$F$7:$GB$306,136,FALSE))</f>
        <v>0</v>
      </c>
      <c r="FA32" s="99">
        <f>IF(ISNA(VLOOKUP($A32,'[2]1516 Exp_Rev Access'!$F$7:$GB$306,137,FALSE)),"",VLOOKUP($A32,'[2]1516 Exp_Rev Access'!$F$7:$GB$306,137,FALSE))</f>
        <v>0</v>
      </c>
      <c r="FB32" s="99">
        <f>IF(ISNA(VLOOKUP($A32,'[2]1516 Exp_Rev Access'!$F$7:$GB$306,138,FALSE)),"",VLOOKUP($A32,'[2]1516 Exp_Rev Access'!$F$7:$GB$306,138,FALSE))</f>
        <v>0</v>
      </c>
      <c r="FC32" s="99">
        <f>IF(ISNA(VLOOKUP($A32,'[2]1516 Exp_Rev Access'!$F$7:$GB$306,139,FALSE)),"",VLOOKUP($A32,'[2]1516 Exp_Rev Access'!$F$7:$GB$306,139,FALSE))</f>
        <v>0</v>
      </c>
      <c r="FD32" s="99">
        <f>IF(ISNA(VLOOKUP($A32,'[2]1516 Exp_Rev Access'!$F$7:$FS$306,140,FALSE)),"",VLOOKUP($A32,'[2]1516 Exp_Rev Access'!$F$7:$FS$306,140,FALSE))</f>
        <v>0</v>
      </c>
      <c r="FE32" s="99">
        <f>IF(ISNA(VLOOKUP($A32,'[2]1516 Exp_Rev Access'!$F$7:$FS$306,141,FALSE)),"",VLOOKUP($A32,'[2]1516 Exp_Rev Access'!$F$7:$FS$306,141,FALSE))</f>
        <v>0</v>
      </c>
      <c r="FF32" s="99">
        <f>IF(ISNA(VLOOKUP($A32,'[2]1516 Exp_Rev Access'!$F$7:$FS$306,142,FALSE)),"",VLOOKUP($A32,'[2]1516 Exp_Rev Access'!$F$7:$FS$306,142,FALSE))</f>
        <v>663299.82999999996</v>
      </c>
      <c r="FG32" s="99">
        <f>IF(ISNA(VLOOKUP($A32,'[2]1516 Exp_Rev Access'!$F$7:$FS$306,143,FALSE)),"",VLOOKUP($A32,'[2]1516 Exp_Rev Access'!$F$7:$FS$306,143,FALSE))</f>
        <v>0</v>
      </c>
      <c r="FH32" s="99">
        <f>IF(ISNA(VLOOKUP($A32,'[2]1516 Exp_Rev Access'!$F$7:$FS$306,144,FALSE)),"",VLOOKUP($A32,'[2]1516 Exp_Rev Access'!$F$7:$FS$306,144,FALSE))</f>
        <v>0</v>
      </c>
      <c r="FI32" s="99">
        <f>IF(ISNA(VLOOKUP($A32,'[2]1516 Exp_Rev Access'!$F$7:$FS$306,145,FALSE)),"",VLOOKUP($A32,'[2]1516 Exp_Rev Access'!$F$7:$FS$306,145,FALSE))</f>
        <v>0</v>
      </c>
      <c r="FJ32" s="99">
        <f>IF(ISNA(VLOOKUP($A32,'[2]1516 Exp_Rev Access'!$F$7:$FS$306,146,FALSE)),"",VLOOKUP($A32,'[2]1516 Exp_Rev Access'!$F$7:$FS$306,146,FALSE))</f>
        <v>0</v>
      </c>
      <c r="FK32" s="99">
        <f>IF(ISNA(VLOOKUP($A32,'[2]1516 Exp_Rev Access'!$F$7:$FS$306,147,FALSE)),"",VLOOKUP($A32,'[2]1516 Exp_Rev Access'!$F$7:$FS$306,147,FALSE))</f>
        <v>0</v>
      </c>
      <c r="FL32" s="99">
        <f>IF(ISNA(VLOOKUP($A32,'[2]1516 Exp_Rev Access'!$F$7:$FS$306,148,FALSE)),"",VLOOKUP($A32,'[2]1516 Exp_Rev Access'!$F$7:$FS$306,148,FALSE))</f>
        <v>0</v>
      </c>
      <c r="FM32" s="99">
        <f>IF(ISNA(VLOOKUP($A32,'[2]1516 Exp_Rev Access'!$F$7:$FS$306,149,FALSE)),"",VLOOKUP($A32,'[2]1516 Exp_Rev Access'!$F$7:$FS$306,149,FALSE))</f>
        <v>0</v>
      </c>
      <c r="FN32" s="99">
        <f>IF(ISNA(VLOOKUP($A32,'[2]1516 Exp_Rev Access'!$F$7:$FS$306,150,FALSE)),"",VLOOKUP($A32,'[2]1516 Exp_Rev Access'!$F$7:$FS$306,150,FALSE))</f>
        <v>0</v>
      </c>
      <c r="FO32" s="99">
        <f>IF(ISNA(VLOOKUP($A32,'[2]1516 Exp_Rev Access'!$F$7:$FS$306,151,FALSE)),"",VLOOKUP($A32,'[2]1516 Exp_Rev Access'!$F$7:$FS$306,151,FALSE))</f>
        <v>0</v>
      </c>
      <c r="FP32" s="99">
        <f>IF(ISNA(VLOOKUP($A32,'[2]1516 Exp_Rev Access'!$F$7:$FS$306,152,FALSE)),"",VLOOKUP($A32,'[2]1516 Exp_Rev Access'!$F$7:$FS$306,152,FALSE))</f>
        <v>0</v>
      </c>
      <c r="FQ32" s="99">
        <f>IF(ISNA(VLOOKUP($A32,'[2]1516 Exp_Rev Access'!$F$7:$FS$306,153,FALSE)),"",VLOOKUP($A32,'[2]1516 Exp_Rev Access'!$F$7:$FS$306,153,FALSE))</f>
        <v>531919.37</v>
      </c>
      <c r="FR32" s="101">
        <f t="shared" si="64"/>
        <v>15782107.359999999</v>
      </c>
      <c r="FS32" s="72">
        <f t="shared" si="65"/>
        <v>8.369038468588548E-2</v>
      </c>
      <c r="FT32" s="94">
        <f t="shared" si="66"/>
        <v>1001.8693579370085</v>
      </c>
      <c r="FU32" s="99">
        <f>IF(ISNA(VLOOKUP($A32,'[2]1516 Exp_Rev Access'!$F$7:$GB$306,154,FALSE)),"",VLOOKUP($A32,'[2]1516 Exp_Rev Access'!$F$7:$GB$306,154,FALSE))</f>
        <v>8589.7800000000007</v>
      </c>
      <c r="FV32" s="99">
        <f>IF(ISNA(VLOOKUP($A32,'[2]1516 Exp_Rev Access'!$F$7:$GB$306,155,FALSE)),"",VLOOKUP($A32,'[2]1516 Exp_Rev Access'!$F$7:$GB$306,155,FALSE))</f>
        <v>28968.7</v>
      </c>
      <c r="FW32" s="99">
        <f>IF(ISNA(VLOOKUP($A32,'[2]1516 Exp_Rev Access'!$F$7:$GB$306,156,FALSE)),"",VLOOKUP($A32,'[2]1516 Exp_Rev Access'!$F$7:$GB$306,156,FALSE))</f>
        <v>0</v>
      </c>
      <c r="FX32" s="99">
        <f>IF(ISNA(VLOOKUP($A32,'[2]1516 Exp_Rev Access'!$F$7:$GB$306,157,FALSE)),"",VLOOKUP($A32,'[2]1516 Exp_Rev Access'!$F$7:$GB$306,157,FALSE))</f>
        <v>0</v>
      </c>
      <c r="FY32" s="99">
        <f>IF(ISNA(VLOOKUP($A32,'[2]1516 Exp_Rev Access'!$F$7:$GB$306,158,FALSE)),"",VLOOKUP($A32,'[2]1516 Exp_Rev Access'!$F$7:$GB$306,158,FALSE))</f>
        <v>0</v>
      </c>
      <c r="FZ32" s="99">
        <f>IF(ISNA(VLOOKUP($A32,'[2]1516 Exp_Rev Access'!$F$7:$GB$306,159,FALSE)),"",VLOOKUP($A32,'[2]1516 Exp_Rev Access'!$F$7:$GB$306,159,FALSE))</f>
        <v>0</v>
      </c>
      <c r="GA32" s="99">
        <f>IF(ISNA(VLOOKUP($A32,'[2]1516 Exp_Rev Access'!$F$7:$GB$306,160,FALSE)),"",VLOOKUP($A32,'[2]1516 Exp_Rev Access'!$F$7:$GB$306,160,FALSE))</f>
        <v>0</v>
      </c>
      <c r="GB32" s="99">
        <f>IF(ISNA(VLOOKUP($A32,'[2]1516 Exp_Rev Access'!$F$7:$GB$306,161,FALSE)),"",VLOOKUP($A32,'[2]1516 Exp_Rev Access'!$F$7:$GB$306,161,FALSE))</f>
        <v>0</v>
      </c>
      <c r="GC32" s="99">
        <f>IF(ISNA(VLOOKUP($A32,'[2]1516 Exp_Rev Access'!$F$7:$GB$306,162,FALSE)),"",VLOOKUP($A32,'[2]1516 Exp_Rev Access'!$F$7:$GB$306,162,FALSE))</f>
        <v>19265.849999999999</v>
      </c>
      <c r="GD32" s="99">
        <f>IF(ISNA(VLOOKUP($A32,'[2]1516 Exp_Rev Access'!$F$7:$GB$306,163,FALSE)),"",VLOOKUP($A32,'[2]1516 Exp_Rev Access'!$F$7:$GB$306,163,FALSE))</f>
        <v>538115.69999999995</v>
      </c>
      <c r="GE32" s="99">
        <f>IF(ISNA(VLOOKUP($A32,'[2]1516 Exp_Rev Access'!$F$7:$GB$306,164,FALSE)),"",VLOOKUP($A32,'[2]1516 Exp_Rev Access'!$F$7:$GB$306,164,FALSE))</f>
        <v>106018</v>
      </c>
      <c r="GF32" s="99">
        <f>IF(ISNA(VLOOKUP($A32,'[2]1516 Exp_Rev Access'!$F$7:$GB$306,165,FALSE)),"",VLOOKUP($A32,'[2]1516 Exp_Rev Access'!$F$7:$GB$306,165,FALSE))</f>
        <v>0</v>
      </c>
      <c r="GG32" s="99">
        <f>IF(ISNA(VLOOKUP($A32,'[2]1516 Exp_Rev Access'!$F$7:$GB$306,166,FALSE)),"",VLOOKUP($A32,'[2]1516 Exp_Rev Access'!$F$7:$GB$306,166,FALSE))</f>
        <v>0</v>
      </c>
      <c r="GH32" s="99">
        <f>IF(ISNA(VLOOKUP($A32,'[2]1516 Exp_Rev Access'!$F$7:$GB$306,167,FALSE)),"",VLOOKUP($A32,'[2]1516 Exp_Rev Access'!$F$7:$GB$306,167,FALSE))</f>
        <v>0</v>
      </c>
      <c r="GI32" s="99">
        <f>IF(ISNA(VLOOKUP($A32,'[2]1516 Exp_Rev Access'!$F$7:$GB$306,168,FALSE)),"",VLOOKUP($A32,'[2]1516 Exp_Rev Access'!$F$7:$GB$306,168,FALSE))</f>
        <v>0</v>
      </c>
      <c r="GJ32" s="99">
        <f>IF(ISNA(VLOOKUP($A32,'[2]1516 Exp_Rev Access'!$F$7:$GB$306,169,FALSE)),"",VLOOKUP($A32,'[2]1516 Exp_Rev Access'!$F$7:$GB$306,169,FALSE))</f>
        <v>0</v>
      </c>
      <c r="GK32" s="99">
        <f>IF(ISNA(VLOOKUP($A32,'[2]1516 Exp_Rev Access'!$F$7:$GB$306,170,FALSE)),"",VLOOKUP($A32,'[2]1516 Exp_Rev Access'!$F$7:$GB$306,170,FALSE))</f>
        <v>0</v>
      </c>
      <c r="GL32" s="99">
        <f>IF(ISNA(VLOOKUP($A32,'[2]1516 Exp_Rev Access'!$F$7:$GB$306,171,FALSE)),"",VLOOKUP($A32,'[2]1516 Exp_Rev Access'!$F$7:$GB$306,171,FALSE))</f>
        <v>0</v>
      </c>
      <c r="GM32" s="99">
        <f>IF(ISNA(VLOOKUP($A32,'[2]1516 Exp_Rev Access'!$F$7:$GB$306,172,FALSE)),"",VLOOKUP($A32,'[2]1516 Exp_Rev Access'!$F$7:$GB$306,172,FALSE))</f>
        <v>0</v>
      </c>
      <c r="GN32" s="99">
        <f>IF(ISNA(VLOOKUP($A32,'[2]1516 Exp_Rev Access'!$F$7:$GB$306,173,FALSE)),"",VLOOKUP($A32,'[2]1516 Exp_Rev Access'!$F$7:$GB$306,173,FALSE))</f>
        <v>0</v>
      </c>
      <c r="GO32" s="99">
        <f>IF(ISNA(VLOOKUP($A32,'[2]1516 Exp_Rev Access'!$F$7:$GB$306,174,FALSE)),"",VLOOKUP($A32,'[2]1516 Exp_Rev Access'!$F$7:$GB$306,174,FALSE))</f>
        <v>0</v>
      </c>
      <c r="GP32" s="99">
        <f>IF(ISNA(VLOOKUP($A32,'[2]1516 Exp_Rev Access'!$F$7:$GB$306,175,FALSE)),"",VLOOKUP($A32,'[2]1516 Exp_Rev Access'!$F$7:$GB$306,175,FALSE))</f>
        <v>8249.91</v>
      </c>
      <c r="GQ32" s="99">
        <f>IF(ISNA(VLOOKUP($A32,'[2]1516 Exp_Rev Access'!$F$7:$GB$306,176,FALSE)),"",VLOOKUP($A32,'[2]1516 Exp_Rev Access'!$F$7:$GB$306,176,FALSE))</f>
        <v>0</v>
      </c>
      <c r="GR32" s="99">
        <f>IF(ISNA(VLOOKUP($A32,'[2]1516 Exp_Rev Access'!$F$7:$GB$306,177,FALSE)),"",VLOOKUP($A32,'[2]1516 Exp_Rev Access'!$F$7:$GB$306,177,FALSE))</f>
        <v>0</v>
      </c>
      <c r="GS32" s="99">
        <f>IF(ISNA(VLOOKUP($A32,'[2]1516 Exp_Rev Access'!$F$7:$GB$306,178,FALSE)),"",VLOOKUP($A32,'[2]1516 Exp_Rev Access'!$F$7:$GB$306,178,FALSE))</f>
        <v>0</v>
      </c>
      <c r="GT32" s="101">
        <f t="shared" si="67"/>
        <v>709207.94</v>
      </c>
      <c r="GU32" s="72">
        <f t="shared" si="68"/>
        <v>3.7608339600652919E-3</v>
      </c>
      <c r="GV32" s="84">
        <f t="shared" si="69"/>
        <v>45.021471929185282</v>
      </c>
    </row>
    <row r="33" spans="1:206" customFormat="1" ht="12" customHeight="1" x14ac:dyDescent="0.2">
      <c r="A33" s="96" t="s">
        <v>216</v>
      </c>
      <c r="B33" s="69" t="s">
        <v>217</v>
      </c>
      <c r="C33" s="80">
        <f>IF(ISNA(VLOOKUP($A33,'[2]1516 enrollment_Rev_Exp by size'!$A$6:$G$320,3,FALSE)),"",VLOOKUP($A33,'[2]1516 enrollment_Rev_Exp by size'!$A$6:$G$320,3,FALSE))</f>
        <v>15737.800000000001</v>
      </c>
      <c r="D33" s="97">
        <v>186255451.99000001</v>
      </c>
      <c r="E33" s="80">
        <f t="shared" si="47"/>
        <v>186255451.98999998</v>
      </c>
      <c r="F33" s="80">
        <f t="shared" si="48"/>
        <v>0</v>
      </c>
      <c r="G33" s="98">
        <f>IF(ISNA(VLOOKUP($A33,'[2]1516 Exp_Rev Access'!$F$7:$FS$306,2,FALSE)),"",VLOOKUP($A33,'[2]1516 Exp_Rev Access'!$F$7:$FS$306,2,FALSE))</f>
        <v>42516437.219999999</v>
      </c>
      <c r="H33" s="98">
        <f>IF(ISNA(VLOOKUP($A33,'[2]1516 Exp_Rev Access'!$F$7:$FS$306,3,FALSE)),"",VLOOKUP($A33,'[2]1516 Exp_Rev Access'!$F$7:$FS$306,3,FALSE))</f>
        <v>0</v>
      </c>
      <c r="I33" s="98">
        <f>IF(ISNA(VLOOKUP($A33,'[2]1516 Exp_Rev Access'!$F$7:$FS$306,4,FALSE)),"",VLOOKUP($A33,'[2]1516 Exp_Rev Access'!$F$7:$FS$306,4,FALSE))</f>
        <v>0</v>
      </c>
      <c r="J33" s="98">
        <f>IF(ISNA(VLOOKUP($A33,'[2]1516 Exp_Rev Access'!$F$7:$FS$306,5,FALSE)),"",VLOOKUP($A33,'[2]1516 Exp_Rev Access'!$F$7:$FS$306,5,FALSE))</f>
        <v>0</v>
      </c>
      <c r="K33" s="98">
        <f>IF(ISNA(VLOOKUP($A33,'[2]1516 Exp_Rev Access'!$F$7:$FS$306,6,FALSE)),"",VLOOKUP($A33,'[2]1516 Exp_Rev Access'!$F$7:$FS$306,6,FALSE))</f>
        <v>0</v>
      </c>
      <c r="L33" s="98">
        <f>IF(ISNA(VLOOKUP($A33,'[2]1516 Exp_Rev Access'!$F$7:$FS$306,7,FALSE)),"",VLOOKUP($A33,'[2]1516 Exp_Rev Access'!$F$7:$FS$306,7,FALSE))</f>
        <v>0</v>
      </c>
      <c r="M33" s="90">
        <f t="shared" si="49"/>
        <v>42516437.219999999</v>
      </c>
      <c r="N33" s="72">
        <f t="shared" si="50"/>
        <v>0.22826949099069965</v>
      </c>
      <c r="O33" s="73">
        <f t="shared" si="51"/>
        <v>2701.5489598292006</v>
      </c>
      <c r="P33" s="99">
        <f>IF(ISNA(VLOOKUP($A33,'[2]1516 Exp_Rev Access'!$F$7:$FS$306,8,FALSE)),"",VLOOKUP($A33,'[2]1516 Exp_Rev Access'!$F$7:$FS$306,8,FALSE))</f>
        <v>291835.34000000003</v>
      </c>
      <c r="Q33" s="99">
        <f>IF(ISNA(VLOOKUP($A33,'[2]1516 Exp_Rev Access'!$F$7:$FS$306,9,FALSE)),"",VLOOKUP($A33,'[2]1516 Exp_Rev Access'!$F$7:$FS$306,9,FALSE))</f>
        <v>0</v>
      </c>
      <c r="R33" s="99">
        <f>IF(ISNA(VLOOKUP($A33,'[2]1516 Exp_Rev Access'!$F$7:$FS$306,10,FALSE)),"",VLOOKUP($A33,'[2]1516 Exp_Rev Access'!$F$7:$FS$306,10,FALSE))</f>
        <v>0</v>
      </c>
      <c r="S33" s="99">
        <f>IF(ISNA(VLOOKUP($A33,'[2]1516 Exp_Rev Access'!$F$7:$FS$306,11,FALSE)),"",VLOOKUP($A33,'[2]1516 Exp_Rev Access'!$F$7:$FS$306,11,FALSE))</f>
        <v>0</v>
      </c>
      <c r="T33" s="99">
        <f>IF(ISNA(VLOOKUP($A33,'[2]1516 Exp_Rev Access'!$F$7:$FS$306,12,FALSE)),"",VLOOKUP($A33,'[2]1516 Exp_Rev Access'!$F$7:$FS$306,12,FALSE))</f>
        <v>237.5</v>
      </c>
      <c r="U33" s="99">
        <f>IF(ISNA(VLOOKUP($A33,'[2]1516 Exp_Rev Access'!$F$7:$FS$306,13,FALSE)),"",VLOOKUP($A33,'[2]1516 Exp_Rev Access'!$F$7:$FS$306,13,FALSE))</f>
        <v>0</v>
      </c>
      <c r="V33" s="99">
        <f>IF(ISNA(VLOOKUP($A33,'[2]1516 Exp_Rev Access'!$F$7:$FS$306,14,FALSE)),"",VLOOKUP($A33,'[2]1516 Exp_Rev Access'!$F$7:$FS$306,14,FALSE))</f>
        <v>0</v>
      </c>
      <c r="W33" s="99">
        <f>IF(ISNA(VLOOKUP($A33,'[2]1516 Exp_Rev Access'!$F$7:$FS$306,15,FALSE)),"",VLOOKUP($A33,'[2]1516 Exp_Rev Access'!$F$7:$FS$306,15,FALSE))</f>
        <v>0</v>
      </c>
      <c r="X33" s="99">
        <f>IF(ISNA(VLOOKUP($A33,'[2]1516 Exp_Rev Access'!$F$7:$FS$306,16,FALSE)),"",VLOOKUP($A33,'[2]1516 Exp_Rev Access'!$F$7:$FS$306,16,FALSE))</f>
        <v>168413.44</v>
      </c>
      <c r="Y33" s="99">
        <f>IF(ISNA(VLOOKUP($A33,'[2]1516 Exp_Rev Access'!$F$7:$FS$306,17,FALSE)),"",VLOOKUP($A33,'[2]1516 Exp_Rev Access'!$F$7:$FS$306,17,FALSE))</f>
        <v>358</v>
      </c>
      <c r="Z33" s="99">
        <f>IF(ISNA(VLOOKUP($A33,'[2]1516 Exp_Rev Access'!$F$7:$FS$306,18,FALSE)),"",VLOOKUP($A33,'[2]1516 Exp_Rev Access'!$F$7:$FS$306,18,FALSE))</f>
        <v>0</v>
      </c>
      <c r="AA33" s="99">
        <f>IF(ISNA(VLOOKUP($A33,'[2]1516 Exp_Rev Access'!$F$7:$FS$306,19,FALSE)),"",VLOOKUP($A33,'[2]1516 Exp_Rev Access'!$F$7:$FS$306,19,FALSE))</f>
        <v>0</v>
      </c>
      <c r="AB33" s="99">
        <f>IF(ISNA(VLOOKUP($A33,'[2]1516 Exp_Rev Access'!$F$7:$FS$306,20,FALSE)),"",VLOOKUP($A33,'[2]1516 Exp_Rev Access'!$F$7:$FS$306,20,FALSE))</f>
        <v>1366644.47</v>
      </c>
      <c r="AC33" s="99">
        <f>IF(ISNA(VLOOKUP($A33,'[2]1516 Exp_Rev Access'!$F$7:$FS$306,21,FALSE)),"",VLOOKUP($A33,'[2]1516 Exp_Rev Access'!$F$7:$FS$306,21,FALSE))</f>
        <v>1236985.97</v>
      </c>
      <c r="AD33" s="99">
        <f>IF(ISNA(VLOOKUP($A33,'[2]1516 Exp_Rev Access'!$F$7:$FS$306,22,FALSE)),"",VLOOKUP($A33,'[2]1516 Exp_Rev Access'!$F$7:$FS$306,22,FALSE))</f>
        <v>109290.05</v>
      </c>
      <c r="AE33" s="99">
        <f>IF(ISNA(VLOOKUP($A33,'[2]1516 Exp_Rev Access'!$F$7:$FS$306,23,FALSE)),"",VLOOKUP($A33,'[2]1516 Exp_Rev Access'!$F$7:$FS$306,23,FALSE))</f>
        <v>0</v>
      </c>
      <c r="AF33" s="99">
        <f>IF(ISNA(VLOOKUP($A33,'[2]1516 Exp_Rev Access'!$F$7:$FS$306,24,FALSE)),"",VLOOKUP($A33,'[2]1516 Exp_Rev Access'!$F$7:$FS$306,24,FALSE))</f>
        <v>484048.3</v>
      </c>
      <c r="AG33" s="99">
        <f>IF(ISNA(VLOOKUP($A33,'[2]1516 Exp_Rev Access'!$F$7:$FS$306,25,FALSE)),"",VLOOKUP($A33,'[2]1516 Exp_Rev Access'!$F$7:$FS$306,25,FALSE))</f>
        <v>12341.64</v>
      </c>
      <c r="AH33" s="99">
        <f>IF(ISNA(VLOOKUP($A33,'[2]1516 Exp_Rev Access'!$F$7:$FS$306,26,FALSE)),"",VLOOKUP($A33,'[2]1516 Exp_Rev Access'!$F$7:$FS$306,26,FALSE))</f>
        <v>86101.75</v>
      </c>
      <c r="AI33" s="99">
        <f>IF(ISNA(VLOOKUP($A33,'[2]1516 Exp_Rev Access'!$F$7:$FS$306,27,FALSE)),"",VLOOKUP($A33,'[2]1516 Exp_Rev Access'!$F$7:$FS$306,27,FALSE))</f>
        <v>360758.84</v>
      </c>
      <c r="AJ33" s="99">
        <f>IF(ISNA(VLOOKUP($A33,'[2]1516 Exp_Rev Access'!$F$7:$FS$306,28,FALSE)),"",VLOOKUP($A33,'[2]1516 Exp_Rev Access'!$F$7:$FS$306,28,FALSE))</f>
        <v>176795.25</v>
      </c>
      <c r="AK33" s="99">
        <f>IF(ISNA(VLOOKUP($A33,'[2]1516 Exp_Rev Access'!$F$7:$FS$306,29,FALSE)),"",VLOOKUP($A33,'[2]1516 Exp_Rev Access'!$F$7:$FS$306,29,FALSE))</f>
        <v>37962.230000000003</v>
      </c>
      <c r="AL33" s="100">
        <f t="shared" si="52"/>
        <v>4331772.7799999993</v>
      </c>
      <c r="AM33" s="72">
        <f t="shared" si="53"/>
        <v>2.325715963596368E-2</v>
      </c>
      <c r="AN33" s="94">
        <f t="shared" si="54"/>
        <v>275.24639911550526</v>
      </c>
      <c r="AO33" s="99">
        <f>IF(ISNA(VLOOKUP($A33,'[2]1516 Exp_Rev Access'!$F$7:$GB$306,30,FALSE)),"",VLOOKUP($A33,'[2]1516 Exp_Rev Access'!$F$7:$FS$306,30,FALSE))</f>
        <v>91666569.629999995</v>
      </c>
      <c r="AP33" s="99">
        <f>IF(ISNA(VLOOKUP($A33,'[2]1516 Exp_Rev Access'!$F$7:$GB$306,31,FALSE)),"",VLOOKUP($A33,'[2]1516 Exp_Rev Access'!$F$7:$FS$306,31,FALSE))</f>
        <v>3818211.47</v>
      </c>
      <c r="AQ33" s="99">
        <f>IF(ISNA(VLOOKUP($A33,'[2]1516 Exp_Rev Access'!$F$7:$GB$306,32,FALSE)),"",VLOOKUP($A33,'[2]1516 Exp_Rev Access'!$F$7:$FS$306,32,FALSE))</f>
        <v>0</v>
      </c>
      <c r="AR33" s="99">
        <f>IF(ISNA(VLOOKUP($A33,'[2]1516 Exp_Rev Access'!$F$7:$GB$306,33,FALSE)),"",VLOOKUP($A33,'[2]1516 Exp_Rev Access'!$F$7:$FS$306,33,FALSE))</f>
        <v>0</v>
      </c>
      <c r="AS33" s="99">
        <f>IF(ISNA(VLOOKUP($A33,'[2]1516 Exp_Rev Access'!$F$7:$GB$306,34,FALSE)),"",VLOOKUP($A33,'[2]1516 Exp_Rev Access'!$F$7:$FS$306,34,FALSE))</f>
        <v>0</v>
      </c>
      <c r="AT33" s="101">
        <f t="shared" si="55"/>
        <v>95484781.099999994</v>
      </c>
      <c r="AU33" s="72">
        <f t="shared" si="56"/>
        <v>0.51265495898142377</v>
      </c>
      <c r="AV33" s="94">
        <f t="shared" si="57"/>
        <v>6067.2254762419134</v>
      </c>
      <c r="AW33" s="99">
        <f>IF(ISNA(VLOOKUP($A33,'[2]1516 Exp_Rev Access'!$F$7:$GB$306,35,FALSE)),"",VLOOKUP($A33,'[2]1516 Exp_Rev Access'!$F$7:$GB$306,35,FALSE))</f>
        <v>0</v>
      </c>
      <c r="AX33" s="99">
        <f>IF(ISNA(VLOOKUP($A33,'[2]1516 Exp_Rev Access'!$F$7:$GB$306,36,FALSE)),"",VLOOKUP($A33,'[2]1516 Exp_Rev Access'!$F$7:$GB$306,36,FALSE))</f>
        <v>13018506.27</v>
      </c>
      <c r="AY33" s="99">
        <f>IF(ISNA(VLOOKUP($A33,'[2]1516 Exp_Rev Access'!$F$7:$GB$306,37,FALSE)),"",VLOOKUP($A33,'[2]1516 Exp_Rev Access'!$F$7:$GB$306,37,FALSE))</f>
        <v>721276.93</v>
      </c>
      <c r="AZ33" s="99">
        <f>IF(ISNA(VLOOKUP($A33,'[2]1516 Exp_Rev Access'!$F$7:$GB$306,38,FALSE)),"",VLOOKUP($A33,'[2]1516 Exp_Rev Access'!$F$7:$GB$306,38,FALSE))</f>
        <v>0</v>
      </c>
      <c r="BA33" s="99">
        <f>IF(ISNA(VLOOKUP($A33,'[2]1516 Exp_Rev Access'!$F$7:$GB$306,39,FALSE)),"",VLOOKUP($A33,'[2]1516 Exp_Rev Access'!$F$7:$GB$306,39,FALSE))</f>
        <v>0</v>
      </c>
      <c r="BB33" s="99">
        <f>IF(ISNA(VLOOKUP($A33,'[2]1516 Exp_Rev Access'!$F$7:$GB$306,40,FALSE)),"",VLOOKUP($A33,'[2]1516 Exp_Rev Access'!$F$7:$GB$306,40,FALSE))</f>
        <v>3679418.79</v>
      </c>
      <c r="BC33" s="99">
        <f>IF(ISNA(VLOOKUP($A33,'[2]1516 Exp_Rev Access'!$F$7:$GB$306,41,FALSE)),"",VLOOKUP($A33,'[2]1516 Exp_Rev Access'!$F$7:$GB$306,41,FALSE))</f>
        <v>0</v>
      </c>
      <c r="BD33" s="99">
        <f>IF(ISNA(VLOOKUP($A33,'[2]1516 Exp_Rev Access'!$F$7:$GB$306,42,FALSE)),"",VLOOKUP($A33,'[2]1516 Exp_Rev Access'!$F$7:$GB$306,42,FALSE))</f>
        <v>1322527.27</v>
      </c>
      <c r="BE33" s="99">
        <f>IF(ISNA(VLOOKUP($A33,'[2]1516 Exp_Rev Access'!$F$7:$GB$306,43,FALSE)),"",VLOOKUP($A33,'[2]1516 Exp_Rev Access'!$F$7:$GB$306,43,FALSE))</f>
        <v>0</v>
      </c>
      <c r="BF33" s="99">
        <f>IF(ISNA(VLOOKUP($A33,'[2]1516 Exp_Rev Access'!$F$7:$GB$306,44,FALSE)),"",VLOOKUP($A33,'[2]1516 Exp_Rev Access'!$F$7:$GB$306,44,FALSE))</f>
        <v>2786576.1</v>
      </c>
      <c r="BG33" s="99">
        <f>IF(ISNA(VLOOKUP($A33,'[2]1516 Exp_Rev Access'!$F$7:$GB$306,45,FALSE)),"",VLOOKUP($A33,'[2]1516 Exp_Rev Access'!$F$7:$GB$306,45,FALSE))</f>
        <v>112925.77</v>
      </c>
      <c r="BH33" s="99">
        <f>IF(ISNA(VLOOKUP($A33,'[2]1516 Exp_Rev Access'!$F$7:$GB$306,46,FALSE)),"",VLOOKUP($A33,'[2]1516 Exp_Rev Access'!$F$7:$GB$306,46,FALSE))</f>
        <v>0</v>
      </c>
      <c r="BI33" s="99">
        <f>IF(ISNA(VLOOKUP($A33,'[2]1516 Exp_Rev Access'!$F$7:$GB$306,47,FALSE)),"",VLOOKUP($A33,'[2]1516 Exp_Rev Access'!$F$7:$GB$306,47,FALSE))</f>
        <v>118628.9</v>
      </c>
      <c r="BJ33" s="99">
        <f>IF(ISNA(VLOOKUP($A33,'[2]1516 Exp_Rev Access'!$F$7:$GB$306,48,FALSE)),"",VLOOKUP($A33,'[2]1516 Exp_Rev Access'!$F$7:$GB$306,48,FALSE))</f>
        <v>5261492.55</v>
      </c>
      <c r="BK33" s="99">
        <f>IF(ISNA(VLOOKUP($A33,'[2]1516 Exp_Rev Access'!$F$7:$GB$306,49,FALSE)),"",VLOOKUP($A33,'[2]1516 Exp_Rev Access'!$F$7:$GB$306,49,FALSE))</f>
        <v>431630.6</v>
      </c>
      <c r="BL33" s="99">
        <f>IF(ISNA(VLOOKUP($A33,'[2]1516 Exp_Rev Access'!$F$7:$GB$306,50,FALSE)),"",VLOOKUP($A33,'[2]1516 Exp_Rev Access'!$F$7:$GB$306,50,FALSE))</f>
        <v>0</v>
      </c>
      <c r="BM33" s="99">
        <f>IF(ISNA(VLOOKUP($A33,'[2]1516 Exp_Rev Access'!$F$7:$GB$306,51,FALSE)),"",VLOOKUP($A33,'[2]1516 Exp_Rev Access'!$F$7:$GB$306,51,FALSE))</f>
        <v>0</v>
      </c>
      <c r="BN33" s="99">
        <f>IF(ISNA(VLOOKUP($A33,'[2]1516 Exp_Rev Access'!$F$7:$GB$306,52,FALSE)),"",VLOOKUP($A33,'[2]1516 Exp_Rev Access'!$F$7:$GB$306,52,FALSE))</f>
        <v>0</v>
      </c>
      <c r="BO33" s="99">
        <f>IF(ISNA(VLOOKUP($A33,'[2]1516 Exp_Rev Access'!$F$7:$GB$306,53,FALSE)),"",VLOOKUP($A33,'[2]1516 Exp_Rev Access'!$F$7:$GB$306,53,FALSE))</f>
        <v>0</v>
      </c>
      <c r="BP33" s="99">
        <f>IF(ISNA(VLOOKUP($A33,'[2]1516 Exp_Rev Access'!$F$7:$GB$306,54,FALSE)),"",VLOOKUP($A33,'[2]1516 Exp_Rev Access'!$F$7:$GB$306,54,FALSE))</f>
        <v>3179.42</v>
      </c>
      <c r="BQ33" s="99">
        <f>IF(ISNA(VLOOKUP($A33,'[2]1516 Exp_Rev Access'!$F$7:$GB$306,55,FALSE)),"",VLOOKUP($A33,'[2]1516 Exp_Rev Access'!$F$7:$GB$306,55,FALSE))</f>
        <v>0</v>
      </c>
      <c r="BR33" s="99">
        <f>IF(ISNA(VLOOKUP($A33,'[2]1516 Exp_Rev Access'!$F$7:$GB$306,56,FALSE)),"",VLOOKUP($A33,'[2]1516 Exp_Rev Access'!$F$7:$GB$306,56,FALSE))</f>
        <v>0</v>
      </c>
      <c r="BS33" s="99">
        <f>IF(ISNA(VLOOKUP($A33,'[2]1516 Exp_Rev Access'!$F$7:$GB$306,57,FALSE)),"",VLOOKUP($A33,'[2]1516 Exp_Rev Access'!$F$7:$GB$306,57,FALSE))</f>
        <v>0</v>
      </c>
      <c r="BT33" s="99">
        <f>IF(ISNA(VLOOKUP($A33,'[2]1516 Exp_Rev Access'!$F$7:$GB$306,58,FALSE)),"",VLOOKUP($A33,'[2]1516 Exp_Rev Access'!$F$7:$GB$306,58,FALSE))</f>
        <v>0</v>
      </c>
      <c r="BU33" s="102">
        <f t="shared" si="58"/>
        <v>27456162.600000001</v>
      </c>
      <c r="BV33" s="72">
        <f t="shared" si="59"/>
        <v>0.14741132303323992</v>
      </c>
      <c r="BW33" s="94">
        <f t="shared" si="60"/>
        <v>1744.5997915845926</v>
      </c>
      <c r="BX33" s="99">
        <f>IF(ISNA(VLOOKUP($A33,'[2]1516 Exp_Rev Access'!$F$7:$GB$306,59,FALSE)),"",VLOOKUP($A33,'[2]1516 Exp_Rev Access'!$F$7:$GB$306,59,FALSE))</f>
        <v>0</v>
      </c>
      <c r="BY33" s="99">
        <f>IF(ISNA(VLOOKUP($A33,'[2]1516 Exp_Rev Access'!$F$7:$GB$306,60,FALSE)),"",VLOOKUP($A33,'[2]1516 Exp_Rev Access'!$F$7:$GB$306,60,FALSE))</f>
        <v>0</v>
      </c>
      <c r="BZ33" s="99">
        <f>IF(ISNA(VLOOKUP($A33,'[2]1516 Exp_Rev Access'!$F$7:$GB$306,61,FALSE)),"",VLOOKUP($A33,'[2]1516 Exp_Rev Access'!$F$7:$GB$306,61,FALSE))</f>
        <v>0</v>
      </c>
      <c r="CA33" s="99">
        <f>IF(ISNA(VLOOKUP($A33,'[2]1516 Exp_Rev Access'!$F$7:$GB$306,62,FALSE)),"",VLOOKUP($A33,'[2]1516 Exp_Rev Access'!$F$7:$GB$306,62,FALSE))</f>
        <v>0</v>
      </c>
      <c r="CB33" s="99">
        <f>IF(ISNA(VLOOKUP($A33,'[2]1516 Exp_Rev Access'!$F$7:$GB$306,63,FALSE)),"",VLOOKUP($A33,'[2]1516 Exp_Rev Access'!$F$7:$GB$306,63,FALSE))</f>
        <v>6424.89</v>
      </c>
      <c r="CC33" s="99">
        <f>IF(ISNA(VLOOKUP($A33,'[2]1516 Exp_Rev Access'!$F$7:$GB$306,64,FALSE)),"",VLOOKUP($A33,'[2]1516 Exp_Rev Access'!$F$7:$GB$306,64,FALSE))</f>
        <v>0</v>
      </c>
      <c r="CD33" s="101">
        <f t="shared" si="61"/>
        <v>6424.89</v>
      </c>
      <c r="CE33" s="72">
        <f t="shared" si="70"/>
        <v>3.4495043937532365E-5</v>
      </c>
      <c r="CF33" s="103">
        <f t="shared" si="71"/>
        <v>0.40824575226524673</v>
      </c>
      <c r="CG33" s="99">
        <f>IF(ISNA(VLOOKUP($A33,'[2]1516 Exp_Rev Access'!$F$7:$GB$306,65,FALSE)),"",VLOOKUP($A33,'[2]1516 Exp_Rev Access'!$F$7:$GB$306,65,FALSE))</f>
        <v>0</v>
      </c>
      <c r="CH33" s="99">
        <f>IF(ISNA(VLOOKUP($A33,'[2]1516 Exp_Rev Access'!$F$7:$GB$306,66,FALSE)),"",VLOOKUP($A33,'[2]1516 Exp_Rev Access'!$F$7:$GB$306,66,FALSE))</f>
        <v>0</v>
      </c>
      <c r="CI33" s="99">
        <f>IF(ISNA(VLOOKUP($A33,'[2]1516 Exp_Rev Access'!$F$7:$GB$306,67,FALSE)),"",VLOOKUP($A33,'[2]1516 Exp_Rev Access'!$F$7:$GB$306,67,FALSE))</f>
        <v>0</v>
      </c>
      <c r="CJ33" s="99">
        <f>IF(ISNA(VLOOKUP($A33,'[2]1516 Exp_Rev Access'!$F$7:$GB$306,68,FALSE)),"",VLOOKUP($A33,'[2]1516 Exp_Rev Access'!$F$7:$GB$306,68,FALSE))</f>
        <v>0</v>
      </c>
      <c r="CK33" s="99">
        <f>IF(ISNA(VLOOKUP($A33,'[2]1516 Exp_Rev Access'!$F$7:$GB$306,69,FALSE)),"",VLOOKUP($A33,'[2]1516 Exp_Rev Access'!$F$7:$GB$306,69,FALSE))</f>
        <v>0</v>
      </c>
      <c r="CL33" s="99">
        <f>IF(ISNA(VLOOKUP($A33,'[2]1516 Exp_Rev Access'!$F$7:$GB$306,70,FALSE)),"",VLOOKUP($A33,'[2]1516 Exp_Rev Access'!$F$7:$GB$306,70,FALSE))</f>
        <v>745774</v>
      </c>
      <c r="CM33" s="99">
        <f>IF(ISNA(VLOOKUP($A33,'[2]1516 Exp_Rev Access'!$F$7:$GB$306,71,FALSE)),"",VLOOKUP($A33,'[2]1516 Exp_Rev Access'!$F$7:$GB$306,71,FALSE))</f>
        <v>0</v>
      </c>
      <c r="CN33" s="99">
        <f>IF(ISNA(VLOOKUP($A33,'[2]1516 Exp_Rev Access'!$F$7:$GB$306,72,FALSE)),"",VLOOKUP($A33,'[2]1516 Exp_Rev Access'!$F$7:$GB$306,72,FALSE))</f>
        <v>0</v>
      </c>
      <c r="CO33" s="99">
        <f>IF(ISNA(VLOOKUP($A33,'[2]1516 Exp_Rev Access'!$F$7:$GB$306,73,FALSE)),"",VLOOKUP($A33,'[2]1516 Exp_Rev Access'!$F$7:$GB$306,73,FALSE))</f>
        <v>0</v>
      </c>
      <c r="CP33" s="99">
        <f>IF(ISNA(VLOOKUP($A33,'[2]1516 Exp_Rev Access'!$F$7:$GB$306,74,FALSE)),"",VLOOKUP($A33,'[2]1516 Exp_Rev Access'!$F$7:$GB$306,74,FALSE))</f>
        <v>3206655.44</v>
      </c>
      <c r="CQ33" s="99">
        <f>IF(ISNA(VLOOKUP($A33,'[2]1516 Exp_Rev Access'!$F$7:$GB$306,75,FALSE)),"",VLOOKUP($A33,'[2]1516 Exp_Rev Access'!$F$7:$GB$306,75,FALSE))</f>
        <v>0</v>
      </c>
      <c r="CR33" s="99">
        <f>IF(ISNA(VLOOKUP($A33,'[2]1516 Exp_Rev Access'!$F$7:$GB$306,76,FALSE)),"",VLOOKUP($A33,'[2]1516 Exp_Rev Access'!$F$7:$GB$306,76,FALSE))</f>
        <v>151805</v>
      </c>
      <c r="CS33" s="99">
        <f>IF(ISNA(VLOOKUP($A33,'[2]1516 Exp_Rev Access'!$F$7:$GB$306,77,FALSE)),"",VLOOKUP($A33,'[2]1516 Exp_Rev Access'!$F$7:$GB$306,77,FALSE))</f>
        <v>0</v>
      </c>
      <c r="CT33" s="99">
        <f>IF(ISNA(VLOOKUP($A33,'[2]1516 Exp_Rev Access'!$F$7:$GB$306,78,FALSE)),"",VLOOKUP($A33,'[2]1516 Exp_Rev Access'!$F$7:$GB$306,78,FALSE))</f>
        <v>3731355.75</v>
      </c>
      <c r="CU33" s="99">
        <f>IF(ISNA(VLOOKUP($A33,'[2]1516 Exp_Rev Access'!$F$7:$GB$306,79,FALSE)),"",VLOOKUP($A33,'[2]1516 Exp_Rev Access'!$F$7:$GB$306,79,FALSE))</f>
        <v>346945.25</v>
      </c>
      <c r="CV33" s="99">
        <f>IF(ISNA(VLOOKUP($A33,'[2]1516 Exp_Rev Access'!$F$7:$GB$306,80,FALSE)),"",VLOOKUP($A33,'[2]1516 Exp_Rev Access'!$F$7:$GB$306,80,FALSE))</f>
        <v>0</v>
      </c>
      <c r="CW33" s="99">
        <f>IF(ISNA(VLOOKUP($A33,'[2]1516 Exp_Rev Access'!$F$7:$GB$306,81,FALSE)),"",VLOOKUP($A33,'[2]1516 Exp_Rev Access'!$F$7:$GB$306,81,FALSE))</f>
        <v>0</v>
      </c>
      <c r="CX33" s="99">
        <f>IF(ISNA(VLOOKUP($A33,'[2]1516 Exp_Rev Access'!$F$7:$GB$306,82,FALSE)),"",VLOOKUP($A33,'[2]1516 Exp_Rev Access'!$F$7:$GB$306,82,FALSE))</f>
        <v>0</v>
      </c>
      <c r="CY33" s="99">
        <f>IF(ISNA(VLOOKUP($A33,'[2]1516 Exp_Rev Access'!$F$7:$GB$306,83,FALSE)),"",VLOOKUP($A33,'[2]1516 Exp_Rev Access'!$F$7:$GB$306,83,FALSE))</f>
        <v>830922.92</v>
      </c>
      <c r="CZ33" s="99">
        <f>IF(ISNA(VLOOKUP($A33,'[2]1516 Exp_Rev Access'!$F$7:$GB$306,84,FALSE)),"",VLOOKUP($A33,'[2]1516 Exp_Rev Access'!$F$7:$GB$306,84,FALSE))</f>
        <v>0</v>
      </c>
      <c r="DA33" s="99">
        <f>IF(ISNA(VLOOKUP($A33,'[2]1516 Exp_Rev Access'!$F$7:$GB$306,85,FALSE)),"",VLOOKUP($A33,'[2]1516 Exp_Rev Access'!$F$7:$GB$306,85,FALSE))</f>
        <v>322623.28999999998</v>
      </c>
      <c r="DB33" s="99">
        <f>IF(ISNA(VLOOKUP($A33,'[2]1516 Exp_Rev Access'!$F$7:$GB$306,86,FALSE)),"",VLOOKUP($A33,'[2]1516 Exp_Rev Access'!$F$7:$GB$306,86,FALSE))</f>
        <v>0</v>
      </c>
      <c r="DC33" s="99">
        <f>IF(ISNA(VLOOKUP($A33,'[2]1516 Exp_Rev Access'!$F$7:$GB$306,87,FALSE)),"",VLOOKUP($A33,'[2]1516 Exp_Rev Access'!$F$7:$GB$306,87,FALSE))</f>
        <v>0</v>
      </c>
      <c r="DD33" s="99">
        <f>IF(ISNA(VLOOKUP($A33,'[2]1516 Exp_Rev Access'!$F$7:$GB$306,88,FALSE)),"",VLOOKUP($A33,'[2]1516 Exp_Rev Access'!$F$7:$GB$306,88,FALSE))</f>
        <v>0</v>
      </c>
      <c r="DE33" s="99">
        <f>IF(ISNA(VLOOKUP($A33,'[2]1516 Exp_Rev Access'!$F$7:$GB$306,89,FALSE)),"",VLOOKUP($A33,'[2]1516 Exp_Rev Access'!$F$7:$GB$306,89,FALSE))</f>
        <v>0</v>
      </c>
      <c r="DF33" s="99">
        <f>IF(ISNA(VLOOKUP($A33,'[2]1516 Exp_Rev Access'!$F$7:$GB$306,90,FALSE)),"",VLOOKUP($A33,'[2]1516 Exp_Rev Access'!$F$7:$GB$306,90,FALSE))</f>
        <v>20880.38</v>
      </c>
      <c r="DG33" s="99">
        <f>IF(ISNA(VLOOKUP($A33,'[2]1516 Exp_Rev Access'!$F$7:$GB$306,91,FALSE)),"",VLOOKUP($A33,'[2]1516 Exp_Rev Access'!$F$7:$GB$306,91,FALSE))</f>
        <v>49573.03</v>
      </c>
      <c r="DH33" s="99">
        <f>IF(ISNA(VLOOKUP($A33,'[2]1516 Exp_Rev Access'!$F$7:$GB$306,92,FALSE)),"",VLOOKUP($A33,'[2]1516 Exp_Rev Access'!$F$7:$GB$306,92,FALSE))</f>
        <v>4150396.51</v>
      </c>
      <c r="DI33" s="99">
        <f>IF(ISNA(VLOOKUP($A33,'[2]1516 Exp_Rev Access'!$F$7:$GB$306,93,FALSE)),"",VLOOKUP($A33,'[2]1516 Exp_Rev Access'!$F$7:$GB$306,93,FALSE))</f>
        <v>0</v>
      </c>
      <c r="DJ33" s="99">
        <f>IF(ISNA(VLOOKUP($A33,'[2]1516 Exp_Rev Access'!$F$7:$GB$306,94,FALSE)),"",VLOOKUP($A33,'[2]1516 Exp_Rev Access'!$F$7:$GB$306,94,FALSE))</f>
        <v>0</v>
      </c>
      <c r="DK33" s="99">
        <f>IF(ISNA(VLOOKUP($A33,'[2]1516 Exp_Rev Access'!$F$7:$GB$306,95,FALSE)),"",VLOOKUP($A33,'[2]1516 Exp_Rev Access'!$F$7:$GB$306,95,FALSE))</f>
        <v>0</v>
      </c>
      <c r="DL33" s="99">
        <f>IF(ISNA(VLOOKUP($A33,'[2]1516 Exp_Rev Access'!$F$7:$GB$306,96,FALSE)),"",VLOOKUP($A33,'[2]1516 Exp_Rev Access'!$F$7:$GB$306,96,FALSE))</f>
        <v>0</v>
      </c>
      <c r="DM33" s="99">
        <f>IF(ISNA(VLOOKUP($A33,'[2]1516 Exp_Rev Access'!$F$7:$GB$306,97,FALSE)),"",VLOOKUP($A33,'[2]1516 Exp_Rev Access'!$F$7:$GB$306,97,FALSE))</f>
        <v>0</v>
      </c>
      <c r="DN33" s="99">
        <f>IF(ISNA(VLOOKUP($A33,'[2]1516 Exp_Rev Access'!$F$7:$GB$306,98,FALSE)),"",VLOOKUP($A33,'[2]1516 Exp_Rev Access'!$F$7:$GB$306,98,FALSE))</f>
        <v>0</v>
      </c>
      <c r="DO33" s="99">
        <f>IF(ISNA(VLOOKUP($A33,'[2]1516 Exp_Rev Access'!$F$7:$GB$306,99,FALSE)),"",VLOOKUP($A33,'[2]1516 Exp_Rev Access'!$F$7:$GB$306,99,FALSE))</f>
        <v>0</v>
      </c>
      <c r="DP33" s="99">
        <f>IF(ISNA(VLOOKUP($A33,'[2]1516 Exp_Rev Access'!$F$7:$GB$306,100,FALSE)),"",VLOOKUP($A33,'[2]1516 Exp_Rev Access'!$F$7:$GB$306,100,FALSE))</f>
        <v>0</v>
      </c>
      <c r="DQ33" s="99">
        <f>IF(ISNA(VLOOKUP($A33,'[2]1516 Exp_Rev Access'!$F$7:$GB$306,101,FALSE)),"",VLOOKUP($A33,'[2]1516 Exp_Rev Access'!$F$7:$GB$306,101,FALSE))</f>
        <v>0</v>
      </c>
      <c r="DR33" s="99">
        <f>IF(ISNA(VLOOKUP($A33,'[2]1516 Exp_Rev Access'!$F$7:$GB$306,102,FALSE)),"",VLOOKUP($A33,'[2]1516 Exp_Rev Access'!$F$7:$GB$306,102,FALSE))</f>
        <v>0</v>
      </c>
      <c r="DS33" s="99">
        <f>IF(ISNA(VLOOKUP($A33,'[2]1516 Exp_Rev Access'!$F$7:$GB$306,103,FALSE)),"",VLOOKUP($A33,'[2]1516 Exp_Rev Access'!$F$7:$GB$306,103,FALSE))</f>
        <v>0</v>
      </c>
      <c r="DT33" s="99">
        <f>IF(ISNA(VLOOKUP($A33,'[2]1516 Exp_Rev Access'!$F$7:$GB$306,104,FALSE)),"",VLOOKUP($A33,'[2]1516 Exp_Rev Access'!$F$7:$GB$306,104,FALSE))</f>
        <v>0</v>
      </c>
      <c r="DU33" s="99">
        <f>IF(ISNA(VLOOKUP($A33,'[2]1516 Exp_Rev Access'!$F$7:$GB$306,105,FALSE)),"",VLOOKUP($A33,'[2]1516 Exp_Rev Access'!$F$7:$GB$306,105,FALSE))</f>
        <v>0</v>
      </c>
      <c r="DV33" s="99">
        <f>IF(ISNA(VLOOKUP($A33,'[2]1516 Exp_Rev Access'!$F$7:$GB$306,106,FALSE)),"",VLOOKUP($A33,'[2]1516 Exp_Rev Access'!$F$7:$GB$306,106,FALSE))</f>
        <v>0</v>
      </c>
      <c r="DW33" s="99">
        <f>IF(ISNA(VLOOKUP($A33,'[2]1516 Exp_Rev Access'!$F$7:$GB$306,107,FALSE)),"",VLOOKUP($A33,'[2]1516 Exp_Rev Access'!$F$7:$GB$306,107,FALSE))</f>
        <v>0</v>
      </c>
      <c r="DX33" s="99">
        <f>IF(ISNA(VLOOKUP($A33,'[2]1516 Exp_Rev Access'!$F$7:$GB$306,108,FALSE)),"",VLOOKUP($A33,'[2]1516 Exp_Rev Access'!$F$7:$GB$306,108,FALSE))</f>
        <v>0</v>
      </c>
      <c r="DY33" s="99">
        <f>IF(ISNA(VLOOKUP($A33,'[2]1516 Exp_Rev Access'!$F$7:$GB$306,109,FALSE)),"",VLOOKUP($A33,'[2]1516 Exp_Rev Access'!$F$7:$GB$306,109,FALSE))</f>
        <v>15000</v>
      </c>
      <c r="DZ33" s="99">
        <f>IF(ISNA(VLOOKUP($A33,'[2]1516 Exp_Rev Access'!$F$7:$GB$306,110,FALSE)),"",VLOOKUP($A33,'[2]1516 Exp_Rev Access'!$F$7:$GB$306,110,FALSE))</f>
        <v>0</v>
      </c>
      <c r="EA33" s="99">
        <f>IF(ISNA(VLOOKUP($A33,'[2]1516 Exp_Rev Access'!$F$7:$GB$306,111,FALSE)),"",VLOOKUP($A33,'[2]1516 Exp_Rev Access'!$F$7:$GB$306,111,FALSE))</f>
        <v>0</v>
      </c>
      <c r="EB33" s="99">
        <f>IF(ISNA(VLOOKUP($A33,'[2]1516 Exp_Rev Access'!$F$7:$GB$306,112,FALSE)),"",VLOOKUP($A33,'[2]1516 Exp_Rev Access'!$F$7:$GB$306,112,FALSE))</f>
        <v>0</v>
      </c>
      <c r="EC33" s="99">
        <f>IF(ISNA(VLOOKUP($A33,'[2]1516 Exp_Rev Access'!$F$7:$GB$306,113,FALSE)),"",VLOOKUP($A33,'[2]1516 Exp_Rev Access'!$F$7:$GB$306,113,FALSE))</f>
        <v>0</v>
      </c>
      <c r="ED33" s="99">
        <f>IF(ISNA(VLOOKUP($A33,'[2]1516 Exp_Rev Access'!$F$7:$GB$306,114,FALSE)),"",VLOOKUP($A33,'[2]1516 Exp_Rev Access'!$F$7:$GB$306,114,FALSE))</f>
        <v>0</v>
      </c>
      <c r="EE33" s="99">
        <f>IF(ISNA(VLOOKUP($A33,'[2]1516 Exp_Rev Access'!$F$7:$GB$306,115,FALSE)),"",VLOOKUP($A33,'[2]1516 Exp_Rev Access'!$F$7:$GB$306,115,FALSE))</f>
        <v>0</v>
      </c>
      <c r="EF33" s="99">
        <f>IF(ISNA(VLOOKUP($A33,'[2]1516 Exp_Rev Access'!$F$7:$GB$306,116,FALSE)),"",VLOOKUP($A33,'[2]1516 Exp_Rev Access'!$F$7:$GB$306,116,FALSE))</f>
        <v>61619.93</v>
      </c>
      <c r="EG33" s="99">
        <f>IF(ISNA(VLOOKUP($A33,'[2]1516 Exp_Rev Access'!$F$7:$GB$306,117,FALSE)),"",VLOOKUP($A33,'[2]1516 Exp_Rev Access'!$F$7:$GB$306,117,FALSE))</f>
        <v>0</v>
      </c>
      <c r="EH33" s="99">
        <f>IF(ISNA(VLOOKUP($A33,'[2]1516 Exp_Rev Access'!$F$7:$GB$306,118,FALSE)),"",VLOOKUP($A33,'[2]1516 Exp_Rev Access'!$F$7:$GB$306,118,FALSE))</f>
        <v>0</v>
      </c>
      <c r="EI33" s="99">
        <f>IF(ISNA(VLOOKUP($A33,'[2]1516 Exp_Rev Access'!$F$7:$GB$306,119,FALSE)),"",VLOOKUP($A33,'[2]1516 Exp_Rev Access'!$F$7:$GB$306,119,FALSE))</f>
        <v>0</v>
      </c>
      <c r="EJ33" s="99">
        <f>IF(ISNA(VLOOKUP($A33,'[2]1516 Exp_Rev Access'!$F$7:$GB$306,120,FALSE)),"",VLOOKUP($A33,'[2]1516 Exp_Rev Access'!$F$7:$GB$306,120,FALSE))</f>
        <v>0</v>
      </c>
      <c r="EK33" s="99">
        <f>IF(ISNA(VLOOKUP($A33,'[2]1516 Exp_Rev Access'!$F$7:$GB$306,121,FALSE)),"",VLOOKUP($A33,'[2]1516 Exp_Rev Access'!$F$7:$GB$306,121,FALSE))</f>
        <v>0</v>
      </c>
      <c r="EL33" s="99">
        <f>IF(ISNA(VLOOKUP($A33,'[2]1516 Exp_Rev Access'!$F$7:$GB$306,122,FALSE)),"",VLOOKUP($A33,'[2]1516 Exp_Rev Access'!$F$7:$GB$306,122,FALSE))</f>
        <v>0</v>
      </c>
      <c r="EM33" s="99">
        <f>IF(ISNA(VLOOKUP($A33,'[2]1516 Exp_Rev Access'!$F$7:$GB$306,123,FALSE)),"",VLOOKUP($A33,'[2]1516 Exp_Rev Access'!$F$7:$GB$306,123,FALSE))</f>
        <v>991.44</v>
      </c>
      <c r="EN33" s="99">
        <f>IF(ISNA(VLOOKUP($A33,'[2]1516 Exp_Rev Access'!$F$7:$GB$306,124,FALSE)),"",VLOOKUP($A33,'[2]1516 Exp_Rev Access'!$F$7:$GB$306,124,FALSE))</f>
        <v>413823.13</v>
      </c>
      <c r="EO33" s="99">
        <f>IF(ISNA(VLOOKUP($A33,'[2]1516 Exp_Rev Access'!$F$7:$GB$306,125,FALSE)),"",VLOOKUP($A33,'[2]1516 Exp_Rev Access'!$F$7:$GB$306,125,FALSE))</f>
        <v>0</v>
      </c>
      <c r="EP33" s="99">
        <f>IF(ISNA(VLOOKUP($A33,'[2]1516 Exp_Rev Access'!$F$7:$GB$306,126,FALSE)),"",VLOOKUP($A33,'[2]1516 Exp_Rev Access'!$F$7:$GB$306,126,FALSE))</f>
        <v>0</v>
      </c>
      <c r="EQ33" s="99">
        <f>IF(ISNA(VLOOKUP($A33,'[2]1516 Exp_Rev Access'!$F$7:$GB$306,127,FALSE)),"",VLOOKUP($A33,'[2]1516 Exp_Rev Access'!$F$7:$GB$306,127,FALSE))</f>
        <v>0</v>
      </c>
      <c r="ER33" s="99">
        <f>IF(ISNA(VLOOKUP($A33,'[2]1516 Exp_Rev Access'!$F$7:$GB$306,128,FALSE)),"",VLOOKUP($A33,'[2]1516 Exp_Rev Access'!$F$7:$GB$306,128,FALSE))</f>
        <v>0</v>
      </c>
      <c r="ES33" s="99">
        <f>IF(ISNA(VLOOKUP($A33,'[2]1516 Exp_Rev Access'!$F$7:$GB$306,129,FALSE)),"",VLOOKUP($A33,'[2]1516 Exp_Rev Access'!$F$7:$GB$306,129,FALSE))</f>
        <v>0</v>
      </c>
      <c r="ET33" s="99">
        <f>IF(ISNA(VLOOKUP($A33,'[2]1516 Exp_Rev Access'!$F$7:$GB$306,130,FALSE)),"",VLOOKUP($A33,'[2]1516 Exp_Rev Access'!$F$7:$GB$306,130,FALSE))</f>
        <v>0</v>
      </c>
      <c r="EU33" s="99">
        <f>IF(ISNA(VLOOKUP($A33,'[2]1516 Exp_Rev Access'!$F$7:$GB$306,131,FALSE)),"",VLOOKUP($A33,'[2]1516 Exp_Rev Access'!$F$7:$GB$306,131,FALSE))</f>
        <v>37777.33</v>
      </c>
      <c r="EV33" s="99">
        <f>IF(ISNA(VLOOKUP($A33,'[2]1516 Exp_Rev Access'!$F$7:$GB$306,132,FALSE)),"",VLOOKUP($A33,'[2]1516 Exp_Rev Access'!$F$7:$GB$306,132,FALSE))</f>
        <v>0</v>
      </c>
      <c r="EW33" s="99">
        <f>IF(ISNA(VLOOKUP($A33,'[2]1516 Exp_Rev Access'!$F$7:$GB$306,133,FALSE)),"",VLOOKUP($A33,'[2]1516 Exp_Rev Access'!$F$7:$GB$306,133,FALSE))</f>
        <v>0</v>
      </c>
      <c r="EX33" s="99">
        <f>IF(ISNA(VLOOKUP($A33,'[2]1516 Exp_Rev Access'!$F$7:$GB$306,134,FALSE)),"",VLOOKUP($A33,'[2]1516 Exp_Rev Access'!$F$7:$GB$306,134,FALSE))</f>
        <v>0</v>
      </c>
      <c r="EY33" s="99">
        <f>IF(ISNA(VLOOKUP($A33,'[2]1516 Exp_Rev Access'!$F$7:$GB$306,135,FALSE)),"",VLOOKUP($A33,'[2]1516 Exp_Rev Access'!$F$7:$GB$306,135,FALSE))</f>
        <v>0</v>
      </c>
      <c r="EZ33" s="99">
        <f>IF(ISNA(VLOOKUP($A33,'[2]1516 Exp_Rev Access'!$F$7:$GB$306,136,FALSE)),"",VLOOKUP($A33,'[2]1516 Exp_Rev Access'!$F$7:$GB$306,136,FALSE))</f>
        <v>0</v>
      </c>
      <c r="FA33" s="99">
        <f>IF(ISNA(VLOOKUP($A33,'[2]1516 Exp_Rev Access'!$F$7:$GB$306,137,FALSE)),"",VLOOKUP($A33,'[2]1516 Exp_Rev Access'!$F$7:$GB$306,137,FALSE))</f>
        <v>0</v>
      </c>
      <c r="FB33" s="99">
        <f>IF(ISNA(VLOOKUP($A33,'[2]1516 Exp_Rev Access'!$F$7:$GB$306,138,FALSE)),"",VLOOKUP($A33,'[2]1516 Exp_Rev Access'!$F$7:$GB$306,138,FALSE))</f>
        <v>0</v>
      </c>
      <c r="FC33" s="99">
        <f>IF(ISNA(VLOOKUP($A33,'[2]1516 Exp_Rev Access'!$F$7:$GB$306,139,FALSE)),"",VLOOKUP($A33,'[2]1516 Exp_Rev Access'!$F$7:$GB$306,139,FALSE))</f>
        <v>0</v>
      </c>
      <c r="FD33" s="99">
        <f>IF(ISNA(VLOOKUP($A33,'[2]1516 Exp_Rev Access'!$F$7:$FS$306,140,FALSE)),"",VLOOKUP($A33,'[2]1516 Exp_Rev Access'!$F$7:$FS$306,140,FALSE))</f>
        <v>0</v>
      </c>
      <c r="FE33" s="99">
        <f>IF(ISNA(VLOOKUP($A33,'[2]1516 Exp_Rev Access'!$F$7:$FS$306,141,FALSE)),"",VLOOKUP($A33,'[2]1516 Exp_Rev Access'!$F$7:$FS$306,141,FALSE))</f>
        <v>0</v>
      </c>
      <c r="FF33" s="99">
        <f>IF(ISNA(VLOOKUP($A33,'[2]1516 Exp_Rev Access'!$F$7:$FS$306,142,FALSE)),"",VLOOKUP($A33,'[2]1516 Exp_Rev Access'!$F$7:$FS$306,142,FALSE))</f>
        <v>0</v>
      </c>
      <c r="FG33" s="99">
        <f>IF(ISNA(VLOOKUP($A33,'[2]1516 Exp_Rev Access'!$F$7:$FS$306,143,FALSE)),"",VLOOKUP($A33,'[2]1516 Exp_Rev Access'!$F$7:$FS$306,143,FALSE))</f>
        <v>0</v>
      </c>
      <c r="FH33" s="99">
        <f>IF(ISNA(VLOOKUP($A33,'[2]1516 Exp_Rev Access'!$F$7:$FS$306,144,FALSE)),"",VLOOKUP($A33,'[2]1516 Exp_Rev Access'!$F$7:$FS$306,144,FALSE))</f>
        <v>0</v>
      </c>
      <c r="FI33" s="99">
        <f>IF(ISNA(VLOOKUP($A33,'[2]1516 Exp_Rev Access'!$F$7:$FS$306,145,FALSE)),"",VLOOKUP($A33,'[2]1516 Exp_Rev Access'!$F$7:$FS$306,145,FALSE))</f>
        <v>0</v>
      </c>
      <c r="FJ33" s="99">
        <f>IF(ISNA(VLOOKUP($A33,'[2]1516 Exp_Rev Access'!$F$7:$FS$306,146,FALSE)),"",VLOOKUP($A33,'[2]1516 Exp_Rev Access'!$F$7:$FS$306,146,FALSE))</f>
        <v>0</v>
      </c>
      <c r="FK33" s="99">
        <f>IF(ISNA(VLOOKUP($A33,'[2]1516 Exp_Rev Access'!$F$7:$FS$306,147,FALSE)),"",VLOOKUP($A33,'[2]1516 Exp_Rev Access'!$F$7:$FS$306,147,FALSE))</f>
        <v>0</v>
      </c>
      <c r="FL33" s="99">
        <f>IF(ISNA(VLOOKUP($A33,'[2]1516 Exp_Rev Access'!$F$7:$FS$306,148,FALSE)),"",VLOOKUP($A33,'[2]1516 Exp_Rev Access'!$F$7:$FS$306,148,FALSE))</f>
        <v>0</v>
      </c>
      <c r="FM33" s="99">
        <f>IF(ISNA(VLOOKUP($A33,'[2]1516 Exp_Rev Access'!$F$7:$FS$306,149,FALSE)),"",VLOOKUP($A33,'[2]1516 Exp_Rev Access'!$F$7:$FS$306,149,FALSE))</f>
        <v>0</v>
      </c>
      <c r="FN33" s="99">
        <f>IF(ISNA(VLOOKUP($A33,'[2]1516 Exp_Rev Access'!$F$7:$FS$306,150,FALSE)),"",VLOOKUP($A33,'[2]1516 Exp_Rev Access'!$F$7:$FS$306,150,FALSE))</f>
        <v>0</v>
      </c>
      <c r="FO33" s="99">
        <f>IF(ISNA(VLOOKUP($A33,'[2]1516 Exp_Rev Access'!$F$7:$FS$306,151,FALSE)),"",VLOOKUP($A33,'[2]1516 Exp_Rev Access'!$F$7:$FS$306,151,FALSE))</f>
        <v>0</v>
      </c>
      <c r="FP33" s="99">
        <f>IF(ISNA(VLOOKUP($A33,'[2]1516 Exp_Rev Access'!$F$7:$FS$306,152,FALSE)),"",VLOOKUP($A33,'[2]1516 Exp_Rev Access'!$F$7:$FS$306,152,FALSE))</f>
        <v>0</v>
      </c>
      <c r="FQ33" s="99">
        <f>IF(ISNA(VLOOKUP($A33,'[2]1516 Exp_Rev Access'!$F$7:$FS$306,153,FALSE)),"",VLOOKUP($A33,'[2]1516 Exp_Rev Access'!$F$7:$FS$306,153,FALSE))</f>
        <v>485511.15</v>
      </c>
      <c r="FR33" s="101">
        <f t="shared" si="64"/>
        <v>14571654.549999999</v>
      </c>
      <c r="FS33" s="72">
        <f t="shared" si="65"/>
        <v>7.8234781287273916E-2</v>
      </c>
      <c r="FT33" s="94">
        <f t="shared" si="66"/>
        <v>925.90162220894899</v>
      </c>
      <c r="FU33" s="99">
        <f>IF(ISNA(VLOOKUP($A33,'[2]1516 Exp_Rev Access'!$F$7:$GB$306,154,FALSE)),"",VLOOKUP($A33,'[2]1516 Exp_Rev Access'!$F$7:$GB$306,154,FALSE))</f>
        <v>0</v>
      </c>
      <c r="FV33" s="99">
        <f>IF(ISNA(VLOOKUP($A33,'[2]1516 Exp_Rev Access'!$F$7:$GB$306,155,FALSE)),"",VLOOKUP($A33,'[2]1516 Exp_Rev Access'!$F$7:$GB$306,155,FALSE))</f>
        <v>373697.96</v>
      </c>
      <c r="FW33" s="99">
        <f>IF(ISNA(VLOOKUP($A33,'[2]1516 Exp_Rev Access'!$F$7:$GB$306,156,FALSE)),"",VLOOKUP($A33,'[2]1516 Exp_Rev Access'!$F$7:$GB$306,156,FALSE))</f>
        <v>0</v>
      </c>
      <c r="FX33" s="99">
        <f>IF(ISNA(VLOOKUP($A33,'[2]1516 Exp_Rev Access'!$F$7:$GB$306,157,FALSE)),"",VLOOKUP($A33,'[2]1516 Exp_Rev Access'!$F$7:$GB$306,157,FALSE))</f>
        <v>0</v>
      </c>
      <c r="FY33" s="99">
        <f>IF(ISNA(VLOOKUP($A33,'[2]1516 Exp_Rev Access'!$F$7:$GB$306,158,FALSE)),"",VLOOKUP($A33,'[2]1516 Exp_Rev Access'!$F$7:$GB$306,158,FALSE))</f>
        <v>0</v>
      </c>
      <c r="FZ33" s="99">
        <f>IF(ISNA(VLOOKUP($A33,'[2]1516 Exp_Rev Access'!$F$7:$GB$306,159,FALSE)),"",VLOOKUP($A33,'[2]1516 Exp_Rev Access'!$F$7:$GB$306,159,FALSE))</f>
        <v>0</v>
      </c>
      <c r="GA33" s="99">
        <f>IF(ISNA(VLOOKUP($A33,'[2]1516 Exp_Rev Access'!$F$7:$GB$306,160,FALSE)),"",VLOOKUP($A33,'[2]1516 Exp_Rev Access'!$F$7:$GB$306,160,FALSE))</f>
        <v>0</v>
      </c>
      <c r="GB33" s="99">
        <f>IF(ISNA(VLOOKUP($A33,'[2]1516 Exp_Rev Access'!$F$7:$GB$306,161,FALSE)),"",VLOOKUP($A33,'[2]1516 Exp_Rev Access'!$F$7:$GB$306,161,FALSE))</f>
        <v>0</v>
      </c>
      <c r="GC33" s="99">
        <f>IF(ISNA(VLOOKUP($A33,'[2]1516 Exp_Rev Access'!$F$7:$GB$306,162,FALSE)),"",VLOOKUP($A33,'[2]1516 Exp_Rev Access'!$F$7:$GB$306,162,FALSE))</f>
        <v>285305.5</v>
      </c>
      <c r="GD33" s="99">
        <f>IF(ISNA(VLOOKUP($A33,'[2]1516 Exp_Rev Access'!$F$7:$GB$306,163,FALSE)),"",VLOOKUP($A33,'[2]1516 Exp_Rev Access'!$F$7:$GB$306,163,FALSE))</f>
        <v>0</v>
      </c>
      <c r="GE33" s="99">
        <f>IF(ISNA(VLOOKUP($A33,'[2]1516 Exp_Rev Access'!$F$7:$GB$306,164,FALSE)),"",VLOOKUP($A33,'[2]1516 Exp_Rev Access'!$F$7:$GB$306,164,FALSE))</f>
        <v>0</v>
      </c>
      <c r="GF33" s="99">
        <f>IF(ISNA(VLOOKUP($A33,'[2]1516 Exp_Rev Access'!$F$7:$GB$306,165,FALSE)),"",VLOOKUP($A33,'[2]1516 Exp_Rev Access'!$F$7:$GB$306,165,FALSE))</f>
        <v>0</v>
      </c>
      <c r="GG33" s="99">
        <f>IF(ISNA(VLOOKUP($A33,'[2]1516 Exp_Rev Access'!$F$7:$GB$306,166,FALSE)),"",VLOOKUP($A33,'[2]1516 Exp_Rev Access'!$F$7:$GB$306,166,FALSE))</f>
        <v>60216.32</v>
      </c>
      <c r="GH33" s="99">
        <f>IF(ISNA(VLOOKUP($A33,'[2]1516 Exp_Rev Access'!$F$7:$GB$306,167,FALSE)),"",VLOOKUP($A33,'[2]1516 Exp_Rev Access'!$F$7:$GB$306,167,FALSE))</f>
        <v>0</v>
      </c>
      <c r="GI33" s="99">
        <f>IF(ISNA(VLOOKUP($A33,'[2]1516 Exp_Rev Access'!$F$7:$GB$306,168,FALSE)),"",VLOOKUP($A33,'[2]1516 Exp_Rev Access'!$F$7:$GB$306,168,FALSE))</f>
        <v>0</v>
      </c>
      <c r="GJ33" s="99">
        <f>IF(ISNA(VLOOKUP($A33,'[2]1516 Exp_Rev Access'!$F$7:$GB$306,169,FALSE)),"",VLOOKUP($A33,'[2]1516 Exp_Rev Access'!$F$7:$GB$306,169,FALSE))</f>
        <v>93939.17</v>
      </c>
      <c r="GK33" s="99">
        <f>IF(ISNA(VLOOKUP($A33,'[2]1516 Exp_Rev Access'!$F$7:$GB$306,170,FALSE)),"",VLOOKUP($A33,'[2]1516 Exp_Rev Access'!$F$7:$GB$306,170,FALSE))</f>
        <v>0</v>
      </c>
      <c r="GL33" s="99">
        <f>IF(ISNA(VLOOKUP($A33,'[2]1516 Exp_Rev Access'!$F$7:$GB$306,171,FALSE)),"",VLOOKUP($A33,'[2]1516 Exp_Rev Access'!$F$7:$GB$306,171,FALSE))</f>
        <v>0</v>
      </c>
      <c r="GM33" s="99">
        <f>IF(ISNA(VLOOKUP($A33,'[2]1516 Exp_Rev Access'!$F$7:$GB$306,172,FALSE)),"",VLOOKUP($A33,'[2]1516 Exp_Rev Access'!$F$7:$GB$306,172,FALSE))</f>
        <v>0</v>
      </c>
      <c r="GN33" s="99">
        <f>IF(ISNA(VLOOKUP($A33,'[2]1516 Exp_Rev Access'!$F$7:$GB$306,173,FALSE)),"",VLOOKUP($A33,'[2]1516 Exp_Rev Access'!$F$7:$GB$306,173,FALSE))</f>
        <v>0</v>
      </c>
      <c r="GO33" s="99">
        <f>IF(ISNA(VLOOKUP($A33,'[2]1516 Exp_Rev Access'!$F$7:$GB$306,174,FALSE)),"",VLOOKUP($A33,'[2]1516 Exp_Rev Access'!$F$7:$GB$306,174,FALSE))</f>
        <v>0</v>
      </c>
      <c r="GP33" s="99">
        <f>IF(ISNA(VLOOKUP($A33,'[2]1516 Exp_Rev Access'!$F$7:$GB$306,175,FALSE)),"",VLOOKUP($A33,'[2]1516 Exp_Rev Access'!$F$7:$GB$306,175,FALSE))</f>
        <v>2758.74</v>
      </c>
      <c r="GQ33" s="99">
        <f>IF(ISNA(VLOOKUP($A33,'[2]1516 Exp_Rev Access'!$F$7:$GB$306,176,FALSE)),"",VLOOKUP($A33,'[2]1516 Exp_Rev Access'!$F$7:$GB$306,176,FALSE))</f>
        <v>0</v>
      </c>
      <c r="GR33" s="99">
        <f>IF(ISNA(VLOOKUP($A33,'[2]1516 Exp_Rev Access'!$F$7:$GB$306,177,FALSE)),"",VLOOKUP($A33,'[2]1516 Exp_Rev Access'!$F$7:$GB$306,177,FALSE))</f>
        <v>0</v>
      </c>
      <c r="GS33" s="99">
        <f>IF(ISNA(VLOOKUP($A33,'[2]1516 Exp_Rev Access'!$F$7:$GB$306,178,FALSE)),"",VLOOKUP($A33,'[2]1516 Exp_Rev Access'!$F$7:$GB$306,178,FALSE))</f>
        <v>1072301.1599999999</v>
      </c>
      <c r="GT33" s="101">
        <f t="shared" si="67"/>
        <v>1888218.8499999999</v>
      </c>
      <c r="GU33" s="72">
        <f t="shared" si="68"/>
        <v>1.0137791027461455E-2</v>
      </c>
      <c r="GV33" s="84">
        <f t="shared" si="69"/>
        <v>119.97984788216903</v>
      </c>
    </row>
    <row r="34" spans="1:206" customFormat="1" ht="12" customHeight="1" x14ac:dyDescent="0.2">
      <c r="A34" s="96" t="s">
        <v>218</v>
      </c>
      <c r="B34" s="69" t="s">
        <v>219</v>
      </c>
      <c r="C34" s="80">
        <f>IF(ISNA(VLOOKUP($A34,'[2]1516 enrollment_Rev_Exp by size'!$A$6:$G$320,3,FALSE)),"",VLOOKUP($A34,'[2]1516 enrollment_Rev_Exp by size'!$A$6:$G$320,3,FALSE))</f>
        <v>15387.73</v>
      </c>
      <c r="D34" s="97">
        <v>181087322.66999999</v>
      </c>
      <c r="E34" s="80">
        <f t="shared" si="47"/>
        <v>181087322.66999996</v>
      </c>
      <c r="F34" s="80">
        <f t="shared" si="48"/>
        <v>0</v>
      </c>
      <c r="G34" s="98">
        <f>IF(ISNA(VLOOKUP($A34,'[2]1516 Exp_Rev Access'!$F$7:$FS$306,2,FALSE)),"",VLOOKUP($A34,'[2]1516 Exp_Rev Access'!$F$7:$FS$306,2,FALSE))</f>
        <v>41353058.350000001</v>
      </c>
      <c r="H34" s="98">
        <f>IF(ISNA(VLOOKUP($A34,'[2]1516 Exp_Rev Access'!$F$7:$FS$306,3,FALSE)),"",VLOOKUP($A34,'[2]1516 Exp_Rev Access'!$F$7:$FS$306,3,FALSE))</f>
        <v>0</v>
      </c>
      <c r="I34" s="98">
        <f>IF(ISNA(VLOOKUP($A34,'[2]1516 Exp_Rev Access'!$F$7:$FS$306,4,FALSE)),"",VLOOKUP($A34,'[2]1516 Exp_Rev Access'!$F$7:$FS$306,4,FALSE))</f>
        <v>4106.21</v>
      </c>
      <c r="J34" s="98">
        <f>IF(ISNA(VLOOKUP($A34,'[2]1516 Exp_Rev Access'!$F$7:$FS$306,5,FALSE)),"",VLOOKUP($A34,'[2]1516 Exp_Rev Access'!$F$7:$FS$306,5,FALSE))</f>
        <v>0</v>
      </c>
      <c r="K34" s="98">
        <f>IF(ISNA(VLOOKUP($A34,'[2]1516 Exp_Rev Access'!$F$7:$FS$306,6,FALSE)),"",VLOOKUP($A34,'[2]1516 Exp_Rev Access'!$F$7:$FS$306,6,FALSE))</f>
        <v>0</v>
      </c>
      <c r="L34" s="98">
        <f>IF(ISNA(VLOOKUP($A34,'[2]1516 Exp_Rev Access'!$F$7:$FS$306,7,FALSE)),"",VLOOKUP($A34,'[2]1516 Exp_Rev Access'!$F$7:$FS$306,7,FALSE))</f>
        <v>0</v>
      </c>
      <c r="M34" s="90">
        <f t="shared" si="49"/>
        <v>41357164.560000002</v>
      </c>
      <c r="N34" s="72">
        <f t="shared" si="50"/>
        <v>0.228382439754583</v>
      </c>
      <c r="O34" s="73">
        <f t="shared" si="51"/>
        <v>2687.671577289178</v>
      </c>
      <c r="P34" s="99">
        <f>IF(ISNA(VLOOKUP($A34,'[2]1516 Exp_Rev Access'!$F$7:$FS$306,8,FALSE)),"",VLOOKUP($A34,'[2]1516 Exp_Rev Access'!$F$7:$FS$306,8,FALSE))</f>
        <v>87026.34</v>
      </c>
      <c r="Q34" s="99">
        <f>IF(ISNA(VLOOKUP($A34,'[2]1516 Exp_Rev Access'!$F$7:$FS$306,9,FALSE)),"",VLOOKUP($A34,'[2]1516 Exp_Rev Access'!$F$7:$FS$306,9,FALSE))</f>
        <v>0</v>
      </c>
      <c r="R34" s="99">
        <f>IF(ISNA(VLOOKUP($A34,'[2]1516 Exp_Rev Access'!$F$7:$FS$306,10,FALSE)),"",VLOOKUP($A34,'[2]1516 Exp_Rev Access'!$F$7:$FS$306,10,FALSE))</f>
        <v>0</v>
      </c>
      <c r="S34" s="99">
        <f>IF(ISNA(VLOOKUP($A34,'[2]1516 Exp_Rev Access'!$F$7:$FS$306,11,FALSE)),"",VLOOKUP($A34,'[2]1516 Exp_Rev Access'!$F$7:$FS$306,11,FALSE))</f>
        <v>0</v>
      </c>
      <c r="T34" s="99">
        <f>IF(ISNA(VLOOKUP($A34,'[2]1516 Exp_Rev Access'!$F$7:$FS$306,12,FALSE)),"",VLOOKUP($A34,'[2]1516 Exp_Rev Access'!$F$7:$FS$306,12,FALSE))</f>
        <v>0</v>
      </c>
      <c r="U34" s="99">
        <f>IF(ISNA(VLOOKUP($A34,'[2]1516 Exp_Rev Access'!$F$7:$FS$306,13,FALSE)),"",VLOOKUP($A34,'[2]1516 Exp_Rev Access'!$F$7:$FS$306,13,FALSE))</f>
        <v>21525</v>
      </c>
      <c r="V34" s="99">
        <f>IF(ISNA(VLOOKUP($A34,'[2]1516 Exp_Rev Access'!$F$7:$FS$306,14,FALSE)),"",VLOOKUP($A34,'[2]1516 Exp_Rev Access'!$F$7:$FS$306,14,FALSE))</f>
        <v>0</v>
      </c>
      <c r="W34" s="99">
        <f>IF(ISNA(VLOOKUP($A34,'[2]1516 Exp_Rev Access'!$F$7:$FS$306,15,FALSE)),"",VLOOKUP($A34,'[2]1516 Exp_Rev Access'!$F$7:$FS$306,15,FALSE))</f>
        <v>0</v>
      </c>
      <c r="X34" s="99">
        <f>IF(ISNA(VLOOKUP($A34,'[2]1516 Exp_Rev Access'!$F$7:$FS$306,16,FALSE)),"",VLOOKUP($A34,'[2]1516 Exp_Rev Access'!$F$7:$FS$306,16,FALSE))</f>
        <v>202955.59</v>
      </c>
      <c r="Y34" s="99">
        <f>IF(ISNA(VLOOKUP($A34,'[2]1516 Exp_Rev Access'!$F$7:$FS$306,17,FALSE)),"",VLOOKUP($A34,'[2]1516 Exp_Rev Access'!$F$7:$FS$306,17,FALSE))</f>
        <v>0</v>
      </c>
      <c r="Z34" s="99">
        <f>IF(ISNA(VLOOKUP($A34,'[2]1516 Exp_Rev Access'!$F$7:$FS$306,18,FALSE)),"",VLOOKUP($A34,'[2]1516 Exp_Rev Access'!$F$7:$FS$306,18,FALSE))</f>
        <v>0</v>
      </c>
      <c r="AA34" s="99">
        <f>IF(ISNA(VLOOKUP($A34,'[2]1516 Exp_Rev Access'!$F$7:$FS$306,19,FALSE)),"",VLOOKUP($A34,'[2]1516 Exp_Rev Access'!$F$7:$FS$306,19,FALSE))</f>
        <v>0</v>
      </c>
      <c r="AB34" s="99">
        <f>IF(ISNA(VLOOKUP($A34,'[2]1516 Exp_Rev Access'!$F$7:$FS$306,20,FALSE)),"",VLOOKUP($A34,'[2]1516 Exp_Rev Access'!$F$7:$FS$306,20,FALSE))</f>
        <v>343.5</v>
      </c>
      <c r="AC34" s="99">
        <f>IF(ISNA(VLOOKUP($A34,'[2]1516 Exp_Rev Access'!$F$7:$FS$306,21,FALSE)),"",VLOOKUP($A34,'[2]1516 Exp_Rev Access'!$F$7:$FS$306,21,FALSE))</f>
        <v>1444805.7</v>
      </c>
      <c r="AD34" s="99">
        <f>IF(ISNA(VLOOKUP($A34,'[2]1516 Exp_Rev Access'!$F$7:$FS$306,22,FALSE)),"",VLOOKUP($A34,'[2]1516 Exp_Rev Access'!$F$7:$FS$306,22,FALSE))</f>
        <v>77948.67</v>
      </c>
      <c r="AE34" s="99">
        <f>IF(ISNA(VLOOKUP($A34,'[2]1516 Exp_Rev Access'!$F$7:$FS$306,23,FALSE)),"",VLOOKUP($A34,'[2]1516 Exp_Rev Access'!$F$7:$FS$306,23,FALSE))</f>
        <v>0</v>
      </c>
      <c r="AF34" s="99">
        <f>IF(ISNA(VLOOKUP($A34,'[2]1516 Exp_Rev Access'!$F$7:$FS$306,24,FALSE)),"",VLOOKUP($A34,'[2]1516 Exp_Rev Access'!$F$7:$FS$306,24,FALSE))</f>
        <v>157727.34</v>
      </c>
      <c r="AG34" s="99">
        <f>IF(ISNA(VLOOKUP($A34,'[2]1516 Exp_Rev Access'!$F$7:$FS$306,25,FALSE)),"",VLOOKUP($A34,'[2]1516 Exp_Rev Access'!$F$7:$FS$306,25,FALSE))</f>
        <v>29877.360000000001</v>
      </c>
      <c r="AH34" s="99">
        <f>IF(ISNA(VLOOKUP($A34,'[2]1516 Exp_Rev Access'!$F$7:$FS$306,26,FALSE)),"",VLOOKUP($A34,'[2]1516 Exp_Rev Access'!$F$7:$FS$306,26,FALSE))</f>
        <v>340899.02</v>
      </c>
      <c r="AI34" s="99">
        <f>IF(ISNA(VLOOKUP($A34,'[2]1516 Exp_Rev Access'!$F$7:$FS$306,27,FALSE)),"",VLOOKUP($A34,'[2]1516 Exp_Rev Access'!$F$7:$FS$306,27,FALSE))</f>
        <v>414196.23</v>
      </c>
      <c r="AJ34" s="99">
        <f>IF(ISNA(VLOOKUP($A34,'[2]1516 Exp_Rev Access'!$F$7:$FS$306,28,FALSE)),"",VLOOKUP($A34,'[2]1516 Exp_Rev Access'!$F$7:$FS$306,28,FALSE))</f>
        <v>193231.52</v>
      </c>
      <c r="AK34" s="99">
        <f>IF(ISNA(VLOOKUP($A34,'[2]1516 Exp_Rev Access'!$F$7:$FS$306,29,FALSE)),"",VLOOKUP($A34,'[2]1516 Exp_Rev Access'!$F$7:$FS$306,29,FALSE))</f>
        <v>152284.26</v>
      </c>
      <c r="AL34" s="100">
        <f t="shared" si="52"/>
        <v>3122820.5300000003</v>
      </c>
      <c r="AM34" s="72">
        <f t="shared" si="53"/>
        <v>1.7244832404368776E-2</v>
      </c>
      <c r="AN34" s="94">
        <f t="shared" si="54"/>
        <v>202.94224879173214</v>
      </c>
      <c r="AO34" s="99">
        <f>IF(ISNA(VLOOKUP($A34,'[2]1516 Exp_Rev Access'!$F$7:$GB$306,30,FALSE)),"",VLOOKUP($A34,'[2]1516 Exp_Rev Access'!$F$7:$FS$306,30,FALSE))</f>
        <v>92893812.239999995</v>
      </c>
      <c r="AP34" s="99">
        <f>IF(ISNA(VLOOKUP($A34,'[2]1516 Exp_Rev Access'!$F$7:$GB$306,31,FALSE)),"",VLOOKUP($A34,'[2]1516 Exp_Rev Access'!$F$7:$FS$306,31,FALSE))</f>
        <v>3457699.94</v>
      </c>
      <c r="AQ34" s="99">
        <f>IF(ISNA(VLOOKUP($A34,'[2]1516 Exp_Rev Access'!$F$7:$GB$306,32,FALSE)),"",VLOOKUP($A34,'[2]1516 Exp_Rev Access'!$F$7:$FS$306,32,FALSE))</f>
        <v>0</v>
      </c>
      <c r="AR34" s="99">
        <f>IF(ISNA(VLOOKUP($A34,'[2]1516 Exp_Rev Access'!$F$7:$GB$306,33,FALSE)),"",VLOOKUP($A34,'[2]1516 Exp_Rev Access'!$F$7:$FS$306,33,FALSE))</f>
        <v>0</v>
      </c>
      <c r="AS34" s="99">
        <f>IF(ISNA(VLOOKUP($A34,'[2]1516 Exp_Rev Access'!$F$7:$GB$306,34,FALSE)),"",VLOOKUP($A34,'[2]1516 Exp_Rev Access'!$F$7:$FS$306,34,FALSE))</f>
        <v>0</v>
      </c>
      <c r="AT34" s="101">
        <f t="shared" si="55"/>
        <v>96351512.179999992</v>
      </c>
      <c r="AU34" s="72">
        <f t="shared" si="56"/>
        <v>0.53207210068251876</v>
      </c>
      <c r="AV34" s="94">
        <f t="shared" si="57"/>
        <v>6261.5806347005046</v>
      </c>
      <c r="AW34" s="99">
        <f>IF(ISNA(VLOOKUP($A34,'[2]1516 Exp_Rev Access'!$F$7:$GB$306,35,FALSE)),"",VLOOKUP($A34,'[2]1516 Exp_Rev Access'!$F$7:$GB$306,35,FALSE))</f>
        <v>0</v>
      </c>
      <c r="AX34" s="99">
        <f>IF(ISNA(VLOOKUP($A34,'[2]1516 Exp_Rev Access'!$F$7:$GB$306,36,FALSE)),"",VLOOKUP($A34,'[2]1516 Exp_Rev Access'!$F$7:$GB$306,36,FALSE))</f>
        <v>12532990.77</v>
      </c>
      <c r="AY34" s="99">
        <f>IF(ISNA(VLOOKUP($A34,'[2]1516 Exp_Rev Access'!$F$7:$GB$306,37,FALSE)),"",VLOOKUP($A34,'[2]1516 Exp_Rev Access'!$F$7:$GB$306,37,FALSE))</f>
        <v>846115.13</v>
      </c>
      <c r="AZ34" s="99">
        <f>IF(ISNA(VLOOKUP($A34,'[2]1516 Exp_Rev Access'!$F$7:$GB$306,38,FALSE)),"",VLOOKUP($A34,'[2]1516 Exp_Rev Access'!$F$7:$GB$306,38,FALSE))</f>
        <v>0</v>
      </c>
      <c r="BA34" s="99">
        <f>IF(ISNA(VLOOKUP($A34,'[2]1516 Exp_Rev Access'!$F$7:$GB$306,39,FALSE)),"",VLOOKUP($A34,'[2]1516 Exp_Rev Access'!$F$7:$GB$306,39,FALSE))</f>
        <v>0</v>
      </c>
      <c r="BB34" s="99">
        <f>IF(ISNA(VLOOKUP($A34,'[2]1516 Exp_Rev Access'!$F$7:$GB$306,40,FALSE)),"",VLOOKUP($A34,'[2]1516 Exp_Rev Access'!$F$7:$GB$306,40,FALSE))</f>
        <v>3712903.83</v>
      </c>
      <c r="BC34" s="99">
        <f>IF(ISNA(VLOOKUP($A34,'[2]1516 Exp_Rev Access'!$F$7:$GB$306,41,FALSE)),"",VLOOKUP($A34,'[2]1516 Exp_Rev Access'!$F$7:$GB$306,41,FALSE))</f>
        <v>0</v>
      </c>
      <c r="BD34" s="99">
        <f>IF(ISNA(VLOOKUP($A34,'[2]1516 Exp_Rev Access'!$F$7:$GB$306,42,FALSE)),"",VLOOKUP($A34,'[2]1516 Exp_Rev Access'!$F$7:$GB$306,42,FALSE))</f>
        <v>1097510.97</v>
      </c>
      <c r="BE34" s="99">
        <f>IF(ISNA(VLOOKUP($A34,'[2]1516 Exp_Rev Access'!$F$7:$GB$306,43,FALSE)),"",VLOOKUP($A34,'[2]1516 Exp_Rev Access'!$F$7:$GB$306,43,FALSE))</f>
        <v>0</v>
      </c>
      <c r="BF34" s="99">
        <f>IF(ISNA(VLOOKUP($A34,'[2]1516 Exp_Rev Access'!$F$7:$GB$306,44,FALSE)),"",VLOOKUP($A34,'[2]1516 Exp_Rev Access'!$F$7:$GB$306,44,FALSE))</f>
        <v>3304791.37</v>
      </c>
      <c r="BG34" s="99">
        <f>IF(ISNA(VLOOKUP($A34,'[2]1516 Exp_Rev Access'!$F$7:$GB$306,45,FALSE)),"",VLOOKUP($A34,'[2]1516 Exp_Rev Access'!$F$7:$GB$306,45,FALSE))</f>
        <v>155356.76</v>
      </c>
      <c r="BH34" s="99">
        <f>IF(ISNA(VLOOKUP($A34,'[2]1516 Exp_Rev Access'!$F$7:$GB$306,46,FALSE)),"",VLOOKUP($A34,'[2]1516 Exp_Rev Access'!$F$7:$GB$306,46,FALSE))</f>
        <v>0</v>
      </c>
      <c r="BI34" s="99">
        <f>IF(ISNA(VLOOKUP($A34,'[2]1516 Exp_Rev Access'!$F$7:$GB$306,47,FALSE)),"",VLOOKUP($A34,'[2]1516 Exp_Rev Access'!$F$7:$GB$306,47,FALSE))</f>
        <v>99297.19</v>
      </c>
      <c r="BJ34" s="99">
        <f>IF(ISNA(VLOOKUP($A34,'[2]1516 Exp_Rev Access'!$F$7:$GB$306,48,FALSE)),"",VLOOKUP($A34,'[2]1516 Exp_Rev Access'!$F$7:$GB$306,48,FALSE))</f>
        <v>6124038.9100000001</v>
      </c>
      <c r="BK34" s="99">
        <f>IF(ISNA(VLOOKUP($A34,'[2]1516 Exp_Rev Access'!$F$7:$GB$306,49,FALSE)),"",VLOOKUP($A34,'[2]1516 Exp_Rev Access'!$F$7:$GB$306,49,FALSE))</f>
        <v>1082774.3899999999</v>
      </c>
      <c r="BL34" s="99">
        <f>IF(ISNA(VLOOKUP($A34,'[2]1516 Exp_Rev Access'!$F$7:$GB$306,50,FALSE)),"",VLOOKUP($A34,'[2]1516 Exp_Rev Access'!$F$7:$GB$306,50,FALSE))</f>
        <v>0</v>
      </c>
      <c r="BM34" s="99">
        <f>IF(ISNA(VLOOKUP($A34,'[2]1516 Exp_Rev Access'!$F$7:$GB$306,51,FALSE)),"",VLOOKUP($A34,'[2]1516 Exp_Rev Access'!$F$7:$GB$306,51,FALSE))</f>
        <v>0</v>
      </c>
      <c r="BN34" s="99">
        <f>IF(ISNA(VLOOKUP($A34,'[2]1516 Exp_Rev Access'!$F$7:$GB$306,52,FALSE)),"",VLOOKUP($A34,'[2]1516 Exp_Rev Access'!$F$7:$GB$306,52,FALSE))</f>
        <v>0</v>
      </c>
      <c r="BO34" s="99">
        <f>IF(ISNA(VLOOKUP($A34,'[2]1516 Exp_Rev Access'!$F$7:$GB$306,53,FALSE)),"",VLOOKUP($A34,'[2]1516 Exp_Rev Access'!$F$7:$GB$306,53,FALSE))</f>
        <v>0</v>
      </c>
      <c r="BP34" s="99">
        <f>IF(ISNA(VLOOKUP($A34,'[2]1516 Exp_Rev Access'!$F$7:$GB$306,54,FALSE)),"",VLOOKUP($A34,'[2]1516 Exp_Rev Access'!$F$7:$GB$306,54,FALSE))</f>
        <v>0</v>
      </c>
      <c r="BQ34" s="99">
        <f>IF(ISNA(VLOOKUP($A34,'[2]1516 Exp_Rev Access'!$F$7:$GB$306,55,FALSE)),"",VLOOKUP($A34,'[2]1516 Exp_Rev Access'!$F$7:$GB$306,55,FALSE))</f>
        <v>0</v>
      </c>
      <c r="BR34" s="99">
        <f>IF(ISNA(VLOOKUP($A34,'[2]1516 Exp_Rev Access'!$F$7:$GB$306,56,FALSE)),"",VLOOKUP($A34,'[2]1516 Exp_Rev Access'!$F$7:$GB$306,56,FALSE))</f>
        <v>0</v>
      </c>
      <c r="BS34" s="99">
        <f>IF(ISNA(VLOOKUP($A34,'[2]1516 Exp_Rev Access'!$F$7:$GB$306,57,FALSE)),"",VLOOKUP($A34,'[2]1516 Exp_Rev Access'!$F$7:$GB$306,57,FALSE))</f>
        <v>0</v>
      </c>
      <c r="BT34" s="99">
        <f>IF(ISNA(VLOOKUP($A34,'[2]1516 Exp_Rev Access'!$F$7:$GB$306,58,FALSE)),"",VLOOKUP($A34,'[2]1516 Exp_Rev Access'!$F$7:$GB$306,58,FALSE))</f>
        <v>0</v>
      </c>
      <c r="BU34" s="102">
        <f t="shared" si="58"/>
        <v>28955779.320000004</v>
      </c>
      <c r="BV34" s="72">
        <f t="shared" si="59"/>
        <v>0.15989953848269575</v>
      </c>
      <c r="BW34" s="94">
        <f t="shared" si="60"/>
        <v>1881.7446965861764</v>
      </c>
      <c r="BX34" s="99">
        <f>IF(ISNA(VLOOKUP($A34,'[2]1516 Exp_Rev Access'!$F$7:$GB$306,59,FALSE)),"",VLOOKUP($A34,'[2]1516 Exp_Rev Access'!$F$7:$GB$306,59,FALSE))</f>
        <v>0</v>
      </c>
      <c r="BY34" s="99">
        <f>IF(ISNA(VLOOKUP($A34,'[2]1516 Exp_Rev Access'!$F$7:$GB$306,60,FALSE)),"",VLOOKUP($A34,'[2]1516 Exp_Rev Access'!$F$7:$GB$306,60,FALSE))</f>
        <v>0</v>
      </c>
      <c r="BZ34" s="99">
        <f>IF(ISNA(VLOOKUP($A34,'[2]1516 Exp_Rev Access'!$F$7:$GB$306,61,FALSE)),"",VLOOKUP($A34,'[2]1516 Exp_Rev Access'!$F$7:$GB$306,61,FALSE))</f>
        <v>0</v>
      </c>
      <c r="CA34" s="99">
        <f>IF(ISNA(VLOOKUP($A34,'[2]1516 Exp_Rev Access'!$F$7:$GB$306,62,FALSE)),"",VLOOKUP($A34,'[2]1516 Exp_Rev Access'!$F$7:$GB$306,62,FALSE))</f>
        <v>0</v>
      </c>
      <c r="CB34" s="99">
        <f>IF(ISNA(VLOOKUP($A34,'[2]1516 Exp_Rev Access'!$F$7:$GB$306,63,FALSE)),"",VLOOKUP($A34,'[2]1516 Exp_Rev Access'!$F$7:$GB$306,63,FALSE))</f>
        <v>47880.15</v>
      </c>
      <c r="CC34" s="99">
        <f>IF(ISNA(VLOOKUP($A34,'[2]1516 Exp_Rev Access'!$F$7:$GB$306,64,FALSE)),"",VLOOKUP($A34,'[2]1516 Exp_Rev Access'!$F$7:$GB$306,64,FALSE))</f>
        <v>0</v>
      </c>
      <c r="CD34" s="101">
        <f t="shared" si="61"/>
        <v>47880.15</v>
      </c>
      <c r="CE34" s="72">
        <f t="shared" si="70"/>
        <v>2.6440365506564596E-4</v>
      </c>
      <c r="CF34" s="103">
        <f t="shared" si="71"/>
        <v>3.1115798106673305</v>
      </c>
      <c r="CG34" s="99">
        <f>IF(ISNA(VLOOKUP($A34,'[2]1516 Exp_Rev Access'!$F$7:$GB$306,65,FALSE)),"",VLOOKUP($A34,'[2]1516 Exp_Rev Access'!$F$7:$GB$306,65,FALSE))</f>
        <v>0</v>
      </c>
      <c r="CH34" s="99">
        <f>IF(ISNA(VLOOKUP($A34,'[2]1516 Exp_Rev Access'!$F$7:$GB$306,66,FALSE)),"",VLOOKUP($A34,'[2]1516 Exp_Rev Access'!$F$7:$GB$306,66,FALSE))</f>
        <v>0</v>
      </c>
      <c r="CI34" s="99">
        <f>IF(ISNA(VLOOKUP($A34,'[2]1516 Exp_Rev Access'!$F$7:$GB$306,67,FALSE)),"",VLOOKUP($A34,'[2]1516 Exp_Rev Access'!$F$7:$GB$306,67,FALSE))</f>
        <v>0</v>
      </c>
      <c r="CJ34" s="99">
        <f>IF(ISNA(VLOOKUP($A34,'[2]1516 Exp_Rev Access'!$F$7:$GB$306,68,FALSE)),"",VLOOKUP($A34,'[2]1516 Exp_Rev Access'!$F$7:$GB$306,68,FALSE))</f>
        <v>0</v>
      </c>
      <c r="CK34" s="99">
        <f>IF(ISNA(VLOOKUP($A34,'[2]1516 Exp_Rev Access'!$F$7:$GB$306,69,FALSE)),"",VLOOKUP($A34,'[2]1516 Exp_Rev Access'!$F$7:$GB$306,69,FALSE))</f>
        <v>0</v>
      </c>
      <c r="CL34" s="99">
        <f>IF(ISNA(VLOOKUP($A34,'[2]1516 Exp_Rev Access'!$F$7:$GB$306,70,FALSE)),"",VLOOKUP($A34,'[2]1516 Exp_Rev Access'!$F$7:$GB$306,70,FALSE))</f>
        <v>0</v>
      </c>
      <c r="CM34" s="99">
        <f>IF(ISNA(VLOOKUP($A34,'[2]1516 Exp_Rev Access'!$F$7:$GB$306,71,FALSE)),"",VLOOKUP($A34,'[2]1516 Exp_Rev Access'!$F$7:$GB$306,71,FALSE))</f>
        <v>0</v>
      </c>
      <c r="CN34" s="99">
        <f>IF(ISNA(VLOOKUP($A34,'[2]1516 Exp_Rev Access'!$F$7:$GB$306,72,FALSE)),"",VLOOKUP($A34,'[2]1516 Exp_Rev Access'!$F$7:$GB$306,72,FALSE))</f>
        <v>0</v>
      </c>
      <c r="CO34" s="99">
        <f>IF(ISNA(VLOOKUP($A34,'[2]1516 Exp_Rev Access'!$F$7:$GB$306,73,FALSE)),"",VLOOKUP($A34,'[2]1516 Exp_Rev Access'!$F$7:$GB$306,73,FALSE))</f>
        <v>0</v>
      </c>
      <c r="CP34" s="99">
        <f>IF(ISNA(VLOOKUP($A34,'[2]1516 Exp_Rev Access'!$F$7:$GB$306,74,FALSE)),"",VLOOKUP($A34,'[2]1516 Exp_Rev Access'!$F$7:$GB$306,74,FALSE))</f>
        <v>3133800.7</v>
      </c>
      <c r="CQ34" s="99">
        <f>IF(ISNA(VLOOKUP($A34,'[2]1516 Exp_Rev Access'!$F$7:$GB$306,75,FALSE)),"",VLOOKUP($A34,'[2]1516 Exp_Rev Access'!$F$7:$GB$306,75,FALSE))</f>
        <v>0</v>
      </c>
      <c r="CR34" s="99">
        <f>IF(ISNA(VLOOKUP($A34,'[2]1516 Exp_Rev Access'!$F$7:$GB$306,76,FALSE)),"",VLOOKUP($A34,'[2]1516 Exp_Rev Access'!$F$7:$GB$306,76,FALSE))</f>
        <v>83777</v>
      </c>
      <c r="CS34" s="99">
        <f>IF(ISNA(VLOOKUP($A34,'[2]1516 Exp_Rev Access'!$F$7:$GB$306,77,FALSE)),"",VLOOKUP($A34,'[2]1516 Exp_Rev Access'!$F$7:$GB$306,77,FALSE))</f>
        <v>52385</v>
      </c>
      <c r="CT34" s="99">
        <f>IF(ISNA(VLOOKUP($A34,'[2]1516 Exp_Rev Access'!$F$7:$GB$306,78,FALSE)),"",VLOOKUP($A34,'[2]1516 Exp_Rev Access'!$F$7:$GB$306,78,FALSE))</f>
        <v>3037598.69</v>
      </c>
      <c r="CU34" s="99">
        <f>IF(ISNA(VLOOKUP($A34,'[2]1516 Exp_Rev Access'!$F$7:$GB$306,79,FALSE)),"",VLOOKUP($A34,'[2]1516 Exp_Rev Access'!$F$7:$GB$306,79,FALSE))</f>
        <v>338951.82</v>
      </c>
      <c r="CV34" s="99">
        <f>IF(ISNA(VLOOKUP($A34,'[2]1516 Exp_Rev Access'!$F$7:$GB$306,80,FALSE)),"",VLOOKUP($A34,'[2]1516 Exp_Rev Access'!$F$7:$GB$306,80,FALSE))</f>
        <v>0</v>
      </c>
      <c r="CW34" s="99">
        <f>IF(ISNA(VLOOKUP($A34,'[2]1516 Exp_Rev Access'!$F$7:$GB$306,81,FALSE)),"",VLOOKUP($A34,'[2]1516 Exp_Rev Access'!$F$7:$GB$306,81,FALSE))</f>
        <v>0</v>
      </c>
      <c r="CX34" s="99">
        <f>IF(ISNA(VLOOKUP($A34,'[2]1516 Exp_Rev Access'!$F$7:$GB$306,82,FALSE)),"",VLOOKUP($A34,'[2]1516 Exp_Rev Access'!$F$7:$GB$306,82,FALSE))</f>
        <v>0</v>
      </c>
      <c r="CY34" s="99">
        <f>IF(ISNA(VLOOKUP($A34,'[2]1516 Exp_Rev Access'!$F$7:$GB$306,83,FALSE)),"",VLOOKUP($A34,'[2]1516 Exp_Rev Access'!$F$7:$GB$306,83,FALSE))</f>
        <v>0</v>
      </c>
      <c r="CZ34" s="99">
        <f>IF(ISNA(VLOOKUP($A34,'[2]1516 Exp_Rev Access'!$F$7:$GB$306,84,FALSE)),"",VLOOKUP($A34,'[2]1516 Exp_Rev Access'!$F$7:$GB$306,84,FALSE))</f>
        <v>0</v>
      </c>
      <c r="DA34" s="99">
        <f>IF(ISNA(VLOOKUP($A34,'[2]1516 Exp_Rev Access'!$F$7:$GB$306,85,FALSE)),"",VLOOKUP($A34,'[2]1516 Exp_Rev Access'!$F$7:$GB$306,85,FALSE))</f>
        <v>410761.09</v>
      </c>
      <c r="DB34" s="99">
        <f>IF(ISNA(VLOOKUP($A34,'[2]1516 Exp_Rev Access'!$F$7:$GB$306,86,FALSE)),"",VLOOKUP($A34,'[2]1516 Exp_Rev Access'!$F$7:$GB$306,86,FALSE))</f>
        <v>0</v>
      </c>
      <c r="DC34" s="99">
        <f>IF(ISNA(VLOOKUP($A34,'[2]1516 Exp_Rev Access'!$F$7:$GB$306,87,FALSE)),"",VLOOKUP($A34,'[2]1516 Exp_Rev Access'!$F$7:$GB$306,87,FALSE))</f>
        <v>0</v>
      </c>
      <c r="DD34" s="99">
        <f>IF(ISNA(VLOOKUP($A34,'[2]1516 Exp_Rev Access'!$F$7:$GB$306,88,FALSE)),"",VLOOKUP($A34,'[2]1516 Exp_Rev Access'!$F$7:$GB$306,88,FALSE))</f>
        <v>0</v>
      </c>
      <c r="DE34" s="99">
        <f>IF(ISNA(VLOOKUP($A34,'[2]1516 Exp_Rev Access'!$F$7:$GB$306,89,FALSE)),"",VLOOKUP($A34,'[2]1516 Exp_Rev Access'!$F$7:$GB$306,89,FALSE))</f>
        <v>0</v>
      </c>
      <c r="DF34" s="99">
        <f>IF(ISNA(VLOOKUP($A34,'[2]1516 Exp_Rev Access'!$F$7:$GB$306,90,FALSE)),"",VLOOKUP($A34,'[2]1516 Exp_Rev Access'!$F$7:$GB$306,90,FALSE))</f>
        <v>25826.49</v>
      </c>
      <c r="DG34" s="99">
        <f>IF(ISNA(VLOOKUP($A34,'[2]1516 Exp_Rev Access'!$F$7:$GB$306,91,FALSE)),"",VLOOKUP($A34,'[2]1516 Exp_Rev Access'!$F$7:$GB$306,91,FALSE))</f>
        <v>123334.87</v>
      </c>
      <c r="DH34" s="99">
        <f>IF(ISNA(VLOOKUP($A34,'[2]1516 Exp_Rev Access'!$F$7:$GB$306,92,FALSE)),"",VLOOKUP($A34,'[2]1516 Exp_Rev Access'!$F$7:$GB$306,92,FALSE))</f>
        <v>3545592.78</v>
      </c>
      <c r="DI34" s="99">
        <f>IF(ISNA(VLOOKUP($A34,'[2]1516 Exp_Rev Access'!$F$7:$GB$306,93,FALSE)),"",VLOOKUP($A34,'[2]1516 Exp_Rev Access'!$F$7:$GB$306,93,FALSE))</f>
        <v>0</v>
      </c>
      <c r="DJ34" s="99">
        <f>IF(ISNA(VLOOKUP($A34,'[2]1516 Exp_Rev Access'!$F$7:$GB$306,94,FALSE)),"",VLOOKUP($A34,'[2]1516 Exp_Rev Access'!$F$7:$GB$306,94,FALSE))</f>
        <v>0</v>
      </c>
      <c r="DK34" s="99">
        <f>IF(ISNA(VLOOKUP($A34,'[2]1516 Exp_Rev Access'!$F$7:$GB$306,95,FALSE)),"",VLOOKUP($A34,'[2]1516 Exp_Rev Access'!$F$7:$GB$306,95,FALSE))</f>
        <v>0</v>
      </c>
      <c r="DL34" s="99">
        <f>IF(ISNA(VLOOKUP($A34,'[2]1516 Exp_Rev Access'!$F$7:$GB$306,96,FALSE)),"",VLOOKUP($A34,'[2]1516 Exp_Rev Access'!$F$7:$GB$306,96,FALSE))</f>
        <v>0</v>
      </c>
      <c r="DM34" s="99">
        <f>IF(ISNA(VLOOKUP($A34,'[2]1516 Exp_Rev Access'!$F$7:$GB$306,97,FALSE)),"",VLOOKUP($A34,'[2]1516 Exp_Rev Access'!$F$7:$GB$306,97,FALSE))</f>
        <v>0</v>
      </c>
      <c r="DN34" s="99">
        <f>IF(ISNA(VLOOKUP($A34,'[2]1516 Exp_Rev Access'!$F$7:$GB$306,98,FALSE)),"",VLOOKUP($A34,'[2]1516 Exp_Rev Access'!$F$7:$GB$306,98,FALSE))</f>
        <v>0</v>
      </c>
      <c r="DO34" s="99">
        <f>IF(ISNA(VLOOKUP($A34,'[2]1516 Exp_Rev Access'!$F$7:$GB$306,99,FALSE)),"",VLOOKUP($A34,'[2]1516 Exp_Rev Access'!$F$7:$GB$306,99,FALSE))</f>
        <v>0</v>
      </c>
      <c r="DP34" s="99">
        <f>IF(ISNA(VLOOKUP($A34,'[2]1516 Exp_Rev Access'!$F$7:$GB$306,100,FALSE)),"",VLOOKUP($A34,'[2]1516 Exp_Rev Access'!$F$7:$GB$306,100,FALSE))</f>
        <v>0</v>
      </c>
      <c r="DQ34" s="99">
        <f>IF(ISNA(VLOOKUP($A34,'[2]1516 Exp_Rev Access'!$F$7:$GB$306,101,FALSE)),"",VLOOKUP($A34,'[2]1516 Exp_Rev Access'!$F$7:$GB$306,101,FALSE))</f>
        <v>0</v>
      </c>
      <c r="DR34" s="99">
        <f>IF(ISNA(VLOOKUP($A34,'[2]1516 Exp_Rev Access'!$F$7:$GB$306,102,FALSE)),"",VLOOKUP($A34,'[2]1516 Exp_Rev Access'!$F$7:$GB$306,102,FALSE))</f>
        <v>0</v>
      </c>
      <c r="DS34" s="99">
        <f>IF(ISNA(VLOOKUP($A34,'[2]1516 Exp_Rev Access'!$F$7:$GB$306,103,FALSE)),"",VLOOKUP($A34,'[2]1516 Exp_Rev Access'!$F$7:$GB$306,103,FALSE))</f>
        <v>0</v>
      </c>
      <c r="DT34" s="99">
        <f>IF(ISNA(VLOOKUP($A34,'[2]1516 Exp_Rev Access'!$F$7:$GB$306,104,FALSE)),"",VLOOKUP($A34,'[2]1516 Exp_Rev Access'!$F$7:$GB$306,104,FALSE))</f>
        <v>0</v>
      </c>
      <c r="DU34" s="99">
        <f>IF(ISNA(VLOOKUP($A34,'[2]1516 Exp_Rev Access'!$F$7:$GB$306,105,FALSE)),"",VLOOKUP($A34,'[2]1516 Exp_Rev Access'!$F$7:$GB$306,105,FALSE))</f>
        <v>0</v>
      </c>
      <c r="DV34" s="99">
        <f>IF(ISNA(VLOOKUP($A34,'[2]1516 Exp_Rev Access'!$F$7:$GB$306,106,FALSE)),"",VLOOKUP($A34,'[2]1516 Exp_Rev Access'!$F$7:$GB$306,106,FALSE))</f>
        <v>0</v>
      </c>
      <c r="DW34" s="99">
        <f>IF(ISNA(VLOOKUP($A34,'[2]1516 Exp_Rev Access'!$F$7:$GB$306,107,FALSE)),"",VLOOKUP($A34,'[2]1516 Exp_Rev Access'!$F$7:$GB$306,107,FALSE))</f>
        <v>0</v>
      </c>
      <c r="DX34" s="99">
        <f>IF(ISNA(VLOOKUP($A34,'[2]1516 Exp_Rev Access'!$F$7:$GB$306,108,FALSE)),"",VLOOKUP($A34,'[2]1516 Exp_Rev Access'!$F$7:$GB$306,108,FALSE))</f>
        <v>0</v>
      </c>
      <c r="DY34" s="99">
        <f>IF(ISNA(VLOOKUP($A34,'[2]1516 Exp_Rev Access'!$F$7:$GB$306,109,FALSE)),"",VLOOKUP($A34,'[2]1516 Exp_Rev Access'!$F$7:$GB$306,109,FALSE))</f>
        <v>0</v>
      </c>
      <c r="DZ34" s="99">
        <f>IF(ISNA(VLOOKUP($A34,'[2]1516 Exp_Rev Access'!$F$7:$GB$306,110,FALSE)),"",VLOOKUP($A34,'[2]1516 Exp_Rev Access'!$F$7:$GB$306,110,FALSE))</f>
        <v>0</v>
      </c>
      <c r="EA34" s="99">
        <f>IF(ISNA(VLOOKUP($A34,'[2]1516 Exp_Rev Access'!$F$7:$GB$306,111,FALSE)),"",VLOOKUP($A34,'[2]1516 Exp_Rev Access'!$F$7:$GB$306,111,FALSE))</f>
        <v>0</v>
      </c>
      <c r="EB34" s="99">
        <f>IF(ISNA(VLOOKUP($A34,'[2]1516 Exp_Rev Access'!$F$7:$GB$306,112,FALSE)),"",VLOOKUP($A34,'[2]1516 Exp_Rev Access'!$F$7:$GB$306,112,FALSE))</f>
        <v>0</v>
      </c>
      <c r="EC34" s="99">
        <f>IF(ISNA(VLOOKUP($A34,'[2]1516 Exp_Rev Access'!$F$7:$GB$306,113,FALSE)),"",VLOOKUP($A34,'[2]1516 Exp_Rev Access'!$F$7:$GB$306,113,FALSE))</f>
        <v>0</v>
      </c>
      <c r="ED34" s="99">
        <f>IF(ISNA(VLOOKUP($A34,'[2]1516 Exp_Rev Access'!$F$7:$GB$306,114,FALSE)),"",VLOOKUP($A34,'[2]1516 Exp_Rev Access'!$F$7:$GB$306,114,FALSE))</f>
        <v>0</v>
      </c>
      <c r="EE34" s="99">
        <f>IF(ISNA(VLOOKUP($A34,'[2]1516 Exp_Rev Access'!$F$7:$GB$306,115,FALSE)),"",VLOOKUP($A34,'[2]1516 Exp_Rev Access'!$F$7:$GB$306,115,FALSE))</f>
        <v>0</v>
      </c>
      <c r="EF34" s="99">
        <f>IF(ISNA(VLOOKUP($A34,'[2]1516 Exp_Rev Access'!$F$7:$GB$306,116,FALSE)),"",VLOOKUP($A34,'[2]1516 Exp_Rev Access'!$F$7:$GB$306,116,FALSE))</f>
        <v>0</v>
      </c>
      <c r="EG34" s="99">
        <f>IF(ISNA(VLOOKUP($A34,'[2]1516 Exp_Rev Access'!$F$7:$GB$306,117,FALSE)),"",VLOOKUP($A34,'[2]1516 Exp_Rev Access'!$F$7:$GB$306,117,FALSE))</f>
        <v>0</v>
      </c>
      <c r="EH34" s="99">
        <f>IF(ISNA(VLOOKUP($A34,'[2]1516 Exp_Rev Access'!$F$7:$GB$306,118,FALSE)),"",VLOOKUP($A34,'[2]1516 Exp_Rev Access'!$F$7:$GB$306,118,FALSE))</f>
        <v>0</v>
      </c>
      <c r="EI34" s="99">
        <f>IF(ISNA(VLOOKUP($A34,'[2]1516 Exp_Rev Access'!$F$7:$GB$306,119,FALSE)),"",VLOOKUP($A34,'[2]1516 Exp_Rev Access'!$F$7:$GB$306,119,FALSE))</f>
        <v>0</v>
      </c>
      <c r="EJ34" s="99">
        <f>IF(ISNA(VLOOKUP($A34,'[2]1516 Exp_Rev Access'!$F$7:$GB$306,120,FALSE)),"",VLOOKUP($A34,'[2]1516 Exp_Rev Access'!$F$7:$GB$306,120,FALSE))</f>
        <v>0</v>
      </c>
      <c r="EK34" s="99">
        <f>IF(ISNA(VLOOKUP($A34,'[2]1516 Exp_Rev Access'!$F$7:$GB$306,121,FALSE)),"",VLOOKUP($A34,'[2]1516 Exp_Rev Access'!$F$7:$GB$306,121,FALSE))</f>
        <v>0</v>
      </c>
      <c r="EL34" s="99">
        <f>IF(ISNA(VLOOKUP($A34,'[2]1516 Exp_Rev Access'!$F$7:$GB$306,122,FALSE)),"",VLOOKUP($A34,'[2]1516 Exp_Rev Access'!$F$7:$GB$306,122,FALSE))</f>
        <v>0</v>
      </c>
      <c r="EM34" s="99">
        <f>IF(ISNA(VLOOKUP($A34,'[2]1516 Exp_Rev Access'!$F$7:$GB$306,123,FALSE)),"",VLOOKUP($A34,'[2]1516 Exp_Rev Access'!$F$7:$GB$306,123,FALSE))</f>
        <v>0</v>
      </c>
      <c r="EN34" s="99">
        <f>IF(ISNA(VLOOKUP($A34,'[2]1516 Exp_Rev Access'!$F$7:$GB$306,124,FALSE)),"",VLOOKUP($A34,'[2]1516 Exp_Rev Access'!$F$7:$GB$306,124,FALSE))</f>
        <v>0</v>
      </c>
      <c r="EO34" s="99">
        <f>IF(ISNA(VLOOKUP($A34,'[2]1516 Exp_Rev Access'!$F$7:$GB$306,125,FALSE)),"",VLOOKUP($A34,'[2]1516 Exp_Rev Access'!$F$7:$GB$306,125,FALSE))</f>
        <v>0</v>
      </c>
      <c r="EP34" s="99">
        <f>IF(ISNA(VLOOKUP($A34,'[2]1516 Exp_Rev Access'!$F$7:$GB$306,126,FALSE)),"",VLOOKUP($A34,'[2]1516 Exp_Rev Access'!$F$7:$GB$306,126,FALSE))</f>
        <v>0</v>
      </c>
      <c r="EQ34" s="99">
        <f>IF(ISNA(VLOOKUP($A34,'[2]1516 Exp_Rev Access'!$F$7:$GB$306,127,FALSE)),"",VLOOKUP($A34,'[2]1516 Exp_Rev Access'!$F$7:$GB$306,127,FALSE))</f>
        <v>0</v>
      </c>
      <c r="ER34" s="99">
        <f>IF(ISNA(VLOOKUP($A34,'[2]1516 Exp_Rev Access'!$F$7:$GB$306,128,FALSE)),"",VLOOKUP($A34,'[2]1516 Exp_Rev Access'!$F$7:$GB$306,128,FALSE))</f>
        <v>0</v>
      </c>
      <c r="ES34" s="99">
        <f>IF(ISNA(VLOOKUP($A34,'[2]1516 Exp_Rev Access'!$F$7:$GB$306,129,FALSE)),"",VLOOKUP($A34,'[2]1516 Exp_Rev Access'!$F$7:$GB$306,129,FALSE))</f>
        <v>0</v>
      </c>
      <c r="ET34" s="99">
        <f>IF(ISNA(VLOOKUP($A34,'[2]1516 Exp_Rev Access'!$F$7:$GB$306,130,FALSE)),"",VLOOKUP($A34,'[2]1516 Exp_Rev Access'!$F$7:$GB$306,130,FALSE))</f>
        <v>0</v>
      </c>
      <c r="EU34" s="99">
        <f>IF(ISNA(VLOOKUP($A34,'[2]1516 Exp_Rev Access'!$F$7:$GB$306,131,FALSE)),"",VLOOKUP($A34,'[2]1516 Exp_Rev Access'!$F$7:$GB$306,131,FALSE))</f>
        <v>0</v>
      </c>
      <c r="EV34" s="99">
        <f>IF(ISNA(VLOOKUP($A34,'[2]1516 Exp_Rev Access'!$F$7:$GB$306,132,FALSE)),"",VLOOKUP($A34,'[2]1516 Exp_Rev Access'!$F$7:$GB$306,132,FALSE))</f>
        <v>0</v>
      </c>
      <c r="EW34" s="99">
        <f>IF(ISNA(VLOOKUP($A34,'[2]1516 Exp_Rev Access'!$F$7:$GB$306,133,FALSE)),"",VLOOKUP($A34,'[2]1516 Exp_Rev Access'!$F$7:$GB$306,133,FALSE))</f>
        <v>0</v>
      </c>
      <c r="EX34" s="99">
        <f>IF(ISNA(VLOOKUP($A34,'[2]1516 Exp_Rev Access'!$F$7:$GB$306,134,FALSE)),"",VLOOKUP($A34,'[2]1516 Exp_Rev Access'!$F$7:$GB$306,134,FALSE))</f>
        <v>0</v>
      </c>
      <c r="EY34" s="99">
        <f>IF(ISNA(VLOOKUP($A34,'[2]1516 Exp_Rev Access'!$F$7:$GB$306,135,FALSE)),"",VLOOKUP($A34,'[2]1516 Exp_Rev Access'!$F$7:$GB$306,135,FALSE))</f>
        <v>0</v>
      </c>
      <c r="EZ34" s="99">
        <f>IF(ISNA(VLOOKUP($A34,'[2]1516 Exp_Rev Access'!$F$7:$GB$306,136,FALSE)),"",VLOOKUP($A34,'[2]1516 Exp_Rev Access'!$F$7:$GB$306,136,FALSE))</f>
        <v>0</v>
      </c>
      <c r="FA34" s="99">
        <f>IF(ISNA(VLOOKUP($A34,'[2]1516 Exp_Rev Access'!$F$7:$GB$306,137,FALSE)),"",VLOOKUP($A34,'[2]1516 Exp_Rev Access'!$F$7:$GB$306,137,FALSE))</f>
        <v>0</v>
      </c>
      <c r="FB34" s="99">
        <f>IF(ISNA(VLOOKUP($A34,'[2]1516 Exp_Rev Access'!$F$7:$GB$306,138,FALSE)),"",VLOOKUP($A34,'[2]1516 Exp_Rev Access'!$F$7:$GB$306,138,FALSE))</f>
        <v>0</v>
      </c>
      <c r="FC34" s="99">
        <f>IF(ISNA(VLOOKUP($A34,'[2]1516 Exp_Rev Access'!$F$7:$GB$306,139,FALSE)),"",VLOOKUP($A34,'[2]1516 Exp_Rev Access'!$F$7:$GB$306,139,FALSE))</f>
        <v>0</v>
      </c>
      <c r="FD34" s="99">
        <f>IF(ISNA(VLOOKUP($A34,'[2]1516 Exp_Rev Access'!$F$7:$FS$306,140,FALSE)),"",VLOOKUP($A34,'[2]1516 Exp_Rev Access'!$F$7:$FS$306,140,FALSE))</f>
        <v>0</v>
      </c>
      <c r="FE34" s="99">
        <f>IF(ISNA(VLOOKUP($A34,'[2]1516 Exp_Rev Access'!$F$7:$FS$306,141,FALSE)),"",VLOOKUP($A34,'[2]1516 Exp_Rev Access'!$F$7:$FS$306,141,FALSE))</f>
        <v>0</v>
      </c>
      <c r="FF34" s="99">
        <f>IF(ISNA(VLOOKUP($A34,'[2]1516 Exp_Rev Access'!$F$7:$FS$306,142,FALSE)),"",VLOOKUP($A34,'[2]1516 Exp_Rev Access'!$F$7:$FS$306,142,FALSE))</f>
        <v>0</v>
      </c>
      <c r="FG34" s="99">
        <f>IF(ISNA(VLOOKUP($A34,'[2]1516 Exp_Rev Access'!$F$7:$FS$306,143,FALSE)),"",VLOOKUP($A34,'[2]1516 Exp_Rev Access'!$F$7:$FS$306,143,FALSE))</f>
        <v>0</v>
      </c>
      <c r="FH34" s="99">
        <f>IF(ISNA(VLOOKUP($A34,'[2]1516 Exp_Rev Access'!$F$7:$FS$306,144,FALSE)),"",VLOOKUP($A34,'[2]1516 Exp_Rev Access'!$F$7:$FS$306,144,FALSE))</f>
        <v>0</v>
      </c>
      <c r="FI34" s="99">
        <f>IF(ISNA(VLOOKUP($A34,'[2]1516 Exp_Rev Access'!$F$7:$FS$306,145,FALSE)),"",VLOOKUP($A34,'[2]1516 Exp_Rev Access'!$F$7:$FS$306,145,FALSE))</f>
        <v>0</v>
      </c>
      <c r="FJ34" s="99">
        <f>IF(ISNA(VLOOKUP($A34,'[2]1516 Exp_Rev Access'!$F$7:$FS$306,146,FALSE)),"",VLOOKUP($A34,'[2]1516 Exp_Rev Access'!$F$7:$FS$306,146,FALSE))</f>
        <v>0</v>
      </c>
      <c r="FK34" s="99">
        <f>IF(ISNA(VLOOKUP($A34,'[2]1516 Exp_Rev Access'!$F$7:$FS$306,147,FALSE)),"",VLOOKUP($A34,'[2]1516 Exp_Rev Access'!$F$7:$FS$306,147,FALSE))</f>
        <v>0</v>
      </c>
      <c r="FL34" s="99">
        <f>IF(ISNA(VLOOKUP($A34,'[2]1516 Exp_Rev Access'!$F$7:$FS$306,148,FALSE)),"",VLOOKUP($A34,'[2]1516 Exp_Rev Access'!$F$7:$FS$306,148,FALSE))</f>
        <v>0</v>
      </c>
      <c r="FM34" s="99">
        <f>IF(ISNA(VLOOKUP($A34,'[2]1516 Exp_Rev Access'!$F$7:$FS$306,149,FALSE)),"",VLOOKUP($A34,'[2]1516 Exp_Rev Access'!$F$7:$FS$306,149,FALSE))</f>
        <v>0</v>
      </c>
      <c r="FN34" s="99">
        <f>IF(ISNA(VLOOKUP($A34,'[2]1516 Exp_Rev Access'!$F$7:$FS$306,150,FALSE)),"",VLOOKUP($A34,'[2]1516 Exp_Rev Access'!$F$7:$FS$306,150,FALSE))</f>
        <v>0</v>
      </c>
      <c r="FO34" s="99">
        <f>IF(ISNA(VLOOKUP($A34,'[2]1516 Exp_Rev Access'!$F$7:$FS$306,151,FALSE)),"",VLOOKUP($A34,'[2]1516 Exp_Rev Access'!$F$7:$FS$306,151,FALSE))</f>
        <v>0</v>
      </c>
      <c r="FP34" s="99">
        <f>IF(ISNA(VLOOKUP($A34,'[2]1516 Exp_Rev Access'!$F$7:$FS$306,152,FALSE)),"",VLOOKUP($A34,'[2]1516 Exp_Rev Access'!$F$7:$FS$306,152,FALSE))</f>
        <v>0</v>
      </c>
      <c r="FQ34" s="99">
        <f>IF(ISNA(VLOOKUP($A34,'[2]1516 Exp_Rev Access'!$F$7:$FS$306,153,FALSE)),"",VLOOKUP($A34,'[2]1516 Exp_Rev Access'!$F$7:$FS$306,153,FALSE))</f>
        <v>491020.48</v>
      </c>
      <c r="FR34" s="101">
        <f t="shared" si="64"/>
        <v>11243048.920000002</v>
      </c>
      <c r="FS34" s="72">
        <f t="shared" si="65"/>
        <v>6.2086339088951545E-2</v>
      </c>
      <c r="FT34" s="94">
        <f t="shared" si="66"/>
        <v>730.65025965493305</v>
      </c>
      <c r="FU34" s="99">
        <f>IF(ISNA(VLOOKUP($A34,'[2]1516 Exp_Rev Access'!$F$7:$GB$306,154,FALSE)),"",VLOOKUP($A34,'[2]1516 Exp_Rev Access'!$F$7:$GB$306,154,FALSE))</f>
        <v>0</v>
      </c>
      <c r="FV34" s="99">
        <f>IF(ISNA(VLOOKUP($A34,'[2]1516 Exp_Rev Access'!$F$7:$GB$306,155,FALSE)),"",VLOOKUP($A34,'[2]1516 Exp_Rev Access'!$F$7:$GB$306,155,FALSE))</f>
        <v>0</v>
      </c>
      <c r="FW34" s="99">
        <f>IF(ISNA(VLOOKUP($A34,'[2]1516 Exp_Rev Access'!$F$7:$GB$306,156,FALSE)),"",VLOOKUP($A34,'[2]1516 Exp_Rev Access'!$F$7:$GB$306,156,FALSE))</f>
        <v>0</v>
      </c>
      <c r="FX34" s="99">
        <f>IF(ISNA(VLOOKUP($A34,'[2]1516 Exp_Rev Access'!$F$7:$GB$306,157,FALSE)),"",VLOOKUP($A34,'[2]1516 Exp_Rev Access'!$F$7:$GB$306,157,FALSE))</f>
        <v>0</v>
      </c>
      <c r="FY34" s="99">
        <f>IF(ISNA(VLOOKUP($A34,'[2]1516 Exp_Rev Access'!$F$7:$GB$306,158,FALSE)),"",VLOOKUP($A34,'[2]1516 Exp_Rev Access'!$F$7:$GB$306,158,FALSE))</f>
        <v>0</v>
      </c>
      <c r="FZ34" s="99">
        <f>IF(ISNA(VLOOKUP($A34,'[2]1516 Exp_Rev Access'!$F$7:$GB$306,159,FALSE)),"",VLOOKUP($A34,'[2]1516 Exp_Rev Access'!$F$7:$GB$306,159,FALSE))</f>
        <v>0</v>
      </c>
      <c r="GA34" s="99">
        <f>IF(ISNA(VLOOKUP($A34,'[2]1516 Exp_Rev Access'!$F$7:$GB$306,160,FALSE)),"",VLOOKUP($A34,'[2]1516 Exp_Rev Access'!$F$7:$GB$306,160,FALSE))</f>
        <v>0</v>
      </c>
      <c r="GB34" s="99">
        <f>IF(ISNA(VLOOKUP($A34,'[2]1516 Exp_Rev Access'!$F$7:$GB$306,161,FALSE)),"",VLOOKUP($A34,'[2]1516 Exp_Rev Access'!$F$7:$GB$306,161,FALSE))</f>
        <v>0</v>
      </c>
      <c r="GC34" s="99">
        <f>IF(ISNA(VLOOKUP($A34,'[2]1516 Exp_Rev Access'!$F$7:$GB$306,162,FALSE)),"",VLOOKUP($A34,'[2]1516 Exp_Rev Access'!$F$7:$GB$306,162,FALSE))</f>
        <v>0</v>
      </c>
      <c r="GD34" s="99">
        <f>IF(ISNA(VLOOKUP($A34,'[2]1516 Exp_Rev Access'!$F$7:$GB$306,163,FALSE)),"",VLOOKUP($A34,'[2]1516 Exp_Rev Access'!$F$7:$GB$306,163,FALSE))</f>
        <v>0</v>
      </c>
      <c r="GE34" s="99">
        <f>IF(ISNA(VLOOKUP($A34,'[2]1516 Exp_Rev Access'!$F$7:$GB$306,164,FALSE)),"",VLOOKUP($A34,'[2]1516 Exp_Rev Access'!$F$7:$GB$306,164,FALSE))</f>
        <v>0</v>
      </c>
      <c r="GF34" s="99">
        <f>IF(ISNA(VLOOKUP($A34,'[2]1516 Exp_Rev Access'!$F$7:$GB$306,165,FALSE)),"",VLOOKUP($A34,'[2]1516 Exp_Rev Access'!$F$7:$GB$306,165,FALSE))</f>
        <v>0</v>
      </c>
      <c r="GG34" s="99">
        <f>IF(ISNA(VLOOKUP($A34,'[2]1516 Exp_Rev Access'!$F$7:$GB$306,166,FALSE)),"",VLOOKUP($A34,'[2]1516 Exp_Rev Access'!$F$7:$GB$306,166,FALSE))</f>
        <v>0</v>
      </c>
      <c r="GH34" s="99">
        <f>IF(ISNA(VLOOKUP($A34,'[2]1516 Exp_Rev Access'!$F$7:$GB$306,167,FALSE)),"",VLOOKUP($A34,'[2]1516 Exp_Rev Access'!$F$7:$GB$306,167,FALSE))</f>
        <v>0</v>
      </c>
      <c r="GI34" s="99">
        <f>IF(ISNA(VLOOKUP($A34,'[2]1516 Exp_Rev Access'!$F$7:$GB$306,168,FALSE)),"",VLOOKUP($A34,'[2]1516 Exp_Rev Access'!$F$7:$GB$306,168,FALSE))</f>
        <v>0</v>
      </c>
      <c r="GJ34" s="99">
        <f>IF(ISNA(VLOOKUP($A34,'[2]1516 Exp_Rev Access'!$F$7:$GB$306,169,FALSE)),"",VLOOKUP($A34,'[2]1516 Exp_Rev Access'!$F$7:$GB$306,169,FALSE))</f>
        <v>7245.41</v>
      </c>
      <c r="GK34" s="99">
        <f>IF(ISNA(VLOOKUP($A34,'[2]1516 Exp_Rev Access'!$F$7:$GB$306,170,FALSE)),"",VLOOKUP($A34,'[2]1516 Exp_Rev Access'!$F$7:$GB$306,170,FALSE))</f>
        <v>0</v>
      </c>
      <c r="GL34" s="99">
        <f>IF(ISNA(VLOOKUP($A34,'[2]1516 Exp_Rev Access'!$F$7:$GB$306,171,FALSE)),"",VLOOKUP($A34,'[2]1516 Exp_Rev Access'!$F$7:$GB$306,171,FALSE))</f>
        <v>0</v>
      </c>
      <c r="GM34" s="99">
        <f>IF(ISNA(VLOOKUP($A34,'[2]1516 Exp_Rev Access'!$F$7:$GB$306,172,FALSE)),"",VLOOKUP($A34,'[2]1516 Exp_Rev Access'!$F$7:$GB$306,172,FALSE))</f>
        <v>0</v>
      </c>
      <c r="GN34" s="99">
        <f>IF(ISNA(VLOOKUP($A34,'[2]1516 Exp_Rev Access'!$F$7:$GB$306,173,FALSE)),"",VLOOKUP($A34,'[2]1516 Exp_Rev Access'!$F$7:$GB$306,173,FALSE))</f>
        <v>0</v>
      </c>
      <c r="GO34" s="99">
        <f>IF(ISNA(VLOOKUP($A34,'[2]1516 Exp_Rev Access'!$F$7:$GB$306,174,FALSE)),"",VLOOKUP($A34,'[2]1516 Exp_Rev Access'!$F$7:$GB$306,174,FALSE))</f>
        <v>0</v>
      </c>
      <c r="GP34" s="99">
        <f>IF(ISNA(VLOOKUP($A34,'[2]1516 Exp_Rev Access'!$F$7:$GB$306,175,FALSE)),"",VLOOKUP($A34,'[2]1516 Exp_Rev Access'!$F$7:$GB$306,175,FALSE))</f>
        <v>1871.6</v>
      </c>
      <c r="GQ34" s="99">
        <f>IF(ISNA(VLOOKUP($A34,'[2]1516 Exp_Rev Access'!$F$7:$GB$306,176,FALSE)),"",VLOOKUP($A34,'[2]1516 Exp_Rev Access'!$F$7:$GB$306,176,FALSE))</f>
        <v>0</v>
      </c>
      <c r="GR34" s="99">
        <f>IF(ISNA(VLOOKUP($A34,'[2]1516 Exp_Rev Access'!$F$7:$GB$306,177,FALSE)),"",VLOOKUP($A34,'[2]1516 Exp_Rev Access'!$F$7:$GB$306,177,FALSE))</f>
        <v>0</v>
      </c>
      <c r="GS34" s="99">
        <f>IF(ISNA(VLOOKUP($A34,'[2]1516 Exp_Rev Access'!$F$7:$GB$306,178,FALSE)),"",VLOOKUP($A34,'[2]1516 Exp_Rev Access'!$F$7:$GB$306,178,FALSE))</f>
        <v>0</v>
      </c>
      <c r="GT34" s="101">
        <f t="shared" si="67"/>
        <v>9117.01</v>
      </c>
      <c r="GU34" s="72">
        <f t="shared" si="68"/>
        <v>5.0345931816630577E-5</v>
      </c>
      <c r="GV34" s="84">
        <f t="shared" si="69"/>
        <v>0.59248570126977795</v>
      </c>
    </row>
    <row r="35" spans="1:206" customFormat="1" ht="12" customHeight="1" x14ac:dyDescent="0.2">
      <c r="A35" s="96" t="s">
        <v>220</v>
      </c>
      <c r="B35" s="69" t="s">
        <v>221</v>
      </c>
      <c r="C35" s="80">
        <f>IF(ISNA(VLOOKUP($A35,'[2]1516 enrollment_Rev_Exp by size'!$A$6:$G$320,3,FALSE)),"",VLOOKUP($A35,'[2]1516 enrollment_Rev_Exp by size'!$A$6:$G$320,3,FALSE))</f>
        <v>14918.66</v>
      </c>
      <c r="D35" s="97">
        <v>165329809.88999999</v>
      </c>
      <c r="E35" s="80">
        <f t="shared" si="47"/>
        <v>165329809.88999999</v>
      </c>
      <c r="F35" s="80">
        <f t="shared" si="48"/>
        <v>0</v>
      </c>
      <c r="G35" s="98">
        <f>IF(ISNA(VLOOKUP($A35,'[2]1516 Exp_Rev Access'!$F$7:$FS$306,2,FALSE)),"",VLOOKUP($A35,'[2]1516 Exp_Rev Access'!$F$7:$FS$306,2,FALSE))</f>
        <v>32832621.82</v>
      </c>
      <c r="H35" s="98">
        <f>IF(ISNA(VLOOKUP($A35,'[2]1516 Exp_Rev Access'!$F$7:$FS$306,3,FALSE)),"",VLOOKUP($A35,'[2]1516 Exp_Rev Access'!$F$7:$FS$306,3,FALSE))</f>
        <v>0</v>
      </c>
      <c r="I35" s="98">
        <f>IF(ISNA(VLOOKUP($A35,'[2]1516 Exp_Rev Access'!$F$7:$FS$306,4,FALSE)),"",VLOOKUP($A35,'[2]1516 Exp_Rev Access'!$F$7:$FS$306,4,FALSE))</f>
        <v>3448.6</v>
      </c>
      <c r="J35" s="98">
        <f>IF(ISNA(VLOOKUP($A35,'[2]1516 Exp_Rev Access'!$F$7:$FS$306,5,FALSE)),"",VLOOKUP($A35,'[2]1516 Exp_Rev Access'!$F$7:$FS$306,5,FALSE))</f>
        <v>3881.03</v>
      </c>
      <c r="K35" s="98">
        <f>IF(ISNA(VLOOKUP($A35,'[2]1516 Exp_Rev Access'!$F$7:$FS$306,6,FALSE)),"",VLOOKUP($A35,'[2]1516 Exp_Rev Access'!$F$7:$FS$306,6,FALSE))</f>
        <v>0</v>
      </c>
      <c r="L35" s="98">
        <f>IF(ISNA(VLOOKUP($A35,'[2]1516 Exp_Rev Access'!$F$7:$FS$306,7,FALSE)),"",VLOOKUP($A35,'[2]1516 Exp_Rev Access'!$F$7:$FS$306,7,FALSE))</f>
        <v>0</v>
      </c>
      <c r="M35" s="90">
        <f t="shared" si="49"/>
        <v>32839951.450000003</v>
      </c>
      <c r="N35" s="72">
        <f t="shared" si="50"/>
        <v>0.19863297170576577</v>
      </c>
      <c r="O35" s="73">
        <f t="shared" si="51"/>
        <v>2201.2668329461226</v>
      </c>
      <c r="P35" s="99">
        <f>IF(ISNA(VLOOKUP($A35,'[2]1516 Exp_Rev Access'!$F$7:$FS$306,8,FALSE)),"",VLOOKUP($A35,'[2]1516 Exp_Rev Access'!$F$7:$FS$306,8,FALSE))</f>
        <v>607941.21</v>
      </c>
      <c r="Q35" s="99">
        <f>IF(ISNA(VLOOKUP($A35,'[2]1516 Exp_Rev Access'!$F$7:$FS$306,9,FALSE)),"",VLOOKUP($A35,'[2]1516 Exp_Rev Access'!$F$7:$FS$306,9,FALSE))</f>
        <v>0</v>
      </c>
      <c r="R35" s="99">
        <f>IF(ISNA(VLOOKUP($A35,'[2]1516 Exp_Rev Access'!$F$7:$FS$306,10,FALSE)),"",VLOOKUP($A35,'[2]1516 Exp_Rev Access'!$F$7:$FS$306,10,FALSE))</f>
        <v>0</v>
      </c>
      <c r="S35" s="99">
        <f>IF(ISNA(VLOOKUP($A35,'[2]1516 Exp_Rev Access'!$F$7:$FS$306,11,FALSE)),"",VLOOKUP($A35,'[2]1516 Exp_Rev Access'!$F$7:$FS$306,11,FALSE))</f>
        <v>0</v>
      </c>
      <c r="T35" s="99">
        <f>IF(ISNA(VLOOKUP($A35,'[2]1516 Exp_Rev Access'!$F$7:$FS$306,12,FALSE)),"",VLOOKUP($A35,'[2]1516 Exp_Rev Access'!$F$7:$FS$306,12,FALSE))</f>
        <v>1160</v>
      </c>
      <c r="U35" s="99">
        <f>IF(ISNA(VLOOKUP($A35,'[2]1516 Exp_Rev Access'!$F$7:$FS$306,13,FALSE)),"",VLOOKUP($A35,'[2]1516 Exp_Rev Access'!$F$7:$FS$306,13,FALSE))</f>
        <v>40771</v>
      </c>
      <c r="V35" s="99">
        <f>IF(ISNA(VLOOKUP($A35,'[2]1516 Exp_Rev Access'!$F$7:$FS$306,14,FALSE)),"",VLOOKUP($A35,'[2]1516 Exp_Rev Access'!$F$7:$FS$306,14,FALSE))</f>
        <v>0</v>
      </c>
      <c r="W35" s="99">
        <f>IF(ISNA(VLOOKUP($A35,'[2]1516 Exp_Rev Access'!$F$7:$FS$306,15,FALSE)),"",VLOOKUP($A35,'[2]1516 Exp_Rev Access'!$F$7:$FS$306,15,FALSE))</f>
        <v>5073</v>
      </c>
      <c r="X35" s="99">
        <f>IF(ISNA(VLOOKUP($A35,'[2]1516 Exp_Rev Access'!$F$7:$FS$306,16,FALSE)),"",VLOOKUP($A35,'[2]1516 Exp_Rev Access'!$F$7:$FS$306,16,FALSE))</f>
        <v>121329.3</v>
      </c>
      <c r="Y35" s="99">
        <f>IF(ISNA(VLOOKUP($A35,'[2]1516 Exp_Rev Access'!$F$7:$FS$306,17,FALSE)),"",VLOOKUP($A35,'[2]1516 Exp_Rev Access'!$F$7:$FS$306,17,FALSE))</f>
        <v>7124.55</v>
      </c>
      <c r="Z35" s="99">
        <f>IF(ISNA(VLOOKUP($A35,'[2]1516 Exp_Rev Access'!$F$7:$FS$306,18,FALSE)),"",VLOOKUP($A35,'[2]1516 Exp_Rev Access'!$F$7:$FS$306,18,FALSE))</f>
        <v>0</v>
      </c>
      <c r="AA35" s="99">
        <f>IF(ISNA(VLOOKUP($A35,'[2]1516 Exp_Rev Access'!$F$7:$FS$306,19,FALSE)),"",VLOOKUP($A35,'[2]1516 Exp_Rev Access'!$F$7:$FS$306,19,FALSE))</f>
        <v>0</v>
      </c>
      <c r="AB35" s="99">
        <f>IF(ISNA(VLOOKUP($A35,'[2]1516 Exp_Rev Access'!$F$7:$FS$306,20,FALSE)),"",VLOOKUP($A35,'[2]1516 Exp_Rev Access'!$F$7:$FS$306,20,FALSE))</f>
        <v>67717.53</v>
      </c>
      <c r="AC35" s="99">
        <f>IF(ISNA(VLOOKUP($A35,'[2]1516 Exp_Rev Access'!$F$7:$FS$306,21,FALSE)),"",VLOOKUP($A35,'[2]1516 Exp_Rev Access'!$F$7:$FS$306,21,FALSE))</f>
        <v>1836524.01</v>
      </c>
      <c r="AD35" s="99">
        <f>IF(ISNA(VLOOKUP($A35,'[2]1516 Exp_Rev Access'!$F$7:$FS$306,22,FALSE)),"",VLOOKUP($A35,'[2]1516 Exp_Rev Access'!$F$7:$FS$306,22,FALSE))</f>
        <v>161946.73000000001</v>
      </c>
      <c r="AE35" s="99">
        <f>IF(ISNA(VLOOKUP($A35,'[2]1516 Exp_Rev Access'!$F$7:$FS$306,23,FALSE)),"",VLOOKUP($A35,'[2]1516 Exp_Rev Access'!$F$7:$FS$306,23,FALSE))</f>
        <v>0</v>
      </c>
      <c r="AF35" s="99">
        <f>IF(ISNA(VLOOKUP($A35,'[2]1516 Exp_Rev Access'!$F$7:$FS$306,24,FALSE)),"",VLOOKUP($A35,'[2]1516 Exp_Rev Access'!$F$7:$FS$306,24,FALSE))</f>
        <v>175661.32</v>
      </c>
      <c r="AG35" s="99">
        <f>IF(ISNA(VLOOKUP($A35,'[2]1516 Exp_Rev Access'!$F$7:$FS$306,25,FALSE)),"",VLOOKUP($A35,'[2]1516 Exp_Rev Access'!$F$7:$FS$306,25,FALSE))</f>
        <v>36730.68</v>
      </c>
      <c r="AH35" s="99">
        <f>IF(ISNA(VLOOKUP($A35,'[2]1516 Exp_Rev Access'!$F$7:$FS$306,26,FALSE)),"",VLOOKUP($A35,'[2]1516 Exp_Rev Access'!$F$7:$FS$306,26,FALSE))</f>
        <v>499141.85</v>
      </c>
      <c r="AI35" s="99">
        <f>IF(ISNA(VLOOKUP($A35,'[2]1516 Exp_Rev Access'!$F$7:$FS$306,27,FALSE)),"",VLOOKUP($A35,'[2]1516 Exp_Rev Access'!$F$7:$FS$306,27,FALSE))</f>
        <v>20700</v>
      </c>
      <c r="AJ35" s="99">
        <f>IF(ISNA(VLOOKUP($A35,'[2]1516 Exp_Rev Access'!$F$7:$FS$306,28,FALSE)),"",VLOOKUP($A35,'[2]1516 Exp_Rev Access'!$F$7:$FS$306,28,FALSE))</f>
        <v>269794.55</v>
      </c>
      <c r="AK35" s="99">
        <f>IF(ISNA(VLOOKUP($A35,'[2]1516 Exp_Rev Access'!$F$7:$FS$306,29,FALSE)),"",VLOOKUP($A35,'[2]1516 Exp_Rev Access'!$F$7:$FS$306,29,FALSE))</f>
        <v>311153.82</v>
      </c>
      <c r="AL35" s="100">
        <f t="shared" si="52"/>
        <v>4162769.55</v>
      </c>
      <c r="AM35" s="72">
        <f t="shared" si="53"/>
        <v>2.5178578217501392E-2</v>
      </c>
      <c r="AN35" s="94">
        <f t="shared" si="54"/>
        <v>279.03106244126479</v>
      </c>
      <c r="AO35" s="99">
        <f>IF(ISNA(VLOOKUP($A35,'[2]1516 Exp_Rev Access'!$F$7:$GB$306,30,FALSE)),"",VLOOKUP($A35,'[2]1516 Exp_Rev Access'!$F$7:$FS$306,30,FALSE))</f>
        <v>89307606.5</v>
      </c>
      <c r="AP35" s="99">
        <f>IF(ISNA(VLOOKUP($A35,'[2]1516 Exp_Rev Access'!$F$7:$GB$306,31,FALSE)),"",VLOOKUP($A35,'[2]1516 Exp_Rev Access'!$F$7:$FS$306,31,FALSE))</f>
        <v>2291171.75</v>
      </c>
      <c r="AQ35" s="99">
        <f>IF(ISNA(VLOOKUP($A35,'[2]1516 Exp_Rev Access'!$F$7:$GB$306,32,FALSE)),"",VLOOKUP($A35,'[2]1516 Exp_Rev Access'!$F$7:$FS$306,32,FALSE))</f>
        <v>3669150</v>
      </c>
      <c r="AR35" s="99">
        <f>IF(ISNA(VLOOKUP($A35,'[2]1516 Exp_Rev Access'!$F$7:$GB$306,33,FALSE)),"",VLOOKUP($A35,'[2]1516 Exp_Rev Access'!$F$7:$FS$306,33,FALSE))</f>
        <v>0</v>
      </c>
      <c r="AS35" s="99">
        <f>IF(ISNA(VLOOKUP($A35,'[2]1516 Exp_Rev Access'!$F$7:$GB$306,34,FALSE)),"",VLOOKUP($A35,'[2]1516 Exp_Rev Access'!$F$7:$FS$306,34,FALSE))</f>
        <v>0</v>
      </c>
      <c r="AT35" s="101">
        <f t="shared" si="55"/>
        <v>95267928.25</v>
      </c>
      <c r="AU35" s="72">
        <f t="shared" si="56"/>
        <v>0.57622958807843105</v>
      </c>
      <c r="AV35" s="94">
        <f t="shared" si="57"/>
        <v>6385.8234084026317</v>
      </c>
      <c r="AW35" s="99">
        <f>IF(ISNA(VLOOKUP($A35,'[2]1516 Exp_Rev Access'!$F$7:$GB$306,35,FALSE)),"",VLOOKUP($A35,'[2]1516 Exp_Rev Access'!$F$7:$GB$306,35,FALSE))</f>
        <v>5692.94</v>
      </c>
      <c r="AX35" s="99">
        <f>IF(ISNA(VLOOKUP($A35,'[2]1516 Exp_Rev Access'!$F$7:$GB$306,36,FALSE)),"",VLOOKUP($A35,'[2]1516 Exp_Rev Access'!$F$7:$GB$306,36,FALSE))</f>
        <v>10678636.689999999</v>
      </c>
      <c r="AY35" s="99">
        <f>IF(ISNA(VLOOKUP($A35,'[2]1516 Exp_Rev Access'!$F$7:$GB$306,37,FALSE)),"",VLOOKUP($A35,'[2]1516 Exp_Rev Access'!$F$7:$GB$306,37,FALSE))</f>
        <v>647773.17000000004</v>
      </c>
      <c r="AZ35" s="99">
        <f>IF(ISNA(VLOOKUP($A35,'[2]1516 Exp_Rev Access'!$F$7:$GB$306,38,FALSE)),"",VLOOKUP($A35,'[2]1516 Exp_Rev Access'!$F$7:$GB$306,38,FALSE))</f>
        <v>0</v>
      </c>
      <c r="BA35" s="99">
        <f>IF(ISNA(VLOOKUP($A35,'[2]1516 Exp_Rev Access'!$F$7:$GB$306,39,FALSE)),"",VLOOKUP($A35,'[2]1516 Exp_Rev Access'!$F$7:$GB$306,39,FALSE))</f>
        <v>0</v>
      </c>
      <c r="BB35" s="99">
        <f>IF(ISNA(VLOOKUP($A35,'[2]1516 Exp_Rev Access'!$F$7:$GB$306,40,FALSE)),"",VLOOKUP($A35,'[2]1516 Exp_Rev Access'!$F$7:$GB$306,40,FALSE))</f>
        <v>3046989.94</v>
      </c>
      <c r="BC35" s="99">
        <f>IF(ISNA(VLOOKUP($A35,'[2]1516 Exp_Rev Access'!$F$7:$GB$306,41,FALSE)),"",VLOOKUP($A35,'[2]1516 Exp_Rev Access'!$F$7:$GB$306,41,FALSE))</f>
        <v>0</v>
      </c>
      <c r="BD35" s="99">
        <f>IF(ISNA(VLOOKUP($A35,'[2]1516 Exp_Rev Access'!$F$7:$GB$306,42,FALSE)),"",VLOOKUP($A35,'[2]1516 Exp_Rev Access'!$F$7:$GB$306,42,FALSE))</f>
        <v>760085.42</v>
      </c>
      <c r="BE35" s="99">
        <f>IF(ISNA(VLOOKUP($A35,'[2]1516 Exp_Rev Access'!$F$7:$GB$306,43,FALSE)),"",VLOOKUP($A35,'[2]1516 Exp_Rev Access'!$F$7:$GB$306,43,FALSE))</f>
        <v>0</v>
      </c>
      <c r="BF35" s="99">
        <f>IF(ISNA(VLOOKUP($A35,'[2]1516 Exp_Rev Access'!$F$7:$GB$306,44,FALSE)),"",VLOOKUP($A35,'[2]1516 Exp_Rev Access'!$F$7:$GB$306,44,FALSE))</f>
        <v>751792.62</v>
      </c>
      <c r="BG35" s="99">
        <f>IF(ISNA(VLOOKUP($A35,'[2]1516 Exp_Rev Access'!$F$7:$GB$306,45,FALSE)),"",VLOOKUP($A35,'[2]1516 Exp_Rev Access'!$F$7:$GB$306,45,FALSE))</f>
        <v>146927.26999999999</v>
      </c>
      <c r="BH35" s="99">
        <f>IF(ISNA(VLOOKUP($A35,'[2]1516 Exp_Rev Access'!$F$7:$GB$306,46,FALSE)),"",VLOOKUP($A35,'[2]1516 Exp_Rev Access'!$F$7:$GB$306,46,FALSE))</f>
        <v>0</v>
      </c>
      <c r="BI35" s="99">
        <f>IF(ISNA(VLOOKUP($A35,'[2]1516 Exp_Rev Access'!$F$7:$GB$306,47,FALSE)),"",VLOOKUP($A35,'[2]1516 Exp_Rev Access'!$F$7:$GB$306,47,FALSE))</f>
        <v>94241.64</v>
      </c>
      <c r="BJ35" s="99">
        <f>IF(ISNA(VLOOKUP($A35,'[2]1516 Exp_Rev Access'!$F$7:$GB$306,48,FALSE)),"",VLOOKUP($A35,'[2]1516 Exp_Rev Access'!$F$7:$GB$306,48,FALSE))</f>
        <v>5212519.8099999996</v>
      </c>
      <c r="BK35" s="99">
        <f>IF(ISNA(VLOOKUP($A35,'[2]1516 Exp_Rev Access'!$F$7:$GB$306,49,FALSE)),"",VLOOKUP($A35,'[2]1516 Exp_Rev Access'!$F$7:$GB$306,49,FALSE))</f>
        <v>7294.26</v>
      </c>
      <c r="BL35" s="99">
        <f>IF(ISNA(VLOOKUP($A35,'[2]1516 Exp_Rev Access'!$F$7:$GB$306,50,FALSE)),"",VLOOKUP($A35,'[2]1516 Exp_Rev Access'!$F$7:$GB$306,50,FALSE))</f>
        <v>0</v>
      </c>
      <c r="BM35" s="99">
        <f>IF(ISNA(VLOOKUP($A35,'[2]1516 Exp_Rev Access'!$F$7:$GB$306,51,FALSE)),"",VLOOKUP($A35,'[2]1516 Exp_Rev Access'!$F$7:$GB$306,51,FALSE))</f>
        <v>0</v>
      </c>
      <c r="BN35" s="99">
        <f>IF(ISNA(VLOOKUP($A35,'[2]1516 Exp_Rev Access'!$F$7:$GB$306,52,FALSE)),"",VLOOKUP($A35,'[2]1516 Exp_Rev Access'!$F$7:$GB$306,52,FALSE))</f>
        <v>0</v>
      </c>
      <c r="BO35" s="99">
        <f>IF(ISNA(VLOOKUP($A35,'[2]1516 Exp_Rev Access'!$F$7:$GB$306,53,FALSE)),"",VLOOKUP($A35,'[2]1516 Exp_Rev Access'!$F$7:$GB$306,53,FALSE))</f>
        <v>0</v>
      </c>
      <c r="BP35" s="99">
        <f>IF(ISNA(VLOOKUP($A35,'[2]1516 Exp_Rev Access'!$F$7:$GB$306,54,FALSE)),"",VLOOKUP($A35,'[2]1516 Exp_Rev Access'!$F$7:$GB$306,54,FALSE))</f>
        <v>0</v>
      </c>
      <c r="BQ35" s="99">
        <f>IF(ISNA(VLOOKUP($A35,'[2]1516 Exp_Rev Access'!$F$7:$GB$306,55,FALSE)),"",VLOOKUP($A35,'[2]1516 Exp_Rev Access'!$F$7:$GB$306,55,FALSE))</f>
        <v>0</v>
      </c>
      <c r="BR35" s="99">
        <f>IF(ISNA(VLOOKUP($A35,'[2]1516 Exp_Rev Access'!$F$7:$GB$306,56,FALSE)),"",VLOOKUP($A35,'[2]1516 Exp_Rev Access'!$F$7:$GB$306,56,FALSE))</f>
        <v>18332.52</v>
      </c>
      <c r="BS35" s="99">
        <f>IF(ISNA(VLOOKUP($A35,'[2]1516 Exp_Rev Access'!$F$7:$GB$306,57,FALSE)),"",VLOOKUP($A35,'[2]1516 Exp_Rev Access'!$F$7:$GB$306,57,FALSE))</f>
        <v>0</v>
      </c>
      <c r="BT35" s="99">
        <f>IF(ISNA(VLOOKUP($A35,'[2]1516 Exp_Rev Access'!$F$7:$GB$306,58,FALSE)),"",VLOOKUP($A35,'[2]1516 Exp_Rev Access'!$F$7:$GB$306,58,FALSE))</f>
        <v>0</v>
      </c>
      <c r="BU35" s="102">
        <f t="shared" si="58"/>
        <v>21370286.279999997</v>
      </c>
      <c r="BV35" s="72">
        <f t="shared" si="59"/>
        <v>0.12925851843789354</v>
      </c>
      <c r="BW35" s="94">
        <f t="shared" si="60"/>
        <v>1432.4534696815933</v>
      </c>
      <c r="BX35" s="99">
        <f>IF(ISNA(VLOOKUP($A35,'[2]1516 Exp_Rev Access'!$F$7:$GB$306,59,FALSE)),"",VLOOKUP($A35,'[2]1516 Exp_Rev Access'!$F$7:$GB$306,59,FALSE))</f>
        <v>0</v>
      </c>
      <c r="BY35" s="99">
        <f>IF(ISNA(VLOOKUP($A35,'[2]1516 Exp_Rev Access'!$F$7:$GB$306,60,FALSE)),"",VLOOKUP($A35,'[2]1516 Exp_Rev Access'!$F$7:$GB$306,60,FALSE))</f>
        <v>168307.89</v>
      </c>
      <c r="BZ35" s="99">
        <f>IF(ISNA(VLOOKUP($A35,'[2]1516 Exp_Rev Access'!$F$7:$GB$306,61,FALSE)),"",VLOOKUP($A35,'[2]1516 Exp_Rev Access'!$F$7:$GB$306,61,FALSE))</f>
        <v>84356.19</v>
      </c>
      <c r="CA35" s="99">
        <f>IF(ISNA(VLOOKUP($A35,'[2]1516 Exp_Rev Access'!$F$7:$GB$306,62,FALSE)),"",VLOOKUP($A35,'[2]1516 Exp_Rev Access'!$F$7:$GB$306,62,FALSE))</f>
        <v>0</v>
      </c>
      <c r="CB35" s="99">
        <f>IF(ISNA(VLOOKUP($A35,'[2]1516 Exp_Rev Access'!$F$7:$GB$306,63,FALSE)),"",VLOOKUP($A35,'[2]1516 Exp_Rev Access'!$F$7:$GB$306,63,FALSE))</f>
        <v>214.89</v>
      </c>
      <c r="CC35" s="99">
        <f>IF(ISNA(VLOOKUP($A35,'[2]1516 Exp_Rev Access'!$F$7:$GB$306,64,FALSE)),"",VLOOKUP($A35,'[2]1516 Exp_Rev Access'!$F$7:$GB$306,64,FALSE))</f>
        <v>0</v>
      </c>
      <c r="CD35" s="101">
        <f t="shared" si="61"/>
        <v>252878.97000000003</v>
      </c>
      <c r="CE35" s="72">
        <f t="shared" si="70"/>
        <v>1.5295424955018683E-3</v>
      </c>
      <c r="CF35" s="103">
        <f t="shared" si="71"/>
        <v>16.950514992633387</v>
      </c>
      <c r="CG35" s="99">
        <f>IF(ISNA(VLOOKUP($A35,'[2]1516 Exp_Rev Access'!$F$7:$GB$306,65,FALSE)),"",VLOOKUP($A35,'[2]1516 Exp_Rev Access'!$F$7:$GB$306,65,FALSE))</f>
        <v>2600.4</v>
      </c>
      <c r="CH35" s="99">
        <f>IF(ISNA(VLOOKUP($A35,'[2]1516 Exp_Rev Access'!$F$7:$GB$306,66,FALSE)),"",VLOOKUP($A35,'[2]1516 Exp_Rev Access'!$F$7:$GB$306,66,FALSE))</f>
        <v>0</v>
      </c>
      <c r="CI35" s="99">
        <f>IF(ISNA(VLOOKUP($A35,'[2]1516 Exp_Rev Access'!$F$7:$GB$306,67,FALSE)),"",VLOOKUP($A35,'[2]1516 Exp_Rev Access'!$F$7:$GB$306,67,FALSE))</f>
        <v>0</v>
      </c>
      <c r="CJ35" s="99">
        <f>IF(ISNA(VLOOKUP($A35,'[2]1516 Exp_Rev Access'!$F$7:$GB$306,68,FALSE)),"",VLOOKUP($A35,'[2]1516 Exp_Rev Access'!$F$7:$GB$306,68,FALSE))</f>
        <v>0</v>
      </c>
      <c r="CK35" s="99">
        <f>IF(ISNA(VLOOKUP($A35,'[2]1516 Exp_Rev Access'!$F$7:$GB$306,69,FALSE)),"",VLOOKUP($A35,'[2]1516 Exp_Rev Access'!$F$7:$GB$306,69,FALSE))</f>
        <v>0</v>
      </c>
      <c r="CL35" s="99">
        <f>IF(ISNA(VLOOKUP($A35,'[2]1516 Exp_Rev Access'!$F$7:$GB$306,70,FALSE)),"",VLOOKUP($A35,'[2]1516 Exp_Rev Access'!$F$7:$GB$306,70,FALSE))</f>
        <v>0</v>
      </c>
      <c r="CM35" s="99">
        <f>IF(ISNA(VLOOKUP($A35,'[2]1516 Exp_Rev Access'!$F$7:$GB$306,71,FALSE)),"",VLOOKUP($A35,'[2]1516 Exp_Rev Access'!$F$7:$GB$306,71,FALSE))</f>
        <v>0</v>
      </c>
      <c r="CN35" s="99">
        <f>IF(ISNA(VLOOKUP($A35,'[2]1516 Exp_Rev Access'!$F$7:$GB$306,72,FALSE)),"",VLOOKUP($A35,'[2]1516 Exp_Rev Access'!$F$7:$GB$306,72,FALSE))</f>
        <v>0</v>
      </c>
      <c r="CO35" s="99">
        <f>IF(ISNA(VLOOKUP($A35,'[2]1516 Exp_Rev Access'!$F$7:$GB$306,73,FALSE)),"",VLOOKUP($A35,'[2]1516 Exp_Rev Access'!$F$7:$GB$306,73,FALSE))</f>
        <v>0</v>
      </c>
      <c r="CP35" s="99">
        <f>IF(ISNA(VLOOKUP($A35,'[2]1516 Exp_Rev Access'!$F$7:$GB$306,74,FALSE)),"",VLOOKUP($A35,'[2]1516 Exp_Rev Access'!$F$7:$GB$306,74,FALSE))</f>
        <v>2816345</v>
      </c>
      <c r="CQ35" s="99">
        <f>IF(ISNA(VLOOKUP($A35,'[2]1516 Exp_Rev Access'!$F$7:$GB$306,75,FALSE)),"",VLOOKUP($A35,'[2]1516 Exp_Rev Access'!$F$7:$GB$306,75,FALSE))</f>
        <v>0</v>
      </c>
      <c r="CR35" s="99">
        <f>IF(ISNA(VLOOKUP($A35,'[2]1516 Exp_Rev Access'!$F$7:$GB$306,76,FALSE)),"",VLOOKUP($A35,'[2]1516 Exp_Rev Access'!$F$7:$GB$306,76,FALSE))</f>
        <v>84019.93</v>
      </c>
      <c r="CS35" s="99">
        <f>IF(ISNA(VLOOKUP($A35,'[2]1516 Exp_Rev Access'!$F$7:$GB$306,77,FALSE)),"",VLOOKUP($A35,'[2]1516 Exp_Rev Access'!$F$7:$GB$306,77,FALSE))</f>
        <v>0</v>
      </c>
      <c r="CT35" s="99">
        <f>IF(ISNA(VLOOKUP($A35,'[2]1516 Exp_Rev Access'!$F$7:$GB$306,78,FALSE)),"",VLOOKUP($A35,'[2]1516 Exp_Rev Access'!$F$7:$GB$306,78,FALSE))</f>
        <v>2722058.41</v>
      </c>
      <c r="CU35" s="99">
        <f>IF(ISNA(VLOOKUP($A35,'[2]1516 Exp_Rev Access'!$F$7:$GB$306,79,FALSE)),"",VLOOKUP($A35,'[2]1516 Exp_Rev Access'!$F$7:$GB$306,79,FALSE))</f>
        <v>491196</v>
      </c>
      <c r="CV35" s="99">
        <f>IF(ISNA(VLOOKUP($A35,'[2]1516 Exp_Rev Access'!$F$7:$GB$306,80,FALSE)),"",VLOOKUP($A35,'[2]1516 Exp_Rev Access'!$F$7:$GB$306,80,FALSE))</f>
        <v>0</v>
      </c>
      <c r="CW35" s="99">
        <f>IF(ISNA(VLOOKUP($A35,'[2]1516 Exp_Rev Access'!$F$7:$GB$306,81,FALSE)),"",VLOOKUP($A35,'[2]1516 Exp_Rev Access'!$F$7:$GB$306,81,FALSE))</f>
        <v>0</v>
      </c>
      <c r="CX35" s="99">
        <f>IF(ISNA(VLOOKUP($A35,'[2]1516 Exp_Rev Access'!$F$7:$GB$306,82,FALSE)),"",VLOOKUP($A35,'[2]1516 Exp_Rev Access'!$F$7:$GB$306,82,FALSE))</f>
        <v>0</v>
      </c>
      <c r="CY35" s="99">
        <f>IF(ISNA(VLOOKUP($A35,'[2]1516 Exp_Rev Access'!$F$7:$GB$306,83,FALSE)),"",VLOOKUP($A35,'[2]1516 Exp_Rev Access'!$F$7:$GB$306,83,FALSE))</f>
        <v>0</v>
      </c>
      <c r="CZ35" s="99">
        <f>IF(ISNA(VLOOKUP($A35,'[2]1516 Exp_Rev Access'!$F$7:$GB$306,84,FALSE)),"",VLOOKUP($A35,'[2]1516 Exp_Rev Access'!$F$7:$GB$306,84,FALSE))</f>
        <v>0</v>
      </c>
      <c r="DA35" s="99">
        <f>IF(ISNA(VLOOKUP($A35,'[2]1516 Exp_Rev Access'!$F$7:$GB$306,85,FALSE)),"",VLOOKUP($A35,'[2]1516 Exp_Rev Access'!$F$7:$GB$306,85,FALSE))</f>
        <v>99322.16</v>
      </c>
      <c r="DB35" s="99">
        <f>IF(ISNA(VLOOKUP($A35,'[2]1516 Exp_Rev Access'!$F$7:$GB$306,86,FALSE)),"",VLOOKUP($A35,'[2]1516 Exp_Rev Access'!$F$7:$GB$306,86,FALSE))</f>
        <v>0</v>
      </c>
      <c r="DC35" s="99">
        <f>IF(ISNA(VLOOKUP($A35,'[2]1516 Exp_Rev Access'!$F$7:$GB$306,87,FALSE)),"",VLOOKUP($A35,'[2]1516 Exp_Rev Access'!$F$7:$GB$306,87,FALSE))</f>
        <v>0</v>
      </c>
      <c r="DD35" s="99">
        <f>IF(ISNA(VLOOKUP($A35,'[2]1516 Exp_Rev Access'!$F$7:$GB$306,88,FALSE)),"",VLOOKUP($A35,'[2]1516 Exp_Rev Access'!$F$7:$GB$306,88,FALSE))</f>
        <v>0</v>
      </c>
      <c r="DE35" s="99">
        <f>IF(ISNA(VLOOKUP($A35,'[2]1516 Exp_Rev Access'!$F$7:$GB$306,89,FALSE)),"",VLOOKUP($A35,'[2]1516 Exp_Rev Access'!$F$7:$GB$306,89,FALSE))</f>
        <v>0</v>
      </c>
      <c r="DF35" s="99">
        <f>IF(ISNA(VLOOKUP($A35,'[2]1516 Exp_Rev Access'!$F$7:$GB$306,90,FALSE)),"",VLOOKUP($A35,'[2]1516 Exp_Rev Access'!$F$7:$GB$306,90,FALSE))</f>
        <v>3183.56</v>
      </c>
      <c r="DG35" s="99">
        <f>IF(ISNA(VLOOKUP($A35,'[2]1516 Exp_Rev Access'!$F$7:$GB$306,91,FALSE)),"",VLOOKUP($A35,'[2]1516 Exp_Rev Access'!$F$7:$GB$306,91,FALSE))</f>
        <v>9980.41</v>
      </c>
      <c r="DH35" s="99">
        <f>IF(ISNA(VLOOKUP($A35,'[2]1516 Exp_Rev Access'!$F$7:$GB$306,92,FALSE)),"",VLOOKUP($A35,'[2]1516 Exp_Rev Access'!$F$7:$GB$306,92,FALSE))</f>
        <v>3233314.67</v>
      </c>
      <c r="DI35" s="99">
        <f>IF(ISNA(VLOOKUP($A35,'[2]1516 Exp_Rev Access'!$F$7:$GB$306,93,FALSE)),"",VLOOKUP($A35,'[2]1516 Exp_Rev Access'!$F$7:$GB$306,93,FALSE))</f>
        <v>0</v>
      </c>
      <c r="DJ35" s="99">
        <f>IF(ISNA(VLOOKUP($A35,'[2]1516 Exp_Rev Access'!$F$7:$GB$306,94,FALSE)),"",VLOOKUP($A35,'[2]1516 Exp_Rev Access'!$F$7:$GB$306,94,FALSE))</f>
        <v>764676.74</v>
      </c>
      <c r="DK35" s="99">
        <f>IF(ISNA(VLOOKUP($A35,'[2]1516 Exp_Rev Access'!$F$7:$GB$306,95,FALSE)),"",VLOOKUP($A35,'[2]1516 Exp_Rev Access'!$F$7:$GB$306,95,FALSE))</f>
        <v>0</v>
      </c>
      <c r="DL35" s="99">
        <f>IF(ISNA(VLOOKUP($A35,'[2]1516 Exp_Rev Access'!$F$7:$GB$306,96,FALSE)),"",VLOOKUP($A35,'[2]1516 Exp_Rev Access'!$F$7:$GB$306,96,FALSE))</f>
        <v>0</v>
      </c>
      <c r="DM35" s="99">
        <f>IF(ISNA(VLOOKUP($A35,'[2]1516 Exp_Rev Access'!$F$7:$GB$306,97,FALSE)),"",VLOOKUP($A35,'[2]1516 Exp_Rev Access'!$F$7:$GB$306,97,FALSE))</f>
        <v>0</v>
      </c>
      <c r="DN35" s="99">
        <f>IF(ISNA(VLOOKUP($A35,'[2]1516 Exp_Rev Access'!$F$7:$GB$306,98,FALSE)),"",VLOOKUP($A35,'[2]1516 Exp_Rev Access'!$F$7:$GB$306,98,FALSE))</f>
        <v>0</v>
      </c>
      <c r="DO35" s="99">
        <f>IF(ISNA(VLOOKUP($A35,'[2]1516 Exp_Rev Access'!$F$7:$GB$306,99,FALSE)),"",VLOOKUP($A35,'[2]1516 Exp_Rev Access'!$F$7:$GB$306,99,FALSE))</f>
        <v>0</v>
      </c>
      <c r="DP35" s="99">
        <f>IF(ISNA(VLOOKUP($A35,'[2]1516 Exp_Rev Access'!$F$7:$GB$306,100,FALSE)),"",VLOOKUP($A35,'[2]1516 Exp_Rev Access'!$F$7:$GB$306,100,FALSE))</f>
        <v>0</v>
      </c>
      <c r="DQ35" s="99">
        <f>IF(ISNA(VLOOKUP($A35,'[2]1516 Exp_Rev Access'!$F$7:$GB$306,101,FALSE)),"",VLOOKUP($A35,'[2]1516 Exp_Rev Access'!$F$7:$GB$306,101,FALSE))</f>
        <v>0</v>
      </c>
      <c r="DR35" s="99">
        <f>IF(ISNA(VLOOKUP($A35,'[2]1516 Exp_Rev Access'!$F$7:$GB$306,102,FALSE)),"",VLOOKUP($A35,'[2]1516 Exp_Rev Access'!$F$7:$GB$306,102,FALSE))</f>
        <v>0</v>
      </c>
      <c r="DS35" s="99">
        <f>IF(ISNA(VLOOKUP($A35,'[2]1516 Exp_Rev Access'!$F$7:$GB$306,103,FALSE)),"",VLOOKUP($A35,'[2]1516 Exp_Rev Access'!$F$7:$GB$306,103,FALSE))</f>
        <v>0</v>
      </c>
      <c r="DT35" s="99">
        <f>IF(ISNA(VLOOKUP($A35,'[2]1516 Exp_Rev Access'!$F$7:$GB$306,104,FALSE)),"",VLOOKUP($A35,'[2]1516 Exp_Rev Access'!$F$7:$GB$306,104,FALSE))</f>
        <v>0</v>
      </c>
      <c r="DU35" s="99">
        <f>IF(ISNA(VLOOKUP($A35,'[2]1516 Exp_Rev Access'!$F$7:$GB$306,105,FALSE)),"",VLOOKUP($A35,'[2]1516 Exp_Rev Access'!$F$7:$GB$306,105,FALSE))</f>
        <v>0</v>
      </c>
      <c r="DV35" s="99">
        <f>IF(ISNA(VLOOKUP($A35,'[2]1516 Exp_Rev Access'!$F$7:$GB$306,106,FALSE)),"",VLOOKUP($A35,'[2]1516 Exp_Rev Access'!$F$7:$GB$306,106,FALSE))</f>
        <v>0</v>
      </c>
      <c r="DW35" s="99">
        <f>IF(ISNA(VLOOKUP($A35,'[2]1516 Exp_Rev Access'!$F$7:$GB$306,107,FALSE)),"",VLOOKUP($A35,'[2]1516 Exp_Rev Access'!$F$7:$GB$306,107,FALSE))</f>
        <v>0</v>
      </c>
      <c r="DX35" s="99">
        <f>IF(ISNA(VLOOKUP($A35,'[2]1516 Exp_Rev Access'!$F$7:$GB$306,108,FALSE)),"",VLOOKUP($A35,'[2]1516 Exp_Rev Access'!$F$7:$GB$306,108,FALSE))</f>
        <v>0</v>
      </c>
      <c r="DY35" s="99">
        <f>IF(ISNA(VLOOKUP($A35,'[2]1516 Exp_Rev Access'!$F$7:$GB$306,109,FALSE)),"",VLOOKUP($A35,'[2]1516 Exp_Rev Access'!$F$7:$GB$306,109,FALSE))</f>
        <v>0</v>
      </c>
      <c r="DZ35" s="99">
        <f>IF(ISNA(VLOOKUP($A35,'[2]1516 Exp_Rev Access'!$F$7:$GB$306,110,FALSE)),"",VLOOKUP($A35,'[2]1516 Exp_Rev Access'!$F$7:$GB$306,110,FALSE))</f>
        <v>0</v>
      </c>
      <c r="EA35" s="99">
        <f>IF(ISNA(VLOOKUP($A35,'[2]1516 Exp_Rev Access'!$F$7:$GB$306,111,FALSE)),"",VLOOKUP($A35,'[2]1516 Exp_Rev Access'!$F$7:$GB$306,111,FALSE))</f>
        <v>0</v>
      </c>
      <c r="EB35" s="99">
        <f>IF(ISNA(VLOOKUP($A35,'[2]1516 Exp_Rev Access'!$F$7:$GB$306,112,FALSE)),"",VLOOKUP($A35,'[2]1516 Exp_Rev Access'!$F$7:$GB$306,112,FALSE))</f>
        <v>0</v>
      </c>
      <c r="EC35" s="99">
        <f>IF(ISNA(VLOOKUP($A35,'[2]1516 Exp_Rev Access'!$F$7:$GB$306,113,FALSE)),"",VLOOKUP($A35,'[2]1516 Exp_Rev Access'!$F$7:$GB$306,113,FALSE))</f>
        <v>0</v>
      </c>
      <c r="ED35" s="99">
        <f>IF(ISNA(VLOOKUP($A35,'[2]1516 Exp_Rev Access'!$F$7:$GB$306,114,FALSE)),"",VLOOKUP($A35,'[2]1516 Exp_Rev Access'!$F$7:$GB$306,114,FALSE))</f>
        <v>0</v>
      </c>
      <c r="EE35" s="99">
        <f>IF(ISNA(VLOOKUP($A35,'[2]1516 Exp_Rev Access'!$F$7:$GB$306,115,FALSE)),"",VLOOKUP($A35,'[2]1516 Exp_Rev Access'!$F$7:$GB$306,115,FALSE))</f>
        <v>0</v>
      </c>
      <c r="EF35" s="99">
        <f>IF(ISNA(VLOOKUP($A35,'[2]1516 Exp_Rev Access'!$F$7:$GB$306,116,FALSE)),"",VLOOKUP($A35,'[2]1516 Exp_Rev Access'!$F$7:$GB$306,116,FALSE))</f>
        <v>54505</v>
      </c>
      <c r="EG35" s="99">
        <f>IF(ISNA(VLOOKUP($A35,'[2]1516 Exp_Rev Access'!$F$7:$GB$306,117,FALSE)),"",VLOOKUP($A35,'[2]1516 Exp_Rev Access'!$F$7:$GB$306,117,FALSE))</f>
        <v>0</v>
      </c>
      <c r="EH35" s="99">
        <f>IF(ISNA(VLOOKUP($A35,'[2]1516 Exp_Rev Access'!$F$7:$GB$306,118,FALSE)),"",VLOOKUP($A35,'[2]1516 Exp_Rev Access'!$F$7:$GB$306,118,FALSE))</f>
        <v>0</v>
      </c>
      <c r="EI35" s="99">
        <f>IF(ISNA(VLOOKUP($A35,'[2]1516 Exp_Rev Access'!$F$7:$GB$306,119,FALSE)),"",VLOOKUP($A35,'[2]1516 Exp_Rev Access'!$F$7:$GB$306,119,FALSE))</f>
        <v>0</v>
      </c>
      <c r="EJ35" s="99">
        <f>IF(ISNA(VLOOKUP($A35,'[2]1516 Exp_Rev Access'!$F$7:$GB$306,120,FALSE)),"",VLOOKUP($A35,'[2]1516 Exp_Rev Access'!$F$7:$GB$306,120,FALSE))</f>
        <v>0</v>
      </c>
      <c r="EK35" s="99">
        <f>IF(ISNA(VLOOKUP($A35,'[2]1516 Exp_Rev Access'!$F$7:$GB$306,121,FALSE)),"",VLOOKUP($A35,'[2]1516 Exp_Rev Access'!$F$7:$GB$306,121,FALSE))</f>
        <v>0</v>
      </c>
      <c r="EL35" s="99">
        <f>IF(ISNA(VLOOKUP($A35,'[2]1516 Exp_Rev Access'!$F$7:$GB$306,122,FALSE)),"",VLOOKUP($A35,'[2]1516 Exp_Rev Access'!$F$7:$GB$306,122,FALSE))</f>
        <v>0</v>
      </c>
      <c r="EM35" s="99">
        <f>IF(ISNA(VLOOKUP($A35,'[2]1516 Exp_Rev Access'!$F$7:$GB$306,123,FALSE)),"",VLOOKUP($A35,'[2]1516 Exp_Rev Access'!$F$7:$GB$306,123,FALSE))</f>
        <v>0</v>
      </c>
      <c r="EN35" s="99">
        <f>IF(ISNA(VLOOKUP($A35,'[2]1516 Exp_Rev Access'!$F$7:$GB$306,124,FALSE)),"",VLOOKUP($A35,'[2]1516 Exp_Rev Access'!$F$7:$GB$306,124,FALSE))</f>
        <v>392337.5</v>
      </c>
      <c r="EO35" s="99">
        <f>IF(ISNA(VLOOKUP($A35,'[2]1516 Exp_Rev Access'!$F$7:$GB$306,125,FALSE)),"",VLOOKUP($A35,'[2]1516 Exp_Rev Access'!$F$7:$GB$306,125,FALSE))</f>
        <v>0</v>
      </c>
      <c r="EP35" s="99">
        <f>IF(ISNA(VLOOKUP($A35,'[2]1516 Exp_Rev Access'!$F$7:$GB$306,126,FALSE)),"",VLOOKUP($A35,'[2]1516 Exp_Rev Access'!$F$7:$GB$306,126,FALSE))</f>
        <v>0</v>
      </c>
      <c r="EQ35" s="99">
        <f>IF(ISNA(VLOOKUP($A35,'[2]1516 Exp_Rev Access'!$F$7:$GB$306,127,FALSE)),"",VLOOKUP($A35,'[2]1516 Exp_Rev Access'!$F$7:$GB$306,127,FALSE))</f>
        <v>0</v>
      </c>
      <c r="ER35" s="99">
        <f>IF(ISNA(VLOOKUP($A35,'[2]1516 Exp_Rev Access'!$F$7:$GB$306,128,FALSE)),"",VLOOKUP($A35,'[2]1516 Exp_Rev Access'!$F$7:$GB$306,128,FALSE))</f>
        <v>0</v>
      </c>
      <c r="ES35" s="99">
        <f>IF(ISNA(VLOOKUP($A35,'[2]1516 Exp_Rev Access'!$F$7:$GB$306,129,FALSE)),"",VLOOKUP($A35,'[2]1516 Exp_Rev Access'!$F$7:$GB$306,129,FALSE))</f>
        <v>0</v>
      </c>
      <c r="ET35" s="99">
        <f>IF(ISNA(VLOOKUP($A35,'[2]1516 Exp_Rev Access'!$F$7:$GB$306,130,FALSE)),"",VLOOKUP($A35,'[2]1516 Exp_Rev Access'!$F$7:$GB$306,130,FALSE))</f>
        <v>0</v>
      </c>
      <c r="EU35" s="99">
        <f>IF(ISNA(VLOOKUP($A35,'[2]1516 Exp_Rev Access'!$F$7:$GB$306,131,FALSE)),"",VLOOKUP($A35,'[2]1516 Exp_Rev Access'!$F$7:$GB$306,131,FALSE))</f>
        <v>21453.19</v>
      </c>
      <c r="EV35" s="99">
        <f>IF(ISNA(VLOOKUP($A35,'[2]1516 Exp_Rev Access'!$F$7:$GB$306,132,FALSE)),"",VLOOKUP($A35,'[2]1516 Exp_Rev Access'!$F$7:$GB$306,132,FALSE))</f>
        <v>0</v>
      </c>
      <c r="EW35" s="99">
        <f>IF(ISNA(VLOOKUP($A35,'[2]1516 Exp_Rev Access'!$F$7:$GB$306,133,FALSE)),"",VLOOKUP($A35,'[2]1516 Exp_Rev Access'!$F$7:$GB$306,133,FALSE))</f>
        <v>0</v>
      </c>
      <c r="EX35" s="99">
        <f>IF(ISNA(VLOOKUP($A35,'[2]1516 Exp_Rev Access'!$F$7:$GB$306,134,FALSE)),"",VLOOKUP($A35,'[2]1516 Exp_Rev Access'!$F$7:$GB$306,134,FALSE))</f>
        <v>0</v>
      </c>
      <c r="EY35" s="99">
        <f>IF(ISNA(VLOOKUP($A35,'[2]1516 Exp_Rev Access'!$F$7:$GB$306,135,FALSE)),"",VLOOKUP($A35,'[2]1516 Exp_Rev Access'!$F$7:$GB$306,135,FALSE))</f>
        <v>0</v>
      </c>
      <c r="EZ35" s="99">
        <f>IF(ISNA(VLOOKUP($A35,'[2]1516 Exp_Rev Access'!$F$7:$GB$306,136,FALSE)),"",VLOOKUP($A35,'[2]1516 Exp_Rev Access'!$F$7:$GB$306,136,FALSE))</f>
        <v>0</v>
      </c>
      <c r="FA35" s="99">
        <f>IF(ISNA(VLOOKUP($A35,'[2]1516 Exp_Rev Access'!$F$7:$GB$306,137,FALSE)),"",VLOOKUP($A35,'[2]1516 Exp_Rev Access'!$F$7:$GB$306,137,FALSE))</f>
        <v>0</v>
      </c>
      <c r="FB35" s="99">
        <f>IF(ISNA(VLOOKUP($A35,'[2]1516 Exp_Rev Access'!$F$7:$GB$306,138,FALSE)),"",VLOOKUP($A35,'[2]1516 Exp_Rev Access'!$F$7:$GB$306,138,FALSE))</f>
        <v>0</v>
      </c>
      <c r="FC35" s="99">
        <f>IF(ISNA(VLOOKUP($A35,'[2]1516 Exp_Rev Access'!$F$7:$GB$306,139,FALSE)),"",VLOOKUP($A35,'[2]1516 Exp_Rev Access'!$F$7:$GB$306,139,FALSE))</f>
        <v>0</v>
      </c>
      <c r="FD35" s="99">
        <f>IF(ISNA(VLOOKUP($A35,'[2]1516 Exp_Rev Access'!$F$7:$FS$306,140,FALSE)),"",VLOOKUP($A35,'[2]1516 Exp_Rev Access'!$F$7:$FS$306,140,FALSE))</f>
        <v>0</v>
      </c>
      <c r="FE35" s="99">
        <f>IF(ISNA(VLOOKUP($A35,'[2]1516 Exp_Rev Access'!$F$7:$FS$306,141,FALSE)),"",VLOOKUP($A35,'[2]1516 Exp_Rev Access'!$F$7:$FS$306,141,FALSE))</f>
        <v>0</v>
      </c>
      <c r="FF35" s="99">
        <f>IF(ISNA(VLOOKUP($A35,'[2]1516 Exp_Rev Access'!$F$7:$FS$306,142,FALSE)),"",VLOOKUP($A35,'[2]1516 Exp_Rev Access'!$F$7:$FS$306,142,FALSE))</f>
        <v>0</v>
      </c>
      <c r="FG35" s="99">
        <f>IF(ISNA(VLOOKUP($A35,'[2]1516 Exp_Rev Access'!$F$7:$FS$306,143,FALSE)),"",VLOOKUP($A35,'[2]1516 Exp_Rev Access'!$F$7:$FS$306,143,FALSE))</f>
        <v>0</v>
      </c>
      <c r="FH35" s="99">
        <f>IF(ISNA(VLOOKUP($A35,'[2]1516 Exp_Rev Access'!$F$7:$FS$306,144,FALSE)),"",VLOOKUP($A35,'[2]1516 Exp_Rev Access'!$F$7:$FS$306,144,FALSE))</f>
        <v>0</v>
      </c>
      <c r="FI35" s="99">
        <f>IF(ISNA(VLOOKUP($A35,'[2]1516 Exp_Rev Access'!$F$7:$FS$306,145,FALSE)),"",VLOOKUP($A35,'[2]1516 Exp_Rev Access'!$F$7:$FS$306,145,FALSE))</f>
        <v>0</v>
      </c>
      <c r="FJ35" s="99">
        <f>IF(ISNA(VLOOKUP($A35,'[2]1516 Exp_Rev Access'!$F$7:$FS$306,146,FALSE)),"",VLOOKUP($A35,'[2]1516 Exp_Rev Access'!$F$7:$FS$306,146,FALSE))</f>
        <v>0</v>
      </c>
      <c r="FK35" s="99">
        <f>IF(ISNA(VLOOKUP($A35,'[2]1516 Exp_Rev Access'!$F$7:$FS$306,147,FALSE)),"",VLOOKUP($A35,'[2]1516 Exp_Rev Access'!$F$7:$FS$306,147,FALSE))</f>
        <v>0</v>
      </c>
      <c r="FL35" s="99">
        <f>IF(ISNA(VLOOKUP($A35,'[2]1516 Exp_Rev Access'!$F$7:$FS$306,148,FALSE)),"",VLOOKUP($A35,'[2]1516 Exp_Rev Access'!$F$7:$FS$306,148,FALSE))</f>
        <v>0</v>
      </c>
      <c r="FM35" s="99">
        <f>IF(ISNA(VLOOKUP($A35,'[2]1516 Exp_Rev Access'!$F$7:$FS$306,149,FALSE)),"",VLOOKUP($A35,'[2]1516 Exp_Rev Access'!$F$7:$FS$306,149,FALSE))</f>
        <v>0</v>
      </c>
      <c r="FN35" s="99">
        <f>IF(ISNA(VLOOKUP($A35,'[2]1516 Exp_Rev Access'!$F$7:$FS$306,150,FALSE)),"",VLOOKUP($A35,'[2]1516 Exp_Rev Access'!$F$7:$FS$306,150,FALSE))</f>
        <v>0</v>
      </c>
      <c r="FO35" s="99">
        <f>IF(ISNA(VLOOKUP($A35,'[2]1516 Exp_Rev Access'!$F$7:$FS$306,151,FALSE)),"",VLOOKUP($A35,'[2]1516 Exp_Rev Access'!$F$7:$FS$306,151,FALSE))</f>
        <v>0</v>
      </c>
      <c r="FP35" s="99">
        <f>IF(ISNA(VLOOKUP($A35,'[2]1516 Exp_Rev Access'!$F$7:$FS$306,152,FALSE)),"",VLOOKUP($A35,'[2]1516 Exp_Rev Access'!$F$7:$FS$306,152,FALSE))</f>
        <v>0</v>
      </c>
      <c r="FQ35" s="99">
        <f>IF(ISNA(VLOOKUP($A35,'[2]1516 Exp_Rev Access'!$F$7:$FS$306,153,FALSE)),"",VLOOKUP($A35,'[2]1516 Exp_Rev Access'!$F$7:$FS$306,153,FALSE))</f>
        <v>471680.57</v>
      </c>
      <c r="FR35" s="101">
        <f t="shared" si="64"/>
        <v>11166673.539999999</v>
      </c>
      <c r="FS35" s="72">
        <f t="shared" si="65"/>
        <v>6.7541803546677992E-2</v>
      </c>
      <c r="FT35" s="94">
        <f t="shared" si="66"/>
        <v>748.50378921431275</v>
      </c>
      <c r="FU35" s="99">
        <f>IF(ISNA(VLOOKUP($A35,'[2]1516 Exp_Rev Access'!$F$7:$GB$306,154,FALSE)),"",VLOOKUP($A35,'[2]1516 Exp_Rev Access'!$F$7:$GB$306,154,FALSE))</f>
        <v>1175</v>
      </c>
      <c r="FV35" s="99">
        <f>IF(ISNA(VLOOKUP($A35,'[2]1516 Exp_Rev Access'!$F$7:$GB$306,155,FALSE)),"",VLOOKUP($A35,'[2]1516 Exp_Rev Access'!$F$7:$GB$306,155,FALSE))</f>
        <v>0</v>
      </c>
      <c r="FW35" s="99">
        <f>IF(ISNA(VLOOKUP($A35,'[2]1516 Exp_Rev Access'!$F$7:$GB$306,156,FALSE)),"",VLOOKUP($A35,'[2]1516 Exp_Rev Access'!$F$7:$GB$306,156,FALSE))</f>
        <v>0</v>
      </c>
      <c r="FX35" s="99">
        <f>IF(ISNA(VLOOKUP($A35,'[2]1516 Exp_Rev Access'!$F$7:$GB$306,157,FALSE)),"",VLOOKUP($A35,'[2]1516 Exp_Rev Access'!$F$7:$GB$306,157,FALSE))</f>
        <v>0</v>
      </c>
      <c r="FY35" s="99">
        <f>IF(ISNA(VLOOKUP($A35,'[2]1516 Exp_Rev Access'!$F$7:$GB$306,158,FALSE)),"",VLOOKUP($A35,'[2]1516 Exp_Rev Access'!$F$7:$GB$306,158,FALSE))</f>
        <v>0</v>
      </c>
      <c r="FZ35" s="99">
        <f>IF(ISNA(VLOOKUP($A35,'[2]1516 Exp_Rev Access'!$F$7:$GB$306,159,FALSE)),"",VLOOKUP($A35,'[2]1516 Exp_Rev Access'!$F$7:$GB$306,159,FALSE))</f>
        <v>2438.2600000000002</v>
      </c>
      <c r="GA35" s="99">
        <f>IF(ISNA(VLOOKUP($A35,'[2]1516 Exp_Rev Access'!$F$7:$GB$306,160,FALSE)),"",VLOOKUP($A35,'[2]1516 Exp_Rev Access'!$F$7:$GB$306,160,FALSE))</f>
        <v>0</v>
      </c>
      <c r="GB35" s="99">
        <f>IF(ISNA(VLOOKUP($A35,'[2]1516 Exp_Rev Access'!$F$7:$GB$306,161,FALSE)),"",VLOOKUP($A35,'[2]1516 Exp_Rev Access'!$F$7:$GB$306,161,FALSE))</f>
        <v>0</v>
      </c>
      <c r="GC35" s="99">
        <f>IF(ISNA(VLOOKUP($A35,'[2]1516 Exp_Rev Access'!$F$7:$GB$306,162,FALSE)),"",VLOOKUP($A35,'[2]1516 Exp_Rev Access'!$F$7:$GB$306,162,FALSE))</f>
        <v>15788.24</v>
      </c>
      <c r="GD35" s="99">
        <f>IF(ISNA(VLOOKUP($A35,'[2]1516 Exp_Rev Access'!$F$7:$GB$306,163,FALSE)),"",VLOOKUP($A35,'[2]1516 Exp_Rev Access'!$F$7:$GB$306,163,FALSE))</f>
        <v>4326.6000000000004</v>
      </c>
      <c r="GE35" s="99">
        <f>IF(ISNA(VLOOKUP($A35,'[2]1516 Exp_Rev Access'!$F$7:$GB$306,164,FALSE)),"",VLOOKUP($A35,'[2]1516 Exp_Rev Access'!$F$7:$GB$306,164,FALSE))</f>
        <v>86055.93</v>
      </c>
      <c r="GF35" s="99">
        <f>IF(ISNA(VLOOKUP($A35,'[2]1516 Exp_Rev Access'!$F$7:$GB$306,165,FALSE)),"",VLOOKUP($A35,'[2]1516 Exp_Rev Access'!$F$7:$GB$306,165,FALSE))</f>
        <v>0</v>
      </c>
      <c r="GG35" s="99">
        <f>IF(ISNA(VLOOKUP($A35,'[2]1516 Exp_Rev Access'!$F$7:$GB$306,166,FALSE)),"",VLOOKUP($A35,'[2]1516 Exp_Rev Access'!$F$7:$GB$306,166,FALSE))</f>
        <v>77870.710000000006</v>
      </c>
      <c r="GH35" s="99">
        <f>IF(ISNA(VLOOKUP($A35,'[2]1516 Exp_Rev Access'!$F$7:$GB$306,167,FALSE)),"",VLOOKUP($A35,'[2]1516 Exp_Rev Access'!$F$7:$GB$306,167,FALSE))</f>
        <v>0</v>
      </c>
      <c r="GI35" s="99">
        <f>IF(ISNA(VLOOKUP($A35,'[2]1516 Exp_Rev Access'!$F$7:$GB$306,168,FALSE)),"",VLOOKUP($A35,'[2]1516 Exp_Rev Access'!$F$7:$GB$306,168,FALSE))</f>
        <v>9340.35</v>
      </c>
      <c r="GJ35" s="99">
        <f>IF(ISNA(VLOOKUP($A35,'[2]1516 Exp_Rev Access'!$F$7:$GB$306,169,FALSE)),"",VLOOKUP($A35,'[2]1516 Exp_Rev Access'!$F$7:$GB$306,169,FALSE))</f>
        <v>20074.919999999998</v>
      </c>
      <c r="GK35" s="99">
        <f>IF(ISNA(VLOOKUP($A35,'[2]1516 Exp_Rev Access'!$F$7:$GB$306,170,FALSE)),"",VLOOKUP($A35,'[2]1516 Exp_Rev Access'!$F$7:$GB$306,170,FALSE))</f>
        <v>52251.839999999997</v>
      </c>
      <c r="GL35" s="99">
        <f>IF(ISNA(VLOOKUP($A35,'[2]1516 Exp_Rev Access'!$F$7:$GB$306,171,FALSE)),"",VLOOKUP($A35,'[2]1516 Exp_Rev Access'!$F$7:$GB$306,171,FALSE))</f>
        <v>0</v>
      </c>
      <c r="GM35" s="99">
        <f>IF(ISNA(VLOOKUP($A35,'[2]1516 Exp_Rev Access'!$F$7:$GB$306,172,FALSE)),"",VLOOKUP($A35,'[2]1516 Exp_Rev Access'!$F$7:$GB$306,172,FALSE))</f>
        <v>0</v>
      </c>
      <c r="GN35" s="99">
        <f>IF(ISNA(VLOOKUP($A35,'[2]1516 Exp_Rev Access'!$F$7:$GB$306,173,FALSE)),"",VLOOKUP($A35,'[2]1516 Exp_Rev Access'!$F$7:$GB$306,173,FALSE))</f>
        <v>0</v>
      </c>
      <c r="GO35" s="99">
        <f>IF(ISNA(VLOOKUP($A35,'[2]1516 Exp_Rev Access'!$F$7:$GB$306,174,FALSE)),"",VLOOKUP($A35,'[2]1516 Exp_Rev Access'!$F$7:$GB$306,174,FALSE))</f>
        <v>0</v>
      </c>
      <c r="GP35" s="99">
        <f>IF(ISNA(VLOOKUP($A35,'[2]1516 Exp_Rev Access'!$F$7:$GB$306,175,FALSE)),"",VLOOKUP($A35,'[2]1516 Exp_Rev Access'!$F$7:$GB$306,175,FALSE))</f>
        <v>0</v>
      </c>
      <c r="GQ35" s="99">
        <f>IF(ISNA(VLOOKUP($A35,'[2]1516 Exp_Rev Access'!$F$7:$GB$306,176,FALSE)),"",VLOOKUP($A35,'[2]1516 Exp_Rev Access'!$F$7:$GB$306,176,FALSE))</f>
        <v>0</v>
      </c>
      <c r="GR35" s="99">
        <f>IF(ISNA(VLOOKUP($A35,'[2]1516 Exp_Rev Access'!$F$7:$GB$306,177,FALSE)),"",VLOOKUP($A35,'[2]1516 Exp_Rev Access'!$F$7:$GB$306,177,FALSE))</f>
        <v>0</v>
      </c>
      <c r="GS35" s="99">
        <f>IF(ISNA(VLOOKUP($A35,'[2]1516 Exp_Rev Access'!$F$7:$GB$306,178,FALSE)),"",VLOOKUP($A35,'[2]1516 Exp_Rev Access'!$F$7:$GB$306,178,FALSE))</f>
        <v>0</v>
      </c>
      <c r="GT35" s="101">
        <f t="shared" si="67"/>
        <v>269321.84999999998</v>
      </c>
      <c r="GU35" s="72">
        <f t="shared" si="68"/>
        <v>1.6289975182285016E-3</v>
      </c>
      <c r="GV35" s="84">
        <f t="shared" si="69"/>
        <v>18.052683686068317</v>
      </c>
    </row>
    <row r="36" spans="1:206" customFormat="1" ht="12" customHeight="1" x14ac:dyDescent="0.2">
      <c r="A36" s="96" t="s">
        <v>222</v>
      </c>
      <c r="B36" s="69" t="s">
        <v>223</v>
      </c>
      <c r="C36" s="80">
        <f>IF(ISNA(VLOOKUP($A36,'[2]1516 enrollment_Rev_Exp by size'!$A$6:$G$320,3,FALSE)),"",VLOOKUP($A36,'[2]1516 enrollment_Rev_Exp by size'!$A$6:$G$320,3,FALSE))</f>
        <v>13406.650000000001</v>
      </c>
      <c r="D36" s="97">
        <v>146268774.77000001</v>
      </c>
      <c r="E36" s="80">
        <f t="shared" si="47"/>
        <v>146268774.76999998</v>
      </c>
      <c r="F36" s="80">
        <f t="shared" si="48"/>
        <v>0</v>
      </c>
      <c r="G36" s="98">
        <f>IF(ISNA(VLOOKUP($A36,'[2]1516 Exp_Rev Access'!$F$7:$FS$306,2,FALSE)),"",VLOOKUP($A36,'[2]1516 Exp_Rev Access'!$F$7:$FS$306,2,FALSE))</f>
        <v>24358379.18</v>
      </c>
      <c r="H36" s="98">
        <f>IF(ISNA(VLOOKUP($A36,'[2]1516 Exp_Rev Access'!$F$7:$FS$306,3,FALSE)),"",VLOOKUP($A36,'[2]1516 Exp_Rev Access'!$F$7:$FS$306,3,FALSE))</f>
        <v>0</v>
      </c>
      <c r="I36" s="98">
        <f>IF(ISNA(VLOOKUP($A36,'[2]1516 Exp_Rev Access'!$F$7:$FS$306,4,FALSE)),"",VLOOKUP($A36,'[2]1516 Exp_Rev Access'!$F$7:$FS$306,4,FALSE))</f>
        <v>0</v>
      </c>
      <c r="J36" s="98">
        <f>IF(ISNA(VLOOKUP($A36,'[2]1516 Exp_Rev Access'!$F$7:$FS$306,5,FALSE)),"",VLOOKUP($A36,'[2]1516 Exp_Rev Access'!$F$7:$FS$306,5,FALSE))</f>
        <v>1335.06</v>
      </c>
      <c r="K36" s="98">
        <f>IF(ISNA(VLOOKUP($A36,'[2]1516 Exp_Rev Access'!$F$7:$FS$306,6,FALSE)),"",VLOOKUP($A36,'[2]1516 Exp_Rev Access'!$F$7:$FS$306,6,FALSE))</f>
        <v>0</v>
      </c>
      <c r="L36" s="98">
        <f>IF(ISNA(VLOOKUP($A36,'[2]1516 Exp_Rev Access'!$F$7:$FS$306,7,FALSE)),"",VLOOKUP($A36,'[2]1516 Exp_Rev Access'!$F$7:$FS$306,7,FALSE))</f>
        <v>0</v>
      </c>
      <c r="M36" s="90">
        <f t="shared" si="49"/>
        <v>24359714.239999998</v>
      </c>
      <c r="N36" s="72">
        <f t="shared" si="50"/>
        <v>0.16654076906232634</v>
      </c>
      <c r="O36" s="73">
        <f t="shared" si="51"/>
        <v>1816.9874084875787</v>
      </c>
      <c r="P36" s="99">
        <f>IF(ISNA(VLOOKUP($A36,'[2]1516 Exp_Rev Access'!$F$7:$FS$306,8,FALSE)),"",VLOOKUP($A36,'[2]1516 Exp_Rev Access'!$F$7:$FS$306,8,FALSE))</f>
        <v>97032.18</v>
      </c>
      <c r="Q36" s="99">
        <f>IF(ISNA(VLOOKUP($A36,'[2]1516 Exp_Rev Access'!$F$7:$FS$306,9,FALSE)),"",VLOOKUP($A36,'[2]1516 Exp_Rev Access'!$F$7:$FS$306,9,FALSE))</f>
        <v>0</v>
      </c>
      <c r="R36" s="99">
        <f>IF(ISNA(VLOOKUP($A36,'[2]1516 Exp_Rev Access'!$F$7:$FS$306,10,FALSE)),"",VLOOKUP($A36,'[2]1516 Exp_Rev Access'!$F$7:$FS$306,10,FALSE))</f>
        <v>0</v>
      </c>
      <c r="S36" s="99">
        <f>IF(ISNA(VLOOKUP($A36,'[2]1516 Exp_Rev Access'!$F$7:$FS$306,11,FALSE)),"",VLOOKUP($A36,'[2]1516 Exp_Rev Access'!$F$7:$FS$306,11,FALSE))</f>
        <v>0</v>
      </c>
      <c r="T36" s="99">
        <f>IF(ISNA(VLOOKUP($A36,'[2]1516 Exp_Rev Access'!$F$7:$FS$306,12,FALSE)),"",VLOOKUP($A36,'[2]1516 Exp_Rev Access'!$F$7:$FS$306,12,FALSE))</f>
        <v>0</v>
      </c>
      <c r="U36" s="99">
        <f>IF(ISNA(VLOOKUP($A36,'[2]1516 Exp_Rev Access'!$F$7:$FS$306,13,FALSE)),"",VLOOKUP($A36,'[2]1516 Exp_Rev Access'!$F$7:$FS$306,13,FALSE))</f>
        <v>7960</v>
      </c>
      <c r="V36" s="99">
        <f>IF(ISNA(VLOOKUP($A36,'[2]1516 Exp_Rev Access'!$F$7:$FS$306,14,FALSE)),"",VLOOKUP($A36,'[2]1516 Exp_Rev Access'!$F$7:$FS$306,14,FALSE))</f>
        <v>339830.34</v>
      </c>
      <c r="W36" s="99">
        <f>IF(ISNA(VLOOKUP($A36,'[2]1516 Exp_Rev Access'!$F$7:$FS$306,15,FALSE)),"",VLOOKUP($A36,'[2]1516 Exp_Rev Access'!$F$7:$FS$306,15,FALSE))</f>
        <v>456381.76</v>
      </c>
      <c r="X36" s="99">
        <f>IF(ISNA(VLOOKUP($A36,'[2]1516 Exp_Rev Access'!$F$7:$FS$306,16,FALSE)),"",VLOOKUP($A36,'[2]1516 Exp_Rev Access'!$F$7:$FS$306,16,FALSE))</f>
        <v>44573.08</v>
      </c>
      <c r="Y36" s="99">
        <f>IF(ISNA(VLOOKUP($A36,'[2]1516 Exp_Rev Access'!$F$7:$FS$306,17,FALSE)),"",VLOOKUP($A36,'[2]1516 Exp_Rev Access'!$F$7:$FS$306,17,FALSE))</f>
        <v>0</v>
      </c>
      <c r="Z36" s="99">
        <f>IF(ISNA(VLOOKUP($A36,'[2]1516 Exp_Rev Access'!$F$7:$FS$306,18,FALSE)),"",VLOOKUP($A36,'[2]1516 Exp_Rev Access'!$F$7:$FS$306,18,FALSE))</f>
        <v>0</v>
      </c>
      <c r="AA36" s="99">
        <f>IF(ISNA(VLOOKUP($A36,'[2]1516 Exp_Rev Access'!$F$7:$FS$306,19,FALSE)),"",VLOOKUP($A36,'[2]1516 Exp_Rev Access'!$F$7:$FS$306,19,FALSE))</f>
        <v>0</v>
      </c>
      <c r="AB36" s="99">
        <f>IF(ISNA(VLOOKUP($A36,'[2]1516 Exp_Rev Access'!$F$7:$FS$306,20,FALSE)),"",VLOOKUP($A36,'[2]1516 Exp_Rev Access'!$F$7:$FS$306,20,FALSE))</f>
        <v>0</v>
      </c>
      <c r="AC36" s="99">
        <f>IF(ISNA(VLOOKUP($A36,'[2]1516 Exp_Rev Access'!$F$7:$FS$306,21,FALSE)),"",VLOOKUP($A36,'[2]1516 Exp_Rev Access'!$F$7:$FS$306,21,FALSE))</f>
        <v>1348626.95</v>
      </c>
      <c r="AD36" s="99">
        <f>IF(ISNA(VLOOKUP($A36,'[2]1516 Exp_Rev Access'!$F$7:$FS$306,22,FALSE)),"",VLOOKUP($A36,'[2]1516 Exp_Rev Access'!$F$7:$FS$306,22,FALSE))</f>
        <v>98702.86</v>
      </c>
      <c r="AE36" s="99">
        <f>IF(ISNA(VLOOKUP($A36,'[2]1516 Exp_Rev Access'!$F$7:$FS$306,23,FALSE)),"",VLOOKUP($A36,'[2]1516 Exp_Rev Access'!$F$7:$FS$306,23,FALSE))</f>
        <v>0</v>
      </c>
      <c r="AF36" s="99">
        <f>IF(ISNA(VLOOKUP($A36,'[2]1516 Exp_Rev Access'!$F$7:$FS$306,24,FALSE)),"",VLOOKUP($A36,'[2]1516 Exp_Rev Access'!$F$7:$FS$306,24,FALSE))</f>
        <v>163046.76999999999</v>
      </c>
      <c r="AG36" s="99">
        <f>IF(ISNA(VLOOKUP($A36,'[2]1516 Exp_Rev Access'!$F$7:$FS$306,25,FALSE)),"",VLOOKUP($A36,'[2]1516 Exp_Rev Access'!$F$7:$FS$306,25,FALSE))</f>
        <v>24462.47</v>
      </c>
      <c r="AH36" s="99">
        <f>IF(ISNA(VLOOKUP($A36,'[2]1516 Exp_Rev Access'!$F$7:$FS$306,26,FALSE)),"",VLOOKUP($A36,'[2]1516 Exp_Rev Access'!$F$7:$FS$306,26,FALSE))</f>
        <v>288222.74</v>
      </c>
      <c r="AI36" s="99">
        <f>IF(ISNA(VLOOKUP($A36,'[2]1516 Exp_Rev Access'!$F$7:$FS$306,27,FALSE)),"",VLOOKUP($A36,'[2]1516 Exp_Rev Access'!$F$7:$FS$306,27,FALSE))</f>
        <v>8020.13</v>
      </c>
      <c r="AJ36" s="99">
        <f>IF(ISNA(VLOOKUP($A36,'[2]1516 Exp_Rev Access'!$F$7:$FS$306,28,FALSE)),"",VLOOKUP($A36,'[2]1516 Exp_Rev Access'!$F$7:$FS$306,28,FALSE))</f>
        <v>56415.35</v>
      </c>
      <c r="AK36" s="99">
        <f>IF(ISNA(VLOOKUP($A36,'[2]1516 Exp_Rev Access'!$F$7:$FS$306,29,FALSE)),"",VLOOKUP($A36,'[2]1516 Exp_Rev Access'!$F$7:$FS$306,29,FALSE))</f>
        <v>224826.01</v>
      </c>
      <c r="AL36" s="100">
        <f t="shared" si="52"/>
        <v>3158100.6400000006</v>
      </c>
      <c r="AM36" s="72">
        <f t="shared" si="53"/>
        <v>2.1591078786063179E-2</v>
      </c>
      <c r="AN36" s="94">
        <f t="shared" si="54"/>
        <v>235.56225007738698</v>
      </c>
      <c r="AO36" s="99">
        <f>IF(ISNA(VLOOKUP($A36,'[2]1516 Exp_Rev Access'!$F$7:$GB$306,30,FALSE)),"",VLOOKUP($A36,'[2]1516 Exp_Rev Access'!$F$7:$FS$306,30,FALSE))</f>
        <v>79213189.219999999</v>
      </c>
      <c r="AP36" s="99">
        <f>IF(ISNA(VLOOKUP($A36,'[2]1516 Exp_Rev Access'!$F$7:$GB$306,31,FALSE)),"",VLOOKUP($A36,'[2]1516 Exp_Rev Access'!$F$7:$FS$306,31,FALSE))</f>
        <v>3229543.64</v>
      </c>
      <c r="AQ36" s="99">
        <f>IF(ISNA(VLOOKUP($A36,'[2]1516 Exp_Rev Access'!$F$7:$GB$306,32,FALSE)),"",VLOOKUP($A36,'[2]1516 Exp_Rev Access'!$F$7:$FS$306,32,FALSE))</f>
        <v>6142605.0800000001</v>
      </c>
      <c r="AR36" s="99">
        <f>IF(ISNA(VLOOKUP($A36,'[2]1516 Exp_Rev Access'!$F$7:$GB$306,33,FALSE)),"",VLOOKUP($A36,'[2]1516 Exp_Rev Access'!$F$7:$FS$306,33,FALSE))</f>
        <v>0</v>
      </c>
      <c r="AS36" s="99">
        <f>IF(ISNA(VLOOKUP($A36,'[2]1516 Exp_Rev Access'!$F$7:$GB$306,34,FALSE)),"",VLOOKUP($A36,'[2]1516 Exp_Rev Access'!$F$7:$FS$306,34,FALSE))</f>
        <v>0</v>
      </c>
      <c r="AT36" s="101">
        <f t="shared" si="55"/>
        <v>88585337.939999998</v>
      </c>
      <c r="AU36" s="72">
        <f t="shared" si="56"/>
        <v>0.60563396445547457</v>
      </c>
      <c r="AV36" s="94">
        <f t="shared" si="57"/>
        <v>6607.5669865328018</v>
      </c>
      <c r="AW36" s="99">
        <f>IF(ISNA(VLOOKUP($A36,'[2]1516 Exp_Rev Access'!$F$7:$GB$306,35,FALSE)),"",VLOOKUP($A36,'[2]1516 Exp_Rev Access'!$F$7:$GB$306,35,FALSE))</f>
        <v>0</v>
      </c>
      <c r="AX36" s="99">
        <f>IF(ISNA(VLOOKUP($A36,'[2]1516 Exp_Rev Access'!$F$7:$GB$306,36,FALSE)),"",VLOOKUP($A36,'[2]1516 Exp_Rev Access'!$F$7:$GB$306,36,FALSE))</f>
        <v>11115693.060000001</v>
      </c>
      <c r="AY36" s="99">
        <f>IF(ISNA(VLOOKUP($A36,'[2]1516 Exp_Rev Access'!$F$7:$GB$306,37,FALSE)),"",VLOOKUP($A36,'[2]1516 Exp_Rev Access'!$F$7:$GB$306,37,FALSE))</f>
        <v>1087251.28</v>
      </c>
      <c r="AZ36" s="99">
        <f>IF(ISNA(VLOOKUP($A36,'[2]1516 Exp_Rev Access'!$F$7:$GB$306,38,FALSE)),"",VLOOKUP($A36,'[2]1516 Exp_Rev Access'!$F$7:$GB$306,38,FALSE))</f>
        <v>0</v>
      </c>
      <c r="BA36" s="99">
        <f>IF(ISNA(VLOOKUP($A36,'[2]1516 Exp_Rev Access'!$F$7:$GB$306,39,FALSE)),"",VLOOKUP($A36,'[2]1516 Exp_Rev Access'!$F$7:$GB$306,39,FALSE))</f>
        <v>0</v>
      </c>
      <c r="BB36" s="99">
        <f>IF(ISNA(VLOOKUP($A36,'[2]1516 Exp_Rev Access'!$F$7:$GB$306,40,FALSE)),"",VLOOKUP($A36,'[2]1516 Exp_Rev Access'!$F$7:$GB$306,40,FALSE))</f>
        <v>2267086.6</v>
      </c>
      <c r="BC36" s="99">
        <f>IF(ISNA(VLOOKUP($A36,'[2]1516 Exp_Rev Access'!$F$7:$GB$306,41,FALSE)),"",VLOOKUP($A36,'[2]1516 Exp_Rev Access'!$F$7:$GB$306,41,FALSE))</f>
        <v>0</v>
      </c>
      <c r="BD36" s="99">
        <f>IF(ISNA(VLOOKUP($A36,'[2]1516 Exp_Rev Access'!$F$7:$GB$306,42,FALSE)),"",VLOOKUP($A36,'[2]1516 Exp_Rev Access'!$F$7:$GB$306,42,FALSE))</f>
        <v>568327.41</v>
      </c>
      <c r="BE36" s="99">
        <f>IF(ISNA(VLOOKUP($A36,'[2]1516 Exp_Rev Access'!$F$7:$GB$306,43,FALSE)),"",VLOOKUP($A36,'[2]1516 Exp_Rev Access'!$F$7:$GB$306,43,FALSE))</f>
        <v>0</v>
      </c>
      <c r="BF36" s="99">
        <f>IF(ISNA(VLOOKUP($A36,'[2]1516 Exp_Rev Access'!$F$7:$GB$306,44,FALSE)),"",VLOOKUP($A36,'[2]1516 Exp_Rev Access'!$F$7:$GB$306,44,FALSE))</f>
        <v>449610.22</v>
      </c>
      <c r="BG36" s="99">
        <f>IF(ISNA(VLOOKUP($A36,'[2]1516 Exp_Rev Access'!$F$7:$GB$306,45,FALSE)),"",VLOOKUP($A36,'[2]1516 Exp_Rev Access'!$F$7:$GB$306,45,FALSE))</f>
        <v>133930.49</v>
      </c>
      <c r="BH36" s="99">
        <f>IF(ISNA(VLOOKUP($A36,'[2]1516 Exp_Rev Access'!$F$7:$GB$306,46,FALSE)),"",VLOOKUP($A36,'[2]1516 Exp_Rev Access'!$F$7:$GB$306,46,FALSE))</f>
        <v>0</v>
      </c>
      <c r="BI36" s="99">
        <f>IF(ISNA(VLOOKUP($A36,'[2]1516 Exp_Rev Access'!$F$7:$GB$306,47,FALSE)),"",VLOOKUP($A36,'[2]1516 Exp_Rev Access'!$F$7:$GB$306,47,FALSE))</f>
        <v>66364.490000000005</v>
      </c>
      <c r="BJ36" s="99">
        <f>IF(ISNA(VLOOKUP($A36,'[2]1516 Exp_Rev Access'!$F$7:$GB$306,48,FALSE)),"",VLOOKUP($A36,'[2]1516 Exp_Rev Access'!$F$7:$GB$306,48,FALSE))</f>
        <v>4050917.68</v>
      </c>
      <c r="BK36" s="99">
        <f>IF(ISNA(VLOOKUP($A36,'[2]1516 Exp_Rev Access'!$F$7:$GB$306,49,FALSE)),"",VLOOKUP($A36,'[2]1516 Exp_Rev Access'!$F$7:$GB$306,49,FALSE))</f>
        <v>0</v>
      </c>
      <c r="BL36" s="99">
        <f>IF(ISNA(VLOOKUP($A36,'[2]1516 Exp_Rev Access'!$F$7:$GB$306,50,FALSE)),"",VLOOKUP($A36,'[2]1516 Exp_Rev Access'!$F$7:$GB$306,50,FALSE))</f>
        <v>0</v>
      </c>
      <c r="BM36" s="99">
        <f>IF(ISNA(VLOOKUP($A36,'[2]1516 Exp_Rev Access'!$F$7:$GB$306,51,FALSE)),"",VLOOKUP($A36,'[2]1516 Exp_Rev Access'!$F$7:$GB$306,51,FALSE))</f>
        <v>0</v>
      </c>
      <c r="BN36" s="99">
        <f>IF(ISNA(VLOOKUP($A36,'[2]1516 Exp_Rev Access'!$F$7:$GB$306,52,FALSE)),"",VLOOKUP($A36,'[2]1516 Exp_Rev Access'!$F$7:$GB$306,52,FALSE))</f>
        <v>0</v>
      </c>
      <c r="BO36" s="99">
        <f>IF(ISNA(VLOOKUP($A36,'[2]1516 Exp_Rev Access'!$F$7:$GB$306,53,FALSE)),"",VLOOKUP($A36,'[2]1516 Exp_Rev Access'!$F$7:$GB$306,53,FALSE))</f>
        <v>0</v>
      </c>
      <c r="BP36" s="99">
        <f>IF(ISNA(VLOOKUP($A36,'[2]1516 Exp_Rev Access'!$F$7:$GB$306,54,FALSE)),"",VLOOKUP($A36,'[2]1516 Exp_Rev Access'!$F$7:$GB$306,54,FALSE))</f>
        <v>0</v>
      </c>
      <c r="BQ36" s="99">
        <f>IF(ISNA(VLOOKUP($A36,'[2]1516 Exp_Rev Access'!$F$7:$GB$306,55,FALSE)),"",VLOOKUP($A36,'[2]1516 Exp_Rev Access'!$F$7:$GB$306,55,FALSE))</f>
        <v>0</v>
      </c>
      <c r="BR36" s="99">
        <f>IF(ISNA(VLOOKUP($A36,'[2]1516 Exp_Rev Access'!$F$7:$GB$306,56,FALSE)),"",VLOOKUP($A36,'[2]1516 Exp_Rev Access'!$F$7:$GB$306,56,FALSE))</f>
        <v>2221644.86</v>
      </c>
      <c r="BS36" s="99">
        <f>IF(ISNA(VLOOKUP($A36,'[2]1516 Exp_Rev Access'!$F$7:$GB$306,57,FALSE)),"",VLOOKUP($A36,'[2]1516 Exp_Rev Access'!$F$7:$GB$306,57,FALSE))</f>
        <v>0</v>
      </c>
      <c r="BT36" s="99">
        <f>IF(ISNA(VLOOKUP($A36,'[2]1516 Exp_Rev Access'!$F$7:$GB$306,58,FALSE)),"",VLOOKUP($A36,'[2]1516 Exp_Rev Access'!$F$7:$GB$306,58,FALSE))</f>
        <v>0</v>
      </c>
      <c r="BU36" s="102">
        <f t="shared" si="58"/>
        <v>21960826.09</v>
      </c>
      <c r="BV36" s="72">
        <f t="shared" si="59"/>
        <v>0.15014022045738915</v>
      </c>
      <c r="BW36" s="94">
        <f t="shared" si="60"/>
        <v>1638.0547034494073</v>
      </c>
      <c r="BX36" s="99">
        <f>IF(ISNA(VLOOKUP($A36,'[2]1516 Exp_Rev Access'!$F$7:$GB$306,59,FALSE)),"",VLOOKUP($A36,'[2]1516 Exp_Rev Access'!$F$7:$GB$306,59,FALSE))</f>
        <v>0</v>
      </c>
      <c r="BY36" s="99">
        <f>IF(ISNA(VLOOKUP($A36,'[2]1516 Exp_Rev Access'!$F$7:$GB$306,60,FALSE)),"",VLOOKUP($A36,'[2]1516 Exp_Rev Access'!$F$7:$GB$306,60,FALSE))</f>
        <v>0</v>
      </c>
      <c r="BZ36" s="99">
        <f>IF(ISNA(VLOOKUP($A36,'[2]1516 Exp_Rev Access'!$F$7:$GB$306,61,FALSE)),"",VLOOKUP($A36,'[2]1516 Exp_Rev Access'!$F$7:$GB$306,61,FALSE))</f>
        <v>0</v>
      </c>
      <c r="CA36" s="99">
        <f>IF(ISNA(VLOOKUP($A36,'[2]1516 Exp_Rev Access'!$F$7:$GB$306,62,FALSE)),"",VLOOKUP($A36,'[2]1516 Exp_Rev Access'!$F$7:$GB$306,62,FALSE))</f>
        <v>0</v>
      </c>
      <c r="CB36" s="99">
        <f>IF(ISNA(VLOOKUP($A36,'[2]1516 Exp_Rev Access'!$F$7:$GB$306,63,FALSE)),"",VLOOKUP($A36,'[2]1516 Exp_Rev Access'!$F$7:$GB$306,63,FALSE))</f>
        <v>0</v>
      </c>
      <c r="CC36" s="99">
        <f>IF(ISNA(VLOOKUP($A36,'[2]1516 Exp_Rev Access'!$F$7:$GB$306,64,FALSE)),"",VLOOKUP($A36,'[2]1516 Exp_Rev Access'!$F$7:$GB$306,64,FALSE))</f>
        <v>0</v>
      </c>
      <c r="CD36" s="101">
        <f t="shared" si="61"/>
        <v>0</v>
      </c>
      <c r="CE36" s="72"/>
      <c r="CF36" s="103"/>
      <c r="CG36" s="99">
        <f>IF(ISNA(VLOOKUP($A36,'[2]1516 Exp_Rev Access'!$F$7:$GB$306,65,FALSE)),"",VLOOKUP($A36,'[2]1516 Exp_Rev Access'!$F$7:$GB$306,65,FALSE))</f>
        <v>0</v>
      </c>
      <c r="CH36" s="99">
        <f>IF(ISNA(VLOOKUP($A36,'[2]1516 Exp_Rev Access'!$F$7:$GB$306,66,FALSE)),"",VLOOKUP($A36,'[2]1516 Exp_Rev Access'!$F$7:$GB$306,66,FALSE))</f>
        <v>0</v>
      </c>
      <c r="CI36" s="99">
        <f>IF(ISNA(VLOOKUP($A36,'[2]1516 Exp_Rev Access'!$F$7:$GB$306,67,FALSE)),"",VLOOKUP($A36,'[2]1516 Exp_Rev Access'!$F$7:$GB$306,67,FALSE))</f>
        <v>0</v>
      </c>
      <c r="CJ36" s="99">
        <f>IF(ISNA(VLOOKUP($A36,'[2]1516 Exp_Rev Access'!$F$7:$GB$306,68,FALSE)),"",VLOOKUP($A36,'[2]1516 Exp_Rev Access'!$F$7:$GB$306,68,FALSE))</f>
        <v>0</v>
      </c>
      <c r="CK36" s="99">
        <f>IF(ISNA(VLOOKUP($A36,'[2]1516 Exp_Rev Access'!$F$7:$GB$306,69,FALSE)),"",VLOOKUP($A36,'[2]1516 Exp_Rev Access'!$F$7:$GB$306,69,FALSE))</f>
        <v>0</v>
      </c>
      <c r="CL36" s="99">
        <f>IF(ISNA(VLOOKUP($A36,'[2]1516 Exp_Rev Access'!$F$7:$GB$306,70,FALSE)),"",VLOOKUP($A36,'[2]1516 Exp_Rev Access'!$F$7:$GB$306,70,FALSE))</f>
        <v>0</v>
      </c>
      <c r="CM36" s="99">
        <f>IF(ISNA(VLOOKUP($A36,'[2]1516 Exp_Rev Access'!$F$7:$GB$306,71,FALSE)),"",VLOOKUP($A36,'[2]1516 Exp_Rev Access'!$F$7:$GB$306,71,FALSE))</f>
        <v>0</v>
      </c>
      <c r="CN36" s="99">
        <f>IF(ISNA(VLOOKUP($A36,'[2]1516 Exp_Rev Access'!$F$7:$GB$306,72,FALSE)),"",VLOOKUP($A36,'[2]1516 Exp_Rev Access'!$F$7:$GB$306,72,FALSE))</f>
        <v>0</v>
      </c>
      <c r="CO36" s="99">
        <f>IF(ISNA(VLOOKUP($A36,'[2]1516 Exp_Rev Access'!$F$7:$GB$306,73,FALSE)),"",VLOOKUP($A36,'[2]1516 Exp_Rev Access'!$F$7:$GB$306,73,FALSE))</f>
        <v>0</v>
      </c>
      <c r="CP36" s="99">
        <f>IF(ISNA(VLOOKUP($A36,'[2]1516 Exp_Rev Access'!$F$7:$GB$306,74,FALSE)),"",VLOOKUP($A36,'[2]1516 Exp_Rev Access'!$F$7:$GB$306,74,FALSE))</f>
        <v>2329333</v>
      </c>
      <c r="CQ36" s="99">
        <f>IF(ISNA(VLOOKUP($A36,'[2]1516 Exp_Rev Access'!$F$7:$GB$306,75,FALSE)),"",VLOOKUP($A36,'[2]1516 Exp_Rev Access'!$F$7:$GB$306,75,FALSE))</f>
        <v>0</v>
      </c>
      <c r="CR36" s="99">
        <f>IF(ISNA(VLOOKUP($A36,'[2]1516 Exp_Rev Access'!$F$7:$GB$306,76,FALSE)),"",VLOOKUP($A36,'[2]1516 Exp_Rev Access'!$F$7:$GB$306,76,FALSE))</f>
        <v>63649.54</v>
      </c>
      <c r="CS36" s="99">
        <f>IF(ISNA(VLOOKUP($A36,'[2]1516 Exp_Rev Access'!$F$7:$GB$306,77,FALSE)),"",VLOOKUP($A36,'[2]1516 Exp_Rev Access'!$F$7:$GB$306,77,FALSE))</f>
        <v>0</v>
      </c>
      <c r="CT36" s="99">
        <f>IF(ISNA(VLOOKUP($A36,'[2]1516 Exp_Rev Access'!$F$7:$GB$306,78,FALSE)),"",VLOOKUP($A36,'[2]1516 Exp_Rev Access'!$F$7:$GB$306,78,FALSE))</f>
        <v>1983154.67</v>
      </c>
      <c r="CU36" s="99">
        <f>IF(ISNA(VLOOKUP($A36,'[2]1516 Exp_Rev Access'!$F$7:$GB$306,79,FALSE)),"",VLOOKUP($A36,'[2]1516 Exp_Rev Access'!$F$7:$GB$306,79,FALSE))</f>
        <v>307094.76</v>
      </c>
      <c r="CV36" s="99">
        <f>IF(ISNA(VLOOKUP($A36,'[2]1516 Exp_Rev Access'!$F$7:$GB$306,80,FALSE)),"",VLOOKUP($A36,'[2]1516 Exp_Rev Access'!$F$7:$GB$306,80,FALSE))</f>
        <v>0</v>
      </c>
      <c r="CW36" s="99">
        <f>IF(ISNA(VLOOKUP($A36,'[2]1516 Exp_Rev Access'!$F$7:$GB$306,81,FALSE)),"",VLOOKUP($A36,'[2]1516 Exp_Rev Access'!$F$7:$GB$306,81,FALSE))</f>
        <v>0</v>
      </c>
      <c r="CX36" s="99">
        <f>IF(ISNA(VLOOKUP($A36,'[2]1516 Exp_Rev Access'!$F$7:$GB$306,82,FALSE)),"",VLOOKUP($A36,'[2]1516 Exp_Rev Access'!$F$7:$GB$306,82,FALSE))</f>
        <v>0</v>
      </c>
      <c r="CY36" s="99">
        <f>IF(ISNA(VLOOKUP($A36,'[2]1516 Exp_Rev Access'!$F$7:$GB$306,83,FALSE)),"",VLOOKUP($A36,'[2]1516 Exp_Rev Access'!$F$7:$GB$306,83,FALSE))</f>
        <v>0</v>
      </c>
      <c r="CZ36" s="99">
        <f>IF(ISNA(VLOOKUP($A36,'[2]1516 Exp_Rev Access'!$F$7:$GB$306,84,FALSE)),"",VLOOKUP($A36,'[2]1516 Exp_Rev Access'!$F$7:$GB$306,84,FALSE))</f>
        <v>0</v>
      </c>
      <c r="DA36" s="99">
        <f>IF(ISNA(VLOOKUP($A36,'[2]1516 Exp_Rev Access'!$F$7:$GB$306,85,FALSE)),"",VLOOKUP($A36,'[2]1516 Exp_Rev Access'!$F$7:$GB$306,85,FALSE))</f>
        <v>46497.75</v>
      </c>
      <c r="DB36" s="99">
        <f>IF(ISNA(VLOOKUP($A36,'[2]1516 Exp_Rev Access'!$F$7:$GB$306,86,FALSE)),"",VLOOKUP($A36,'[2]1516 Exp_Rev Access'!$F$7:$GB$306,86,FALSE))</f>
        <v>0</v>
      </c>
      <c r="DC36" s="99">
        <f>IF(ISNA(VLOOKUP($A36,'[2]1516 Exp_Rev Access'!$F$7:$GB$306,87,FALSE)),"",VLOOKUP($A36,'[2]1516 Exp_Rev Access'!$F$7:$GB$306,87,FALSE))</f>
        <v>0</v>
      </c>
      <c r="DD36" s="99">
        <f>IF(ISNA(VLOOKUP($A36,'[2]1516 Exp_Rev Access'!$F$7:$GB$306,88,FALSE)),"",VLOOKUP($A36,'[2]1516 Exp_Rev Access'!$F$7:$GB$306,88,FALSE))</f>
        <v>0</v>
      </c>
      <c r="DE36" s="99">
        <f>IF(ISNA(VLOOKUP($A36,'[2]1516 Exp_Rev Access'!$F$7:$GB$306,89,FALSE)),"",VLOOKUP($A36,'[2]1516 Exp_Rev Access'!$F$7:$GB$306,89,FALSE))</f>
        <v>0</v>
      </c>
      <c r="DF36" s="99">
        <f>IF(ISNA(VLOOKUP($A36,'[2]1516 Exp_Rev Access'!$F$7:$GB$306,90,FALSE)),"",VLOOKUP($A36,'[2]1516 Exp_Rev Access'!$F$7:$GB$306,90,FALSE))</f>
        <v>153337.60999999999</v>
      </c>
      <c r="DG36" s="99">
        <f>IF(ISNA(VLOOKUP($A36,'[2]1516 Exp_Rev Access'!$F$7:$GB$306,91,FALSE)),"",VLOOKUP($A36,'[2]1516 Exp_Rev Access'!$F$7:$GB$306,91,FALSE))</f>
        <v>11568.48</v>
      </c>
      <c r="DH36" s="99">
        <f>IF(ISNA(VLOOKUP($A36,'[2]1516 Exp_Rev Access'!$F$7:$GB$306,92,FALSE)),"",VLOOKUP($A36,'[2]1516 Exp_Rev Access'!$F$7:$GB$306,92,FALSE))</f>
        <v>2604618.52</v>
      </c>
      <c r="DI36" s="99">
        <f>IF(ISNA(VLOOKUP($A36,'[2]1516 Exp_Rev Access'!$F$7:$GB$306,93,FALSE)),"",VLOOKUP($A36,'[2]1516 Exp_Rev Access'!$F$7:$GB$306,93,FALSE))</f>
        <v>0</v>
      </c>
      <c r="DJ36" s="99">
        <f>IF(ISNA(VLOOKUP($A36,'[2]1516 Exp_Rev Access'!$F$7:$GB$306,94,FALSE)),"",VLOOKUP($A36,'[2]1516 Exp_Rev Access'!$F$7:$GB$306,94,FALSE))</f>
        <v>0</v>
      </c>
      <c r="DK36" s="99">
        <f>IF(ISNA(VLOOKUP($A36,'[2]1516 Exp_Rev Access'!$F$7:$GB$306,95,FALSE)),"",VLOOKUP($A36,'[2]1516 Exp_Rev Access'!$F$7:$GB$306,95,FALSE))</f>
        <v>0</v>
      </c>
      <c r="DL36" s="99">
        <f>IF(ISNA(VLOOKUP($A36,'[2]1516 Exp_Rev Access'!$F$7:$GB$306,96,FALSE)),"",VLOOKUP($A36,'[2]1516 Exp_Rev Access'!$F$7:$GB$306,96,FALSE))</f>
        <v>0</v>
      </c>
      <c r="DM36" s="99">
        <f>IF(ISNA(VLOOKUP($A36,'[2]1516 Exp_Rev Access'!$F$7:$GB$306,97,FALSE)),"",VLOOKUP($A36,'[2]1516 Exp_Rev Access'!$F$7:$GB$306,97,FALSE))</f>
        <v>0</v>
      </c>
      <c r="DN36" s="99">
        <f>IF(ISNA(VLOOKUP($A36,'[2]1516 Exp_Rev Access'!$F$7:$GB$306,98,FALSE)),"",VLOOKUP($A36,'[2]1516 Exp_Rev Access'!$F$7:$GB$306,98,FALSE))</f>
        <v>0</v>
      </c>
      <c r="DO36" s="99">
        <f>IF(ISNA(VLOOKUP($A36,'[2]1516 Exp_Rev Access'!$F$7:$GB$306,99,FALSE)),"",VLOOKUP($A36,'[2]1516 Exp_Rev Access'!$F$7:$GB$306,99,FALSE))</f>
        <v>0</v>
      </c>
      <c r="DP36" s="99">
        <f>IF(ISNA(VLOOKUP($A36,'[2]1516 Exp_Rev Access'!$F$7:$GB$306,100,FALSE)),"",VLOOKUP($A36,'[2]1516 Exp_Rev Access'!$F$7:$GB$306,100,FALSE))</f>
        <v>0</v>
      </c>
      <c r="DQ36" s="99">
        <f>IF(ISNA(VLOOKUP($A36,'[2]1516 Exp_Rev Access'!$F$7:$GB$306,101,FALSE)),"",VLOOKUP($A36,'[2]1516 Exp_Rev Access'!$F$7:$GB$306,101,FALSE))</f>
        <v>0</v>
      </c>
      <c r="DR36" s="99">
        <f>IF(ISNA(VLOOKUP($A36,'[2]1516 Exp_Rev Access'!$F$7:$GB$306,102,FALSE)),"",VLOOKUP($A36,'[2]1516 Exp_Rev Access'!$F$7:$GB$306,102,FALSE))</f>
        <v>0</v>
      </c>
      <c r="DS36" s="99">
        <f>IF(ISNA(VLOOKUP($A36,'[2]1516 Exp_Rev Access'!$F$7:$GB$306,103,FALSE)),"",VLOOKUP($A36,'[2]1516 Exp_Rev Access'!$F$7:$GB$306,103,FALSE))</f>
        <v>0</v>
      </c>
      <c r="DT36" s="99">
        <f>IF(ISNA(VLOOKUP($A36,'[2]1516 Exp_Rev Access'!$F$7:$GB$306,104,FALSE)),"",VLOOKUP($A36,'[2]1516 Exp_Rev Access'!$F$7:$GB$306,104,FALSE))</f>
        <v>0</v>
      </c>
      <c r="DU36" s="99">
        <f>IF(ISNA(VLOOKUP($A36,'[2]1516 Exp_Rev Access'!$F$7:$GB$306,105,FALSE)),"",VLOOKUP($A36,'[2]1516 Exp_Rev Access'!$F$7:$GB$306,105,FALSE))</f>
        <v>0</v>
      </c>
      <c r="DV36" s="99">
        <f>IF(ISNA(VLOOKUP($A36,'[2]1516 Exp_Rev Access'!$F$7:$GB$306,106,FALSE)),"",VLOOKUP($A36,'[2]1516 Exp_Rev Access'!$F$7:$GB$306,106,FALSE))</f>
        <v>0</v>
      </c>
      <c r="DW36" s="99">
        <f>IF(ISNA(VLOOKUP($A36,'[2]1516 Exp_Rev Access'!$F$7:$GB$306,107,FALSE)),"",VLOOKUP($A36,'[2]1516 Exp_Rev Access'!$F$7:$GB$306,107,FALSE))</f>
        <v>0</v>
      </c>
      <c r="DX36" s="99">
        <f>IF(ISNA(VLOOKUP($A36,'[2]1516 Exp_Rev Access'!$F$7:$GB$306,108,FALSE)),"",VLOOKUP($A36,'[2]1516 Exp_Rev Access'!$F$7:$GB$306,108,FALSE))</f>
        <v>0</v>
      </c>
      <c r="DY36" s="99">
        <f>IF(ISNA(VLOOKUP($A36,'[2]1516 Exp_Rev Access'!$F$7:$GB$306,109,FALSE)),"",VLOOKUP($A36,'[2]1516 Exp_Rev Access'!$F$7:$GB$306,109,FALSE))</f>
        <v>0</v>
      </c>
      <c r="DZ36" s="99">
        <f>IF(ISNA(VLOOKUP($A36,'[2]1516 Exp_Rev Access'!$F$7:$GB$306,110,FALSE)),"",VLOOKUP($A36,'[2]1516 Exp_Rev Access'!$F$7:$GB$306,110,FALSE))</f>
        <v>0</v>
      </c>
      <c r="EA36" s="99">
        <f>IF(ISNA(VLOOKUP($A36,'[2]1516 Exp_Rev Access'!$F$7:$GB$306,111,FALSE)),"",VLOOKUP($A36,'[2]1516 Exp_Rev Access'!$F$7:$GB$306,111,FALSE))</f>
        <v>0</v>
      </c>
      <c r="EB36" s="99">
        <f>IF(ISNA(VLOOKUP($A36,'[2]1516 Exp_Rev Access'!$F$7:$GB$306,112,FALSE)),"",VLOOKUP($A36,'[2]1516 Exp_Rev Access'!$F$7:$GB$306,112,FALSE))</f>
        <v>0</v>
      </c>
      <c r="EC36" s="99">
        <f>IF(ISNA(VLOOKUP($A36,'[2]1516 Exp_Rev Access'!$F$7:$GB$306,113,FALSE)),"",VLOOKUP($A36,'[2]1516 Exp_Rev Access'!$F$7:$GB$306,113,FALSE))</f>
        <v>0</v>
      </c>
      <c r="ED36" s="99">
        <f>IF(ISNA(VLOOKUP($A36,'[2]1516 Exp_Rev Access'!$F$7:$GB$306,114,FALSE)),"",VLOOKUP($A36,'[2]1516 Exp_Rev Access'!$F$7:$GB$306,114,FALSE))</f>
        <v>0</v>
      </c>
      <c r="EE36" s="99">
        <f>IF(ISNA(VLOOKUP($A36,'[2]1516 Exp_Rev Access'!$F$7:$GB$306,115,FALSE)),"",VLOOKUP($A36,'[2]1516 Exp_Rev Access'!$F$7:$GB$306,115,FALSE))</f>
        <v>0</v>
      </c>
      <c r="EF36" s="99">
        <f>IF(ISNA(VLOOKUP($A36,'[2]1516 Exp_Rev Access'!$F$7:$GB$306,116,FALSE)),"",VLOOKUP($A36,'[2]1516 Exp_Rev Access'!$F$7:$GB$306,116,FALSE))</f>
        <v>0</v>
      </c>
      <c r="EG36" s="99">
        <f>IF(ISNA(VLOOKUP($A36,'[2]1516 Exp_Rev Access'!$F$7:$GB$306,117,FALSE)),"",VLOOKUP($A36,'[2]1516 Exp_Rev Access'!$F$7:$GB$306,117,FALSE))</f>
        <v>0</v>
      </c>
      <c r="EH36" s="99">
        <f>IF(ISNA(VLOOKUP($A36,'[2]1516 Exp_Rev Access'!$F$7:$GB$306,118,FALSE)),"",VLOOKUP($A36,'[2]1516 Exp_Rev Access'!$F$7:$GB$306,118,FALSE))</f>
        <v>0</v>
      </c>
      <c r="EI36" s="99">
        <f>IF(ISNA(VLOOKUP($A36,'[2]1516 Exp_Rev Access'!$F$7:$GB$306,119,FALSE)),"",VLOOKUP($A36,'[2]1516 Exp_Rev Access'!$F$7:$GB$306,119,FALSE))</f>
        <v>0</v>
      </c>
      <c r="EJ36" s="99">
        <f>IF(ISNA(VLOOKUP($A36,'[2]1516 Exp_Rev Access'!$F$7:$GB$306,120,FALSE)),"",VLOOKUP($A36,'[2]1516 Exp_Rev Access'!$F$7:$GB$306,120,FALSE))</f>
        <v>0</v>
      </c>
      <c r="EK36" s="99">
        <f>IF(ISNA(VLOOKUP($A36,'[2]1516 Exp_Rev Access'!$F$7:$GB$306,121,FALSE)),"",VLOOKUP($A36,'[2]1516 Exp_Rev Access'!$F$7:$GB$306,121,FALSE))</f>
        <v>0</v>
      </c>
      <c r="EL36" s="99">
        <f>IF(ISNA(VLOOKUP($A36,'[2]1516 Exp_Rev Access'!$F$7:$GB$306,122,FALSE)),"",VLOOKUP($A36,'[2]1516 Exp_Rev Access'!$F$7:$GB$306,122,FALSE))</f>
        <v>0</v>
      </c>
      <c r="EM36" s="99">
        <f>IF(ISNA(VLOOKUP($A36,'[2]1516 Exp_Rev Access'!$F$7:$GB$306,123,FALSE)),"",VLOOKUP($A36,'[2]1516 Exp_Rev Access'!$F$7:$GB$306,123,FALSE))</f>
        <v>0</v>
      </c>
      <c r="EN36" s="99">
        <f>IF(ISNA(VLOOKUP($A36,'[2]1516 Exp_Rev Access'!$F$7:$GB$306,124,FALSE)),"",VLOOKUP($A36,'[2]1516 Exp_Rev Access'!$F$7:$GB$306,124,FALSE))</f>
        <v>0</v>
      </c>
      <c r="EO36" s="99">
        <f>IF(ISNA(VLOOKUP($A36,'[2]1516 Exp_Rev Access'!$F$7:$GB$306,125,FALSE)),"",VLOOKUP($A36,'[2]1516 Exp_Rev Access'!$F$7:$GB$306,125,FALSE))</f>
        <v>0</v>
      </c>
      <c r="EP36" s="99">
        <f>IF(ISNA(VLOOKUP($A36,'[2]1516 Exp_Rev Access'!$F$7:$GB$306,126,FALSE)),"",VLOOKUP($A36,'[2]1516 Exp_Rev Access'!$F$7:$GB$306,126,FALSE))</f>
        <v>0</v>
      </c>
      <c r="EQ36" s="99">
        <f>IF(ISNA(VLOOKUP($A36,'[2]1516 Exp_Rev Access'!$F$7:$GB$306,127,FALSE)),"",VLOOKUP($A36,'[2]1516 Exp_Rev Access'!$F$7:$GB$306,127,FALSE))</f>
        <v>0</v>
      </c>
      <c r="ER36" s="99">
        <f>IF(ISNA(VLOOKUP($A36,'[2]1516 Exp_Rev Access'!$F$7:$GB$306,128,FALSE)),"",VLOOKUP($A36,'[2]1516 Exp_Rev Access'!$F$7:$GB$306,128,FALSE))</f>
        <v>0</v>
      </c>
      <c r="ES36" s="99">
        <f>IF(ISNA(VLOOKUP($A36,'[2]1516 Exp_Rev Access'!$F$7:$GB$306,129,FALSE)),"",VLOOKUP($A36,'[2]1516 Exp_Rev Access'!$F$7:$GB$306,129,FALSE))</f>
        <v>0</v>
      </c>
      <c r="ET36" s="99">
        <f>IF(ISNA(VLOOKUP($A36,'[2]1516 Exp_Rev Access'!$F$7:$GB$306,130,FALSE)),"",VLOOKUP($A36,'[2]1516 Exp_Rev Access'!$F$7:$GB$306,130,FALSE))</f>
        <v>0</v>
      </c>
      <c r="EU36" s="99">
        <f>IF(ISNA(VLOOKUP($A36,'[2]1516 Exp_Rev Access'!$F$7:$GB$306,131,FALSE)),"",VLOOKUP($A36,'[2]1516 Exp_Rev Access'!$F$7:$GB$306,131,FALSE))</f>
        <v>282458.53999999998</v>
      </c>
      <c r="EV36" s="99">
        <f>IF(ISNA(VLOOKUP($A36,'[2]1516 Exp_Rev Access'!$F$7:$GB$306,132,FALSE)),"",VLOOKUP($A36,'[2]1516 Exp_Rev Access'!$F$7:$GB$306,132,FALSE))</f>
        <v>0</v>
      </c>
      <c r="EW36" s="99">
        <f>IF(ISNA(VLOOKUP($A36,'[2]1516 Exp_Rev Access'!$F$7:$GB$306,133,FALSE)),"",VLOOKUP($A36,'[2]1516 Exp_Rev Access'!$F$7:$GB$306,133,FALSE))</f>
        <v>0</v>
      </c>
      <c r="EX36" s="99">
        <f>IF(ISNA(VLOOKUP($A36,'[2]1516 Exp_Rev Access'!$F$7:$GB$306,134,FALSE)),"",VLOOKUP($A36,'[2]1516 Exp_Rev Access'!$F$7:$GB$306,134,FALSE))</f>
        <v>0</v>
      </c>
      <c r="EY36" s="99">
        <f>IF(ISNA(VLOOKUP($A36,'[2]1516 Exp_Rev Access'!$F$7:$GB$306,135,FALSE)),"",VLOOKUP($A36,'[2]1516 Exp_Rev Access'!$F$7:$GB$306,135,FALSE))</f>
        <v>0</v>
      </c>
      <c r="EZ36" s="99">
        <f>IF(ISNA(VLOOKUP($A36,'[2]1516 Exp_Rev Access'!$F$7:$GB$306,136,FALSE)),"",VLOOKUP($A36,'[2]1516 Exp_Rev Access'!$F$7:$GB$306,136,FALSE))</f>
        <v>0</v>
      </c>
      <c r="FA36" s="99">
        <f>IF(ISNA(VLOOKUP($A36,'[2]1516 Exp_Rev Access'!$F$7:$GB$306,137,FALSE)),"",VLOOKUP($A36,'[2]1516 Exp_Rev Access'!$F$7:$GB$306,137,FALSE))</f>
        <v>0</v>
      </c>
      <c r="FB36" s="99">
        <f>IF(ISNA(VLOOKUP($A36,'[2]1516 Exp_Rev Access'!$F$7:$GB$306,138,FALSE)),"",VLOOKUP($A36,'[2]1516 Exp_Rev Access'!$F$7:$GB$306,138,FALSE))</f>
        <v>0</v>
      </c>
      <c r="FC36" s="99">
        <f>IF(ISNA(VLOOKUP($A36,'[2]1516 Exp_Rev Access'!$F$7:$GB$306,139,FALSE)),"",VLOOKUP($A36,'[2]1516 Exp_Rev Access'!$F$7:$GB$306,139,FALSE))</f>
        <v>0</v>
      </c>
      <c r="FD36" s="99">
        <f>IF(ISNA(VLOOKUP($A36,'[2]1516 Exp_Rev Access'!$F$7:$FS$306,140,FALSE)),"",VLOOKUP($A36,'[2]1516 Exp_Rev Access'!$F$7:$FS$306,140,FALSE))</f>
        <v>0</v>
      </c>
      <c r="FE36" s="99">
        <f>IF(ISNA(VLOOKUP($A36,'[2]1516 Exp_Rev Access'!$F$7:$FS$306,141,FALSE)),"",VLOOKUP($A36,'[2]1516 Exp_Rev Access'!$F$7:$FS$306,141,FALSE))</f>
        <v>0</v>
      </c>
      <c r="FF36" s="99">
        <f>IF(ISNA(VLOOKUP($A36,'[2]1516 Exp_Rev Access'!$F$7:$FS$306,142,FALSE)),"",VLOOKUP($A36,'[2]1516 Exp_Rev Access'!$F$7:$FS$306,142,FALSE))</f>
        <v>0</v>
      </c>
      <c r="FG36" s="99">
        <f>IF(ISNA(VLOOKUP($A36,'[2]1516 Exp_Rev Access'!$F$7:$FS$306,143,FALSE)),"",VLOOKUP($A36,'[2]1516 Exp_Rev Access'!$F$7:$FS$306,143,FALSE))</f>
        <v>0</v>
      </c>
      <c r="FH36" s="99">
        <f>IF(ISNA(VLOOKUP($A36,'[2]1516 Exp_Rev Access'!$F$7:$FS$306,144,FALSE)),"",VLOOKUP($A36,'[2]1516 Exp_Rev Access'!$F$7:$FS$306,144,FALSE))</f>
        <v>0</v>
      </c>
      <c r="FI36" s="99">
        <f>IF(ISNA(VLOOKUP($A36,'[2]1516 Exp_Rev Access'!$F$7:$FS$306,145,FALSE)),"",VLOOKUP($A36,'[2]1516 Exp_Rev Access'!$F$7:$FS$306,145,FALSE))</f>
        <v>0</v>
      </c>
      <c r="FJ36" s="99">
        <f>IF(ISNA(VLOOKUP($A36,'[2]1516 Exp_Rev Access'!$F$7:$FS$306,146,FALSE)),"",VLOOKUP($A36,'[2]1516 Exp_Rev Access'!$F$7:$FS$306,146,FALSE))</f>
        <v>0</v>
      </c>
      <c r="FK36" s="99">
        <f>IF(ISNA(VLOOKUP($A36,'[2]1516 Exp_Rev Access'!$F$7:$FS$306,147,FALSE)),"",VLOOKUP($A36,'[2]1516 Exp_Rev Access'!$F$7:$FS$306,147,FALSE))</f>
        <v>0</v>
      </c>
      <c r="FL36" s="99">
        <f>IF(ISNA(VLOOKUP($A36,'[2]1516 Exp_Rev Access'!$F$7:$FS$306,148,FALSE)),"",VLOOKUP($A36,'[2]1516 Exp_Rev Access'!$F$7:$FS$306,148,FALSE))</f>
        <v>0</v>
      </c>
      <c r="FM36" s="99">
        <f>IF(ISNA(VLOOKUP($A36,'[2]1516 Exp_Rev Access'!$F$7:$FS$306,149,FALSE)),"",VLOOKUP($A36,'[2]1516 Exp_Rev Access'!$F$7:$FS$306,149,FALSE))</f>
        <v>0</v>
      </c>
      <c r="FN36" s="99">
        <f>IF(ISNA(VLOOKUP($A36,'[2]1516 Exp_Rev Access'!$F$7:$FS$306,150,FALSE)),"",VLOOKUP($A36,'[2]1516 Exp_Rev Access'!$F$7:$FS$306,150,FALSE))</f>
        <v>0</v>
      </c>
      <c r="FO36" s="99">
        <f>IF(ISNA(VLOOKUP($A36,'[2]1516 Exp_Rev Access'!$F$7:$FS$306,151,FALSE)),"",VLOOKUP($A36,'[2]1516 Exp_Rev Access'!$F$7:$FS$306,151,FALSE))</f>
        <v>0</v>
      </c>
      <c r="FP36" s="99">
        <f>IF(ISNA(VLOOKUP($A36,'[2]1516 Exp_Rev Access'!$F$7:$FS$306,152,FALSE)),"",VLOOKUP($A36,'[2]1516 Exp_Rev Access'!$F$7:$FS$306,152,FALSE))</f>
        <v>0</v>
      </c>
      <c r="FQ36" s="99">
        <f>IF(ISNA(VLOOKUP($A36,'[2]1516 Exp_Rev Access'!$F$7:$FS$306,153,FALSE)),"",VLOOKUP($A36,'[2]1516 Exp_Rev Access'!$F$7:$FS$306,153,FALSE))</f>
        <v>365015.58</v>
      </c>
      <c r="FR36" s="101">
        <f t="shared" si="64"/>
        <v>8146728.4500000002</v>
      </c>
      <c r="FS36" s="72">
        <f t="shared" si="65"/>
        <v>5.5696976082628052E-2</v>
      </c>
      <c r="FT36" s="94">
        <f t="shared" si="66"/>
        <v>607.6632454789227</v>
      </c>
      <c r="FU36" s="99">
        <f>IF(ISNA(VLOOKUP($A36,'[2]1516 Exp_Rev Access'!$F$7:$GB$306,154,FALSE)),"",VLOOKUP($A36,'[2]1516 Exp_Rev Access'!$F$7:$GB$306,154,FALSE))</f>
        <v>0</v>
      </c>
      <c r="FV36" s="99">
        <f>IF(ISNA(VLOOKUP($A36,'[2]1516 Exp_Rev Access'!$F$7:$GB$306,155,FALSE)),"",VLOOKUP($A36,'[2]1516 Exp_Rev Access'!$F$7:$GB$306,155,FALSE))</f>
        <v>0</v>
      </c>
      <c r="FW36" s="99">
        <f>IF(ISNA(VLOOKUP($A36,'[2]1516 Exp_Rev Access'!$F$7:$GB$306,156,FALSE)),"",VLOOKUP($A36,'[2]1516 Exp_Rev Access'!$F$7:$GB$306,156,FALSE))</f>
        <v>0</v>
      </c>
      <c r="FX36" s="99">
        <f>IF(ISNA(VLOOKUP($A36,'[2]1516 Exp_Rev Access'!$F$7:$GB$306,157,FALSE)),"",VLOOKUP($A36,'[2]1516 Exp_Rev Access'!$F$7:$GB$306,157,FALSE))</f>
        <v>0</v>
      </c>
      <c r="FY36" s="99">
        <f>IF(ISNA(VLOOKUP($A36,'[2]1516 Exp_Rev Access'!$F$7:$GB$306,158,FALSE)),"",VLOOKUP($A36,'[2]1516 Exp_Rev Access'!$F$7:$GB$306,158,FALSE))</f>
        <v>0</v>
      </c>
      <c r="FZ36" s="99">
        <f>IF(ISNA(VLOOKUP($A36,'[2]1516 Exp_Rev Access'!$F$7:$GB$306,159,FALSE)),"",VLOOKUP($A36,'[2]1516 Exp_Rev Access'!$F$7:$GB$306,159,FALSE))</f>
        <v>0</v>
      </c>
      <c r="GA36" s="99">
        <f>IF(ISNA(VLOOKUP($A36,'[2]1516 Exp_Rev Access'!$F$7:$GB$306,160,FALSE)),"",VLOOKUP($A36,'[2]1516 Exp_Rev Access'!$F$7:$GB$306,160,FALSE))</f>
        <v>0</v>
      </c>
      <c r="GB36" s="99">
        <f>IF(ISNA(VLOOKUP($A36,'[2]1516 Exp_Rev Access'!$F$7:$GB$306,161,FALSE)),"",VLOOKUP($A36,'[2]1516 Exp_Rev Access'!$F$7:$GB$306,161,FALSE))</f>
        <v>0</v>
      </c>
      <c r="GC36" s="99">
        <f>IF(ISNA(VLOOKUP($A36,'[2]1516 Exp_Rev Access'!$F$7:$GB$306,162,FALSE)),"",VLOOKUP($A36,'[2]1516 Exp_Rev Access'!$F$7:$GB$306,162,FALSE))</f>
        <v>0</v>
      </c>
      <c r="GD36" s="99">
        <f>IF(ISNA(VLOOKUP($A36,'[2]1516 Exp_Rev Access'!$F$7:$GB$306,163,FALSE)),"",VLOOKUP($A36,'[2]1516 Exp_Rev Access'!$F$7:$GB$306,163,FALSE))</f>
        <v>0</v>
      </c>
      <c r="GE36" s="99">
        <f>IF(ISNA(VLOOKUP($A36,'[2]1516 Exp_Rev Access'!$F$7:$GB$306,164,FALSE)),"",VLOOKUP($A36,'[2]1516 Exp_Rev Access'!$F$7:$GB$306,164,FALSE))</f>
        <v>31395.33</v>
      </c>
      <c r="GF36" s="99">
        <f>IF(ISNA(VLOOKUP($A36,'[2]1516 Exp_Rev Access'!$F$7:$GB$306,165,FALSE)),"",VLOOKUP($A36,'[2]1516 Exp_Rev Access'!$F$7:$GB$306,165,FALSE))</f>
        <v>0</v>
      </c>
      <c r="GG36" s="99">
        <f>IF(ISNA(VLOOKUP($A36,'[2]1516 Exp_Rev Access'!$F$7:$GB$306,166,FALSE)),"",VLOOKUP($A36,'[2]1516 Exp_Rev Access'!$F$7:$GB$306,166,FALSE))</f>
        <v>0</v>
      </c>
      <c r="GH36" s="99">
        <f>IF(ISNA(VLOOKUP($A36,'[2]1516 Exp_Rev Access'!$F$7:$GB$306,167,FALSE)),"",VLOOKUP($A36,'[2]1516 Exp_Rev Access'!$F$7:$GB$306,167,FALSE))</f>
        <v>0</v>
      </c>
      <c r="GI36" s="99">
        <f>IF(ISNA(VLOOKUP($A36,'[2]1516 Exp_Rev Access'!$F$7:$GB$306,168,FALSE)),"",VLOOKUP($A36,'[2]1516 Exp_Rev Access'!$F$7:$GB$306,168,FALSE))</f>
        <v>0</v>
      </c>
      <c r="GJ36" s="99">
        <f>IF(ISNA(VLOOKUP($A36,'[2]1516 Exp_Rev Access'!$F$7:$GB$306,169,FALSE)),"",VLOOKUP($A36,'[2]1516 Exp_Rev Access'!$F$7:$GB$306,169,FALSE))</f>
        <v>26672.080000000002</v>
      </c>
      <c r="GK36" s="99">
        <f>IF(ISNA(VLOOKUP($A36,'[2]1516 Exp_Rev Access'!$F$7:$GB$306,170,FALSE)),"",VLOOKUP($A36,'[2]1516 Exp_Rev Access'!$F$7:$GB$306,170,FALSE))</f>
        <v>0</v>
      </c>
      <c r="GL36" s="99">
        <f>IF(ISNA(VLOOKUP($A36,'[2]1516 Exp_Rev Access'!$F$7:$GB$306,171,FALSE)),"",VLOOKUP($A36,'[2]1516 Exp_Rev Access'!$F$7:$GB$306,171,FALSE))</f>
        <v>0</v>
      </c>
      <c r="GM36" s="99">
        <f>IF(ISNA(VLOOKUP($A36,'[2]1516 Exp_Rev Access'!$F$7:$GB$306,172,FALSE)),"",VLOOKUP($A36,'[2]1516 Exp_Rev Access'!$F$7:$GB$306,172,FALSE))</f>
        <v>0</v>
      </c>
      <c r="GN36" s="99">
        <f>IF(ISNA(VLOOKUP($A36,'[2]1516 Exp_Rev Access'!$F$7:$GB$306,173,FALSE)),"",VLOOKUP($A36,'[2]1516 Exp_Rev Access'!$F$7:$GB$306,173,FALSE))</f>
        <v>0</v>
      </c>
      <c r="GO36" s="99">
        <f>IF(ISNA(VLOOKUP($A36,'[2]1516 Exp_Rev Access'!$F$7:$GB$306,174,FALSE)),"",VLOOKUP($A36,'[2]1516 Exp_Rev Access'!$F$7:$GB$306,174,FALSE))</f>
        <v>0</v>
      </c>
      <c r="GP36" s="99">
        <f>IF(ISNA(VLOOKUP($A36,'[2]1516 Exp_Rev Access'!$F$7:$GB$306,175,FALSE)),"",VLOOKUP($A36,'[2]1516 Exp_Rev Access'!$F$7:$GB$306,175,FALSE))</f>
        <v>0</v>
      </c>
      <c r="GQ36" s="99">
        <f>IF(ISNA(VLOOKUP($A36,'[2]1516 Exp_Rev Access'!$F$7:$GB$306,176,FALSE)),"",VLOOKUP($A36,'[2]1516 Exp_Rev Access'!$F$7:$GB$306,176,FALSE))</f>
        <v>0</v>
      </c>
      <c r="GR36" s="99">
        <f>IF(ISNA(VLOOKUP($A36,'[2]1516 Exp_Rev Access'!$F$7:$GB$306,177,FALSE)),"",VLOOKUP($A36,'[2]1516 Exp_Rev Access'!$F$7:$GB$306,177,FALSE))</f>
        <v>0</v>
      </c>
      <c r="GS36" s="99">
        <f>IF(ISNA(VLOOKUP($A36,'[2]1516 Exp_Rev Access'!$F$7:$GB$306,178,FALSE)),"",VLOOKUP($A36,'[2]1516 Exp_Rev Access'!$F$7:$GB$306,178,FALSE))</f>
        <v>0</v>
      </c>
      <c r="GT36" s="101">
        <f t="shared" si="67"/>
        <v>58067.41</v>
      </c>
      <c r="GU36" s="72">
        <f t="shared" si="68"/>
        <v>3.9699115611864505E-4</v>
      </c>
      <c r="GV36" s="84">
        <f t="shared" si="69"/>
        <v>4.3312393476371795</v>
      </c>
    </row>
    <row r="37" spans="1:206" customFormat="1" ht="12" customHeight="1" x14ac:dyDescent="0.2">
      <c r="A37" s="96" t="s">
        <v>224</v>
      </c>
      <c r="B37" s="69" t="s">
        <v>225</v>
      </c>
      <c r="C37" s="80">
        <f>IF(ISNA(VLOOKUP($A37,'[2]1516 enrollment_Rev_Exp by size'!$A$6:$G$320,3,FALSE)),"",VLOOKUP($A37,'[2]1516 enrollment_Rev_Exp by size'!$A$6:$G$320,3,FALSE))</f>
        <v>12891.859999999997</v>
      </c>
      <c r="D37" s="97">
        <v>145068036.13999999</v>
      </c>
      <c r="E37" s="80">
        <f t="shared" si="47"/>
        <v>145068036.13999999</v>
      </c>
      <c r="F37" s="80">
        <f t="shared" si="48"/>
        <v>0</v>
      </c>
      <c r="G37" s="98">
        <f>IF(ISNA(VLOOKUP($A37,'[2]1516 Exp_Rev Access'!$F$7:$FS$306,2,FALSE)),"",VLOOKUP($A37,'[2]1516 Exp_Rev Access'!$F$7:$FS$306,2,FALSE))</f>
        <v>25798778.780000001</v>
      </c>
      <c r="H37" s="98">
        <f>IF(ISNA(VLOOKUP($A37,'[2]1516 Exp_Rev Access'!$F$7:$FS$306,3,FALSE)),"",VLOOKUP($A37,'[2]1516 Exp_Rev Access'!$F$7:$FS$306,3,FALSE))</f>
        <v>0</v>
      </c>
      <c r="I37" s="98">
        <f>IF(ISNA(VLOOKUP($A37,'[2]1516 Exp_Rev Access'!$F$7:$FS$306,4,FALSE)),"",VLOOKUP($A37,'[2]1516 Exp_Rev Access'!$F$7:$FS$306,4,FALSE))</f>
        <v>0</v>
      </c>
      <c r="J37" s="98">
        <f>IF(ISNA(VLOOKUP($A37,'[2]1516 Exp_Rev Access'!$F$7:$FS$306,5,FALSE)),"",VLOOKUP($A37,'[2]1516 Exp_Rev Access'!$F$7:$FS$306,5,FALSE))</f>
        <v>233038.32</v>
      </c>
      <c r="K37" s="98">
        <f>IF(ISNA(VLOOKUP($A37,'[2]1516 Exp_Rev Access'!$F$7:$FS$306,6,FALSE)),"",VLOOKUP($A37,'[2]1516 Exp_Rev Access'!$F$7:$FS$306,6,FALSE))</f>
        <v>0</v>
      </c>
      <c r="L37" s="98">
        <f>IF(ISNA(VLOOKUP($A37,'[2]1516 Exp_Rev Access'!$F$7:$FS$306,7,FALSE)),"",VLOOKUP($A37,'[2]1516 Exp_Rev Access'!$F$7:$FS$306,7,FALSE))</f>
        <v>0</v>
      </c>
      <c r="M37" s="90">
        <f t="shared" si="49"/>
        <v>26031817.100000001</v>
      </c>
      <c r="N37" s="72">
        <f t="shared" si="50"/>
        <v>0.17944557459148081</v>
      </c>
      <c r="O37" s="73">
        <f t="shared" si="51"/>
        <v>2019.2444767473435</v>
      </c>
      <c r="P37" s="99">
        <f>IF(ISNA(VLOOKUP($A37,'[2]1516 Exp_Rev Access'!$F$7:$FS$306,8,FALSE)),"",VLOOKUP($A37,'[2]1516 Exp_Rev Access'!$F$7:$FS$306,8,FALSE))</f>
        <v>302796.56</v>
      </c>
      <c r="Q37" s="99">
        <f>IF(ISNA(VLOOKUP($A37,'[2]1516 Exp_Rev Access'!$F$7:$FS$306,9,FALSE)),"",VLOOKUP($A37,'[2]1516 Exp_Rev Access'!$F$7:$FS$306,9,FALSE))</f>
        <v>0</v>
      </c>
      <c r="R37" s="99">
        <f>IF(ISNA(VLOOKUP($A37,'[2]1516 Exp_Rev Access'!$F$7:$FS$306,10,FALSE)),"",VLOOKUP($A37,'[2]1516 Exp_Rev Access'!$F$7:$FS$306,10,FALSE))</f>
        <v>33970</v>
      </c>
      <c r="S37" s="99">
        <f>IF(ISNA(VLOOKUP($A37,'[2]1516 Exp_Rev Access'!$F$7:$FS$306,11,FALSE)),"",VLOOKUP($A37,'[2]1516 Exp_Rev Access'!$F$7:$FS$306,11,FALSE))</f>
        <v>0</v>
      </c>
      <c r="T37" s="99">
        <f>IF(ISNA(VLOOKUP($A37,'[2]1516 Exp_Rev Access'!$F$7:$FS$306,12,FALSE)),"",VLOOKUP($A37,'[2]1516 Exp_Rev Access'!$F$7:$FS$306,12,FALSE))</f>
        <v>0</v>
      </c>
      <c r="U37" s="99">
        <f>IF(ISNA(VLOOKUP($A37,'[2]1516 Exp_Rev Access'!$F$7:$FS$306,13,FALSE)),"",VLOOKUP($A37,'[2]1516 Exp_Rev Access'!$F$7:$FS$306,13,FALSE))</f>
        <v>0</v>
      </c>
      <c r="V37" s="99">
        <f>IF(ISNA(VLOOKUP($A37,'[2]1516 Exp_Rev Access'!$F$7:$FS$306,14,FALSE)),"",VLOOKUP($A37,'[2]1516 Exp_Rev Access'!$F$7:$FS$306,14,FALSE))</f>
        <v>406250.25</v>
      </c>
      <c r="W37" s="99">
        <f>IF(ISNA(VLOOKUP($A37,'[2]1516 Exp_Rev Access'!$F$7:$FS$306,15,FALSE)),"",VLOOKUP($A37,'[2]1516 Exp_Rev Access'!$F$7:$FS$306,15,FALSE))</f>
        <v>61180.23</v>
      </c>
      <c r="X37" s="99">
        <f>IF(ISNA(VLOOKUP($A37,'[2]1516 Exp_Rev Access'!$F$7:$FS$306,16,FALSE)),"",VLOOKUP($A37,'[2]1516 Exp_Rev Access'!$F$7:$FS$306,16,FALSE))</f>
        <v>261276.7</v>
      </c>
      <c r="Y37" s="99">
        <f>IF(ISNA(VLOOKUP($A37,'[2]1516 Exp_Rev Access'!$F$7:$FS$306,17,FALSE)),"",VLOOKUP($A37,'[2]1516 Exp_Rev Access'!$F$7:$FS$306,17,FALSE))</f>
        <v>69621.2</v>
      </c>
      <c r="Z37" s="99">
        <f>IF(ISNA(VLOOKUP($A37,'[2]1516 Exp_Rev Access'!$F$7:$FS$306,18,FALSE)),"",VLOOKUP($A37,'[2]1516 Exp_Rev Access'!$F$7:$FS$306,18,FALSE))</f>
        <v>0</v>
      </c>
      <c r="AA37" s="99">
        <f>IF(ISNA(VLOOKUP($A37,'[2]1516 Exp_Rev Access'!$F$7:$FS$306,19,FALSE)),"",VLOOKUP($A37,'[2]1516 Exp_Rev Access'!$F$7:$FS$306,19,FALSE))</f>
        <v>0</v>
      </c>
      <c r="AB37" s="99">
        <f>IF(ISNA(VLOOKUP($A37,'[2]1516 Exp_Rev Access'!$F$7:$FS$306,20,FALSE)),"",VLOOKUP($A37,'[2]1516 Exp_Rev Access'!$F$7:$FS$306,20,FALSE))</f>
        <v>72699.5</v>
      </c>
      <c r="AC37" s="99">
        <f>IF(ISNA(VLOOKUP($A37,'[2]1516 Exp_Rev Access'!$F$7:$FS$306,21,FALSE)),"",VLOOKUP($A37,'[2]1516 Exp_Rev Access'!$F$7:$FS$306,21,FALSE))</f>
        <v>1006020.57</v>
      </c>
      <c r="AD37" s="99">
        <f>IF(ISNA(VLOOKUP($A37,'[2]1516 Exp_Rev Access'!$F$7:$FS$306,22,FALSE)),"",VLOOKUP($A37,'[2]1516 Exp_Rev Access'!$F$7:$FS$306,22,FALSE))</f>
        <v>48613.72</v>
      </c>
      <c r="AE37" s="99">
        <f>IF(ISNA(VLOOKUP($A37,'[2]1516 Exp_Rev Access'!$F$7:$FS$306,23,FALSE)),"",VLOOKUP($A37,'[2]1516 Exp_Rev Access'!$F$7:$FS$306,23,FALSE))</f>
        <v>0</v>
      </c>
      <c r="AF37" s="99">
        <f>IF(ISNA(VLOOKUP($A37,'[2]1516 Exp_Rev Access'!$F$7:$FS$306,24,FALSE)),"",VLOOKUP($A37,'[2]1516 Exp_Rev Access'!$F$7:$FS$306,24,FALSE))</f>
        <v>488845.38</v>
      </c>
      <c r="AG37" s="99">
        <f>IF(ISNA(VLOOKUP($A37,'[2]1516 Exp_Rev Access'!$F$7:$FS$306,25,FALSE)),"",VLOOKUP($A37,'[2]1516 Exp_Rev Access'!$F$7:$FS$306,25,FALSE))</f>
        <v>15472.9</v>
      </c>
      <c r="AH37" s="99">
        <f>IF(ISNA(VLOOKUP($A37,'[2]1516 Exp_Rev Access'!$F$7:$FS$306,26,FALSE)),"",VLOOKUP($A37,'[2]1516 Exp_Rev Access'!$F$7:$FS$306,26,FALSE))</f>
        <v>258644.11</v>
      </c>
      <c r="AI37" s="99">
        <f>IF(ISNA(VLOOKUP($A37,'[2]1516 Exp_Rev Access'!$F$7:$FS$306,27,FALSE)),"",VLOOKUP($A37,'[2]1516 Exp_Rev Access'!$F$7:$FS$306,27,FALSE))</f>
        <v>16710.900000000001</v>
      </c>
      <c r="AJ37" s="99">
        <f>IF(ISNA(VLOOKUP($A37,'[2]1516 Exp_Rev Access'!$F$7:$FS$306,28,FALSE)),"",VLOOKUP($A37,'[2]1516 Exp_Rev Access'!$F$7:$FS$306,28,FALSE))</f>
        <v>101150.28</v>
      </c>
      <c r="AK37" s="99">
        <f>IF(ISNA(VLOOKUP($A37,'[2]1516 Exp_Rev Access'!$F$7:$FS$306,29,FALSE)),"",VLOOKUP($A37,'[2]1516 Exp_Rev Access'!$F$7:$FS$306,29,FALSE))</f>
        <v>245727.45</v>
      </c>
      <c r="AL37" s="100">
        <f t="shared" si="52"/>
        <v>3388979.7499999995</v>
      </c>
      <c r="AM37" s="72">
        <f t="shared" si="53"/>
        <v>2.3361312665247748E-2</v>
      </c>
      <c r="AN37" s="94">
        <f t="shared" si="54"/>
        <v>262.87748625877106</v>
      </c>
      <c r="AO37" s="99">
        <f>IF(ISNA(VLOOKUP($A37,'[2]1516 Exp_Rev Access'!$F$7:$GB$306,30,FALSE)),"",VLOOKUP($A37,'[2]1516 Exp_Rev Access'!$F$7:$FS$306,30,FALSE))</f>
        <v>76205389.829999998</v>
      </c>
      <c r="AP37" s="99">
        <f>IF(ISNA(VLOOKUP($A37,'[2]1516 Exp_Rev Access'!$F$7:$GB$306,31,FALSE)),"",VLOOKUP($A37,'[2]1516 Exp_Rev Access'!$F$7:$FS$306,31,FALSE))</f>
        <v>2009712.55</v>
      </c>
      <c r="AQ37" s="99">
        <f>IF(ISNA(VLOOKUP($A37,'[2]1516 Exp_Rev Access'!$F$7:$GB$306,32,FALSE)),"",VLOOKUP($A37,'[2]1516 Exp_Rev Access'!$F$7:$FS$306,32,FALSE))</f>
        <v>6701880.4400000004</v>
      </c>
      <c r="AR37" s="99">
        <f>IF(ISNA(VLOOKUP($A37,'[2]1516 Exp_Rev Access'!$F$7:$GB$306,33,FALSE)),"",VLOOKUP($A37,'[2]1516 Exp_Rev Access'!$F$7:$FS$306,33,FALSE))</f>
        <v>537090.18999999994</v>
      </c>
      <c r="AS37" s="99">
        <f>IF(ISNA(VLOOKUP($A37,'[2]1516 Exp_Rev Access'!$F$7:$GB$306,34,FALSE)),"",VLOOKUP($A37,'[2]1516 Exp_Rev Access'!$F$7:$FS$306,34,FALSE))</f>
        <v>0</v>
      </c>
      <c r="AT37" s="101">
        <f t="shared" si="55"/>
        <v>85454073.00999999</v>
      </c>
      <c r="AU37" s="72">
        <f t="shared" si="56"/>
        <v>0.58906203794977496</v>
      </c>
      <c r="AV37" s="94">
        <f t="shared" si="57"/>
        <v>6628.529398395578</v>
      </c>
      <c r="AW37" s="99">
        <f>IF(ISNA(VLOOKUP($A37,'[2]1516 Exp_Rev Access'!$F$7:$GB$306,35,FALSE)),"",VLOOKUP($A37,'[2]1516 Exp_Rev Access'!$F$7:$GB$306,35,FALSE))</f>
        <v>3678.43</v>
      </c>
      <c r="AX37" s="99">
        <f>IF(ISNA(VLOOKUP($A37,'[2]1516 Exp_Rev Access'!$F$7:$GB$306,36,FALSE)),"",VLOOKUP($A37,'[2]1516 Exp_Rev Access'!$F$7:$GB$306,36,FALSE))</f>
        <v>10270131.65</v>
      </c>
      <c r="AY37" s="99">
        <f>IF(ISNA(VLOOKUP($A37,'[2]1516 Exp_Rev Access'!$F$7:$GB$306,37,FALSE)),"",VLOOKUP($A37,'[2]1516 Exp_Rev Access'!$F$7:$GB$306,37,FALSE))</f>
        <v>300457.58</v>
      </c>
      <c r="AZ37" s="99">
        <f>IF(ISNA(VLOOKUP($A37,'[2]1516 Exp_Rev Access'!$F$7:$GB$306,38,FALSE)),"",VLOOKUP($A37,'[2]1516 Exp_Rev Access'!$F$7:$GB$306,38,FALSE))</f>
        <v>0</v>
      </c>
      <c r="BA37" s="99">
        <f>IF(ISNA(VLOOKUP($A37,'[2]1516 Exp_Rev Access'!$F$7:$GB$306,39,FALSE)),"",VLOOKUP($A37,'[2]1516 Exp_Rev Access'!$F$7:$GB$306,39,FALSE))</f>
        <v>0</v>
      </c>
      <c r="BB37" s="99">
        <f>IF(ISNA(VLOOKUP($A37,'[2]1516 Exp_Rev Access'!$F$7:$GB$306,40,FALSE)),"",VLOOKUP($A37,'[2]1516 Exp_Rev Access'!$F$7:$GB$306,40,FALSE))</f>
        <v>2382816.79</v>
      </c>
      <c r="BC37" s="99">
        <f>IF(ISNA(VLOOKUP($A37,'[2]1516 Exp_Rev Access'!$F$7:$GB$306,41,FALSE)),"",VLOOKUP($A37,'[2]1516 Exp_Rev Access'!$F$7:$GB$306,41,FALSE))</f>
        <v>0</v>
      </c>
      <c r="BD37" s="99">
        <f>IF(ISNA(VLOOKUP($A37,'[2]1516 Exp_Rev Access'!$F$7:$GB$306,42,FALSE)),"",VLOOKUP($A37,'[2]1516 Exp_Rev Access'!$F$7:$GB$306,42,FALSE))</f>
        <v>350668.31</v>
      </c>
      <c r="BE37" s="99">
        <f>IF(ISNA(VLOOKUP($A37,'[2]1516 Exp_Rev Access'!$F$7:$GB$306,43,FALSE)),"",VLOOKUP($A37,'[2]1516 Exp_Rev Access'!$F$7:$GB$306,43,FALSE))</f>
        <v>0</v>
      </c>
      <c r="BF37" s="99">
        <f>IF(ISNA(VLOOKUP($A37,'[2]1516 Exp_Rev Access'!$F$7:$GB$306,44,FALSE)),"",VLOOKUP($A37,'[2]1516 Exp_Rev Access'!$F$7:$GB$306,44,FALSE))</f>
        <v>849410.24</v>
      </c>
      <c r="BG37" s="99">
        <f>IF(ISNA(VLOOKUP($A37,'[2]1516 Exp_Rev Access'!$F$7:$GB$306,45,FALSE)),"",VLOOKUP($A37,'[2]1516 Exp_Rev Access'!$F$7:$GB$306,45,FALSE))</f>
        <v>128323.97</v>
      </c>
      <c r="BH37" s="99">
        <f>IF(ISNA(VLOOKUP($A37,'[2]1516 Exp_Rev Access'!$F$7:$GB$306,46,FALSE)),"",VLOOKUP($A37,'[2]1516 Exp_Rev Access'!$F$7:$GB$306,46,FALSE))</f>
        <v>0</v>
      </c>
      <c r="BI37" s="99">
        <f>IF(ISNA(VLOOKUP($A37,'[2]1516 Exp_Rev Access'!$F$7:$GB$306,47,FALSE)),"",VLOOKUP($A37,'[2]1516 Exp_Rev Access'!$F$7:$GB$306,47,FALSE))</f>
        <v>59655.95</v>
      </c>
      <c r="BJ37" s="99">
        <f>IF(ISNA(VLOOKUP($A37,'[2]1516 Exp_Rev Access'!$F$7:$GB$306,48,FALSE)),"",VLOOKUP($A37,'[2]1516 Exp_Rev Access'!$F$7:$GB$306,48,FALSE))</f>
        <v>7724404.1100000003</v>
      </c>
      <c r="BK37" s="99">
        <f>IF(ISNA(VLOOKUP($A37,'[2]1516 Exp_Rev Access'!$F$7:$GB$306,49,FALSE)),"",VLOOKUP($A37,'[2]1516 Exp_Rev Access'!$F$7:$GB$306,49,FALSE))</f>
        <v>0</v>
      </c>
      <c r="BL37" s="99">
        <f>IF(ISNA(VLOOKUP($A37,'[2]1516 Exp_Rev Access'!$F$7:$GB$306,50,FALSE)),"",VLOOKUP($A37,'[2]1516 Exp_Rev Access'!$F$7:$GB$306,50,FALSE))</f>
        <v>0</v>
      </c>
      <c r="BM37" s="99">
        <f>IF(ISNA(VLOOKUP($A37,'[2]1516 Exp_Rev Access'!$F$7:$GB$306,51,FALSE)),"",VLOOKUP($A37,'[2]1516 Exp_Rev Access'!$F$7:$GB$306,51,FALSE))</f>
        <v>0</v>
      </c>
      <c r="BN37" s="99">
        <f>IF(ISNA(VLOOKUP($A37,'[2]1516 Exp_Rev Access'!$F$7:$GB$306,52,FALSE)),"",VLOOKUP($A37,'[2]1516 Exp_Rev Access'!$F$7:$GB$306,52,FALSE))</f>
        <v>0</v>
      </c>
      <c r="BO37" s="99">
        <f>IF(ISNA(VLOOKUP($A37,'[2]1516 Exp_Rev Access'!$F$7:$GB$306,53,FALSE)),"",VLOOKUP($A37,'[2]1516 Exp_Rev Access'!$F$7:$GB$306,53,FALSE))</f>
        <v>0</v>
      </c>
      <c r="BP37" s="99">
        <f>IF(ISNA(VLOOKUP($A37,'[2]1516 Exp_Rev Access'!$F$7:$GB$306,54,FALSE)),"",VLOOKUP($A37,'[2]1516 Exp_Rev Access'!$F$7:$GB$306,54,FALSE))</f>
        <v>0</v>
      </c>
      <c r="BQ37" s="99">
        <f>IF(ISNA(VLOOKUP($A37,'[2]1516 Exp_Rev Access'!$F$7:$GB$306,55,FALSE)),"",VLOOKUP($A37,'[2]1516 Exp_Rev Access'!$F$7:$GB$306,55,FALSE))</f>
        <v>0</v>
      </c>
      <c r="BR37" s="99">
        <f>IF(ISNA(VLOOKUP($A37,'[2]1516 Exp_Rev Access'!$F$7:$GB$306,56,FALSE)),"",VLOOKUP($A37,'[2]1516 Exp_Rev Access'!$F$7:$GB$306,56,FALSE))</f>
        <v>5291.28</v>
      </c>
      <c r="BS37" s="99">
        <f>IF(ISNA(VLOOKUP($A37,'[2]1516 Exp_Rev Access'!$F$7:$GB$306,57,FALSE)),"",VLOOKUP($A37,'[2]1516 Exp_Rev Access'!$F$7:$GB$306,57,FALSE))</f>
        <v>0</v>
      </c>
      <c r="BT37" s="99">
        <f>IF(ISNA(VLOOKUP($A37,'[2]1516 Exp_Rev Access'!$F$7:$GB$306,58,FALSE)),"",VLOOKUP($A37,'[2]1516 Exp_Rev Access'!$F$7:$GB$306,58,FALSE))</f>
        <v>0</v>
      </c>
      <c r="BU37" s="102">
        <f t="shared" si="58"/>
        <v>22074838.310000002</v>
      </c>
      <c r="BV37" s="72">
        <f t="shared" si="59"/>
        <v>0.15216886432995042</v>
      </c>
      <c r="BW37" s="94">
        <f t="shared" si="60"/>
        <v>1712.3082557520797</v>
      </c>
      <c r="BX37" s="99">
        <f>IF(ISNA(VLOOKUP($A37,'[2]1516 Exp_Rev Access'!$F$7:$GB$306,59,FALSE)),"",VLOOKUP($A37,'[2]1516 Exp_Rev Access'!$F$7:$GB$306,59,FALSE))</f>
        <v>0</v>
      </c>
      <c r="BY37" s="99">
        <f>IF(ISNA(VLOOKUP($A37,'[2]1516 Exp_Rev Access'!$F$7:$GB$306,60,FALSE)),"",VLOOKUP($A37,'[2]1516 Exp_Rev Access'!$F$7:$GB$306,60,FALSE))</f>
        <v>0</v>
      </c>
      <c r="BZ37" s="99">
        <f>IF(ISNA(VLOOKUP($A37,'[2]1516 Exp_Rev Access'!$F$7:$GB$306,61,FALSE)),"",VLOOKUP($A37,'[2]1516 Exp_Rev Access'!$F$7:$GB$306,61,FALSE))</f>
        <v>0</v>
      </c>
      <c r="CA37" s="99">
        <f>IF(ISNA(VLOOKUP($A37,'[2]1516 Exp_Rev Access'!$F$7:$GB$306,62,FALSE)),"",VLOOKUP($A37,'[2]1516 Exp_Rev Access'!$F$7:$GB$306,62,FALSE))</f>
        <v>0</v>
      </c>
      <c r="CB37" s="99">
        <f>IF(ISNA(VLOOKUP($A37,'[2]1516 Exp_Rev Access'!$F$7:$GB$306,63,FALSE)),"",VLOOKUP($A37,'[2]1516 Exp_Rev Access'!$F$7:$GB$306,63,FALSE))</f>
        <v>321.57</v>
      </c>
      <c r="CC37" s="99">
        <f>IF(ISNA(VLOOKUP($A37,'[2]1516 Exp_Rev Access'!$F$7:$GB$306,64,FALSE)),"",VLOOKUP($A37,'[2]1516 Exp_Rev Access'!$F$7:$GB$306,64,FALSE))</f>
        <v>0</v>
      </c>
      <c r="CD37" s="101">
        <f t="shared" si="61"/>
        <v>321.57</v>
      </c>
      <c r="CE37" s="72">
        <f t="shared" si="70"/>
        <v>2.2166840370656445E-6</v>
      </c>
      <c r="CF37" s="103">
        <f t="shared" si="71"/>
        <v>2.4943646611117407E-2</v>
      </c>
      <c r="CG37" s="99">
        <f>IF(ISNA(VLOOKUP($A37,'[2]1516 Exp_Rev Access'!$F$7:$GB$306,65,FALSE)),"",VLOOKUP($A37,'[2]1516 Exp_Rev Access'!$F$7:$GB$306,65,FALSE))</f>
        <v>522679.96</v>
      </c>
      <c r="CH37" s="99">
        <f>IF(ISNA(VLOOKUP($A37,'[2]1516 Exp_Rev Access'!$F$7:$GB$306,66,FALSE)),"",VLOOKUP($A37,'[2]1516 Exp_Rev Access'!$F$7:$GB$306,66,FALSE))</f>
        <v>0</v>
      </c>
      <c r="CI37" s="99">
        <f>IF(ISNA(VLOOKUP($A37,'[2]1516 Exp_Rev Access'!$F$7:$GB$306,67,FALSE)),"",VLOOKUP($A37,'[2]1516 Exp_Rev Access'!$F$7:$GB$306,67,FALSE))</f>
        <v>0</v>
      </c>
      <c r="CJ37" s="99">
        <f>IF(ISNA(VLOOKUP($A37,'[2]1516 Exp_Rev Access'!$F$7:$GB$306,68,FALSE)),"",VLOOKUP($A37,'[2]1516 Exp_Rev Access'!$F$7:$GB$306,68,FALSE))</f>
        <v>0</v>
      </c>
      <c r="CK37" s="99">
        <f>IF(ISNA(VLOOKUP($A37,'[2]1516 Exp_Rev Access'!$F$7:$GB$306,69,FALSE)),"",VLOOKUP($A37,'[2]1516 Exp_Rev Access'!$F$7:$GB$306,69,FALSE))</f>
        <v>0</v>
      </c>
      <c r="CL37" s="99">
        <f>IF(ISNA(VLOOKUP($A37,'[2]1516 Exp_Rev Access'!$F$7:$GB$306,70,FALSE)),"",VLOOKUP($A37,'[2]1516 Exp_Rev Access'!$F$7:$GB$306,70,FALSE))</f>
        <v>0</v>
      </c>
      <c r="CM37" s="99">
        <f>IF(ISNA(VLOOKUP($A37,'[2]1516 Exp_Rev Access'!$F$7:$GB$306,71,FALSE)),"",VLOOKUP($A37,'[2]1516 Exp_Rev Access'!$F$7:$GB$306,71,FALSE))</f>
        <v>0</v>
      </c>
      <c r="CN37" s="99">
        <f>IF(ISNA(VLOOKUP($A37,'[2]1516 Exp_Rev Access'!$F$7:$GB$306,72,FALSE)),"",VLOOKUP($A37,'[2]1516 Exp_Rev Access'!$F$7:$GB$306,72,FALSE))</f>
        <v>0</v>
      </c>
      <c r="CO37" s="99">
        <f>IF(ISNA(VLOOKUP($A37,'[2]1516 Exp_Rev Access'!$F$7:$GB$306,73,FALSE)),"",VLOOKUP($A37,'[2]1516 Exp_Rev Access'!$F$7:$GB$306,73,FALSE))</f>
        <v>0</v>
      </c>
      <c r="CP37" s="99">
        <f>IF(ISNA(VLOOKUP($A37,'[2]1516 Exp_Rev Access'!$F$7:$GB$306,74,FALSE)),"",VLOOKUP($A37,'[2]1516 Exp_Rev Access'!$F$7:$GB$306,74,FALSE))</f>
        <v>2555030.17</v>
      </c>
      <c r="CQ37" s="99">
        <f>IF(ISNA(VLOOKUP($A37,'[2]1516 Exp_Rev Access'!$F$7:$GB$306,75,FALSE)),"",VLOOKUP($A37,'[2]1516 Exp_Rev Access'!$F$7:$GB$306,75,FALSE))</f>
        <v>0</v>
      </c>
      <c r="CR37" s="99">
        <f>IF(ISNA(VLOOKUP($A37,'[2]1516 Exp_Rev Access'!$F$7:$GB$306,76,FALSE)),"",VLOOKUP($A37,'[2]1516 Exp_Rev Access'!$F$7:$GB$306,76,FALSE))</f>
        <v>157713.66</v>
      </c>
      <c r="CS37" s="99">
        <f>IF(ISNA(VLOOKUP($A37,'[2]1516 Exp_Rev Access'!$F$7:$GB$306,77,FALSE)),"",VLOOKUP($A37,'[2]1516 Exp_Rev Access'!$F$7:$GB$306,77,FALSE))</f>
        <v>0</v>
      </c>
      <c r="CT37" s="99">
        <f>IF(ISNA(VLOOKUP($A37,'[2]1516 Exp_Rev Access'!$F$7:$GB$306,78,FALSE)),"",VLOOKUP($A37,'[2]1516 Exp_Rev Access'!$F$7:$GB$306,78,FALSE))</f>
        <v>1558829.21</v>
      </c>
      <c r="CU37" s="99">
        <f>IF(ISNA(VLOOKUP($A37,'[2]1516 Exp_Rev Access'!$F$7:$GB$306,79,FALSE)),"",VLOOKUP($A37,'[2]1516 Exp_Rev Access'!$F$7:$GB$306,79,FALSE))</f>
        <v>363098.04</v>
      </c>
      <c r="CV37" s="99">
        <f>IF(ISNA(VLOOKUP($A37,'[2]1516 Exp_Rev Access'!$F$7:$GB$306,80,FALSE)),"",VLOOKUP($A37,'[2]1516 Exp_Rev Access'!$F$7:$GB$306,80,FALSE))</f>
        <v>0</v>
      </c>
      <c r="CW37" s="99">
        <f>IF(ISNA(VLOOKUP($A37,'[2]1516 Exp_Rev Access'!$F$7:$GB$306,81,FALSE)),"",VLOOKUP($A37,'[2]1516 Exp_Rev Access'!$F$7:$GB$306,81,FALSE))</f>
        <v>0</v>
      </c>
      <c r="CX37" s="99">
        <f>IF(ISNA(VLOOKUP($A37,'[2]1516 Exp_Rev Access'!$F$7:$GB$306,82,FALSE)),"",VLOOKUP($A37,'[2]1516 Exp_Rev Access'!$F$7:$GB$306,82,FALSE))</f>
        <v>0</v>
      </c>
      <c r="CY37" s="99">
        <f>IF(ISNA(VLOOKUP($A37,'[2]1516 Exp_Rev Access'!$F$7:$GB$306,83,FALSE)),"",VLOOKUP($A37,'[2]1516 Exp_Rev Access'!$F$7:$GB$306,83,FALSE))</f>
        <v>0</v>
      </c>
      <c r="CZ37" s="99">
        <f>IF(ISNA(VLOOKUP($A37,'[2]1516 Exp_Rev Access'!$F$7:$GB$306,84,FALSE)),"",VLOOKUP($A37,'[2]1516 Exp_Rev Access'!$F$7:$GB$306,84,FALSE))</f>
        <v>0</v>
      </c>
      <c r="DA37" s="99">
        <f>IF(ISNA(VLOOKUP($A37,'[2]1516 Exp_Rev Access'!$F$7:$GB$306,85,FALSE)),"",VLOOKUP($A37,'[2]1516 Exp_Rev Access'!$F$7:$GB$306,85,FALSE))</f>
        <v>68144.600000000006</v>
      </c>
      <c r="DB37" s="99">
        <f>IF(ISNA(VLOOKUP($A37,'[2]1516 Exp_Rev Access'!$F$7:$GB$306,86,FALSE)),"",VLOOKUP($A37,'[2]1516 Exp_Rev Access'!$F$7:$GB$306,86,FALSE))</f>
        <v>0</v>
      </c>
      <c r="DC37" s="99">
        <f>IF(ISNA(VLOOKUP($A37,'[2]1516 Exp_Rev Access'!$F$7:$GB$306,87,FALSE)),"",VLOOKUP($A37,'[2]1516 Exp_Rev Access'!$F$7:$GB$306,87,FALSE))</f>
        <v>0</v>
      </c>
      <c r="DD37" s="99">
        <f>IF(ISNA(VLOOKUP($A37,'[2]1516 Exp_Rev Access'!$F$7:$GB$306,88,FALSE)),"",VLOOKUP($A37,'[2]1516 Exp_Rev Access'!$F$7:$GB$306,88,FALSE))</f>
        <v>0</v>
      </c>
      <c r="DE37" s="99">
        <f>IF(ISNA(VLOOKUP($A37,'[2]1516 Exp_Rev Access'!$F$7:$GB$306,89,FALSE)),"",VLOOKUP($A37,'[2]1516 Exp_Rev Access'!$F$7:$GB$306,89,FALSE))</f>
        <v>0</v>
      </c>
      <c r="DF37" s="99">
        <f>IF(ISNA(VLOOKUP($A37,'[2]1516 Exp_Rev Access'!$F$7:$GB$306,90,FALSE)),"",VLOOKUP($A37,'[2]1516 Exp_Rev Access'!$F$7:$GB$306,90,FALSE))</f>
        <v>2956.49</v>
      </c>
      <c r="DG37" s="99">
        <f>IF(ISNA(VLOOKUP($A37,'[2]1516 Exp_Rev Access'!$F$7:$GB$306,91,FALSE)),"",VLOOKUP($A37,'[2]1516 Exp_Rev Access'!$F$7:$GB$306,91,FALSE))</f>
        <v>23572.93</v>
      </c>
      <c r="DH37" s="99">
        <f>IF(ISNA(VLOOKUP($A37,'[2]1516 Exp_Rev Access'!$F$7:$GB$306,92,FALSE)),"",VLOOKUP($A37,'[2]1516 Exp_Rev Access'!$F$7:$GB$306,92,FALSE))</f>
        <v>1785676.4</v>
      </c>
      <c r="DI37" s="99">
        <f>IF(ISNA(VLOOKUP($A37,'[2]1516 Exp_Rev Access'!$F$7:$GB$306,93,FALSE)),"",VLOOKUP($A37,'[2]1516 Exp_Rev Access'!$F$7:$GB$306,93,FALSE))</f>
        <v>0</v>
      </c>
      <c r="DJ37" s="99">
        <f>IF(ISNA(VLOOKUP($A37,'[2]1516 Exp_Rev Access'!$F$7:$GB$306,94,FALSE)),"",VLOOKUP($A37,'[2]1516 Exp_Rev Access'!$F$7:$GB$306,94,FALSE))</f>
        <v>0</v>
      </c>
      <c r="DK37" s="99">
        <f>IF(ISNA(VLOOKUP($A37,'[2]1516 Exp_Rev Access'!$F$7:$GB$306,95,FALSE)),"",VLOOKUP($A37,'[2]1516 Exp_Rev Access'!$F$7:$GB$306,95,FALSE))</f>
        <v>0</v>
      </c>
      <c r="DL37" s="99">
        <f>IF(ISNA(VLOOKUP($A37,'[2]1516 Exp_Rev Access'!$F$7:$GB$306,96,FALSE)),"",VLOOKUP($A37,'[2]1516 Exp_Rev Access'!$F$7:$GB$306,96,FALSE))</f>
        <v>0</v>
      </c>
      <c r="DM37" s="99">
        <f>IF(ISNA(VLOOKUP($A37,'[2]1516 Exp_Rev Access'!$F$7:$GB$306,97,FALSE)),"",VLOOKUP($A37,'[2]1516 Exp_Rev Access'!$F$7:$GB$306,97,FALSE))</f>
        <v>0</v>
      </c>
      <c r="DN37" s="99">
        <f>IF(ISNA(VLOOKUP($A37,'[2]1516 Exp_Rev Access'!$F$7:$GB$306,98,FALSE)),"",VLOOKUP($A37,'[2]1516 Exp_Rev Access'!$F$7:$GB$306,98,FALSE))</f>
        <v>0</v>
      </c>
      <c r="DO37" s="99">
        <f>IF(ISNA(VLOOKUP($A37,'[2]1516 Exp_Rev Access'!$F$7:$GB$306,99,FALSE)),"",VLOOKUP($A37,'[2]1516 Exp_Rev Access'!$F$7:$GB$306,99,FALSE))</f>
        <v>0</v>
      </c>
      <c r="DP37" s="99">
        <f>IF(ISNA(VLOOKUP($A37,'[2]1516 Exp_Rev Access'!$F$7:$GB$306,100,FALSE)),"",VLOOKUP($A37,'[2]1516 Exp_Rev Access'!$F$7:$GB$306,100,FALSE))</f>
        <v>0</v>
      </c>
      <c r="DQ37" s="99">
        <f>IF(ISNA(VLOOKUP($A37,'[2]1516 Exp_Rev Access'!$F$7:$GB$306,101,FALSE)),"",VLOOKUP($A37,'[2]1516 Exp_Rev Access'!$F$7:$GB$306,101,FALSE))</f>
        <v>0</v>
      </c>
      <c r="DR37" s="99">
        <f>IF(ISNA(VLOOKUP($A37,'[2]1516 Exp_Rev Access'!$F$7:$GB$306,102,FALSE)),"",VLOOKUP($A37,'[2]1516 Exp_Rev Access'!$F$7:$GB$306,102,FALSE))</f>
        <v>0</v>
      </c>
      <c r="DS37" s="99">
        <f>IF(ISNA(VLOOKUP($A37,'[2]1516 Exp_Rev Access'!$F$7:$GB$306,103,FALSE)),"",VLOOKUP($A37,'[2]1516 Exp_Rev Access'!$F$7:$GB$306,103,FALSE))</f>
        <v>0</v>
      </c>
      <c r="DT37" s="99">
        <f>IF(ISNA(VLOOKUP($A37,'[2]1516 Exp_Rev Access'!$F$7:$GB$306,104,FALSE)),"",VLOOKUP($A37,'[2]1516 Exp_Rev Access'!$F$7:$GB$306,104,FALSE))</f>
        <v>0</v>
      </c>
      <c r="DU37" s="99">
        <f>IF(ISNA(VLOOKUP($A37,'[2]1516 Exp_Rev Access'!$F$7:$GB$306,105,FALSE)),"",VLOOKUP($A37,'[2]1516 Exp_Rev Access'!$F$7:$GB$306,105,FALSE))</f>
        <v>0</v>
      </c>
      <c r="DV37" s="99">
        <f>IF(ISNA(VLOOKUP($A37,'[2]1516 Exp_Rev Access'!$F$7:$GB$306,106,FALSE)),"",VLOOKUP($A37,'[2]1516 Exp_Rev Access'!$F$7:$GB$306,106,FALSE))</f>
        <v>0</v>
      </c>
      <c r="DW37" s="99">
        <f>IF(ISNA(VLOOKUP($A37,'[2]1516 Exp_Rev Access'!$F$7:$GB$306,107,FALSE)),"",VLOOKUP($A37,'[2]1516 Exp_Rev Access'!$F$7:$GB$306,107,FALSE))</f>
        <v>0</v>
      </c>
      <c r="DX37" s="99">
        <f>IF(ISNA(VLOOKUP($A37,'[2]1516 Exp_Rev Access'!$F$7:$GB$306,108,FALSE)),"",VLOOKUP($A37,'[2]1516 Exp_Rev Access'!$F$7:$GB$306,108,FALSE))</f>
        <v>0</v>
      </c>
      <c r="DY37" s="99">
        <f>IF(ISNA(VLOOKUP($A37,'[2]1516 Exp_Rev Access'!$F$7:$GB$306,109,FALSE)),"",VLOOKUP($A37,'[2]1516 Exp_Rev Access'!$F$7:$GB$306,109,FALSE))</f>
        <v>0</v>
      </c>
      <c r="DZ37" s="99">
        <f>IF(ISNA(VLOOKUP($A37,'[2]1516 Exp_Rev Access'!$F$7:$GB$306,110,FALSE)),"",VLOOKUP($A37,'[2]1516 Exp_Rev Access'!$F$7:$GB$306,110,FALSE))</f>
        <v>0</v>
      </c>
      <c r="EA37" s="99">
        <f>IF(ISNA(VLOOKUP($A37,'[2]1516 Exp_Rev Access'!$F$7:$GB$306,111,FALSE)),"",VLOOKUP($A37,'[2]1516 Exp_Rev Access'!$F$7:$GB$306,111,FALSE))</f>
        <v>0</v>
      </c>
      <c r="EB37" s="99">
        <f>IF(ISNA(VLOOKUP($A37,'[2]1516 Exp_Rev Access'!$F$7:$GB$306,112,FALSE)),"",VLOOKUP($A37,'[2]1516 Exp_Rev Access'!$F$7:$GB$306,112,FALSE))</f>
        <v>0</v>
      </c>
      <c r="EC37" s="99">
        <f>IF(ISNA(VLOOKUP($A37,'[2]1516 Exp_Rev Access'!$F$7:$GB$306,113,FALSE)),"",VLOOKUP($A37,'[2]1516 Exp_Rev Access'!$F$7:$GB$306,113,FALSE))</f>
        <v>0</v>
      </c>
      <c r="ED37" s="99">
        <f>IF(ISNA(VLOOKUP($A37,'[2]1516 Exp_Rev Access'!$F$7:$GB$306,114,FALSE)),"",VLOOKUP($A37,'[2]1516 Exp_Rev Access'!$F$7:$GB$306,114,FALSE))</f>
        <v>0</v>
      </c>
      <c r="EE37" s="99">
        <f>IF(ISNA(VLOOKUP($A37,'[2]1516 Exp_Rev Access'!$F$7:$GB$306,115,FALSE)),"",VLOOKUP($A37,'[2]1516 Exp_Rev Access'!$F$7:$GB$306,115,FALSE))</f>
        <v>0</v>
      </c>
      <c r="EF37" s="99">
        <f>IF(ISNA(VLOOKUP($A37,'[2]1516 Exp_Rev Access'!$F$7:$GB$306,116,FALSE)),"",VLOOKUP($A37,'[2]1516 Exp_Rev Access'!$F$7:$GB$306,116,FALSE))</f>
        <v>0</v>
      </c>
      <c r="EG37" s="99">
        <f>IF(ISNA(VLOOKUP($A37,'[2]1516 Exp_Rev Access'!$F$7:$GB$306,117,FALSE)),"",VLOOKUP($A37,'[2]1516 Exp_Rev Access'!$F$7:$GB$306,117,FALSE))</f>
        <v>0</v>
      </c>
      <c r="EH37" s="99">
        <f>IF(ISNA(VLOOKUP($A37,'[2]1516 Exp_Rev Access'!$F$7:$GB$306,118,FALSE)),"",VLOOKUP($A37,'[2]1516 Exp_Rev Access'!$F$7:$GB$306,118,FALSE))</f>
        <v>0</v>
      </c>
      <c r="EI37" s="99">
        <f>IF(ISNA(VLOOKUP($A37,'[2]1516 Exp_Rev Access'!$F$7:$GB$306,119,FALSE)),"",VLOOKUP($A37,'[2]1516 Exp_Rev Access'!$F$7:$GB$306,119,FALSE))</f>
        <v>0</v>
      </c>
      <c r="EJ37" s="99">
        <f>IF(ISNA(VLOOKUP($A37,'[2]1516 Exp_Rev Access'!$F$7:$GB$306,120,FALSE)),"",VLOOKUP($A37,'[2]1516 Exp_Rev Access'!$F$7:$GB$306,120,FALSE))</f>
        <v>0</v>
      </c>
      <c r="EK37" s="99">
        <f>IF(ISNA(VLOOKUP($A37,'[2]1516 Exp_Rev Access'!$F$7:$GB$306,121,FALSE)),"",VLOOKUP($A37,'[2]1516 Exp_Rev Access'!$F$7:$GB$306,121,FALSE))</f>
        <v>0</v>
      </c>
      <c r="EL37" s="99">
        <f>IF(ISNA(VLOOKUP($A37,'[2]1516 Exp_Rev Access'!$F$7:$GB$306,122,FALSE)),"",VLOOKUP($A37,'[2]1516 Exp_Rev Access'!$F$7:$GB$306,122,FALSE))</f>
        <v>0</v>
      </c>
      <c r="EM37" s="99">
        <f>IF(ISNA(VLOOKUP($A37,'[2]1516 Exp_Rev Access'!$F$7:$GB$306,123,FALSE)),"",VLOOKUP($A37,'[2]1516 Exp_Rev Access'!$F$7:$GB$306,123,FALSE))</f>
        <v>0</v>
      </c>
      <c r="EN37" s="99">
        <f>IF(ISNA(VLOOKUP($A37,'[2]1516 Exp_Rev Access'!$F$7:$GB$306,124,FALSE)),"",VLOOKUP($A37,'[2]1516 Exp_Rev Access'!$F$7:$GB$306,124,FALSE))</f>
        <v>121808.23</v>
      </c>
      <c r="EO37" s="99">
        <f>IF(ISNA(VLOOKUP($A37,'[2]1516 Exp_Rev Access'!$F$7:$GB$306,125,FALSE)),"",VLOOKUP($A37,'[2]1516 Exp_Rev Access'!$F$7:$GB$306,125,FALSE))</f>
        <v>0</v>
      </c>
      <c r="EP37" s="99">
        <f>IF(ISNA(VLOOKUP($A37,'[2]1516 Exp_Rev Access'!$F$7:$GB$306,126,FALSE)),"",VLOOKUP($A37,'[2]1516 Exp_Rev Access'!$F$7:$GB$306,126,FALSE))</f>
        <v>0</v>
      </c>
      <c r="EQ37" s="99">
        <f>IF(ISNA(VLOOKUP($A37,'[2]1516 Exp_Rev Access'!$F$7:$GB$306,127,FALSE)),"",VLOOKUP($A37,'[2]1516 Exp_Rev Access'!$F$7:$GB$306,127,FALSE))</f>
        <v>0</v>
      </c>
      <c r="ER37" s="99">
        <f>IF(ISNA(VLOOKUP($A37,'[2]1516 Exp_Rev Access'!$F$7:$GB$306,128,FALSE)),"",VLOOKUP($A37,'[2]1516 Exp_Rev Access'!$F$7:$GB$306,128,FALSE))</f>
        <v>0</v>
      </c>
      <c r="ES37" s="99">
        <f>IF(ISNA(VLOOKUP($A37,'[2]1516 Exp_Rev Access'!$F$7:$GB$306,129,FALSE)),"",VLOOKUP($A37,'[2]1516 Exp_Rev Access'!$F$7:$GB$306,129,FALSE))</f>
        <v>0</v>
      </c>
      <c r="ET37" s="99">
        <f>IF(ISNA(VLOOKUP($A37,'[2]1516 Exp_Rev Access'!$F$7:$GB$306,130,FALSE)),"",VLOOKUP($A37,'[2]1516 Exp_Rev Access'!$F$7:$GB$306,130,FALSE))</f>
        <v>0</v>
      </c>
      <c r="EU37" s="99">
        <f>IF(ISNA(VLOOKUP($A37,'[2]1516 Exp_Rev Access'!$F$7:$GB$306,131,FALSE)),"",VLOOKUP($A37,'[2]1516 Exp_Rev Access'!$F$7:$GB$306,131,FALSE))</f>
        <v>134378.07</v>
      </c>
      <c r="EV37" s="99">
        <f>IF(ISNA(VLOOKUP($A37,'[2]1516 Exp_Rev Access'!$F$7:$GB$306,132,FALSE)),"",VLOOKUP($A37,'[2]1516 Exp_Rev Access'!$F$7:$GB$306,132,FALSE))</f>
        <v>0</v>
      </c>
      <c r="EW37" s="99">
        <f>IF(ISNA(VLOOKUP($A37,'[2]1516 Exp_Rev Access'!$F$7:$GB$306,133,FALSE)),"",VLOOKUP($A37,'[2]1516 Exp_Rev Access'!$F$7:$GB$306,133,FALSE))</f>
        <v>0</v>
      </c>
      <c r="EX37" s="99">
        <f>IF(ISNA(VLOOKUP($A37,'[2]1516 Exp_Rev Access'!$F$7:$GB$306,134,FALSE)),"",VLOOKUP($A37,'[2]1516 Exp_Rev Access'!$F$7:$GB$306,134,FALSE))</f>
        <v>0</v>
      </c>
      <c r="EY37" s="99">
        <f>IF(ISNA(VLOOKUP($A37,'[2]1516 Exp_Rev Access'!$F$7:$GB$306,135,FALSE)),"",VLOOKUP($A37,'[2]1516 Exp_Rev Access'!$F$7:$GB$306,135,FALSE))</f>
        <v>0</v>
      </c>
      <c r="EZ37" s="99">
        <f>IF(ISNA(VLOOKUP($A37,'[2]1516 Exp_Rev Access'!$F$7:$GB$306,136,FALSE)),"",VLOOKUP($A37,'[2]1516 Exp_Rev Access'!$F$7:$GB$306,136,FALSE))</f>
        <v>0</v>
      </c>
      <c r="FA37" s="99">
        <f>IF(ISNA(VLOOKUP($A37,'[2]1516 Exp_Rev Access'!$F$7:$GB$306,137,FALSE)),"",VLOOKUP($A37,'[2]1516 Exp_Rev Access'!$F$7:$GB$306,137,FALSE))</f>
        <v>0</v>
      </c>
      <c r="FB37" s="99">
        <f>IF(ISNA(VLOOKUP($A37,'[2]1516 Exp_Rev Access'!$F$7:$GB$306,138,FALSE)),"",VLOOKUP($A37,'[2]1516 Exp_Rev Access'!$F$7:$GB$306,138,FALSE))</f>
        <v>0</v>
      </c>
      <c r="FC37" s="99">
        <f>IF(ISNA(VLOOKUP($A37,'[2]1516 Exp_Rev Access'!$F$7:$GB$306,139,FALSE)),"",VLOOKUP($A37,'[2]1516 Exp_Rev Access'!$F$7:$GB$306,139,FALSE))</f>
        <v>0</v>
      </c>
      <c r="FD37" s="99">
        <f>IF(ISNA(VLOOKUP($A37,'[2]1516 Exp_Rev Access'!$F$7:$FS$306,140,FALSE)),"",VLOOKUP($A37,'[2]1516 Exp_Rev Access'!$F$7:$FS$306,140,FALSE))</f>
        <v>0</v>
      </c>
      <c r="FE37" s="99">
        <f>IF(ISNA(VLOOKUP($A37,'[2]1516 Exp_Rev Access'!$F$7:$FS$306,141,FALSE)),"",VLOOKUP($A37,'[2]1516 Exp_Rev Access'!$F$7:$FS$306,141,FALSE))</f>
        <v>0</v>
      </c>
      <c r="FF37" s="99">
        <f>IF(ISNA(VLOOKUP($A37,'[2]1516 Exp_Rev Access'!$F$7:$FS$306,142,FALSE)),"",VLOOKUP($A37,'[2]1516 Exp_Rev Access'!$F$7:$FS$306,142,FALSE))</f>
        <v>0</v>
      </c>
      <c r="FG37" s="99">
        <f>IF(ISNA(VLOOKUP($A37,'[2]1516 Exp_Rev Access'!$F$7:$FS$306,143,FALSE)),"",VLOOKUP($A37,'[2]1516 Exp_Rev Access'!$F$7:$FS$306,143,FALSE))</f>
        <v>0</v>
      </c>
      <c r="FH37" s="99">
        <f>IF(ISNA(VLOOKUP($A37,'[2]1516 Exp_Rev Access'!$F$7:$FS$306,144,FALSE)),"",VLOOKUP($A37,'[2]1516 Exp_Rev Access'!$F$7:$FS$306,144,FALSE))</f>
        <v>0</v>
      </c>
      <c r="FI37" s="99">
        <f>IF(ISNA(VLOOKUP($A37,'[2]1516 Exp_Rev Access'!$F$7:$FS$306,145,FALSE)),"",VLOOKUP($A37,'[2]1516 Exp_Rev Access'!$F$7:$FS$306,145,FALSE))</f>
        <v>0</v>
      </c>
      <c r="FJ37" s="99">
        <f>IF(ISNA(VLOOKUP($A37,'[2]1516 Exp_Rev Access'!$F$7:$FS$306,146,FALSE)),"",VLOOKUP($A37,'[2]1516 Exp_Rev Access'!$F$7:$FS$306,146,FALSE))</f>
        <v>0</v>
      </c>
      <c r="FK37" s="99">
        <f>IF(ISNA(VLOOKUP($A37,'[2]1516 Exp_Rev Access'!$F$7:$FS$306,147,FALSE)),"",VLOOKUP($A37,'[2]1516 Exp_Rev Access'!$F$7:$FS$306,147,FALSE))</f>
        <v>0</v>
      </c>
      <c r="FL37" s="99">
        <f>IF(ISNA(VLOOKUP($A37,'[2]1516 Exp_Rev Access'!$F$7:$FS$306,148,FALSE)),"",VLOOKUP($A37,'[2]1516 Exp_Rev Access'!$F$7:$FS$306,148,FALSE))</f>
        <v>0</v>
      </c>
      <c r="FM37" s="99">
        <f>IF(ISNA(VLOOKUP($A37,'[2]1516 Exp_Rev Access'!$F$7:$FS$306,149,FALSE)),"",VLOOKUP($A37,'[2]1516 Exp_Rev Access'!$F$7:$FS$306,149,FALSE))</f>
        <v>0</v>
      </c>
      <c r="FN37" s="99">
        <f>IF(ISNA(VLOOKUP($A37,'[2]1516 Exp_Rev Access'!$F$7:$FS$306,150,FALSE)),"",VLOOKUP($A37,'[2]1516 Exp_Rev Access'!$F$7:$FS$306,150,FALSE))</f>
        <v>0</v>
      </c>
      <c r="FO37" s="99">
        <f>IF(ISNA(VLOOKUP($A37,'[2]1516 Exp_Rev Access'!$F$7:$FS$306,151,FALSE)),"",VLOOKUP($A37,'[2]1516 Exp_Rev Access'!$F$7:$FS$306,151,FALSE))</f>
        <v>0</v>
      </c>
      <c r="FP37" s="99">
        <f>IF(ISNA(VLOOKUP($A37,'[2]1516 Exp_Rev Access'!$F$7:$FS$306,152,FALSE)),"",VLOOKUP($A37,'[2]1516 Exp_Rev Access'!$F$7:$FS$306,152,FALSE))</f>
        <v>0</v>
      </c>
      <c r="FQ37" s="99">
        <f>IF(ISNA(VLOOKUP($A37,'[2]1516 Exp_Rev Access'!$F$7:$FS$306,153,FALSE)),"",VLOOKUP($A37,'[2]1516 Exp_Rev Access'!$F$7:$FS$306,153,FALSE))</f>
        <v>264086.02</v>
      </c>
      <c r="FR37" s="101">
        <f t="shared" si="64"/>
        <v>7557973.7799999993</v>
      </c>
      <c r="FS37" s="72">
        <f t="shared" si="65"/>
        <v>5.2099511243855735E-2</v>
      </c>
      <c r="FT37" s="94">
        <f t="shared" si="66"/>
        <v>586.25937452004609</v>
      </c>
      <c r="FU37" s="99">
        <f>IF(ISNA(VLOOKUP($A37,'[2]1516 Exp_Rev Access'!$F$7:$GB$306,154,FALSE)),"",VLOOKUP($A37,'[2]1516 Exp_Rev Access'!$F$7:$GB$306,154,FALSE))</f>
        <v>3412.5</v>
      </c>
      <c r="FV37" s="99">
        <f>IF(ISNA(VLOOKUP($A37,'[2]1516 Exp_Rev Access'!$F$7:$GB$306,155,FALSE)),"",VLOOKUP($A37,'[2]1516 Exp_Rev Access'!$F$7:$GB$306,155,FALSE))</f>
        <v>0</v>
      </c>
      <c r="FW37" s="99">
        <f>IF(ISNA(VLOOKUP($A37,'[2]1516 Exp_Rev Access'!$F$7:$GB$306,156,FALSE)),"",VLOOKUP($A37,'[2]1516 Exp_Rev Access'!$F$7:$GB$306,156,FALSE))</f>
        <v>0</v>
      </c>
      <c r="FX37" s="99">
        <f>IF(ISNA(VLOOKUP($A37,'[2]1516 Exp_Rev Access'!$F$7:$GB$306,157,FALSE)),"",VLOOKUP($A37,'[2]1516 Exp_Rev Access'!$F$7:$GB$306,157,FALSE))</f>
        <v>0</v>
      </c>
      <c r="FY37" s="99">
        <f>IF(ISNA(VLOOKUP($A37,'[2]1516 Exp_Rev Access'!$F$7:$GB$306,158,FALSE)),"",VLOOKUP($A37,'[2]1516 Exp_Rev Access'!$F$7:$GB$306,158,FALSE))</f>
        <v>0</v>
      </c>
      <c r="FZ37" s="99">
        <f>IF(ISNA(VLOOKUP($A37,'[2]1516 Exp_Rev Access'!$F$7:$GB$306,159,FALSE)),"",VLOOKUP($A37,'[2]1516 Exp_Rev Access'!$F$7:$GB$306,159,FALSE))</f>
        <v>0</v>
      </c>
      <c r="GA37" s="99">
        <f>IF(ISNA(VLOOKUP($A37,'[2]1516 Exp_Rev Access'!$F$7:$GB$306,160,FALSE)),"",VLOOKUP($A37,'[2]1516 Exp_Rev Access'!$F$7:$GB$306,160,FALSE))</f>
        <v>0</v>
      </c>
      <c r="GB37" s="99">
        <f>IF(ISNA(VLOOKUP($A37,'[2]1516 Exp_Rev Access'!$F$7:$GB$306,161,FALSE)),"",VLOOKUP($A37,'[2]1516 Exp_Rev Access'!$F$7:$GB$306,161,FALSE))</f>
        <v>28354.98</v>
      </c>
      <c r="GC37" s="99">
        <f>IF(ISNA(VLOOKUP($A37,'[2]1516 Exp_Rev Access'!$F$7:$GB$306,162,FALSE)),"",VLOOKUP($A37,'[2]1516 Exp_Rev Access'!$F$7:$GB$306,162,FALSE))</f>
        <v>0</v>
      </c>
      <c r="GD37" s="99">
        <f>IF(ISNA(VLOOKUP($A37,'[2]1516 Exp_Rev Access'!$F$7:$GB$306,163,FALSE)),"",VLOOKUP($A37,'[2]1516 Exp_Rev Access'!$F$7:$GB$306,163,FALSE))</f>
        <v>24567.360000000001</v>
      </c>
      <c r="GE37" s="99">
        <f>IF(ISNA(VLOOKUP($A37,'[2]1516 Exp_Rev Access'!$F$7:$GB$306,164,FALSE)),"",VLOOKUP($A37,'[2]1516 Exp_Rev Access'!$F$7:$GB$306,164,FALSE))</f>
        <v>1669</v>
      </c>
      <c r="GF37" s="99">
        <f>IF(ISNA(VLOOKUP($A37,'[2]1516 Exp_Rev Access'!$F$7:$GB$306,165,FALSE)),"",VLOOKUP($A37,'[2]1516 Exp_Rev Access'!$F$7:$GB$306,165,FALSE))</f>
        <v>0</v>
      </c>
      <c r="GG37" s="99">
        <f>IF(ISNA(VLOOKUP($A37,'[2]1516 Exp_Rev Access'!$F$7:$GB$306,166,FALSE)),"",VLOOKUP($A37,'[2]1516 Exp_Rev Access'!$F$7:$GB$306,166,FALSE))</f>
        <v>0</v>
      </c>
      <c r="GH37" s="99">
        <f>IF(ISNA(VLOOKUP($A37,'[2]1516 Exp_Rev Access'!$F$7:$GB$306,167,FALSE)),"",VLOOKUP($A37,'[2]1516 Exp_Rev Access'!$F$7:$GB$306,167,FALSE))</f>
        <v>0</v>
      </c>
      <c r="GI37" s="99">
        <f>IF(ISNA(VLOOKUP($A37,'[2]1516 Exp_Rev Access'!$F$7:$GB$306,168,FALSE)),"",VLOOKUP($A37,'[2]1516 Exp_Rev Access'!$F$7:$GB$306,168,FALSE))</f>
        <v>0</v>
      </c>
      <c r="GJ37" s="99">
        <f>IF(ISNA(VLOOKUP($A37,'[2]1516 Exp_Rev Access'!$F$7:$GB$306,169,FALSE)),"",VLOOKUP($A37,'[2]1516 Exp_Rev Access'!$F$7:$GB$306,169,FALSE))</f>
        <v>11381.24</v>
      </c>
      <c r="GK37" s="99">
        <f>IF(ISNA(VLOOKUP($A37,'[2]1516 Exp_Rev Access'!$F$7:$GB$306,170,FALSE)),"",VLOOKUP($A37,'[2]1516 Exp_Rev Access'!$F$7:$GB$306,170,FALSE))</f>
        <v>0</v>
      </c>
      <c r="GL37" s="99">
        <f>IF(ISNA(VLOOKUP($A37,'[2]1516 Exp_Rev Access'!$F$7:$GB$306,171,FALSE)),"",VLOOKUP($A37,'[2]1516 Exp_Rev Access'!$F$7:$GB$306,171,FALSE))</f>
        <v>0</v>
      </c>
      <c r="GM37" s="99">
        <f>IF(ISNA(VLOOKUP($A37,'[2]1516 Exp_Rev Access'!$F$7:$GB$306,172,FALSE)),"",VLOOKUP($A37,'[2]1516 Exp_Rev Access'!$F$7:$GB$306,172,FALSE))</f>
        <v>0</v>
      </c>
      <c r="GN37" s="99">
        <f>IF(ISNA(VLOOKUP($A37,'[2]1516 Exp_Rev Access'!$F$7:$GB$306,173,FALSE)),"",VLOOKUP($A37,'[2]1516 Exp_Rev Access'!$F$7:$GB$306,173,FALSE))</f>
        <v>0</v>
      </c>
      <c r="GO37" s="99">
        <f>IF(ISNA(VLOOKUP($A37,'[2]1516 Exp_Rev Access'!$F$7:$GB$306,174,FALSE)),"",VLOOKUP($A37,'[2]1516 Exp_Rev Access'!$F$7:$GB$306,174,FALSE))</f>
        <v>0</v>
      </c>
      <c r="GP37" s="99">
        <f>IF(ISNA(VLOOKUP($A37,'[2]1516 Exp_Rev Access'!$F$7:$GB$306,175,FALSE)),"",VLOOKUP($A37,'[2]1516 Exp_Rev Access'!$F$7:$GB$306,175,FALSE))</f>
        <v>0</v>
      </c>
      <c r="GQ37" s="99">
        <f>IF(ISNA(VLOOKUP($A37,'[2]1516 Exp_Rev Access'!$F$7:$GB$306,176,FALSE)),"",VLOOKUP($A37,'[2]1516 Exp_Rev Access'!$F$7:$GB$306,176,FALSE))</f>
        <v>0</v>
      </c>
      <c r="GR37" s="99">
        <f>IF(ISNA(VLOOKUP($A37,'[2]1516 Exp_Rev Access'!$F$7:$GB$306,177,FALSE)),"",VLOOKUP($A37,'[2]1516 Exp_Rev Access'!$F$7:$GB$306,177,FALSE))</f>
        <v>490647.54</v>
      </c>
      <c r="GS37" s="99">
        <f>IF(ISNA(VLOOKUP($A37,'[2]1516 Exp_Rev Access'!$F$7:$GB$306,178,FALSE)),"",VLOOKUP($A37,'[2]1516 Exp_Rev Access'!$F$7:$GB$306,178,FALSE))</f>
        <v>0</v>
      </c>
      <c r="GT37" s="101">
        <f t="shared" si="67"/>
        <v>560032.62</v>
      </c>
      <c r="GU37" s="72">
        <f t="shared" si="68"/>
        <v>3.8604825356533573E-3</v>
      </c>
      <c r="GV37" s="84">
        <f t="shared" si="69"/>
        <v>43.440792872401666</v>
      </c>
    </row>
    <row r="38" spans="1:206" customFormat="1" ht="12" customHeight="1" x14ac:dyDescent="0.2">
      <c r="A38" s="96" t="s">
        <v>226</v>
      </c>
      <c r="B38" s="69" t="s">
        <v>227</v>
      </c>
      <c r="C38" s="80">
        <f>IF(ISNA(VLOOKUP($A38,'[2]1516 enrollment_Rev_Exp by size'!$A$6:$G$320,3,FALSE)),"",VLOOKUP($A38,'[2]1516 enrollment_Rev_Exp by size'!$A$6:$G$320,3,FALSE))</f>
        <v>12671.419999999998</v>
      </c>
      <c r="D38" s="97">
        <v>159536472.09999999</v>
      </c>
      <c r="E38" s="80">
        <f t="shared" si="47"/>
        <v>159536472.09999996</v>
      </c>
      <c r="F38" s="80">
        <f t="shared" si="48"/>
        <v>0</v>
      </c>
      <c r="G38" s="98">
        <f>IF(ISNA(VLOOKUP($A38,'[2]1516 Exp_Rev Access'!$F$7:$FS$306,2,FALSE)),"",VLOOKUP($A38,'[2]1516 Exp_Rev Access'!$F$7:$FS$306,2,FALSE))</f>
        <v>21247848.879999999</v>
      </c>
      <c r="H38" s="98">
        <f>IF(ISNA(VLOOKUP($A38,'[2]1516 Exp_Rev Access'!$F$7:$FS$306,3,FALSE)),"",VLOOKUP($A38,'[2]1516 Exp_Rev Access'!$F$7:$FS$306,3,FALSE))</f>
        <v>0</v>
      </c>
      <c r="I38" s="98">
        <f>IF(ISNA(VLOOKUP($A38,'[2]1516 Exp_Rev Access'!$F$7:$FS$306,4,FALSE)),"",VLOOKUP($A38,'[2]1516 Exp_Rev Access'!$F$7:$FS$306,4,FALSE))</f>
        <v>0</v>
      </c>
      <c r="J38" s="98">
        <f>IF(ISNA(VLOOKUP($A38,'[2]1516 Exp_Rev Access'!$F$7:$FS$306,5,FALSE)),"",VLOOKUP($A38,'[2]1516 Exp_Rev Access'!$F$7:$FS$306,5,FALSE))</f>
        <v>31.88</v>
      </c>
      <c r="K38" s="98">
        <f>IF(ISNA(VLOOKUP($A38,'[2]1516 Exp_Rev Access'!$F$7:$FS$306,6,FALSE)),"",VLOOKUP($A38,'[2]1516 Exp_Rev Access'!$F$7:$FS$306,6,FALSE))</f>
        <v>0</v>
      </c>
      <c r="L38" s="98">
        <f>IF(ISNA(VLOOKUP($A38,'[2]1516 Exp_Rev Access'!$F$7:$FS$306,7,FALSE)),"",VLOOKUP($A38,'[2]1516 Exp_Rev Access'!$F$7:$FS$306,7,FALSE))</f>
        <v>0</v>
      </c>
      <c r="M38" s="90">
        <f t="shared" si="49"/>
        <v>21247880.759999998</v>
      </c>
      <c r="N38" s="72">
        <f t="shared" si="50"/>
        <v>0.13318509855653252</v>
      </c>
      <c r="O38" s="73">
        <f t="shared" si="51"/>
        <v>1676.8350161228971</v>
      </c>
      <c r="P38" s="99">
        <f>IF(ISNA(VLOOKUP($A38,'[2]1516 Exp_Rev Access'!$F$7:$FS$306,8,FALSE)),"",VLOOKUP($A38,'[2]1516 Exp_Rev Access'!$F$7:$FS$306,8,FALSE))</f>
        <v>38289.019999999997</v>
      </c>
      <c r="Q38" s="99">
        <f>IF(ISNA(VLOOKUP($A38,'[2]1516 Exp_Rev Access'!$F$7:$FS$306,9,FALSE)),"",VLOOKUP($A38,'[2]1516 Exp_Rev Access'!$F$7:$FS$306,9,FALSE))</f>
        <v>0</v>
      </c>
      <c r="R38" s="99">
        <f>IF(ISNA(VLOOKUP($A38,'[2]1516 Exp_Rev Access'!$F$7:$FS$306,10,FALSE)),"",VLOOKUP($A38,'[2]1516 Exp_Rev Access'!$F$7:$FS$306,10,FALSE))</f>
        <v>390</v>
      </c>
      <c r="S38" s="99">
        <f>IF(ISNA(VLOOKUP($A38,'[2]1516 Exp_Rev Access'!$F$7:$FS$306,11,FALSE)),"",VLOOKUP($A38,'[2]1516 Exp_Rev Access'!$F$7:$FS$306,11,FALSE))</f>
        <v>0</v>
      </c>
      <c r="T38" s="99">
        <f>IF(ISNA(VLOOKUP($A38,'[2]1516 Exp_Rev Access'!$F$7:$FS$306,12,FALSE)),"",VLOOKUP($A38,'[2]1516 Exp_Rev Access'!$F$7:$FS$306,12,FALSE))</f>
        <v>0</v>
      </c>
      <c r="U38" s="99">
        <f>IF(ISNA(VLOOKUP($A38,'[2]1516 Exp_Rev Access'!$F$7:$FS$306,13,FALSE)),"",VLOOKUP($A38,'[2]1516 Exp_Rev Access'!$F$7:$FS$306,13,FALSE))</f>
        <v>705</v>
      </c>
      <c r="V38" s="99">
        <f>IF(ISNA(VLOOKUP($A38,'[2]1516 Exp_Rev Access'!$F$7:$FS$306,14,FALSE)),"",VLOOKUP($A38,'[2]1516 Exp_Rev Access'!$F$7:$FS$306,14,FALSE))</f>
        <v>0</v>
      </c>
      <c r="W38" s="99">
        <f>IF(ISNA(VLOOKUP($A38,'[2]1516 Exp_Rev Access'!$F$7:$FS$306,15,FALSE)),"",VLOOKUP($A38,'[2]1516 Exp_Rev Access'!$F$7:$FS$306,15,FALSE))</f>
        <v>0</v>
      </c>
      <c r="X38" s="99">
        <f>IF(ISNA(VLOOKUP($A38,'[2]1516 Exp_Rev Access'!$F$7:$FS$306,16,FALSE)),"",VLOOKUP($A38,'[2]1516 Exp_Rev Access'!$F$7:$FS$306,16,FALSE))</f>
        <v>85786.19</v>
      </c>
      <c r="Y38" s="99">
        <f>IF(ISNA(VLOOKUP($A38,'[2]1516 Exp_Rev Access'!$F$7:$FS$306,17,FALSE)),"",VLOOKUP($A38,'[2]1516 Exp_Rev Access'!$F$7:$FS$306,17,FALSE))</f>
        <v>6258</v>
      </c>
      <c r="Z38" s="99">
        <f>IF(ISNA(VLOOKUP($A38,'[2]1516 Exp_Rev Access'!$F$7:$FS$306,18,FALSE)),"",VLOOKUP($A38,'[2]1516 Exp_Rev Access'!$F$7:$FS$306,18,FALSE))</f>
        <v>0</v>
      </c>
      <c r="AA38" s="99">
        <f>IF(ISNA(VLOOKUP($A38,'[2]1516 Exp_Rev Access'!$F$7:$FS$306,19,FALSE)),"",VLOOKUP($A38,'[2]1516 Exp_Rev Access'!$F$7:$FS$306,19,FALSE))</f>
        <v>0</v>
      </c>
      <c r="AB38" s="99">
        <f>IF(ISNA(VLOOKUP($A38,'[2]1516 Exp_Rev Access'!$F$7:$FS$306,20,FALSE)),"",VLOOKUP($A38,'[2]1516 Exp_Rev Access'!$F$7:$FS$306,20,FALSE))</f>
        <v>96635.12</v>
      </c>
      <c r="AC38" s="99">
        <f>IF(ISNA(VLOOKUP($A38,'[2]1516 Exp_Rev Access'!$F$7:$FS$306,21,FALSE)),"",VLOOKUP($A38,'[2]1516 Exp_Rev Access'!$F$7:$FS$306,21,FALSE))</f>
        <v>706811.08</v>
      </c>
      <c r="AD38" s="99">
        <f>IF(ISNA(VLOOKUP($A38,'[2]1516 Exp_Rev Access'!$F$7:$FS$306,22,FALSE)),"",VLOOKUP($A38,'[2]1516 Exp_Rev Access'!$F$7:$FS$306,22,FALSE))</f>
        <v>36931.68</v>
      </c>
      <c r="AE38" s="99">
        <f>IF(ISNA(VLOOKUP($A38,'[2]1516 Exp_Rev Access'!$F$7:$FS$306,23,FALSE)),"",VLOOKUP($A38,'[2]1516 Exp_Rev Access'!$F$7:$FS$306,23,FALSE))</f>
        <v>0</v>
      </c>
      <c r="AF38" s="99">
        <f>IF(ISNA(VLOOKUP($A38,'[2]1516 Exp_Rev Access'!$F$7:$FS$306,24,FALSE)),"",VLOOKUP($A38,'[2]1516 Exp_Rev Access'!$F$7:$FS$306,24,FALSE))</f>
        <v>119334.91</v>
      </c>
      <c r="AG38" s="99">
        <f>IF(ISNA(VLOOKUP($A38,'[2]1516 Exp_Rev Access'!$F$7:$FS$306,25,FALSE)),"",VLOOKUP($A38,'[2]1516 Exp_Rev Access'!$F$7:$FS$306,25,FALSE))</f>
        <v>14635.45</v>
      </c>
      <c r="AH38" s="99">
        <f>IF(ISNA(VLOOKUP($A38,'[2]1516 Exp_Rev Access'!$F$7:$FS$306,26,FALSE)),"",VLOOKUP($A38,'[2]1516 Exp_Rev Access'!$F$7:$FS$306,26,FALSE))</f>
        <v>143605</v>
      </c>
      <c r="AI38" s="99">
        <f>IF(ISNA(VLOOKUP($A38,'[2]1516 Exp_Rev Access'!$F$7:$FS$306,27,FALSE)),"",VLOOKUP($A38,'[2]1516 Exp_Rev Access'!$F$7:$FS$306,27,FALSE))</f>
        <v>67577.39</v>
      </c>
      <c r="AJ38" s="99">
        <f>IF(ISNA(VLOOKUP($A38,'[2]1516 Exp_Rev Access'!$F$7:$FS$306,28,FALSE)),"",VLOOKUP($A38,'[2]1516 Exp_Rev Access'!$F$7:$FS$306,28,FALSE))</f>
        <v>309848.25</v>
      </c>
      <c r="AK38" s="99">
        <f>IF(ISNA(VLOOKUP($A38,'[2]1516 Exp_Rev Access'!$F$7:$FS$306,29,FALSE)),"",VLOOKUP($A38,'[2]1516 Exp_Rev Access'!$F$7:$FS$306,29,FALSE))</f>
        <v>27484.39</v>
      </c>
      <c r="AL38" s="100">
        <f t="shared" si="52"/>
        <v>1654291.4799999997</v>
      </c>
      <c r="AM38" s="72">
        <f t="shared" si="53"/>
        <v>1.0369362304583641E-2</v>
      </c>
      <c r="AN38" s="94">
        <f t="shared" si="54"/>
        <v>130.55296722861368</v>
      </c>
      <c r="AO38" s="99">
        <f>IF(ISNA(VLOOKUP($A38,'[2]1516 Exp_Rev Access'!$F$7:$GB$306,30,FALSE)),"",VLOOKUP($A38,'[2]1516 Exp_Rev Access'!$F$7:$FS$306,30,FALSE))</f>
        <v>72928269.629999995</v>
      </c>
      <c r="AP38" s="99">
        <f>IF(ISNA(VLOOKUP($A38,'[2]1516 Exp_Rev Access'!$F$7:$GB$306,31,FALSE)),"",VLOOKUP($A38,'[2]1516 Exp_Rev Access'!$F$7:$FS$306,31,FALSE))</f>
        <v>2999024</v>
      </c>
      <c r="AQ38" s="99">
        <f>IF(ISNA(VLOOKUP($A38,'[2]1516 Exp_Rev Access'!$F$7:$GB$306,32,FALSE)),"",VLOOKUP($A38,'[2]1516 Exp_Rev Access'!$F$7:$FS$306,32,FALSE))</f>
        <v>9761111.3200000003</v>
      </c>
      <c r="AR38" s="99">
        <f>IF(ISNA(VLOOKUP($A38,'[2]1516 Exp_Rev Access'!$F$7:$GB$306,33,FALSE)),"",VLOOKUP($A38,'[2]1516 Exp_Rev Access'!$F$7:$FS$306,33,FALSE))</f>
        <v>0</v>
      </c>
      <c r="AS38" s="99">
        <f>IF(ISNA(VLOOKUP($A38,'[2]1516 Exp_Rev Access'!$F$7:$GB$306,34,FALSE)),"",VLOOKUP($A38,'[2]1516 Exp_Rev Access'!$F$7:$FS$306,34,FALSE))</f>
        <v>0</v>
      </c>
      <c r="AT38" s="101">
        <f t="shared" si="55"/>
        <v>85688404.949999988</v>
      </c>
      <c r="AU38" s="72">
        <f t="shared" si="56"/>
        <v>0.53710856095833148</v>
      </c>
      <c r="AV38" s="94">
        <f t="shared" si="57"/>
        <v>6762.3364192805539</v>
      </c>
      <c r="AW38" s="99">
        <f>IF(ISNA(VLOOKUP($A38,'[2]1516 Exp_Rev Access'!$F$7:$GB$306,35,FALSE)),"",VLOOKUP($A38,'[2]1516 Exp_Rev Access'!$F$7:$GB$306,35,FALSE))</f>
        <v>0</v>
      </c>
      <c r="AX38" s="99">
        <f>IF(ISNA(VLOOKUP($A38,'[2]1516 Exp_Rev Access'!$F$7:$GB$306,36,FALSE)),"",VLOOKUP($A38,'[2]1516 Exp_Rev Access'!$F$7:$GB$306,36,FALSE))</f>
        <v>10665603.15</v>
      </c>
      <c r="AY38" s="99">
        <f>IF(ISNA(VLOOKUP($A38,'[2]1516 Exp_Rev Access'!$F$7:$GB$306,37,FALSE)),"",VLOOKUP($A38,'[2]1516 Exp_Rev Access'!$F$7:$GB$306,37,FALSE))</f>
        <v>1202867.78</v>
      </c>
      <c r="AZ38" s="99">
        <f>IF(ISNA(VLOOKUP($A38,'[2]1516 Exp_Rev Access'!$F$7:$GB$306,38,FALSE)),"",VLOOKUP($A38,'[2]1516 Exp_Rev Access'!$F$7:$GB$306,38,FALSE))</f>
        <v>1246417.53</v>
      </c>
      <c r="BA38" s="99">
        <f>IF(ISNA(VLOOKUP($A38,'[2]1516 Exp_Rev Access'!$F$7:$GB$306,39,FALSE)),"",VLOOKUP($A38,'[2]1516 Exp_Rev Access'!$F$7:$GB$306,39,FALSE))</f>
        <v>0</v>
      </c>
      <c r="BB38" s="99">
        <f>IF(ISNA(VLOOKUP($A38,'[2]1516 Exp_Rev Access'!$F$7:$GB$306,40,FALSE)),"",VLOOKUP($A38,'[2]1516 Exp_Rev Access'!$F$7:$GB$306,40,FALSE))</f>
        <v>3819104.05</v>
      </c>
      <c r="BC38" s="99">
        <f>IF(ISNA(VLOOKUP($A38,'[2]1516 Exp_Rev Access'!$F$7:$GB$306,41,FALSE)),"",VLOOKUP($A38,'[2]1516 Exp_Rev Access'!$F$7:$GB$306,41,FALSE))</f>
        <v>101960.78</v>
      </c>
      <c r="BD38" s="99">
        <f>IF(ISNA(VLOOKUP($A38,'[2]1516 Exp_Rev Access'!$F$7:$GB$306,42,FALSE)),"",VLOOKUP($A38,'[2]1516 Exp_Rev Access'!$F$7:$GB$306,42,FALSE))</f>
        <v>1479507.01</v>
      </c>
      <c r="BE38" s="99">
        <f>IF(ISNA(VLOOKUP($A38,'[2]1516 Exp_Rev Access'!$F$7:$GB$306,43,FALSE)),"",VLOOKUP($A38,'[2]1516 Exp_Rev Access'!$F$7:$GB$306,43,FALSE))</f>
        <v>0</v>
      </c>
      <c r="BF38" s="99">
        <f>IF(ISNA(VLOOKUP($A38,'[2]1516 Exp_Rev Access'!$F$7:$GB$306,44,FALSE)),"",VLOOKUP($A38,'[2]1516 Exp_Rev Access'!$F$7:$GB$306,44,FALSE))</f>
        <v>1525179.27</v>
      </c>
      <c r="BG38" s="99">
        <f>IF(ISNA(VLOOKUP($A38,'[2]1516 Exp_Rev Access'!$F$7:$GB$306,45,FALSE)),"",VLOOKUP($A38,'[2]1516 Exp_Rev Access'!$F$7:$GB$306,45,FALSE))</f>
        <v>119420.36</v>
      </c>
      <c r="BH38" s="99">
        <f>IF(ISNA(VLOOKUP($A38,'[2]1516 Exp_Rev Access'!$F$7:$GB$306,46,FALSE)),"",VLOOKUP($A38,'[2]1516 Exp_Rev Access'!$F$7:$GB$306,46,FALSE))</f>
        <v>0</v>
      </c>
      <c r="BI38" s="99">
        <f>IF(ISNA(VLOOKUP($A38,'[2]1516 Exp_Rev Access'!$F$7:$GB$306,47,FALSE)),"",VLOOKUP($A38,'[2]1516 Exp_Rev Access'!$F$7:$GB$306,47,FALSE))</f>
        <v>189894.75</v>
      </c>
      <c r="BJ38" s="99">
        <f>IF(ISNA(VLOOKUP($A38,'[2]1516 Exp_Rev Access'!$F$7:$GB$306,48,FALSE)),"",VLOOKUP($A38,'[2]1516 Exp_Rev Access'!$F$7:$GB$306,48,FALSE))</f>
        <v>5262580.22</v>
      </c>
      <c r="BK38" s="99">
        <f>IF(ISNA(VLOOKUP($A38,'[2]1516 Exp_Rev Access'!$F$7:$GB$306,49,FALSE)),"",VLOOKUP($A38,'[2]1516 Exp_Rev Access'!$F$7:$GB$306,49,FALSE))</f>
        <v>1860547.47</v>
      </c>
      <c r="BL38" s="99">
        <f>IF(ISNA(VLOOKUP($A38,'[2]1516 Exp_Rev Access'!$F$7:$GB$306,50,FALSE)),"",VLOOKUP($A38,'[2]1516 Exp_Rev Access'!$F$7:$GB$306,50,FALSE))</f>
        <v>0</v>
      </c>
      <c r="BM38" s="99">
        <f>IF(ISNA(VLOOKUP($A38,'[2]1516 Exp_Rev Access'!$F$7:$GB$306,51,FALSE)),"",VLOOKUP($A38,'[2]1516 Exp_Rev Access'!$F$7:$GB$306,51,FALSE))</f>
        <v>0</v>
      </c>
      <c r="BN38" s="99">
        <f>IF(ISNA(VLOOKUP($A38,'[2]1516 Exp_Rev Access'!$F$7:$GB$306,52,FALSE)),"",VLOOKUP($A38,'[2]1516 Exp_Rev Access'!$F$7:$GB$306,52,FALSE))</f>
        <v>0</v>
      </c>
      <c r="BO38" s="99">
        <f>IF(ISNA(VLOOKUP($A38,'[2]1516 Exp_Rev Access'!$F$7:$GB$306,53,FALSE)),"",VLOOKUP($A38,'[2]1516 Exp_Rev Access'!$F$7:$GB$306,53,FALSE))</f>
        <v>0</v>
      </c>
      <c r="BP38" s="99">
        <f>IF(ISNA(VLOOKUP($A38,'[2]1516 Exp_Rev Access'!$F$7:$GB$306,54,FALSE)),"",VLOOKUP($A38,'[2]1516 Exp_Rev Access'!$F$7:$GB$306,54,FALSE))</f>
        <v>0</v>
      </c>
      <c r="BQ38" s="99">
        <f>IF(ISNA(VLOOKUP($A38,'[2]1516 Exp_Rev Access'!$F$7:$GB$306,55,FALSE)),"",VLOOKUP($A38,'[2]1516 Exp_Rev Access'!$F$7:$GB$306,55,FALSE))</f>
        <v>0</v>
      </c>
      <c r="BR38" s="99">
        <f>IF(ISNA(VLOOKUP($A38,'[2]1516 Exp_Rev Access'!$F$7:$GB$306,56,FALSE)),"",VLOOKUP($A38,'[2]1516 Exp_Rev Access'!$F$7:$GB$306,56,FALSE))</f>
        <v>0</v>
      </c>
      <c r="BS38" s="99">
        <f>IF(ISNA(VLOOKUP($A38,'[2]1516 Exp_Rev Access'!$F$7:$GB$306,57,FALSE)),"",VLOOKUP($A38,'[2]1516 Exp_Rev Access'!$F$7:$GB$306,57,FALSE))</f>
        <v>0</v>
      </c>
      <c r="BT38" s="99">
        <f>IF(ISNA(VLOOKUP($A38,'[2]1516 Exp_Rev Access'!$F$7:$GB$306,58,FALSE)),"",VLOOKUP($A38,'[2]1516 Exp_Rev Access'!$F$7:$GB$306,58,FALSE))</f>
        <v>0</v>
      </c>
      <c r="BU38" s="102">
        <f t="shared" si="58"/>
        <v>27473082.369999997</v>
      </c>
      <c r="BV38" s="72">
        <f t="shared" si="59"/>
        <v>0.1722056530921621</v>
      </c>
      <c r="BW38" s="94">
        <f t="shared" si="60"/>
        <v>2168.1139422416745</v>
      </c>
      <c r="BX38" s="99">
        <f>IF(ISNA(VLOOKUP($A38,'[2]1516 Exp_Rev Access'!$F$7:$GB$306,59,FALSE)),"",VLOOKUP($A38,'[2]1516 Exp_Rev Access'!$F$7:$GB$306,59,FALSE))</f>
        <v>0</v>
      </c>
      <c r="BY38" s="99">
        <f>IF(ISNA(VLOOKUP($A38,'[2]1516 Exp_Rev Access'!$F$7:$GB$306,60,FALSE)),"",VLOOKUP($A38,'[2]1516 Exp_Rev Access'!$F$7:$GB$306,60,FALSE))</f>
        <v>6119413.5099999998</v>
      </c>
      <c r="BZ38" s="99">
        <f>IF(ISNA(VLOOKUP($A38,'[2]1516 Exp_Rev Access'!$F$7:$GB$306,61,FALSE)),"",VLOOKUP($A38,'[2]1516 Exp_Rev Access'!$F$7:$GB$306,61,FALSE))</f>
        <v>563242</v>
      </c>
      <c r="CA38" s="99">
        <f>IF(ISNA(VLOOKUP($A38,'[2]1516 Exp_Rev Access'!$F$7:$GB$306,62,FALSE)),"",VLOOKUP($A38,'[2]1516 Exp_Rev Access'!$F$7:$GB$306,62,FALSE))</f>
        <v>0</v>
      </c>
      <c r="CB38" s="99">
        <f>IF(ISNA(VLOOKUP($A38,'[2]1516 Exp_Rev Access'!$F$7:$GB$306,63,FALSE)),"",VLOOKUP($A38,'[2]1516 Exp_Rev Access'!$F$7:$GB$306,63,FALSE))</f>
        <v>10027.94</v>
      </c>
      <c r="CC38" s="99">
        <f>IF(ISNA(VLOOKUP($A38,'[2]1516 Exp_Rev Access'!$F$7:$GB$306,64,FALSE)),"",VLOOKUP($A38,'[2]1516 Exp_Rev Access'!$F$7:$GB$306,64,FALSE))</f>
        <v>0</v>
      </c>
      <c r="CD38" s="101">
        <f t="shared" si="61"/>
        <v>6692683.4500000002</v>
      </c>
      <c r="CE38" s="72">
        <f t="shared" si="70"/>
        <v>4.1950805116242759E-2</v>
      </c>
      <c r="CF38" s="103">
        <f t="shared" si="71"/>
        <v>528.17154273159611</v>
      </c>
      <c r="CG38" s="99">
        <f>IF(ISNA(VLOOKUP($A38,'[2]1516 Exp_Rev Access'!$F$7:$GB$306,65,FALSE)),"",VLOOKUP($A38,'[2]1516 Exp_Rev Access'!$F$7:$GB$306,65,FALSE))</f>
        <v>0</v>
      </c>
      <c r="CH38" s="99">
        <f>IF(ISNA(VLOOKUP($A38,'[2]1516 Exp_Rev Access'!$F$7:$GB$306,66,FALSE)),"",VLOOKUP($A38,'[2]1516 Exp_Rev Access'!$F$7:$GB$306,66,FALSE))</f>
        <v>0</v>
      </c>
      <c r="CI38" s="99">
        <f>IF(ISNA(VLOOKUP($A38,'[2]1516 Exp_Rev Access'!$F$7:$GB$306,67,FALSE)),"",VLOOKUP($A38,'[2]1516 Exp_Rev Access'!$F$7:$GB$306,67,FALSE))</f>
        <v>0</v>
      </c>
      <c r="CJ38" s="99">
        <f>IF(ISNA(VLOOKUP($A38,'[2]1516 Exp_Rev Access'!$F$7:$GB$306,68,FALSE)),"",VLOOKUP($A38,'[2]1516 Exp_Rev Access'!$F$7:$GB$306,68,FALSE))</f>
        <v>0</v>
      </c>
      <c r="CK38" s="99">
        <f>IF(ISNA(VLOOKUP($A38,'[2]1516 Exp_Rev Access'!$F$7:$GB$306,69,FALSE)),"",VLOOKUP($A38,'[2]1516 Exp_Rev Access'!$F$7:$GB$306,69,FALSE))</f>
        <v>0</v>
      </c>
      <c r="CL38" s="99">
        <f>IF(ISNA(VLOOKUP($A38,'[2]1516 Exp_Rev Access'!$F$7:$GB$306,70,FALSE)),"",VLOOKUP($A38,'[2]1516 Exp_Rev Access'!$F$7:$GB$306,70,FALSE))</f>
        <v>0</v>
      </c>
      <c r="CM38" s="99">
        <f>IF(ISNA(VLOOKUP($A38,'[2]1516 Exp_Rev Access'!$F$7:$GB$306,71,FALSE)),"",VLOOKUP($A38,'[2]1516 Exp_Rev Access'!$F$7:$GB$306,71,FALSE))</f>
        <v>0</v>
      </c>
      <c r="CN38" s="99">
        <f>IF(ISNA(VLOOKUP($A38,'[2]1516 Exp_Rev Access'!$F$7:$GB$306,72,FALSE)),"",VLOOKUP($A38,'[2]1516 Exp_Rev Access'!$F$7:$GB$306,72,FALSE))</f>
        <v>0</v>
      </c>
      <c r="CO38" s="99">
        <f>IF(ISNA(VLOOKUP($A38,'[2]1516 Exp_Rev Access'!$F$7:$GB$306,73,FALSE)),"",VLOOKUP($A38,'[2]1516 Exp_Rev Access'!$F$7:$GB$306,73,FALSE))</f>
        <v>0</v>
      </c>
      <c r="CP38" s="99">
        <f>IF(ISNA(VLOOKUP($A38,'[2]1516 Exp_Rev Access'!$F$7:$GB$306,74,FALSE)),"",VLOOKUP($A38,'[2]1516 Exp_Rev Access'!$F$7:$GB$306,74,FALSE))</f>
        <v>2711282</v>
      </c>
      <c r="CQ38" s="99">
        <f>IF(ISNA(VLOOKUP($A38,'[2]1516 Exp_Rev Access'!$F$7:$GB$306,75,FALSE)),"",VLOOKUP($A38,'[2]1516 Exp_Rev Access'!$F$7:$GB$306,75,FALSE))</f>
        <v>0</v>
      </c>
      <c r="CR38" s="99">
        <f>IF(ISNA(VLOOKUP($A38,'[2]1516 Exp_Rev Access'!$F$7:$GB$306,76,FALSE)),"",VLOOKUP($A38,'[2]1516 Exp_Rev Access'!$F$7:$GB$306,76,FALSE))</f>
        <v>132048</v>
      </c>
      <c r="CS38" s="99">
        <f>IF(ISNA(VLOOKUP($A38,'[2]1516 Exp_Rev Access'!$F$7:$GB$306,77,FALSE)),"",VLOOKUP($A38,'[2]1516 Exp_Rev Access'!$F$7:$GB$306,77,FALSE))</f>
        <v>0</v>
      </c>
      <c r="CT38" s="99">
        <f>IF(ISNA(VLOOKUP($A38,'[2]1516 Exp_Rev Access'!$F$7:$GB$306,78,FALSE)),"",VLOOKUP($A38,'[2]1516 Exp_Rev Access'!$F$7:$GB$306,78,FALSE))</f>
        <v>4483100.13</v>
      </c>
      <c r="CU38" s="99">
        <f>IF(ISNA(VLOOKUP($A38,'[2]1516 Exp_Rev Access'!$F$7:$GB$306,79,FALSE)),"",VLOOKUP($A38,'[2]1516 Exp_Rev Access'!$F$7:$GB$306,79,FALSE))</f>
        <v>621119.80000000005</v>
      </c>
      <c r="CV38" s="99">
        <f>IF(ISNA(VLOOKUP($A38,'[2]1516 Exp_Rev Access'!$F$7:$GB$306,80,FALSE)),"",VLOOKUP($A38,'[2]1516 Exp_Rev Access'!$F$7:$GB$306,80,FALSE))</f>
        <v>0</v>
      </c>
      <c r="CW38" s="99">
        <f>IF(ISNA(VLOOKUP($A38,'[2]1516 Exp_Rev Access'!$F$7:$GB$306,81,FALSE)),"",VLOOKUP($A38,'[2]1516 Exp_Rev Access'!$F$7:$GB$306,81,FALSE))</f>
        <v>0</v>
      </c>
      <c r="CX38" s="99">
        <f>IF(ISNA(VLOOKUP($A38,'[2]1516 Exp_Rev Access'!$F$7:$GB$306,82,FALSE)),"",VLOOKUP($A38,'[2]1516 Exp_Rev Access'!$F$7:$GB$306,82,FALSE))</f>
        <v>15277.19</v>
      </c>
      <c r="CY38" s="99">
        <f>IF(ISNA(VLOOKUP($A38,'[2]1516 Exp_Rev Access'!$F$7:$GB$306,83,FALSE)),"",VLOOKUP($A38,'[2]1516 Exp_Rev Access'!$F$7:$GB$306,83,FALSE))</f>
        <v>0</v>
      </c>
      <c r="CZ38" s="99">
        <f>IF(ISNA(VLOOKUP($A38,'[2]1516 Exp_Rev Access'!$F$7:$GB$306,84,FALSE)),"",VLOOKUP($A38,'[2]1516 Exp_Rev Access'!$F$7:$GB$306,84,FALSE))</f>
        <v>0</v>
      </c>
      <c r="DA38" s="99">
        <f>IF(ISNA(VLOOKUP($A38,'[2]1516 Exp_Rev Access'!$F$7:$GB$306,85,FALSE)),"",VLOOKUP($A38,'[2]1516 Exp_Rev Access'!$F$7:$GB$306,85,FALSE))</f>
        <v>129522.35</v>
      </c>
      <c r="DB38" s="99">
        <f>IF(ISNA(VLOOKUP($A38,'[2]1516 Exp_Rev Access'!$F$7:$GB$306,86,FALSE)),"",VLOOKUP($A38,'[2]1516 Exp_Rev Access'!$F$7:$GB$306,86,FALSE))</f>
        <v>0</v>
      </c>
      <c r="DC38" s="99">
        <f>IF(ISNA(VLOOKUP($A38,'[2]1516 Exp_Rev Access'!$F$7:$GB$306,87,FALSE)),"",VLOOKUP($A38,'[2]1516 Exp_Rev Access'!$F$7:$GB$306,87,FALSE))</f>
        <v>0</v>
      </c>
      <c r="DD38" s="99">
        <f>IF(ISNA(VLOOKUP($A38,'[2]1516 Exp_Rev Access'!$F$7:$GB$306,88,FALSE)),"",VLOOKUP($A38,'[2]1516 Exp_Rev Access'!$F$7:$GB$306,88,FALSE))</f>
        <v>0</v>
      </c>
      <c r="DE38" s="99">
        <f>IF(ISNA(VLOOKUP($A38,'[2]1516 Exp_Rev Access'!$F$7:$GB$306,89,FALSE)),"",VLOOKUP($A38,'[2]1516 Exp_Rev Access'!$F$7:$GB$306,89,FALSE))</f>
        <v>0</v>
      </c>
      <c r="DF38" s="99">
        <f>IF(ISNA(VLOOKUP($A38,'[2]1516 Exp_Rev Access'!$F$7:$GB$306,90,FALSE)),"",VLOOKUP($A38,'[2]1516 Exp_Rev Access'!$F$7:$GB$306,90,FALSE))</f>
        <v>187145.07</v>
      </c>
      <c r="DG38" s="99">
        <f>IF(ISNA(VLOOKUP($A38,'[2]1516 Exp_Rev Access'!$F$7:$GB$306,91,FALSE)),"",VLOOKUP($A38,'[2]1516 Exp_Rev Access'!$F$7:$GB$306,91,FALSE))</f>
        <v>55930.93</v>
      </c>
      <c r="DH38" s="99">
        <f>IF(ISNA(VLOOKUP($A38,'[2]1516 Exp_Rev Access'!$F$7:$GB$306,92,FALSE)),"",VLOOKUP($A38,'[2]1516 Exp_Rev Access'!$F$7:$GB$306,92,FALSE))</f>
        <v>4796134.96</v>
      </c>
      <c r="DI38" s="99">
        <f>IF(ISNA(VLOOKUP($A38,'[2]1516 Exp_Rev Access'!$F$7:$GB$306,93,FALSE)),"",VLOOKUP($A38,'[2]1516 Exp_Rev Access'!$F$7:$GB$306,93,FALSE))</f>
        <v>0</v>
      </c>
      <c r="DJ38" s="99">
        <f>IF(ISNA(VLOOKUP($A38,'[2]1516 Exp_Rev Access'!$F$7:$GB$306,94,FALSE)),"",VLOOKUP($A38,'[2]1516 Exp_Rev Access'!$F$7:$GB$306,94,FALSE))</f>
        <v>1342236.4</v>
      </c>
      <c r="DK38" s="99">
        <f>IF(ISNA(VLOOKUP($A38,'[2]1516 Exp_Rev Access'!$F$7:$GB$306,95,FALSE)),"",VLOOKUP($A38,'[2]1516 Exp_Rev Access'!$F$7:$GB$306,95,FALSE))</f>
        <v>0</v>
      </c>
      <c r="DL38" s="99">
        <f>IF(ISNA(VLOOKUP($A38,'[2]1516 Exp_Rev Access'!$F$7:$GB$306,96,FALSE)),"",VLOOKUP($A38,'[2]1516 Exp_Rev Access'!$F$7:$GB$306,96,FALSE))</f>
        <v>0</v>
      </c>
      <c r="DM38" s="99">
        <f>IF(ISNA(VLOOKUP($A38,'[2]1516 Exp_Rev Access'!$F$7:$GB$306,97,FALSE)),"",VLOOKUP($A38,'[2]1516 Exp_Rev Access'!$F$7:$GB$306,97,FALSE))</f>
        <v>0</v>
      </c>
      <c r="DN38" s="99">
        <f>IF(ISNA(VLOOKUP($A38,'[2]1516 Exp_Rev Access'!$F$7:$GB$306,98,FALSE)),"",VLOOKUP($A38,'[2]1516 Exp_Rev Access'!$F$7:$GB$306,98,FALSE))</f>
        <v>0</v>
      </c>
      <c r="DO38" s="99">
        <f>IF(ISNA(VLOOKUP($A38,'[2]1516 Exp_Rev Access'!$F$7:$GB$306,99,FALSE)),"",VLOOKUP($A38,'[2]1516 Exp_Rev Access'!$F$7:$GB$306,99,FALSE))</f>
        <v>0</v>
      </c>
      <c r="DP38" s="99">
        <f>IF(ISNA(VLOOKUP($A38,'[2]1516 Exp_Rev Access'!$F$7:$GB$306,100,FALSE)),"",VLOOKUP($A38,'[2]1516 Exp_Rev Access'!$F$7:$GB$306,100,FALSE))</f>
        <v>0</v>
      </c>
      <c r="DQ38" s="99">
        <f>IF(ISNA(VLOOKUP($A38,'[2]1516 Exp_Rev Access'!$F$7:$GB$306,101,FALSE)),"",VLOOKUP($A38,'[2]1516 Exp_Rev Access'!$F$7:$GB$306,101,FALSE))</f>
        <v>0</v>
      </c>
      <c r="DR38" s="99">
        <f>IF(ISNA(VLOOKUP($A38,'[2]1516 Exp_Rev Access'!$F$7:$GB$306,102,FALSE)),"",VLOOKUP($A38,'[2]1516 Exp_Rev Access'!$F$7:$GB$306,102,FALSE))</f>
        <v>0</v>
      </c>
      <c r="DS38" s="99">
        <f>IF(ISNA(VLOOKUP($A38,'[2]1516 Exp_Rev Access'!$F$7:$GB$306,103,FALSE)),"",VLOOKUP($A38,'[2]1516 Exp_Rev Access'!$F$7:$GB$306,103,FALSE))</f>
        <v>0</v>
      </c>
      <c r="DT38" s="99">
        <f>IF(ISNA(VLOOKUP($A38,'[2]1516 Exp_Rev Access'!$F$7:$GB$306,104,FALSE)),"",VLOOKUP($A38,'[2]1516 Exp_Rev Access'!$F$7:$GB$306,104,FALSE))</f>
        <v>0</v>
      </c>
      <c r="DU38" s="99">
        <f>IF(ISNA(VLOOKUP($A38,'[2]1516 Exp_Rev Access'!$F$7:$GB$306,105,FALSE)),"",VLOOKUP($A38,'[2]1516 Exp_Rev Access'!$F$7:$GB$306,105,FALSE))</f>
        <v>0</v>
      </c>
      <c r="DV38" s="99">
        <f>IF(ISNA(VLOOKUP($A38,'[2]1516 Exp_Rev Access'!$F$7:$GB$306,106,FALSE)),"",VLOOKUP($A38,'[2]1516 Exp_Rev Access'!$F$7:$GB$306,106,FALSE))</f>
        <v>0</v>
      </c>
      <c r="DW38" s="99">
        <f>IF(ISNA(VLOOKUP($A38,'[2]1516 Exp_Rev Access'!$F$7:$GB$306,107,FALSE)),"",VLOOKUP($A38,'[2]1516 Exp_Rev Access'!$F$7:$GB$306,107,FALSE))</f>
        <v>0</v>
      </c>
      <c r="DX38" s="99">
        <f>IF(ISNA(VLOOKUP($A38,'[2]1516 Exp_Rev Access'!$F$7:$GB$306,108,FALSE)),"",VLOOKUP($A38,'[2]1516 Exp_Rev Access'!$F$7:$GB$306,108,FALSE))</f>
        <v>0</v>
      </c>
      <c r="DY38" s="99">
        <f>IF(ISNA(VLOOKUP($A38,'[2]1516 Exp_Rev Access'!$F$7:$GB$306,109,FALSE)),"",VLOOKUP($A38,'[2]1516 Exp_Rev Access'!$F$7:$GB$306,109,FALSE))</f>
        <v>0</v>
      </c>
      <c r="DZ38" s="99">
        <f>IF(ISNA(VLOOKUP($A38,'[2]1516 Exp_Rev Access'!$F$7:$GB$306,110,FALSE)),"",VLOOKUP($A38,'[2]1516 Exp_Rev Access'!$F$7:$GB$306,110,FALSE))</f>
        <v>0</v>
      </c>
      <c r="EA38" s="99">
        <f>IF(ISNA(VLOOKUP($A38,'[2]1516 Exp_Rev Access'!$F$7:$GB$306,111,FALSE)),"",VLOOKUP($A38,'[2]1516 Exp_Rev Access'!$F$7:$GB$306,111,FALSE))</f>
        <v>0</v>
      </c>
      <c r="EB38" s="99">
        <f>IF(ISNA(VLOOKUP($A38,'[2]1516 Exp_Rev Access'!$F$7:$GB$306,112,FALSE)),"",VLOOKUP($A38,'[2]1516 Exp_Rev Access'!$F$7:$GB$306,112,FALSE))</f>
        <v>0</v>
      </c>
      <c r="EC38" s="99">
        <f>IF(ISNA(VLOOKUP($A38,'[2]1516 Exp_Rev Access'!$F$7:$GB$306,113,FALSE)),"",VLOOKUP($A38,'[2]1516 Exp_Rev Access'!$F$7:$GB$306,113,FALSE))</f>
        <v>0</v>
      </c>
      <c r="ED38" s="99">
        <f>IF(ISNA(VLOOKUP($A38,'[2]1516 Exp_Rev Access'!$F$7:$GB$306,114,FALSE)),"",VLOOKUP($A38,'[2]1516 Exp_Rev Access'!$F$7:$GB$306,114,FALSE))</f>
        <v>0</v>
      </c>
      <c r="EE38" s="99">
        <f>IF(ISNA(VLOOKUP($A38,'[2]1516 Exp_Rev Access'!$F$7:$GB$306,115,FALSE)),"",VLOOKUP($A38,'[2]1516 Exp_Rev Access'!$F$7:$GB$306,115,FALSE))</f>
        <v>0</v>
      </c>
      <c r="EF38" s="99">
        <f>IF(ISNA(VLOOKUP($A38,'[2]1516 Exp_Rev Access'!$F$7:$GB$306,116,FALSE)),"",VLOOKUP($A38,'[2]1516 Exp_Rev Access'!$F$7:$GB$306,116,FALSE))</f>
        <v>49646</v>
      </c>
      <c r="EG38" s="99">
        <f>IF(ISNA(VLOOKUP($A38,'[2]1516 Exp_Rev Access'!$F$7:$GB$306,117,FALSE)),"",VLOOKUP($A38,'[2]1516 Exp_Rev Access'!$F$7:$GB$306,117,FALSE))</f>
        <v>0</v>
      </c>
      <c r="EH38" s="99">
        <f>IF(ISNA(VLOOKUP($A38,'[2]1516 Exp_Rev Access'!$F$7:$GB$306,118,FALSE)),"",VLOOKUP($A38,'[2]1516 Exp_Rev Access'!$F$7:$GB$306,118,FALSE))</f>
        <v>0</v>
      </c>
      <c r="EI38" s="99">
        <f>IF(ISNA(VLOOKUP($A38,'[2]1516 Exp_Rev Access'!$F$7:$GB$306,119,FALSE)),"",VLOOKUP($A38,'[2]1516 Exp_Rev Access'!$F$7:$GB$306,119,FALSE))</f>
        <v>0</v>
      </c>
      <c r="EJ38" s="99">
        <f>IF(ISNA(VLOOKUP($A38,'[2]1516 Exp_Rev Access'!$F$7:$GB$306,120,FALSE)),"",VLOOKUP($A38,'[2]1516 Exp_Rev Access'!$F$7:$GB$306,120,FALSE))</f>
        <v>0</v>
      </c>
      <c r="EK38" s="99">
        <f>IF(ISNA(VLOOKUP($A38,'[2]1516 Exp_Rev Access'!$F$7:$GB$306,121,FALSE)),"",VLOOKUP($A38,'[2]1516 Exp_Rev Access'!$F$7:$GB$306,121,FALSE))</f>
        <v>0</v>
      </c>
      <c r="EL38" s="99">
        <f>IF(ISNA(VLOOKUP($A38,'[2]1516 Exp_Rev Access'!$F$7:$GB$306,122,FALSE)),"",VLOOKUP($A38,'[2]1516 Exp_Rev Access'!$F$7:$GB$306,122,FALSE))</f>
        <v>0</v>
      </c>
      <c r="EM38" s="99">
        <f>IF(ISNA(VLOOKUP($A38,'[2]1516 Exp_Rev Access'!$F$7:$GB$306,123,FALSE)),"",VLOOKUP($A38,'[2]1516 Exp_Rev Access'!$F$7:$GB$306,123,FALSE))</f>
        <v>338743.02</v>
      </c>
      <c r="EN38" s="99">
        <f>IF(ISNA(VLOOKUP($A38,'[2]1516 Exp_Rev Access'!$F$7:$GB$306,124,FALSE)),"",VLOOKUP($A38,'[2]1516 Exp_Rev Access'!$F$7:$GB$306,124,FALSE))</f>
        <v>0</v>
      </c>
      <c r="EO38" s="99">
        <f>IF(ISNA(VLOOKUP($A38,'[2]1516 Exp_Rev Access'!$F$7:$GB$306,125,FALSE)),"",VLOOKUP($A38,'[2]1516 Exp_Rev Access'!$F$7:$GB$306,125,FALSE))</f>
        <v>0</v>
      </c>
      <c r="EP38" s="99">
        <f>IF(ISNA(VLOOKUP($A38,'[2]1516 Exp_Rev Access'!$F$7:$GB$306,126,FALSE)),"",VLOOKUP($A38,'[2]1516 Exp_Rev Access'!$F$7:$GB$306,126,FALSE))</f>
        <v>0</v>
      </c>
      <c r="EQ38" s="99">
        <f>IF(ISNA(VLOOKUP($A38,'[2]1516 Exp_Rev Access'!$F$7:$GB$306,127,FALSE)),"",VLOOKUP($A38,'[2]1516 Exp_Rev Access'!$F$7:$GB$306,127,FALSE))</f>
        <v>0</v>
      </c>
      <c r="ER38" s="99">
        <f>IF(ISNA(VLOOKUP($A38,'[2]1516 Exp_Rev Access'!$F$7:$GB$306,128,FALSE)),"",VLOOKUP($A38,'[2]1516 Exp_Rev Access'!$F$7:$GB$306,128,FALSE))</f>
        <v>0</v>
      </c>
      <c r="ES38" s="99">
        <f>IF(ISNA(VLOOKUP($A38,'[2]1516 Exp_Rev Access'!$F$7:$GB$306,129,FALSE)),"",VLOOKUP($A38,'[2]1516 Exp_Rev Access'!$F$7:$GB$306,129,FALSE))</f>
        <v>0</v>
      </c>
      <c r="ET38" s="99">
        <f>IF(ISNA(VLOOKUP($A38,'[2]1516 Exp_Rev Access'!$F$7:$GB$306,130,FALSE)),"",VLOOKUP($A38,'[2]1516 Exp_Rev Access'!$F$7:$GB$306,130,FALSE))</f>
        <v>0</v>
      </c>
      <c r="EU38" s="99">
        <f>IF(ISNA(VLOOKUP($A38,'[2]1516 Exp_Rev Access'!$F$7:$GB$306,131,FALSE)),"",VLOOKUP($A38,'[2]1516 Exp_Rev Access'!$F$7:$GB$306,131,FALSE))</f>
        <v>66368.399999999994</v>
      </c>
      <c r="EV38" s="99">
        <f>IF(ISNA(VLOOKUP($A38,'[2]1516 Exp_Rev Access'!$F$7:$GB$306,132,FALSE)),"",VLOOKUP($A38,'[2]1516 Exp_Rev Access'!$F$7:$GB$306,132,FALSE))</f>
        <v>0</v>
      </c>
      <c r="EW38" s="99">
        <f>IF(ISNA(VLOOKUP($A38,'[2]1516 Exp_Rev Access'!$F$7:$GB$306,133,FALSE)),"",VLOOKUP($A38,'[2]1516 Exp_Rev Access'!$F$7:$GB$306,133,FALSE))</f>
        <v>0</v>
      </c>
      <c r="EX38" s="99">
        <f>IF(ISNA(VLOOKUP($A38,'[2]1516 Exp_Rev Access'!$F$7:$GB$306,134,FALSE)),"",VLOOKUP($A38,'[2]1516 Exp_Rev Access'!$F$7:$GB$306,134,FALSE))</f>
        <v>0</v>
      </c>
      <c r="EY38" s="99">
        <f>IF(ISNA(VLOOKUP($A38,'[2]1516 Exp_Rev Access'!$F$7:$GB$306,135,FALSE)),"",VLOOKUP($A38,'[2]1516 Exp_Rev Access'!$F$7:$GB$306,135,FALSE))</f>
        <v>0</v>
      </c>
      <c r="EZ38" s="99">
        <f>IF(ISNA(VLOOKUP($A38,'[2]1516 Exp_Rev Access'!$F$7:$GB$306,136,FALSE)),"",VLOOKUP($A38,'[2]1516 Exp_Rev Access'!$F$7:$GB$306,136,FALSE))</f>
        <v>0</v>
      </c>
      <c r="FA38" s="99">
        <f>IF(ISNA(VLOOKUP($A38,'[2]1516 Exp_Rev Access'!$F$7:$GB$306,137,FALSE)),"",VLOOKUP($A38,'[2]1516 Exp_Rev Access'!$F$7:$GB$306,137,FALSE))</f>
        <v>0</v>
      </c>
      <c r="FB38" s="99">
        <f>IF(ISNA(VLOOKUP($A38,'[2]1516 Exp_Rev Access'!$F$7:$GB$306,138,FALSE)),"",VLOOKUP($A38,'[2]1516 Exp_Rev Access'!$F$7:$GB$306,138,FALSE))</f>
        <v>0</v>
      </c>
      <c r="FC38" s="99">
        <f>IF(ISNA(VLOOKUP($A38,'[2]1516 Exp_Rev Access'!$F$7:$GB$306,139,FALSE)),"",VLOOKUP($A38,'[2]1516 Exp_Rev Access'!$F$7:$GB$306,139,FALSE))</f>
        <v>0</v>
      </c>
      <c r="FD38" s="99">
        <f>IF(ISNA(VLOOKUP($A38,'[2]1516 Exp_Rev Access'!$F$7:$FS$306,140,FALSE)),"",VLOOKUP($A38,'[2]1516 Exp_Rev Access'!$F$7:$FS$306,140,FALSE))</f>
        <v>0</v>
      </c>
      <c r="FE38" s="99">
        <f>IF(ISNA(VLOOKUP($A38,'[2]1516 Exp_Rev Access'!$F$7:$FS$306,141,FALSE)),"",VLOOKUP($A38,'[2]1516 Exp_Rev Access'!$F$7:$FS$306,141,FALSE))</f>
        <v>0</v>
      </c>
      <c r="FF38" s="99">
        <f>IF(ISNA(VLOOKUP($A38,'[2]1516 Exp_Rev Access'!$F$7:$FS$306,142,FALSE)),"",VLOOKUP($A38,'[2]1516 Exp_Rev Access'!$F$7:$FS$306,142,FALSE))</f>
        <v>818344.25</v>
      </c>
      <c r="FG38" s="99">
        <f>IF(ISNA(VLOOKUP($A38,'[2]1516 Exp_Rev Access'!$F$7:$FS$306,143,FALSE)),"",VLOOKUP($A38,'[2]1516 Exp_Rev Access'!$F$7:$FS$306,143,FALSE))</f>
        <v>0</v>
      </c>
      <c r="FH38" s="99">
        <f>IF(ISNA(VLOOKUP($A38,'[2]1516 Exp_Rev Access'!$F$7:$FS$306,144,FALSE)),"",VLOOKUP($A38,'[2]1516 Exp_Rev Access'!$F$7:$FS$306,144,FALSE))</f>
        <v>0</v>
      </c>
      <c r="FI38" s="99">
        <f>IF(ISNA(VLOOKUP($A38,'[2]1516 Exp_Rev Access'!$F$7:$FS$306,145,FALSE)),"",VLOOKUP($A38,'[2]1516 Exp_Rev Access'!$F$7:$FS$306,145,FALSE))</f>
        <v>0</v>
      </c>
      <c r="FJ38" s="99">
        <f>IF(ISNA(VLOOKUP($A38,'[2]1516 Exp_Rev Access'!$F$7:$FS$306,146,FALSE)),"",VLOOKUP($A38,'[2]1516 Exp_Rev Access'!$F$7:$FS$306,146,FALSE))</f>
        <v>0</v>
      </c>
      <c r="FK38" s="99">
        <f>IF(ISNA(VLOOKUP($A38,'[2]1516 Exp_Rev Access'!$F$7:$FS$306,147,FALSE)),"",VLOOKUP($A38,'[2]1516 Exp_Rev Access'!$F$7:$FS$306,147,FALSE))</f>
        <v>0</v>
      </c>
      <c r="FL38" s="99">
        <f>IF(ISNA(VLOOKUP($A38,'[2]1516 Exp_Rev Access'!$F$7:$FS$306,148,FALSE)),"",VLOOKUP($A38,'[2]1516 Exp_Rev Access'!$F$7:$FS$306,148,FALSE))</f>
        <v>0</v>
      </c>
      <c r="FM38" s="99">
        <f>IF(ISNA(VLOOKUP($A38,'[2]1516 Exp_Rev Access'!$F$7:$FS$306,149,FALSE)),"",VLOOKUP($A38,'[2]1516 Exp_Rev Access'!$F$7:$FS$306,149,FALSE))</f>
        <v>0</v>
      </c>
      <c r="FN38" s="99">
        <f>IF(ISNA(VLOOKUP($A38,'[2]1516 Exp_Rev Access'!$F$7:$FS$306,150,FALSE)),"",VLOOKUP($A38,'[2]1516 Exp_Rev Access'!$F$7:$FS$306,150,FALSE))</f>
        <v>0</v>
      </c>
      <c r="FO38" s="99">
        <f>IF(ISNA(VLOOKUP($A38,'[2]1516 Exp_Rev Access'!$F$7:$FS$306,151,FALSE)),"",VLOOKUP($A38,'[2]1516 Exp_Rev Access'!$F$7:$FS$306,151,FALSE))</f>
        <v>0</v>
      </c>
      <c r="FP38" s="99">
        <f>IF(ISNA(VLOOKUP($A38,'[2]1516 Exp_Rev Access'!$F$7:$FS$306,152,FALSE)),"",VLOOKUP($A38,'[2]1516 Exp_Rev Access'!$F$7:$FS$306,152,FALSE))</f>
        <v>0</v>
      </c>
      <c r="FQ38" s="99">
        <f>IF(ISNA(VLOOKUP($A38,'[2]1516 Exp_Rev Access'!$F$7:$FS$306,153,FALSE)),"",VLOOKUP($A38,'[2]1516 Exp_Rev Access'!$F$7:$FS$306,153,FALSE))</f>
        <v>516384.62</v>
      </c>
      <c r="FR38" s="101">
        <f t="shared" si="64"/>
        <v>16263283.119999999</v>
      </c>
      <c r="FS38" s="72">
        <f t="shared" si="65"/>
        <v>0.10194084716757379</v>
      </c>
      <c r="FT38" s="94">
        <f t="shared" si="66"/>
        <v>1283.4617682943192</v>
      </c>
      <c r="FU38" s="99">
        <f>IF(ISNA(VLOOKUP($A38,'[2]1516 Exp_Rev Access'!$F$7:$GB$306,154,FALSE)),"",VLOOKUP($A38,'[2]1516 Exp_Rev Access'!$F$7:$GB$306,154,FALSE))</f>
        <v>4160</v>
      </c>
      <c r="FV38" s="99">
        <f>IF(ISNA(VLOOKUP($A38,'[2]1516 Exp_Rev Access'!$F$7:$GB$306,155,FALSE)),"",VLOOKUP($A38,'[2]1516 Exp_Rev Access'!$F$7:$GB$306,155,FALSE))</f>
        <v>467022.81</v>
      </c>
      <c r="FW38" s="99">
        <f>IF(ISNA(VLOOKUP($A38,'[2]1516 Exp_Rev Access'!$F$7:$GB$306,156,FALSE)),"",VLOOKUP($A38,'[2]1516 Exp_Rev Access'!$F$7:$GB$306,156,FALSE))</f>
        <v>0</v>
      </c>
      <c r="FX38" s="99">
        <f>IF(ISNA(VLOOKUP($A38,'[2]1516 Exp_Rev Access'!$F$7:$GB$306,157,FALSE)),"",VLOOKUP($A38,'[2]1516 Exp_Rev Access'!$F$7:$GB$306,157,FALSE))</f>
        <v>1166.1400000000001</v>
      </c>
      <c r="FY38" s="99">
        <f>IF(ISNA(VLOOKUP($A38,'[2]1516 Exp_Rev Access'!$F$7:$GB$306,158,FALSE)),"",VLOOKUP($A38,'[2]1516 Exp_Rev Access'!$F$7:$GB$306,158,FALSE))</f>
        <v>0</v>
      </c>
      <c r="FZ38" s="99">
        <f>IF(ISNA(VLOOKUP($A38,'[2]1516 Exp_Rev Access'!$F$7:$GB$306,159,FALSE)),"",VLOOKUP($A38,'[2]1516 Exp_Rev Access'!$F$7:$GB$306,159,FALSE))</f>
        <v>0</v>
      </c>
      <c r="GA38" s="99">
        <f>IF(ISNA(VLOOKUP($A38,'[2]1516 Exp_Rev Access'!$F$7:$GB$306,160,FALSE)),"",VLOOKUP($A38,'[2]1516 Exp_Rev Access'!$F$7:$GB$306,160,FALSE))</f>
        <v>14570.67</v>
      </c>
      <c r="GB38" s="99">
        <f>IF(ISNA(VLOOKUP($A38,'[2]1516 Exp_Rev Access'!$F$7:$GB$306,161,FALSE)),"",VLOOKUP($A38,'[2]1516 Exp_Rev Access'!$F$7:$GB$306,161,FALSE))</f>
        <v>0</v>
      </c>
      <c r="GC38" s="99">
        <f>IF(ISNA(VLOOKUP($A38,'[2]1516 Exp_Rev Access'!$F$7:$GB$306,162,FALSE)),"",VLOOKUP($A38,'[2]1516 Exp_Rev Access'!$F$7:$GB$306,162,FALSE))</f>
        <v>0</v>
      </c>
      <c r="GD38" s="99">
        <f>IF(ISNA(VLOOKUP($A38,'[2]1516 Exp_Rev Access'!$F$7:$GB$306,163,FALSE)),"",VLOOKUP($A38,'[2]1516 Exp_Rev Access'!$F$7:$GB$306,163,FALSE))</f>
        <v>0</v>
      </c>
      <c r="GE38" s="99">
        <f>IF(ISNA(VLOOKUP($A38,'[2]1516 Exp_Rev Access'!$F$7:$GB$306,164,FALSE)),"",VLOOKUP($A38,'[2]1516 Exp_Rev Access'!$F$7:$GB$306,164,FALSE))</f>
        <v>0</v>
      </c>
      <c r="GF38" s="99">
        <f>IF(ISNA(VLOOKUP($A38,'[2]1516 Exp_Rev Access'!$F$7:$GB$306,165,FALSE)),"",VLOOKUP($A38,'[2]1516 Exp_Rev Access'!$F$7:$GB$306,165,FALSE))</f>
        <v>0</v>
      </c>
      <c r="GG38" s="99">
        <f>IF(ISNA(VLOOKUP($A38,'[2]1516 Exp_Rev Access'!$F$7:$GB$306,166,FALSE)),"",VLOOKUP($A38,'[2]1516 Exp_Rev Access'!$F$7:$GB$306,166,FALSE))</f>
        <v>0</v>
      </c>
      <c r="GH38" s="99">
        <f>IF(ISNA(VLOOKUP($A38,'[2]1516 Exp_Rev Access'!$F$7:$GB$306,167,FALSE)),"",VLOOKUP($A38,'[2]1516 Exp_Rev Access'!$F$7:$GB$306,167,FALSE))</f>
        <v>0</v>
      </c>
      <c r="GI38" s="99">
        <f>IF(ISNA(VLOOKUP($A38,'[2]1516 Exp_Rev Access'!$F$7:$GB$306,168,FALSE)),"",VLOOKUP($A38,'[2]1516 Exp_Rev Access'!$F$7:$GB$306,168,FALSE))</f>
        <v>0</v>
      </c>
      <c r="GJ38" s="99">
        <f>IF(ISNA(VLOOKUP($A38,'[2]1516 Exp_Rev Access'!$F$7:$GB$306,169,FALSE)),"",VLOOKUP($A38,'[2]1516 Exp_Rev Access'!$F$7:$GB$306,169,FALSE))</f>
        <v>3312.36</v>
      </c>
      <c r="GK38" s="99">
        <f>IF(ISNA(VLOOKUP($A38,'[2]1516 Exp_Rev Access'!$F$7:$GB$306,170,FALSE)),"",VLOOKUP($A38,'[2]1516 Exp_Rev Access'!$F$7:$GB$306,170,FALSE))</f>
        <v>0</v>
      </c>
      <c r="GL38" s="99">
        <f>IF(ISNA(VLOOKUP($A38,'[2]1516 Exp_Rev Access'!$F$7:$GB$306,171,FALSE)),"",VLOOKUP($A38,'[2]1516 Exp_Rev Access'!$F$7:$GB$306,171,FALSE))</f>
        <v>0</v>
      </c>
      <c r="GM38" s="99">
        <f>IF(ISNA(VLOOKUP($A38,'[2]1516 Exp_Rev Access'!$F$7:$GB$306,172,FALSE)),"",VLOOKUP($A38,'[2]1516 Exp_Rev Access'!$F$7:$GB$306,172,FALSE))</f>
        <v>0</v>
      </c>
      <c r="GN38" s="99">
        <f>IF(ISNA(VLOOKUP($A38,'[2]1516 Exp_Rev Access'!$F$7:$GB$306,173,FALSE)),"",VLOOKUP($A38,'[2]1516 Exp_Rev Access'!$F$7:$GB$306,173,FALSE))</f>
        <v>0</v>
      </c>
      <c r="GO38" s="99">
        <f>IF(ISNA(VLOOKUP($A38,'[2]1516 Exp_Rev Access'!$F$7:$GB$306,174,FALSE)),"",VLOOKUP($A38,'[2]1516 Exp_Rev Access'!$F$7:$GB$306,174,FALSE))</f>
        <v>0</v>
      </c>
      <c r="GP38" s="99">
        <f>IF(ISNA(VLOOKUP($A38,'[2]1516 Exp_Rev Access'!$F$7:$GB$306,175,FALSE)),"",VLOOKUP($A38,'[2]1516 Exp_Rev Access'!$F$7:$GB$306,175,FALSE))</f>
        <v>26613.99</v>
      </c>
      <c r="GQ38" s="99">
        <f>IF(ISNA(VLOOKUP($A38,'[2]1516 Exp_Rev Access'!$F$7:$GB$306,176,FALSE)),"",VLOOKUP($A38,'[2]1516 Exp_Rev Access'!$F$7:$GB$306,176,FALSE))</f>
        <v>0</v>
      </c>
      <c r="GR38" s="99">
        <f>IF(ISNA(VLOOKUP($A38,'[2]1516 Exp_Rev Access'!$F$7:$GB$306,177,FALSE)),"",VLOOKUP($A38,'[2]1516 Exp_Rev Access'!$F$7:$GB$306,177,FALSE))</f>
        <v>0</v>
      </c>
      <c r="GS38" s="99">
        <f>IF(ISNA(VLOOKUP($A38,'[2]1516 Exp_Rev Access'!$F$7:$GB$306,178,FALSE)),"",VLOOKUP($A38,'[2]1516 Exp_Rev Access'!$F$7:$GB$306,178,FALSE))</f>
        <v>0</v>
      </c>
      <c r="GT38" s="101">
        <f t="shared" si="67"/>
        <v>516845.97</v>
      </c>
      <c r="GU38" s="72">
        <f t="shared" si="68"/>
        <v>3.2396728045736949E-3</v>
      </c>
      <c r="GV38" s="84">
        <f t="shared" si="69"/>
        <v>40.788322855686268</v>
      </c>
    </row>
    <row r="39" spans="1:206" customFormat="1" ht="12" customHeight="1" x14ac:dyDescent="0.2">
      <c r="A39" s="96" t="s">
        <v>228</v>
      </c>
      <c r="B39" s="69" t="s">
        <v>229</v>
      </c>
      <c r="C39" s="80">
        <f>IF(ISNA(VLOOKUP($A39,'[2]1516 enrollment_Rev_Exp by size'!$A$6:$G$320,3,FALSE)),"",VLOOKUP($A39,'[2]1516 enrollment_Rev_Exp by size'!$A$6:$G$320,3,FALSE))</f>
        <v>12871.259999999998</v>
      </c>
      <c r="D39" s="97">
        <v>133697253.94</v>
      </c>
      <c r="E39" s="80">
        <f t="shared" si="47"/>
        <v>133697253.93999998</v>
      </c>
      <c r="F39" s="80">
        <f t="shared" si="48"/>
        <v>0</v>
      </c>
      <c r="G39" s="98">
        <f>IF(ISNA(VLOOKUP($A39,'[2]1516 Exp_Rev Access'!$F$7:$FS$306,2,FALSE)),"",VLOOKUP($A39,'[2]1516 Exp_Rev Access'!$F$7:$FS$306,2,FALSE))</f>
        <v>22474145.989999998</v>
      </c>
      <c r="H39" s="98">
        <f>IF(ISNA(VLOOKUP($A39,'[2]1516 Exp_Rev Access'!$F$7:$FS$306,3,FALSE)),"",VLOOKUP($A39,'[2]1516 Exp_Rev Access'!$F$7:$FS$306,3,FALSE))</f>
        <v>0</v>
      </c>
      <c r="I39" s="98">
        <f>IF(ISNA(VLOOKUP($A39,'[2]1516 Exp_Rev Access'!$F$7:$FS$306,4,FALSE)),"",VLOOKUP($A39,'[2]1516 Exp_Rev Access'!$F$7:$FS$306,4,FALSE))</f>
        <v>0</v>
      </c>
      <c r="J39" s="98">
        <f>IF(ISNA(VLOOKUP($A39,'[2]1516 Exp_Rev Access'!$F$7:$FS$306,5,FALSE)),"",VLOOKUP($A39,'[2]1516 Exp_Rev Access'!$F$7:$FS$306,5,FALSE))</f>
        <v>0</v>
      </c>
      <c r="K39" s="98">
        <f>IF(ISNA(VLOOKUP($A39,'[2]1516 Exp_Rev Access'!$F$7:$FS$306,6,FALSE)),"",VLOOKUP($A39,'[2]1516 Exp_Rev Access'!$F$7:$FS$306,6,FALSE))</f>
        <v>0</v>
      </c>
      <c r="L39" s="98">
        <f>IF(ISNA(VLOOKUP($A39,'[2]1516 Exp_Rev Access'!$F$7:$FS$306,7,FALSE)),"",VLOOKUP($A39,'[2]1516 Exp_Rev Access'!$F$7:$FS$306,7,FALSE))</f>
        <v>0</v>
      </c>
      <c r="M39" s="90">
        <f t="shared" si="49"/>
        <v>22474145.989999998</v>
      </c>
      <c r="N39" s="72">
        <f t="shared" si="50"/>
        <v>0.1680972894184187</v>
      </c>
      <c r="O39" s="73">
        <f t="shared" si="51"/>
        <v>1746.0719455593314</v>
      </c>
      <c r="P39" s="99">
        <f>IF(ISNA(VLOOKUP($A39,'[2]1516 Exp_Rev Access'!$F$7:$FS$306,8,FALSE)),"",VLOOKUP($A39,'[2]1516 Exp_Rev Access'!$F$7:$FS$306,8,FALSE))</f>
        <v>148415.85999999999</v>
      </c>
      <c r="Q39" s="99">
        <f>IF(ISNA(VLOOKUP($A39,'[2]1516 Exp_Rev Access'!$F$7:$FS$306,9,FALSE)),"",VLOOKUP($A39,'[2]1516 Exp_Rev Access'!$F$7:$FS$306,9,FALSE))</f>
        <v>0</v>
      </c>
      <c r="R39" s="99">
        <f>IF(ISNA(VLOOKUP($A39,'[2]1516 Exp_Rev Access'!$F$7:$FS$306,10,FALSE)),"",VLOOKUP($A39,'[2]1516 Exp_Rev Access'!$F$7:$FS$306,10,FALSE))</f>
        <v>0</v>
      </c>
      <c r="S39" s="99">
        <f>IF(ISNA(VLOOKUP($A39,'[2]1516 Exp_Rev Access'!$F$7:$FS$306,11,FALSE)),"",VLOOKUP($A39,'[2]1516 Exp_Rev Access'!$F$7:$FS$306,11,FALSE))</f>
        <v>0</v>
      </c>
      <c r="T39" s="99">
        <f>IF(ISNA(VLOOKUP($A39,'[2]1516 Exp_Rev Access'!$F$7:$FS$306,12,FALSE)),"",VLOOKUP($A39,'[2]1516 Exp_Rev Access'!$F$7:$FS$306,12,FALSE))</f>
        <v>0</v>
      </c>
      <c r="U39" s="99">
        <f>IF(ISNA(VLOOKUP($A39,'[2]1516 Exp_Rev Access'!$F$7:$FS$306,13,FALSE)),"",VLOOKUP($A39,'[2]1516 Exp_Rev Access'!$F$7:$FS$306,13,FALSE))</f>
        <v>78175</v>
      </c>
      <c r="V39" s="99">
        <f>IF(ISNA(VLOOKUP($A39,'[2]1516 Exp_Rev Access'!$F$7:$FS$306,14,FALSE)),"",VLOOKUP($A39,'[2]1516 Exp_Rev Access'!$F$7:$FS$306,14,FALSE))</f>
        <v>0</v>
      </c>
      <c r="W39" s="99">
        <f>IF(ISNA(VLOOKUP($A39,'[2]1516 Exp_Rev Access'!$F$7:$FS$306,15,FALSE)),"",VLOOKUP($A39,'[2]1516 Exp_Rev Access'!$F$7:$FS$306,15,FALSE))</f>
        <v>0</v>
      </c>
      <c r="X39" s="99">
        <f>IF(ISNA(VLOOKUP($A39,'[2]1516 Exp_Rev Access'!$F$7:$FS$306,16,FALSE)),"",VLOOKUP($A39,'[2]1516 Exp_Rev Access'!$F$7:$FS$306,16,FALSE))</f>
        <v>20578</v>
      </c>
      <c r="Y39" s="99">
        <f>IF(ISNA(VLOOKUP($A39,'[2]1516 Exp_Rev Access'!$F$7:$FS$306,17,FALSE)),"",VLOOKUP($A39,'[2]1516 Exp_Rev Access'!$F$7:$FS$306,17,FALSE))</f>
        <v>0</v>
      </c>
      <c r="Z39" s="99">
        <f>IF(ISNA(VLOOKUP($A39,'[2]1516 Exp_Rev Access'!$F$7:$FS$306,18,FALSE)),"",VLOOKUP($A39,'[2]1516 Exp_Rev Access'!$F$7:$FS$306,18,FALSE))</f>
        <v>0</v>
      </c>
      <c r="AA39" s="99">
        <f>IF(ISNA(VLOOKUP($A39,'[2]1516 Exp_Rev Access'!$F$7:$FS$306,19,FALSE)),"",VLOOKUP($A39,'[2]1516 Exp_Rev Access'!$F$7:$FS$306,19,FALSE))</f>
        <v>0</v>
      </c>
      <c r="AB39" s="99">
        <f>IF(ISNA(VLOOKUP($A39,'[2]1516 Exp_Rev Access'!$F$7:$FS$306,20,FALSE)),"",VLOOKUP($A39,'[2]1516 Exp_Rev Access'!$F$7:$FS$306,20,FALSE))</f>
        <v>6626.29</v>
      </c>
      <c r="AC39" s="99">
        <f>IF(ISNA(VLOOKUP($A39,'[2]1516 Exp_Rev Access'!$F$7:$FS$306,21,FALSE)),"",VLOOKUP($A39,'[2]1516 Exp_Rev Access'!$F$7:$FS$306,21,FALSE))</f>
        <v>935121.38</v>
      </c>
      <c r="AD39" s="99">
        <f>IF(ISNA(VLOOKUP($A39,'[2]1516 Exp_Rev Access'!$F$7:$FS$306,22,FALSE)),"",VLOOKUP($A39,'[2]1516 Exp_Rev Access'!$F$7:$FS$306,22,FALSE))</f>
        <v>90492.98</v>
      </c>
      <c r="AE39" s="99">
        <f>IF(ISNA(VLOOKUP($A39,'[2]1516 Exp_Rev Access'!$F$7:$FS$306,23,FALSE)),"",VLOOKUP($A39,'[2]1516 Exp_Rev Access'!$F$7:$FS$306,23,FALSE))</f>
        <v>0</v>
      </c>
      <c r="AF39" s="99">
        <f>IF(ISNA(VLOOKUP($A39,'[2]1516 Exp_Rev Access'!$F$7:$FS$306,24,FALSE)),"",VLOOKUP($A39,'[2]1516 Exp_Rev Access'!$F$7:$FS$306,24,FALSE))</f>
        <v>0</v>
      </c>
      <c r="AG39" s="99">
        <f>IF(ISNA(VLOOKUP($A39,'[2]1516 Exp_Rev Access'!$F$7:$FS$306,25,FALSE)),"",VLOOKUP($A39,'[2]1516 Exp_Rev Access'!$F$7:$FS$306,25,FALSE))</f>
        <v>16980.439999999999</v>
      </c>
      <c r="AH39" s="99">
        <f>IF(ISNA(VLOOKUP($A39,'[2]1516 Exp_Rev Access'!$F$7:$FS$306,26,FALSE)),"",VLOOKUP($A39,'[2]1516 Exp_Rev Access'!$F$7:$FS$306,26,FALSE))</f>
        <v>159089.51999999999</v>
      </c>
      <c r="AI39" s="99">
        <f>IF(ISNA(VLOOKUP($A39,'[2]1516 Exp_Rev Access'!$F$7:$FS$306,27,FALSE)),"",VLOOKUP($A39,'[2]1516 Exp_Rev Access'!$F$7:$FS$306,27,FALSE))</f>
        <v>0</v>
      </c>
      <c r="AJ39" s="99">
        <f>IF(ISNA(VLOOKUP($A39,'[2]1516 Exp_Rev Access'!$F$7:$FS$306,28,FALSE)),"",VLOOKUP($A39,'[2]1516 Exp_Rev Access'!$F$7:$FS$306,28,FALSE))</f>
        <v>3415695.14</v>
      </c>
      <c r="AK39" s="99">
        <f>IF(ISNA(VLOOKUP($A39,'[2]1516 Exp_Rev Access'!$F$7:$FS$306,29,FALSE)),"",VLOOKUP($A39,'[2]1516 Exp_Rev Access'!$F$7:$FS$306,29,FALSE))</f>
        <v>0</v>
      </c>
      <c r="AL39" s="100">
        <f t="shared" si="52"/>
        <v>4871174.6100000003</v>
      </c>
      <c r="AM39" s="72">
        <f t="shared" si="53"/>
        <v>3.6434365452158522E-2</v>
      </c>
      <c r="AN39" s="94">
        <f t="shared" si="54"/>
        <v>378.45359428680649</v>
      </c>
      <c r="AO39" s="99">
        <f>IF(ISNA(VLOOKUP($A39,'[2]1516 Exp_Rev Access'!$F$7:$GB$306,30,FALSE)),"",VLOOKUP($A39,'[2]1516 Exp_Rev Access'!$F$7:$FS$306,30,FALSE))</f>
        <v>77078863.159999996</v>
      </c>
      <c r="AP39" s="99">
        <f>IF(ISNA(VLOOKUP($A39,'[2]1516 Exp_Rev Access'!$F$7:$GB$306,31,FALSE)),"",VLOOKUP($A39,'[2]1516 Exp_Rev Access'!$F$7:$FS$306,31,FALSE))</f>
        <v>1945393.61</v>
      </c>
      <c r="AQ39" s="99">
        <f>IF(ISNA(VLOOKUP($A39,'[2]1516 Exp_Rev Access'!$F$7:$GB$306,32,FALSE)),"",VLOOKUP($A39,'[2]1516 Exp_Rev Access'!$F$7:$FS$306,32,FALSE))</f>
        <v>4305695.68</v>
      </c>
      <c r="AR39" s="99">
        <f>IF(ISNA(VLOOKUP($A39,'[2]1516 Exp_Rev Access'!$F$7:$GB$306,33,FALSE)),"",VLOOKUP($A39,'[2]1516 Exp_Rev Access'!$F$7:$FS$306,33,FALSE))</f>
        <v>0</v>
      </c>
      <c r="AS39" s="99">
        <f>IF(ISNA(VLOOKUP($A39,'[2]1516 Exp_Rev Access'!$F$7:$GB$306,34,FALSE)),"",VLOOKUP($A39,'[2]1516 Exp_Rev Access'!$F$7:$FS$306,34,FALSE))</f>
        <v>0</v>
      </c>
      <c r="AT39" s="101">
        <f t="shared" si="55"/>
        <v>83329952.449999988</v>
      </c>
      <c r="AU39" s="72">
        <f t="shared" si="56"/>
        <v>0.62327347790850218</v>
      </c>
      <c r="AV39" s="94">
        <f t="shared" si="57"/>
        <v>6474.1099511625125</v>
      </c>
      <c r="AW39" s="99">
        <f>IF(ISNA(VLOOKUP($A39,'[2]1516 Exp_Rev Access'!$F$7:$GB$306,35,FALSE)),"",VLOOKUP($A39,'[2]1516 Exp_Rev Access'!$F$7:$GB$306,35,FALSE))</f>
        <v>0</v>
      </c>
      <c r="AX39" s="99">
        <f>IF(ISNA(VLOOKUP($A39,'[2]1516 Exp_Rev Access'!$F$7:$GB$306,36,FALSE)),"",VLOOKUP($A39,'[2]1516 Exp_Rev Access'!$F$7:$GB$306,36,FALSE))</f>
        <v>8164598.6200000001</v>
      </c>
      <c r="AY39" s="99">
        <f>IF(ISNA(VLOOKUP($A39,'[2]1516 Exp_Rev Access'!$F$7:$GB$306,37,FALSE)),"",VLOOKUP($A39,'[2]1516 Exp_Rev Access'!$F$7:$GB$306,37,FALSE))</f>
        <v>595551.9</v>
      </c>
      <c r="AZ39" s="99">
        <f>IF(ISNA(VLOOKUP($A39,'[2]1516 Exp_Rev Access'!$F$7:$GB$306,38,FALSE)),"",VLOOKUP($A39,'[2]1516 Exp_Rev Access'!$F$7:$GB$306,38,FALSE))</f>
        <v>0</v>
      </c>
      <c r="BA39" s="99">
        <f>IF(ISNA(VLOOKUP($A39,'[2]1516 Exp_Rev Access'!$F$7:$GB$306,39,FALSE)),"",VLOOKUP($A39,'[2]1516 Exp_Rev Access'!$F$7:$GB$306,39,FALSE))</f>
        <v>0</v>
      </c>
      <c r="BB39" s="99">
        <f>IF(ISNA(VLOOKUP($A39,'[2]1516 Exp_Rev Access'!$F$7:$GB$306,40,FALSE)),"",VLOOKUP($A39,'[2]1516 Exp_Rev Access'!$F$7:$GB$306,40,FALSE))</f>
        <v>2068526.02</v>
      </c>
      <c r="BC39" s="99">
        <f>IF(ISNA(VLOOKUP($A39,'[2]1516 Exp_Rev Access'!$F$7:$GB$306,41,FALSE)),"",VLOOKUP($A39,'[2]1516 Exp_Rev Access'!$F$7:$GB$306,41,FALSE))</f>
        <v>98449.17</v>
      </c>
      <c r="BD39" s="99">
        <f>IF(ISNA(VLOOKUP($A39,'[2]1516 Exp_Rev Access'!$F$7:$GB$306,42,FALSE)),"",VLOOKUP($A39,'[2]1516 Exp_Rev Access'!$F$7:$GB$306,42,FALSE))</f>
        <v>574784.92000000004</v>
      </c>
      <c r="BE39" s="99">
        <f>IF(ISNA(VLOOKUP($A39,'[2]1516 Exp_Rev Access'!$F$7:$GB$306,43,FALSE)),"",VLOOKUP($A39,'[2]1516 Exp_Rev Access'!$F$7:$GB$306,43,FALSE))</f>
        <v>0</v>
      </c>
      <c r="BF39" s="99">
        <f>IF(ISNA(VLOOKUP($A39,'[2]1516 Exp_Rev Access'!$F$7:$GB$306,44,FALSE)),"",VLOOKUP($A39,'[2]1516 Exp_Rev Access'!$F$7:$GB$306,44,FALSE))</f>
        <v>599136.82999999996</v>
      </c>
      <c r="BG39" s="99">
        <f>IF(ISNA(VLOOKUP($A39,'[2]1516 Exp_Rev Access'!$F$7:$GB$306,45,FALSE)),"",VLOOKUP($A39,'[2]1516 Exp_Rev Access'!$F$7:$GB$306,45,FALSE))</f>
        <v>126666.73</v>
      </c>
      <c r="BH39" s="99">
        <f>IF(ISNA(VLOOKUP($A39,'[2]1516 Exp_Rev Access'!$F$7:$GB$306,46,FALSE)),"",VLOOKUP($A39,'[2]1516 Exp_Rev Access'!$F$7:$GB$306,46,FALSE))</f>
        <v>0</v>
      </c>
      <c r="BI39" s="99">
        <f>IF(ISNA(VLOOKUP($A39,'[2]1516 Exp_Rev Access'!$F$7:$GB$306,47,FALSE)),"",VLOOKUP($A39,'[2]1516 Exp_Rev Access'!$F$7:$GB$306,47,FALSE))</f>
        <v>47103.29</v>
      </c>
      <c r="BJ39" s="99">
        <f>IF(ISNA(VLOOKUP($A39,'[2]1516 Exp_Rev Access'!$F$7:$GB$306,48,FALSE)),"",VLOOKUP($A39,'[2]1516 Exp_Rev Access'!$F$7:$GB$306,48,FALSE))</f>
        <v>3400693.91</v>
      </c>
      <c r="BK39" s="99">
        <f>IF(ISNA(VLOOKUP($A39,'[2]1516 Exp_Rev Access'!$F$7:$GB$306,49,FALSE)),"",VLOOKUP($A39,'[2]1516 Exp_Rev Access'!$F$7:$GB$306,49,FALSE))</f>
        <v>659790</v>
      </c>
      <c r="BL39" s="99">
        <f>IF(ISNA(VLOOKUP($A39,'[2]1516 Exp_Rev Access'!$F$7:$GB$306,50,FALSE)),"",VLOOKUP($A39,'[2]1516 Exp_Rev Access'!$F$7:$GB$306,50,FALSE))</f>
        <v>0</v>
      </c>
      <c r="BM39" s="99">
        <f>IF(ISNA(VLOOKUP($A39,'[2]1516 Exp_Rev Access'!$F$7:$GB$306,51,FALSE)),"",VLOOKUP($A39,'[2]1516 Exp_Rev Access'!$F$7:$GB$306,51,FALSE))</f>
        <v>0</v>
      </c>
      <c r="BN39" s="99">
        <f>IF(ISNA(VLOOKUP($A39,'[2]1516 Exp_Rev Access'!$F$7:$GB$306,52,FALSE)),"",VLOOKUP($A39,'[2]1516 Exp_Rev Access'!$F$7:$GB$306,52,FALSE))</f>
        <v>0</v>
      </c>
      <c r="BO39" s="99">
        <f>IF(ISNA(VLOOKUP($A39,'[2]1516 Exp_Rev Access'!$F$7:$GB$306,53,FALSE)),"",VLOOKUP($A39,'[2]1516 Exp_Rev Access'!$F$7:$GB$306,53,FALSE))</f>
        <v>0</v>
      </c>
      <c r="BP39" s="99">
        <f>IF(ISNA(VLOOKUP($A39,'[2]1516 Exp_Rev Access'!$F$7:$GB$306,54,FALSE)),"",VLOOKUP($A39,'[2]1516 Exp_Rev Access'!$F$7:$GB$306,54,FALSE))</f>
        <v>0</v>
      </c>
      <c r="BQ39" s="99">
        <f>IF(ISNA(VLOOKUP($A39,'[2]1516 Exp_Rev Access'!$F$7:$GB$306,55,FALSE)),"",VLOOKUP($A39,'[2]1516 Exp_Rev Access'!$F$7:$GB$306,55,FALSE))</f>
        <v>0</v>
      </c>
      <c r="BR39" s="99">
        <f>IF(ISNA(VLOOKUP($A39,'[2]1516 Exp_Rev Access'!$F$7:$GB$306,56,FALSE)),"",VLOOKUP($A39,'[2]1516 Exp_Rev Access'!$F$7:$GB$306,56,FALSE))</f>
        <v>0</v>
      </c>
      <c r="BS39" s="99">
        <f>IF(ISNA(VLOOKUP($A39,'[2]1516 Exp_Rev Access'!$F$7:$GB$306,57,FALSE)),"",VLOOKUP($A39,'[2]1516 Exp_Rev Access'!$F$7:$GB$306,57,FALSE))</f>
        <v>0</v>
      </c>
      <c r="BT39" s="99">
        <f>IF(ISNA(VLOOKUP($A39,'[2]1516 Exp_Rev Access'!$F$7:$GB$306,58,FALSE)),"",VLOOKUP($A39,'[2]1516 Exp_Rev Access'!$F$7:$GB$306,58,FALSE))</f>
        <v>0</v>
      </c>
      <c r="BU39" s="102">
        <f t="shared" si="58"/>
        <v>16335301.389999999</v>
      </c>
      <c r="BV39" s="72">
        <f t="shared" si="59"/>
        <v>0.12218127828811559</v>
      </c>
      <c r="BW39" s="94">
        <f t="shared" si="60"/>
        <v>1269.1299367738668</v>
      </c>
      <c r="BX39" s="99">
        <f>IF(ISNA(VLOOKUP($A39,'[2]1516 Exp_Rev Access'!$F$7:$GB$306,59,FALSE)),"",VLOOKUP($A39,'[2]1516 Exp_Rev Access'!$F$7:$GB$306,59,FALSE))</f>
        <v>0</v>
      </c>
      <c r="BY39" s="99">
        <f>IF(ISNA(VLOOKUP($A39,'[2]1516 Exp_Rev Access'!$F$7:$GB$306,60,FALSE)),"",VLOOKUP($A39,'[2]1516 Exp_Rev Access'!$F$7:$GB$306,60,FALSE))</f>
        <v>7726.01</v>
      </c>
      <c r="BZ39" s="99">
        <f>IF(ISNA(VLOOKUP($A39,'[2]1516 Exp_Rev Access'!$F$7:$GB$306,61,FALSE)),"",VLOOKUP($A39,'[2]1516 Exp_Rev Access'!$F$7:$GB$306,61,FALSE))</f>
        <v>0</v>
      </c>
      <c r="CA39" s="99">
        <f>IF(ISNA(VLOOKUP($A39,'[2]1516 Exp_Rev Access'!$F$7:$GB$306,62,FALSE)),"",VLOOKUP($A39,'[2]1516 Exp_Rev Access'!$F$7:$GB$306,62,FALSE))</f>
        <v>0</v>
      </c>
      <c r="CB39" s="99">
        <f>IF(ISNA(VLOOKUP($A39,'[2]1516 Exp_Rev Access'!$F$7:$GB$306,63,FALSE)),"",VLOOKUP($A39,'[2]1516 Exp_Rev Access'!$F$7:$GB$306,63,FALSE))</f>
        <v>0</v>
      </c>
      <c r="CC39" s="99">
        <f>IF(ISNA(VLOOKUP($A39,'[2]1516 Exp_Rev Access'!$F$7:$GB$306,64,FALSE)),"",VLOOKUP($A39,'[2]1516 Exp_Rev Access'!$F$7:$GB$306,64,FALSE))</f>
        <v>0</v>
      </c>
      <c r="CD39" s="101">
        <f t="shared" si="61"/>
        <v>7726.01</v>
      </c>
      <c r="CE39" s="72">
        <f t="shared" si="70"/>
        <v>5.7787349944130051E-5</v>
      </c>
      <c r="CF39" s="103">
        <f t="shared" si="71"/>
        <v>0.6002528113020793</v>
      </c>
      <c r="CG39" s="99">
        <f>IF(ISNA(VLOOKUP($A39,'[2]1516 Exp_Rev Access'!$F$7:$GB$306,65,FALSE)),"",VLOOKUP($A39,'[2]1516 Exp_Rev Access'!$F$7:$GB$306,65,FALSE))</f>
        <v>0</v>
      </c>
      <c r="CH39" s="99">
        <f>IF(ISNA(VLOOKUP($A39,'[2]1516 Exp_Rev Access'!$F$7:$GB$306,66,FALSE)),"",VLOOKUP($A39,'[2]1516 Exp_Rev Access'!$F$7:$GB$306,66,FALSE))</f>
        <v>0</v>
      </c>
      <c r="CI39" s="99">
        <f>IF(ISNA(VLOOKUP($A39,'[2]1516 Exp_Rev Access'!$F$7:$GB$306,67,FALSE)),"",VLOOKUP($A39,'[2]1516 Exp_Rev Access'!$F$7:$GB$306,67,FALSE))</f>
        <v>0</v>
      </c>
      <c r="CJ39" s="99">
        <f>IF(ISNA(VLOOKUP($A39,'[2]1516 Exp_Rev Access'!$F$7:$GB$306,68,FALSE)),"",VLOOKUP($A39,'[2]1516 Exp_Rev Access'!$F$7:$GB$306,68,FALSE))</f>
        <v>0</v>
      </c>
      <c r="CK39" s="99">
        <f>IF(ISNA(VLOOKUP($A39,'[2]1516 Exp_Rev Access'!$F$7:$GB$306,69,FALSE)),"",VLOOKUP($A39,'[2]1516 Exp_Rev Access'!$F$7:$GB$306,69,FALSE))</f>
        <v>0</v>
      </c>
      <c r="CL39" s="99">
        <f>IF(ISNA(VLOOKUP($A39,'[2]1516 Exp_Rev Access'!$F$7:$GB$306,70,FALSE)),"",VLOOKUP($A39,'[2]1516 Exp_Rev Access'!$F$7:$GB$306,70,FALSE))</f>
        <v>0</v>
      </c>
      <c r="CM39" s="99">
        <f>IF(ISNA(VLOOKUP($A39,'[2]1516 Exp_Rev Access'!$F$7:$GB$306,71,FALSE)),"",VLOOKUP($A39,'[2]1516 Exp_Rev Access'!$F$7:$GB$306,71,FALSE))</f>
        <v>0</v>
      </c>
      <c r="CN39" s="99">
        <f>IF(ISNA(VLOOKUP($A39,'[2]1516 Exp_Rev Access'!$F$7:$GB$306,72,FALSE)),"",VLOOKUP($A39,'[2]1516 Exp_Rev Access'!$F$7:$GB$306,72,FALSE))</f>
        <v>0</v>
      </c>
      <c r="CO39" s="99">
        <f>IF(ISNA(VLOOKUP($A39,'[2]1516 Exp_Rev Access'!$F$7:$GB$306,73,FALSE)),"",VLOOKUP($A39,'[2]1516 Exp_Rev Access'!$F$7:$GB$306,73,FALSE))</f>
        <v>0</v>
      </c>
      <c r="CP39" s="99">
        <f>IF(ISNA(VLOOKUP($A39,'[2]1516 Exp_Rev Access'!$F$7:$GB$306,74,FALSE)),"",VLOOKUP($A39,'[2]1516 Exp_Rev Access'!$F$7:$GB$306,74,FALSE))</f>
        <v>2175373.6800000002</v>
      </c>
      <c r="CQ39" s="99">
        <f>IF(ISNA(VLOOKUP($A39,'[2]1516 Exp_Rev Access'!$F$7:$GB$306,75,FALSE)),"",VLOOKUP($A39,'[2]1516 Exp_Rev Access'!$F$7:$GB$306,75,FALSE))</f>
        <v>0</v>
      </c>
      <c r="CR39" s="99">
        <f>IF(ISNA(VLOOKUP($A39,'[2]1516 Exp_Rev Access'!$F$7:$GB$306,76,FALSE)),"",VLOOKUP($A39,'[2]1516 Exp_Rev Access'!$F$7:$GB$306,76,FALSE))</f>
        <v>45653.81</v>
      </c>
      <c r="CS39" s="99">
        <f>IF(ISNA(VLOOKUP($A39,'[2]1516 Exp_Rev Access'!$F$7:$GB$306,77,FALSE)),"",VLOOKUP($A39,'[2]1516 Exp_Rev Access'!$F$7:$GB$306,77,FALSE))</f>
        <v>0</v>
      </c>
      <c r="CT39" s="99">
        <f>IF(ISNA(VLOOKUP($A39,'[2]1516 Exp_Rev Access'!$F$7:$GB$306,78,FALSE)),"",VLOOKUP($A39,'[2]1516 Exp_Rev Access'!$F$7:$GB$306,78,FALSE))</f>
        <v>1322007.01</v>
      </c>
      <c r="CU39" s="99">
        <f>IF(ISNA(VLOOKUP($A39,'[2]1516 Exp_Rev Access'!$F$7:$GB$306,79,FALSE)),"",VLOOKUP($A39,'[2]1516 Exp_Rev Access'!$F$7:$GB$306,79,FALSE))</f>
        <v>272976.71000000002</v>
      </c>
      <c r="CV39" s="99">
        <f>IF(ISNA(VLOOKUP($A39,'[2]1516 Exp_Rev Access'!$F$7:$GB$306,80,FALSE)),"",VLOOKUP($A39,'[2]1516 Exp_Rev Access'!$F$7:$GB$306,80,FALSE))</f>
        <v>0</v>
      </c>
      <c r="CW39" s="99">
        <f>IF(ISNA(VLOOKUP($A39,'[2]1516 Exp_Rev Access'!$F$7:$GB$306,81,FALSE)),"",VLOOKUP($A39,'[2]1516 Exp_Rev Access'!$F$7:$GB$306,81,FALSE))</f>
        <v>0</v>
      </c>
      <c r="CX39" s="99">
        <f>IF(ISNA(VLOOKUP($A39,'[2]1516 Exp_Rev Access'!$F$7:$GB$306,82,FALSE)),"",VLOOKUP($A39,'[2]1516 Exp_Rev Access'!$F$7:$GB$306,82,FALSE))</f>
        <v>23427.64</v>
      </c>
      <c r="CY39" s="99">
        <f>IF(ISNA(VLOOKUP($A39,'[2]1516 Exp_Rev Access'!$F$7:$GB$306,83,FALSE)),"",VLOOKUP($A39,'[2]1516 Exp_Rev Access'!$F$7:$GB$306,83,FALSE))</f>
        <v>0</v>
      </c>
      <c r="CZ39" s="99">
        <f>IF(ISNA(VLOOKUP($A39,'[2]1516 Exp_Rev Access'!$F$7:$GB$306,84,FALSE)),"",VLOOKUP($A39,'[2]1516 Exp_Rev Access'!$F$7:$GB$306,84,FALSE))</f>
        <v>0</v>
      </c>
      <c r="DA39" s="99">
        <f>IF(ISNA(VLOOKUP($A39,'[2]1516 Exp_Rev Access'!$F$7:$GB$306,85,FALSE)),"",VLOOKUP($A39,'[2]1516 Exp_Rev Access'!$F$7:$GB$306,85,FALSE))</f>
        <v>99883.35</v>
      </c>
      <c r="DB39" s="99">
        <f>IF(ISNA(VLOOKUP($A39,'[2]1516 Exp_Rev Access'!$F$7:$GB$306,86,FALSE)),"",VLOOKUP($A39,'[2]1516 Exp_Rev Access'!$F$7:$GB$306,86,FALSE))</f>
        <v>0</v>
      </c>
      <c r="DC39" s="99">
        <f>IF(ISNA(VLOOKUP($A39,'[2]1516 Exp_Rev Access'!$F$7:$GB$306,87,FALSE)),"",VLOOKUP($A39,'[2]1516 Exp_Rev Access'!$F$7:$GB$306,87,FALSE))</f>
        <v>0</v>
      </c>
      <c r="DD39" s="99">
        <f>IF(ISNA(VLOOKUP($A39,'[2]1516 Exp_Rev Access'!$F$7:$GB$306,88,FALSE)),"",VLOOKUP($A39,'[2]1516 Exp_Rev Access'!$F$7:$GB$306,88,FALSE))</f>
        <v>0</v>
      </c>
      <c r="DE39" s="99">
        <f>IF(ISNA(VLOOKUP($A39,'[2]1516 Exp_Rev Access'!$F$7:$GB$306,89,FALSE)),"",VLOOKUP($A39,'[2]1516 Exp_Rev Access'!$F$7:$GB$306,89,FALSE))</f>
        <v>0</v>
      </c>
      <c r="DF39" s="99">
        <f>IF(ISNA(VLOOKUP($A39,'[2]1516 Exp_Rev Access'!$F$7:$GB$306,90,FALSE)),"",VLOOKUP($A39,'[2]1516 Exp_Rev Access'!$F$7:$GB$306,90,FALSE))</f>
        <v>137668.06</v>
      </c>
      <c r="DG39" s="99">
        <f>IF(ISNA(VLOOKUP($A39,'[2]1516 Exp_Rev Access'!$F$7:$GB$306,91,FALSE)),"",VLOOKUP($A39,'[2]1516 Exp_Rev Access'!$F$7:$GB$306,91,FALSE))</f>
        <v>40598.080000000002</v>
      </c>
      <c r="DH39" s="99">
        <f>IF(ISNA(VLOOKUP($A39,'[2]1516 Exp_Rev Access'!$F$7:$GB$306,92,FALSE)),"",VLOOKUP($A39,'[2]1516 Exp_Rev Access'!$F$7:$GB$306,92,FALSE))</f>
        <v>2137528.7000000002</v>
      </c>
      <c r="DI39" s="99">
        <f>IF(ISNA(VLOOKUP($A39,'[2]1516 Exp_Rev Access'!$F$7:$GB$306,93,FALSE)),"",VLOOKUP($A39,'[2]1516 Exp_Rev Access'!$F$7:$GB$306,93,FALSE))</f>
        <v>0</v>
      </c>
      <c r="DJ39" s="99">
        <f>IF(ISNA(VLOOKUP($A39,'[2]1516 Exp_Rev Access'!$F$7:$GB$306,94,FALSE)),"",VLOOKUP($A39,'[2]1516 Exp_Rev Access'!$F$7:$GB$306,94,FALSE))</f>
        <v>0</v>
      </c>
      <c r="DK39" s="99">
        <f>IF(ISNA(VLOOKUP($A39,'[2]1516 Exp_Rev Access'!$F$7:$GB$306,95,FALSE)),"",VLOOKUP($A39,'[2]1516 Exp_Rev Access'!$F$7:$GB$306,95,FALSE))</f>
        <v>0</v>
      </c>
      <c r="DL39" s="99">
        <f>IF(ISNA(VLOOKUP($A39,'[2]1516 Exp_Rev Access'!$F$7:$GB$306,96,FALSE)),"",VLOOKUP($A39,'[2]1516 Exp_Rev Access'!$F$7:$GB$306,96,FALSE))</f>
        <v>0</v>
      </c>
      <c r="DM39" s="99">
        <f>IF(ISNA(VLOOKUP($A39,'[2]1516 Exp_Rev Access'!$F$7:$GB$306,97,FALSE)),"",VLOOKUP($A39,'[2]1516 Exp_Rev Access'!$F$7:$GB$306,97,FALSE))</f>
        <v>0</v>
      </c>
      <c r="DN39" s="99">
        <f>IF(ISNA(VLOOKUP($A39,'[2]1516 Exp_Rev Access'!$F$7:$GB$306,98,FALSE)),"",VLOOKUP($A39,'[2]1516 Exp_Rev Access'!$F$7:$GB$306,98,FALSE))</f>
        <v>0</v>
      </c>
      <c r="DO39" s="99">
        <f>IF(ISNA(VLOOKUP($A39,'[2]1516 Exp_Rev Access'!$F$7:$GB$306,99,FALSE)),"",VLOOKUP($A39,'[2]1516 Exp_Rev Access'!$F$7:$GB$306,99,FALSE))</f>
        <v>0</v>
      </c>
      <c r="DP39" s="99">
        <f>IF(ISNA(VLOOKUP($A39,'[2]1516 Exp_Rev Access'!$F$7:$GB$306,100,FALSE)),"",VLOOKUP($A39,'[2]1516 Exp_Rev Access'!$F$7:$GB$306,100,FALSE))</f>
        <v>0</v>
      </c>
      <c r="DQ39" s="99">
        <f>IF(ISNA(VLOOKUP($A39,'[2]1516 Exp_Rev Access'!$F$7:$GB$306,101,FALSE)),"",VLOOKUP($A39,'[2]1516 Exp_Rev Access'!$F$7:$GB$306,101,FALSE))</f>
        <v>0</v>
      </c>
      <c r="DR39" s="99">
        <f>IF(ISNA(VLOOKUP($A39,'[2]1516 Exp_Rev Access'!$F$7:$GB$306,102,FALSE)),"",VLOOKUP($A39,'[2]1516 Exp_Rev Access'!$F$7:$GB$306,102,FALSE))</f>
        <v>0</v>
      </c>
      <c r="DS39" s="99">
        <f>IF(ISNA(VLOOKUP($A39,'[2]1516 Exp_Rev Access'!$F$7:$GB$306,103,FALSE)),"",VLOOKUP($A39,'[2]1516 Exp_Rev Access'!$F$7:$GB$306,103,FALSE))</f>
        <v>0</v>
      </c>
      <c r="DT39" s="99">
        <f>IF(ISNA(VLOOKUP($A39,'[2]1516 Exp_Rev Access'!$F$7:$GB$306,104,FALSE)),"",VLOOKUP($A39,'[2]1516 Exp_Rev Access'!$F$7:$GB$306,104,FALSE))</f>
        <v>0</v>
      </c>
      <c r="DU39" s="99">
        <f>IF(ISNA(VLOOKUP($A39,'[2]1516 Exp_Rev Access'!$F$7:$GB$306,105,FALSE)),"",VLOOKUP($A39,'[2]1516 Exp_Rev Access'!$F$7:$GB$306,105,FALSE))</f>
        <v>0</v>
      </c>
      <c r="DV39" s="99">
        <f>IF(ISNA(VLOOKUP($A39,'[2]1516 Exp_Rev Access'!$F$7:$GB$306,106,FALSE)),"",VLOOKUP($A39,'[2]1516 Exp_Rev Access'!$F$7:$GB$306,106,FALSE))</f>
        <v>0</v>
      </c>
      <c r="DW39" s="99">
        <f>IF(ISNA(VLOOKUP($A39,'[2]1516 Exp_Rev Access'!$F$7:$GB$306,107,FALSE)),"",VLOOKUP($A39,'[2]1516 Exp_Rev Access'!$F$7:$GB$306,107,FALSE))</f>
        <v>0</v>
      </c>
      <c r="DX39" s="99">
        <f>IF(ISNA(VLOOKUP($A39,'[2]1516 Exp_Rev Access'!$F$7:$GB$306,108,FALSE)),"",VLOOKUP($A39,'[2]1516 Exp_Rev Access'!$F$7:$GB$306,108,FALSE))</f>
        <v>0</v>
      </c>
      <c r="DY39" s="99">
        <f>IF(ISNA(VLOOKUP($A39,'[2]1516 Exp_Rev Access'!$F$7:$GB$306,109,FALSE)),"",VLOOKUP($A39,'[2]1516 Exp_Rev Access'!$F$7:$GB$306,109,FALSE))</f>
        <v>0</v>
      </c>
      <c r="DZ39" s="99">
        <f>IF(ISNA(VLOOKUP($A39,'[2]1516 Exp_Rev Access'!$F$7:$GB$306,110,FALSE)),"",VLOOKUP($A39,'[2]1516 Exp_Rev Access'!$F$7:$GB$306,110,FALSE))</f>
        <v>0</v>
      </c>
      <c r="EA39" s="99">
        <f>IF(ISNA(VLOOKUP($A39,'[2]1516 Exp_Rev Access'!$F$7:$GB$306,111,FALSE)),"",VLOOKUP($A39,'[2]1516 Exp_Rev Access'!$F$7:$GB$306,111,FALSE))</f>
        <v>0</v>
      </c>
      <c r="EB39" s="99">
        <f>IF(ISNA(VLOOKUP($A39,'[2]1516 Exp_Rev Access'!$F$7:$GB$306,112,FALSE)),"",VLOOKUP($A39,'[2]1516 Exp_Rev Access'!$F$7:$GB$306,112,FALSE))</f>
        <v>0</v>
      </c>
      <c r="EC39" s="99">
        <f>IF(ISNA(VLOOKUP($A39,'[2]1516 Exp_Rev Access'!$F$7:$GB$306,113,FALSE)),"",VLOOKUP($A39,'[2]1516 Exp_Rev Access'!$F$7:$GB$306,113,FALSE))</f>
        <v>0</v>
      </c>
      <c r="ED39" s="99">
        <f>IF(ISNA(VLOOKUP($A39,'[2]1516 Exp_Rev Access'!$F$7:$GB$306,114,FALSE)),"",VLOOKUP($A39,'[2]1516 Exp_Rev Access'!$F$7:$GB$306,114,FALSE))</f>
        <v>0</v>
      </c>
      <c r="EE39" s="99">
        <f>IF(ISNA(VLOOKUP($A39,'[2]1516 Exp_Rev Access'!$F$7:$GB$306,115,FALSE)),"",VLOOKUP($A39,'[2]1516 Exp_Rev Access'!$F$7:$GB$306,115,FALSE))</f>
        <v>0</v>
      </c>
      <c r="EF39" s="99">
        <f>IF(ISNA(VLOOKUP($A39,'[2]1516 Exp_Rev Access'!$F$7:$GB$306,116,FALSE)),"",VLOOKUP($A39,'[2]1516 Exp_Rev Access'!$F$7:$GB$306,116,FALSE))</f>
        <v>0</v>
      </c>
      <c r="EG39" s="99">
        <f>IF(ISNA(VLOOKUP($A39,'[2]1516 Exp_Rev Access'!$F$7:$GB$306,117,FALSE)),"",VLOOKUP($A39,'[2]1516 Exp_Rev Access'!$F$7:$GB$306,117,FALSE))</f>
        <v>0</v>
      </c>
      <c r="EH39" s="99">
        <f>IF(ISNA(VLOOKUP($A39,'[2]1516 Exp_Rev Access'!$F$7:$GB$306,118,FALSE)),"",VLOOKUP($A39,'[2]1516 Exp_Rev Access'!$F$7:$GB$306,118,FALSE))</f>
        <v>0</v>
      </c>
      <c r="EI39" s="99">
        <f>IF(ISNA(VLOOKUP($A39,'[2]1516 Exp_Rev Access'!$F$7:$GB$306,119,FALSE)),"",VLOOKUP($A39,'[2]1516 Exp_Rev Access'!$F$7:$GB$306,119,FALSE))</f>
        <v>0</v>
      </c>
      <c r="EJ39" s="99">
        <f>IF(ISNA(VLOOKUP($A39,'[2]1516 Exp_Rev Access'!$F$7:$GB$306,120,FALSE)),"",VLOOKUP($A39,'[2]1516 Exp_Rev Access'!$F$7:$GB$306,120,FALSE))</f>
        <v>0</v>
      </c>
      <c r="EK39" s="99">
        <f>IF(ISNA(VLOOKUP($A39,'[2]1516 Exp_Rev Access'!$F$7:$GB$306,121,FALSE)),"",VLOOKUP($A39,'[2]1516 Exp_Rev Access'!$F$7:$GB$306,121,FALSE))</f>
        <v>0</v>
      </c>
      <c r="EL39" s="99">
        <f>IF(ISNA(VLOOKUP($A39,'[2]1516 Exp_Rev Access'!$F$7:$GB$306,122,FALSE)),"",VLOOKUP($A39,'[2]1516 Exp_Rev Access'!$F$7:$GB$306,122,FALSE))</f>
        <v>0</v>
      </c>
      <c r="EM39" s="99">
        <f>IF(ISNA(VLOOKUP($A39,'[2]1516 Exp_Rev Access'!$F$7:$GB$306,123,FALSE)),"",VLOOKUP($A39,'[2]1516 Exp_Rev Access'!$F$7:$GB$306,123,FALSE))</f>
        <v>0</v>
      </c>
      <c r="EN39" s="99">
        <f>IF(ISNA(VLOOKUP($A39,'[2]1516 Exp_Rev Access'!$F$7:$GB$306,124,FALSE)),"",VLOOKUP($A39,'[2]1516 Exp_Rev Access'!$F$7:$GB$306,124,FALSE))</f>
        <v>55080.89</v>
      </c>
      <c r="EO39" s="99">
        <f>IF(ISNA(VLOOKUP($A39,'[2]1516 Exp_Rev Access'!$F$7:$GB$306,125,FALSE)),"",VLOOKUP($A39,'[2]1516 Exp_Rev Access'!$F$7:$GB$306,125,FALSE))</f>
        <v>0</v>
      </c>
      <c r="EP39" s="99">
        <f>IF(ISNA(VLOOKUP($A39,'[2]1516 Exp_Rev Access'!$F$7:$GB$306,126,FALSE)),"",VLOOKUP($A39,'[2]1516 Exp_Rev Access'!$F$7:$GB$306,126,FALSE))</f>
        <v>0</v>
      </c>
      <c r="EQ39" s="99">
        <f>IF(ISNA(VLOOKUP($A39,'[2]1516 Exp_Rev Access'!$F$7:$GB$306,127,FALSE)),"",VLOOKUP($A39,'[2]1516 Exp_Rev Access'!$F$7:$GB$306,127,FALSE))</f>
        <v>0</v>
      </c>
      <c r="ER39" s="99">
        <f>IF(ISNA(VLOOKUP($A39,'[2]1516 Exp_Rev Access'!$F$7:$GB$306,128,FALSE)),"",VLOOKUP($A39,'[2]1516 Exp_Rev Access'!$F$7:$GB$306,128,FALSE))</f>
        <v>0</v>
      </c>
      <c r="ES39" s="99">
        <f>IF(ISNA(VLOOKUP($A39,'[2]1516 Exp_Rev Access'!$F$7:$GB$306,129,FALSE)),"",VLOOKUP($A39,'[2]1516 Exp_Rev Access'!$F$7:$GB$306,129,FALSE))</f>
        <v>0</v>
      </c>
      <c r="ET39" s="99">
        <f>IF(ISNA(VLOOKUP($A39,'[2]1516 Exp_Rev Access'!$F$7:$GB$306,130,FALSE)),"",VLOOKUP($A39,'[2]1516 Exp_Rev Access'!$F$7:$GB$306,130,FALSE))</f>
        <v>0</v>
      </c>
      <c r="EU39" s="99">
        <f>IF(ISNA(VLOOKUP($A39,'[2]1516 Exp_Rev Access'!$F$7:$GB$306,131,FALSE)),"",VLOOKUP($A39,'[2]1516 Exp_Rev Access'!$F$7:$GB$306,131,FALSE))</f>
        <v>148636.60999999999</v>
      </c>
      <c r="EV39" s="99">
        <f>IF(ISNA(VLOOKUP($A39,'[2]1516 Exp_Rev Access'!$F$7:$GB$306,132,FALSE)),"",VLOOKUP($A39,'[2]1516 Exp_Rev Access'!$F$7:$GB$306,132,FALSE))</f>
        <v>0</v>
      </c>
      <c r="EW39" s="99">
        <f>IF(ISNA(VLOOKUP($A39,'[2]1516 Exp_Rev Access'!$F$7:$GB$306,133,FALSE)),"",VLOOKUP($A39,'[2]1516 Exp_Rev Access'!$F$7:$GB$306,133,FALSE))</f>
        <v>0</v>
      </c>
      <c r="EX39" s="99">
        <f>IF(ISNA(VLOOKUP($A39,'[2]1516 Exp_Rev Access'!$F$7:$GB$306,134,FALSE)),"",VLOOKUP($A39,'[2]1516 Exp_Rev Access'!$F$7:$GB$306,134,FALSE))</f>
        <v>0</v>
      </c>
      <c r="EY39" s="99">
        <f>IF(ISNA(VLOOKUP($A39,'[2]1516 Exp_Rev Access'!$F$7:$GB$306,135,FALSE)),"",VLOOKUP($A39,'[2]1516 Exp_Rev Access'!$F$7:$GB$306,135,FALSE))</f>
        <v>0</v>
      </c>
      <c r="EZ39" s="99">
        <f>IF(ISNA(VLOOKUP($A39,'[2]1516 Exp_Rev Access'!$F$7:$GB$306,136,FALSE)),"",VLOOKUP($A39,'[2]1516 Exp_Rev Access'!$F$7:$GB$306,136,FALSE))</f>
        <v>0</v>
      </c>
      <c r="FA39" s="99">
        <f>IF(ISNA(VLOOKUP($A39,'[2]1516 Exp_Rev Access'!$F$7:$GB$306,137,FALSE)),"",VLOOKUP($A39,'[2]1516 Exp_Rev Access'!$F$7:$GB$306,137,FALSE))</f>
        <v>0</v>
      </c>
      <c r="FB39" s="99">
        <f>IF(ISNA(VLOOKUP($A39,'[2]1516 Exp_Rev Access'!$F$7:$GB$306,138,FALSE)),"",VLOOKUP($A39,'[2]1516 Exp_Rev Access'!$F$7:$GB$306,138,FALSE))</f>
        <v>0</v>
      </c>
      <c r="FC39" s="99">
        <f>IF(ISNA(VLOOKUP($A39,'[2]1516 Exp_Rev Access'!$F$7:$GB$306,139,FALSE)),"",VLOOKUP($A39,'[2]1516 Exp_Rev Access'!$F$7:$GB$306,139,FALSE))</f>
        <v>0</v>
      </c>
      <c r="FD39" s="99">
        <f>IF(ISNA(VLOOKUP($A39,'[2]1516 Exp_Rev Access'!$F$7:$FS$306,140,FALSE)),"",VLOOKUP($A39,'[2]1516 Exp_Rev Access'!$F$7:$FS$306,140,FALSE))</f>
        <v>0</v>
      </c>
      <c r="FE39" s="99">
        <f>IF(ISNA(VLOOKUP($A39,'[2]1516 Exp_Rev Access'!$F$7:$FS$306,141,FALSE)),"",VLOOKUP($A39,'[2]1516 Exp_Rev Access'!$F$7:$FS$306,141,FALSE))</f>
        <v>0</v>
      </c>
      <c r="FF39" s="99">
        <f>IF(ISNA(VLOOKUP($A39,'[2]1516 Exp_Rev Access'!$F$7:$FS$306,142,FALSE)),"",VLOOKUP($A39,'[2]1516 Exp_Rev Access'!$F$7:$FS$306,142,FALSE))</f>
        <v>0</v>
      </c>
      <c r="FG39" s="99">
        <f>IF(ISNA(VLOOKUP($A39,'[2]1516 Exp_Rev Access'!$F$7:$FS$306,143,FALSE)),"",VLOOKUP($A39,'[2]1516 Exp_Rev Access'!$F$7:$FS$306,143,FALSE))</f>
        <v>0</v>
      </c>
      <c r="FH39" s="99">
        <f>IF(ISNA(VLOOKUP($A39,'[2]1516 Exp_Rev Access'!$F$7:$FS$306,144,FALSE)),"",VLOOKUP($A39,'[2]1516 Exp_Rev Access'!$F$7:$FS$306,144,FALSE))</f>
        <v>0</v>
      </c>
      <c r="FI39" s="99">
        <f>IF(ISNA(VLOOKUP($A39,'[2]1516 Exp_Rev Access'!$F$7:$FS$306,145,FALSE)),"",VLOOKUP($A39,'[2]1516 Exp_Rev Access'!$F$7:$FS$306,145,FALSE))</f>
        <v>0</v>
      </c>
      <c r="FJ39" s="99">
        <f>IF(ISNA(VLOOKUP($A39,'[2]1516 Exp_Rev Access'!$F$7:$FS$306,146,FALSE)),"",VLOOKUP($A39,'[2]1516 Exp_Rev Access'!$F$7:$FS$306,146,FALSE))</f>
        <v>0</v>
      </c>
      <c r="FK39" s="99">
        <f>IF(ISNA(VLOOKUP($A39,'[2]1516 Exp_Rev Access'!$F$7:$FS$306,147,FALSE)),"",VLOOKUP($A39,'[2]1516 Exp_Rev Access'!$F$7:$FS$306,147,FALSE))</f>
        <v>0</v>
      </c>
      <c r="FL39" s="99">
        <f>IF(ISNA(VLOOKUP($A39,'[2]1516 Exp_Rev Access'!$F$7:$FS$306,148,FALSE)),"",VLOOKUP($A39,'[2]1516 Exp_Rev Access'!$F$7:$FS$306,148,FALSE))</f>
        <v>0</v>
      </c>
      <c r="FM39" s="99">
        <f>IF(ISNA(VLOOKUP($A39,'[2]1516 Exp_Rev Access'!$F$7:$FS$306,149,FALSE)),"",VLOOKUP($A39,'[2]1516 Exp_Rev Access'!$F$7:$FS$306,149,FALSE))</f>
        <v>0</v>
      </c>
      <c r="FN39" s="99">
        <f>IF(ISNA(VLOOKUP($A39,'[2]1516 Exp_Rev Access'!$F$7:$FS$306,150,FALSE)),"",VLOOKUP($A39,'[2]1516 Exp_Rev Access'!$F$7:$FS$306,150,FALSE))</f>
        <v>0</v>
      </c>
      <c r="FO39" s="99">
        <f>IF(ISNA(VLOOKUP($A39,'[2]1516 Exp_Rev Access'!$F$7:$FS$306,151,FALSE)),"",VLOOKUP($A39,'[2]1516 Exp_Rev Access'!$F$7:$FS$306,151,FALSE))</f>
        <v>0</v>
      </c>
      <c r="FP39" s="99">
        <f>IF(ISNA(VLOOKUP($A39,'[2]1516 Exp_Rev Access'!$F$7:$FS$306,152,FALSE)),"",VLOOKUP($A39,'[2]1516 Exp_Rev Access'!$F$7:$FS$306,152,FALSE))</f>
        <v>0</v>
      </c>
      <c r="FQ39" s="99">
        <f>IF(ISNA(VLOOKUP($A39,'[2]1516 Exp_Rev Access'!$F$7:$FS$306,153,FALSE)),"",VLOOKUP($A39,'[2]1516 Exp_Rev Access'!$F$7:$FS$306,153,FALSE))</f>
        <v>215962.06</v>
      </c>
      <c r="FR39" s="101">
        <f t="shared" si="64"/>
        <v>6674796.6000000006</v>
      </c>
      <c r="FS39" s="72">
        <f t="shared" si="65"/>
        <v>4.9924709769996349E-2</v>
      </c>
      <c r="FT39" s="94">
        <f t="shared" si="66"/>
        <v>518.58144424089028</v>
      </c>
      <c r="FU39" s="99">
        <f>IF(ISNA(VLOOKUP($A39,'[2]1516 Exp_Rev Access'!$F$7:$GB$306,154,FALSE)),"",VLOOKUP($A39,'[2]1516 Exp_Rev Access'!$F$7:$GB$306,154,FALSE))</f>
        <v>0</v>
      </c>
      <c r="FV39" s="99">
        <f>IF(ISNA(VLOOKUP($A39,'[2]1516 Exp_Rev Access'!$F$7:$GB$306,155,FALSE)),"",VLOOKUP($A39,'[2]1516 Exp_Rev Access'!$F$7:$GB$306,155,FALSE))</f>
        <v>0</v>
      </c>
      <c r="FW39" s="99">
        <f>IF(ISNA(VLOOKUP($A39,'[2]1516 Exp_Rev Access'!$F$7:$GB$306,156,FALSE)),"",VLOOKUP($A39,'[2]1516 Exp_Rev Access'!$F$7:$GB$306,156,FALSE))</f>
        <v>0</v>
      </c>
      <c r="FX39" s="99">
        <f>IF(ISNA(VLOOKUP($A39,'[2]1516 Exp_Rev Access'!$F$7:$GB$306,157,FALSE)),"",VLOOKUP($A39,'[2]1516 Exp_Rev Access'!$F$7:$GB$306,157,FALSE))</f>
        <v>0</v>
      </c>
      <c r="FY39" s="99">
        <f>IF(ISNA(VLOOKUP($A39,'[2]1516 Exp_Rev Access'!$F$7:$GB$306,158,FALSE)),"",VLOOKUP($A39,'[2]1516 Exp_Rev Access'!$F$7:$GB$306,158,FALSE))</f>
        <v>0</v>
      </c>
      <c r="FZ39" s="99">
        <f>IF(ISNA(VLOOKUP($A39,'[2]1516 Exp_Rev Access'!$F$7:$GB$306,159,FALSE)),"",VLOOKUP($A39,'[2]1516 Exp_Rev Access'!$F$7:$GB$306,159,FALSE))</f>
        <v>0</v>
      </c>
      <c r="GA39" s="99">
        <f>IF(ISNA(VLOOKUP($A39,'[2]1516 Exp_Rev Access'!$F$7:$GB$306,160,FALSE)),"",VLOOKUP($A39,'[2]1516 Exp_Rev Access'!$F$7:$GB$306,160,FALSE))</f>
        <v>0</v>
      </c>
      <c r="GB39" s="99">
        <f>IF(ISNA(VLOOKUP($A39,'[2]1516 Exp_Rev Access'!$F$7:$GB$306,161,FALSE)),"",VLOOKUP($A39,'[2]1516 Exp_Rev Access'!$F$7:$GB$306,161,FALSE))</f>
        <v>0</v>
      </c>
      <c r="GC39" s="99">
        <f>IF(ISNA(VLOOKUP($A39,'[2]1516 Exp_Rev Access'!$F$7:$GB$306,162,FALSE)),"",VLOOKUP($A39,'[2]1516 Exp_Rev Access'!$F$7:$GB$306,162,FALSE))</f>
        <v>0</v>
      </c>
      <c r="GD39" s="99">
        <f>IF(ISNA(VLOOKUP($A39,'[2]1516 Exp_Rev Access'!$F$7:$GB$306,163,FALSE)),"",VLOOKUP($A39,'[2]1516 Exp_Rev Access'!$F$7:$GB$306,163,FALSE))</f>
        <v>0</v>
      </c>
      <c r="GE39" s="99">
        <f>IF(ISNA(VLOOKUP($A39,'[2]1516 Exp_Rev Access'!$F$7:$GB$306,164,FALSE)),"",VLOOKUP($A39,'[2]1516 Exp_Rev Access'!$F$7:$GB$306,164,FALSE))</f>
        <v>0</v>
      </c>
      <c r="GF39" s="99">
        <f>IF(ISNA(VLOOKUP($A39,'[2]1516 Exp_Rev Access'!$F$7:$GB$306,165,FALSE)),"",VLOOKUP($A39,'[2]1516 Exp_Rev Access'!$F$7:$GB$306,165,FALSE))</f>
        <v>0</v>
      </c>
      <c r="GG39" s="99">
        <f>IF(ISNA(VLOOKUP($A39,'[2]1516 Exp_Rev Access'!$F$7:$GB$306,166,FALSE)),"",VLOOKUP($A39,'[2]1516 Exp_Rev Access'!$F$7:$GB$306,166,FALSE))</f>
        <v>0</v>
      </c>
      <c r="GH39" s="99">
        <f>IF(ISNA(VLOOKUP($A39,'[2]1516 Exp_Rev Access'!$F$7:$GB$306,167,FALSE)),"",VLOOKUP($A39,'[2]1516 Exp_Rev Access'!$F$7:$GB$306,167,FALSE))</f>
        <v>0</v>
      </c>
      <c r="GI39" s="99">
        <f>IF(ISNA(VLOOKUP($A39,'[2]1516 Exp_Rev Access'!$F$7:$GB$306,168,FALSE)),"",VLOOKUP($A39,'[2]1516 Exp_Rev Access'!$F$7:$GB$306,168,FALSE))</f>
        <v>0</v>
      </c>
      <c r="GJ39" s="99">
        <f>IF(ISNA(VLOOKUP($A39,'[2]1516 Exp_Rev Access'!$F$7:$GB$306,169,FALSE)),"",VLOOKUP($A39,'[2]1516 Exp_Rev Access'!$F$7:$GB$306,169,FALSE))</f>
        <v>4156.8900000000003</v>
      </c>
      <c r="GK39" s="99">
        <f>IF(ISNA(VLOOKUP($A39,'[2]1516 Exp_Rev Access'!$F$7:$GB$306,170,FALSE)),"",VLOOKUP($A39,'[2]1516 Exp_Rev Access'!$F$7:$GB$306,170,FALSE))</f>
        <v>0</v>
      </c>
      <c r="GL39" s="99">
        <f>IF(ISNA(VLOOKUP($A39,'[2]1516 Exp_Rev Access'!$F$7:$GB$306,171,FALSE)),"",VLOOKUP($A39,'[2]1516 Exp_Rev Access'!$F$7:$GB$306,171,FALSE))</f>
        <v>0</v>
      </c>
      <c r="GM39" s="99">
        <f>IF(ISNA(VLOOKUP($A39,'[2]1516 Exp_Rev Access'!$F$7:$GB$306,172,FALSE)),"",VLOOKUP($A39,'[2]1516 Exp_Rev Access'!$F$7:$GB$306,172,FALSE))</f>
        <v>0</v>
      </c>
      <c r="GN39" s="99">
        <f>IF(ISNA(VLOOKUP($A39,'[2]1516 Exp_Rev Access'!$F$7:$GB$306,173,FALSE)),"",VLOOKUP($A39,'[2]1516 Exp_Rev Access'!$F$7:$GB$306,173,FALSE))</f>
        <v>0</v>
      </c>
      <c r="GO39" s="99">
        <f>IF(ISNA(VLOOKUP($A39,'[2]1516 Exp_Rev Access'!$F$7:$GB$306,174,FALSE)),"",VLOOKUP($A39,'[2]1516 Exp_Rev Access'!$F$7:$GB$306,174,FALSE))</f>
        <v>0</v>
      </c>
      <c r="GP39" s="99">
        <f>IF(ISNA(VLOOKUP($A39,'[2]1516 Exp_Rev Access'!$F$7:$GB$306,175,FALSE)),"",VLOOKUP($A39,'[2]1516 Exp_Rev Access'!$F$7:$GB$306,175,FALSE))</f>
        <v>0</v>
      </c>
      <c r="GQ39" s="99">
        <f>IF(ISNA(VLOOKUP($A39,'[2]1516 Exp_Rev Access'!$F$7:$GB$306,176,FALSE)),"",VLOOKUP($A39,'[2]1516 Exp_Rev Access'!$F$7:$GB$306,176,FALSE))</f>
        <v>0</v>
      </c>
      <c r="GR39" s="99">
        <f>IF(ISNA(VLOOKUP($A39,'[2]1516 Exp_Rev Access'!$F$7:$GB$306,177,FALSE)),"",VLOOKUP($A39,'[2]1516 Exp_Rev Access'!$F$7:$GB$306,177,FALSE))</f>
        <v>0</v>
      </c>
      <c r="GS39" s="99">
        <f>IF(ISNA(VLOOKUP($A39,'[2]1516 Exp_Rev Access'!$F$7:$GB$306,178,FALSE)),"",VLOOKUP($A39,'[2]1516 Exp_Rev Access'!$F$7:$GB$306,178,FALSE))</f>
        <v>0</v>
      </c>
      <c r="GT39" s="101">
        <f t="shared" si="67"/>
        <v>4156.8900000000003</v>
      </c>
      <c r="GU39" s="72">
        <f t="shared" si="68"/>
        <v>3.109181286449989E-5</v>
      </c>
      <c r="GV39" s="84">
        <f t="shared" si="69"/>
        <v>0.32295905762139843</v>
      </c>
    </row>
    <row r="40" spans="1:206" customFormat="1" ht="12" customHeight="1" x14ac:dyDescent="0.2">
      <c r="A40" s="96" t="s">
        <v>230</v>
      </c>
      <c r="B40" s="69" t="s">
        <v>231</v>
      </c>
      <c r="C40" s="80">
        <f>IF(ISNA(VLOOKUP($A40,'[2]1516 enrollment_Rev_Exp by size'!$A$6:$G$320,3,FALSE)),"",VLOOKUP($A40,'[2]1516 enrollment_Rev_Exp by size'!$A$6:$G$320,3,FALSE))</f>
        <v>11068.369999999999</v>
      </c>
      <c r="D40" s="97">
        <v>138276375.40000001</v>
      </c>
      <c r="E40" s="80">
        <f t="shared" si="47"/>
        <v>138276375.39999998</v>
      </c>
      <c r="F40" s="80">
        <f t="shared" si="48"/>
        <v>0</v>
      </c>
      <c r="G40" s="98">
        <f>IF(ISNA(VLOOKUP($A40,'[2]1516 Exp_Rev Access'!$F$7:$FS$306,2,FALSE)),"",VLOOKUP($A40,'[2]1516 Exp_Rev Access'!$F$7:$FS$306,2,FALSE))</f>
        <v>25996832.82</v>
      </c>
      <c r="H40" s="98">
        <f>IF(ISNA(VLOOKUP($A40,'[2]1516 Exp_Rev Access'!$F$7:$FS$306,3,FALSE)),"",VLOOKUP($A40,'[2]1516 Exp_Rev Access'!$F$7:$FS$306,3,FALSE))</f>
        <v>0</v>
      </c>
      <c r="I40" s="98">
        <f>IF(ISNA(VLOOKUP($A40,'[2]1516 Exp_Rev Access'!$F$7:$FS$306,4,FALSE)),"",VLOOKUP($A40,'[2]1516 Exp_Rev Access'!$F$7:$FS$306,4,FALSE))</f>
        <v>0</v>
      </c>
      <c r="J40" s="98">
        <f>IF(ISNA(VLOOKUP($A40,'[2]1516 Exp_Rev Access'!$F$7:$FS$306,5,FALSE)),"",VLOOKUP($A40,'[2]1516 Exp_Rev Access'!$F$7:$FS$306,5,FALSE))</f>
        <v>1428.3</v>
      </c>
      <c r="K40" s="98">
        <f>IF(ISNA(VLOOKUP($A40,'[2]1516 Exp_Rev Access'!$F$7:$FS$306,6,FALSE)),"",VLOOKUP($A40,'[2]1516 Exp_Rev Access'!$F$7:$FS$306,6,FALSE))</f>
        <v>0</v>
      </c>
      <c r="L40" s="98">
        <f>IF(ISNA(VLOOKUP($A40,'[2]1516 Exp_Rev Access'!$F$7:$FS$306,7,FALSE)),"",VLOOKUP($A40,'[2]1516 Exp_Rev Access'!$F$7:$FS$306,7,FALSE))</f>
        <v>0</v>
      </c>
      <c r="M40" s="90">
        <f t="shared" si="49"/>
        <v>25998261.120000001</v>
      </c>
      <c r="N40" s="72">
        <f t="shared" si="50"/>
        <v>0.18801665175843191</v>
      </c>
      <c r="O40" s="73">
        <f t="shared" si="51"/>
        <v>2348.8789333930836</v>
      </c>
      <c r="P40" s="99">
        <f>IF(ISNA(VLOOKUP($A40,'[2]1516 Exp_Rev Access'!$F$7:$FS$306,8,FALSE)),"",VLOOKUP($A40,'[2]1516 Exp_Rev Access'!$F$7:$FS$306,8,FALSE))</f>
        <v>271820.59999999998</v>
      </c>
      <c r="Q40" s="99">
        <f>IF(ISNA(VLOOKUP($A40,'[2]1516 Exp_Rev Access'!$F$7:$FS$306,9,FALSE)),"",VLOOKUP($A40,'[2]1516 Exp_Rev Access'!$F$7:$FS$306,9,FALSE))</f>
        <v>0</v>
      </c>
      <c r="R40" s="99">
        <f>IF(ISNA(VLOOKUP($A40,'[2]1516 Exp_Rev Access'!$F$7:$FS$306,10,FALSE)),"",VLOOKUP($A40,'[2]1516 Exp_Rev Access'!$F$7:$FS$306,10,FALSE))</f>
        <v>5873</v>
      </c>
      <c r="S40" s="99">
        <f>IF(ISNA(VLOOKUP($A40,'[2]1516 Exp_Rev Access'!$F$7:$FS$306,11,FALSE)),"",VLOOKUP($A40,'[2]1516 Exp_Rev Access'!$F$7:$FS$306,11,FALSE))</f>
        <v>0</v>
      </c>
      <c r="T40" s="99">
        <f>IF(ISNA(VLOOKUP($A40,'[2]1516 Exp_Rev Access'!$F$7:$FS$306,12,FALSE)),"",VLOOKUP($A40,'[2]1516 Exp_Rev Access'!$F$7:$FS$306,12,FALSE))</f>
        <v>0</v>
      </c>
      <c r="U40" s="99">
        <f>IF(ISNA(VLOOKUP($A40,'[2]1516 Exp_Rev Access'!$F$7:$FS$306,13,FALSE)),"",VLOOKUP($A40,'[2]1516 Exp_Rev Access'!$F$7:$FS$306,13,FALSE))</f>
        <v>14744.1</v>
      </c>
      <c r="V40" s="99">
        <f>IF(ISNA(VLOOKUP($A40,'[2]1516 Exp_Rev Access'!$F$7:$FS$306,14,FALSE)),"",VLOOKUP($A40,'[2]1516 Exp_Rev Access'!$F$7:$FS$306,14,FALSE))</f>
        <v>0</v>
      </c>
      <c r="W40" s="99">
        <f>IF(ISNA(VLOOKUP($A40,'[2]1516 Exp_Rev Access'!$F$7:$FS$306,15,FALSE)),"",VLOOKUP($A40,'[2]1516 Exp_Rev Access'!$F$7:$FS$306,15,FALSE))</f>
        <v>0</v>
      </c>
      <c r="X40" s="99">
        <f>IF(ISNA(VLOOKUP($A40,'[2]1516 Exp_Rev Access'!$F$7:$FS$306,16,FALSE)),"",VLOOKUP($A40,'[2]1516 Exp_Rev Access'!$F$7:$FS$306,16,FALSE))</f>
        <v>80661.929999999993</v>
      </c>
      <c r="Y40" s="99">
        <f>IF(ISNA(VLOOKUP($A40,'[2]1516 Exp_Rev Access'!$F$7:$FS$306,17,FALSE)),"",VLOOKUP($A40,'[2]1516 Exp_Rev Access'!$F$7:$FS$306,17,FALSE))</f>
        <v>15573.57</v>
      </c>
      <c r="Z40" s="99">
        <f>IF(ISNA(VLOOKUP($A40,'[2]1516 Exp_Rev Access'!$F$7:$FS$306,18,FALSE)),"",VLOOKUP($A40,'[2]1516 Exp_Rev Access'!$F$7:$FS$306,18,FALSE))</f>
        <v>0</v>
      </c>
      <c r="AA40" s="99">
        <f>IF(ISNA(VLOOKUP($A40,'[2]1516 Exp_Rev Access'!$F$7:$FS$306,19,FALSE)),"",VLOOKUP($A40,'[2]1516 Exp_Rev Access'!$F$7:$FS$306,19,FALSE))</f>
        <v>0</v>
      </c>
      <c r="AB40" s="99">
        <f>IF(ISNA(VLOOKUP($A40,'[2]1516 Exp_Rev Access'!$F$7:$FS$306,20,FALSE)),"",VLOOKUP($A40,'[2]1516 Exp_Rev Access'!$F$7:$FS$306,20,FALSE))</f>
        <v>202115.23</v>
      </c>
      <c r="AC40" s="99">
        <f>IF(ISNA(VLOOKUP($A40,'[2]1516 Exp_Rev Access'!$F$7:$FS$306,21,FALSE)),"",VLOOKUP($A40,'[2]1516 Exp_Rev Access'!$F$7:$FS$306,21,FALSE))</f>
        <v>974549.87</v>
      </c>
      <c r="AD40" s="99">
        <f>IF(ISNA(VLOOKUP($A40,'[2]1516 Exp_Rev Access'!$F$7:$FS$306,22,FALSE)),"",VLOOKUP($A40,'[2]1516 Exp_Rev Access'!$F$7:$FS$306,22,FALSE))</f>
        <v>28525.96</v>
      </c>
      <c r="AE40" s="99">
        <f>IF(ISNA(VLOOKUP($A40,'[2]1516 Exp_Rev Access'!$F$7:$FS$306,23,FALSE)),"",VLOOKUP($A40,'[2]1516 Exp_Rev Access'!$F$7:$FS$306,23,FALSE))</f>
        <v>0</v>
      </c>
      <c r="AF40" s="99">
        <f>IF(ISNA(VLOOKUP($A40,'[2]1516 Exp_Rev Access'!$F$7:$FS$306,24,FALSE)),"",VLOOKUP($A40,'[2]1516 Exp_Rev Access'!$F$7:$FS$306,24,FALSE))</f>
        <v>373619.65</v>
      </c>
      <c r="AG40" s="99">
        <f>IF(ISNA(VLOOKUP($A40,'[2]1516 Exp_Rev Access'!$F$7:$FS$306,25,FALSE)),"",VLOOKUP($A40,'[2]1516 Exp_Rev Access'!$F$7:$FS$306,25,FALSE))</f>
        <v>34748.81</v>
      </c>
      <c r="AH40" s="99">
        <f>IF(ISNA(VLOOKUP($A40,'[2]1516 Exp_Rev Access'!$F$7:$FS$306,26,FALSE)),"",VLOOKUP($A40,'[2]1516 Exp_Rev Access'!$F$7:$FS$306,26,FALSE))</f>
        <v>146233.04</v>
      </c>
      <c r="AI40" s="99">
        <f>IF(ISNA(VLOOKUP($A40,'[2]1516 Exp_Rev Access'!$F$7:$FS$306,27,FALSE)),"",VLOOKUP($A40,'[2]1516 Exp_Rev Access'!$F$7:$FS$306,27,FALSE))</f>
        <v>3144.51</v>
      </c>
      <c r="AJ40" s="99">
        <f>IF(ISNA(VLOOKUP($A40,'[2]1516 Exp_Rev Access'!$F$7:$FS$306,28,FALSE)),"",VLOOKUP($A40,'[2]1516 Exp_Rev Access'!$F$7:$FS$306,28,FALSE))</f>
        <v>772648.92</v>
      </c>
      <c r="AK40" s="99">
        <f>IF(ISNA(VLOOKUP($A40,'[2]1516 Exp_Rev Access'!$F$7:$FS$306,29,FALSE)),"",VLOOKUP($A40,'[2]1516 Exp_Rev Access'!$F$7:$FS$306,29,FALSE))</f>
        <v>298206.74</v>
      </c>
      <c r="AL40" s="100">
        <f t="shared" si="52"/>
        <v>3222465.9299999997</v>
      </c>
      <c r="AM40" s="72">
        <f t="shared" si="53"/>
        <v>2.3304529936355272E-2</v>
      </c>
      <c r="AN40" s="94">
        <f t="shared" si="54"/>
        <v>291.14186912797459</v>
      </c>
      <c r="AO40" s="99">
        <f>IF(ISNA(VLOOKUP($A40,'[2]1516 Exp_Rev Access'!$F$7:$GB$306,30,FALSE)),"",VLOOKUP($A40,'[2]1516 Exp_Rev Access'!$F$7:$FS$306,30,FALSE))</f>
        <v>67477927.200000003</v>
      </c>
      <c r="AP40" s="99">
        <f>IF(ISNA(VLOOKUP($A40,'[2]1516 Exp_Rev Access'!$F$7:$GB$306,31,FALSE)),"",VLOOKUP($A40,'[2]1516 Exp_Rev Access'!$F$7:$FS$306,31,FALSE))</f>
        <v>2558253.4900000002</v>
      </c>
      <c r="AQ40" s="99">
        <f>IF(ISNA(VLOOKUP($A40,'[2]1516 Exp_Rev Access'!$F$7:$GB$306,32,FALSE)),"",VLOOKUP($A40,'[2]1516 Exp_Rev Access'!$F$7:$FS$306,32,FALSE))</f>
        <v>5762248.5199999996</v>
      </c>
      <c r="AR40" s="99">
        <f>IF(ISNA(VLOOKUP($A40,'[2]1516 Exp_Rev Access'!$F$7:$GB$306,33,FALSE)),"",VLOOKUP($A40,'[2]1516 Exp_Rev Access'!$F$7:$FS$306,33,FALSE))</f>
        <v>0</v>
      </c>
      <c r="AS40" s="99">
        <f>IF(ISNA(VLOOKUP($A40,'[2]1516 Exp_Rev Access'!$F$7:$GB$306,34,FALSE)),"",VLOOKUP($A40,'[2]1516 Exp_Rev Access'!$F$7:$FS$306,34,FALSE))</f>
        <v>0</v>
      </c>
      <c r="AT40" s="101">
        <f t="shared" si="55"/>
        <v>75798429.209999993</v>
      </c>
      <c r="AU40" s="72">
        <f t="shared" si="56"/>
        <v>0.54816615629917642</v>
      </c>
      <c r="AV40" s="94">
        <f t="shared" si="57"/>
        <v>6848.2016060178694</v>
      </c>
      <c r="AW40" s="99">
        <f>IF(ISNA(VLOOKUP($A40,'[2]1516 Exp_Rev Access'!$F$7:$GB$306,35,FALSE)),"",VLOOKUP($A40,'[2]1516 Exp_Rev Access'!$F$7:$GB$306,35,FALSE))</f>
        <v>45761.72</v>
      </c>
      <c r="AX40" s="99">
        <f>IF(ISNA(VLOOKUP($A40,'[2]1516 Exp_Rev Access'!$F$7:$GB$306,36,FALSE)),"",VLOOKUP($A40,'[2]1516 Exp_Rev Access'!$F$7:$GB$306,36,FALSE))</f>
        <v>9735120.3900000006</v>
      </c>
      <c r="AY40" s="99">
        <f>IF(ISNA(VLOOKUP($A40,'[2]1516 Exp_Rev Access'!$F$7:$GB$306,37,FALSE)),"",VLOOKUP($A40,'[2]1516 Exp_Rev Access'!$F$7:$GB$306,37,FALSE))</f>
        <v>733164.74</v>
      </c>
      <c r="AZ40" s="99">
        <f>IF(ISNA(VLOOKUP($A40,'[2]1516 Exp_Rev Access'!$F$7:$GB$306,38,FALSE)),"",VLOOKUP($A40,'[2]1516 Exp_Rev Access'!$F$7:$GB$306,38,FALSE))</f>
        <v>0</v>
      </c>
      <c r="BA40" s="99">
        <f>IF(ISNA(VLOOKUP($A40,'[2]1516 Exp_Rev Access'!$F$7:$GB$306,39,FALSE)),"",VLOOKUP($A40,'[2]1516 Exp_Rev Access'!$F$7:$GB$306,39,FALSE))</f>
        <v>0</v>
      </c>
      <c r="BB40" s="99">
        <f>IF(ISNA(VLOOKUP($A40,'[2]1516 Exp_Rev Access'!$F$7:$GB$306,40,FALSE)),"",VLOOKUP($A40,'[2]1516 Exp_Rev Access'!$F$7:$GB$306,40,FALSE))</f>
        <v>2717176.42</v>
      </c>
      <c r="BC40" s="99">
        <f>IF(ISNA(VLOOKUP($A40,'[2]1516 Exp_Rev Access'!$F$7:$GB$306,41,FALSE)),"",VLOOKUP($A40,'[2]1516 Exp_Rev Access'!$F$7:$GB$306,41,FALSE))</f>
        <v>0</v>
      </c>
      <c r="BD40" s="99">
        <f>IF(ISNA(VLOOKUP($A40,'[2]1516 Exp_Rev Access'!$F$7:$GB$306,42,FALSE)),"",VLOOKUP($A40,'[2]1516 Exp_Rev Access'!$F$7:$GB$306,42,FALSE))</f>
        <v>1150844.2</v>
      </c>
      <c r="BE40" s="99">
        <f>IF(ISNA(VLOOKUP($A40,'[2]1516 Exp_Rev Access'!$F$7:$GB$306,43,FALSE)),"",VLOOKUP($A40,'[2]1516 Exp_Rev Access'!$F$7:$GB$306,43,FALSE))</f>
        <v>0</v>
      </c>
      <c r="BF40" s="99">
        <f>IF(ISNA(VLOOKUP($A40,'[2]1516 Exp_Rev Access'!$F$7:$GB$306,44,FALSE)),"",VLOOKUP($A40,'[2]1516 Exp_Rev Access'!$F$7:$GB$306,44,FALSE))</f>
        <v>986348.63</v>
      </c>
      <c r="BG40" s="99">
        <f>IF(ISNA(VLOOKUP($A40,'[2]1516 Exp_Rev Access'!$F$7:$GB$306,45,FALSE)),"",VLOOKUP($A40,'[2]1516 Exp_Rev Access'!$F$7:$GB$306,45,FALSE))</f>
        <v>113837.12</v>
      </c>
      <c r="BH40" s="99">
        <f>IF(ISNA(VLOOKUP($A40,'[2]1516 Exp_Rev Access'!$F$7:$GB$306,46,FALSE)),"",VLOOKUP($A40,'[2]1516 Exp_Rev Access'!$F$7:$GB$306,46,FALSE))</f>
        <v>0</v>
      </c>
      <c r="BI40" s="99">
        <f>IF(ISNA(VLOOKUP($A40,'[2]1516 Exp_Rev Access'!$F$7:$GB$306,47,FALSE)),"",VLOOKUP($A40,'[2]1516 Exp_Rev Access'!$F$7:$GB$306,47,FALSE))</f>
        <v>67906.789999999994</v>
      </c>
      <c r="BJ40" s="99">
        <f>IF(ISNA(VLOOKUP($A40,'[2]1516 Exp_Rev Access'!$F$7:$GB$306,48,FALSE)),"",VLOOKUP($A40,'[2]1516 Exp_Rev Access'!$F$7:$GB$306,48,FALSE))</f>
        <v>5222249.74</v>
      </c>
      <c r="BK40" s="99">
        <f>IF(ISNA(VLOOKUP($A40,'[2]1516 Exp_Rev Access'!$F$7:$GB$306,49,FALSE)),"",VLOOKUP($A40,'[2]1516 Exp_Rev Access'!$F$7:$GB$306,49,FALSE))</f>
        <v>17926.13</v>
      </c>
      <c r="BL40" s="99">
        <f>IF(ISNA(VLOOKUP($A40,'[2]1516 Exp_Rev Access'!$F$7:$GB$306,50,FALSE)),"",VLOOKUP($A40,'[2]1516 Exp_Rev Access'!$F$7:$GB$306,50,FALSE))</f>
        <v>34749.24</v>
      </c>
      <c r="BM40" s="99">
        <f>IF(ISNA(VLOOKUP($A40,'[2]1516 Exp_Rev Access'!$F$7:$GB$306,51,FALSE)),"",VLOOKUP($A40,'[2]1516 Exp_Rev Access'!$F$7:$GB$306,51,FALSE))</f>
        <v>0</v>
      </c>
      <c r="BN40" s="99">
        <f>IF(ISNA(VLOOKUP($A40,'[2]1516 Exp_Rev Access'!$F$7:$GB$306,52,FALSE)),"",VLOOKUP($A40,'[2]1516 Exp_Rev Access'!$F$7:$GB$306,52,FALSE))</f>
        <v>0</v>
      </c>
      <c r="BO40" s="99">
        <f>IF(ISNA(VLOOKUP($A40,'[2]1516 Exp_Rev Access'!$F$7:$GB$306,53,FALSE)),"",VLOOKUP($A40,'[2]1516 Exp_Rev Access'!$F$7:$GB$306,53,FALSE))</f>
        <v>0</v>
      </c>
      <c r="BP40" s="99">
        <f>IF(ISNA(VLOOKUP($A40,'[2]1516 Exp_Rev Access'!$F$7:$GB$306,54,FALSE)),"",VLOOKUP($A40,'[2]1516 Exp_Rev Access'!$F$7:$GB$306,54,FALSE))</f>
        <v>0</v>
      </c>
      <c r="BQ40" s="99">
        <f>IF(ISNA(VLOOKUP($A40,'[2]1516 Exp_Rev Access'!$F$7:$GB$306,55,FALSE)),"",VLOOKUP($A40,'[2]1516 Exp_Rev Access'!$F$7:$GB$306,55,FALSE))</f>
        <v>0</v>
      </c>
      <c r="BR40" s="99">
        <f>IF(ISNA(VLOOKUP($A40,'[2]1516 Exp_Rev Access'!$F$7:$GB$306,56,FALSE)),"",VLOOKUP($A40,'[2]1516 Exp_Rev Access'!$F$7:$GB$306,56,FALSE))</f>
        <v>0</v>
      </c>
      <c r="BS40" s="99">
        <f>IF(ISNA(VLOOKUP($A40,'[2]1516 Exp_Rev Access'!$F$7:$GB$306,57,FALSE)),"",VLOOKUP($A40,'[2]1516 Exp_Rev Access'!$F$7:$GB$306,57,FALSE))</f>
        <v>0</v>
      </c>
      <c r="BT40" s="99">
        <f>IF(ISNA(VLOOKUP($A40,'[2]1516 Exp_Rev Access'!$F$7:$GB$306,58,FALSE)),"",VLOOKUP($A40,'[2]1516 Exp_Rev Access'!$F$7:$GB$306,58,FALSE))</f>
        <v>0</v>
      </c>
      <c r="BU40" s="102">
        <f t="shared" si="58"/>
        <v>20825085.119999997</v>
      </c>
      <c r="BV40" s="72">
        <f t="shared" si="59"/>
        <v>0.15060479463507834</v>
      </c>
      <c r="BW40" s="94">
        <f t="shared" si="60"/>
        <v>1881.4952084182223</v>
      </c>
      <c r="BX40" s="99">
        <f>IF(ISNA(VLOOKUP($A40,'[2]1516 Exp_Rev Access'!$F$7:$GB$306,59,FALSE)),"",VLOOKUP($A40,'[2]1516 Exp_Rev Access'!$F$7:$GB$306,59,FALSE))</f>
        <v>0</v>
      </c>
      <c r="BY40" s="99">
        <f>IF(ISNA(VLOOKUP($A40,'[2]1516 Exp_Rev Access'!$F$7:$GB$306,60,FALSE)),"",VLOOKUP($A40,'[2]1516 Exp_Rev Access'!$F$7:$GB$306,60,FALSE))</f>
        <v>534234.38</v>
      </c>
      <c r="BZ40" s="99">
        <f>IF(ISNA(VLOOKUP($A40,'[2]1516 Exp_Rev Access'!$F$7:$GB$306,61,FALSE)),"",VLOOKUP($A40,'[2]1516 Exp_Rev Access'!$F$7:$GB$306,61,FALSE))</f>
        <v>158321.51999999999</v>
      </c>
      <c r="CA40" s="99">
        <f>IF(ISNA(VLOOKUP($A40,'[2]1516 Exp_Rev Access'!$F$7:$GB$306,62,FALSE)),"",VLOOKUP($A40,'[2]1516 Exp_Rev Access'!$F$7:$GB$306,62,FALSE))</f>
        <v>0</v>
      </c>
      <c r="CB40" s="99">
        <f>IF(ISNA(VLOOKUP($A40,'[2]1516 Exp_Rev Access'!$F$7:$GB$306,63,FALSE)),"",VLOOKUP($A40,'[2]1516 Exp_Rev Access'!$F$7:$GB$306,63,FALSE))</f>
        <v>34356.449999999997</v>
      </c>
      <c r="CC40" s="99">
        <f>IF(ISNA(VLOOKUP($A40,'[2]1516 Exp_Rev Access'!$F$7:$GB$306,64,FALSE)),"",VLOOKUP($A40,'[2]1516 Exp_Rev Access'!$F$7:$GB$306,64,FALSE))</f>
        <v>0</v>
      </c>
      <c r="CD40" s="101">
        <f t="shared" si="61"/>
        <v>726912.35</v>
      </c>
      <c r="CE40" s="72">
        <f t="shared" si="70"/>
        <v>5.2569525914836785E-3</v>
      </c>
      <c r="CF40" s="103">
        <f t="shared" si="71"/>
        <v>65.674742532098222</v>
      </c>
      <c r="CG40" s="99">
        <f>IF(ISNA(VLOOKUP($A40,'[2]1516 Exp_Rev Access'!$F$7:$GB$306,65,FALSE)),"",VLOOKUP($A40,'[2]1516 Exp_Rev Access'!$F$7:$GB$306,65,FALSE))</f>
        <v>483507.91</v>
      </c>
      <c r="CH40" s="99">
        <f>IF(ISNA(VLOOKUP($A40,'[2]1516 Exp_Rev Access'!$F$7:$GB$306,66,FALSE)),"",VLOOKUP($A40,'[2]1516 Exp_Rev Access'!$F$7:$GB$306,66,FALSE))</f>
        <v>0</v>
      </c>
      <c r="CI40" s="99">
        <f>IF(ISNA(VLOOKUP($A40,'[2]1516 Exp_Rev Access'!$F$7:$GB$306,67,FALSE)),"",VLOOKUP($A40,'[2]1516 Exp_Rev Access'!$F$7:$GB$306,67,FALSE))</f>
        <v>0</v>
      </c>
      <c r="CJ40" s="99">
        <f>IF(ISNA(VLOOKUP($A40,'[2]1516 Exp_Rev Access'!$F$7:$GB$306,68,FALSE)),"",VLOOKUP($A40,'[2]1516 Exp_Rev Access'!$F$7:$GB$306,68,FALSE))</f>
        <v>0</v>
      </c>
      <c r="CK40" s="99">
        <f>IF(ISNA(VLOOKUP($A40,'[2]1516 Exp_Rev Access'!$F$7:$GB$306,69,FALSE)),"",VLOOKUP($A40,'[2]1516 Exp_Rev Access'!$F$7:$GB$306,69,FALSE))</f>
        <v>0</v>
      </c>
      <c r="CL40" s="99">
        <f>IF(ISNA(VLOOKUP($A40,'[2]1516 Exp_Rev Access'!$F$7:$GB$306,70,FALSE)),"",VLOOKUP($A40,'[2]1516 Exp_Rev Access'!$F$7:$GB$306,70,FALSE))</f>
        <v>0</v>
      </c>
      <c r="CM40" s="99">
        <f>IF(ISNA(VLOOKUP($A40,'[2]1516 Exp_Rev Access'!$F$7:$GB$306,71,FALSE)),"",VLOOKUP($A40,'[2]1516 Exp_Rev Access'!$F$7:$GB$306,71,FALSE))</f>
        <v>0</v>
      </c>
      <c r="CN40" s="99">
        <f>IF(ISNA(VLOOKUP($A40,'[2]1516 Exp_Rev Access'!$F$7:$GB$306,72,FALSE)),"",VLOOKUP($A40,'[2]1516 Exp_Rev Access'!$F$7:$GB$306,72,FALSE))</f>
        <v>0</v>
      </c>
      <c r="CO40" s="99">
        <f>IF(ISNA(VLOOKUP($A40,'[2]1516 Exp_Rev Access'!$F$7:$GB$306,73,FALSE)),"",VLOOKUP($A40,'[2]1516 Exp_Rev Access'!$F$7:$GB$306,73,FALSE))</f>
        <v>0</v>
      </c>
      <c r="CP40" s="99">
        <f>IF(ISNA(VLOOKUP($A40,'[2]1516 Exp_Rev Access'!$F$7:$GB$306,74,FALSE)),"",VLOOKUP($A40,'[2]1516 Exp_Rev Access'!$F$7:$GB$306,74,FALSE))</f>
        <v>2381787.83</v>
      </c>
      <c r="CQ40" s="99">
        <f>IF(ISNA(VLOOKUP($A40,'[2]1516 Exp_Rev Access'!$F$7:$GB$306,75,FALSE)),"",VLOOKUP($A40,'[2]1516 Exp_Rev Access'!$F$7:$GB$306,75,FALSE))</f>
        <v>0</v>
      </c>
      <c r="CR40" s="99">
        <f>IF(ISNA(VLOOKUP($A40,'[2]1516 Exp_Rev Access'!$F$7:$GB$306,76,FALSE)),"",VLOOKUP($A40,'[2]1516 Exp_Rev Access'!$F$7:$GB$306,76,FALSE))</f>
        <v>65027</v>
      </c>
      <c r="CS40" s="99">
        <f>IF(ISNA(VLOOKUP($A40,'[2]1516 Exp_Rev Access'!$F$7:$GB$306,77,FALSE)),"",VLOOKUP($A40,'[2]1516 Exp_Rev Access'!$F$7:$GB$306,77,FALSE))</f>
        <v>0</v>
      </c>
      <c r="CT40" s="99">
        <f>IF(ISNA(VLOOKUP($A40,'[2]1516 Exp_Rev Access'!$F$7:$GB$306,78,FALSE)),"",VLOOKUP($A40,'[2]1516 Exp_Rev Access'!$F$7:$GB$306,78,FALSE))</f>
        <v>1852829.19</v>
      </c>
      <c r="CU40" s="99">
        <f>IF(ISNA(VLOOKUP($A40,'[2]1516 Exp_Rev Access'!$F$7:$GB$306,79,FALSE)),"",VLOOKUP($A40,'[2]1516 Exp_Rev Access'!$F$7:$GB$306,79,FALSE))</f>
        <v>257311.13</v>
      </c>
      <c r="CV40" s="99">
        <f>IF(ISNA(VLOOKUP($A40,'[2]1516 Exp_Rev Access'!$F$7:$GB$306,80,FALSE)),"",VLOOKUP($A40,'[2]1516 Exp_Rev Access'!$F$7:$GB$306,80,FALSE))</f>
        <v>0</v>
      </c>
      <c r="CW40" s="99">
        <f>IF(ISNA(VLOOKUP($A40,'[2]1516 Exp_Rev Access'!$F$7:$GB$306,81,FALSE)),"",VLOOKUP($A40,'[2]1516 Exp_Rev Access'!$F$7:$GB$306,81,FALSE))</f>
        <v>0</v>
      </c>
      <c r="CX40" s="99">
        <f>IF(ISNA(VLOOKUP($A40,'[2]1516 Exp_Rev Access'!$F$7:$GB$306,82,FALSE)),"",VLOOKUP($A40,'[2]1516 Exp_Rev Access'!$F$7:$GB$306,82,FALSE))</f>
        <v>0</v>
      </c>
      <c r="CY40" s="99">
        <f>IF(ISNA(VLOOKUP($A40,'[2]1516 Exp_Rev Access'!$F$7:$GB$306,83,FALSE)),"",VLOOKUP($A40,'[2]1516 Exp_Rev Access'!$F$7:$GB$306,83,FALSE))</f>
        <v>0</v>
      </c>
      <c r="CZ40" s="99">
        <f>IF(ISNA(VLOOKUP($A40,'[2]1516 Exp_Rev Access'!$F$7:$GB$306,84,FALSE)),"",VLOOKUP($A40,'[2]1516 Exp_Rev Access'!$F$7:$GB$306,84,FALSE))</f>
        <v>235057.18</v>
      </c>
      <c r="DA40" s="99">
        <f>IF(ISNA(VLOOKUP($A40,'[2]1516 Exp_Rev Access'!$F$7:$GB$306,85,FALSE)),"",VLOOKUP($A40,'[2]1516 Exp_Rev Access'!$F$7:$GB$306,85,FALSE))</f>
        <v>111493.33</v>
      </c>
      <c r="DB40" s="99">
        <f>IF(ISNA(VLOOKUP($A40,'[2]1516 Exp_Rev Access'!$F$7:$GB$306,86,FALSE)),"",VLOOKUP($A40,'[2]1516 Exp_Rev Access'!$F$7:$GB$306,86,FALSE))</f>
        <v>0</v>
      </c>
      <c r="DC40" s="99">
        <f>IF(ISNA(VLOOKUP($A40,'[2]1516 Exp_Rev Access'!$F$7:$GB$306,87,FALSE)),"",VLOOKUP($A40,'[2]1516 Exp_Rev Access'!$F$7:$GB$306,87,FALSE))</f>
        <v>0</v>
      </c>
      <c r="DD40" s="99">
        <f>IF(ISNA(VLOOKUP($A40,'[2]1516 Exp_Rev Access'!$F$7:$GB$306,88,FALSE)),"",VLOOKUP($A40,'[2]1516 Exp_Rev Access'!$F$7:$GB$306,88,FALSE))</f>
        <v>0</v>
      </c>
      <c r="DE40" s="99">
        <f>IF(ISNA(VLOOKUP($A40,'[2]1516 Exp_Rev Access'!$F$7:$GB$306,89,FALSE)),"",VLOOKUP($A40,'[2]1516 Exp_Rev Access'!$F$7:$GB$306,89,FALSE))</f>
        <v>0</v>
      </c>
      <c r="DF40" s="99">
        <f>IF(ISNA(VLOOKUP($A40,'[2]1516 Exp_Rev Access'!$F$7:$GB$306,90,FALSE)),"",VLOOKUP($A40,'[2]1516 Exp_Rev Access'!$F$7:$GB$306,90,FALSE))</f>
        <v>18763.45</v>
      </c>
      <c r="DG40" s="99">
        <f>IF(ISNA(VLOOKUP($A40,'[2]1516 Exp_Rev Access'!$F$7:$GB$306,91,FALSE)),"",VLOOKUP($A40,'[2]1516 Exp_Rev Access'!$F$7:$GB$306,91,FALSE))</f>
        <v>0</v>
      </c>
      <c r="DH40" s="99">
        <f>IF(ISNA(VLOOKUP($A40,'[2]1516 Exp_Rev Access'!$F$7:$GB$306,92,FALSE)),"",VLOOKUP($A40,'[2]1516 Exp_Rev Access'!$F$7:$GB$306,92,FALSE))</f>
        <v>2603236.94</v>
      </c>
      <c r="DI40" s="99">
        <f>IF(ISNA(VLOOKUP($A40,'[2]1516 Exp_Rev Access'!$F$7:$GB$306,93,FALSE)),"",VLOOKUP($A40,'[2]1516 Exp_Rev Access'!$F$7:$GB$306,93,FALSE))</f>
        <v>0</v>
      </c>
      <c r="DJ40" s="99">
        <f>IF(ISNA(VLOOKUP($A40,'[2]1516 Exp_Rev Access'!$F$7:$GB$306,94,FALSE)),"",VLOOKUP($A40,'[2]1516 Exp_Rev Access'!$F$7:$GB$306,94,FALSE))</f>
        <v>68804.63</v>
      </c>
      <c r="DK40" s="99">
        <f>IF(ISNA(VLOOKUP($A40,'[2]1516 Exp_Rev Access'!$F$7:$GB$306,95,FALSE)),"",VLOOKUP($A40,'[2]1516 Exp_Rev Access'!$F$7:$GB$306,95,FALSE))</f>
        <v>0</v>
      </c>
      <c r="DL40" s="99">
        <f>IF(ISNA(VLOOKUP($A40,'[2]1516 Exp_Rev Access'!$F$7:$GB$306,96,FALSE)),"",VLOOKUP($A40,'[2]1516 Exp_Rev Access'!$F$7:$GB$306,96,FALSE))</f>
        <v>0</v>
      </c>
      <c r="DM40" s="99">
        <f>IF(ISNA(VLOOKUP($A40,'[2]1516 Exp_Rev Access'!$F$7:$GB$306,97,FALSE)),"",VLOOKUP($A40,'[2]1516 Exp_Rev Access'!$F$7:$GB$306,97,FALSE))</f>
        <v>0</v>
      </c>
      <c r="DN40" s="99">
        <f>IF(ISNA(VLOOKUP($A40,'[2]1516 Exp_Rev Access'!$F$7:$GB$306,98,FALSE)),"",VLOOKUP($A40,'[2]1516 Exp_Rev Access'!$F$7:$GB$306,98,FALSE))</f>
        <v>0</v>
      </c>
      <c r="DO40" s="99">
        <f>IF(ISNA(VLOOKUP($A40,'[2]1516 Exp_Rev Access'!$F$7:$GB$306,99,FALSE)),"",VLOOKUP($A40,'[2]1516 Exp_Rev Access'!$F$7:$GB$306,99,FALSE))</f>
        <v>0</v>
      </c>
      <c r="DP40" s="99">
        <f>IF(ISNA(VLOOKUP($A40,'[2]1516 Exp_Rev Access'!$F$7:$GB$306,100,FALSE)),"",VLOOKUP($A40,'[2]1516 Exp_Rev Access'!$F$7:$GB$306,100,FALSE))</f>
        <v>0</v>
      </c>
      <c r="DQ40" s="99">
        <f>IF(ISNA(VLOOKUP($A40,'[2]1516 Exp_Rev Access'!$F$7:$GB$306,101,FALSE)),"",VLOOKUP($A40,'[2]1516 Exp_Rev Access'!$F$7:$GB$306,101,FALSE))</f>
        <v>0</v>
      </c>
      <c r="DR40" s="99">
        <f>IF(ISNA(VLOOKUP($A40,'[2]1516 Exp_Rev Access'!$F$7:$GB$306,102,FALSE)),"",VLOOKUP($A40,'[2]1516 Exp_Rev Access'!$F$7:$GB$306,102,FALSE))</f>
        <v>0</v>
      </c>
      <c r="DS40" s="99">
        <f>IF(ISNA(VLOOKUP($A40,'[2]1516 Exp_Rev Access'!$F$7:$GB$306,103,FALSE)),"",VLOOKUP($A40,'[2]1516 Exp_Rev Access'!$F$7:$GB$306,103,FALSE))</f>
        <v>0</v>
      </c>
      <c r="DT40" s="99">
        <f>IF(ISNA(VLOOKUP($A40,'[2]1516 Exp_Rev Access'!$F$7:$GB$306,104,FALSE)),"",VLOOKUP($A40,'[2]1516 Exp_Rev Access'!$F$7:$GB$306,104,FALSE))</f>
        <v>0</v>
      </c>
      <c r="DU40" s="99">
        <f>IF(ISNA(VLOOKUP($A40,'[2]1516 Exp_Rev Access'!$F$7:$GB$306,105,FALSE)),"",VLOOKUP($A40,'[2]1516 Exp_Rev Access'!$F$7:$GB$306,105,FALSE))</f>
        <v>0</v>
      </c>
      <c r="DV40" s="99">
        <f>IF(ISNA(VLOOKUP($A40,'[2]1516 Exp_Rev Access'!$F$7:$GB$306,106,FALSE)),"",VLOOKUP($A40,'[2]1516 Exp_Rev Access'!$F$7:$GB$306,106,FALSE))</f>
        <v>0</v>
      </c>
      <c r="DW40" s="99">
        <f>IF(ISNA(VLOOKUP($A40,'[2]1516 Exp_Rev Access'!$F$7:$GB$306,107,FALSE)),"",VLOOKUP($A40,'[2]1516 Exp_Rev Access'!$F$7:$GB$306,107,FALSE))</f>
        <v>0</v>
      </c>
      <c r="DX40" s="99">
        <f>IF(ISNA(VLOOKUP($A40,'[2]1516 Exp_Rev Access'!$F$7:$GB$306,108,FALSE)),"",VLOOKUP($A40,'[2]1516 Exp_Rev Access'!$F$7:$GB$306,108,FALSE))</f>
        <v>0</v>
      </c>
      <c r="DY40" s="99">
        <f>IF(ISNA(VLOOKUP($A40,'[2]1516 Exp_Rev Access'!$F$7:$GB$306,109,FALSE)),"",VLOOKUP($A40,'[2]1516 Exp_Rev Access'!$F$7:$GB$306,109,FALSE))</f>
        <v>0</v>
      </c>
      <c r="DZ40" s="99">
        <f>IF(ISNA(VLOOKUP($A40,'[2]1516 Exp_Rev Access'!$F$7:$GB$306,110,FALSE)),"",VLOOKUP($A40,'[2]1516 Exp_Rev Access'!$F$7:$GB$306,110,FALSE))</f>
        <v>0</v>
      </c>
      <c r="EA40" s="99">
        <f>IF(ISNA(VLOOKUP($A40,'[2]1516 Exp_Rev Access'!$F$7:$GB$306,111,FALSE)),"",VLOOKUP($A40,'[2]1516 Exp_Rev Access'!$F$7:$GB$306,111,FALSE))</f>
        <v>0</v>
      </c>
      <c r="EB40" s="99">
        <f>IF(ISNA(VLOOKUP($A40,'[2]1516 Exp_Rev Access'!$F$7:$GB$306,112,FALSE)),"",VLOOKUP($A40,'[2]1516 Exp_Rev Access'!$F$7:$GB$306,112,FALSE))</f>
        <v>0</v>
      </c>
      <c r="EC40" s="99">
        <f>IF(ISNA(VLOOKUP($A40,'[2]1516 Exp_Rev Access'!$F$7:$GB$306,113,FALSE)),"",VLOOKUP($A40,'[2]1516 Exp_Rev Access'!$F$7:$GB$306,113,FALSE))</f>
        <v>0</v>
      </c>
      <c r="ED40" s="99">
        <f>IF(ISNA(VLOOKUP($A40,'[2]1516 Exp_Rev Access'!$F$7:$GB$306,114,FALSE)),"",VLOOKUP($A40,'[2]1516 Exp_Rev Access'!$F$7:$GB$306,114,FALSE))</f>
        <v>0</v>
      </c>
      <c r="EE40" s="99">
        <f>IF(ISNA(VLOOKUP($A40,'[2]1516 Exp_Rev Access'!$F$7:$GB$306,115,FALSE)),"",VLOOKUP($A40,'[2]1516 Exp_Rev Access'!$F$7:$GB$306,115,FALSE))</f>
        <v>105775.74</v>
      </c>
      <c r="EF40" s="99">
        <f>IF(ISNA(VLOOKUP($A40,'[2]1516 Exp_Rev Access'!$F$7:$GB$306,116,FALSE)),"",VLOOKUP($A40,'[2]1516 Exp_Rev Access'!$F$7:$GB$306,116,FALSE))</f>
        <v>218960.17</v>
      </c>
      <c r="EG40" s="99">
        <f>IF(ISNA(VLOOKUP($A40,'[2]1516 Exp_Rev Access'!$F$7:$GB$306,117,FALSE)),"",VLOOKUP($A40,'[2]1516 Exp_Rev Access'!$F$7:$GB$306,117,FALSE))</f>
        <v>0</v>
      </c>
      <c r="EH40" s="99">
        <f>IF(ISNA(VLOOKUP($A40,'[2]1516 Exp_Rev Access'!$F$7:$GB$306,118,FALSE)),"",VLOOKUP($A40,'[2]1516 Exp_Rev Access'!$F$7:$GB$306,118,FALSE))</f>
        <v>0</v>
      </c>
      <c r="EI40" s="99">
        <f>IF(ISNA(VLOOKUP($A40,'[2]1516 Exp_Rev Access'!$F$7:$GB$306,119,FALSE)),"",VLOOKUP($A40,'[2]1516 Exp_Rev Access'!$F$7:$GB$306,119,FALSE))</f>
        <v>0</v>
      </c>
      <c r="EJ40" s="99">
        <f>IF(ISNA(VLOOKUP($A40,'[2]1516 Exp_Rev Access'!$F$7:$GB$306,120,FALSE)),"",VLOOKUP($A40,'[2]1516 Exp_Rev Access'!$F$7:$GB$306,120,FALSE))</f>
        <v>0</v>
      </c>
      <c r="EK40" s="99">
        <f>IF(ISNA(VLOOKUP($A40,'[2]1516 Exp_Rev Access'!$F$7:$GB$306,121,FALSE)),"",VLOOKUP($A40,'[2]1516 Exp_Rev Access'!$F$7:$GB$306,121,FALSE))</f>
        <v>0</v>
      </c>
      <c r="EL40" s="99">
        <f>IF(ISNA(VLOOKUP($A40,'[2]1516 Exp_Rev Access'!$F$7:$GB$306,122,FALSE)),"",VLOOKUP($A40,'[2]1516 Exp_Rev Access'!$F$7:$GB$306,122,FALSE))</f>
        <v>0</v>
      </c>
      <c r="EM40" s="99">
        <f>IF(ISNA(VLOOKUP($A40,'[2]1516 Exp_Rev Access'!$F$7:$GB$306,123,FALSE)),"",VLOOKUP($A40,'[2]1516 Exp_Rev Access'!$F$7:$GB$306,123,FALSE))</f>
        <v>459786.27</v>
      </c>
      <c r="EN40" s="99">
        <f>IF(ISNA(VLOOKUP($A40,'[2]1516 Exp_Rev Access'!$F$7:$GB$306,124,FALSE)),"",VLOOKUP($A40,'[2]1516 Exp_Rev Access'!$F$7:$GB$306,124,FALSE))</f>
        <v>0</v>
      </c>
      <c r="EO40" s="99">
        <f>IF(ISNA(VLOOKUP($A40,'[2]1516 Exp_Rev Access'!$F$7:$GB$306,125,FALSE)),"",VLOOKUP($A40,'[2]1516 Exp_Rev Access'!$F$7:$GB$306,125,FALSE))</f>
        <v>0</v>
      </c>
      <c r="EP40" s="99">
        <f>IF(ISNA(VLOOKUP($A40,'[2]1516 Exp_Rev Access'!$F$7:$GB$306,126,FALSE)),"",VLOOKUP($A40,'[2]1516 Exp_Rev Access'!$F$7:$GB$306,126,FALSE))</f>
        <v>0</v>
      </c>
      <c r="EQ40" s="99">
        <f>IF(ISNA(VLOOKUP($A40,'[2]1516 Exp_Rev Access'!$F$7:$GB$306,127,FALSE)),"",VLOOKUP($A40,'[2]1516 Exp_Rev Access'!$F$7:$GB$306,127,FALSE))</f>
        <v>0</v>
      </c>
      <c r="ER40" s="99">
        <f>IF(ISNA(VLOOKUP($A40,'[2]1516 Exp_Rev Access'!$F$7:$GB$306,128,FALSE)),"",VLOOKUP($A40,'[2]1516 Exp_Rev Access'!$F$7:$GB$306,128,FALSE))</f>
        <v>0</v>
      </c>
      <c r="ES40" s="99">
        <f>IF(ISNA(VLOOKUP($A40,'[2]1516 Exp_Rev Access'!$F$7:$GB$306,129,FALSE)),"",VLOOKUP($A40,'[2]1516 Exp_Rev Access'!$F$7:$GB$306,129,FALSE))</f>
        <v>0</v>
      </c>
      <c r="ET40" s="99">
        <f>IF(ISNA(VLOOKUP($A40,'[2]1516 Exp_Rev Access'!$F$7:$GB$306,130,FALSE)),"",VLOOKUP($A40,'[2]1516 Exp_Rev Access'!$F$7:$GB$306,130,FALSE))</f>
        <v>0</v>
      </c>
      <c r="EU40" s="99">
        <f>IF(ISNA(VLOOKUP($A40,'[2]1516 Exp_Rev Access'!$F$7:$GB$306,131,FALSE)),"",VLOOKUP($A40,'[2]1516 Exp_Rev Access'!$F$7:$GB$306,131,FALSE))</f>
        <v>86873.1</v>
      </c>
      <c r="EV40" s="99">
        <f>IF(ISNA(VLOOKUP($A40,'[2]1516 Exp_Rev Access'!$F$7:$GB$306,132,FALSE)),"",VLOOKUP($A40,'[2]1516 Exp_Rev Access'!$F$7:$GB$306,132,FALSE))</f>
        <v>0</v>
      </c>
      <c r="EW40" s="99">
        <f>IF(ISNA(VLOOKUP($A40,'[2]1516 Exp_Rev Access'!$F$7:$GB$306,133,FALSE)),"",VLOOKUP($A40,'[2]1516 Exp_Rev Access'!$F$7:$GB$306,133,FALSE))</f>
        <v>0</v>
      </c>
      <c r="EX40" s="99">
        <f>IF(ISNA(VLOOKUP($A40,'[2]1516 Exp_Rev Access'!$F$7:$GB$306,134,FALSE)),"",VLOOKUP($A40,'[2]1516 Exp_Rev Access'!$F$7:$GB$306,134,FALSE))</f>
        <v>0</v>
      </c>
      <c r="EY40" s="99">
        <f>IF(ISNA(VLOOKUP($A40,'[2]1516 Exp_Rev Access'!$F$7:$GB$306,135,FALSE)),"",VLOOKUP($A40,'[2]1516 Exp_Rev Access'!$F$7:$GB$306,135,FALSE))</f>
        <v>0</v>
      </c>
      <c r="EZ40" s="99">
        <f>IF(ISNA(VLOOKUP($A40,'[2]1516 Exp_Rev Access'!$F$7:$GB$306,136,FALSE)),"",VLOOKUP($A40,'[2]1516 Exp_Rev Access'!$F$7:$GB$306,136,FALSE))</f>
        <v>0</v>
      </c>
      <c r="FA40" s="99">
        <f>IF(ISNA(VLOOKUP($A40,'[2]1516 Exp_Rev Access'!$F$7:$GB$306,137,FALSE)),"",VLOOKUP($A40,'[2]1516 Exp_Rev Access'!$F$7:$GB$306,137,FALSE))</f>
        <v>0</v>
      </c>
      <c r="FB40" s="99">
        <f>IF(ISNA(VLOOKUP($A40,'[2]1516 Exp_Rev Access'!$F$7:$GB$306,138,FALSE)),"",VLOOKUP($A40,'[2]1516 Exp_Rev Access'!$F$7:$GB$306,138,FALSE))</f>
        <v>0</v>
      </c>
      <c r="FC40" s="99">
        <f>IF(ISNA(VLOOKUP($A40,'[2]1516 Exp_Rev Access'!$F$7:$GB$306,139,FALSE)),"",VLOOKUP($A40,'[2]1516 Exp_Rev Access'!$F$7:$GB$306,139,FALSE))</f>
        <v>0</v>
      </c>
      <c r="FD40" s="99">
        <f>IF(ISNA(VLOOKUP($A40,'[2]1516 Exp_Rev Access'!$F$7:$FS$306,140,FALSE)),"",VLOOKUP($A40,'[2]1516 Exp_Rev Access'!$F$7:$FS$306,140,FALSE))</f>
        <v>0</v>
      </c>
      <c r="FE40" s="99">
        <f>IF(ISNA(VLOOKUP($A40,'[2]1516 Exp_Rev Access'!$F$7:$FS$306,141,FALSE)),"",VLOOKUP($A40,'[2]1516 Exp_Rev Access'!$F$7:$FS$306,141,FALSE))</f>
        <v>0</v>
      </c>
      <c r="FF40" s="99">
        <f>IF(ISNA(VLOOKUP($A40,'[2]1516 Exp_Rev Access'!$F$7:$FS$306,142,FALSE)),"",VLOOKUP($A40,'[2]1516 Exp_Rev Access'!$F$7:$FS$306,142,FALSE))</f>
        <v>0</v>
      </c>
      <c r="FG40" s="99">
        <f>IF(ISNA(VLOOKUP($A40,'[2]1516 Exp_Rev Access'!$F$7:$FS$306,143,FALSE)),"",VLOOKUP($A40,'[2]1516 Exp_Rev Access'!$F$7:$FS$306,143,FALSE))</f>
        <v>0</v>
      </c>
      <c r="FH40" s="99">
        <f>IF(ISNA(VLOOKUP($A40,'[2]1516 Exp_Rev Access'!$F$7:$FS$306,144,FALSE)),"",VLOOKUP($A40,'[2]1516 Exp_Rev Access'!$F$7:$FS$306,144,FALSE))</f>
        <v>0</v>
      </c>
      <c r="FI40" s="99">
        <f>IF(ISNA(VLOOKUP($A40,'[2]1516 Exp_Rev Access'!$F$7:$FS$306,145,FALSE)),"",VLOOKUP($A40,'[2]1516 Exp_Rev Access'!$F$7:$FS$306,145,FALSE))</f>
        <v>0</v>
      </c>
      <c r="FJ40" s="99">
        <f>IF(ISNA(VLOOKUP($A40,'[2]1516 Exp_Rev Access'!$F$7:$FS$306,146,FALSE)),"",VLOOKUP($A40,'[2]1516 Exp_Rev Access'!$F$7:$FS$306,146,FALSE))</f>
        <v>0</v>
      </c>
      <c r="FK40" s="99">
        <f>IF(ISNA(VLOOKUP($A40,'[2]1516 Exp_Rev Access'!$F$7:$FS$306,147,FALSE)),"",VLOOKUP($A40,'[2]1516 Exp_Rev Access'!$F$7:$FS$306,147,FALSE))</f>
        <v>0</v>
      </c>
      <c r="FL40" s="99">
        <f>IF(ISNA(VLOOKUP($A40,'[2]1516 Exp_Rev Access'!$F$7:$FS$306,148,FALSE)),"",VLOOKUP($A40,'[2]1516 Exp_Rev Access'!$F$7:$FS$306,148,FALSE))</f>
        <v>0</v>
      </c>
      <c r="FM40" s="99">
        <f>IF(ISNA(VLOOKUP($A40,'[2]1516 Exp_Rev Access'!$F$7:$FS$306,149,FALSE)),"",VLOOKUP($A40,'[2]1516 Exp_Rev Access'!$F$7:$FS$306,149,FALSE))</f>
        <v>0</v>
      </c>
      <c r="FN40" s="99">
        <f>IF(ISNA(VLOOKUP($A40,'[2]1516 Exp_Rev Access'!$F$7:$FS$306,150,FALSE)),"",VLOOKUP($A40,'[2]1516 Exp_Rev Access'!$F$7:$FS$306,150,FALSE))</f>
        <v>0</v>
      </c>
      <c r="FO40" s="99">
        <f>IF(ISNA(VLOOKUP($A40,'[2]1516 Exp_Rev Access'!$F$7:$FS$306,151,FALSE)),"",VLOOKUP($A40,'[2]1516 Exp_Rev Access'!$F$7:$FS$306,151,FALSE))</f>
        <v>0</v>
      </c>
      <c r="FP40" s="99">
        <f>IF(ISNA(VLOOKUP($A40,'[2]1516 Exp_Rev Access'!$F$7:$FS$306,152,FALSE)),"",VLOOKUP($A40,'[2]1516 Exp_Rev Access'!$F$7:$FS$306,152,FALSE))</f>
        <v>0</v>
      </c>
      <c r="FQ40" s="99">
        <f>IF(ISNA(VLOOKUP($A40,'[2]1516 Exp_Rev Access'!$F$7:$FS$306,153,FALSE)),"",VLOOKUP($A40,'[2]1516 Exp_Rev Access'!$F$7:$FS$306,153,FALSE))</f>
        <v>270624.83</v>
      </c>
      <c r="FR40" s="101">
        <f t="shared" si="64"/>
        <v>9219838.6999999993</v>
      </c>
      <c r="FS40" s="72">
        <f t="shared" si="65"/>
        <v>6.6676890201447958E-2</v>
      </c>
      <c r="FT40" s="94">
        <f t="shared" si="66"/>
        <v>832.98974465074809</v>
      </c>
      <c r="FU40" s="99">
        <f>IF(ISNA(VLOOKUP($A40,'[2]1516 Exp_Rev Access'!$F$7:$GB$306,154,FALSE)),"",VLOOKUP($A40,'[2]1516 Exp_Rev Access'!$F$7:$GB$306,154,FALSE))</f>
        <v>0</v>
      </c>
      <c r="FV40" s="99">
        <f>IF(ISNA(VLOOKUP($A40,'[2]1516 Exp_Rev Access'!$F$7:$GB$306,155,FALSE)),"",VLOOKUP($A40,'[2]1516 Exp_Rev Access'!$F$7:$GB$306,155,FALSE))</f>
        <v>0</v>
      </c>
      <c r="FW40" s="99">
        <f>IF(ISNA(VLOOKUP($A40,'[2]1516 Exp_Rev Access'!$F$7:$GB$306,156,FALSE)),"",VLOOKUP($A40,'[2]1516 Exp_Rev Access'!$F$7:$GB$306,156,FALSE))</f>
        <v>0</v>
      </c>
      <c r="FX40" s="99">
        <f>IF(ISNA(VLOOKUP($A40,'[2]1516 Exp_Rev Access'!$F$7:$GB$306,157,FALSE)),"",VLOOKUP($A40,'[2]1516 Exp_Rev Access'!$F$7:$GB$306,157,FALSE))</f>
        <v>0</v>
      </c>
      <c r="FY40" s="99">
        <f>IF(ISNA(VLOOKUP($A40,'[2]1516 Exp_Rev Access'!$F$7:$GB$306,158,FALSE)),"",VLOOKUP($A40,'[2]1516 Exp_Rev Access'!$F$7:$GB$306,158,FALSE))</f>
        <v>0</v>
      </c>
      <c r="FZ40" s="99">
        <f>IF(ISNA(VLOOKUP($A40,'[2]1516 Exp_Rev Access'!$F$7:$GB$306,159,FALSE)),"",VLOOKUP($A40,'[2]1516 Exp_Rev Access'!$F$7:$GB$306,159,FALSE))</f>
        <v>0</v>
      </c>
      <c r="GA40" s="99">
        <f>IF(ISNA(VLOOKUP($A40,'[2]1516 Exp_Rev Access'!$F$7:$GB$306,160,FALSE)),"",VLOOKUP($A40,'[2]1516 Exp_Rev Access'!$F$7:$GB$306,160,FALSE))</f>
        <v>0</v>
      </c>
      <c r="GB40" s="99">
        <f>IF(ISNA(VLOOKUP($A40,'[2]1516 Exp_Rev Access'!$F$7:$GB$306,161,FALSE)),"",VLOOKUP($A40,'[2]1516 Exp_Rev Access'!$F$7:$GB$306,161,FALSE))</f>
        <v>0</v>
      </c>
      <c r="GC40" s="99">
        <f>IF(ISNA(VLOOKUP($A40,'[2]1516 Exp_Rev Access'!$F$7:$GB$306,162,FALSE)),"",VLOOKUP($A40,'[2]1516 Exp_Rev Access'!$F$7:$GB$306,162,FALSE))</f>
        <v>0</v>
      </c>
      <c r="GD40" s="99">
        <f>IF(ISNA(VLOOKUP($A40,'[2]1516 Exp_Rev Access'!$F$7:$GB$306,163,FALSE)),"",VLOOKUP($A40,'[2]1516 Exp_Rev Access'!$F$7:$GB$306,163,FALSE))</f>
        <v>0</v>
      </c>
      <c r="GE40" s="99">
        <f>IF(ISNA(VLOOKUP($A40,'[2]1516 Exp_Rev Access'!$F$7:$GB$306,164,FALSE)),"",VLOOKUP($A40,'[2]1516 Exp_Rev Access'!$F$7:$GB$306,164,FALSE))</f>
        <v>2460903.14</v>
      </c>
      <c r="GF40" s="99">
        <f>IF(ISNA(VLOOKUP($A40,'[2]1516 Exp_Rev Access'!$F$7:$GB$306,165,FALSE)),"",VLOOKUP($A40,'[2]1516 Exp_Rev Access'!$F$7:$GB$306,165,FALSE))</f>
        <v>0</v>
      </c>
      <c r="GG40" s="99">
        <f>IF(ISNA(VLOOKUP($A40,'[2]1516 Exp_Rev Access'!$F$7:$GB$306,166,FALSE)),"",VLOOKUP($A40,'[2]1516 Exp_Rev Access'!$F$7:$GB$306,166,FALSE))</f>
        <v>0</v>
      </c>
      <c r="GH40" s="99">
        <f>IF(ISNA(VLOOKUP($A40,'[2]1516 Exp_Rev Access'!$F$7:$GB$306,167,FALSE)),"",VLOOKUP($A40,'[2]1516 Exp_Rev Access'!$F$7:$GB$306,167,FALSE))</f>
        <v>0</v>
      </c>
      <c r="GI40" s="99">
        <f>IF(ISNA(VLOOKUP($A40,'[2]1516 Exp_Rev Access'!$F$7:$GB$306,168,FALSE)),"",VLOOKUP($A40,'[2]1516 Exp_Rev Access'!$F$7:$GB$306,168,FALSE))</f>
        <v>0</v>
      </c>
      <c r="GJ40" s="99">
        <f>IF(ISNA(VLOOKUP($A40,'[2]1516 Exp_Rev Access'!$F$7:$GB$306,169,FALSE)),"",VLOOKUP($A40,'[2]1516 Exp_Rev Access'!$F$7:$GB$306,169,FALSE))</f>
        <v>24479.83</v>
      </c>
      <c r="GK40" s="99">
        <f>IF(ISNA(VLOOKUP($A40,'[2]1516 Exp_Rev Access'!$F$7:$GB$306,170,FALSE)),"",VLOOKUP($A40,'[2]1516 Exp_Rev Access'!$F$7:$GB$306,170,FALSE))</f>
        <v>0</v>
      </c>
      <c r="GL40" s="99">
        <f>IF(ISNA(VLOOKUP($A40,'[2]1516 Exp_Rev Access'!$F$7:$GB$306,171,FALSE)),"",VLOOKUP($A40,'[2]1516 Exp_Rev Access'!$F$7:$GB$306,171,FALSE))</f>
        <v>0</v>
      </c>
      <c r="GM40" s="99">
        <f>IF(ISNA(VLOOKUP($A40,'[2]1516 Exp_Rev Access'!$F$7:$GB$306,172,FALSE)),"",VLOOKUP($A40,'[2]1516 Exp_Rev Access'!$F$7:$GB$306,172,FALSE))</f>
        <v>0</v>
      </c>
      <c r="GN40" s="99">
        <f>IF(ISNA(VLOOKUP($A40,'[2]1516 Exp_Rev Access'!$F$7:$GB$306,173,FALSE)),"",VLOOKUP($A40,'[2]1516 Exp_Rev Access'!$F$7:$GB$306,173,FALSE))</f>
        <v>0</v>
      </c>
      <c r="GO40" s="99">
        <f>IF(ISNA(VLOOKUP($A40,'[2]1516 Exp_Rev Access'!$F$7:$GB$306,174,FALSE)),"",VLOOKUP($A40,'[2]1516 Exp_Rev Access'!$F$7:$GB$306,174,FALSE))</f>
        <v>0</v>
      </c>
      <c r="GP40" s="99">
        <f>IF(ISNA(VLOOKUP($A40,'[2]1516 Exp_Rev Access'!$F$7:$GB$306,175,FALSE)),"",VLOOKUP($A40,'[2]1516 Exp_Rev Access'!$F$7:$GB$306,175,FALSE))</f>
        <v>0</v>
      </c>
      <c r="GQ40" s="99">
        <f>IF(ISNA(VLOOKUP($A40,'[2]1516 Exp_Rev Access'!$F$7:$GB$306,176,FALSE)),"",VLOOKUP($A40,'[2]1516 Exp_Rev Access'!$F$7:$GB$306,176,FALSE))</f>
        <v>0</v>
      </c>
      <c r="GR40" s="99">
        <f>IF(ISNA(VLOOKUP($A40,'[2]1516 Exp_Rev Access'!$F$7:$GB$306,177,FALSE)),"",VLOOKUP($A40,'[2]1516 Exp_Rev Access'!$F$7:$GB$306,177,FALSE))</f>
        <v>0</v>
      </c>
      <c r="GS40" s="99">
        <f>IF(ISNA(VLOOKUP($A40,'[2]1516 Exp_Rev Access'!$F$7:$GB$306,178,FALSE)),"",VLOOKUP($A40,'[2]1516 Exp_Rev Access'!$F$7:$GB$306,178,FALSE))</f>
        <v>0</v>
      </c>
      <c r="GT40" s="101">
        <f t="shared" si="67"/>
        <v>2485382.9700000002</v>
      </c>
      <c r="GU40" s="72">
        <f t="shared" si="68"/>
        <v>1.7974024578026365E-2</v>
      </c>
      <c r="GV40" s="84">
        <f t="shared" si="69"/>
        <v>224.54823700328055</v>
      </c>
    </row>
    <row r="41" spans="1:206" customFormat="1" ht="12" customHeight="1" x14ac:dyDescent="0.2">
      <c r="A41" s="96" t="s">
        <v>232</v>
      </c>
      <c r="B41" s="69" t="s">
        <v>233</v>
      </c>
      <c r="C41" s="80">
        <f>IF(ISNA(VLOOKUP($A41,'[2]1516 enrollment_Rev_Exp by size'!$A$6:$G$320,3,FALSE)),"",VLOOKUP($A41,'[2]1516 enrollment_Rev_Exp by size'!$A$6:$G$320,3,FALSE))</f>
        <v>11062.08</v>
      </c>
      <c r="D41" s="97">
        <v>131923670.51000001</v>
      </c>
      <c r="E41" s="80">
        <f t="shared" si="47"/>
        <v>131923670.50999999</v>
      </c>
      <c r="F41" s="80">
        <f t="shared" si="48"/>
        <v>0</v>
      </c>
      <c r="G41" s="98">
        <f>IF(ISNA(VLOOKUP($A41,'[2]1516 Exp_Rev Access'!$F$7:$FS$306,2,FALSE)),"",VLOOKUP($A41,'[2]1516 Exp_Rev Access'!$F$7:$FS$306,2,FALSE))</f>
        <v>31433955.370000001</v>
      </c>
      <c r="H41" s="98">
        <f>IF(ISNA(VLOOKUP($A41,'[2]1516 Exp_Rev Access'!$F$7:$FS$306,3,FALSE)),"",VLOOKUP($A41,'[2]1516 Exp_Rev Access'!$F$7:$FS$306,3,FALSE))</f>
        <v>386.33</v>
      </c>
      <c r="I41" s="98">
        <f>IF(ISNA(VLOOKUP($A41,'[2]1516 Exp_Rev Access'!$F$7:$FS$306,4,FALSE)),"",VLOOKUP($A41,'[2]1516 Exp_Rev Access'!$F$7:$FS$306,4,FALSE))</f>
        <v>0</v>
      </c>
      <c r="J41" s="98">
        <f>IF(ISNA(VLOOKUP($A41,'[2]1516 Exp_Rev Access'!$F$7:$FS$306,5,FALSE)),"",VLOOKUP($A41,'[2]1516 Exp_Rev Access'!$F$7:$FS$306,5,FALSE))</f>
        <v>7803.4</v>
      </c>
      <c r="K41" s="98">
        <f>IF(ISNA(VLOOKUP($A41,'[2]1516 Exp_Rev Access'!$F$7:$FS$306,6,FALSE)),"",VLOOKUP($A41,'[2]1516 Exp_Rev Access'!$F$7:$FS$306,6,FALSE))</f>
        <v>0</v>
      </c>
      <c r="L41" s="98">
        <f>IF(ISNA(VLOOKUP($A41,'[2]1516 Exp_Rev Access'!$F$7:$FS$306,7,FALSE)),"",VLOOKUP($A41,'[2]1516 Exp_Rev Access'!$F$7:$FS$306,7,FALSE))</f>
        <v>0</v>
      </c>
      <c r="M41" s="90">
        <f t="shared" si="49"/>
        <v>31442145.099999998</v>
      </c>
      <c r="N41" s="72">
        <f t="shared" si="50"/>
        <v>0.23833588755110205</v>
      </c>
      <c r="O41" s="73">
        <f t="shared" si="51"/>
        <v>2842.33571805664</v>
      </c>
      <c r="P41" s="99">
        <f>IF(ISNA(VLOOKUP($A41,'[2]1516 Exp_Rev Access'!$F$7:$FS$306,8,FALSE)),"",VLOOKUP($A41,'[2]1516 Exp_Rev Access'!$F$7:$FS$306,8,FALSE))</f>
        <v>370339.69</v>
      </c>
      <c r="Q41" s="99">
        <f>IF(ISNA(VLOOKUP($A41,'[2]1516 Exp_Rev Access'!$F$7:$FS$306,9,FALSE)),"",VLOOKUP($A41,'[2]1516 Exp_Rev Access'!$F$7:$FS$306,9,FALSE))</f>
        <v>0</v>
      </c>
      <c r="R41" s="99">
        <f>IF(ISNA(VLOOKUP($A41,'[2]1516 Exp_Rev Access'!$F$7:$FS$306,10,FALSE)),"",VLOOKUP($A41,'[2]1516 Exp_Rev Access'!$F$7:$FS$306,10,FALSE))</f>
        <v>0</v>
      </c>
      <c r="S41" s="99">
        <f>IF(ISNA(VLOOKUP($A41,'[2]1516 Exp_Rev Access'!$F$7:$FS$306,11,FALSE)),"",VLOOKUP($A41,'[2]1516 Exp_Rev Access'!$F$7:$FS$306,11,FALSE))</f>
        <v>0</v>
      </c>
      <c r="T41" s="99">
        <f>IF(ISNA(VLOOKUP($A41,'[2]1516 Exp_Rev Access'!$F$7:$FS$306,12,FALSE)),"",VLOOKUP($A41,'[2]1516 Exp_Rev Access'!$F$7:$FS$306,12,FALSE))</f>
        <v>0</v>
      </c>
      <c r="U41" s="99">
        <f>IF(ISNA(VLOOKUP($A41,'[2]1516 Exp_Rev Access'!$F$7:$FS$306,13,FALSE)),"",VLOOKUP($A41,'[2]1516 Exp_Rev Access'!$F$7:$FS$306,13,FALSE))</f>
        <v>0</v>
      </c>
      <c r="V41" s="99">
        <f>IF(ISNA(VLOOKUP($A41,'[2]1516 Exp_Rev Access'!$F$7:$FS$306,14,FALSE)),"",VLOOKUP($A41,'[2]1516 Exp_Rev Access'!$F$7:$FS$306,14,FALSE))</f>
        <v>0</v>
      </c>
      <c r="W41" s="99">
        <f>IF(ISNA(VLOOKUP($A41,'[2]1516 Exp_Rev Access'!$F$7:$FS$306,15,FALSE)),"",VLOOKUP($A41,'[2]1516 Exp_Rev Access'!$F$7:$FS$306,15,FALSE))</f>
        <v>23945</v>
      </c>
      <c r="X41" s="99">
        <f>IF(ISNA(VLOOKUP($A41,'[2]1516 Exp_Rev Access'!$F$7:$FS$306,16,FALSE)),"",VLOOKUP($A41,'[2]1516 Exp_Rev Access'!$F$7:$FS$306,16,FALSE))</f>
        <v>55652.63</v>
      </c>
      <c r="Y41" s="99">
        <f>IF(ISNA(VLOOKUP($A41,'[2]1516 Exp_Rev Access'!$F$7:$FS$306,17,FALSE)),"",VLOOKUP($A41,'[2]1516 Exp_Rev Access'!$F$7:$FS$306,17,FALSE))</f>
        <v>600</v>
      </c>
      <c r="Z41" s="99">
        <f>IF(ISNA(VLOOKUP($A41,'[2]1516 Exp_Rev Access'!$F$7:$FS$306,18,FALSE)),"",VLOOKUP($A41,'[2]1516 Exp_Rev Access'!$F$7:$FS$306,18,FALSE))</f>
        <v>0</v>
      </c>
      <c r="AA41" s="99">
        <f>IF(ISNA(VLOOKUP($A41,'[2]1516 Exp_Rev Access'!$F$7:$FS$306,19,FALSE)),"",VLOOKUP($A41,'[2]1516 Exp_Rev Access'!$F$7:$FS$306,19,FALSE))</f>
        <v>0</v>
      </c>
      <c r="AB41" s="99">
        <f>IF(ISNA(VLOOKUP($A41,'[2]1516 Exp_Rev Access'!$F$7:$FS$306,20,FALSE)),"",VLOOKUP($A41,'[2]1516 Exp_Rev Access'!$F$7:$FS$306,20,FALSE))</f>
        <v>19010.7</v>
      </c>
      <c r="AC41" s="99">
        <f>IF(ISNA(VLOOKUP($A41,'[2]1516 Exp_Rev Access'!$F$7:$FS$306,21,FALSE)),"",VLOOKUP($A41,'[2]1516 Exp_Rev Access'!$F$7:$FS$306,21,FALSE))</f>
        <v>959701.84</v>
      </c>
      <c r="AD41" s="99">
        <f>IF(ISNA(VLOOKUP($A41,'[2]1516 Exp_Rev Access'!$F$7:$FS$306,22,FALSE)),"",VLOOKUP($A41,'[2]1516 Exp_Rev Access'!$F$7:$FS$306,22,FALSE))</f>
        <v>73171.509999999995</v>
      </c>
      <c r="AE41" s="99">
        <f>IF(ISNA(VLOOKUP($A41,'[2]1516 Exp_Rev Access'!$F$7:$FS$306,23,FALSE)),"",VLOOKUP($A41,'[2]1516 Exp_Rev Access'!$F$7:$FS$306,23,FALSE))</f>
        <v>0</v>
      </c>
      <c r="AF41" s="99">
        <f>IF(ISNA(VLOOKUP($A41,'[2]1516 Exp_Rev Access'!$F$7:$FS$306,24,FALSE)),"",VLOOKUP($A41,'[2]1516 Exp_Rev Access'!$F$7:$FS$306,24,FALSE))</f>
        <v>280012.23</v>
      </c>
      <c r="AG41" s="99">
        <f>IF(ISNA(VLOOKUP($A41,'[2]1516 Exp_Rev Access'!$F$7:$FS$306,25,FALSE)),"",VLOOKUP($A41,'[2]1516 Exp_Rev Access'!$F$7:$FS$306,25,FALSE))</f>
        <v>9934.65</v>
      </c>
      <c r="AH41" s="98">
        <f>IF(ISNA(VLOOKUP($A41,'[2]1516 Exp_Rev Access'!$F$7:$FS$306,26,FALSE)),"",VLOOKUP($A41,'[2]1516 Exp_Rev Access'!$F$7:$FS$306,26,FALSE))</f>
        <v>122365.16</v>
      </c>
      <c r="AI41" s="98">
        <f>IF(ISNA(VLOOKUP($A41,'[2]1516 Exp_Rev Access'!$F$7:$FS$306,27,FALSE)),"",VLOOKUP($A41,'[2]1516 Exp_Rev Access'!$F$7:$FS$306,27,FALSE))</f>
        <v>3007.93</v>
      </c>
      <c r="AJ41" s="98">
        <f>IF(ISNA(VLOOKUP($A41,'[2]1516 Exp_Rev Access'!$F$7:$FS$306,28,FALSE)),"",VLOOKUP($A41,'[2]1516 Exp_Rev Access'!$F$7:$FS$306,28,FALSE))</f>
        <v>3327123.34</v>
      </c>
      <c r="AK41" s="98">
        <f>IF(ISNA(VLOOKUP($A41,'[2]1516 Exp_Rev Access'!$F$7:$FS$306,29,FALSE)),"",VLOOKUP($A41,'[2]1516 Exp_Rev Access'!$F$7:$FS$306,29,FALSE))</f>
        <v>110301.96</v>
      </c>
      <c r="AL41" s="100">
        <f t="shared" si="52"/>
        <v>5355166.6399999997</v>
      </c>
      <c r="AM41" s="72">
        <f t="shared" si="53"/>
        <v>4.0592917247508437E-2</v>
      </c>
      <c r="AN41" s="94">
        <f t="shared" si="54"/>
        <v>484.10123954988569</v>
      </c>
      <c r="AO41" s="99">
        <f>IF(ISNA(VLOOKUP($A41,'[2]1516 Exp_Rev Access'!$F$7:$GB$306,30,FALSE)),"",VLOOKUP($A41,'[2]1516 Exp_Rev Access'!$F$7:$FS$306,30,FALSE))</f>
        <v>66443207.25</v>
      </c>
      <c r="AP41" s="99">
        <f>IF(ISNA(VLOOKUP($A41,'[2]1516 Exp_Rev Access'!$F$7:$GB$306,31,FALSE)),"",VLOOKUP($A41,'[2]1516 Exp_Rev Access'!$F$7:$FS$306,31,FALSE))</f>
        <v>2035014.82</v>
      </c>
      <c r="AQ41" s="99">
        <f>IF(ISNA(VLOOKUP($A41,'[2]1516 Exp_Rev Access'!$F$7:$GB$306,32,FALSE)),"",VLOOKUP($A41,'[2]1516 Exp_Rev Access'!$F$7:$FS$306,32,FALSE))</f>
        <v>0</v>
      </c>
      <c r="AR41" s="99">
        <f>IF(ISNA(VLOOKUP($A41,'[2]1516 Exp_Rev Access'!$F$7:$GB$306,33,FALSE)),"",VLOOKUP($A41,'[2]1516 Exp_Rev Access'!$F$7:$FS$306,33,FALSE))</f>
        <v>6027.36</v>
      </c>
      <c r="AS41" s="99">
        <f>IF(ISNA(VLOOKUP($A41,'[2]1516 Exp_Rev Access'!$F$7:$GB$306,34,FALSE)),"",VLOOKUP($A41,'[2]1516 Exp_Rev Access'!$F$7:$FS$306,34,FALSE))</f>
        <v>0</v>
      </c>
      <c r="AT41" s="101">
        <f t="shared" si="55"/>
        <v>68484249.429999992</v>
      </c>
      <c r="AU41" s="72">
        <f t="shared" si="56"/>
        <v>0.51912025465368461</v>
      </c>
      <c r="AV41" s="94">
        <f t="shared" si="57"/>
        <v>6190.9016595432313</v>
      </c>
      <c r="AW41" s="99">
        <f>IF(ISNA(VLOOKUP($A41,'[2]1516 Exp_Rev Access'!$F$7:$GB$306,35,FALSE)),"",VLOOKUP($A41,'[2]1516 Exp_Rev Access'!$F$7:$GB$306,35,FALSE))</f>
        <v>0</v>
      </c>
      <c r="AX41" s="99">
        <f>IF(ISNA(VLOOKUP($A41,'[2]1516 Exp_Rev Access'!$F$7:$GB$306,36,FALSE)),"",VLOOKUP($A41,'[2]1516 Exp_Rev Access'!$F$7:$GB$306,36,FALSE))</f>
        <v>9160782.1699999999</v>
      </c>
      <c r="AY41" s="99">
        <f>IF(ISNA(VLOOKUP($A41,'[2]1516 Exp_Rev Access'!$F$7:$GB$306,37,FALSE)),"",VLOOKUP($A41,'[2]1516 Exp_Rev Access'!$F$7:$GB$306,37,FALSE))</f>
        <v>644279.38</v>
      </c>
      <c r="AZ41" s="99">
        <f>IF(ISNA(VLOOKUP($A41,'[2]1516 Exp_Rev Access'!$F$7:$GB$306,38,FALSE)),"",VLOOKUP($A41,'[2]1516 Exp_Rev Access'!$F$7:$GB$306,38,FALSE))</f>
        <v>0</v>
      </c>
      <c r="BA41" s="99">
        <f>IF(ISNA(VLOOKUP($A41,'[2]1516 Exp_Rev Access'!$F$7:$GB$306,39,FALSE)),"",VLOOKUP($A41,'[2]1516 Exp_Rev Access'!$F$7:$GB$306,39,FALSE))</f>
        <v>0</v>
      </c>
      <c r="BB41" s="99">
        <f>IF(ISNA(VLOOKUP($A41,'[2]1516 Exp_Rev Access'!$F$7:$GB$306,40,FALSE)),"",VLOOKUP($A41,'[2]1516 Exp_Rev Access'!$F$7:$GB$306,40,FALSE))</f>
        <v>1979263.58</v>
      </c>
      <c r="BC41" s="99">
        <f>IF(ISNA(VLOOKUP($A41,'[2]1516 Exp_Rev Access'!$F$7:$GB$306,41,FALSE)),"",VLOOKUP($A41,'[2]1516 Exp_Rev Access'!$F$7:$GB$306,41,FALSE))</f>
        <v>0</v>
      </c>
      <c r="BD41" s="99">
        <f>IF(ISNA(VLOOKUP($A41,'[2]1516 Exp_Rev Access'!$F$7:$GB$306,42,FALSE)),"",VLOOKUP($A41,'[2]1516 Exp_Rev Access'!$F$7:$GB$306,42,FALSE))</f>
        <v>1054165.3700000001</v>
      </c>
      <c r="BE41" s="99">
        <f>IF(ISNA(VLOOKUP($A41,'[2]1516 Exp_Rev Access'!$F$7:$GB$306,43,FALSE)),"",VLOOKUP($A41,'[2]1516 Exp_Rev Access'!$F$7:$GB$306,43,FALSE))</f>
        <v>0</v>
      </c>
      <c r="BF41" s="99">
        <f>IF(ISNA(VLOOKUP($A41,'[2]1516 Exp_Rev Access'!$F$7:$GB$306,44,FALSE)),"",VLOOKUP($A41,'[2]1516 Exp_Rev Access'!$F$7:$GB$306,44,FALSE))</f>
        <v>779936.97</v>
      </c>
      <c r="BG41" s="99">
        <f>IF(ISNA(VLOOKUP($A41,'[2]1516 Exp_Rev Access'!$F$7:$GB$306,45,FALSE)),"",VLOOKUP($A41,'[2]1516 Exp_Rev Access'!$F$7:$GB$306,45,FALSE))</f>
        <v>110482.69</v>
      </c>
      <c r="BH41" s="99">
        <f>IF(ISNA(VLOOKUP($A41,'[2]1516 Exp_Rev Access'!$F$7:$GB$306,46,FALSE)),"",VLOOKUP($A41,'[2]1516 Exp_Rev Access'!$F$7:$GB$306,46,FALSE))</f>
        <v>0</v>
      </c>
      <c r="BI41" s="99">
        <f>IF(ISNA(VLOOKUP($A41,'[2]1516 Exp_Rev Access'!$F$7:$GB$306,47,FALSE)),"",VLOOKUP($A41,'[2]1516 Exp_Rev Access'!$F$7:$GB$306,47,FALSE))</f>
        <v>79835.759999999995</v>
      </c>
      <c r="BJ41" s="99">
        <f>IF(ISNA(VLOOKUP($A41,'[2]1516 Exp_Rev Access'!$F$7:$GB$306,48,FALSE)),"",VLOOKUP($A41,'[2]1516 Exp_Rev Access'!$F$7:$GB$306,48,FALSE))</f>
        <v>3416078.25</v>
      </c>
      <c r="BK41" s="99">
        <f>IF(ISNA(VLOOKUP($A41,'[2]1516 Exp_Rev Access'!$F$7:$GB$306,49,FALSE)),"",VLOOKUP($A41,'[2]1516 Exp_Rev Access'!$F$7:$GB$306,49,FALSE))</f>
        <v>80373.22</v>
      </c>
      <c r="BL41" s="99">
        <f>IF(ISNA(VLOOKUP($A41,'[2]1516 Exp_Rev Access'!$F$7:$GB$306,50,FALSE)),"",VLOOKUP($A41,'[2]1516 Exp_Rev Access'!$F$7:$GB$306,50,FALSE))</f>
        <v>0</v>
      </c>
      <c r="BM41" s="99">
        <f>IF(ISNA(VLOOKUP($A41,'[2]1516 Exp_Rev Access'!$F$7:$GB$306,51,FALSE)),"",VLOOKUP($A41,'[2]1516 Exp_Rev Access'!$F$7:$GB$306,51,FALSE))</f>
        <v>0</v>
      </c>
      <c r="BN41" s="99">
        <f>IF(ISNA(VLOOKUP($A41,'[2]1516 Exp_Rev Access'!$F$7:$GB$306,52,FALSE)),"",VLOOKUP($A41,'[2]1516 Exp_Rev Access'!$F$7:$GB$306,52,FALSE))</f>
        <v>0</v>
      </c>
      <c r="BO41" s="99">
        <f>IF(ISNA(VLOOKUP($A41,'[2]1516 Exp_Rev Access'!$F$7:$GB$306,53,FALSE)),"",VLOOKUP($A41,'[2]1516 Exp_Rev Access'!$F$7:$GB$306,53,FALSE))</f>
        <v>0</v>
      </c>
      <c r="BP41" s="99">
        <f>IF(ISNA(VLOOKUP($A41,'[2]1516 Exp_Rev Access'!$F$7:$GB$306,54,FALSE)),"",VLOOKUP($A41,'[2]1516 Exp_Rev Access'!$F$7:$GB$306,54,FALSE))</f>
        <v>0</v>
      </c>
      <c r="BQ41" s="99">
        <f>IF(ISNA(VLOOKUP($A41,'[2]1516 Exp_Rev Access'!$F$7:$GB$306,55,FALSE)),"",VLOOKUP($A41,'[2]1516 Exp_Rev Access'!$F$7:$GB$306,55,FALSE))</f>
        <v>0</v>
      </c>
      <c r="BR41" s="99">
        <f>IF(ISNA(VLOOKUP($A41,'[2]1516 Exp_Rev Access'!$F$7:$GB$306,56,FALSE)),"",VLOOKUP($A41,'[2]1516 Exp_Rev Access'!$F$7:$GB$306,56,FALSE))</f>
        <v>0</v>
      </c>
      <c r="BS41" s="99">
        <f>IF(ISNA(VLOOKUP($A41,'[2]1516 Exp_Rev Access'!$F$7:$GB$306,57,FALSE)),"",VLOOKUP($A41,'[2]1516 Exp_Rev Access'!$F$7:$GB$306,57,FALSE))</f>
        <v>0</v>
      </c>
      <c r="BT41" s="99">
        <f>IF(ISNA(VLOOKUP($A41,'[2]1516 Exp_Rev Access'!$F$7:$GB$306,58,FALSE)),"",VLOOKUP($A41,'[2]1516 Exp_Rev Access'!$F$7:$GB$306,58,FALSE))</f>
        <v>0</v>
      </c>
      <c r="BU41" s="102">
        <f t="shared" si="58"/>
        <v>17305197.390000001</v>
      </c>
      <c r="BV41" s="72">
        <f t="shared" si="59"/>
        <v>0.13117583313972636</v>
      </c>
      <c r="BW41" s="94">
        <f t="shared" si="60"/>
        <v>1564.3710215438689</v>
      </c>
      <c r="BX41" s="99">
        <f>IF(ISNA(VLOOKUP($A41,'[2]1516 Exp_Rev Access'!$F$7:$GB$306,59,FALSE)),"",VLOOKUP($A41,'[2]1516 Exp_Rev Access'!$F$7:$GB$306,59,FALSE))</f>
        <v>0</v>
      </c>
      <c r="BY41" s="99">
        <f>IF(ISNA(VLOOKUP($A41,'[2]1516 Exp_Rev Access'!$F$7:$GB$306,60,FALSE)),"",VLOOKUP($A41,'[2]1516 Exp_Rev Access'!$F$7:$GB$306,60,FALSE))</f>
        <v>0</v>
      </c>
      <c r="BZ41" s="99">
        <f>IF(ISNA(VLOOKUP($A41,'[2]1516 Exp_Rev Access'!$F$7:$GB$306,61,FALSE)),"",VLOOKUP($A41,'[2]1516 Exp_Rev Access'!$F$7:$GB$306,61,FALSE))</f>
        <v>0</v>
      </c>
      <c r="CA41" s="99">
        <f>IF(ISNA(VLOOKUP($A41,'[2]1516 Exp_Rev Access'!$F$7:$GB$306,62,FALSE)),"",VLOOKUP($A41,'[2]1516 Exp_Rev Access'!$F$7:$GB$306,62,FALSE))</f>
        <v>0</v>
      </c>
      <c r="CB41" s="99">
        <f>IF(ISNA(VLOOKUP($A41,'[2]1516 Exp_Rev Access'!$F$7:$GB$306,63,FALSE)),"",VLOOKUP($A41,'[2]1516 Exp_Rev Access'!$F$7:$GB$306,63,FALSE))</f>
        <v>180730.65</v>
      </c>
      <c r="CC41" s="99">
        <f>IF(ISNA(VLOOKUP($A41,'[2]1516 Exp_Rev Access'!$F$7:$GB$306,64,FALSE)),"",VLOOKUP($A41,'[2]1516 Exp_Rev Access'!$F$7:$GB$306,64,FALSE))</f>
        <v>0</v>
      </c>
      <c r="CD41" s="101">
        <f t="shared" si="61"/>
        <v>180730.65</v>
      </c>
      <c r="CE41" s="72">
        <f t="shared" si="70"/>
        <v>1.3699637775489301E-3</v>
      </c>
      <c r="CF41" s="103">
        <f t="shared" si="71"/>
        <v>16.337854182938472</v>
      </c>
      <c r="CG41" s="99">
        <f>IF(ISNA(VLOOKUP($A41,'[2]1516 Exp_Rev Access'!$F$7:$GB$306,65,FALSE)),"",VLOOKUP($A41,'[2]1516 Exp_Rev Access'!$F$7:$GB$306,65,FALSE))</f>
        <v>29493.119999999999</v>
      </c>
      <c r="CH41" s="99">
        <f>IF(ISNA(VLOOKUP($A41,'[2]1516 Exp_Rev Access'!$F$7:$GB$306,66,FALSE)),"",VLOOKUP($A41,'[2]1516 Exp_Rev Access'!$F$7:$GB$306,66,FALSE))</f>
        <v>0</v>
      </c>
      <c r="CI41" s="99">
        <f>IF(ISNA(VLOOKUP($A41,'[2]1516 Exp_Rev Access'!$F$7:$GB$306,67,FALSE)),"",VLOOKUP($A41,'[2]1516 Exp_Rev Access'!$F$7:$GB$306,67,FALSE))</f>
        <v>0</v>
      </c>
      <c r="CJ41" s="99">
        <f>IF(ISNA(VLOOKUP($A41,'[2]1516 Exp_Rev Access'!$F$7:$GB$306,68,FALSE)),"",VLOOKUP($A41,'[2]1516 Exp_Rev Access'!$F$7:$GB$306,68,FALSE))</f>
        <v>0</v>
      </c>
      <c r="CK41" s="99">
        <f>IF(ISNA(VLOOKUP($A41,'[2]1516 Exp_Rev Access'!$F$7:$GB$306,69,FALSE)),"",VLOOKUP($A41,'[2]1516 Exp_Rev Access'!$F$7:$GB$306,69,FALSE))</f>
        <v>0</v>
      </c>
      <c r="CL41" s="99">
        <f>IF(ISNA(VLOOKUP($A41,'[2]1516 Exp_Rev Access'!$F$7:$GB$306,70,FALSE)),"",VLOOKUP($A41,'[2]1516 Exp_Rev Access'!$F$7:$GB$306,70,FALSE))</f>
        <v>0</v>
      </c>
      <c r="CM41" s="99">
        <f>IF(ISNA(VLOOKUP($A41,'[2]1516 Exp_Rev Access'!$F$7:$GB$306,71,FALSE)),"",VLOOKUP($A41,'[2]1516 Exp_Rev Access'!$F$7:$GB$306,71,FALSE))</f>
        <v>0</v>
      </c>
      <c r="CN41" s="99">
        <f>IF(ISNA(VLOOKUP($A41,'[2]1516 Exp_Rev Access'!$F$7:$GB$306,72,FALSE)),"",VLOOKUP($A41,'[2]1516 Exp_Rev Access'!$F$7:$GB$306,72,FALSE))</f>
        <v>0</v>
      </c>
      <c r="CO41" s="99">
        <f>IF(ISNA(VLOOKUP($A41,'[2]1516 Exp_Rev Access'!$F$7:$GB$306,73,FALSE)),"",VLOOKUP($A41,'[2]1516 Exp_Rev Access'!$F$7:$GB$306,73,FALSE))</f>
        <v>0</v>
      </c>
      <c r="CP41" s="99">
        <f>IF(ISNA(VLOOKUP($A41,'[2]1516 Exp_Rev Access'!$F$7:$GB$306,74,FALSE)),"",VLOOKUP($A41,'[2]1516 Exp_Rev Access'!$F$7:$GB$306,74,FALSE))</f>
        <v>2179424.63</v>
      </c>
      <c r="CQ41" s="99">
        <f>IF(ISNA(VLOOKUP($A41,'[2]1516 Exp_Rev Access'!$F$7:$GB$306,75,FALSE)),"",VLOOKUP($A41,'[2]1516 Exp_Rev Access'!$F$7:$GB$306,75,FALSE))</f>
        <v>0</v>
      </c>
      <c r="CR41" s="99">
        <f>IF(ISNA(VLOOKUP($A41,'[2]1516 Exp_Rev Access'!$F$7:$GB$306,76,FALSE)),"",VLOOKUP($A41,'[2]1516 Exp_Rev Access'!$F$7:$GB$306,76,FALSE))</f>
        <v>64319</v>
      </c>
      <c r="CS41" s="99">
        <f>IF(ISNA(VLOOKUP($A41,'[2]1516 Exp_Rev Access'!$F$7:$GB$306,77,FALSE)),"",VLOOKUP($A41,'[2]1516 Exp_Rev Access'!$F$7:$GB$306,77,FALSE))</f>
        <v>0</v>
      </c>
      <c r="CT41" s="99">
        <f>IF(ISNA(VLOOKUP($A41,'[2]1516 Exp_Rev Access'!$F$7:$GB$306,78,FALSE)),"",VLOOKUP($A41,'[2]1516 Exp_Rev Access'!$F$7:$GB$306,78,FALSE))</f>
        <v>1973526.51</v>
      </c>
      <c r="CU41" s="99">
        <f>IF(ISNA(VLOOKUP($A41,'[2]1516 Exp_Rev Access'!$F$7:$GB$306,79,FALSE)),"",VLOOKUP($A41,'[2]1516 Exp_Rev Access'!$F$7:$GB$306,79,FALSE))</f>
        <v>620531.04</v>
      </c>
      <c r="CV41" s="99">
        <f>IF(ISNA(VLOOKUP($A41,'[2]1516 Exp_Rev Access'!$F$7:$GB$306,80,FALSE)),"",VLOOKUP($A41,'[2]1516 Exp_Rev Access'!$F$7:$GB$306,80,FALSE))</f>
        <v>44449</v>
      </c>
      <c r="CW41" s="99">
        <f>IF(ISNA(VLOOKUP($A41,'[2]1516 Exp_Rev Access'!$F$7:$GB$306,81,FALSE)),"",VLOOKUP($A41,'[2]1516 Exp_Rev Access'!$F$7:$GB$306,81,FALSE))</f>
        <v>0</v>
      </c>
      <c r="CX41" s="99">
        <f>IF(ISNA(VLOOKUP($A41,'[2]1516 Exp_Rev Access'!$F$7:$GB$306,82,FALSE)),"",VLOOKUP($A41,'[2]1516 Exp_Rev Access'!$F$7:$GB$306,82,FALSE))</f>
        <v>0</v>
      </c>
      <c r="CY41" s="99">
        <f>IF(ISNA(VLOOKUP($A41,'[2]1516 Exp_Rev Access'!$F$7:$GB$306,83,FALSE)),"",VLOOKUP($A41,'[2]1516 Exp_Rev Access'!$F$7:$GB$306,83,FALSE))</f>
        <v>0</v>
      </c>
      <c r="CZ41" s="99">
        <f>IF(ISNA(VLOOKUP($A41,'[2]1516 Exp_Rev Access'!$F$7:$GB$306,84,FALSE)),"",VLOOKUP($A41,'[2]1516 Exp_Rev Access'!$F$7:$GB$306,84,FALSE))</f>
        <v>0</v>
      </c>
      <c r="DA41" s="99">
        <f>IF(ISNA(VLOOKUP($A41,'[2]1516 Exp_Rev Access'!$F$7:$GB$306,85,FALSE)),"",VLOOKUP($A41,'[2]1516 Exp_Rev Access'!$F$7:$GB$306,85,FALSE))</f>
        <v>91742.22</v>
      </c>
      <c r="DB41" s="99">
        <f>IF(ISNA(VLOOKUP($A41,'[2]1516 Exp_Rev Access'!$F$7:$GB$306,86,FALSE)),"",VLOOKUP($A41,'[2]1516 Exp_Rev Access'!$F$7:$GB$306,86,FALSE))</f>
        <v>0</v>
      </c>
      <c r="DC41" s="99">
        <f>IF(ISNA(VLOOKUP($A41,'[2]1516 Exp_Rev Access'!$F$7:$GB$306,87,FALSE)),"",VLOOKUP($A41,'[2]1516 Exp_Rev Access'!$F$7:$GB$306,87,FALSE))</f>
        <v>0</v>
      </c>
      <c r="DD41" s="99">
        <f>IF(ISNA(VLOOKUP($A41,'[2]1516 Exp_Rev Access'!$F$7:$GB$306,88,FALSE)),"",VLOOKUP($A41,'[2]1516 Exp_Rev Access'!$F$7:$GB$306,88,FALSE))</f>
        <v>0</v>
      </c>
      <c r="DE41" s="99">
        <f>IF(ISNA(VLOOKUP($A41,'[2]1516 Exp_Rev Access'!$F$7:$GB$306,89,FALSE)),"",VLOOKUP($A41,'[2]1516 Exp_Rev Access'!$F$7:$GB$306,89,FALSE))</f>
        <v>0</v>
      </c>
      <c r="DF41" s="99">
        <f>IF(ISNA(VLOOKUP($A41,'[2]1516 Exp_Rev Access'!$F$7:$GB$306,90,FALSE)),"",VLOOKUP($A41,'[2]1516 Exp_Rev Access'!$F$7:$GB$306,90,FALSE))</f>
        <v>47558.53</v>
      </c>
      <c r="DG41" s="99">
        <f>IF(ISNA(VLOOKUP($A41,'[2]1516 Exp_Rev Access'!$F$7:$GB$306,91,FALSE)),"",VLOOKUP($A41,'[2]1516 Exp_Rev Access'!$F$7:$GB$306,91,FALSE))</f>
        <v>36881.449999999997</v>
      </c>
      <c r="DH41" s="99">
        <f>IF(ISNA(VLOOKUP($A41,'[2]1516 Exp_Rev Access'!$F$7:$GB$306,92,FALSE)),"",VLOOKUP($A41,'[2]1516 Exp_Rev Access'!$F$7:$GB$306,92,FALSE))</f>
        <v>2177380.14</v>
      </c>
      <c r="DI41" s="99">
        <f>IF(ISNA(VLOOKUP($A41,'[2]1516 Exp_Rev Access'!$F$7:$GB$306,93,FALSE)),"",VLOOKUP($A41,'[2]1516 Exp_Rev Access'!$F$7:$GB$306,93,FALSE))</f>
        <v>0</v>
      </c>
      <c r="DJ41" s="99">
        <f>IF(ISNA(VLOOKUP($A41,'[2]1516 Exp_Rev Access'!$F$7:$GB$306,94,FALSE)),"",VLOOKUP($A41,'[2]1516 Exp_Rev Access'!$F$7:$GB$306,94,FALSE))</f>
        <v>0</v>
      </c>
      <c r="DK41" s="99">
        <f>IF(ISNA(VLOOKUP($A41,'[2]1516 Exp_Rev Access'!$F$7:$GB$306,95,FALSE)),"",VLOOKUP($A41,'[2]1516 Exp_Rev Access'!$F$7:$GB$306,95,FALSE))</f>
        <v>0</v>
      </c>
      <c r="DL41" s="99">
        <f>IF(ISNA(VLOOKUP($A41,'[2]1516 Exp_Rev Access'!$F$7:$GB$306,96,FALSE)),"",VLOOKUP($A41,'[2]1516 Exp_Rev Access'!$F$7:$GB$306,96,FALSE))</f>
        <v>0</v>
      </c>
      <c r="DM41" s="99">
        <f>IF(ISNA(VLOOKUP($A41,'[2]1516 Exp_Rev Access'!$F$7:$GB$306,97,FALSE)),"",VLOOKUP($A41,'[2]1516 Exp_Rev Access'!$F$7:$GB$306,97,FALSE))</f>
        <v>0</v>
      </c>
      <c r="DN41" s="99">
        <f>IF(ISNA(VLOOKUP($A41,'[2]1516 Exp_Rev Access'!$F$7:$GB$306,98,FALSE)),"",VLOOKUP($A41,'[2]1516 Exp_Rev Access'!$F$7:$GB$306,98,FALSE))</f>
        <v>0</v>
      </c>
      <c r="DO41" s="99">
        <f>IF(ISNA(VLOOKUP($A41,'[2]1516 Exp_Rev Access'!$F$7:$GB$306,99,FALSE)),"",VLOOKUP($A41,'[2]1516 Exp_Rev Access'!$F$7:$GB$306,99,FALSE))</f>
        <v>0</v>
      </c>
      <c r="DP41" s="99">
        <f>IF(ISNA(VLOOKUP($A41,'[2]1516 Exp_Rev Access'!$F$7:$GB$306,100,FALSE)),"",VLOOKUP($A41,'[2]1516 Exp_Rev Access'!$F$7:$GB$306,100,FALSE))</f>
        <v>0</v>
      </c>
      <c r="DQ41" s="99">
        <f>IF(ISNA(VLOOKUP($A41,'[2]1516 Exp_Rev Access'!$F$7:$GB$306,101,FALSE)),"",VLOOKUP($A41,'[2]1516 Exp_Rev Access'!$F$7:$GB$306,101,FALSE))</f>
        <v>0</v>
      </c>
      <c r="DR41" s="99">
        <f>IF(ISNA(VLOOKUP($A41,'[2]1516 Exp_Rev Access'!$F$7:$GB$306,102,FALSE)),"",VLOOKUP($A41,'[2]1516 Exp_Rev Access'!$F$7:$GB$306,102,FALSE))</f>
        <v>0</v>
      </c>
      <c r="DS41" s="99">
        <f>IF(ISNA(VLOOKUP($A41,'[2]1516 Exp_Rev Access'!$F$7:$GB$306,103,FALSE)),"",VLOOKUP($A41,'[2]1516 Exp_Rev Access'!$F$7:$GB$306,103,FALSE))</f>
        <v>0</v>
      </c>
      <c r="DT41" s="99">
        <f>IF(ISNA(VLOOKUP($A41,'[2]1516 Exp_Rev Access'!$F$7:$GB$306,104,FALSE)),"",VLOOKUP($A41,'[2]1516 Exp_Rev Access'!$F$7:$GB$306,104,FALSE))</f>
        <v>0</v>
      </c>
      <c r="DU41" s="99">
        <f>IF(ISNA(VLOOKUP($A41,'[2]1516 Exp_Rev Access'!$F$7:$GB$306,105,FALSE)),"",VLOOKUP($A41,'[2]1516 Exp_Rev Access'!$F$7:$GB$306,105,FALSE))</f>
        <v>0</v>
      </c>
      <c r="DV41" s="99">
        <f>IF(ISNA(VLOOKUP($A41,'[2]1516 Exp_Rev Access'!$F$7:$GB$306,106,FALSE)),"",VLOOKUP($A41,'[2]1516 Exp_Rev Access'!$F$7:$GB$306,106,FALSE))</f>
        <v>0</v>
      </c>
      <c r="DW41" s="99">
        <f>IF(ISNA(VLOOKUP($A41,'[2]1516 Exp_Rev Access'!$F$7:$GB$306,107,FALSE)),"",VLOOKUP($A41,'[2]1516 Exp_Rev Access'!$F$7:$GB$306,107,FALSE))</f>
        <v>0</v>
      </c>
      <c r="DX41" s="99">
        <f>IF(ISNA(VLOOKUP($A41,'[2]1516 Exp_Rev Access'!$F$7:$GB$306,108,FALSE)),"",VLOOKUP($A41,'[2]1516 Exp_Rev Access'!$F$7:$GB$306,108,FALSE))</f>
        <v>0</v>
      </c>
      <c r="DY41" s="99">
        <f>IF(ISNA(VLOOKUP($A41,'[2]1516 Exp_Rev Access'!$F$7:$GB$306,109,FALSE)),"",VLOOKUP($A41,'[2]1516 Exp_Rev Access'!$F$7:$GB$306,109,FALSE))</f>
        <v>0</v>
      </c>
      <c r="DZ41" s="99">
        <f>IF(ISNA(VLOOKUP($A41,'[2]1516 Exp_Rev Access'!$F$7:$GB$306,110,FALSE)),"",VLOOKUP($A41,'[2]1516 Exp_Rev Access'!$F$7:$GB$306,110,FALSE))</f>
        <v>0</v>
      </c>
      <c r="EA41" s="99">
        <f>IF(ISNA(VLOOKUP($A41,'[2]1516 Exp_Rev Access'!$F$7:$GB$306,111,FALSE)),"",VLOOKUP($A41,'[2]1516 Exp_Rev Access'!$F$7:$GB$306,111,FALSE))</f>
        <v>0</v>
      </c>
      <c r="EB41" s="99">
        <f>IF(ISNA(VLOOKUP($A41,'[2]1516 Exp_Rev Access'!$F$7:$GB$306,112,FALSE)),"",VLOOKUP($A41,'[2]1516 Exp_Rev Access'!$F$7:$GB$306,112,FALSE))</f>
        <v>0</v>
      </c>
      <c r="EC41" s="99">
        <f>IF(ISNA(VLOOKUP($A41,'[2]1516 Exp_Rev Access'!$F$7:$GB$306,113,FALSE)),"",VLOOKUP($A41,'[2]1516 Exp_Rev Access'!$F$7:$GB$306,113,FALSE))</f>
        <v>0</v>
      </c>
      <c r="ED41" s="99">
        <f>IF(ISNA(VLOOKUP($A41,'[2]1516 Exp_Rev Access'!$F$7:$GB$306,114,FALSE)),"",VLOOKUP($A41,'[2]1516 Exp_Rev Access'!$F$7:$GB$306,114,FALSE))</f>
        <v>0</v>
      </c>
      <c r="EE41" s="99">
        <f>IF(ISNA(VLOOKUP($A41,'[2]1516 Exp_Rev Access'!$F$7:$GB$306,115,FALSE)),"",VLOOKUP($A41,'[2]1516 Exp_Rev Access'!$F$7:$GB$306,115,FALSE))</f>
        <v>0</v>
      </c>
      <c r="EF41" s="99">
        <f>IF(ISNA(VLOOKUP($A41,'[2]1516 Exp_Rev Access'!$F$7:$GB$306,116,FALSE)),"",VLOOKUP($A41,'[2]1516 Exp_Rev Access'!$F$7:$GB$306,116,FALSE))</f>
        <v>0</v>
      </c>
      <c r="EG41" s="99">
        <f>IF(ISNA(VLOOKUP($A41,'[2]1516 Exp_Rev Access'!$F$7:$GB$306,117,FALSE)),"",VLOOKUP($A41,'[2]1516 Exp_Rev Access'!$F$7:$GB$306,117,FALSE))</f>
        <v>0</v>
      </c>
      <c r="EH41" s="99">
        <f>IF(ISNA(VLOOKUP($A41,'[2]1516 Exp_Rev Access'!$F$7:$GB$306,118,FALSE)),"",VLOOKUP($A41,'[2]1516 Exp_Rev Access'!$F$7:$GB$306,118,FALSE))</f>
        <v>0</v>
      </c>
      <c r="EI41" s="99">
        <f>IF(ISNA(VLOOKUP($A41,'[2]1516 Exp_Rev Access'!$F$7:$GB$306,119,FALSE)),"",VLOOKUP($A41,'[2]1516 Exp_Rev Access'!$F$7:$GB$306,119,FALSE))</f>
        <v>0</v>
      </c>
      <c r="EJ41" s="99">
        <f>IF(ISNA(VLOOKUP($A41,'[2]1516 Exp_Rev Access'!$F$7:$GB$306,120,FALSE)),"",VLOOKUP($A41,'[2]1516 Exp_Rev Access'!$F$7:$GB$306,120,FALSE))</f>
        <v>0</v>
      </c>
      <c r="EK41" s="99">
        <f>IF(ISNA(VLOOKUP($A41,'[2]1516 Exp_Rev Access'!$F$7:$GB$306,121,FALSE)),"",VLOOKUP($A41,'[2]1516 Exp_Rev Access'!$F$7:$GB$306,121,FALSE))</f>
        <v>0</v>
      </c>
      <c r="EL41" s="99">
        <f>IF(ISNA(VLOOKUP($A41,'[2]1516 Exp_Rev Access'!$F$7:$GB$306,122,FALSE)),"",VLOOKUP($A41,'[2]1516 Exp_Rev Access'!$F$7:$GB$306,122,FALSE))</f>
        <v>0</v>
      </c>
      <c r="EM41" s="99">
        <f>IF(ISNA(VLOOKUP($A41,'[2]1516 Exp_Rev Access'!$F$7:$GB$306,123,FALSE)),"",VLOOKUP($A41,'[2]1516 Exp_Rev Access'!$F$7:$GB$306,123,FALSE))</f>
        <v>1000</v>
      </c>
      <c r="EN41" s="99">
        <f>IF(ISNA(VLOOKUP($A41,'[2]1516 Exp_Rev Access'!$F$7:$GB$306,124,FALSE)),"",VLOOKUP($A41,'[2]1516 Exp_Rev Access'!$F$7:$GB$306,124,FALSE))</f>
        <v>0</v>
      </c>
      <c r="EO41" s="99">
        <f>IF(ISNA(VLOOKUP($A41,'[2]1516 Exp_Rev Access'!$F$7:$GB$306,125,FALSE)),"",VLOOKUP($A41,'[2]1516 Exp_Rev Access'!$F$7:$GB$306,125,FALSE))</f>
        <v>0</v>
      </c>
      <c r="EP41" s="99">
        <f>IF(ISNA(VLOOKUP($A41,'[2]1516 Exp_Rev Access'!$F$7:$GB$306,126,FALSE)),"",VLOOKUP($A41,'[2]1516 Exp_Rev Access'!$F$7:$GB$306,126,FALSE))</f>
        <v>0</v>
      </c>
      <c r="EQ41" s="99">
        <f>IF(ISNA(VLOOKUP($A41,'[2]1516 Exp_Rev Access'!$F$7:$GB$306,127,FALSE)),"",VLOOKUP($A41,'[2]1516 Exp_Rev Access'!$F$7:$GB$306,127,FALSE))</f>
        <v>0</v>
      </c>
      <c r="ER41" s="99">
        <f>IF(ISNA(VLOOKUP($A41,'[2]1516 Exp_Rev Access'!$F$7:$GB$306,128,FALSE)),"",VLOOKUP($A41,'[2]1516 Exp_Rev Access'!$F$7:$GB$306,128,FALSE))</f>
        <v>0</v>
      </c>
      <c r="ES41" s="99">
        <f>IF(ISNA(VLOOKUP($A41,'[2]1516 Exp_Rev Access'!$F$7:$GB$306,129,FALSE)),"",VLOOKUP($A41,'[2]1516 Exp_Rev Access'!$F$7:$GB$306,129,FALSE))</f>
        <v>0</v>
      </c>
      <c r="ET41" s="99">
        <f>IF(ISNA(VLOOKUP($A41,'[2]1516 Exp_Rev Access'!$F$7:$GB$306,130,FALSE)),"",VLOOKUP($A41,'[2]1516 Exp_Rev Access'!$F$7:$GB$306,130,FALSE))</f>
        <v>0</v>
      </c>
      <c r="EU41" s="99">
        <f>IF(ISNA(VLOOKUP($A41,'[2]1516 Exp_Rev Access'!$F$7:$GB$306,131,FALSE)),"",VLOOKUP($A41,'[2]1516 Exp_Rev Access'!$F$7:$GB$306,131,FALSE))</f>
        <v>0</v>
      </c>
      <c r="EV41" s="99">
        <f>IF(ISNA(VLOOKUP($A41,'[2]1516 Exp_Rev Access'!$F$7:$GB$306,132,FALSE)),"",VLOOKUP($A41,'[2]1516 Exp_Rev Access'!$F$7:$GB$306,132,FALSE))</f>
        <v>0</v>
      </c>
      <c r="EW41" s="99">
        <f>IF(ISNA(VLOOKUP($A41,'[2]1516 Exp_Rev Access'!$F$7:$GB$306,133,FALSE)),"",VLOOKUP($A41,'[2]1516 Exp_Rev Access'!$F$7:$GB$306,133,FALSE))</f>
        <v>0</v>
      </c>
      <c r="EX41" s="99">
        <f>IF(ISNA(VLOOKUP($A41,'[2]1516 Exp_Rev Access'!$F$7:$GB$306,134,FALSE)),"",VLOOKUP($A41,'[2]1516 Exp_Rev Access'!$F$7:$GB$306,134,FALSE))</f>
        <v>0</v>
      </c>
      <c r="EY41" s="99">
        <f>IF(ISNA(VLOOKUP($A41,'[2]1516 Exp_Rev Access'!$F$7:$GB$306,135,FALSE)),"",VLOOKUP($A41,'[2]1516 Exp_Rev Access'!$F$7:$GB$306,135,FALSE))</f>
        <v>0</v>
      </c>
      <c r="EZ41" s="99">
        <f>IF(ISNA(VLOOKUP($A41,'[2]1516 Exp_Rev Access'!$F$7:$GB$306,136,FALSE)),"",VLOOKUP($A41,'[2]1516 Exp_Rev Access'!$F$7:$GB$306,136,FALSE))</f>
        <v>0</v>
      </c>
      <c r="FA41" s="99">
        <f>IF(ISNA(VLOOKUP($A41,'[2]1516 Exp_Rev Access'!$F$7:$GB$306,137,FALSE)),"",VLOOKUP($A41,'[2]1516 Exp_Rev Access'!$F$7:$GB$306,137,FALSE))</f>
        <v>0</v>
      </c>
      <c r="FB41" s="99">
        <f>IF(ISNA(VLOOKUP($A41,'[2]1516 Exp_Rev Access'!$F$7:$GB$306,138,FALSE)),"",VLOOKUP($A41,'[2]1516 Exp_Rev Access'!$F$7:$GB$306,138,FALSE))</f>
        <v>0</v>
      </c>
      <c r="FC41" s="99">
        <f>IF(ISNA(VLOOKUP($A41,'[2]1516 Exp_Rev Access'!$F$7:$GB$306,139,FALSE)),"",VLOOKUP($A41,'[2]1516 Exp_Rev Access'!$F$7:$GB$306,139,FALSE))</f>
        <v>0</v>
      </c>
      <c r="FD41" s="99">
        <f>IF(ISNA(VLOOKUP($A41,'[2]1516 Exp_Rev Access'!$F$7:$FS$306,140,FALSE)),"",VLOOKUP($A41,'[2]1516 Exp_Rev Access'!$F$7:$FS$306,140,FALSE))</f>
        <v>0</v>
      </c>
      <c r="FE41" s="99">
        <f>IF(ISNA(VLOOKUP($A41,'[2]1516 Exp_Rev Access'!$F$7:$FS$306,141,FALSE)),"",VLOOKUP($A41,'[2]1516 Exp_Rev Access'!$F$7:$FS$306,141,FALSE))</f>
        <v>0</v>
      </c>
      <c r="FF41" s="99">
        <f>IF(ISNA(VLOOKUP($A41,'[2]1516 Exp_Rev Access'!$F$7:$FS$306,142,FALSE)),"",VLOOKUP($A41,'[2]1516 Exp_Rev Access'!$F$7:$FS$306,142,FALSE))</f>
        <v>0</v>
      </c>
      <c r="FG41" s="99">
        <f>IF(ISNA(VLOOKUP($A41,'[2]1516 Exp_Rev Access'!$F$7:$FS$306,143,FALSE)),"",VLOOKUP($A41,'[2]1516 Exp_Rev Access'!$F$7:$FS$306,143,FALSE))</f>
        <v>0</v>
      </c>
      <c r="FH41" s="99">
        <f>IF(ISNA(VLOOKUP($A41,'[2]1516 Exp_Rev Access'!$F$7:$FS$306,144,FALSE)),"",VLOOKUP($A41,'[2]1516 Exp_Rev Access'!$F$7:$FS$306,144,FALSE))</f>
        <v>0</v>
      </c>
      <c r="FI41" s="99">
        <f>IF(ISNA(VLOOKUP($A41,'[2]1516 Exp_Rev Access'!$F$7:$FS$306,145,FALSE)),"",VLOOKUP($A41,'[2]1516 Exp_Rev Access'!$F$7:$FS$306,145,FALSE))</f>
        <v>0</v>
      </c>
      <c r="FJ41" s="99">
        <f>IF(ISNA(VLOOKUP($A41,'[2]1516 Exp_Rev Access'!$F$7:$FS$306,146,FALSE)),"",VLOOKUP($A41,'[2]1516 Exp_Rev Access'!$F$7:$FS$306,146,FALSE))</f>
        <v>0</v>
      </c>
      <c r="FK41" s="99">
        <f>IF(ISNA(VLOOKUP($A41,'[2]1516 Exp_Rev Access'!$F$7:$FS$306,147,FALSE)),"",VLOOKUP($A41,'[2]1516 Exp_Rev Access'!$F$7:$FS$306,147,FALSE))</f>
        <v>0</v>
      </c>
      <c r="FL41" s="99">
        <f>IF(ISNA(VLOOKUP($A41,'[2]1516 Exp_Rev Access'!$F$7:$FS$306,148,FALSE)),"",VLOOKUP($A41,'[2]1516 Exp_Rev Access'!$F$7:$FS$306,148,FALSE))</f>
        <v>0</v>
      </c>
      <c r="FM41" s="99">
        <f>IF(ISNA(VLOOKUP($A41,'[2]1516 Exp_Rev Access'!$F$7:$FS$306,149,FALSE)),"",VLOOKUP($A41,'[2]1516 Exp_Rev Access'!$F$7:$FS$306,149,FALSE))</f>
        <v>0</v>
      </c>
      <c r="FN41" s="99">
        <f>IF(ISNA(VLOOKUP($A41,'[2]1516 Exp_Rev Access'!$F$7:$FS$306,150,FALSE)),"",VLOOKUP($A41,'[2]1516 Exp_Rev Access'!$F$7:$FS$306,150,FALSE))</f>
        <v>0</v>
      </c>
      <c r="FO41" s="99">
        <f>IF(ISNA(VLOOKUP($A41,'[2]1516 Exp_Rev Access'!$F$7:$FS$306,151,FALSE)),"",VLOOKUP($A41,'[2]1516 Exp_Rev Access'!$F$7:$FS$306,151,FALSE))</f>
        <v>0</v>
      </c>
      <c r="FP41" s="99">
        <f>IF(ISNA(VLOOKUP($A41,'[2]1516 Exp_Rev Access'!$F$7:$FS$306,152,FALSE)),"",VLOOKUP($A41,'[2]1516 Exp_Rev Access'!$F$7:$FS$306,152,FALSE))</f>
        <v>0</v>
      </c>
      <c r="FQ41" s="99">
        <f>IF(ISNA(VLOOKUP($A41,'[2]1516 Exp_Rev Access'!$F$7:$FS$306,153,FALSE)),"",VLOOKUP($A41,'[2]1516 Exp_Rev Access'!$F$7:$FS$306,153,FALSE))</f>
        <v>272303.71999999997</v>
      </c>
      <c r="FR41" s="101">
        <f t="shared" si="64"/>
        <v>7538609.3600000003</v>
      </c>
      <c r="FS41" s="72">
        <f t="shared" si="65"/>
        <v>5.7143720538222614E-2</v>
      </c>
      <c r="FT41" s="94">
        <f t="shared" si="66"/>
        <v>681.48208655153462</v>
      </c>
      <c r="FU41" s="99">
        <f>IF(ISNA(VLOOKUP($A41,'[2]1516 Exp_Rev Access'!$F$7:$GB$306,154,FALSE)),"",VLOOKUP($A41,'[2]1516 Exp_Rev Access'!$F$7:$GB$306,154,FALSE))</f>
        <v>0</v>
      </c>
      <c r="FV41" s="99">
        <f>IF(ISNA(VLOOKUP($A41,'[2]1516 Exp_Rev Access'!$F$7:$GB$306,155,FALSE)),"",VLOOKUP($A41,'[2]1516 Exp_Rev Access'!$F$7:$GB$306,155,FALSE))</f>
        <v>133017.20000000001</v>
      </c>
      <c r="FW41" s="99">
        <f>IF(ISNA(VLOOKUP($A41,'[2]1516 Exp_Rev Access'!$F$7:$GB$306,156,FALSE)),"",VLOOKUP($A41,'[2]1516 Exp_Rev Access'!$F$7:$GB$306,156,FALSE))</f>
        <v>0</v>
      </c>
      <c r="FX41" s="99">
        <f>IF(ISNA(VLOOKUP($A41,'[2]1516 Exp_Rev Access'!$F$7:$GB$306,157,FALSE)),"",VLOOKUP($A41,'[2]1516 Exp_Rev Access'!$F$7:$GB$306,157,FALSE))</f>
        <v>0</v>
      </c>
      <c r="FY41" s="99">
        <f>IF(ISNA(VLOOKUP($A41,'[2]1516 Exp_Rev Access'!$F$7:$GB$306,158,FALSE)),"",VLOOKUP($A41,'[2]1516 Exp_Rev Access'!$F$7:$GB$306,158,FALSE))</f>
        <v>0</v>
      </c>
      <c r="FZ41" s="99">
        <f>IF(ISNA(VLOOKUP($A41,'[2]1516 Exp_Rev Access'!$F$7:$GB$306,159,FALSE)),"",VLOOKUP($A41,'[2]1516 Exp_Rev Access'!$F$7:$GB$306,159,FALSE))</f>
        <v>0</v>
      </c>
      <c r="GA41" s="99">
        <f>IF(ISNA(VLOOKUP($A41,'[2]1516 Exp_Rev Access'!$F$7:$GB$306,160,FALSE)),"",VLOOKUP($A41,'[2]1516 Exp_Rev Access'!$F$7:$GB$306,160,FALSE))</f>
        <v>0</v>
      </c>
      <c r="GB41" s="99">
        <f>IF(ISNA(VLOOKUP($A41,'[2]1516 Exp_Rev Access'!$F$7:$GB$306,161,FALSE)),"",VLOOKUP($A41,'[2]1516 Exp_Rev Access'!$F$7:$GB$306,161,FALSE))</f>
        <v>0</v>
      </c>
      <c r="GC41" s="99">
        <f>IF(ISNA(VLOOKUP($A41,'[2]1516 Exp_Rev Access'!$F$7:$GB$306,162,FALSE)),"",VLOOKUP($A41,'[2]1516 Exp_Rev Access'!$F$7:$GB$306,162,FALSE))</f>
        <v>0</v>
      </c>
      <c r="GD41" s="99">
        <f>IF(ISNA(VLOOKUP($A41,'[2]1516 Exp_Rev Access'!$F$7:$GB$306,163,FALSE)),"",VLOOKUP($A41,'[2]1516 Exp_Rev Access'!$F$7:$GB$306,163,FALSE))</f>
        <v>0</v>
      </c>
      <c r="GE41" s="99">
        <f>IF(ISNA(VLOOKUP($A41,'[2]1516 Exp_Rev Access'!$F$7:$GB$306,164,FALSE)),"",VLOOKUP($A41,'[2]1516 Exp_Rev Access'!$F$7:$GB$306,164,FALSE))</f>
        <v>208951.1</v>
      </c>
      <c r="GF41" s="99">
        <f>IF(ISNA(VLOOKUP($A41,'[2]1516 Exp_Rev Access'!$F$7:$GB$306,165,FALSE)),"",VLOOKUP($A41,'[2]1516 Exp_Rev Access'!$F$7:$GB$306,165,FALSE))</f>
        <v>0</v>
      </c>
      <c r="GG41" s="99">
        <f>IF(ISNA(VLOOKUP($A41,'[2]1516 Exp_Rev Access'!$F$7:$GB$306,166,FALSE)),"",VLOOKUP($A41,'[2]1516 Exp_Rev Access'!$F$7:$GB$306,166,FALSE))</f>
        <v>0</v>
      </c>
      <c r="GH41" s="99">
        <f>IF(ISNA(VLOOKUP($A41,'[2]1516 Exp_Rev Access'!$F$7:$GB$306,167,FALSE)),"",VLOOKUP($A41,'[2]1516 Exp_Rev Access'!$F$7:$GB$306,167,FALSE))</f>
        <v>0</v>
      </c>
      <c r="GI41" s="99">
        <f>IF(ISNA(VLOOKUP($A41,'[2]1516 Exp_Rev Access'!$F$7:$GB$306,168,FALSE)),"",VLOOKUP($A41,'[2]1516 Exp_Rev Access'!$F$7:$GB$306,168,FALSE))</f>
        <v>0</v>
      </c>
      <c r="GJ41" s="99">
        <f>IF(ISNA(VLOOKUP($A41,'[2]1516 Exp_Rev Access'!$F$7:$GB$306,169,FALSE)),"",VLOOKUP($A41,'[2]1516 Exp_Rev Access'!$F$7:$GB$306,169,FALSE))</f>
        <v>97025.53</v>
      </c>
      <c r="GK41" s="99">
        <f>IF(ISNA(VLOOKUP($A41,'[2]1516 Exp_Rev Access'!$F$7:$GB$306,170,FALSE)),"",VLOOKUP($A41,'[2]1516 Exp_Rev Access'!$F$7:$GB$306,170,FALSE))</f>
        <v>0</v>
      </c>
      <c r="GL41" s="99">
        <f>IF(ISNA(VLOOKUP($A41,'[2]1516 Exp_Rev Access'!$F$7:$GB$306,171,FALSE)),"",VLOOKUP($A41,'[2]1516 Exp_Rev Access'!$F$7:$GB$306,171,FALSE))</f>
        <v>0</v>
      </c>
      <c r="GM41" s="99">
        <f>IF(ISNA(VLOOKUP($A41,'[2]1516 Exp_Rev Access'!$F$7:$GB$306,172,FALSE)),"",VLOOKUP($A41,'[2]1516 Exp_Rev Access'!$F$7:$GB$306,172,FALSE))</f>
        <v>0</v>
      </c>
      <c r="GN41" s="99">
        <f>IF(ISNA(VLOOKUP($A41,'[2]1516 Exp_Rev Access'!$F$7:$GB$306,173,FALSE)),"",VLOOKUP($A41,'[2]1516 Exp_Rev Access'!$F$7:$GB$306,173,FALSE))</f>
        <v>0</v>
      </c>
      <c r="GO41" s="99">
        <f>IF(ISNA(VLOOKUP($A41,'[2]1516 Exp_Rev Access'!$F$7:$GB$306,174,FALSE)),"",VLOOKUP($A41,'[2]1516 Exp_Rev Access'!$F$7:$GB$306,174,FALSE))</f>
        <v>0</v>
      </c>
      <c r="GP41" s="99">
        <f>IF(ISNA(VLOOKUP($A41,'[2]1516 Exp_Rev Access'!$F$7:$GB$306,175,FALSE)),"",VLOOKUP($A41,'[2]1516 Exp_Rev Access'!$F$7:$GB$306,175,FALSE))</f>
        <v>33940.14</v>
      </c>
      <c r="GQ41" s="99">
        <f>IF(ISNA(VLOOKUP($A41,'[2]1516 Exp_Rev Access'!$F$7:$GB$306,176,FALSE)),"",VLOOKUP($A41,'[2]1516 Exp_Rev Access'!$F$7:$GB$306,176,FALSE))</f>
        <v>0</v>
      </c>
      <c r="GR41" s="99">
        <f>IF(ISNA(VLOOKUP($A41,'[2]1516 Exp_Rev Access'!$F$7:$GB$306,177,FALSE)),"",VLOOKUP($A41,'[2]1516 Exp_Rev Access'!$F$7:$GB$306,177,FALSE))</f>
        <v>0</v>
      </c>
      <c r="GS41" s="99">
        <f>IF(ISNA(VLOOKUP($A41,'[2]1516 Exp_Rev Access'!$F$7:$GB$306,178,FALSE)),"",VLOOKUP($A41,'[2]1516 Exp_Rev Access'!$F$7:$GB$306,178,FALSE))</f>
        <v>1144637.97</v>
      </c>
      <c r="GT41" s="101">
        <f t="shared" si="67"/>
        <v>1617571.94</v>
      </c>
      <c r="GU41" s="72">
        <f t="shared" si="68"/>
        <v>1.2261423092206835E-2</v>
      </c>
      <c r="GV41" s="84">
        <f t="shared" si="69"/>
        <v>146.22674397581648</v>
      </c>
    </row>
    <row r="42" spans="1:206" customFormat="1" ht="12" customHeight="1" x14ac:dyDescent="0.2">
      <c r="A42" s="96" t="s">
        <v>234</v>
      </c>
      <c r="B42" s="69" t="s">
        <v>235</v>
      </c>
      <c r="C42" s="80">
        <f>IF(ISNA(VLOOKUP($A42,'[2]1516 enrollment_Rev_Exp by size'!$A$6:$G$320,3,FALSE)),"",VLOOKUP($A42,'[2]1516 enrollment_Rev_Exp by size'!$A$6:$G$320,3,FALSE))</f>
        <v>11073.5</v>
      </c>
      <c r="D42" s="97">
        <v>128828241.31999999</v>
      </c>
      <c r="E42" s="80">
        <f t="shared" si="47"/>
        <v>128828241.31999999</v>
      </c>
      <c r="F42" s="80">
        <f t="shared" si="48"/>
        <v>0</v>
      </c>
      <c r="G42" s="98">
        <f>IF(ISNA(VLOOKUP($A42,'[2]1516 Exp_Rev Access'!$F$7:$FS$306,2,FALSE)),"",VLOOKUP($A42,'[2]1516 Exp_Rev Access'!$F$7:$FS$306,2,FALSE))</f>
        <v>20764314.27</v>
      </c>
      <c r="H42" s="98">
        <f>IF(ISNA(VLOOKUP($A42,'[2]1516 Exp_Rev Access'!$F$7:$FS$306,3,FALSE)),"",VLOOKUP($A42,'[2]1516 Exp_Rev Access'!$F$7:$FS$306,3,FALSE))</f>
        <v>5455.78</v>
      </c>
      <c r="I42" s="98">
        <f>IF(ISNA(VLOOKUP($A42,'[2]1516 Exp_Rev Access'!$F$7:$FS$306,4,FALSE)),"",VLOOKUP($A42,'[2]1516 Exp_Rev Access'!$F$7:$FS$306,4,FALSE))</f>
        <v>27431.279999999999</v>
      </c>
      <c r="J42" s="98">
        <f>IF(ISNA(VLOOKUP($A42,'[2]1516 Exp_Rev Access'!$F$7:$FS$306,5,FALSE)),"",VLOOKUP($A42,'[2]1516 Exp_Rev Access'!$F$7:$FS$306,5,FALSE))</f>
        <v>29097.59</v>
      </c>
      <c r="K42" s="98">
        <f>IF(ISNA(VLOOKUP($A42,'[2]1516 Exp_Rev Access'!$F$7:$FS$306,6,FALSE)),"",VLOOKUP($A42,'[2]1516 Exp_Rev Access'!$F$7:$FS$306,6,FALSE))</f>
        <v>0</v>
      </c>
      <c r="L42" s="98">
        <f>IF(ISNA(VLOOKUP($A42,'[2]1516 Exp_Rev Access'!$F$7:$FS$306,7,FALSE)),"",VLOOKUP($A42,'[2]1516 Exp_Rev Access'!$F$7:$FS$306,7,FALSE))</f>
        <v>0</v>
      </c>
      <c r="M42" s="90">
        <f t="shared" si="49"/>
        <v>20826298.920000002</v>
      </c>
      <c r="N42" s="72">
        <f t="shared" si="50"/>
        <v>0.16165942115338661</v>
      </c>
      <c r="O42" s="73">
        <f t="shared" si="51"/>
        <v>1880.7331846299726</v>
      </c>
      <c r="P42" s="99">
        <f>IF(ISNA(VLOOKUP($A42,'[2]1516 Exp_Rev Access'!$F$7:$FS$306,8,FALSE)),"",VLOOKUP($A42,'[2]1516 Exp_Rev Access'!$F$7:$FS$306,8,FALSE))</f>
        <v>230483.07</v>
      </c>
      <c r="Q42" s="99">
        <f>IF(ISNA(VLOOKUP($A42,'[2]1516 Exp_Rev Access'!$F$7:$FS$306,9,FALSE)),"",VLOOKUP($A42,'[2]1516 Exp_Rev Access'!$F$7:$FS$306,9,FALSE))</f>
        <v>0</v>
      </c>
      <c r="R42" s="99">
        <f>IF(ISNA(VLOOKUP($A42,'[2]1516 Exp_Rev Access'!$F$7:$FS$306,10,FALSE)),"",VLOOKUP($A42,'[2]1516 Exp_Rev Access'!$F$7:$FS$306,10,FALSE))</f>
        <v>22121.75</v>
      </c>
      <c r="S42" s="99">
        <f>IF(ISNA(VLOOKUP($A42,'[2]1516 Exp_Rev Access'!$F$7:$FS$306,11,FALSE)),"",VLOOKUP($A42,'[2]1516 Exp_Rev Access'!$F$7:$FS$306,11,FALSE))</f>
        <v>0</v>
      </c>
      <c r="T42" s="99">
        <f>IF(ISNA(VLOOKUP($A42,'[2]1516 Exp_Rev Access'!$F$7:$FS$306,12,FALSE)),"",VLOOKUP($A42,'[2]1516 Exp_Rev Access'!$F$7:$FS$306,12,FALSE))</f>
        <v>0</v>
      </c>
      <c r="U42" s="99">
        <f>IF(ISNA(VLOOKUP($A42,'[2]1516 Exp_Rev Access'!$F$7:$FS$306,13,FALSE)),"",VLOOKUP($A42,'[2]1516 Exp_Rev Access'!$F$7:$FS$306,13,FALSE))</f>
        <v>64933</v>
      </c>
      <c r="V42" s="99">
        <f>IF(ISNA(VLOOKUP($A42,'[2]1516 Exp_Rev Access'!$F$7:$FS$306,14,FALSE)),"",VLOOKUP($A42,'[2]1516 Exp_Rev Access'!$F$7:$FS$306,14,FALSE))</f>
        <v>131656.5</v>
      </c>
      <c r="W42" s="99">
        <f>IF(ISNA(VLOOKUP($A42,'[2]1516 Exp_Rev Access'!$F$7:$FS$306,15,FALSE)),"",VLOOKUP($A42,'[2]1516 Exp_Rev Access'!$F$7:$FS$306,15,FALSE))</f>
        <v>0</v>
      </c>
      <c r="X42" s="99">
        <f>IF(ISNA(VLOOKUP($A42,'[2]1516 Exp_Rev Access'!$F$7:$FS$306,16,FALSE)),"",VLOOKUP($A42,'[2]1516 Exp_Rev Access'!$F$7:$FS$306,16,FALSE))</f>
        <v>62815.32</v>
      </c>
      <c r="Y42" s="99">
        <f>IF(ISNA(VLOOKUP($A42,'[2]1516 Exp_Rev Access'!$F$7:$FS$306,17,FALSE)),"",VLOOKUP($A42,'[2]1516 Exp_Rev Access'!$F$7:$FS$306,17,FALSE))</f>
        <v>21593.200000000001</v>
      </c>
      <c r="Z42" s="99">
        <f>IF(ISNA(VLOOKUP($A42,'[2]1516 Exp_Rev Access'!$F$7:$FS$306,18,FALSE)),"",VLOOKUP($A42,'[2]1516 Exp_Rev Access'!$F$7:$FS$306,18,FALSE))</f>
        <v>0</v>
      </c>
      <c r="AA42" s="99">
        <f>IF(ISNA(VLOOKUP($A42,'[2]1516 Exp_Rev Access'!$F$7:$FS$306,19,FALSE)),"",VLOOKUP($A42,'[2]1516 Exp_Rev Access'!$F$7:$FS$306,19,FALSE))</f>
        <v>0</v>
      </c>
      <c r="AB42" s="99">
        <f>IF(ISNA(VLOOKUP($A42,'[2]1516 Exp_Rev Access'!$F$7:$FS$306,20,FALSE)),"",VLOOKUP($A42,'[2]1516 Exp_Rev Access'!$F$7:$FS$306,20,FALSE))</f>
        <v>501605.05</v>
      </c>
      <c r="AC42" s="99">
        <f>IF(ISNA(VLOOKUP($A42,'[2]1516 Exp_Rev Access'!$F$7:$FS$306,21,FALSE)),"",VLOOKUP($A42,'[2]1516 Exp_Rev Access'!$F$7:$FS$306,21,FALSE))</f>
        <v>1268035.29</v>
      </c>
      <c r="AD42" s="99">
        <f>IF(ISNA(VLOOKUP($A42,'[2]1516 Exp_Rev Access'!$F$7:$FS$306,22,FALSE)),"",VLOOKUP($A42,'[2]1516 Exp_Rev Access'!$F$7:$FS$306,22,FALSE))</f>
        <v>83244.62</v>
      </c>
      <c r="AE42" s="99">
        <f>IF(ISNA(VLOOKUP($A42,'[2]1516 Exp_Rev Access'!$F$7:$FS$306,23,FALSE)),"",VLOOKUP($A42,'[2]1516 Exp_Rev Access'!$F$7:$FS$306,23,FALSE))</f>
        <v>0</v>
      </c>
      <c r="AF42" s="99">
        <f>IF(ISNA(VLOOKUP($A42,'[2]1516 Exp_Rev Access'!$F$7:$FS$306,24,FALSE)),"",VLOOKUP($A42,'[2]1516 Exp_Rev Access'!$F$7:$FS$306,24,FALSE))</f>
        <v>245578.67</v>
      </c>
      <c r="AG42" s="99">
        <f>IF(ISNA(VLOOKUP($A42,'[2]1516 Exp_Rev Access'!$F$7:$FS$306,25,FALSE)),"",VLOOKUP($A42,'[2]1516 Exp_Rev Access'!$F$7:$FS$306,25,FALSE))</f>
        <v>29891.1</v>
      </c>
      <c r="AH42" s="99">
        <f>IF(ISNA(VLOOKUP($A42,'[2]1516 Exp_Rev Access'!$F$7:$FS$306,26,FALSE)),"",VLOOKUP($A42,'[2]1516 Exp_Rev Access'!$F$7:$FS$306,26,FALSE))</f>
        <v>316075.55</v>
      </c>
      <c r="AI42" s="99">
        <f>IF(ISNA(VLOOKUP($A42,'[2]1516 Exp_Rev Access'!$F$7:$FS$306,27,FALSE)),"",VLOOKUP($A42,'[2]1516 Exp_Rev Access'!$F$7:$FS$306,27,FALSE))</f>
        <v>0</v>
      </c>
      <c r="AJ42" s="99">
        <f>IF(ISNA(VLOOKUP($A42,'[2]1516 Exp_Rev Access'!$F$7:$FS$306,28,FALSE)),"",VLOOKUP($A42,'[2]1516 Exp_Rev Access'!$F$7:$FS$306,28,FALSE))</f>
        <v>15048.2</v>
      </c>
      <c r="AK42" s="99">
        <f>IF(ISNA(VLOOKUP($A42,'[2]1516 Exp_Rev Access'!$F$7:$FS$306,29,FALSE)),"",VLOOKUP($A42,'[2]1516 Exp_Rev Access'!$F$7:$FS$306,29,FALSE))</f>
        <v>277904.59999999998</v>
      </c>
      <c r="AL42" s="100">
        <f t="shared" si="52"/>
        <v>3270985.92</v>
      </c>
      <c r="AM42" s="72">
        <f t="shared" si="53"/>
        <v>2.5390286217407163E-2</v>
      </c>
      <c r="AN42" s="94">
        <f t="shared" si="54"/>
        <v>295.38862328983606</v>
      </c>
      <c r="AO42" s="99">
        <f>IF(ISNA(VLOOKUP($A42,'[2]1516 Exp_Rev Access'!$F$7:$GB$306,30,FALSE)),"",VLOOKUP($A42,'[2]1516 Exp_Rev Access'!$F$7:$FS$306,30,FALSE))</f>
        <v>65974541.619999997</v>
      </c>
      <c r="AP42" s="99">
        <f>IF(ISNA(VLOOKUP($A42,'[2]1516 Exp_Rev Access'!$F$7:$GB$306,31,FALSE)),"",VLOOKUP($A42,'[2]1516 Exp_Rev Access'!$F$7:$FS$306,31,FALSE))</f>
        <v>2651073.2799999998</v>
      </c>
      <c r="AQ42" s="99">
        <f>IF(ISNA(VLOOKUP($A42,'[2]1516 Exp_Rev Access'!$F$7:$GB$306,32,FALSE)),"",VLOOKUP($A42,'[2]1516 Exp_Rev Access'!$F$7:$FS$306,32,FALSE))</f>
        <v>4601455.5199999996</v>
      </c>
      <c r="AR42" s="99">
        <f>IF(ISNA(VLOOKUP($A42,'[2]1516 Exp_Rev Access'!$F$7:$GB$306,33,FALSE)),"",VLOOKUP($A42,'[2]1516 Exp_Rev Access'!$F$7:$FS$306,33,FALSE))</f>
        <v>368651.98</v>
      </c>
      <c r="AS42" s="99">
        <f>IF(ISNA(VLOOKUP($A42,'[2]1516 Exp_Rev Access'!$F$7:$GB$306,34,FALSE)),"",VLOOKUP($A42,'[2]1516 Exp_Rev Access'!$F$7:$FS$306,34,FALSE))</f>
        <v>0</v>
      </c>
      <c r="AT42" s="101">
        <f t="shared" si="55"/>
        <v>73595722.399999991</v>
      </c>
      <c r="AU42" s="72">
        <f t="shared" si="56"/>
        <v>0.57127010076302731</v>
      </c>
      <c r="AV42" s="94">
        <f t="shared" si="57"/>
        <v>6646.1121054770392</v>
      </c>
      <c r="AW42" s="99">
        <f>IF(ISNA(VLOOKUP($A42,'[2]1516 Exp_Rev Access'!$F$7:$GB$306,35,FALSE)),"",VLOOKUP($A42,'[2]1516 Exp_Rev Access'!$F$7:$GB$306,35,FALSE))</f>
        <v>0</v>
      </c>
      <c r="AX42" s="99">
        <f>IF(ISNA(VLOOKUP($A42,'[2]1516 Exp_Rev Access'!$F$7:$GB$306,36,FALSE)),"",VLOOKUP($A42,'[2]1516 Exp_Rev Access'!$F$7:$GB$306,36,FALSE))</f>
        <v>10384028.609999999</v>
      </c>
      <c r="AY42" s="99">
        <f>IF(ISNA(VLOOKUP($A42,'[2]1516 Exp_Rev Access'!$F$7:$GB$306,37,FALSE)),"",VLOOKUP($A42,'[2]1516 Exp_Rev Access'!$F$7:$GB$306,37,FALSE))</f>
        <v>949212.02</v>
      </c>
      <c r="AZ42" s="99">
        <f>IF(ISNA(VLOOKUP($A42,'[2]1516 Exp_Rev Access'!$F$7:$GB$306,38,FALSE)),"",VLOOKUP($A42,'[2]1516 Exp_Rev Access'!$F$7:$GB$306,38,FALSE))</f>
        <v>0</v>
      </c>
      <c r="BA42" s="99">
        <f>IF(ISNA(VLOOKUP($A42,'[2]1516 Exp_Rev Access'!$F$7:$GB$306,39,FALSE)),"",VLOOKUP($A42,'[2]1516 Exp_Rev Access'!$F$7:$GB$306,39,FALSE))</f>
        <v>0</v>
      </c>
      <c r="BB42" s="99">
        <f>IF(ISNA(VLOOKUP($A42,'[2]1516 Exp_Rev Access'!$F$7:$GB$306,40,FALSE)),"",VLOOKUP($A42,'[2]1516 Exp_Rev Access'!$F$7:$GB$306,40,FALSE))</f>
        <v>1991904.32</v>
      </c>
      <c r="BC42" s="99">
        <f>IF(ISNA(VLOOKUP($A42,'[2]1516 Exp_Rev Access'!$F$7:$GB$306,41,FALSE)),"",VLOOKUP($A42,'[2]1516 Exp_Rev Access'!$F$7:$GB$306,41,FALSE))</f>
        <v>0</v>
      </c>
      <c r="BD42" s="99">
        <f>IF(ISNA(VLOOKUP($A42,'[2]1516 Exp_Rev Access'!$F$7:$GB$306,42,FALSE)),"",VLOOKUP($A42,'[2]1516 Exp_Rev Access'!$F$7:$GB$306,42,FALSE))</f>
        <v>571487.97</v>
      </c>
      <c r="BE42" s="99">
        <f>IF(ISNA(VLOOKUP($A42,'[2]1516 Exp_Rev Access'!$F$7:$GB$306,43,FALSE)),"",VLOOKUP($A42,'[2]1516 Exp_Rev Access'!$F$7:$GB$306,43,FALSE))</f>
        <v>0</v>
      </c>
      <c r="BF42" s="99">
        <f>IF(ISNA(VLOOKUP($A42,'[2]1516 Exp_Rev Access'!$F$7:$GB$306,44,FALSE)),"",VLOOKUP($A42,'[2]1516 Exp_Rev Access'!$F$7:$GB$306,44,FALSE))</f>
        <v>335158.03999999998</v>
      </c>
      <c r="BG42" s="99">
        <f>IF(ISNA(VLOOKUP($A42,'[2]1516 Exp_Rev Access'!$F$7:$GB$306,45,FALSE)),"",VLOOKUP($A42,'[2]1516 Exp_Rev Access'!$F$7:$GB$306,45,FALSE))</f>
        <v>112959.73</v>
      </c>
      <c r="BH42" s="99">
        <f>IF(ISNA(VLOOKUP($A42,'[2]1516 Exp_Rev Access'!$F$7:$GB$306,46,FALSE)),"",VLOOKUP($A42,'[2]1516 Exp_Rev Access'!$F$7:$GB$306,46,FALSE))</f>
        <v>0</v>
      </c>
      <c r="BI42" s="99">
        <f>IF(ISNA(VLOOKUP($A42,'[2]1516 Exp_Rev Access'!$F$7:$GB$306,47,FALSE)),"",VLOOKUP($A42,'[2]1516 Exp_Rev Access'!$F$7:$GB$306,47,FALSE))</f>
        <v>72493.19</v>
      </c>
      <c r="BJ42" s="99">
        <f>IF(ISNA(VLOOKUP($A42,'[2]1516 Exp_Rev Access'!$F$7:$GB$306,48,FALSE)),"",VLOOKUP($A42,'[2]1516 Exp_Rev Access'!$F$7:$GB$306,48,FALSE))</f>
        <v>4081196.34</v>
      </c>
      <c r="BK42" s="99">
        <f>IF(ISNA(VLOOKUP($A42,'[2]1516 Exp_Rev Access'!$F$7:$GB$306,49,FALSE)),"",VLOOKUP($A42,'[2]1516 Exp_Rev Access'!$F$7:$GB$306,49,FALSE))</f>
        <v>15850</v>
      </c>
      <c r="BL42" s="99">
        <f>IF(ISNA(VLOOKUP($A42,'[2]1516 Exp_Rev Access'!$F$7:$GB$306,50,FALSE)),"",VLOOKUP($A42,'[2]1516 Exp_Rev Access'!$F$7:$GB$306,50,FALSE))</f>
        <v>0</v>
      </c>
      <c r="BM42" s="99">
        <f>IF(ISNA(VLOOKUP($A42,'[2]1516 Exp_Rev Access'!$F$7:$GB$306,51,FALSE)),"",VLOOKUP($A42,'[2]1516 Exp_Rev Access'!$F$7:$GB$306,51,FALSE))</f>
        <v>0</v>
      </c>
      <c r="BN42" s="99">
        <f>IF(ISNA(VLOOKUP($A42,'[2]1516 Exp_Rev Access'!$F$7:$GB$306,52,FALSE)),"",VLOOKUP($A42,'[2]1516 Exp_Rev Access'!$F$7:$GB$306,52,FALSE))</f>
        <v>0</v>
      </c>
      <c r="BO42" s="99">
        <f>IF(ISNA(VLOOKUP($A42,'[2]1516 Exp_Rev Access'!$F$7:$GB$306,53,FALSE)),"",VLOOKUP($A42,'[2]1516 Exp_Rev Access'!$F$7:$GB$306,53,FALSE))</f>
        <v>0</v>
      </c>
      <c r="BP42" s="99">
        <f>IF(ISNA(VLOOKUP($A42,'[2]1516 Exp_Rev Access'!$F$7:$GB$306,54,FALSE)),"",VLOOKUP($A42,'[2]1516 Exp_Rev Access'!$F$7:$GB$306,54,FALSE))</f>
        <v>0</v>
      </c>
      <c r="BQ42" s="99">
        <f>IF(ISNA(VLOOKUP($A42,'[2]1516 Exp_Rev Access'!$F$7:$GB$306,55,FALSE)),"",VLOOKUP($A42,'[2]1516 Exp_Rev Access'!$F$7:$GB$306,55,FALSE))</f>
        <v>0</v>
      </c>
      <c r="BR42" s="99">
        <f>IF(ISNA(VLOOKUP($A42,'[2]1516 Exp_Rev Access'!$F$7:$GB$306,56,FALSE)),"",VLOOKUP($A42,'[2]1516 Exp_Rev Access'!$F$7:$GB$306,56,FALSE))</f>
        <v>0</v>
      </c>
      <c r="BS42" s="99">
        <f>IF(ISNA(VLOOKUP($A42,'[2]1516 Exp_Rev Access'!$F$7:$GB$306,57,FALSE)),"",VLOOKUP($A42,'[2]1516 Exp_Rev Access'!$F$7:$GB$306,57,FALSE))</f>
        <v>0</v>
      </c>
      <c r="BT42" s="99">
        <f>IF(ISNA(VLOOKUP($A42,'[2]1516 Exp_Rev Access'!$F$7:$GB$306,58,FALSE)),"",VLOOKUP($A42,'[2]1516 Exp_Rev Access'!$F$7:$GB$306,58,FALSE))</f>
        <v>0</v>
      </c>
      <c r="BU42" s="102">
        <f t="shared" si="58"/>
        <v>18514290.219999999</v>
      </c>
      <c r="BV42" s="72">
        <f t="shared" si="59"/>
        <v>0.14371297807296651</v>
      </c>
      <c r="BW42" s="94">
        <f t="shared" si="60"/>
        <v>1671.9456558450354</v>
      </c>
      <c r="BX42" s="99">
        <f>IF(ISNA(VLOOKUP($A42,'[2]1516 Exp_Rev Access'!$F$7:$GB$306,59,FALSE)),"",VLOOKUP($A42,'[2]1516 Exp_Rev Access'!$F$7:$GB$306,59,FALSE))</f>
        <v>0</v>
      </c>
      <c r="BY42" s="99">
        <f>IF(ISNA(VLOOKUP($A42,'[2]1516 Exp_Rev Access'!$F$7:$GB$306,60,FALSE)),"",VLOOKUP($A42,'[2]1516 Exp_Rev Access'!$F$7:$GB$306,60,FALSE))</f>
        <v>4385809.09</v>
      </c>
      <c r="BZ42" s="99">
        <f>IF(ISNA(VLOOKUP($A42,'[2]1516 Exp_Rev Access'!$F$7:$GB$306,61,FALSE)),"",VLOOKUP($A42,'[2]1516 Exp_Rev Access'!$F$7:$GB$306,61,FALSE))</f>
        <v>381310.41</v>
      </c>
      <c r="CA42" s="99">
        <f>IF(ISNA(VLOOKUP($A42,'[2]1516 Exp_Rev Access'!$F$7:$GB$306,62,FALSE)),"",VLOOKUP($A42,'[2]1516 Exp_Rev Access'!$F$7:$GB$306,62,FALSE))</f>
        <v>0</v>
      </c>
      <c r="CB42" s="99">
        <f>IF(ISNA(VLOOKUP($A42,'[2]1516 Exp_Rev Access'!$F$7:$GB$306,63,FALSE)),"",VLOOKUP($A42,'[2]1516 Exp_Rev Access'!$F$7:$GB$306,63,FALSE))</f>
        <v>0</v>
      </c>
      <c r="CC42" s="99">
        <f>IF(ISNA(VLOOKUP($A42,'[2]1516 Exp_Rev Access'!$F$7:$GB$306,64,FALSE)),"",VLOOKUP($A42,'[2]1516 Exp_Rev Access'!$F$7:$GB$306,64,FALSE))</f>
        <v>0</v>
      </c>
      <c r="CD42" s="101">
        <f t="shared" si="61"/>
        <v>4767119.5</v>
      </c>
      <c r="CE42" s="72">
        <f t="shared" si="70"/>
        <v>3.7003683750978338E-2</v>
      </c>
      <c r="CF42" s="103">
        <f t="shared" si="71"/>
        <v>430.49799069851446</v>
      </c>
      <c r="CG42" s="99">
        <f>IF(ISNA(VLOOKUP($A42,'[2]1516 Exp_Rev Access'!$F$7:$GB$306,65,FALSE)),"",VLOOKUP($A42,'[2]1516 Exp_Rev Access'!$F$7:$GB$306,65,FALSE))</f>
        <v>0</v>
      </c>
      <c r="CH42" s="99">
        <f>IF(ISNA(VLOOKUP($A42,'[2]1516 Exp_Rev Access'!$F$7:$GB$306,66,FALSE)),"",VLOOKUP($A42,'[2]1516 Exp_Rev Access'!$F$7:$GB$306,66,FALSE))</f>
        <v>0</v>
      </c>
      <c r="CI42" s="99">
        <f>IF(ISNA(VLOOKUP($A42,'[2]1516 Exp_Rev Access'!$F$7:$GB$306,67,FALSE)),"",VLOOKUP($A42,'[2]1516 Exp_Rev Access'!$F$7:$GB$306,67,FALSE))</f>
        <v>0</v>
      </c>
      <c r="CJ42" s="99">
        <f>IF(ISNA(VLOOKUP($A42,'[2]1516 Exp_Rev Access'!$F$7:$GB$306,68,FALSE)),"",VLOOKUP($A42,'[2]1516 Exp_Rev Access'!$F$7:$GB$306,68,FALSE))</f>
        <v>0</v>
      </c>
      <c r="CK42" s="99">
        <f>IF(ISNA(VLOOKUP($A42,'[2]1516 Exp_Rev Access'!$F$7:$GB$306,69,FALSE)),"",VLOOKUP($A42,'[2]1516 Exp_Rev Access'!$F$7:$GB$306,69,FALSE))</f>
        <v>0</v>
      </c>
      <c r="CL42" s="99">
        <f>IF(ISNA(VLOOKUP($A42,'[2]1516 Exp_Rev Access'!$F$7:$GB$306,70,FALSE)),"",VLOOKUP($A42,'[2]1516 Exp_Rev Access'!$F$7:$GB$306,70,FALSE))</f>
        <v>0</v>
      </c>
      <c r="CM42" s="99">
        <f>IF(ISNA(VLOOKUP($A42,'[2]1516 Exp_Rev Access'!$F$7:$GB$306,71,FALSE)),"",VLOOKUP($A42,'[2]1516 Exp_Rev Access'!$F$7:$GB$306,71,FALSE))</f>
        <v>0</v>
      </c>
      <c r="CN42" s="99">
        <f>IF(ISNA(VLOOKUP($A42,'[2]1516 Exp_Rev Access'!$F$7:$GB$306,72,FALSE)),"",VLOOKUP($A42,'[2]1516 Exp_Rev Access'!$F$7:$GB$306,72,FALSE))</f>
        <v>0</v>
      </c>
      <c r="CO42" s="99">
        <f>IF(ISNA(VLOOKUP($A42,'[2]1516 Exp_Rev Access'!$F$7:$GB$306,73,FALSE)),"",VLOOKUP($A42,'[2]1516 Exp_Rev Access'!$F$7:$GB$306,73,FALSE))</f>
        <v>0</v>
      </c>
      <c r="CP42" s="99">
        <f>IF(ISNA(VLOOKUP($A42,'[2]1516 Exp_Rev Access'!$F$7:$GB$306,74,FALSE)),"",VLOOKUP($A42,'[2]1516 Exp_Rev Access'!$F$7:$GB$306,74,FALSE))</f>
        <v>2320083</v>
      </c>
      <c r="CQ42" s="99">
        <f>IF(ISNA(VLOOKUP($A42,'[2]1516 Exp_Rev Access'!$F$7:$GB$306,75,FALSE)),"",VLOOKUP($A42,'[2]1516 Exp_Rev Access'!$F$7:$GB$306,75,FALSE))</f>
        <v>0</v>
      </c>
      <c r="CR42" s="99">
        <f>IF(ISNA(VLOOKUP($A42,'[2]1516 Exp_Rev Access'!$F$7:$GB$306,76,FALSE)),"",VLOOKUP($A42,'[2]1516 Exp_Rev Access'!$F$7:$GB$306,76,FALSE))</f>
        <v>48363</v>
      </c>
      <c r="CS42" s="99">
        <f>IF(ISNA(VLOOKUP($A42,'[2]1516 Exp_Rev Access'!$F$7:$GB$306,77,FALSE)),"",VLOOKUP($A42,'[2]1516 Exp_Rev Access'!$F$7:$GB$306,77,FALSE))</f>
        <v>0</v>
      </c>
      <c r="CT42" s="99">
        <f>IF(ISNA(VLOOKUP($A42,'[2]1516 Exp_Rev Access'!$F$7:$GB$306,78,FALSE)),"",VLOOKUP($A42,'[2]1516 Exp_Rev Access'!$F$7:$GB$306,78,FALSE))</f>
        <v>968433.56</v>
      </c>
      <c r="CU42" s="99">
        <f>IF(ISNA(VLOOKUP($A42,'[2]1516 Exp_Rev Access'!$F$7:$GB$306,79,FALSE)),"",VLOOKUP($A42,'[2]1516 Exp_Rev Access'!$F$7:$GB$306,79,FALSE))</f>
        <v>276899.34999999998</v>
      </c>
      <c r="CV42" s="99">
        <f>IF(ISNA(VLOOKUP($A42,'[2]1516 Exp_Rev Access'!$F$7:$GB$306,80,FALSE)),"",VLOOKUP($A42,'[2]1516 Exp_Rev Access'!$F$7:$GB$306,80,FALSE))</f>
        <v>0</v>
      </c>
      <c r="CW42" s="99">
        <f>IF(ISNA(VLOOKUP($A42,'[2]1516 Exp_Rev Access'!$F$7:$GB$306,81,FALSE)),"",VLOOKUP($A42,'[2]1516 Exp_Rev Access'!$F$7:$GB$306,81,FALSE))</f>
        <v>0</v>
      </c>
      <c r="CX42" s="99">
        <f>IF(ISNA(VLOOKUP($A42,'[2]1516 Exp_Rev Access'!$F$7:$GB$306,82,FALSE)),"",VLOOKUP($A42,'[2]1516 Exp_Rev Access'!$F$7:$GB$306,82,FALSE))</f>
        <v>0</v>
      </c>
      <c r="CY42" s="99">
        <f>IF(ISNA(VLOOKUP($A42,'[2]1516 Exp_Rev Access'!$F$7:$GB$306,83,FALSE)),"",VLOOKUP($A42,'[2]1516 Exp_Rev Access'!$F$7:$GB$306,83,FALSE))</f>
        <v>0</v>
      </c>
      <c r="CZ42" s="99">
        <f>IF(ISNA(VLOOKUP($A42,'[2]1516 Exp_Rev Access'!$F$7:$GB$306,84,FALSE)),"",VLOOKUP($A42,'[2]1516 Exp_Rev Access'!$F$7:$GB$306,84,FALSE))</f>
        <v>0</v>
      </c>
      <c r="DA42" s="99">
        <f>IF(ISNA(VLOOKUP($A42,'[2]1516 Exp_Rev Access'!$F$7:$GB$306,85,FALSE)),"",VLOOKUP($A42,'[2]1516 Exp_Rev Access'!$F$7:$GB$306,85,FALSE))</f>
        <v>40670.89</v>
      </c>
      <c r="DB42" s="99">
        <f>IF(ISNA(VLOOKUP($A42,'[2]1516 Exp_Rev Access'!$F$7:$GB$306,86,FALSE)),"",VLOOKUP($A42,'[2]1516 Exp_Rev Access'!$F$7:$GB$306,86,FALSE))</f>
        <v>0</v>
      </c>
      <c r="DC42" s="99">
        <f>IF(ISNA(VLOOKUP($A42,'[2]1516 Exp_Rev Access'!$F$7:$GB$306,87,FALSE)),"",VLOOKUP($A42,'[2]1516 Exp_Rev Access'!$F$7:$GB$306,87,FALSE))</f>
        <v>0</v>
      </c>
      <c r="DD42" s="99">
        <f>IF(ISNA(VLOOKUP($A42,'[2]1516 Exp_Rev Access'!$F$7:$GB$306,88,FALSE)),"",VLOOKUP($A42,'[2]1516 Exp_Rev Access'!$F$7:$GB$306,88,FALSE))</f>
        <v>0</v>
      </c>
      <c r="DE42" s="99">
        <f>IF(ISNA(VLOOKUP($A42,'[2]1516 Exp_Rev Access'!$F$7:$GB$306,89,FALSE)),"",VLOOKUP($A42,'[2]1516 Exp_Rev Access'!$F$7:$GB$306,89,FALSE))</f>
        <v>0</v>
      </c>
      <c r="DF42" s="99">
        <f>IF(ISNA(VLOOKUP($A42,'[2]1516 Exp_Rev Access'!$F$7:$GB$306,90,FALSE)),"",VLOOKUP($A42,'[2]1516 Exp_Rev Access'!$F$7:$GB$306,90,FALSE))</f>
        <v>0</v>
      </c>
      <c r="DG42" s="99">
        <f>IF(ISNA(VLOOKUP($A42,'[2]1516 Exp_Rev Access'!$F$7:$GB$306,91,FALSE)),"",VLOOKUP($A42,'[2]1516 Exp_Rev Access'!$F$7:$GB$306,91,FALSE))</f>
        <v>0</v>
      </c>
      <c r="DH42" s="99">
        <f>IF(ISNA(VLOOKUP($A42,'[2]1516 Exp_Rev Access'!$F$7:$GB$306,92,FALSE)),"",VLOOKUP($A42,'[2]1516 Exp_Rev Access'!$F$7:$GB$306,92,FALSE))</f>
        <v>1944021.1</v>
      </c>
      <c r="DI42" s="99">
        <f>IF(ISNA(VLOOKUP($A42,'[2]1516 Exp_Rev Access'!$F$7:$GB$306,93,FALSE)),"",VLOOKUP($A42,'[2]1516 Exp_Rev Access'!$F$7:$GB$306,93,FALSE))</f>
        <v>0</v>
      </c>
      <c r="DJ42" s="99">
        <f>IF(ISNA(VLOOKUP($A42,'[2]1516 Exp_Rev Access'!$F$7:$GB$306,94,FALSE)),"",VLOOKUP($A42,'[2]1516 Exp_Rev Access'!$F$7:$GB$306,94,FALSE))</f>
        <v>1209827.3400000001</v>
      </c>
      <c r="DK42" s="99">
        <f>IF(ISNA(VLOOKUP($A42,'[2]1516 Exp_Rev Access'!$F$7:$GB$306,95,FALSE)),"",VLOOKUP($A42,'[2]1516 Exp_Rev Access'!$F$7:$GB$306,95,FALSE))</f>
        <v>0</v>
      </c>
      <c r="DL42" s="99">
        <f>IF(ISNA(VLOOKUP($A42,'[2]1516 Exp_Rev Access'!$F$7:$GB$306,96,FALSE)),"",VLOOKUP($A42,'[2]1516 Exp_Rev Access'!$F$7:$GB$306,96,FALSE))</f>
        <v>0</v>
      </c>
      <c r="DM42" s="99">
        <f>IF(ISNA(VLOOKUP($A42,'[2]1516 Exp_Rev Access'!$F$7:$GB$306,97,FALSE)),"",VLOOKUP($A42,'[2]1516 Exp_Rev Access'!$F$7:$GB$306,97,FALSE))</f>
        <v>0</v>
      </c>
      <c r="DN42" s="99">
        <f>IF(ISNA(VLOOKUP($A42,'[2]1516 Exp_Rev Access'!$F$7:$GB$306,98,FALSE)),"",VLOOKUP($A42,'[2]1516 Exp_Rev Access'!$F$7:$GB$306,98,FALSE))</f>
        <v>0</v>
      </c>
      <c r="DO42" s="99">
        <f>IF(ISNA(VLOOKUP($A42,'[2]1516 Exp_Rev Access'!$F$7:$GB$306,99,FALSE)),"",VLOOKUP($A42,'[2]1516 Exp_Rev Access'!$F$7:$GB$306,99,FALSE))</f>
        <v>0</v>
      </c>
      <c r="DP42" s="99">
        <f>IF(ISNA(VLOOKUP($A42,'[2]1516 Exp_Rev Access'!$F$7:$GB$306,100,FALSE)),"",VLOOKUP($A42,'[2]1516 Exp_Rev Access'!$F$7:$GB$306,100,FALSE))</f>
        <v>0</v>
      </c>
      <c r="DQ42" s="99">
        <f>IF(ISNA(VLOOKUP($A42,'[2]1516 Exp_Rev Access'!$F$7:$GB$306,101,FALSE)),"",VLOOKUP($A42,'[2]1516 Exp_Rev Access'!$F$7:$GB$306,101,FALSE))</f>
        <v>0</v>
      </c>
      <c r="DR42" s="99">
        <f>IF(ISNA(VLOOKUP($A42,'[2]1516 Exp_Rev Access'!$F$7:$GB$306,102,FALSE)),"",VLOOKUP($A42,'[2]1516 Exp_Rev Access'!$F$7:$GB$306,102,FALSE))</f>
        <v>0</v>
      </c>
      <c r="DS42" s="99">
        <f>IF(ISNA(VLOOKUP($A42,'[2]1516 Exp_Rev Access'!$F$7:$GB$306,103,FALSE)),"",VLOOKUP($A42,'[2]1516 Exp_Rev Access'!$F$7:$GB$306,103,FALSE))</f>
        <v>0</v>
      </c>
      <c r="DT42" s="99">
        <f>IF(ISNA(VLOOKUP($A42,'[2]1516 Exp_Rev Access'!$F$7:$GB$306,104,FALSE)),"",VLOOKUP($A42,'[2]1516 Exp_Rev Access'!$F$7:$GB$306,104,FALSE))</f>
        <v>0</v>
      </c>
      <c r="DU42" s="99">
        <f>IF(ISNA(VLOOKUP($A42,'[2]1516 Exp_Rev Access'!$F$7:$GB$306,105,FALSE)),"",VLOOKUP($A42,'[2]1516 Exp_Rev Access'!$F$7:$GB$306,105,FALSE))</f>
        <v>0</v>
      </c>
      <c r="DV42" s="99">
        <f>IF(ISNA(VLOOKUP($A42,'[2]1516 Exp_Rev Access'!$F$7:$GB$306,106,FALSE)),"",VLOOKUP($A42,'[2]1516 Exp_Rev Access'!$F$7:$GB$306,106,FALSE))</f>
        <v>0</v>
      </c>
      <c r="DW42" s="99">
        <f>IF(ISNA(VLOOKUP($A42,'[2]1516 Exp_Rev Access'!$F$7:$GB$306,107,FALSE)),"",VLOOKUP($A42,'[2]1516 Exp_Rev Access'!$F$7:$GB$306,107,FALSE))</f>
        <v>0</v>
      </c>
      <c r="DX42" s="99">
        <f>IF(ISNA(VLOOKUP($A42,'[2]1516 Exp_Rev Access'!$F$7:$GB$306,108,FALSE)),"",VLOOKUP($A42,'[2]1516 Exp_Rev Access'!$F$7:$GB$306,108,FALSE))</f>
        <v>0</v>
      </c>
      <c r="DY42" s="99">
        <f>IF(ISNA(VLOOKUP($A42,'[2]1516 Exp_Rev Access'!$F$7:$GB$306,109,FALSE)),"",VLOOKUP($A42,'[2]1516 Exp_Rev Access'!$F$7:$GB$306,109,FALSE))</f>
        <v>0</v>
      </c>
      <c r="DZ42" s="99">
        <f>IF(ISNA(VLOOKUP($A42,'[2]1516 Exp_Rev Access'!$F$7:$GB$306,110,FALSE)),"",VLOOKUP($A42,'[2]1516 Exp_Rev Access'!$F$7:$GB$306,110,FALSE))</f>
        <v>0</v>
      </c>
      <c r="EA42" s="99">
        <f>IF(ISNA(VLOOKUP($A42,'[2]1516 Exp_Rev Access'!$F$7:$GB$306,111,FALSE)),"",VLOOKUP($A42,'[2]1516 Exp_Rev Access'!$F$7:$GB$306,111,FALSE))</f>
        <v>0</v>
      </c>
      <c r="EB42" s="99">
        <f>IF(ISNA(VLOOKUP($A42,'[2]1516 Exp_Rev Access'!$F$7:$GB$306,112,FALSE)),"",VLOOKUP($A42,'[2]1516 Exp_Rev Access'!$F$7:$GB$306,112,FALSE))</f>
        <v>0</v>
      </c>
      <c r="EC42" s="99">
        <f>IF(ISNA(VLOOKUP($A42,'[2]1516 Exp_Rev Access'!$F$7:$GB$306,113,FALSE)),"",VLOOKUP($A42,'[2]1516 Exp_Rev Access'!$F$7:$GB$306,113,FALSE))</f>
        <v>0</v>
      </c>
      <c r="ED42" s="99">
        <f>IF(ISNA(VLOOKUP($A42,'[2]1516 Exp_Rev Access'!$F$7:$GB$306,114,FALSE)),"",VLOOKUP($A42,'[2]1516 Exp_Rev Access'!$F$7:$GB$306,114,FALSE))</f>
        <v>0</v>
      </c>
      <c r="EE42" s="99">
        <f>IF(ISNA(VLOOKUP($A42,'[2]1516 Exp_Rev Access'!$F$7:$GB$306,115,FALSE)),"",VLOOKUP($A42,'[2]1516 Exp_Rev Access'!$F$7:$GB$306,115,FALSE))</f>
        <v>0</v>
      </c>
      <c r="EF42" s="99">
        <f>IF(ISNA(VLOOKUP($A42,'[2]1516 Exp_Rev Access'!$F$7:$GB$306,116,FALSE)),"",VLOOKUP($A42,'[2]1516 Exp_Rev Access'!$F$7:$GB$306,116,FALSE))</f>
        <v>47191.31</v>
      </c>
      <c r="EG42" s="99">
        <f>IF(ISNA(VLOOKUP($A42,'[2]1516 Exp_Rev Access'!$F$7:$GB$306,117,FALSE)),"",VLOOKUP($A42,'[2]1516 Exp_Rev Access'!$F$7:$GB$306,117,FALSE))</f>
        <v>0</v>
      </c>
      <c r="EH42" s="99">
        <f>IF(ISNA(VLOOKUP($A42,'[2]1516 Exp_Rev Access'!$F$7:$GB$306,118,FALSE)),"",VLOOKUP($A42,'[2]1516 Exp_Rev Access'!$F$7:$GB$306,118,FALSE))</f>
        <v>0</v>
      </c>
      <c r="EI42" s="99">
        <f>IF(ISNA(VLOOKUP($A42,'[2]1516 Exp_Rev Access'!$F$7:$GB$306,119,FALSE)),"",VLOOKUP($A42,'[2]1516 Exp_Rev Access'!$F$7:$GB$306,119,FALSE))</f>
        <v>0</v>
      </c>
      <c r="EJ42" s="99">
        <f>IF(ISNA(VLOOKUP($A42,'[2]1516 Exp_Rev Access'!$F$7:$GB$306,120,FALSE)),"",VLOOKUP($A42,'[2]1516 Exp_Rev Access'!$F$7:$GB$306,120,FALSE))</f>
        <v>0</v>
      </c>
      <c r="EK42" s="99">
        <f>IF(ISNA(VLOOKUP($A42,'[2]1516 Exp_Rev Access'!$F$7:$GB$306,121,FALSE)),"",VLOOKUP($A42,'[2]1516 Exp_Rev Access'!$F$7:$GB$306,121,FALSE))</f>
        <v>0</v>
      </c>
      <c r="EL42" s="99">
        <f>IF(ISNA(VLOOKUP($A42,'[2]1516 Exp_Rev Access'!$F$7:$GB$306,122,FALSE)),"",VLOOKUP($A42,'[2]1516 Exp_Rev Access'!$F$7:$GB$306,122,FALSE))</f>
        <v>0</v>
      </c>
      <c r="EM42" s="99">
        <f>IF(ISNA(VLOOKUP($A42,'[2]1516 Exp_Rev Access'!$F$7:$GB$306,123,FALSE)),"",VLOOKUP($A42,'[2]1516 Exp_Rev Access'!$F$7:$GB$306,123,FALSE))</f>
        <v>1356.92</v>
      </c>
      <c r="EN42" s="99">
        <f>IF(ISNA(VLOOKUP($A42,'[2]1516 Exp_Rev Access'!$F$7:$GB$306,124,FALSE)),"",VLOOKUP($A42,'[2]1516 Exp_Rev Access'!$F$7:$GB$306,124,FALSE))</f>
        <v>80478.539999999994</v>
      </c>
      <c r="EO42" s="99">
        <f>IF(ISNA(VLOOKUP($A42,'[2]1516 Exp_Rev Access'!$F$7:$GB$306,125,FALSE)),"",VLOOKUP($A42,'[2]1516 Exp_Rev Access'!$F$7:$GB$306,125,FALSE))</f>
        <v>0</v>
      </c>
      <c r="EP42" s="99">
        <f>IF(ISNA(VLOOKUP($A42,'[2]1516 Exp_Rev Access'!$F$7:$GB$306,126,FALSE)),"",VLOOKUP($A42,'[2]1516 Exp_Rev Access'!$F$7:$GB$306,126,FALSE))</f>
        <v>0</v>
      </c>
      <c r="EQ42" s="99">
        <f>IF(ISNA(VLOOKUP($A42,'[2]1516 Exp_Rev Access'!$F$7:$GB$306,127,FALSE)),"",VLOOKUP($A42,'[2]1516 Exp_Rev Access'!$F$7:$GB$306,127,FALSE))</f>
        <v>0</v>
      </c>
      <c r="ER42" s="99">
        <f>IF(ISNA(VLOOKUP($A42,'[2]1516 Exp_Rev Access'!$F$7:$GB$306,128,FALSE)),"",VLOOKUP($A42,'[2]1516 Exp_Rev Access'!$F$7:$GB$306,128,FALSE))</f>
        <v>0</v>
      </c>
      <c r="ES42" s="99">
        <f>IF(ISNA(VLOOKUP($A42,'[2]1516 Exp_Rev Access'!$F$7:$GB$306,129,FALSE)),"",VLOOKUP($A42,'[2]1516 Exp_Rev Access'!$F$7:$GB$306,129,FALSE))</f>
        <v>0</v>
      </c>
      <c r="ET42" s="99">
        <f>IF(ISNA(VLOOKUP($A42,'[2]1516 Exp_Rev Access'!$F$7:$GB$306,130,FALSE)),"",VLOOKUP($A42,'[2]1516 Exp_Rev Access'!$F$7:$GB$306,130,FALSE))</f>
        <v>0</v>
      </c>
      <c r="EU42" s="99">
        <f>IF(ISNA(VLOOKUP($A42,'[2]1516 Exp_Rev Access'!$F$7:$GB$306,131,FALSE)),"",VLOOKUP($A42,'[2]1516 Exp_Rev Access'!$F$7:$GB$306,131,FALSE))</f>
        <v>6715.32</v>
      </c>
      <c r="EV42" s="99">
        <f>IF(ISNA(VLOOKUP($A42,'[2]1516 Exp_Rev Access'!$F$7:$GB$306,132,FALSE)),"",VLOOKUP($A42,'[2]1516 Exp_Rev Access'!$F$7:$GB$306,132,FALSE))</f>
        <v>0</v>
      </c>
      <c r="EW42" s="99">
        <f>IF(ISNA(VLOOKUP($A42,'[2]1516 Exp_Rev Access'!$F$7:$GB$306,133,FALSE)),"",VLOOKUP($A42,'[2]1516 Exp_Rev Access'!$F$7:$GB$306,133,FALSE))</f>
        <v>0</v>
      </c>
      <c r="EX42" s="99">
        <f>IF(ISNA(VLOOKUP($A42,'[2]1516 Exp_Rev Access'!$F$7:$GB$306,134,FALSE)),"",VLOOKUP($A42,'[2]1516 Exp_Rev Access'!$F$7:$GB$306,134,FALSE))</f>
        <v>0</v>
      </c>
      <c r="EY42" s="99">
        <f>IF(ISNA(VLOOKUP($A42,'[2]1516 Exp_Rev Access'!$F$7:$GB$306,135,FALSE)),"",VLOOKUP($A42,'[2]1516 Exp_Rev Access'!$F$7:$GB$306,135,FALSE))</f>
        <v>0</v>
      </c>
      <c r="EZ42" s="99">
        <f>IF(ISNA(VLOOKUP($A42,'[2]1516 Exp_Rev Access'!$F$7:$GB$306,136,FALSE)),"",VLOOKUP($A42,'[2]1516 Exp_Rev Access'!$F$7:$GB$306,136,FALSE))</f>
        <v>0</v>
      </c>
      <c r="FA42" s="99">
        <f>IF(ISNA(VLOOKUP($A42,'[2]1516 Exp_Rev Access'!$F$7:$GB$306,137,FALSE)),"",VLOOKUP($A42,'[2]1516 Exp_Rev Access'!$F$7:$GB$306,137,FALSE))</f>
        <v>0</v>
      </c>
      <c r="FB42" s="99">
        <f>IF(ISNA(VLOOKUP($A42,'[2]1516 Exp_Rev Access'!$F$7:$GB$306,138,FALSE)),"",VLOOKUP($A42,'[2]1516 Exp_Rev Access'!$F$7:$GB$306,138,FALSE))</f>
        <v>0</v>
      </c>
      <c r="FC42" s="99">
        <f>IF(ISNA(VLOOKUP($A42,'[2]1516 Exp_Rev Access'!$F$7:$GB$306,139,FALSE)),"",VLOOKUP($A42,'[2]1516 Exp_Rev Access'!$F$7:$GB$306,139,FALSE))</f>
        <v>0</v>
      </c>
      <c r="FD42" s="99">
        <f>IF(ISNA(VLOOKUP($A42,'[2]1516 Exp_Rev Access'!$F$7:$FS$306,140,FALSE)),"",VLOOKUP($A42,'[2]1516 Exp_Rev Access'!$F$7:$FS$306,140,FALSE))</f>
        <v>0</v>
      </c>
      <c r="FE42" s="99">
        <f>IF(ISNA(VLOOKUP($A42,'[2]1516 Exp_Rev Access'!$F$7:$FS$306,141,FALSE)),"",VLOOKUP($A42,'[2]1516 Exp_Rev Access'!$F$7:$FS$306,141,FALSE))</f>
        <v>0</v>
      </c>
      <c r="FF42" s="99">
        <f>IF(ISNA(VLOOKUP($A42,'[2]1516 Exp_Rev Access'!$F$7:$FS$306,142,FALSE)),"",VLOOKUP($A42,'[2]1516 Exp_Rev Access'!$F$7:$FS$306,142,FALSE))</f>
        <v>0</v>
      </c>
      <c r="FG42" s="99">
        <f>IF(ISNA(VLOOKUP($A42,'[2]1516 Exp_Rev Access'!$F$7:$FS$306,143,FALSE)),"",VLOOKUP($A42,'[2]1516 Exp_Rev Access'!$F$7:$FS$306,143,FALSE))</f>
        <v>0</v>
      </c>
      <c r="FH42" s="99">
        <f>IF(ISNA(VLOOKUP($A42,'[2]1516 Exp_Rev Access'!$F$7:$FS$306,144,FALSE)),"",VLOOKUP($A42,'[2]1516 Exp_Rev Access'!$F$7:$FS$306,144,FALSE))</f>
        <v>0</v>
      </c>
      <c r="FI42" s="99">
        <f>IF(ISNA(VLOOKUP($A42,'[2]1516 Exp_Rev Access'!$F$7:$FS$306,145,FALSE)),"",VLOOKUP($A42,'[2]1516 Exp_Rev Access'!$F$7:$FS$306,145,FALSE))</f>
        <v>0</v>
      </c>
      <c r="FJ42" s="99">
        <f>IF(ISNA(VLOOKUP($A42,'[2]1516 Exp_Rev Access'!$F$7:$FS$306,146,FALSE)),"",VLOOKUP($A42,'[2]1516 Exp_Rev Access'!$F$7:$FS$306,146,FALSE))</f>
        <v>0</v>
      </c>
      <c r="FK42" s="99">
        <f>IF(ISNA(VLOOKUP($A42,'[2]1516 Exp_Rev Access'!$F$7:$FS$306,147,FALSE)),"",VLOOKUP($A42,'[2]1516 Exp_Rev Access'!$F$7:$FS$306,147,FALSE))</f>
        <v>0</v>
      </c>
      <c r="FL42" s="99">
        <f>IF(ISNA(VLOOKUP($A42,'[2]1516 Exp_Rev Access'!$F$7:$FS$306,148,FALSE)),"",VLOOKUP($A42,'[2]1516 Exp_Rev Access'!$F$7:$FS$306,148,FALSE))</f>
        <v>0</v>
      </c>
      <c r="FM42" s="99">
        <f>IF(ISNA(VLOOKUP($A42,'[2]1516 Exp_Rev Access'!$F$7:$FS$306,149,FALSE)),"",VLOOKUP($A42,'[2]1516 Exp_Rev Access'!$F$7:$FS$306,149,FALSE))</f>
        <v>0</v>
      </c>
      <c r="FN42" s="99">
        <f>IF(ISNA(VLOOKUP($A42,'[2]1516 Exp_Rev Access'!$F$7:$FS$306,150,FALSE)),"",VLOOKUP($A42,'[2]1516 Exp_Rev Access'!$F$7:$FS$306,150,FALSE))</f>
        <v>0</v>
      </c>
      <c r="FO42" s="99">
        <f>IF(ISNA(VLOOKUP($A42,'[2]1516 Exp_Rev Access'!$F$7:$FS$306,151,FALSE)),"",VLOOKUP($A42,'[2]1516 Exp_Rev Access'!$F$7:$FS$306,151,FALSE))</f>
        <v>0</v>
      </c>
      <c r="FP42" s="99">
        <f>IF(ISNA(VLOOKUP($A42,'[2]1516 Exp_Rev Access'!$F$7:$FS$306,152,FALSE)),"",VLOOKUP($A42,'[2]1516 Exp_Rev Access'!$F$7:$FS$306,152,FALSE))</f>
        <v>0</v>
      </c>
      <c r="FQ42" s="99">
        <f>IF(ISNA(VLOOKUP($A42,'[2]1516 Exp_Rev Access'!$F$7:$FS$306,153,FALSE)),"",VLOOKUP($A42,'[2]1516 Exp_Rev Access'!$F$7:$FS$306,153,FALSE))</f>
        <v>281999.33</v>
      </c>
      <c r="FR42" s="101">
        <f t="shared" si="64"/>
        <v>7226039.6600000001</v>
      </c>
      <c r="FS42" s="72">
        <f t="shared" si="65"/>
        <v>5.6090493714425878E-2</v>
      </c>
      <c r="FT42" s="94">
        <f t="shared" si="66"/>
        <v>652.55245947532399</v>
      </c>
      <c r="FU42" s="99">
        <f>IF(ISNA(VLOOKUP($A42,'[2]1516 Exp_Rev Access'!$F$7:$GB$306,154,FALSE)),"",VLOOKUP($A42,'[2]1516 Exp_Rev Access'!$F$7:$GB$306,154,FALSE))</f>
        <v>0</v>
      </c>
      <c r="FV42" s="99">
        <f>IF(ISNA(VLOOKUP($A42,'[2]1516 Exp_Rev Access'!$F$7:$GB$306,155,FALSE)),"",VLOOKUP($A42,'[2]1516 Exp_Rev Access'!$F$7:$GB$306,155,FALSE))</f>
        <v>499634.69</v>
      </c>
      <c r="FW42" s="99">
        <f>IF(ISNA(VLOOKUP($A42,'[2]1516 Exp_Rev Access'!$F$7:$GB$306,156,FALSE)),"",VLOOKUP($A42,'[2]1516 Exp_Rev Access'!$F$7:$GB$306,156,FALSE))</f>
        <v>0</v>
      </c>
      <c r="FX42" s="99">
        <f>IF(ISNA(VLOOKUP($A42,'[2]1516 Exp_Rev Access'!$F$7:$GB$306,157,FALSE)),"",VLOOKUP($A42,'[2]1516 Exp_Rev Access'!$F$7:$GB$306,157,FALSE))</f>
        <v>0</v>
      </c>
      <c r="FY42" s="99">
        <f>IF(ISNA(VLOOKUP($A42,'[2]1516 Exp_Rev Access'!$F$7:$GB$306,158,FALSE)),"",VLOOKUP($A42,'[2]1516 Exp_Rev Access'!$F$7:$GB$306,158,FALSE))</f>
        <v>0</v>
      </c>
      <c r="FZ42" s="99">
        <f>IF(ISNA(VLOOKUP($A42,'[2]1516 Exp_Rev Access'!$F$7:$GB$306,159,FALSE)),"",VLOOKUP($A42,'[2]1516 Exp_Rev Access'!$F$7:$GB$306,159,FALSE))</f>
        <v>0</v>
      </c>
      <c r="GA42" s="99">
        <f>IF(ISNA(VLOOKUP($A42,'[2]1516 Exp_Rev Access'!$F$7:$GB$306,160,FALSE)),"",VLOOKUP($A42,'[2]1516 Exp_Rev Access'!$F$7:$GB$306,160,FALSE))</f>
        <v>0</v>
      </c>
      <c r="GB42" s="99">
        <f>IF(ISNA(VLOOKUP($A42,'[2]1516 Exp_Rev Access'!$F$7:$GB$306,161,FALSE)),"",VLOOKUP($A42,'[2]1516 Exp_Rev Access'!$F$7:$GB$306,161,FALSE))</f>
        <v>0</v>
      </c>
      <c r="GC42" s="99">
        <f>IF(ISNA(VLOOKUP($A42,'[2]1516 Exp_Rev Access'!$F$7:$GB$306,162,FALSE)),"",VLOOKUP($A42,'[2]1516 Exp_Rev Access'!$F$7:$GB$306,162,FALSE))</f>
        <v>102951.15</v>
      </c>
      <c r="GD42" s="99">
        <f>IF(ISNA(VLOOKUP($A42,'[2]1516 Exp_Rev Access'!$F$7:$GB$306,163,FALSE)),"",VLOOKUP($A42,'[2]1516 Exp_Rev Access'!$F$7:$GB$306,163,FALSE))</f>
        <v>0</v>
      </c>
      <c r="GE42" s="99">
        <f>IF(ISNA(VLOOKUP($A42,'[2]1516 Exp_Rev Access'!$F$7:$GB$306,164,FALSE)),"",VLOOKUP($A42,'[2]1516 Exp_Rev Access'!$F$7:$GB$306,164,FALSE))</f>
        <v>0</v>
      </c>
      <c r="GF42" s="99">
        <f>IF(ISNA(VLOOKUP($A42,'[2]1516 Exp_Rev Access'!$F$7:$GB$306,165,FALSE)),"",VLOOKUP($A42,'[2]1516 Exp_Rev Access'!$F$7:$GB$306,165,FALSE))</f>
        <v>0</v>
      </c>
      <c r="GG42" s="99">
        <f>IF(ISNA(VLOOKUP($A42,'[2]1516 Exp_Rev Access'!$F$7:$GB$306,166,FALSE)),"",VLOOKUP($A42,'[2]1516 Exp_Rev Access'!$F$7:$GB$306,166,FALSE))</f>
        <v>0</v>
      </c>
      <c r="GH42" s="99">
        <f>IF(ISNA(VLOOKUP($A42,'[2]1516 Exp_Rev Access'!$F$7:$GB$306,167,FALSE)),"",VLOOKUP($A42,'[2]1516 Exp_Rev Access'!$F$7:$GB$306,167,FALSE))</f>
        <v>0</v>
      </c>
      <c r="GI42" s="99">
        <f>IF(ISNA(VLOOKUP($A42,'[2]1516 Exp_Rev Access'!$F$7:$GB$306,168,FALSE)),"",VLOOKUP($A42,'[2]1516 Exp_Rev Access'!$F$7:$GB$306,168,FALSE))</f>
        <v>0</v>
      </c>
      <c r="GJ42" s="99">
        <f>IF(ISNA(VLOOKUP($A42,'[2]1516 Exp_Rev Access'!$F$7:$GB$306,169,FALSE)),"",VLOOKUP($A42,'[2]1516 Exp_Rev Access'!$F$7:$GB$306,169,FALSE))</f>
        <v>13407.32</v>
      </c>
      <c r="GK42" s="99">
        <f>IF(ISNA(VLOOKUP($A42,'[2]1516 Exp_Rev Access'!$F$7:$GB$306,170,FALSE)),"",VLOOKUP($A42,'[2]1516 Exp_Rev Access'!$F$7:$GB$306,170,FALSE))</f>
        <v>0</v>
      </c>
      <c r="GL42" s="99">
        <f>IF(ISNA(VLOOKUP($A42,'[2]1516 Exp_Rev Access'!$F$7:$GB$306,171,FALSE)),"",VLOOKUP($A42,'[2]1516 Exp_Rev Access'!$F$7:$GB$306,171,FALSE))</f>
        <v>0</v>
      </c>
      <c r="GM42" s="99">
        <f>IF(ISNA(VLOOKUP($A42,'[2]1516 Exp_Rev Access'!$F$7:$GB$306,172,FALSE)),"",VLOOKUP($A42,'[2]1516 Exp_Rev Access'!$F$7:$GB$306,172,FALSE))</f>
        <v>0</v>
      </c>
      <c r="GN42" s="99">
        <f>IF(ISNA(VLOOKUP($A42,'[2]1516 Exp_Rev Access'!$F$7:$GB$306,173,FALSE)),"",VLOOKUP($A42,'[2]1516 Exp_Rev Access'!$F$7:$GB$306,173,FALSE))</f>
        <v>0</v>
      </c>
      <c r="GO42" s="99">
        <f>IF(ISNA(VLOOKUP($A42,'[2]1516 Exp_Rev Access'!$F$7:$GB$306,174,FALSE)),"",VLOOKUP($A42,'[2]1516 Exp_Rev Access'!$F$7:$GB$306,174,FALSE))</f>
        <v>0</v>
      </c>
      <c r="GP42" s="99">
        <f>IF(ISNA(VLOOKUP($A42,'[2]1516 Exp_Rev Access'!$F$7:$GB$306,175,FALSE)),"",VLOOKUP($A42,'[2]1516 Exp_Rev Access'!$F$7:$GB$306,175,FALSE))</f>
        <v>11791.54</v>
      </c>
      <c r="GQ42" s="99">
        <f>IF(ISNA(VLOOKUP($A42,'[2]1516 Exp_Rev Access'!$F$7:$GB$306,176,FALSE)),"",VLOOKUP($A42,'[2]1516 Exp_Rev Access'!$F$7:$GB$306,176,FALSE))</f>
        <v>0</v>
      </c>
      <c r="GR42" s="99">
        <f>IF(ISNA(VLOOKUP($A42,'[2]1516 Exp_Rev Access'!$F$7:$GB$306,177,FALSE)),"",VLOOKUP($A42,'[2]1516 Exp_Rev Access'!$F$7:$GB$306,177,FALSE))</f>
        <v>0</v>
      </c>
      <c r="GS42" s="99">
        <f>IF(ISNA(VLOOKUP($A42,'[2]1516 Exp_Rev Access'!$F$7:$GB$306,178,FALSE)),"",VLOOKUP($A42,'[2]1516 Exp_Rev Access'!$F$7:$GB$306,178,FALSE))</f>
        <v>0</v>
      </c>
      <c r="GT42" s="101">
        <f t="shared" si="67"/>
        <v>627784.69999999995</v>
      </c>
      <c r="GU42" s="72">
        <f t="shared" si="68"/>
        <v>4.8730363278081893E-3</v>
      </c>
      <c r="GV42" s="84">
        <f t="shared" si="69"/>
        <v>56.692527204587527</v>
      </c>
    </row>
    <row r="43" spans="1:206" customFormat="1" ht="12" customHeight="1" x14ac:dyDescent="0.2">
      <c r="A43" s="104">
        <f>COUNTA(A24:A42)</f>
        <v>19</v>
      </c>
      <c r="B43" s="78" t="s">
        <v>236</v>
      </c>
      <c r="C43" s="58">
        <f>SUM(C24:C42)</f>
        <v>296531.46000000002</v>
      </c>
      <c r="D43" s="59">
        <f>SUM(D24:D42)</f>
        <v>3455233429.7500005</v>
      </c>
      <c r="E43" s="106">
        <f>SUM(E24:E42)</f>
        <v>3455233429.7500005</v>
      </c>
      <c r="F43" s="58">
        <f t="shared" si="17"/>
        <v>0</v>
      </c>
      <c r="G43" s="106">
        <f>SUM(G24:G42)</f>
        <v>630484404.1500001</v>
      </c>
      <c r="H43" s="106">
        <f t="shared" ref="H43:M43" si="72">SUM(H24:H42)</f>
        <v>8770.1299999999992</v>
      </c>
      <c r="I43" s="106">
        <f t="shared" si="72"/>
        <v>105534.73000000001</v>
      </c>
      <c r="J43" s="106">
        <f t="shared" si="72"/>
        <v>319455.08000000007</v>
      </c>
      <c r="K43" s="106">
        <f t="shared" si="72"/>
        <v>0</v>
      </c>
      <c r="L43" s="106">
        <f t="shared" si="72"/>
        <v>3453</v>
      </c>
      <c r="M43" s="106">
        <f t="shared" si="72"/>
        <v>630921617.09000003</v>
      </c>
      <c r="N43" s="62">
        <f t="shared" si="50"/>
        <v>0.18259884025712544</v>
      </c>
      <c r="O43" s="63">
        <f t="shared" si="51"/>
        <v>2127.6717724655591</v>
      </c>
      <c r="P43" s="106">
        <f>SUM(P24:P42)</f>
        <v>14391267.499999998</v>
      </c>
      <c r="Q43" s="106">
        <f t="shared" ref="Q43:AL43" si="73">SUM(Q24:Q42)</f>
        <v>6000</v>
      </c>
      <c r="R43" s="106">
        <f t="shared" si="73"/>
        <v>62858.75</v>
      </c>
      <c r="S43" s="106">
        <f t="shared" si="73"/>
        <v>88005</v>
      </c>
      <c r="T43" s="106">
        <f t="shared" si="73"/>
        <v>126476.5</v>
      </c>
      <c r="U43" s="106">
        <f t="shared" si="73"/>
        <v>1008851.22</v>
      </c>
      <c r="V43" s="106">
        <f t="shared" si="73"/>
        <v>928479.44</v>
      </c>
      <c r="W43" s="106">
        <f t="shared" si="73"/>
        <v>17927300.82</v>
      </c>
      <c r="X43" s="106">
        <f t="shared" si="73"/>
        <v>4295802.33</v>
      </c>
      <c r="Y43" s="106">
        <f t="shared" si="73"/>
        <v>534891.05000000005</v>
      </c>
      <c r="Z43" s="106">
        <f t="shared" si="73"/>
        <v>259276.84000000003</v>
      </c>
      <c r="AA43" s="106">
        <f t="shared" si="73"/>
        <v>0</v>
      </c>
      <c r="AB43" s="106">
        <f t="shared" si="73"/>
        <v>3490537.09</v>
      </c>
      <c r="AC43" s="106">
        <f t="shared" si="73"/>
        <v>27719123.68</v>
      </c>
      <c r="AD43" s="106">
        <f t="shared" si="73"/>
        <v>2071495.1799999997</v>
      </c>
      <c r="AE43" s="106">
        <f t="shared" si="73"/>
        <v>9005</v>
      </c>
      <c r="AF43" s="106">
        <f t="shared" si="73"/>
        <v>9334852.459999999</v>
      </c>
      <c r="AG43" s="106">
        <f t="shared" si="73"/>
        <v>571270.33000000007</v>
      </c>
      <c r="AH43" s="106">
        <f t="shared" si="73"/>
        <v>6427271.7800000003</v>
      </c>
      <c r="AI43" s="106">
        <f t="shared" si="73"/>
        <v>1400960.7599999995</v>
      </c>
      <c r="AJ43" s="106">
        <f t="shared" si="73"/>
        <v>14453865.919999998</v>
      </c>
      <c r="AK43" s="106">
        <f t="shared" si="73"/>
        <v>5565688.0999999996</v>
      </c>
      <c r="AL43" s="106">
        <f t="shared" si="73"/>
        <v>110673279.75</v>
      </c>
      <c r="AM43" s="62">
        <f t="shared" si="53"/>
        <v>3.2030623111332784E-2</v>
      </c>
      <c r="AN43" s="64">
        <f t="shared" si="54"/>
        <v>373.22609799985469</v>
      </c>
      <c r="AO43" s="106">
        <f>SUM(AO24:AO42)</f>
        <v>1764788239.3699999</v>
      </c>
      <c r="AP43" s="106">
        <f t="shared" ref="AP43:AT43" si="74">SUM(AP24:AP42)</f>
        <v>56713156.269999996</v>
      </c>
      <c r="AQ43" s="106">
        <f t="shared" si="74"/>
        <v>109829952.19999999</v>
      </c>
      <c r="AR43" s="106">
        <f t="shared" si="74"/>
        <v>956612.34999999986</v>
      </c>
      <c r="AS43" s="106">
        <f t="shared" si="74"/>
        <v>0</v>
      </c>
      <c r="AT43" s="106">
        <f t="shared" si="74"/>
        <v>1932287960.1900005</v>
      </c>
      <c r="AU43" s="62">
        <f t="shared" si="56"/>
        <v>0.55923514271214059</v>
      </c>
      <c r="AV43" s="64">
        <f t="shared" si="57"/>
        <v>6516.3000249282168</v>
      </c>
      <c r="AW43" s="106">
        <f>SUM(AW24:AW42)</f>
        <v>62551.19</v>
      </c>
      <c r="AX43" s="106">
        <f t="shared" ref="AX43:BU43" si="75">SUM(AX24:AX42)</f>
        <v>222023025.19999999</v>
      </c>
      <c r="AY43" s="106">
        <f t="shared" si="75"/>
        <v>15442265.540000001</v>
      </c>
      <c r="AZ43" s="106">
        <f t="shared" si="75"/>
        <v>1246417.53</v>
      </c>
      <c r="BA43" s="106">
        <f t="shared" si="75"/>
        <v>0</v>
      </c>
      <c r="BB43" s="106">
        <f t="shared" si="75"/>
        <v>65380437.289999992</v>
      </c>
      <c r="BC43" s="106">
        <f t="shared" si="75"/>
        <v>2751484.2099999995</v>
      </c>
      <c r="BD43" s="106">
        <f t="shared" si="75"/>
        <v>23133644.940000001</v>
      </c>
      <c r="BE43" s="106">
        <f t="shared" si="75"/>
        <v>21778</v>
      </c>
      <c r="BF43" s="106">
        <f t="shared" si="75"/>
        <v>40395756.43</v>
      </c>
      <c r="BG43" s="106">
        <f t="shared" si="75"/>
        <v>2866341.5100000002</v>
      </c>
      <c r="BH43" s="106">
        <f t="shared" si="75"/>
        <v>0</v>
      </c>
      <c r="BI43" s="106">
        <f t="shared" si="75"/>
        <v>2055298.3399999999</v>
      </c>
      <c r="BJ43" s="106">
        <f t="shared" si="75"/>
        <v>107509285.31999999</v>
      </c>
      <c r="BK43" s="106">
        <f t="shared" si="75"/>
        <v>8908605.2400000002</v>
      </c>
      <c r="BL43" s="106">
        <f t="shared" si="75"/>
        <v>99224.14</v>
      </c>
      <c r="BM43" s="106">
        <f t="shared" si="75"/>
        <v>0</v>
      </c>
      <c r="BN43" s="106">
        <f t="shared" si="75"/>
        <v>0</v>
      </c>
      <c r="BO43" s="106">
        <f t="shared" si="75"/>
        <v>0</v>
      </c>
      <c r="BP43" s="106">
        <f t="shared" si="75"/>
        <v>404657.81</v>
      </c>
      <c r="BQ43" s="106">
        <f t="shared" si="75"/>
        <v>0</v>
      </c>
      <c r="BR43" s="106">
        <f t="shared" si="75"/>
        <v>2915480.51</v>
      </c>
      <c r="BS43" s="106">
        <f t="shared" si="75"/>
        <v>0</v>
      </c>
      <c r="BT43" s="106">
        <f t="shared" si="75"/>
        <v>0</v>
      </c>
      <c r="BU43" s="106">
        <f t="shared" si="75"/>
        <v>495216253.19999993</v>
      </c>
      <c r="BV43" s="62">
        <f t="shared" si="59"/>
        <v>0.14332353031089734</v>
      </c>
      <c r="BW43" s="64">
        <f t="shared" si="60"/>
        <v>1670.0293897989775</v>
      </c>
      <c r="BX43" s="106">
        <f>SUM(BX24:BX42)</f>
        <v>0</v>
      </c>
      <c r="BY43" s="106">
        <f t="shared" ref="BY43:CD43" si="76">SUM(BY24:BY42)</f>
        <v>11362412.779999999</v>
      </c>
      <c r="BZ43" s="106">
        <f t="shared" si="76"/>
        <v>1276932.24</v>
      </c>
      <c r="CA43" s="106">
        <f t="shared" si="76"/>
        <v>0</v>
      </c>
      <c r="CB43" s="106">
        <f t="shared" si="76"/>
        <v>564840.96000000008</v>
      </c>
      <c r="CC43" s="106">
        <f t="shared" si="76"/>
        <v>0</v>
      </c>
      <c r="CD43" s="106">
        <f t="shared" si="76"/>
        <v>13204185.979999999</v>
      </c>
      <c r="CE43" s="62">
        <f t="shared" si="70"/>
        <v>3.8215033075074678E-3</v>
      </c>
      <c r="CF43" s="65">
        <f t="shared" si="71"/>
        <v>44.52878618680122</v>
      </c>
      <c r="CG43" s="106">
        <f>SUM(CG24:CG42)</f>
        <v>1534535.6</v>
      </c>
      <c r="CH43" s="106">
        <f t="shared" ref="CH43:ES43" si="77">SUM(CH24:CH42)</f>
        <v>0</v>
      </c>
      <c r="CI43" s="106">
        <f t="shared" si="77"/>
        <v>0</v>
      </c>
      <c r="CJ43" s="106">
        <f t="shared" si="77"/>
        <v>0</v>
      </c>
      <c r="CK43" s="106">
        <f t="shared" si="77"/>
        <v>0</v>
      </c>
      <c r="CL43" s="106">
        <f t="shared" si="77"/>
        <v>745774</v>
      </c>
      <c r="CM43" s="106">
        <f t="shared" si="77"/>
        <v>0</v>
      </c>
      <c r="CN43" s="106">
        <f t="shared" si="77"/>
        <v>0</v>
      </c>
      <c r="CO43" s="106">
        <f t="shared" si="77"/>
        <v>0</v>
      </c>
      <c r="CP43" s="106">
        <f t="shared" si="77"/>
        <v>57762350.930000007</v>
      </c>
      <c r="CQ43" s="106">
        <f t="shared" si="77"/>
        <v>0</v>
      </c>
      <c r="CR43" s="106">
        <f t="shared" si="77"/>
        <v>1836264.66</v>
      </c>
      <c r="CS43" s="106">
        <f t="shared" si="77"/>
        <v>303853.96999999997</v>
      </c>
      <c r="CT43" s="106">
        <f t="shared" si="77"/>
        <v>62306963.629999995</v>
      </c>
      <c r="CU43" s="106">
        <f t="shared" si="77"/>
        <v>8697809.8199999984</v>
      </c>
      <c r="CV43" s="106">
        <f t="shared" si="77"/>
        <v>2490273.15</v>
      </c>
      <c r="CW43" s="106">
        <f t="shared" si="77"/>
        <v>0</v>
      </c>
      <c r="CX43" s="106">
        <f t="shared" si="77"/>
        <v>339375.60000000003</v>
      </c>
      <c r="CY43" s="106">
        <f t="shared" si="77"/>
        <v>830922.92</v>
      </c>
      <c r="CZ43" s="106">
        <f t="shared" si="77"/>
        <v>235057.18</v>
      </c>
      <c r="DA43" s="106">
        <f t="shared" si="77"/>
        <v>5676885.6499999985</v>
      </c>
      <c r="DB43" s="106">
        <f t="shared" si="77"/>
        <v>0</v>
      </c>
      <c r="DC43" s="106">
        <f t="shared" si="77"/>
        <v>0</v>
      </c>
      <c r="DD43" s="106">
        <f t="shared" si="77"/>
        <v>0</v>
      </c>
      <c r="DE43" s="106">
        <f t="shared" si="77"/>
        <v>0</v>
      </c>
      <c r="DF43" s="106">
        <f t="shared" si="77"/>
        <v>1317512.23</v>
      </c>
      <c r="DG43" s="106">
        <f t="shared" si="77"/>
        <v>1249788.2199999997</v>
      </c>
      <c r="DH43" s="106">
        <f t="shared" si="77"/>
        <v>74143223.999999985</v>
      </c>
      <c r="DI43" s="106">
        <f t="shared" si="77"/>
        <v>0</v>
      </c>
      <c r="DJ43" s="106">
        <f t="shared" si="77"/>
        <v>4972384.5599999996</v>
      </c>
      <c r="DK43" s="106">
        <f t="shared" si="77"/>
        <v>0</v>
      </c>
      <c r="DL43" s="106">
        <f t="shared" si="77"/>
        <v>0</v>
      </c>
      <c r="DM43" s="106">
        <f t="shared" si="77"/>
        <v>0</v>
      </c>
      <c r="DN43" s="106">
        <f t="shared" si="77"/>
        <v>0</v>
      </c>
      <c r="DO43" s="106">
        <f t="shared" si="77"/>
        <v>0</v>
      </c>
      <c r="DP43" s="106">
        <f t="shared" si="77"/>
        <v>0</v>
      </c>
      <c r="DQ43" s="106">
        <f t="shared" si="77"/>
        <v>0</v>
      </c>
      <c r="DR43" s="106">
        <f t="shared" si="77"/>
        <v>0</v>
      </c>
      <c r="DS43" s="106">
        <f t="shared" si="77"/>
        <v>0</v>
      </c>
      <c r="DT43" s="106">
        <f t="shared" si="77"/>
        <v>0</v>
      </c>
      <c r="DU43" s="106">
        <f t="shared" si="77"/>
        <v>0</v>
      </c>
      <c r="DV43" s="106">
        <f t="shared" si="77"/>
        <v>0</v>
      </c>
      <c r="DW43" s="106">
        <f t="shared" si="77"/>
        <v>0</v>
      </c>
      <c r="DX43" s="106">
        <f t="shared" si="77"/>
        <v>0</v>
      </c>
      <c r="DY43" s="106">
        <f t="shared" si="77"/>
        <v>15000</v>
      </c>
      <c r="DZ43" s="106">
        <f t="shared" si="77"/>
        <v>0</v>
      </c>
      <c r="EA43" s="106">
        <f t="shared" si="77"/>
        <v>0</v>
      </c>
      <c r="EB43" s="106">
        <f t="shared" si="77"/>
        <v>134540.70000000001</v>
      </c>
      <c r="EC43" s="106">
        <f t="shared" si="77"/>
        <v>0</v>
      </c>
      <c r="ED43" s="106">
        <f t="shared" si="77"/>
        <v>0</v>
      </c>
      <c r="EE43" s="106">
        <f t="shared" si="77"/>
        <v>105775.74</v>
      </c>
      <c r="EF43" s="106">
        <f t="shared" si="77"/>
        <v>609089.88000000012</v>
      </c>
      <c r="EG43" s="106">
        <f t="shared" si="77"/>
        <v>0</v>
      </c>
      <c r="EH43" s="106">
        <f t="shared" si="77"/>
        <v>249887.14</v>
      </c>
      <c r="EI43" s="106">
        <f t="shared" si="77"/>
        <v>0</v>
      </c>
      <c r="EJ43" s="106">
        <f t="shared" si="77"/>
        <v>0</v>
      </c>
      <c r="EK43" s="106">
        <f t="shared" si="77"/>
        <v>0</v>
      </c>
      <c r="EL43" s="106">
        <f t="shared" si="77"/>
        <v>0</v>
      </c>
      <c r="EM43" s="106">
        <f t="shared" si="77"/>
        <v>2406085.61</v>
      </c>
      <c r="EN43" s="106">
        <f t="shared" si="77"/>
        <v>1700862.14</v>
      </c>
      <c r="EO43" s="106">
        <f t="shared" si="77"/>
        <v>0</v>
      </c>
      <c r="EP43" s="106">
        <f t="shared" si="77"/>
        <v>0</v>
      </c>
      <c r="EQ43" s="106">
        <f t="shared" si="77"/>
        <v>0</v>
      </c>
      <c r="ER43" s="106">
        <f t="shared" si="77"/>
        <v>0</v>
      </c>
      <c r="ES43" s="106">
        <f t="shared" si="77"/>
        <v>2569822.66</v>
      </c>
      <c r="ET43" s="106">
        <f t="shared" ref="ET43:FQ43" si="78">SUM(ET24:ET42)</f>
        <v>0</v>
      </c>
      <c r="EU43" s="106">
        <f t="shared" si="78"/>
        <v>1955269.8900000004</v>
      </c>
      <c r="EV43" s="106">
        <f t="shared" si="78"/>
        <v>0</v>
      </c>
      <c r="EW43" s="106">
        <f t="shared" si="78"/>
        <v>0</v>
      </c>
      <c r="EX43" s="106">
        <f t="shared" si="78"/>
        <v>0</v>
      </c>
      <c r="EY43" s="106">
        <f t="shared" si="78"/>
        <v>0</v>
      </c>
      <c r="EZ43" s="106">
        <f t="shared" si="78"/>
        <v>0</v>
      </c>
      <c r="FA43" s="106">
        <f t="shared" si="78"/>
        <v>2530</v>
      </c>
      <c r="FB43" s="106">
        <f t="shared" si="78"/>
        <v>0</v>
      </c>
      <c r="FC43" s="106">
        <f t="shared" si="78"/>
        <v>0</v>
      </c>
      <c r="FD43" s="106">
        <f t="shared" si="78"/>
        <v>0</v>
      </c>
      <c r="FE43" s="106">
        <f t="shared" si="78"/>
        <v>0</v>
      </c>
      <c r="FF43" s="106">
        <f t="shared" si="78"/>
        <v>2675741.96</v>
      </c>
      <c r="FG43" s="106">
        <f t="shared" si="78"/>
        <v>0</v>
      </c>
      <c r="FH43" s="106">
        <f t="shared" si="78"/>
        <v>0</v>
      </c>
      <c r="FI43" s="106">
        <f t="shared" si="78"/>
        <v>0</v>
      </c>
      <c r="FJ43" s="106">
        <f t="shared" si="78"/>
        <v>0</v>
      </c>
      <c r="FK43" s="106">
        <f t="shared" si="78"/>
        <v>0</v>
      </c>
      <c r="FL43" s="106">
        <f t="shared" si="78"/>
        <v>93696.98</v>
      </c>
      <c r="FM43" s="106">
        <f t="shared" si="78"/>
        <v>0</v>
      </c>
      <c r="FN43" s="106">
        <f t="shared" si="78"/>
        <v>0</v>
      </c>
      <c r="FO43" s="106">
        <f t="shared" si="78"/>
        <v>0</v>
      </c>
      <c r="FP43" s="106">
        <f t="shared" si="78"/>
        <v>0</v>
      </c>
      <c r="FQ43" s="106">
        <f t="shared" si="78"/>
        <v>8001105.29</v>
      </c>
      <c r="FR43" s="106">
        <f>SUM(FR24:FR42)</f>
        <v>244962384.10999995</v>
      </c>
      <c r="FS43" s="62">
        <f t="shared" si="65"/>
        <v>7.0896044823149304E-2</v>
      </c>
      <c r="FT43" s="64">
        <f t="shared" si="66"/>
        <v>826.09239542408056</v>
      </c>
      <c r="FU43" s="106">
        <f>SUM(FU24:FU42)</f>
        <v>1802734.01</v>
      </c>
      <c r="FV43" s="106">
        <f t="shared" ref="FV43:GT43" si="79">SUM(FV24:FV42)</f>
        <v>2441530.13</v>
      </c>
      <c r="FW43" s="106">
        <f t="shared" si="79"/>
        <v>10875</v>
      </c>
      <c r="FX43" s="106">
        <f t="shared" si="79"/>
        <v>38924.14</v>
      </c>
      <c r="FY43" s="106">
        <f t="shared" si="79"/>
        <v>128572.39</v>
      </c>
      <c r="FZ43" s="106">
        <f t="shared" si="79"/>
        <v>2438.2600000000002</v>
      </c>
      <c r="GA43" s="106">
        <f t="shared" si="79"/>
        <v>14570.67</v>
      </c>
      <c r="GB43" s="106">
        <f t="shared" si="79"/>
        <v>56482.55</v>
      </c>
      <c r="GC43" s="106">
        <f t="shared" si="79"/>
        <v>681547.6</v>
      </c>
      <c r="GD43" s="106">
        <f t="shared" si="79"/>
        <v>735683.03999999992</v>
      </c>
      <c r="GE43" s="106">
        <f t="shared" si="79"/>
        <v>4971791.91</v>
      </c>
      <c r="GF43" s="106">
        <f t="shared" si="79"/>
        <v>116881.7</v>
      </c>
      <c r="GG43" s="106">
        <f t="shared" si="79"/>
        <v>138803.28</v>
      </c>
      <c r="GH43" s="106">
        <f t="shared" si="79"/>
        <v>0</v>
      </c>
      <c r="GI43" s="106">
        <f t="shared" si="79"/>
        <v>9896.5500000000011</v>
      </c>
      <c r="GJ43" s="106">
        <f t="shared" si="79"/>
        <v>1800312</v>
      </c>
      <c r="GK43" s="106">
        <f t="shared" si="79"/>
        <v>141418.37</v>
      </c>
      <c r="GL43" s="106">
        <f t="shared" si="79"/>
        <v>0</v>
      </c>
      <c r="GM43" s="106">
        <f t="shared" si="79"/>
        <v>0</v>
      </c>
      <c r="GN43" s="106">
        <f t="shared" si="79"/>
        <v>0</v>
      </c>
      <c r="GO43" s="106">
        <f t="shared" si="79"/>
        <v>0</v>
      </c>
      <c r="GP43" s="106">
        <f t="shared" si="79"/>
        <v>150524.99000000002</v>
      </c>
      <c r="GQ43" s="106">
        <f t="shared" si="79"/>
        <v>0</v>
      </c>
      <c r="GR43" s="106">
        <f t="shared" si="79"/>
        <v>592364.29</v>
      </c>
      <c r="GS43" s="106">
        <f t="shared" si="79"/>
        <v>14132398.550000001</v>
      </c>
      <c r="GT43" s="106">
        <f t="shared" si="79"/>
        <v>27967749.430000003</v>
      </c>
      <c r="GU43" s="62">
        <f t="shared" si="68"/>
        <v>8.0943154778470583E-3</v>
      </c>
      <c r="GV43" s="66">
        <f t="shared" si="69"/>
        <v>94.316297602959239</v>
      </c>
    </row>
    <row r="44" spans="1:206" x14ac:dyDescent="0.2">
      <c r="A44" s="104"/>
      <c r="B44" s="78" t="s">
        <v>237</v>
      </c>
      <c r="C44" s="58"/>
      <c r="D44" s="79"/>
      <c r="F44" s="80"/>
      <c r="G44" s="85"/>
      <c r="H44" s="85"/>
      <c r="I44" s="85"/>
      <c r="J44" s="85"/>
      <c r="K44" s="85"/>
      <c r="L44" s="85"/>
      <c r="M44" s="83"/>
      <c r="N44" s="82"/>
      <c r="O44" s="83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3"/>
      <c r="AM44" s="82"/>
      <c r="AN44" s="83"/>
      <c r="AO44" s="85"/>
      <c r="AP44" s="85"/>
      <c r="AQ44" s="85"/>
      <c r="AR44" s="85"/>
      <c r="AS44" s="85"/>
      <c r="AT44" s="83"/>
      <c r="AU44" s="82"/>
      <c r="AV44" s="83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U44" s="83"/>
      <c r="BV44" s="82"/>
      <c r="BW44" s="83"/>
      <c r="BX44" s="83"/>
      <c r="BY44" s="85"/>
      <c r="BZ44" s="85"/>
      <c r="CA44" s="85"/>
      <c r="CB44" s="85"/>
      <c r="CC44" s="85"/>
      <c r="CD44" s="83"/>
      <c r="CE44" s="83"/>
      <c r="CF44" s="83"/>
      <c r="CG44" s="85"/>
      <c r="CH44" s="52"/>
      <c r="CI44" s="52"/>
      <c r="CJ44" s="52"/>
      <c r="CK44" s="52"/>
      <c r="CL44" s="52"/>
      <c r="CM44" s="52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52"/>
      <c r="DL44" s="52"/>
      <c r="DM44" s="52"/>
      <c r="DN44" s="52"/>
      <c r="DO44" s="52"/>
      <c r="DP44" s="52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52"/>
      <c r="EL44" s="52"/>
      <c r="EM44" s="85"/>
      <c r="EN44" s="85"/>
      <c r="EO44" s="52"/>
      <c r="EP44" s="52"/>
      <c r="EQ44" s="52"/>
      <c r="ER44" s="52"/>
      <c r="ES44" s="52"/>
      <c r="ET44" s="52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3"/>
      <c r="FS44" s="83"/>
      <c r="FT44" s="83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3"/>
      <c r="GU44" s="83"/>
      <c r="GV44" s="84"/>
      <c r="GW44" s="85"/>
      <c r="GX44" s="85"/>
    </row>
    <row r="45" spans="1:206" customFormat="1" ht="6" customHeight="1" x14ac:dyDescent="0.2">
      <c r="A45" s="104"/>
      <c r="B45" s="78"/>
      <c r="C45" s="58"/>
      <c r="D45" s="86"/>
      <c r="E45" s="87"/>
      <c r="F45" s="80"/>
      <c r="G45" s="88"/>
      <c r="H45" s="87"/>
      <c r="I45" s="87"/>
      <c r="J45" s="87"/>
      <c r="K45" s="87"/>
      <c r="L45" s="87"/>
      <c r="M45" s="90"/>
      <c r="N45" s="91"/>
      <c r="O45" s="91"/>
      <c r="P45" s="87"/>
      <c r="Q45" s="87"/>
      <c r="R45" s="89"/>
      <c r="S45" s="87"/>
      <c r="T45" s="89"/>
      <c r="U45" s="87"/>
      <c r="V45" s="87"/>
      <c r="W45" s="89"/>
      <c r="X45" s="87"/>
      <c r="Y45" s="89"/>
      <c r="Z45" s="87"/>
      <c r="AA45" s="89"/>
      <c r="AB45" s="87"/>
      <c r="AC45" s="89"/>
      <c r="AD45" s="89"/>
      <c r="AE45" s="87"/>
      <c r="AF45" s="89"/>
      <c r="AG45" s="87"/>
      <c r="AH45" s="89"/>
      <c r="AI45" s="87"/>
      <c r="AJ45" s="89"/>
      <c r="AK45" s="87"/>
      <c r="AL45" s="92"/>
      <c r="AM45" s="91"/>
      <c r="AN45" s="93"/>
      <c r="AO45" s="87"/>
      <c r="AP45" s="87"/>
      <c r="AQ45" s="89"/>
      <c r="AR45" s="87"/>
      <c r="AS45" s="89"/>
      <c r="AT45" s="94"/>
      <c r="AU45" s="93"/>
      <c r="AV45" s="91"/>
      <c r="AW45" s="89"/>
      <c r="AX45" s="87"/>
      <c r="AY45" s="87"/>
      <c r="AZ45" s="89"/>
      <c r="BA45" s="89"/>
      <c r="BB45" s="87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94"/>
      <c r="BV45" s="93"/>
      <c r="BW45" s="91"/>
      <c r="BX45" s="93"/>
      <c r="BY45" s="87"/>
      <c r="BZ45" s="89"/>
      <c r="CA45" s="87"/>
      <c r="CB45" s="89"/>
      <c r="CC45" s="89"/>
      <c r="CD45" s="94"/>
      <c r="CE45" s="93"/>
      <c r="CF45" s="91"/>
      <c r="CG45" s="95"/>
      <c r="CH45" s="52"/>
      <c r="CI45" s="52"/>
      <c r="CJ45" s="52"/>
      <c r="CK45" s="52"/>
      <c r="CL45" s="52"/>
      <c r="CM45" s="52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52"/>
      <c r="DL45" s="52"/>
      <c r="DM45" s="52"/>
      <c r="DN45" s="52"/>
      <c r="DO45" s="52"/>
      <c r="DP45" s="52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52"/>
      <c r="EL45" s="52"/>
      <c r="EM45" s="95"/>
      <c r="EN45" s="95"/>
      <c r="EO45" s="52"/>
      <c r="EP45" s="52"/>
      <c r="EQ45" s="52"/>
      <c r="ER45" s="52"/>
      <c r="ES45" s="52"/>
      <c r="ET45" s="52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4"/>
      <c r="FS45" s="93"/>
      <c r="FT45" s="91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53"/>
      <c r="GU45" s="83"/>
      <c r="GV45" s="84"/>
    </row>
    <row r="46" spans="1:206" customFormat="1" ht="12" customHeight="1" x14ac:dyDescent="0.2">
      <c r="A46" s="96" t="s">
        <v>238</v>
      </c>
      <c r="B46" s="69" t="s">
        <v>239</v>
      </c>
      <c r="C46" s="80">
        <f>IF(ISNA(VLOOKUP($A46,'[2]1516 enrollment_Rev_Exp by size'!$A$6:$G$320,3,FALSE)),"",VLOOKUP($A46,'[2]1516 enrollment_Rev_Exp by size'!$A$6:$G$320,3,FALSE))</f>
        <v>9901.41</v>
      </c>
      <c r="D46" s="97">
        <v>115116784.56999999</v>
      </c>
      <c r="E46" s="80">
        <f t="shared" ref="E46:E72" si="80">M46+AL46+AT46+BU46+CD46+FR46+GT46</f>
        <v>115116784.57000001</v>
      </c>
      <c r="F46" s="80">
        <f t="shared" ref="F46:F73" si="81">D46-E46</f>
        <v>0</v>
      </c>
      <c r="G46" s="98">
        <f>IF(ISNA(VLOOKUP($A46,'[2]1516 Exp_Rev Access'!$F$7:$FS$306,2,FALSE)),"",VLOOKUP($A46,'[2]1516 Exp_Rev Access'!$F$7:$FS$306,2,FALSE))</f>
        <v>23521379.170000002</v>
      </c>
      <c r="H46" s="98">
        <f>IF(ISNA(VLOOKUP($A46,'[2]1516 Exp_Rev Access'!$F$7:$FS$306,3,FALSE)),"",VLOOKUP($A46,'[2]1516 Exp_Rev Access'!$F$7:$FS$306,3,FALSE))</f>
        <v>0</v>
      </c>
      <c r="I46" s="98">
        <f>IF(ISNA(VLOOKUP($A46,'[2]1516 Exp_Rev Access'!$F$7:$FS$306,4,FALSE)),"",VLOOKUP($A46,'[2]1516 Exp_Rev Access'!$F$7:$FS$306,4,FALSE))</f>
        <v>0</v>
      </c>
      <c r="J46" s="98">
        <f>IF(ISNA(VLOOKUP($A46,'[2]1516 Exp_Rev Access'!$F$7:$FS$306,5,FALSE)),"",VLOOKUP($A46,'[2]1516 Exp_Rev Access'!$F$7:$FS$306,5,FALSE))</f>
        <v>7697.33</v>
      </c>
      <c r="K46" s="98">
        <f>IF(ISNA(VLOOKUP($A46,'[2]1516 Exp_Rev Access'!$F$7:$FS$306,6,FALSE)),"",VLOOKUP($A46,'[2]1516 Exp_Rev Access'!$F$7:$FS$306,6,FALSE))</f>
        <v>0</v>
      </c>
      <c r="L46" s="98">
        <f>IF(ISNA(VLOOKUP($A46,'[2]1516 Exp_Rev Access'!$F$7:$FS$306,7,FALSE)),"",VLOOKUP($A46,'[2]1516 Exp_Rev Access'!$F$7:$FS$306,7,FALSE))</f>
        <v>0</v>
      </c>
      <c r="M46" s="90">
        <f t="shared" ref="M46:M72" si="82">SUM(G46:L46)</f>
        <v>23529076.5</v>
      </c>
      <c r="N46" s="72">
        <f t="shared" ref="N46:N73" si="83">M46/D46</f>
        <v>0.20439310034491526</v>
      </c>
      <c r="O46" s="73">
        <f t="shared" ref="O46:O73" si="84">M46/C46</f>
        <v>2376.3359460925262</v>
      </c>
      <c r="P46" s="99">
        <f>IF(ISNA(VLOOKUP($A46,'[2]1516 Exp_Rev Access'!$F$7:$FS$306,8,FALSE)),"",VLOOKUP($A46,'[2]1516 Exp_Rev Access'!$F$7:$FS$306,8,FALSE))</f>
        <v>568370.88</v>
      </c>
      <c r="Q46" s="99">
        <f>IF(ISNA(VLOOKUP($A46,'[2]1516 Exp_Rev Access'!$F$7:$FS$306,9,FALSE)),"",VLOOKUP($A46,'[2]1516 Exp_Rev Access'!$F$7:$FS$306,9,FALSE))</f>
        <v>0</v>
      </c>
      <c r="R46" s="99">
        <f>IF(ISNA(VLOOKUP($A46,'[2]1516 Exp_Rev Access'!$F$7:$FS$306,10,FALSE)),"",VLOOKUP($A46,'[2]1516 Exp_Rev Access'!$F$7:$FS$306,10,FALSE))</f>
        <v>0</v>
      </c>
      <c r="S46" s="99">
        <f>IF(ISNA(VLOOKUP($A46,'[2]1516 Exp_Rev Access'!$F$7:$FS$306,11,FALSE)),"",VLOOKUP($A46,'[2]1516 Exp_Rev Access'!$F$7:$FS$306,11,FALSE))</f>
        <v>0</v>
      </c>
      <c r="T46" s="99">
        <f>IF(ISNA(VLOOKUP($A46,'[2]1516 Exp_Rev Access'!$F$7:$FS$306,12,FALSE)),"",VLOOKUP($A46,'[2]1516 Exp_Rev Access'!$F$7:$FS$306,12,FALSE))</f>
        <v>0</v>
      </c>
      <c r="U46" s="99">
        <f>IF(ISNA(VLOOKUP($A46,'[2]1516 Exp_Rev Access'!$F$7:$FS$306,13,FALSE)),"",VLOOKUP($A46,'[2]1516 Exp_Rev Access'!$F$7:$FS$306,13,FALSE))</f>
        <v>51675</v>
      </c>
      <c r="V46" s="99">
        <f>IF(ISNA(VLOOKUP($A46,'[2]1516 Exp_Rev Access'!$F$7:$FS$306,14,FALSE)),"",VLOOKUP($A46,'[2]1516 Exp_Rev Access'!$F$7:$FS$306,14,FALSE))</f>
        <v>8388</v>
      </c>
      <c r="W46" s="99">
        <f>IF(ISNA(VLOOKUP($A46,'[2]1516 Exp_Rev Access'!$F$7:$FS$306,15,FALSE)),"",VLOOKUP($A46,'[2]1516 Exp_Rev Access'!$F$7:$FS$306,15,FALSE))</f>
        <v>0</v>
      </c>
      <c r="X46" s="99">
        <f>IF(ISNA(VLOOKUP($A46,'[2]1516 Exp_Rev Access'!$F$7:$FS$306,16,FALSE)),"",VLOOKUP($A46,'[2]1516 Exp_Rev Access'!$F$7:$FS$306,16,FALSE))</f>
        <v>357838.27</v>
      </c>
      <c r="Y46" s="99">
        <f>IF(ISNA(VLOOKUP($A46,'[2]1516 Exp_Rev Access'!$F$7:$FS$306,17,FALSE)),"",VLOOKUP($A46,'[2]1516 Exp_Rev Access'!$F$7:$FS$306,17,FALSE))</f>
        <v>35039.5</v>
      </c>
      <c r="Z46" s="99">
        <f>IF(ISNA(VLOOKUP($A46,'[2]1516 Exp_Rev Access'!$F$7:$FS$306,18,FALSE)),"",VLOOKUP($A46,'[2]1516 Exp_Rev Access'!$F$7:$FS$306,18,FALSE))</f>
        <v>0</v>
      </c>
      <c r="AA46" s="99">
        <f>IF(ISNA(VLOOKUP($A46,'[2]1516 Exp_Rev Access'!$F$7:$FS$306,19,FALSE)),"",VLOOKUP($A46,'[2]1516 Exp_Rev Access'!$F$7:$FS$306,19,FALSE))</f>
        <v>0</v>
      </c>
      <c r="AB46" s="99">
        <f>IF(ISNA(VLOOKUP($A46,'[2]1516 Exp_Rev Access'!$F$7:$FS$306,20,FALSE)),"",VLOOKUP($A46,'[2]1516 Exp_Rev Access'!$F$7:$FS$306,20,FALSE))</f>
        <v>1474114.76</v>
      </c>
      <c r="AC46" s="99">
        <f>IF(ISNA(VLOOKUP($A46,'[2]1516 Exp_Rev Access'!$F$7:$FS$306,21,FALSE)),"",VLOOKUP($A46,'[2]1516 Exp_Rev Access'!$F$7:$FS$306,21,FALSE))</f>
        <v>1374388.26</v>
      </c>
      <c r="AD46" s="99">
        <f>IF(ISNA(VLOOKUP($A46,'[2]1516 Exp_Rev Access'!$F$7:$FS$306,22,FALSE)),"",VLOOKUP($A46,'[2]1516 Exp_Rev Access'!$F$7:$FS$306,22,FALSE))</f>
        <v>67018.2</v>
      </c>
      <c r="AE46" s="99">
        <f>IF(ISNA(VLOOKUP($A46,'[2]1516 Exp_Rev Access'!$F$7:$FS$306,23,FALSE)),"",VLOOKUP($A46,'[2]1516 Exp_Rev Access'!$F$7:$FS$306,23,FALSE))</f>
        <v>0</v>
      </c>
      <c r="AF46" s="99">
        <f>IF(ISNA(VLOOKUP($A46,'[2]1516 Exp_Rev Access'!$F$7:$FS$306,24,FALSE)),"",VLOOKUP($A46,'[2]1516 Exp_Rev Access'!$F$7:$FS$306,24,FALSE))</f>
        <v>324716.99</v>
      </c>
      <c r="AG46" s="99">
        <f>IF(ISNA(VLOOKUP($A46,'[2]1516 Exp_Rev Access'!$F$7:$FS$306,25,FALSE)),"",VLOOKUP($A46,'[2]1516 Exp_Rev Access'!$F$7:$FS$306,25,FALSE))</f>
        <v>13307.87</v>
      </c>
      <c r="AH46" s="98">
        <f>IF(ISNA(VLOOKUP($A46,'[2]1516 Exp_Rev Access'!$F$7:$FS$306,26,FALSE)),"",VLOOKUP($A46,'[2]1516 Exp_Rev Access'!$F$7:$FS$306,26,FALSE))</f>
        <v>774486.41</v>
      </c>
      <c r="AI46" s="98">
        <f>IF(ISNA(VLOOKUP($A46,'[2]1516 Exp_Rev Access'!$F$7:$FS$306,27,FALSE)),"",VLOOKUP($A46,'[2]1516 Exp_Rev Access'!$F$7:$FS$306,27,FALSE))</f>
        <v>2931.14</v>
      </c>
      <c r="AJ46" s="98">
        <f>IF(ISNA(VLOOKUP($A46,'[2]1516 Exp_Rev Access'!$F$7:$FS$306,28,FALSE)),"",VLOOKUP($A46,'[2]1516 Exp_Rev Access'!$F$7:$FS$306,28,FALSE))</f>
        <v>371525.96</v>
      </c>
      <c r="AK46" s="98">
        <f>IF(ISNA(VLOOKUP($A46,'[2]1516 Exp_Rev Access'!$F$7:$FS$306,29,FALSE)),"",VLOOKUP($A46,'[2]1516 Exp_Rev Access'!$F$7:$FS$306,29,FALSE))</f>
        <v>76941.539999999994</v>
      </c>
      <c r="AL46" s="100">
        <f t="shared" ref="AL46:AL72" si="85">SUM(P46:AK46)</f>
        <v>5500742.7800000003</v>
      </c>
      <c r="AM46" s="72">
        <f t="shared" ref="AM46:AM73" si="86">AL46/D46</f>
        <v>4.7784020380234986E-2</v>
      </c>
      <c r="AN46" s="94">
        <f t="shared" ref="AN46:AN73" si="87">AL46/C46</f>
        <v>555.55145984258809</v>
      </c>
      <c r="AO46" s="99">
        <f>IF(ISNA(VLOOKUP($A46,'[2]1516 Exp_Rev Access'!$F$7:$GB$306,30,FALSE)),"",VLOOKUP($A46,'[2]1516 Exp_Rev Access'!$F$7:$FS$306,30,FALSE))</f>
        <v>59322891.189999998</v>
      </c>
      <c r="AP46" s="99">
        <f>IF(ISNA(VLOOKUP($A46,'[2]1516 Exp_Rev Access'!$F$7:$GB$306,31,FALSE)),"",VLOOKUP($A46,'[2]1516 Exp_Rev Access'!$F$7:$FS$306,31,FALSE))</f>
        <v>1898041.59</v>
      </c>
      <c r="AQ46" s="99">
        <f>IF(ISNA(VLOOKUP($A46,'[2]1516 Exp_Rev Access'!$F$7:$GB$306,32,FALSE)),"",VLOOKUP($A46,'[2]1516 Exp_Rev Access'!$F$7:$FS$306,32,FALSE))</f>
        <v>2148782.56</v>
      </c>
      <c r="AR46" s="99">
        <f>IF(ISNA(VLOOKUP($A46,'[2]1516 Exp_Rev Access'!$F$7:$GB$306,33,FALSE)),"",VLOOKUP($A46,'[2]1516 Exp_Rev Access'!$F$7:$FS$306,33,FALSE))</f>
        <v>84991.22</v>
      </c>
      <c r="AS46" s="99">
        <f>IF(ISNA(VLOOKUP($A46,'[2]1516 Exp_Rev Access'!$F$7:$GB$306,34,FALSE)),"",VLOOKUP($A46,'[2]1516 Exp_Rev Access'!$F$7:$FS$306,34,FALSE))</f>
        <v>0</v>
      </c>
      <c r="AT46" s="101">
        <f t="shared" ref="AT46:AT72" si="88">SUM(AO46:AS46)</f>
        <v>63454706.560000002</v>
      </c>
      <c r="AU46" s="72">
        <f t="shared" ref="AU46:AU73" si="89">AT46/D46</f>
        <v>0.55122028292420366</v>
      </c>
      <c r="AV46" s="94">
        <f t="shared" ref="AV46:AV73" si="90">AT46/C46</f>
        <v>6408.6535715620303</v>
      </c>
      <c r="AW46" s="99">
        <f>IF(ISNA(VLOOKUP($A46,'[2]1516 Exp_Rev Access'!$F$7:$GB$306,35,FALSE)),"",VLOOKUP($A46,'[2]1516 Exp_Rev Access'!$F$7:$GB$306,35,FALSE))</f>
        <v>1890.5</v>
      </c>
      <c r="AX46" s="99">
        <f>IF(ISNA(VLOOKUP($A46,'[2]1516 Exp_Rev Access'!$F$7:$GB$306,36,FALSE)),"",VLOOKUP($A46,'[2]1516 Exp_Rev Access'!$F$7:$GB$306,36,FALSE))</f>
        <v>8276693.8300000001</v>
      </c>
      <c r="AY46" s="99">
        <f>IF(ISNA(VLOOKUP($A46,'[2]1516 Exp_Rev Access'!$F$7:$GB$306,37,FALSE)),"",VLOOKUP($A46,'[2]1516 Exp_Rev Access'!$F$7:$GB$306,37,FALSE))</f>
        <v>341802.43</v>
      </c>
      <c r="AZ46" s="99">
        <f>IF(ISNA(VLOOKUP($A46,'[2]1516 Exp_Rev Access'!$F$7:$GB$306,38,FALSE)),"",VLOOKUP($A46,'[2]1516 Exp_Rev Access'!$F$7:$GB$306,38,FALSE))</f>
        <v>0</v>
      </c>
      <c r="BA46" s="99">
        <f>IF(ISNA(VLOOKUP($A46,'[2]1516 Exp_Rev Access'!$F$7:$GB$306,39,FALSE)),"",VLOOKUP($A46,'[2]1516 Exp_Rev Access'!$F$7:$GB$306,39,FALSE))</f>
        <v>0</v>
      </c>
      <c r="BB46" s="99">
        <f>IF(ISNA(VLOOKUP($A46,'[2]1516 Exp_Rev Access'!$F$7:$GB$306,40,FALSE)),"",VLOOKUP($A46,'[2]1516 Exp_Rev Access'!$F$7:$GB$306,40,FALSE))</f>
        <v>1089237.76</v>
      </c>
      <c r="BC46" s="99">
        <f>IF(ISNA(VLOOKUP($A46,'[2]1516 Exp_Rev Access'!$F$7:$GB$306,41,FALSE)),"",VLOOKUP($A46,'[2]1516 Exp_Rev Access'!$F$7:$GB$306,41,FALSE))</f>
        <v>0</v>
      </c>
      <c r="BD46" s="99">
        <f>IF(ISNA(VLOOKUP($A46,'[2]1516 Exp_Rev Access'!$F$7:$GB$306,42,FALSE)),"",VLOOKUP($A46,'[2]1516 Exp_Rev Access'!$F$7:$GB$306,42,FALSE))</f>
        <v>282393.33</v>
      </c>
      <c r="BE46" s="99">
        <f>IF(ISNA(VLOOKUP($A46,'[2]1516 Exp_Rev Access'!$F$7:$GB$306,43,FALSE)),"",VLOOKUP($A46,'[2]1516 Exp_Rev Access'!$F$7:$GB$306,43,FALSE))</f>
        <v>0</v>
      </c>
      <c r="BF46" s="99">
        <f>IF(ISNA(VLOOKUP($A46,'[2]1516 Exp_Rev Access'!$F$7:$GB$306,44,FALSE)),"",VLOOKUP($A46,'[2]1516 Exp_Rev Access'!$F$7:$GB$306,44,FALSE))</f>
        <v>387001.11</v>
      </c>
      <c r="BG46" s="99">
        <f>IF(ISNA(VLOOKUP($A46,'[2]1516 Exp_Rev Access'!$F$7:$GB$306,45,FALSE)),"",VLOOKUP($A46,'[2]1516 Exp_Rev Access'!$F$7:$GB$306,45,FALSE))</f>
        <v>99895.07</v>
      </c>
      <c r="BH46" s="99">
        <f>IF(ISNA(VLOOKUP($A46,'[2]1516 Exp_Rev Access'!$F$7:$GB$306,46,FALSE)),"",VLOOKUP($A46,'[2]1516 Exp_Rev Access'!$F$7:$GB$306,46,FALSE))</f>
        <v>0</v>
      </c>
      <c r="BI46" s="99">
        <f>IF(ISNA(VLOOKUP($A46,'[2]1516 Exp_Rev Access'!$F$7:$GB$306,47,FALSE)),"",VLOOKUP($A46,'[2]1516 Exp_Rev Access'!$F$7:$GB$306,47,FALSE))</f>
        <v>24946.15</v>
      </c>
      <c r="BJ46" s="99">
        <f>IF(ISNA(VLOOKUP($A46,'[2]1516 Exp_Rev Access'!$F$7:$GB$306,48,FALSE)),"",VLOOKUP($A46,'[2]1516 Exp_Rev Access'!$F$7:$GB$306,48,FALSE))</f>
        <v>4420556.04</v>
      </c>
      <c r="BK46" s="99">
        <f>IF(ISNA(VLOOKUP($A46,'[2]1516 Exp_Rev Access'!$F$7:$GB$306,49,FALSE)),"",VLOOKUP($A46,'[2]1516 Exp_Rev Access'!$F$7:$GB$306,49,FALSE))</f>
        <v>0</v>
      </c>
      <c r="BL46" s="99">
        <f>IF(ISNA(VLOOKUP($A46,'[2]1516 Exp_Rev Access'!$F$7:$GB$306,50,FALSE)),"",VLOOKUP($A46,'[2]1516 Exp_Rev Access'!$F$7:$GB$306,50,FALSE))</f>
        <v>0</v>
      </c>
      <c r="BM46" s="99">
        <f>IF(ISNA(VLOOKUP($A46,'[2]1516 Exp_Rev Access'!$F$7:$GB$306,51,FALSE)),"",VLOOKUP($A46,'[2]1516 Exp_Rev Access'!$F$7:$GB$306,51,FALSE))</f>
        <v>0</v>
      </c>
      <c r="BN46" s="99">
        <f>IF(ISNA(VLOOKUP($A46,'[2]1516 Exp_Rev Access'!$F$7:$GB$306,52,FALSE)),"",VLOOKUP($A46,'[2]1516 Exp_Rev Access'!$F$7:$GB$306,52,FALSE))</f>
        <v>0</v>
      </c>
      <c r="BO46" s="99">
        <f>IF(ISNA(VLOOKUP($A46,'[2]1516 Exp_Rev Access'!$F$7:$GB$306,53,FALSE)),"",VLOOKUP($A46,'[2]1516 Exp_Rev Access'!$F$7:$GB$306,53,FALSE))</f>
        <v>0</v>
      </c>
      <c r="BP46" s="99">
        <f>IF(ISNA(VLOOKUP($A46,'[2]1516 Exp_Rev Access'!$F$7:$GB$306,54,FALSE)),"",VLOOKUP($A46,'[2]1516 Exp_Rev Access'!$F$7:$GB$306,54,FALSE))</f>
        <v>0</v>
      </c>
      <c r="BQ46" s="99">
        <f>IF(ISNA(VLOOKUP($A46,'[2]1516 Exp_Rev Access'!$F$7:$GB$306,55,FALSE)),"",VLOOKUP($A46,'[2]1516 Exp_Rev Access'!$F$7:$GB$306,55,FALSE))</f>
        <v>0</v>
      </c>
      <c r="BR46" s="99">
        <f>IF(ISNA(VLOOKUP($A46,'[2]1516 Exp_Rev Access'!$F$7:$GB$306,56,FALSE)),"",VLOOKUP($A46,'[2]1516 Exp_Rev Access'!$F$7:$GB$306,56,FALSE))</f>
        <v>0</v>
      </c>
      <c r="BS46" s="99">
        <f>IF(ISNA(VLOOKUP($A46,'[2]1516 Exp_Rev Access'!$F$7:$GB$306,57,FALSE)),"",VLOOKUP($A46,'[2]1516 Exp_Rev Access'!$F$7:$GB$306,57,FALSE))</f>
        <v>0</v>
      </c>
      <c r="BT46" s="99">
        <f>IF(ISNA(VLOOKUP($A46,'[2]1516 Exp_Rev Access'!$F$7:$GB$306,58,FALSE)),"",VLOOKUP($A46,'[2]1516 Exp_Rev Access'!$F$7:$GB$306,58,FALSE))</f>
        <v>0</v>
      </c>
      <c r="BU46" s="102">
        <f t="shared" ref="BU46:BU72" si="91">SUM(AW46:BT46)</f>
        <v>14924416.219999999</v>
      </c>
      <c r="BV46" s="72">
        <f t="shared" ref="BV46:BV73" si="92">BU46/D46</f>
        <v>0.1296458746285151</v>
      </c>
      <c r="BW46" s="94">
        <f t="shared" ref="BW46:BW73" si="93">BU46/C46</f>
        <v>1507.3021135373647</v>
      </c>
      <c r="BX46" s="99">
        <f>IF(ISNA(VLOOKUP($A46,'[2]1516 Exp_Rev Access'!$F$7:$GB$306,59,FALSE)),"",VLOOKUP($A46,'[2]1516 Exp_Rev Access'!$F$7:$GB$306,59,FALSE))</f>
        <v>0</v>
      </c>
      <c r="BY46" s="99">
        <f>IF(ISNA(VLOOKUP($A46,'[2]1516 Exp_Rev Access'!$F$7:$GB$306,60,FALSE)),"",VLOOKUP($A46,'[2]1516 Exp_Rev Access'!$F$7:$GB$306,60,FALSE))</f>
        <v>0</v>
      </c>
      <c r="BZ46" s="99">
        <f>IF(ISNA(VLOOKUP($A46,'[2]1516 Exp_Rev Access'!$F$7:$GB$306,61,FALSE)),"",VLOOKUP($A46,'[2]1516 Exp_Rev Access'!$F$7:$GB$306,61,FALSE))</f>
        <v>0</v>
      </c>
      <c r="CA46" s="99">
        <f>IF(ISNA(VLOOKUP($A46,'[2]1516 Exp_Rev Access'!$F$7:$GB$306,62,FALSE)),"",VLOOKUP($A46,'[2]1516 Exp_Rev Access'!$F$7:$GB$306,62,FALSE))</f>
        <v>0</v>
      </c>
      <c r="CB46" s="99">
        <f>IF(ISNA(VLOOKUP($A46,'[2]1516 Exp_Rev Access'!$F$7:$GB$306,63,FALSE)),"",VLOOKUP($A46,'[2]1516 Exp_Rev Access'!$F$7:$GB$306,63,FALSE))</f>
        <v>30798.29</v>
      </c>
      <c r="CC46" s="99">
        <f>IF(ISNA(VLOOKUP($A46,'[2]1516 Exp_Rev Access'!$F$7:$GB$306,64,FALSE)),"",VLOOKUP($A46,'[2]1516 Exp_Rev Access'!$F$7:$GB$306,64,FALSE))</f>
        <v>0</v>
      </c>
      <c r="CD46" s="101">
        <f t="shared" ref="CD46:CD72" si="94">SUM(BX46:CC46)</f>
        <v>30798.29</v>
      </c>
      <c r="CE46" s="72">
        <f t="shared" ref="CE46:CE73" si="95">CD46/D46</f>
        <v>2.6753952618675027E-4</v>
      </c>
      <c r="CF46" s="103">
        <f t="shared" ref="CF46:CF73" si="96">CD46/C46</f>
        <v>3.1104953738911933</v>
      </c>
      <c r="CG46" s="99">
        <f>IF(ISNA(VLOOKUP($A46,'[2]1516 Exp_Rev Access'!$F$7:$GB$306,65,FALSE)),"",VLOOKUP($A46,'[2]1516 Exp_Rev Access'!$F$7:$GB$306,65,FALSE))</f>
        <v>0</v>
      </c>
      <c r="CH46" s="99">
        <f>IF(ISNA(VLOOKUP($A46,'[2]1516 Exp_Rev Access'!$F$7:$GB$306,66,FALSE)),"",VLOOKUP($A46,'[2]1516 Exp_Rev Access'!$F$7:$GB$306,66,FALSE))</f>
        <v>0</v>
      </c>
      <c r="CI46" s="99">
        <f>IF(ISNA(VLOOKUP($A46,'[2]1516 Exp_Rev Access'!$F$7:$GB$306,67,FALSE)),"",VLOOKUP($A46,'[2]1516 Exp_Rev Access'!$F$7:$GB$306,67,FALSE))</f>
        <v>0</v>
      </c>
      <c r="CJ46" s="99">
        <f>IF(ISNA(VLOOKUP($A46,'[2]1516 Exp_Rev Access'!$F$7:$GB$306,68,FALSE)),"",VLOOKUP($A46,'[2]1516 Exp_Rev Access'!$F$7:$GB$306,68,FALSE))</f>
        <v>0</v>
      </c>
      <c r="CK46" s="99">
        <f>IF(ISNA(VLOOKUP($A46,'[2]1516 Exp_Rev Access'!$F$7:$GB$306,69,FALSE)),"",VLOOKUP($A46,'[2]1516 Exp_Rev Access'!$F$7:$GB$306,69,FALSE))</f>
        <v>0</v>
      </c>
      <c r="CL46" s="99">
        <f>IF(ISNA(VLOOKUP($A46,'[2]1516 Exp_Rev Access'!$F$7:$GB$306,70,FALSE)),"",VLOOKUP($A46,'[2]1516 Exp_Rev Access'!$F$7:$GB$306,70,FALSE))</f>
        <v>0</v>
      </c>
      <c r="CM46" s="99">
        <f>IF(ISNA(VLOOKUP($A46,'[2]1516 Exp_Rev Access'!$F$7:$GB$306,71,FALSE)),"",VLOOKUP($A46,'[2]1516 Exp_Rev Access'!$F$7:$GB$306,71,FALSE))</f>
        <v>0</v>
      </c>
      <c r="CN46" s="99">
        <f>IF(ISNA(VLOOKUP($A46,'[2]1516 Exp_Rev Access'!$F$7:$GB$306,72,FALSE)),"",VLOOKUP($A46,'[2]1516 Exp_Rev Access'!$F$7:$GB$306,72,FALSE))</f>
        <v>0</v>
      </c>
      <c r="CO46" s="99">
        <f>IF(ISNA(VLOOKUP($A46,'[2]1516 Exp_Rev Access'!$F$7:$GB$306,73,FALSE)),"",VLOOKUP($A46,'[2]1516 Exp_Rev Access'!$F$7:$GB$306,73,FALSE))</f>
        <v>0</v>
      </c>
      <c r="CP46" s="99">
        <f>IF(ISNA(VLOOKUP($A46,'[2]1516 Exp_Rev Access'!$F$7:$GB$306,74,FALSE)),"",VLOOKUP($A46,'[2]1516 Exp_Rev Access'!$F$7:$GB$306,74,FALSE))</f>
        <v>1886160</v>
      </c>
      <c r="CQ46" s="99">
        <f>IF(ISNA(VLOOKUP($A46,'[2]1516 Exp_Rev Access'!$F$7:$GB$306,75,FALSE)),"",VLOOKUP($A46,'[2]1516 Exp_Rev Access'!$F$7:$GB$306,75,FALSE))</f>
        <v>0</v>
      </c>
      <c r="CR46" s="99">
        <f>IF(ISNA(VLOOKUP($A46,'[2]1516 Exp_Rev Access'!$F$7:$GB$306,76,FALSE)),"",VLOOKUP($A46,'[2]1516 Exp_Rev Access'!$F$7:$GB$306,76,FALSE))</f>
        <v>38369</v>
      </c>
      <c r="CS46" s="99">
        <f>IF(ISNA(VLOOKUP($A46,'[2]1516 Exp_Rev Access'!$F$7:$GB$306,77,FALSE)),"",VLOOKUP($A46,'[2]1516 Exp_Rev Access'!$F$7:$GB$306,77,FALSE))</f>
        <v>0</v>
      </c>
      <c r="CT46" s="99">
        <f>IF(ISNA(VLOOKUP($A46,'[2]1516 Exp_Rev Access'!$F$7:$GB$306,78,FALSE)),"",VLOOKUP($A46,'[2]1516 Exp_Rev Access'!$F$7:$GB$306,78,FALSE))</f>
        <v>558759.94999999995</v>
      </c>
      <c r="CU46" s="99">
        <f>IF(ISNA(VLOOKUP($A46,'[2]1516 Exp_Rev Access'!$F$7:$GB$306,79,FALSE)),"",VLOOKUP($A46,'[2]1516 Exp_Rev Access'!$F$7:$GB$306,79,FALSE))</f>
        <v>154179.87</v>
      </c>
      <c r="CV46" s="99">
        <f>IF(ISNA(VLOOKUP($A46,'[2]1516 Exp_Rev Access'!$F$7:$GB$306,80,FALSE)),"",VLOOKUP($A46,'[2]1516 Exp_Rev Access'!$F$7:$GB$306,80,FALSE))</f>
        <v>0</v>
      </c>
      <c r="CW46" s="99">
        <f>IF(ISNA(VLOOKUP($A46,'[2]1516 Exp_Rev Access'!$F$7:$GB$306,81,FALSE)),"",VLOOKUP($A46,'[2]1516 Exp_Rev Access'!$F$7:$GB$306,81,FALSE))</f>
        <v>0</v>
      </c>
      <c r="CX46" s="99">
        <f>IF(ISNA(VLOOKUP($A46,'[2]1516 Exp_Rev Access'!$F$7:$GB$306,82,FALSE)),"",VLOOKUP($A46,'[2]1516 Exp_Rev Access'!$F$7:$GB$306,82,FALSE))</f>
        <v>0</v>
      </c>
      <c r="CY46" s="99">
        <f>IF(ISNA(VLOOKUP($A46,'[2]1516 Exp_Rev Access'!$F$7:$GB$306,83,FALSE)),"",VLOOKUP($A46,'[2]1516 Exp_Rev Access'!$F$7:$GB$306,83,FALSE))</f>
        <v>0</v>
      </c>
      <c r="CZ46" s="99">
        <f>IF(ISNA(VLOOKUP($A46,'[2]1516 Exp_Rev Access'!$F$7:$GB$306,84,FALSE)),"",VLOOKUP($A46,'[2]1516 Exp_Rev Access'!$F$7:$GB$306,84,FALSE))</f>
        <v>0</v>
      </c>
      <c r="DA46" s="99">
        <f>IF(ISNA(VLOOKUP($A46,'[2]1516 Exp_Rev Access'!$F$7:$GB$306,85,FALSE)),"",VLOOKUP($A46,'[2]1516 Exp_Rev Access'!$F$7:$GB$306,85,FALSE))</f>
        <v>57092.7</v>
      </c>
      <c r="DB46" s="99">
        <f>IF(ISNA(VLOOKUP($A46,'[2]1516 Exp_Rev Access'!$F$7:$GB$306,86,FALSE)),"",VLOOKUP($A46,'[2]1516 Exp_Rev Access'!$F$7:$GB$306,86,FALSE))</f>
        <v>0</v>
      </c>
      <c r="DC46" s="99">
        <f>IF(ISNA(VLOOKUP($A46,'[2]1516 Exp_Rev Access'!$F$7:$GB$306,87,FALSE)),"",VLOOKUP($A46,'[2]1516 Exp_Rev Access'!$F$7:$GB$306,87,FALSE))</f>
        <v>0</v>
      </c>
      <c r="DD46" s="99">
        <f>IF(ISNA(VLOOKUP($A46,'[2]1516 Exp_Rev Access'!$F$7:$GB$306,88,FALSE)),"",VLOOKUP($A46,'[2]1516 Exp_Rev Access'!$F$7:$GB$306,88,FALSE))</f>
        <v>0</v>
      </c>
      <c r="DE46" s="99">
        <f>IF(ISNA(VLOOKUP($A46,'[2]1516 Exp_Rev Access'!$F$7:$GB$306,89,FALSE)),"",VLOOKUP($A46,'[2]1516 Exp_Rev Access'!$F$7:$GB$306,89,FALSE))</f>
        <v>0</v>
      </c>
      <c r="DF46" s="99">
        <f>IF(ISNA(VLOOKUP($A46,'[2]1516 Exp_Rev Access'!$F$7:$GB$306,90,FALSE)),"",VLOOKUP($A46,'[2]1516 Exp_Rev Access'!$F$7:$GB$306,90,FALSE))</f>
        <v>0</v>
      </c>
      <c r="DG46" s="99">
        <f>IF(ISNA(VLOOKUP($A46,'[2]1516 Exp_Rev Access'!$F$7:$GB$306,91,FALSE)),"",VLOOKUP($A46,'[2]1516 Exp_Rev Access'!$F$7:$GB$306,91,FALSE))</f>
        <v>0</v>
      </c>
      <c r="DH46" s="99">
        <f>IF(ISNA(VLOOKUP($A46,'[2]1516 Exp_Rev Access'!$F$7:$GB$306,92,FALSE)),"",VLOOKUP($A46,'[2]1516 Exp_Rev Access'!$F$7:$GB$306,92,FALSE))</f>
        <v>1045422.51</v>
      </c>
      <c r="DI46" s="99">
        <f>IF(ISNA(VLOOKUP($A46,'[2]1516 Exp_Rev Access'!$F$7:$GB$306,93,FALSE)),"",VLOOKUP($A46,'[2]1516 Exp_Rev Access'!$F$7:$GB$306,93,FALSE))</f>
        <v>0</v>
      </c>
      <c r="DJ46" s="99">
        <f>IF(ISNA(VLOOKUP($A46,'[2]1516 Exp_Rev Access'!$F$7:$GB$306,94,FALSE)),"",VLOOKUP($A46,'[2]1516 Exp_Rev Access'!$F$7:$GB$306,94,FALSE))</f>
        <v>55293.53</v>
      </c>
      <c r="DK46" s="99">
        <f>IF(ISNA(VLOOKUP($A46,'[2]1516 Exp_Rev Access'!$F$7:$GB$306,95,FALSE)),"",VLOOKUP($A46,'[2]1516 Exp_Rev Access'!$F$7:$GB$306,95,FALSE))</f>
        <v>0</v>
      </c>
      <c r="DL46" s="99">
        <f>IF(ISNA(VLOOKUP($A46,'[2]1516 Exp_Rev Access'!$F$7:$GB$306,96,FALSE)),"",VLOOKUP($A46,'[2]1516 Exp_Rev Access'!$F$7:$GB$306,96,FALSE))</f>
        <v>0</v>
      </c>
      <c r="DM46" s="99">
        <f>IF(ISNA(VLOOKUP($A46,'[2]1516 Exp_Rev Access'!$F$7:$GB$306,97,FALSE)),"",VLOOKUP($A46,'[2]1516 Exp_Rev Access'!$F$7:$GB$306,97,FALSE))</f>
        <v>0</v>
      </c>
      <c r="DN46" s="99">
        <f>IF(ISNA(VLOOKUP($A46,'[2]1516 Exp_Rev Access'!$F$7:$GB$306,98,FALSE)),"",VLOOKUP($A46,'[2]1516 Exp_Rev Access'!$F$7:$GB$306,98,FALSE))</f>
        <v>0</v>
      </c>
      <c r="DO46" s="99">
        <f>IF(ISNA(VLOOKUP($A46,'[2]1516 Exp_Rev Access'!$F$7:$GB$306,99,FALSE)),"",VLOOKUP($A46,'[2]1516 Exp_Rev Access'!$F$7:$GB$306,99,FALSE))</f>
        <v>0</v>
      </c>
      <c r="DP46" s="99">
        <f>IF(ISNA(VLOOKUP($A46,'[2]1516 Exp_Rev Access'!$F$7:$GB$306,100,FALSE)),"",VLOOKUP($A46,'[2]1516 Exp_Rev Access'!$F$7:$GB$306,100,FALSE))</f>
        <v>0</v>
      </c>
      <c r="DQ46" s="99">
        <f>IF(ISNA(VLOOKUP($A46,'[2]1516 Exp_Rev Access'!$F$7:$GB$306,101,FALSE)),"",VLOOKUP($A46,'[2]1516 Exp_Rev Access'!$F$7:$GB$306,101,FALSE))</f>
        <v>0</v>
      </c>
      <c r="DR46" s="99">
        <f>IF(ISNA(VLOOKUP($A46,'[2]1516 Exp_Rev Access'!$F$7:$GB$306,102,FALSE)),"",VLOOKUP($A46,'[2]1516 Exp_Rev Access'!$F$7:$GB$306,102,FALSE))</f>
        <v>0</v>
      </c>
      <c r="DS46" s="99">
        <f>IF(ISNA(VLOOKUP($A46,'[2]1516 Exp_Rev Access'!$F$7:$GB$306,103,FALSE)),"",VLOOKUP($A46,'[2]1516 Exp_Rev Access'!$F$7:$GB$306,103,FALSE))</f>
        <v>0</v>
      </c>
      <c r="DT46" s="99">
        <f>IF(ISNA(VLOOKUP($A46,'[2]1516 Exp_Rev Access'!$F$7:$GB$306,104,FALSE)),"",VLOOKUP($A46,'[2]1516 Exp_Rev Access'!$F$7:$GB$306,104,FALSE))</f>
        <v>0</v>
      </c>
      <c r="DU46" s="99">
        <f>IF(ISNA(VLOOKUP($A46,'[2]1516 Exp_Rev Access'!$F$7:$GB$306,105,FALSE)),"",VLOOKUP($A46,'[2]1516 Exp_Rev Access'!$F$7:$GB$306,105,FALSE))</f>
        <v>0</v>
      </c>
      <c r="DV46" s="99">
        <f>IF(ISNA(VLOOKUP($A46,'[2]1516 Exp_Rev Access'!$F$7:$GB$306,106,FALSE)),"",VLOOKUP($A46,'[2]1516 Exp_Rev Access'!$F$7:$GB$306,106,FALSE))</f>
        <v>0</v>
      </c>
      <c r="DW46" s="99">
        <f>IF(ISNA(VLOOKUP($A46,'[2]1516 Exp_Rev Access'!$F$7:$GB$306,107,FALSE)),"",VLOOKUP($A46,'[2]1516 Exp_Rev Access'!$F$7:$GB$306,107,FALSE))</f>
        <v>0</v>
      </c>
      <c r="DX46" s="99">
        <f>IF(ISNA(VLOOKUP($A46,'[2]1516 Exp_Rev Access'!$F$7:$GB$306,108,FALSE)),"",VLOOKUP($A46,'[2]1516 Exp_Rev Access'!$F$7:$GB$306,108,FALSE))</f>
        <v>0</v>
      </c>
      <c r="DY46" s="99">
        <f>IF(ISNA(VLOOKUP($A46,'[2]1516 Exp_Rev Access'!$F$7:$GB$306,109,FALSE)),"",VLOOKUP($A46,'[2]1516 Exp_Rev Access'!$F$7:$GB$306,109,FALSE))</f>
        <v>0</v>
      </c>
      <c r="DZ46" s="99">
        <f>IF(ISNA(VLOOKUP($A46,'[2]1516 Exp_Rev Access'!$F$7:$GB$306,110,FALSE)),"",VLOOKUP($A46,'[2]1516 Exp_Rev Access'!$F$7:$GB$306,110,FALSE))</f>
        <v>0</v>
      </c>
      <c r="EA46" s="99">
        <f>IF(ISNA(VLOOKUP($A46,'[2]1516 Exp_Rev Access'!$F$7:$GB$306,111,FALSE)),"",VLOOKUP($A46,'[2]1516 Exp_Rev Access'!$F$7:$GB$306,111,FALSE))</f>
        <v>0</v>
      </c>
      <c r="EB46" s="99">
        <f>IF(ISNA(VLOOKUP($A46,'[2]1516 Exp_Rev Access'!$F$7:$GB$306,112,FALSE)),"",VLOOKUP($A46,'[2]1516 Exp_Rev Access'!$F$7:$GB$306,112,FALSE))</f>
        <v>0</v>
      </c>
      <c r="EC46" s="99">
        <f>IF(ISNA(VLOOKUP($A46,'[2]1516 Exp_Rev Access'!$F$7:$GB$306,113,FALSE)),"",VLOOKUP($A46,'[2]1516 Exp_Rev Access'!$F$7:$GB$306,113,FALSE))</f>
        <v>0</v>
      </c>
      <c r="ED46" s="99">
        <f>IF(ISNA(VLOOKUP($A46,'[2]1516 Exp_Rev Access'!$F$7:$GB$306,114,FALSE)),"",VLOOKUP($A46,'[2]1516 Exp_Rev Access'!$F$7:$GB$306,114,FALSE))</f>
        <v>0</v>
      </c>
      <c r="EE46" s="99">
        <f>IF(ISNA(VLOOKUP($A46,'[2]1516 Exp_Rev Access'!$F$7:$GB$306,115,FALSE)),"",VLOOKUP($A46,'[2]1516 Exp_Rev Access'!$F$7:$GB$306,115,FALSE))</f>
        <v>0</v>
      </c>
      <c r="EF46" s="99">
        <f>IF(ISNA(VLOOKUP($A46,'[2]1516 Exp_Rev Access'!$F$7:$GB$306,116,FALSE)),"",VLOOKUP($A46,'[2]1516 Exp_Rev Access'!$F$7:$GB$306,116,FALSE))</f>
        <v>0</v>
      </c>
      <c r="EG46" s="99">
        <f>IF(ISNA(VLOOKUP($A46,'[2]1516 Exp_Rev Access'!$F$7:$GB$306,117,FALSE)),"",VLOOKUP($A46,'[2]1516 Exp_Rev Access'!$F$7:$GB$306,117,FALSE))</f>
        <v>0</v>
      </c>
      <c r="EH46" s="99">
        <f>IF(ISNA(VLOOKUP($A46,'[2]1516 Exp_Rev Access'!$F$7:$GB$306,118,FALSE)),"",VLOOKUP($A46,'[2]1516 Exp_Rev Access'!$F$7:$GB$306,118,FALSE))</f>
        <v>0</v>
      </c>
      <c r="EI46" s="99">
        <f>IF(ISNA(VLOOKUP($A46,'[2]1516 Exp_Rev Access'!$F$7:$GB$306,119,FALSE)),"",VLOOKUP($A46,'[2]1516 Exp_Rev Access'!$F$7:$GB$306,119,FALSE))</f>
        <v>0</v>
      </c>
      <c r="EJ46" s="99">
        <f>IF(ISNA(VLOOKUP($A46,'[2]1516 Exp_Rev Access'!$F$7:$GB$306,120,FALSE)),"",VLOOKUP($A46,'[2]1516 Exp_Rev Access'!$F$7:$GB$306,120,FALSE))</f>
        <v>0</v>
      </c>
      <c r="EK46" s="99">
        <f>IF(ISNA(VLOOKUP($A46,'[2]1516 Exp_Rev Access'!$F$7:$GB$306,121,FALSE)),"",VLOOKUP($A46,'[2]1516 Exp_Rev Access'!$F$7:$GB$306,121,FALSE))</f>
        <v>0</v>
      </c>
      <c r="EL46" s="99">
        <f>IF(ISNA(VLOOKUP($A46,'[2]1516 Exp_Rev Access'!$F$7:$GB$306,122,FALSE)),"",VLOOKUP($A46,'[2]1516 Exp_Rev Access'!$F$7:$GB$306,122,FALSE))</f>
        <v>0</v>
      </c>
      <c r="EM46" s="99">
        <f>IF(ISNA(VLOOKUP($A46,'[2]1516 Exp_Rev Access'!$F$7:$GB$306,123,FALSE)),"",VLOOKUP($A46,'[2]1516 Exp_Rev Access'!$F$7:$GB$306,123,FALSE))</f>
        <v>0</v>
      </c>
      <c r="EN46" s="99">
        <f>IF(ISNA(VLOOKUP($A46,'[2]1516 Exp_Rev Access'!$F$7:$GB$306,124,FALSE)),"",VLOOKUP($A46,'[2]1516 Exp_Rev Access'!$F$7:$GB$306,124,FALSE))</f>
        <v>0</v>
      </c>
      <c r="EO46" s="99">
        <f>IF(ISNA(VLOOKUP($A46,'[2]1516 Exp_Rev Access'!$F$7:$GB$306,125,FALSE)),"",VLOOKUP($A46,'[2]1516 Exp_Rev Access'!$F$7:$GB$306,125,FALSE))</f>
        <v>0</v>
      </c>
      <c r="EP46" s="99">
        <f>IF(ISNA(VLOOKUP($A46,'[2]1516 Exp_Rev Access'!$F$7:$GB$306,126,FALSE)),"",VLOOKUP($A46,'[2]1516 Exp_Rev Access'!$F$7:$GB$306,126,FALSE))</f>
        <v>0</v>
      </c>
      <c r="EQ46" s="99">
        <f>IF(ISNA(VLOOKUP($A46,'[2]1516 Exp_Rev Access'!$F$7:$GB$306,127,FALSE)),"",VLOOKUP($A46,'[2]1516 Exp_Rev Access'!$F$7:$GB$306,127,FALSE))</f>
        <v>0</v>
      </c>
      <c r="ER46" s="99">
        <f>IF(ISNA(VLOOKUP($A46,'[2]1516 Exp_Rev Access'!$F$7:$GB$306,128,FALSE)),"",VLOOKUP($A46,'[2]1516 Exp_Rev Access'!$F$7:$GB$306,128,FALSE))</f>
        <v>0</v>
      </c>
      <c r="ES46" s="99">
        <f>IF(ISNA(VLOOKUP($A46,'[2]1516 Exp_Rev Access'!$F$7:$GB$306,129,FALSE)),"",VLOOKUP($A46,'[2]1516 Exp_Rev Access'!$F$7:$GB$306,129,FALSE))</f>
        <v>0</v>
      </c>
      <c r="ET46" s="99">
        <f>IF(ISNA(VLOOKUP($A46,'[2]1516 Exp_Rev Access'!$F$7:$GB$306,130,FALSE)),"",VLOOKUP($A46,'[2]1516 Exp_Rev Access'!$F$7:$GB$306,130,FALSE))</f>
        <v>0</v>
      </c>
      <c r="EU46" s="99">
        <f>IF(ISNA(VLOOKUP($A46,'[2]1516 Exp_Rev Access'!$F$7:$GB$306,131,FALSE)),"",VLOOKUP($A46,'[2]1516 Exp_Rev Access'!$F$7:$GB$306,131,FALSE))</f>
        <v>11072.58</v>
      </c>
      <c r="EV46" s="99">
        <f>IF(ISNA(VLOOKUP($A46,'[2]1516 Exp_Rev Access'!$F$7:$GB$306,132,FALSE)),"",VLOOKUP($A46,'[2]1516 Exp_Rev Access'!$F$7:$GB$306,132,FALSE))</f>
        <v>0</v>
      </c>
      <c r="EW46" s="99">
        <f>IF(ISNA(VLOOKUP($A46,'[2]1516 Exp_Rev Access'!$F$7:$GB$306,133,FALSE)),"",VLOOKUP($A46,'[2]1516 Exp_Rev Access'!$F$7:$GB$306,133,FALSE))</f>
        <v>0</v>
      </c>
      <c r="EX46" s="99">
        <f>IF(ISNA(VLOOKUP($A46,'[2]1516 Exp_Rev Access'!$F$7:$GB$306,134,FALSE)),"",VLOOKUP($A46,'[2]1516 Exp_Rev Access'!$F$7:$GB$306,134,FALSE))</f>
        <v>0</v>
      </c>
      <c r="EY46" s="99">
        <f>IF(ISNA(VLOOKUP($A46,'[2]1516 Exp_Rev Access'!$F$7:$GB$306,135,FALSE)),"",VLOOKUP($A46,'[2]1516 Exp_Rev Access'!$F$7:$GB$306,135,FALSE))</f>
        <v>0</v>
      </c>
      <c r="EZ46" s="99">
        <f>IF(ISNA(VLOOKUP($A46,'[2]1516 Exp_Rev Access'!$F$7:$GB$306,136,FALSE)),"",VLOOKUP($A46,'[2]1516 Exp_Rev Access'!$F$7:$GB$306,136,FALSE))</f>
        <v>0</v>
      </c>
      <c r="FA46" s="99">
        <f>IF(ISNA(VLOOKUP($A46,'[2]1516 Exp_Rev Access'!$F$7:$GB$306,137,FALSE)),"",VLOOKUP($A46,'[2]1516 Exp_Rev Access'!$F$7:$GB$306,137,FALSE))</f>
        <v>0</v>
      </c>
      <c r="FB46" s="99">
        <f>IF(ISNA(VLOOKUP($A46,'[2]1516 Exp_Rev Access'!$F$7:$GB$306,138,FALSE)),"",VLOOKUP($A46,'[2]1516 Exp_Rev Access'!$F$7:$GB$306,138,FALSE))</f>
        <v>0</v>
      </c>
      <c r="FC46" s="99">
        <f>IF(ISNA(VLOOKUP($A46,'[2]1516 Exp_Rev Access'!$F$7:$GB$306,139,FALSE)),"",VLOOKUP($A46,'[2]1516 Exp_Rev Access'!$F$7:$GB$306,139,FALSE))</f>
        <v>0</v>
      </c>
      <c r="FD46" s="99">
        <f>IF(ISNA(VLOOKUP($A46,'[2]1516 Exp_Rev Access'!$F$7:$FS$306,140,FALSE)),"",VLOOKUP($A46,'[2]1516 Exp_Rev Access'!$F$7:$FS$306,140,FALSE))</f>
        <v>0</v>
      </c>
      <c r="FE46" s="99">
        <f>IF(ISNA(VLOOKUP($A46,'[2]1516 Exp_Rev Access'!$F$7:$FS$306,141,FALSE)),"",VLOOKUP($A46,'[2]1516 Exp_Rev Access'!$F$7:$FS$306,141,FALSE))</f>
        <v>0</v>
      </c>
      <c r="FF46" s="99">
        <f>IF(ISNA(VLOOKUP($A46,'[2]1516 Exp_Rev Access'!$F$7:$FS$306,142,FALSE)),"",VLOOKUP($A46,'[2]1516 Exp_Rev Access'!$F$7:$FS$306,142,FALSE))</f>
        <v>0</v>
      </c>
      <c r="FG46" s="99">
        <f>IF(ISNA(VLOOKUP($A46,'[2]1516 Exp_Rev Access'!$F$7:$FS$306,143,FALSE)),"",VLOOKUP($A46,'[2]1516 Exp_Rev Access'!$F$7:$FS$306,143,FALSE))</f>
        <v>0</v>
      </c>
      <c r="FH46" s="99">
        <f>IF(ISNA(VLOOKUP($A46,'[2]1516 Exp_Rev Access'!$F$7:$FS$306,144,FALSE)),"",VLOOKUP($A46,'[2]1516 Exp_Rev Access'!$F$7:$FS$306,144,FALSE))</f>
        <v>0</v>
      </c>
      <c r="FI46" s="99">
        <f>IF(ISNA(VLOOKUP($A46,'[2]1516 Exp_Rev Access'!$F$7:$FS$306,145,FALSE)),"",VLOOKUP($A46,'[2]1516 Exp_Rev Access'!$F$7:$FS$306,145,FALSE))</f>
        <v>0</v>
      </c>
      <c r="FJ46" s="99">
        <f>IF(ISNA(VLOOKUP($A46,'[2]1516 Exp_Rev Access'!$F$7:$FS$306,146,FALSE)),"",VLOOKUP($A46,'[2]1516 Exp_Rev Access'!$F$7:$FS$306,146,FALSE))</f>
        <v>0</v>
      </c>
      <c r="FK46" s="99">
        <f>IF(ISNA(VLOOKUP($A46,'[2]1516 Exp_Rev Access'!$F$7:$FS$306,147,FALSE)),"",VLOOKUP($A46,'[2]1516 Exp_Rev Access'!$F$7:$FS$306,147,FALSE))</f>
        <v>0</v>
      </c>
      <c r="FL46" s="99">
        <f>IF(ISNA(VLOOKUP($A46,'[2]1516 Exp_Rev Access'!$F$7:$FS$306,148,FALSE)),"",VLOOKUP($A46,'[2]1516 Exp_Rev Access'!$F$7:$FS$306,148,FALSE))</f>
        <v>0</v>
      </c>
      <c r="FM46" s="99">
        <f>IF(ISNA(VLOOKUP($A46,'[2]1516 Exp_Rev Access'!$F$7:$FS$306,149,FALSE)),"",VLOOKUP($A46,'[2]1516 Exp_Rev Access'!$F$7:$FS$306,149,FALSE))</f>
        <v>0</v>
      </c>
      <c r="FN46" s="99">
        <f>IF(ISNA(VLOOKUP($A46,'[2]1516 Exp_Rev Access'!$F$7:$FS$306,150,FALSE)),"",VLOOKUP($A46,'[2]1516 Exp_Rev Access'!$F$7:$FS$306,150,FALSE))</f>
        <v>0</v>
      </c>
      <c r="FO46" s="99">
        <f>IF(ISNA(VLOOKUP($A46,'[2]1516 Exp_Rev Access'!$F$7:$FS$306,151,FALSE)),"",VLOOKUP($A46,'[2]1516 Exp_Rev Access'!$F$7:$FS$306,151,FALSE))</f>
        <v>0</v>
      </c>
      <c r="FP46" s="99">
        <f>IF(ISNA(VLOOKUP($A46,'[2]1516 Exp_Rev Access'!$F$7:$FS$306,152,FALSE)),"",VLOOKUP($A46,'[2]1516 Exp_Rev Access'!$F$7:$FS$306,152,FALSE))</f>
        <v>0</v>
      </c>
      <c r="FQ46" s="99">
        <f>IF(ISNA(VLOOKUP($A46,'[2]1516 Exp_Rev Access'!$F$7:$FS$306,153,FALSE)),"",VLOOKUP($A46,'[2]1516 Exp_Rev Access'!$F$7:$FS$306,153,FALSE))</f>
        <v>85227.57</v>
      </c>
      <c r="FR46" s="101">
        <f t="shared" ref="FR46:FR72" si="97">SUM(CG46:FQ46)</f>
        <v>3891577.71</v>
      </c>
      <c r="FS46" s="72">
        <f t="shared" ref="FS46:FS73" si="98">FR46/D46</f>
        <v>3.3805476104430424E-2</v>
      </c>
      <c r="FT46" s="94">
        <f t="shared" ref="FT46:FT73" si="99">FR46/C46</f>
        <v>393.03268019403299</v>
      </c>
      <c r="FU46" s="99">
        <f>IF(ISNA(VLOOKUP($A46,'[2]1516 Exp_Rev Access'!$F$7:$GB$306,154,FALSE)),"",VLOOKUP($A46,'[2]1516 Exp_Rev Access'!$F$7:$GB$306,154,FALSE))</f>
        <v>17825</v>
      </c>
      <c r="FV46" s="99">
        <f>IF(ISNA(VLOOKUP($A46,'[2]1516 Exp_Rev Access'!$F$7:$GB$306,155,FALSE)),"",VLOOKUP($A46,'[2]1516 Exp_Rev Access'!$F$7:$GB$306,155,FALSE))</f>
        <v>535273.37</v>
      </c>
      <c r="FW46" s="99">
        <f>IF(ISNA(VLOOKUP($A46,'[2]1516 Exp_Rev Access'!$F$7:$GB$306,156,FALSE)),"",VLOOKUP($A46,'[2]1516 Exp_Rev Access'!$F$7:$GB$306,156,FALSE))</f>
        <v>0</v>
      </c>
      <c r="FX46" s="99">
        <f>IF(ISNA(VLOOKUP($A46,'[2]1516 Exp_Rev Access'!$F$7:$GB$306,157,FALSE)),"",VLOOKUP($A46,'[2]1516 Exp_Rev Access'!$F$7:$GB$306,157,FALSE))</f>
        <v>0</v>
      </c>
      <c r="FY46" s="99">
        <f>IF(ISNA(VLOOKUP($A46,'[2]1516 Exp_Rev Access'!$F$7:$GB$306,158,FALSE)),"",VLOOKUP($A46,'[2]1516 Exp_Rev Access'!$F$7:$GB$306,158,FALSE))</f>
        <v>0</v>
      </c>
      <c r="FZ46" s="99">
        <f>IF(ISNA(VLOOKUP($A46,'[2]1516 Exp_Rev Access'!$F$7:$GB$306,159,FALSE)),"",VLOOKUP($A46,'[2]1516 Exp_Rev Access'!$F$7:$GB$306,159,FALSE))</f>
        <v>0</v>
      </c>
      <c r="GA46" s="99">
        <f>IF(ISNA(VLOOKUP($A46,'[2]1516 Exp_Rev Access'!$F$7:$GB$306,160,FALSE)),"",VLOOKUP($A46,'[2]1516 Exp_Rev Access'!$F$7:$GB$306,160,FALSE))</f>
        <v>0</v>
      </c>
      <c r="GB46" s="99">
        <f>IF(ISNA(VLOOKUP($A46,'[2]1516 Exp_Rev Access'!$F$7:$GB$306,161,FALSE)),"",VLOOKUP($A46,'[2]1516 Exp_Rev Access'!$F$7:$GB$306,161,FALSE))</f>
        <v>0</v>
      </c>
      <c r="GC46" s="99">
        <f>IF(ISNA(VLOOKUP($A46,'[2]1516 Exp_Rev Access'!$F$7:$GB$306,162,FALSE)),"",VLOOKUP($A46,'[2]1516 Exp_Rev Access'!$F$7:$GB$306,162,FALSE))</f>
        <v>0</v>
      </c>
      <c r="GD46" s="99">
        <f>IF(ISNA(VLOOKUP($A46,'[2]1516 Exp_Rev Access'!$F$7:$GB$306,163,FALSE)),"",VLOOKUP($A46,'[2]1516 Exp_Rev Access'!$F$7:$GB$306,163,FALSE))</f>
        <v>0</v>
      </c>
      <c r="GE46" s="99">
        <f>IF(ISNA(VLOOKUP($A46,'[2]1516 Exp_Rev Access'!$F$7:$GB$306,164,FALSE)),"",VLOOKUP($A46,'[2]1516 Exp_Rev Access'!$F$7:$GB$306,164,FALSE))</f>
        <v>382538.83</v>
      </c>
      <c r="GF46" s="99">
        <f>IF(ISNA(VLOOKUP($A46,'[2]1516 Exp_Rev Access'!$F$7:$GB$306,165,FALSE)),"",VLOOKUP($A46,'[2]1516 Exp_Rev Access'!$F$7:$GB$306,165,FALSE))</f>
        <v>0</v>
      </c>
      <c r="GG46" s="99">
        <f>IF(ISNA(VLOOKUP($A46,'[2]1516 Exp_Rev Access'!$F$7:$GB$306,166,FALSE)),"",VLOOKUP($A46,'[2]1516 Exp_Rev Access'!$F$7:$GB$306,166,FALSE))</f>
        <v>0</v>
      </c>
      <c r="GH46" s="99">
        <f>IF(ISNA(VLOOKUP($A46,'[2]1516 Exp_Rev Access'!$F$7:$GB$306,167,FALSE)),"",VLOOKUP($A46,'[2]1516 Exp_Rev Access'!$F$7:$GB$306,167,FALSE))</f>
        <v>0</v>
      </c>
      <c r="GI46" s="99">
        <f>IF(ISNA(VLOOKUP($A46,'[2]1516 Exp_Rev Access'!$F$7:$GB$306,168,FALSE)),"",VLOOKUP($A46,'[2]1516 Exp_Rev Access'!$F$7:$GB$306,168,FALSE))</f>
        <v>0</v>
      </c>
      <c r="GJ46" s="99">
        <f>IF(ISNA(VLOOKUP($A46,'[2]1516 Exp_Rev Access'!$F$7:$GB$306,169,FALSE)),"",VLOOKUP($A46,'[2]1516 Exp_Rev Access'!$F$7:$GB$306,169,FALSE))</f>
        <v>2000</v>
      </c>
      <c r="GK46" s="99">
        <f>IF(ISNA(VLOOKUP($A46,'[2]1516 Exp_Rev Access'!$F$7:$GB$306,170,FALSE)),"",VLOOKUP($A46,'[2]1516 Exp_Rev Access'!$F$7:$GB$306,170,FALSE))</f>
        <v>636.96</v>
      </c>
      <c r="GL46" s="99">
        <f>IF(ISNA(VLOOKUP($A46,'[2]1516 Exp_Rev Access'!$F$7:$GB$306,171,FALSE)),"",VLOOKUP($A46,'[2]1516 Exp_Rev Access'!$F$7:$GB$306,171,FALSE))</f>
        <v>0</v>
      </c>
      <c r="GM46" s="99">
        <f>IF(ISNA(VLOOKUP($A46,'[2]1516 Exp_Rev Access'!$F$7:$GB$306,172,FALSE)),"",VLOOKUP($A46,'[2]1516 Exp_Rev Access'!$F$7:$GB$306,172,FALSE))</f>
        <v>0</v>
      </c>
      <c r="GN46" s="99">
        <f>IF(ISNA(VLOOKUP($A46,'[2]1516 Exp_Rev Access'!$F$7:$GB$306,173,FALSE)),"",VLOOKUP($A46,'[2]1516 Exp_Rev Access'!$F$7:$GB$306,173,FALSE))</f>
        <v>0</v>
      </c>
      <c r="GO46" s="99">
        <f>IF(ISNA(VLOOKUP($A46,'[2]1516 Exp_Rev Access'!$F$7:$GB$306,174,FALSE)),"",VLOOKUP($A46,'[2]1516 Exp_Rev Access'!$F$7:$GB$306,174,FALSE))</f>
        <v>0</v>
      </c>
      <c r="GP46" s="99">
        <f>IF(ISNA(VLOOKUP($A46,'[2]1516 Exp_Rev Access'!$F$7:$GB$306,175,FALSE)),"",VLOOKUP($A46,'[2]1516 Exp_Rev Access'!$F$7:$GB$306,175,FALSE))</f>
        <v>13153.09</v>
      </c>
      <c r="GQ46" s="99">
        <f>IF(ISNA(VLOOKUP($A46,'[2]1516 Exp_Rev Access'!$F$7:$GB$306,176,FALSE)),"",VLOOKUP($A46,'[2]1516 Exp_Rev Access'!$F$7:$GB$306,176,FALSE))</f>
        <v>0</v>
      </c>
      <c r="GR46" s="99">
        <f>IF(ISNA(VLOOKUP($A46,'[2]1516 Exp_Rev Access'!$F$7:$GB$306,177,FALSE)),"",VLOOKUP($A46,'[2]1516 Exp_Rev Access'!$F$7:$GB$306,177,FALSE))</f>
        <v>0</v>
      </c>
      <c r="GS46" s="99">
        <f>IF(ISNA(VLOOKUP($A46,'[2]1516 Exp_Rev Access'!$F$7:$GB$306,178,FALSE)),"",VLOOKUP($A46,'[2]1516 Exp_Rev Access'!$F$7:$GB$306,178,FALSE))</f>
        <v>2834039.26</v>
      </c>
      <c r="GT46" s="101">
        <f t="shared" ref="GT46:GT72" si="100">SUM(FU46:GS46)</f>
        <v>3785466.51</v>
      </c>
      <c r="GU46" s="72">
        <f t="shared" ref="GU46:GU73" si="101">GT46/D46</f>
        <v>3.2883706091513878E-2</v>
      </c>
      <c r="GV46" s="84">
        <f t="shared" ref="GV46:GV73" si="102">GT46/C46</f>
        <v>382.31590349253287</v>
      </c>
    </row>
    <row r="47" spans="1:206" customFormat="1" ht="12" customHeight="1" x14ac:dyDescent="0.2">
      <c r="A47" s="96" t="s">
        <v>240</v>
      </c>
      <c r="B47" s="69" t="s">
        <v>241</v>
      </c>
      <c r="C47" s="80">
        <f>IF(ISNA(VLOOKUP($A47,'[2]1516 enrollment_Rev_Exp by size'!$A$6:$G$320,3,FALSE)),"",VLOOKUP($A47,'[2]1516 enrollment_Rev_Exp by size'!$A$6:$G$320,3,FALSE))</f>
        <v>9677.5899999999983</v>
      </c>
      <c r="D47" s="97">
        <v>106701847.16</v>
      </c>
      <c r="E47" s="80">
        <f t="shared" si="80"/>
        <v>106701847.16000001</v>
      </c>
      <c r="F47" s="80">
        <f t="shared" si="81"/>
        <v>0</v>
      </c>
      <c r="G47" s="98">
        <f>IF(ISNA(VLOOKUP($A47,'[2]1516 Exp_Rev Access'!$F$7:$FS$306,2,FALSE)),"",VLOOKUP($A47,'[2]1516 Exp_Rev Access'!$F$7:$FS$306,2,FALSE))</f>
        <v>20384793.050000001</v>
      </c>
      <c r="H47" s="98">
        <f>IF(ISNA(VLOOKUP($A47,'[2]1516 Exp_Rev Access'!$F$7:$FS$306,3,FALSE)),"",VLOOKUP($A47,'[2]1516 Exp_Rev Access'!$F$7:$FS$306,3,FALSE))</f>
        <v>0</v>
      </c>
      <c r="I47" s="98">
        <f>IF(ISNA(VLOOKUP($A47,'[2]1516 Exp_Rev Access'!$F$7:$FS$306,4,FALSE)),"",VLOOKUP($A47,'[2]1516 Exp_Rev Access'!$F$7:$FS$306,4,FALSE))</f>
        <v>0</v>
      </c>
      <c r="J47" s="98">
        <f>IF(ISNA(VLOOKUP($A47,'[2]1516 Exp_Rev Access'!$F$7:$FS$306,5,FALSE)),"",VLOOKUP($A47,'[2]1516 Exp_Rev Access'!$F$7:$FS$306,5,FALSE))</f>
        <v>6898.36</v>
      </c>
      <c r="K47" s="98">
        <f>IF(ISNA(VLOOKUP($A47,'[2]1516 Exp_Rev Access'!$F$7:$FS$306,6,FALSE)),"",VLOOKUP($A47,'[2]1516 Exp_Rev Access'!$F$7:$FS$306,6,FALSE))</f>
        <v>0</v>
      </c>
      <c r="L47" s="98">
        <f>IF(ISNA(VLOOKUP($A47,'[2]1516 Exp_Rev Access'!$F$7:$FS$306,7,FALSE)),"",VLOOKUP($A47,'[2]1516 Exp_Rev Access'!$F$7:$FS$306,7,FALSE))</f>
        <v>0</v>
      </c>
      <c r="M47" s="90">
        <f t="shared" si="82"/>
        <v>20391691.41</v>
      </c>
      <c r="N47" s="72">
        <f t="shared" si="83"/>
        <v>0.19110907592276774</v>
      </c>
      <c r="O47" s="73">
        <f t="shared" si="84"/>
        <v>2107.1042904276792</v>
      </c>
      <c r="P47" s="99">
        <f>IF(ISNA(VLOOKUP($A47,'[2]1516 Exp_Rev Access'!$F$7:$FS$306,8,FALSE)),"",VLOOKUP($A47,'[2]1516 Exp_Rev Access'!$F$7:$FS$306,8,FALSE))</f>
        <v>112172.75</v>
      </c>
      <c r="Q47" s="99">
        <f>IF(ISNA(VLOOKUP($A47,'[2]1516 Exp_Rev Access'!$F$7:$FS$306,9,FALSE)),"",VLOOKUP($A47,'[2]1516 Exp_Rev Access'!$F$7:$FS$306,9,FALSE))</f>
        <v>0</v>
      </c>
      <c r="R47" s="99">
        <f>IF(ISNA(VLOOKUP($A47,'[2]1516 Exp_Rev Access'!$F$7:$FS$306,10,FALSE)),"",VLOOKUP($A47,'[2]1516 Exp_Rev Access'!$F$7:$FS$306,10,FALSE))</f>
        <v>1100</v>
      </c>
      <c r="S47" s="99">
        <f>IF(ISNA(VLOOKUP($A47,'[2]1516 Exp_Rev Access'!$F$7:$FS$306,11,FALSE)),"",VLOOKUP($A47,'[2]1516 Exp_Rev Access'!$F$7:$FS$306,11,FALSE))</f>
        <v>0</v>
      </c>
      <c r="T47" s="99">
        <f>IF(ISNA(VLOOKUP($A47,'[2]1516 Exp_Rev Access'!$F$7:$FS$306,12,FALSE)),"",VLOOKUP($A47,'[2]1516 Exp_Rev Access'!$F$7:$FS$306,12,FALSE))</f>
        <v>0</v>
      </c>
      <c r="U47" s="99">
        <f>IF(ISNA(VLOOKUP($A47,'[2]1516 Exp_Rev Access'!$F$7:$FS$306,13,FALSE)),"",VLOOKUP($A47,'[2]1516 Exp_Rev Access'!$F$7:$FS$306,13,FALSE))</f>
        <v>36593</v>
      </c>
      <c r="V47" s="99">
        <f>IF(ISNA(VLOOKUP($A47,'[2]1516 Exp_Rev Access'!$F$7:$FS$306,14,FALSE)),"",VLOOKUP($A47,'[2]1516 Exp_Rev Access'!$F$7:$FS$306,14,FALSE))</f>
        <v>0</v>
      </c>
      <c r="W47" s="99">
        <f>IF(ISNA(VLOOKUP($A47,'[2]1516 Exp_Rev Access'!$F$7:$FS$306,15,FALSE)),"",VLOOKUP($A47,'[2]1516 Exp_Rev Access'!$F$7:$FS$306,15,FALSE))</f>
        <v>0</v>
      </c>
      <c r="X47" s="99">
        <f>IF(ISNA(VLOOKUP($A47,'[2]1516 Exp_Rev Access'!$F$7:$FS$306,16,FALSE)),"",VLOOKUP($A47,'[2]1516 Exp_Rev Access'!$F$7:$FS$306,16,FALSE))</f>
        <v>97823.41</v>
      </c>
      <c r="Y47" s="99">
        <f>IF(ISNA(VLOOKUP($A47,'[2]1516 Exp_Rev Access'!$F$7:$FS$306,17,FALSE)),"",VLOOKUP($A47,'[2]1516 Exp_Rev Access'!$F$7:$FS$306,17,FALSE))</f>
        <v>0</v>
      </c>
      <c r="Z47" s="99">
        <f>IF(ISNA(VLOOKUP($A47,'[2]1516 Exp_Rev Access'!$F$7:$FS$306,18,FALSE)),"",VLOOKUP($A47,'[2]1516 Exp_Rev Access'!$F$7:$FS$306,18,FALSE))</f>
        <v>0</v>
      </c>
      <c r="AA47" s="99">
        <f>IF(ISNA(VLOOKUP($A47,'[2]1516 Exp_Rev Access'!$F$7:$FS$306,19,FALSE)),"",VLOOKUP($A47,'[2]1516 Exp_Rev Access'!$F$7:$FS$306,19,FALSE))</f>
        <v>0</v>
      </c>
      <c r="AB47" s="99">
        <f>IF(ISNA(VLOOKUP($A47,'[2]1516 Exp_Rev Access'!$F$7:$FS$306,20,FALSE)),"",VLOOKUP($A47,'[2]1516 Exp_Rev Access'!$F$7:$FS$306,20,FALSE))</f>
        <v>119049.45</v>
      </c>
      <c r="AC47" s="99">
        <f>IF(ISNA(VLOOKUP($A47,'[2]1516 Exp_Rev Access'!$F$7:$FS$306,21,FALSE)),"",VLOOKUP($A47,'[2]1516 Exp_Rev Access'!$F$7:$FS$306,21,FALSE))</f>
        <v>1348054.61</v>
      </c>
      <c r="AD47" s="99">
        <f>IF(ISNA(VLOOKUP($A47,'[2]1516 Exp_Rev Access'!$F$7:$FS$306,22,FALSE)),"",VLOOKUP($A47,'[2]1516 Exp_Rev Access'!$F$7:$FS$306,22,FALSE))</f>
        <v>76163.570000000007</v>
      </c>
      <c r="AE47" s="99">
        <f>IF(ISNA(VLOOKUP($A47,'[2]1516 Exp_Rev Access'!$F$7:$FS$306,23,FALSE)),"",VLOOKUP($A47,'[2]1516 Exp_Rev Access'!$F$7:$FS$306,23,FALSE))</f>
        <v>0</v>
      </c>
      <c r="AF47" s="99">
        <f>IF(ISNA(VLOOKUP($A47,'[2]1516 Exp_Rev Access'!$F$7:$FS$306,24,FALSE)),"",VLOOKUP($A47,'[2]1516 Exp_Rev Access'!$F$7:$FS$306,24,FALSE))</f>
        <v>118930.01</v>
      </c>
      <c r="AG47" s="99">
        <f>IF(ISNA(VLOOKUP($A47,'[2]1516 Exp_Rev Access'!$F$7:$FS$306,25,FALSE)),"",VLOOKUP($A47,'[2]1516 Exp_Rev Access'!$F$7:$FS$306,25,FALSE))</f>
        <v>13064.29</v>
      </c>
      <c r="AH47" s="98">
        <f>IF(ISNA(VLOOKUP($A47,'[2]1516 Exp_Rev Access'!$F$7:$FS$306,26,FALSE)),"",VLOOKUP($A47,'[2]1516 Exp_Rev Access'!$F$7:$FS$306,26,FALSE))</f>
        <v>76538.39</v>
      </c>
      <c r="AI47" s="98">
        <f>IF(ISNA(VLOOKUP($A47,'[2]1516 Exp_Rev Access'!$F$7:$FS$306,27,FALSE)),"",VLOOKUP($A47,'[2]1516 Exp_Rev Access'!$F$7:$FS$306,27,FALSE))</f>
        <v>0</v>
      </c>
      <c r="AJ47" s="98">
        <f>IF(ISNA(VLOOKUP($A47,'[2]1516 Exp_Rev Access'!$F$7:$FS$306,28,FALSE)),"",VLOOKUP($A47,'[2]1516 Exp_Rev Access'!$F$7:$FS$306,28,FALSE))</f>
        <v>67190.559999999998</v>
      </c>
      <c r="AK47" s="98">
        <f>IF(ISNA(VLOOKUP($A47,'[2]1516 Exp_Rev Access'!$F$7:$FS$306,29,FALSE)),"",VLOOKUP($A47,'[2]1516 Exp_Rev Access'!$F$7:$FS$306,29,FALSE))</f>
        <v>142702.34</v>
      </c>
      <c r="AL47" s="100">
        <f t="shared" si="85"/>
        <v>2209382.3800000004</v>
      </c>
      <c r="AM47" s="72">
        <f t="shared" si="86"/>
        <v>2.0706130576043539E-2</v>
      </c>
      <c r="AN47" s="94">
        <f t="shared" si="87"/>
        <v>228.29882026413608</v>
      </c>
      <c r="AO47" s="99">
        <f>IF(ISNA(VLOOKUP($A47,'[2]1516 Exp_Rev Access'!$F$7:$GB$306,30,FALSE)),"",VLOOKUP($A47,'[2]1516 Exp_Rev Access'!$F$7:$FS$306,30,FALSE))</f>
        <v>58529223.649999999</v>
      </c>
      <c r="AP47" s="99">
        <f>IF(ISNA(VLOOKUP($A47,'[2]1516 Exp_Rev Access'!$F$7:$GB$306,31,FALSE)),"",VLOOKUP($A47,'[2]1516 Exp_Rev Access'!$F$7:$FS$306,31,FALSE))</f>
        <v>2083872.93</v>
      </c>
      <c r="AQ47" s="99">
        <f>IF(ISNA(VLOOKUP($A47,'[2]1516 Exp_Rev Access'!$F$7:$GB$306,32,FALSE)),"",VLOOKUP($A47,'[2]1516 Exp_Rev Access'!$F$7:$FS$306,32,FALSE))</f>
        <v>4736869.32</v>
      </c>
      <c r="AR47" s="99">
        <f>IF(ISNA(VLOOKUP($A47,'[2]1516 Exp_Rev Access'!$F$7:$GB$306,33,FALSE)),"",VLOOKUP($A47,'[2]1516 Exp_Rev Access'!$F$7:$FS$306,33,FALSE))</f>
        <v>0</v>
      </c>
      <c r="AS47" s="99">
        <f>IF(ISNA(VLOOKUP($A47,'[2]1516 Exp_Rev Access'!$F$7:$GB$306,34,FALSE)),"",VLOOKUP($A47,'[2]1516 Exp_Rev Access'!$F$7:$FS$306,34,FALSE))</f>
        <v>22574.75</v>
      </c>
      <c r="AT47" s="101">
        <f t="shared" si="88"/>
        <v>65372540.649999999</v>
      </c>
      <c r="AU47" s="72">
        <f t="shared" si="89"/>
        <v>0.61266550101961703</v>
      </c>
      <c r="AV47" s="94">
        <f t="shared" si="90"/>
        <v>6755.0434199010297</v>
      </c>
      <c r="AW47" s="99">
        <f>IF(ISNA(VLOOKUP($A47,'[2]1516 Exp_Rev Access'!$F$7:$GB$306,35,FALSE)),"",VLOOKUP($A47,'[2]1516 Exp_Rev Access'!$F$7:$GB$306,35,FALSE))</f>
        <v>18629.88</v>
      </c>
      <c r="AX47" s="99">
        <f>IF(ISNA(VLOOKUP($A47,'[2]1516 Exp_Rev Access'!$F$7:$GB$306,36,FALSE)),"",VLOOKUP($A47,'[2]1516 Exp_Rev Access'!$F$7:$GB$306,36,FALSE))</f>
        <v>7415943.1799999997</v>
      </c>
      <c r="AY47" s="99">
        <f>IF(ISNA(VLOOKUP($A47,'[2]1516 Exp_Rev Access'!$F$7:$GB$306,37,FALSE)),"",VLOOKUP($A47,'[2]1516 Exp_Rev Access'!$F$7:$GB$306,37,FALSE))</f>
        <v>464998.69</v>
      </c>
      <c r="AZ47" s="99">
        <f>IF(ISNA(VLOOKUP($A47,'[2]1516 Exp_Rev Access'!$F$7:$GB$306,38,FALSE)),"",VLOOKUP($A47,'[2]1516 Exp_Rev Access'!$F$7:$GB$306,38,FALSE))</f>
        <v>0</v>
      </c>
      <c r="BA47" s="99">
        <f>IF(ISNA(VLOOKUP($A47,'[2]1516 Exp_Rev Access'!$F$7:$GB$306,39,FALSE)),"",VLOOKUP($A47,'[2]1516 Exp_Rev Access'!$F$7:$GB$306,39,FALSE))</f>
        <v>0</v>
      </c>
      <c r="BB47" s="99">
        <f>IF(ISNA(VLOOKUP($A47,'[2]1516 Exp_Rev Access'!$F$7:$GB$306,40,FALSE)),"",VLOOKUP($A47,'[2]1516 Exp_Rev Access'!$F$7:$GB$306,40,FALSE))</f>
        <v>1379800.95</v>
      </c>
      <c r="BC47" s="99">
        <f>IF(ISNA(VLOOKUP($A47,'[2]1516 Exp_Rev Access'!$F$7:$GB$306,41,FALSE)),"",VLOOKUP($A47,'[2]1516 Exp_Rev Access'!$F$7:$GB$306,41,FALSE))</f>
        <v>0</v>
      </c>
      <c r="BD47" s="99">
        <f>IF(ISNA(VLOOKUP($A47,'[2]1516 Exp_Rev Access'!$F$7:$GB$306,42,FALSE)),"",VLOOKUP($A47,'[2]1516 Exp_Rev Access'!$F$7:$GB$306,42,FALSE))</f>
        <v>334845.84000000003</v>
      </c>
      <c r="BE47" s="99">
        <f>IF(ISNA(VLOOKUP($A47,'[2]1516 Exp_Rev Access'!$F$7:$GB$306,43,FALSE)),"",VLOOKUP($A47,'[2]1516 Exp_Rev Access'!$F$7:$GB$306,43,FALSE))</f>
        <v>0</v>
      </c>
      <c r="BF47" s="99">
        <f>IF(ISNA(VLOOKUP($A47,'[2]1516 Exp_Rev Access'!$F$7:$GB$306,44,FALSE)),"",VLOOKUP($A47,'[2]1516 Exp_Rev Access'!$F$7:$GB$306,44,FALSE))</f>
        <v>321052.78999999998</v>
      </c>
      <c r="BG47" s="99">
        <f>IF(ISNA(VLOOKUP($A47,'[2]1516 Exp_Rev Access'!$F$7:$GB$306,45,FALSE)),"",VLOOKUP($A47,'[2]1516 Exp_Rev Access'!$F$7:$GB$306,45,FALSE))</f>
        <v>99885.53</v>
      </c>
      <c r="BH47" s="99">
        <f>IF(ISNA(VLOOKUP($A47,'[2]1516 Exp_Rev Access'!$F$7:$GB$306,46,FALSE)),"",VLOOKUP($A47,'[2]1516 Exp_Rev Access'!$F$7:$GB$306,46,FALSE))</f>
        <v>0</v>
      </c>
      <c r="BI47" s="99">
        <f>IF(ISNA(VLOOKUP($A47,'[2]1516 Exp_Rev Access'!$F$7:$GB$306,47,FALSE)),"",VLOOKUP($A47,'[2]1516 Exp_Rev Access'!$F$7:$GB$306,47,FALSE))</f>
        <v>49065.71</v>
      </c>
      <c r="BJ47" s="99">
        <f>IF(ISNA(VLOOKUP($A47,'[2]1516 Exp_Rev Access'!$F$7:$GB$306,48,FALSE)),"",VLOOKUP($A47,'[2]1516 Exp_Rev Access'!$F$7:$GB$306,48,FALSE))</f>
        <v>3566443.58</v>
      </c>
      <c r="BK47" s="99">
        <f>IF(ISNA(VLOOKUP($A47,'[2]1516 Exp_Rev Access'!$F$7:$GB$306,49,FALSE)),"",VLOOKUP($A47,'[2]1516 Exp_Rev Access'!$F$7:$GB$306,49,FALSE))</f>
        <v>0</v>
      </c>
      <c r="BL47" s="99">
        <f>IF(ISNA(VLOOKUP($A47,'[2]1516 Exp_Rev Access'!$F$7:$GB$306,50,FALSE)),"",VLOOKUP($A47,'[2]1516 Exp_Rev Access'!$F$7:$GB$306,50,FALSE))</f>
        <v>0</v>
      </c>
      <c r="BM47" s="99">
        <f>IF(ISNA(VLOOKUP($A47,'[2]1516 Exp_Rev Access'!$F$7:$GB$306,51,FALSE)),"",VLOOKUP($A47,'[2]1516 Exp_Rev Access'!$F$7:$GB$306,51,FALSE))</f>
        <v>0</v>
      </c>
      <c r="BN47" s="99">
        <f>IF(ISNA(VLOOKUP($A47,'[2]1516 Exp_Rev Access'!$F$7:$GB$306,52,FALSE)),"",VLOOKUP($A47,'[2]1516 Exp_Rev Access'!$F$7:$GB$306,52,FALSE))</f>
        <v>0</v>
      </c>
      <c r="BO47" s="99">
        <f>IF(ISNA(VLOOKUP($A47,'[2]1516 Exp_Rev Access'!$F$7:$GB$306,53,FALSE)),"",VLOOKUP($A47,'[2]1516 Exp_Rev Access'!$F$7:$GB$306,53,FALSE))</f>
        <v>0</v>
      </c>
      <c r="BP47" s="99">
        <f>IF(ISNA(VLOOKUP($A47,'[2]1516 Exp_Rev Access'!$F$7:$GB$306,54,FALSE)),"",VLOOKUP($A47,'[2]1516 Exp_Rev Access'!$F$7:$GB$306,54,FALSE))</f>
        <v>0</v>
      </c>
      <c r="BQ47" s="99">
        <f>IF(ISNA(VLOOKUP($A47,'[2]1516 Exp_Rev Access'!$F$7:$GB$306,55,FALSE)),"",VLOOKUP($A47,'[2]1516 Exp_Rev Access'!$F$7:$GB$306,55,FALSE))</f>
        <v>0</v>
      </c>
      <c r="BR47" s="99">
        <f>IF(ISNA(VLOOKUP($A47,'[2]1516 Exp_Rev Access'!$F$7:$GB$306,56,FALSE)),"",VLOOKUP($A47,'[2]1516 Exp_Rev Access'!$F$7:$GB$306,56,FALSE))</f>
        <v>0</v>
      </c>
      <c r="BS47" s="99">
        <f>IF(ISNA(VLOOKUP($A47,'[2]1516 Exp_Rev Access'!$F$7:$GB$306,57,FALSE)),"",VLOOKUP($A47,'[2]1516 Exp_Rev Access'!$F$7:$GB$306,57,FALSE))</f>
        <v>0</v>
      </c>
      <c r="BT47" s="99">
        <f>IF(ISNA(VLOOKUP($A47,'[2]1516 Exp_Rev Access'!$F$7:$GB$306,58,FALSE)),"",VLOOKUP($A47,'[2]1516 Exp_Rev Access'!$F$7:$GB$306,58,FALSE))</f>
        <v>0</v>
      </c>
      <c r="BU47" s="102">
        <f t="shared" si="91"/>
        <v>13650666.149999999</v>
      </c>
      <c r="BV47" s="72">
        <f t="shared" si="92"/>
        <v>0.12793280072772079</v>
      </c>
      <c r="BW47" s="94">
        <f t="shared" si="93"/>
        <v>1410.5439629081209</v>
      </c>
      <c r="BX47" s="99">
        <f>IF(ISNA(VLOOKUP($A47,'[2]1516 Exp_Rev Access'!$F$7:$GB$306,59,FALSE)),"",VLOOKUP($A47,'[2]1516 Exp_Rev Access'!$F$7:$GB$306,59,FALSE))</f>
        <v>0</v>
      </c>
      <c r="BY47" s="99">
        <f>IF(ISNA(VLOOKUP($A47,'[2]1516 Exp_Rev Access'!$F$7:$GB$306,60,FALSE)),"",VLOOKUP($A47,'[2]1516 Exp_Rev Access'!$F$7:$GB$306,60,FALSE))</f>
        <v>0</v>
      </c>
      <c r="BZ47" s="99">
        <f>IF(ISNA(VLOOKUP($A47,'[2]1516 Exp_Rev Access'!$F$7:$GB$306,61,FALSE)),"",VLOOKUP($A47,'[2]1516 Exp_Rev Access'!$F$7:$GB$306,61,FALSE))</f>
        <v>0</v>
      </c>
      <c r="CA47" s="99">
        <f>IF(ISNA(VLOOKUP($A47,'[2]1516 Exp_Rev Access'!$F$7:$GB$306,62,FALSE)),"",VLOOKUP($A47,'[2]1516 Exp_Rev Access'!$F$7:$GB$306,62,FALSE))</f>
        <v>0</v>
      </c>
      <c r="CB47" s="99">
        <f>IF(ISNA(VLOOKUP($A47,'[2]1516 Exp_Rev Access'!$F$7:$GB$306,63,FALSE)),"",VLOOKUP($A47,'[2]1516 Exp_Rev Access'!$F$7:$GB$306,63,FALSE))</f>
        <v>0</v>
      </c>
      <c r="CC47" s="99">
        <f>IF(ISNA(VLOOKUP($A47,'[2]1516 Exp_Rev Access'!$F$7:$GB$306,64,FALSE)),"",VLOOKUP($A47,'[2]1516 Exp_Rev Access'!$F$7:$GB$306,64,FALSE))</f>
        <v>0</v>
      </c>
      <c r="CD47" s="101">
        <f t="shared" si="94"/>
        <v>0</v>
      </c>
      <c r="CE47" s="72"/>
      <c r="CF47" s="103"/>
      <c r="CG47" s="99">
        <f>IF(ISNA(VLOOKUP($A47,'[2]1516 Exp_Rev Access'!$F$7:$GB$306,65,FALSE)),"",VLOOKUP($A47,'[2]1516 Exp_Rev Access'!$F$7:$GB$306,65,FALSE))</f>
        <v>0</v>
      </c>
      <c r="CH47" s="99">
        <f>IF(ISNA(VLOOKUP($A47,'[2]1516 Exp_Rev Access'!$F$7:$GB$306,66,FALSE)),"",VLOOKUP($A47,'[2]1516 Exp_Rev Access'!$F$7:$GB$306,66,FALSE))</f>
        <v>0</v>
      </c>
      <c r="CI47" s="99">
        <f>IF(ISNA(VLOOKUP($A47,'[2]1516 Exp_Rev Access'!$F$7:$GB$306,67,FALSE)),"",VLOOKUP($A47,'[2]1516 Exp_Rev Access'!$F$7:$GB$306,67,FALSE))</f>
        <v>0</v>
      </c>
      <c r="CJ47" s="99">
        <f>IF(ISNA(VLOOKUP($A47,'[2]1516 Exp_Rev Access'!$F$7:$GB$306,68,FALSE)),"",VLOOKUP($A47,'[2]1516 Exp_Rev Access'!$F$7:$GB$306,68,FALSE))</f>
        <v>0</v>
      </c>
      <c r="CK47" s="99">
        <f>IF(ISNA(VLOOKUP($A47,'[2]1516 Exp_Rev Access'!$F$7:$GB$306,69,FALSE)),"",VLOOKUP($A47,'[2]1516 Exp_Rev Access'!$F$7:$GB$306,69,FALSE))</f>
        <v>0</v>
      </c>
      <c r="CL47" s="99">
        <f>IF(ISNA(VLOOKUP($A47,'[2]1516 Exp_Rev Access'!$F$7:$GB$306,70,FALSE)),"",VLOOKUP($A47,'[2]1516 Exp_Rev Access'!$F$7:$GB$306,70,FALSE))</f>
        <v>0</v>
      </c>
      <c r="CM47" s="99">
        <f>IF(ISNA(VLOOKUP($A47,'[2]1516 Exp_Rev Access'!$F$7:$GB$306,71,FALSE)),"",VLOOKUP($A47,'[2]1516 Exp_Rev Access'!$F$7:$GB$306,71,FALSE))</f>
        <v>0</v>
      </c>
      <c r="CN47" s="99">
        <f>IF(ISNA(VLOOKUP($A47,'[2]1516 Exp_Rev Access'!$F$7:$GB$306,72,FALSE)),"",VLOOKUP($A47,'[2]1516 Exp_Rev Access'!$F$7:$GB$306,72,FALSE))</f>
        <v>0</v>
      </c>
      <c r="CO47" s="99">
        <f>IF(ISNA(VLOOKUP($A47,'[2]1516 Exp_Rev Access'!$F$7:$GB$306,73,FALSE)),"",VLOOKUP($A47,'[2]1516 Exp_Rev Access'!$F$7:$GB$306,73,FALSE))</f>
        <v>0</v>
      </c>
      <c r="CP47" s="99">
        <f>IF(ISNA(VLOOKUP($A47,'[2]1516 Exp_Rev Access'!$F$7:$GB$306,74,FALSE)),"",VLOOKUP($A47,'[2]1516 Exp_Rev Access'!$F$7:$GB$306,74,FALSE))</f>
        <v>1622059</v>
      </c>
      <c r="CQ47" s="99">
        <f>IF(ISNA(VLOOKUP($A47,'[2]1516 Exp_Rev Access'!$F$7:$GB$306,75,FALSE)),"",VLOOKUP($A47,'[2]1516 Exp_Rev Access'!$F$7:$GB$306,75,FALSE))</f>
        <v>0</v>
      </c>
      <c r="CR47" s="99">
        <f>IF(ISNA(VLOOKUP($A47,'[2]1516 Exp_Rev Access'!$F$7:$GB$306,76,FALSE)),"",VLOOKUP($A47,'[2]1516 Exp_Rev Access'!$F$7:$GB$306,76,FALSE))</f>
        <v>39886</v>
      </c>
      <c r="CS47" s="99">
        <f>IF(ISNA(VLOOKUP($A47,'[2]1516 Exp_Rev Access'!$F$7:$GB$306,77,FALSE)),"",VLOOKUP($A47,'[2]1516 Exp_Rev Access'!$F$7:$GB$306,77,FALSE))</f>
        <v>0</v>
      </c>
      <c r="CT47" s="99">
        <f>IF(ISNA(VLOOKUP($A47,'[2]1516 Exp_Rev Access'!$F$7:$GB$306,78,FALSE)),"",VLOOKUP($A47,'[2]1516 Exp_Rev Access'!$F$7:$GB$306,78,FALSE))</f>
        <v>802700.08</v>
      </c>
      <c r="CU47" s="99">
        <f>IF(ISNA(VLOOKUP($A47,'[2]1516 Exp_Rev Access'!$F$7:$GB$306,79,FALSE)),"",VLOOKUP($A47,'[2]1516 Exp_Rev Access'!$F$7:$GB$306,79,FALSE))</f>
        <v>129747.73</v>
      </c>
      <c r="CV47" s="99">
        <f>IF(ISNA(VLOOKUP($A47,'[2]1516 Exp_Rev Access'!$F$7:$GB$306,80,FALSE)),"",VLOOKUP($A47,'[2]1516 Exp_Rev Access'!$F$7:$GB$306,80,FALSE))</f>
        <v>0</v>
      </c>
      <c r="CW47" s="99">
        <f>IF(ISNA(VLOOKUP($A47,'[2]1516 Exp_Rev Access'!$F$7:$GB$306,81,FALSE)),"",VLOOKUP($A47,'[2]1516 Exp_Rev Access'!$F$7:$GB$306,81,FALSE))</f>
        <v>0</v>
      </c>
      <c r="CX47" s="99">
        <f>IF(ISNA(VLOOKUP($A47,'[2]1516 Exp_Rev Access'!$F$7:$GB$306,82,FALSE)),"",VLOOKUP($A47,'[2]1516 Exp_Rev Access'!$F$7:$GB$306,82,FALSE))</f>
        <v>0</v>
      </c>
      <c r="CY47" s="99">
        <f>IF(ISNA(VLOOKUP($A47,'[2]1516 Exp_Rev Access'!$F$7:$GB$306,83,FALSE)),"",VLOOKUP($A47,'[2]1516 Exp_Rev Access'!$F$7:$GB$306,83,FALSE))</f>
        <v>0</v>
      </c>
      <c r="CZ47" s="99">
        <f>IF(ISNA(VLOOKUP($A47,'[2]1516 Exp_Rev Access'!$F$7:$GB$306,84,FALSE)),"",VLOOKUP($A47,'[2]1516 Exp_Rev Access'!$F$7:$GB$306,84,FALSE))</f>
        <v>0</v>
      </c>
      <c r="DA47" s="99">
        <f>IF(ISNA(VLOOKUP($A47,'[2]1516 Exp_Rev Access'!$F$7:$GB$306,85,FALSE)),"",VLOOKUP($A47,'[2]1516 Exp_Rev Access'!$F$7:$GB$306,85,FALSE))</f>
        <v>35436.620000000003</v>
      </c>
      <c r="DB47" s="99">
        <f>IF(ISNA(VLOOKUP($A47,'[2]1516 Exp_Rev Access'!$F$7:$GB$306,86,FALSE)),"",VLOOKUP($A47,'[2]1516 Exp_Rev Access'!$F$7:$GB$306,86,FALSE))</f>
        <v>0</v>
      </c>
      <c r="DC47" s="99">
        <f>IF(ISNA(VLOOKUP($A47,'[2]1516 Exp_Rev Access'!$F$7:$GB$306,87,FALSE)),"",VLOOKUP($A47,'[2]1516 Exp_Rev Access'!$F$7:$GB$306,87,FALSE))</f>
        <v>0</v>
      </c>
      <c r="DD47" s="99">
        <f>IF(ISNA(VLOOKUP($A47,'[2]1516 Exp_Rev Access'!$F$7:$GB$306,88,FALSE)),"",VLOOKUP($A47,'[2]1516 Exp_Rev Access'!$F$7:$GB$306,88,FALSE))</f>
        <v>0</v>
      </c>
      <c r="DE47" s="99">
        <f>IF(ISNA(VLOOKUP($A47,'[2]1516 Exp_Rev Access'!$F$7:$GB$306,89,FALSE)),"",VLOOKUP($A47,'[2]1516 Exp_Rev Access'!$F$7:$GB$306,89,FALSE))</f>
        <v>0</v>
      </c>
      <c r="DF47" s="99">
        <f>IF(ISNA(VLOOKUP($A47,'[2]1516 Exp_Rev Access'!$F$7:$GB$306,90,FALSE)),"",VLOOKUP($A47,'[2]1516 Exp_Rev Access'!$F$7:$GB$306,90,FALSE))</f>
        <v>0</v>
      </c>
      <c r="DG47" s="99">
        <f>IF(ISNA(VLOOKUP($A47,'[2]1516 Exp_Rev Access'!$F$7:$GB$306,91,FALSE)),"",VLOOKUP($A47,'[2]1516 Exp_Rev Access'!$F$7:$GB$306,91,FALSE))</f>
        <v>4472.21</v>
      </c>
      <c r="DH47" s="99">
        <f>IF(ISNA(VLOOKUP($A47,'[2]1516 Exp_Rev Access'!$F$7:$GB$306,92,FALSE)),"",VLOOKUP($A47,'[2]1516 Exp_Rev Access'!$F$7:$GB$306,92,FALSE))</f>
        <v>1613261.64</v>
      </c>
      <c r="DI47" s="99">
        <f>IF(ISNA(VLOOKUP($A47,'[2]1516 Exp_Rev Access'!$F$7:$GB$306,93,FALSE)),"",VLOOKUP($A47,'[2]1516 Exp_Rev Access'!$F$7:$GB$306,93,FALSE))</f>
        <v>0</v>
      </c>
      <c r="DJ47" s="99">
        <f>IF(ISNA(VLOOKUP($A47,'[2]1516 Exp_Rev Access'!$F$7:$GB$306,94,FALSE)),"",VLOOKUP($A47,'[2]1516 Exp_Rev Access'!$F$7:$GB$306,94,FALSE))</f>
        <v>0</v>
      </c>
      <c r="DK47" s="99">
        <f>IF(ISNA(VLOOKUP($A47,'[2]1516 Exp_Rev Access'!$F$7:$GB$306,95,FALSE)),"",VLOOKUP($A47,'[2]1516 Exp_Rev Access'!$F$7:$GB$306,95,FALSE))</f>
        <v>0</v>
      </c>
      <c r="DL47" s="99">
        <f>IF(ISNA(VLOOKUP($A47,'[2]1516 Exp_Rev Access'!$F$7:$GB$306,96,FALSE)),"",VLOOKUP($A47,'[2]1516 Exp_Rev Access'!$F$7:$GB$306,96,FALSE))</f>
        <v>0</v>
      </c>
      <c r="DM47" s="99">
        <f>IF(ISNA(VLOOKUP($A47,'[2]1516 Exp_Rev Access'!$F$7:$GB$306,97,FALSE)),"",VLOOKUP($A47,'[2]1516 Exp_Rev Access'!$F$7:$GB$306,97,FALSE))</f>
        <v>0</v>
      </c>
      <c r="DN47" s="99">
        <f>IF(ISNA(VLOOKUP($A47,'[2]1516 Exp_Rev Access'!$F$7:$GB$306,98,FALSE)),"",VLOOKUP($A47,'[2]1516 Exp_Rev Access'!$F$7:$GB$306,98,FALSE))</f>
        <v>0</v>
      </c>
      <c r="DO47" s="99">
        <f>IF(ISNA(VLOOKUP($A47,'[2]1516 Exp_Rev Access'!$F$7:$GB$306,99,FALSE)),"",VLOOKUP($A47,'[2]1516 Exp_Rev Access'!$F$7:$GB$306,99,FALSE))</f>
        <v>0</v>
      </c>
      <c r="DP47" s="99">
        <f>IF(ISNA(VLOOKUP($A47,'[2]1516 Exp_Rev Access'!$F$7:$GB$306,100,FALSE)),"",VLOOKUP($A47,'[2]1516 Exp_Rev Access'!$F$7:$GB$306,100,FALSE))</f>
        <v>0</v>
      </c>
      <c r="DQ47" s="99">
        <f>IF(ISNA(VLOOKUP($A47,'[2]1516 Exp_Rev Access'!$F$7:$GB$306,101,FALSE)),"",VLOOKUP($A47,'[2]1516 Exp_Rev Access'!$F$7:$GB$306,101,FALSE))</f>
        <v>0</v>
      </c>
      <c r="DR47" s="99">
        <f>IF(ISNA(VLOOKUP($A47,'[2]1516 Exp_Rev Access'!$F$7:$GB$306,102,FALSE)),"",VLOOKUP($A47,'[2]1516 Exp_Rev Access'!$F$7:$GB$306,102,FALSE))</f>
        <v>0</v>
      </c>
      <c r="DS47" s="99">
        <f>IF(ISNA(VLOOKUP($A47,'[2]1516 Exp_Rev Access'!$F$7:$GB$306,103,FALSE)),"",VLOOKUP($A47,'[2]1516 Exp_Rev Access'!$F$7:$GB$306,103,FALSE))</f>
        <v>0</v>
      </c>
      <c r="DT47" s="99">
        <f>IF(ISNA(VLOOKUP($A47,'[2]1516 Exp_Rev Access'!$F$7:$GB$306,104,FALSE)),"",VLOOKUP($A47,'[2]1516 Exp_Rev Access'!$F$7:$GB$306,104,FALSE))</f>
        <v>0</v>
      </c>
      <c r="DU47" s="99">
        <f>IF(ISNA(VLOOKUP($A47,'[2]1516 Exp_Rev Access'!$F$7:$GB$306,105,FALSE)),"",VLOOKUP($A47,'[2]1516 Exp_Rev Access'!$F$7:$GB$306,105,FALSE))</f>
        <v>0</v>
      </c>
      <c r="DV47" s="99">
        <f>IF(ISNA(VLOOKUP($A47,'[2]1516 Exp_Rev Access'!$F$7:$GB$306,106,FALSE)),"",VLOOKUP($A47,'[2]1516 Exp_Rev Access'!$F$7:$GB$306,106,FALSE))</f>
        <v>0</v>
      </c>
      <c r="DW47" s="99">
        <f>IF(ISNA(VLOOKUP($A47,'[2]1516 Exp_Rev Access'!$F$7:$GB$306,107,FALSE)),"",VLOOKUP($A47,'[2]1516 Exp_Rev Access'!$F$7:$GB$306,107,FALSE))</f>
        <v>0</v>
      </c>
      <c r="DX47" s="99">
        <f>IF(ISNA(VLOOKUP($A47,'[2]1516 Exp_Rev Access'!$F$7:$GB$306,108,FALSE)),"",VLOOKUP($A47,'[2]1516 Exp_Rev Access'!$F$7:$GB$306,108,FALSE))</f>
        <v>301879.37</v>
      </c>
      <c r="DY47" s="99">
        <f>IF(ISNA(VLOOKUP($A47,'[2]1516 Exp_Rev Access'!$F$7:$GB$306,109,FALSE)),"",VLOOKUP($A47,'[2]1516 Exp_Rev Access'!$F$7:$GB$306,109,FALSE))</f>
        <v>0</v>
      </c>
      <c r="DZ47" s="99">
        <f>IF(ISNA(VLOOKUP($A47,'[2]1516 Exp_Rev Access'!$F$7:$GB$306,110,FALSE)),"",VLOOKUP($A47,'[2]1516 Exp_Rev Access'!$F$7:$GB$306,110,FALSE))</f>
        <v>0</v>
      </c>
      <c r="EA47" s="99">
        <f>IF(ISNA(VLOOKUP($A47,'[2]1516 Exp_Rev Access'!$F$7:$GB$306,111,FALSE)),"",VLOOKUP($A47,'[2]1516 Exp_Rev Access'!$F$7:$GB$306,111,FALSE))</f>
        <v>0</v>
      </c>
      <c r="EB47" s="99">
        <f>IF(ISNA(VLOOKUP($A47,'[2]1516 Exp_Rev Access'!$F$7:$GB$306,112,FALSE)),"",VLOOKUP($A47,'[2]1516 Exp_Rev Access'!$F$7:$GB$306,112,FALSE))</f>
        <v>0</v>
      </c>
      <c r="EC47" s="99">
        <f>IF(ISNA(VLOOKUP($A47,'[2]1516 Exp_Rev Access'!$F$7:$GB$306,113,FALSE)),"",VLOOKUP($A47,'[2]1516 Exp_Rev Access'!$F$7:$GB$306,113,FALSE))</f>
        <v>0</v>
      </c>
      <c r="ED47" s="99">
        <f>IF(ISNA(VLOOKUP($A47,'[2]1516 Exp_Rev Access'!$F$7:$GB$306,114,FALSE)),"",VLOOKUP($A47,'[2]1516 Exp_Rev Access'!$F$7:$GB$306,114,FALSE))</f>
        <v>0</v>
      </c>
      <c r="EE47" s="99">
        <f>IF(ISNA(VLOOKUP($A47,'[2]1516 Exp_Rev Access'!$F$7:$GB$306,115,FALSE)),"",VLOOKUP($A47,'[2]1516 Exp_Rev Access'!$F$7:$GB$306,115,FALSE))</f>
        <v>0</v>
      </c>
      <c r="EF47" s="99">
        <f>IF(ISNA(VLOOKUP($A47,'[2]1516 Exp_Rev Access'!$F$7:$GB$306,116,FALSE)),"",VLOOKUP($A47,'[2]1516 Exp_Rev Access'!$F$7:$GB$306,116,FALSE))</f>
        <v>0</v>
      </c>
      <c r="EG47" s="99">
        <f>IF(ISNA(VLOOKUP($A47,'[2]1516 Exp_Rev Access'!$F$7:$GB$306,117,FALSE)),"",VLOOKUP($A47,'[2]1516 Exp_Rev Access'!$F$7:$GB$306,117,FALSE))</f>
        <v>0</v>
      </c>
      <c r="EH47" s="99">
        <f>IF(ISNA(VLOOKUP($A47,'[2]1516 Exp_Rev Access'!$F$7:$GB$306,118,FALSE)),"",VLOOKUP($A47,'[2]1516 Exp_Rev Access'!$F$7:$GB$306,118,FALSE))</f>
        <v>0</v>
      </c>
      <c r="EI47" s="99">
        <f>IF(ISNA(VLOOKUP($A47,'[2]1516 Exp_Rev Access'!$F$7:$GB$306,119,FALSE)),"",VLOOKUP($A47,'[2]1516 Exp_Rev Access'!$F$7:$GB$306,119,FALSE))</f>
        <v>0</v>
      </c>
      <c r="EJ47" s="99">
        <f>IF(ISNA(VLOOKUP($A47,'[2]1516 Exp_Rev Access'!$F$7:$GB$306,120,FALSE)),"",VLOOKUP($A47,'[2]1516 Exp_Rev Access'!$F$7:$GB$306,120,FALSE))</f>
        <v>0</v>
      </c>
      <c r="EK47" s="99">
        <f>IF(ISNA(VLOOKUP($A47,'[2]1516 Exp_Rev Access'!$F$7:$GB$306,121,FALSE)),"",VLOOKUP($A47,'[2]1516 Exp_Rev Access'!$F$7:$GB$306,121,FALSE))</f>
        <v>0</v>
      </c>
      <c r="EL47" s="99">
        <f>IF(ISNA(VLOOKUP($A47,'[2]1516 Exp_Rev Access'!$F$7:$GB$306,122,FALSE)),"",VLOOKUP($A47,'[2]1516 Exp_Rev Access'!$F$7:$GB$306,122,FALSE))</f>
        <v>0</v>
      </c>
      <c r="EM47" s="99">
        <f>IF(ISNA(VLOOKUP($A47,'[2]1516 Exp_Rev Access'!$F$7:$GB$306,123,FALSE)),"",VLOOKUP($A47,'[2]1516 Exp_Rev Access'!$F$7:$GB$306,123,FALSE))</f>
        <v>0</v>
      </c>
      <c r="EN47" s="99">
        <f>IF(ISNA(VLOOKUP($A47,'[2]1516 Exp_Rev Access'!$F$7:$GB$306,124,FALSE)),"",VLOOKUP($A47,'[2]1516 Exp_Rev Access'!$F$7:$GB$306,124,FALSE))</f>
        <v>177571.95</v>
      </c>
      <c r="EO47" s="99">
        <f>IF(ISNA(VLOOKUP($A47,'[2]1516 Exp_Rev Access'!$F$7:$GB$306,125,FALSE)),"",VLOOKUP($A47,'[2]1516 Exp_Rev Access'!$F$7:$GB$306,125,FALSE))</f>
        <v>0</v>
      </c>
      <c r="EP47" s="99">
        <f>IF(ISNA(VLOOKUP($A47,'[2]1516 Exp_Rev Access'!$F$7:$GB$306,126,FALSE)),"",VLOOKUP($A47,'[2]1516 Exp_Rev Access'!$F$7:$GB$306,126,FALSE))</f>
        <v>0</v>
      </c>
      <c r="EQ47" s="99">
        <f>IF(ISNA(VLOOKUP($A47,'[2]1516 Exp_Rev Access'!$F$7:$GB$306,127,FALSE)),"",VLOOKUP($A47,'[2]1516 Exp_Rev Access'!$F$7:$GB$306,127,FALSE))</f>
        <v>0</v>
      </c>
      <c r="ER47" s="99">
        <f>IF(ISNA(VLOOKUP($A47,'[2]1516 Exp_Rev Access'!$F$7:$GB$306,128,FALSE)),"",VLOOKUP($A47,'[2]1516 Exp_Rev Access'!$F$7:$GB$306,128,FALSE))</f>
        <v>0</v>
      </c>
      <c r="ES47" s="99">
        <f>IF(ISNA(VLOOKUP($A47,'[2]1516 Exp_Rev Access'!$F$7:$GB$306,129,FALSE)),"",VLOOKUP($A47,'[2]1516 Exp_Rev Access'!$F$7:$GB$306,129,FALSE))</f>
        <v>0</v>
      </c>
      <c r="ET47" s="99">
        <f>IF(ISNA(VLOOKUP($A47,'[2]1516 Exp_Rev Access'!$F$7:$GB$306,130,FALSE)),"",VLOOKUP($A47,'[2]1516 Exp_Rev Access'!$F$7:$GB$306,130,FALSE))</f>
        <v>0</v>
      </c>
      <c r="EU47" s="99">
        <f>IF(ISNA(VLOOKUP($A47,'[2]1516 Exp_Rev Access'!$F$7:$GB$306,131,FALSE)),"",VLOOKUP($A47,'[2]1516 Exp_Rev Access'!$F$7:$GB$306,131,FALSE))</f>
        <v>0</v>
      </c>
      <c r="EV47" s="99">
        <f>IF(ISNA(VLOOKUP($A47,'[2]1516 Exp_Rev Access'!$F$7:$GB$306,132,FALSE)),"",VLOOKUP($A47,'[2]1516 Exp_Rev Access'!$F$7:$GB$306,132,FALSE))</f>
        <v>0</v>
      </c>
      <c r="EW47" s="99">
        <f>IF(ISNA(VLOOKUP($A47,'[2]1516 Exp_Rev Access'!$F$7:$GB$306,133,FALSE)),"",VLOOKUP($A47,'[2]1516 Exp_Rev Access'!$F$7:$GB$306,133,FALSE))</f>
        <v>0</v>
      </c>
      <c r="EX47" s="99">
        <f>IF(ISNA(VLOOKUP($A47,'[2]1516 Exp_Rev Access'!$F$7:$GB$306,134,FALSE)),"",VLOOKUP($A47,'[2]1516 Exp_Rev Access'!$F$7:$GB$306,134,FALSE))</f>
        <v>0</v>
      </c>
      <c r="EY47" s="99">
        <f>IF(ISNA(VLOOKUP($A47,'[2]1516 Exp_Rev Access'!$F$7:$GB$306,135,FALSE)),"",VLOOKUP($A47,'[2]1516 Exp_Rev Access'!$F$7:$GB$306,135,FALSE))</f>
        <v>0</v>
      </c>
      <c r="EZ47" s="99">
        <f>IF(ISNA(VLOOKUP($A47,'[2]1516 Exp_Rev Access'!$F$7:$GB$306,136,FALSE)),"",VLOOKUP($A47,'[2]1516 Exp_Rev Access'!$F$7:$GB$306,136,FALSE))</f>
        <v>0</v>
      </c>
      <c r="FA47" s="99">
        <f>IF(ISNA(VLOOKUP($A47,'[2]1516 Exp_Rev Access'!$F$7:$GB$306,137,FALSE)),"",VLOOKUP($A47,'[2]1516 Exp_Rev Access'!$F$7:$GB$306,137,FALSE))</f>
        <v>0</v>
      </c>
      <c r="FB47" s="99">
        <f>IF(ISNA(VLOOKUP($A47,'[2]1516 Exp_Rev Access'!$F$7:$GB$306,138,FALSE)),"",VLOOKUP($A47,'[2]1516 Exp_Rev Access'!$F$7:$GB$306,138,FALSE))</f>
        <v>0</v>
      </c>
      <c r="FC47" s="99">
        <f>IF(ISNA(VLOOKUP($A47,'[2]1516 Exp_Rev Access'!$F$7:$GB$306,139,FALSE)),"",VLOOKUP($A47,'[2]1516 Exp_Rev Access'!$F$7:$GB$306,139,FALSE))</f>
        <v>0</v>
      </c>
      <c r="FD47" s="99">
        <f>IF(ISNA(VLOOKUP($A47,'[2]1516 Exp_Rev Access'!$F$7:$FS$306,140,FALSE)),"",VLOOKUP($A47,'[2]1516 Exp_Rev Access'!$F$7:$FS$306,140,FALSE))</f>
        <v>0</v>
      </c>
      <c r="FE47" s="99">
        <f>IF(ISNA(VLOOKUP($A47,'[2]1516 Exp_Rev Access'!$F$7:$FS$306,141,FALSE)),"",VLOOKUP($A47,'[2]1516 Exp_Rev Access'!$F$7:$FS$306,141,FALSE))</f>
        <v>0</v>
      </c>
      <c r="FF47" s="99">
        <f>IF(ISNA(VLOOKUP($A47,'[2]1516 Exp_Rev Access'!$F$7:$FS$306,142,FALSE)),"",VLOOKUP($A47,'[2]1516 Exp_Rev Access'!$F$7:$FS$306,142,FALSE))</f>
        <v>0</v>
      </c>
      <c r="FG47" s="99">
        <f>IF(ISNA(VLOOKUP($A47,'[2]1516 Exp_Rev Access'!$F$7:$FS$306,143,FALSE)),"",VLOOKUP($A47,'[2]1516 Exp_Rev Access'!$F$7:$FS$306,143,FALSE))</f>
        <v>0</v>
      </c>
      <c r="FH47" s="99">
        <f>IF(ISNA(VLOOKUP($A47,'[2]1516 Exp_Rev Access'!$F$7:$FS$306,144,FALSE)),"",VLOOKUP($A47,'[2]1516 Exp_Rev Access'!$F$7:$FS$306,144,FALSE))</f>
        <v>0</v>
      </c>
      <c r="FI47" s="99">
        <f>IF(ISNA(VLOOKUP($A47,'[2]1516 Exp_Rev Access'!$F$7:$FS$306,145,FALSE)),"",VLOOKUP($A47,'[2]1516 Exp_Rev Access'!$F$7:$FS$306,145,FALSE))</f>
        <v>0</v>
      </c>
      <c r="FJ47" s="99">
        <f>IF(ISNA(VLOOKUP($A47,'[2]1516 Exp_Rev Access'!$F$7:$FS$306,146,FALSE)),"",VLOOKUP($A47,'[2]1516 Exp_Rev Access'!$F$7:$FS$306,146,FALSE))</f>
        <v>0</v>
      </c>
      <c r="FK47" s="99">
        <f>IF(ISNA(VLOOKUP($A47,'[2]1516 Exp_Rev Access'!$F$7:$FS$306,147,FALSE)),"",VLOOKUP($A47,'[2]1516 Exp_Rev Access'!$F$7:$FS$306,147,FALSE))</f>
        <v>0</v>
      </c>
      <c r="FL47" s="99">
        <f>IF(ISNA(VLOOKUP($A47,'[2]1516 Exp_Rev Access'!$F$7:$FS$306,148,FALSE)),"",VLOOKUP($A47,'[2]1516 Exp_Rev Access'!$F$7:$FS$306,148,FALSE))</f>
        <v>0</v>
      </c>
      <c r="FM47" s="99">
        <f>IF(ISNA(VLOOKUP($A47,'[2]1516 Exp_Rev Access'!$F$7:$FS$306,149,FALSE)),"",VLOOKUP($A47,'[2]1516 Exp_Rev Access'!$F$7:$FS$306,149,FALSE))</f>
        <v>0</v>
      </c>
      <c r="FN47" s="99">
        <f>IF(ISNA(VLOOKUP($A47,'[2]1516 Exp_Rev Access'!$F$7:$FS$306,150,FALSE)),"",VLOOKUP($A47,'[2]1516 Exp_Rev Access'!$F$7:$FS$306,150,FALSE))</f>
        <v>0</v>
      </c>
      <c r="FO47" s="99">
        <f>IF(ISNA(VLOOKUP($A47,'[2]1516 Exp_Rev Access'!$F$7:$FS$306,151,FALSE)),"",VLOOKUP($A47,'[2]1516 Exp_Rev Access'!$F$7:$FS$306,151,FALSE))</f>
        <v>0</v>
      </c>
      <c r="FP47" s="99">
        <f>IF(ISNA(VLOOKUP($A47,'[2]1516 Exp_Rev Access'!$F$7:$FS$306,152,FALSE)),"",VLOOKUP($A47,'[2]1516 Exp_Rev Access'!$F$7:$FS$306,152,FALSE))</f>
        <v>0</v>
      </c>
      <c r="FQ47" s="99">
        <f>IF(ISNA(VLOOKUP($A47,'[2]1516 Exp_Rev Access'!$F$7:$FS$306,153,FALSE)),"",VLOOKUP($A47,'[2]1516 Exp_Rev Access'!$F$7:$FS$306,153,FALSE))</f>
        <v>260981.69</v>
      </c>
      <c r="FR47" s="101">
        <f t="shared" si="97"/>
        <v>4987996.290000001</v>
      </c>
      <c r="FS47" s="72">
        <f t="shared" si="98"/>
        <v>4.6747047242026406E-2</v>
      </c>
      <c r="FT47" s="94">
        <f t="shared" si="99"/>
        <v>515.41719477679896</v>
      </c>
      <c r="FU47" s="99">
        <f>IF(ISNA(VLOOKUP($A47,'[2]1516 Exp_Rev Access'!$F$7:$GB$306,154,FALSE)),"",VLOOKUP($A47,'[2]1516 Exp_Rev Access'!$F$7:$GB$306,154,FALSE))</f>
        <v>0</v>
      </c>
      <c r="FV47" s="99">
        <f>IF(ISNA(VLOOKUP($A47,'[2]1516 Exp_Rev Access'!$F$7:$GB$306,155,FALSE)),"",VLOOKUP($A47,'[2]1516 Exp_Rev Access'!$F$7:$GB$306,155,FALSE))</f>
        <v>0</v>
      </c>
      <c r="FW47" s="99">
        <f>IF(ISNA(VLOOKUP($A47,'[2]1516 Exp_Rev Access'!$F$7:$GB$306,156,FALSE)),"",VLOOKUP($A47,'[2]1516 Exp_Rev Access'!$F$7:$GB$306,156,FALSE))</f>
        <v>0</v>
      </c>
      <c r="FX47" s="99">
        <f>IF(ISNA(VLOOKUP($A47,'[2]1516 Exp_Rev Access'!$F$7:$GB$306,157,FALSE)),"",VLOOKUP($A47,'[2]1516 Exp_Rev Access'!$F$7:$GB$306,157,FALSE))</f>
        <v>0</v>
      </c>
      <c r="FY47" s="99">
        <f>IF(ISNA(VLOOKUP($A47,'[2]1516 Exp_Rev Access'!$F$7:$GB$306,158,FALSE)),"",VLOOKUP($A47,'[2]1516 Exp_Rev Access'!$F$7:$GB$306,158,FALSE))</f>
        <v>0</v>
      </c>
      <c r="FZ47" s="99">
        <f>IF(ISNA(VLOOKUP($A47,'[2]1516 Exp_Rev Access'!$F$7:$GB$306,159,FALSE)),"",VLOOKUP($A47,'[2]1516 Exp_Rev Access'!$F$7:$GB$306,159,FALSE))</f>
        <v>0</v>
      </c>
      <c r="GA47" s="99">
        <f>IF(ISNA(VLOOKUP($A47,'[2]1516 Exp_Rev Access'!$F$7:$GB$306,160,FALSE)),"",VLOOKUP($A47,'[2]1516 Exp_Rev Access'!$F$7:$GB$306,160,FALSE))</f>
        <v>0</v>
      </c>
      <c r="GB47" s="99">
        <f>IF(ISNA(VLOOKUP($A47,'[2]1516 Exp_Rev Access'!$F$7:$GB$306,161,FALSE)),"",VLOOKUP($A47,'[2]1516 Exp_Rev Access'!$F$7:$GB$306,161,FALSE))</f>
        <v>0</v>
      </c>
      <c r="GC47" s="99">
        <f>IF(ISNA(VLOOKUP($A47,'[2]1516 Exp_Rev Access'!$F$7:$GB$306,162,FALSE)),"",VLOOKUP($A47,'[2]1516 Exp_Rev Access'!$F$7:$GB$306,162,FALSE))</f>
        <v>0</v>
      </c>
      <c r="GD47" s="99">
        <f>IF(ISNA(VLOOKUP($A47,'[2]1516 Exp_Rev Access'!$F$7:$GB$306,163,FALSE)),"",VLOOKUP($A47,'[2]1516 Exp_Rev Access'!$F$7:$GB$306,163,FALSE))</f>
        <v>76801.399999999994</v>
      </c>
      <c r="GE47" s="99">
        <f>IF(ISNA(VLOOKUP($A47,'[2]1516 Exp_Rev Access'!$F$7:$GB$306,164,FALSE)),"",VLOOKUP($A47,'[2]1516 Exp_Rev Access'!$F$7:$GB$306,164,FALSE))</f>
        <v>0</v>
      </c>
      <c r="GF47" s="99">
        <f>IF(ISNA(VLOOKUP($A47,'[2]1516 Exp_Rev Access'!$F$7:$GB$306,165,FALSE)),"",VLOOKUP($A47,'[2]1516 Exp_Rev Access'!$F$7:$GB$306,165,FALSE))</f>
        <v>0</v>
      </c>
      <c r="GG47" s="99">
        <f>IF(ISNA(VLOOKUP($A47,'[2]1516 Exp_Rev Access'!$F$7:$GB$306,166,FALSE)),"",VLOOKUP($A47,'[2]1516 Exp_Rev Access'!$F$7:$GB$306,166,FALSE))</f>
        <v>0</v>
      </c>
      <c r="GH47" s="99">
        <f>IF(ISNA(VLOOKUP($A47,'[2]1516 Exp_Rev Access'!$F$7:$GB$306,167,FALSE)),"",VLOOKUP($A47,'[2]1516 Exp_Rev Access'!$F$7:$GB$306,167,FALSE))</f>
        <v>0</v>
      </c>
      <c r="GI47" s="99">
        <f>IF(ISNA(VLOOKUP($A47,'[2]1516 Exp_Rev Access'!$F$7:$GB$306,168,FALSE)),"",VLOOKUP($A47,'[2]1516 Exp_Rev Access'!$F$7:$GB$306,168,FALSE))</f>
        <v>0</v>
      </c>
      <c r="GJ47" s="99">
        <f>IF(ISNA(VLOOKUP($A47,'[2]1516 Exp_Rev Access'!$F$7:$GB$306,169,FALSE)),"",VLOOKUP($A47,'[2]1516 Exp_Rev Access'!$F$7:$GB$306,169,FALSE))</f>
        <v>3292.68</v>
      </c>
      <c r="GK47" s="99">
        <f>IF(ISNA(VLOOKUP($A47,'[2]1516 Exp_Rev Access'!$F$7:$GB$306,170,FALSE)),"",VLOOKUP($A47,'[2]1516 Exp_Rev Access'!$F$7:$GB$306,170,FALSE))</f>
        <v>3420</v>
      </c>
      <c r="GL47" s="99">
        <f>IF(ISNA(VLOOKUP($A47,'[2]1516 Exp_Rev Access'!$F$7:$GB$306,171,FALSE)),"",VLOOKUP($A47,'[2]1516 Exp_Rev Access'!$F$7:$GB$306,171,FALSE))</f>
        <v>0</v>
      </c>
      <c r="GM47" s="99">
        <f>IF(ISNA(VLOOKUP($A47,'[2]1516 Exp_Rev Access'!$F$7:$GB$306,172,FALSE)),"",VLOOKUP($A47,'[2]1516 Exp_Rev Access'!$F$7:$GB$306,172,FALSE))</f>
        <v>0</v>
      </c>
      <c r="GN47" s="99">
        <f>IF(ISNA(VLOOKUP($A47,'[2]1516 Exp_Rev Access'!$F$7:$GB$306,173,FALSE)),"",VLOOKUP($A47,'[2]1516 Exp_Rev Access'!$F$7:$GB$306,173,FALSE))</f>
        <v>0</v>
      </c>
      <c r="GO47" s="99">
        <f>IF(ISNA(VLOOKUP($A47,'[2]1516 Exp_Rev Access'!$F$7:$GB$306,174,FALSE)),"",VLOOKUP($A47,'[2]1516 Exp_Rev Access'!$F$7:$GB$306,174,FALSE))</f>
        <v>0</v>
      </c>
      <c r="GP47" s="99">
        <f>IF(ISNA(VLOOKUP($A47,'[2]1516 Exp_Rev Access'!$F$7:$GB$306,175,FALSE)),"",VLOOKUP($A47,'[2]1516 Exp_Rev Access'!$F$7:$GB$306,175,FALSE))</f>
        <v>6056.2</v>
      </c>
      <c r="GQ47" s="99">
        <f>IF(ISNA(VLOOKUP($A47,'[2]1516 Exp_Rev Access'!$F$7:$GB$306,176,FALSE)),"",VLOOKUP($A47,'[2]1516 Exp_Rev Access'!$F$7:$GB$306,176,FALSE))</f>
        <v>0</v>
      </c>
      <c r="GR47" s="99">
        <f>IF(ISNA(VLOOKUP($A47,'[2]1516 Exp_Rev Access'!$F$7:$GB$306,177,FALSE)),"",VLOOKUP($A47,'[2]1516 Exp_Rev Access'!$F$7:$GB$306,177,FALSE))</f>
        <v>0</v>
      </c>
      <c r="GS47" s="99">
        <f>IF(ISNA(VLOOKUP($A47,'[2]1516 Exp_Rev Access'!$F$7:$GB$306,178,FALSE)),"",VLOOKUP($A47,'[2]1516 Exp_Rev Access'!$F$7:$GB$306,178,FALSE))</f>
        <v>0</v>
      </c>
      <c r="GT47" s="101">
        <f t="shared" si="100"/>
        <v>89570.279999999984</v>
      </c>
      <c r="GU47" s="72">
        <f t="shared" si="101"/>
        <v>8.3944451182451285E-4</v>
      </c>
      <c r="GV47" s="84">
        <f t="shared" si="102"/>
        <v>9.2554323958754185</v>
      </c>
    </row>
    <row r="48" spans="1:206" customFormat="1" ht="12" customHeight="1" x14ac:dyDescent="0.2">
      <c r="A48" s="96" t="s">
        <v>242</v>
      </c>
      <c r="B48" s="69" t="s">
        <v>243</v>
      </c>
      <c r="C48" s="80">
        <f>IF(ISNA(VLOOKUP($A48,'[2]1516 enrollment_Rev_Exp by size'!$A$6:$G$320,3,FALSE)),"",VLOOKUP($A48,'[2]1516 enrollment_Rev_Exp by size'!$A$6:$G$320,3,FALSE))</f>
        <v>9795.6</v>
      </c>
      <c r="D48" s="97">
        <v>108858249.02</v>
      </c>
      <c r="E48" s="80">
        <f t="shared" si="80"/>
        <v>108858249.02</v>
      </c>
      <c r="F48" s="80">
        <f t="shared" si="81"/>
        <v>0</v>
      </c>
      <c r="G48" s="98">
        <f>IF(ISNA(VLOOKUP($A48,'[2]1516 Exp_Rev Access'!$F$7:$FS$306,2,FALSE)),"",VLOOKUP($A48,'[2]1516 Exp_Rev Access'!$F$7:$FS$306,2,FALSE))</f>
        <v>23069015.449999999</v>
      </c>
      <c r="H48" s="98">
        <f>IF(ISNA(VLOOKUP($A48,'[2]1516 Exp_Rev Access'!$F$7:$FS$306,3,FALSE)),"",VLOOKUP($A48,'[2]1516 Exp_Rev Access'!$F$7:$FS$306,3,FALSE))</f>
        <v>0</v>
      </c>
      <c r="I48" s="98">
        <f>IF(ISNA(VLOOKUP($A48,'[2]1516 Exp_Rev Access'!$F$7:$FS$306,4,FALSE)),"",VLOOKUP($A48,'[2]1516 Exp_Rev Access'!$F$7:$FS$306,4,FALSE))</f>
        <v>16780.93</v>
      </c>
      <c r="J48" s="98">
        <f>IF(ISNA(VLOOKUP($A48,'[2]1516 Exp_Rev Access'!$F$7:$FS$306,5,FALSE)),"",VLOOKUP($A48,'[2]1516 Exp_Rev Access'!$F$7:$FS$306,5,FALSE))</f>
        <v>23707.18</v>
      </c>
      <c r="K48" s="98">
        <f>IF(ISNA(VLOOKUP($A48,'[2]1516 Exp_Rev Access'!$F$7:$FS$306,6,FALSE)),"",VLOOKUP($A48,'[2]1516 Exp_Rev Access'!$F$7:$FS$306,6,FALSE))</f>
        <v>0</v>
      </c>
      <c r="L48" s="98">
        <f>IF(ISNA(VLOOKUP($A48,'[2]1516 Exp_Rev Access'!$F$7:$FS$306,7,FALSE)),"",VLOOKUP($A48,'[2]1516 Exp_Rev Access'!$F$7:$FS$306,7,FALSE))</f>
        <v>0</v>
      </c>
      <c r="M48" s="90">
        <f t="shared" si="82"/>
        <v>23109503.559999999</v>
      </c>
      <c r="N48" s="72">
        <f t="shared" si="83"/>
        <v>0.21228987024909984</v>
      </c>
      <c r="O48" s="73">
        <f t="shared" si="84"/>
        <v>2359.1718281677486</v>
      </c>
      <c r="P48" s="99">
        <f>IF(ISNA(VLOOKUP($A48,'[2]1516 Exp_Rev Access'!$F$7:$FS$306,8,FALSE)),"",VLOOKUP($A48,'[2]1516 Exp_Rev Access'!$F$7:$FS$306,8,FALSE))</f>
        <v>709556.48</v>
      </c>
      <c r="Q48" s="99">
        <f>IF(ISNA(VLOOKUP($A48,'[2]1516 Exp_Rev Access'!$F$7:$FS$306,9,FALSE)),"",VLOOKUP($A48,'[2]1516 Exp_Rev Access'!$F$7:$FS$306,9,FALSE))</f>
        <v>0</v>
      </c>
      <c r="R48" s="99">
        <f>IF(ISNA(VLOOKUP($A48,'[2]1516 Exp_Rev Access'!$F$7:$FS$306,10,FALSE)),"",VLOOKUP($A48,'[2]1516 Exp_Rev Access'!$F$7:$FS$306,10,FALSE))</f>
        <v>42844.5</v>
      </c>
      <c r="S48" s="99">
        <f>IF(ISNA(VLOOKUP($A48,'[2]1516 Exp_Rev Access'!$F$7:$FS$306,11,FALSE)),"",VLOOKUP($A48,'[2]1516 Exp_Rev Access'!$F$7:$FS$306,11,FALSE))</f>
        <v>0</v>
      </c>
      <c r="T48" s="99">
        <f>IF(ISNA(VLOOKUP($A48,'[2]1516 Exp_Rev Access'!$F$7:$FS$306,12,FALSE)),"",VLOOKUP($A48,'[2]1516 Exp_Rev Access'!$F$7:$FS$306,12,FALSE))</f>
        <v>154940</v>
      </c>
      <c r="U48" s="99">
        <f>IF(ISNA(VLOOKUP($A48,'[2]1516 Exp_Rev Access'!$F$7:$FS$306,13,FALSE)),"",VLOOKUP($A48,'[2]1516 Exp_Rev Access'!$F$7:$FS$306,13,FALSE))</f>
        <v>16890</v>
      </c>
      <c r="V48" s="99">
        <f>IF(ISNA(VLOOKUP($A48,'[2]1516 Exp_Rev Access'!$F$7:$FS$306,14,FALSE)),"",VLOOKUP($A48,'[2]1516 Exp_Rev Access'!$F$7:$FS$306,14,FALSE))</f>
        <v>0</v>
      </c>
      <c r="W48" s="99">
        <f>IF(ISNA(VLOOKUP($A48,'[2]1516 Exp_Rev Access'!$F$7:$FS$306,15,FALSE)),"",VLOOKUP($A48,'[2]1516 Exp_Rev Access'!$F$7:$FS$306,15,FALSE))</f>
        <v>0</v>
      </c>
      <c r="X48" s="99">
        <f>IF(ISNA(VLOOKUP($A48,'[2]1516 Exp_Rev Access'!$F$7:$FS$306,16,FALSE)),"",VLOOKUP($A48,'[2]1516 Exp_Rev Access'!$F$7:$FS$306,16,FALSE))</f>
        <v>226593.33</v>
      </c>
      <c r="Y48" s="99">
        <f>IF(ISNA(VLOOKUP($A48,'[2]1516 Exp_Rev Access'!$F$7:$FS$306,17,FALSE)),"",VLOOKUP($A48,'[2]1516 Exp_Rev Access'!$F$7:$FS$306,17,FALSE))</f>
        <v>633.4</v>
      </c>
      <c r="Z48" s="99">
        <f>IF(ISNA(VLOOKUP($A48,'[2]1516 Exp_Rev Access'!$F$7:$FS$306,18,FALSE)),"",VLOOKUP($A48,'[2]1516 Exp_Rev Access'!$F$7:$FS$306,18,FALSE))</f>
        <v>0</v>
      </c>
      <c r="AA48" s="99">
        <f>IF(ISNA(VLOOKUP($A48,'[2]1516 Exp_Rev Access'!$F$7:$FS$306,19,FALSE)),"",VLOOKUP($A48,'[2]1516 Exp_Rev Access'!$F$7:$FS$306,19,FALSE))</f>
        <v>0</v>
      </c>
      <c r="AB48" s="99">
        <f>IF(ISNA(VLOOKUP($A48,'[2]1516 Exp_Rev Access'!$F$7:$FS$306,20,FALSE)),"",VLOOKUP($A48,'[2]1516 Exp_Rev Access'!$F$7:$FS$306,20,FALSE))</f>
        <v>54590.04</v>
      </c>
      <c r="AC48" s="99">
        <f>IF(ISNA(VLOOKUP($A48,'[2]1516 Exp_Rev Access'!$F$7:$FS$306,21,FALSE)),"",VLOOKUP($A48,'[2]1516 Exp_Rev Access'!$F$7:$FS$306,21,FALSE))</f>
        <v>1249722.97</v>
      </c>
      <c r="AD48" s="99">
        <f>IF(ISNA(VLOOKUP($A48,'[2]1516 Exp_Rev Access'!$F$7:$FS$306,22,FALSE)),"",VLOOKUP($A48,'[2]1516 Exp_Rev Access'!$F$7:$FS$306,22,FALSE))</f>
        <v>51165.440000000002</v>
      </c>
      <c r="AE48" s="99">
        <f>IF(ISNA(VLOOKUP($A48,'[2]1516 Exp_Rev Access'!$F$7:$FS$306,23,FALSE)),"",VLOOKUP($A48,'[2]1516 Exp_Rev Access'!$F$7:$FS$306,23,FALSE))</f>
        <v>0</v>
      </c>
      <c r="AF48" s="99">
        <f>IF(ISNA(VLOOKUP($A48,'[2]1516 Exp_Rev Access'!$F$7:$FS$306,24,FALSE)),"",VLOOKUP($A48,'[2]1516 Exp_Rev Access'!$F$7:$FS$306,24,FALSE))</f>
        <v>74104.37</v>
      </c>
      <c r="AG48" s="99">
        <f>IF(ISNA(VLOOKUP($A48,'[2]1516 Exp_Rev Access'!$F$7:$FS$306,25,FALSE)),"",VLOOKUP($A48,'[2]1516 Exp_Rev Access'!$F$7:$FS$306,25,FALSE))</f>
        <v>15641.21</v>
      </c>
      <c r="AH48" s="98">
        <f>IF(ISNA(VLOOKUP($A48,'[2]1516 Exp_Rev Access'!$F$7:$FS$306,26,FALSE)),"",VLOOKUP($A48,'[2]1516 Exp_Rev Access'!$F$7:$FS$306,26,FALSE))</f>
        <v>270574.31</v>
      </c>
      <c r="AI48" s="98">
        <f>IF(ISNA(VLOOKUP($A48,'[2]1516 Exp_Rev Access'!$F$7:$FS$306,27,FALSE)),"",VLOOKUP($A48,'[2]1516 Exp_Rev Access'!$F$7:$FS$306,27,FALSE))</f>
        <v>0</v>
      </c>
      <c r="AJ48" s="98">
        <f>IF(ISNA(VLOOKUP($A48,'[2]1516 Exp_Rev Access'!$F$7:$FS$306,28,FALSE)),"",VLOOKUP($A48,'[2]1516 Exp_Rev Access'!$F$7:$FS$306,28,FALSE))</f>
        <v>672335.89</v>
      </c>
      <c r="AK48" s="98">
        <f>IF(ISNA(VLOOKUP($A48,'[2]1516 Exp_Rev Access'!$F$7:$FS$306,29,FALSE)),"",VLOOKUP($A48,'[2]1516 Exp_Rev Access'!$F$7:$FS$306,29,FALSE))</f>
        <v>0</v>
      </c>
      <c r="AL48" s="100">
        <f t="shared" si="85"/>
        <v>3539591.94</v>
      </c>
      <c r="AM48" s="72">
        <f t="shared" si="86"/>
        <v>3.2515606046076381E-2</v>
      </c>
      <c r="AN48" s="94">
        <f t="shared" si="87"/>
        <v>361.34508759034668</v>
      </c>
      <c r="AO48" s="99">
        <f>IF(ISNA(VLOOKUP($A48,'[2]1516 Exp_Rev Access'!$F$7:$GB$306,30,FALSE)),"",VLOOKUP($A48,'[2]1516 Exp_Rev Access'!$F$7:$FS$306,30,FALSE))</f>
        <v>58951006.240000002</v>
      </c>
      <c r="AP48" s="99">
        <f>IF(ISNA(VLOOKUP($A48,'[2]1516 Exp_Rev Access'!$F$7:$GB$306,31,FALSE)),"",VLOOKUP($A48,'[2]1516 Exp_Rev Access'!$F$7:$FS$306,31,FALSE))</f>
        <v>1964206.95</v>
      </c>
      <c r="AQ48" s="99">
        <f>IF(ISNA(VLOOKUP($A48,'[2]1516 Exp_Rev Access'!$F$7:$GB$306,32,FALSE)),"",VLOOKUP($A48,'[2]1516 Exp_Rev Access'!$F$7:$FS$306,32,FALSE))</f>
        <v>0</v>
      </c>
      <c r="AR48" s="99">
        <f>IF(ISNA(VLOOKUP($A48,'[2]1516 Exp_Rev Access'!$F$7:$GB$306,33,FALSE)),"",VLOOKUP($A48,'[2]1516 Exp_Rev Access'!$F$7:$FS$306,33,FALSE))</f>
        <v>297663.13</v>
      </c>
      <c r="AS48" s="99">
        <f>IF(ISNA(VLOOKUP($A48,'[2]1516 Exp_Rev Access'!$F$7:$GB$306,34,FALSE)),"",VLOOKUP($A48,'[2]1516 Exp_Rev Access'!$F$7:$FS$306,34,FALSE))</f>
        <v>18468.3</v>
      </c>
      <c r="AT48" s="101">
        <f t="shared" si="88"/>
        <v>61231344.620000005</v>
      </c>
      <c r="AU48" s="72">
        <f t="shared" si="89"/>
        <v>0.56248695134486559</v>
      </c>
      <c r="AV48" s="94">
        <f t="shared" si="90"/>
        <v>6250.9029176364902</v>
      </c>
      <c r="AW48" s="99">
        <f>IF(ISNA(VLOOKUP($A48,'[2]1516 Exp_Rev Access'!$F$7:$GB$306,35,FALSE)),"",VLOOKUP($A48,'[2]1516 Exp_Rev Access'!$F$7:$GB$306,35,FALSE))</f>
        <v>0</v>
      </c>
      <c r="AX48" s="99">
        <f>IF(ISNA(VLOOKUP($A48,'[2]1516 Exp_Rev Access'!$F$7:$GB$306,36,FALSE)),"",VLOOKUP($A48,'[2]1516 Exp_Rev Access'!$F$7:$GB$306,36,FALSE))</f>
        <v>8430484.0299999993</v>
      </c>
      <c r="AY48" s="99">
        <f>IF(ISNA(VLOOKUP($A48,'[2]1516 Exp_Rev Access'!$F$7:$GB$306,37,FALSE)),"",VLOOKUP($A48,'[2]1516 Exp_Rev Access'!$F$7:$GB$306,37,FALSE))</f>
        <v>304918.43</v>
      </c>
      <c r="AZ48" s="99">
        <f>IF(ISNA(VLOOKUP($A48,'[2]1516 Exp_Rev Access'!$F$7:$GB$306,38,FALSE)),"",VLOOKUP($A48,'[2]1516 Exp_Rev Access'!$F$7:$GB$306,38,FALSE))</f>
        <v>0</v>
      </c>
      <c r="BA48" s="99">
        <f>IF(ISNA(VLOOKUP($A48,'[2]1516 Exp_Rev Access'!$F$7:$GB$306,39,FALSE)),"",VLOOKUP($A48,'[2]1516 Exp_Rev Access'!$F$7:$GB$306,39,FALSE))</f>
        <v>0</v>
      </c>
      <c r="BB48" s="99">
        <f>IF(ISNA(VLOOKUP($A48,'[2]1516 Exp_Rev Access'!$F$7:$GB$306,40,FALSE)),"",VLOOKUP($A48,'[2]1516 Exp_Rev Access'!$F$7:$GB$306,40,FALSE))</f>
        <v>1404076.61</v>
      </c>
      <c r="BC48" s="99">
        <f>IF(ISNA(VLOOKUP($A48,'[2]1516 Exp_Rev Access'!$F$7:$GB$306,41,FALSE)),"",VLOOKUP($A48,'[2]1516 Exp_Rev Access'!$F$7:$GB$306,41,FALSE))</f>
        <v>113710.84</v>
      </c>
      <c r="BD48" s="99">
        <f>IF(ISNA(VLOOKUP($A48,'[2]1516 Exp_Rev Access'!$F$7:$GB$306,42,FALSE)),"",VLOOKUP($A48,'[2]1516 Exp_Rev Access'!$F$7:$GB$306,42,FALSE))</f>
        <v>537769.96</v>
      </c>
      <c r="BE48" s="99">
        <f>IF(ISNA(VLOOKUP($A48,'[2]1516 Exp_Rev Access'!$F$7:$GB$306,43,FALSE)),"",VLOOKUP($A48,'[2]1516 Exp_Rev Access'!$F$7:$GB$306,43,FALSE))</f>
        <v>0</v>
      </c>
      <c r="BF48" s="99">
        <f>IF(ISNA(VLOOKUP($A48,'[2]1516 Exp_Rev Access'!$F$7:$GB$306,44,FALSE)),"",VLOOKUP($A48,'[2]1516 Exp_Rev Access'!$F$7:$GB$306,44,FALSE))</f>
        <v>278877.21000000002</v>
      </c>
      <c r="BG48" s="99">
        <f>IF(ISNA(VLOOKUP($A48,'[2]1516 Exp_Rev Access'!$F$7:$GB$306,45,FALSE)),"",VLOOKUP($A48,'[2]1516 Exp_Rev Access'!$F$7:$GB$306,45,FALSE))</f>
        <v>99654</v>
      </c>
      <c r="BH48" s="99">
        <f>IF(ISNA(VLOOKUP($A48,'[2]1516 Exp_Rev Access'!$F$7:$GB$306,46,FALSE)),"",VLOOKUP($A48,'[2]1516 Exp_Rev Access'!$F$7:$GB$306,46,FALSE))</f>
        <v>0</v>
      </c>
      <c r="BI48" s="99">
        <f>IF(ISNA(VLOOKUP($A48,'[2]1516 Exp_Rev Access'!$F$7:$GB$306,47,FALSE)),"",VLOOKUP($A48,'[2]1516 Exp_Rev Access'!$F$7:$GB$306,47,FALSE))</f>
        <v>38322.620000000003</v>
      </c>
      <c r="BJ48" s="99">
        <f>IF(ISNA(VLOOKUP($A48,'[2]1516 Exp_Rev Access'!$F$7:$GB$306,48,FALSE)),"",VLOOKUP($A48,'[2]1516 Exp_Rev Access'!$F$7:$GB$306,48,FALSE))</f>
        <v>3012451.78</v>
      </c>
      <c r="BK48" s="99">
        <f>IF(ISNA(VLOOKUP($A48,'[2]1516 Exp_Rev Access'!$F$7:$GB$306,49,FALSE)),"",VLOOKUP($A48,'[2]1516 Exp_Rev Access'!$F$7:$GB$306,49,FALSE))</f>
        <v>0</v>
      </c>
      <c r="BL48" s="99">
        <f>IF(ISNA(VLOOKUP($A48,'[2]1516 Exp_Rev Access'!$F$7:$GB$306,50,FALSE)),"",VLOOKUP($A48,'[2]1516 Exp_Rev Access'!$F$7:$GB$306,50,FALSE))</f>
        <v>0</v>
      </c>
      <c r="BM48" s="99">
        <f>IF(ISNA(VLOOKUP($A48,'[2]1516 Exp_Rev Access'!$F$7:$GB$306,51,FALSE)),"",VLOOKUP($A48,'[2]1516 Exp_Rev Access'!$F$7:$GB$306,51,FALSE))</f>
        <v>0</v>
      </c>
      <c r="BN48" s="99">
        <f>IF(ISNA(VLOOKUP($A48,'[2]1516 Exp_Rev Access'!$F$7:$GB$306,52,FALSE)),"",VLOOKUP($A48,'[2]1516 Exp_Rev Access'!$F$7:$GB$306,52,FALSE))</f>
        <v>0</v>
      </c>
      <c r="BO48" s="99">
        <f>IF(ISNA(VLOOKUP($A48,'[2]1516 Exp_Rev Access'!$F$7:$GB$306,53,FALSE)),"",VLOOKUP($A48,'[2]1516 Exp_Rev Access'!$F$7:$GB$306,53,FALSE))</f>
        <v>0</v>
      </c>
      <c r="BP48" s="99">
        <f>IF(ISNA(VLOOKUP($A48,'[2]1516 Exp_Rev Access'!$F$7:$GB$306,54,FALSE)),"",VLOOKUP($A48,'[2]1516 Exp_Rev Access'!$F$7:$GB$306,54,FALSE))</f>
        <v>0</v>
      </c>
      <c r="BQ48" s="99">
        <f>IF(ISNA(VLOOKUP($A48,'[2]1516 Exp_Rev Access'!$F$7:$GB$306,55,FALSE)),"",VLOOKUP($A48,'[2]1516 Exp_Rev Access'!$F$7:$GB$306,55,FALSE))</f>
        <v>0</v>
      </c>
      <c r="BR48" s="99">
        <f>IF(ISNA(VLOOKUP($A48,'[2]1516 Exp_Rev Access'!$F$7:$GB$306,56,FALSE)),"",VLOOKUP($A48,'[2]1516 Exp_Rev Access'!$F$7:$GB$306,56,FALSE))</f>
        <v>0</v>
      </c>
      <c r="BS48" s="99">
        <f>IF(ISNA(VLOOKUP($A48,'[2]1516 Exp_Rev Access'!$F$7:$GB$306,57,FALSE)),"",VLOOKUP($A48,'[2]1516 Exp_Rev Access'!$F$7:$GB$306,57,FALSE))</f>
        <v>0</v>
      </c>
      <c r="BT48" s="99">
        <f>IF(ISNA(VLOOKUP($A48,'[2]1516 Exp_Rev Access'!$F$7:$GB$306,58,FALSE)),"",VLOOKUP($A48,'[2]1516 Exp_Rev Access'!$F$7:$GB$306,58,FALSE))</f>
        <v>0</v>
      </c>
      <c r="BU48" s="102">
        <f t="shared" si="91"/>
        <v>14220265.479999997</v>
      </c>
      <c r="BV48" s="72">
        <f t="shared" si="92"/>
        <v>0.13063103263205508</v>
      </c>
      <c r="BW48" s="94">
        <f t="shared" si="93"/>
        <v>1451.6992813099755</v>
      </c>
      <c r="BX48" s="99">
        <f>IF(ISNA(VLOOKUP($A48,'[2]1516 Exp_Rev Access'!$F$7:$GB$306,59,FALSE)),"",VLOOKUP($A48,'[2]1516 Exp_Rev Access'!$F$7:$GB$306,59,FALSE))</f>
        <v>0</v>
      </c>
      <c r="BY48" s="99">
        <f>IF(ISNA(VLOOKUP($A48,'[2]1516 Exp_Rev Access'!$F$7:$GB$306,60,FALSE)),"",VLOOKUP($A48,'[2]1516 Exp_Rev Access'!$F$7:$GB$306,60,FALSE))</f>
        <v>0</v>
      </c>
      <c r="BZ48" s="99">
        <f>IF(ISNA(VLOOKUP($A48,'[2]1516 Exp_Rev Access'!$F$7:$GB$306,61,FALSE)),"",VLOOKUP($A48,'[2]1516 Exp_Rev Access'!$F$7:$GB$306,61,FALSE))</f>
        <v>0</v>
      </c>
      <c r="CA48" s="99">
        <f>IF(ISNA(VLOOKUP($A48,'[2]1516 Exp_Rev Access'!$F$7:$GB$306,62,FALSE)),"",VLOOKUP($A48,'[2]1516 Exp_Rev Access'!$F$7:$GB$306,62,FALSE))</f>
        <v>0</v>
      </c>
      <c r="CB48" s="99">
        <f>IF(ISNA(VLOOKUP($A48,'[2]1516 Exp_Rev Access'!$F$7:$GB$306,63,FALSE)),"",VLOOKUP($A48,'[2]1516 Exp_Rev Access'!$F$7:$GB$306,63,FALSE))</f>
        <v>138.75</v>
      </c>
      <c r="CC48" s="99">
        <f>IF(ISNA(VLOOKUP($A48,'[2]1516 Exp_Rev Access'!$F$7:$GB$306,64,FALSE)),"",VLOOKUP($A48,'[2]1516 Exp_Rev Access'!$F$7:$GB$306,64,FALSE))</f>
        <v>0</v>
      </c>
      <c r="CD48" s="101">
        <f t="shared" si="94"/>
        <v>138.75</v>
      </c>
      <c r="CE48" s="72">
        <f t="shared" si="95"/>
        <v>1.2745933473035024E-6</v>
      </c>
      <c r="CF48" s="103">
        <f t="shared" si="96"/>
        <v>1.4164522846992527E-2</v>
      </c>
      <c r="CG48" s="99">
        <f>IF(ISNA(VLOOKUP($A48,'[2]1516 Exp_Rev Access'!$F$7:$GB$306,65,FALSE)),"",VLOOKUP($A48,'[2]1516 Exp_Rev Access'!$F$7:$GB$306,65,FALSE))</f>
        <v>2400</v>
      </c>
      <c r="CH48" s="99">
        <f>IF(ISNA(VLOOKUP($A48,'[2]1516 Exp_Rev Access'!$F$7:$GB$306,66,FALSE)),"",VLOOKUP($A48,'[2]1516 Exp_Rev Access'!$F$7:$GB$306,66,FALSE))</f>
        <v>0</v>
      </c>
      <c r="CI48" s="99">
        <f>IF(ISNA(VLOOKUP($A48,'[2]1516 Exp_Rev Access'!$F$7:$GB$306,67,FALSE)),"",VLOOKUP($A48,'[2]1516 Exp_Rev Access'!$F$7:$GB$306,67,FALSE))</f>
        <v>0</v>
      </c>
      <c r="CJ48" s="99">
        <f>IF(ISNA(VLOOKUP($A48,'[2]1516 Exp_Rev Access'!$F$7:$GB$306,68,FALSE)),"",VLOOKUP($A48,'[2]1516 Exp_Rev Access'!$F$7:$GB$306,68,FALSE))</f>
        <v>0</v>
      </c>
      <c r="CK48" s="99">
        <f>IF(ISNA(VLOOKUP($A48,'[2]1516 Exp_Rev Access'!$F$7:$GB$306,69,FALSE)),"",VLOOKUP($A48,'[2]1516 Exp_Rev Access'!$F$7:$GB$306,69,FALSE))</f>
        <v>0</v>
      </c>
      <c r="CL48" s="99">
        <f>IF(ISNA(VLOOKUP($A48,'[2]1516 Exp_Rev Access'!$F$7:$GB$306,70,FALSE)),"",VLOOKUP($A48,'[2]1516 Exp_Rev Access'!$F$7:$GB$306,70,FALSE))</f>
        <v>0</v>
      </c>
      <c r="CM48" s="99">
        <f>IF(ISNA(VLOOKUP($A48,'[2]1516 Exp_Rev Access'!$F$7:$GB$306,71,FALSE)),"",VLOOKUP($A48,'[2]1516 Exp_Rev Access'!$F$7:$GB$306,71,FALSE))</f>
        <v>0</v>
      </c>
      <c r="CN48" s="99">
        <f>IF(ISNA(VLOOKUP($A48,'[2]1516 Exp_Rev Access'!$F$7:$GB$306,72,FALSE)),"",VLOOKUP($A48,'[2]1516 Exp_Rev Access'!$F$7:$GB$306,72,FALSE))</f>
        <v>0</v>
      </c>
      <c r="CO48" s="99">
        <f>IF(ISNA(VLOOKUP($A48,'[2]1516 Exp_Rev Access'!$F$7:$GB$306,73,FALSE)),"",VLOOKUP($A48,'[2]1516 Exp_Rev Access'!$F$7:$GB$306,73,FALSE))</f>
        <v>0</v>
      </c>
      <c r="CP48" s="99">
        <f>IF(ISNA(VLOOKUP($A48,'[2]1516 Exp_Rev Access'!$F$7:$GB$306,74,FALSE)),"",VLOOKUP($A48,'[2]1516 Exp_Rev Access'!$F$7:$GB$306,74,FALSE))</f>
        <v>2102997.64</v>
      </c>
      <c r="CQ48" s="99">
        <f>IF(ISNA(VLOOKUP($A48,'[2]1516 Exp_Rev Access'!$F$7:$GB$306,75,FALSE)),"",VLOOKUP($A48,'[2]1516 Exp_Rev Access'!$F$7:$GB$306,75,FALSE))</f>
        <v>0</v>
      </c>
      <c r="CR48" s="99">
        <f>IF(ISNA(VLOOKUP($A48,'[2]1516 Exp_Rev Access'!$F$7:$GB$306,76,FALSE)),"",VLOOKUP($A48,'[2]1516 Exp_Rev Access'!$F$7:$GB$306,76,FALSE))</f>
        <v>49702</v>
      </c>
      <c r="CS48" s="99">
        <f>IF(ISNA(VLOOKUP($A48,'[2]1516 Exp_Rev Access'!$F$7:$GB$306,77,FALSE)),"",VLOOKUP($A48,'[2]1516 Exp_Rev Access'!$F$7:$GB$306,77,FALSE))</f>
        <v>0</v>
      </c>
      <c r="CT48" s="99">
        <f>IF(ISNA(VLOOKUP($A48,'[2]1516 Exp_Rev Access'!$F$7:$GB$306,78,FALSE)),"",VLOOKUP($A48,'[2]1516 Exp_Rev Access'!$F$7:$GB$306,78,FALSE))</f>
        <v>1293452.68</v>
      </c>
      <c r="CU48" s="99">
        <f>IF(ISNA(VLOOKUP($A48,'[2]1516 Exp_Rev Access'!$F$7:$GB$306,79,FALSE)),"",VLOOKUP($A48,'[2]1516 Exp_Rev Access'!$F$7:$GB$306,79,FALSE))</f>
        <v>315194.33</v>
      </c>
      <c r="CV48" s="99">
        <f>IF(ISNA(VLOOKUP($A48,'[2]1516 Exp_Rev Access'!$F$7:$GB$306,80,FALSE)),"",VLOOKUP($A48,'[2]1516 Exp_Rev Access'!$F$7:$GB$306,80,FALSE))</f>
        <v>0</v>
      </c>
      <c r="CW48" s="99">
        <f>IF(ISNA(VLOOKUP($A48,'[2]1516 Exp_Rev Access'!$F$7:$GB$306,81,FALSE)),"",VLOOKUP($A48,'[2]1516 Exp_Rev Access'!$F$7:$GB$306,81,FALSE))</f>
        <v>0</v>
      </c>
      <c r="CX48" s="99">
        <f>IF(ISNA(VLOOKUP($A48,'[2]1516 Exp_Rev Access'!$F$7:$GB$306,82,FALSE)),"",VLOOKUP($A48,'[2]1516 Exp_Rev Access'!$F$7:$GB$306,82,FALSE))</f>
        <v>7239.16</v>
      </c>
      <c r="CY48" s="99">
        <f>IF(ISNA(VLOOKUP($A48,'[2]1516 Exp_Rev Access'!$F$7:$GB$306,83,FALSE)),"",VLOOKUP($A48,'[2]1516 Exp_Rev Access'!$F$7:$GB$306,83,FALSE))</f>
        <v>0</v>
      </c>
      <c r="CZ48" s="99">
        <f>IF(ISNA(VLOOKUP($A48,'[2]1516 Exp_Rev Access'!$F$7:$GB$306,84,FALSE)),"",VLOOKUP($A48,'[2]1516 Exp_Rev Access'!$F$7:$GB$306,84,FALSE))</f>
        <v>0</v>
      </c>
      <c r="DA48" s="99">
        <f>IF(ISNA(VLOOKUP($A48,'[2]1516 Exp_Rev Access'!$F$7:$GB$306,85,FALSE)),"",VLOOKUP($A48,'[2]1516 Exp_Rev Access'!$F$7:$GB$306,85,FALSE))</f>
        <v>58103</v>
      </c>
      <c r="DB48" s="99">
        <f>IF(ISNA(VLOOKUP($A48,'[2]1516 Exp_Rev Access'!$F$7:$GB$306,86,FALSE)),"",VLOOKUP($A48,'[2]1516 Exp_Rev Access'!$F$7:$GB$306,86,FALSE))</f>
        <v>0</v>
      </c>
      <c r="DC48" s="99">
        <f>IF(ISNA(VLOOKUP($A48,'[2]1516 Exp_Rev Access'!$F$7:$GB$306,87,FALSE)),"",VLOOKUP($A48,'[2]1516 Exp_Rev Access'!$F$7:$GB$306,87,FALSE))</f>
        <v>0</v>
      </c>
      <c r="DD48" s="99">
        <f>IF(ISNA(VLOOKUP($A48,'[2]1516 Exp_Rev Access'!$F$7:$GB$306,88,FALSE)),"",VLOOKUP($A48,'[2]1516 Exp_Rev Access'!$F$7:$GB$306,88,FALSE))</f>
        <v>0</v>
      </c>
      <c r="DE48" s="99">
        <f>IF(ISNA(VLOOKUP($A48,'[2]1516 Exp_Rev Access'!$F$7:$GB$306,89,FALSE)),"",VLOOKUP($A48,'[2]1516 Exp_Rev Access'!$F$7:$GB$306,89,FALSE))</f>
        <v>0</v>
      </c>
      <c r="DF48" s="99">
        <f>IF(ISNA(VLOOKUP($A48,'[2]1516 Exp_Rev Access'!$F$7:$GB$306,90,FALSE)),"",VLOOKUP($A48,'[2]1516 Exp_Rev Access'!$F$7:$GB$306,90,FALSE))</f>
        <v>13487.78</v>
      </c>
      <c r="DG48" s="99">
        <f>IF(ISNA(VLOOKUP($A48,'[2]1516 Exp_Rev Access'!$F$7:$GB$306,91,FALSE)),"",VLOOKUP($A48,'[2]1516 Exp_Rev Access'!$F$7:$GB$306,91,FALSE))</f>
        <v>0</v>
      </c>
      <c r="DH48" s="99">
        <f>IF(ISNA(VLOOKUP($A48,'[2]1516 Exp_Rev Access'!$F$7:$GB$306,92,FALSE)),"",VLOOKUP($A48,'[2]1516 Exp_Rev Access'!$F$7:$GB$306,92,FALSE))</f>
        <v>1312969.6599999999</v>
      </c>
      <c r="DI48" s="99">
        <f>IF(ISNA(VLOOKUP($A48,'[2]1516 Exp_Rev Access'!$F$7:$GB$306,93,FALSE)),"",VLOOKUP($A48,'[2]1516 Exp_Rev Access'!$F$7:$GB$306,93,FALSE))</f>
        <v>0</v>
      </c>
      <c r="DJ48" s="99">
        <f>IF(ISNA(VLOOKUP($A48,'[2]1516 Exp_Rev Access'!$F$7:$GB$306,94,FALSE)),"",VLOOKUP($A48,'[2]1516 Exp_Rev Access'!$F$7:$GB$306,94,FALSE))</f>
        <v>0</v>
      </c>
      <c r="DK48" s="99">
        <f>IF(ISNA(VLOOKUP($A48,'[2]1516 Exp_Rev Access'!$F$7:$GB$306,95,FALSE)),"",VLOOKUP($A48,'[2]1516 Exp_Rev Access'!$F$7:$GB$306,95,FALSE))</f>
        <v>0</v>
      </c>
      <c r="DL48" s="99">
        <f>IF(ISNA(VLOOKUP($A48,'[2]1516 Exp_Rev Access'!$F$7:$GB$306,96,FALSE)),"",VLOOKUP($A48,'[2]1516 Exp_Rev Access'!$F$7:$GB$306,96,FALSE))</f>
        <v>0</v>
      </c>
      <c r="DM48" s="99">
        <f>IF(ISNA(VLOOKUP($A48,'[2]1516 Exp_Rev Access'!$F$7:$GB$306,97,FALSE)),"",VLOOKUP($A48,'[2]1516 Exp_Rev Access'!$F$7:$GB$306,97,FALSE))</f>
        <v>0</v>
      </c>
      <c r="DN48" s="99">
        <f>IF(ISNA(VLOOKUP($A48,'[2]1516 Exp_Rev Access'!$F$7:$GB$306,98,FALSE)),"",VLOOKUP($A48,'[2]1516 Exp_Rev Access'!$F$7:$GB$306,98,FALSE))</f>
        <v>0</v>
      </c>
      <c r="DO48" s="99">
        <f>IF(ISNA(VLOOKUP($A48,'[2]1516 Exp_Rev Access'!$F$7:$GB$306,99,FALSE)),"",VLOOKUP($A48,'[2]1516 Exp_Rev Access'!$F$7:$GB$306,99,FALSE))</f>
        <v>0</v>
      </c>
      <c r="DP48" s="99">
        <f>IF(ISNA(VLOOKUP($A48,'[2]1516 Exp_Rev Access'!$F$7:$GB$306,100,FALSE)),"",VLOOKUP($A48,'[2]1516 Exp_Rev Access'!$F$7:$GB$306,100,FALSE))</f>
        <v>0</v>
      </c>
      <c r="DQ48" s="99">
        <f>IF(ISNA(VLOOKUP($A48,'[2]1516 Exp_Rev Access'!$F$7:$GB$306,101,FALSE)),"",VLOOKUP($A48,'[2]1516 Exp_Rev Access'!$F$7:$GB$306,101,FALSE))</f>
        <v>0</v>
      </c>
      <c r="DR48" s="99">
        <f>IF(ISNA(VLOOKUP($A48,'[2]1516 Exp_Rev Access'!$F$7:$GB$306,102,FALSE)),"",VLOOKUP($A48,'[2]1516 Exp_Rev Access'!$F$7:$GB$306,102,FALSE))</f>
        <v>0</v>
      </c>
      <c r="DS48" s="99">
        <f>IF(ISNA(VLOOKUP($A48,'[2]1516 Exp_Rev Access'!$F$7:$GB$306,103,FALSE)),"",VLOOKUP($A48,'[2]1516 Exp_Rev Access'!$F$7:$GB$306,103,FALSE))</f>
        <v>0</v>
      </c>
      <c r="DT48" s="99">
        <f>IF(ISNA(VLOOKUP($A48,'[2]1516 Exp_Rev Access'!$F$7:$GB$306,104,FALSE)),"",VLOOKUP($A48,'[2]1516 Exp_Rev Access'!$F$7:$GB$306,104,FALSE))</f>
        <v>0</v>
      </c>
      <c r="DU48" s="99">
        <f>IF(ISNA(VLOOKUP($A48,'[2]1516 Exp_Rev Access'!$F$7:$GB$306,105,FALSE)),"",VLOOKUP($A48,'[2]1516 Exp_Rev Access'!$F$7:$GB$306,105,FALSE))</f>
        <v>0</v>
      </c>
      <c r="DV48" s="99">
        <f>IF(ISNA(VLOOKUP($A48,'[2]1516 Exp_Rev Access'!$F$7:$GB$306,106,FALSE)),"",VLOOKUP($A48,'[2]1516 Exp_Rev Access'!$F$7:$GB$306,106,FALSE))</f>
        <v>0</v>
      </c>
      <c r="DW48" s="99">
        <f>IF(ISNA(VLOOKUP($A48,'[2]1516 Exp_Rev Access'!$F$7:$GB$306,107,FALSE)),"",VLOOKUP($A48,'[2]1516 Exp_Rev Access'!$F$7:$GB$306,107,FALSE))</f>
        <v>0</v>
      </c>
      <c r="DX48" s="99">
        <f>IF(ISNA(VLOOKUP($A48,'[2]1516 Exp_Rev Access'!$F$7:$GB$306,108,FALSE)),"",VLOOKUP($A48,'[2]1516 Exp_Rev Access'!$F$7:$GB$306,108,FALSE))</f>
        <v>0</v>
      </c>
      <c r="DY48" s="99">
        <f>IF(ISNA(VLOOKUP($A48,'[2]1516 Exp_Rev Access'!$F$7:$GB$306,109,FALSE)),"",VLOOKUP($A48,'[2]1516 Exp_Rev Access'!$F$7:$GB$306,109,FALSE))</f>
        <v>0</v>
      </c>
      <c r="DZ48" s="99">
        <f>IF(ISNA(VLOOKUP($A48,'[2]1516 Exp_Rev Access'!$F$7:$GB$306,110,FALSE)),"",VLOOKUP($A48,'[2]1516 Exp_Rev Access'!$F$7:$GB$306,110,FALSE))</f>
        <v>0</v>
      </c>
      <c r="EA48" s="99">
        <f>IF(ISNA(VLOOKUP($A48,'[2]1516 Exp_Rev Access'!$F$7:$GB$306,111,FALSE)),"",VLOOKUP($A48,'[2]1516 Exp_Rev Access'!$F$7:$GB$306,111,FALSE))</f>
        <v>0</v>
      </c>
      <c r="EB48" s="99">
        <f>IF(ISNA(VLOOKUP($A48,'[2]1516 Exp_Rev Access'!$F$7:$GB$306,112,FALSE)),"",VLOOKUP($A48,'[2]1516 Exp_Rev Access'!$F$7:$GB$306,112,FALSE))</f>
        <v>0</v>
      </c>
      <c r="EC48" s="99">
        <f>IF(ISNA(VLOOKUP($A48,'[2]1516 Exp_Rev Access'!$F$7:$GB$306,113,FALSE)),"",VLOOKUP($A48,'[2]1516 Exp_Rev Access'!$F$7:$GB$306,113,FALSE))</f>
        <v>0</v>
      </c>
      <c r="ED48" s="99">
        <f>IF(ISNA(VLOOKUP($A48,'[2]1516 Exp_Rev Access'!$F$7:$GB$306,114,FALSE)),"",VLOOKUP($A48,'[2]1516 Exp_Rev Access'!$F$7:$GB$306,114,FALSE))</f>
        <v>0</v>
      </c>
      <c r="EE48" s="99">
        <f>IF(ISNA(VLOOKUP($A48,'[2]1516 Exp_Rev Access'!$F$7:$GB$306,115,FALSE)),"",VLOOKUP($A48,'[2]1516 Exp_Rev Access'!$F$7:$GB$306,115,FALSE))</f>
        <v>0</v>
      </c>
      <c r="EF48" s="99">
        <f>IF(ISNA(VLOOKUP($A48,'[2]1516 Exp_Rev Access'!$F$7:$GB$306,116,FALSE)),"",VLOOKUP($A48,'[2]1516 Exp_Rev Access'!$F$7:$GB$306,116,FALSE))</f>
        <v>0</v>
      </c>
      <c r="EG48" s="99">
        <f>IF(ISNA(VLOOKUP($A48,'[2]1516 Exp_Rev Access'!$F$7:$GB$306,117,FALSE)),"",VLOOKUP($A48,'[2]1516 Exp_Rev Access'!$F$7:$GB$306,117,FALSE))</f>
        <v>0</v>
      </c>
      <c r="EH48" s="99">
        <f>IF(ISNA(VLOOKUP($A48,'[2]1516 Exp_Rev Access'!$F$7:$GB$306,118,FALSE)),"",VLOOKUP($A48,'[2]1516 Exp_Rev Access'!$F$7:$GB$306,118,FALSE))</f>
        <v>0</v>
      </c>
      <c r="EI48" s="99">
        <f>IF(ISNA(VLOOKUP($A48,'[2]1516 Exp_Rev Access'!$F$7:$GB$306,119,FALSE)),"",VLOOKUP($A48,'[2]1516 Exp_Rev Access'!$F$7:$GB$306,119,FALSE))</f>
        <v>0</v>
      </c>
      <c r="EJ48" s="99">
        <f>IF(ISNA(VLOOKUP($A48,'[2]1516 Exp_Rev Access'!$F$7:$GB$306,120,FALSE)),"",VLOOKUP($A48,'[2]1516 Exp_Rev Access'!$F$7:$GB$306,120,FALSE))</f>
        <v>0</v>
      </c>
      <c r="EK48" s="99">
        <f>IF(ISNA(VLOOKUP($A48,'[2]1516 Exp_Rev Access'!$F$7:$GB$306,121,FALSE)),"",VLOOKUP($A48,'[2]1516 Exp_Rev Access'!$F$7:$GB$306,121,FALSE))</f>
        <v>7670</v>
      </c>
      <c r="EL48" s="99">
        <f>IF(ISNA(VLOOKUP($A48,'[2]1516 Exp_Rev Access'!$F$7:$GB$306,122,FALSE)),"",VLOOKUP($A48,'[2]1516 Exp_Rev Access'!$F$7:$GB$306,122,FALSE))</f>
        <v>0</v>
      </c>
      <c r="EM48" s="99">
        <f>IF(ISNA(VLOOKUP($A48,'[2]1516 Exp_Rev Access'!$F$7:$GB$306,123,FALSE)),"",VLOOKUP($A48,'[2]1516 Exp_Rev Access'!$F$7:$GB$306,123,FALSE))</f>
        <v>0</v>
      </c>
      <c r="EN48" s="99">
        <f>IF(ISNA(VLOOKUP($A48,'[2]1516 Exp_Rev Access'!$F$7:$GB$306,124,FALSE)),"",VLOOKUP($A48,'[2]1516 Exp_Rev Access'!$F$7:$GB$306,124,FALSE))</f>
        <v>187882</v>
      </c>
      <c r="EO48" s="99">
        <f>IF(ISNA(VLOOKUP($A48,'[2]1516 Exp_Rev Access'!$F$7:$GB$306,125,FALSE)),"",VLOOKUP($A48,'[2]1516 Exp_Rev Access'!$F$7:$GB$306,125,FALSE))</f>
        <v>0</v>
      </c>
      <c r="EP48" s="99">
        <f>IF(ISNA(VLOOKUP($A48,'[2]1516 Exp_Rev Access'!$F$7:$GB$306,126,FALSE)),"",VLOOKUP($A48,'[2]1516 Exp_Rev Access'!$F$7:$GB$306,126,FALSE))</f>
        <v>0</v>
      </c>
      <c r="EQ48" s="99">
        <f>IF(ISNA(VLOOKUP($A48,'[2]1516 Exp_Rev Access'!$F$7:$GB$306,127,FALSE)),"",VLOOKUP($A48,'[2]1516 Exp_Rev Access'!$F$7:$GB$306,127,FALSE))</f>
        <v>0</v>
      </c>
      <c r="ER48" s="99">
        <f>IF(ISNA(VLOOKUP($A48,'[2]1516 Exp_Rev Access'!$F$7:$GB$306,128,FALSE)),"",VLOOKUP($A48,'[2]1516 Exp_Rev Access'!$F$7:$GB$306,128,FALSE))</f>
        <v>0</v>
      </c>
      <c r="ES48" s="99">
        <f>IF(ISNA(VLOOKUP($A48,'[2]1516 Exp_Rev Access'!$F$7:$GB$306,129,FALSE)),"",VLOOKUP($A48,'[2]1516 Exp_Rev Access'!$F$7:$GB$306,129,FALSE))</f>
        <v>0</v>
      </c>
      <c r="ET48" s="99">
        <f>IF(ISNA(VLOOKUP($A48,'[2]1516 Exp_Rev Access'!$F$7:$GB$306,130,FALSE)),"",VLOOKUP($A48,'[2]1516 Exp_Rev Access'!$F$7:$GB$306,130,FALSE))</f>
        <v>0</v>
      </c>
      <c r="EU48" s="99">
        <f>IF(ISNA(VLOOKUP($A48,'[2]1516 Exp_Rev Access'!$F$7:$GB$306,131,FALSE)),"",VLOOKUP($A48,'[2]1516 Exp_Rev Access'!$F$7:$GB$306,131,FALSE))</f>
        <v>67779.199999999997</v>
      </c>
      <c r="EV48" s="99">
        <f>IF(ISNA(VLOOKUP($A48,'[2]1516 Exp_Rev Access'!$F$7:$GB$306,132,FALSE)),"",VLOOKUP($A48,'[2]1516 Exp_Rev Access'!$F$7:$GB$306,132,FALSE))</f>
        <v>0</v>
      </c>
      <c r="EW48" s="99">
        <f>IF(ISNA(VLOOKUP($A48,'[2]1516 Exp_Rev Access'!$F$7:$GB$306,133,FALSE)),"",VLOOKUP($A48,'[2]1516 Exp_Rev Access'!$F$7:$GB$306,133,FALSE))</f>
        <v>0</v>
      </c>
      <c r="EX48" s="99">
        <f>IF(ISNA(VLOOKUP($A48,'[2]1516 Exp_Rev Access'!$F$7:$GB$306,134,FALSE)),"",VLOOKUP($A48,'[2]1516 Exp_Rev Access'!$F$7:$GB$306,134,FALSE))</f>
        <v>0</v>
      </c>
      <c r="EY48" s="99">
        <f>IF(ISNA(VLOOKUP($A48,'[2]1516 Exp_Rev Access'!$F$7:$GB$306,135,FALSE)),"",VLOOKUP($A48,'[2]1516 Exp_Rev Access'!$F$7:$GB$306,135,FALSE))</f>
        <v>0</v>
      </c>
      <c r="EZ48" s="99">
        <f>IF(ISNA(VLOOKUP($A48,'[2]1516 Exp_Rev Access'!$F$7:$GB$306,136,FALSE)),"",VLOOKUP($A48,'[2]1516 Exp_Rev Access'!$F$7:$GB$306,136,FALSE))</f>
        <v>0</v>
      </c>
      <c r="FA48" s="99">
        <f>IF(ISNA(VLOOKUP($A48,'[2]1516 Exp_Rev Access'!$F$7:$GB$306,137,FALSE)),"",VLOOKUP($A48,'[2]1516 Exp_Rev Access'!$F$7:$GB$306,137,FALSE))</f>
        <v>0</v>
      </c>
      <c r="FB48" s="99">
        <f>IF(ISNA(VLOOKUP($A48,'[2]1516 Exp_Rev Access'!$F$7:$GB$306,138,FALSE)),"",VLOOKUP($A48,'[2]1516 Exp_Rev Access'!$F$7:$GB$306,138,FALSE))</f>
        <v>0</v>
      </c>
      <c r="FC48" s="99">
        <f>IF(ISNA(VLOOKUP($A48,'[2]1516 Exp_Rev Access'!$F$7:$GB$306,139,FALSE)),"",VLOOKUP($A48,'[2]1516 Exp_Rev Access'!$F$7:$GB$306,139,FALSE))</f>
        <v>0</v>
      </c>
      <c r="FD48" s="99">
        <f>IF(ISNA(VLOOKUP($A48,'[2]1516 Exp_Rev Access'!$F$7:$FS$306,140,FALSE)),"",VLOOKUP($A48,'[2]1516 Exp_Rev Access'!$F$7:$FS$306,140,FALSE))</f>
        <v>0</v>
      </c>
      <c r="FE48" s="99">
        <f>IF(ISNA(VLOOKUP($A48,'[2]1516 Exp_Rev Access'!$F$7:$FS$306,141,FALSE)),"",VLOOKUP($A48,'[2]1516 Exp_Rev Access'!$F$7:$FS$306,141,FALSE))</f>
        <v>0</v>
      </c>
      <c r="FF48" s="99">
        <f>IF(ISNA(VLOOKUP($A48,'[2]1516 Exp_Rev Access'!$F$7:$FS$306,142,FALSE)),"",VLOOKUP($A48,'[2]1516 Exp_Rev Access'!$F$7:$FS$306,142,FALSE))</f>
        <v>0</v>
      </c>
      <c r="FG48" s="99">
        <f>IF(ISNA(VLOOKUP($A48,'[2]1516 Exp_Rev Access'!$F$7:$FS$306,143,FALSE)),"",VLOOKUP($A48,'[2]1516 Exp_Rev Access'!$F$7:$FS$306,143,FALSE))</f>
        <v>0</v>
      </c>
      <c r="FH48" s="99">
        <f>IF(ISNA(VLOOKUP($A48,'[2]1516 Exp_Rev Access'!$F$7:$FS$306,144,FALSE)),"",VLOOKUP($A48,'[2]1516 Exp_Rev Access'!$F$7:$FS$306,144,FALSE))</f>
        <v>0</v>
      </c>
      <c r="FI48" s="99">
        <f>IF(ISNA(VLOOKUP($A48,'[2]1516 Exp_Rev Access'!$F$7:$FS$306,145,FALSE)),"",VLOOKUP($A48,'[2]1516 Exp_Rev Access'!$F$7:$FS$306,145,FALSE))</f>
        <v>0</v>
      </c>
      <c r="FJ48" s="99">
        <f>IF(ISNA(VLOOKUP($A48,'[2]1516 Exp_Rev Access'!$F$7:$FS$306,146,FALSE)),"",VLOOKUP($A48,'[2]1516 Exp_Rev Access'!$F$7:$FS$306,146,FALSE))</f>
        <v>0</v>
      </c>
      <c r="FK48" s="99">
        <f>IF(ISNA(VLOOKUP($A48,'[2]1516 Exp_Rev Access'!$F$7:$FS$306,147,FALSE)),"",VLOOKUP($A48,'[2]1516 Exp_Rev Access'!$F$7:$FS$306,147,FALSE))</f>
        <v>0</v>
      </c>
      <c r="FL48" s="99">
        <f>IF(ISNA(VLOOKUP($A48,'[2]1516 Exp_Rev Access'!$F$7:$FS$306,148,FALSE)),"",VLOOKUP($A48,'[2]1516 Exp_Rev Access'!$F$7:$FS$306,148,FALSE))</f>
        <v>0</v>
      </c>
      <c r="FM48" s="99">
        <f>IF(ISNA(VLOOKUP($A48,'[2]1516 Exp_Rev Access'!$F$7:$FS$306,149,FALSE)),"",VLOOKUP($A48,'[2]1516 Exp_Rev Access'!$F$7:$FS$306,149,FALSE))</f>
        <v>0</v>
      </c>
      <c r="FN48" s="99">
        <f>IF(ISNA(VLOOKUP($A48,'[2]1516 Exp_Rev Access'!$F$7:$FS$306,150,FALSE)),"",VLOOKUP($A48,'[2]1516 Exp_Rev Access'!$F$7:$FS$306,150,FALSE))</f>
        <v>0</v>
      </c>
      <c r="FO48" s="99">
        <f>IF(ISNA(VLOOKUP($A48,'[2]1516 Exp_Rev Access'!$F$7:$FS$306,151,FALSE)),"",VLOOKUP($A48,'[2]1516 Exp_Rev Access'!$F$7:$FS$306,151,FALSE))</f>
        <v>0</v>
      </c>
      <c r="FP48" s="99">
        <f>IF(ISNA(VLOOKUP($A48,'[2]1516 Exp_Rev Access'!$F$7:$FS$306,152,FALSE)),"",VLOOKUP($A48,'[2]1516 Exp_Rev Access'!$F$7:$FS$306,152,FALSE))</f>
        <v>0</v>
      </c>
      <c r="FQ48" s="99">
        <f>IF(ISNA(VLOOKUP($A48,'[2]1516 Exp_Rev Access'!$F$7:$FS$306,153,FALSE)),"",VLOOKUP($A48,'[2]1516 Exp_Rev Access'!$F$7:$FS$306,153,FALSE))</f>
        <v>246854.44</v>
      </c>
      <c r="FR48" s="101">
        <f t="shared" si="97"/>
        <v>5665731.8900000006</v>
      </c>
      <c r="FS48" s="72">
        <f t="shared" si="98"/>
        <v>5.2046876934049004E-2</v>
      </c>
      <c r="FT48" s="94">
        <f t="shared" si="99"/>
        <v>578.39559496100298</v>
      </c>
      <c r="FU48" s="99">
        <f>IF(ISNA(VLOOKUP($A48,'[2]1516 Exp_Rev Access'!$F$7:$GB$306,154,FALSE)),"",VLOOKUP($A48,'[2]1516 Exp_Rev Access'!$F$7:$GB$306,154,FALSE))</f>
        <v>0</v>
      </c>
      <c r="FV48" s="99">
        <f>IF(ISNA(VLOOKUP($A48,'[2]1516 Exp_Rev Access'!$F$7:$GB$306,155,FALSE)),"",VLOOKUP($A48,'[2]1516 Exp_Rev Access'!$F$7:$GB$306,155,FALSE))</f>
        <v>0</v>
      </c>
      <c r="FW48" s="99">
        <f>IF(ISNA(VLOOKUP($A48,'[2]1516 Exp_Rev Access'!$F$7:$GB$306,156,FALSE)),"",VLOOKUP($A48,'[2]1516 Exp_Rev Access'!$F$7:$GB$306,156,FALSE))</f>
        <v>0</v>
      </c>
      <c r="FX48" s="99">
        <f>IF(ISNA(VLOOKUP($A48,'[2]1516 Exp_Rev Access'!$F$7:$GB$306,157,FALSE)),"",VLOOKUP($A48,'[2]1516 Exp_Rev Access'!$F$7:$GB$306,157,FALSE))</f>
        <v>0</v>
      </c>
      <c r="FY48" s="99">
        <f>IF(ISNA(VLOOKUP($A48,'[2]1516 Exp_Rev Access'!$F$7:$GB$306,158,FALSE)),"",VLOOKUP($A48,'[2]1516 Exp_Rev Access'!$F$7:$GB$306,158,FALSE))</f>
        <v>0</v>
      </c>
      <c r="FZ48" s="99">
        <f>IF(ISNA(VLOOKUP($A48,'[2]1516 Exp_Rev Access'!$F$7:$GB$306,159,FALSE)),"",VLOOKUP($A48,'[2]1516 Exp_Rev Access'!$F$7:$GB$306,159,FALSE))</f>
        <v>10875.72</v>
      </c>
      <c r="GA48" s="99">
        <f>IF(ISNA(VLOOKUP($A48,'[2]1516 Exp_Rev Access'!$F$7:$GB$306,160,FALSE)),"",VLOOKUP($A48,'[2]1516 Exp_Rev Access'!$F$7:$GB$306,160,FALSE))</f>
        <v>0</v>
      </c>
      <c r="GB48" s="99">
        <f>IF(ISNA(VLOOKUP($A48,'[2]1516 Exp_Rev Access'!$F$7:$GB$306,161,FALSE)),"",VLOOKUP($A48,'[2]1516 Exp_Rev Access'!$F$7:$GB$306,161,FALSE))</f>
        <v>0</v>
      </c>
      <c r="GC48" s="99">
        <f>IF(ISNA(VLOOKUP($A48,'[2]1516 Exp_Rev Access'!$F$7:$GB$306,162,FALSE)),"",VLOOKUP($A48,'[2]1516 Exp_Rev Access'!$F$7:$GB$306,162,FALSE))</f>
        <v>0</v>
      </c>
      <c r="GD48" s="99">
        <f>IF(ISNA(VLOOKUP($A48,'[2]1516 Exp_Rev Access'!$F$7:$GB$306,163,FALSE)),"",VLOOKUP($A48,'[2]1516 Exp_Rev Access'!$F$7:$GB$306,163,FALSE))</f>
        <v>609219.26</v>
      </c>
      <c r="GE48" s="99">
        <f>IF(ISNA(VLOOKUP($A48,'[2]1516 Exp_Rev Access'!$F$7:$GB$306,164,FALSE)),"",VLOOKUP($A48,'[2]1516 Exp_Rev Access'!$F$7:$GB$306,164,FALSE))</f>
        <v>0</v>
      </c>
      <c r="GF48" s="99">
        <f>IF(ISNA(VLOOKUP($A48,'[2]1516 Exp_Rev Access'!$F$7:$GB$306,165,FALSE)),"",VLOOKUP($A48,'[2]1516 Exp_Rev Access'!$F$7:$GB$306,165,FALSE))</f>
        <v>0</v>
      </c>
      <c r="GG48" s="99">
        <f>IF(ISNA(VLOOKUP($A48,'[2]1516 Exp_Rev Access'!$F$7:$GB$306,166,FALSE)),"",VLOOKUP($A48,'[2]1516 Exp_Rev Access'!$F$7:$GB$306,166,FALSE))</f>
        <v>0</v>
      </c>
      <c r="GH48" s="99">
        <f>IF(ISNA(VLOOKUP($A48,'[2]1516 Exp_Rev Access'!$F$7:$GB$306,167,FALSE)),"",VLOOKUP($A48,'[2]1516 Exp_Rev Access'!$F$7:$GB$306,167,FALSE))</f>
        <v>0</v>
      </c>
      <c r="GI48" s="99">
        <f>IF(ISNA(VLOOKUP($A48,'[2]1516 Exp_Rev Access'!$F$7:$GB$306,168,FALSE)),"",VLOOKUP($A48,'[2]1516 Exp_Rev Access'!$F$7:$GB$306,168,FALSE))</f>
        <v>0</v>
      </c>
      <c r="GJ48" s="99">
        <f>IF(ISNA(VLOOKUP($A48,'[2]1516 Exp_Rev Access'!$F$7:$GB$306,169,FALSE)),"",VLOOKUP($A48,'[2]1516 Exp_Rev Access'!$F$7:$GB$306,169,FALSE))</f>
        <v>93270.2</v>
      </c>
      <c r="GK48" s="99">
        <f>IF(ISNA(VLOOKUP($A48,'[2]1516 Exp_Rev Access'!$F$7:$GB$306,170,FALSE)),"",VLOOKUP($A48,'[2]1516 Exp_Rev Access'!$F$7:$GB$306,170,FALSE))</f>
        <v>0</v>
      </c>
      <c r="GL48" s="99">
        <f>IF(ISNA(VLOOKUP($A48,'[2]1516 Exp_Rev Access'!$F$7:$GB$306,171,FALSE)),"",VLOOKUP($A48,'[2]1516 Exp_Rev Access'!$F$7:$GB$306,171,FALSE))</f>
        <v>0</v>
      </c>
      <c r="GM48" s="99">
        <f>IF(ISNA(VLOOKUP($A48,'[2]1516 Exp_Rev Access'!$F$7:$GB$306,172,FALSE)),"",VLOOKUP($A48,'[2]1516 Exp_Rev Access'!$F$7:$GB$306,172,FALSE))</f>
        <v>0</v>
      </c>
      <c r="GN48" s="99">
        <f>IF(ISNA(VLOOKUP($A48,'[2]1516 Exp_Rev Access'!$F$7:$GB$306,173,FALSE)),"",VLOOKUP($A48,'[2]1516 Exp_Rev Access'!$F$7:$GB$306,173,FALSE))</f>
        <v>0</v>
      </c>
      <c r="GO48" s="99">
        <f>IF(ISNA(VLOOKUP($A48,'[2]1516 Exp_Rev Access'!$F$7:$GB$306,174,FALSE)),"",VLOOKUP($A48,'[2]1516 Exp_Rev Access'!$F$7:$GB$306,174,FALSE))</f>
        <v>0</v>
      </c>
      <c r="GP48" s="99">
        <f>IF(ISNA(VLOOKUP($A48,'[2]1516 Exp_Rev Access'!$F$7:$GB$306,175,FALSE)),"",VLOOKUP($A48,'[2]1516 Exp_Rev Access'!$F$7:$GB$306,175,FALSE))</f>
        <v>5767.38</v>
      </c>
      <c r="GQ48" s="99">
        <f>IF(ISNA(VLOOKUP($A48,'[2]1516 Exp_Rev Access'!$F$7:$GB$306,176,FALSE)),"",VLOOKUP($A48,'[2]1516 Exp_Rev Access'!$F$7:$GB$306,176,FALSE))</f>
        <v>0</v>
      </c>
      <c r="GR48" s="99">
        <f>IF(ISNA(VLOOKUP($A48,'[2]1516 Exp_Rev Access'!$F$7:$GB$306,177,FALSE)),"",VLOOKUP($A48,'[2]1516 Exp_Rev Access'!$F$7:$GB$306,177,FALSE))</f>
        <v>0</v>
      </c>
      <c r="GS48" s="99">
        <f>IF(ISNA(VLOOKUP($A48,'[2]1516 Exp_Rev Access'!$F$7:$GB$306,178,FALSE)),"",VLOOKUP($A48,'[2]1516 Exp_Rev Access'!$F$7:$GB$306,178,FALSE))</f>
        <v>372540.22</v>
      </c>
      <c r="GT48" s="101">
        <f t="shared" si="100"/>
        <v>1091672.7799999998</v>
      </c>
      <c r="GU48" s="72">
        <f t="shared" si="101"/>
        <v>1.0028388200506808E-2</v>
      </c>
      <c r="GV48" s="84">
        <f t="shared" si="102"/>
        <v>111.44521826126014</v>
      </c>
    </row>
    <row r="49" spans="1:204" customFormat="1" ht="12" customHeight="1" x14ac:dyDescent="0.2">
      <c r="A49" s="96" t="s">
        <v>244</v>
      </c>
      <c r="B49" s="69" t="s">
        <v>245</v>
      </c>
      <c r="C49" s="80">
        <f>IF(ISNA(VLOOKUP($A49,'[2]1516 enrollment_Rev_Exp by size'!$A$6:$G$320,3,FALSE)),"",VLOOKUP($A49,'[2]1516 enrollment_Rev_Exp by size'!$A$6:$G$320,3,FALSE))</f>
        <v>9745.84</v>
      </c>
      <c r="D49" s="97">
        <v>110704301.77</v>
      </c>
      <c r="E49" s="80">
        <f t="shared" si="80"/>
        <v>110704301.77</v>
      </c>
      <c r="F49" s="80">
        <f t="shared" si="81"/>
        <v>0</v>
      </c>
      <c r="G49" s="98">
        <f>IF(ISNA(VLOOKUP($A49,'[2]1516 Exp_Rev Access'!$F$7:$FS$306,2,FALSE)),"",VLOOKUP($A49,'[2]1516 Exp_Rev Access'!$F$7:$FS$306,2,FALSE))</f>
        <v>22704728.77</v>
      </c>
      <c r="H49" s="98">
        <f>IF(ISNA(VLOOKUP($A49,'[2]1516 Exp_Rev Access'!$F$7:$FS$306,3,FALSE)),"",VLOOKUP($A49,'[2]1516 Exp_Rev Access'!$F$7:$FS$306,3,FALSE))</f>
        <v>678.89</v>
      </c>
      <c r="I49" s="98">
        <f>IF(ISNA(VLOOKUP($A49,'[2]1516 Exp_Rev Access'!$F$7:$FS$306,4,FALSE)),"",VLOOKUP($A49,'[2]1516 Exp_Rev Access'!$F$7:$FS$306,4,FALSE))</f>
        <v>0</v>
      </c>
      <c r="J49" s="98">
        <f>IF(ISNA(VLOOKUP($A49,'[2]1516 Exp_Rev Access'!$F$7:$FS$306,5,FALSE)),"",VLOOKUP($A49,'[2]1516 Exp_Rev Access'!$F$7:$FS$306,5,FALSE))</f>
        <v>23334.12</v>
      </c>
      <c r="K49" s="98">
        <f>IF(ISNA(VLOOKUP($A49,'[2]1516 Exp_Rev Access'!$F$7:$FS$306,6,FALSE)),"",VLOOKUP($A49,'[2]1516 Exp_Rev Access'!$F$7:$FS$306,6,FALSE))</f>
        <v>0</v>
      </c>
      <c r="L49" s="98">
        <f>IF(ISNA(VLOOKUP($A49,'[2]1516 Exp_Rev Access'!$F$7:$FS$306,7,FALSE)),"",VLOOKUP($A49,'[2]1516 Exp_Rev Access'!$F$7:$FS$306,7,FALSE))</f>
        <v>0</v>
      </c>
      <c r="M49" s="90">
        <f t="shared" si="82"/>
        <v>22728741.780000001</v>
      </c>
      <c r="N49" s="72">
        <f t="shared" si="83"/>
        <v>0.20531037562769139</v>
      </c>
      <c r="O49" s="73">
        <f t="shared" si="84"/>
        <v>2332.1480529128326</v>
      </c>
      <c r="P49" s="99">
        <f>IF(ISNA(VLOOKUP($A49,'[2]1516 Exp_Rev Access'!$F$7:$FS$306,8,FALSE)),"",VLOOKUP($A49,'[2]1516 Exp_Rev Access'!$F$7:$FS$306,8,FALSE))</f>
        <v>287813.33</v>
      </c>
      <c r="Q49" s="99">
        <f>IF(ISNA(VLOOKUP($A49,'[2]1516 Exp_Rev Access'!$F$7:$FS$306,9,FALSE)),"",VLOOKUP($A49,'[2]1516 Exp_Rev Access'!$F$7:$FS$306,9,FALSE))</f>
        <v>0</v>
      </c>
      <c r="R49" s="99">
        <f>IF(ISNA(VLOOKUP($A49,'[2]1516 Exp_Rev Access'!$F$7:$FS$306,10,FALSE)),"",VLOOKUP($A49,'[2]1516 Exp_Rev Access'!$F$7:$FS$306,10,FALSE))</f>
        <v>49247.4</v>
      </c>
      <c r="S49" s="99">
        <f>IF(ISNA(VLOOKUP($A49,'[2]1516 Exp_Rev Access'!$F$7:$FS$306,11,FALSE)),"",VLOOKUP($A49,'[2]1516 Exp_Rev Access'!$F$7:$FS$306,11,FALSE))</f>
        <v>0</v>
      </c>
      <c r="T49" s="99">
        <f>IF(ISNA(VLOOKUP($A49,'[2]1516 Exp_Rev Access'!$F$7:$FS$306,12,FALSE)),"",VLOOKUP($A49,'[2]1516 Exp_Rev Access'!$F$7:$FS$306,12,FALSE))</f>
        <v>0</v>
      </c>
      <c r="U49" s="99">
        <f>IF(ISNA(VLOOKUP($A49,'[2]1516 Exp_Rev Access'!$F$7:$FS$306,13,FALSE)),"",VLOOKUP($A49,'[2]1516 Exp_Rev Access'!$F$7:$FS$306,13,FALSE))</f>
        <v>58995</v>
      </c>
      <c r="V49" s="99">
        <f>IF(ISNA(VLOOKUP($A49,'[2]1516 Exp_Rev Access'!$F$7:$FS$306,14,FALSE)),"",VLOOKUP($A49,'[2]1516 Exp_Rev Access'!$F$7:$FS$306,14,FALSE))</f>
        <v>0</v>
      </c>
      <c r="W49" s="99">
        <f>IF(ISNA(VLOOKUP($A49,'[2]1516 Exp_Rev Access'!$F$7:$FS$306,15,FALSE)),"",VLOOKUP($A49,'[2]1516 Exp_Rev Access'!$F$7:$FS$306,15,FALSE))</f>
        <v>0</v>
      </c>
      <c r="X49" s="99">
        <f>IF(ISNA(VLOOKUP($A49,'[2]1516 Exp_Rev Access'!$F$7:$FS$306,16,FALSE)),"",VLOOKUP($A49,'[2]1516 Exp_Rev Access'!$F$7:$FS$306,16,FALSE))</f>
        <v>47575.12</v>
      </c>
      <c r="Y49" s="99">
        <f>IF(ISNA(VLOOKUP($A49,'[2]1516 Exp_Rev Access'!$F$7:$FS$306,17,FALSE)),"",VLOOKUP($A49,'[2]1516 Exp_Rev Access'!$F$7:$FS$306,17,FALSE))</f>
        <v>81425.279999999999</v>
      </c>
      <c r="Z49" s="99">
        <f>IF(ISNA(VLOOKUP($A49,'[2]1516 Exp_Rev Access'!$F$7:$FS$306,18,FALSE)),"",VLOOKUP($A49,'[2]1516 Exp_Rev Access'!$F$7:$FS$306,18,FALSE))</f>
        <v>0</v>
      </c>
      <c r="AA49" s="99">
        <f>IF(ISNA(VLOOKUP($A49,'[2]1516 Exp_Rev Access'!$F$7:$FS$306,19,FALSE)),"",VLOOKUP($A49,'[2]1516 Exp_Rev Access'!$F$7:$FS$306,19,FALSE))</f>
        <v>0</v>
      </c>
      <c r="AB49" s="99">
        <f>IF(ISNA(VLOOKUP($A49,'[2]1516 Exp_Rev Access'!$F$7:$FS$306,20,FALSE)),"",VLOOKUP($A49,'[2]1516 Exp_Rev Access'!$F$7:$FS$306,20,FALSE))</f>
        <v>434147.76</v>
      </c>
      <c r="AC49" s="99">
        <f>IF(ISNA(VLOOKUP($A49,'[2]1516 Exp_Rev Access'!$F$7:$FS$306,21,FALSE)),"",VLOOKUP($A49,'[2]1516 Exp_Rev Access'!$F$7:$FS$306,21,FALSE))</f>
        <v>1159408.8500000001</v>
      </c>
      <c r="AD49" s="99">
        <f>IF(ISNA(VLOOKUP($A49,'[2]1516 Exp_Rev Access'!$F$7:$FS$306,22,FALSE)),"",VLOOKUP($A49,'[2]1516 Exp_Rev Access'!$F$7:$FS$306,22,FALSE))</f>
        <v>80056.179999999993</v>
      </c>
      <c r="AE49" s="99">
        <f>IF(ISNA(VLOOKUP($A49,'[2]1516 Exp_Rev Access'!$F$7:$FS$306,23,FALSE)),"",VLOOKUP($A49,'[2]1516 Exp_Rev Access'!$F$7:$FS$306,23,FALSE))</f>
        <v>0</v>
      </c>
      <c r="AF49" s="99">
        <f>IF(ISNA(VLOOKUP($A49,'[2]1516 Exp_Rev Access'!$F$7:$FS$306,24,FALSE)),"",VLOOKUP($A49,'[2]1516 Exp_Rev Access'!$F$7:$FS$306,24,FALSE))</f>
        <v>233713.58</v>
      </c>
      <c r="AG49" s="99">
        <f>IF(ISNA(VLOOKUP($A49,'[2]1516 Exp_Rev Access'!$F$7:$FS$306,25,FALSE)),"",VLOOKUP($A49,'[2]1516 Exp_Rev Access'!$F$7:$FS$306,25,FALSE))</f>
        <v>22542.11</v>
      </c>
      <c r="AH49" s="98">
        <f>IF(ISNA(VLOOKUP($A49,'[2]1516 Exp_Rev Access'!$F$7:$FS$306,26,FALSE)),"",VLOOKUP($A49,'[2]1516 Exp_Rev Access'!$F$7:$FS$306,26,FALSE))</f>
        <v>141665.42000000001</v>
      </c>
      <c r="AI49" s="98">
        <f>IF(ISNA(VLOOKUP($A49,'[2]1516 Exp_Rev Access'!$F$7:$FS$306,27,FALSE)),"",VLOOKUP($A49,'[2]1516 Exp_Rev Access'!$F$7:$FS$306,27,FALSE))</f>
        <v>22598.87</v>
      </c>
      <c r="AJ49" s="98">
        <f>IF(ISNA(VLOOKUP($A49,'[2]1516 Exp_Rev Access'!$F$7:$FS$306,28,FALSE)),"",VLOOKUP($A49,'[2]1516 Exp_Rev Access'!$F$7:$FS$306,28,FALSE))</f>
        <v>62174.57</v>
      </c>
      <c r="AK49" s="98">
        <f>IF(ISNA(VLOOKUP($A49,'[2]1516 Exp_Rev Access'!$F$7:$FS$306,29,FALSE)),"",VLOOKUP($A49,'[2]1516 Exp_Rev Access'!$F$7:$FS$306,29,FALSE))</f>
        <v>118457.38</v>
      </c>
      <c r="AL49" s="100">
        <f t="shared" si="85"/>
        <v>2799820.85</v>
      </c>
      <c r="AM49" s="72">
        <f t="shared" si="86"/>
        <v>2.5290985130974646E-2</v>
      </c>
      <c r="AN49" s="94">
        <f t="shared" si="87"/>
        <v>287.28368719371548</v>
      </c>
      <c r="AO49" s="99">
        <f>IF(ISNA(VLOOKUP($A49,'[2]1516 Exp_Rev Access'!$F$7:$GB$306,30,FALSE)),"",VLOOKUP($A49,'[2]1516 Exp_Rev Access'!$F$7:$FS$306,30,FALSE))</f>
        <v>57874336.43</v>
      </c>
      <c r="AP49" s="99">
        <f>IF(ISNA(VLOOKUP($A49,'[2]1516 Exp_Rev Access'!$F$7:$GB$306,31,FALSE)),"",VLOOKUP($A49,'[2]1516 Exp_Rev Access'!$F$7:$FS$306,31,FALSE))</f>
        <v>1902421.49</v>
      </c>
      <c r="AQ49" s="99">
        <f>IF(ISNA(VLOOKUP($A49,'[2]1516 Exp_Rev Access'!$F$7:$GB$306,32,FALSE)),"",VLOOKUP($A49,'[2]1516 Exp_Rev Access'!$F$7:$FS$306,32,FALSE))</f>
        <v>2477575.4</v>
      </c>
      <c r="AR49" s="99">
        <f>IF(ISNA(VLOOKUP($A49,'[2]1516 Exp_Rev Access'!$F$7:$GB$306,33,FALSE)),"",VLOOKUP($A49,'[2]1516 Exp_Rev Access'!$F$7:$FS$306,33,FALSE))</f>
        <v>0</v>
      </c>
      <c r="AS49" s="99">
        <f>IF(ISNA(VLOOKUP($A49,'[2]1516 Exp_Rev Access'!$F$7:$GB$306,34,FALSE)),"",VLOOKUP($A49,'[2]1516 Exp_Rev Access'!$F$7:$FS$306,34,FALSE))</f>
        <v>0</v>
      </c>
      <c r="AT49" s="101">
        <f t="shared" si="88"/>
        <v>62254333.32</v>
      </c>
      <c r="AU49" s="72">
        <f t="shared" si="89"/>
        <v>0.56234791534424766</v>
      </c>
      <c r="AV49" s="94">
        <f t="shared" si="90"/>
        <v>6387.7852827462793</v>
      </c>
      <c r="AW49" s="99">
        <f>IF(ISNA(VLOOKUP($A49,'[2]1516 Exp_Rev Access'!$F$7:$GB$306,35,FALSE)),"",VLOOKUP($A49,'[2]1516 Exp_Rev Access'!$F$7:$GB$306,35,FALSE))</f>
        <v>0</v>
      </c>
      <c r="AX49" s="99">
        <f>IF(ISNA(VLOOKUP($A49,'[2]1516 Exp_Rev Access'!$F$7:$GB$306,36,FALSE)),"",VLOOKUP($A49,'[2]1516 Exp_Rev Access'!$F$7:$GB$306,36,FALSE))</f>
        <v>8483831.8900000006</v>
      </c>
      <c r="AY49" s="99">
        <f>IF(ISNA(VLOOKUP($A49,'[2]1516 Exp_Rev Access'!$F$7:$GB$306,37,FALSE)),"",VLOOKUP($A49,'[2]1516 Exp_Rev Access'!$F$7:$GB$306,37,FALSE))</f>
        <v>468132.51</v>
      </c>
      <c r="AZ49" s="99">
        <f>IF(ISNA(VLOOKUP($A49,'[2]1516 Exp_Rev Access'!$F$7:$GB$306,38,FALSE)),"",VLOOKUP($A49,'[2]1516 Exp_Rev Access'!$F$7:$GB$306,38,FALSE))</f>
        <v>0</v>
      </c>
      <c r="BA49" s="99">
        <f>IF(ISNA(VLOOKUP($A49,'[2]1516 Exp_Rev Access'!$F$7:$GB$306,39,FALSE)),"",VLOOKUP($A49,'[2]1516 Exp_Rev Access'!$F$7:$GB$306,39,FALSE))</f>
        <v>0</v>
      </c>
      <c r="BB49" s="99">
        <f>IF(ISNA(VLOOKUP($A49,'[2]1516 Exp_Rev Access'!$F$7:$GB$306,40,FALSE)),"",VLOOKUP($A49,'[2]1516 Exp_Rev Access'!$F$7:$GB$306,40,FALSE))</f>
        <v>1879917.76</v>
      </c>
      <c r="BC49" s="99">
        <f>IF(ISNA(VLOOKUP($A49,'[2]1516 Exp_Rev Access'!$F$7:$GB$306,41,FALSE)),"",VLOOKUP($A49,'[2]1516 Exp_Rev Access'!$F$7:$GB$306,41,FALSE))</f>
        <v>0</v>
      </c>
      <c r="BD49" s="99">
        <f>IF(ISNA(VLOOKUP($A49,'[2]1516 Exp_Rev Access'!$F$7:$GB$306,42,FALSE)),"",VLOOKUP($A49,'[2]1516 Exp_Rev Access'!$F$7:$GB$306,42,FALSE))</f>
        <v>427472.56</v>
      </c>
      <c r="BE49" s="99">
        <f>IF(ISNA(VLOOKUP($A49,'[2]1516 Exp_Rev Access'!$F$7:$GB$306,43,FALSE)),"",VLOOKUP($A49,'[2]1516 Exp_Rev Access'!$F$7:$GB$306,43,FALSE))</f>
        <v>0</v>
      </c>
      <c r="BF49" s="99">
        <f>IF(ISNA(VLOOKUP($A49,'[2]1516 Exp_Rev Access'!$F$7:$GB$306,44,FALSE)),"",VLOOKUP($A49,'[2]1516 Exp_Rev Access'!$F$7:$GB$306,44,FALSE))</f>
        <v>104384.49</v>
      </c>
      <c r="BG49" s="99">
        <f>IF(ISNA(VLOOKUP($A49,'[2]1516 Exp_Rev Access'!$F$7:$GB$306,45,FALSE)),"",VLOOKUP($A49,'[2]1516 Exp_Rev Access'!$F$7:$GB$306,45,FALSE))</f>
        <v>96683.63</v>
      </c>
      <c r="BH49" s="99">
        <f>IF(ISNA(VLOOKUP($A49,'[2]1516 Exp_Rev Access'!$F$7:$GB$306,46,FALSE)),"",VLOOKUP($A49,'[2]1516 Exp_Rev Access'!$F$7:$GB$306,46,FALSE))</f>
        <v>0</v>
      </c>
      <c r="BI49" s="99">
        <f>IF(ISNA(VLOOKUP($A49,'[2]1516 Exp_Rev Access'!$F$7:$GB$306,47,FALSE)),"",VLOOKUP($A49,'[2]1516 Exp_Rev Access'!$F$7:$GB$306,47,FALSE))</f>
        <v>61834.3</v>
      </c>
      <c r="BJ49" s="99">
        <f>IF(ISNA(VLOOKUP($A49,'[2]1516 Exp_Rev Access'!$F$7:$GB$306,48,FALSE)),"",VLOOKUP($A49,'[2]1516 Exp_Rev Access'!$F$7:$GB$306,48,FALSE))</f>
        <v>4019192.05</v>
      </c>
      <c r="BK49" s="99">
        <f>IF(ISNA(VLOOKUP($A49,'[2]1516 Exp_Rev Access'!$F$7:$GB$306,49,FALSE)),"",VLOOKUP($A49,'[2]1516 Exp_Rev Access'!$F$7:$GB$306,49,FALSE))</f>
        <v>0</v>
      </c>
      <c r="BL49" s="99">
        <f>IF(ISNA(VLOOKUP($A49,'[2]1516 Exp_Rev Access'!$F$7:$GB$306,50,FALSE)),"",VLOOKUP($A49,'[2]1516 Exp_Rev Access'!$F$7:$GB$306,50,FALSE))</f>
        <v>0</v>
      </c>
      <c r="BM49" s="99">
        <f>IF(ISNA(VLOOKUP($A49,'[2]1516 Exp_Rev Access'!$F$7:$GB$306,51,FALSE)),"",VLOOKUP($A49,'[2]1516 Exp_Rev Access'!$F$7:$GB$306,51,FALSE))</f>
        <v>0</v>
      </c>
      <c r="BN49" s="99">
        <f>IF(ISNA(VLOOKUP($A49,'[2]1516 Exp_Rev Access'!$F$7:$GB$306,52,FALSE)),"",VLOOKUP($A49,'[2]1516 Exp_Rev Access'!$F$7:$GB$306,52,FALSE))</f>
        <v>0</v>
      </c>
      <c r="BO49" s="99">
        <f>IF(ISNA(VLOOKUP($A49,'[2]1516 Exp_Rev Access'!$F$7:$GB$306,53,FALSE)),"",VLOOKUP($A49,'[2]1516 Exp_Rev Access'!$F$7:$GB$306,53,FALSE))</f>
        <v>0</v>
      </c>
      <c r="BP49" s="99">
        <f>IF(ISNA(VLOOKUP($A49,'[2]1516 Exp_Rev Access'!$F$7:$GB$306,54,FALSE)),"",VLOOKUP($A49,'[2]1516 Exp_Rev Access'!$F$7:$GB$306,54,FALSE))</f>
        <v>0</v>
      </c>
      <c r="BQ49" s="99">
        <f>IF(ISNA(VLOOKUP($A49,'[2]1516 Exp_Rev Access'!$F$7:$GB$306,55,FALSE)),"",VLOOKUP($A49,'[2]1516 Exp_Rev Access'!$F$7:$GB$306,55,FALSE))</f>
        <v>0</v>
      </c>
      <c r="BR49" s="99">
        <f>IF(ISNA(VLOOKUP($A49,'[2]1516 Exp_Rev Access'!$F$7:$GB$306,56,FALSE)),"",VLOOKUP($A49,'[2]1516 Exp_Rev Access'!$F$7:$GB$306,56,FALSE))</f>
        <v>0</v>
      </c>
      <c r="BS49" s="99">
        <f>IF(ISNA(VLOOKUP($A49,'[2]1516 Exp_Rev Access'!$F$7:$GB$306,57,FALSE)),"",VLOOKUP($A49,'[2]1516 Exp_Rev Access'!$F$7:$GB$306,57,FALSE))</f>
        <v>0</v>
      </c>
      <c r="BT49" s="99">
        <f>IF(ISNA(VLOOKUP($A49,'[2]1516 Exp_Rev Access'!$F$7:$GB$306,58,FALSE)),"",VLOOKUP($A49,'[2]1516 Exp_Rev Access'!$F$7:$GB$306,58,FALSE))</f>
        <v>0</v>
      </c>
      <c r="BU49" s="102">
        <f t="shared" si="91"/>
        <v>15541449.190000001</v>
      </c>
      <c r="BV49" s="72">
        <f t="shared" si="92"/>
        <v>0.1403870395415078</v>
      </c>
      <c r="BW49" s="94">
        <f t="shared" si="93"/>
        <v>1594.6751834628931</v>
      </c>
      <c r="BX49" s="99">
        <f>IF(ISNA(VLOOKUP($A49,'[2]1516 Exp_Rev Access'!$F$7:$GB$306,59,FALSE)),"",VLOOKUP($A49,'[2]1516 Exp_Rev Access'!$F$7:$GB$306,59,FALSE))</f>
        <v>0</v>
      </c>
      <c r="BY49" s="99">
        <f>IF(ISNA(VLOOKUP($A49,'[2]1516 Exp_Rev Access'!$F$7:$GB$306,60,FALSE)),"",VLOOKUP($A49,'[2]1516 Exp_Rev Access'!$F$7:$GB$306,60,FALSE))</f>
        <v>192260.16</v>
      </c>
      <c r="BZ49" s="99">
        <f>IF(ISNA(VLOOKUP($A49,'[2]1516 Exp_Rev Access'!$F$7:$GB$306,61,FALSE)),"",VLOOKUP($A49,'[2]1516 Exp_Rev Access'!$F$7:$GB$306,61,FALSE))</f>
        <v>53955.19</v>
      </c>
      <c r="CA49" s="99">
        <f>IF(ISNA(VLOOKUP($A49,'[2]1516 Exp_Rev Access'!$F$7:$GB$306,62,FALSE)),"",VLOOKUP($A49,'[2]1516 Exp_Rev Access'!$F$7:$GB$306,62,FALSE))</f>
        <v>0</v>
      </c>
      <c r="CB49" s="99">
        <f>IF(ISNA(VLOOKUP($A49,'[2]1516 Exp_Rev Access'!$F$7:$GB$306,63,FALSE)),"",VLOOKUP($A49,'[2]1516 Exp_Rev Access'!$F$7:$GB$306,63,FALSE))</f>
        <v>0</v>
      </c>
      <c r="CC49" s="99">
        <f>IF(ISNA(VLOOKUP($A49,'[2]1516 Exp_Rev Access'!$F$7:$GB$306,64,FALSE)),"",VLOOKUP($A49,'[2]1516 Exp_Rev Access'!$F$7:$GB$306,64,FALSE))</f>
        <v>0</v>
      </c>
      <c r="CD49" s="101">
        <f t="shared" si="94"/>
        <v>246215.35</v>
      </c>
      <c r="CE49" s="72">
        <f t="shared" si="95"/>
        <v>2.2240811428587363E-3</v>
      </c>
      <c r="CF49" s="103">
        <f t="shared" si="96"/>
        <v>25.263635561429286</v>
      </c>
      <c r="CG49" s="99">
        <f>IF(ISNA(VLOOKUP($A49,'[2]1516 Exp_Rev Access'!$F$7:$GB$306,65,FALSE)),"",VLOOKUP($A49,'[2]1516 Exp_Rev Access'!$F$7:$GB$306,65,FALSE))</f>
        <v>0</v>
      </c>
      <c r="CH49" s="99">
        <f>IF(ISNA(VLOOKUP($A49,'[2]1516 Exp_Rev Access'!$F$7:$GB$306,66,FALSE)),"",VLOOKUP($A49,'[2]1516 Exp_Rev Access'!$F$7:$GB$306,66,FALSE))</f>
        <v>0</v>
      </c>
      <c r="CI49" s="99">
        <f>IF(ISNA(VLOOKUP($A49,'[2]1516 Exp_Rev Access'!$F$7:$GB$306,67,FALSE)),"",VLOOKUP($A49,'[2]1516 Exp_Rev Access'!$F$7:$GB$306,67,FALSE))</f>
        <v>0</v>
      </c>
      <c r="CJ49" s="99">
        <f>IF(ISNA(VLOOKUP($A49,'[2]1516 Exp_Rev Access'!$F$7:$GB$306,68,FALSE)),"",VLOOKUP($A49,'[2]1516 Exp_Rev Access'!$F$7:$GB$306,68,FALSE))</f>
        <v>0</v>
      </c>
      <c r="CK49" s="99">
        <f>IF(ISNA(VLOOKUP($A49,'[2]1516 Exp_Rev Access'!$F$7:$GB$306,69,FALSE)),"",VLOOKUP($A49,'[2]1516 Exp_Rev Access'!$F$7:$GB$306,69,FALSE))</f>
        <v>0</v>
      </c>
      <c r="CL49" s="99">
        <f>IF(ISNA(VLOOKUP($A49,'[2]1516 Exp_Rev Access'!$F$7:$GB$306,70,FALSE)),"",VLOOKUP($A49,'[2]1516 Exp_Rev Access'!$F$7:$GB$306,70,FALSE))</f>
        <v>0</v>
      </c>
      <c r="CM49" s="99">
        <f>IF(ISNA(VLOOKUP($A49,'[2]1516 Exp_Rev Access'!$F$7:$GB$306,71,FALSE)),"",VLOOKUP($A49,'[2]1516 Exp_Rev Access'!$F$7:$GB$306,71,FALSE))</f>
        <v>0</v>
      </c>
      <c r="CN49" s="99">
        <f>IF(ISNA(VLOOKUP($A49,'[2]1516 Exp_Rev Access'!$F$7:$GB$306,72,FALSE)),"",VLOOKUP($A49,'[2]1516 Exp_Rev Access'!$F$7:$GB$306,72,FALSE))</f>
        <v>7139.56</v>
      </c>
      <c r="CO49" s="99">
        <f>IF(ISNA(VLOOKUP($A49,'[2]1516 Exp_Rev Access'!$F$7:$GB$306,73,FALSE)),"",VLOOKUP($A49,'[2]1516 Exp_Rev Access'!$F$7:$GB$306,73,FALSE))</f>
        <v>0</v>
      </c>
      <c r="CP49" s="99">
        <f>IF(ISNA(VLOOKUP($A49,'[2]1516 Exp_Rev Access'!$F$7:$GB$306,74,FALSE)),"",VLOOKUP($A49,'[2]1516 Exp_Rev Access'!$F$7:$GB$306,74,FALSE))</f>
        <v>1966885.81</v>
      </c>
      <c r="CQ49" s="99">
        <f>IF(ISNA(VLOOKUP($A49,'[2]1516 Exp_Rev Access'!$F$7:$GB$306,75,FALSE)),"",VLOOKUP($A49,'[2]1516 Exp_Rev Access'!$F$7:$GB$306,75,FALSE))</f>
        <v>0</v>
      </c>
      <c r="CR49" s="99">
        <f>IF(ISNA(VLOOKUP($A49,'[2]1516 Exp_Rev Access'!$F$7:$GB$306,76,FALSE)),"",VLOOKUP($A49,'[2]1516 Exp_Rev Access'!$F$7:$GB$306,76,FALSE))</f>
        <v>76178</v>
      </c>
      <c r="CS49" s="99">
        <f>IF(ISNA(VLOOKUP($A49,'[2]1516 Exp_Rev Access'!$F$7:$GB$306,77,FALSE)),"",VLOOKUP($A49,'[2]1516 Exp_Rev Access'!$F$7:$GB$306,77,FALSE))</f>
        <v>0</v>
      </c>
      <c r="CT49" s="99">
        <f>IF(ISNA(VLOOKUP($A49,'[2]1516 Exp_Rev Access'!$F$7:$GB$306,78,FALSE)),"",VLOOKUP($A49,'[2]1516 Exp_Rev Access'!$F$7:$GB$306,78,FALSE))</f>
        <v>1972061.13</v>
      </c>
      <c r="CU49" s="99">
        <f>IF(ISNA(VLOOKUP($A49,'[2]1516 Exp_Rev Access'!$F$7:$GB$306,79,FALSE)),"",VLOOKUP($A49,'[2]1516 Exp_Rev Access'!$F$7:$GB$306,79,FALSE))</f>
        <v>328253.13</v>
      </c>
      <c r="CV49" s="99">
        <f>IF(ISNA(VLOOKUP($A49,'[2]1516 Exp_Rev Access'!$F$7:$GB$306,80,FALSE)),"",VLOOKUP($A49,'[2]1516 Exp_Rev Access'!$F$7:$GB$306,80,FALSE))</f>
        <v>0</v>
      </c>
      <c r="CW49" s="99">
        <f>IF(ISNA(VLOOKUP($A49,'[2]1516 Exp_Rev Access'!$F$7:$GB$306,81,FALSE)),"",VLOOKUP($A49,'[2]1516 Exp_Rev Access'!$F$7:$GB$306,81,FALSE))</f>
        <v>0</v>
      </c>
      <c r="CX49" s="99">
        <f>IF(ISNA(VLOOKUP($A49,'[2]1516 Exp_Rev Access'!$F$7:$GB$306,82,FALSE)),"",VLOOKUP($A49,'[2]1516 Exp_Rev Access'!$F$7:$GB$306,82,FALSE))</f>
        <v>0</v>
      </c>
      <c r="CY49" s="99">
        <f>IF(ISNA(VLOOKUP($A49,'[2]1516 Exp_Rev Access'!$F$7:$GB$306,83,FALSE)),"",VLOOKUP($A49,'[2]1516 Exp_Rev Access'!$F$7:$GB$306,83,FALSE))</f>
        <v>0</v>
      </c>
      <c r="CZ49" s="99">
        <f>IF(ISNA(VLOOKUP($A49,'[2]1516 Exp_Rev Access'!$F$7:$GB$306,84,FALSE)),"",VLOOKUP($A49,'[2]1516 Exp_Rev Access'!$F$7:$GB$306,84,FALSE))</f>
        <v>0</v>
      </c>
      <c r="DA49" s="99">
        <f>IF(ISNA(VLOOKUP($A49,'[2]1516 Exp_Rev Access'!$F$7:$GB$306,85,FALSE)),"",VLOOKUP($A49,'[2]1516 Exp_Rev Access'!$F$7:$GB$306,85,FALSE))</f>
        <v>15385.25</v>
      </c>
      <c r="DB49" s="99">
        <f>IF(ISNA(VLOOKUP($A49,'[2]1516 Exp_Rev Access'!$F$7:$GB$306,86,FALSE)),"",VLOOKUP($A49,'[2]1516 Exp_Rev Access'!$F$7:$GB$306,86,FALSE))</f>
        <v>0</v>
      </c>
      <c r="DC49" s="99">
        <f>IF(ISNA(VLOOKUP($A49,'[2]1516 Exp_Rev Access'!$F$7:$GB$306,87,FALSE)),"",VLOOKUP($A49,'[2]1516 Exp_Rev Access'!$F$7:$GB$306,87,FALSE))</f>
        <v>0</v>
      </c>
      <c r="DD49" s="99">
        <f>IF(ISNA(VLOOKUP($A49,'[2]1516 Exp_Rev Access'!$F$7:$GB$306,88,FALSE)),"",VLOOKUP($A49,'[2]1516 Exp_Rev Access'!$F$7:$GB$306,88,FALSE))</f>
        <v>0</v>
      </c>
      <c r="DE49" s="99">
        <f>IF(ISNA(VLOOKUP($A49,'[2]1516 Exp_Rev Access'!$F$7:$GB$306,89,FALSE)),"",VLOOKUP($A49,'[2]1516 Exp_Rev Access'!$F$7:$GB$306,89,FALSE))</f>
        <v>0</v>
      </c>
      <c r="DF49" s="99">
        <f>IF(ISNA(VLOOKUP($A49,'[2]1516 Exp_Rev Access'!$F$7:$GB$306,90,FALSE)),"",VLOOKUP($A49,'[2]1516 Exp_Rev Access'!$F$7:$GB$306,90,FALSE))</f>
        <v>0</v>
      </c>
      <c r="DG49" s="99">
        <f>IF(ISNA(VLOOKUP($A49,'[2]1516 Exp_Rev Access'!$F$7:$GB$306,91,FALSE)),"",VLOOKUP($A49,'[2]1516 Exp_Rev Access'!$F$7:$GB$306,91,FALSE))</f>
        <v>47861.1</v>
      </c>
      <c r="DH49" s="99">
        <f>IF(ISNA(VLOOKUP($A49,'[2]1516 Exp_Rev Access'!$F$7:$GB$306,92,FALSE)),"",VLOOKUP($A49,'[2]1516 Exp_Rev Access'!$F$7:$GB$306,92,FALSE))</f>
        <v>2048797.87</v>
      </c>
      <c r="DI49" s="99">
        <f>IF(ISNA(VLOOKUP($A49,'[2]1516 Exp_Rev Access'!$F$7:$GB$306,93,FALSE)),"",VLOOKUP($A49,'[2]1516 Exp_Rev Access'!$F$7:$GB$306,93,FALSE))</f>
        <v>0</v>
      </c>
      <c r="DJ49" s="99">
        <f>IF(ISNA(VLOOKUP($A49,'[2]1516 Exp_Rev Access'!$F$7:$GB$306,94,FALSE)),"",VLOOKUP($A49,'[2]1516 Exp_Rev Access'!$F$7:$GB$306,94,FALSE))</f>
        <v>77980.98</v>
      </c>
      <c r="DK49" s="99">
        <f>IF(ISNA(VLOOKUP($A49,'[2]1516 Exp_Rev Access'!$F$7:$GB$306,95,FALSE)),"",VLOOKUP($A49,'[2]1516 Exp_Rev Access'!$F$7:$GB$306,95,FALSE))</f>
        <v>0</v>
      </c>
      <c r="DL49" s="99">
        <f>IF(ISNA(VLOOKUP($A49,'[2]1516 Exp_Rev Access'!$F$7:$GB$306,96,FALSE)),"",VLOOKUP($A49,'[2]1516 Exp_Rev Access'!$F$7:$GB$306,96,FALSE))</f>
        <v>0</v>
      </c>
      <c r="DM49" s="99">
        <f>IF(ISNA(VLOOKUP($A49,'[2]1516 Exp_Rev Access'!$F$7:$GB$306,97,FALSE)),"",VLOOKUP($A49,'[2]1516 Exp_Rev Access'!$F$7:$GB$306,97,FALSE))</f>
        <v>0</v>
      </c>
      <c r="DN49" s="99">
        <f>IF(ISNA(VLOOKUP($A49,'[2]1516 Exp_Rev Access'!$F$7:$GB$306,98,FALSE)),"",VLOOKUP($A49,'[2]1516 Exp_Rev Access'!$F$7:$GB$306,98,FALSE))</f>
        <v>0</v>
      </c>
      <c r="DO49" s="99">
        <f>IF(ISNA(VLOOKUP($A49,'[2]1516 Exp_Rev Access'!$F$7:$GB$306,99,FALSE)),"",VLOOKUP($A49,'[2]1516 Exp_Rev Access'!$F$7:$GB$306,99,FALSE))</f>
        <v>0</v>
      </c>
      <c r="DP49" s="99">
        <f>IF(ISNA(VLOOKUP($A49,'[2]1516 Exp_Rev Access'!$F$7:$GB$306,100,FALSE)),"",VLOOKUP($A49,'[2]1516 Exp_Rev Access'!$F$7:$GB$306,100,FALSE))</f>
        <v>0</v>
      </c>
      <c r="DQ49" s="99">
        <f>IF(ISNA(VLOOKUP($A49,'[2]1516 Exp_Rev Access'!$F$7:$GB$306,101,FALSE)),"",VLOOKUP($A49,'[2]1516 Exp_Rev Access'!$F$7:$GB$306,101,FALSE))</f>
        <v>0</v>
      </c>
      <c r="DR49" s="99">
        <f>IF(ISNA(VLOOKUP($A49,'[2]1516 Exp_Rev Access'!$F$7:$GB$306,102,FALSE)),"",VLOOKUP($A49,'[2]1516 Exp_Rev Access'!$F$7:$GB$306,102,FALSE))</f>
        <v>0</v>
      </c>
      <c r="DS49" s="99">
        <f>IF(ISNA(VLOOKUP($A49,'[2]1516 Exp_Rev Access'!$F$7:$GB$306,103,FALSE)),"",VLOOKUP($A49,'[2]1516 Exp_Rev Access'!$F$7:$GB$306,103,FALSE))</f>
        <v>0</v>
      </c>
      <c r="DT49" s="99">
        <f>IF(ISNA(VLOOKUP($A49,'[2]1516 Exp_Rev Access'!$F$7:$GB$306,104,FALSE)),"",VLOOKUP($A49,'[2]1516 Exp_Rev Access'!$F$7:$GB$306,104,FALSE))</f>
        <v>0</v>
      </c>
      <c r="DU49" s="99">
        <f>IF(ISNA(VLOOKUP($A49,'[2]1516 Exp_Rev Access'!$F$7:$GB$306,105,FALSE)),"",VLOOKUP($A49,'[2]1516 Exp_Rev Access'!$F$7:$GB$306,105,FALSE))</f>
        <v>0</v>
      </c>
      <c r="DV49" s="99">
        <f>IF(ISNA(VLOOKUP($A49,'[2]1516 Exp_Rev Access'!$F$7:$GB$306,106,FALSE)),"",VLOOKUP($A49,'[2]1516 Exp_Rev Access'!$F$7:$GB$306,106,FALSE))</f>
        <v>0</v>
      </c>
      <c r="DW49" s="99">
        <f>IF(ISNA(VLOOKUP($A49,'[2]1516 Exp_Rev Access'!$F$7:$GB$306,107,FALSE)),"",VLOOKUP($A49,'[2]1516 Exp_Rev Access'!$F$7:$GB$306,107,FALSE))</f>
        <v>0</v>
      </c>
      <c r="DX49" s="99">
        <f>IF(ISNA(VLOOKUP($A49,'[2]1516 Exp_Rev Access'!$F$7:$GB$306,108,FALSE)),"",VLOOKUP($A49,'[2]1516 Exp_Rev Access'!$F$7:$GB$306,108,FALSE))</f>
        <v>0</v>
      </c>
      <c r="DY49" s="99">
        <f>IF(ISNA(VLOOKUP($A49,'[2]1516 Exp_Rev Access'!$F$7:$GB$306,109,FALSE)),"",VLOOKUP($A49,'[2]1516 Exp_Rev Access'!$F$7:$GB$306,109,FALSE))</f>
        <v>0</v>
      </c>
      <c r="DZ49" s="99">
        <f>IF(ISNA(VLOOKUP($A49,'[2]1516 Exp_Rev Access'!$F$7:$GB$306,110,FALSE)),"",VLOOKUP($A49,'[2]1516 Exp_Rev Access'!$F$7:$GB$306,110,FALSE))</f>
        <v>0</v>
      </c>
      <c r="EA49" s="99">
        <f>IF(ISNA(VLOOKUP($A49,'[2]1516 Exp_Rev Access'!$F$7:$GB$306,111,FALSE)),"",VLOOKUP($A49,'[2]1516 Exp_Rev Access'!$F$7:$GB$306,111,FALSE))</f>
        <v>0</v>
      </c>
      <c r="EB49" s="99">
        <f>IF(ISNA(VLOOKUP($A49,'[2]1516 Exp_Rev Access'!$F$7:$GB$306,112,FALSE)),"",VLOOKUP($A49,'[2]1516 Exp_Rev Access'!$F$7:$GB$306,112,FALSE))</f>
        <v>0</v>
      </c>
      <c r="EC49" s="99">
        <f>IF(ISNA(VLOOKUP($A49,'[2]1516 Exp_Rev Access'!$F$7:$GB$306,113,FALSE)),"",VLOOKUP($A49,'[2]1516 Exp_Rev Access'!$F$7:$GB$306,113,FALSE))</f>
        <v>0</v>
      </c>
      <c r="ED49" s="99">
        <f>IF(ISNA(VLOOKUP($A49,'[2]1516 Exp_Rev Access'!$F$7:$GB$306,114,FALSE)),"",VLOOKUP($A49,'[2]1516 Exp_Rev Access'!$F$7:$GB$306,114,FALSE))</f>
        <v>0</v>
      </c>
      <c r="EE49" s="99">
        <f>IF(ISNA(VLOOKUP($A49,'[2]1516 Exp_Rev Access'!$F$7:$GB$306,115,FALSE)),"",VLOOKUP($A49,'[2]1516 Exp_Rev Access'!$F$7:$GB$306,115,FALSE))</f>
        <v>0</v>
      </c>
      <c r="EF49" s="99">
        <f>IF(ISNA(VLOOKUP($A49,'[2]1516 Exp_Rev Access'!$F$7:$GB$306,116,FALSE)),"",VLOOKUP($A49,'[2]1516 Exp_Rev Access'!$F$7:$GB$306,116,FALSE))</f>
        <v>38026</v>
      </c>
      <c r="EG49" s="99">
        <f>IF(ISNA(VLOOKUP($A49,'[2]1516 Exp_Rev Access'!$F$7:$GB$306,117,FALSE)),"",VLOOKUP($A49,'[2]1516 Exp_Rev Access'!$F$7:$GB$306,117,FALSE))</f>
        <v>0</v>
      </c>
      <c r="EH49" s="99">
        <f>IF(ISNA(VLOOKUP($A49,'[2]1516 Exp_Rev Access'!$F$7:$GB$306,118,FALSE)),"",VLOOKUP($A49,'[2]1516 Exp_Rev Access'!$F$7:$GB$306,118,FALSE))</f>
        <v>0</v>
      </c>
      <c r="EI49" s="99">
        <f>IF(ISNA(VLOOKUP($A49,'[2]1516 Exp_Rev Access'!$F$7:$GB$306,119,FALSE)),"",VLOOKUP($A49,'[2]1516 Exp_Rev Access'!$F$7:$GB$306,119,FALSE))</f>
        <v>0</v>
      </c>
      <c r="EJ49" s="99">
        <f>IF(ISNA(VLOOKUP($A49,'[2]1516 Exp_Rev Access'!$F$7:$GB$306,120,FALSE)),"",VLOOKUP($A49,'[2]1516 Exp_Rev Access'!$F$7:$GB$306,120,FALSE))</f>
        <v>0</v>
      </c>
      <c r="EK49" s="99">
        <f>IF(ISNA(VLOOKUP($A49,'[2]1516 Exp_Rev Access'!$F$7:$GB$306,121,FALSE)),"",VLOOKUP($A49,'[2]1516 Exp_Rev Access'!$F$7:$GB$306,121,FALSE))</f>
        <v>0</v>
      </c>
      <c r="EL49" s="99">
        <f>IF(ISNA(VLOOKUP($A49,'[2]1516 Exp_Rev Access'!$F$7:$GB$306,122,FALSE)),"",VLOOKUP($A49,'[2]1516 Exp_Rev Access'!$F$7:$GB$306,122,FALSE))</f>
        <v>0</v>
      </c>
      <c r="EM49" s="99">
        <f>IF(ISNA(VLOOKUP($A49,'[2]1516 Exp_Rev Access'!$F$7:$GB$306,123,FALSE)),"",VLOOKUP($A49,'[2]1516 Exp_Rev Access'!$F$7:$GB$306,123,FALSE))</f>
        <v>0</v>
      </c>
      <c r="EN49" s="99">
        <f>IF(ISNA(VLOOKUP($A49,'[2]1516 Exp_Rev Access'!$F$7:$GB$306,124,FALSE)),"",VLOOKUP($A49,'[2]1516 Exp_Rev Access'!$F$7:$GB$306,124,FALSE))</f>
        <v>115300.29</v>
      </c>
      <c r="EO49" s="99">
        <f>IF(ISNA(VLOOKUP($A49,'[2]1516 Exp_Rev Access'!$F$7:$GB$306,125,FALSE)),"",VLOOKUP($A49,'[2]1516 Exp_Rev Access'!$F$7:$GB$306,125,FALSE))</f>
        <v>0</v>
      </c>
      <c r="EP49" s="99">
        <f>IF(ISNA(VLOOKUP($A49,'[2]1516 Exp_Rev Access'!$F$7:$GB$306,126,FALSE)),"",VLOOKUP($A49,'[2]1516 Exp_Rev Access'!$F$7:$GB$306,126,FALSE))</f>
        <v>0</v>
      </c>
      <c r="EQ49" s="99">
        <f>IF(ISNA(VLOOKUP($A49,'[2]1516 Exp_Rev Access'!$F$7:$GB$306,127,FALSE)),"",VLOOKUP($A49,'[2]1516 Exp_Rev Access'!$F$7:$GB$306,127,FALSE))</f>
        <v>0</v>
      </c>
      <c r="ER49" s="99">
        <f>IF(ISNA(VLOOKUP($A49,'[2]1516 Exp_Rev Access'!$F$7:$GB$306,128,FALSE)),"",VLOOKUP($A49,'[2]1516 Exp_Rev Access'!$F$7:$GB$306,128,FALSE))</f>
        <v>0</v>
      </c>
      <c r="ES49" s="99">
        <f>IF(ISNA(VLOOKUP($A49,'[2]1516 Exp_Rev Access'!$F$7:$GB$306,129,FALSE)),"",VLOOKUP($A49,'[2]1516 Exp_Rev Access'!$F$7:$GB$306,129,FALSE))</f>
        <v>0</v>
      </c>
      <c r="ET49" s="99">
        <f>IF(ISNA(VLOOKUP($A49,'[2]1516 Exp_Rev Access'!$F$7:$GB$306,130,FALSE)),"",VLOOKUP($A49,'[2]1516 Exp_Rev Access'!$F$7:$GB$306,130,FALSE))</f>
        <v>0</v>
      </c>
      <c r="EU49" s="99">
        <f>IF(ISNA(VLOOKUP($A49,'[2]1516 Exp_Rev Access'!$F$7:$GB$306,131,FALSE)),"",VLOOKUP($A49,'[2]1516 Exp_Rev Access'!$F$7:$GB$306,131,FALSE))</f>
        <v>35277.870000000003</v>
      </c>
      <c r="EV49" s="99">
        <f>IF(ISNA(VLOOKUP($A49,'[2]1516 Exp_Rev Access'!$F$7:$GB$306,132,FALSE)),"",VLOOKUP($A49,'[2]1516 Exp_Rev Access'!$F$7:$GB$306,132,FALSE))</f>
        <v>0</v>
      </c>
      <c r="EW49" s="99">
        <f>IF(ISNA(VLOOKUP($A49,'[2]1516 Exp_Rev Access'!$F$7:$GB$306,133,FALSE)),"",VLOOKUP($A49,'[2]1516 Exp_Rev Access'!$F$7:$GB$306,133,FALSE))</f>
        <v>0</v>
      </c>
      <c r="EX49" s="99">
        <f>IF(ISNA(VLOOKUP($A49,'[2]1516 Exp_Rev Access'!$F$7:$GB$306,134,FALSE)),"",VLOOKUP($A49,'[2]1516 Exp_Rev Access'!$F$7:$GB$306,134,FALSE))</f>
        <v>0</v>
      </c>
      <c r="EY49" s="99">
        <f>IF(ISNA(VLOOKUP($A49,'[2]1516 Exp_Rev Access'!$F$7:$GB$306,135,FALSE)),"",VLOOKUP($A49,'[2]1516 Exp_Rev Access'!$F$7:$GB$306,135,FALSE))</f>
        <v>0</v>
      </c>
      <c r="EZ49" s="99">
        <f>IF(ISNA(VLOOKUP($A49,'[2]1516 Exp_Rev Access'!$F$7:$GB$306,136,FALSE)),"",VLOOKUP($A49,'[2]1516 Exp_Rev Access'!$F$7:$GB$306,136,FALSE))</f>
        <v>0</v>
      </c>
      <c r="FA49" s="99">
        <f>IF(ISNA(VLOOKUP($A49,'[2]1516 Exp_Rev Access'!$F$7:$GB$306,137,FALSE)),"",VLOOKUP($A49,'[2]1516 Exp_Rev Access'!$F$7:$GB$306,137,FALSE))</f>
        <v>0</v>
      </c>
      <c r="FB49" s="99">
        <f>IF(ISNA(VLOOKUP($A49,'[2]1516 Exp_Rev Access'!$F$7:$GB$306,138,FALSE)),"",VLOOKUP($A49,'[2]1516 Exp_Rev Access'!$F$7:$GB$306,138,FALSE))</f>
        <v>0</v>
      </c>
      <c r="FC49" s="99">
        <f>IF(ISNA(VLOOKUP($A49,'[2]1516 Exp_Rev Access'!$F$7:$GB$306,139,FALSE)),"",VLOOKUP($A49,'[2]1516 Exp_Rev Access'!$F$7:$GB$306,139,FALSE))</f>
        <v>0</v>
      </c>
      <c r="FD49" s="99">
        <f>IF(ISNA(VLOOKUP($A49,'[2]1516 Exp_Rev Access'!$F$7:$FS$306,140,FALSE)),"",VLOOKUP($A49,'[2]1516 Exp_Rev Access'!$F$7:$FS$306,140,FALSE))</f>
        <v>0</v>
      </c>
      <c r="FE49" s="99">
        <f>IF(ISNA(VLOOKUP($A49,'[2]1516 Exp_Rev Access'!$F$7:$FS$306,141,FALSE)),"",VLOOKUP($A49,'[2]1516 Exp_Rev Access'!$F$7:$FS$306,141,FALSE))</f>
        <v>0</v>
      </c>
      <c r="FF49" s="99">
        <f>IF(ISNA(VLOOKUP($A49,'[2]1516 Exp_Rev Access'!$F$7:$FS$306,142,FALSE)),"",VLOOKUP($A49,'[2]1516 Exp_Rev Access'!$F$7:$FS$306,142,FALSE))</f>
        <v>29270.69</v>
      </c>
      <c r="FG49" s="99">
        <f>IF(ISNA(VLOOKUP($A49,'[2]1516 Exp_Rev Access'!$F$7:$FS$306,143,FALSE)),"",VLOOKUP($A49,'[2]1516 Exp_Rev Access'!$F$7:$FS$306,143,FALSE))</f>
        <v>0</v>
      </c>
      <c r="FH49" s="99">
        <f>IF(ISNA(VLOOKUP($A49,'[2]1516 Exp_Rev Access'!$F$7:$FS$306,144,FALSE)),"",VLOOKUP($A49,'[2]1516 Exp_Rev Access'!$F$7:$FS$306,144,FALSE))</f>
        <v>0</v>
      </c>
      <c r="FI49" s="99">
        <f>IF(ISNA(VLOOKUP($A49,'[2]1516 Exp_Rev Access'!$F$7:$FS$306,145,FALSE)),"",VLOOKUP($A49,'[2]1516 Exp_Rev Access'!$F$7:$FS$306,145,FALSE))</f>
        <v>0</v>
      </c>
      <c r="FJ49" s="99">
        <f>IF(ISNA(VLOOKUP($A49,'[2]1516 Exp_Rev Access'!$F$7:$FS$306,146,FALSE)),"",VLOOKUP($A49,'[2]1516 Exp_Rev Access'!$F$7:$FS$306,146,FALSE))</f>
        <v>0</v>
      </c>
      <c r="FK49" s="99">
        <f>IF(ISNA(VLOOKUP($A49,'[2]1516 Exp_Rev Access'!$F$7:$FS$306,147,FALSE)),"",VLOOKUP($A49,'[2]1516 Exp_Rev Access'!$F$7:$FS$306,147,FALSE))</f>
        <v>0</v>
      </c>
      <c r="FL49" s="99">
        <f>IF(ISNA(VLOOKUP($A49,'[2]1516 Exp_Rev Access'!$F$7:$FS$306,148,FALSE)),"",VLOOKUP($A49,'[2]1516 Exp_Rev Access'!$F$7:$FS$306,148,FALSE))</f>
        <v>0</v>
      </c>
      <c r="FM49" s="99">
        <f>IF(ISNA(VLOOKUP($A49,'[2]1516 Exp_Rev Access'!$F$7:$FS$306,149,FALSE)),"",VLOOKUP($A49,'[2]1516 Exp_Rev Access'!$F$7:$FS$306,149,FALSE))</f>
        <v>0</v>
      </c>
      <c r="FN49" s="99">
        <f>IF(ISNA(VLOOKUP($A49,'[2]1516 Exp_Rev Access'!$F$7:$FS$306,150,FALSE)),"",VLOOKUP($A49,'[2]1516 Exp_Rev Access'!$F$7:$FS$306,150,FALSE))</f>
        <v>0</v>
      </c>
      <c r="FO49" s="99">
        <f>IF(ISNA(VLOOKUP($A49,'[2]1516 Exp_Rev Access'!$F$7:$FS$306,151,FALSE)),"",VLOOKUP($A49,'[2]1516 Exp_Rev Access'!$F$7:$FS$306,151,FALSE))</f>
        <v>0</v>
      </c>
      <c r="FP49" s="99">
        <f>IF(ISNA(VLOOKUP($A49,'[2]1516 Exp_Rev Access'!$F$7:$FS$306,152,FALSE)),"",VLOOKUP($A49,'[2]1516 Exp_Rev Access'!$F$7:$FS$306,152,FALSE))</f>
        <v>0</v>
      </c>
      <c r="FQ49" s="99">
        <f>IF(ISNA(VLOOKUP($A49,'[2]1516 Exp_Rev Access'!$F$7:$FS$306,153,FALSE)),"",VLOOKUP($A49,'[2]1516 Exp_Rev Access'!$F$7:$FS$306,153,FALSE))</f>
        <v>324526.23</v>
      </c>
      <c r="FR49" s="101">
        <f t="shared" si="97"/>
        <v>7082943.9100000001</v>
      </c>
      <c r="FS49" s="72">
        <f t="shared" si="98"/>
        <v>6.3980746879336026E-2</v>
      </c>
      <c r="FT49" s="94">
        <f t="shared" si="99"/>
        <v>726.76587241325535</v>
      </c>
      <c r="FU49" s="99">
        <f>IF(ISNA(VLOOKUP($A49,'[2]1516 Exp_Rev Access'!$F$7:$GB$306,154,FALSE)),"",VLOOKUP($A49,'[2]1516 Exp_Rev Access'!$F$7:$GB$306,154,FALSE))</f>
        <v>0</v>
      </c>
      <c r="FV49" s="99">
        <f>IF(ISNA(VLOOKUP($A49,'[2]1516 Exp_Rev Access'!$F$7:$GB$306,155,FALSE)),"",VLOOKUP($A49,'[2]1516 Exp_Rev Access'!$F$7:$GB$306,155,FALSE))</f>
        <v>0</v>
      </c>
      <c r="FW49" s="99">
        <f>IF(ISNA(VLOOKUP($A49,'[2]1516 Exp_Rev Access'!$F$7:$GB$306,156,FALSE)),"",VLOOKUP($A49,'[2]1516 Exp_Rev Access'!$F$7:$GB$306,156,FALSE))</f>
        <v>0</v>
      </c>
      <c r="FX49" s="99">
        <f>IF(ISNA(VLOOKUP($A49,'[2]1516 Exp_Rev Access'!$F$7:$GB$306,157,FALSE)),"",VLOOKUP($A49,'[2]1516 Exp_Rev Access'!$F$7:$GB$306,157,FALSE))</f>
        <v>0</v>
      </c>
      <c r="FY49" s="99">
        <f>IF(ISNA(VLOOKUP($A49,'[2]1516 Exp_Rev Access'!$F$7:$GB$306,158,FALSE)),"",VLOOKUP($A49,'[2]1516 Exp_Rev Access'!$F$7:$GB$306,158,FALSE))</f>
        <v>0</v>
      </c>
      <c r="FZ49" s="99">
        <f>IF(ISNA(VLOOKUP($A49,'[2]1516 Exp_Rev Access'!$F$7:$GB$306,159,FALSE)),"",VLOOKUP($A49,'[2]1516 Exp_Rev Access'!$F$7:$GB$306,159,FALSE))</f>
        <v>0</v>
      </c>
      <c r="GA49" s="99">
        <f>IF(ISNA(VLOOKUP($A49,'[2]1516 Exp_Rev Access'!$F$7:$GB$306,160,FALSE)),"",VLOOKUP($A49,'[2]1516 Exp_Rev Access'!$F$7:$GB$306,160,FALSE))</f>
        <v>0</v>
      </c>
      <c r="GB49" s="99">
        <f>IF(ISNA(VLOOKUP($A49,'[2]1516 Exp_Rev Access'!$F$7:$GB$306,161,FALSE)),"",VLOOKUP($A49,'[2]1516 Exp_Rev Access'!$F$7:$GB$306,161,FALSE))</f>
        <v>0</v>
      </c>
      <c r="GC49" s="99">
        <f>IF(ISNA(VLOOKUP($A49,'[2]1516 Exp_Rev Access'!$F$7:$GB$306,162,FALSE)),"",VLOOKUP($A49,'[2]1516 Exp_Rev Access'!$F$7:$GB$306,162,FALSE))</f>
        <v>0</v>
      </c>
      <c r="GD49" s="99">
        <f>IF(ISNA(VLOOKUP($A49,'[2]1516 Exp_Rev Access'!$F$7:$GB$306,163,FALSE)),"",VLOOKUP($A49,'[2]1516 Exp_Rev Access'!$F$7:$GB$306,163,FALSE))</f>
        <v>0</v>
      </c>
      <c r="GE49" s="99">
        <f>IF(ISNA(VLOOKUP($A49,'[2]1516 Exp_Rev Access'!$F$7:$GB$306,164,FALSE)),"",VLOOKUP($A49,'[2]1516 Exp_Rev Access'!$F$7:$GB$306,164,FALSE))</f>
        <v>0</v>
      </c>
      <c r="GF49" s="99">
        <f>IF(ISNA(VLOOKUP($A49,'[2]1516 Exp_Rev Access'!$F$7:$GB$306,165,FALSE)),"",VLOOKUP($A49,'[2]1516 Exp_Rev Access'!$F$7:$GB$306,165,FALSE))</f>
        <v>0</v>
      </c>
      <c r="GG49" s="99">
        <f>IF(ISNA(VLOOKUP($A49,'[2]1516 Exp_Rev Access'!$F$7:$GB$306,166,FALSE)),"",VLOOKUP($A49,'[2]1516 Exp_Rev Access'!$F$7:$GB$306,166,FALSE))</f>
        <v>0</v>
      </c>
      <c r="GH49" s="99">
        <f>IF(ISNA(VLOOKUP($A49,'[2]1516 Exp_Rev Access'!$F$7:$GB$306,167,FALSE)),"",VLOOKUP($A49,'[2]1516 Exp_Rev Access'!$F$7:$GB$306,167,FALSE))</f>
        <v>0</v>
      </c>
      <c r="GI49" s="99">
        <f>IF(ISNA(VLOOKUP($A49,'[2]1516 Exp_Rev Access'!$F$7:$GB$306,168,FALSE)),"",VLOOKUP($A49,'[2]1516 Exp_Rev Access'!$F$7:$GB$306,168,FALSE))</f>
        <v>0</v>
      </c>
      <c r="GJ49" s="99">
        <f>IF(ISNA(VLOOKUP($A49,'[2]1516 Exp_Rev Access'!$F$7:$GB$306,169,FALSE)),"",VLOOKUP($A49,'[2]1516 Exp_Rev Access'!$F$7:$GB$306,169,FALSE))</f>
        <v>46375.37</v>
      </c>
      <c r="GK49" s="99">
        <f>IF(ISNA(VLOOKUP($A49,'[2]1516 Exp_Rev Access'!$F$7:$GB$306,170,FALSE)),"",VLOOKUP($A49,'[2]1516 Exp_Rev Access'!$F$7:$GB$306,170,FALSE))</f>
        <v>0</v>
      </c>
      <c r="GL49" s="99">
        <f>IF(ISNA(VLOOKUP($A49,'[2]1516 Exp_Rev Access'!$F$7:$GB$306,171,FALSE)),"",VLOOKUP($A49,'[2]1516 Exp_Rev Access'!$F$7:$GB$306,171,FALSE))</f>
        <v>0</v>
      </c>
      <c r="GM49" s="99">
        <f>IF(ISNA(VLOOKUP($A49,'[2]1516 Exp_Rev Access'!$F$7:$GB$306,172,FALSE)),"",VLOOKUP($A49,'[2]1516 Exp_Rev Access'!$F$7:$GB$306,172,FALSE))</f>
        <v>0</v>
      </c>
      <c r="GN49" s="99">
        <f>IF(ISNA(VLOOKUP($A49,'[2]1516 Exp_Rev Access'!$F$7:$GB$306,173,FALSE)),"",VLOOKUP($A49,'[2]1516 Exp_Rev Access'!$F$7:$GB$306,173,FALSE))</f>
        <v>0</v>
      </c>
      <c r="GO49" s="99">
        <f>IF(ISNA(VLOOKUP($A49,'[2]1516 Exp_Rev Access'!$F$7:$GB$306,174,FALSE)),"",VLOOKUP($A49,'[2]1516 Exp_Rev Access'!$F$7:$GB$306,174,FALSE))</f>
        <v>0</v>
      </c>
      <c r="GP49" s="99">
        <f>IF(ISNA(VLOOKUP($A49,'[2]1516 Exp_Rev Access'!$F$7:$GB$306,175,FALSE)),"",VLOOKUP($A49,'[2]1516 Exp_Rev Access'!$F$7:$GB$306,175,FALSE))</f>
        <v>4422</v>
      </c>
      <c r="GQ49" s="99">
        <f>IF(ISNA(VLOOKUP($A49,'[2]1516 Exp_Rev Access'!$F$7:$GB$306,176,FALSE)),"",VLOOKUP($A49,'[2]1516 Exp_Rev Access'!$F$7:$GB$306,176,FALSE))</f>
        <v>0</v>
      </c>
      <c r="GR49" s="99">
        <f>IF(ISNA(VLOOKUP($A49,'[2]1516 Exp_Rev Access'!$F$7:$GB$306,177,FALSE)),"",VLOOKUP($A49,'[2]1516 Exp_Rev Access'!$F$7:$GB$306,177,FALSE))</f>
        <v>0</v>
      </c>
      <c r="GS49" s="99">
        <f>IF(ISNA(VLOOKUP($A49,'[2]1516 Exp_Rev Access'!$F$7:$GB$306,178,FALSE)),"",VLOOKUP($A49,'[2]1516 Exp_Rev Access'!$F$7:$GB$306,178,FALSE))</f>
        <v>0</v>
      </c>
      <c r="GT49" s="101">
        <f t="shared" si="100"/>
        <v>50797.37</v>
      </c>
      <c r="GU49" s="72">
        <f t="shared" si="101"/>
        <v>4.5885633338383687E-4</v>
      </c>
      <c r="GV49" s="84">
        <f t="shared" si="102"/>
        <v>5.2122105431650843</v>
      </c>
    </row>
    <row r="50" spans="1:204" customFormat="1" ht="12" customHeight="1" x14ac:dyDescent="0.2">
      <c r="A50" s="96" t="s">
        <v>246</v>
      </c>
      <c r="B50" s="69" t="s">
        <v>247</v>
      </c>
      <c r="C50" s="80">
        <f>IF(ISNA(VLOOKUP($A50,'[2]1516 enrollment_Rev_Exp by size'!$A$6:$G$320,3,FALSE)),"",VLOOKUP($A50,'[2]1516 enrollment_Rev_Exp by size'!$A$6:$G$320,3,FALSE))</f>
        <v>9343.32</v>
      </c>
      <c r="D50" s="97">
        <v>108979067.2</v>
      </c>
      <c r="E50" s="80">
        <f t="shared" si="80"/>
        <v>108979067.19999999</v>
      </c>
      <c r="F50" s="80">
        <f t="shared" si="81"/>
        <v>0</v>
      </c>
      <c r="G50" s="98">
        <f>IF(ISNA(VLOOKUP($A50,'[2]1516 Exp_Rev Access'!$F$7:$FS$306,2,FALSE)),"",VLOOKUP($A50,'[2]1516 Exp_Rev Access'!$F$7:$FS$306,2,FALSE))</f>
        <v>24539161.93</v>
      </c>
      <c r="H50" s="98">
        <f>IF(ISNA(VLOOKUP($A50,'[2]1516 Exp_Rev Access'!$F$7:$FS$306,3,FALSE)),"",VLOOKUP($A50,'[2]1516 Exp_Rev Access'!$F$7:$FS$306,3,FALSE))</f>
        <v>0</v>
      </c>
      <c r="I50" s="98">
        <f>IF(ISNA(VLOOKUP($A50,'[2]1516 Exp_Rev Access'!$F$7:$FS$306,4,FALSE)),"",VLOOKUP($A50,'[2]1516 Exp_Rev Access'!$F$7:$FS$306,4,FALSE))</f>
        <v>0</v>
      </c>
      <c r="J50" s="98">
        <f>IF(ISNA(VLOOKUP($A50,'[2]1516 Exp_Rev Access'!$F$7:$FS$306,5,FALSE)),"",VLOOKUP($A50,'[2]1516 Exp_Rev Access'!$F$7:$FS$306,5,FALSE))</f>
        <v>0</v>
      </c>
      <c r="K50" s="98">
        <f>IF(ISNA(VLOOKUP($A50,'[2]1516 Exp_Rev Access'!$F$7:$FS$306,6,FALSE)),"",VLOOKUP($A50,'[2]1516 Exp_Rev Access'!$F$7:$FS$306,6,FALSE))</f>
        <v>0</v>
      </c>
      <c r="L50" s="98">
        <f>IF(ISNA(VLOOKUP($A50,'[2]1516 Exp_Rev Access'!$F$7:$FS$306,7,FALSE)),"",VLOOKUP($A50,'[2]1516 Exp_Rev Access'!$F$7:$FS$306,7,FALSE))</f>
        <v>0</v>
      </c>
      <c r="M50" s="90">
        <f t="shared" si="82"/>
        <v>24539161.93</v>
      </c>
      <c r="N50" s="72">
        <f t="shared" si="83"/>
        <v>0.22517316912765792</v>
      </c>
      <c r="O50" s="73">
        <f t="shared" si="84"/>
        <v>2626.3856883848566</v>
      </c>
      <c r="P50" s="99">
        <f>IF(ISNA(VLOOKUP($A50,'[2]1516 Exp_Rev Access'!$F$7:$FS$306,8,FALSE)),"",VLOOKUP($A50,'[2]1516 Exp_Rev Access'!$F$7:$FS$306,8,FALSE))</f>
        <v>463162.32</v>
      </c>
      <c r="Q50" s="99">
        <f>IF(ISNA(VLOOKUP($A50,'[2]1516 Exp_Rev Access'!$F$7:$FS$306,9,FALSE)),"",VLOOKUP($A50,'[2]1516 Exp_Rev Access'!$F$7:$FS$306,9,FALSE))</f>
        <v>0</v>
      </c>
      <c r="R50" s="99">
        <f>IF(ISNA(VLOOKUP($A50,'[2]1516 Exp_Rev Access'!$F$7:$FS$306,10,FALSE)),"",VLOOKUP($A50,'[2]1516 Exp_Rev Access'!$F$7:$FS$306,10,FALSE))</f>
        <v>0</v>
      </c>
      <c r="S50" s="99">
        <f>IF(ISNA(VLOOKUP($A50,'[2]1516 Exp_Rev Access'!$F$7:$FS$306,11,FALSE)),"",VLOOKUP($A50,'[2]1516 Exp_Rev Access'!$F$7:$FS$306,11,FALSE))</f>
        <v>0</v>
      </c>
      <c r="T50" s="99">
        <f>IF(ISNA(VLOOKUP($A50,'[2]1516 Exp_Rev Access'!$F$7:$FS$306,12,FALSE)),"",VLOOKUP($A50,'[2]1516 Exp_Rev Access'!$F$7:$FS$306,12,FALSE))</f>
        <v>0</v>
      </c>
      <c r="U50" s="99">
        <f>IF(ISNA(VLOOKUP($A50,'[2]1516 Exp_Rev Access'!$F$7:$FS$306,13,FALSE)),"",VLOOKUP($A50,'[2]1516 Exp_Rev Access'!$F$7:$FS$306,13,FALSE))</f>
        <v>37076</v>
      </c>
      <c r="V50" s="99">
        <f>IF(ISNA(VLOOKUP($A50,'[2]1516 Exp_Rev Access'!$F$7:$FS$306,14,FALSE)),"",VLOOKUP($A50,'[2]1516 Exp_Rev Access'!$F$7:$FS$306,14,FALSE))</f>
        <v>0</v>
      </c>
      <c r="W50" s="99">
        <f>IF(ISNA(VLOOKUP($A50,'[2]1516 Exp_Rev Access'!$F$7:$FS$306,15,FALSE)),"",VLOOKUP($A50,'[2]1516 Exp_Rev Access'!$F$7:$FS$306,15,FALSE))</f>
        <v>4078247.33</v>
      </c>
      <c r="X50" s="99">
        <f>IF(ISNA(VLOOKUP($A50,'[2]1516 Exp_Rev Access'!$F$7:$FS$306,16,FALSE)),"",VLOOKUP($A50,'[2]1516 Exp_Rev Access'!$F$7:$FS$306,16,FALSE))</f>
        <v>191349.85</v>
      </c>
      <c r="Y50" s="99">
        <f>IF(ISNA(VLOOKUP($A50,'[2]1516 Exp_Rev Access'!$F$7:$FS$306,17,FALSE)),"",VLOOKUP($A50,'[2]1516 Exp_Rev Access'!$F$7:$FS$306,17,FALSE))</f>
        <v>0</v>
      </c>
      <c r="Z50" s="99">
        <f>IF(ISNA(VLOOKUP($A50,'[2]1516 Exp_Rev Access'!$F$7:$FS$306,18,FALSE)),"",VLOOKUP($A50,'[2]1516 Exp_Rev Access'!$F$7:$FS$306,18,FALSE))</f>
        <v>0</v>
      </c>
      <c r="AA50" s="99">
        <f>IF(ISNA(VLOOKUP($A50,'[2]1516 Exp_Rev Access'!$F$7:$FS$306,19,FALSE)),"",VLOOKUP($A50,'[2]1516 Exp_Rev Access'!$F$7:$FS$306,19,FALSE))</f>
        <v>10740.88</v>
      </c>
      <c r="AB50" s="99">
        <f>IF(ISNA(VLOOKUP($A50,'[2]1516 Exp_Rev Access'!$F$7:$FS$306,20,FALSE)),"",VLOOKUP($A50,'[2]1516 Exp_Rev Access'!$F$7:$FS$306,20,FALSE))</f>
        <v>419628.33</v>
      </c>
      <c r="AC50" s="99">
        <f>IF(ISNA(VLOOKUP($A50,'[2]1516 Exp_Rev Access'!$F$7:$FS$306,21,FALSE)),"",VLOOKUP($A50,'[2]1516 Exp_Rev Access'!$F$7:$FS$306,21,FALSE))</f>
        <v>953788.61</v>
      </c>
      <c r="AD50" s="99">
        <f>IF(ISNA(VLOOKUP($A50,'[2]1516 Exp_Rev Access'!$F$7:$FS$306,22,FALSE)),"",VLOOKUP($A50,'[2]1516 Exp_Rev Access'!$F$7:$FS$306,22,FALSE))</f>
        <v>164858.37</v>
      </c>
      <c r="AE50" s="99">
        <f>IF(ISNA(VLOOKUP($A50,'[2]1516 Exp_Rev Access'!$F$7:$FS$306,23,FALSE)),"",VLOOKUP($A50,'[2]1516 Exp_Rev Access'!$F$7:$FS$306,23,FALSE))</f>
        <v>0</v>
      </c>
      <c r="AF50" s="99">
        <f>IF(ISNA(VLOOKUP($A50,'[2]1516 Exp_Rev Access'!$F$7:$FS$306,24,FALSE)),"",VLOOKUP($A50,'[2]1516 Exp_Rev Access'!$F$7:$FS$306,24,FALSE))</f>
        <v>362008.95</v>
      </c>
      <c r="AG50" s="99">
        <f>IF(ISNA(VLOOKUP($A50,'[2]1516 Exp_Rev Access'!$F$7:$FS$306,25,FALSE)),"",VLOOKUP($A50,'[2]1516 Exp_Rev Access'!$F$7:$FS$306,25,FALSE))</f>
        <v>12999.23</v>
      </c>
      <c r="AH50" s="98">
        <f>IF(ISNA(VLOOKUP($A50,'[2]1516 Exp_Rev Access'!$F$7:$FS$306,26,FALSE)),"",VLOOKUP($A50,'[2]1516 Exp_Rev Access'!$F$7:$FS$306,26,FALSE))</f>
        <v>432067.2</v>
      </c>
      <c r="AI50" s="98">
        <f>IF(ISNA(VLOOKUP($A50,'[2]1516 Exp_Rev Access'!$F$7:$FS$306,27,FALSE)),"",VLOOKUP($A50,'[2]1516 Exp_Rev Access'!$F$7:$FS$306,27,FALSE))</f>
        <v>6487.12</v>
      </c>
      <c r="AJ50" s="98">
        <f>IF(ISNA(VLOOKUP($A50,'[2]1516 Exp_Rev Access'!$F$7:$FS$306,28,FALSE)),"",VLOOKUP($A50,'[2]1516 Exp_Rev Access'!$F$7:$FS$306,28,FALSE))</f>
        <v>122471.61</v>
      </c>
      <c r="AK50" s="98">
        <f>IF(ISNA(VLOOKUP($A50,'[2]1516 Exp_Rev Access'!$F$7:$FS$306,29,FALSE)),"",VLOOKUP($A50,'[2]1516 Exp_Rev Access'!$F$7:$FS$306,29,FALSE))</f>
        <v>74858.399999999994</v>
      </c>
      <c r="AL50" s="100">
        <f t="shared" si="85"/>
        <v>7329744.200000002</v>
      </c>
      <c r="AM50" s="72">
        <f t="shared" si="86"/>
        <v>6.7258276183887189E-2</v>
      </c>
      <c r="AN50" s="94">
        <f t="shared" si="87"/>
        <v>784.49033106005174</v>
      </c>
      <c r="AO50" s="99">
        <f>IF(ISNA(VLOOKUP($A50,'[2]1516 Exp_Rev Access'!$F$7:$GB$306,30,FALSE)),"",VLOOKUP($A50,'[2]1516 Exp_Rev Access'!$F$7:$FS$306,30,FALSE))</f>
        <v>55921369.539999999</v>
      </c>
      <c r="AP50" s="99">
        <f>IF(ISNA(VLOOKUP($A50,'[2]1516 Exp_Rev Access'!$F$7:$GB$306,31,FALSE)),"",VLOOKUP($A50,'[2]1516 Exp_Rev Access'!$F$7:$FS$306,31,FALSE))</f>
        <v>1682281.67</v>
      </c>
      <c r="AQ50" s="99">
        <f>IF(ISNA(VLOOKUP($A50,'[2]1516 Exp_Rev Access'!$F$7:$GB$306,32,FALSE)),"",VLOOKUP($A50,'[2]1516 Exp_Rev Access'!$F$7:$FS$306,32,FALSE))</f>
        <v>0</v>
      </c>
      <c r="AR50" s="99">
        <f>IF(ISNA(VLOOKUP($A50,'[2]1516 Exp_Rev Access'!$F$7:$GB$306,33,FALSE)),"",VLOOKUP($A50,'[2]1516 Exp_Rev Access'!$F$7:$FS$306,33,FALSE))</f>
        <v>0</v>
      </c>
      <c r="AS50" s="99">
        <f>IF(ISNA(VLOOKUP($A50,'[2]1516 Exp_Rev Access'!$F$7:$GB$306,34,FALSE)),"",VLOOKUP($A50,'[2]1516 Exp_Rev Access'!$F$7:$FS$306,34,FALSE))</f>
        <v>0</v>
      </c>
      <c r="AT50" s="101">
        <f t="shared" si="88"/>
        <v>57603651.210000001</v>
      </c>
      <c r="AU50" s="72">
        <f t="shared" si="89"/>
        <v>0.52857537406045996</v>
      </c>
      <c r="AV50" s="94">
        <f t="shared" si="90"/>
        <v>6165.2229839072197</v>
      </c>
      <c r="AW50" s="99">
        <f>IF(ISNA(VLOOKUP($A50,'[2]1516 Exp_Rev Access'!$F$7:$GB$306,35,FALSE)),"",VLOOKUP($A50,'[2]1516 Exp_Rev Access'!$F$7:$GB$306,35,FALSE))</f>
        <v>0</v>
      </c>
      <c r="AX50" s="99">
        <f>IF(ISNA(VLOOKUP($A50,'[2]1516 Exp_Rev Access'!$F$7:$GB$306,36,FALSE)),"",VLOOKUP($A50,'[2]1516 Exp_Rev Access'!$F$7:$GB$306,36,FALSE))</f>
        <v>6613051</v>
      </c>
      <c r="AY50" s="99">
        <f>IF(ISNA(VLOOKUP($A50,'[2]1516 Exp_Rev Access'!$F$7:$GB$306,37,FALSE)),"",VLOOKUP($A50,'[2]1516 Exp_Rev Access'!$F$7:$GB$306,37,FALSE))</f>
        <v>541297.18999999994</v>
      </c>
      <c r="AZ50" s="99">
        <f>IF(ISNA(VLOOKUP($A50,'[2]1516 Exp_Rev Access'!$F$7:$GB$306,38,FALSE)),"",VLOOKUP($A50,'[2]1516 Exp_Rev Access'!$F$7:$GB$306,38,FALSE))</f>
        <v>164605.53</v>
      </c>
      <c r="BA50" s="99">
        <f>IF(ISNA(VLOOKUP($A50,'[2]1516 Exp_Rev Access'!$F$7:$GB$306,39,FALSE)),"",VLOOKUP($A50,'[2]1516 Exp_Rev Access'!$F$7:$GB$306,39,FALSE))</f>
        <v>0</v>
      </c>
      <c r="BB50" s="99">
        <f>IF(ISNA(VLOOKUP($A50,'[2]1516 Exp_Rev Access'!$F$7:$GB$306,40,FALSE)),"",VLOOKUP($A50,'[2]1516 Exp_Rev Access'!$F$7:$GB$306,40,FALSE))</f>
        <v>1195501.8</v>
      </c>
      <c r="BC50" s="99">
        <f>IF(ISNA(VLOOKUP($A50,'[2]1516 Exp_Rev Access'!$F$7:$GB$306,41,FALSE)),"",VLOOKUP($A50,'[2]1516 Exp_Rev Access'!$F$7:$GB$306,41,FALSE))</f>
        <v>0</v>
      </c>
      <c r="BD50" s="99">
        <f>IF(ISNA(VLOOKUP($A50,'[2]1516 Exp_Rev Access'!$F$7:$GB$306,42,FALSE)),"",VLOOKUP($A50,'[2]1516 Exp_Rev Access'!$F$7:$GB$306,42,FALSE))</f>
        <v>523556.34</v>
      </c>
      <c r="BE50" s="99">
        <f>IF(ISNA(VLOOKUP($A50,'[2]1516 Exp_Rev Access'!$F$7:$GB$306,43,FALSE)),"",VLOOKUP($A50,'[2]1516 Exp_Rev Access'!$F$7:$GB$306,43,FALSE))</f>
        <v>0</v>
      </c>
      <c r="BF50" s="99">
        <f>IF(ISNA(VLOOKUP($A50,'[2]1516 Exp_Rev Access'!$F$7:$GB$306,44,FALSE)),"",VLOOKUP($A50,'[2]1516 Exp_Rev Access'!$F$7:$GB$306,44,FALSE))</f>
        <v>747916.14</v>
      </c>
      <c r="BG50" s="99">
        <f>IF(ISNA(VLOOKUP($A50,'[2]1516 Exp_Rev Access'!$F$7:$GB$306,45,FALSE)),"",VLOOKUP($A50,'[2]1516 Exp_Rev Access'!$F$7:$GB$306,45,FALSE))</f>
        <v>93001.01</v>
      </c>
      <c r="BH50" s="99">
        <f>IF(ISNA(VLOOKUP($A50,'[2]1516 Exp_Rev Access'!$F$7:$GB$306,46,FALSE)),"",VLOOKUP($A50,'[2]1516 Exp_Rev Access'!$F$7:$GB$306,46,FALSE))</f>
        <v>0</v>
      </c>
      <c r="BI50" s="99">
        <f>IF(ISNA(VLOOKUP($A50,'[2]1516 Exp_Rev Access'!$F$7:$GB$306,47,FALSE)),"",VLOOKUP($A50,'[2]1516 Exp_Rev Access'!$F$7:$GB$306,47,FALSE))</f>
        <v>40626.35</v>
      </c>
      <c r="BJ50" s="99">
        <f>IF(ISNA(VLOOKUP($A50,'[2]1516 Exp_Rev Access'!$F$7:$GB$306,48,FALSE)),"",VLOOKUP($A50,'[2]1516 Exp_Rev Access'!$F$7:$GB$306,48,FALSE))</f>
        <v>2858581.9</v>
      </c>
      <c r="BK50" s="99">
        <f>IF(ISNA(VLOOKUP($A50,'[2]1516 Exp_Rev Access'!$F$7:$GB$306,49,FALSE)),"",VLOOKUP($A50,'[2]1516 Exp_Rev Access'!$F$7:$GB$306,49,FALSE))</f>
        <v>28784.959999999999</v>
      </c>
      <c r="BL50" s="99">
        <f>IF(ISNA(VLOOKUP($A50,'[2]1516 Exp_Rev Access'!$F$7:$GB$306,50,FALSE)),"",VLOOKUP($A50,'[2]1516 Exp_Rev Access'!$F$7:$GB$306,50,FALSE))</f>
        <v>8923.39</v>
      </c>
      <c r="BM50" s="99">
        <f>IF(ISNA(VLOOKUP($A50,'[2]1516 Exp_Rev Access'!$F$7:$GB$306,51,FALSE)),"",VLOOKUP($A50,'[2]1516 Exp_Rev Access'!$F$7:$GB$306,51,FALSE))</f>
        <v>0</v>
      </c>
      <c r="BN50" s="99">
        <f>IF(ISNA(VLOOKUP($A50,'[2]1516 Exp_Rev Access'!$F$7:$GB$306,52,FALSE)),"",VLOOKUP($A50,'[2]1516 Exp_Rev Access'!$F$7:$GB$306,52,FALSE))</f>
        <v>353976.91</v>
      </c>
      <c r="BO50" s="99">
        <f>IF(ISNA(VLOOKUP($A50,'[2]1516 Exp_Rev Access'!$F$7:$GB$306,53,FALSE)),"",VLOOKUP($A50,'[2]1516 Exp_Rev Access'!$F$7:$GB$306,53,FALSE))</f>
        <v>0</v>
      </c>
      <c r="BP50" s="99">
        <f>IF(ISNA(VLOOKUP($A50,'[2]1516 Exp_Rev Access'!$F$7:$GB$306,54,FALSE)),"",VLOOKUP($A50,'[2]1516 Exp_Rev Access'!$F$7:$GB$306,54,FALSE))</f>
        <v>0</v>
      </c>
      <c r="BQ50" s="99">
        <f>IF(ISNA(VLOOKUP($A50,'[2]1516 Exp_Rev Access'!$F$7:$GB$306,55,FALSE)),"",VLOOKUP($A50,'[2]1516 Exp_Rev Access'!$F$7:$GB$306,55,FALSE))</f>
        <v>0</v>
      </c>
      <c r="BR50" s="99">
        <f>IF(ISNA(VLOOKUP($A50,'[2]1516 Exp_Rev Access'!$F$7:$GB$306,56,FALSE)),"",VLOOKUP($A50,'[2]1516 Exp_Rev Access'!$F$7:$GB$306,56,FALSE))</f>
        <v>0</v>
      </c>
      <c r="BS50" s="99">
        <f>IF(ISNA(VLOOKUP($A50,'[2]1516 Exp_Rev Access'!$F$7:$GB$306,57,FALSE)),"",VLOOKUP($A50,'[2]1516 Exp_Rev Access'!$F$7:$GB$306,57,FALSE))</f>
        <v>0</v>
      </c>
      <c r="BT50" s="99">
        <f>IF(ISNA(VLOOKUP($A50,'[2]1516 Exp_Rev Access'!$F$7:$GB$306,58,FALSE)),"",VLOOKUP($A50,'[2]1516 Exp_Rev Access'!$F$7:$GB$306,58,FALSE))</f>
        <v>0</v>
      </c>
      <c r="BU50" s="102">
        <f t="shared" si="91"/>
        <v>13169822.520000001</v>
      </c>
      <c r="BV50" s="72">
        <f t="shared" si="92"/>
        <v>0.12084726781364853</v>
      </c>
      <c r="BW50" s="94">
        <f t="shared" si="93"/>
        <v>1409.5442005625412</v>
      </c>
      <c r="BX50" s="99">
        <f>IF(ISNA(VLOOKUP($A50,'[2]1516 Exp_Rev Access'!$F$7:$GB$306,59,FALSE)),"",VLOOKUP($A50,'[2]1516 Exp_Rev Access'!$F$7:$GB$306,59,FALSE))</f>
        <v>0</v>
      </c>
      <c r="BY50" s="99">
        <f>IF(ISNA(VLOOKUP($A50,'[2]1516 Exp_Rev Access'!$F$7:$GB$306,60,FALSE)),"",VLOOKUP($A50,'[2]1516 Exp_Rev Access'!$F$7:$GB$306,60,FALSE))</f>
        <v>0</v>
      </c>
      <c r="BZ50" s="99">
        <f>IF(ISNA(VLOOKUP($A50,'[2]1516 Exp_Rev Access'!$F$7:$GB$306,61,FALSE)),"",VLOOKUP($A50,'[2]1516 Exp_Rev Access'!$F$7:$GB$306,61,FALSE))</f>
        <v>0</v>
      </c>
      <c r="CA50" s="99">
        <f>IF(ISNA(VLOOKUP($A50,'[2]1516 Exp_Rev Access'!$F$7:$GB$306,62,FALSE)),"",VLOOKUP($A50,'[2]1516 Exp_Rev Access'!$F$7:$GB$306,62,FALSE))</f>
        <v>0</v>
      </c>
      <c r="CB50" s="99">
        <f>IF(ISNA(VLOOKUP($A50,'[2]1516 Exp_Rev Access'!$F$7:$GB$306,63,FALSE)),"",VLOOKUP($A50,'[2]1516 Exp_Rev Access'!$F$7:$GB$306,63,FALSE))</f>
        <v>3849.33</v>
      </c>
      <c r="CC50" s="99">
        <f>IF(ISNA(VLOOKUP($A50,'[2]1516 Exp_Rev Access'!$F$7:$GB$306,64,FALSE)),"",VLOOKUP($A50,'[2]1516 Exp_Rev Access'!$F$7:$GB$306,64,FALSE))</f>
        <v>0</v>
      </c>
      <c r="CD50" s="101">
        <f t="shared" si="94"/>
        <v>3849.33</v>
      </c>
      <c r="CE50" s="72">
        <f t="shared" si="95"/>
        <v>3.5321737457484859E-5</v>
      </c>
      <c r="CF50" s="103">
        <f t="shared" si="96"/>
        <v>0.41198738778078886</v>
      </c>
      <c r="CG50" s="99">
        <f>IF(ISNA(VLOOKUP($A50,'[2]1516 Exp_Rev Access'!$F$7:$GB$306,65,FALSE)),"",VLOOKUP($A50,'[2]1516 Exp_Rev Access'!$F$7:$GB$306,65,FALSE))</f>
        <v>0</v>
      </c>
      <c r="CH50" s="99">
        <f>IF(ISNA(VLOOKUP($A50,'[2]1516 Exp_Rev Access'!$F$7:$GB$306,66,FALSE)),"",VLOOKUP($A50,'[2]1516 Exp_Rev Access'!$F$7:$GB$306,66,FALSE))</f>
        <v>0</v>
      </c>
      <c r="CI50" s="99">
        <f>IF(ISNA(VLOOKUP($A50,'[2]1516 Exp_Rev Access'!$F$7:$GB$306,67,FALSE)),"",VLOOKUP($A50,'[2]1516 Exp_Rev Access'!$F$7:$GB$306,67,FALSE))</f>
        <v>0</v>
      </c>
      <c r="CJ50" s="99">
        <f>IF(ISNA(VLOOKUP($A50,'[2]1516 Exp_Rev Access'!$F$7:$GB$306,68,FALSE)),"",VLOOKUP($A50,'[2]1516 Exp_Rev Access'!$F$7:$GB$306,68,FALSE))</f>
        <v>0</v>
      </c>
      <c r="CK50" s="99">
        <f>IF(ISNA(VLOOKUP($A50,'[2]1516 Exp_Rev Access'!$F$7:$GB$306,69,FALSE)),"",VLOOKUP($A50,'[2]1516 Exp_Rev Access'!$F$7:$GB$306,69,FALSE))</f>
        <v>0</v>
      </c>
      <c r="CL50" s="99">
        <f>IF(ISNA(VLOOKUP($A50,'[2]1516 Exp_Rev Access'!$F$7:$GB$306,70,FALSE)),"",VLOOKUP($A50,'[2]1516 Exp_Rev Access'!$F$7:$GB$306,70,FALSE))</f>
        <v>0</v>
      </c>
      <c r="CM50" s="99">
        <f>IF(ISNA(VLOOKUP($A50,'[2]1516 Exp_Rev Access'!$F$7:$GB$306,71,FALSE)),"",VLOOKUP($A50,'[2]1516 Exp_Rev Access'!$F$7:$GB$306,71,FALSE))</f>
        <v>0</v>
      </c>
      <c r="CN50" s="99">
        <f>IF(ISNA(VLOOKUP($A50,'[2]1516 Exp_Rev Access'!$F$7:$GB$306,72,FALSE)),"",VLOOKUP($A50,'[2]1516 Exp_Rev Access'!$F$7:$GB$306,72,FALSE))</f>
        <v>0</v>
      </c>
      <c r="CO50" s="99">
        <f>IF(ISNA(VLOOKUP($A50,'[2]1516 Exp_Rev Access'!$F$7:$GB$306,73,FALSE)),"",VLOOKUP($A50,'[2]1516 Exp_Rev Access'!$F$7:$GB$306,73,FALSE))</f>
        <v>0</v>
      </c>
      <c r="CP50" s="99">
        <f>IF(ISNA(VLOOKUP($A50,'[2]1516 Exp_Rev Access'!$F$7:$GB$306,74,FALSE)),"",VLOOKUP($A50,'[2]1516 Exp_Rev Access'!$F$7:$GB$306,74,FALSE))</f>
        <v>2380648.2999999998</v>
      </c>
      <c r="CQ50" s="99">
        <f>IF(ISNA(VLOOKUP($A50,'[2]1516 Exp_Rev Access'!$F$7:$GB$306,75,FALSE)),"",VLOOKUP($A50,'[2]1516 Exp_Rev Access'!$F$7:$GB$306,75,FALSE))</f>
        <v>0</v>
      </c>
      <c r="CR50" s="99">
        <f>IF(ISNA(VLOOKUP($A50,'[2]1516 Exp_Rev Access'!$F$7:$GB$306,76,FALSE)),"",VLOOKUP($A50,'[2]1516 Exp_Rev Access'!$F$7:$GB$306,76,FALSE))</f>
        <v>44215.839999999997</v>
      </c>
      <c r="CS50" s="99">
        <f>IF(ISNA(VLOOKUP($A50,'[2]1516 Exp_Rev Access'!$F$7:$GB$306,77,FALSE)),"",VLOOKUP($A50,'[2]1516 Exp_Rev Access'!$F$7:$GB$306,77,FALSE))</f>
        <v>0</v>
      </c>
      <c r="CT50" s="99">
        <f>IF(ISNA(VLOOKUP($A50,'[2]1516 Exp_Rev Access'!$F$7:$GB$306,78,FALSE)),"",VLOOKUP($A50,'[2]1516 Exp_Rev Access'!$F$7:$GB$306,78,FALSE))</f>
        <v>875050.68</v>
      </c>
      <c r="CU50" s="99">
        <f>IF(ISNA(VLOOKUP($A50,'[2]1516 Exp_Rev Access'!$F$7:$GB$306,79,FALSE)),"",VLOOKUP($A50,'[2]1516 Exp_Rev Access'!$F$7:$GB$306,79,FALSE))</f>
        <v>243656.36</v>
      </c>
      <c r="CV50" s="99">
        <f>IF(ISNA(VLOOKUP($A50,'[2]1516 Exp_Rev Access'!$F$7:$GB$306,80,FALSE)),"",VLOOKUP($A50,'[2]1516 Exp_Rev Access'!$F$7:$GB$306,80,FALSE))</f>
        <v>0</v>
      </c>
      <c r="CW50" s="99">
        <f>IF(ISNA(VLOOKUP($A50,'[2]1516 Exp_Rev Access'!$F$7:$GB$306,81,FALSE)),"",VLOOKUP($A50,'[2]1516 Exp_Rev Access'!$F$7:$GB$306,81,FALSE))</f>
        <v>0</v>
      </c>
      <c r="CX50" s="99">
        <f>IF(ISNA(VLOOKUP($A50,'[2]1516 Exp_Rev Access'!$F$7:$GB$306,82,FALSE)),"",VLOOKUP($A50,'[2]1516 Exp_Rev Access'!$F$7:$GB$306,82,FALSE))</f>
        <v>0</v>
      </c>
      <c r="CY50" s="99">
        <f>IF(ISNA(VLOOKUP($A50,'[2]1516 Exp_Rev Access'!$F$7:$GB$306,83,FALSE)),"",VLOOKUP($A50,'[2]1516 Exp_Rev Access'!$F$7:$GB$306,83,FALSE))</f>
        <v>0</v>
      </c>
      <c r="CZ50" s="99">
        <f>IF(ISNA(VLOOKUP($A50,'[2]1516 Exp_Rev Access'!$F$7:$GB$306,84,FALSE)),"",VLOOKUP($A50,'[2]1516 Exp_Rev Access'!$F$7:$GB$306,84,FALSE))</f>
        <v>0</v>
      </c>
      <c r="DA50" s="99">
        <f>IF(ISNA(VLOOKUP($A50,'[2]1516 Exp_Rev Access'!$F$7:$GB$306,85,FALSE)),"",VLOOKUP($A50,'[2]1516 Exp_Rev Access'!$F$7:$GB$306,85,FALSE))</f>
        <v>109381.22</v>
      </c>
      <c r="DB50" s="99">
        <f>IF(ISNA(VLOOKUP($A50,'[2]1516 Exp_Rev Access'!$F$7:$GB$306,86,FALSE)),"",VLOOKUP($A50,'[2]1516 Exp_Rev Access'!$F$7:$GB$306,86,FALSE))</f>
        <v>0</v>
      </c>
      <c r="DC50" s="99">
        <f>IF(ISNA(VLOOKUP($A50,'[2]1516 Exp_Rev Access'!$F$7:$GB$306,87,FALSE)),"",VLOOKUP($A50,'[2]1516 Exp_Rev Access'!$F$7:$GB$306,87,FALSE))</f>
        <v>0</v>
      </c>
      <c r="DD50" s="99">
        <f>IF(ISNA(VLOOKUP($A50,'[2]1516 Exp_Rev Access'!$F$7:$GB$306,88,FALSE)),"",VLOOKUP($A50,'[2]1516 Exp_Rev Access'!$F$7:$GB$306,88,FALSE))</f>
        <v>0</v>
      </c>
      <c r="DE50" s="99">
        <f>IF(ISNA(VLOOKUP($A50,'[2]1516 Exp_Rev Access'!$F$7:$GB$306,89,FALSE)),"",VLOOKUP($A50,'[2]1516 Exp_Rev Access'!$F$7:$GB$306,89,FALSE))</f>
        <v>0</v>
      </c>
      <c r="DF50" s="99">
        <f>IF(ISNA(VLOOKUP($A50,'[2]1516 Exp_Rev Access'!$F$7:$GB$306,90,FALSE)),"",VLOOKUP($A50,'[2]1516 Exp_Rev Access'!$F$7:$GB$306,90,FALSE))</f>
        <v>0</v>
      </c>
      <c r="DG50" s="99">
        <f>IF(ISNA(VLOOKUP($A50,'[2]1516 Exp_Rev Access'!$F$7:$GB$306,91,FALSE)),"",VLOOKUP($A50,'[2]1516 Exp_Rev Access'!$F$7:$GB$306,91,FALSE))</f>
        <v>0</v>
      </c>
      <c r="DH50" s="99">
        <f>IF(ISNA(VLOOKUP($A50,'[2]1516 Exp_Rev Access'!$F$7:$GB$306,92,FALSE)),"",VLOOKUP($A50,'[2]1516 Exp_Rev Access'!$F$7:$GB$306,92,FALSE))</f>
        <v>1183923.26</v>
      </c>
      <c r="DI50" s="99">
        <f>IF(ISNA(VLOOKUP($A50,'[2]1516 Exp_Rev Access'!$F$7:$GB$306,93,FALSE)),"",VLOOKUP($A50,'[2]1516 Exp_Rev Access'!$F$7:$GB$306,93,FALSE))</f>
        <v>0</v>
      </c>
      <c r="DJ50" s="99">
        <f>IF(ISNA(VLOOKUP($A50,'[2]1516 Exp_Rev Access'!$F$7:$GB$306,94,FALSE)),"",VLOOKUP($A50,'[2]1516 Exp_Rev Access'!$F$7:$GB$306,94,FALSE))</f>
        <v>0</v>
      </c>
      <c r="DK50" s="99">
        <f>IF(ISNA(VLOOKUP($A50,'[2]1516 Exp_Rev Access'!$F$7:$GB$306,95,FALSE)),"",VLOOKUP($A50,'[2]1516 Exp_Rev Access'!$F$7:$GB$306,95,FALSE))</f>
        <v>0</v>
      </c>
      <c r="DL50" s="99">
        <f>IF(ISNA(VLOOKUP($A50,'[2]1516 Exp_Rev Access'!$F$7:$GB$306,96,FALSE)),"",VLOOKUP($A50,'[2]1516 Exp_Rev Access'!$F$7:$GB$306,96,FALSE))</f>
        <v>0</v>
      </c>
      <c r="DM50" s="99">
        <f>IF(ISNA(VLOOKUP($A50,'[2]1516 Exp_Rev Access'!$F$7:$GB$306,97,FALSE)),"",VLOOKUP($A50,'[2]1516 Exp_Rev Access'!$F$7:$GB$306,97,FALSE))</f>
        <v>0</v>
      </c>
      <c r="DN50" s="99">
        <f>IF(ISNA(VLOOKUP($A50,'[2]1516 Exp_Rev Access'!$F$7:$GB$306,98,FALSE)),"",VLOOKUP($A50,'[2]1516 Exp_Rev Access'!$F$7:$GB$306,98,FALSE))</f>
        <v>0</v>
      </c>
      <c r="DO50" s="99">
        <f>IF(ISNA(VLOOKUP($A50,'[2]1516 Exp_Rev Access'!$F$7:$GB$306,99,FALSE)),"",VLOOKUP($A50,'[2]1516 Exp_Rev Access'!$F$7:$GB$306,99,FALSE))</f>
        <v>0</v>
      </c>
      <c r="DP50" s="99">
        <f>IF(ISNA(VLOOKUP($A50,'[2]1516 Exp_Rev Access'!$F$7:$GB$306,100,FALSE)),"",VLOOKUP($A50,'[2]1516 Exp_Rev Access'!$F$7:$GB$306,100,FALSE))</f>
        <v>0</v>
      </c>
      <c r="DQ50" s="99">
        <f>IF(ISNA(VLOOKUP($A50,'[2]1516 Exp_Rev Access'!$F$7:$GB$306,101,FALSE)),"",VLOOKUP($A50,'[2]1516 Exp_Rev Access'!$F$7:$GB$306,101,FALSE))</f>
        <v>0</v>
      </c>
      <c r="DR50" s="99">
        <f>IF(ISNA(VLOOKUP($A50,'[2]1516 Exp_Rev Access'!$F$7:$GB$306,102,FALSE)),"",VLOOKUP($A50,'[2]1516 Exp_Rev Access'!$F$7:$GB$306,102,FALSE))</f>
        <v>0</v>
      </c>
      <c r="DS50" s="99">
        <f>IF(ISNA(VLOOKUP($A50,'[2]1516 Exp_Rev Access'!$F$7:$GB$306,103,FALSE)),"",VLOOKUP($A50,'[2]1516 Exp_Rev Access'!$F$7:$GB$306,103,FALSE))</f>
        <v>0</v>
      </c>
      <c r="DT50" s="99">
        <f>IF(ISNA(VLOOKUP($A50,'[2]1516 Exp_Rev Access'!$F$7:$GB$306,104,FALSE)),"",VLOOKUP($A50,'[2]1516 Exp_Rev Access'!$F$7:$GB$306,104,FALSE))</f>
        <v>0</v>
      </c>
      <c r="DU50" s="99">
        <f>IF(ISNA(VLOOKUP($A50,'[2]1516 Exp_Rev Access'!$F$7:$GB$306,105,FALSE)),"",VLOOKUP($A50,'[2]1516 Exp_Rev Access'!$F$7:$GB$306,105,FALSE))</f>
        <v>0</v>
      </c>
      <c r="DV50" s="99">
        <f>IF(ISNA(VLOOKUP($A50,'[2]1516 Exp_Rev Access'!$F$7:$GB$306,106,FALSE)),"",VLOOKUP($A50,'[2]1516 Exp_Rev Access'!$F$7:$GB$306,106,FALSE))</f>
        <v>0</v>
      </c>
      <c r="DW50" s="99">
        <f>IF(ISNA(VLOOKUP($A50,'[2]1516 Exp_Rev Access'!$F$7:$GB$306,107,FALSE)),"",VLOOKUP($A50,'[2]1516 Exp_Rev Access'!$F$7:$GB$306,107,FALSE))</f>
        <v>0</v>
      </c>
      <c r="DX50" s="99">
        <f>IF(ISNA(VLOOKUP($A50,'[2]1516 Exp_Rev Access'!$F$7:$GB$306,108,FALSE)),"",VLOOKUP($A50,'[2]1516 Exp_Rev Access'!$F$7:$GB$306,108,FALSE))</f>
        <v>0</v>
      </c>
      <c r="DY50" s="99">
        <f>IF(ISNA(VLOOKUP($A50,'[2]1516 Exp_Rev Access'!$F$7:$GB$306,109,FALSE)),"",VLOOKUP($A50,'[2]1516 Exp_Rev Access'!$F$7:$GB$306,109,FALSE))</f>
        <v>0</v>
      </c>
      <c r="DZ50" s="99">
        <f>IF(ISNA(VLOOKUP($A50,'[2]1516 Exp_Rev Access'!$F$7:$GB$306,110,FALSE)),"",VLOOKUP($A50,'[2]1516 Exp_Rev Access'!$F$7:$GB$306,110,FALSE))</f>
        <v>0</v>
      </c>
      <c r="EA50" s="99">
        <f>IF(ISNA(VLOOKUP($A50,'[2]1516 Exp_Rev Access'!$F$7:$GB$306,111,FALSE)),"",VLOOKUP($A50,'[2]1516 Exp_Rev Access'!$F$7:$GB$306,111,FALSE))</f>
        <v>0</v>
      </c>
      <c r="EB50" s="99">
        <f>IF(ISNA(VLOOKUP($A50,'[2]1516 Exp_Rev Access'!$F$7:$GB$306,112,FALSE)),"",VLOOKUP($A50,'[2]1516 Exp_Rev Access'!$F$7:$GB$306,112,FALSE))</f>
        <v>0</v>
      </c>
      <c r="EC50" s="99">
        <f>IF(ISNA(VLOOKUP($A50,'[2]1516 Exp_Rev Access'!$F$7:$GB$306,113,FALSE)),"",VLOOKUP($A50,'[2]1516 Exp_Rev Access'!$F$7:$GB$306,113,FALSE))</f>
        <v>0</v>
      </c>
      <c r="ED50" s="99">
        <f>IF(ISNA(VLOOKUP($A50,'[2]1516 Exp_Rev Access'!$F$7:$GB$306,114,FALSE)),"",VLOOKUP($A50,'[2]1516 Exp_Rev Access'!$F$7:$GB$306,114,FALSE))</f>
        <v>0</v>
      </c>
      <c r="EE50" s="99">
        <f>IF(ISNA(VLOOKUP($A50,'[2]1516 Exp_Rev Access'!$F$7:$GB$306,115,FALSE)),"",VLOOKUP($A50,'[2]1516 Exp_Rev Access'!$F$7:$GB$306,115,FALSE))</f>
        <v>0</v>
      </c>
      <c r="EF50" s="99">
        <f>IF(ISNA(VLOOKUP($A50,'[2]1516 Exp_Rev Access'!$F$7:$GB$306,116,FALSE)),"",VLOOKUP($A50,'[2]1516 Exp_Rev Access'!$F$7:$GB$306,116,FALSE))</f>
        <v>0</v>
      </c>
      <c r="EG50" s="99">
        <f>IF(ISNA(VLOOKUP($A50,'[2]1516 Exp_Rev Access'!$F$7:$GB$306,117,FALSE)),"",VLOOKUP($A50,'[2]1516 Exp_Rev Access'!$F$7:$GB$306,117,FALSE))</f>
        <v>0</v>
      </c>
      <c r="EH50" s="99">
        <f>IF(ISNA(VLOOKUP($A50,'[2]1516 Exp_Rev Access'!$F$7:$GB$306,118,FALSE)),"",VLOOKUP($A50,'[2]1516 Exp_Rev Access'!$F$7:$GB$306,118,FALSE))</f>
        <v>0</v>
      </c>
      <c r="EI50" s="99">
        <f>IF(ISNA(VLOOKUP($A50,'[2]1516 Exp_Rev Access'!$F$7:$GB$306,119,FALSE)),"",VLOOKUP($A50,'[2]1516 Exp_Rev Access'!$F$7:$GB$306,119,FALSE))</f>
        <v>0</v>
      </c>
      <c r="EJ50" s="99">
        <f>IF(ISNA(VLOOKUP($A50,'[2]1516 Exp_Rev Access'!$F$7:$GB$306,120,FALSE)),"",VLOOKUP($A50,'[2]1516 Exp_Rev Access'!$F$7:$GB$306,120,FALSE))</f>
        <v>0</v>
      </c>
      <c r="EK50" s="99">
        <f>IF(ISNA(VLOOKUP($A50,'[2]1516 Exp_Rev Access'!$F$7:$GB$306,121,FALSE)),"",VLOOKUP($A50,'[2]1516 Exp_Rev Access'!$F$7:$GB$306,121,FALSE))</f>
        <v>0</v>
      </c>
      <c r="EL50" s="99">
        <f>IF(ISNA(VLOOKUP($A50,'[2]1516 Exp_Rev Access'!$F$7:$GB$306,122,FALSE)),"",VLOOKUP($A50,'[2]1516 Exp_Rev Access'!$F$7:$GB$306,122,FALSE))</f>
        <v>0</v>
      </c>
      <c r="EM50" s="99">
        <f>IF(ISNA(VLOOKUP($A50,'[2]1516 Exp_Rev Access'!$F$7:$GB$306,123,FALSE)),"",VLOOKUP($A50,'[2]1516 Exp_Rev Access'!$F$7:$GB$306,123,FALSE))</f>
        <v>0</v>
      </c>
      <c r="EN50" s="99">
        <f>IF(ISNA(VLOOKUP($A50,'[2]1516 Exp_Rev Access'!$F$7:$GB$306,124,FALSE)),"",VLOOKUP($A50,'[2]1516 Exp_Rev Access'!$F$7:$GB$306,124,FALSE))</f>
        <v>0</v>
      </c>
      <c r="EO50" s="99">
        <f>IF(ISNA(VLOOKUP($A50,'[2]1516 Exp_Rev Access'!$F$7:$GB$306,125,FALSE)),"",VLOOKUP($A50,'[2]1516 Exp_Rev Access'!$F$7:$GB$306,125,FALSE))</f>
        <v>0</v>
      </c>
      <c r="EP50" s="99">
        <f>IF(ISNA(VLOOKUP($A50,'[2]1516 Exp_Rev Access'!$F$7:$GB$306,126,FALSE)),"",VLOOKUP($A50,'[2]1516 Exp_Rev Access'!$F$7:$GB$306,126,FALSE))</f>
        <v>0</v>
      </c>
      <c r="EQ50" s="99">
        <f>IF(ISNA(VLOOKUP($A50,'[2]1516 Exp_Rev Access'!$F$7:$GB$306,127,FALSE)),"",VLOOKUP($A50,'[2]1516 Exp_Rev Access'!$F$7:$GB$306,127,FALSE))</f>
        <v>0</v>
      </c>
      <c r="ER50" s="99">
        <f>IF(ISNA(VLOOKUP($A50,'[2]1516 Exp_Rev Access'!$F$7:$GB$306,128,FALSE)),"",VLOOKUP($A50,'[2]1516 Exp_Rev Access'!$F$7:$GB$306,128,FALSE))</f>
        <v>0</v>
      </c>
      <c r="ES50" s="99">
        <f>IF(ISNA(VLOOKUP($A50,'[2]1516 Exp_Rev Access'!$F$7:$GB$306,129,FALSE)),"",VLOOKUP($A50,'[2]1516 Exp_Rev Access'!$F$7:$GB$306,129,FALSE))</f>
        <v>0</v>
      </c>
      <c r="ET50" s="99">
        <f>IF(ISNA(VLOOKUP($A50,'[2]1516 Exp_Rev Access'!$F$7:$GB$306,130,FALSE)),"",VLOOKUP($A50,'[2]1516 Exp_Rev Access'!$F$7:$GB$306,130,FALSE))</f>
        <v>0</v>
      </c>
      <c r="EU50" s="99">
        <f>IF(ISNA(VLOOKUP($A50,'[2]1516 Exp_Rev Access'!$F$7:$GB$306,131,FALSE)),"",VLOOKUP($A50,'[2]1516 Exp_Rev Access'!$F$7:$GB$306,131,FALSE))</f>
        <v>25092.05</v>
      </c>
      <c r="EV50" s="99">
        <f>IF(ISNA(VLOOKUP($A50,'[2]1516 Exp_Rev Access'!$F$7:$GB$306,132,FALSE)),"",VLOOKUP($A50,'[2]1516 Exp_Rev Access'!$F$7:$GB$306,132,FALSE))</f>
        <v>0</v>
      </c>
      <c r="EW50" s="99">
        <f>IF(ISNA(VLOOKUP($A50,'[2]1516 Exp_Rev Access'!$F$7:$GB$306,133,FALSE)),"",VLOOKUP($A50,'[2]1516 Exp_Rev Access'!$F$7:$GB$306,133,FALSE))</f>
        <v>0</v>
      </c>
      <c r="EX50" s="99">
        <f>IF(ISNA(VLOOKUP($A50,'[2]1516 Exp_Rev Access'!$F$7:$GB$306,134,FALSE)),"",VLOOKUP($A50,'[2]1516 Exp_Rev Access'!$F$7:$GB$306,134,FALSE))</f>
        <v>0</v>
      </c>
      <c r="EY50" s="99">
        <f>IF(ISNA(VLOOKUP($A50,'[2]1516 Exp_Rev Access'!$F$7:$GB$306,135,FALSE)),"",VLOOKUP($A50,'[2]1516 Exp_Rev Access'!$F$7:$GB$306,135,FALSE))</f>
        <v>0</v>
      </c>
      <c r="EZ50" s="99">
        <f>IF(ISNA(VLOOKUP($A50,'[2]1516 Exp_Rev Access'!$F$7:$GB$306,136,FALSE)),"",VLOOKUP($A50,'[2]1516 Exp_Rev Access'!$F$7:$GB$306,136,FALSE))</f>
        <v>0</v>
      </c>
      <c r="FA50" s="99">
        <f>IF(ISNA(VLOOKUP($A50,'[2]1516 Exp_Rev Access'!$F$7:$GB$306,137,FALSE)),"",VLOOKUP($A50,'[2]1516 Exp_Rev Access'!$F$7:$GB$306,137,FALSE))</f>
        <v>0</v>
      </c>
      <c r="FB50" s="99">
        <f>IF(ISNA(VLOOKUP($A50,'[2]1516 Exp_Rev Access'!$F$7:$GB$306,138,FALSE)),"",VLOOKUP($A50,'[2]1516 Exp_Rev Access'!$F$7:$GB$306,138,FALSE))</f>
        <v>0</v>
      </c>
      <c r="FC50" s="99">
        <f>IF(ISNA(VLOOKUP($A50,'[2]1516 Exp_Rev Access'!$F$7:$GB$306,139,FALSE)),"",VLOOKUP($A50,'[2]1516 Exp_Rev Access'!$F$7:$GB$306,139,FALSE))</f>
        <v>0</v>
      </c>
      <c r="FD50" s="99">
        <f>IF(ISNA(VLOOKUP($A50,'[2]1516 Exp_Rev Access'!$F$7:$FS$306,140,FALSE)),"",VLOOKUP($A50,'[2]1516 Exp_Rev Access'!$F$7:$FS$306,140,FALSE))</f>
        <v>0</v>
      </c>
      <c r="FE50" s="99">
        <f>IF(ISNA(VLOOKUP($A50,'[2]1516 Exp_Rev Access'!$F$7:$FS$306,141,FALSE)),"",VLOOKUP($A50,'[2]1516 Exp_Rev Access'!$F$7:$FS$306,141,FALSE))</f>
        <v>0</v>
      </c>
      <c r="FF50" s="99">
        <f>IF(ISNA(VLOOKUP($A50,'[2]1516 Exp_Rev Access'!$F$7:$FS$306,142,FALSE)),"",VLOOKUP($A50,'[2]1516 Exp_Rev Access'!$F$7:$FS$306,142,FALSE))</f>
        <v>466184.86</v>
      </c>
      <c r="FG50" s="99">
        <f>IF(ISNA(VLOOKUP($A50,'[2]1516 Exp_Rev Access'!$F$7:$FS$306,143,FALSE)),"",VLOOKUP($A50,'[2]1516 Exp_Rev Access'!$F$7:$FS$306,143,FALSE))</f>
        <v>0</v>
      </c>
      <c r="FH50" s="99">
        <f>IF(ISNA(VLOOKUP($A50,'[2]1516 Exp_Rev Access'!$F$7:$FS$306,144,FALSE)),"",VLOOKUP($A50,'[2]1516 Exp_Rev Access'!$F$7:$FS$306,144,FALSE))</f>
        <v>0</v>
      </c>
      <c r="FI50" s="99">
        <f>IF(ISNA(VLOOKUP($A50,'[2]1516 Exp_Rev Access'!$F$7:$FS$306,145,FALSE)),"",VLOOKUP($A50,'[2]1516 Exp_Rev Access'!$F$7:$FS$306,145,FALSE))</f>
        <v>0</v>
      </c>
      <c r="FJ50" s="99">
        <f>IF(ISNA(VLOOKUP($A50,'[2]1516 Exp_Rev Access'!$F$7:$FS$306,146,FALSE)),"",VLOOKUP($A50,'[2]1516 Exp_Rev Access'!$F$7:$FS$306,146,FALSE))</f>
        <v>0</v>
      </c>
      <c r="FK50" s="99">
        <f>IF(ISNA(VLOOKUP($A50,'[2]1516 Exp_Rev Access'!$F$7:$FS$306,147,FALSE)),"",VLOOKUP($A50,'[2]1516 Exp_Rev Access'!$F$7:$FS$306,147,FALSE))</f>
        <v>0</v>
      </c>
      <c r="FL50" s="99">
        <f>IF(ISNA(VLOOKUP($A50,'[2]1516 Exp_Rev Access'!$F$7:$FS$306,148,FALSE)),"",VLOOKUP($A50,'[2]1516 Exp_Rev Access'!$F$7:$FS$306,148,FALSE))</f>
        <v>0</v>
      </c>
      <c r="FM50" s="99">
        <f>IF(ISNA(VLOOKUP($A50,'[2]1516 Exp_Rev Access'!$F$7:$FS$306,149,FALSE)),"",VLOOKUP($A50,'[2]1516 Exp_Rev Access'!$F$7:$FS$306,149,FALSE))</f>
        <v>0</v>
      </c>
      <c r="FN50" s="99">
        <f>IF(ISNA(VLOOKUP($A50,'[2]1516 Exp_Rev Access'!$F$7:$FS$306,150,FALSE)),"",VLOOKUP($A50,'[2]1516 Exp_Rev Access'!$F$7:$FS$306,150,FALSE))</f>
        <v>0</v>
      </c>
      <c r="FO50" s="99">
        <f>IF(ISNA(VLOOKUP($A50,'[2]1516 Exp_Rev Access'!$F$7:$FS$306,151,FALSE)),"",VLOOKUP($A50,'[2]1516 Exp_Rev Access'!$F$7:$FS$306,151,FALSE))</f>
        <v>0</v>
      </c>
      <c r="FP50" s="99">
        <f>IF(ISNA(VLOOKUP($A50,'[2]1516 Exp_Rev Access'!$F$7:$FS$306,152,FALSE)),"",VLOOKUP($A50,'[2]1516 Exp_Rev Access'!$F$7:$FS$306,152,FALSE))</f>
        <v>0</v>
      </c>
      <c r="FQ50" s="99">
        <f>IF(ISNA(VLOOKUP($A50,'[2]1516 Exp_Rev Access'!$F$7:$FS$306,153,FALSE)),"",VLOOKUP($A50,'[2]1516 Exp_Rev Access'!$F$7:$FS$306,153,FALSE))</f>
        <v>161402</v>
      </c>
      <c r="FR50" s="101">
        <f t="shared" si="97"/>
        <v>5489554.5700000003</v>
      </c>
      <c r="FS50" s="72">
        <f t="shared" si="98"/>
        <v>5.0372559713008816E-2</v>
      </c>
      <c r="FT50" s="94">
        <f t="shared" si="99"/>
        <v>587.53789552321882</v>
      </c>
      <c r="FU50" s="99">
        <f>IF(ISNA(VLOOKUP($A50,'[2]1516 Exp_Rev Access'!$F$7:$GB$306,154,FALSE)),"",VLOOKUP($A50,'[2]1516 Exp_Rev Access'!$F$7:$GB$306,154,FALSE))</f>
        <v>0</v>
      </c>
      <c r="FV50" s="99">
        <f>IF(ISNA(VLOOKUP($A50,'[2]1516 Exp_Rev Access'!$F$7:$GB$306,155,FALSE)),"",VLOOKUP($A50,'[2]1516 Exp_Rev Access'!$F$7:$GB$306,155,FALSE))</f>
        <v>0</v>
      </c>
      <c r="FW50" s="99">
        <f>IF(ISNA(VLOOKUP($A50,'[2]1516 Exp_Rev Access'!$F$7:$GB$306,156,FALSE)),"",VLOOKUP($A50,'[2]1516 Exp_Rev Access'!$F$7:$GB$306,156,FALSE))</f>
        <v>0</v>
      </c>
      <c r="FX50" s="99">
        <f>IF(ISNA(VLOOKUP($A50,'[2]1516 Exp_Rev Access'!$F$7:$GB$306,157,FALSE)),"",VLOOKUP($A50,'[2]1516 Exp_Rev Access'!$F$7:$GB$306,157,FALSE))</f>
        <v>0</v>
      </c>
      <c r="FY50" s="99">
        <f>IF(ISNA(VLOOKUP($A50,'[2]1516 Exp_Rev Access'!$F$7:$GB$306,158,FALSE)),"",VLOOKUP($A50,'[2]1516 Exp_Rev Access'!$F$7:$GB$306,158,FALSE))</f>
        <v>0</v>
      </c>
      <c r="FZ50" s="99">
        <f>IF(ISNA(VLOOKUP($A50,'[2]1516 Exp_Rev Access'!$F$7:$GB$306,159,FALSE)),"",VLOOKUP($A50,'[2]1516 Exp_Rev Access'!$F$7:$GB$306,159,FALSE))</f>
        <v>0</v>
      </c>
      <c r="GA50" s="99">
        <f>IF(ISNA(VLOOKUP($A50,'[2]1516 Exp_Rev Access'!$F$7:$GB$306,160,FALSE)),"",VLOOKUP($A50,'[2]1516 Exp_Rev Access'!$F$7:$GB$306,160,FALSE))</f>
        <v>0</v>
      </c>
      <c r="GB50" s="99">
        <f>IF(ISNA(VLOOKUP($A50,'[2]1516 Exp_Rev Access'!$F$7:$GB$306,161,FALSE)),"",VLOOKUP($A50,'[2]1516 Exp_Rev Access'!$F$7:$GB$306,161,FALSE))</f>
        <v>0</v>
      </c>
      <c r="GC50" s="99">
        <f>IF(ISNA(VLOOKUP($A50,'[2]1516 Exp_Rev Access'!$F$7:$GB$306,162,FALSE)),"",VLOOKUP($A50,'[2]1516 Exp_Rev Access'!$F$7:$GB$306,162,FALSE))</f>
        <v>3496.5</v>
      </c>
      <c r="GD50" s="99">
        <f>IF(ISNA(VLOOKUP($A50,'[2]1516 Exp_Rev Access'!$F$7:$GB$306,163,FALSE)),"",VLOOKUP($A50,'[2]1516 Exp_Rev Access'!$F$7:$GB$306,163,FALSE))</f>
        <v>0</v>
      </c>
      <c r="GE50" s="99">
        <f>IF(ISNA(VLOOKUP($A50,'[2]1516 Exp_Rev Access'!$F$7:$GB$306,164,FALSE)),"",VLOOKUP($A50,'[2]1516 Exp_Rev Access'!$F$7:$GB$306,164,FALSE))</f>
        <v>1635.6</v>
      </c>
      <c r="GF50" s="99">
        <f>IF(ISNA(VLOOKUP($A50,'[2]1516 Exp_Rev Access'!$F$7:$GB$306,165,FALSE)),"",VLOOKUP($A50,'[2]1516 Exp_Rev Access'!$F$7:$GB$306,165,FALSE))</f>
        <v>0</v>
      </c>
      <c r="GG50" s="99">
        <f>IF(ISNA(VLOOKUP($A50,'[2]1516 Exp_Rev Access'!$F$7:$GB$306,166,FALSE)),"",VLOOKUP($A50,'[2]1516 Exp_Rev Access'!$F$7:$GB$306,166,FALSE))</f>
        <v>0</v>
      </c>
      <c r="GH50" s="99">
        <f>IF(ISNA(VLOOKUP($A50,'[2]1516 Exp_Rev Access'!$F$7:$GB$306,167,FALSE)),"",VLOOKUP($A50,'[2]1516 Exp_Rev Access'!$F$7:$GB$306,167,FALSE))</f>
        <v>0</v>
      </c>
      <c r="GI50" s="99">
        <f>IF(ISNA(VLOOKUP($A50,'[2]1516 Exp_Rev Access'!$F$7:$GB$306,168,FALSE)),"",VLOOKUP($A50,'[2]1516 Exp_Rev Access'!$F$7:$GB$306,168,FALSE))</f>
        <v>0</v>
      </c>
      <c r="GJ50" s="99">
        <f>IF(ISNA(VLOOKUP($A50,'[2]1516 Exp_Rev Access'!$F$7:$GB$306,169,FALSE)),"",VLOOKUP($A50,'[2]1516 Exp_Rev Access'!$F$7:$GB$306,169,FALSE))</f>
        <v>23132.65</v>
      </c>
      <c r="GK50" s="99">
        <f>IF(ISNA(VLOOKUP($A50,'[2]1516 Exp_Rev Access'!$F$7:$GB$306,170,FALSE)),"",VLOOKUP($A50,'[2]1516 Exp_Rev Access'!$F$7:$GB$306,170,FALSE))</f>
        <v>0</v>
      </c>
      <c r="GL50" s="99">
        <f>IF(ISNA(VLOOKUP($A50,'[2]1516 Exp_Rev Access'!$F$7:$GB$306,171,FALSE)),"",VLOOKUP($A50,'[2]1516 Exp_Rev Access'!$F$7:$GB$306,171,FALSE))</f>
        <v>0</v>
      </c>
      <c r="GM50" s="99">
        <f>IF(ISNA(VLOOKUP($A50,'[2]1516 Exp_Rev Access'!$F$7:$GB$306,172,FALSE)),"",VLOOKUP($A50,'[2]1516 Exp_Rev Access'!$F$7:$GB$306,172,FALSE))</f>
        <v>0</v>
      </c>
      <c r="GN50" s="99">
        <f>IF(ISNA(VLOOKUP($A50,'[2]1516 Exp_Rev Access'!$F$7:$GB$306,173,FALSE)),"",VLOOKUP($A50,'[2]1516 Exp_Rev Access'!$F$7:$GB$306,173,FALSE))</f>
        <v>0</v>
      </c>
      <c r="GO50" s="99">
        <f>IF(ISNA(VLOOKUP($A50,'[2]1516 Exp_Rev Access'!$F$7:$GB$306,174,FALSE)),"",VLOOKUP($A50,'[2]1516 Exp_Rev Access'!$F$7:$GB$306,174,FALSE))</f>
        <v>0</v>
      </c>
      <c r="GP50" s="99">
        <f>IF(ISNA(VLOOKUP($A50,'[2]1516 Exp_Rev Access'!$F$7:$GB$306,175,FALSE)),"",VLOOKUP($A50,'[2]1516 Exp_Rev Access'!$F$7:$GB$306,175,FALSE))</f>
        <v>2936.2</v>
      </c>
      <c r="GQ50" s="99">
        <f>IF(ISNA(VLOOKUP($A50,'[2]1516 Exp_Rev Access'!$F$7:$GB$306,176,FALSE)),"",VLOOKUP($A50,'[2]1516 Exp_Rev Access'!$F$7:$GB$306,176,FALSE))</f>
        <v>0</v>
      </c>
      <c r="GR50" s="99">
        <f>IF(ISNA(VLOOKUP($A50,'[2]1516 Exp_Rev Access'!$F$7:$GB$306,177,FALSE)),"",VLOOKUP($A50,'[2]1516 Exp_Rev Access'!$F$7:$GB$306,177,FALSE))</f>
        <v>0</v>
      </c>
      <c r="GS50" s="99">
        <f>IF(ISNA(VLOOKUP($A50,'[2]1516 Exp_Rev Access'!$F$7:$GB$306,178,FALSE)),"",VLOOKUP($A50,'[2]1516 Exp_Rev Access'!$F$7:$GB$306,178,FALSE))</f>
        <v>812082.49</v>
      </c>
      <c r="GT50" s="101">
        <f t="shared" si="100"/>
        <v>843283.44</v>
      </c>
      <c r="GU50" s="72">
        <f t="shared" si="101"/>
        <v>7.7380313638801259E-3</v>
      </c>
      <c r="GV50" s="84">
        <f t="shared" si="102"/>
        <v>90.255224053120301</v>
      </c>
    </row>
    <row r="51" spans="1:204" customFormat="1" ht="12" customHeight="1" x14ac:dyDescent="0.2">
      <c r="A51" s="96" t="s">
        <v>248</v>
      </c>
      <c r="B51" s="69" t="s">
        <v>249</v>
      </c>
      <c r="C51" s="80">
        <f>IF(ISNA(VLOOKUP($A51,'[2]1516 enrollment_Rev_Exp by size'!$A$6:$G$320,3,FALSE)),"",VLOOKUP($A51,'[2]1516 enrollment_Rev_Exp by size'!$A$6:$G$320,3,FALSE))</f>
        <v>9098.909999999998</v>
      </c>
      <c r="D51" s="97">
        <v>104269325.09999999</v>
      </c>
      <c r="E51" s="80">
        <f t="shared" si="80"/>
        <v>104269325.10000001</v>
      </c>
      <c r="F51" s="80">
        <f t="shared" si="81"/>
        <v>0</v>
      </c>
      <c r="G51" s="98">
        <f>IF(ISNA(VLOOKUP($A51,'[2]1516 Exp_Rev Access'!$F$7:$FS$306,2,FALSE)),"",VLOOKUP($A51,'[2]1516 Exp_Rev Access'!$F$7:$FS$306,2,FALSE))</f>
        <v>20939983.25</v>
      </c>
      <c r="H51" s="98">
        <f>IF(ISNA(VLOOKUP($A51,'[2]1516 Exp_Rev Access'!$F$7:$FS$306,3,FALSE)),"",VLOOKUP($A51,'[2]1516 Exp_Rev Access'!$F$7:$FS$306,3,FALSE))</f>
        <v>0</v>
      </c>
      <c r="I51" s="98">
        <f>IF(ISNA(VLOOKUP($A51,'[2]1516 Exp_Rev Access'!$F$7:$FS$306,4,FALSE)),"",VLOOKUP($A51,'[2]1516 Exp_Rev Access'!$F$7:$FS$306,4,FALSE))</f>
        <v>0</v>
      </c>
      <c r="J51" s="98">
        <f>IF(ISNA(VLOOKUP($A51,'[2]1516 Exp_Rev Access'!$F$7:$FS$306,5,FALSE)),"",VLOOKUP($A51,'[2]1516 Exp_Rev Access'!$F$7:$FS$306,5,FALSE))</f>
        <v>3069.4</v>
      </c>
      <c r="K51" s="98">
        <f>IF(ISNA(VLOOKUP($A51,'[2]1516 Exp_Rev Access'!$F$7:$FS$306,6,FALSE)),"",VLOOKUP($A51,'[2]1516 Exp_Rev Access'!$F$7:$FS$306,6,FALSE))</f>
        <v>0</v>
      </c>
      <c r="L51" s="98">
        <f>IF(ISNA(VLOOKUP($A51,'[2]1516 Exp_Rev Access'!$F$7:$FS$306,7,FALSE)),"",VLOOKUP($A51,'[2]1516 Exp_Rev Access'!$F$7:$FS$306,7,FALSE))</f>
        <v>0</v>
      </c>
      <c r="M51" s="90">
        <f t="shared" si="82"/>
        <v>20943052.649999999</v>
      </c>
      <c r="N51" s="72">
        <f t="shared" si="83"/>
        <v>0.20085535827449216</v>
      </c>
      <c r="O51" s="73">
        <f t="shared" si="84"/>
        <v>2301.7100564792927</v>
      </c>
      <c r="P51" s="99">
        <f>IF(ISNA(VLOOKUP($A51,'[2]1516 Exp_Rev Access'!$F$7:$FS$306,8,FALSE)),"",VLOOKUP($A51,'[2]1516 Exp_Rev Access'!$F$7:$FS$306,8,FALSE))</f>
        <v>184353.27</v>
      </c>
      <c r="Q51" s="99">
        <f>IF(ISNA(VLOOKUP($A51,'[2]1516 Exp_Rev Access'!$F$7:$FS$306,9,FALSE)),"",VLOOKUP($A51,'[2]1516 Exp_Rev Access'!$F$7:$FS$306,9,FALSE))</f>
        <v>0</v>
      </c>
      <c r="R51" s="99">
        <f>IF(ISNA(VLOOKUP($A51,'[2]1516 Exp_Rev Access'!$F$7:$FS$306,10,FALSE)),"",VLOOKUP($A51,'[2]1516 Exp_Rev Access'!$F$7:$FS$306,10,FALSE))</f>
        <v>0</v>
      </c>
      <c r="S51" s="99">
        <f>IF(ISNA(VLOOKUP($A51,'[2]1516 Exp_Rev Access'!$F$7:$FS$306,11,FALSE)),"",VLOOKUP($A51,'[2]1516 Exp_Rev Access'!$F$7:$FS$306,11,FALSE))</f>
        <v>0</v>
      </c>
      <c r="T51" s="99">
        <f>IF(ISNA(VLOOKUP($A51,'[2]1516 Exp_Rev Access'!$F$7:$FS$306,12,FALSE)),"",VLOOKUP($A51,'[2]1516 Exp_Rev Access'!$F$7:$FS$306,12,FALSE))</f>
        <v>0</v>
      </c>
      <c r="U51" s="99">
        <f>IF(ISNA(VLOOKUP($A51,'[2]1516 Exp_Rev Access'!$F$7:$FS$306,13,FALSE)),"",VLOOKUP($A51,'[2]1516 Exp_Rev Access'!$F$7:$FS$306,13,FALSE))</f>
        <v>100</v>
      </c>
      <c r="V51" s="99">
        <f>IF(ISNA(VLOOKUP($A51,'[2]1516 Exp_Rev Access'!$F$7:$FS$306,14,FALSE)),"",VLOOKUP($A51,'[2]1516 Exp_Rev Access'!$F$7:$FS$306,14,FALSE))</f>
        <v>0</v>
      </c>
      <c r="W51" s="99">
        <f>IF(ISNA(VLOOKUP($A51,'[2]1516 Exp_Rev Access'!$F$7:$FS$306,15,FALSE)),"",VLOOKUP($A51,'[2]1516 Exp_Rev Access'!$F$7:$FS$306,15,FALSE))</f>
        <v>983115.41</v>
      </c>
      <c r="X51" s="99">
        <f>IF(ISNA(VLOOKUP($A51,'[2]1516 Exp_Rev Access'!$F$7:$FS$306,16,FALSE)),"",VLOOKUP($A51,'[2]1516 Exp_Rev Access'!$F$7:$FS$306,16,FALSE))</f>
        <v>331664.46000000002</v>
      </c>
      <c r="Y51" s="99">
        <f>IF(ISNA(VLOOKUP($A51,'[2]1516 Exp_Rev Access'!$F$7:$FS$306,17,FALSE)),"",VLOOKUP($A51,'[2]1516 Exp_Rev Access'!$F$7:$FS$306,17,FALSE))</f>
        <v>17757.03</v>
      </c>
      <c r="Z51" s="99">
        <f>IF(ISNA(VLOOKUP($A51,'[2]1516 Exp_Rev Access'!$F$7:$FS$306,18,FALSE)),"",VLOOKUP($A51,'[2]1516 Exp_Rev Access'!$F$7:$FS$306,18,FALSE))</f>
        <v>0</v>
      </c>
      <c r="AA51" s="99">
        <f>IF(ISNA(VLOOKUP($A51,'[2]1516 Exp_Rev Access'!$F$7:$FS$306,19,FALSE)),"",VLOOKUP($A51,'[2]1516 Exp_Rev Access'!$F$7:$FS$306,19,FALSE))</f>
        <v>0</v>
      </c>
      <c r="AB51" s="99">
        <f>IF(ISNA(VLOOKUP($A51,'[2]1516 Exp_Rev Access'!$F$7:$FS$306,20,FALSE)),"",VLOOKUP($A51,'[2]1516 Exp_Rev Access'!$F$7:$FS$306,20,FALSE))</f>
        <v>1402149.89</v>
      </c>
      <c r="AC51" s="99">
        <f>IF(ISNA(VLOOKUP($A51,'[2]1516 Exp_Rev Access'!$F$7:$FS$306,21,FALSE)),"",VLOOKUP($A51,'[2]1516 Exp_Rev Access'!$F$7:$FS$306,21,FALSE))</f>
        <v>1440469.56</v>
      </c>
      <c r="AD51" s="99">
        <f>IF(ISNA(VLOOKUP($A51,'[2]1516 Exp_Rev Access'!$F$7:$FS$306,22,FALSE)),"",VLOOKUP($A51,'[2]1516 Exp_Rev Access'!$F$7:$FS$306,22,FALSE))</f>
        <v>24859.69</v>
      </c>
      <c r="AE51" s="99">
        <f>IF(ISNA(VLOOKUP($A51,'[2]1516 Exp_Rev Access'!$F$7:$FS$306,23,FALSE)),"",VLOOKUP($A51,'[2]1516 Exp_Rev Access'!$F$7:$FS$306,23,FALSE))</f>
        <v>0</v>
      </c>
      <c r="AF51" s="99">
        <f>IF(ISNA(VLOOKUP($A51,'[2]1516 Exp_Rev Access'!$F$7:$FS$306,24,FALSE)),"",VLOOKUP($A51,'[2]1516 Exp_Rev Access'!$F$7:$FS$306,24,FALSE))</f>
        <v>234118.32</v>
      </c>
      <c r="AG51" s="99">
        <f>IF(ISNA(VLOOKUP($A51,'[2]1516 Exp_Rev Access'!$F$7:$FS$306,25,FALSE)),"",VLOOKUP($A51,'[2]1516 Exp_Rev Access'!$F$7:$FS$306,25,FALSE))</f>
        <v>42300.21</v>
      </c>
      <c r="AH51" s="98">
        <f>IF(ISNA(VLOOKUP($A51,'[2]1516 Exp_Rev Access'!$F$7:$FS$306,26,FALSE)),"",VLOOKUP($A51,'[2]1516 Exp_Rev Access'!$F$7:$FS$306,26,FALSE))</f>
        <v>459272.31</v>
      </c>
      <c r="AI51" s="98">
        <f>IF(ISNA(VLOOKUP($A51,'[2]1516 Exp_Rev Access'!$F$7:$FS$306,27,FALSE)),"",VLOOKUP($A51,'[2]1516 Exp_Rev Access'!$F$7:$FS$306,27,FALSE))</f>
        <v>74418.649999999994</v>
      </c>
      <c r="AJ51" s="98">
        <f>IF(ISNA(VLOOKUP($A51,'[2]1516 Exp_Rev Access'!$F$7:$FS$306,28,FALSE)),"",VLOOKUP($A51,'[2]1516 Exp_Rev Access'!$F$7:$FS$306,28,FALSE))</f>
        <v>381365.36</v>
      </c>
      <c r="AK51" s="98">
        <f>IF(ISNA(VLOOKUP($A51,'[2]1516 Exp_Rev Access'!$F$7:$FS$306,29,FALSE)),"",VLOOKUP($A51,'[2]1516 Exp_Rev Access'!$F$7:$FS$306,29,FALSE))</f>
        <v>167906.27</v>
      </c>
      <c r="AL51" s="100">
        <f t="shared" si="85"/>
        <v>5743850.4299999997</v>
      </c>
      <c r="AM51" s="72">
        <f t="shared" si="86"/>
        <v>5.5086675055116475E-2</v>
      </c>
      <c r="AN51" s="94">
        <f t="shared" si="87"/>
        <v>631.26796836104552</v>
      </c>
      <c r="AO51" s="99">
        <f>IF(ISNA(VLOOKUP($A51,'[2]1516 Exp_Rev Access'!$F$7:$GB$306,30,FALSE)),"",VLOOKUP($A51,'[2]1516 Exp_Rev Access'!$F$7:$FS$306,30,FALSE))</f>
        <v>54640840.109999999</v>
      </c>
      <c r="AP51" s="99">
        <f>IF(ISNA(VLOOKUP($A51,'[2]1516 Exp_Rev Access'!$F$7:$GB$306,31,FALSE)),"",VLOOKUP($A51,'[2]1516 Exp_Rev Access'!$F$7:$FS$306,31,FALSE))</f>
        <v>1377000.89</v>
      </c>
      <c r="AQ51" s="99">
        <f>IF(ISNA(VLOOKUP($A51,'[2]1516 Exp_Rev Access'!$F$7:$GB$306,32,FALSE)),"",VLOOKUP($A51,'[2]1516 Exp_Rev Access'!$F$7:$FS$306,32,FALSE))</f>
        <v>1671449.92</v>
      </c>
      <c r="AR51" s="99">
        <f>IF(ISNA(VLOOKUP($A51,'[2]1516 Exp_Rev Access'!$F$7:$GB$306,33,FALSE)),"",VLOOKUP($A51,'[2]1516 Exp_Rev Access'!$F$7:$FS$306,33,FALSE))</f>
        <v>0</v>
      </c>
      <c r="AS51" s="99">
        <f>IF(ISNA(VLOOKUP($A51,'[2]1516 Exp_Rev Access'!$F$7:$GB$306,34,FALSE)),"",VLOOKUP($A51,'[2]1516 Exp_Rev Access'!$F$7:$FS$306,34,FALSE))</f>
        <v>0</v>
      </c>
      <c r="AT51" s="101">
        <f t="shared" si="88"/>
        <v>57689290.920000002</v>
      </c>
      <c r="AU51" s="72">
        <f t="shared" si="89"/>
        <v>0.55327193174668399</v>
      </c>
      <c r="AV51" s="94">
        <f t="shared" si="90"/>
        <v>6340.241954256061</v>
      </c>
      <c r="AW51" s="99">
        <f>IF(ISNA(VLOOKUP($A51,'[2]1516 Exp_Rev Access'!$F$7:$GB$306,35,FALSE)),"",VLOOKUP($A51,'[2]1516 Exp_Rev Access'!$F$7:$GB$306,35,FALSE))</f>
        <v>0</v>
      </c>
      <c r="AX51" s="99">
        <f>IF(ISNA(VLOOKUP($A51,'[2]1516 Exp_Rev Access'!$F$7:$GB$306,36,FALSE)),"",VLOOKUP($A51,'[2]1516 Exp_Rev Access'!$F$7:$GB$306,36,FALSE))</f>
        <v>6645978.5599999996</v>
      </c>
      <c r="AY51" s="99">
        <f>IF(ISNA(VLOOKUP($A51,'[2]1516 Exp_Rev Access'!$F$7:$GB$306,37,FALSE)),"",VLOOKUP($A51,'[2]1516 Exp_Rev Access'!$F$7:$GB$306,37,FALSE))</f>
        <v>298588.67</v>
      </c>
      <c r="AZ51" s="99">
        <f>IF(ISNA(VLOOKUP($A51,'[2]1516 Exp_Rev Access'!$F$7:$GB$306,38,FALSE)),"",VLOOKUP($A51,'[2]1516 Exp_Rev Access'!$F$7:$GB$306,38,FALSE))</f>
        <v>0</v>
      </c>
      <c r="BA51" s="99">
        <f>IF(ISNA(VLOOKUP($A51,'[2]1516 Exp_Rev Access'!$F$7:$GB$306,39,FALSE)),"",VLOOKUP($A51,'[2]1516 Exp_Rev Access'!$F$7:$GB$306,39,FALSE))</f>
        <v>0</v>
      </c>
      <c r="BB51" s="99">
        <f>IF(ISNA(VLOOKUP($A51,'[2]1516 Exp_Rev Access'!$F$7:$GB$306,40,FALSE)),"",VLOOKUP($A51,'[2]1516 Exp_Rev Access'!$F$7:$GB$306,40,FALSE))</f>
        <v>1456035.56</v>
      </c>
      <c r="BC51" s="99">
        <f>IF(ISNA(VLOOKUP($A51,'[2]1516 Exp_Rev Access'!$F$7:$GB$306,41,FALSE)),"",VLOOKUP($A51,'[2]1516 Exp_Rev Access'!$F$7:$GB$306,41,FALSE))</f>
        <v>0</v>
      </c>
      <c r="BD51" s="99">
        <f>IF(ISNA(VLOOKUP($A51,'[2]1516 Exp_Rev Access'!$F$7:$GB$306,42,FALSE)),"",VLOOKUP($A51,'[2]1516 Exp_Rev Access'!$F$7:$GB$306,42,FALSE))</f>
        <v>681727.52</v>
      </c>
      <c r="BE51" s="99">
        <f>IF(ISNA(VLOOKUP($A51,'[2]1516 Exp_Rev Access'!$F$7:$GB$306,43,FALSE)),"",VLOOKUP($A51,'[2]1516 Exp_Rev Access'!$F$7:$GB$306,43,FALSE))</f>
        <v>0</v>
      </c>
      <c r="BF51" s="99">
        <f>IF(ISNA(VLOOKUP($A51,'[2]1516 Exp_Rev Access'!$F$7:$GB$306,44,FALSE)),"",VLOOKUP($A51,'[2]1516 Exp_Rev Access'!$F$7:$GB$306,44,FALSE))</f>
        <v>338498.25</v>
      </c>
      <c r="BG51" s="99">
        <f>IF(ISNA(VLOOKUP($A51,'[2]1516 Exp_Rev Access'!$F$7:$GB$306,45,FALSE)),"",VLOOKUP($A51,'[2]1516 Exp_Rev Access'!$F$7:$GB$306,45,FALSE))</f>
        <v>90316.71</v>
      </c>
      <c r="BH51" s="99">
        <f>IF(ISNA(VLOOKUP($A51,'[2]1516 Exp_Rev Access'!$F$7:$GB$306,46,FALSE)),"",VLOOKUP($A51,'[2]1516 Exp_Rev Access'!$F$7:$GB$306,46,FALSE))</f>
        <v>0</v>
      </c>
      <c r="BI51" s="99">
        <f>IF(ISNA(VLOOKUP($A51,'[2]1516 Exp_Rev Access'!$F$7:$GB$306,47,FALSE)),"",VLOOKUP($A51,'[2]1516 Exp_Rev Access'!$F$7:$GB$306,47,FALSE))</f>
        <v>51587.03</v>
      </c>
      <c r="BJ51" s="99">
        <f>IF(ISNA(VLOOKUP($A51,'[2]1516 Exp_Rev Access'!$F$7:$GB$306,48,FALSE)),"",VLOOKUP($A51,'[2]1516 Exp_Rev Access'!$F$7:$GB$306,48,FALSE))</f>
        <v>2977349.56</v>
      </c>
      <c r="BK51" s="99">
        <f>IF(ISNA(VLOOKUP($A51,'[2]1516 Exp_Rev Access'!$F$7:$GB$306,49,FALSE)),"",VLOOKUP($A51,'[2]1516 Exp_Rev Access'!$F$7:$GB$306,49,FALSE))</f>
        <v>0</v>
      </c>
      <c r="BL51" s="99">
        <f>IF(ISNA(VLOOKUP($A51,'[2]1516 Exp_Rev Access'!$F$7:$GB$306,50,FALSE)),"",VLOOKUP($A51,'[2]1516 Exp_Rev Access'!$F$7:$GB$306,50,FALSE))</f>
        <v>0</v>
      </c>
      <c r="BM51" s="99">
        <f>IF(ISNA(VLOOKUP($A51,'[2]1516 Exp_Rev Access'!$F$7:$GB$306,51,FALSE)),"",VLOOKUP($A51,'[2]1516 Exp_Rev Access'!$F$7:$GB$306,51,FALSE))</f>
        <v>0</v>
      </c>
      <c r="BN51" s="99">
        <f>IF(ISNA(VLOOKUP($A51,'[2]1516 Exp_Rev Access'!$F$7:$GB$306,52,FALSE)),"",VLOOKUP($A51,'[2]1516 Exp_Rev Access'!$F$7:$GB$306,52,FALSE))</f>
        <v>0</v>
      </c>
      <c r="BO51" s="99">
        <f>IF(ISNA(VLOOKUP($A51,'[2]1516 Exp_Rev Access'!$F$7:$GB$306,53,FALSE)),"",VLOOKUP($A51,'[2]1516 Exp_Rev Access'!$F$7:$GB$306,53,FALSE))</f>
        <v>0</v>
      </c>
      <c r="BP51" s="99">
        <f>IF(ISNA(VLOOKUP($A51,'[2]1516 Exp_Rev Access'!$F$7:$GB$306,54,FALSE)),"",VLOOKUP($A51,'[2]1516 Exp_Rev Access'!$F$7:$GB$306,54,FALSE))</f>
        <v>7410.16</v>
      </c>
      <c r="BQ51" s="99">
        <f>IF(ISNA(VLOOKUP($A51,'[2]1516 Exp_Rev Access'!$F$7:$GB$306,55,FALSE)),"",VLOOKUP($A51,'[2]1516 Exp_Rev Access'!$F$7:$GB$306,55,FALSE))</f>
        <v>0</v>
      </c>
      <c r="BR51" s="99">
        <f>IF(ISNA(VLOOKUP($A51,'[2]1516 Exp_Rev Access'!$F$7:$GB$306,56,FALSE)),"",VLOOKUP($A51,'[2]1516 Exp_Rev Access'!$F$7:$GB$306,56,FALSE))</f>
        <v>0</v>
      </c>
      <c r="BS51" s="99">
        <f>IF(ISNA(VLOOKUP($A51,'[2]1516 Exp_Rev Access'!$F$7:$GB$306,57,FALSE)),"",VLOOKUP($A51,'[2]1516 Exp_Rev Access'!$F$7:$GB$306,57,FALSE))</f>
        <v>0</v>
      </c>
      <c r="BT51" s="99">
        <f>IF(ISNA(VLOOKUP($A51,'[2]1516 Exp_Rev Access'!$F$7:$GB$306,58,FALSE)),"",VLOOKUP($A51,'[2]1516 Exp_Rev Access'!$F$7:$GB$306,58,FALSE))</f>
        <v>0</v>
      </c>
      <c r="BU51" s="102">
        <f t="shared" si="91"/>
        <v>12547492.02</v>
      </c>
      <c r="BV51" s="72">
        <f t="shared" si="92"/>
        <v>0.12033732843255932</v>
      </c>
      <c r="BW51" s="94">
        <f t="shared" si="93"/>
        <v>1379.0104550984681</v>
      </c>
      <c r="BX51" s="99">
        <f>IF(ISNA(VLOOKUP($A51,'[2]1516 Exp_Rev Access'!$F$7:$GB$306,59,FALSE)),"",VLOOKUP($A51,'[2]1516 Exp_Rev Access'!$F$7:$GB$306,59,FALSE))</f>
        <v>0</v>
      </c>
      <c r="BY51" s="99">
        <f>IF(ISNA(VLOOKUP($A51,'[2]1516 Exp_Rev Access'!$F$7:$GB$306,60,FALSE)),"",VLOOKUP($A51,'[2]1516 Exp_Rev Access'!$F$7:$GB$306,60,FALSE))</f>
        <v>0</v>
      </c>
      <c r="BZ51" s="99">
        <f>IF(ISNA(VLOOKUP($A51,'[2]1516 Exp_Rev Access'!$F$7:$GB$306,61,FALSE)),"",VLOOKUP($A51,'[2]1516 Exp_Rev Access'!$F$7:$GB$306,61,FALSE))</f>
        <v>0</v>
      </c>
      <c r="CA51" s="99">
        <f>IF(ISNA(VLOOKUP($A51,'[2]1516 Exp_Rev Access'!$F$7:$GB$306,62,FALSE)),"",VLOOKUP($A51,'[2]1516 Exp_Rev Access'!$F$7:$GB$306,62,FALSE))</f>
        <v>0</v>
      </c>
      <c r="CB51" s="99">
        <f>IF(ISNA(VLOOKUP($A51,'[2]1516 Exp_Rev Access'!$F$7:$GB$306,63,FALSE)),"",VLOOKUP($A51,'[2]1516 Exp_Rev Access'!$F$7:$GB$306,63,FALSE))</f>
        <v>7125.4</v>
      </c>
      <c r="CC51" s="99">
        <f>IF(ISNA(VLOOKUP($A51,'[2]1516 Exp_Rev Access'!$F$7:$GB$306,64,FALSE)),"",VLOOKUP($A51,'[2]1516 Exp_Rev Access'!$F$7:$GB$306,64,FALSE))</f>
        <v>0</v>
      </c>
      <c r="CD51" s="101">
        <f t="shared" si="94"/>
        <v>7125.4</v>
      </c>
      <c r="CE51" s="72">
        <f t="shared" si="95"/>
        <v>6.8336492953861071E-5</v>
      </c>
      <c r="CF51" s="103">
        <f t="shared" si="96"/>
        <v>0.78310478947478335</v>
      </c>
      <c r="CG51" s="99">
        <f>IF(ISNA(VLOOKUP($A51,'[2]1516 Exp_Rev Access'!$F$7:$GB$306,65,FALSE)),"",VLOOKUP($A51,'[2]1516 Exp_Rev Access'!$F$7:$GB$306,65,FALSE))</f>
        <v>0</v>
      </c>
      <c r="CH51" s="99">
        <f>IF(ISNA(VLOOKUP($A51,'[2]1516 Exp_Rev Access'!$F$7:$GB$306,66,FALSE)),"",VLOOKUP($A51,'[2]1516 Exp_Rev Access'!$F$7:$GB$306,66,FALSE))</f>
        <v>0</v>
      </c>
      <c r="CI51" s="99">
        <f>IF(ISNA(VLOOKUP($A51,'[2]1516 Exp_Rev Access'!$F$7:$GB$306,67,FALSE)),"",VLOOKUP($A51,'[2]1516 Exp_Rev Access'!$F$7:$GB$306,67,FALSE))</f>
        <v>0</v>
      </c>
      <c r="CJ51" s="99">
        <f>IF(ISNA(VLOOKUP($A51,'[2]1516 Exp_Rev Access'!$F$7:$GB$306,68,FALSE)),"",VLOOKUP($A51,'[2]1516 Exp_Rev Access'!$F$7:$GB$306,68,FALSE))</f>
        <v>0</v>
      </c>
      <c r="CK51" s="99">
        <f>IF(ISNA(VLOOKUP($A51,'[2]1516 Exp_Rev Access'!$F$7:$GB$306,69,FALSE)),"",VLOOKUP($A51,'[2]1516 Exp_Rev Access'!$F$7:$GB$306,69,FALSE))</f>
        <v>0</v>
      </c>
      <c r="CL51" s="99">
        <f>IF(ISNA(VLOOKUP($A51,'[2]1516 Exp_Rev Access'!$F$7:$GB$306,70,FALSE)),"",VLOOKUP($A51,'[2]1516 Exp_Rev Access'!$F$7:$GB$306,70,FALSE))</f>
        <v>0</v>
      </c>
      <c r="CM51" s="99">
        <f>IF(ISNA(VLOOKUP($A51,'[2]1516 Exp_Rev Access'!$F$7:$GB$306,71,FALSE)),"",VLOOKUP($A51,'[2]1516 Exp_Rev Access'!$F$7:$GB$306,71,FALSE))</f>
        <v>0</v>
      </c>
      <c r="CN51" s="99">
        <f>IF(ISNA(VLOOKUP($A51,'[2]1516 Exp_Rev Access'!$F$7:$GB$306,72,FALSE)),"",VLOOKUP($A51,'[2]1516 Exp_Rev Access'!$F$7:$GB$306,72,FALSE))</f>
        <v>0</v>
      </c>
      <c r="CO51" s="99">
        <f>IF(ISNA(VLOOKUP($A51,'[2]1516 Exp_Rev Access'!$F$7:$GB$306,73,FALSE)),"",VLOOKUP($A51,'[2]1516 Exp_Rev Access'!$F$7:$GB$306,73,FALSE))</f>
        <v>0</v>
      </c>
      <c r="CP51" s="99">
        <f>IF(ISNA(VLOOKUP($A51,'[2]1516 Exp_Rev Access'!$F$7:$GB$306,74,FALSE)),"",VLOOKUP($A51,'[2]1516 Exp_Rev Access'!$F$7:$GB$306,74,FALSE))</f>
        <v>1547291.83</v>
      </c>
      <c r="CQ51" s="99">
        <f>IF(ISNA(VLOOKUP($A51,'[2]1516 Exp_Rev Access'!$F$7:$GB$306,75,FALSE)),"",VLOOKUP($A51,'[2]1516 Exp_Rev Access'!$F$7:$GB$306,75,FALSE))</f>
        <v>0</v>
      </c>
      <c r="CR51" s="99">
        <f>IF(ISNA(VLOOKUP($A51,'[2]1516 Exp_Rev Access'!$F$7:$GB$306,76,FALSE)),"",VLOOKUP($A51,'[2]1516 Exp_Rev Access'!$F$7:$GB$306,76,FALSE))</f>
        <v>61774.84</v>
      </c>
      <c r="CS51" s="99">
        <f>IF(ISNA(VLOOKUP($A51,'[2]1516 Exp_Rev Access'!$F$7:$GB$306,77,FALSE)),"",VLOOKUP($A51,'[2]1516 Exp_Rev Access'!$F$7:$GB$306,77,FALSE))</f>
        <v>0</v>
      </c>
      <c r="CT51" s="99">
        <f>IF(ISNA(VLOOKUP($A51,'[2]1516 Exp_Rev Access'!$F$7:$GB$306,78,FALSE)),"",VLOOKUP($A51,'[2]1516 Exp_Rev Access'!$F$7:$GB$306,78,FALSE))</f>
        <v>1169470.98</v>
      </c>
      <c r="CU51" s="99">
        <f>IF(ISNA(VLOOKUP($A51,'[2]1516 Exp_Rev Access'!$F$7:$GB$306,79,FALSE)),"",VLOOKUP($A51,'[2]1516 Exp_Rev Access'!$F$7:$GB$306,79,FALSE))</f>
        <v>574964.37</v>
      </c>
      <c r="CV51" s="99">
        <f>IF(ISNA(VLOOKUP($A51,'[2]1516 Exp_Rev Access'!$F$7:$GB$306,80,FALSE)),"",VLOOKUP($A51,'[2]1516 Exp_Rev Access'!$F$7:$GB$306,80,FALSE))</f>
        <v>0</v>
      </c>
      <c r="CW51" s="99">
        <f>IF(ISNA(VLOOKUP($A51,'[2]1516 Exp_Rev Access'!$F$7:$GB$306,81,FALSE)),"",VLOOKUP($A51,'[2]1516 Exp_Rev Access'!$F$7:$GB$306,81,FALSE))</f>
        <v>0</v>
      </c>
      <c r="CX51" s="99">
        <f>IF(ISNA(VLOOKUP($A51,'[2]1516 Exp_Rev Access'!$F$7:$GB$306,82,FALSE)),"",VLOOKUP($A51,'[2]1516 Exp_Rev Access'!$F$7:$GB$306,82,FALSE))</f>
        <v>0</v>
      </c>
      <c r="CY51" s="99">
        <f>IF(ISNA(VLOOKUP($A51,'[2]1516 Exp_Rev Access'!$F$7:$GB$306,83,FALSE)),"",VLOOKUP($A51,'[2]1516 Exp_Rev Access'!$F$7:$GB$306,83,FALSE))</f>
        <v>0</v>
      </c>
      <c r="CZ51" s="99">
        <f>IF(ISNA(VLOOKUP($A51,'[2]1516 Exp_Rev Access'!$F$7:$GB$306,84,FALSE)),"",VLOOKUP($A51,'[2]1516 Exp_Rev Access'!$F$7:$GB$306,84,FALSE))</f>
        <v>0</v>
      </c>
      <c r="DA51" s="99">
        <f>IF(ISNA(VLOOKUP($A51,'[2]1516 Exp_Rev Access'!$F$7:$GB$306,85,FALSE)),"",VLOOKUP($A51,'[2]1516 Exp_Rev Access'!$F$7:$GB$306,85,FALSE))</f>
        <v>31806.7</v>
      </c>
      <c r="DB51" s="99">
        <f>IF(ISNA(VLOOKUP($A51,'[2]1516 Exp_Rev Access'!$F$7:$GB$306,86,FALSE)),"",VLOOKUP($A51,'[2]1516 Exp_Rev Access'!$F$7:$GB$306,86,FALSE))</f>
        <v>0</v>
      </c>
      <c r="DC51" s="99">
        <f>IF(ISNA(VLOOKUP($A51,'[2]1516 Exp_Rev Access'!$F$7:$GB$306,87,FALSE)),"",VLOOKUP($A51,'[2]1516 Exp_Rev Access'!$F$7:$GB$306,87,FALSE))</f>
        <v>0</v>
      </c>
      <c r="DD51" s="99">
        <f>IF(ISNA(VLOOKUP($A51,'[2]1516 Exp_Rev Access'!$F$7:$GB$306,88,FALSE)),"",VLOOKUP($A51,'[2]1516 Exp_Rev Access'!$F$7:$GB$306,88,FALSE))</f>
        <v>0</v>
      </c>
      <c r="DE51" s="99">
        <f>IF(ISNA(VLOOKUP($A51,'[2]1516 Exp_Rev Access'!$F$7:$GB$306,89,FALSE)),"",VLOOKUP($A51,'[2]1516 Exp_Rev Access'!$F$7:$GB$306,89,FALSE))</f>
        <v>0</v>
      </c>
      <c r="DF51" s="99">
        <f>IF(ISNA(VLOOKUP($A51,'[2]1516 Exp_Rev Access'!$F$7:$GB$306,90,FALSE)),"",VLOOKUP($A51,'[2]1516 Exp_Rev Access'!$F$7:$GB$306,90,FALSE))</f>
        <v>20896.78</v>
      </c>
      <c r="DG51" s="99">
        <f>IF(ISNA(VLOOKUP($A51,'[2]1516 Exp_Rev Access'!$F$7:$GB$306,91,FALSE)),"",VLOOKUP($A51,'[2]1516 Exp_Rev Access'!$F$7:$GB$306,91,FALSE))</f>
        <v>34054.83</v>
      </c>
      <c r="DH51" s="99">
        <f>IF(ISNA(VLOOKUP($A51,'[2]1516 Exp_Rev Access'!$F$7:$GB$306,92,FALSE)),"",VLOOKUP($A51,'[2]1516 Exp_Rev Access'!$F$7:$GB$306,92,FALSE))</f>
        <v>1640430.71</v>
      </c>
      <c r="DI51" s="99">
        <f>IF(ISNA(VLOOKUP($A51,'[2]1516 Exp_Rev Access'!$F$7:$GB$306,93,FALSE)),"",VLOOKUP($A51,'[2]1516 Exp_Rev Access'!$F$7:$GB$306,93,FALSE))</f>
        <v>0</v>
      </c>
      <c r="DJ51" s="99">
        <f>IF(ISNA(VLOOKUP($A51,'[2]1516 Exp_Rev Access'!$F$7:$GB$306,94,FALSE)),"",VLOOKUP($A51,'[2]1516 Exp_Rev Access'!$F$7:$GB$306,94,FALSE))</f>
        <v>0</v>
      </c>
      <c r="DK51" s="99">
        <f>IF(ISNA(VLOOKUP($A51,'[2]1516 Exp_Rev Access'!$F$7:$GB$306,95,FALSE)),"",VLOOKUP($A51,'[2]1516 Exp_Rev Access'!$F$7:$GB$306,95,FALSE))</f>
        <v>0</v>
      </c>
      <c r="DL51" s="99">
        <f>IF(ISNA(VLOOKUP($A51,'[2]1516 Exp_Rev Access'!$F$7:$GB$306,96,FALSE)),"",VLOOKUP($A51,'[2]1516 Exp_Rev Access'!$F$7:$GB$306,96,FALSE))</f>
        <v>0</v>
      </c>
      <c r="DM51" s="99">
        <f>IF(ISNA(VLOOKUP($A51,'[2]1516 Exp_Rev Access'!$F$7:$GB$306,97,FALSE)),"",VLOOKUP($A51,'[2]1516 Exp_Rev Access'!$F$7:$GB$306,97,FALSE))</f>
        <v>0</v>
      </c>
      <c r="DN51" s="99">
        <f>IF(ISNA(VLOOKUP($A51,'[2]1516 Exp_Rev Access'!$F$7:$GB$306,98,FALSE)),"",VLOOKUP($A51,'[2]1516 Exp_Rev Access'!$F$7:$GB$306,98,FALSE))</f>
        <v>0</v>
      </c>
      <c r="DO51" s="99">
        <f>IF(ISNA(VLOOKUP($A51,'[2]1516 Exp_Rev Access'!$F$7:$GB$306,99,FALSE)),"",VLOOKUP($A51,'[2]1516 Exp_Rev Access'!$F$7:$GB$306,99,FALSE))</f>
        <v>0</v>
      </c>
      <c r="DP51" s="99">
        <f>IF(ISNA(VLOOKUP($A51,'[2]1516 Exp_Rev Access'!$F$7:$GB$306,100,FALSE)),"",VLOOKUP($A51,'[2]1516 Exp_Rev Access'!$F$7:$GB$306,100,FALSE))</f>
        <v>0</v>
      </c>
      <c r="DQ51" s="99">
        <f>IF(ISNA(VLOOKUP($A51,'[2]1516 Exp_Rev Access'!$F$7:$GB$306,101,FALSE)),"",VLOOKUP($A51,'[2]1516 Exp_Rev Access'!$F$7:$GB$306,101,FALSE))</f>
        <v>0</v>
      </c>
      <c r="DR51" s="99">
        <f>IF(ISNA(VLOOKUP($A51,'[2]1516 Exp_Rev Access'!$F$7:$GB$306,102,FALSE)),"",VLOOKUP($A51,'[2]1516 Exp_Rev Access'!$F$7:$GB$306,102,FALSE))</f>
        <v>0</v>
      </c>
      <c r="DS51" s="99">
        <f>IF(ISNA(VLOOKUP($A51,'[2]1516 Exp_Rev Access'!$F$7:$GB$306,103,FALSE)),"",VLOOKUP($A51,'[2]1516 Exp_Rev Access'!$F$7:$GB$306,103,FALSE))</f>
        <v>0</v>
      </c>
      <c r="DT51" s="99">
        <f>IF(ISNA(VLOOKUP($A51,'[2]1516 Exp_Rev Access'!$F$7:$GB$306,104,FALSE)),"",VLOOKUP($A51,'[2]1516 Exp_Rev Access'!$F$7:$GB$306,104,FALSE))</f>
        <v>0</v>
      </c>
      <c r="DU51" s="99">
        <f>IF(ISNA(VLOOKUP($A51,'[2]1516 Exp_Rev Access'!$F$7:$GB$306,105,FALSE)),"",VLOOKUP($A51,'[2]1516 Exp_Rev Access'!$F$7:$GB$306,105,FALSE))</f>
        <v>0</v>
      </c>
      <c r="DV51" s="99">
        <f>IF(ISNA(VLOOKUP($A51,'[2]1516 Exp_Rev Access'!$F$7:$GB$306,106,FALSE)),"",VLOOKUP($A51,'[2]1516 Exp_Rev Access'!$F$7:$GB$306,106,FALSE))</f>
        <v>0</v>
      </c>
      <c r="DW51" s="99">
        <f>IF(ISNA(VLOOKUP($A51,'[2]1516 Exp_Rev Access'!$F$7:$GB$306,107,FALSE)),"",VLOOKUP($A51,'[2]1516 Exp_Rev Access'!$F$7:$GB$306,107,FALSE))</f>
        <v>0</v>
      </c>
      <c r="DX51" s="99">
        <f>IF(ISNA(VLOOKUP($A51,'[2]1516 Exp_Rev Access'!$F$7:$GB$306,108,FALSE)),"",VLOOKUP($A51,'[2]1516 Exp_Rev Access'!$F$7:$GB$306,108,FALSE))</f>
        <v>0</v>
      </c>
      <c r="DY51" s="99">
        <f>IF(ISNA(VLOOKUP($A51,'[2]1516 Exp_Rev Access'!$F$7:$GB$306,109,FALSE)),"",VLOOKUP($A51,'[2]1516 Exp_Rev Access'!$F$7:$GB$306,109,FALSE))</f>
        <v>0</v>
      </c>
      <c r="DZ51" s="99">
        <f>IF(ISNA(VLOOKUP($A51,'[2]1516 Exp_Rev Access'!$F$7:$GB$306,110,FALSE)),"",VLOOKUP($A51,'[2]1516 Exp_Rev Access'!$F$7:$GB$306,110,FALSE))</f>
        <v>0</v>
      </c>
      <c r="EA51" s="99">
        <f>IF(ISNA(VLOOKUP($A51,'[2]1516 Exp_Rev Access'!$F$7:$GB$306,111,FALSE)),"",VLOOKUP($A51,'[2]1516 Exp_Rev Access'!$F$7:$GB$306,111,FALSE))</f>
        <v>0</v>
      </c>
      <c r="EB51" s="99">
        <f>IF(ISNA(VLOOKUP($A51,'[2]1516 Exp_Rev Access'!$F$7:$GB$306,112,FALSE)),"",VLOOKUP($A51,'[2]1516 Exp_Rev Access'!$F$7:$GB$306,112,FALSE))</f>
        <v>0</v>
      </c>
      <c r="EC51" s="99">
        <f>IF(ISNA(VLOOKUP($A51,'[2]1516 Exp_Rev Access'!$F$7:$GB$306,113,FALSE)),"",VLOOKUP($A51,'[2]1516 Exp_Rev Access'!$F$7:$GB$306,113,FALSE))</f>
        <v>0</v>
      </c>
      <c r="ED51" s="99">
        <f>IF(ISNA(VLOOKUP($A51,'[2]1516 Exp_Rev Access'!$F$7:$GB$306,114,FALSE)),"",VLOOKUP($A51,'[2]1516 Exp_Rev Access'!$F$7:$GB$306,114,FALSE))</f>
        <v>0</v>
      </c>
      <c r="EE51" s="99">
        <f>IF(ISNA(VLOOKUP($A51,'[2]1516 Exp_Rev Access'!$F$7:$GB$306,115,FALSE)),"",VLOOKUP($A51,'[2]1516 Exp_Rev Access'!$F$7:$GB$306,115,FALSE))</f>
        <v>0</v>
      </c>
      <c r="EF51" s="99">
        <f>IF(ISNA(VLOOKUP($A51,'[2]1516 Exp_Rev Access'!$F$7:$GB$306,116,FALSE)),"",VLOOKUP($A51,'[2]1516 Exp_Rev Access'!$F$7:$GB$306,116,FALSE))</f>
        <v>227736</v>
      </c>
      <c r="EG51" s="99">
        <f>IF(ISNA(VLOOKUP($A51,'[2]1516 Exp_Rev Access'!$F$7:$GB$306,117,FALSE)),"",VLOOKUP($A51,'[2]1516 Exp_Rev Access'!$F$7:$GB$306,117,FALSE))</f>
        <v>0</v>
      </c>
      <c r="EH51" s="99">
        <f>IF(ISNA(VLOOKUP($A51,'[2]1516 Exp_Rev Access'!$F$7:$GB$306,118,FALSE)),"",VLOOKUP($A51,'[2]1516 Exp_Rev Access'!$F$7:$GB$306,118,FALSE))</f>
        <v>0</v>
      </c>
      <c r="EI51" s="99">
        <f>IF(ISNA(VLOOKUP($A51,'[2]1516 Exp_Rev Access'!$F$7:$GB$306,119,FALSE)),"",VLOOKUP($A51,'[2]1516 Exp_Rev Access'!$F$7:$GB$306,119,FALSE))</f>
        <v>0</v>
      </c>
      <c r="EJ51" s="99">
        <f>IF(ISNA(VLOOKUP($A51,'[2]1516 Exp_Rev Access'!$F$7:$GB$306,120,FALSE)),"",VLOOKUP($A51,'[2]1516 Exp_Rev Access'!$F$7:$GB$306,120,FALSE))</f>
        <v>0</v>
      </c>
      <c r="EK51" s="99">
        <f>IF(ISNA(VLOOKUP($A51,'[2]1516 Exp_Rev Access'!$F$7:$GB$306,121,FALSE)),"",VLOOKUP($A51,'[2]1516 Exp_Rev Access'!$F$7:$GB$306,121,FALSE))</f>
        <v>0</v>
      </c>
      <c r="EL51" s="99">
        <f>IF(ISNA(VLOOKUP($A51,'[2]1516 Exp_Rev Access'!$F$7:$GB$306,122,FALSE)),"",VLOOKUP($A51,'[2]1516 Exp_Rev Access'!$F$7:$GB$306,122,FALSE))</f>
        <v>0</v>
      </c>
      <c r="EM51" s="99">
        <f>IF(ISNA(VLOOKUP($A51,'[2]1516 Exp_Rev Access'!$F$7:$GB$306,123,FALSE)),"",VLOOKUP($A51,'[2]1516 Exp_Rev Access'!$F$7:$GB$306,123,FALSE))</f>
        <v>20475.349999999999</v>
      </c>
      <c r="EN51" s="99">
        <f>IF(ISNA(VLOOKUP($A51,'[2]1516 Exp_Rev Access'!$F$7:$GB$306,124,FALSE)),"",VLOOKUP($A51,'[2]1516 Exp_Rev Access'!$F$7:$GB$306,124,FALSE))</f>
        <v>0</v>
      </c>
      <c r="EO51" s="99">
        <f>IF(ISNA(VLOOKUP($A51,'[2]1516 Exp_Rev Access'!$F$7:$GB$306,125,FALSE)),"",VLOOKUP($A51,'[2]1516 Exp_Rev Access'!$F$7:$GB$306,125,FALSE))</f>
        <v>0</v>
      </c>
      <c r="EP51" s="99">
        <f>IF(ISNA(VLOOKUP($A51,'[2]1516 Exp_Rev Access'!$F$7:$GB$306,126,FALSE)),"",VLOOKUP($A51,'[2]1516 Exp_Rev Access'!$F$7:$GB$306,126,FALSE))</f>
        <v>0</v>
      </c>
      <c r="EQ51" s="99">
        <f>IF(ISNA(VLOOKUP($A51,'[2]1516 Exp_Rev Access'!$F$7:$GB$306,127,FALSE)),"",VLOOKUP($A51,'[2]1516 Exp_Rev Access'!$F$7:$GB$306,127,FALSE))</f>
        <v>0</v>
      </c>
      <c r="ER51" s="99">
        <f>IF(ISNA(VLOOKUP($A51,'[2]1516 Exp_Rev Access'!$F$7:$GB$306,128,FALSE)),"",VLOOKUP($A51,'[2]1516 Exp_Rev Access'!$F$7:$GB$306,128,FALSE))</f>
        <v>0</v>
      </c>
      <c r="ES51" s="99">
        <f>IF(ISNA(VLOOKUP($A51,'[2]1516 Exp_Rev Access'!$F$7:$GB$306,129,FALSE)),"",VLOOKUP($A51,'[2]1516 Exp_Rev Access'!$F$7:$GB$306,129,FALSE))</f>
        <v>0</v>
      </c>
      <c r="ET51" s="99">
        <f>IF(ISNA(VLOOKUP($A51,'[2]1516 Exp_Rev Access'!$F$7:$GB$306,130,FALSE)),"",VLOOKUP($A51,'[2]1516 Exp_Rev Access'!$F$7:$GB$306,130,FALSE))</f>
        <v>0</v>
      </c>
      <c r="EU51" s="99">
        <f>IF(ISNA(VLOOKUP($A51,'[2]1516 Exp_Rev Access'!$F$7:$GB$306,131,FALSE)),"",VLOOKUP($A51,'[2]1516 Exp_Rev Access'!$F$7:$GB$306,131,FALSE))</f>
        <v>48120.2</v>
      </c>
      <c r="EV51" s="99">
        <f>IF(ISNA(VLOOKUP($A51,'[2]1516 Exp_Rev Access'!$F$7:$GB$306,132,FALSE)),"",VLOOKUP($A51,'[2]1516 Exp_Rev Access'!$F$7:$GB$306,132,FALSE))</f>
        <v>0</v>
      </c>
      <c r="EW51" s="99">
        <f>IF(ISNA(VLOOKUP($A51,'[2]1516 Exp_Rev Access'!$F$7:$GB$306,133,FALSE)),"",VLOOKUP($A51,'[2]1516 Exp_Rev Access'!$F$7:$GB$306,133,FALSE))</f>
        <v>0</v>
      </c>
      <c r="EX51" s="99">
        <f>IF(ISNA(VLOOKUP($A51,'[2]1516 Exp_Rev Access'!$F$7:$GB$306,134,FALSE)),"",VLOOKUP($A51,'[2]1516 Exp_Rev Access'!$F$7:$GB$306,134,FALSE))</f>
        <v>0</v>
      </c>
      <c r="EY51" s="99">
        <f>IF(ISNA(VLOOKUP($A51,'[2]1516 Exp_Rev Access'!$F$7:$GB$306,135,FALSE)),"",VLOOKUP($A51,'[2]1516 Exp_Rev Access'!$F$7:$GB$306,135,FALSE))</f>
        <v>0</v>
      </c>
      <c r="EZ51" s="99">
        <f>IF(ISNA(VLOOKUP($A51,'[2]1516 Exp_Rev Access'!$F$7:$GB$306,136,FALSE)),"",VLOOKUP($A51,'[2]1516 Exp_Rev Access'!$F$7:$GB$306,136,FALSE))</f>
        <v>0</v>
      </c>
      <c r="FA51" s="99">
        <f>IF(ISNA(VLOOKUP($A51,'[2]1516 Exp_Rev Access'!$F$7:$GB$306,137,FALSE)),"",VLOOKUP($A51,'[2]1516 Exp_Rev Access'!$F$7:$GB$306,137,FALSE))</f>
        <v>0</v>
      </c>
      <c r="FB51" s="99">
        <f>IF(ISNA(VLOOKUP($A51,'[2]1516 Exp_Rev Access'!$F$7:$GB$306,138,FALSE)),"",VLOOKUP($A51,'[2]1516 Exp_Rev Access'!$F$7:$GB$306,138,FALSE))</f>
        <v>0</v>
      </c>
      <c r="FC51" s="99">
        <f>IF(ISNA(VLOOKUP($A51,'[2]1516 Exp_Rev Access'!$F$7:$GB$306,139,FALSE)),"",VLOOKUP($A51,'[2]1516 Exp_Rev Access'!$F$7:$GB$306,139,FALSE))</f>
        <v>0</v>
      </c>
      <c r="FD51" s="99">
        <f>IF(ISNA(VLOOKUP($A51,'[2]1516 Exp_Rev Access'!$F$7:$FS$306,140,FALSE)),"",VLOOKUP($A51,'[2]1516 Exp_Rev Access'!$F$7:$FS$306,140,FALSE))</f>
        <v>0</v>
      </c>
      <c r="FE51" s="99">
        <f>IF(ISNA(VLOOKUP($A51,'[2]1516 Exp_Rev Access'!$F$7:$FS$306,141,FALSE)),"",VLOOKUP($A51,'[2]1516 Exp_Rev Access'!$F$7:$FS$306,141,FALSE))</f>
        <v>0</v>
      </c>
      <c r="FF51" s="99">
        <f>IF(ISNA(VLOOKUP($A51,'[2]1516 Exp_Rev Access'!$F$7:$FS$306,142,FALSE)),"",VLOOKUP($A51,'[2]1516 Exp_Rev Access'!$F$7:$FS$306,142,FALSE))</f>
        <v>0</v>
      </c>
      <c r="FG51" s="99">
        <f>IF(ISNA(VLOOKUP($A51,'[2]1516 Exp_Rev Access'!$F$7:$FS$306,143,FALSE)),"",VLOOKUP($A51,'[2]1516 Exp_Rev Access'!$F$7:$FS$306,143,FALSE))</f>
        <v>0</v>
      </c>
      <c r="FH51" s="99">
        <f>IF(ISNA(VLOOKUP($A51,'[2]1516 Exp_Rev Access'!$F$7:$FS$306,144,FALSE)),"",VLOOKUP($A51,'[2]1516 Exp_Rev Access'!$F$7:$FS$306,144,FALSE))</f>
        <v>0</v>
      </c>
      <c r="FI51" s="99">
        <f>IF(ISNA(VLOOKUP($A51,'[2]1516 Exp_Rev Access'!$F$7:$FS$306,145,FALSE)),"",VLOOKUP($A51,'[2]1516 Exp_Rev Access'!$F$7:$FS$306,145,FALSE))</f>
        <v>0</v>
      </c>
      <c r="FJ51" s="99">
        <f>IF(ISNA(VLOOKUP($A51,'[2]1516 Exp_Rev Access'!$F$7:$FS$306,146,FALSE)),"",VLOOKUP($A51,'[2]1516 Exp_Rev Access'!$F$7:$FS$306,146,FALSE))</f>
        <v>0</v>
      </c>
      <c r="FK51" s="99">
        <f>IF(ISNA(VLOOKUP($A51,'[2]1516 Exp_Rev Access'!$F$7:$FS$306,147,FALSE)),"",VLOOKUP($A51,'[2]1516 Exp_Rev Access'!$F$7:$FS$306,147,FALSE))</f>
        <v>0</v>
      </c>
      <c r="FL51" s="99">
        <f>IF(ISNA(VLOOKUP($A51,'[2]1516 Exp_Rev Access'!$F$7:$FS$306,148,FALSE)),"",VLOOKUP($A51,'[2]1516 Exp_Rev Access'!$F$7:$FS$306,148,FALSE))</f>
        <v>0</v>
      </c>
      <c r="FM51" s="99">
        <f>IF(ISNA(VLOOKUP($A51,'[2]1516 Exp_Rev Access'!$F$7:$FS$306,149,FALSE)),"",VLOOKUP($A51,'[2]1516 Exp_Rev Access'!$F$7:$FS$306,149,FALSE))</f>
        <v>0</v>
      </c>
      <c r="FN51" s="99">
        <f>IF(ISNA(VLOOKUP($A51,'[2]1516 Exp_Rev Access'!$F$7:$FS$306,150,FALSE)),"",VLOOKUP($A51,'[2]1516 Exp_Rev Access'!$F$7:$FS$306,150,FALSE))</f>
        <v>0</v>
      </c>
      <c r="FO51" s="99">
        <f>IF(ISNA(VLOOKUP($A51,'[2]1516 Exp_Rev Access'!$F$7:$FS$306,151,FALSE)),"",VLOOKUP($A51,'[2]1516 Exp_Rev Access'!$F$7:$FS$306,151,FALSE))</f>
        <v>0</v>
      </c>
      <c r="FP51" s="99">
        <f>IF(ISNA(VLOOKUP($A51,'[2]1516 Exp_Rev Access'!$F$7:$FS$306,152,FALSE)),"",VLOOKUP($A51,'[2]1516 Exp_Rev Access'!$F$7:$FS$306,152,FALSE))</f>
        <v>0</v>
      </c>
      <c r="FQ51" s="99">
        <f>IF(ISNA(VLOOKUP($A51,'[2]1516 Exp_Rev Access'!$F$7:$FS$306,153,FALSE)),"",VLOOKUP($A51,'[2]1516 Exp_Rev Access'!$F$7:$FS$306,153,FALSE))</f>
        <v>247475.34</v>
      </c>
      <c r="FR51" s="101">
        <f t="shared" si="97"/>
        <v>5624497.9300000006</v>
      </c>
      <c r="FS51" s="72">
        <f t="shared" si="98"/>
        <v>5.3942019137515264E-2</v>
      </c>
      <c r="FT51" s="94">
        <f t="shared" si="99"/>
        <v>618.15073783563105</v>
      </c>
      <c r="FU51" s="99">
        <f>IF(ISNA(VLOOKUP($A51,'[2]1516 Exp_Rev Access'!$F$7:$GB$306,154,FALSE)),"",VLOOKUP($A51,'[2]1516 Exp_Rev Access'!$F$7:$GB$306,154,FALSE))</f>
        <v>0</v>
      </c>
      <c r="FV51" s="99">
        <f>IF(ISNA(VLOOKUP($A51,'[2]1516 Exp_Rev Access'!$F$7:$GB$306,155,FALSE)),"",VLOOKUP($A51,'[2]1516 Exp_Rev Access'!$F$7:$GB$306,155,FALSE))</f>
        <v>39262.269999999997</v>
      </c>
      <c r="FW51" s="99">
        <f>IF(ISNA(VLOOKUP($A51,'[2]1516 Exp_Rev Access'!$F$7:$GB$306,156,FALSE)),"",VLOOKUP($A51,'[2]1516 Exp_Rev Access'!$F$7:$GB$306,156,FALSE))</f>
        <v>0</v>
      </c>
      <c r="FX51" s="99">
        <f>IF(ISNA(VLOOKUP($A51,'[2]1516 Exp_Rev Access'!$F$7:$GB$306,157,FALSE)),"",VLOOKUP($A51,'[2]1516 Exp_Rev Access'!$F$7:$GB$306,157,FALSE))</f>
        <v>0</v>
      </c>
      <c r="FY51" s="99">
        <f>IF(ISNA(VLOOKUP($A51,'[2]1516 Exp_Rev Access'!$F$7:$GB$306,158,FALSE)),"",VLOOKUP($A51,'[2]1516 Exp_Rev Access'!$F$7:$GB$306,158,FALSE))</f>
        <v>0</v>
      </c>
      <c r="FZ51" s="99">
        <f>IF(ISNA(VLOOKUP($A51,'[2]1516 Exp_Rev Access'!$F$7:$GB$306,159,FALSE)),"",VLOOKUP($A51,'[2]1516 Exp_Rev Access'!$F$7:$GB$306,159,FALSE))</f>
        <v>0</v>
      </c>
      <c r="GA51" s="99">
        <f>IF(ISNA(VLOOKUP($A51,'[2]1516 Exp_Rev Access'!$F$7:$GB$306,160,FALSE)),"",VLOOKUP($A51,'[2]1516 Exp_Rev Access'!$F$7:$GB$306,160,FALSE))</f>
        <v>0</v>
      </c>
      <c r="GB51" s="99">
        <f>IF(ISNA(VLOOKUP($A51,'[2]1516 Exp_Rev Access'!$F$7:$GB$306,161,FALSE)),"",VLOOKUP($A51,'[2]1516 Exp_Rev Access'!$F$7:$GB$306,161,FALSE))</f>
        <v>0</v>
      </c>
      <c r="GC51" s="99">
        <f>IF(ISNA(VLOOKUP($A51,'[2]1516 Exp_Rev Access'!$F$7:$GB$306,162,FALSE)),"",VLOOKUP($A51,'[2]1516 Exp_Rev Access'!$F$7:$GB$306,162,FALSE))</f>
        <v>0</v>
      </c>
      <c r="GD51" s="99">
        <f>IF(ISNA(VLOOKUP($A51,'[2]1516 Exp_Rev Access'!$F$7:$GB$306,163,FALSE)),"",VLOOKUP($A51,'[2]1516 Exp_Rev Access'!$F$7:$GB$306,163,FALSE))</f>
        <v>844441</v>
      </c>
      <c r="GE51" s="99">
        <f>IF(ISNA(VLOOKUP($A51,'[2]1516 Exp_Rev Access'!$F$7:$GB$306,164,FALSE)),"",VLOOKUP($A51,'[2]1516 Exp_Rev Access'!$F$7:$GB$306,164,FALSE))</f>
        <v>0</v>
      </c>
      <c r="GF51" s="99">
        <f>IF(ISNA(VLOOKUP($A51,'[2]1516 Exp_Rev Access'!$F$7:$GB$306,165,FALSE)),"",VLOOKUP($A51,'[2]1516 Exp_Rev Access'!$F$7:$GB$306,165,FALSE))</f>
        <v>0</v>
      </c>
      <c r="GG51" s="99">
        <f>IF(ISNA(VLOOKUP($A51,'[2]1516 Exp_Rev Access'!$F$7:$GB$306,166,FALSE)),"",VLOOKUP($A51,'[2]1516 Exp_Rev Access'!$F$7:$GB$306,166,FALSE))</f>
        <v>2133.41</v>
      </c>
      <c r="GH51" s="99">
        <f>IF(ISNA(VLOOKUP($A51,'[2]1516 Exp_Rev Access'!$F$7:$GB$306,167,FALSE)),"",VLOOKUP($A51,'[2]1516 Exp_Rev Access'!$F$7:$GB$306,167,FALSE))</f>
        <v>0</v>
      </c>
      <c r="GI51" s="99">
        <f>IF(ISNA(VLOOKUP($A51,'[2]1516 Exp_Rev Access'!$F$7:$GB$306,168,FALSE)),"",VLOOKUP($A51,'[2]1516 Exp_Rev Access'!$F$7:$GB$306,168,FALSE))</f>
        <v>0</v>
      </c>
      <c r="GJ51" s="99">
        <f>IF(ISNA(VLOOKUP($A51,'[2]1516 Exp_Rev Access'!$F$7:$GB$306,169,FALSE)),"",VLOOKUP($A51,'[2]1516 Exp_Rev Access'!$F$7:$GB$306,169,FALSE))</f>
        <v>1967.43</v>
      </c>
      <c r="GK51" s="99">
        <f>IF(ISNA(VLOOKUP($A51,'[2]1516 Exp_Rev Access'!$F$7:$GB$306,170,FALSE)),"",VLOOKUP($A51,'[2]1516 Exp_Rev Access'!$F$7:$GB$306,170,FALSE))</f>
        <v>43709.5</v>
      </c>
      <c r="GL51" s="99">
        <f>IF(ISNA(VLOOKUP($A51,'[2]1516 Exp_Rev Access'!$F$7:$GB$306,171,FALSE)),"",VLOOKUP($A51,'[2]1516 Exp_Rev Access'!$F$7:$GB$306,171,FALSE))</f>
        <v>0</v>
      </c>
      <c r="GM51" s="99">
        <f>IF(ISNA(VLOOKUP($A51,'[2]1516 Exp_Rev Access'!$F$7:$GB$306,172,FALSE)),"",VLOOKUP($A51,'[2]1516 Exp_Rev Access'!$F$7:$GB$306,172,FALSE))</f>
        <v>0</v>
      </c>
      <c r="GN51" s="99">
        <f>IF(ISNA(VLOOKUP($A51,'[2]1516 Exp_Rev Access'!$F$7:$GB$306,173,FALSE)),"",VLOOKUP($A51,'[2]1516 Exp_Rev Access'!$F$7:$GB$306,173,FALSE))</f>
        <v>0</v>
      </c>
      <c r="GO51" s="99">
        <f>IF(ISNA(VLOOKUP($A51,'[2]1516 Exp_Rev Access'!$F$7:$GB$306,174,FALSE)),"",VLOOKUP($A51,'[2]1516 Exp_Rev Access'!$F$7:$GB$306,174,FALSE))</f>
        <v>0</v>
      </c>
      <c r="GP51" s="99">
        <f>IF(ISNA(VLOOKUP($A51,'[2]1516 Exp_Rev Access'!$F$7:$GB$306,175,FALSE)),"",VLOOKUP($A51,'[2]1516 Exp_Rev Access'!$F$7:$GB$306,175,FALSE))</f>
        <v>6950.14</v>
      </c>
      <c r="GQ51" s="99">
        <f>IF(ISNA(VLOOKUP($A51,'[2]1516 Exp_Rev Access'!$F$7:$GB$306,176,FALSE)),"",VLOOKUP($A51,'[2]1516 Exp_Rev Access'!$F$7:$GB$306,176,FALSE))</f>
        <v>0</v>
      </c>
      <c r="GR51" s="99">
        <f>IF(ISNA(VLOOKUP($A51,'[2]1516 Exp_Rev Access'!$F$7:$GB$306,177,FALSE)),"",VLOOKUP($A51,'[2]1516 Exp_Rev Access'!$F$7:$GB$306,177,FALSE))</f>
        <v>0</v>
      </c>
      <c r="GS51" s="99">
        <f>IF(ISNA(VLOOKUP($A51,'[2]1516 Exp_Rev Access'!$F$7:$GB$306,178,FALSE)),"",VLOOKUP($A51,'[2]1516 Exp_Rev Access'!$F$7:$GB$306,178,FALSE))</f>
        <v>775552</v>
      </c>
      <c r="GT51" s="101">
        <f t="shared" si="100"/>
        <v>1714015.75</v>
      </c>
      <c r="GU51" s="72">
        <f t="shared" si="101"/>
        <v>1.6438350860678966E-2</v>
      </c>
      <c r="GV51" s="84">
        <f t="shared" si="102"/>
        <v>188.37594283271298</v>
      </c>
    </row>
    <row r="52" spans="1:204" customFormat="1" ht="12" customHeight="1" x14ac:dyDescent="0.2">
      <c r="A52" s="96" t="s">
        <v>250</v>
      </c>
      <c r="B52" s="69" t="s">
        <v>251</v>
      </c>
      <c r="C52" s="80">
        <f>IF(ISNA(VLOOKUP($A52,'[2]1516 enrollment_Rev_Exp by size'!$A$6:$G$320,3,FALSE)),"",VLOOKUP($A52,'[2]1516 enrollment_Rev_Exp by size'!$A$6:$G$320,3,FALSE))</f>
        <v>8694.7900000000009</v>
      </c>
      <c r="D52" s="97">
        <v>98149916.299999997</v>
      </c>
      <c r="E52" s="80">
        <f t="shared" si="80"/>
        <v>98149916.300000012</v>
      </c>
      <c r="F52" s="80">
        <f t="shared" si="81"/>
        <v>0</v>
      </c>
      <c r="G52" s="98">
        <f>IF(ISNA(VLOOKUP($A52,'[2]1516 Exp_Rev Access'!$F$7:$FS$306,2,FALSE)),"",VLOOKUP($A52,'[2]1516 Exp_Rev Access'!$F$7:$FS$306,2,FALSE))</f>
        <v>23037924.390000001</v>
      </c>
      <c r="H52" s="98">
        <f>IF(ISNA(VLOOKUP($A52,'[2]1516 Exp_Rev Access'!$F$7:$FS$306,3,FALSE)),"",VLOOKUP($A52,'[2]1516 Exp_Rev Access'!$F$7:$FS$306,3,FALSE))</f>
        <v>0</v>
      </c>
      <c r="I52" s="98">
        <f>IF(ISNA(VLOOKUP($A52,'[2]1516 Exp_Rev Access'!$F$7:$FS$306,4,FALSE)),"",VLOOKUP($A52,'[2]1516 Exp_Rev Access'!$F$7:$FS$306,4,FALSE))</f>
        <v>0</v>
      </c>
      <c r="J52" s="98">
        <f>IF(ISNA(VLOOKUP($A52,'[2]1516 Exp_Rev Access'!$F$7:$FS$306,5,FALSE)),"",VLOOKUP($A52,'[2]1516 Exp_Rev Access'!$F$7:$FS$306,5,FALSE))</f>
        <v>10285.83</v>
      </c>
      <c r="K52" s="98">
        <f>IF(ISNA(VLOOKUP($A52,'[2]1516 Exp_Rev Access'!$F$7:$FS$306,6,FALSE)),"",VLOOKUP($A52,'[2]1516 Exp_Rev Access'!$F$7:$FS$306,6,FALSE))</f>
        <v>0</v>
      </c>
      <c r="L52" s="98">
        <f>IF(ISNA(VLOOKUP($A52,'[2]1516 Exp_Rev Access'!$F$7:$FS$306,7,FALSE)),"",VLOOKUP($A52,'[2]1516 Exp_Rev Access'!$F$7:$FS$306,7,FALSE))</f>
        <v>0</v>
      </c>
      <c r="M52" s="90">
        <f t="shared" si="82"/>
        <v>23048210.219999999</v>
      </c>
      <c r="N52" s="72">
        <f t="shared" si="83"/>
        <v>0.23482659067738806</v>
      </c>
      <c r="O52" s="73">
        <f t="shared" si="84"/>
        <v>2650.8070028143288</v>
      </c>
      <c r="P52" s="99">
        <f>IF(ISNA(VLOOKUP($A52,'[2]1516 Exp_Rev Access'!$F$7:$FS$306,8,FALSE)),"",VLOOKUP($A52,'[2]1516 Exp_Rev Access'!$F$7:$FS$306,8,FALSE))</f>
        <v>314639.15000000002</v>
      </c>
      <c r="Q52" s="99">
        <f>IF(ISNA(VLOOKUP($A52,'[2]1516 Exp_Rev Access'!$F$7:$FS$306,9,FALSE)),"",VLOOKUP($A52,'[2]1516 Exp_Rev Access'!$F$7:$FS$306,9,FALSE))</f>
        <v>0</v>
      </c>
      <c r="R52" s="99">
        <f>IF(ISNA(VLOOKUP($A52,'[2]1516 Exp_Rev Access'!$F$7:$FS$306,10,FALSE)),"",VLOOKUP($A52,'[2]1516 Exp_Rev Access'!$F$7:$FS$306,10,FALSE))</f>
        <v>0</v>
      </c>
      <c r="S52" s="99">
        <f>IF(ISNA(VLOOKUP($A52,'[2]1516 Exp_Rev Access'!$F$7:$FS$306,11,FALSE)),"",VLOOKUP($A52,'[2]1516 Exp_Rev Access'!$F$7:$FS$306,11,FALSE))</f>
        <v>0</v>
      </c>
      <c r="T52" s="99">
        <f>IF(ISNA(VLOOKUP($A52,'[2]1516 Exp_Rev Access'!$F$7:$FS$306,12,FALSE)),"",VLOOKUP($A52,'[2]1516 Exp_Rev Access'!$F$7:$FS$306,12,FALSE))</f>
        <v>72069.83</v>
      </c>
      <c r="U52" s="99">
        <f>IF(ISNA(VLOOKUP($A52,'[2]1516 Exp_Rev Access'!$F$7:$FS$306,13,FALSE)),"",VLOOKUP($A52,'[2]1516 Exp_Rev Access'!$F$7:$FS$306,13,FALSE))</f>
        <v>11125</v>
      </c>
      <c r="V52" s="99">
        <f>IF(ISNA(VLOOKUP($A52,'[2]1516 Exp_Rev Access'!$F$7:$FS$306,14,FALSE)),"",VLOOKUP($A52,'[2]1516 Exp_Rev Access'!$F$7:$FS$306,14,FALSE))</f>
        <v>0</v>
      </c>
      <c r="W52" s="99">
        <f>IF(ISNA(VLOOKUP($A52,'[2]1516 Exp_Rev Access'!$F$7:$FS$306,15,FALSE)),"",VLOOKUP($A52,'[2]1516 Exp_Rev Access'!$F$7:$FS$306,15,FALSE))</f>
        <v>0</v>
      </c>
      <c r="X52" s="99">
        <f>IF(ISNA(VLOOKUP($A52,'[2]1516 Exp_Rev Access'!$F$7:$FS$306,16,FALSE)),"",VLOOKUP($A52,'[2]1516 Exp_Rev Access'!$F$7:$FS$306,16,FALSE))</f>
        <v>338723.29</v>
      </c>
      <c r="Y52" s="99">
        <f>IF(ISNA(VLOOKUP($A52,'[2]1516 Exp_Rev Access'!$F$7:$FS$306,17,FALSE)),"",VLOOKUP($A52,'[2]1516 Exp_Rev Access'!$F$7:$FS$306,17,FALSE))</f>
        <v>0</v>
      </c>
      <c r="Z52" s="99">
        <f>IF(ISNA(VLOOKUP($A52,'[2]1516 Exp_Rev Access'!$F$7:$FS$306,18,FALSE)),"",VLOOKUP($A52,'[2]1516 Exp_Rev Access'!$F$7:$FS$306,18,FALSE))</f>
        <v>0</v>
      </c>
      <c r="AA52" s="99">
        <f>IF(ISNA(VLOOKUP($A52,'[2]1516 Exp_Rev Access'!$F$7:$FS$306,19,FALSE)),"",VLOOKUP($A52,'[2]1516 Exp_Rev Access'!$F$7:$FS$306,19,FALSE))</f>
        <v>0</v>
      </c>
      <c r="AB52" s="99">
        <f>IF(ISNA(VLOOKUP($A52,'[2]1516 Exp_Rev Access'!$F$7:$FS$306,20,FALSE)),"",VLOOKUP($A52,'[2]1516 Exp_Rev Access'!$F$7:$FS$306,20,FALSE))</f>
        <v>143463.81</v>
      </c>
      <c r="AC52" s="99">
        <f>IF(ISNA(VLOOKUP($A52,'[2]1516 Exp_Rev Access'!$F$7:$FS$306,21,FALSE)),"",VLOOKUP($A52,'[2]1516 Exp_Rev Access'!$F$7:$FS$306,21,FALSE))</f>
        <v>1154151.76</v>
      </c>
      <c r="AD52" s="99">
        <f>IF(ISNA(VLOOKUP($A52,'[2]1516 Exp_Rev Access'!$F$7:$FS$306,22,FALSE)),"",VLOOKUP($A52,'[2]1516 Exp_Rev Access'!$F$7:$FS$306,22,FALSE))</f>
        <v>37915.26</v>
      </c>
      <c r="AE52" s="99">
        <f>IF(ISNA(VLOOKUP($A52,'[2]1516 Exp_Rev Access'!$F$7:$FS$306,23,FALSE)),"",VLOOKUP($A52,'[2]1516 Exp_Rev Access'!$F$7:$FS$306,23,FALSE))</f>
        <v>0</v>
      </c>
      <c r="AF52" s="99">
        <f>IF(ISNA(VLOOKUP($A52,'[2]1516 Exp_Rev Access'!$F$7:$FS$306,24,FALSE)),"",VLOOKUP($A52,'[2]1516 Exp_Rev Access'!$F$7:$FS$306,24,FALSE))</f>
        <v>406694.86</v>
      </c>
      <c r="AG52" s="99">
        <f>IF(ISNA(VLOOKUP($A52,'[2]1516 Exp_Rev Access'!$F$7:$FS$306,25,FALSE)),"",VLOOKUP($A52,'[2]1516 Exp_Rev Access'!$F$7:$FS$306,25,FALSE))</f>
        <v>10653.92</v>
      </c>
      <c r="AH52" s="98">
        <f>IF(ISNA(VLOOKUP($A52,'[2]1516 Exp_Rev Access'!$F$7:$FS$306,26,FALSE)),"",VLOOKUP($A52,'[2]1516 Exp_Rev Access'!$F$7:$FS$306,26,FALSE))</f>
        <v>273358</v>
      </c>
      <c r="AI52" s="98">
        <f>IF(ISNA(VLOOKUP($A52,'[2]1516 Exp_Rev Access'!$F$7:$FS$306,27,FALSE)),"",VLOOKUP($A52,'[2]1516 Exp_Rev Access'!$F$7:$FS$306,27,FALSE))</f>
        <v>94030.86</v>
      </c>
      <c r="AJ52" s="98">
        <f>IF(ISNA(VLOOKUP($A52,'[2]1516 Exp_Rev Access'!$F$7:$FS$306,28,FALSE)),"",VLOOKUP($A52,'[2]1516 Exp_Rev Access'!$F$7:$FS$306,28,FALSE))</f>
        <v>256971.39</v>
      </c>
      <c r="AK52" s="98">
        <f>IF(ISNA(VLOOKUP($A52,'[2]1516 Exp_Rev Access'!$F$7:$FS$306,29,FALSE)),"",VLOOKUP($A52,'[2]1516 Exp_Rev Access'!$F$7:$FS$306,29,FALSE))</f>
        <v>115097.71</v>
      </c>
      <c r="AL52" s="100">
        <f t="shared" si="85"/>
        <v>3228894.84</v>
      </c>
      <c r="AM52" s="72">
        <f t="shared" si="86"/>
        <v>3.2897581187239379E-2</v>
      </c>
      <c r="AN52" s="94">
        <f t="shared" si="87"/>
        <v>371.35972691692376</v>
      </c>
      <c r="AO52" s="99">
        <f>IF(ISNA(VLOOKUP($A52,'[2]1516 Exp_Rev Access'!$F$7:$GB$306,30,FALSE)),"",VLOOKUP($A52,'[2]1516 Exp_Rev Access'!$F$7:$FS$306,30,FALSE))</f>
        <v>52387562.420000002</v>
      </c>
      <c r="AP52" s="99">
        <f>IF(ISNA(VLOOKUP($A52,'[2]1516 Exp_Rev Access'!$F$7:$GB$306,31,FALSE)),"",VLOOKUP($A52,'[2]1516 Exp_Rev Access'!$F$7:$FS$306,31,FALSE))</f>
        <v>1454723.06</v>
      </c>
      <c r="AQ52" s="99">
        <f>IF(ISNA(VLOOKUP($A52,'[2]1516 Exp_Rev Access'!$F$7:$GB$306,32,FALSE)),"",VLOOKUP($A52,'[2]1516 Exp_Rev Access'!$F$7:$FS$306,32,FALSE))</f>
        <v>0</v>
      </c>
      <c r="AR52" s="99">
        <f>IF(ISNA(VLOOKUP($A52,'[2]1516 Exp_Rev Access'!$F$7:$GB$306,33,FALSE)),"",VLOOKUP($A52,'[2]1516 Exp_Rev Access'!$F$7:$FS$306,33,FALSE))</f>
        <v>0</v>
      </c>
      <c r="AS52" s="99">
        <f>IF(ISNA(VLOOKUP($A52,'[2]1516 Exp_Rev Access'!$F$7:$GB$306,34,FALSE)),"",VLOOKUP($A52,'[2]1516 Exp_Rev Access'!$F$7:$FS$306,34,FALSE))</f>
        <v>0</v>
      </c>
      <c r="AT52" s="101">
        <f t="shared" si="88"/>
        <v>53842285.480000004</v>
      </c>
      <c r="AU52" s="72">
        <f t="shared" si="89"/>
        <v>0.5485718939935561</v>
      </c>
      <c r="AV52" s="94">
        <f t="shared" si="90"/>
        <v>6192.476814276135</v>
      </c>
      <c r="AW52" s="99">
        <f>IF(ISNA(VLOOKUP($A52,'[2]1516 Exp_Rev Access'!$F$7:$GB$306,35,FALSE)),"",VLOOKUP($A52,'[2]1516 Exp_Rev Access'!$F$7:$GB$306,35,FALSE))</f>
        <v>0</v>
      </c>
      <c r="AX52" s="99">
        <f>IF(ISNA(VLOOKUP($A52,'[2]1516 Exp_Rev Access'!$F$7:$GB$306,36,FALSE)),"",VLOOKUP($A52,'[2]1516 Exp_Rev Access'!$F$7:$GB$306,36,FALSE))</f>
        <v>6971358.8799999999</v>
      </c>
      <c r="AY52" s="99">
        <f>IF(ISNA(VLOOKUP($A52,'[2]1516 Exp_Rev Access'!$F$7:$GB$306,37,FALSE)),"",VLOOKUP($A52,'[2]1516 Exp_Rev Access'!$F$7:$GB$306,37,FALSE))</f>
        <v>327400.7</v>
      </c>
      <c r="AZ52" s="99">
        <f>IF(ISNA(VLOOKUP($A52,'[2]1516 Exp_Rev Access'!$F$7:$GB$306,38,FALSE)),"",VLOOKUP($A52,'[2]1516 Exp_Rev Access'!$F$7:$GB$306,38,FALSE))</f>
        <v>0</v>
      </c>
      <c r="BA52" s="99">
        <f>IF(ISNA(VLOOKUP($A52,'[2]1516 Exp_Rev Access'!$F$7:$GB$306,39,FALSE)),"",VLOOKUP($A52,'[2]1516 Exp_Rev Access'!$F$7:$GB$306,39,FALSE))</f>
        <v>0</v>
      </c>
      <c r="BB52" s="99">
        <f>IF(ISNA(VLOOKUP($A52,'[2]1516 Exp_Rev Access'!$F$7:$GB$306,40,FALSE)),"",VLOOKUP($A52,'[2]1516 Exp_Rev Access'!$F$7:$GB$306,40,FALSE))</f>
        <v>1060260.58</v>
      </c>
      <c r="BC52" s="99">
        <f>IF(ISNA(VLOOKUP($A52,'[2]1516 Exp_Rev Access'!$F$7:$GB$306,41,FALSE)),"",VLOOKUP($A52,'[2]1516 Exp_Rev Access'!$F$7:$GB$306,41,FALSE))</f>
        <v>0</v>
      </c>
      <c r="BD52" s="99">
        <f>IF(ISNA(VLOOKUP($A52,'[2]1516 Exp_Rev Access'!$F$7:$GB$306,42,FALSE)),"",VLOOKUP($A52,'[2]1516 Exp_Rev Access'!$F$7:$GB$306,42,FALSE))</f>
        <v>515229.82</v>
      </c>
      <c r="BE52" s="99">
        <f>IF(ISNA(VLOOKUP($A52,'[2]1516 Exp_Rev Access'!$F$7:$GB$306,43,FALSE)),"",VLOOKUP($A52,'[2]1516 Exp_Rev Access'!$F$7:$GB$306,43,FALSE))</f>
        <v>0</v>
      </c>
      <c r="BF52" s="99">
        <f>IF(ISNA(VLOOKUP($A52,'[2]1516 Exp_Rev Access'!$F$7:$GB$306,44,FALSE)),"",VLOOKUP($A52,'[2]1516 Exp_Rev Access'!$F$7:$GB$306,44,FALSE))</f>
        <v>116572.11</v>
      </c>
      <c r="BG52" s="99">
        <f>IF(ISNA(VLOOKUP($A52,'[2]1516 Exp_Rev Access'!$F$7:$GB$306,45,FALSE)),"",VLOOKUP($A52,'[2]1516 Exp_Rev Access'!$F$7:$GB$306,45,FALSE))</f>
        <v>88231.53</v>
      </c>
      <c r="BH52" s="99">
        <f>IF(ISNA(VLOOKUP($A52,'[2]1516 Exp_Rev Access'!$F$7:$GB$306,46,FALSE)),"",VLOOKUP($A52,'[2]1516 Exp_Rev Access'!$F$7:$GB$306,46,FALSE))</f>
        <v>0</v>
      </c>
      <c r="BI52" s="99">
        <f>IF(ISNA(VLOOKUP($A52,'[2]1516 Exp_Rev Access'!$F$7:$GB$306,47,FALSE)),"",VLOOKUP($A52,'[2]1516 Exp_Rev Access'!$F$7:$GB$306,47,FALSE))</f>
        <v>37666.21</v>
      </c>
      <c r="BJ52" s="99">
        <f>IF(ISNA(VLOOKUP($A52,'[2]1516 Exp_Rev Access'!$F$7:$GB$306,48,FALSE)),"",VLOOKUP($A52,'[2]1516 Exp_Rev Access'!$F$7:$GB$306,48,FALSE))</f>
        <v>4230134.38</v>
      </c>
      <c r="BK52" s="99">
        <f>IF(ISNA(VLOOKUP($A52,'[2]1516 Exp_Rev Access'!$F$7:$GB$306,49,FALSE)),"",VLOOKUP($A52,'[2]1516 Exp_Rev Access'!$F$7:$GB$306,49,FALSE))</f>
        <v>0</v>
      </c>
      <c r="BL52" s="99">
        <f>IF(ISNA(VLOOKUP($A52,'[2]1516 Exp_Rev Access'!$F$7:$GB$306,50,FALSE)),"",VLOOKUP($A52,'[2]1516 Exp_Rev Access'!$F$7:$GB$306,50,FALSE))</f>
        <v>0</v>
      </c>
      <c r="BM52" s="99">
        <f>IF(ISNA(VLOOKUP($A52,'[2]1516 Exp_Rev Access'!$F$7:$GB$306,51,FALSE)),"",VLOOKUP($A52,'[2]1516 Exp_Rev Access'!$F$7:$GB$306,51,FALSE))</f>
        <v>0</v>
      </c>
      <c r="BN52" s="99">
        <f>IF(ISNA(VLOOKUP($A52,'[2]1516 Exp_Rev Access'!$F$7:$GB$306,52,FALSE)),"",VLOOKUP($A52,'[2]1516 Exp_Rev Access'!$F$7:$GB$306,52,FALSE))</f>
        <v>0</v>
      </c>
      <c r="BO52" s="99">
        <f>IF(ISNA(VLOOKUP($A52,'[2]1516 Exp_Rev Access'!$F$7:$GB$306,53,FALSE)),"",VLOOKUP($A52,'[2]1516 Exp_Rev Access'!$F$7:$GB$306,53,FALSE))</f>
        <v>0</v>
      </c>
      <c r="BP52" s="99">
        <f>IF(ISNA(VLOOKUP($A52,'[2]1516 Exp_Rev Access'!$F$7:$GB$306,54,FALSE)),"",VLOOKUP($A52,'[2]1516 Exp_Rev Access'!$F$7:$GB$306,54,FALSE))</f>
        <v>369480.88</v>
      </c>
      <c r="BQ52" s="99">
        <f>IF(ISNA(VLOOKUP($A52,'[2]1516 Exp_Rev Access'!$F$7:$GB$306,55,FALSE)),"",VLOOKUP($A52,'[2]1516 Exp_Rev Access'!$F$7:$GB$306,55,FALSE))</f>
        <v>0</v>
      </c>
      <c r="BR52" s="99">
        <f>IF(ISNA(VLOOKUP($A52,'[2]1516 Exp_Rev Access'!$F$7:$GB$306,56,FALSE)),"",VLOOKUP($A52,'[2]1516 Exp_Rev Access'!$F$7:$GB$306,56,FALSE))</f>
        <v>0</v>
      </c>
      <c r="BS52" s="99">
        <f>IF(ISNA(VLOOKUP($A52,'[2]1516 Exp_Rev Access'!$F$7:$GB$306,57,FALSE)),"",VLOOKUP($A52,'[2]1516 Exp_Rev Access'!$F$7:$GB$306,57,FALSE))</f>
        <v>0</v>
      </c>
      <c r="BT52" s="99">
        <f>IF(ISNA(VLOOKUP($A52,'[2]1516 Exp_Rev Access'!$F$7:$GB$306,58,FALSE)),"",VLOOKUP($A52,'[2]1516 Exp_Rev Access'!$F$7:$GB$306,58,FALSE))</f>
        <v>0</v>
      </c>
      <c r="BU52" s="102">
        <f t="shared" si="91"/>
        <v>13716335.090000002</v>
      </c>
      <c r="BV52" s="72">
        <f t="shared" si="92"/>
        <v>0.13974882105936143</v>
      </c>
      <c r="BW52" s="94">
        <f t="shared" si="93"/>
        <v>1577.5349479400884</v>
      </c>
      <c r="BX52" s="99">
        <f>IF(ISNA(VLOOKUP($A52,'[2]1516 Exp_Rev Access'!$F$7:$GB$306,59,FALSE)),"",VLOOKUP($A52,'[2]1516 Exp_Rev Access'!$F$7:$GB$306,59,FALSE))</f>
        <v>0</v>
      </c>
      <c r="BY52" s="99">
        <f>IF(ISNA(VLOOKUP($A52,'[2]1516 Exp_Rev Access'!$F$7:$GB$306,60,FALSE)),"",VLOOKUP($A52,'[2]1516 Exp_Rev Access'!$F$7:$GB$306,60,FALSE))</f>
        <v>0</v>
      </c>
      <c r="BZ52" s="99">
        <f>IF(ISNA(VLOOKUP($A52,'[2]1516 Exp_Rev Access'!$F$7:$GB$306,61,FALSE)),"",VLOOKUP($A52,'[2]1516 Exp_Rev Access'!$F$7:$GB$306,61,FALSE))</f>
        <v>0</v>
      </c>
      <c r="CA52" s="99">
        <f>IF(ISNA(VLOOKUP($A52,'[2]1516 Exp_Rev Access'!$F$7:$GB$306,62,FALSE)),"",VLOOKUP($A52,'[2]1516 Exp_Rev Access'!$F$7:$GB$306,62,FALSE))</f>
        <v>0</v>
      </c>
      <c r="CB52" s="99">
        <f>IF(ISNA(VLOOKUP($A52,'[2]1516 Exp_Rev Access'!$F$7:$GB$306,63,FALSE)),"",VLOOKUP($A52,'[2]1516 Exp_Rev Access'!$F$7:$GB$306,63,FALSE))</f>
        <v>6730.53</v>
      </c>
      <c r="CC52" s="99">
        <f>IF(ISNA(VLOOKUP($A52,'[2]1516 Exp_Rev Access'!$F$7:$GB$306,64,FALSE)),"",VLOOKUP($A52,'[2]1516 Exp_Rev Access'!$F$7:$GB$306,64,FALSE))</f>
        <v>0</v>
      </c>
      <c r="CD52" s="101">
        <f t="shared" si="94"/>
        <v>6730.53</v>
      </c>
      <c r="CE52" s="72">
        <f t="shared" si="95"/>
        <v>6.857397595152101E-5</v>
      </c>
      <c r="CF52" s="103">
        <f t="shared" si="96"/>
        <v>0.7740877007955338</v>
      </c>
      <c r="CG52" s="99">
        <f>IF(ISNA(VLOOKUP($A52,'[2]1516 Exp_Rev Access'!$F$7:$GB$306,65,FALSE)),"",VLOOKUP($A52,'[2]1516 Exp_Rev Access'!$F$7:$GB$306,65,FALSE))</f>
        <v>10000</v>
      </c>
      <c r="CH52" s="99">
        <f>IF(ISNA(VLOOKUP($A52,'[2]1516 Exp_Rev Access'!$F$7:$GB$306,66,FALSE)),"",VLOOKUP($A52,'[2]1516 Exp_Rev Access'!$F$7:$GB$306,66,FALSE))</f>
        <v>0</v>
      </c>
      <c r="CI52" s="99">
        <f>IF(ISNA(VLOOKUP($A52,'[2]1516 Exp_Rev Access'!$F$7:$GB$306,67,FALSE)),"",VLOOKUP($A52,'[2]1516 Exp_Rev Access'!$F$7:$GB$306,67,FALSE))</f>
        <v>0</v>
      </c>
      <c r="CJ52" s="99">
        <f>IF(ISNA(VLOOKUP($A52,'[2]1516 Exp_Rev Access'!$F$7:$GB$306,68,FALSE)),"",VLOOKUP($A52,'[2]1516 Exp_Rev Access'!$F$7:$GB$306,68,FALSE))</f>
        <v>0</v>
      </c>
      <c r="CK52" s="99">
        <f>IF(ISNA(VLOOKUP($A52,'[2]1516 Exp_Rev Access'!$F$7:$GB$306,69,FALSE)),"",VLOOKUP($A52,'[2]1516 Exp_Rev Access'!$F$7:$GB$306,69,FALSE))</f>
        <v>0</v>
      </c>
      <c r="CL52" s="99">
        <f>IF(ISNA(VLOOKUP($A52,'[2]1516 Exp_Rev Access'!$F$7:$GB$306,70,FALSE)),"",VLOOKUP($A52,'[2]1516 Exp_Rev Access'!$F$7:$GB$306,70,FALSE))</f>
        <v>0</v>
      </c>
      <c r="CM52" s="99">
        <f>IF(ISNA(VLOOKUP($A52,'[2]1516 Exp_Rev Access'!$F$7:$GB$306,71,FALSE)),"",VLOOKUP($A52,'[2]1516 Exp_Rev Access'!$F$7:$GB$306,71,FALSE))</f>
        <v>0</v>
      </c>
      <c r="CN52" s="99">
        <f>IF(ISNA(VLOOKUP($A52,'[2]1516 Exp_Rev Access'!$F$7:$GB$306,72,FALSE)),"",VLOOKUP($A52,'[2]1516 Exp_Rev Access'!$F$7:$GB$306,72,FALSE))</f>
        <v>0</v>
      </c>
      <c r="CO52" s="99">
        <f>IF(ISNA(VLOOKUP($A52,'[2]1516 Exp_Rev Access'!$F$7:$GB$306,73,FALSE)),"",VLOOKUP($A52,'[2]1516 Exp_Rev Access'!$F$7:$GB$306,73,FALSE))</f>
        <v>0</v>
      </c>
      <c r="CP52" s="99">
        <f>IF(ISNA(VLOOKUP($A52,'[2]1516 Exp_Rev Access'!$F$7:$GB$306,74,FALSE)),"",VLOOKUP($A52,'[2]1516 Exp_Rev Access'!$F$7:$GB$306,74,FALSE))</f>
        <v>1757350.77</v>
      </c>
      <c r="CQ52" s="99">
        <f>IF(ISNA(VLOOKUP($A52,'[2]1516 Exp_Rev Access'!$F$7:$GB$306,75,FALSE)),"",VLOOKUP($A52,'[2]1516 Exp_Rev Access'!$F$7:$GB$306,75,FALSE))</f>
        <v>0</v>
      </c>
      <c r="CR52" s="99">
        <f>IF(ISNA(VLOOKUP($A52,'[2]1516 Exp_Rev Access'!$F$7:$GB$306,76,FALSE)),"",VLOOKUP($A52,'[2]1516 Exp_Rev Access'!$F$7:$GB$306,76,FALSE))</f>
        <v>39469.72</v>
      </c>
      <c r="CS52" s="99">
        <f>IF(ISNA(VLOOKUP($A52,'[2]1516 Exp_Rev Access'!$F$7:$GB$306,77,FALSE)),"",VLOOKUP($A52,'[2]1516 Exp_Rev Access'!$F$7:$GB$306,77,FALSE))</f>
        <v>0</v>
      </c>
      <c r="CT52" s="99">
        <f>IF(ISNA(VLOOKUP($A52,'[2]1516 Exp_Rev Access'!$F$7:$GB$306,78,FALSE)),"",VLOOKUP($A52,'[2]1516 Exp_Rev Access'!$F$7:$GB$306,78,FALSE))</f>
        <v>798518.35</v>
      </c>
      <c r="CU52" s="99">
        <f>IF(ISNA(VLOOKUP($A52,'[2]1516 Exp_Rev Access'!$F$7:$GB$306,79,FALSE)),"",VLOOKUP($A52,'[2]1516 Exp_Rev Access'!$F$7:$GB$306,79,FALSE))</f>
        <v>239342.67</v>
      </c>
      <c r="CV52" s="99">
        <f>IF(ISNA(VLOOKUP($A52,'[2]1516 Exp_Rev Access'!$F$7:$GB$306,80,FALSE)),"",VLOOKUP($A52,'[2]1516 Exp_Rev Access'!$F$7:$GB$306,80,FALSE))</f>
        <v>0</v>
      </c>
      <c r="CW52" s="99">
        <f>IF(ISNA(VLOOKUP($A52,'[2]1516 Exp_Rev Access'!$F$7:$GB$306,81,FALSE)),"",VLOOKUP($A52,'[2]1516 Exp_Rev Access'!$F$7:$GB$306,81,FALSE))</f>
        <v>0</v>
      </c>
      <c r="CX52" s="99">
        <f>IF(ISNA(VLOOKUP($A52,'[2]1516 Exp_Rev Access'!$F$7:$GB$306,82,FALSE)),"",VLOOKUP($A52,'[2]1516 Exp_Rev Access'!$F$7:$GB$306,82,FALSE))</f>
        <v>0</v>
      </c>
      <c r="CY52" s="99">
        <f>IF(ISNA(VLOOKUP($A52,'[2]1516 Exp_Rev Access'!$F$7:$GB$306,83,FALSE)),"",VLOOKUP($A52,'[2]1516 Exp_Rev Access'!$F$7:$GB$306,83,FALSE))</f>
        <v>0</v>
      </c>
      <c r="CZ52" s="99">
        <f>IF(ISNA(VLOOKUP($A52,'[2]1516 Exp_Rev Access'!$F$7:$GB$306,84,FALSE)),"",VLOOKUP($A52,'[2]1516 Exp_Rev Access'!$F$7:$GB$306,84,FALSE))</f>
        <v>0</v>
      </c>
      <c r="DA52" s="99">
        <f>IF(ISNA(VLOOKUP($A52,'[2]1516 Exp_Rev Access'!$F$7:$GB$306,85,FALSE)),"",VLOOKUP($A52,'[2]1516 Exp_Rev Access'!$F$7:$GB$306,85,FALSE))</f>
        <v>5293.42</v>
      </c>
      <c r="DB52" s="99">
        <f>IF(ISNA(VLOOKUP($A52,'[2]1516 Exp_Rev Access'!$F$7:$GB$306,86,FALSE)),"",VLOOKUP($A52,'[2]1516 Exp_Rev Access'!$F$7:$GB$306,86,FALSE))</f>
        <v>0</v>
      </c>
      <c r="DC52" s="99">
        <f>IF(ISNA(VLOOKUP($A52,'[2]1516 Exp_Rev Access'!$F$7:$GB$306,87,FALSE)),"",VLOOKUP($A52,'[2]1516 Exp_Rev Access'!$F$7:$GB$306,87,FALSE))</f>
        <v>0</v>
      </c>
      <c r="DD52" s="99">
        <f>IF(ISNA(VLOOKUP($A52,'[2]1516 Exp_Rev Access'!$F$7:$GB$306,88,FALSE)),"",VLOOKUP($A52,'[2]1516 Exp_Rev Access'!$F$7:$GB$306,88,FALSE))</f>
        <v>0</v>
      </c>
      <c r="DE52" s="99">
        <f>IF(ISNA(VLOOKUP($A52,'[2]1516 Exp_Rev Access'!$F$7:$GB$306,89,FALSE)),"",VLOOKUP($A52,'[2]1516 Exp_Rev Access'!$F$7:$GB$306,89,FALSE))</f>
        <v>0</v>
      </c>
      <c r="DF52" s="99">
        <f>IF(ISNA(VLOOKUP($A52,'[2]1516 Exp_Rev Access'!$F$7:$GB$306,90,FALSE)),"",VLOOKUP($A52,'[2]1516 Exp_Rev Access'!$F$7:$GB$306,90,FALSE))</f>
        <v>9614.91</v>
      </c>
      <c r="DG52" s="99">
        <f>IF(ISNA(VLOOKUP($A52,'[2]1516 Exp_Rev Access'!$F$7:$GB$306,91,FALSE)),"",VLOOKUP($A52,'[2]1516 Exp_Rev Access'!$F$7:$GB$306,91,FALSE))</f>
        <v>0</v>
      </c>
      <c r="DH52" s="99">
        <f>IF(ISNA(VLOOKUP($A52,'[2]1516 Exp_Rev Access'!$F$7:$GB$306,92,FALSE)),"",VLOOKUP($A52,'[2]1516 Exp_Rev Access'!$F$7:$GB$306,92,FALSE))</f>
        <v>1016644.72</v>
      </c>
      <c r="DI52" s="99">
        <f>IF(ISNA(VLOOKUP($A52,'[2]1516 Exp_Rev Access'!$F$7:$GB$306,93,FALSE)),"",VLOOKUP($A52,'[2]1516 Exp_Rev Access'!$F$7:$GB$306,93,FALSE))</f>
        <v>0</v>
      </c>
      <c r="DJ52" s="99">
        <f>IF(ISNA(VLOOKUP($A52,'[2]1516 Exp_Rev Access'!$F$7:$GB$306,94,FALSE)),"",VLOOKUP($A52,'[2]1516 Exp_Rev Access'!$F$7:$GB$306,94,FALSE))</f>
        <v>0</v>
      </c>
      <c r="DK52" s="99">
        <f>IF(ISNA(VLOOKUP($A52,'[2]1516 Exp_Rev Access'!$F$7:$GB$306,95,FALSE)),"",VLOOKUP($A52,'[2]1516 Exp_Rev Access'!$F$7:$GB$306,95,FALSE))</f>
        <v>0</v>
      </c>
      <c r="DL52" s="99">
        <f>IF(ISNA(VLOOKUP($A52,'[2]1516 Exp_Rev Access'!$F$7:$GB$306,96,FALSE)),"",VLOOKUP($A52,'[2]1516 Exp_Rev Access'!$F$7:$GB$306,96,FALSE))</f>
        <v>0</v>
      </c>
      <c r="DM52" s="99">
        <f>IF(ISNA(VLOOKUP($A52,'[2]1516 Exp_Rev Access'!$F$7:$GB$306,97,FALSE)),"",VLOOKUP($A52,'[2]1516 Exp_Rev Access'!$F$7:$GB$306,97,FALSE))</f>
        <v>0</v>
      </c>
      <c r="DN52" s="99">
        <f>IF(ISNA(VLOOKUP($A52,'[2]1516 Exp_Rev Access'!$F$7:$GB$306,98,FALSE)),"",VLOOKUP($A52,'[2]1516 Exp_Rev Access'!$F$7:$GB$306,98,FALSE))</f>
        <v>0</v>
      </c>
      <c r="DO52" s="99">
        <f>IF(ISNA(VLOOKUP($A52,'[2]1516 Exp_Rev Access'!$F$7:$GB$306,99,FALSE)),"",VLOOKUP($A52,'[2]1516 Exp_Rev Access'!$F$7:$GB$306,99,FALSE))</f>
        <v>0</v>
      </c>
      <c r="DP52" s="99">
        <f>IF(ISNA(VLOOKUP($A52,'[2]1516 Exp_Rev Access'!$F$7:$GB$306,100,FALSE)),"",VLOOKUP($A52,'[2]1516 Exp_Rev Access'!$F$7:$GB$306,100,FALSE))</f>
        <v>0</v>
      </c>
      <c r="DQ52" s="99">
        <f>IF(ISNA(VLOOKUP($A52,'[2]1516 Exp_Rev Access'!$F$7:$GB$306,101,FALSE)),"",VLOOKUP($A52,'[2]1516 Exp_Rev Access'!$F$7:$GB$306,101,FALSE))</f>
        <v>0</v>
      </c>
      <c r="DR52" s="99">
        <f>IF(ISNA(VLOOKUP($A52,'[2]1516 Exp_Rev Access'!$F$7:$GB$306,102,FALSE)),"",VLOOKUP($A52,'[2]1516 Exp_Rev Access'!$F$7:$GB$306,102,FALSE))</f>
        <v>0</v>
      </c>
      <c r="DS52" s="99">
        <f>IF(ISNA(VLOOKUP($A52,'[2]1516 Exp_Rev Access'!$F$7:$GB$306,103,FALSE)),"",VLOOKUP($A52,'[2]1516 Exp_Rev Access'!$F$7:$GB$306,103,FALSE))</f>
        <v>0</v>
      </c>
      <c r="DT52" s="99">
        <f>IF(ISNA(VLOOKUP($A52,'[2]1516 Exp_Rev Access'!$F$7:$GB$306,104,FALSE)),"",VLOOKUP($A52,'[2]1516 Exp_Rev Access'!$F$7:$GB$306,104,FALSE))</f>
        <v>0</v>
      </c>
      <c r="DU52" s="99">
        <f>IF(ISNA(VLOOKUP($A52,'[2]1516 Exp_Rev Access'!$F$7:$GB$306,105,FALSE)),"",VLOOKUP($A52,'[2]1516 Exp_Rev Access'!$F$7:$GB$306,105,FALSE))</f>
        <v>0</v>
      </c>
      <c r="DV52" s="99">
        <f>IF(ISNA(VLOOKUP($A52,'[2]1516 Exp_Rev Access'!$F$7:$GB$306,106,FALSE)),"",VLOOKUP($A52,'[2]1516 Exp_Rev Access'!$F$7:$GB$306,106,FALSE))</f>
        <v>0</v>
      </c>
      <c r="DW52" s="99">
        <f>IF(ISNA(VLOOKUP($A52,'[2]1516 Exp_Rev Access'!$F$7:$GB$306,107,FALSE)),"",VLOOKUP($A52,'[2]1516 Exp_Rev Access'!$F$7:$GB$306,107,FALSE))</f>
        <v>0</v>
      </c>
      <c r="DX52" s="99">
        <f>IF(ISNA(VLOOKUP($A52,'[2]1516 Exp_Rev Access'!$F$7:$GB$306,108,FALSE)),"",VLOOKUP($A52,'[2]1516 Exp_Rev Access'!$F$7:$GB$306,108,FALSE))</f>
        <v>0</v>
      </c>
      <c r="DY52" s="99">
        <f>IF(ISNA(VLOOKUP($A52,'[2]1516 Exp_Rev Access'!$F$7:$GB$306,109,FALSE)),"",VLOOKUP($A52,'[2]1516 Exp_Rev Access'!$F$7:$GB$306,109,FALSE))</f>
        <v>0</v>
      </c>
      <c r="DZ52" s="99">
        <f>IF(ISNA(VLOOKUP($A52,'[2]1516 Exp_Rev Access'!$F$7:$GB$306,110,FALSE)),"",VLOOKUP($A52,'[2]1516 Exp_Rev Access'!$F$7:$GB$306,110,FALSE))</f>
        <v>0</v>
      </c>
      <c r="EA52" s="99">
        <f>IF(ISNA(VLOOKUP($A52,'[2]1516 Exp_Rev Access'!$F$7:$GB$306,111,FALSE)),"",VLOOKUP($A52,'[2]1516 Exp_Rev Access'!$F$7:$GB$306,111,FALSE))</f>
        <v>0</v>
      </c>
      <c r="EB52" s="99">
        <f>IF(ISNA(VLOOKUP($A52,'[2]1516 Exp_Rev Access'!$F$7:$GB$306,112,FALSE)),"",VLOOKUP($A52,'[2]1516 Exp_Rev Access'!$F$7:$GB$306,112,FALSE))</f>
        <v>0</v>
      </c>
      <c r="EC52" s="99">
        <f>IF(ISNA(VLOOKUP($A52,'[2]1516 Exp_Rev Access'!$F$7:$GB$306,113,FALSE)),"",VLOOKUP($A52,'[2]1516 Exp_Rev Access'!$F$7:$GB$306,113,FALSE))</f>
        <v>0</v>
      </c>
      <c r="ED52" s="99">
        <f>IF(ISNA(VLOOKUP($A52,'[2]1516 Exp_Rev Access'!$F$7:$GB$306,114,FALSE)),"",VLOOKUP($A52,'[2]1516 Exp_Rev Access'!$F$7:$GB$306,114,FALSE))</f>
        <v>0</v>
      </c>
      <c r="EE52" s="99">
        <f>IF(ISNA(VLOOKUP($A52,'[2]1516 Exp_Rev Access'!$F$7:$GB$306,115,FALSE)),"",VLOOKUP($A52,'[2]1516 Exp_Rev Access'!$F$7:$GB$306,115,FALSE))</f>
        <v>0</v>
      </c>
      <c r="EF52" s="99">
        <f>IF(ISNA(VLOOKUP($A52,'[2]1516 Exp_Rev Access'!$F$7:$GB$306,116,FALSE)),"",VLOOKUP($A52,'[2]1516 Exp_Rev Access'!$F$7:$GB$306,116,FALSE))</f>
        <v>0</v>
      </c>
      <c r="EG52" s="99">
        <f>IF(ISNA(VLOOKUP($A52,'[2]1516 Exp_Rev Access'!$F$7:$GB$306,117,FALSE)),"",VLOOKUP($A52,'[2]1516 Exp_Rev Access'!$F$7:$GB$306,117,FALSE))</f>
        <v>0</v>
      </c>
      <c r="EH52" s="99">
        <f>IF(ISNA(VLOOKUP($A52,'[2]1516 Exp_Rev Access'!$F$7:$GB$306,118,FALSE)),"",VLOOKUP($A52,'[2]1516 Exp_Rev Access'!$F$7:$GB$306,118,FALSE))</f>
        <v>0</v>
      </c>
      <c r="EI52" s="99">
        <f>IF(ISNA(VLOOKUP($A52,'[2]1516 Exp_Rev Access'!$F$7:$GB$306,119,FALSE)),"",VLOOKUP($A52,'[2]1516 Exp_Rev Access'!$F$7:$GB$306,119,FALSE))</f>
        <v>0</v>
      </c>
      <c r="EJ52" s="99">
        <f>IF(ISNA(VLOOKUP($A52,'[2]1516 Exp_Rev Access'!$F$7:$GB$306,120,FALSE)),"",VLOOKUP($A52,'[2]1516 Exp_Rev Access'!$F$7:$GB$306,120,FALSE))</f>
        <v>0</v>
      </c>
      <c r="EK52" s="99">
        <f>IF(ISNA(VLOOKUP($A52,'[2]1516 Exp_Rev Access'!$F$7:$GB$306,121,FALSE)),"",VLOOKUP($A52,'[2]1516 Exp_Rev Access'!$F$7:$GB$306,121,FALSE))</f>
        <v>0</v>
      </c>
      <c r="EL52" s="99">
        <f>IF(ISNA(VLOOKUP($A52,'[2]1516 Exp_Rev Access'!$F$7:$GB$306,122,FALSE)),"",VLOOKUP($A52,'[2]1516 Exp_Rev Access'!$F$7:$GB$306,122,FALSE))</f>
        <v>0</v>
      </c>
      <c r="EM52" s="99">
        <f>IF(ISNA(VLOOKUP($A52,'[2]1516 Exp_Rev Access'!$F$7:$GB$306,123,FALSE)),"",VLOOKUP($A52,'[2]1516 Exp_Rev Access'!$F$7:$GB$306,123,FALSE))</f>
        <v>0</v>
      </c>
      <c r="EN52" s="99">
        <f>IF(ISNA(VLOOKUP($A52,'[2]1516 Exp_Rev Access'!$F$7:$GB$306,124,FALSE)),"",VLOOKUP($A52,'[2]1516 Exp_Rev Access'!$F$7:$GB$306,124,FALSE))</f>
        <v>0</v>
      </c>
      <c r="EO52" s="99">
        <f>IF(ISNA(VLOOKUP($A52,'[2]1516 Exp_Rev Access'!$F$7:$GB$306,125,FALSE)),"",VLOOKUP($A52,'[2]1516 Exp_Rev Access'!$F$7:$GB$306,125,FALSE))</f>
        <v>0</v>
      </c>
      <c r="EP52" s="99">
        <f>IF(ISNA(VLOOKUP($A52,'[2]1516 Exp_Rev Access'!$F$7:$GB$306,126,FALSE)),"",VLOOKUP($A52,'[2]1516 Exp_Rev Access'!$F$7:$GB$306,126,FALSE))</f>
        <v>0</v>
      </c>
      <c r="EQ52" s="99">
        <f>IF(ISNA(VLOOKUP($A52,'[2]1516 Exp_Rev Access'!$F$7:$GB$306,127,FALSE)),"",VLOOKUP($A52,'[2]1516 Exp_Rev Access'!$F$7:$GB$306,127,FALSE))</f>
        <v>0</v>
      </c>
      <c r="ER52" s="99">
        <f>IF(ISNA(VLOOKUP($A52,'[2]1516 Exp_Rev Access'!$F$7:$GB$306,128,FALSE)),"",VLOOKUP($A52,'[2]1516 Exp_Rev Access'!$F$7:$GB$306,128,FALSE))</f>
        <v>0</v>
      </c>
      <c r="ES52" s="99">
        <f>IF(ISNA(VLOOKUP($A52,'[2]1516 Exp_Rev Access'!$F$7:$GB$306,129,FALSE)),"",VLOOKUP($A52,'[2]1516 Exp_Rev Access'!$F$7:$GB$306,129,FALSE))</f>
        <v>0</v>
      </c>
      <c r="ET52" s="99">
        <f>IF(ISNA(VLOOKUP($A52,'[2]1516 Exp_Rev Access'!$F$7:$GB$306,130,FALSE)),"",VLOOKUP($A52,'[2]1516 Exp_Rev Access'!$F$7:$GB$306,130,FALSE))</f>
        <v>0</v>
      </c>
      <c r="EU52" s="99">
        <f>IF(ISNA(VLOOKUP($A52,'[2]1516 Exp_Rev Access'!$F$7:$GB$306,131,FALSE)),"",VLOOKUP($A52,'[2]1516 Exp_Rev Access'!$F$7:$GB$306,131,FALSE))</f>
        <v>143593.54</v>
      </c>
      <c r="EV52" s="99">
        <f>IF(ISNA(VLOOKUP($A52,'[2]1516 Exp_Rev Access'!$F$7:$GB$306,132,FALSE)),"",VLOOKUP($A52,'[2]1516 Exp_Rev Access'!$F$7:$GB$306,132,FALSE))</f>
        <v>0</v>
      </c>
      <c r="EW52" s="99">
        <f>IF(ISNA(VLOOKUP($A52,'[2]1516 Exp_Rev Access'!$F$7:$GB$306,133,FALSE)),"",VLOOKUP($A52,'[2]1516 Exp_Rev Access'!$F$7:$GB$306,133,FALSE))</f>
        <v>0</v>
      </c>
      <c r="EX52" s="99">
        <f>IF(ISNA(VLOOKUP($A52,'[2]1516 Exp_Rev Access'!$F$7:$GB$306,134,FALSE)),"",VLOOKUP($A52,'[2]1516 Exp_Rev Access'!$F$7:$GB$306,134,FALSE))</f>
        <v>0</v>
      </c>
      <c r="EY52" s="99">
        <f>IF(ISNA(VLOOKUP($A52,'[2]1516 Exp_Rev Access'!$F$7:$GB$306,135,FALSE)),"",VLOOKUP($A52,'[2]1516 Exp_Rev Access'!$F$7:$GB$306,135,FALSE))</f>
        <v>0</v>
      </c>
      <c r="EZ52" s="99">
        <f>IF(ISNA(VLOOKUP($A52,'[2]1516 Exp_Rev Access'!$F$7:$GB$306,136,FALSE)),"",VLOOKUP($A52,'[2]1516 Exp_Rev Access'!$F$7:$GB$306,136,FALSE))</f>
        <v>0</v>
      </c>
      <c r="FA52" s="99">
        <f>IF(ISNA(VLOOKUP($A52,'[2]1516 Exp_Rev Access'!$F$7:$GB$306,137,FALSE)),"",VLOOKUP($A52,'[2]1516 Exp_Rev Access'!$F$7:$GB$306,137,FALSE))</f>
        <v>0</v>
      </c>
      <c r="FB52" s="99">
        <f>IF(ISNA(VLOOKUP($A52,'[2]1516 Exp_Rev Access'!$F$7:$GB$306,138,FALSE)),"",VLOOKUP($A52,'[2]1516 Exp_Rev Access'!$F$7:$GB$306,138,FALSE))</f>
        <v>0</v>
      </c>
      <c r="FC52" s="99">
        <f>IF(ISNA(VLOOKUP($A52,'[2]1516 Exp_Rev Access'!$F$7:$GB$306,139,FALSE)),"",VLOOKUP($A52,'[2]1516 Exp_Rev Access'!$F$7:$GB$306,139,FALSE))</f>
        <v>0</v>
      </c>
      <c r="FD52" s="99">
        <f>IF(ISNA(VLOOKUP($A52,'[2]1516 Exp_Rev Access'!$F$7:$FS$306,140,FALSE)),"",VLOOKUP($A52,'[2]1516 Exp_Rev Access'!$F$7:$FS$306,140,FALSE))</f>
        <v>0</v>
      </c>
      <c r="FE52" s="99">
        <f>IF(ISNA(VLOOKUP($A52,'[2]1516 Exp_Rev Access'!$F$7:$FS$306,141,FALSE)),"",VLOOKUP($A52,'[2]1516 Exp_Rev Access'!$F$7:$FS$306,141,FALSE))</f>
        <v>0</v>
      </c>
      <c r="FF52" s="99">
        <f>IF(ISNA(VLOOKUP($A52,'[2]1516 Exp_Rev Access'!$F$7:$FS$306,142,FALSE)),"",VLOOKUP($A52,'[2]1516 Exp_Rev Access'!$F$7:$FS$306,142,FALSE))</f>
        <v>0</v>
      </c>
      <c r="FG52" s="99">
        <f>IF(ISNA(VLOOKUP($A52,'[2]1516 Exp_Rev Access'!$F$7:$FS$306,143,FALSE)),"",VLOOKUP($A52,'[2]1516 Exp_Rev Access'!$F$7:$FS$306,143,FALSE))</f>
        <v>0</v>
      </c>
      <c r="FH52" s="99">
        <f>IF(ISNA(VLOOKUP($A52,'[2]1516 Exp_Rev Access'!$F$7:$FS$306,144,FALSE)),"",VLOOKUP($A52,'[2]1516 Exp_Rev Access'!$F$7:$FS$306,144,FALSE))</f>
        <v>0</v>
      </c>
      <c r="FI52" s="99">
        <f>IF(ISNA(VLOOKUP($A52,'[2]1516 Exp_Rev Access'!$F$7:$FS$306,145,FALSE)),"",VLOOKUP($A52,'[2]1516 Exp_Rev Access'!$F$7:$FS$306,145,FALSE))</f>
        <v>0</v>
      </c>
      <c r="FJ52" s="99">
        <f>IF(ISNA(VLOOKUP($A52,'[2]1516 Exp_Rev Access'!$F$7:$FS$306,146,FALSE)),"",VLOOKUP($A52,'[2]1516 Exp_Rev Access'!$F$7:$FS$306,146,FALSE))</f>
        <v>0</v>
      </c>
      <c r="FK52" s="99">
        <f>IF(ISNA(VLOOKUP($A52,'[2]1516 Exp_Rev Access'!$F$7:$FS$306,147,FALSE)),"",VLOOKUP($A52,'[2]1516 Exp_Rev Access'!$F$7:$FS$306,147,FALSE))</f>
        <v>0</v>
      </c>
      <c r="FL52" s="99">
        <f>IF(ISNA(VLOOKUP($A52,'[2]1516 Exp_Rev Access'!$F$7:$FS$306,148,FALSE)),"",VLOOKUP($A52,'[2]1516 Exp_Rev Access'!$F$7:$FS$306,148,FALSE))</f>
        <v>0</v>
      </c>
      <c r="FM52" s="99">
        <f>IF(ISNA(VLOOKUP($A52,'[2]1516 Exp_Rev Access'!$F$7:$FS$306,149,FALSE)),"",VLOOKUP($A52,'[2]1516 Exp_Rev Access'!$F$7:$FS$306,149,FALSE))</f>
        <v>0</v>
      </c>
      <c r="FN52" s="99">
        <f>IF(ISNA(VLOOKUP($A52,'[2]1516 Exp_Rev Access'!$F$7:$FS$306,150,FALSE)),"",VLOOKUP($A52,'[2]1516 Exp_Rev Access'!$F$7:$FS$306,150,FALSE))</f>
        <v>20898.77</v>
      </c>
      <c r="FO52" s="99">
        <f>IF(ISNA(VLOOKUP($A52,'[2]1516 Exp_Rev Access'!$F$7:$FS$306,151,FALSE)),"",VLOOKUP($A52,'[2]1516 Exp_Rev Access'!$F$7:$FS$306,151,FALSE))</f>
        <v>0</v>
      </c>
      <c r="FP52" s="99">
        <f>IF(ISNA(VLOOKUP($A52,'[2]1516 Exp_Rev Access'!$F$7:$FS$306,152,FALSE)),"",VLOOKUP($A52,'[2]1516 Exp_Rev Access'!$F$7:$FS$306,152,FALSE))</f>
        <v>0</v>
      </c>
      <c r="FQ52" s="99">
        <f>IF(ISNA(VLOOKUP($A52,'[2]1516 Exp_Rev Access'!$F$7:$FS$306,153,FALSE)),"",VLOOKUP($A52,'[2]1516 Exp_Rev Access'!$F$7:$FS$306,153,FALSE))</f>
        <v>146067.88</v>
      </c>
      <c r="FR52" s="101">
        <f t="shared" si="97"/>
        <v>4186794.7499999995</v>
      </c>
      <c r="FS52" s="72">
        <f t="shared" si="98"/>
        <v>4.2657140299568443E-2</v>
      </c>
      <c r="FT52" s="94">
        <f t="shared" si="99"/>
        <v>481.52913986421743</v>
      </c>
      <c r="FU52" s="99">
        <f>IF(ISNA(VLOOKUP($A52,'[2]1516 Exp_Rev Access'!$F$7:$GB$306,154,FALSE)),"",VLOOKUP($A52,'[2]1516 Exp_Rev Access'!$F$7:$GB$306,154,FALSE))</f>
        <v>0</v>
      </c>
      <c r="FV52" s="99">
        <f>IF(ISNA(VLOOKUP($A52,'[2]1516 Exp_Rev Access'!$F$7:$GB$306,155,FALSE)),"",VLOOKUP($A52,'[2]1516 Exp_Rev Access'!$F$7:$GB$306,155,FALSE))</f>
        <v>0</v>
      </c>
      <c r="FW52" s="99">
        <f>IF(ISNA(VLOOKUP($A52,'[2]1516 Exp_Rev Access'!$F$7:$GB$306,156,FALSE)),"",VLOOKUP($A52,'[2]1516 Exp_Rev Access'!$F$7:$GB$306,156,FALSE))</f>
        <v>0</v>
      </c>
      <c r="FX52" s="99">
        <f>IF(ISNA(VLOOKUP($A52,'[2]1516 Exp_Rev Access'!$F$7:$GB$306,157,FALSE)),"",VLOOKUP($A52,'[2]1516 Exp_Rev Access'!$F$7:$GB$306,157,FALSE))</f>
        <v>67674.2</v>
      </c>
      <c r="FY52" s="99">
        <f>IF(ISNA(VLOOKUP($A52,'[2]1516 Exp_Rev Access'!$F$7:$GB$306,158,FALSE)),"",VLOOKUP($A52,'[2]1516 Exp_Rev Access'!$F$7:$GB$306,158,FALSE))</f>
        <v>0</v>
      </c>
      <c r="FZ52" s="99">
        <f>IF(ISNA(VLOOKUP($A52,'[2]1516 Exp_Rev Access'!$F$7:$GB$306,159,FALSE)),"",VLOOKUP($A52,'[2]1516 Exp_Rev Access'!$F$7:$GB$306,159,FALSE))</f>
        <v>8132.95</v>
      </c>
      <c r="GA52" s="99">
        <f>IF(ISNA(VLOOKUP($A52,'[2]1516 Exp_Rev Access'!$F$7:$GB$306,160,FALSE)),"",VLOOKUP($A52,'[2]1516 Exp_Rev Access'!$F$7:$GB$306,160,FALSE))</f>
        <v>0</v>
      </c>
      <c r="GB52" s="99">
        <f>IF(ISNA(VLOOKUP($A52,'[2]1516 Exp_Rev Access'!$F$7:$GB$306,161,FALSE)),"",VLOOKUP($A52,'[2]1516 Exp_Rev Access'!$F$7:$GB$306,161,FALSE))</f>
        <v>0</v>
      </c>
      <c r="GC52" s="99">
        <f>IF(ISNA(VLOOKUP($A52,'[2]1516 Exp_Rev Access'!$F$7:$GB$306,162,FALSE)),"",VLOOKUP($A52,'[2]1516 Exp_Rev Access'!$F$7:$GB$306,162,FALSE))</f>
        <v>13633.35</v>
      </c>
      <c r="GD52" s="99">
        <f>IF(ISNA(VLOOKUP($A52,'[2]1516 Exp_Rev Access'!$F$7:$GB$306,163,FALSE)),"",VLOOKUP($A52,'[2]1516 Exp_Rev Access'!$F$7:$GB$306,163,FALSE))</f>
        <v>0</v>
      </c>
      <c r="GE52" s="99">
        <f>IF(ISNA(VLOOKUP($A52,'[2]1516 Exp_Rev Access'!$F$7:$GB$306,164,FALSE)),"",VLOOKUP($A52,'[2]1516 Exp_Rev Access'!$F$7:$GB$306,164,FALSE))</f>
        <v>12536</v>
      </c>
      <c r="GF52" s="99">
        <f>IF(ISNA(VLOOKUP($A52,'[2]1516 Exp_Rev Access'!$F$7:$GB$306,165,FALSE)),"",VLOOKUP($A52,'[2]1516 Exp_Rev Access'!$F$7:$GB$306,165,FALSE))</f>
        <v>0</v>
      </c>
      <c r="GG52" s="99">
        <f>IF(ISNA(VLOOKUP($A52,'[2]1516 Exp_Rev Access'!$F$7:$GB$306,166,FALSE)),"",VLOOKUP($A52,'[2]1516 Exp_Rev Access'!$F$7:$GB$306,166,FALSE))</f>
        <v>0</v>
      </c>
      <c r="GH52" s="99">
        <f>IF(ISNA(VLOOKUP($A52,'[2]1516 Exp_Rev Access'!$F$7:$GB$306,167,FALSE)),"",VLOOKUP($A52,'[2]1516 Exp_Rev Access'!$F$7:$GB$306,167,FALSE))</f>
        <v>0</v>
      </c>
      <c r="GI52" s="99">
        <f>IF(ISNA(VLOOKUP($A52,'[2]1516 Exp_Rev Access'!$F$7:$GB$306,168,FALSE)),"",VLOOKUP($A52,'[2]1516 Exp_Rev Access'!$F$7:$GB$306,168,FALSE))</f>
        <v>0</v>
      </c>
      <c r="GJ52" s="99">
        <f>IF(ISNA(VLOOKUP($A52,'[2]1516 Exp_Rev Access'!$F$7:$GB$306,169,FALSE)),"",VLOOKUP($A52,'[2]1516 Exp_Rev Access'!$F$7:$GB$306,169,FALSE))</f>
        <v>2557.64</v>
      </c>
      <c r="GK52" s="99">
        <f>IF(ISNA(VLOOKUP($A52,'[2]1516 Exp_Rev Access'!$F$7:$GB$306,170,FALSE)),"",VLOOKUP($A52,'[2]1516 Exp_Rev Access'!$F$7:$GB$306,170,FALSE))</f>
        <v>16131.25</v>
      </c>
      <c r="GL52" s="99">
        <f>IF(ISNA(VLOOKUP($A52,'[2]1516 Exp_Rev Access'!$F$7:$GB$306,171,FALSE)),"",VLOOKUP($A52,'[2]1516 Exp_Rev Access'!$F$7:$GB$306,171,FALSE))</f>
        <v>0</v>
      </c>
      <c r="GM52" s="99">
        <f>IF(ISNA(VLOOKUP($A52,'[2]1516 Exp_Rev Access'!$F$7:$GB$306,172,FALSE)),"",VLOOKUP($A52,'[2]1516 Exp_Rev Access'!$F$7:$GB$306,172,FALSE))</f>
        <v>0</v>
      </c>
      <c r="GN52" s="99">
        <f>IF(ISNA(VLOOKUP($A52,'[2]1516 Exp_Rev Access'!$F$7:$GB$306,173,FALSE)),"",VLOOKUP($A52,'[2]1516 Exp_Rev Access'!$F$7:$GB$306,173,FALSE))</f>
        <v>0</v>
      </c>
      <c r="GO52" s="99">
        <f>IF(ISNA(VLOOKUP($A52,'[2]1516 Exp_Rev Access'!$F$7:$GB$306,174,FALSE)),"",VLOOKUP($A52,'[2]1516 Exp_Rev Access'!$F$7:$GB$306,174,FALSE))</f>
        <v>0</v>
      </c>
      <c r="GP52" s="99">
        <f>IF(ISNA(VLOOKUP($A52,'[2]1516 Exp_Rev Access'!$F$7:$GB$306,175,FALSE)),"",VLOOKUP($A52,'[2]1516 Exp_Rev Access'!$F$7:$GB$306,175,FALSE))</f>
        <v>0</v>
      </c>
      <c r="GQ52" s="99">
        <f>IF(ISNA(VLOOKUP($A52,'[2]1516 Exp_Rev Access'!$F$7:$GB$306,176,FALSE)),"",VLOOKUP($A52,'[2]1516 Exp_Rev Access'!$F$7:$GB$306,176,FALSE))</f>
        <v>0</v>
      </c>
      <c r="GR52" s="99">
        <f>IF(ISNA(VLOOKUP($A52,'[2]1516 Exp_Rev Access'!$F$7:$GB$306,177,FALSE)),"",VLOOKUP($A52,'[2]1516 Exp_Rev Access'!$F$7:$GB$306,177,FALSE))</f>
        <v>0</v>
      </c>
      <c r="GS52" s="99">
        <f>IF(ISNA(VLOOKUP($A52,'[2]1516 Exp_Rev Access'!$F$7:$GB$306,178,FALSE)),"",VLOOKUP($A52,'[2]1516 Exp_Rev Access'!$F$7:$GB$306,178,FALSE))</f>
        <v>0</v>
      </c>
      <c r="GT52" s="101">
        <f t="shared" si="100"/>
        <v>120665.39</v>
      </c>
      <c r="GU52" s="72">
        <f t="shared" si="101"/>
        <v>1.2293988069351008E-3</v>
      </c>
      <c r="GV52" s="84">
        <f t="shared" si="102"/>
        <v>13.877895843372869</v>
      </c>
    </row>
    <row r="53" spans="1:204" customFormat="1" ht="12" customHeight="1" x14ac:dyDescent="0.2">
      <c r="A53" s="96" t="s">
        <v>252</v>
      </c>
      <c r="B53" s="69" t="s">
        <v>253</v>
      </c>
      <c r="C53" s="80">
        <f>IF(ISNA(VLOOKUP($A53,'[2]1516 enrollment_Rev_Exp by size'!$A$6:$G$320,3,FALSE)),"",VLOOKUP($A53,'[2]1516 enrollment_Rev_Exp by size'!$A$6:$G$320,3,FALSE))</f>
        <v>8463.5500000000011</v>
      </c>
      <c r="D53" s="97">
        <v>98630265.260000005</v>
      </c>
      <c r="E53" s="80">
        <f t="shared" si="80"/>
        <v>98630265.25999999</v>
      </c>
      <c r="F53" s="80">
        <f t="shared" si="81"/>
        <v>0</v>
      </c>
      <c r="G53" s="98">
        <f>IF(ISNA(VLOOKUP($A53,'[2]1516 Exp_Rev Access'!$F$7:$FS$306,2,FALSE)),"",VLOOKUP($A53,'[2]1516 Exp_Rev Access'!$F$7:$FS$306,2,FALSE))</f>
        <v>16912971.52</v>
      </c>
      <c r="H53" s="98">
        <f>IF(ISNA(VLOOKUP($A53,'[2]1516 Exp_Rev Access'!$F$7:$FS$306,3,FALSE)),"",VLOOKUP($A53,'[2]1516 Exp_Rev Access'!$F$7:$FS$306,3,FALSE))</f>
        <v>0</v>
      </c>
      <c r="I53" s="98">
        <f>IF(ISNA(VLOOKUP($A53,'[2]1516 Exp_Rev Access'!$F$7:$FS$306,4,FALSE)),"",VLOOKUP($A53,'[2]1516 Exp_Rev Access'!$F$7:$FS$306,4,FALSE))</f>
        <v>2424.64</v>
      </c>
      <c r="J53" s="98">
        <f>IF(ISNA(VLOOKUP($A53,'[2]1516 Exp_Rev Access'!$F$7:$FS$306,5,FALSE)),"",VLOOKUP($A53,'[2]1516 Exp_Rev Access'!$F$7:$FS$306,5,FALSE))</f>
        <v>0</v>
      </c>
      <c r="K53" s="98">
        <f>IF(ISNA(VLOOKUP($A53,'[2]1516 Exp_Rev Access'!$F$7:$FS$306,6,FALSE)),"",VLOOKUP($A53,'[2]1516 Exp_Rev Access'!$F$7:$FS$306,6,FALSE))</f>
        <v>0</v>
      </c>
      <c r="L53" s="98">
        <f>IF(ISNA(VLOOKUP($A53,'[2]1516 Exp_Rev Access'!$F$7:$FS$306,7,FALSE)),"",VLOOKUP($A53,'[2]1516 Exp_Rev Access'!$F$7:$FS$306,7,FALSE))</f>
        <v>0</v>
      </c>
      <c r="M53" s="90">
        <f t="shared" si="82"/>
        <v>16915396.16</v>
      </c>
      <c r="N53" s="72">
        <f t="shared" si="83"/>
        <v>0.17150309912894579</v>
      </c>
      <c r="O53" s="73">
        <f t="shared" si="84"/>
        <v>1998.6171476508082</v>
      </c>
      <c r="P53" s="99">
        <f>IF(ISNA(VLOOKUP($A53,'[2]1516 Exp_Rev Access'!$F$7:$FS$306,8,FALSE)),"",VLOOKUP($A53,'[2]1516 Exp_Rev Access'!$F$7:$FS$306,8,FALSE))</f>
        <v>2279</v>
      </c>
      <c r="Q53" s="99">
        <f>IF(ISNA(VLOOKUP($A53,'[2]1516 Exp_Rev Access'!$F$7:$FS$306,9,FALSE)),"",VLOOKUP($A53,'[2]1516 Exp_Rev Access'!$F$7:$FS$306,9,FALSE))</f>
        <v>0</v>
      </c>
      <c r="R53" s="99">
        <f>IF(ISNA(VLOOKUP($A53,'[2]1516 Exp_Rev Access'!$F$7:$FS$306,10,FALSE)),"",VLOOKUP($A53,'[2]1516 Exp_Rev Access'!$F$7:$FS$306,10,FALSE))</f>
        <v>0</v>
      </c>
      <c r="S53" s="99">
        <f>IF(ISNA(VLOOKUP($A53,'[2]1516 Exp_Rev Access'!$F$7:$FS$306,11,FALSE)),"",VLOOKUP($A53,'[2]1516 Exp_Rev Access'!$F$7:$FS$306,11,FALSE))</f>
        <v>0</v>
      </c>
      <c r="T53" s="99">
        <f>IF(ISNA(VLOOKUP($A53,'[2]1516 Exp_Rev Access'!$F$7:$FS$306,12,FALSE)),"",VLOOKUP($A53,'[2]1516 Exp_Rev Access'!$F$7:$FS$306,12,FALSE))</f>
        <v>0</v>
      </c>
      <c r="U53" s="99">
        <f>IF(ISNA(VLOOKUP($A53,'[2]1516 Exp_Rev Access'!$F$7:$FS$306,13,FALSE)),"",VLOOKUP($A53,'[2]1516 Exp_Rev Access'!$F$7:$FS$306,13,FALSE))</f>
        <v>18588</v>
      </c>
      <c r="V53" s="99">
        <f>IF(ISNA(VLOOKUP($A53,'[2]1516 Exp_Rev Access'!$F$7:$FS$306,14,FALSE)),"",VLOOKUP($A53,'[2]1516 Exp_Rev Access'!$F$7:$FS$306,14,FALSE))</f>
        <v>30083.3</v>
      </c>
      <c r="W53" s="99">
        <f>IF(ISNA(VLOOKUP($A53,'[2]1516 Exp_Rev Access'!$F$7:$FS$306,15,FALSE)),"",VLOOKUP($A53,'[2]1516 Exp_Rev Access'!$F$7:$FS$306,15,FALSE))</f>
        <v>56405</v>
      </c>
      <c r="X53" s="99">
        <f>IF(ISNA(VLOOKUP($A53,'[2]1516 Exp_Rev Access'!$F$7:$FS$306,16,FALSE)),"",VLOOKUP($A53,'[2]1516 Exp_Rev Access'!$F$7:$FS$306,16,FALSE))</f>
        <v>34847.449999999997</v>
      </c>
      <c r="Y53" s="99">
        <f>IF(ISNA(VLOOKUP($A53,'[2]1516 Exp_Rev Access'!$F$7:$FS$306,17,FALSE)),"",VLOOKUP($A53,'[2]1516 Exp_Rev Access'!$F$7:$FS$306,17,FALSE))</f>
        <v>42157.24</v>
      </c>
      <c r="Z53" s="99">
        <f>IF(ISNA(VLOOKUP($A53,'[2]1516 Exp_Rev Access'!$F$7:$FS$306,18,FALSE)),"",VLOOKUP($A53,'[2]1516 Exp_Rev Access'!$F$7:$FS$306,18,FALSE))</f>
        <v>46709.4</v>
      </c>
      <c r="AA53" s="99">
        <f>IF(ISNA(VLOOKUP($A53,'[2]1516 Exp_Rev Access'!$F$7:$FS$306,19,FALSE)),"",VLOOKUP($A53,'[2]1516 Exp_Rev Access'!$F$7:$FS$306,19,FALSE))</f>
        <v>0</v>
      </c>
      <c r="AB53" s="99">
        <f>IF(ISNA(VLOOKUP($A53,'[2]1516 Exp_Rev Access'!$F$7:$FS$306,20,FALSE)),"",VLOOKUP($A53,'[2]1516 Exp_Rev Access'!$F$7:$FS$306,20,FALSE))</f>
        <v>0</v>
      </c>
      <c r="AC53" s="99">
        <f>IF(ISNA(VLOOKUP($A53,'[2]1516 Exp_Rev Access'!$F$7:$FS$306,21,FALSE)),"",VLOOKUP($A53,'[2]1516 Exp_Rev Access'!$F$7:$FS$306,21,FALSE))</f>
        <v>722147.22</v>
      </c>
      <c r="AD53" s="99">
        <f>IF(ISNA(VLOOKUP($A53,'[2]1516 Exp_Rev Access'!$F$7:$FS$306,22,FALSE)),"",VLOOKUP($A53,'[2]1516 Exp_Rev Access'!$F$7:$FS$306,22,FALSE))</f>
        <v>202478.53</v>
      </c>
      <c r="AE53" s="99">
        <f>IF(ISNA(VLOOKUP($A53,'[2]1516 Exp_Rev Access'!$F$7:$FS$306,23,FALSE)),"",VLOOKUP($A53,'[2]1516 Exp_Rev Access'!$F$7:$FS$306,23,FALSE))</f>
        <v>0</v>
      </c>
      <c r="AF53" s="99">
        <f>IF(ISNA(VLOOKUP($A53,'[2]1516 Exp_Rev Access'!$F$7:$FS$306,24,FALSE)),"",VLOOKUP($A53,'[2]1516 Exp_Rev Access'!$F$7:$FS$306,24,FALSE))</f>
        <v>108651.54</v>
      </c>
      <c r="AG53" s="99">
        <f>IF(ISNA(VLOOKUP($A53,'[2]1516 Exp_Rev Access'!$F$7:$FS$306,25,FALSE)),"",VLOOKUP($A53,'[2]1516 Exp_Rev Access'!$F$7:$FS$306,25,FALSE))</f>
        <v>38</v>
      </c>
      <c r="AH53" s="98">
        <f>IF(ISNA(VLOOKUP($A53,'[2]1516 Exp_Rev Access'!$F$7:$FS$306,26,FALSE)),"",VLOOKUP($A53,'[2]1516 Exp_Rev Access'!$F$7:$FS$306,26,FALSE))</f>
        <v>54376.6</v>
      </c>
      <c r="AI53" s="98">
        <f>IF(ISNA(VLOOKUP($A53,'[2]1516 Exp_Rev Access'!$F$7:$FS$306,27,FALSE)),"",VLOOKUP($A53,'[2]1516 Exp_Rev Access'!$F$7:$FS$306,27,FALSE))</f>
        <v>8889.66</v>
      </c>
      <c r="AJ53" s="98">
        <f>IF(ISNA(VLOOKUP($A53,'[2]1516 Exp_Rev Access'!$F$7:$FS$306,28,FALSE)),"",VLOOKUP($A53,'[2]1516 Exp_Rev Access'!$F$7:$FS$306,28,FALSE))</f>
        <v>538827.48</v>
      </c>
      <c r="AK53" s="98">
        <f>IF(ISNA(VLOOKUP($A53,'[2]1516 Exp_Rev Access'!$F$7:$FS$306,29,FALSE)),"",VLOOKUP($A53,'[2]1516 Exp_Rev Access'!$F$7:$FS$306,29,FALSE))</f>
        <v>0</v>
      </c>
      <c r="AL53" s="100">
        <f t="shared" si="85"/>
        <v>1866478.42</v>
      </c>
      <c r="AM53" s="72">
        <f t="shared" si="86"/>
        <v>1.8923992702237612E-2</v>
      </c>
      <c r="AN53" s="94">
        <f t="shared" si="87"/>
        <v>220.53138694755742</v>
      </c>
      <c r="AO53" s="99">
        <f>IF(ISNA(VLOOKUP($A53,'[2]1516 Exp_Rev Access'!$F$7:$GB$306,30,FALSE)),"",VLOOKUP($A53,'[2]1516 Exp_Rev Access'!$F$7:$FS$306,30,FALSE))</f>
        <v>51683780.390000001</v>
      </c>
      <c r="AP53" s="99">
        <f>IF(ISNA(VLOOKUP($A53,'[2]1516 Exp_Rev Access'!$F$7:$GB$306,31,FALSE)),"",VLOOKUP($A53,'[2]1516 Exp_Rev Access'!$F$7:$FS$306,31,FALSE))</f>
        <v>1515917.28</v>
      </c>
      <c r="AQ53" s="99">
        <f>IF(ISNA(VLOOKUP($A53,'[2]1516 Exp_Rev Access'!$F$7:$GB$306,32,FALSE)),"",VLOOKUP($A53,'[2]1516 Exp_Rev Access'!$F$7:$FS$306,32,FALSE))</f>
        <v>4624127.5199999996</v>
      </c>
      <c r="AR53" s="99">
        <f>IF(ISNA(VLOOKUP($A53,'[2]1516 Exp_Rev Access'!$F$7:$GB$306,33,FALSE)),"",VLOOKUP($A53,'[2]1516 Exp_Rev Access'!$F$7:$FS$306,33,FALSE))</f>
        <v>0</v>
      </c>
      <c r="AS53" s="99">
        <f>IF(ISNA(VLOOKUP($A53,'[2]1516 Exp_Rev Access'!$F$7:$GB$306,34,FALSE)),"",VLOOKUP($A53,'[2]1516 Exp_Rev Access'!$F$7:$FS$306,34,FALSE))</f>
        <v>0</v>
      </c>
      <c r="AT53" s="101">
        <f t="shared" si="88"/>
        <v>57823825.189999998</v>
      </c>
      <c r="AU53" s="72">
        <f t="shared" si="89"/>
        <v>0.58626857625871898</v>
      </c>
      <c r="AV53" s="94">
        <f t="shared" si="90"/>
        <v>6832.1006185347742</v>
      </c>
      <c r="AW53" s="99">
        <f>IF(ISNA(VLOOKUP($A53,'[2]1516 Exp_Rev Access'!$F$7:$GB$306,35,FALSE)),"",VLOOKUP($A53,'[2]1516 Exp_Rev Access'!$F$7:$GB$306,35,FALSE))</f>
        <v>27593.279999999999</v>
      </c>
      <c r="AX53" s="99">
        <f>IF(ISNA(VLOOKUP($A53,'[2]1516 Exp_Rev Access'!$F$7:$GB$306,36,FALSE)),"",VLOOKUP($A53,'[2]1516 Exp_Rev Access'!$F$7:$GB$306,36,FALSE))</f>
        <v>6543210.3899999997</v>
      </c>
      <c r="AY53" s="99">
        <f>IF(ISNA(VLOOKUP($A53,'[2]1516 Exp_Rev Access'!$F$7:$GB$306,37,FALSE)),"",VLOOKUP($A53,'[2]1516 Exp_Rev Access'!$F$7:$GB$306,37,FALSE))</f>
        <v>284206.64</v>
      </c>
      <c r="AZ53" s="99">
        <f>IF(ISNA(VLOOKUP($A53,'[2]1516 Exp_Rev Access'!$F$7:$GB$306,38,FALSE)),"",VLOOKUP($A53,'[2]1516 Exp_Rev Access'!$F$7:$GB$306,38,FALSE))</f>
        <v>0</v>
      </c>
      <c r="BA53" s="99">
        <f>IF(ISNA(VLOOKUP($A53,'[2]1516 Exp_Rev Access'!$F$7:$GB$306,39,FALSE)),"",VLOOKUP($A53,'[2]1516 Exp_Rev Access'!$F$7:$GB$306,39,FALSE))</f>
        <v>0</v>
      </c>
      <c r="BB53" s="99">
        <f>IF(ISNA(VLOOKUP($A53,'[2]1516 Exp_Rev Access'!$F$7:$GB$306,40,FALSE)),"",VLOOKUP($A53,'[2]1516 Exp_Rev Access'!$F$7:$GB$306,40,FALSE))</f>
        <v>2510878.13</v>
      </c>
      <c r="BC53" s="99">
        <f>IF(ISNA(VLOOKUP($A53,'[2]1516 Exp_Rev Access'!$F$7:$GB$306,41,FALSE)),"",VLOOKUP($A53,'[2]1516 Exp_Rev Access'!$F$7:$GB$306,41,FALSE))</f>
        <v>0</v>
      </c>
      <c r="BD53" s="99">
        <f>IF(ISNA(VLOOKUP($A53,'[2]1516 Exp_Rev Access'!$F$7:$GB$306,42,FALSE)),"",VLOOKUP($A53,'[2]1516 Exp_Rev Access'!$F$7:$GB$306,42,FALSE))</f>
        <v>869866.01</v>
      </c>
      <c r="BE53" s="99">
        <f>IF(ISNA(VLOOKUP($A53,'[2]1516 Exp_Rev Access'!$F$7:$GB$306,43,FALSE)),"",VLOOKUP($A53,'[2]1516 Exp_Rev Access'!$F$7:$GB$306,43,FALSE))</f>
        <v>0</v>
      </c>
      <c r="BF53" s="99">
        <f>IF(ISNA(VLOOKUP($A53,'[2]1516 Exp_Rev Access'!$F$7:$GB$306,44,FALSE)),"",VLOOKUP($A53,'[2]1516 Exp_Rev Access'!$F$7:$GB$306,44,FALSE))</f>
        <v>1123715.6299999999</v>
      </c>
      <c r="BG53" s="99">
        <f>IF(ISNA(VLOOKUP($A53,'[2]1516 Exp_Rev Access'!$F$7:$GB$306,45,FALSE)),"",VLOOKUP($A53,'[2]1516 Exp_Rev Access'!$F$7:$GB$306,45,FALSE))</f>
        <v>84375.35</v>
      </c>
      <c r="BH53" s="99">
        <f>IF(ISNA(VLOOKUP($A53,'[2]1516 Exp_Rev Access'!$F$7:$GB$306,46,FALSE)),"",VLOOKUP($A53,'[2]1516 Exp_Rev Access'!$F$7:$GB$306,46,FALSE))</f>
        <v>0</v>
      </c>
      <c r="BI53" s="99">
        <f>IF(ISNA(VLOOKUP($A53,'[2]1516 Exp_Rev Access'!$F$7:$GB$306,47,FALSE)),"",VLOOKUP($A53,'[2]1516 Exp_Rev Access'!$F$7:$GB$306,47,FALSE))</f>
        <v>73463.070000000007</v>
      </c>
      <c r="BJ53" s="99">
        <f>IF(ISNA(VLOOKUP($A53,'[2]1516 Exp_Rev Access'!$F$7:$GB$306,48,FALSE)),"",VLOOKUP($A53,'[2]1516 Exp_Rev Access'!$F$7:$GB$306,48,FALSE))</f>
        <v>2977536.28</v>
      </c>
      <c r="BK53" s="99">
        <f>IF(ISNA(VLOOKUP($A53,'[2]1516 Exp_Rev Access'!$F$7:$GB$306,49,FALSE)),"",VLOOKUP($A53,'[2]1516 Exp_Rev Access'!$F$7:$GB$306,49,FALSE))</f>
        <v>0</v>
      </c>
      <c r="BL53" s="99">
        <f>IF(ISNA(VLOOKUP($A53,'[2]1516 Exp_Rev Access'!$F$7:$GB$306,50,FALSE)),"",VLOOKUP($A53,'[2]1516 Exp_Rev Access'!$F$7:$GB$306,50,FALSE))</f>
        <v>0</v>
      </c>
      <c r="BM53" s="99">
        <f>IF(ISNA(VLOOKUP($A53,'[2]1516 Exp_Rev Access'!$F$7:$GB$306,51,FALSE)),"",VLOOKUP($A53,'[2]1516 Exp_Rev Access'!$F$7:$GB$306,51,FALSE))</f>
        <v>0</v>
      </c>
      <c r="BN53" s="99">
        <f>IF(ISNA(VLOOKUP($A53,'[2]1516 Exp_Rev Access'!$F$7:$GB$306,52,FALSE)),"",VLOOKUP($A53,'[2]1516 Exp_Rev Access'!$F$7:$GB$306,52,FALSE))</f>
        <v>0</v>
      </c>
      <c r="BO53" s="99">
        <f>IF(ISNA(VLOOKUP($A53,'[2]1516 Exp_Rev Access'!$F$7:$GB$306,53,FALSE)),"",VLOOKUP($A53,'[2]1516 Exp_Rev Access'!$F$7:$GB$306,53,FALSE))</f>
        <v>0</v>
      </c>
      <c r="BP53" s="99">
        <f>IF(ISNA(VLOOKUP($A53,'[2]1516 Exp_Rev Access'!$F$7:$GB$306,54,FALSE)),"",VLOOKUP($A53,'[2]1516 Exp_Rev Access'!$F$7:$GB$306,54,FALSE))</f>
        <v>0</v>
      </c>
      <c r="BQ53" s="99">
        <f>IF(ISNA(VLOOKUP($A53,'[2]1516 Exp_Rev Access'!$F$7:$GB$306,55,FALSE)),"",VLOOKUP($A53,'[2]1516 Exp_Rev Access'!$F$7:$GB$306,55,FALSE))</f>
        <v>0</v>
      </c>
      <c r="BR53" s="99">
        <f>IF(ISNA(VLOOKUP($A53,'[2]1516 Exp_Rev Access'!$F$7:$GB$306,56,FALSE)),"",VLOOKUP($A53,'[2]1516 Exp_Rev Access'!$F$7:$GB$306,56,FALSE))</f>
        <v>0</v>
      </c>
      <c r="BS53" s="99">
        <f>IF(ISNA(VLOOKUP($A53,'[2]1516 Exp_Rev Access'!$F$7:$GB$306,57,FALSE)),"",VLOOKUP($A53,'[2]1516 Exp_Rev Access'!$F$7:$GB$306,57,FALSE))</f>
        <v>0</v>
      </c>
      <c r="BT53" s="99">
        <f>IF(ISNA(VLOOKUP($A53,'[2]1516 Exp_Rev Access'!$F$7:$GB$306,58,FALSE)),"",VLOOKUP($A53,'[2]1516 Exp_Rev Access'!$F$7:$GB$306,58,FALSE))</f>
        <v>0</v>
      </c>
      <c r="BU53" s="102">
        <f t="shared" si="91"/>
        <v>14494844.779999997</v>
      </c>
      <c r="BV53" s="72">
        <f t="shared" si="92"/>
        <v>0.14696142955501565</v>
      </c>
      <c r="BW53" s="94">
        <f t="shared" si="93"/>
        <v>1712.6199738880252</v>
      </c>
      <c r="BX53" s="99">
        <f>IF(ISNA(VLOOKUP($A53,'[2]1516 Exp_Rev Access'!$F$7:$GB$306,59,FALSE)),"",VLOOKUP($A53,'[2]1516 Exp_Rev Access'!$F$7:$GB$306,59,FALSE))</f>
        <v>1503.45</v>
      </c>
      <c r="BY53" s="99">
        <f>IF(ISNA(VLOOKUP($A53,'[2]1516 Exp_Rev Access'!$F$7:$GB$306,60,FALSE)),"",VLOOKUP($A53,'[2]1516 Exp_Rev Access'!$F$7:$GB$306,60,FALSE))</f>
        <v>0</v>
      </c>
      <c r="BZ53" s="99">
        <f>IF(ISNA(VLOOKUP($A53,'[2]1516 Exp_Rev Access'!$F$7:$GB$306,61,FALSE)),"",VLOOKUP($A53,'[2]1516 Exp_Rev Access'!$F$7:$GB$306,61,FALSE))</f>
        <v>0</v>
      </c>
      <c r="CA53" s="99">
        <f>IF(ISNA(VLOOKUP($A53,'[2]1516 Exp_Rev Access'!$F$7:$GB$306,62,FALSE)),"",VLOOKUP($A53,'[2]1516 Exp_Rev Access'!$F$7:$GB$306,62,FALSE))</f>
        <v>0</v>
      </c>
      <c r="CB53" s="99">
        <f>IF(ISNA(VLOOKUP($A53,'[2]1516 Exp_Rev Access'!$F$7:$GB$306,63,FALSE)),"",VLOOKUP($A53,'[2]1516 Exp_Rev Access'!$F$7:$GB$306,63,FALSE))</f>
        <v>0</v>
      </c>
      <c r="CC53" s="99">
        <f>IF(ISNA(VLOOKUP($A53,'[2]1516 Exp_Rev Access'!$F$7:$GB$306,64,FALSE)),"",VLOOKUP($A53,'[2]1516 Exp_Rev Access'!$F$7:$GB$306,64,FALSE))</f>
        <v>0</v>
      </c>
      <c r="CD53" s="101">
        <f t="shared" si="94"/>
        <v>1503.45</v>
      </c>
      <c r="CE53" s="72">
        <f t="shared" si="95"/>
        <v>1.5243292675293368E-5</v>
      </c>
      <c r="CF53" s="103">
        <f t="shared" si="96"/>
        <v>0.17763822509467067</v>
      </c>
      <c r="CG53" s="99">
        <f>IF(ISNA(VLOOKUP($A53,'[2]1516 Exp_Rev Access'!$F$7:$GB$306,65,FALSE)),"",VLOOKUP($A53,'[2]1516 Exp_Rev Access'!$F$7:$GB$306,65,FALSE))</f>
        <v>25480.42</v>
      </c>
      <c r="CH53" s="99">
        <f>IF(ISNA(VLOOKUP($A53,'[2]1516 Exp_Rev Access'!$F$7:$GB$306,66,FALSE)),"",VLOOKUP($A53,'[2]1516 Exp_Rev Access'!$F$7:$GB$306,66,FALSE))</f>
        <v>0</v>
      </c>
      <c r="CI53" s="99">
        <f>IF(ISNA(VLOOKUP($A53,'[2]1516 Exp_Rev Access'!$F$7:$GB$306,67,FALSE)),"",VLOOKUP($A53,'[2]1516 Exp_Rev Access'!$F$7:$GB$306,67,FALSE))</f>
        <v>0</v>
      </c>
      <c r="CJ53" s="99">
        <f>IF(ISNA(VLOOKUP($A53,'[2]1516 Exp_Rev Access'!$F$7:$GB$306,68,FALSE)),"",VLOOKUP($A53,'[2]1516 Exp_Rev Access'!$F$7:$GB$306,68,FALSE))</f>
        <v>0</v>
      </c>
      <c r="CK53" s="99">
        <f>IF(ISNA(VLOOKUP($A53,'[2]1516 Exp_Rev Access'!$F$7:$GB$306,69,FALSE)),"",VLOOKUP($A53,'[2]1516 Exp_Rev Access'!$F$7:$GB$306,69,FALSE))</f>
        <v>0</v>
      </c>
      <c r="CL53" s="99">
        <f>IF(ISNA(VLOOKUP($A53,'[2]1516 Exp_Rev Access'!$F$7:$GB$306,70,FALSE)),"",VLOOKUP($A53,'[2]1516 Exp_Rev Access'!$F$7:$GB$306,70,FALSE))</f>
        <v>0</v>
      </c>
      <c r="CM53" s="99">
        <f>IF(ISNA(VLOOKUP($A53,'[2]1516 Exp_Rev Access'!$F$7:$GB$306,71,FALSE)),"",VLOOKUP($A53,'[2]1516 Exp_Rev Access'!$F$7:$GB$306,71,FALSE))</f>
        <v>0</v>
      </c>
      <c r="CN53" s="99">
        <f>IF(ISNA(VLOOKUP($A53,'[2]1516 Exp_Rev Access'!$F$7:$GB$306,72,FALSE)),"",VLOOKUP($A53,'[2]1516 Exp_Rev Access'!$F$7:$GB$306,72,FALSE))</f>
        <v>0</v>
      </c>
      <c r="CO53" s="99">
        <f>IF(ISNA(VLOOKUP($A53,'[2]1516 Exp_Rev Access'!$F$7:$GB$306,73,FALSE)),"",VLOOKUP($A53,'[2]1516 Exp_Rev Access'!$F$7:$GB$306,73,FALSE))</f>
        <v>0</v>
      </c>
      <c r="CP53" s="99">
        <f>IF(ISNA(VLOOKUP($A53,'[2]1516 Exp_Rev Access'!$F$7:$GB$306,74,FALSE)),"",VLOOKUP($A53,'[2]1516 Exp_Rev Access'!$F$7:$GB$306,74,FALSE))</f>
        <v>1423197.63</v>
      </c>
      <c r="CQ53" s="99">
        <f>IF(ISNA(VLOOKUP($A53,'[2]1516 Exp_Rev Access'!$F$7:$GB$306,75,FALSE)),"",VLOOKUP($A53,'[2]1516 Exp_Rev Access'!$F$7:$GB$306,75,FALSE))</f>
        <v>0</v>
      </c>
      <c r="CR53" s="99">
        <f>IF(ISNA(VLOOKUP($A53,'[2]1516 Exp_Rev Access'!$F$7:$GB$306,76,FALSE)),"",VLOOKUP($A53,'[2]1516 Exp_Rev Access'!$F$7:$GB$306,76,FALSE))</f>
        <v>53983.199999999997</v>
      </c>
      <c r="CS53" s="99">
        <f>IF(ISNA(VLOOKUP($A53,'[2]1516 Exp_Rev Access'!$F$7:$GB$306,77,FALSE)),"",VLOOKUP($A53,'[2]1516 Exp_Rev Access'!$F$7:$GB$306,77,FALSE))</f>
        <v>0</v>
      </c>
      <c r="CT53" s="99">
        <f>IF(ISNA(VLOOKUP($A53,'[2]1516 Exp_Rev Access'!$F$7:$GB$306,78,FALSE)),"",VLOOKUP($A53,'[2]1516 Exp_Rev Access'!$F$7:$GB$306,78,FALSE))</f>
        <v>1616128.71</v>
      </c>
      <c r="CU53" s="99">
        <f>IF(ISNA(VLOOKUP($A53,'[2]1516 Exp_Rev Access'!$F$7:$GB$306,79,FALSE)),"",VLOOKUP($A53,'[2]1516 Exp_Rev Access'!$F$7:$GB$306,79,FALSE))</f>
        <v>744926.38</v>
      </c>
      <c r="CV53" s="99">
        <f>IF(ISNA(VLOOKUP($A53,'[2]1516 Exp_Rev Access'!$F$7:$GB$306,80,FALSE)),"",VLOOKUP($A53,'[2]1516 Exp_Rev Access'!$F$7:$GB$306,80,FALSE))</f>
        <v>175207.54</v>
      </c>
      <c r="CW53" s="99">
        <f>IF(ISNA(VLOOKUP($A53,'[2]1516 Exp_Rev Access'!$F$7:$GB$306,81,FALSE)),"",VLOOKUP($A53,'[2]1516 Exp_Rev Access'!$F$7:$GB$306,81,FALSE))</f>
        <v>0</v>
      </c>
      <c r="CX53" s="99">
        <f>IF(ISNA(VLOOKUP($A53,'[2]1516 Exp_Rev Access'!$F$7:$GB$306,82,FALSE)),"",VLOOKUP($A53,'[2]1516 Exp_Rev Access'!$F$7:$GB$306,82,FALSE))</f>
        <v>0</v>
      </c>
      <c r="CY53" s="99">
        <f>IF(ISNA(VLOOKUP($A53,'[2]1516 Exp_Rev Access'!$F$7:$GB$306,83,FALSE)),"",VLOOKUP($A53,'[2]1516 Exp_Rev Access'!$F$7:$GB$306,83,FALSE))</f>
        <v>0</v>
      </c>
      <c r="CZ53" s="99">
        <f>IF(ISNA(VLOOKUP($A53,'[2]1516 Exp_Rev Access'!$F$7:$GB$306,84,FALSE)),"",VLOOKUP($A53,'[2]1516 Exp_Rev Access'!$F$7:$GB$306,84,FALSE))</f>
        <v>0</v>
      </c>
      <c r="DA53" s="99">
        <f>IF(ISNA(VLOOKUP($A53,'[2]1516 Exp_Rev Access'!$F$7:$GB$306,85,FALSE)),"",VLOOKUP($A53,'[2]1516 Exp_Rev Access'!$F$7:$GB$306,85,FALSE))</f>
        <v>118162.55</v>
      </c>
      <c r="DB53" s="99">
        <f>IF(ISNA(VLOOKUP($A53,'[2]1516 Exp_Rev Access'!$F$7:$GB$306,86,FALSE)),"",VLOOKUP($A53,'[2]1516 Exp_Rev Access'!$F$7:$GB$306,86,FALSE))</f>
        <v>0</v>
      </c>
      <c r="DC53" s="99">
        <f>IF(ISNA(VLOOKUP($A53,'[2]1516 Exp_Rev Access'!$F$7:$GB$306,87,FALSE)),"",VLOOKUP($A53,'[2]1516 Exp_Rev Access'!$F$7:$GB$306,87,FALSE))</f>
        <v>0</v>
      </c>
      <c r="DD53" s="99">
        <f>IF(ISNA(VLOOKUP($A53,'[2]1516 Exp_Rev Access'!$F$7:$GB$306,88,FALSE)),"",VLOOKUP($A53,'[2]1516 Exp_Rev Access'!$F$7:$GB$306,88,FALSE))</f>
        <v>0</v>
      </c>
      <c r="DE53" s="99">
        <f>IF(ISNA(VLOOKUP($A53,'[2]1516 Exp_Rev Access'!$F$7:$GB$306,89,FALSE)),"",VLOOKUP($A53,'[2]1516 Exp_Rev Access'!$F$7:$GB$306,89,FALSE))</f>
        <v>0</v>
      </c>
      <c r="DF53" s="99">
        <f>IF(ISNA(VLOOKUP($A53,'[2]1516 Exp_Rev Access'!$F$7:$GB$306,90,FALSE)),"",VLOOKUP($A53,'[2]1516 Exp_Rev Access'!$F$7:$GB$306,90,FALSE))</f>
        <v>0</v>
      </c>
      <c r="DG53" s="99">
        <f>IF(ISNA(VLOOKUP($A53,'[2]1516 Exp_Rev Access'!$F$7:$GB$306,91,FALSE)),"",VLOOKUP($A53,'[2]1516 Exp_Rev Access'!$F$7:$GB$306,91,FALSE))</f>
        <v>0</v>
      </c>
      <c r="DH53" s="99">
        <f>IF(ISNA(VLOOKUP($A53,'[2]1516 Exp_Rev Access'!$F$7:$GB$306,92,FALSE)),"",VLOOKUP($A53,'[2]1516 Exp_Rev Access'!$F$7:$GB$306,92,FALSE))</f>
        <v>2703040.18</v>
      </c>
      <c r="DI53" s="99">
        <f>IF(ISNA(VLOOKUP($A53,'[2]1516 Exp_Rev Access'!$F$7:$GB$306,93,FALSE)),"",VLOOKUP($A53,'[2]1516 Exp_Rev Access'!$F$7:$GB$306,93,FALSE))</f>
        <v>0</v>
      </c>
      <c r="DJ53" s="99">
        <f>IF(ISNA(VLOOKUP($A53,'[2]1516 Exp_Rev Access'!$F$7:$GB$306,94,FALSE)),"",VLOOKUP($A53,'[2]1516 Exp_Rev Access'!$F$7:$GB$306,94,FALSE))</f>
        <v>0</v>
      </c>
      <c r="DK53" s="99">
        <f>IF(ISNA(VLOOKUP($A53,'[2]1516 Exp_Rev Access'!$F$7:$GB$306,95,FALSE)),"",VLOOKUP($A53,'[2]1516 Exp_Rev Access'!$F$7:$GB$306,95,FALSE))</f>
        <v>0</v>
      </c>
      <c r="DL53" s="99">
        <f>IF(ISNA(VLOOKUP($A53,'[2]1516 Exp_Rev Access'!$F$7:$GB$306,96,FALSE)),"",VLOOKUP($A53,'[2]1516 Exp_Rev Access'!$F$7:$GB$306,96,FALSE))</f>
        <v>0</v>
      </c>
      <c r="DM53" s="99">
        <f>IF(ISNA(VLOOKUP($A53,'[2]1516 Exp_Rev Access'!$F$7:$GB$306,97,FALSE)),"",VLOOKUP($A53,'[2]1516 Exp_Rev Access'!$F$7:$GB$306,97,FALSE))</f>
        <v>0</v>
      </c>
      <c r="DN53" s="99">
        <f>IF(ISNA(VLOOKUP($A53,'[2]1516 Exp_Rev Access'!$F$7:$GB$306,98,FALSE)),"",VLOOKUP($A53,'[2]1516 Exp_Rev Access'!$F$7:$GB$306,98,FALSE))</f>
        <v>0</v>
      </c>
      <c r="DO53" s="99">
        <f>IF(ISNA(VLOOKUP($A53,'[2]1516 Exp_Rev Access'!$F$7:$GB$306,99,FALSE)),"",VLOOKUP($A53,'[2]1516 Exp_Rev Access'!$F$7:$GB$306,99,FALSE))</f>
        <v>0</v>
      </c>
      <c r="DP53" s="99">
        <f>IF(ISNA(VLOOKUP($A53,'[2]1516 Exp_Rev Access'!$F$7:$GB$306,100,FALSE)),"",VLOOKUP($A53,'[2]1516 Exp_Rev Access'!$F$7:$GB$306,100,FALSE))</f>
        <v>0</v>
      </c>
      <c r="DQ53" s="99">
        <f>IF(ISNA(VLOOKUP($A53,'[2]1516 Exp_Rev Access'!$F$7:$GB$306,101,FALSE)),"",VLOOKUP($A53,'[2]1516 Exp_Rev Access'!$F$7:$GB$306,101,FALSE))</f>
        <v>0</v>
      </c>
      <c r="DR53" s="99">
        <f>IF(ISNA(VLOOKUP($A53,'[2]1516 Exp_Rev Access'!$F$7:$GB$306,102,FALSE)),"",VLOOKUP($A53,'[2]1516 Exp_Rev Access'!$F$7:$GB$306,102,FALSE))</f>
        <v>0</v>
      </c>
      <c r="DS53" s="99">
        <f>IF(ISNA(VLOOKUP($A53,'[2]1516 Exp_Rev Access'!$F$7:$GB$306,103,FALSE)),"",VLOOKUP($A53,'[2]1516 Exp_Rev Access'!$F$7:$GB$306,103,FALSE))</f>
        <v>0</v>
      </c>
      <c r="DT53" s="99">
        <f>IF(ISNA(VLOOKUP($A53,'[2]1516 Exp_Rev Access'!$F$7:$GB$306,104,FALSE)),"",VLOOKUP($A53,'[2]1516 Exp_Rev Access'!$F$7:$GB$306,104,FALSE))</f>
        <v>0</v>
      </c>
      <c r="DU53" s="99">
        <f>IF(ISNA(VLOOKUP($A53,'[2]1516 Exp_Rev Access'!$F$7:$GB$306,105,FALSE)),"",VLOOKUP($A53,'[2]1516 Exp_Rev Access'!$F$7:$GB$306,105,FALSE))</f>
        <v>0</v>
      </c>
      <c r="DV53" s="99">
        <f>IF(ISNA(VLOOKUP($A53,'[2]1516 Exp_Rev Access'!$F$7:$GB$306,106,FALSE)),"",VLOOKUP($A53,'[2]1516 Exp_Rev Access'!$F$7:$GB$306,106,FALSE))</f>
        <v>0</v>
      </c>
      <c r="DW53" s="99">
        <f>IF(ISNA(VLOOKUP($A53,'[2]1516 Exp_Rev Access'!$F$7:$GB$306,107,FALSE)),"",VLOOKUP($A53,'[2]1516 Exp_Rev Access'!$F$7:$GB$306,107,FALSE))</f>
        <v>0</v>
      </c>
      <c r="DX53" s="99">
        <f>IF(ISNA(VLOOKUP($A53,'[2]1516 Exp_Rev Access'!$F$7:$GB$306,108,FALSE)),"",VLOOKUP($A53,'[2]1516 Exp_Rev Access'!$F$7:$GB$306,108,FALSE))</f>
        <v>0</v>
      </c>
      <c r="DY53" s="99">
        <f>IF(ISNA(VLOOKUP($A53,'[2]1516 Exp_Rev Access'!$F$7:$GB$306,109,FALSE)),"",VLOOKUP($A53,'[2]1516 Exp_Rev Access'!$F$7:$GB$306,109,FALSE))</f>
        <v>0</v>
      </c>
      <c r="DZ53" s="99">
        <f>IF(ISNA(VLOOKUP($A53,'[2]1516 Exp_Rev Access'!$F$7:$GB$306,110,FALSE)),"",VLOOKUP($A53,'[2]1516 Exp_Rev Access'!$F$7:$GB$306,110,FALSE))</f>
        <v>0</v>
      </c>
      <c r="EA53" s="99">
        <f>IF(ISNA(VLOOKUP($A53,'[2]1516 Exp_Rev Access'!$F$7:$GB$306,111,FALSE)),"",VLOOKUP($A53,'[2]1516 Exp_Rev Access'!$F$7:$GB$306,111,FALSE))</f>
        <v>0</v>
      </c>
      <c r="EB53" s="99">
        <f>IF(ISNA(VLOOKUP($A53,'[2]1516 Exp_Rev Access'!$F$7:$GB$306,112,FALSE)),"",VLOOKUP($A53,'[2]1516 Exp_Rev Access'!$F$7:$GB$306,112,FALSE))</f>
        <v>0</v>
      </c>
      <c r="EC53" s="99">
        <f>IF(ISNA(VLOOKUP($A53,'[2]1516 Exp_Rev Access'!$F$7:$GB$306,113,FALSE)),"",VLOOKUP($A53,'[2]1516 Exp_Rev Access'!$F$7:$GB$306,113,FALSE))</f>
        <v>0</v>
      </c>
      <c r="ED53" s="99">
        <f>IF(ISNA(VLOOKUP($A53,'[2]1516 Exp_Rev Access'!$F$7:$GB$306,114,FALSE)),"",VLOOKUP($A53,'[2]1516 Exp_Rev Access'!$F$7:$GB$306,114,FALSE))</f>
        <v>0</v>
      </c>
      <c r="EE53" s="99">
        <f>IF(ISNA(VLOOKUP($A53,'[2]1516 Exp_Rev Access'!$F$7:$GB$306,115,FALSE)),"",VLOOKUP($A53,'[2]1516 Exp_Rev Access'!$F$7:$GB$306,115,FALSE))</f>
        <v>0</v>
      </c>
      <c r="EF53" s="99">
        <f>IF(ISNA(VLOOKUP($A53,'[2]1516 Exp_Rev Access'!$F$7:$GB$306,116,FALSE)),"",VLOOKUP($A53,'[2]1516 Exp_Rev Access'!$F$7:$GB$306,116,FALSE))</f>
        <v>0</v>
      </c>
      <c r="EG53" s="99">
        <f>IF(ISNA(VLOOKUP($A53,'[2]1516 Exp_Rev Access'!$F$7:$GB$306,117,FALSE)),"",VLOOKUP($A53,'[2]1516 Exp_Rev Access'!$F$7:$GB$306,117,FALSE))</f>
        <v>0</v>
      </c>
      <c r="EH53" s="99">
        <f>IF(ISNA(VLOOKUP($A53,'[2]1516 Exp_Rev Access'!$F$7:$GB$306,118,FALSE)),"",VLOOKUP($A53,'[2]1516 Exp_Rev Access'!$F$7:$GB$306,118,FALSE))</f>
        <v>0</v>
      </c>
      <c r="EI53" s="99">
        <f>IF(ISNA(VLOOKUP($A53,'[2]1516 Exp_Rev Access'!$F$7:$GB$306,119,FALSE)),"",VLOOKUP($A53,'[2]1516 Exp_Rev Access'!$F$7:$GB$306,119,FALSE))</f>
        <v>0</v>
      </c>
      <c r="EJ53" s="99">
        <f>IF(ISNA(VLOOKUP($A53,'[2]1516 Exp_Rev Access'!$F$7:$GB$306,120,FALSE)),"",VLOOKUP($A53,'[2]1516 Exp_Rev Access'!$F$7:$GB$306,120,FALSE))</f>
        <v>0</v>
      </c>
      <c r="EK53" s="99">
        <f>IF(ISNA(VLOOKUP($A53,'[2]1516 Exp_Rev Access'!$F$7:$GB$306,121,FALSE)),"",VLOOKUP($A53,'[2]1516 Exp_Rev Access'!$F$7:$GB$306,121,FALSE))</f>
        <v>0</v>
      </c>
      <c r="EL53" s="99">
        <f>IF(ISNA(VLOOKUP($A53,'[2]1516 Exp_Rev Access'!$F$7:$GB$306,122,FALSE)),"",VLOOKUP($A53,'[2]1516 Exp_Rev Access'!$F$7:$GB$306,122,FALSE))</f>
        <v>0</v>
      </c>
      <c r="EM53" s="99">
        <f>IF(ISNA(VLOOKUP($A53,'[2]1516 Exp_Rev Access'!$F$7:$GB$306,123,FALSE)),"",VLOOKUP($A53,'[2]1516 Exp_Rev Access'!$F$7:$GB$306,123,FALSE))</f>
        <v>0</v>
      </c>
      <c r="EN53" s="99">
        <f>IF(ISNA(VLOOKUP($A53,'[2]1516 Exp_Rev Access'!$F$7:$GB$306,124,FALSE)),"",VLOOKUP($A53,'[2]1516 Exp_Rev Access'!$F$7:$GB$306,124,FALSE))</f>
        <v>0</v>
      </c>
      <c r="EO53" s="99">
        <f>IF(ISNA(VLOOKUP($A53,'[2]1516 Exp_Rev Access'!$F$7:$GB$306,125,FALSE)),"",VLOOKUP($A53,'[2]1516 Exp_Rev Access'!$F$7:$GB$306,125,FALSE))</f>
        <v>0</v>
      </c>
      <c r="EP53" s="99">
        <f>IF(ISNA(VLOOKUP($A53,'[2]1516 Exp_Rev Access'!$F$7:$GB$306,126,FALSE)),"",VLOOKUP($A53,'[2]1516 Exp_Rev Access'!$F$7:$GB$306,126,FALSE))</f>
        <v>0</v>
      </c>
      <c r="EQ53" s="99">
        <f>IF(ISNA(VLOOKUP($A53,'[2]1516 Exp_Rev Access'!$F$7:$GB$306,127,FALSE)),"",VLOOKUP($A53,'[2]1516 Exp_Rev Access'!$F$7:$GB$306,127,FALSE))</f>
        <v>0</v>
      </c>
      <c r="ER53" s="99">
        <f>IF(ISNA(VLOOKUP($A53,'[2]1516 Exp_Rev Access'!$F$7:$GB$306,128,FALSE)),"",VLOOKUP($A53,'[2]1516 Exp_Rev Access'!$F$7:$GB$306,128,FALSE))</f>
        <v>0</v>
      </c>
      <c r="ES53" s="99">
        <f>IF(ISNA(VLOOKUP($A53,'[2]1516 Exp_Rev Access'!$F$7:$GB$306,129,FALSE)),"",VLOOKUP($A53,'[2]1516 Exp_Rev Access'!$F$7:$GB$306,129,FALSE))</f>
        <v>0</v>
      </c>
      <c r="ET53" s="99">
        <f>IF(ISNA(VLOOKUP($A53,'[2]1516 Exp_Rev Access'!$F$7:$GB$306,130,FALSE)),"",VLOOKUP($A53,'[2]1516 Exp_Rev Access'!$F$7:$GB$306,130,FALSE))</f>
        <v>0</v>
      </c>
      <c r="EU53" s="99">
        <f>IF(ISNA(VLOOKUP($A53,'[2]1516 Exp_Rev Access'!$F$7:$GB$306,131,FALSE)),"",VLOOKUP($A53,'[2]1516 Exp_Rev Access'!$F$7:$GB$306,131,FALSE))</f>
        <v>88456.37</v>
      </c>
      <c r="EV53" s="99">
        <f>IF(ISNA(VLOOKUP($A53,'[2]1516 Exp_Rev Access'!$F$7:$GB$306,132,FALSE)),"",VLOOKUP($A53,'[2]1516 Exp_Rev Access'!$F$7:$GB$306,132,FALSE))</f>
        <v>0</v>
      </c>
      <c r="EW53" s="99">
        <f>IF(ISNA(VLOOKUP($A53,'[2]1516 Exp_Rev Access'!$F$7:$GB$306,133,FALSE)),"",VLOOKUP($A53,'[2]1516 Exp_Rev Access'!$F$7:$GB$306,133,FALSE))</f>
        <v>0</v>
      </c>
      <c r="EX53" s="99">
        <f>IF(ISNA(VLOOKUP($A53,'[2]1516 Exp_Rev Access'!$F$7:$GB$306,134,FALSE)),"",VLOOKUP($A53,'[2]1516 Exp_Rev Access'!$F$7:$GB$306,134,FALSE))</f>
        <v>0</v>
      </c>
      <c r="EY53" s="99">
        <f>IF(ISNA(VLOOKUP($A53,'[2]1516 Exp_Rev Access'!$F$7:$GB$306,135,FALSE)),"",VLOOKUP($A53,'[2]1516 Exp_Rev Access'!$F$7:$GB$306,135,FALSE))</f>
        <v>0</v>
      </c>
      <c r="EZ53" s="99">
        <f>IF(ISNA(VLOOKUP($A53,'[2]1516 Exp_Rev Access'!$F$7:$GB$306,136,FALSE)),"",VLOOKUP($A53,'[2]1516 Exp_Rev Access'!$F$7:$GB$306,136,FALSE))</f>
        <v>0</v>
      </c>
      <c r="FA53" s="99">
        <f>IF(ISNA(VLOOKUP($A53,'[2]1516 Exp_Rev Access'!$F$7:$GB$306,137,FALSE)),"",VLOOKUP($A53,'[2]1516 Exp_Rev Access'!$F$7:$GB$306,137,FALSE))</f>
        <v>0</v>
      </c>
      <c r="FB53" s="99">
        <f>IF(ISNA(VLOOKUP($A53,'[2]1516 Exp_Rev Access'!$F$7:$GB$306,138,FALSE)),"",VLOOKUP($A53,'[2]1516 Exp_Rev Access'!$F$7:$GB$306,138,FALSE))</f>
        <v>0</v>
      </c>
      <c r="FC53" s="99">
        <f>IF(ISNA(VLOOKUP($A53,'[2]1516 Exp_Rev Access'!$F$7:$GB$306,139,FALSE)),"",VLOOKUP($A53,'[2]1516 Exp_Rev Access'!$F$7:$GB$306,139,FALSE))</f>
        <v>0</v>
      </c>
      <c r="FD53" s="99">
        <f>IF(ISNA(VLOOKUP($A53,'[2]1516 Exp_Rev Access'!$F$7:$FS$306,140,FALSE)),"",VLOOKUP($A53,'[2]1516 Exp_Rev Access'!$F$7:$FS$306,140,FALSE))</f>
        <v>0</v>
      </c>
      <c r="FE53" s="99">
        <f>IF(ISNA(VLOOKUP($A53,'[2]1516 Exp_Rev Access'!$F$7:$FS$306,141,FALSE)),"",VLOOKUP($A53,'[2]1516 Exp_Rev Access'!$F$7:$FS$306,141,FALSE))</f>
        <v>0</v>
      </c>
      <c r="FF53" s="99">
        <f>IF(ISNA(VLOOKUP($A53,'[2]1516 Exp_Rev Access'!$F$7:$FS$306,142,FALSE)),"",VLOOKUP($A53,'[2]1516 Exp_Rev Access'!$F$7:$FS$306,142,FALSE))</f>
        <v>0</v>
      </c>
      <c r="FG53" s="99">
        <f>IF(ISNA(VLOOKUP($A53,'[2]1516 Exp_Rev Access'!$F$7:$FS$306,143,FALSE)),"",VLOOKUP($A53,'[2]1516 Exp_Rev Access'!$F$7:$FS$306,143,FALSE))</f>
        <v>0</v>
      </c>
      <c r="FH53" s="99">
        <f>IF(ISNA(VLOOKUP($A53,'[2]1516 Exp_Rev Access'!$F$7:$FS$306,144,FALSE)),"",VLOOKUP($A53,'[2]1516 Exp_Rev Access'!$F$7:$FS$306,144,FALSE))</f>
        <v>0</v>
      </c>
      <c r="FI53" s="99">
        <f>IF(ISNA(VLOOKUP($A53,'[2]1516 Exp_Rev Access'!$F$7:$FS$306,145,FALSE)),"",VLOOKUP($A53,'[2]1516 Exp_Rev Access'!$F$7:$FS$306,145,FALSE))</f>
        <v>0</v>
      </c>
      <c r="FJ53" s="99">
        <f>IF(ISNA(VLOOKUP($A53,'[2]1516 Exp_Rev Access'!$F$7:$FS$306,146,FALSE)),"",VLOOKUP($A53,'[2]1516 Exp_Rev Access'!$F$7:$FS$306,146,FALSE))</f>
        <v>0</v>
      </c>
      <c r="FK53" s="99">
        <f>IF(ISNA(VLOOKUP($A53,'[2]1516 Exp_Rev Access'!$F$7:$FS$306,147,FALSE)),"",VLOOKUP($A53,'[2]1516 Exp_Rev Access'!$F$7:$FS$306,147,FALSE))</f>
        <v>0</v>
      </c>
      <c r="FL53" s="99">
        <f>IF(ISNA(VLOOKUP($A53,'[2]1516 Exp_Rev Access'!$F$7:$FS$306,148,FALSE)),"",VLOOKUP($A53,'[2]1516 Exp_Rev Access'!$F$7:$FS$306,148,FALSE))</f>
        <v>0</v>
      </c>
      <c r="FM53" s="99">
        <f>IF(ISNA(VLOOKUP($A53,'[2]1516 Exp_Rev Access'!$F$7:$FS$306,149,FALSE)),"",VLOOKUP($A53,'[2]1516 Exp_Rev Access'!$F$7:$FS$306,149,FALSE))</f>
        <v>0</v>
      </c>
      <c r="FN53" s="99">
        <f>IF(ISNA(VLOOKUP($A53,'[2]1516 Exp_Rev Access'!$F$7:$FS$306,150,FALSE)),"",VLOOKUP($A53,'[2]1516 Exp_Rev Access'!$F$7:$FS$306,150,FALSE))</f>
        <v>0</v>
      </c>
      <c r="FO53" s="99">
        <f>IF(ISNA(VLOOKUP($A53,'[2]1516 Exp_Rev Access'!$F$7:$FS$306,151,FALSE)),"",VLOOKUP($A53,'[2]1516 Exp_Rev Access'!$F$7:$FS$306,151,FALSE))</f>
        <v>0</v>
      </c>
      <c r="FP53" s="99">
        <f>IF(ISNA(VLOOKUP($A53,'[2]1516 Exp_Rev Access'!$F$7:$FS$306,152,FALSE)),"",VLOOKUP($A53,'[2]1516 Exp_Rev Access'!$F$7:$FS$306,152,FALSE))</f>
        <v>0</v>
      </c>
      <c r="FQ53" s="99">
        <f>IF(ISNA(VLOOKUP($A53,'[2]1516 Exp_Rev Access'!$F$7:$FS$306,153,FALSE)),"",VLOOKUP($A53,'[2]1516 Exp_Rev Access'!$F$7:$FS$306,153,FALSE))</f>
        <v>232194.4</v>
      </c>
      <c r="FR53" s="101">
        <f t="shared" si="97"/>
        <v>7180777.3799999999</v>
      </c>
      <c r="FS53" s="72">
        <f t="shared" si="98"/>
        <v>7.2805009304909574E-2</v>
      </c>
      <c r="FT53" s="94">
        <f t="shared" si="99"/>
        <v>848.43563043876372</v>
      </c>
      <c r="FU53" s="99">
        <f>IF(ISNA(VLOOKUP($A53,'[2]1516 Exp_Rev Access'!$F$7:$GB$306,154,FALSE)),"",VLOOKUP($A53,'[2]1516 Exp_Rev Access'!$F$7:$GB$306,154,FALSE))</f>
        <v>88296.5</v>
      </c>
      <c r="FV53" s="99">
        <f>IF(ISNA(VLOOKUP($A53,'[2]1516 Exp_Rev Access'!$F$7:$GB$306,155,FALSE)),"",VLOOKUP($A53,'[2]1516 Exp_Rev Access'!$F$7:$GB$306,155,FALSE))</f>
        <v>0</v>
      </c>
      <c r="FW53" s="99">
        <f>IF(ISNA(VLOOKUP($A53,'[2]1516 Exp_Rev Access'!$F$7:$GB$306,156,FALSE)),"",VLOOKUP($A53,'[2]1516 Exp_Rev Access'!$F$7:$GB$306,156,FALSE))</f>
        <v>0</v>
      </c>
      <c r="FX53" s="99">
        <f>IF(ISNA(VLOOKUP($A53,'[2]1516 Exp_Rev Access'!$F$7:$GB$306,157,FALSE)),"",VLOOKUP($A53,'[2]1516 Exp_Rev Access'!$F$7:$GB$306,157,FALSE))</f>
        <v>0</v>
      </c>
      <c r="FY53" s="99">
        <f>IF(ISNA(VLOOKUP($A53,'[2]1516 Exp_Rev Access'!$F$7:$GB$306,158,FALSE)),"",VLOOKUP($A53,'[2]1516 Exp_Rev Access'!$F$7:$GB$306,158,FALSE))</f>
        <v>140</v>
      </c>
      <c r="FZ53" s="99">
        <f>IF(ISNA(VLOOKUP($A53,'[2]1516 Exp_Rev Access'!$F$7:$GB$306,159,FALSE)),"",VLOOKUP($A53,'[2]1516 Exp_Rev Access'!$F$7:$GB$306,159,FALSE))</f>
        <v>0</v>
      </c>
      <c r="GA53" s="99">
        <f>IF(ISNA(VLOOKUP($A53,'[2]1516 Exp_Rev Access'!$F$7:$GB$306,160,FALSE)),"",VLOOKUP($A53,'[2]1516 Exp_Rev Access'!$F$7:$GB$306,160,FALSE))</f>
        <v>0</v>
      </c>
      <c r="GB53" s="99">
        <f>IF(ISNA(VLOOKUP($A53,'[2]1516 Exp_Rev Access'!$F$7:$GB$306,161,FALSE)),"",VLOOKUP($A53,'[2]1516 Exp_Rev Access'!$F$7:$GB$306,161,FALSE))</f>
        <v>0</v>
      </c>
      <c r="GC53" s="99">
        <f>IF(ISNA(VLOOKUP($A53,'[2]1516 Exp_Rev Access'!$F$7:$GB$306,162,FALSE)),"",VLOOKUP($A53,'[2]1516 Exp_Rev Access'!$F$7:$GB$306,162,FALSE))</f>
        <v>0</v>
      </c>
      <c r="GD53" s="99">
        <f>IF(ISNA(VLOOKUP($A53,'[2]1516 Exp_Rev Access'!$F$7:$GB$306,163,FALSE)),"",VLOOKUP($A53,'[2]1516 Exp_Rev Access'!$F$7:$GB$306,163,FALSE))</f>
        <v>0</v>
      </c>
      <c r="GE53" s="99">
        <f>IF(ISNA(VLOOKUP($A53,'[2]1516 Exp_Rev Access'!$F$7:$GB$306,164,FALSE)),"",VLOOKUP($A53,'[2]1516 Exp_Rev Access'!$F$7:$GB$306,164,FALSE))</f>
        <v>252024.89</v>
      </c>
      <c r="GF53" s="99">
        <f>IF(ISNA(VLOOKUP($A53,'[2]1516 Exp_Rev Access'!$F$7:$GB$306,165,FALSE)),"",VLOOKUP($A53,'[2]1516 Exp_Rev Access'!$F$7:$GB$306,165,FALSE))</f>
        <v>0</v>
      </c>
      <c r="GG53" s="99">
        <f>IF(ISNA(VLOOKUP($A53,'[2]1516 Exp_Rev Access'!$F$7:$GB$306,166,FALSE)),"",VLOOKUP($A53,'[2]1516 Exp_Rev Access'!$F$7:$GB$306,166,FALSE))</f>
        <v>0</v>
      </c>
      <c r="GH53" s="99">
        <f>IF(ISNA(VLOOKUP($A53,'[2]1516 Exp_Rev Access'!$F$7:$GB$306,167,FALSE)),"",VLOOKUP($A53,'[2]1516 Exp_Rev Access'!$F$7:$GB$306,167,FALSE))</f>
        <v>0</v>
      </c>
      <c r="GI53" s="99">
        <f>IF(ISNA(VLOOKUP($A53,'[2]1516 Exp_Rev Access'!$F$7:$GB$306,168,FALSE)),"",VLOOKUP($A53,'[2]1516 Exp_Rev Access'!$F$7:$GB$306,168,FALSE))</f>
        <v>0</v>
      </c>
      <c r="GJ53" s="99">
        <f>IF(ISNA(VLOOKUP($A53,'[2]1516 Exp_Rev Access'!$F$7:$GB$306,169,FALSE)),"",VLOOKUP($A53,'[2]1516 Exp_Rev Access'!$F$7:$GB$306,169,FALSE))</f>
        <v>6828.49</v>
      </c>
      <c r="GK53" s="99">
        <f>IF(ISNA(VLOOKUP($A53,'[2]1516 Exp_Rev Access'!$F$7:$GB$306,170,FALSE)),"",VLOOKUP($A53,'[2]1516 Exp_Rev Access'!$F$7:$GB$306,170,FALSE))</f>
        <v>150</v>
      </c>
      <c r="GL53" s="99">
        <f>IF(ISNA(VLOOKUP($A53,'[2]1516 Exp_Rev Access'!$F$7:$GB$306,171,FALSE)),"",VLOOKUP($A53,'[2]1516 Exp_Rev Access'!$F$7:$GB$306,171,FALSE))</f>
        <v>0</v>
      </c>
      <c r="GM53" s="99">
        <f>IF(ISNA(VLOOKUP($A53,'[2]1516 Exp_Rev Access'!$F$7:$GB$306,172,FALSE)),"",VLOOKUP($A53,'[2]1516 Exp_Rev Access'!$F$7:$GB$306,172,FALSE))</f>
        <v>0</v>
      </c>
      <c r="GN53" s="99">
        <f>IF(ISNA(VLOOKUP($A53,'[2]1516 Exp_Rev Access'!$F$7:$GB$306,173,FALSE)),"",VLOOKUP($A53,'[2]1516 Exp_Rev Access'!$F$7:$GB$306,173,FALSE))</f>
        <v>0</v>
      </c>
      <c r="GO53" s="99">
        <f>IF(ISNA(VLOOKUP($A53,'[2]1516 Exp_Rev Access'!$F$7:$GB$306,174,FALSE)),"",VLOOKUP($A53,'[2]1516 Exp_Rev Access'!$F$7:$GB$306,174,FALSE))</f>
        <v>0</v>
      </c>
      <c r="GP53" s="99">
        <f>IF(ISNA(VLOOKUP($A53,'[2]1516 Exp_Rev Access'!$F$7:$GB$306,175,FALSE)),"",VLOOKUP($A53,'[2]1516 Exp_Rev Access'!$F$7:$GB$306,175,FALSE))</f>
        <v>0</v>
      </c>
      <c r="GQ53" s="99">
        <f>IF(ISNA(VLOOKUP($A53,'[2]1516 Exp_Rev Access'!$F$7:$GB$306,176,FALSE)),"",VLOOKUP($A53,'[2]1516 Exp_Rev Access'!$F$7:$GB$306,176,FALSE))</f>
        <v>0</v>
      </c>
      <c r="GR53" s="99">
        <f>IF(ISNA(VLOOKUP($A53,'[2]1516 Exp_Rev Access'!$F$7:$GB$306,177,FALSE)),"",VLOOKUP($A53,'[2]1516 Exp_Rev Access'!$F$7:$GB$306,177,FALSE))</f>
        <v>0</v>
      </c>
      <c r="GS53" s="99">
        <f>IF(ISNA(VLOOKUP($A53,'[2]1516 Exp_Rev Access'!$F$7:$GB$306,178,FALSE)),"",VLOOKUP($A53,'[2]1516 Exp_Rev Access'!$F$7:$GB$306,178,FALSE))</f>
        <v>0</v>
      </c>
      <c r="GT53" s="101">
        <f t="shared" si="100"/>
        <v>347439.88</v>
      </c>
      <c r="GU53" s="72">
        <f t="shared" si="101"/>
        <v>3.5226497574969615E-3</v>
      </c>
      <c r="GV53" s="84">
        <f t="shared" si="102"/>
        <v>41.051317709471789</v>
      </c>
    </row>
    <row r="54" spans="1:204" customFormat="1" ht="12" customHeight="1" x14ac:dyDescent="0.2">
      <c r="A54" s="96" t="s">
        <v>254</v>
      </c>
      <c r="B54" s="69" t="s">
        <v>255</v>
      </c>
      <c r="C54" s="80">
        <f>IF(ISNA(VLOOKUP($A54,'[2]1516 enrollment_Rev_Exp by size'!$A$6:$G$320,3,FALSE)),"",VLOOKUP($A54,'[2]1516 enrollment_Rev_Exp by size'!$A$6:$G$320,3,FALSE))</f>
        <v>8384.2499999999964</v>
      </c>
      <c r="D54" s="97">
        <v>89983356.620000005</v>
      </c>
      <c r="E54" s="80">
        <f t="shared" si="80"/>
        <v>89983356.620000005</v>
      </c>
      <c r="F54" s="80">
        <f t="shared" si="81"/>
        <v>0</v>
      </c>
      <c r="G54" s="98">
        <f>IF(ISNA(VLOOKUP($A54,'[2]1516 Exp_Rev Access'!$F$7:$FS$306,2,FALSE)),"",VLOOKUP($A54,'[2]1516 Exp_Rev Access'!$F$7:$FS$306,2,FALSE))</f>
        <v>13163998.210000001</v>
      </c>
      <c r="H54" s="98">
        <f>IF(ISNA(VLOOKUP($A54,'[2]1516 Exp_Rev Access'!$F$7:$FS$306,3,FALSE)),"",VLOOKUP($A54,'[2]1516 Exp_Rev Access'!$F$7:$FS$306,3,FALSE))</f>
        <v>0</v>
      </c>
      <c r="I54" s="98">
        <f>IF(ISNA(VLOOKUP($A54,'[2]1516 Exp_Rev Access'!$F$7:$FS$306,4,FALSE)),"",VLOOKUP($A54,'[2]1516 Exp_Rev Access'!$F$7:$FS$306,4,FALSE))</f>
        <v>0</v>
      </c>
      <c r="J54" s="98">
        <f>IF(ISNA(VLOOKUP($A54,'[2]1516 Exp_Rev Access'!$F$7:$FS$306,5,FALSE)),"",VLOOKUP($A54,'[2]1516 Exp_Rev Access'!$F$7:$FS$306,5,FALSE))</f>
        <v>186.06</v>
      </c>
      <c r="K54" s="98">
        <f>IF(ISNA(VLOOKUP($A54,'[2]1516 Exp_Rev Access'!$F$7:$FS$306,6,FALSE)),"",VLOOKUP($A54,'[2]1516 Exp_Rev Access'!$F$7:$FS$306,6,FALSE))</f>
        <v>0</v>
      </c>
      <c r="L54" s="98">
        <f>IF(ISNA(VLOOKUP($A54,'[2]1516 Exp_Rev Access'!$F$7:$FS$306,7,FALSE)),"",VLOOKUP($A54,'[2]1516 Exp_Rev Access'!$F$7:$FS$306,7,FALSE))</f>
        <v>0</v>
      </c>
      <c r="M54" s="90">
        <f t="shared" si="82"/>
        <v>13164184.270000001</v>
      </c>
      <c r="N54" s="72">
        <f t="shared" si="83"/>
        <v>0.14629576806733707</v>
      </c>
      <c r="O54" s="73">
        <f t="shared" si="84"/>
        <v>1570.1087479500261</v>
      </c>
      <c r="P54" s="99">
        <f>IF(ISNA(VLOOKUP($A54,'[2]1516 Exp_Rev Access'!$F$7:$FS$306,8,FALSE)),"",VLOOKUP($A54,'[2]1516 Exp_Rev Access'!$F$7:$FS$306,8,FALSE))</f>
        <v>118011.1</v>
      </c>
      <c r="Q54" s="99">
        <f>IF(ISNA(VLOOKUP($A54,'[2]1516 Exp_Rev Access'!$F$7:$FS$306,9,FALSE)),"",VLOOKUP($A54,'[2]1516 Exp_Rev Access'!$F$7:$FS$306,9,FALSE))</f>
        <v>0</v>
      </c>
      <c r="R54" s="99">
        <f>IF(ISNA(VLOOKUP($A54,'[2]1516 Exp_Rev Access'!$F$7:$FS$306,10,FALSE)),"",VLOOKUP($A54,'[2]1516 Exp_Rev Access'!$F$7:$FS$306,10,FALSE))</f>
        <v>0</v>
      </c>
      <c r="S54" s="99">
        <f>IF(ISNA(VLOOKUP($A54,'[2]1516 Exp_Rev Access'!$F$7:$FS$306,11,FALSE)),"",VLOOKUP($A54,'[2]1516 Exp_Rev Access'!$F$7:$FS$306,11,FALSE))</f>
        <v>0</v>
      </c>
      <c r="T54" s="99">
        <f>IF(ISNA(VLOOKUP($A54,'[2]1516 Exp_Rev Access'!$F$7:$FS$306,12,FALSE)),"",VLOOKUP($A54,'[2]1516 Exp_Rev Access'!$F$7:$FS$306,12,FALSE))</f>
        <v>106712.5</v>
      </c>
      <c r="U54" s="99">
        <f>IF(ISNA(VLOOKUP($A54,'[2]1516 Exp_Rev Access'!$F$7:$FS$306,13,FALSE)),"",VLOOKUP($A54,'[2]1516 Exp_Rev Access'!$F$7:$FS$306,13,FALSE))</f>
        <v>9390</v>
      </c>
      <c r="V54" s="99">
        <f>IF(ISNA(VLOOKUP($A54,'[2]1516 Exp_Rev Access'!$F$7:$FS$306,14,FALSE)),"",VLOOKUP($A54,'[2]1516 Exp_Rev Access'!$F$7:$FS$306,14,FALSE))</f>
        <v>144534.12</v>
      </c>
      <c r="W54" s="99">
        <f>IF(ISNA(VLOOKUP($A54,'[2]1516 Exp_Rev Access'!$F$7:$FS$306,15,FALSE)),"",VLOOKUP($A54,'[2]1516 Exp_Rev Access'!$F$7:$FS$306,15,FALSE))</f>
        <v>0</v>
      </c>
      <c r="X54" s="99">
        <f>IF(ISNA(VLOOKUP($A54,'[2]1516 Exp_Rev Access'!$F$7:$FS$306,16,FALSE)),"",VLOOKUP($A54,'[2]1516 Exp_Rev Access'!$F$7:$FS$306,16,FALSE))</f>
        <v>116710.83</v>
      </c>
      <c r="Y54" s="99">
        <f>IF(ISNA(VLOOKUP($A54,'[2]1516 Exp_Rev Access'!$F$7:$FS$306,17,FALSE)),"",VLOOKUP($A54,'[2]1516 Exp_Rev Access'!$F$7:$FS$306,17,FALSE))</f>
        <v>0</v>
      </c>
      <c r="Z54" s="99">
        <f>IF(ISNA(VLOOKUP($A54,'[2]1516 Exp_Rev Access'!$F$7:$FS$306,18,FALSE)),"",VLOOKUP($A54,'[2]1516 Exp_Rev Access'!$F$7:$FS$306,18,FALSE))</f>
        <v>0</v>
      </c>
      <c r="AA54" s="99">
        <f>IF(ISNA(VLOOKUP($A54,'[2]1516 Exp_Rev Access'!$F$7:$FS$306,19,FALSE)),"",VLOOKUP($A54,'[2]1516 Exp_Rev Access'!$F$7:$FS$306,19,FALSE))</f>
        <v>0</v>
      </c>
      <c r="AB54" s="99">
        <f>IF(ISNA(VLOOKUP($A54,'[2]1516 Exp_Rev Access'!$F$7:$FS$306,20,FALSE)),"",VLOOKUP($A54,'[2]1516 Exp_Rev Access'!$F$7:$FS$306,20,FALSE))</f>
        <v>20073.55</v>
      </c>
      <c r="AC54" s="99">
        <f>IF(ISNA(VLOOKUP($A54,'[2]1516 Exp_Rev Access'!$F$7:$FS$306,21,FALSE)),"",VLOOKUP($A54,'[2]1516 Exp_Rev Access'!$F$7:$FS$306,21,FALSE))</f>
        <v>1107181.1399999999</v>
      </c>
      <c r="AD54" s="99">
        <f>IF(ISNA(VLOOKUP($A54,'[2]1516 Exp_Rev Access'!$F$7:$FS$306,22,FALSE)),"",VLOOKUP($A54,'[2]1516 Exp_Rev Access'!$F$7:$FS$306,22,FALSE))</f>
        <v>29357.279999999999</v>
      </c>
      <c r="AE54" s="99">
        <f>IF(ISNA(VLOOKUP($A54,'[2]1516 Exp_Rev Access'!$F$7:$FS$306,23,FALSE)),"",VLOOKUP($A54,'[2]1516 Exp_Rev Access'!$F$7:$FS$306,23,FALSE))</f>
        <v>0</v>
      </c>
      <c r="AF54" s="99">
        <f>IF(ISNA(VLOOKUP($A54,'[2]1516 Exp_Rev Access'!$F$7:$FS$306,24,FALSE)),"",VLOOKUP($A54,'[2]1516 Exp_Rev Access'!$F$7:$FS$306,24,FALSE))</f>
        <v>146805.13</v>
      </c>
      <c r="AG54" s="99">
        <f>IF(ISNA(VLOOKUP($A54,'[2]1516 Exp_Rev Access'!$F$7:$FS$306,25,FALSE)),"",VLOOKUP($A54,'[2]1516 Exp_Rev Access'!$F$7:$FS$306,25,FALSE))</f>
        <v>7065.17</v>
      </c>
      <c r="AH54" s="98">
        <f>IF(ISNA(VLOOKUP($A54,'[2]1516 Exp_Rev Access'!$F$7:$FS$306,26,FALSE)),"",VLOOKUP($A54,'[2]1516 Exp_Rev Access'!$F$7:$FS$306,26,FALSE))</f>
        <v>180397.01</v>
      </c>
      <c r="AI54" s="98">
        <f>IF(ISNA(VLOOKUP($A54,'[2]1516 Exp_Rev Access'!$F$7:$FS$306,27,FALSE)),"",VLOOKUP($A54,'[2]1516 Exp_Rev Access'!$F$7:$FS$306,27,FALSE))</f>
        <v>65801.84</v>
      </c>
      <c r="AJ54" s="98">
        <f>IF(ISNA(VLOOKUP($A54,'[2]1516 Exp_Rev Access'!$F$7:$FS$306,28,FALSE)),"",VLOOKUP($A54,'[2]1516 Exp_Rev Access'!$F$7:$FS$306,28,FALSE))</f>
        <v>822153.02</v>
      </c>
      <c r="AK54" s="98">
        <f>IF(ISNA(VLOOKUP($A54,'[2]1516 Exp_Rev Access'!$F$7:$FS$306,29,FALSE)),"",VLOOKUP($A54,'[2]1516 Exp_Rev Access'!$F$7:$FS$306,29,FALSE))</f>
        <v>54078.43</v>
      </c>
      <c r="AL54" s="100">
        <f t="shared" si="85"/>
        <v>2928271.12</v>
      </c>
      <c r="AM54" s="72">
        <f t="shared" si="86"/>
        <v>3.2542363721394595E-2</v>
      </c>
      <c r="AN54" s="94">
        <f t="shared" si="87"/>
        <v>349.25856457047456</v>
      </c>
      <c r="AO54" s="99">
        <f>IF(ISNA(VLOOKUP($A54,'[2]1516 Exp_Rev Access'!$F$7:$GB$306,30,FALSE)),"",VLOOKUP($A54,'[2]1516 Exp_Rev Access'!$F$7:$FS$306,30,FALSE))</f>
        <v>49733085.899999999</v>
      </c>
      <c r="AP54" s="99">
        <f>IF(ISNA(VLOOKUP($A54,'[2]1516 Exp_Rev Access'!$F$7:$GB$306,31,FALSE)),"",VLOOKUP($A54,'[2]1516 Exp_Rev Access'!$F$7:$FS$306,31,FALSE))</f>
        <v>1741274.99</v>
      </c>
      <c r="AQ54" s="99">
        <f>IF(ISNA(VLOOKUP($A54,'[2]1516 Exp_Rev Access'!$F$7:$GB$306,32,FALSE)),"",VLOOKUP($A54,'[2]1516 Exp_Rev Access'!$F$7:$FS$306,32,FALSE))</f>
        <v>4020659.4</v>
      </c>
      <c r="AR54" s="99">
        <f>IF(ISNA(VLOOKUP($A54,'[2]1516 Exp_Rev Access'!$F$7:$GB$306,33,FALSE)),"",VLOOKUP($A54,'[2]1516 Exp_Rev Access'!$F$7:$FS$306,33,FALSE))</f>
        <v>0</v>
      </c>
      <c r="AS54" s="99">
        <f>IF(ISNA(VLOOKUP($A54,'[2]1516 Exp_Rev Access'!$F$7:$GB$306,34,FALSE)),"",VLOOKUP($A54,'[2]1516 Exp_Rev Access'!$F$7:$FS$306,34,FALSE))</f>
        <v>0</v>
      </c>
      <c r="AT54" s="101">
        <f t="shared" si="88"/>
        <v>55495020.289999999</v>
      </c>
      <c r="AU54" s="72">
        <f t="shared" si="89"/>
        <v>0.61672538538827404</v>
      </c>
      <c r="AV54" s="94">
        <f t="shared" si="90"/>
        <v>6618.9605856218532</v>
      </c>
      <c r="AW54" s="99">
        <f>IF(ISNA(VLOOKUP($A54,'[2]1516 Exp_Rev Access'!$F$7:$GB$306,35,FALSE)),"",VLOOKUP($A54,'[2]1516 Exp_Rev Access'!$F$7:$GB$306,35,FALSE))</f>
        <v>0</v>
      </c>
      <c r="AX54" s="99">
        <f>IF(ISNA(VLOOKUP($A54,'[2]1516 Exp_Rev Access'!$F$7:$GB$306,36,FALSE)),"",VLOOKUP($A54,'[2]1516 Exp_Rev Access'!$F$7:$GB$306,36,FALSE))</f>
        <v>6952951.21</v>
      </c>
      <c r="AY54" s="99">
        <f>IF(ISNA(VLOOKUP($A54,'[2]1516 Exp_Rev Access'!$F$7:$GB$306,37,FALSE)),"",VLOOKUP($A54,'[2]1516 Exp_Rev Access'!$F$7:$GB$306,37,FALSE))</f>
        <v>451607.4</v>
      </c>
      <c r="AZ54" s="99">
        <f>IF(ISNA(VLOOKUP($A54,'[2]1516 Exp_Rev Access'!$F$7:$GB$306,38,FALSE)),"",VLOOKUP($A54,'[2]1516 Exp_Rev Access'!$F$7:$GB$306,38,FALSE))</f>
        <v>0</v>
      </c>
      <c r="BA54" s="99">
        <f>IF(ISNA(VLOOKUP($A54,'[2]1516 Exp_Rev Access'!$F$7:$GB$306,39,FALSE)),"",VLOOKUP($A54,'[2]1516 Exp_Rev Access'!$F$7:$GB$306,39,FALSE))</f>
        <v>0</v>
      </c>
      <c r="BB54" s="99">
        <f>IF(ISNA(VLOOKUP($A54,'[2]1516 Exp_Rev Access'!$F$7:$GB$306,40,FALSE)),"",VLOOKUP($A54,'[2]1516 Exp_Rev Access'!$F$7:$GB$306,40,FALSE))</f>
        <v>1186667.3600000001</v>
      </c>
      <c r="BC54" s="99">
        <f>IF(ISNA(VLOOKUP($A54,'[2]1516 Exp_Rev Access'!$F$7:$GB$306,41,FALSE)),"",VLOOKUP($A54,'[2]1516 Exp_Rev Access'!$F$7:$GB$306,41,FALSE))</f>
        <v>0</v>
      </c>
      <c r="BD54" s="99">
        <f>IF(ISNA(VLOOKUP($A54,'[2]1516 Exp_Rev Access'!$F$7:$GB$306,42,FALSE)),"",VLOOKUP($A54,'[2]1516 Exp_Rev Access'!$F$7:$GB$306,42,FALSE))</f>
        <v>252924.02</v>
      </c>
      <c r="BE54" s="99">
        <f>IF(ISNA(VLOOKUP($A54,'[2]1516 Exp_Rev Access'!$F$7:$GB$306,43,FALSE)),"",VLOOKUP($A54,'[2]1516 Exp_Rev Access'!$F$7:$GB$306,43,FALSE))</f>
        <v>0</v>
      </c>
      <c r="BF54" s="99">
        <f>IF(ISNA(VLOOKUP($A54,'[2]1516 Exp_Rev Access'!$F$7:$GB$306,44,FALSE)),"",VLOOKUP($A54,'[2]1516 Exp_Rev Access'!$F$7:$GB$306,44,FALSE))</f>
        <v>370176.72</v>
      </c>
      <c r="BG54" s="99">
        <f>IF(ISNA(VLOOKUP($A54,'[2]1516 Exp_Rev Access'!$F$7:$GB$306,45,FALSE)),"",VLOOKUP($A54,'[2]1516 Exp_Rev Access'!$F$7:$GB$306,45,FALSE))</f>
        <v>83652.210000000006</v>
      </c>
      <c r="BH54" s="99">
        <f>IF(ISNA(VLOOKUP($A54,'[2]1516 Exp_Rev Access'!$F$7:$GB$306,46,FALSE)),"",VLOOKUP($A54,'[2]1516 Exp_Rev Access'!$F$7:$GB$306,46,FALSE))</f>
        <v>0</v>
      </c>
      <c r="BI54" s="99">
        <f>IF(ISNA(VLOOKUP($A54,'[2]1516 Exp_Rev Access'!$F$7:$GB$306,47,FALSE)),"",VLOOKUP($A54,'[2]1516 Exp_Rev Access'!$F$7:$GB$306,47,FALSE))</f>
        <v>37373.82</v>
      </c>
      <c r="BJ54" s="99">
        <f>IF(ISNA(VLOOKUP($A54,'[2]1516 Exp_Rev Access'!$F$7:$GB$306,48,FALSE)),"",VLOOKUP($A54,'[2]1516 Exp_Rev Access'!$F$7:$GB$306,48,FALSE))</f>
        <v>3701446.47</v>
      </c>
      <c r="BK54" s="99">
        <f>IF(ISNA(VLOOKUP($A54,'[2]1516 Exp_Rev Access'!$F$7:$GB$306,49,FALSE)),"",VLOOKUP($A54,'[2]1516 Exp_Rev Access'!$F$7:$GB$306,49,FALSE))</f>
        <v>549216.62</v>
      </c>
      <c r="BL54" s="99">
        <f>IF(ISNA(VLOOKUP($A54,'[2]1516 Exp_Rev Access'!$F$7:$GB$306,50,FALSE)),"",VLOOKUP($A54,'[2]1516 Exp_Rev Access'!$F$7:$GB$306,50,FALSE))</f>
        <v>9939.23</v>
      </c>
      <c r="BM54" s="99">
        <f>IF(ISNA(VLOOKUP($A54,'[2]1516 Exp_Rev Access'!$F$7:$GB$306,51,FALSE)),"",VLOOKUP($A54,'[2]1516 Exp_Rev Access'!$F$7:$GB$306,51,FALSE))</f>
        <v>0</v>
      </c>
      <c r="BN54" s="99">
        <f>IF(ISNA(VLOOKUP($A54,'[2]1516 Exp_Rev Access'!$F$7:$GB$306,52,FALSE)),"",VLOOKUP($A54,'[2]1516 Exp_Rev Access'!$F$7:$GB$306,52,FALSE))</f>
        <v>0</v>
      </c>
      <c r="BO54" s="99">
        <f>IF(ISNA(VLOOKUP($A54,'[2]1516 Exp_Rev Access'!$F$7:$GB$306,53,FALSE)),"",VLOOKUP($A54,'[2]1516 Exp_Rev Access'!$F$7:$GB$306,53,FALSE))</f>
        <v>0</v>
      </c>
      <c r="BP54" s="99">
        <f>IF(ISNA(VLOOKUP($A54,'[2]1516 Exp_Rev Access'!$F$7:$GB$306,54,FALSE)),"",VLOOKUP($A54,'[2]1516 Exp_Rev Access'!$F$7:$GB$306,54,FALSE))</f>
        <v>0</v>
      </c>
      <c r="BQ54" s="99">
        <f>IF(ISNA(VLOOKUP($A54,'[2]1516 Exp_Rev Access'!$F$7:$GB$306,55,FALSE)),"",VLOOKUP($A54,'[2]1516 Exp_Rev Access'!$F$7:$GB$306,55,FALSE))</f>
        <v>0</v>
      </c>
      <c r="BR54" s="99">
        <f>IF(ISNA(VLOOKUP($A54,'[2]1516 Exp_Rev Access'!$F$7:$GB$306,56,FALSE)),"",VLOOKUP($A54,'[2]1516 Exp_Rev Access'!$F$7:$GB$306,56,FALSE))</f>
        <v>0</v>
      </c>
      <c r="BS54" s="99">
        <f>IF(ISNA(VLOOKUP($A54,'[2]1516 Exp_Rev Access'!$F$7:$GB$306,57,FALSE)),"",VLOOKUP($A54,'[2]1516 Exp_Rev Access'!$F$7:$GB$306,57,FALSE))</f>
        <v>0</v>
      </c>
      <c r="BT54" s="99">
        <f>IF(ISNA(VLOOKUP($A54,'[2]1516 Exp_Rev Access'!$F$7:$GB$306,58,FALSE)),"",VLOOKUP($A54,'[2]1516 Exp_Rev Access'!$F$7:$GB$306,58,FALSE))</f>
        <v>0</v>
      </c>
      <c r="BU54" s="102">
        <f t="shared" si="91"/>
        <v>13595955.060000002</v>
      </c>
      <c r="BV54" s="72">
        <f t="shared" si="92"/>
        <v>0.15109410862961872</v>
      </c>
      <c r="BW54" s="94">
        <f t="shared" si="93"/>
        <v>1621.6065909294223</v>
      </c>
      <c r="BX54" s="99">
        <f>IF(ISNA(VLOOKUP($A54,'[2]1516 Exp_Rev Access'!$F$7:$GB$306,59,FALSE)),"",VLOOKUP($A54,'[2]1516 Exp_Rev Access'!$F$7:$GB$306,59,FALSE))</f>
        <v>0</v>
      </c>
      <c r="BY54" s="99">
        <f>IF(ISNA(VLOOKUP($A54,'[2]1516 Exp_Rev Access'!$F$7:$GB$306,60,FALSE)),"",VLOOKUP($A54,'[2]1516 Exp_Rev Access'!$F$7:$GB$306,60,FALSE))</f>
        <v>0</v>
      </c>
      <c r="BZ54" s="99">
        <f>IF(ISNA(VLOOKUP($A54,'[2]1516 Exp_Rev Access'!$F$7:$GB$306,61,FALSE)),"",VLOOKUP($A54,'[2]1516 Exp_Rev Access'!$F$7:$GB$306,61,FALSE))</f>
        <v>0</v>
      </c>
      <c r="CA54" s="99">
        <f>IF(ISNA(VLOOKUP($A54,'[2]1516 Exp_Rev Access'!$F$7:$GB$306,62,FALSE)),"",VLOOKUP($A54,'[2]1516 Exp_Rev Access'!$F$7:$GB$306,62,FALSE))</f>
        <v>0</v>
      </c>
      <c r="CB54" s="99">
        <f>IF(ISNA(VLOOKUP($A54,'[2]1516 Exp_Rev Access'!$F$7:$GB$306,63,FALSE)),"",VLOOKUP($A54,'[2]1516 Exp_Rev Access'!$F$7:$GB$306,63,FALSE))</f>
        <v>26091.45</v>
      </c>
      <c r="CC54" s="99">
        <f>IF(ISNA(VLOOKUP($A54,'[2]1516 Exp_Rev Access'!$F$7:$GB$306,64,FALSE)),"",VLOOKUP($A54,'[2]1516 Exp_Rev Access'!$F$7:$GB$306,64,FALSE))</f>
        <v>0</v>
      </c>
      <c r="CD54" s="101">
        <f t="shared" si="94"/>
        <v>26091.45</v>
      </c>
      <c r="CE54" s="72">
        <f t="shared" si="95"/>
        <v>2.8995862101682064E-4</v>
      </c>
      <c r="CF54" s="103">
        <f t="shared" si="96"/>
        <v>3.1119599248591121</v>
      </c>
      <c r="CG54" s="99">
        <f>IF(ISNA(VLOOKUP($A54,'[2]1516 Exp_Rev Access'!$F$7:$GB$306,65,FALSE)),"",VLOOKUP($A54,'[2]1516 Exp_Rev Access'!$F$7:$GB$306,65,FALSE))</f>
        <v>0</v>
      </c>
      <c r="CH54" s="99">
        <f>IF(ISNA(VLOOKUP($A54,'[2]1516 Exp_Rev Access'!$F$7:$GB$306,66,FALSE)),"",VLOOKUP($A54,'[2]1516 Exp_Rev Access'!$F$7:$GB$306,66,FALSE))</f>
        <v>0</v>
      </c>
      <c r="CI54" s="99">
        <f>IF(ISNA(VLOOKUP($A54,'[2]1516 Exp_Rev Access'!$F$7:$GB$306,67,FALSE)),"",VLOOKUP($A54,'[2]1516 Exp_Rev Access'!$F$7:$GB$306,67,FALSE))</f>
        <v>0</v>
      </c>
      <c r="CJ54" s="99">
        <f>IF(ISNA(VLOOKUP($A54,'[2]1516 Exp_Rev Access'!$F$7:$GB$306,68,FALSE)),"",VLOOKUP($A54,'[2]1516 Exp_Rev Access'!$F$7:$GB$306,68,FALSE))</f>
        <v>0</v>
      </c>
      <c r="CK54" s="99">
        <f>IF(ISNA(VLOOKUP($A54,'[2]1516 Exp_Rev Access'!$F$7:$GB$306,69,FALSE)),"",VLOOKUP($A54,'[2]1516 Exp_Rev Access'!$F$7:$GB$306,69,FALSE))</f>
        <v>0</v>
      </c>
      <c r="CL54" s="99">
        <f>IF(ISNA(VLOOKUP($A54,'[2]1516 Exp_Rev Access'!$F$7:$GB$306,70,FALSE)),"",VLOOKUP($A54,'[2]1516 Exp_Rev Access'!$F$7:$GB$306,70,FALSE))</f>
        <v>0</v>
      </c>
      <c r="CM54" s="99">
        <f>IF(ISNA(VLOOKUP($A54,'[2]1516 Exp_Rev Access'!$F$7:$GB$306,71,FALSE)),"",VLOOKUP($A54,'[2]1516 Exp_Rev Access'!$F$7:$GB$306,71,FALSE))</f>
        <v>0</v>
      </c>
      <c r="CN54" s="99">
        <f>IF(ISNA(VLOOKUP($A54,'[2]1516 Exp_Rev Access'!$F$7:$GB$306,72,FALSE)),"",VLOOKUP($A54,'[2]1516 Exp_Rev Access'!$F$7:$GB$306,72,FALSE))</f>
        <v>0</v>
      </c>
      <c r="CO54" s="99">
        <f>IF(ISNA(VLOOKUP($A54,'[2]1516 Exp_Rev Access'!$F$7:$GB$306,73,FALSE)),"",VLOOKUP($A54,'[2]1516 Exp_Rev Access'!$F$7:$GB$306,73,FALSE))</f>
        <v>0</v>
      </c>
      <c r="CP54" s="99">
        <f>IF(ISNA(VLOOKUP($A54,'[2]1516 Exp_Rev Access'!$F$7:$GB$306,74,FALSE)),"",VLOOKUP($A54,'[2]1516 Exp_Rev Access'!$F$7:$GB$306,74,FALSE))</f>
        <v>1304767</v>
      </c>
      <c r="CQ54" s="99">
        <f>IF(ISNA(VLOOKUP($A54,'[2]1516 Exp_Rev Access'!$F$7:$GB$306,75,FALSE)),"",VLOOKUP($A54,'[2]1516 Exp_Rev Access'!$F$7:$GB$306,75,FALSE))</f>
        <v>0</v>
      </c>
      <c r="CR54" s="99">
        <f>IF(ISNA(VLOOKUP($A54,'[2]1516 Exp_Rev Access'!$F$7:$GB$306,76,FALSE)),"",VLOOKUP($A54,'[2]1516 Exp_Rev Access'!$F$7:$GB$306,76,FALSE))</f>
        <v>31437.33</v>
      </c>
      <c r="CS54" s="99">
        <f>IF(ISNA(VLOOKUP($A54,'[2]1516 Exp_Rev Access'!$F$7:$GB$306,77,FALSE)),"",VLOOKUP($A54,'[2]1516 Exp_Rev Access'!$F$7:$GB$306,77,FALSE))</f>
        <v>0</v>
      </c>
      <c r="CT54" s="99">
        <f>IF(ISNA(VLOOKUP($A54,'[2]1516 Exp_Rev Access'!$F$7:$GB$306,78,FALSE)),"",VLOOKUP($A54,'[2]1516 Exp_Rev Access'!$F$7:$GB$306,78,FALSE))</f>
        <v>676857.71</v>
      </c>
      <c r="CU54" s="99">
        <f>IF(ISNA(VLOOKUP($A54,'[2]1516 Exp_Rev Access'!$F$7:$GB$306,79,FALSE)),"",VLOOKUP($A54,'[2]1516 Exp_Rev Access'!$F$7:$GB$306,79,FALSE))</f>
        <v>210132.4</v>
      </c>
      <c r="CV54" s="99">
        <f>IF(ISNA(VLOOKUP($A54,'[2]1516 Exp_Rev Access'!$F$7:$GB$306,80,FALSE)),"",VLOOKUP($A54,'[2]1516 Exp_Rev Access'!$F$7:$GB$306,80,FALSE))</f>
        <v>0</v>
      </c>
      <c r="CW54" s="99">
        <f>IF(ISNA(VLOOKUP($A54,'[2]1516 Exp_Rev Access'!$F$7:$GB$306,81,FALSE)),"",VLOOKUP($A54,'[2]1516 Exp_Rev Access'!$F$7:$GB$306,81,FALSE))</f>
        <v>0</v>
      </c>
      <c r="CX54" s="99">
        <f>IF(ISNA(VLOOKUP($A54,'[2]1516 Exp_Rev Access'!$F$7:$GB$306,82,FALSE)),"",VLOOKUP($A54,'[2]1516 Exp_Rev Access'!$F$7:$GB$306,82,FALSE))</f>
        <v>0</v>
      </c>
      <c r="CY54" s="99">
        <f>IF(ISNA(VLOOKUP($A54,'[2]1516 Exp_Rev Access'!$F$7:$GB$306,83,FALSE)),"",VLOOKUP($A54,'[2]1516 Exp_Rev Access'!$F$7:$GB$306,83,FALSE))</f>
        <v>0</v>
      </c>
      <c r="CZ54" s="99">
        <f>IF(ISNA(VLOOKUP($A54,'[2]1516 Exp_Rev Access'!$F$7:$GB$306,84,FALSE)),"",VLOOKUP($A54,'[2]1516 Exp_Rev Access'!$F$7:$GB$306,84,FALSE))</f>
        <v>0</v>
      </c>
      <c r="DA54" s="99">
        <f>IF(ISNA(VLOOKUP($A54,'[2]1516 Exp_Rev Access'!$F$7:$GB$306,85,FALSE)),"",VLOOKUP($A54,'[2]1516 Exp_Rev Access'!$F$7:$GB$306,85,FALSE))</f>
        <v>35709.35</v>
      </c>
      <c r="DB54" s="99">
        <f>IF(ISNA(VLOOKUP($A54,'[2]1516 Exp_Rev Access'!$F$7:$GB$306,86,FALSE)),"",VLOOKUP($A54,'[2]1516 Exp_Rev Access'!$F$7:$GB$306,86,FALSE))</f>
        <v>0</v>
      </c>
      <c r="DC54" s="99">
        <f>IF(ISNA(VLOOKUP($A54,'[2]1516 Exp_Rev Access'!$F$7:$GB$306,87,FALSE)),"",VLOOKUP($A54,'[2]1516 Exp_Rev Access'!$F$7:$GB$306,87,FALSE))</f>
        <v>0</v>
      </c>
      <c r="DD54" s="99">
        <f>IF(ISNA(VLOOKUP($A54,'[2]1516 Exp_Rev Access'!$F$7:$GB$306,88,FALSE)),"",VLOOKUP($A54,'[2]1516 Exp_Rev Access'!$F$7:$GB$306,88,FALSE))</f>
        <v>0</v>
      </c>
      <c r="DE54" s="99">
        <f>IF(ISNA(VLOOKUP($A54,'[2]1516 Exp_Rev Access'!$F$7:$GB$306,89,FALSE)),"",VLOOKUP($A54,'[2]1516 Exp_Rev Access'!$F$7:$GB$306,89,FALSE))</f>
        <v>0</v>
      </c>
      <c r="DF54" s="99">
        <f>IF(ISNA(VLOOKUP($A54,'[2]1516 Exp_Rev Access'!$F$7:$GB$306,90,FALSE)),"",VLOOKUP($A54,'[2]1516 Exp_Rev Access'!$F$7:$GB$306,90,FALSE))</f>
        <v>0</v>
      </c>
      <c r="DG54" s="99">
        <f>IF(ISNA(VLOOKUP($A54,'[2]1516 Exp_Rev Access'!$F$7:$GB$306,91,FALSE)),"",VLOOKUP($A54,'[2]1516 Exp_Rev Access'!$F$7:$GB$306,91,FALSE))</f>
        <v>7722.18</v>
      </c>
      <c r="DH54" s="99">
        <f>IF(ISNA(VLOOKUP($A54,'[2]1516 Exp_Rev Access'!$F$7:$GB$306,92,FALSE)),"",VLOOKUP($A54,'[2]1516 Exp_Rev Access'!$F$7:$GB$306,92,FALSE))</f>
        <v>1233532.72</v>
      </c>
      <c r="DI54" s="99">
        <f>IF(ISNA(VLOOKUP($A54,'[2]1516 Exp_Rev Access'!$F$7:$GB$306,93,FALSE)),"",VLOOKUP($A54,'[2]1516 Exp_Rev Access'!$F$7:$GB$306,93,FALSE))</f>
        <v>0</v>
      </c>
      <c r="DJ54" s="99">
        <f>IF(ISNA(VLOOKUP($A54,'[2]1516 Exp_Rev Access'!$F$7:$GB$306,94,FALSE)),"",VLOOKUP($A54,'[2]1516 Exp_Rev Access'!$F$7:$GB$306,94,FALSE))</f>
        <v>0</v>
      </c>
      <c r="DK54" s="99">
        <f>IF(ISNA(VLOOKUP($A54,'[2]1516 Exp_Rev Access'!$F$7:$GB$306,95,FALSE)),"",VLOOKUP($A54,'[2]1516 Exp_Rev Access'!$F$7:$GB$306,95,FALSE))</f>
        <v>0</v>
      </c>
      <c r="DL54" s="99">
        <f>IF(ISNA(VLOOKUP($A54,'[2]1516 Exp_Rev Access'!$F$7:$GB$306,96,FALSE)),"",VLOOKUP($A54,'[2]1516 Exp_Rev Access'!$F$7:$GB$306,96,FALSE))</f>
        <v>0</v>
      </c>
      <c r="DM54" s="99">
        <f>IF(ISNA(VLOOKUP($A54,'[2]1516 Exp_Rev Access'!$F$7:$GB$306,97,FALSE)),"",VLOOKUP($A54,'[2]1516 Exp_Rev Access'!$F$7:$GB$306,97,FALSE))</f>
        <v>0</v>
      </c>
      <c r="DN54" s="99">
        <f>IF(ISNA(VLOOKUP($A54,'[2]1516 Exp_Rev Access'!$F$7:$GB$306,98,FALSE)),"",VLOOKUP($A54,'[2]1516 Exp_Rev Access'!$F$7:$GB$306,98,FALSE))</f>
        <v>0</v>
      </c>
      <c r="DO54" s="99">
        <f>IF(ISNA(VLOOKUP($A54,'[2]1516 Exp_Rev Access'!$F$7:$GB$306,99,FALSE)),"",VLOOKUP($A54,'[2]1516 Exp_Rev Access'!$F$7:$GB$306,99,FALSE))</f>
        <v>0</v>
      </c>
      <c r="DP54" s="99">
        <f>IF(ISNA(VLOOKUP($A54,'[2]1516 Exp_Rev Access'!$F$7:$GB$306,100,FALSE)),"",VLOOKUP($A54,'[2]1516 Exp_Rev Access'!$F$7:$GB$306,100,FALSE))</f>
        <v>0</v>
      </c>
      <c r="DQ54" s="99">
        <f>IF(ISNA(VLOOKUP($A54,'[2]1516 Exp_Rev Access'!$F$7:$GB$306,101,FALSE)),"",VLOOKUP($A54,'[2]1516 Exp_Rev Access'!$F$7:$GB$306,101,FALSE))</f>
        <v>0</v>
      </c>
      <c r="DR54" s="99">
        <f>IF(ISNA(VLOOKUP($A54,'[2]1516 Exp_Rev Access'!$F$7:$GB$306,102,FALSE)),"",VLOOKUP($A54,'[2]1516 Exp_Rev Access'!$F$7:$GB$306,102,FALSE))</f>
        <v>0</v>
      </c>
      <c r="DS54" s="99">
        <f>IF(ISNA(VLOOKUP($A54,'[2]1516 Exp_Rev Access'!$F$7:$GB$306,103,FALSE)),"",VLOOKUP($A54,'[2]1516 Exp_Rev Access'!$F$7:$GB$306,103,FALSE))</f>
        <v>0</v>
      </c>
      <c r="DT54" s="99">
        <f>IF(ISNA(VLOOKUP($A54,'[2]1516 Exp_Rev Access'!$F$7:$GB$306,104,FALSE)),"",VLOOKUP($A54,'[2]1516 Exp_Rev Access'!$F$7:$GB$306,104,FALSE))</f>
        <v>0</v>
      </c>
      <c r="DU54" s="99">
        <f>IF(ISNA(VLOOKUP($A54,'[2]1516 Exp_Rev Access'!$F$7:$GB$306,105,FALSE)),"",VLOOKUP($A54,'[2]1516 Exp_Rev Access'!$F$7:$GB$306,105,FALSE))</f>
        <v>0</v>
      </c>
      <c r="DV54" s="99">
        <f>IF(ISNA(VLOOKUP($A54,'[2]1516 Exp_Rev Access'!$F$7:$GB$306,106,FALSE)),"",VLOOKUP($A54,'[2]1516 Exp_Rev Access'!$F$7:$GB$306,106,FALSE))</f>
        <v>0</v>
      </c>
      <c r="DW54" s="99">
        <f>IF(ISNA(VLOOKUP($A54,'[2]1516 Exp_Rev Access'!$F$7:$GB$306,107,FALSE)),"",VLOOKUP($A54,'[2]1516 Exp_Rev Access'!$F$7:$GB$306,107,FALSE))</f>
        <v>0</v>
      </c>
      <c r="DX54" s="99">
        <f>IF(ISNA(VLOOKUP($A54,'[2]1516 Exp_Rev Access'!$F$7:$GB$306,108,FALSE)),"",VLOOKUP($A54,'[2]1516 Exp_Rev Access'!$F$7:$GB$306,108,FALSE))</f>
        <v>0</v>
      </c>
      <c r="DY54" s="99">
        <f>IF(ISNA(VLOOKUP($A54,'[2]1516 Exp_Rev Access'!$F$7:$GB$306,109,FALSE)),"",VLOOKUP($A54,'[2]1516 Exp_Rev Access'!$F$7:$GB$306,109,FALSE))</f>
        <v>0</v>
      </c>
      <c r="DZ54" s="99">
        <f>IF(ISNA(VLOOKUP($A54,'[2]1516 Exp_Rev Access'!$F$7:$GB$306,110,FALSE)),"",VLOOKUP($A54,'[2]1516 Exp_Rev Access'!$F$7:$GB$306,110,FALSE))</f>
        <v>0</v>
      </c>
      <c r="EA54" s="99">
        <f>IF(ISNA(VLOOKUP($A54,'[2]1516 Exp_Rev Access'!$F$7:$GB$306,111,FALSE)),"",VLOOKUP($A54,'[2]1516 Exp_Rev Access'!$F$7:$GB$306,111,FALSE))</f>
        <v>0</v>
      </c>
      <c r="EB54" s="99">
        <f>IF(ISNA(VLOOKUP($A54,'[2]1516 Exp_Rev Access'!$F$7:$GB$306,112,FALSE)),"",VLOOKUP($A54,'[2]1516 Exp_Rev Access'!$F$7:$GB$306,112,FALSE))</f>
        <v>0</v>
      </c>
      <c r="EC54" s="99">
        <f>IF(ISNA(VLOOKUP($A54,'[2]1516 Exp_Rev Access'!$F$7:$GB$306,113,FALSE)),"",VLOOKUP($A54,'[2]1516 Exp_Rev Access'!$F$7:$GB$306,113,FALSE))</f>
        <v>0</v>
      </c>
      <c r="ED54" s="99">
        <f>IF(ISNA(VLOOKUP($A54,'[2]1516 Exp_Rev Access'!$F$7:$GB$306,114,FALSE)),"",VLOOKUP($A54,'[2]1516 Exp_Rev Access'!$F$7:$GB$306,114,FALSE))</f>
        <v>0</v>
      </c>
      <c r="EE54" s="99">
        <f>IF(ISNA(VLOOKUP($A54,'[2]1516 Exp_Rev Access'!$F$7:$GB$306,115,FALSE)),"",VLOOKUP($A54,'[2]1516 Exp_Rev Access'!$F$7:$GB$306,115,FALSE))</f>
        <v>0</v>
      </c>
      <c r="EF54" s="99">
        <f>IF(ISNA(VLOOKUP($A54,'[2]1516 Exp_Rev Access'!$F$7:$GB$306,116,FALSE)),"",VLOOKUP($A54,'[2]1516 Exp_Rev Access'!$F$7:$GB$306,116,FALSE))</f>
        <v>0</v>
      </c>
      <c r="EG54" s="99">
        <f>IF(ISNA(VLOOKUP($A54,'[2]1516 Exp_Rev Access'!$F$7:$GB$306,117,FALSE)),"",VLOOKUP($A54,'[2]1516 Exp_Rev Access'!$F$7:$GB$306,117,FALSE))</f>
        <v>0</v>
      </c>
      <c r="EH54" s="99">
        <f>IF(ISNA(VLOOKUP($A54,'[2]1516 Exp_Rev Access'!$F$7:$GB$306,118,FALSE)),"",VLOOKUP($A54,'[2]1516 Exp_Rev Access'!$F$7:$GB$306,118,FALSE))</f>
        <v>0</v>
      </c>
      <c r="EI54" s="99">
        <f>IF(ISNA(VLOOKUP($A54,'[2]1516 Exp_Rev Access'!$F$7:$GB$306,119,FALSE)),"",VLOOKUP($A54,'[2]1516 Exp_Rev Access'!$F$7:$GB$306,119,FALSE))</f>
        <v>0</v>
      </c>
      <c r="EJ54" s="99">
        <f>IF(ISNA(VLOOKUP($A54,'[2]1516 Exp_Rev Access'!$F$7:$GB$306,120,FALSE)),"",VLOOKUP($A54,'[2]1516 Exp_Rev Access'!$F$7:$GB$306,120,FALSE))</f>
        <v>0</v>
      </c>
      <c r="EK54" s="99">
        <f>IF(ISNA(VLOOKUP($A54,'[2]1516 Exp_Rev Access'!$F$7:$GB$306,121,FALSE)),"",VLOOKUP($A54,'[2]1516 Exp_Rev Access'!$F$7:$GB$306,121,FALSE))</f>
        <v>0</v>
      </c>
      <c r="EL54" s="99">
        <f>IF(ISNA(VLOOKUP($A54,'[2]1516 Exp_Rev Access'!$F$7:$GB$306,122,FALSE)),"",VLOOKUP($A54,'[2]1516 Exp_Rev Access'!$F$7:$GB$306,122,FALSE))</f>
        <v>0</v>
      </c>
      <c r="EM54" s="99">
        <f>IF(ISNA(VLOOKUP($A54,'[2]1516 Exp_Rev Access'!$F$7:$GB$306,123,FALSE)),"",VLOOKUP($A54,'[2]1516 Exp_Rev Access'!$F$7:$GB$306,123,FALSE))</f>
        <v>1878.45</v>
      </c>
      <c r="EN54" s="99">
        <f>IF(ISNA(VLOOKUP($A54,'[2]1516 Exp_Rev Access'!$F$7:$GB$306,124,FALSE)),"",VLOOKUP($A54,'[2]1516 Exp_Rev Access'!$F$7:$GB$306,124,FALSE))</f>
        <v>0</v>
      </c>
      <c r="EO54" s="99">
        <f>IF(ISNA(VLOOKUP($A54,'[2]1516 Exp_Rev Access'!$F$7:$GB$306,125,FALSE)),"",VLOOKUP($A54,'[2]1516 Exp_Rev Access'!$F$7:$GB$306,125,FALSE))</f>
        <v>0</v>
      </c>
      <c r="EP54" s="99">
        <f>IF(ISNA(VLOOKUP($A54,'[2]1516 Exp_Rev Access'!$F$7:$GB$306,126,FALSE)),"",VLOOKUP($A54,'[2]1516 Exp_Rev Access'!$F$7:$GB$306,126,FALSE))</f>
        <v>0</v>
      </c>
      <c r="EQ54" s="99">
        <f>IF(ISNA(VLOOKUP($A54,'[2]1516 Exp_Rev Access'!$F$7:$GB$306,127,FALSE)),"",VLOOKUP($A54,'[2]1516 Exp_Rev Access'!$F$7:$GB$306,127,FALSE))</f>
        <v>0</v>
      </c>
      <c r="ER54" s="99">
        <f>IF(ISNA(VLOOKUP($A54,'[2]1516 Exp_Rev Access'!$F$7:$GB$306,128,FALSE)),"",VLOOKUP($A54,'[2]1516 Exp_Rev Access'!$F$7:$GB$306,128,FALSE))</f>
        <v>0</v>
      </c>
      <c r="ES54" s="99">
        <f>IF(ISNA(VLOOKUP($A54,'[2]1516 Exp_Rev Access'!$F$7:$GB$306,129,FALSE)),"",VLOOKUP($A54,'[2]1516 Exp_Rev Access'!$F$7:$GB$306,129,FALSE))</f>
        <v>0</v>
      </c>
      <c r="ET54" s="99">
        <f>IF(ISNA(VLOOKUP($A54,'[2]1516 Exp_Rev Access'!$F$7:$GB$306,130,FALSE)),"",VLOOKUP($A54,'[2]1516 Exp_Rev Access'!$F$7:$GB$306,130,FALSE))</f>
        <v>0</v>
      </c>
      <c r="EU54" s="99">
        <f>IF(ISNA(VLOOKUP($A54,'[2]1516 Exp_Rev Access'!$F$7:$GB$306,131,FALSE)),"",VLOOKUP($A54,'[2]1516 Exp_Rev Access'!$F$7:$GB$306,131,FALSE))</f>
        <v>25046.37</v>
      </c>
      <c r="EV54" s="99">
        <f>IF(ISNA(VLOOKUP($A54,'[2]1516 Exp_Rev Access'!$F$7:$GB$306,132,FALSE)),"",VLOOKUP($A54,'[2]1516 Exp_Rev Access'!$F$7:$GB$306,132,FALSE))</f>
        <v>0</v>
      </c>
      <c r="EW54" s="99">
        <f>IF(ISNA(VLOOKUP($A54,'[2]1516 Exp_Rev Access'!$F$7:$GB$306,133,FALSE)),"",VLOOKUP($A54,'[2]1516 Exp_Rev Access'!$F$7:$GB$306,133,FALSE))</f>
        <v>0</v>
      </c>
      <c r="EX54" s="99">
        <f>IF(ISNA(VLOOKUP($A54,'[2]1516 Exp_Rev Access'!$F$7:$GB$306,134,FALSE)),"",VLOOKUP($A54,'[2]1516 Exp_Rev Access'!$F$7:$GB$306,134,FALSE))</f>
        <v>0</v>
      </c>
      <c r="EY54" s="99">
        <f>IF(ISNA(VLOOKUP($A54,'[2]1516 Exp_Rev Access'!$F$7:$GB$306,135,FALSE)),"",VLOOKUP($A54,'[2]1516 Exp_Rev Access'!$F$7:$GB$306,135,FALSE))</f>
        <v>0</v>
      </c>
      <c r="EZ54" s="99">
        <f>IF(ISNA(VLOOKUP($A54,'[2]1516 Exp_Rev Access'!$F$7:$GB$306,136,FALSE)),"",VLOOKUP($A54,'[2]1516 Exp_Rev Access'!$F$7:$GB$306,136,FALSE))</f>
        <v>0</v>
      </c>
      <c r="FA54" s="99">
        <f>IF(ISNA(VLOOKUP($A54,'[2]1516 Exp_Rev Access'!$F$7:$GB$306,137,FALSE)),"",VLOOKUP($A54,'[2]1516 Exp_Rev Access'!$F$7:$GB$306,137,FALSE))</f>
        <v>0</v>
      </c>
      <c r="FB54" s="99">
        <f>IF(ISNA(VLOOKUP($A54,'[2]1516 Exp_Rev Access'!$F$7:$GB$306,138,FALSE)),"",VLOOKUP($A54,'[2]1516 Exp_Rev Access'!$F$7:$GB$306,138,FALSE))</f>
        <v>0</v>
      </c>
      <c r="FC54" s="99">
        <f>IF(ISNA(VLOOKUP($A54,'[2]1516 Exp_Rev Access'!$F$7:$GB$306,139,FALSE)),"",VLOOKUP($A54,'[2]1516 Exp_Rev Access'!$F$7:$GB$306,139,FALSE))</f>
        <v>0</v>
      </c>
      <c r="FD54" s="99">
        <f>IF(ISNA(VLOOKUP($A54,'[2]1516 Exp_Rev Access'!$F$7:$FS$306,140,FALSE)),"",VLOOKUP($A54,'[2]1516 Exp_Rev Access'!$F$7:$FS$306,140,FALSE))</f>
        <v>0</v>
      </c>
      <c r="FE54" s="99">
        <f>IF(ISNA(VLOOKUP($A54,'[2]1516 Exp_Rev Access'!$F$7:$FS$306,141,FALSE)),"",VLOOKUP($A54,'[2]1516 Exp_Rev Access'!$F$7:$FS$306,141,FALSE))</f>
        <v>0</v>
      </c>
      <c r="FF54" s="99">
        <f>IF(ISNA(VLOOKUP($A54,'[2]1516 Exp_Rev Access'!$F$7:$FS$306,142,FALSE)),"",VLOOKUP($A54,'[2]1516 Exp_Rev Access'!$F$7:$FS$306,142,FALSE))</f>
        <v>0</v>
      </c>
      <c r="FG54" s="99">
        <f>IF(ISNA(VLOOKUP($A54,'[2]1516 Exp_Rev Access'!$F$7:$FS$306,143,FALSE)),"",VLOOKUP($A54,'[2]1516 Exp_Rev Access'!$F$7:$FS$306,143,FALSE))</f>
        <v>0</v>
      </c>
      <c r="FH54" s="99">
        <f>IF(ISNA(VLOOKUP($A54,'[2]1516 Exp_Rev Access'!$F$7:$FS$306,144,FALSE)),"",VLOOKUP($A54,'[2]1516 Exp_Rev Access'!$F$7:$FS$306,144,FALSE))</f>
        <v>0</v>
      </c>
      <c r="FI54" s="99">
        <f>IF(ISNA(VLOOKUP($A54,'[2]1516 Exp_Rev Access'!$F$7:$FS$306,145,FALSE)),"",VLOOKUP($A54,'[2]1516 Exp_Rev Access'!$F$7:$FS$306,145,FALSE))</f>
        <v>0</v>
      </c>
      <c r="FJ54" s="99">
        <f>IF(ISNA(VLOOKUP($A54,'[2]1516 Exp_Rev Access'!$F$7:$FS$306,146,FALSE)),"",VLOOKUP($A54,'[2]1516 Exp_Rev Access'!$F$7:$FS$306,146,FALSE))</f>
        <v>0</v>
      </c>
      <c r="FK54" s="99">
        <f>IF(ISNA(VLOOKUP($A54,'[2]1516 Exp_Rev Access'!$F$7:$FS$306,147,FALSE)),"",VLOOKUP($A54,'[2]1516 Exp_Rev Access'!$F$7:$FS$306,147,FALSE))</f>
        <v>0</v>
      </c>
      <c r="FL54" s="99">
        <f>IF(ISNA(VLOOKUP($A54,'[2]1516 Exp_Rev Access'!$F$7:$FS$306,148,FALSE)),"",VLOOKUP($A54,'[2]1516 Exp_Rev Access'!$F$7:$FS$306,148,FALSE))</f>
        <v>0</v>
      </c>
      <c r="FM54" s="99">
        <f>IF(ISNA(VLOOKUP($A54,'[2]1516 Exp_Rev Access'!$F$7:$FS$306,149,FALSE)),"",VLOOKUP($A54,'[2]1516 Exp_Rev Access'!$F$7:$FS$306,149,FALSE))</f>
        <v>0</v>
      </c>
      <c r="FN54" s="99">
        <f>IF(ISNA(VLOOKUP($A54,'[2]1516 Exp_Rev Access'!$F$7:$FS$306,150,FALSE)),"",VLOOKUP($A54,'[2]1516 Exp_Rev Access'!$F$7:$FS$306,150,FALSE))</f>
        <v>0</v>
      </c>
      <c r="FO54" s="99">
        <f>IF(ISNA(VLOOKUP($A54,'[2]1516 Exp_Rev Access'!$F$7:$FS$306,151,FALSE)),"",VLOOKUP($A54,'[2]1516 Exp_Rev Access'!$F$7:$FS$306,151,FALSE))</f>
        <v>0</v>
      </c>
      <c r="FP54" s="99">
        <f>IF(ISNA(VLOOKUP($A54,'[2]1516 Exp_Rev Access'!$F$7:$FS$306,152,FALSE)),"",VLOOKUP($A54,'[2]1516 Exp_Rev Access'!$F$7:$FS$306,152,FALSE))</f>
        <v>0</v>
      </c>
      <c r="FQ54" s="99">
        <f>IF(ISNA(VLOOKUP($A54,'[2]1516 Exp_Rev Access'!$F$7:$FS$306,153,FALSE)),"",VLOOKUP($A54,'[2]1516 Exp_Rev Access'!$F$7:$FS$306,153,FALSE))</f>
        <v>202124.96</v>
      </c>
      <c r="FR54" s="101">
        <f t="shared" si="97"/>
        <v>3729208.4700000007</v>
      </c>
      <c r="FS54" s="72">
        <f t="shared" si="98"/>
        <v>4.1443313631302506E-2</v>
      </c>
      <c r="FT54" s="94">
        <f t="shared" si="99"/>
        <v>444.78736559620745</v>
      </c>
      <c r="FU54" s="99">
        <f>IF(ISNA(VLOOKUP($A54,'[2]1516 Exp_Rev Access'!$F$7:$GB$306,154,FALSE)),"",VLOOKUP($A54,'[2]1516 Exp_Rev Access'!$F$7:$GB$306,154,FALSE))</f>
        <v>0</v>
      </c>
      <c r="FV54" s="99">
        <f>IF(ISNA(VLOOKUP($A54,'[2]1516 Exp_Rev Access'!$F$7:$GB$306,155,FALSE)),"",VLOOKUP($A54,'[2]1516 Exp_Rev Access'!$F$7:$GB$306,155,FALSE))</f>
        <v>0</v>
      </c>
      <c r="FW54" s="99">
        <f>IF(ISNA(VLOOKUP($A54,'[2]1516 Exp_Rev Access'!$F$7:$GB$306,156,FALSE)),"",VLOOKUP($A54,'[2]1516 Exp_Rev Access'!$F$7:$GB$306,156,FALSE))</f>
        <v>0</v>
      </c>
      <c r="FX54" s="99">
        <f>IF(ISNA(VLOOKUP($A54,'[2]1516 Exp_Rev Access'!$F$7:$GB$306,157,FALSE)),"",VLOOKUP($A54,'[2]1516 Exp_Rev Access'!$F$7:$GB$306,157,FALSE))</f>
        <v>0</v>
      </c>
      <c r="FY54" s="99">
        <f>IF(ISNA(VLOOKUP($A54,'[2]1516 Exp_Rev Access'!$F$7:$GB$306,158,FALSE)),"",VLOOKUP($A54,'[2]1516 Exp_Rev Access'!$F$7:$GB$306,158,FALSE))</f>
        <v>0</v>
      </c>
      <c r="FZ54" s="99">
        <f>IF(ISNA(VLOOKUP($A54,'[2]1516 Exp_Rev Access'!$F$7:$GB$306,159,FALSE)),"",VLOOKUP($A54,'[2]1516 Exp_Rev Access'!$F$7:$GB$306,159,FALSE))</f>
        <v>0</v>
      </c>
      <c r="GA54" s="99">
        <f>IF(ISNA(VLOOKUP($A54,'[2]1516 Exp_Rev Access'!$F$7:$GB$306,160,FALSE)),"",VLOOKUP($A54,'[2]1516 Exp_Rev Access'!$F$7:$GB$306,160,FALSE))</f>
        <v>0</v>
      </c>
      <c r="GB54" s="99">
        <f>IF(ISNA(VLOOKUP($A54,'[2]1516 Exp_Rev Access'!$F$7:$GB$306,161,FALSE)),"",VLOOKUP($A54,'[2]1516 Exp_Rev Access'!$F$7:$GB$306,161,FALSE))</f>
        <v>0</v>
      </c>
      <c r="GC54" s="99">
        <f>IF(ISNA(VLOOKUP($A54,'[2]1516 Exp_Rev Access'!$F$7:$GB$306,162,FALSE)),"",VLOOKUP($A54,'[2]1516 Exp_Rev Access'!$F$7:$GB$306,162,FALSE))</f>
        <v>1040634.78</v>
      </c>
      <c r="GD54" s="99">
        <f>IF(ISNA(VLOOKUP($A54,'[2]1516 Exp_Rev Access'!$F$7:$GB$306,163,FALSE)),"",VLOOKUP($A54,'[2]1516 Exp_Rev Access'!$F$7:$GB$306,163,FALSE))</f>
        <v>0</v>
      </c>
      <c r="GE54" s="99">
        <f>IF(ISNA(VLOOKUP($A54,'[2]1516 Exp_Rev Access'!$F$7:$GB$306,164,FALSE)),"",VLOOKUP($A54,'[2]1516 Exp_Rev Access'!$F$7:$GB$306,164,FALSE))</f>
        <v>0</v>
      </c>
      <c r="GF54" s="99">
        <f>IF(ISNA(VLOOKUP($A54,'[2]1516 Exp_Rev Access'!$F$7:$GB$306,165,FALSE)),"",VLOOKUP($A54,'[2]1516 Exp_Rev Access'!$F$7:$GB$306,165,FALSE))</f>
        <v>0</v>
      </c>
      <c r="GG54" s="99">
        <f>IF(ISNA(VLOOKUP($A54,'[2]1516 Exp_Rev Access'!$F$7:$GB$306,166,FALSE)),"",VLOOKUP($A54,'[2]1516 Exp_Rev Access'!$F$7:$GB$306,166,FALSE))</f>
        <v>0</v>
      </c>
      <c r="GH54" s="99">
        <f>IF(ISNA(VLOOKUP($A54,'[2]1516 Exp_Rev Access'!$F$7:$GB$306,167,FALSE)),"",VLOOKUP($A54,'[2]1516 Exp_Rev Access'!$F$7:$GB$306,167,FALSE))</f>
        <v>0</v>
      </c>
      <c r="GI54" s="99">
        <f>IF(ISNA(VLOOKUP($A54,'[2]1516 Exp_Rev Access'!$F$7:$GB$306,168,FALSE)),"",VLOOKUP($A54,'[2]1516 Exp_Rev Access'!$F$7:$GB$306,168,FALSE))</f>
        <v>0</v>
      </c>
      <c r="GJ54" s="99">
        <f>IF(ISNA(VLOOKUP($A54,'[2]1516 Exp_Rev Access'!$F$7:$GB$306,169,FALSE)),"",VLOOKUP($A54,'[2]1516 Exp_Rev Access'!$F$7:$GB$306,169,FALSE))</f>
        <v>3991.18</v>
      </c>
      <c r="GK54" s="99">
        <f>IF(ISNA(VLOOKUP($A54,'[2]1516 Exp_Rev Access'!$F$7:$GB$306,170,FALSE)),"",VLOOKUP($A54,'[2]1516 Exp_Rev Access'!$F$7:$GB$306,170,FALSE))</f>
        <v>0</v>
      </c>
      <c r="GL54" s="99">
        <f>IF(ISNA(VLOOKUP($A54,'[2]1516 Exp_Rev Access'!$F$7:$GB$306,171,FALSE)),"",VLOOKUP($A54,'[2]1516 Exp_Rev Access'!$F$7:$GB$306,171,FALSE))</f>
        <v>0</v>
      </c>
      <c r="GM54" s="99">
        <f>IF(ISNA(VLOOKUP($A54,'[2]1516 Exp_Rev Access'!$F$7:$GB$306,172,FALSE)),"",VLOOKUP($A54,'[2]1516 Exp_Rev Access'!$F$7:$GB$306,172,FALSE))</f>
        <v>0</v>
      </c>
      <c r="GN54" s="99">
        <f>IF(ISNA(VLOOKUP($A54,'[2]1516 Exp_Rev Access'!$F$7:$GB$306,173,FALSE)),"",VLOOKUP($A54,'[2]1516 Exp_Rev Access'!$F$7:$GB$306,173,FALSE))</f>
        <v>0</v>
      </c>
      <c r="GO54" s="99">
        <f>IF(ISNA(VLOOKUP($A54,'[2]1516 Exp_Rev Access'!$F$7:$GB$306,174,FALSE)),"",VLOOKUP($A54,'[2]1516 Exp_Rev Access'!$F$7:$GB$306,174,FALSE))</f>
        <v>0</v>
      </c>
      <c r="GP54" s="99">
        <f>IF(ISNA(VLOOKUP($A54,'[2]1516 Exp_Rev Access'!$F$7:$GB$306,175,FALSE)),"",VLOOKUP($A54,'[2]1516 Exp_Rev Access'!$F$7:$GB$306,175,FALSE))</f>
        <v>0</v>
      </c>
      <c r="GQ54" s="99">
        <f>IF(ISNA(VLOOKUP($A54,'[2]1516 Exp_Rev Access'!$F$7:$GB$306,176,FALSE)),"",VLOOKUP($A54,'[2]1516 Exp_Rev Access'!$F$7:$GB$306,176,FALSE))</f>
        <v>0</v>
      </c>
      <c r="GR54" s="99">
        <f>IF(ISNA(VLOOKUP($A54,'[2]1516 Exp_Rev Access'!$F$7:$GB$306,177,FALSE)),"",VLOOKUP($A54,'[2]1516 Exp_Rev Access'!$F$7:$GB$306,177,FALSE))</f>
        <v>0</v>
      </c>
      <c r="GS54" s="99">
        <f>IF(ISNA(VLOOKUP($A54,'[2]1516 Exp_Rev Access'!$F$7:$GB$306,178,FALSE)),"",VLOOKUP($A54,'[2]1516 Exp_Rev Access'!$F$7:$GB$306,178,FALSE))</f>
        <v>0</v>
      </c>
      <c r="GT54" s="101">
        <f t="shared" si="100"/>
        <v>1044625.9600000001</v>
      </c>
      <c r="GU54" s="72">
        <f t="shared" si="101"/>
        <v>1.1609101941056264E-2</v>
      </c>
      <c r="GV54" s="84">
        <f t="shared" si="102"/>
        <v>124.59384679607604</v>
      </c>
    </row>
    <row r="55" spans="1:204" customFormat="1" ht="12" customHeight="1" x14ac:dyDescent="0.2">
      <c r="A55" s="96" t="s">
        <v>256</v>
      </c>
      <c r="B55" s="69" t="s">
        <v>257</v>
      </c>
      <c r="C55" s="80">
        <f>IF(ISNA(VLOOKUP($A55,'[2]1516 enrollment_Rev_Exp by size'!$A$6:$G$320,3,FALSE)),"",VLOOKUP($A55,'[2]1516 enrollment_Rev_Exp by size'!$A$6:$G$320,3,FALSE))</f>
        <v>8054.2499999999991</v>
      </c>
      <c r="D55" s="97">
        <v>90813294.209999993</v>
      </c>
      <c r="E55" s="80">
        <f t="shared" si="80"/>
        <v>90813294.210000023</v>
      </c>
      <c r="F55" s="80">
        <f t="shared" si="81"/>
        <v>0</v>
      </c>
      <c r="G55" s="98">
        <f>IF(ISNA(VLOOKUP($A55,'[2]1516 Exp_Rev Access'!$F$7:$FS$306,2,FALSE)),"",VLOOKUP($A55,'[2]1516 Exp_Rev Access'!$F$7:$FS$306,2,FALSE))</f>
        <v>11662602.189999999</v>
      </c>
      <c r="H55" s="98">
        <f>IF(ISNA(VLOOKUP($A55,'[2]1516 Exp_Rev Access'!$F$7:$FS$306,3,FALSE)),"",VLOOKUP($A55,'[2]1516 Exp_Rev Access'!$F$7:$FS$306,3,FALSE))</f>
        <v>0</v>
      </c>
      <c r="I55" s="98">
        <f>IF(ISNA(VLOOKUP($A55,'[2]1516 Exp_Rev Access'!$F$7:$FS$306,4,FALSE)),"",VLOOKUP($A55,'[2]1516 Exp_Rev Access'!$F$7:$FS$306,4,FALSE))</f>
        <v>3953.97</v>
      </c>
      <c r="J55" s="98">
        <f>IF(ISNA(VLOOKUP($A55,'[2]1516 Exp_Rev Access'!$F$7:$FS$306,5,FALSE)),"",VLOOKUP($A55,'[2]1516 Exp_Rev Access'!$F$7:$FS$306,5,FALSE))</f>
        <v>4529</v>
      </c>
      <c r="K55" s="98">
        <f>IF(ISNA(VLOOKUP($A55,'[2]1516 Exp_Rev Access'!$F$7:$FS$306,6,FALSE)),"",VLOOKUP($A55,'[2]1516 Exp_Rev Access'!$F$7:$FS$306,6,FALSE))</f>
        <v>0</v>
      </c>
      <c r="L55" s="98">
        <f>IF(ISNA(VLOOKUP($A55,'[2]1516 Exp_Rev Access'!$F$7:$FS$306,7,FALSE)),"",VLOOKUP($A55,'[2]1516 Exp_Rev Access'!$F$7:$FS$306,7,FALSE))</f>
        <v>0</v>
      </c>
      <c r="M55" s="90">
        <f t="shared" si="82"/>
        <v>11671085.16</v>
      </c>
      <c r="N55" s="72">
        <f t="shared" si="83"/>
        <v>0.12851736369139252</v>
      </c>
      <c r="O55" s="73">
        <f t="shared" si="84"/>
        <v>1449.0592122171527</v>
      </c>
      <c r="P55" s="99">
        <f>IF(ISNA(VLOOKUP($A55,'[2]1516 Exp_Rev Access'!$F$7:$FS$306,8,FALSE)),"",VLOOKUP($A55,'[2]1516 Exp_Rev Access'!$F$7:$FS$306,8,FALSE))</f>
        <v>123694.25</v>
      </c>
      <c r="Q55" s="99">
        <f>IF(ISNA(VLOOKUP($A55,'[2]1516 Exp_Rev Access'!$F$7:$FS$306,9,FALSE)),"",VLOOKUP($A55,'[2]1516 Exp_Rev Access'!$F$7:$FS$306,9,FALSE))</f>
        <v>0</v>
      </c>
      <c r="R55" s="99">
        <f>IF(ISNA(VLOOKUP($A55,'[2]1516 Exp_Rev Access'!$F$7:$FS$306,10,FALSE)),"",VLOOKUP($A55,'[2]1516 Exp_Rev Access'!$F$7:$FS$306,10,FALSE))</f>
        <v>0</v>
      </c>
      <c r="S55" s="99">
        <f>IF(ISNA(VLOOKUP($A55,'[2]1516 Exp_Rev Access'!$F$7:$FS$306,11,FALSE)),"",VLOOKUP($A55,'[2]1516 Exp_Rev Access'!$F$7:$FS$306,11,FALSE))</f>
        <v>2075</v>
      </c>
      <c r="T55" s="99">
        <f>IF(ISNA(VLOOKUP($A55,'[2]1516 Exp_Rev Access'!$F$7:$FS$306,12,FALSE)),"",VLOOKUP($A55,'[2]1516 Exp_Rev Access'!$F$7:$FS$306,12,FALSE))</f>
        <v>0</v>
      </c>
      <c r="U55" s="99">
        <f>IF(ISNA(VLOOKUP($A55,'[2]1516 Exp_Rev Access'!$F$7:$FS$306,13,FALSE)),"",VLOOKUP($A55,'[2]1516 Exp_Rev Access'!$F$7:$FS$306,13,FALSE))</f>
        <v>0</v>
      </c>
      <c r="V55" s="99">
        <f>IF(ISNA(VLOOKUP($A55,'[2]1516 Exp_Rev Access'!$F$7:$FS$306,14,FALSE)),"",VLOOKUP($A55,'[2]1516 Exp_Rev Access'!$F$7:$FS$306,14,FALSE))</f>
        <v>0</v>
      </c>
      <c r="W55" s="99">
        <f>IF(ISNA(VLOOKUP($A55,'[2]1516 Exp_Rev Access'!$F$7:$FS$306,15,FALSE)),"",VLOOKUP($A55,'[2]1516 Exp_Rev Access'!$F$7:$FS$306,15,FALSE))</f>
        <v>267794.34000000003</v>
      </c>
      <c r="X55" s="99">
        <f>IF(ISNA(VLOOKUP($A55,'[2]1516 Exp_Rev Access'!$F$7:$FS$306,16,FALSE)),"",VLOOKUP($A55,'[2]1516 Exp_Rev Access'!$F$7:$FS$306,16,FALSE))</f>
        <v>61832</v>
      </c>
      <c r="Y55" s="99">
        <f>IF(ISNA(VLOOKUP($A55,'[2]1516 Exp_Rev Access'!$F$7:$FS$306,17,FALSE)),"",VLOOKUP($A55,'[2]1516 Exp_Rev Access'!$F$7:$FS$306,17,FALSE))</f>
        <v>0</v>
      </c>
      <c r="Z55" s="99">
        <f>IF(ISNA(VLOOKUP($A55,'[2]1516 Exp_Rev Access'!$F$7:$FS$306,18,FALSE)),"",VLOOKUP($A55,'[2]1516 Exp_Rev Access'!$F$7:$FS$306,18,FALSE))</f>
        <v>23655.7</v>
      </c>
      <c r="AA55" s="99">
        <f>IF(ISNA(VLOOKUP($A55,'[2]1516 Exp_Rev Access'!$F$7:$FS$306,19,FALSE)),"",VLOOKUP($A55,'[2]1516 Exp_Rev Access'!$F$7:$FS$306,19,FALSE))</f>
        <v>0</v>
      </c>
      <c r="AB55" s="99">
        <f>IF(ISNA(VLOOKUP($A55,'[2]1516 Exp_Rev Access'!$F$7:$FS$306,20,FALSE)),"",VLOOKUP($A55,'[2]1516 Exp_Rev Access'!$F$7:$FS$306,20,FALSE))</f>
        <v>13126.5</v>
      </c>
      <c r="AC55" s="99">
        <f>IF(ISNA(VLOOKUP($A55,'[2]1516 Exp_Rev Access'!$F$7:$FS$306,21,FALSE)),"",VLOOKUP($A55,'[2]1516 Exp_Rev Access'!$F$7:$FS$306,21,FALSE))</f>
        <v>626417.16</v>
      </c>
      <c r="AD55" s="99">
        <f>IF(ISNA(VLOOKUP($A55,'[2]1516 Exp_Rev Access'!$F$7:$FS$306,22,FALSE)),"",VLOOKUP($A55,'[2]1516 Exp_Rev Access'!$F$7:$FS$306,22,FALSE))</f>
        <v>43473.45</v>
      </c>
      <c r="AE55" s="99">
        <f>IF(ISNA(VLOOKUP($A55,'[2]1516 Exp_Rev Access'!$F$7:$FS$306,23,FALSE)),"",VLOOKUP($A55,'[2]1516 Exp_Rev Access'!$F$7:$FS$306,23,FALSE))</f>
        <v>0</v>
      </c>
      <c r="AF55" s="99">
        <f>IF(ISNA(VLOOKUP($A55,'[2]1516 Exp_Rev Access'!$F$7:$FS$306,24,FALSE)),"",VLOOKUP($A55,'[2]1516 Exp_Rev Access'!$F$7:$FS$306,24,FALSE))</f>
        <v>214544.36</v>
      </c>
      <c r="AG55" s="99">
        <f>IF(ISNA(VLOOKUP($A55,'[2]1516 Exp_Rev Access'!$F$7:$FS$306,25,FALSE)),"",VLOOKUP($A55,'[2]1516 Exp_Rev Access'!$F$7:$FS$306,25,FALSE))</f>
        <v>2865.31</v>
      </c>
      <c r="AH55" s="98">
        <f>IF(ISNA(VLOOKUP($A55,'[2]1516 Exp_Rev Access'!$F$7:$FS$306,26,FALSE)),"",VLOOKUP($A55,'[2]1516 Exp_Rev Access'!$F$7:$FS$306,26,FALSE))</f>
        <v>114739.76</v>
      </c>
      <c r="AI55" s="98">
        <f>IF(ISNA(VLOOKUP($A55,'[2]1516 Exp_Rev Access'!$F$7:$FS$306,27,FALSE)),"",VLOOKUP($A55,'[2]1516 Exp_Rev Access'!$F$7:$FS$306,27,FALSE))</f>
        <v>170351.17</v>
      </c>
      <c r="AJ55" s="98">
        <f>IF(ISNA(VLOOKUP($A55,'[2]1516 Exp_Rev Access'!$F$7:$FS$306,28,FALSE)),"",VLOOKUP($A55,'[2]1516 Exp_Rev Access'!$F$7:$FS$306,28,FALSE))</f>
        <v>342377.43</v>
      </c>
      <c r="AK55" s="98">
        <f>IF(ISNA(VLOOKUP($A55,'[2]1516 Exp_Rev Access'!$F$7:$FS$306,29,FALSE)),"",VLOOKUP($A55,'[2]1516 Exp_Rev Access'!$F$7:$FS$306,29,FALSE))</f>
        <v>105537.95</v>
      </c>
      <c r="AL55" s="100">
        <f t="shared" si="85"/>
        <v>2112484.3800000004</v>
      </c>
      <c r="AM55" s="72">
        <f t="shared" si="86"/>
        <v>2.3261840663053295E-2</v>
      </c>
      <c r="AN55" s="94">
        <f t="shared" si="87"/>
        <v>262.2819480398548</v>
      </c>
      <c r="AO55" s="99">
        <f>IF(ISNA(VLOOKUP($A55,'[2]1516 Exp_Rev Access'!$F$7:$GB$306,30,FALSE)),"",VLOOKUP($A55,'[2]1516 Exp_Rev Access'!$F$7:$FS$306,30,FALSE))</f>
        <v>49327451.189999998</v>
      </c>
      <c r="AP55" s="99">
        <f>IF(ISNA(VLOOKUP($A55,'[2]1516 Exp_Rev Access'!$F$7:$GB$306,31,FALSE)),"",VLOOKUP($A55,'[2]1516 Exp_Rev Access'!$F$7:$FS$306,31,FALSE))</f>
        <v>1298773.78</v>
      </c>
      <c r="AQ55" s="99">
        <f>IF(ISNA(VLOOKUP($A55,'[2]1516 Exp_Rev Access'!$F$7:$GB$306,32,FALSE)),"",VLOOKUP($A55,'[2]1516 Exp_Rev Access'!$F$7:$FS$306,32,FALSE))</f>
        <v>4527927.16</v>
      </c>
      <c r="AR55" s="99">
        <f>IF(ISNA(VLOOKUP($A55,'[2]1516 Exp_Rev Access'!$F$7:$GB$306,33,FALSE)),"",VLOOKUP($A55,'[2]1516 Exp_Rev Access'!$F$7:$FS$306,33,FALSE))</f>
        <v>0</v>
      </c>
      <c r="AS55" s="99">
        <f>IF(ISNA(VLOOKUP($A55,'[2]1516 Exp_Rev Access'!$F$7:$GB$306,34,FALSE)),"",VLOOKUP($A55,'[2]1516 Exp_Rev Access'!$F$7:$FS$306,34,FALSE))</f>
        <v>0</v>
      </c>
      <c r="AT55" s="101">
        <f t="shared" si="88"/>
        <v>55154152.129999995</v>
      </c>
      <c r="AU55" s="72">
        <f t="shared" si="89"/>
        <v>0.6073356616979394</v>
      </c>
      <c r="AV55" s="94">
        <f t="shared" si="90"/>
        <v>6847.8321544526179</v>
      </c>
      <c r="AW55" s="99">
        <f>IF(ISNA(VLOOKUP($A55,'[2]1516 Exp_Rev Access'!$F$7:$GB$306,35,FALSE)),"",VLOOKUP($A55,'[2]1516 Exp_Rev Access'!$F$7:$GB$306,35,FALSE))</f>
        <v>0</v>
      </c>
      <c r="AX55" s="99">
        <f>IF(ISNA(VLOOKUP($A55,'[2]1516 Exp_Rev Access'!$F$7:$GB$306,36,FALSE)),"",VLOOKUP($A55,'[2]1516 Exp_Rev Access'!$F$7:$GB$306,36,FALSE))</f>
        <v>5200009.38</v>
      </c>
      <c r="AY55" s="99">
        <f>IF(ISNA(VLOOKUP($A55,'[2]1516 Exp_Rev Access'!$F$7:$GB$306,37,FALSE)),"",VLOOKUP($A55,'[2]1516 Exp_Rev Access'!$F$7:$GB$306,37,FALSE))</f>
        <v>379813.72</v>
      </c>
      <c r="AZ55" s="99">
        <f>IF(ISNA(VLOOKUP($A55,'[2]1516 Exp_Rev Access'!$F$7:$GB$306,38,FALSE)),"",VLOOKUP($A55,'[2]1516 Exp_Rev Access'!$F$7:$GB$306,38,FALSE))</f>
        <v>0</v>
      </c>
      <c r="BA55" s="99">
        <f>IF(ISNA(VLOOKUP($A55,'[2]1516 Exp_Rev Access'!$F$7:$GB$306,39,FALSE)),"",VLOOKUP($A55,'[2]1516 Exp_Rev Access'!$F$7:$GB$306,39,FALSE))</f>
        <v>0</v>
      </c>
      <c r="BB55" s="99">
        <f>IF(ISNA(VLOOKUP($A55,'[2]1516 Exp_Rev Access'!$F$7:$GB$306,40,FALSE)),"",VLOOKUP($A55,'[2]1516 Exp_Rev Access'!$F$7:$GB$306,40,FALSE))</f>
        <v>2340503.9500000002</v>
      </c>
      <c r="BC55" s="99">
        <f>IF(ISNA(VLOOKUP($A55,'[2]1516 Exp_Rev Access'!$F$7:$GB$306,41,FALSE)),"",VLOOKUP($A55,'[2]1516 Exp_Rev Access'!$F$7:$GB$306,41,FALSE))</f>
        <v>107674.6</v>
      </c>
      <c r="BD55" s="99">
        <f>IF(ISNA(VLOOKUP($A55,'[2]1516 Exp_Rev Access'!$F$7:$GB$306,42,FALSE)),"",VLOOKUP($A55,'[2]1516 Exp_Rev Access'!$F$7:$GB$306,42,FALSE))</f>
        <v>1222589.0900000001</v>
      </c>
      <c r="BE55" s="99">
        <f>IF(ISNA(VLOOKUP($A55,'[2]1516 Exp_Rev Access'!$F$7:$GB$306,43,FALSE)),"",VLOOKUP($A55,'[2]1516 Exp_Rev Access'!$F$7:$GB$306,43,FALSE))</f>
        <v>0</v>
      </c>
      <c r="BF55" s="99">
        <f>IF(ISNA(VLOOKUP($A55,'[2]1516 Exp_Rev Access'!$F$7:$GB$306,44,FALSE)),"",VLOOKUP($A55,'[2]1516 Exp_Rev Access'!$F$7:$GB$306,44,FALSE))</f>
        <v>1936871.75</v>
      </c>
      <c r="BG55" s="99">
        <f>IF(ISNA(VLOOKUP($A55,'[2]1516 Exp_Rev Access'!$F$7:$GB$306,45,FALSE)),"",VLOOKUP($A55,'[2]1516 Exp_Rev Access'!$F$7:$GB$306,45,FALSE))</f>
        <v>80331.56</v>
      </c>
      <c r="BH55" s="99">
        <f>IF(ISNA(VLOOKUP($A55,'[2]1516 Exp_Rev Access'!$F$7:$GB$306,46,FALSE)),"",VLOOKUP($A55,'[2]1516 Exp_Rev Access'!$F$7:$GB$306,46,FALSE))</f>
        <v>0</v>
      </c>
      <c r="BI55" s="99">
        <f>IF(ISNA(VLOOKUP($A55,'[2]1516 Exp_Rev Access'!$F$7:$GB$306,47,FALSE)),"",VLOOKUP($A55,'[2]1516 Exp_Rev Access'!$F$7:$GB$306,47,FALSE))</f>
        <v>54454.63</v>
      </c>
      <c r="BJ55" s="99">
        <f>IF(ISNA(VLOOKUP($A55,'[2]1516 Exp_Rev Access'!$F$7:$GB$306,48,FALSE)),"",VLOOKUP($A55,'[2]1516 Exp_Rev Access'!$F$7:$GB$306,48,FALSE))</f>
        <v>1692064.01</v>
      </c>
      <c r="BK55" s="99">
        <f>IF(ISNA(VLOOKUP($A55,'[2]1516 Exp_Rev Access'!$F$7:$GB$306,49,FALSE)),"",VLOOKUP($A55,'[2]1516 Exp_Rev Access'!$F$7:$GB$306,49,FALSE))</f>
        <v>0</v>
      </c>
      <c r="BL55" s="99">
        <f>IF(ISNA(VLOOKUP($A55,'[2]1516 Exp_Rev Access'!$F$7:$GB$306,50,FALSE)),"",VLOOKUP($A55,'[2]1516 Exp_Rev Access'!$F$7:$GB$306,50,FALSE))</f>
        <v>0</v>
      </c>
      <c r="BM55" s="99">
        <f>IF(ISNA(VLOOKUP($A55,'[2]1516 Exp_Rev Access'!$F$7:$GB$306,51,FALSE)),"",VLOOKUP($A55,'[2]1516 Exp_Rev Access'!$F$7:$GB$306,51,FALSE))</f>
        <v>0</v>
      </c>
      <c r="BN55" s="99">
        <f>IF(ISNA(VLOOKUP($A55,'[2]1516 Exp_Rev Access'!$F$7:$GB$306,52,FALSE)),"",VLOOKUP($A55,'[2]1516 Exp_Rev Access'!$F$7:$GB$306,52,FALSE))</f>
        <v>0</v>
      </c>
      <c r="BO55" s="99">
        <f>IF(ISNA(VLOOKUP($A55,'[2]1516 Exp_Rev Access'!$F$7:$GB$306,53,FALSE)),"",VLOOKUP($A55,'[2]1516 Exp_Rev Access'!$F$7:$GB$306,53,FALSE))</f>
        <v>0</v>
      </c>
      <c r="BP55" s="99">
        <f>IF(ISNA(VLOOKUP($A55,'[2]1516 Exp_Rev Access'!$F$7:$GB$306,54,FALSE)),"",VLOOKUP($A55,'[2]1516 Exp_Rev Access'!$F$7:$GB$306,54,FALSE))</f>
        <v>0</v>
      </c>
      <c r="BQ55" s="99">
        <f>IF(ISNA(VLOOKUP($A55,'[2]1516 Exp_Rev Access'!$F$7:$GB$306,55,FALSE)),"",VLOOKUP($A55,'[2]1516 Exp_Rev Access'!$F$7:$GB$306,55,FALSE))</f>
        <v>0</v>
      </c>
      <c r="BR55" s="99">
        <f>IF(ISNA(VLOOKUP($A55,'[2]1516 Exp_Rev Access'!$F$7:$GB$306,56,FALSE)),"",VLOOKUP($A55,'[2]1516 Exp_Rev Access'!$F$7:$GB$306,56,FALSE))</f>
        <v>20417.82</v>
      </c>
      <c r="BS55" s="99">
        <f>IF(ISNA(VLOOKUP($A55,'[2]1516 Exp_Rev Access'!$F$7:$GB$306,57,FALSE)),"",VLOOKUP($A55,'[2]1516 Exp_Rev Access'!$F$7:$GB$306,57,FALSE))</f>
        <v>0</v>
      </c>
      <c r="BT55" s="99">
        <f>IF(ISNA(VLOOKUP($A55,'[2]1516 Exp_Rev Access'!$F$7:$GB$306,58,FALSE)),"",VLOOKUP($A55,'[2]1516 Exp_Rev Access'!$F$7:$GB$306,58,FALSE))</f>
        <v>0</v>
      </c>
      <c r="BU55" s="102">
        <f t="shared" si="91"/>
        <v>13034730.510000002</v>
      </c>
      <c r="BV55" s="72">
        <f t="shared" si="92"/>
        <v>0.14353328577485597</v>
      </c>
      <c r="BW55" s="94">
        <f t="shared" si="93"/>
        <v>1618.3667641307388</v>
      </c>
      <c r="BX55" s="99">
        <f>IF(ISNA(VLOOKUP($A55,'[2]1516 Exp_Rev Access'!$F$7:$GB$306,59,FALSE)),"",VLOOKUP($A55,'[2]1516 Exp_Rev Access'!$F$7:$GB$306,59,FALSE))</f>
        <v>0</v>
      </c>
      <c r="BY55" s="99">
        <f>IF(ISNA(VLOOKUP($A55,'[2]1516 Exp_Rev Access'!$F$7:$GB$306,60,FALSE)),"",VLOOKUP($A55,'[2]1516 Exp_Rev Access'!$F$7:$GB$306,60,FALSE))</f>
        <v>0</v>
      </c>
      <c r="BZ55" s="99">
        <f>IF(ISNA(VLOOKUP($A55,'[2]1516 Exp_Rev Access'!$F$7:$GB$306,61,FALSE)),"",VLOOKUP($A55,'[2]1516 Exp_Rev Access'!$F$7:$GB$306,61,FALSE))</f>
        <v>0</v>
      </c>
      <c r="CA55" s="99">
        <f>IF(ISNA(VLOOKUP($A55,'[2]1516 Exp_Rev Access'!$F$7:$GB$306,62,FALSE)),"",VLOOKUP($A55,'[2]1516 Exp_Rev Access'!$F$7:$GB$306,62,FALSE))</f>
        <v>0</v>
      </c>
      <c r="CB55" s="99">
        <f>IF(ISNA(VLOOKUP($A55,'[2]1516 Exp_Rev Access'!$F$7:$GB$306,63,FALSE)),"",VLOOKUP($A55,'[2]1516 Exp_Rev Access'!$F$7:$GB$306,63,FALSE))</f>
        <v>380069.68</v>
      </c>
      <c r="CC55" s="99">
        <f>IF(ISNA(VLOOKUP($A55,'[2]1516 Exp_Rev Access'!$F$7:$GB$306,64,FALSE)),"",VLOOKUP($A55,'[2]1516 Exp_Rev Access'!$F$7:$GB$306,64,FALSE))</f>
        <v>0</v>
      </c>
      <c r="CD55" s="101">
        <f t="shared" si="94"/>
        <v>380069.68</v>
      </c>
      <c r="CE55" s="72">
        <f t="shared" si="95"/>
        <v>4.1851766672081391E-3</v>
      </c>
      <c r="CF55" s="103">
        <f t="shared" si="96"/>
        <v>47.188711549802903</v>
      </c>
      <c r="CG55" s="99">
        <f>IF(ISNA(VLOOKUP($A55,'[2]1516 Exp_Rev Access'!$F$7:$GB$306,65,FALSE)),"",VLOOKUP($A55,'[2]1516 Exp_Rev Access'!$F$7:$GB$306,65,FALSE))</f>
        <v>60038.03</v>
      </c>
      <c r="CH55" s="99">
        <f>IF(ISNA(VLOOKUP($A55,'[2]1516 Exp_Rev Access'!$F$7:$GB$306,66,FALSE)),"",VLOOKUP($A55,'[2]1516 Exp_Rev Access'!$F$7:$GB$306,66,FALSE))</f>
        <v>0</v>
      </c>
      <c r="CI55" s="99">
        <f>IF(ISNA(VLOOKUP($A55,'[2]1516 Exp_Rev Access'!$F$7:$GB$306,67,FALSE)),"",VLOOKUP($A55,'[2]1516 Exp_Rev Access'!$F$7:$GB$306,67,FALSE))</f>
        <v>0</v>
      </c>
      <c r="CJ55" s="99">
        <f>IF(ISNA(VLOOKUP($A55,'[2]1516 Exp_Rev Access'!$F$7:$GB$306,68,FALSE)),"",VLOOKUP($A55,'[2]1516 Exp_Rev Access'!$F$7:$GB$306,68,FALSE))</f>
        <v>0</v>
      </c>
      <c r="CK55" s="99">
        <f>IF(ISNA(VLOOKUP($A55,'[2]1516 Exp_Rev Access'!$F$7:$GB$306,69,FALSE)),"",VLOOKUP($A55,'[2]1516 Exp_Rev Access'!$F$7:$GB$306,69,FALSE))</f>
        <v>0</v>
      </c>
      <c r="CL55" s="99">
        <f>IF(ISNA(VLOOKUP($A55,'[2]1516 Exp_Rev Access'!$F$7:$GB$306,70,FALSE)),"",VLOOKUP($A55,'[2]1516 Exp_Rev Access'!$F$7:$GB$306,70,FALSE))</f>
        <v>0</v>
      </c>
      <c r="CM55" s="99">
        <f>IF(ISNA(VLOOKUP($A55,'[2]1516 Exp_Rev Access'!$F$7:$GB$306,71,FALSE)),"",VLOOKUP($A55,'[2]1516 Exp_Rev Access'!$F$7:$GB$306,71,FALSE))</f>
        <v>0</v>
      </c>
      <c r="CN55" s="99">
        <f>IF(ISNA(VLOOKUP($A55,'[2]1516 Exp_Rev Access'!$F$7:$GB$306,72,FALSE)),"",VLOOKUP($A55,'[2]1516 Exp_Rev Access'!$F$7:$GB$306,72,FALSE))</f>
        <v>0</v>
      </c>
      <c r="CO55" s="99">
        <f>IF(ISNA(VLOOKUP($A55,'[2]1516 Exp_Rev Access'!$F$7:$GB$306,73,FALSE)),"",VLOOKUP($A55,'[2]1516 Exp_Rev Access'!$F$7:$GB$306,73,FALSE))</f>
        <v>0</v>
      </c>
      <c r="CP55" s="99">
        <f>IF(ISNA(VLOOKUP($A55,'[2]1516 Exp_Rev Access'!$F$7:$GB$306,74,FALSE)),"",VLOOKUP($A55,'[2]1516 Exp_Rev Access'!$F$7:$GB$306,74,FALSE))</f>
        <v>1467377.18</v>
      </c>
      <c r="CQ55" s="99">
        <f>IF(ISNA(VLOOKUP($A55,'[2]1516 Exp_Rev Access'!$F$7:$GB$306,75,FALSE)),"",VLOOKUP($A55,'[2]1516 Exp_Rev Access'!$F$7:$GB$306,75,FALSE))</f>
        <v>0</v>
      </c>
      <c r="CR55" s="99">
        <f>IF(ISNA(VLOOKUP($A55,'[2]1516 Exp_Rev Access'!$F$7:$GB$306,76,FALSE)),"",VLOOKUP($A55,'[2]1516 Exp_Rev Access'!$F$7:$GB$306,76,FALSE))</f>
        <v>69656</v>
      </c>
      <c r="CS55" s="99">
        <f>IF(ISNA(VLOOKUP($A55,'[2]1516 Exp_Rev Access'!$F$7:$GB$306,77,FALSE)),"",VLOOKUP($A55,'[2]1516 Exp_Rev Access'!$F$7:$GB$306,77,FALSE))</f>
        <v>21281</v>
      </c>
      <c r="CT55" s="99">
        <f>IF(ISNA(VLOOKUP($A55,'[2]1516 Exp_Rev Access'!$F$7:$GB$306,78,FALSE)),"",VLOOKUP($A55,'[2]1516 Exp_Rev Access'!$F$7:$GB$306,78,FALSE))</f>
        <v>1757571.54</v>
      </c>
      <c r="CU55" s="99">
        <f>IF(ISNA(VLOOKUP($A55,'[2]1516 Exp_Rev Access'!$F$7:$GB$306,79,FALSE)),"",VLOOKUP($A55,'[2]1516 Exp_Rev Access'!$F$7:$GB$306,79,FALSE))</f>
        <v>1024945.98</v>
      </c>
      <c r="CV55" s="99">
        <f>IF(ISNA(VLOOKUP($A55,'[2]1516 Exp_Rev Access'!$F$7:$GB$306,80,FALSE)),"",VLOOKUP($A55,'[2]1516 Exp_Rev Access'!$F$7:$GB$306,80,FALSE))</f>
        <v>895875.92</v>
      </c>
      <c r="CW55" s="99">
        <f>IF(ISNA(VLOOKUP($A55,'[2]1516 Exp_Rev Access'!$F$7:$GB$306,81,FALSE)),"",VLOOKUP($A55,'[2]1516 Exp_Rev Access'!$F$7:$GB$306,81,FALSE))</f>
        <v>0</v>
      </c>
      <c r="CX55" s="99">
        <f>IF(ISNA(VLOOKUP($A55,'[2]1516 Exp_Rev Access'!$F$7:$GB$306,82,FALSE)),"",VLOOKUP($A55,'[2]1516 Exp_Rev Access'!$F$7:$GB$306,82,FALSE))</f>
        <v>0</v>
      </c>
      <c r="CY55" s="99">
        <f>IF(ISNA(VLOOKUP($A55,'[2]1516 Exp_Rev Access'!$F$7:$GB$306,83,FALSE)),"",VLOOKUP($A55,'[2]1516 Exp_Rev Access'!$F$7:$GB$306,83,FALSE))</f>
        <v>0</v>
      </c>
      <c r="CZ55" s="99">
        <f>IF(ISNA(VLOOKUP($A55,'[2]1516 Exp_Rev Access'!$F$7:$GB$306,84,FALSE)),"",VLOOKUP($A55,'[2]1516 Exp_Rev Access'!$F$7:$GB$306,84,FALSE))</f>
        <v>0</v>
      </c>
      <c r="DA55" s="99">
        <f>IF(ISNA(VLOOKUP($A55,'[2]1516 Exp_Rev Access'!$F$7:$GB$306,85,FALSE)),"",VLOOKUP($A55,'[2]1516 Exp_Rev Access'!$F$7:$GB$306,85,FALSE))</f>
        <v>265018.56</v>
      </c>
      <c r="DB55" s="99">
        <f>IF(ISNA(VLOOKUP($A55,'[2]1516 Exp_Rev Access'!$F$7:$GB$306,86,FALSE)),"",VLOOKUP($A55,'[2]1516 Exp_Rev Access'!$F$7:$GB$306,86,FALSE))</f>
        <v>0</v>
      </c>
      <c r="DC55" s="99">
        <f>IF(ISNA(VLOOKUP($A55,'[2]1516 Exp_Rev Access'!$F$7:$GB$306,87,FALSE)),"",VLOOKUP($A55,'[2]1516 Exp_Rev Access'!$F$7:$GB$306,87,FALSE))</f>
        <v>0</v>
      </c>
      <c r="DD55" s="99">
        <f>IF(ISNA(VLOOKUP($A55,'[2]1516 Exp_Rev Access'!$F$7:$GB$306,88,FALSE)),"",VLOOKUP($A55,'[2]1516 Exp_Rev Access'!$F$7:$GB$306,88,FALSE))</f>
        <v>0</v>
      </c>
      <c r="DE55" s="99">
        <f>IF(ISNA(VLOOKUP($A55,'[2]1516 Exp_Rev Access'!$F$7:$GB$306,89,FALSE)),"",VLOOKUP($A55,'[2]1516 Exp_Rev Access'!$F$7:$GB$306,89,FALSE))</f>
        <v>0</v>
      </c>
      <c r="DF55" s="99">
        <f>IF(ISNA(VLOOKUP($A55,'[2]1516 Exp_Rev Access'!$F$7:$GB$306,90,FALSE)),"",VLOOKUP($A55,'[2]1516 Exp_Rev Access'!$F$7:$GB$306,90,FALSE))</f>
        <v>133371.70000000001</v>
      </c>
      <c r="DG55" s="99">
        <f>IF(ISNA(VLOOKUP($A55,'[2]1516 Exp_Rev Access'!$F$7:$GB$306,91,FALSE)),"",VLOOKUP($A55,'[2]1516 Exp_Rev Access'!$F$7:$GB$306,91,FALSE))</f>
        <v>9862.59</v>
      </c>
      <c r="DH55" s="99">
        <f>IF(ISNA(VLOOKUP($A55,'[2]1516 Exp_Rev Access'!$F$7:$GB$306,92,FALSE)),"",VLOOKUP($A55,'[2]1516 Exp_Rev Access'!$F$7:$GB$306,92,FALSE))</f>
        <v>2170095.02</v>
      </c>
      <c r="DI55" s="99">
        <f>IF(ISNA(VLOOKUP($A55,'[2]1516 Exp_Rev Access'!$F$7:$GB$306,93,FALSE)),"",VLOOKUP($A55,'[2]1516 Exp_Rev Access'!$F$7:$GB$306,93,FALSE))</f>
        <v>0</v>
      </c>
      <c r="DJ55" s="99">
        <f>IF(ISNA(VLOOKUP($A55,'[2]1516 Exp_Rev Access'!$F$7:$GB$306,94,FALSE)),"",VLOOKUP($A55,'[2]1516 Exp_Rev Access'!$F$7:$GB$306,94,FALSE))</f>
        <v>0</v>
      </c>
      <c r="DK55" s="99">
        <f>IF(ISNA(VLOOKUP($A55,'[2]1516 Exp_Rev Access'!$F$7:$GB$306,95,FALSE)),"",VLOOKUP($A55,'[2]1516 Exp_Rev Access'!$F$7:$GB$306,95,FALSE))</f>
        <v>0</v>
      </c>
      <c r="DL55" s="99">
        <f>IF(ISNA(VLOOKUP($A55,'[2]1516 Exp_Rev Access'!$F$7:$GB$306,96,FALSE)),"",VLOOKUP($A55,'[2]1516 Exp_Rev Access'!$F$7:$GB$306,96,FALSE))</f>
        <v>0</v>
      </c>
      <c r="DM55" s="99">
        <f>IF(ISNA(VLOOKUP($A55,'[2]1516 Exp_Rev Access'!$F$7:$GB$306,97,FALSE)),"",VLOOKUP($A55,'[2]1516 Exp_Rev Access'!$F$7:$GB$306,97,FALSE))</f>
        <v>0</v>
      </c>
      <c r="DN55" s="99">
        <f>IF(ISNA(VLOOKUP($A55,'[2]1516 Exp_Rev Access'!$F$7:$GB$306,98,FALSE)),"",VLOOKUP($A55,'[2]1516 Exp_Rev Access'!$F$7:$GB$306,98,FALSE))</f>
        <v>0</v>
      </c>
      <c r="DO55" s="99">
        <f>IF(ISNA(VLOOKUP($A55,'[2]1516 Exp_Rev Access'!$F$7:$GB$306,99,FALSE)),"",VLOOKUP($A55,'[2]1516 Exp_Rev Access'!$F$7:$GB$306,99,FALSE))</f>
        <v>0</v>
      </c>
      <c r="DP55" s="99">
        <f>IF(ISNA(VLOOKUP($A55,'[2]1516 Exp_Rev Access'!$F$7:$GB$306,100,FALSE)),"",VLOOKUP($A55,'[2]1516 Exp_Rev Access'!$F$7:$GB$306,100,FALSE))</f>
        <v>0</v>
      </c>
      <c r="DQ55" s="99">
        <f>IF(ISNA(VLOOKUP($A55,'[2]1516 Exp_Rev Access'!$F$7:$GB$306,101,FALSE)),"",VLOOKUP($A55,'[2]1516 Exp_Rev Access'!$F$7:$GB$306,101,FALSE))</f>
        <v>0</v>
      </c>
      <c r="DR55" s="99">
        <f>IF(ISNA(VLOOKUP($A55,'[2]1516 Exp_Rev Access'!$F$7:$GB$306,102,FALSE)),"",VLOOKUP($A55,'[2]1516 Exp_Rev Access'!$F$7:$GB$306,102,FALSE))</f>
        <v>0</v>
      </c>
      <c r="DS55" s="99">
        <f>IF(ISNA(VLOOKUP($A55,'[2]1516 Exp_Rev Access'!$F$7:$GB$306,103,FALSE)),"",VLOOKUP($A55,'[2]1516 Exp_Rev Access'!$F$7:$GB$306,103,FALSE))</f>
        <v>0</v>
      </c>
      <c r="DT55" s="99">
        <f>IF(ISNA(VLOOKUP($A55,'[2]1516 Exp_Rev Access'!$F$7:$GB$306,104,FALSE)),"",VLOOKUP($A55,'[2]1516 Exp_Rev Access'!$F$7:$GB$306,104,FALSE))</f>
        <v>0</v>
      </c>
      <c r="DU55" s="99">
        <f>IF(ISNA(VLOOKUP($A55,'[2]1516 Exp_Rev Access'!$F$7:$GB$306,105,FALSE)),"",VLOOKUP($A55,'[2]1516 Exp_Rev Access'!$F$7:$GB$306,105,FALSE))</f>
        <v>0</v>
      </c>
      <c r="DV55" s="99">
        <f>IF(ISNA(VLOOKUP($A55,'[2]1516 Exp_Rev Access'!$F$7:$GB$306,106,FALSE)),"",VLOOKUP($A55,'[2]1516 Exp_Rev Access'!$F$7:$GB$306,106,FALSE))</f>
        <v>0</v>
      </c>
      <c r="DW55" s="99">
        <f>IF(ISNA(VLOOKUP($A55,'[2]1516 Exp_Rev Access'!$F$7:$GB$306,107,FALSE)),"",VLOOKUP($A55,'[2]1516 Exp_Rev Access'!$F$7:$GB$306,107,FALSE))</f>
        <v>0</v>
      </c>
      <c r="DX55" s="99">
        <f>IF(ISNA(VLOOKUP($A55,'[2]1516 Exp_Rev Access'!$F$7:$GB$306,108,FALSE)),"",VLOOKUP($A55,'[2]1516 Exp_Rev Access'!$F$7:$GB$306,108,FALSE))</f>
        <v>0</v>
      </c>
      <c r="DY55" s="99">
        <f>IF(ISNA(VLOOKUP($A55,'[2]1516 Exp_Rev Access'!$F$7:$GB$306,109,FALSE)),"",VLOOKUP($A55,'[2]1516 Exp_Rev Access'!$F$7:$GB$306,109,FALSE))</f>
        <v>0</v>
      </c>
      <c r="DZ55" s="99">
        <f>IF(ISNA(VLOOKUP($A55,'[2]1516 Exp_Rev Access'!$F$7:$GB$306,110,FALSE)),"",VLOOKUP($A55,'[2]1516 Exp_Rev Access'!$F$7:$GB$306,110,FALSE))</f>
        <v>0</v>
      </c>
      <c r="EA55" s="99">
        <f>IF(ISNA(VLOOKUP($A55,'[2]1516 Exp_Rev Access'!$F$7:$GB$306,111,FALSE)),"",VLOOKUP($A55,'[2]1516 Exp_Rev Access'!$F$7:$GB$306,111,FALSE))</f>
        <v>0</v>
      </c>
      <c r="EB55" s="99">
        <f>IF(ISNA(VLOOKUP($A55,'[2]1516 Exp_Rev Access'!$F$7:$GB$306,112,FALSE)),"",VLOOKUP($A55,'[2]1516 Exp_Rev Access'!$F$7:$GB$306,112,FALSE))</f>
        <v>0</v>
      </c>
      <c r="EC55" s="99">
        <f>IF(ISNA(VLOOKUP($A55,'[2]1516 Exp_Rev Access'!$F$7:$GB$306,113,FALSE)),"",VLOOKUP($A55,'[2]1516 Exp_Rev Access'!$F$7:$GB$306,113,FALSE))</f>
        <v>0</v>
      </c>
      <c r="ED55" s="99">
        <f>IF(ISNA(VLOOKUP($A55,'[2]1516 Exp_Rev Access'!$F$7:$GB$306,114,FALSE)),"",VLOOKUP($A55,'[2]1516 Exp_Rev Access'!$F$7:$GB$306,114,FALSE))</f>
        <v>0</v>
      </c>
      <c r="EE55" s="99">
        <f>IF(ISNA(VLOOKUP($A55,'[2]1516 Exp_Rev Access'!$F$7:$GB$306,115,FALSE)),"",VLOOKUP($A55,'[2]1516 Exp_Rev Access'!$F$7:$GB$306,115,FALSE))</f>
        <v>0</v>
      </c>
      <c r="EF55" s="99">
        <f>IF(ISNA(VLOOKUP($A55,'[2]1516 Exp_Rev Access'!$F$7:$GB$306,116,FALSE)),"",VLOOKUP($A55,'[2]1516 Exp_Rev Access'!$F$7:$GB$306,116,FALSE))</f>
        <v>0</v>
      </c>
      <c r="EG55" s="99">
        <f>IF(ISNA(VLOOKUP($A55,'[2]1516 Exp_Rev Access'!$F$7:$GB$306,117,FALSE)),"",VLOOKUP($A55,'[2]1516 Exp_Rev Access'!$F$7:$GB$306,117,FALSE))</f>
        <v>0</v>
      </c>
      <c r="EH55" s="99">
        <f>IF(ISNA(VLOOKUP($A55,'[2]1516 Exp_Rev Access'!$F$7:$GB$306,118,FALSE)),"",VLOOKUP($A55,'[2]1516 Exp_Rev Access'!$F$7:$GB$306,118,FALSE))</f>
        <v>0</v>
      </c>
      <c r="EI55" s="99">
        <f>IF(ISNA(VLOOKUP($A55,'[2]1516 Exp_Rev Access'!$F$7:$GB$306,119,FALSE)),"",VLOOKUP($A55,'[2]1516 Exp_Rev Access'!$F$7:$GB$306,119,FALSE))</f>
        <v>0</v>
      </c>
      <c r="EJ55" s="99">
        <f>IF(ISNA(VLOOKUP($A55,'[2]1516 Exp_Rev Access'!$F$7:$GB$306,120,FALSE)),"",VLOOKUP($A55,'[2]1516 Exp_Rev Access'!$F$7:$GB$306,120,FALSE))</f>
        <v>0</v>
      </c>
      <c r="EK55" s="99">
        <f>IF(ISNA(VLOOKUP($A55,'[2]1516 Exp_Rev Access'!$F$7:$GB$306,121,FALSE)),"",VLOOKUP($A55,'[2]1516 Exp_Rev Access'!$F$7:$GB$306,121,FALSE))</f>
        <v>0</v>
      </c>
      <c r="EL55" s="99">
        <f>IF(ISNA(VLOOKUP($A55,'[2]1516 Exp_Rev Access'!$F$7:$GB$306,122,FALSE)),"",VLOOKUP($A55,'[2]1516 Exp_Rev Access'!$F$7:$GB$306,122,FALSE))</f>
        <v>0</v>
      </c>
      <c r="EM55" s="99">
        <f>IF(ISNA(VLOOKUP($A55,'[2]1516 Exp_Rev Access'!$F$7:$GB$306,123,FALSE)),"",VLOOKUP($A55,'[2]1516 Exp_Rev Access'!$F$7:$GB$306,123,FALSE))</f>
        <v>0</v>
      </c>
      <c r="EN55" s="99">
        <f>IF(ISNA(VLOOKUP($A55,'[2]1516 Exp_Rev Access'!$F$7:$GB$306,124,FALSE)),"",VLOOKUP($A55,'[2]1516 Exp_Rev Access'!$F$7:$GB$306,124,FALSE))</f>
        <v>124318.08</v>
      </c>
      <c r="EO55" s="99">
        <f>IF(ISNA(VLOOKUP($A55,'[2]1516 Exp_Rev Access'!$F$7:$GB$306,125,FALSE)),"",VLOOKUP($A55,'[2]1516 Exp_Rev Access'!$F$7:$GB$306,125,FALSE))</f>
        <v>0</v>
      </c>
      <c r="EP55" s="99">
        <f>IF(ISNA(VLOOKUP($A55,'[2]1516 Exp_Rev Access'!$F$7:$GB$306,126,FALSE)),"",VLOOKUP($A55,'[2]1516 Exp_Rev Access'!$F$7:$GB$306,126,FALSE))</f>
        <v>0</v>
      </c>
      <c r="EQ55" s="99">
        <f>IF(ISNA(VLOOKUP($A55,'[2]1516 Exp_Rev Access'!$F$7:$GB$306,127,FALSE)),"",VLOOKUP($A55,'[2]1516 Exp_Rev Access'!$F$7:$GB$306,127,FALSE))</f>
        <v>0</v>
      </c>
      <c r="ER55" s="99">
        <f>IF(ISNA(VLOOKUP($A55,'[2]1516 Exp_Rev Access'!$F$7:$GB$306,128,FALSE)),"",VLOOKUP($A55,'[2]1516 Exp_Rev Access'!$F$7:$GB$306,128,FALSE))</f>
        <v>0</v>
      </c>
      <c r="ES55" s="99">
        <f>IF(ISNA(VLOOKUP($A55,'[2]1516 Exp_Rev Access'!$F$7:$GB$306,129,FALSE)),"",VLOOKUP($A55,'[2]1516 Exp_Rev Access'!$F$7:$GB$306,129,FALSE))</f>
        <v>0</v>
      </c>
      <c r="ET55" s="99">
        <f>IF(ISNA(VLOOKUP($A55,'[2]1516 Exp_Rev Access'!$F$7:$GB$306,130,FALSE)),"",VLOOKUP($A55,'[2]1516 Exp_Rev Access'!$F$7:$GB$306,130,FALSE))</f>
        <v>0</v>
      </c>
      <c r="EU55" s="99">
        <f>IF(ISNA(VLOOKUP($A55,'[2]1516 Exp_Rev Access'!$F$7:$GB$306,131,FALSE)),"",VLOOKUP($A55,'[2]1516 Exp_Rev Access'!$F$7:$GB$306,131,FALSE))</f>
        <v>108339.33</v>
      </c>
      <c r="EV55" s="99">
        <f>IF(ISNA(VLOOKUP($A55,'[2]1516 Exp_Rev Access'!$F$7:$GB$306,132,FALSE)),"",VLOOKUP($A55,'[2]1516 Exp_Rev Access'!$F$7:$GB$306,132,FALSE))</f>
        <v>0</v>
      </c>
      <c r="EW55" s="99">
        <f>IF(ISNA(VLOOKUP($A55,'[2]1516 Exp_Rev Access'!$F$7:$GB$306,133,FALSE)),"",VLOOKUP($A55,'[2]1516 Exp_Rev Access'!$F$7:$GB$306,133,FALSE))</f>
        <v>0</v>
      </c>
      <c r="EX55" s="99">
        <f>IF(ISNA(VLOOKUP($A55,'[2]1516 Exp_Rev Access'!$F$7:$GB$306,134,FALSE)),"",VLOOKUP($A55,'[2]1516 Exp_Rev Access'!$F$7:$GB$306,134,FALSE))</f>
        <v>0</v>
      </c>
      <c r="EY55" s="99">
        <f>IF(ISNA(VLOOKUP($A55,'[2]1516 Exp_Rev Access'!$F$7:$GB$306,135,FALSE)),"",VLOOKUP($A55,'[2]1516 Exp_Rev Access'!$F$7:$GB$306,135,FALSE))</f>
        <v>0</v>
      </c>
      <c r="EZ55" s="99">
        <f>IF(ISNA(VLOOKUP($A55,'[2]1516 Exp_Rev Access'!$F$7:$GB$306,136,FALSE)),"",VLOOKUP($A55,'[2]1516 Exp_Rev Access'!$F$7:$GB$306,136,FALSE))</f>
        <v>0</v>
      </c>
      <c r="FA55" s="99">
        <f>IF(ISNA(VLOOKUP($A55,'[2]1516 Exp_Rev Access'!$F$7:$GB$306,137,FALSE)),"",VLOOKUP($A55,'[2]1516 Exp_Rev Access'!$F$7:$GB$306,137,FALSE))</f>
        <v>0</v>
      </c>
      <c r="FB55" s="99">
        <f>IF(ISNA(VLOOKUP($A55,'[2]1516 Exp_Rev Access'!$F$7:$GB$306,138,FALSE)),"",VLOOKUP($A55,'[2]1516 Exp_Rev Access'!$F$7:$GB$306,138,FALSE))</f>
        <v>0</v>
      </c>
      <c r="FC55" s="99">
        <f>IF(ISNA(VLOOKUP($A55,'[2]1516 Exp_Rev Access'!$F$7:$GB$306,139,FALSE)),"",VLOOKUP($A55,'[2]1516 Exp_Rev Access'!$F$7:$GB$306,139,FALSE))</f>
        <v>0</v>
      </c>
      <c r="FD55" s="99">
        <f>IF(ISNA(VLOOKUP($A55,'[2]1516 Exp_Rev Access'!$F$7:$FS$306,140,FALSE)),"",VLOOKUP($A55,'[2]1516 Exp_Rev Access'!$F$7:$FS$306,140,FALSE))</f>
        <v>0</v>
      </c>
      <c r="FE55" s="99">
        <f>IF(ISNA(VLOOKUP($A55,'[2]1516 Exp_Rev Access'!$F$7:$FS$306,141,FALSE)),"",VLOOKUP($A55,'[2]1516 Exp_Rev Access'!$F$7:$FS$306,141,FALSE))</f>
        <v>0</v>
      </c>
      <c r="FF55" s="99">
        <f>IF(ISNA(VLOOKUP($A55,'[2]1516 Exp_Rev Access'!$F$7:$FS$306,142,FALSE)),"",VLOOKUP($A55,'[2]1516 Exp_Rev Access'!$F$7:$FS$306,142,FALSE))</f>
        <v>0</v>
      </c>
      <c r="FG55" s="99">
        <f>IF(ISNA(VLOOKUP($A55,'[2]1516 Exp_Rev Access'!$F$7:$FS$306,143,FALSE)),"",VLOOKUP($A55,'[2]1516 Exp_Rev Access'!$F$7:$FS$306,143,FALSE))</f>
        <v>0</v>
      </c>
      <c r="FH55" s="99">
        <f>IF(ISNA(VLOOKUP($A55,'[2]1516 Exp_Rev Access'!$F$7:$FS$306,144,FALSE)),"",VLOOKUP($A55,'[2]1516 Exp_Rev Access'!$F$7:$FS$306,144,FALSE))</f>
        <v>0</v>
      </c>
      <c r="FI55" s="99">
        <f>IF(ISNA(VLOOKUP($A55,'[2]1516 Exp_Rev Access'!$F$7:$FS$306,145,FALSE)),"",VLOOKUP($A55,'[2]1516 Exp_Rev Access'!$F$7:$FS$306,145,FALSE))</f>
        <v>0</v>
      </c>
      <c r="FJ55" s="99">
        <f>IF(ISNA(VLOOKUP($A55,'[2]1516 Exp_Rev Access'!$F$7:$FS$306,146,FALSE)),"",VLOOKUP($A55,'[2]1516 Exp_Rev Access'!$F$7:$FS$306,146,FALSE))</f>
        <v>0</v>
      </c>
      <c r="FK55" s="99">
        <f>IF(ISNA(VLOOKUP($A55,'[2]1516 Exp_Rev Access'!$F$7:$FS$306,147,FALSE)),"",VLOOKUP($A55,'[2]1516 Exp_Rev Access'!$F$7:$FS$306,147,FALSE))</f>
        <v>0</v>
      </c>
      <c r="FL55" s="99">
        <f>IF(ISNA(VLOOKUP($A55,'[2]1516 Exp_Rev Access'!$F$7:$FS$306,148,FALSE)),"",VLOOKUP($A55,'[2]1516 Exp_Rev Access'!$F$7:$FS$306,148,FALSE))</f>
        <v>0</v>
      </c>
      <c r="FM55" s="99">
        <f>IF(ISNA(VLOOKUP($A55,'[2]1516 Exp_Rev Access'!$F$7:$FS$306,149,FALSE)),"",VLOOKUP($A55,'[2]1516 Exp_Rev Access'!$F$7:$FS$306,149,FALSE))</f>
        <v>0</v>
      </c>
      <c r="FN55" s="99">
        <f>IF(ISNA(VLOOKUP($A55,'[2]1516 Exp_Rev Access'!$F$7:$FS$306,150,FALSE)),"",VLOOKUP($A55,'[2]1516 Exp_Rev Access'!$F$7:$FS$306,150,FALSE))</f>
        <v>0</v>
      </c>
      <c r="FO55" s="99">
        <f>IF(ISNA(VLOOKUP($A55,'[2]1516 Exp_Rev Access'!$F$7:$FS$306,151,FALSE)),"",VLOOKUP($A55,'[2]1516 Exp_Rev Access'!$F$7:$FS$306,151,FALSE))</f>
        <v>0</v>
      </c>
      <c r="FP55" s="99">
        <f>IF(ISNA(VLOOKUP($A55,'[2]1516 Exp_Rev Access'!$F$7:$FS$306,152,FALSE)),"",VLOOKUP($A55,'[2]1516 Exp_Rev Access'!$F$7:$FS$306,152,FALSE))</f>
        <v>0</v>
      </c>
      <c r="FQ55" s="99">
        <f>IF(ISNA(VLOOKUP($A55,'[2]1516 Exp_Rev Access'!$F$7:$FS$306,153,FALSE)),"",VLOOKUP($A55,'[2]1516 Exp_Rev Access'!$F$7:$FS$306,153,FALSE))</f>
        <v>202864.52</v>
      </c>
      <c r="FR55" s="101">
        <f t="shared" si="97"/>
        <v>8310615.4499999993</v>
      </c>
      <c r="FS55" s="72">
        <f t="shared" si="98"/>
        <v>9.1513203240730673E-2</v>
      </c>
      <c r="FT55" s="94">
        <f t="shared" si="99"/>
        <v>1031.8298351801843</v>
      </c>
      <c r="FU55" s="99">
        <f>IF(ISNA(VLOOKUP($A55,'[2]1516 Exp_Rev Access'!$F$7:$GB$306,154,FALSE)),"",VLOOKUP($A55,'[2]1516 Exp_Rev Access'!$F$7:$GB$306,154,FALSE))</f>
        <v>0</v>
      </c>
      <c r="FV55" s="99">
        <f>IF(ISNA(VLOOKUP($A55,'[2]1516 Exp_Rev Access'!$F$7:$GB$306,155,FALSE)),"",VLOOKUP($A55,'[2]1516 Exp_Rev Access'!$F$7:$GB$306,155,FALSE))</f>
        <v>0</v>
      </c>
      <c r="FW55" s="99">
        <f>IF(ISNA(VLOOKUP($A55,'[2]1516 Exp_Rev Access'!$F$7:$GB$306,156,FALSE)),"",VLOOKUP($A55,'[2]1516 Exp_Rev Access'!$F$7:$GB$306,156,FALSE))</f>
        <v>0</v>
      </c>
      <c r="FX55" s="99">
        <f>IF(ISNA(VLOOKUP($A55,'[2]1516 Exp_Rev Access'!$F$7:$GB$306,157,FALSE)),"",VLOOKUP($A55,'[2]1516 Exp_Rev Access'!$F$7:$GB$306,157,FALSE))</f>
        <v>0</v>
      </c>
      <c r="FY55" s="99">
        <f>IF(ISNA(VLOOKUP($A55,'[2]1516 Exp_Rev Access'!$F$7:$GB$306,158,FALSE)),"",VLOOKUP($A55,'[2]1516 Exp_Rev Access'!$F$7:$GB$306,158,FALSE))</f>
        <v>0</v>
      </c>
      <c r="FZ55" s="99">
        <f>IF(ISNA(VLOOKUP($A55,'[2]1516 Exp_Rev Access'!$F$7:$GB$306,159,FALSE)),"",VLOOKUP($A55,'[2]1516 Exp_Rev Access'!$F$7:$GB$306,159,FALSE))</f>
        <v>0</v>
      </c>
      <c r="GA55" s="99">
        <f>IF(ISNA(VLOOKUP($A55,'[2]1516 Exp_Rev Access'!$F$7:$GB$306,160,FALSE)),"",VLOOKUP($A55,'[2]1516 Exp_Rev Access'!$F$7:$GB$306,160,FALSE))</f>
        <v>0</v>
      </c>
      <c r="GB55" s="99">
        <f>IF(ISNA(VLOOKUP($A55,'[2]1516 Exp_Rev Access'!$F$7:$GB$306,161,FALSE)),"",VLOOKUP($A55,'[2]1516 Exp_Rev Access'!$F$7:$GB$306,161,FALSE))</f>
        <v>0</v>
      </c>
      <c r="GC55" s="99">
        <f>IF(ISNA(VLOOKUP($A55,'[2]1516 Exp_Rev Access'!$F$7:$GB$306,162,FALSE)),"",VLOOKUP($A55,'[2]1516 Exp_Rev Access'!$F$7:$GB$306,162,FALSE))</f>
        <v>33218.76</v>
      </c>
      <c r="GD55" s="99">
        <f>IF(ISNA(VLOOKUP($A55,'[2]1516 Exp_Rev Access'!$F$7:$GB$306,163,FALSE)),"",VLOOKUP($A55,'[2]1516 Exp_Rev Access'!$F$7:$GB$306,163,FALSE))</f>
        <v>0</v>
      </c>
      <c r="GE55" s="99">
        <f>IF(ISNA(VLOOKUP($A55,'[2]1516 Exp_Rev Access'!$F$7:$GB$306,164,FALSE)),"",VLOOKUP($A55,'[2]1516 Exp_Rev Access'!$F$7:$GB$306,164,FALSE))</f>
        <v>10000</v>
      </c>
      <c r="GF55" s="99">
        <f>IF(ISNA(VLOOKUP($A55,'[2]1516 Exp_Rev Access'!$F$7:$GB$306,165,FALSE)),"",VLOOKUP($A55,'[2]1516 Exp_Rev Access'!$F$7:$GB$306,165,FALSE))</f>
        <v>45000</v>
      </c>
      <c r="GG55" s="99">
        <f>IF(ISNA(VLOOKUP($A55,'[2]1516 Exp_Rev Access'!$F$7:$GB$306,166,FALSE)),"",VLOOKUP($A55,'[2]1516 Exp_Rev Access'!$F$7:$GB$306,166,FALSE))</f>
        <v>0</v>
      </c>
      <c r="GH55" s="99">
        <f>IF(ISNA(VLOOKUP($A55,'[2]1516 Exp_Rev Access'!$F$7:$GB$306,167,FALSE)),"",VLOOKUP($A55,'[2]1516 Exp_Rev Access'!$F$7:$GB$306,167,FALSE))</f>
        <v>0</v>
      </c>
      <c r="GI55" s="99">
        <f>IF(ISNA(VLOOKUP($A55,'[2]1516 Exp_Rev Access'!$F$7:$GB$306,168,FALSE)),"",VLOOKUP($A55,'[2]1516 Exp_Rev Access'!$F$7:$GB$306,168,FALSE))</f>
        <v>24863.5</v>
      </c>
      <c r="GJ55" s="99">
        <f>IF(ISNA(VLOOKUP($A55,'[2]1516 Exp_Rev Access'!$F$7:$GB$306,169,FALSE)),"",VLOOKUP($A55,'[2]1516 Exp_Rev Access'!$F$7:$GB$306,169,FALSE))</f>
        <v>17074.599999999999</v>
      </c>
      <c r="GK55" s="99">
        <f>IF(ISNA(VLOOKUP($A55,'[2]1516 Exp_Rev Access'!$F$7:$GB$306,170,FALSE)),"",VLOOKUP($A55,'[2]1516 Exp_Rev Access'!$F$7:$GB$306,170,FALSE))</f>
        <v>20000.04</v>
      </c>
      <c r="GL55" s="99">
        <f>IF(ISNA(VLOOKUP($A55,'[2]1516 Exp_Rev Access'!$F$7:$GB$306,171,FALSE)),"",VLOOKUP($A55,'[2]1516 Exp_Rev Access'!$F$7:$GB$306,171,FALSE))</f>
        <v>0</v>
      </c>
      <c r="GM55" s="99">
        <f>IF(ISNA(VLOOKUP($A55,'[2]1516 Exp_Rev Access'!$F$7:$GB$306,172,FALSE)),"",VLOOKUP($A55,'[2]1516 Exp_Rev Access'!$F$7:$GB$306,172,FALSE))</f>
        <v>0</v>
      </c>
      <c r="GN55" s="99">
        <f>IF(ISNA(VLOOKUP($A55,'[2]1516 Exp_Rev Access'!$F$7:$GB$306,173,FALSE)),"",VLOOKUP($A55,'[2]1516 Exp_Rev Access'!$F$7:$GB$306,173,FALSE))</f>
        <v>0</v>
      </c>
      <c r="GO55" s="99">
        <f>IF(ISNA(VLOOKUP($A55,'[2]1516 Exp_Rev Access'!$F$7:$GB$306,174,FALSE)),"",VLOOKUP($A55,'[2]1516 Exp_Rev Access'!$F$7:$GB$306,174,FALSE))</f>
        <v>0</v>
      </c>
      <c r="GP55" s="99">
        <f>IF(ISNA(VLOOKUP($A55,'[2]1516 Exp_Rev Access'!$F$7:$GB$306,175,FALSE)),"",VLOOKUP($A55,'[2]1516 Exp_Rev Access'!$F$7:$GB$306,175,FALSE))</f>
        <v>0</v>
      </c>
      <c r="GQ55" s="99">
        <f>IF(ISNA(VLOOKUP($A55,'[2]1516 Exp_Rev Access'!$F$7:$GB$306,176,FALSE)),"",VLOOKUP($A55,'[2]1516 Exp_Rev Access'!$F$7:$GB$306,176,FALSE))</f>
        <v>0</v>
      </c>
      <c r="GR55" s="99">
        <f>IF(ISNA(VLOOKUP($A55,'[2]1516 Exp_Rev Access'!$F$7:$GB$306,177,FALSE)),"",VLOOKUP($A55,'[2]1516 Exp_Rev Access'!$F$7:$GB$306,177,FALSE))</f>
        <v>0</v>
      </c>
      <c r="GS55" s="99">
        <f>IF(ISNA(VLOOKUP($A55,'[2]1516 Exp_Rev Access'!$F$7:$GB$306,178,FALSE)),"",VLOOKUP($A55,'[2]1516 Exp_Rev Access'!$F$7:$GB$306,178,FALSE))</f>
        <v>0</v>
      </c>
      <c r="GT55" s="101">
        <f t="shared" si="100"/>
        <v>150156.90000000002</v>
      </c>
      <c r="GU55" s="72">
        <f t="shared" si="101"/>
        <v>1.653468264820035E-3</v>
      </c>
      <c r="GV55" s="84">
        <f t="shared" si="102"/>
        <v>18.643188378806226</v>
      </c>
    </row>
    <row r="56" spans="1:204" customFormat="1" ht="12" customHeight="1" x14ac:dyDescent="0.2">
      <c r="A56" s="96" t="s">
        <v>258</v>
      </c>
      <c r="B56" s="69" t="s">
        <v>259</v>
      </c>
      <c r="C56" s="80">
        <f>IF(ISNA(VLOOKUP($A56,'[2]1516 enrollment_Rev_Exp by size'!$A$6:$G$320,3,FALSE)),"",VLOOKUP($A56,'[2]1516 enrollment_Rev_Exp by size'!$A$6:$G$320,3,FALSE))</f>
        <v>7829.7900000000009</v>
      </c>
      <c r="D56" s="97">
        <v>84384991.260000005</v>
      </c>
      <c r="E56" s="80">
        <f t="shared" si="80"/>
        <v>84384991.25999999</v>
      </c>
      <c r="F56" s="80">
        <f t="shared" si="81"/>
        <v>0</v>
      </c>
      <c r="G56" s="98">
        <f>IF(ISNA(VLOOKUP($A56,'[2]1516 Exp_Rev Access'!$F$7:$FS$306,2,FALSE)),"",VLOOKUP($A56,'[2]1516 Exp_Rev Access'!$F$7:$FS$306,2,FALSE))</f>
        <v>16677856.25</v>
      </c>
      <c r="H56" s="98">
        <f>IF(ISNA(VLOOKUP($A56,'[2]1516 Exp_Rev Access'!$F$7:$FS$306,3,FALSE)),"",VLOOKUP($A56,'[2]1516 Exp_Rev Access'!$F$7:$FS$306,3,FALSE))</f>
        <v>0</v>
      </c>
      <c r="I56" s="98">
        <f>IF(ISNA(VLOOKUP($A56,'[2]1516 Exp_Rev Access'!$F$7:$FS$306,4,FALSE)),"",VLOOKUP($A56,'[2]1516 Exp_Rev Access'!$F$7:$FS$306,4,FALSE))</f>
        <v>519.91</v>
      </c>
      <c r="J56" s="98">
        <f>IF(ISNA(VLOOKUP($A56,'[2]1516 Exp_Rev Access'!$F$7:$FS$306,5,FALSE)),"",VLOOKUP($A56,'[2]1516 Exp_Rev Access'!$F$7:$FS$306,5,FALSE))</f>
        <v>17608.39</v>
      </c>
      <c r="K56" s="98">
        <f>IF(ISNA(VLOOKUP($A56,'[2]1516 Exp_Rev Access'!$F$7:$FS$306,6,FALSE)),"",VLOOKUP($A56,'[2]1516 Exp_Rev Access'!$F$7:$FS$306,6,FALSE))</f>
        <v>0</v>
      </c>
      <c r="L56" s="98">
        <f>IF(ISNA(VLOOKUP($A56,'[2]1516 Exp_Rev Access'!$F$7:$FS$306,7,FALSE)),"",VLOOKUP($A56,'[2]1516 Exp_Rev Access'!$F$7:$FS$306,7,FALSE))</f>
        <v>0</v>
      </c>
      <c r="M56" s="90">
        <f t="shared" si="82"/>
        <v>16695984.550000001</v>
      </c>
      <c r="N56" s="72">
        <f t="shared" si="83"/>
        <v>0.19785490643185261</v>
      </c>
      <c r="O56" s="73">
        <f t="shared" si="84"/>
        <v>2132.366838701932</v>
      </c>
      <c r="P56" s="99">
        <f>IF(ISNA(VLOOKUP($A56,'[2]1516 Exp_Rev Access'!$F$7:$FS$306,8,FALSE)),"",VLOOKUP($A56,'[2]1516 Exp_Rev Access'!$F$7:$FS$306,8,FALSE))</f>
        <v>730338.19</v>
      </c>
      <c r="Q56" s="99">
        <f>IF(ISNA(VLOOKUP($A56,'[2]1516 Exp_Rev Access'!$F$7:$FS$306,9,FALSE)),"",VLOOKUP($A56,'[2]1516 Exp_Rev Access'!$F$7:$FS$306,9,FALSE))</f>
        <v>0</v>
      </c>
      <c r="R56" s="99">
        <f>IF(ISNA(VLOOKUP($A56,'[2]1516 Exp_Rev Access'!$F$7:$FS$306,10,FALSE)),"",VLOOKUP($A56,'[2]1516 Exp_Rev Access'!$F$7:$FS$306,10,FALSE))</f>
        <v>0</v>
      </c>
      <c r="S56" s="99">
        <f>IF(ISNA(VLOOKUP($A56,'[2]1516 Exp_Rev Access'!$F$7:$FS$306,11,FALSE)),"",VLOOKUP($A56,'[2]1516 Exp_Rev Access'!$F$7:$FS$306,11,FALSE))</f>
        <v>0</v>
      </c>
      <c r="T56" s="99">
        <f>IF(ISNA(VLOOKUP($A56,'[2]1516 Exp_Rev Access'!$F$7:$FS$306,12,FALSE)),"",VLOOKUP($A56,'[2]1516 Exp_Rev Access'!$F$7:$FS$306,12,FALSE))</f>
        <v>0</v>
      </c>
      <c r="U56" s="99">
        <f>IF(ISNA(VLOOKUP($A56,'[2]1516 Exp_Rev Access'!$F$7:$FS$306,13,FALSE)),"",VLOOKUP($A56,'[2]1516 Exp_Rev Access'!$F$7:$FS$306,13,FALSE))</f>
        <v>6450</v>
      </c>
      <c r="V56" s="99">
        <f>IF(ISNA(VLOOKUP($A56,'[2]1516 Exp_Rev Access'!$F$7:$FS$306,14,FALSE)),"",VLOOKUP($A56,'[2]1516 Exp_Rev Access'!$F$7:$FS$306,14,FALSE))</f>
        <v>0</v>
      </c>
      <c r="W56" s="99">
        <f>IF(ISNA(VLOOKUP($A56,'[2]1516 Exp_Rev Access'!$F$7:$FS$306,15,FALSE)),"",VLOOKUP($A56,'[2]1516 Exp_Rev Access'!$F$7:$FS$306,15,FALSE))</f>
        <v>1079480.0900000001</v>
      </c>
      <c r="X56" s="99">
        <f>IF(ISNA(VLOOKUP($A56,'[2]1516 Exp_Rev Access'!$F$7:$FS$306,16,FALSE)),"",VLOOKUP($A56,'[2]1516 Exp_Rev Access'!$F$7:$FS$306,16,FALSE))</f>
        <v>146869.04999999999</v>
      </c>
      <c r="Y56" s="99">
        <f>IF(ISNA(VLOOKUP($A56,'[2]1516 Exp_Rev Access'!$F$7:$FS$306,17,FALSE)),"",VLOOKUP($A56,'[2]1516 Exp_Rev Access'!$F$7:$FS$306,17,FALSE))</f>
        <v>0</v>
      </c>
      <c r="Z56" s="99">
        <f>IF(ISNA(VLOOKUP($A56,'[2]1516 Exp_Rev Access'!$F$7:$FS$306,18,FALSE)),"",VLOOKUP($A56,'[2]1516 Exp_Rev Access'!$F$7:$FS$306,18,FALSE))</f>
        <v>0</v>
      </c>
      <c r="AA56" s="99">
        <f>IF(ISNA(VLOOKUP($A56,'[2]1516 Exp_Rev Access'!$F$7:$FS$306,19,FALSE)),"",VLOOKUP($A56,'[2]1516 Exp_Rev Access'!$F$7:$FS$306,19,FALSE))</f>
        <v>0</v>
      </c>
      <c r="AB56" s="99">
        <f>IF(ISNA(VLOOKUP($A56,'[2]1516 Exp_Rev Access'!$F$7:$FS$306,20,FALSE)),"",VLOOKUP($A56,'[2]1516 Exp_Rev Access'!$F$7:$FS$306,20,FALSE))</f>
        <v>3271.8</v>
      </c>
      <c r="AC56" s="99">
        <f>IF(ISNA(VLOOKUP($A56,'[2]1516 Exp_Rev Access'!$F$7:$FS$306,21,FALSE)),"",VLOOKUP($A56,'[2]1516 Exp_Rev Access'!$F$7:$FS$306,21,FALSE))</f>
        <v>864712.62</v>
      </c>
      <c r="AD56" s="99">
        <f>IF(ISNA(VLOOKUP($A56,'[2]1516 Exp_Rev Access'!$F$7:$FS$306,22,FALSE)),"",VLOOKUP($A56,'[2]1516 Exp_Rev Access'!$F$7:$FS$306,22,FALSE))</f>
        <v>104874.54</v>
      </c>
      <c r="AE56" s="99">
        <f>IF(ISNA(VLOOKUP($A56,'[2]1516 Exp_Rev Access'!$F$7:$FS$306,23,FALSE)),"",VLOOKUP($A56,'[2]1516 Exp_Rev Access'!$F$7:$FS$306,23,FALSE))</f>
        <v>0</v>
      </c>
      <c r="AF56" s="99">
        <f>IF(ISNA(VLOOKUP($A56,'[2]1516 Exp_Rev Access'!$F$7:$FS$306,24,FALSE)),"",VLOOKUP($A56,'[2]1516 Exp_Rev Access'!$F$7:$FS$306,24,FALSE))</f>
        <v>130446.98</v>
      </c>
      <c r="AG56" s="99">
        <f>IF(ISNA(VLOOKUP($A56,'[2]1516 Exp_Rev Access'!$F$7:$FS$306,25,FALSE)),"",VLOOKUP($A56,'[2]1516 Exp_Rev Access'!$F$7:$FS$306,25,FALSE))</f>
        <v>10910.06</v>
      </c>
      <c r="AH56" s="98">
        <f>IF(ISNA(VLOOKUP($A56,'[2]1516 Exp_Rev Access'!$F$7:$FS$306,26,FALSE)),"",VLOOKUP($A56,'[2]1516 Exp_Rev Access'!$F$7:$FS$306,26,FALSE))</f>
        <v>149573.70000000001</v>
      </c>
      <c r="AI56" s="98">
        <f>IF(ISNA(VLOOKUP($A56,'[2]1516 Exp_Rev Access'!$F$7:$FS$306,27,FALSE)),"",VLOOKUP($A56,'[2]1516 Exp_Rev Access'!$F$7:$FS$306,27,FALSE))</f>
        <v>17980.77</v>
      </c>
      <c r="AJ56" s="98">
        <f>IF(ISNA(VLOOKUP($A56,'[2]1516 Exp_Rev Access'!$F$7:$FS$306,28,FALSE)),"",VLOOKUP($A56,'[2]1516 Exp_Rev Access'!$F$7:$FS$306,28,FALSE))</f>
        <v>364489.3</v>
      </c>
      <c r="AK56" s="98">
        <f>IF(ISNA(VLOOKUP($A56,'[2]1516 Exp_Rev Access'!$F$7:$FS$306,29,FALSE)),"",VLOOKUP($A56,'[2]1516 Exp_Rev Access'!$F$7:$FS$306,29,FALSE))</f>
        <v>38863.589999999997</v>
      </c>
      <c r="AL56" s="100">
        <f t="shared" si="85"/>
        <v>3648260.69</v>
      </c>
      <c r="AM56" s="72">
        <f t="shared" si="86"/>
        <v>4.3233525719748943E-2</v>
      </c>
      <c r="AN56" s="94">
        <f t="shared" si="87"/>
        <v>465.94617352444953</v>
      </c>
      <c r="AO56" s="99">
        <f>IF(ISNA(VLOOKUP($A56,'[2]1516 Exp_Rev Access'!$F$7:$GB$306,30,FALSE)),"",VLOOKUP($A56,'[2]1516 Exp_Rev Access'!$F$7:$FS$306,30,FALSE))</f>
        <v>47215567.950000003</v>
      </c>
      <c r="AP56" s="99">
        <f>IF(ISNA(VLOOKUP($A56,'[2]1516 Exp_Rev Access'!$F$7:$GB$306,31,FALSE)),"",VLOOKUP($A56,'[2]1516 Exp_Rev Access'!$F$7:$FS$306,31,FALSE))</f>
        <v>1448194.49</v>
      </c>
      <c r="AQ56" s="99">
        <f>IF(ISNA(VLOOKUP($A56,'[2]1516 Exp_Rev Access'!$F$7:$GB$306,32,FALSE)),"",VLOOKUP($A56,'[2]1516 Exp_Rev Access'!$F$7:$FS$306,32,FALSE))</f>
        <v>1680432</v>
      </c>
      <c r="AR56" s="99">
        <f>IF(ISNA(VLOOKUP($A56,'[2]1516 Exp_Rev Access'!$F$7:$GB$306,33,FALSE)),"",VLOOKUP($A56,'[2]1516 Exp_Rev Access'!$F$7:$FS$306,33,FALSE))</f>
        <v>0</v>
      </c>
      <c r="AS56" s="99">
        <f>IF(ISNA(VLOOKUP($A56,'[2]1516 Exp_Rev Access'!$F$7:$GB$306,34,FALSE)),"",VLOOKUP($A56,'[2]1516 Exp_Rev Access'!$F$7:$FS$306,34,FALSE))</f>
        <v>0</v>
      </c>
      <c r="AT56" s="101">
        <f t="shared" si="88"/>
        <v>50344194.440000005</v>
      </c>
      <c r="AU56" s="72">
        <f t="shared" si="89"/>
        <v>0.5966012876020057</v>
      </c>
      <c r="AV56" s="94">
        <f t="shared" si="90"/>
        <v>6429.8269097894072</v>
      </c>
      <c r="AW56" s="99">
        <f>IF(ISNA(VLOOKUP($A56,'[2]1516 Exp_Rev Access'!$F$7:$GB$306,35,FALSE)),"",VLOOKUP($A56,'[2]1516 Exp_Rev Access'!$F$7:$GB$306,35,FALSE))</f>
        <v>670.42</v>
      </c>
      <c r="AX56" s="99">
        <f>IF(ISNA(VLOOKUP($A56,'[2]1516 Exp_Rev Access'!$F$7:$GB$306,36,FALSE)),"",VLOOKUP($A56,'[2]1516 Exp_Rev Access'!$F$7:$GB$306,36,FALSE))</f>
        <v>6250584.8600000003</v>
      </c>
      <c r="AY56" s="99">
        <f>IF(ISNA(VLOOKUP($A56,'[2]1516 Exp_Rev Access'!$F$7:$GB$306,37,FALSE)),"",VLOOKUP($A56,'[2]1516 Exp_Rev Access'!$F$7:$GB$306,37,FALSE))</f>
        <v>414577.44</v>
      </c>
      <c r="AZ56" s="99">
        <f>IF(ISNA(VLOOKUP($A56,'[2]1516 Exp_Rev Access'!$F$7:$GB$306,38,FALSE)),"",VLOOKUP($A56,'[2]1516 Exp_Rev Access'!$F$7:$GB$306,38,FALSE))</f>
        <v>0</v>
      </c>
      <c r="BA56" s="99">
        <f>IF(ISNA(VLOOKUP($A56,'[2]1516 Exp_Rev Access'!$F$7:$GB$306,39,FALSE)),"",VLOOKUP($A56,'[2]1516 Exp_Rev Access'!$F$7:$GB$306,39,FALSE))</f>
        <v>0</v>
      </c>
      <c r="BB56" s="99">
        <f>IF(ISNA(VLOOKUP($A56,'[2]1516 Exp_Rev Access'!$F$7:$GB$306,40,FALSE)),"",VLOOKUP($A56,'[2]1516 Exp_Rev Access'!$F$7:$GB$306,40,FALSE))</f>
        <v>583656.67000000004</v>
      </c>
      <c r="BC56" s="99">
        <f>IF(ISNA(VLOOKUP($A56,'[2]1516 Exp_Rev Access'!$F$7:$GB$306,41,FALSE)),"",VLOOKUP($A56,'[2]1516 Exp_Rev Access'!$F$7:$GB$306,41,FALSE))</f>
        <v>0</v>
      </c>
      <c r="BD56" s="99">
        <f>IF(ISNA(VLOOKUP($A56,'[2]1516 Exp_Rev Access'!$F$7:$GB$306,42,FALSE)),"",VLOOKUP($A56,'[2]1516 Exp_Rev Access'!$F$7:$GB$306,42,FALSE))</f>
        <v>363013.66</v>
      </c>
      <c r="BE56" s="99">
        <f>IF(ISNA(VLOOKUP($A56,'[2]1516 Exp_Rev Access'!$F$7:$GB$306,43,FALSE)),"",VLOOKUP($A56,'[2]1516 Exp_Rev Access'!$F$7:$GB$306,43,FALSE))</f>
        <v>0</v>
      </c>
      <c r="BF56" s="99">
        <f>IF(ISNA(VLOOKUP($A56,'[2]1516 Exp_Rev Access'!$F$7:$GB$306,44,FALSE)),"",VLOOKUP($A56,'[2]1516 Exp_Rev Access'!$F$7:$GB$306,44,FALSE))</f>
        <v>208095.05</v>
      </c>
      <c r="BG56" s="99">
        <f>IF(ISNA(VLOOKUP($A56,'[2]1516 Exp_Rev Access'!$F$7:$GB$306,45,FALSE)),"",VLOOKUP($A56,'[2]1516 Exp_Rev Access'!$F$7:$GB$306,45,FALSE))</f>
        <v>80719.23</v>
      </c>
      <c r="BH56" s="99">
        <f>IF(ISNA(VLOOKUP($A56,'[2]1516 Exp_Rev Access'!$F$7:$GB$306,46,FALSE)),"",VLOOKUP($A56,'[2]1516 Exp_Rev Access'!$F$7:$GB$306,46,FALSE))</f>
        <v>0</v>
      </c>
      <c r="BI56" s="99">
        <f>IF(ISNA(VLOOKUP($A56,'[2]1516 Exp_Rev Access'!$F$7:$GB$306,47,FALSE)),"",VLOOKUP($A56,'[2]1516 Exp_Rev Access'!$F$7:$GB$306,47,FALSE))</f>
        <v>16497.22</v>
      </c>
      <c r="BJ56" s="99">
        <f>IF(ISNA(VLOOKUP($A56,'[2]1516 Exp_Rev Access'!$F$7:$GB$306,48,FALSE)),"",VLOOKUP($A56,'[2]1516 Exp_Rev Access'!$F$7:$GB$306,48,FALSE))</f>
        <v>3223664.91</v>
      </c>
      <c r="BK56" s="99">
        <f>IF(ISNA(VLOOKUP($A56,'[2]1516 Exp_Rev Access'!$F$7:$GB$306,49,FALSE)),"",VLOOKUP($A56,'[2]1516 Exp_Rev Access'!$F$7:$GB$306,49,FALSE))</f>
        <v>70748.570000000007</v>
      </c>
      <c r="BL56" s="99">
        <f>IF(ISNA(VLOOKUP($A56,'[2]1516 Exp_Rev Access'!$F$7:$GB$306,50,FALSE)),"",VLOOKUP($A56,'[2]1516 Exp_Rev Access'!$F$7:$GB$306,50,FALSE))</f>
        <v>5344.29</v>
      </c>
      <c r="BM56" s="99">
        <f>IF(ISNA(VLOOKUP($A56,'[2]1516 Exp_Rev Access'!$F$7:$GB$306,51,FALSE)),"",VLOOKUP($A56,'[2]1516 Exp_Rev Access'!$F$7:$GB$306,51,FALSE))</f>
        <v>0</v>
      </c>
      <c r="BN56" s="99">
        <f>IF(ISNA(VLOOKUP($A56,'[2]1516 Exp_Rev Access'!$F$7:$GB$306,52,FALSE)),"",VLOOKUP($A56,'[2]1516 Exp_Rev Access'!$F$7:$GB$306,52,FALSE))</f>
        <v>0</v>
      </c>
      <c r="BO56" s="99">
        <f>IF(ISNA(VLOOKUP($A56,'[2]1516 Exp_Rev Access'!$F$7:$GB$306,53,FALSE)),"",VLOOKUP($A56,'[2]1516 Exp_Rev Access'!$F$7:$GB$306,53,FALSE))</f>
        <v>0</v>
      </c>
      <c r="BP56" s="99">
        <f>IF(ISNA(VLOOKUP($A56,'[2]1516 Exp_Rev Access'!$F$7:$GB$306,54,FALSE)),"",VLOOKUP($A56,'[2]1516 Exp_Rev Access'!$F$7:$GB$306,54,FALSE))</f>
        <v>0</v>
      </c>
      <c r="BQ56" s="99">
        <f>IF(ISNA(VLOOKUP($A56,'[2]1516 Exp_Rev Access'!$F$7:$GB$306,55,FALSE)),"",VLOOKUP($A56,'[2]1516 Exp_Rev Access'!$F$7:$GB$306,55,FALSE))</f>
        <v>0</v>
      </c>
      <c r="BR56" s="99">
        <f>IF(ISNA(VLOOKUP($A56,'[2]1516 Exp_Rev Access'!$F$7:$GB$306,56,FALSE)),"",VLOOKUP($A56,'[2]1516 Exp_Rev Access'!$F$7:$GB$306,56,FALSE))</f>
        <v>0</v>
      </c>
      <c r="BS56" s="99">
        <f>IF(ISNA(VLOOKUP($A56,'[2]1516 Exp_Rev Access'!$F$7:$GB$306,57,FALSE)),"",VLOOKUP($A56,'[2]1516 Exp_Rev Access'!$F$7:$GB$306,57,FALSE))</f>
        <v>0</v>
      </c>
      <c r="BT56" s="99">
        <f>IF(ISNA(VLOOKUP($A56,'[2]1516 Exp_Rev Access'!$F$7:$GB$306,58,FALSE)),"",VLOOKUP($A56,'[2]1516 Exp_Rev Access'!$F$7:$GB$306,58,FALSE))</f>
        <v>0</v>
      </c>
      <c r="BU56" s="102">
        <f t="shared" si="91"/>
        <v>11217572.32</v>
      </c>
      <c r="BV56" s="72">
        <f t="shared" si="92"/>
        <v>0.13293326399048086</v>
      </c>
      <c r="BW56" s="94">
        <f t="shared" si="93"/>
        <v>1432.6785673689842</v>
      </c>
      <c r="BX56" s="99">
        <f>IF(ISNA(VLOOKUP($A56,'[2]1516 Exp_Rev Access'!$F$7:$GB$306,59,FALSE)),"",VLOOKUP($A56,'[2]1516 Exp_Rev Access'!$F$7:$GB$306,59,FALSE))</f>
        <v>0</v>
      </c>
      <c r="BY56" s="99">
        <f>IF(ISNA(VLOOKUP($A56,'[2]1516 Exp_Rev Access'!$F$7:$GB$306,60,FALSE)),"",VLOOKUP($A56,'[2]1516 Exp_Rev Access'!$F$7:$GB$306,60,FALSE))</f>
        <v>0</v>
      </c>
      <c r="BZ56" s="99">
        <f>IF(ISNA(VLOOKUP($A56,'[2]1516 Exp_Rev Access'!$F$7:$GB$306,61,FALSE)),"",VLOOKUP($A56,'[2]1516 Exp_Rev Access'!$F$7:$GB$306,61,FALSE))</f>
        <v>0</v>
      </c>
      <c r="CA56" s="99">
        <f>IF(ISNA(VLOOKUP($A56,'[2]1516 Exp_Rev Access'!$F$7:$GB$306,62,FALSE)),"",VLOOKUP($A56,'[2]1516 Exp_Rev Access'!$F$7:$GB$306,62,FALSE))</f>
        <v>0</v>
      </c>
      <c r="CB56" s="99">
        <f>IF(ISNA(VLOOKUP($A56,'[2]1516 Exp_Rev Access'!$F$7:$GB$306,63,FALSE)),"",VLOOKUP($A56,'[2]1516 Exp_Rev Access'!$F$7:$GB$306,63,FALSE))</f>
        <v>3221.74</v>
      </c>
      <c r="CC56" s="99">
        <f>IF(ISNA(VLOOKUP($A56,'[2]1516 Exp_Rev Access'!$F$7:$GB$306,64,FALSE)),"",VLOOKUP($A56,'[2]1516 Exp_Rev Access'!$F$7:$GB$306,64,FALSE))</f>
        <v>0</v>
      </c>
      <c r="CD56" s="101">
        <f t="shared" si="94"/>
        <v>3221.74</v>
      </c>
      <c r="CE56" s="72">
        <f t="shared" si="95"/>
        <v>3.8179064213841569E-5</v>
      </c>
      <c r="CF56" s="103">
        <f t="shared" si="96"/>
        <v>0.41147208290388371</v>
      </c>
      <c r="CG56" s="99">
        <f>IF(ISNA(VLOOKUP($A56,'[2]1516 Exp_Rev Access'!$F$7:$GB$306,65,FALSE)),"",VLOOKUP($A56,'[2]1516 Exp_Rev Access'!$F$7:$GB$306,65,FALSE))</f>
        <v>4877.6000000000004</v>
      </c>
      <c r="CH56" s="99">
        <f>IF(ISNA(VLOOKUP($A56,'[2]1516 Exp_Rev Access'!$F$7:$GB$306,66,FALSE)),"",VLOOKUP($A56,'[2]1516 Exp_Rev Access'!$F$7:$GB$306,66,FALSE))</f>
        <v>0</v>
      </c>
      <c r="CI56" s="99">
        <f>IF(ISNA(VLOOKUP($A56,'[2]1516 Exp_Rev Access'!$F$7:$GB$306,67,FALSE)),"",VLOOKUP($A56,'[2]1516 Exp_Rev Access'!$F$7:$GB$306,67,FALSE))</f>
        <v>0</v>
      </c>
      <c r="CJ56" s="99">
        <f>IF(ISNA(VLOOKUP($A56,'[2]1516 Exp_Rev Access'!$F$7:$GB$306,68,FALSE)),"",VLOOKUP($A56,'[2]1516 Exp_Rev Access'!$F$7:$GB$306,68,FALSE))</f>
        <v>0</v>
      </c>
      <c r="CK56" s="99">
        <f>IF(ISNA(VLOOKUP($A56,'[2]1516 Exp_Rev Access'!$F$7:$GB$306,69,FALSE)),"",VLOOKUP($A56,'[2]1516 Exp_Rev Access'!$F$7:$GB$306,69,FALSE))</f>
        <v>0</v>
      </c>
      <c r="CL56" s="99">
        <f>IF(ISNA(VLOOKUP($A56,'[2]1516 Exp_Rev Access'!$F$7:$GB$306,70,FALSE)),"",VLOOKUP($A56,'[2]1516 Exp_Rev Access'!$F$7:$GB$306,70,FALSE))</f>
        <v>0</v>
      </c>
      <c r="CM56" s="99">
        <f>IF(ISNA(VLOOKUP($A56,'[2]1516 Exp_Rev Access'!$F$7:$GB$306,71,FALSE)),"",VLOOKUP($A56,'[2]1516 Exp_Rev Access'!$F$7:$GB$306,71,FALSE))</f>
        <v>0</v>
      </c>
      <c r="CN56" s="99">
        <f>IF(ISNA(VLOOKUP($A56,'[2]1516 Exp_Rev Access'!$F$7:$GB$306,72,FALSE)),"",VLOOKUP($A56,'[2]1516 Exp_Rev Access'!$F$7:$GB$306,72,FALSE))</f>
        <v>0</v>
      </c>
      <c r="CO56" s="99">
        <f>IF(ISNA(VLOOKUP($A56,'[2]1516 Exp_Rev Access'!$F$7:$GB$306,73,FALSE)),"",VLOOKUP($A56,'[2]1516 Exp_Rev Access'!$F$7:$GB$306,73,FALSE))</f>
        <v>0</v>
      </c>
      <c r="CP56" s="99">
        <f>IF(ISNA(VLOOKUP($A56,'[2]1516 Exp_Rev Access'!$F$7:$GB$306,74,FALSE)),"",VLOOKUP($A56,'[2]1516 Exp_Rev Access'!$F$7:$GB$306,74,FALSE))</f>
        <v>1317020</v>
      </c>
      <c r="CQ56" s="99">
        <f>IF(ISNA(VLOOKUP($A56,'[2]1516 Exp_Rev Access'!$F$7:$GB$306,75,FALSE)),"",VLOOKUP($A56,'[2]1516 Exp_Rev Access'!$F$7:$GB$306,75,FALSE))</f>
        <v>0</v>
      </c>
      <c r="CR56" s="99">
        <f>IF(ISNA(VLOOKUP($A56,'[2]1516 Exp_Rev Access'!$F$7:$GB$306,76,FALSE)),"",VLOOKUP($A56,'[2]1516 Exp_Rev Access'!$F$7:$GB$306,76,FALSE))</f>
        <v>12531.46</v>
      </c>
      <c r="CS56" s="99">
        <f>IF(ISNA(VLOOKUP($A56,'[2]1516 Exp_Rev Access'!$F$7:$GB$306,77,FALSE)),"",VLOOKUP($A56,'[2]1516 Exp_Rev Access'!$F$7:$GB$306,77,FALSE))</f>
        <v>0</v>
      </c>
      <c r="CT56" s="99">
        <f>IF(ISNA(VLOOKUP($A56,'[2]1516 Exp_Rev Access'!$F$7:$GB$306,78,FALSE)),"",VLOOKUP($A56,'[2]1516 Exp_Rev Access'!$F$7:$GB$306,78,FALSE))</f>
        <v>405727.01</v>
      </c>
      <c r="CU56" s="99">
        <f>IF(ISNA(VLOOKUP($A56,'[2]1516 Exp_Rev Access'!$F$7:$GB$306,79,FALSE)),"",VLOOKUP($A56,'[2]1516 Exp_Rev Access'!$F$7:$GB$306,79,FALSE))</f>
        <v>94455.679999999993</v>
      </c>
      <c r="CV56" s="99">
        <f>IF(ISNA(VLOOKUP($A56,'[2]1516 Exp_Rev Access'!$F$7:$GB$306,80,FALSE)),"",VLOOKUP($A56,'[2]1516 Exp_Rev Access'!$F$7:$GB$306,80,FALSE))</f>
        <v>0</v>
      </c>
      <c r="CW56" s="99">
        <f>IF(ISNA(VLOOKUP($A56,'[2]1516 Exp_Rev Access'!$F$7:$GB$306,81,FALSE)),"",VLOOKUP($A56,'[2]1516 Exp_Rev Access'!$F$7:$GB$306,81,FALSE))</f>
        <v>0</v>
      </c>
      <c r="CX56" s="99">
        <f>IF(ISNA(VLOOKUP($A56,'[2]1516 Exp_Rev Access'!$F$7:$GB$306,82,FALSE)),"",VLOOKUP($A56,'[2]1516 Exp_Rev Access'!$F$7:$GB$306,82,FALSE))</f>
        <v>0</v>
      </c>
      <c r="CY56" s="99">
        <f>IF(ISNA(VLOOKUP($A56,'[2]1516 Exp_Rev Access'!$F$7:$GB$306,83,FALSE)),"",VLOOKUP($A56,'[2]1516 Exp_Rev Access'!$F$7:$GB$306,83,FALSE))</f>
        <v>0</v>
      </c>
      <c r="CZ56" s="99">
        <f>IF(ISNA(VLOOKUP($A56,'[2]1516 Exp_Rev Access'!$F$7:$GB$306,84,FALSE)),"",VLOOKUP($A56,'[2]1516 Exp_Rev Access'!$F$7:$GB$306,84,FALSE))</f>
        <v>0</v>
      </c>
      <c r="DA56" s="99">
        <f>IF(ISNA(VLOOKUP($A56,'[2]1516 Exp_Rev Access'!$F$7:$GB$306,85,FALSE)),"",VLOOKUP($A56,'[2]1516 Exp_Rev Access'!$F$7:$GB$306,85,FALSE))</f>
        <v>17560.05</v>
      </c>
      <c r="DB56" s="99">
        <f>IF(ISNA(VLOOKUP($A56,'[2]1516 Exp_Rev Access'!$F$7:$GB$306,86,FALSE)),"",VLOOKUP($A56,'[2]1516 Exp_Rev Access'!$F$7:$GB$306,86,FALSE))</f>
        <v>0</v>
      </c>
      <c r="DC56" s="99">
        <f>IF(ISNA(VLOOKUP($A56,'[2]1516 Exp_Rev Access'!$F$7:$GB$306,87,FALSE)),"",VLOOKUP($A56,'[2]1516 Exp_Rev Access'!$F$7:$GB$306,87,FALSE))</f>
        <v>0</v>
      </c>
      <c r="DD56" s="99">
        <f>IF(ISNA(VLOOKUP($A56,'[2]1516 Exp_Rev Access'!$F$7:$GB$306,88,FALSE)),"",VLOOKUP($A56,'[2]1516 Exp_Rev Access'!$F$7:$GB$306,88,FALSE))</f>
        <v>0</v>
      </c>
      <c r="DE56" s="99">
        <f>IF(ISNA(VLOOKUP($A56,'[2]1516 Exp_Rev Access'!$F$7:$GB$306,89,FALSE)),"",VLOOKUP($A56,'[2]1516 Exp_Rev Access'!$F$7:$GB$306,89,FALSE))</f>
        <v>0</v>
      </c>
      <c r="DF56" s="99">
        <f>IF(ISNA(VLOOKUP($A56,'[2]1516 Exp_Rev Access'!$F$7:$GB$306,90,FALSE)),"",VLOOKUP($A56,'[2]1516 Exp_Rev Access'!$F$7:$GB$306,90,FALSE))</f>
        <v>0</v>
      </c>
      <c r="DG56" s="99">
        <f>IF(ISNA(VLOOKUP($A56,'[2]1516 Exp_Rev Access'!$F$7:$GB$306,91,FALSE)),"",VLOOKUP($A56,'[2]1516 Exp_Rev Access'!$F$7:$GB$306,91,FALSE))</f>
        <v>0</v>
      </c>
      <c r="DH56" s="99">
        <f>IF(ISNA(VLOOKUP($A56,'[2]1516 Exp_Rev Access'!$F$7:$GB$306,92,FALSE)),"",VLOOKUP($A56,'[2]1516 Exp_Rev Access'!$F$7:$GB$306,92,FALSE))</f>
        <v>481846.44</v>
      </c>
      <c r="DI56" s="99">
        <f>IF(ISNA(VLOOKUP($A56,'[2]1516 Exp_Rev Access'!$F$7:$GB$306,93,FALSE)),"",VLOOKUP($A56,'[2]1516 Exp_Rev Access'!$F$7:$GB$306,93,FALSE))</f>
        <v>0</v>
      </c>
      <c r="DJ56" s="99">
        <f>IF(ISNA(VLOOKUP($A56,'[2]1516 Exp_Rev Access'!$F$7:$GB$306,94,FALSE)),"",VLOOKUP($A56,'[2]1516 Exp_Rev Access'!$F$7:$GB$306,94,FALSE))</f>
        <v>0</v>
      </c>
      <c r="DK56" s="99">
        <f>IF(ISNA(VLOOKUP($A56,'[2]1516 Exp_Rev Access'!$F$7:$GB$306,95,FALSE)),"",VLOOKUP($A56,'[2]1516 Exp_Rev Access'!$F$7:$GB$306,95,FALSE))</f>
        <v>0</v>
      </c>
      <c r="DL56" s="99">
        <f>IF(ISNA(VLOOKUP($A56,'[2]1516 Exp_Rev Access'!$F$7:$GB$306,96,FALSE)),"",VLOOKUP($A56,'[2]1516 Exp_Rev Access'!$F$7:$GB$306,96,FALSE))</f>
        <v>0</v>
      </c>
      <c r="DM56" s="99">
        <f>IF(ISNA(VLOOKUP($A56,'[2]1516 Exp_Rev Access'!$F$7:$GB$306,97,FALSE)),"",VLOOKUP($A56,'[2]1516 Exp_Rev Access'!$F$7:$GB$306,97,FALSE))</f>
        <v>0</v>
      </c>
      <c r="DN56" s="99">
        <f>IF(ISNA(VLOOKUP($A56,'[2]1516 Exp_Rev Access'!$F$7:$GB$306,98,FALSE)),"",VLOOKUP($A56,'[2]1516 Exp_Rev Access'!$F$7:$GB$306,98,FALSE))</f>
        <v>0</v>
      </c>
      <c r="DO56" s="99">
        <f>IF(ISNA(VLOOKUP($A56,'[2]1516 Exp_Rev Access'!$F$7:$GB$306,99,FALSE)),"",VLOOKUP($A56,'[2]1516 Exp_Rev Access'!$F$7:$GB$306,99,FALSE))</f>
        <v>0</v>
      </c>
      <c r="DP56" s="99">
        <f>IF(ISNA(VLOOKUP($A56,'[2]1516 Exp_Rev Access'!$F$7:$GB$306,100,FALSE)),"",VLOOKUP($A56,'[2]1516 Exp_Rev Access'!$F$7:$GB$306,100,FALSE))</f>
        <v>0</v>
      </c>
      <c r="DQ56" s="99">
        <f>IF(ISNA(VLOOKUP($A56,'[2]1516 Exp_Rev Access'!$F$7:$GB$306,101,FALSE)),"",VLOOKUP($A56,'[2]1516 Exp_Rev Access'!$F$7:$GB$306,101,FALSE))</f>
        <v>0</v>
      </c>
      <c r="DR56" s="99">
        <f>IF(ISNA(VLOOKUP($A56,'[2]1516 Exp_Rev Access'!$F$7:$GB$306,102,FALSE)),"",VLOOKUP($A56,'[2]1516 Exp_Rev Access'!$F$7:$GB$306,102,FALSE))</f>
        <v>0</v>
      </c>
      <c r="DS56" s="99">
        <f>IF(ISNA(VLOOKUP($A56,'[2]1516 Exp_Rev Access'!$F$7:$GB$306,103,FALSE)),"",VLOOKUP($A56,'[2]1516 Exp_Rev Access'!$F$7:$GB$306,103,FALSE))</f>
        <v>0</v>
      </c>
      <c r="DT56" s="99">
        <f>IF(ISNA(VLOOKUP($A56,'[2]1516 Exp_Rev Access'!$F$7:$GB$306,104,FALSE)),"",VLOOKUP($A56,'[2]1516 Exp_Rev Access'!$F$7:$GB$306,104,FALSE))</f>
        <v>0</v>
      </c>
      <c r="DU56" s="99">
        <f>IF(ISNA(VLOOKUP($A56,'[2]1516 Exp_Rev Access'!$F$7:$GB$306,105,FALSE)),"",VLOOKUP($A56,'[2]1516 Exp_Rev Access'!$F$7:$GB$306,105,FALSE))</f>
        <v>0</v>
      </c>
      <c r="DV56" s="99">
        <f>IF(ISNA(VLOOKUP($A56,'[2]1516 Exp_Rev Access'!$F$7:$GB$306,106,FALSE)),"",VLOOKUP($A56,'[2]1516 Exp_Rev Access'!$F$7:$GB$306,106,FALSE))</f>
        <v>0</v>
      </c>
      <c r="DW56" s="99">
        <f>IF(ISNA(VLOOKUP($A56,'[2]1516 Exp_Rev Access'!$F$7:$GB$306,107,FALSE)),"",VLOOKUP($A56,'[2]1516 Exp_Rev Access'!$F$7:$GB$306,107,FALSE))</f>
        <v>0</v>
      </c>
      <c r="DX56" s="99">
        <f>IF(ISNA(VLOOKUP($A56,'[2]1516 Exp_Rev Access'!$F$7:$GB$306,108,FALSE)),"",VLOOKUP($A56,'[2]1516 Exp_Rev Access'!$F$7:$GB$306,108,FALSE))</f>
        <v>0</v>
      </c>
      <c r="DY56" s="99">
        <f>IF(ISNA(VLOOKUP($A56,'[2]1516 Exp_Rev Access'!$F$7:$GB$306,109,FALSE)),"",VLOOKUP($A56,'[2]1516 Exp_Rev Access'!$F$7:$GB$306,109,FALSE))</f>
        <v>0</v>
      </c>
      <c r="DZ56" s="99">
        <f>IF(ISNA(VLOOKUP($A56,'[2]1516 Exp_Rev Access'!$F$7:$GB$306,110,FALSE)),"",VLOOKUP($A56,'[2]1516 Exp_Rev Access'!$F$7:$GB$306,110,FALSE))</f>
        <v>0</v>
      </c>
      <c r="EA56" s="99">
        <f>IF(ISNA(VLOOKUP($A56,'[2]1516 Exp_Rev Access'!$F$7:$GB$306,111,FALSE)),"",VLOOKUP($A56,'[2]1516 Exp_Rev Access'!$F$7:$GB$306,111,FALSE))</f>
        <v>0</v>
      </c>
      <c r="EB56" s="99">
        <f>IF(ISNA(VLOOKUP($A56,'[2]1516 Exp_Rev Access'!$F$7:$GB$306,112,FALSE)),"",VLOOKUP($A56,'[2]1516 Exp_Rev Access'!$F$7:$GB$306,112,FALSE))</f>
        <v>0</v>
      </c>
      <c r="EC56" s="99">
        <f>IF(ISNA(VLOOKUP($A56,'[2]1516 Exp_Rev Access'!$F$7:$GB$306,113,FALSE)),"",VLOOKUP($A56,'[2]1516 Exp_Rev Access'!$F$7:$GB$306,113,FALSE))</f>
        <v>0</v>
      </c>
      <c r="ED56" s="99">
        <f>IF(ISNA(VLOOKUP($A56,'[2]1516 Exp_Rev Access'!$F$7:$GB$306,114,FALSE)),"",VLOOKUP($A56,'[2]1516 Exp_Rev Access'!$F$7:$GB$306,114,FALSE))</f>
        <v>0</v>
      </c>
      <c r="EE56" s="99">
        <f>IF(ISNA(VLOOKUP($A56,'[2]1516 Exp_Rev Access'!$F$7:$GB$306,115,FALSE)),"",VLOOKUP($A56,'[2]1516 Exp_Rev Access'!$F$7:$GB$306,115,FALSE))</f>
        <v>0</v>
      </c>
      <c r="EF56" s="99">
        <f>IF(ISNA(VLOOKUP($A56,'[2]1516 Exp_Rev Access'!$F$7:$GB$306,116,FALSE)),"",VLOOKUP($A56,'[2]1516 Exp_Rev Access'!$F$7:$GB$306,116,FALSE))</f>
        <v>0</v>
      </c>
      <c r="EG56" s="99">
        <f>IF(ISNA(VLOOKUP($A56,'[2]1516 Exp_Rev Access'!$F$7:$GB$306,117,FALSE)),"",VLOOKUP($A56,'[2]1516 Exp_Rev Access'!$F$7:$GB$306,117,FALSE))</f>
        <v>0</v>
      </c>
      <c r="EH56" s="99">
        <f>IF(ISNA(VLOOKUP($A56,'[2]1516 Exp_Rev Access'!$F$7:$GB$306,118,FALSE)),"",VLOOKUP($A56,'[2]1516 Exp_Rev Access'!$F$7:$GB$306,118,FALSE))</f>
        <v>0</v>
      </c>
      <c r="EI56" s="99">
        <f>IF(ISNA(VLOOKUP($A56,'[2]1516 Exp_Rev Access'!$F$7:$GB$306,119,FALSE)),"",VLOOKUP($A56,'[2]1516 Exp_Rev Access'!$F$7:$GB$306,119,FALSE))</f>
        <v>0</v>
      </c>
      <c r="EJ56" s="99">
        <f>IF(ISNA(VLOOKUP($A56,'[2]1516 Exp_Rev Access'!$F$7:$GB$306,120,FALSE)),"",VLOOKUP($A56,'[2]1516 Exp_Rev Access'!$F$7:$GB$306,120,FALSE))</f>
        <v>0</v>
      </c>
      <c r="EK56" s="99">
        <f>IF(ISNA(VLOOKUP($A56,'[2]1516 Exp_Rev Access'!$F$7:$GB$306,121,FALSE)),"",VLOOKUP($A56,'[2]1516 Exp_Rev Access'!$F$7:$GB$306,121,FALSE))</f>
        <v>0</v>
      </c>
      <c r="EL56" s="99">
        <f>IF(ISNA(VLOOKUP($A56,'[2]1516 Exp_Rev Access'!$F$7:$GB$306,122,FALSE)),"",VLOOKUP($A56,'[2]1516 Exp_Rev Access'!$F$7:$GB$306,122,FALSE))</f>
        <v>0</v>
      </c>
      <c r="EM56" s="99">
        <f>IF(ISNA(VLOOKUP($A56,'[2]1516 Exp_Rev Access'!$F$7:$GB$306,123,FALSE)),"",VLOOKUP($A56,'[2]1516 Exp_Rev Access'!$F$7:$GB$306,123,FALSE))</f>
        <v>0</v>
      </c>
      <c r="EN56" s="99">
        <f>IF(ISNA(VLOOKUP($A56,'[2]1516 Exp_Rev Access'!$F$7:$GB$306,124,FALSE)),"",VLOOKUP($A56,'[2]1516 Exp_Rev Access'!$F$7:$GB$306,124,FALSE))</f>
        <v>0</v>
      </c>
      <c r="EO56" s="99">
        <f>IF(ISNA(VLOOKUP($A56,'[2]1516 Exp_Rev Access'!$F$7:$GB$306,125,FALSE)),"",VLOOKUP($A56,'[2]1516 Exp_Rev Access'!$F$7:$GB$306,125,FALSE))</f>
        <v>0</v>
      </c>
      <c r="EP56" s="99">
        <f>IF(ISNA(VLOOKUP($A56,'[2]1516 Exp_Rev Access'!$F$7:$GB$306,126,FALSE)),"",VLOOKUP($A56,'[2]1516 Exp_Rev Access'!$F$7:$GB$306,126,FALSE))</f>
        <v>0</v>
      </c>
      <c r="EQ56" s="99">
        <f>IF(ISNA(VLOOKUP($A56,'[2]1516 Exp_Rev Access'!$F$7:$GB$306,127,FALSE)),"",VLOOKUP($A56,'[2]1516 Exp_Rev Access'!$F$7:$GB$306,127,FALSE))</f>
        <v>0</v>
      </c>
      <c r="ER56" s="99">
        <f>IF(ISNA(VLOOKUP($A56,'[2]1516 Exp_Rev Access'!$F$7:$GB$306,128,FALSE)),"",VLOOKUP($A56,'[2]1516 Exp_Rev Access'!$F$7:$GB$306,128,FALSE))</f>
        <v>0</v>
      </c>
      <c r="ES56" s="99">
        <f>IF(ISNA(VLOOKUP($A56,'[2]1516 Exp_Rev Access'!$F$7:$GB$306,129,FALSE)),"",VLOOKUP($A56,'[2]1516 Exp_Rev Access'!$F$7:$GB$306,129,FALSE))</f>
        <v>0</v>
      </c>
      <c r="ET56" s="99">
        <f>IF(ISNA(VLOOKUP($A56,'[2]1516 Exp_Rev Access'!$F$7:$GB$306,130,FALSE)),"",VLOOKUP($A56,'[2]1516 Exp_Rev Access'!$F$7:$GB$306,130,FALSE))</f>
        <v>0</v>
      </c>
      <c r="EU56" s="99">
        <f>IF(ISNA(VLOOKUP($A56,'[2]1516 Exp_Rev Access'!$F$7:$GB$306,131,FALSE)),"",VLOOKUP($A56,'[2]1516 Exp_Rev Access'!$F$7:$GB$306,131,FALSE))</f>
        <v>13360.77</v>
      </c>
      <c r="EV56" s="99">
        <f>IF(ISNA(VLOOKUP($A56,'[2]1516 Exp_Rev Access'!$F$7:$GB$306,132,FALSE)),"",VLOOKUP($A56,'[2]1516 Exp_Rev Access'!$F$7:$GB$306,132,FALSE))</f>
        <v>0</v>
      </c>
      <c r="EW56" s="99">
        <f>IF(ISNA(VLOOKUP($A56,'[2]1516 Exp_Rev Access'!$F$7:$GB$306,133,FALSE)),"",VLOOKUP($A56,'[2]1516 Exp_Rev Access'!$F$7:$GB$306,133,FALSE))</f>
        <v>0</v>
      </c>
      <c r="EX56" s="99">
        <f>IF(ISNA(VLOOKUP($A56,'[2]1516 Exp_Rev Access'!$F$7:$GB$306,134,FALSE)),"",VLOOKUP($A56,'[2]1516 Exp_Rev Access'!$F$7:$GB$306,134,FALSE))</f>
        <v>0</v>
      </c>
      <c r="EY56" s="99">
        <f>IF(ISNA(VLOOKUP($A56,'[2]1516 Exp_Rev Access'!$F$7:$GB$306,135,FALSE)),"",VLOOKUP($A56,'[2]1516 Exp_Rev Access'!$F$7:$GB$306,135,FALSE))</f>
        <v>0</v>
      </c>
      <c r="EZ56" s="99">
        <f>IF(ISNA(VLOOKUP($A56,'[2]1516 Exp_Rev Access'!$F$7:$GB$306,136,FALSE)),"",VLOOKUP($A56,'[2]1516 Exp_Rev Access'!$F$7:$GB$306,136,FALSE))</f>
        <v>0</v>
      </c>
      <c r="FA56" s="99">
        <f>IF(ISNA(VLOOKUP($A56,'[2]1516 Exp_Rev Access'!$F$7:$GB$306,137,FALSE)),"",VLOOKUP($A56,'[2]1516 Exp_Rev Access'!$F$7:$GB$306,137,FALSE))</f>
        <v>0</v>
      </c>
      <c r="FB56" s="99">
        <f>IF(ISNA(VLOOKUP($A56,'[2]1516 Exp_Rev Access'!$F$7:$GB$306,138,FALSE)),"",VLOOKUP($A56,'[2]1516 Exp_Rev Access'!$F$7:$GB$306,138,FALSE))</f>
        <v>0</v>
      </c>
      <c r="FC56" s="99">
        <f>IF(ISNA(VLOOKUP($A56,'[2]1516 Exp_Rev Access'!$F$7:$GB$306,139,FALSE)),"",VLOOKUP($A56,'[2]1516 Exp_Rev Access'!$F$7:$GB$306,139,FALSE))</f>
        <v>0</v>
      </c>
      <c r="FD56" s="99">
        <f>IF(ISNA(VLOOKUP($A56,'[2]1516 Exp_Rev Access'!$F$7:$FS$306,140,FALSE)),"",VLOOKUP($A56,'[2]1516 Exp_Rev Access'!$F$7:$FS$306,140,FALSE))</f>
        <v>0</v>
      </c>
      <c r="FE56" s="99">
        <f>IF(ISNA(VLOOKUP($A56,'[2]1516 Exp_Rev Access'!$F$7:$FS$306,141,FALSE)),"",VLOOKUP($A56,'[2]1516 Exp_Rev Access'!$F$7:$FS$306,141,FALSE))</f>
        <v>0</v>
      </c>
      <c r="FF56" s="99">
        <f>IF(ISNA(VLOOKUP($A56,'[2]1516 Exp_Rev Access'!$F$7:$FS$306,142,FALSE)),"",VLOOKUP($A56,'[2]1516 Exp_Rev Access'!$F$7:$FS$306,142,FALSE))</f>
        <v>0</v>
      </c>
      <c r="FG56" s="99">
        <f>IF(ISNA(VLOOKUP($A56,'[2]1516 Exp_Rev Access'!$F$7:$FS$306,143,FALSE)),"",VLOOKUP($A56,'[2]1516 Exp_Rev Access'!$F$7:$FS$306,143,FALSE))</f>
        <v>0</v>
      </c>
      <c r="FH56" s="99">
        <f>IF(ISNA(VLOOKUP($A56,'[2]1516 Exp_Rev Access'!$F$7:$FS$306,144,FALSE)),"",VLOOKUP($A56,'[2]1516 Exp_Rev Access'!$F$7:$FS$306,144,FALSE))</f>
        <v>0</v>
      </c>
      <c r="FI56" s="99">
        <f>IF(ISNA(VLOOKUP($A56,'[2]1516 Exp_Rev Access'!$F$7:$FS$306,145,FALSE)),"",VLOOKUP($A56,'[2]1516 Exp_Rev Access'!$F$7:$FS$306,145,FALSE))</f>
        <v>0</v>
      </c>
      <c r="FJ56" s="99">
        <f>IF(ISNA(VLOOKUP($A56,'[2]1516 Exp_Rev Access'!$F$7:$FS$306,146,FALSE)),"",VLOOKUP($A56,'[2]1516 Exp_Rev Access'!$F$7:$FS$306,146,FALSE))</f>
        <v>0</v>
      </c>
      <c r="FK56" s="99">
        <f>IF(ISNA(VLOOKUP($A56,'[2]1516 Exp_Rev Access'!$F$7:$FS$306,147,FALSE)),"",VLOOKUP($A56,'[2]1516 Exp_Rev Access'!$F$7:$FS$306,147,FALSE))</f>
        <v>0</v>
      </c>
      <c r="FL56" s="99">
        <f>IF(ISNA(VLOOKUP($A56,'[2]1516 Exp_Rev Access'!$F$7:$FS$306,148,FALSE)),"",VLOOKUP($A56,'[2]1516 Exp_Rev Access'!$F$7:$FS$306,148,FALSE))</f>
        <v>0</v>
      </c>
      <c r="FM56" s="99">
        <f>IF(ISNA(VLOOKUP($A56,'[2]1516 Exp_Rev Access'!$F$7:$FS$306,149,FALSE)),"",VLOOKUP($A56,'[2]1516 Exp_Rev Access'!$F$7:$FS$306,149,FALSE))</f>
        <v>0</v>
      </c>
      <c r="FN56" s="99">
        <f>IF(ISNA(VLOOKUP($A56,'[2]1516 Exp_Rev Access'!$F$7:$FS$306,150,FALSE)),"",VLOOKUP($A56,'[2]1516 Exp_Rev Access'!$F$7:$FS$306,150,FALSE))</f>
        <v>0</v>
      </c>
      <c r="FO56" s="99">
        <f>IF(ISNA(VLOOKUP($A56,'[2]1516 Exp_Rev Access'!$F$7:$FS$306,151,FALSE)),"",VLOOKUP($A56,'[2]1516 Exp_Rev Access'!$F$7:$FS$306,151,FALSE))</f>
        <v>0</v>
      </c>
      <c r="FP56" s="99">
        <f>IF(ISNA(VLOOKUP($A56,'[2]1516 Exp_Rev Access'!$F$7:$FS$306,152,FALSE)),"",VLOOKUP($A56,'[2]1516 Exp_Rev Access'!$F$7:$FS$306,152,FALSE))</f>
        <v>0</v>
      </c>
      <c r="FQ56" s="99">
        <f>IF(ISNA(VLOOKUP($A56,'[2]1516 Exp_Rev Access'!$F$7:$FS$306,153,FALSE)),"",VLOOKUP($A56,'[2]1516 Exp_Rev Access'!$F$7:$FS$306,153,FALSE))</f>
        <v>120378.51</v>
      </c>
      <c r="FR56" s="101">
        <f t="shared" si="97"/>
        <v>2467757.52</v>
      </c>
      <c r="FS56" s="72">
        <f t="shared" si="98"/>
        <v>2.9244033603043829E-2</v>
      </c>
      <c r="FT56" s="94">
        <f t="shared" si="99"/>
        <v>315.17544148693639</v>
      </c>
      <c r="FU56" s="99">
        <f>IF(ISNA(VLOOKUP($A56,'[2]1516 Exp_Rev Access'!$F$7:$GB$306,154,FALSE)),"",VLOOKUP($A56,'[2]1516 Exp_Rev Access'!$F$7:$GB$306,154,FALSE))</f>
        <v>0</v>
      </c>
      <c r="FV56" s="99">
        <f>IF(ISNA(VLOOKUP($A56,'[2]1516 Exp_Rev Access'!$F$7:$GB$306,155,FALSE)),"",VLOOKUP($A56,'[2]1516 Exp_Rev Access'!$F$7:$GB$306,155,FALSE))</f>
        <v>0</v>
      </c>
      <c r="FW56" s="99">
        <f>IF(ISNA(VLOOKUP($A56,'[2]1516 Exp_Rev Access'!$F$7:$GB$306,156,FALSE)),"",VLOOKUP($A56,'[2]1516 Exp_Rev Access'!$F$7:$GB$306,156,FALSE))</f>
        <v>0</v>
      </c>
      <c r="FX56" s="99">
        <f>IF(ISNA(VLOOKUP($A56,'[2]1516 Exp_Rev Access'!$F$7:$GB$306,157,FALSE)),"",VLOOKUP($A56,'[2]1516 Exp_Rev Access'!$F$7:$GB$306,157,FALSE))</f>
        <v>0</v>
      </c>
      <c r="FY56" s="99">
        <f>IF(ISNA(VLOOKUP($A56,'[2]1516 Exp_Rev Access'!$F$7:$GB$306,158,FALSE)),"",VLOOKUP($A56,'[2]1516 Exp_Rev Access'!$F$7:$GB$306,158,FALSE))</f>
        <v>0</v>
      </c>
      <c r="FZ56" s="99">
        <f>IF(ISNA(VLOOKUP($A56,'[2]1516 Exp_Rev Access'!$F$7:$GB$306,159,FALSE)),"",VLOOKUP($A56,'[2]1516 Exp_Rev Access'!$F$7:$GB$306,159,FALSE))</f>
        <v>0</v>
      </c>
      <c r="GA56" s="99">
        <f>IF(ISNA(VLOOKUP($A56,'[2]1516 Exp_Rev Access'!$F$7:$GB$306,160,FALSE)),"",VLOOKUP($A56,'[2]1516 Exp_Rev Access'!$F$7:$GB$306,160,FALSE))</f>
        <v>0</v>
      </c>
      <c r="GB56" s="99">
        <f>IF(ISNA(VLOOKUP($A56,'[2]1516 Exp_Rev Access'!$F$7:$GB$306,161,FALSE)),"",VLOOKUP($A56,'[2]1516 Exp_Rev Access'!$F$7:$GB$306,161,FALSE))</f>
        <v>0</v>
      </c>
      <c r="GC56" s="99">
        <f>IF(ISNA(VLOOKUP($A56,'[2]1516 Exp_Rev Access'!$F$7:$GB$306,162,FALSE)),"",VLOOKUP($A56,'[2]1516 Exp_Rev Access'!$F$7:$GB$306,162,FALSE))</f>
        <v>0</v>
      </c>
      <c r="GD56" s="99">
        <f>IF(ISNA(VLOOKUP($A56,'[2]1516 Exp_Rev Access'!$F$7:$GB$306,163,FALSE)),"",VLOOKUP($A56,'[2]1516 Exp_Rev Access'!$F$7:$GB$306,163,FALSE))</f>
        <v>0</v>
      </c>
      <c r="GE56" s="99">
        <f>IF(ISNA(VLOOKUP($A56,'[2]1516 Exp_Rev Access'!$F$7:$GB$306,164,FALSE)),"",VLOOKUP($A56,'[2]1516 Exp_Rev Access'!$F$7:$GB$306,164,FALSE))</f>
        <v>0</v>
      </c>
      <c r="GF56" s="99">
        <f>IF(ISNA(VLOOKUP($A56,'[2]1516 Exp_Rev Access'!$F$7:$GB$306,165,FALSE)),"",VLOOKUP($A56,'[2]1516 Exp_Rev Access'!$F$7:$GB$306,165,FALSE))</f>
        <v>0</v>
      </c>
      <c r="GG56" s="99">
        <f>IF(ISNA(VLOOKUP($A56,'[2]1516 Exp_Rev Access'!$F$7:$GB$306,166,FALSE)),"",VLOOKUP($A56,'[2]1516 Exp_Rev Access'!$F$7:$GB$306,166,FALSE))</f>
        <v>0</v>
      </c>
      <c r="GH56" s="99">
        <f>IF(ISNA(VLOOKUP($A56,'[2]1516 Exp_Rev Access'!$F$7:$GB$306,167,FALSE)),"",VLOOKUP($A56,'[2]1516 Exp_Rev Access'!$F$7:$GB$306,167,FALSE))</f>
        <v>0</v>
      </c>
      <c r="GI56" s="99">
        <f>IF(ISNA(VLOOKUP($A56,'[2]1516 Exp_Rev Access'!$F$7:$GB$306,168,FALSE)),"",VLOOKUP($A56,'[2]1516 Exp_Rev Access'!$F$7:$GB$306,168,FALSE))</f>
        <v>0</v>
      </c>
      <c r="GJ56" s="99">
        <f>IF(ISNA(VLOOKUP($A56,'[2]1516 Exp_Rev Access'!$F$7:$GB$306,169,FALSE)),"",VLOOKUP($A56,'[2]1516 Exp_Rev Access'!$F$7:$GB$306,169,FALSE))</f>
        <v>0</v>
      </c>
      <c r="GK56" s="99">
        <f>IF(ISNA(VLOOKUP($A56,'[2]1516 Exp_Rev Access'!$F$7:$GB$306,170,FALSE)),"",VLOOKUP($A56,'[2]1516 Exp_Rev Access'!$F$7:$GB$306,170,FALSE))</f>
        <v>0</v>
      </c>
      <c r="GL56" s="99">
        <f>IF(ISNA(VLOOKUP($A56,'[2]1516 Exp_Rev Access'!$F$7:$GB$306,171,FALSE)),"",VLOOKUP($A56,'[2]1516 Exp_Rev Access'!$F$7:$GB$306,171,FALSE))</f>
        <v>0</v>
      </c>
      <c r="GM56" s="99">
        <f>IF(ISNA(VLOOKUP($A56,'[2]1516 Exp_Rev Access'!$F$7:$GB$306,172,FALSE)),"",VLOOKUP($A56,'[2]1516 Exp_Rev Access'!$F$7:$GB$306,172,FALSE))</f>
        <v>0</v>
      </c>
      <c r="GN56" s="99">
        <f>IF(ISNA(VLOOKUP($A56,'[2]1516 Exp_Rev Access'!$F$7:$GB$306,173,FALSE)),"",VLOOKUP($A56,'[2]1516 Exp_Rev Access'!$F$7:$GB$306,173,FALSE))</f>
        <v>0</v>
      </c>
      <c r="GO56" s="99">
        <f>IF(ISNA(VLOOKUP($A56,'[2]1516 Exp_Rev Access'!$F$7:$GB$306,174,FALSE)),"",VLOOKUP($A56,'[2]1516 Exp_Rev Access'!$F$7:$GB$306,174,FALSE))</f>
        <v>0</v>
      </c>
      <c r="GP56" s="99">
        <f>IF(ISNA(VLOOKUP($A56,'[2]1516 Exp_Rev Access'!$F$7:$GB$306,175,FALSE)),"",VLOOKUP($A56,'[2]1516 Exp_Rev Access'!$F$7:$GB$306,175,FALSE))</f>
        <v>8000</v>
      </c>
      <c r="GQ56" s="99">
        <f>IF(ISNA(VLOOKUP($A56,'[2]1516 Exp_Rev Access'!$F$7:$GB$306,176,FALSE)),"",VLOOKUP($A56,'[2]1516 Exp_Rev Access'!$F$7:$GB$306,176,FALSE))</f>
        <v>0</v>
      </c>
      <c r="GR56" s="99">
        <f>IF(ISNA(VLOOKUP($A56,'[2]1516 Exp_Rev Access'!$F$7:$GB$306,177,FALSE)),"",VLOOKUP($A56,'[2]1516 Exp_Rev Access'!$F$7:$GB$306,177,FALSE))</f>
        <v>0</v>
      </c>
      <c r="GS56" s="99">
        <f>IF(ISNA(VLOOKUP($A56,'[2]1516 Exp_Rev Access'!$F$7:$GB$306,178,FALSE)),"",VLOOKUP($A56,'[2]1516 Exp_Rev Access'!$F$7:$GB$306,178,FALSE))</f>
        <v>0</v>
      </c>
      <c r="GT56" s="101">
        <f t="shared" si="100"/>
        <v>8000</v>
      </c>
      <c r="GU56" s="72">
        <f t="shared" si="101"/>
        <v>9.4803588654184567E-5</v>
      </c>
      <c r="GV56" s="84">
        <f t="shared" si="102"/>
        <v>1.0217387694944564</v>
      </c>
    </row>
    <row r="57" spans="1:204" customFormat="1" ht="12" customHeight="1" x14ac:dyDescent="0.2">
      <c r="A57" s="96" t="s">
        <v>260</v>
      </c>
      <c r="B57" s="69" t="s">
        <v>261</v>
      </c>
      <c r="C57" s="80">
        <f>IF(ISNA(VLOOKUP($A57,'[2]1516 enrollment_Rev_Exp by size'!$A$6:$G$320,3,FALSE)),"",VLOOKUP($A57,'[2]1516 enrollment_Rev_Exp by size'!$A$6:$G$320,3,FALSE))</f>
        <v>7739.739999999998</v>
      </c>
      <c r="D57" s="97">
        <v>96819842.829999998</v>
      </c>
      <c r="E57" s="80">
        <f t="shared" si="80"/>
        <v>96819842.829999968</v>
      </c>
      <c r="F57" s="80">
        <f t="shared" si="81"/>
        <v>0</v>
      </c>
      <c r="G57" s="98">
        <f>IF(ISNA(VLOOKUP($A57,'[2]1516 Exp_Rev Access'!$F$7:$FS$306,2,FALSE)),"",VLOOKUP($A57,'[2]1516 Exp_Rev Access'!$F$7:$FS$306,2,FALSE))</f>
        <v>17059012.43</v>
      </c>
      <c r="H57" s="98">
        <f>IF(ISNA(VLOOKUP($A57,'[2]1516 Exp_Rev Access'!$F$7:$FS$306,3,FALSE)),"",VLOOKUP($A57,'[2]1516 Exp_Rev Access'!$F$7:$FS$306,3,FALSE))</f>
        <v>0</v>
      </c>
      <c r="I57" s="98">
        <f>IF(ISNA(VLOOKUP($A57,'[2]1516 Exp_Rev Access'!$F$7:$FS$306,4,FALSE)),"",VLOOKUP($A57,'[2]1516 Exp_Rev Access'!$F$7:$FS$306,4,FALSE))</f>
        <v>0</v>
      </c>
      <c r="J57" s="98">
        <f>IF(ISNA(VLOOKUP($A57,'[2]1516 Exp_Rev Access'!$F$7:$FS$306,5,FALSE)),"",VLOOKUP($A57,'[2]1516 Exp_Rev Access'!$F$7:$FS$306,5,FALSE))</f>
        <v>165.38</v>
      </c>
      <c r="K57" s="98">
        <f>IF(ISNA(VLOOKUP($A57,'[2]1516 Exp_Rev Access'!$F$7:$FS$306,6,FALSE)),"",VLOOKUP($A57,'[2]1516 Exp_Rev Access'!$F$7:$FS$306,6,FALSE))</f>
        <v>0</v>
      </c>
      <c r="L57" s="98">
        <f>IF(ISNA(VLOOKUP($A57,'[2]1516 Exp_Rev Access'!$F$7:$FS$306,7,FALSE)),"",VLOOKUP($A57,'[2]1516 Exp_Rev Access'!$F$7:$FS$306,7,FALSE))</f>
        <v>0</v>
      </c>
      <c r="M57" s="90">
        <f t="shared" si="82"/>
        <v>17059177.809999999</v>
      </c>
      <c r="N57" s="72">
        <f t="shared" si="83"/>
        <v>0.17619505786590833</v>
      </c>
      <c r="O57" s="73">
        <f t="shared" si="84"/>
        <v>2204.1021804350021</v>
      </c>
      <c r="P57" s="99">
        <f>IF(ISNA(VLOOKUP($A57,'[2]1516 Exp_Rev Access'!$F$7:$FS$306,8,FALSE)),"",VLOOKUP($A57,'[2]1516 Exp_Rev Access'!$F$7:$FS$306,8,FALSE))</f>
        <v>60332.43</v>
      </c>
      <c r="Q57" s="99">
        <f>IF(ISNA(VLOOKUP($A57,'[2]1516 Exp_Rev Access'!$F$7:$FS$306,9,FALSE)),"",VLOOKUP($A57,'[2]1516 Exp_Rev Access'!$F$7:$FS$306,9,FALSE))</f>
        <v>0</v>
      </c>
      <c r="R57" s="99">
        <f>IF(ISNA(VLOOKUP($A57,'[2]1516 Exp_Rev Access'!$F$7:$FS$306,10,FALSE)),"",VLOOKUP($A57,'[2]1516 Exp_Rev Access'!$F$7:$FS$306,10,FALSE))</f>
        <v>0</v>
      </c>
      <c r="S57" s="99">
        <f>IF(ISNA(VLOOKUP($A57,'[2]1516 Exp_Rev Access'!$F$7:$FS$306,11,FALSE)),"",VLOOKUP($A57,'[2]1516 Exp_Rev Access'!$F$7:$FS$306,11,FALSE))</f>
        <v>0</v>
      </c>
      <c r="T57" s="99">
        <f>IF(ISNA(VLOOKUP($A57,'[2]1516 Exp_Rev Access'!$F$7:$FS$306,12,FALSE)),"",VLOOKUP($A57,'[2]1516 Exp_Rev Access'!$F$7:$FS$306,12,FALSE))</f>
        <v>0</v>
      </c>
      <c r="U57" s="99">
        <f>IF(ISNA(VLOOKUP($A57,'[2]1516 Exp_Rev Access'!$F$7:$FS$306,13,FALSE)),"",VLOOKUP($A57,'[2]1516 Exp_Rev Access'!$F$7:$FS$306,13,FALSE))</f>
        <v>2340</v>
      </c>
      <c r="V57" s="99">
        <f>IF(ISNA(VLOOKUP($A57,'[2]1516 Exp_Rev Access'!$F$7:$FS$306,14,FALSE)),"",VLOOKUP($A57,'[2]1516 Exp_Rev Access'!$F$7:$FS$306,14,FALSE))</f>
        <v>0</v>
      </c>
      <c r="W57" s="99">
        <f>IF(ISNA(VLOOKUP($A57,'[2]1516 Exp_Rev Access'!$F$7:$FS$306,15,FALSE)),"",VLOOKUP($A57,'[2]1516 Exp_Rev Access'!$F$7:$FS$306,15,FALSE))</f>
        <v>0</v>
      </c>
      <c r="X57" s="99">
        <f>IF(ISNA(VLOOKUP($A57,'[2]1516 Exp_Rev Access'!$F$7:$FS$306,16,FALSE)),"",VLOOKUP($A57,'[2]1516 Exp_Rev Access'!$F$7:$FS$306,16,FALSE))</f>
        <v>69940</v>
      </c>
      <c r="Y57" s="99">
        <f>IF(ISNA(VLOOKUP($A57,'[2]1516 Exp_Rev Access'!$F$7:$FS$306,17,FALSE)),"",VLOOKUP($A57,'[2]1516 Exp_Rev Access'!$F$7:$FS$306,17,FALSE))</f>
        <v>0</v>
      </c>
      <c r="Z57" s="99">
        <f>IF(ISNA(VLOOKUP($A57,'[2]1516 Exp_Rev Access'!$F$7:$FS$306,18,FALSE)),"",VLOOKUP($A57,'[2]1516 Exp_Rev Access'!$F$7:$FS$306,18,FALSE))</f>
        <v>0</v>
      </c>
      <c r="AA57" s="99">
        <f>IF(ISNA(VLOOKUP($A57,'[2]1516 Exp_Rev Access'!$F$7:$FS$306,19,FALSE)),"",VLOOKUP($A57,'[2]1516 Exp_Rev Access'!$F$7:$FS$306,19,FALSE))</f>
        <v>0</v>
      </c>
      <c r="AB57" s="99">
        <f>IF(ISNA(VLOOKUP($A57,'[2]1516 Exp_Rev Access'!$F$7:$FS$306,20,FALSE)),"",VLOOKUP($A57,'[2]1516 Exp_Rev Access'!$F$7:$FS$306,20,FALSE))</f>
        <v>8942.94</v>
      </c>
      <c r="AC57" s="99">
        <f>IF(ISNA(VLOOKUP($A57,'[2]1516 Exp_Rev Access'!$F$7:$FS$306,21,FALSE)),"",VLOOKUP($A57,'[2]1516 Exp_Rev Access'!$F$7:$FS$306,21,FALSE))</f>
        <v>264637.2</v>
      </c>
      <c r="AD57" s="99">
        <f>IF(ISNA(VLOOKUP($A57,'[2]1516 Exp_Rev Access'!$F$7:$FS$306,22,FALSE)),"",VLOOKUP($A57,'[2]1516 Exp_Rev Access'!$F$7:$FS$306,22,FALSE))</f>
        <v>33086.089999999997</v>
      </c>
      <c r="AE57" s="99">
        <f>IF(ISNA(VLOOKUP($A57,'[2]1516 Exp_Rev Access'!$F$7:$FS$306,23,FALSE)),"",VLOOKUP($A57,'[2]1516 Exp_Rev Access'!$F$7:$FS$306,23,FALSE))</f>
        <v>0</v>
      </c>
      <c r="AF57" s="99">
        <f>IF(ISNA(VLOOKUP($A57,'[2]1516 Exp_Rev Access'!$F$7:$FS$306,24,FALSE)),"",VLOOKUP($A57,'[2]1516 Exp_Rev Access'!$F$7:$FS$306,24,FALSE))</f>
        <v>8766.4</v>
      </c>
      <c r="AG57" s="99">
        <f>IF(ISNA(VLOOKUP($A57,'[2]1516 Exp_Rev Access'!$F$7:$FS$306,25,FALSE)),"",VLOOKUP($A57,'[2]1516 Exp_Rev Access'!$F$7:$FS$306,25,FALSE))</f>
        <v>5593.58</v>
      </c>
      <c r="AH57" s="98">
        <f>IF(ISNA(VLOOKUP($A57,'[2]1516 Exp_Rev Access'!$F$7:$FS$306,26,FALSE)),"",VLOOKUP($A57,'[2]1516 Exp_Rev Access'!$F$7:$FS$306,26,FALSE))</f>
        <v>5175.0200000000004</v>
      </c>
      <c r="AI57" s="98">
        <f>IF(ISNA(VLOOKUP($A57,'[2]1516 Exp_Rev Access'!$F$7:$FS$306,27,FALSE)),"",VLOOKUP($A57,'[2]1516 Exp_Rev Access'!$F$7:$FS$306,27,FALSE))</f>
        <v>45415.839999999997</v>
      </c>
      <c r="AJ57" s="98">
        <f>IF(ISNA(VLOOKUP($A57,'[2]1516 Exp_Rev Access'!$F$7:$FS$306,28,FALSE)),"",VLOOKUP($A57,'[2]1516 Exp_Rev Access'!$F$7:$FS$306,28,FALSE))</f>
        <v>2114308.63</v>
      </c>
      <c r="AK57" s="98">
        <f>IF(ISNA(VLOOKUP($A57,'[2]1516 Exp_Rev Access'!$F$7:$FS$306,29,FALSE)),"",VLOOKUP($A57,'[2]1516 Exp_Rev Access'!$F$7:$FS$306,29,FALSE))</f>
        <v>0</v>
      </c>
      <c r="AL57" s="100">
        <f t="shared" si="85"/>
        <v>2618538.13</v>
      </c>
      <c r="AM57" s="72">
        <f t="shared" si="86"/>
        <v>2.70454697452642E-2</v>
      </c>
      <c r="AN57" s="94">
        <f t="shared" si="87"/>
        <v>338.32378477830014</v>
      </c>
      <c r="AO57" s="99">
        <f>IF(ISNA(VLOOKUP($A57,'[2]1516 Exp_Rev Access'!$F$7:$GB$306,30,FALSE)),"",VLOOKUP($A57,'[2]1516 Exp_Rev Access'!$F$7:$FS$306,30,FALSE))</f>
        <v>45715049.140000001</v>
      </c>
      <c r="AP57" s="99">
        <f>IF(ISNA(VLOOKUP($A57,'[2]1516 Exp_Rev Access'!$F$7:$GB$306,31,FALSE)),"",VLOOKUP($A57,'[2]1516 Exp_Rev Access'!$F$7:$FS$306,31,FALSE))</f>
        <v>1578123.41</v>
      </c>
      <c r="AQ57" s="99">
        <f>IF(ISNA(VLOOKUP($A57,'[2]1516 Exp_Rev Access'!$F$7:$GB$306,32,FALSE)),"",VLOOKUP($A57,'[2]1516 Exp_Rev Access'!$F$7:$FS$306,32,FALSE))</f>
        <v>5749277.1600000001</v>
      </c>
      <c r="AR57" s="99">
        <f>IF(ISNA(VLOOKUP($A57,'[2]1516 Exp_Rev Access'!$F$7:$GB$306,33,FALSE)),"",VLOOKUP($A57,'[2]1516 Exp_Rev Access'!$F$7:$FS$306,33,FALSE))</f>
        <v>0</v>
      </c>
      <c r="AS57" s="99">
        <f>IF(ISNA(VLOOKUP($A57,'[2]1516 Exp_Rev Access'!$F$7:$GB$306,34,FALSE)),"",VLOOKUP($A57,'[2]1516 Exp_Rev Access'!$F$7:$FS$306,34,FALSE))</f>
        <v>0</v>
      </c>
      <c r="AT57" s="101">
        <f t="shared" si="88"/>
        <v>53042449.709999993</v>
      </c>
      <c r="AU57" s="72">
        <f t="shared" si="89"/>
        <v>0.54784688922841951</v>
      </c>
      <c r="AV57" s="94">
        <f t="shared" si="90"/>
        <v>6853.2598911591358</v>
      </c>
      <c r="AW57" s="99">
        <f>IF(ISNA(VLOOKUP($A57,'[2]1516 Exp_Rev Access'!$F$7:$GB$306,35,FALSE)),"",VLOOKUP($A57,'[2]1516 Exp_Rev Access'!$F$7:$GB$306,35,FALSE))</f>
        <v>287.91000000000003</v>
      </c>
      <c r="AX57" s="99">
        <f>IF(ISNA(VLOOKUP($A57,'[2]1516 Exp_Rev Access'!$F$7:$GB$306,36,FALSE)),"",VLOOKUP($A57,'[2]1516 Exp_Rev Access'!$F$7:$GB$306,36,FALSE))</f>
        <v>6456924.8799999999</v>
      </c>
      <c r="AY57" s="99">
        <f>IF(ISNA(VLOOKUP($A57,'[2]1516 Exp_Rev Access'!$F$7:$GB$306,37,FALSE)),"",VLOOKUP($A57,'[2]1516 Exp_Rev Access'!$F$7:$GB$306,37,FALSE))</f>
        <v>330437.09000000003</v>
      </c>
      <c r="AZ57" s="99">
        <f>IF(ISNA(VLOOKUP($A57,'[2]1516 Exp_Rev Access'!$F$7:$GB$306,38,FALSE)),"",VLOOKUP($A57,'[2]1516 Exp_Rev Access'!$F$7:$GB$306,38,FALSE))</f>
        <v>0</v>
      </c>
      <c r="BA57" s="99">
        <f>IF(ISNA(VLOOKUP($A57,'[2]1516 Exp_Rev Access'!$F$7:$GB$306,39,FALSE)),"",VLOOKUP($A57,'[2]1516 Exp_Rev Access'!$F$7:$GB$306,39,FALSE))</f>
        <v>0</v>
      </c>
      <c r="BB57" s="99">
        <f>IF(ISNA(VLOOKUP($A57,'[2]1516 Exp_Rev Access'!$F$7:$GB$306,40,FALSE)),"",VLOOKUP($A57,'[2]1516 Exp_Rev Access'!$F$7:$GB$306,40,FALSE))</f>
        <v>2537895.91</v>
      </c>
      <c r="BC57" s="99">
        <f>IF(ISNA(VLOOKUP($A57,'[2]1516 Exp_Rev Access'!$F$7:$GB$306,41,FALSE)),"",VLOOKUP($A57,'[2]1516 Exp_Rev Access'!$F$7:$GB$306,41,FALSE))</f>
        <v>0</v>
      </c>
      <c r="BD57" s="99">
        <f>IF(ISNA(VLOOKUP($A57,'[2]1516 Exp_Rev Access'!$F$7:$GB$306,42,FALSE)),"",VLOOKUP($A57,'[2]1516 Exp_Rev Access'!$F$7:$GB$306,42,FALSE))</f>
        <v>908590.15</v>
      </c>
      <c r="BE57" s="99">
        <f>IF(ISNA(VLOOKUP($A57,'[2]1516 Exp_Rev Access'!$F$7:$GB$306,43,FALSE)),"",VLOOKUP($A57,'[2]1516 Exp_Rev Access'!$F$7:$GB$306,43,FALSE))</f>
        <v>0</v>
      </c>
      <c r="BF57" s="99">
        <f>IF(ISNA(VLOOKUP($A57,'[2]1516 Exp_Rev Access'!$F$7:$GB$306,44,FALSE)),"",VLOOKUP($A57,'[2]1516 Exp_Rev Access'!$F$7:$GB$306,44,FALSE))</f>
        <v>718059.98</v>
      </c>
      <c r="BG57" s="99">
        <f>IF(ISNA(VLOOKUP($A57,'[2]1516 Exp_Rev Access'!$F$7:$GB$306,45,FALSE)),"",VLOOKUP($A57,'[2]1516 Exp_Rev Access'!$F$7:$GB$306,45,FALSE))</f>
        <v>72967.16</v>
      </c>
      <c r="BH57" s="99">
        <f>IF(ISNA(VLOOKUP($A57,'[2]1516 Exp_Rev Access'!$F$7:$GB$306,46,FALSE)),"",VLOOKUP($A57,'[2]1516 Exp_Rev Access'!$F$7:$GB$306,46,FALSE))</f>
        <v>0</v>
      </c>
      <c r="BI57" s="99">
        <f>IF(ISNA(VLOOKUP($A57,'[2]1516 Exp_Rev Access'!$F$7:$GB$306,47,FALSE)),"",VLOOKUP($A57,'[2]1516 Exp_Rev Access'!$F$7:$GB$306,47,FALSE))</f>
        <v>82275.66</v>
      </c>
      <c r="BJ57" s="99">
        <f>IF(ISNA(VLOOKUP($A57,'[2]1516 Exp_Rev Access'!$F$7:$GB$306,48,FALSE)),"",VLOOKUP($A57,'[2]1516 Exp_Rev Access'!$F$7:$GB$306,48,FALSE))</f>
        <v>3036863.79</v>
      </c>
      <c r="BK57" s="99">
        <f>IF(ISNA(VLOOKUP($A57,'[2]1516 Exp_Rev Access'!$F$7:$GB$306,49,FALSE)),"",VLOOKUP($A57,'[2]1516 Exp_Rev Access'!$F$7:$GB$306,49,FALSE))</f>
        <v>337830.13</v>
      </c>
      <c r="BL57" s="99">
        <f>IF(ISNA(VLOOKUP($A57,'[2]1516 Exp_Rev Access'!$F$7:$GB$306,50,FALSE)),"",VLOOKUP($A57,'[2]1516 Exp_Rev Access'!$F$7:$GB$306,50,FALSE))</f>
        <v>0</v>
      </c>
      <c r="BM57" s="99">
        <f>IF(ISNA(VLOOKUP($A57,'[2]1516 Exp_Rev Access'!$F$7:$GB$306,51,FALSE)),"",VLOOKUP($A57,'[2]1516 Exp_Rev Access'!$F$7:$GB$306,51,FALSE))</f>
        <v>0</v>
      </c>
      <c r="BN57" s="99">
        <f>IF(ISNA(VLOOKUP($A57,'[2]1516 Exp_Rev Access'!$F$7:$GB$306,52,FALSE)),"",VLOOKUP($A57,'[2]1516 Exp_Rev Access'!$F$7:$GB$306,52,FALSE))</f>
        <v>0</v>
      </c>
      <c r="BO57" s="99">
        <f>IF(ISNA(VLOOKUP($A57,'[2]1516 Exp_Rev Access'!$F$7:$GB$306,53,FALSE)),"",VLOOKUP($A57,'[2]1516 Exp_Rev Access'!$F$7:$GB$306,53,FALSE))</f>
        <v>0</v>
      </c>
      <c r="BP57" s="99">
        <f>IF(ISNA(VLOOKUP($A57,'[2]1516 Exp_Rev Access'!$F$7:$GB$306,54,FALSE)),"",VLOOKUP($A57,'[2]1516 Exp_Rev Access'!$F$7:$GB$306,54,FALSE))</f>
        <v>0</v>
      </c>
      <c r="BQ57" s="99">
        <f>IF(ISNA(VLOOKUP($A57,'[2]1516 Exp_Rev Access'!$F$7:$GB$306,55,FALSE)),"",VLOOKUP($A57,'[2]1516 Exp_Rev Access'!$F$7:$GB$306,55,FALSE))</f>
        <v>0</v>
      </c>
      <c r="BR57" s="99">
        <f>IF(ISNA(VLOOKUP($A57,'[2]1516 Exp_Rev Access'!$F$7:$GB$306,56,FALSE)),"",VLOOKUP($A57,'[2]1516 Exp_Rev Access'!$F$7:$GB$306,56,FALSE))</f>
        <v>0</v>
      </c>
      <c r="BS57" s="99">
        <f>IF(ISNA(VLOOKUP($A57,'[2]1516 Exp_Rev Access'!$F$7:$GB$306,57,FALSE)),"",VLOOKUP($A57,'[2]1516 Exp_Rev Access'!$F$7:$GB$306,57,FALSE))</f>
        <v>0</v>
      </c>
      <c r="BT57" s="99">
        <f>IF(ISNA(VLOOKUP($A57,'[2]1516 Exp_Rev Access'!$F$7:$GB$306,58,FALSE)),"",VLOOKUP($A57,'[2]1516 Exp_Rev Access'!$F$7:$GB$306,58,FALSE))</f>
        <v>0</v>
      </c>
      <c r="BU57" s="102">
        <f t="shared" si="91"/>
        <v>14482132.660000002</v>
      </c>
      <c r="BV57" s="72">
        <f t="shared" si="92"/>
        <v>0.14957814675890652</v>
      </c>
      <c r="BW57" s="94">
        <f t="shared" si="93"/>
        <v>1871.1394258721878</v>
      </c>
      <c r="BX57" s="99">
        <f>IF(ISNA(VLOOKUP($A57,'[2]1516 Exp_Rev Access'!$F$7:$GB$306,59,FALSE)),"",VLOOKUP($A57,'[2]1516 Exp_Rev Access'!$F$7:$GB$306,59,FALSE))</f>
        <v>41969.47</v>
      </c>
      <c r="BY57" s="99">
        <f>IF(ISNA(VLOOKUP($A57,'[2]1516 Exp_Rev Access'!$F$7:$GB$306,60,FALSE)),"",VLOOKUP($A57,'[2]1516 Exp_Rev Access'!$F$7:$GB$306,60,FALSE))</f>
        <v>25936.19</v>
      </c>
      <c r="BZ57" s="99">
        <f>IF(ISNA(VLOOKUP($A57,'[2]1516 Exp_Rev Access'!$F$7:$GB$306,61,FALSE)),"",VLOOKUP($A57,'[2]1516 Exp_Rev Access'!$F$7:$GB$306,61,FALSE))</f>
        <v>431.81</v>
      </c>
      <c r="CA57" s="99">
        <f>IF(ISNA(VLOOKUP($A57,'[2]1516 Exp_Rev Access'!$F$7:$GB$306,62,FALSE)),"",VLOOKUP($A57,'[2]1516 Exp_Rev Access'!$F$7:$GB$306,62,FALSE))</f>
        <v>0</v>
      </c>
      <c r="CB57" s="99">
        <f>IF(ISNA(VLOOKUP($A57,'[2]1516 Exp_Rev Access'!$F$7:$GB$306,63,FALSE)),"",VLOOKUP($A57,'[2]1516 Exp_Rev Access'!$F$7:$GB$306,63,FALSE))</f>
        <v>6149.35</v>
      </c>
      <c r="CC57" s="99">
        <f>IF(ISNA(VLOOKUP($A57,'[2]1516 Exp_Rev Access'!$F$7:$GB$306,64,FALSE)),"",VLOOKUP($A57,'[2]1516 Exp_Rev Access'!$F$7:$GB$306,64,FALSE))</f>
        <v>0</v>
      </c>
      <c r="CD57" s="101">
        <f t="shared" si="94"/>
        <v>74486.820000000007</v>
      </c>
      <c r="CE57" s="72">
        <f t="shared" si="95"/>
        <v>7.6933423792875633E-4</v>
      </c>
      <c r="CF57" s="103">
        <f t="shared" si="96"/>
        <v>9.6239434399605184</v>
      </c>
      <c r="CG57" s="99">
        <f>IF(ISNA(VLOOKUP($A57,'[2]1516 Exp_Rev Access'!$F$7:$GB$306,65,FALSE)),"",VLOOKUP($A57,'[2]1516 Exp_Rev Access'!$F$7:$GB$306,65,FALSE))</f>
        <v>0</v>
      </c>
      <c r="CH57" s="99">
        <f>IF(ISNA(VLOOKUP($A57,'[2]1516 Exp_Rev Access'!$F$7:$GB$306,66,FALSE)),"",VLOOKUP($A57,'[2]1516 Exp_Rev Access'!$F$7:$GB$306,66,FALSE))</f>
        <v>0</v>
      </c>
      <c r="CI57" s="99">
        <f>IF(ISNA(VLOOKUP($A57,'[2]1516 Exp_Rev Access'!$F$7:$GB$306,67,FALSE)),"",VLOOKUP($A57,'[2]1516 Exp_Rev Access'!$F$7:$GB$306,67,FALSE))</f>
        <v>0</v>
      </c>
      <c r="CJ57" s="99">
        <f>IF(ISNA(VLOOKUP($A57,'[2]1516 Exp_Rev Access'!$F$7:$GB$306,68,FALSE)),"",VLOOKUP($A57,'[2]1516 Exp_Rev Access'!$F$7:$GB$306,68,FALSE))</f>
        <v>0</v>
      </c>
      <c r="CK57" s="99">
        <f>IF(ISNA(VLOOKUP($A57,'[2]1516 Exp_Rev Access'!$F$7:$GB$306,69,FALSE)),"",VLOOKUP($A57,'[2]1516 Exp_Rev Access'!$F$7:$GB$306,69,FALSE))</f>
        <v>0</v>
      </c>
      <c r="CL57" s="99">
        <f>IF(ISNA(VLOOKUP($A57,'[2]1516 Exp_Rev Access'!$F$7:$GB$306,70,FALSE)),"",VLOOKUP($A57,'[2]1516 Exp_Rev Access'!$F$7:$GB$306,70,FALSE))</f>
        <v>0</v>
      </c>
      <c r="CM57" s="99">
        <f>IF(ISNA(VLOOKUP($A57,'[2]1516 Exp_Rev Access'!$F$7:$GB$306,71,FALSE)),"",VLOOKUP($A57,'[2]1516 Exp_Rev Access'!$F$7:$GB$306,71,FALSE))</f>
        <v>0</v>
      </c>
      <c r="CN57" s="99">
        <f>IF(ISNA(VLOOKUP($A57,'[2]1516 Exp_Rev Access'!$F$7:$GB$306,72,FALSE)),"",VLOOKUP($A57,'[2]1516 Exp_Rev Access'!$F$7:$GB$306,72,FALSE))</f>
        <v>14653.7</v>
      </c>
      <c r="CO57" s="99">
        <f>IF(ISNA(VLOOKUP($A57,'[2]1516 Exp_Rev Access'!$F$7:$GB$306,73,FALSE)),"",VLOOKUP($A57,'[2]1516 Exp_Rev Access'!$F$7:$GB$306,73,FALSE))</f>
        <v>0</v>
      </c>
      <c r="CP57" s="99">
        <f>IF(ISNA(VLOOKUP($A57,'[2]1516 Exp_Rev Access'!$F$7:$GB$306,74,FALSE)),"",VLOOKUP($A57,'[2]1516 Exp_Rev Access'!$F$7:$GB$306,74,FALSE))</f>
        <v>1420509.13</v>
      </c>
      <c r="CQ57" s="99">
        <f>IF(ISNA(VLOOKUP($A57,'[2]1516 Exp_Rev Access'!$F$7:$GB$306,75,FALSE)),"",VLOOKUP($A57,'[2]1516 Exp_Rev Access'!$F$7:$GB$306,75,FALSE))</f>
        <v>0</v>
      </c>
      <c r="CR57" s="99">
        <f>IF(ISNA(VLOOKUP($A57,'[2]1516 Exp_Rev Access'!$F$7:$GB$306,76,FALSE)),"",VLOOKUP($A57,'[2]1516 Exp_Rev Access'!$F$7:$GB$306,76,FALSE))</f>
        <v>60035.73</v>
      </c>
      <c r="CS57" s="99">
        <f>IF(ISNA(VLOOKUP($A57,'[2]1516 Exp_Rev Access'!$F$7:$GB$306,77,FALSE)),"",VLOOKUP($A57,'[2]1516 Exp_Rev Access'!$F$7:$GB$306,77,FALSE))</f>
        <v>0</v>
      </c>
      <c r="CT57" s="99">
        <f>IF(ISNA(VLOOKUP($A57,'[2]1516 Exp_Rev Access'!$F$7:$GB$306,78,FALSE)),"",VLOOKUP($A57,'[2]1516 Exp_Rev Access'!$F$7:$GB$306,78,FALSE))</f>
        <v>1622403.14</v>
      </c>
      <c r="CU57" s="99">
        <f>IF(ISNA(VLOOKUP($A57,'[2]1516 Exp_Rev Access'!$F$7:$GB$306,79,FALSE)),"",VLOOKUP($A57,'[2]1516 Exp_Rev Access'!$F$7:$GB$306,79,FALSE))</f>
        <v>358841.24</v>
      </c>
      <c r="CV57" s="99">
        <f>IF(ISNA(VLOOKUP($A57,'[2]1516 Exp_Rev Access'!$F$7:$GB$306,80,FALSE)),"",VLOOKUP($A57,'[2]1516 Exp_Rev Access'!$F$7:$GB$306,80,FALSE))</f>
        <v>0</v>
      </c>
      <c r="CW57" s="99">
        <f>IF(ISNA(VLOOKUP($A57,'[2]1516 Exp_Rev Access'!$F$7:$GB$306,81,FALSE)),"",VLOOKUP($A57,'[2]1516 Exp_Rev Access'!$F$7:$GB$306,81,FALSE))</f>
        <v>0</v>
      </c>
      <c r="CX57" s="99">
        <f>IF(ISNA(VLOOKUP($A57,'[2]1516 Exp_Rev Access'!$F$7:$GB$306,82,FALSE)),"",VLOOKUP($A57,'[2]1516 Exp_Rev Access'!$F$7:$GB$306,82,FALSE))</f>
        <v>0</v>
      </c>
      <c r="CY57" s="99">
        <f>IF(ISNA(VLOOKUP($A57,'[2]1516 Exp_Rev Access'!$F$7:$GB$306,83,FALSE)),"",VLOOKUP($A57,'[2]1516 Exp_Rev Access'!$F$7:$GB$306,83,FALSE))</f>
        <v>0</v>
      </c>
      <c r="CZ57" s="99">
        <f>IF(ISNA(VLOOKUP($A57,'[2]1516 Exp_Rev Access'!$F$7:$GB$306,84,FALSE)),"",VLOOKUP($A57,'[2]1516 Exp_Rev Access'!$F$7:$GB$306,84,FALSE))</f>
        <v>0</v>
      </c>
      <c r="DA57" s="99">
        <f>IF(ISNA(VLOOKUP($A57,'[2]1516 Exp_Rev Access'!$F$7:$GB$306,85,FALSE)),"",VLOOKUP($A57,'[2]1516 Exp_Rev Access'!$F$7:$GB$306,85,FALSE))</f>
        <v>99538.42</v>
      </c>
      <c r="DB57" s="99">
        <f>IF(ISNA(VLOOKUP($A57,'[2]1516 Exp_Rev Access'!$F$7:$GB$306,86,FALSE)),"",VLOOKUP($A57,'[2]1516 Exp_Rev Access'!$F$7:$GB$306,86,FALSE))</f>
        <v>0</v>
      </c>
      <c r="DC57" s="99">
        <f>IF(ISNA(VLOOKUP($A57,'[2]1516 Exp_Rev Access'!$F$7:$GB$306,87,FALSE)),"",VLOOKUP($A57,'[2]1516 Exp_Rev Access'!$F$7:$GB$306,87,FALSE))</f>
        <v>0</v>
      </c>
      <c r="DD57" s="99">
        <f>IF(ISNA(VLOOKUP($A57,'[2]1516 Exp_Rev Access'!$F$7:$GB$306,88,FALSE)),"",VLOOKUP($A57,'[2]1516 Exp_Rev Access'!$F$7:$GB$306,88,FALSE))</f>
        <v>0</v>
      </c>
      <c r="DE57" s="99">
        <f>IF(ISNA(VLOOKUP($A57,'[2]1516 Exp_Rev Access'!$F$7:$GB$306,89,FALSE)),"",VLOOKUP($A57,'[2]1516 Exp_Rev Access'!$F$7:$GB$306,89,FALSE))</f>
        <v>0</v>
      </c>
      <c r="DF57" s="99">
        <f>IF(ISNA(VLOOKUP($A57,'[2]1516 Exp_Rev Access'!$F$7:$GB$306,90,FALSE)),"",VLOOKUP($A57,'[2]1516 Exp_Rev Access'!$F$7:$GB$306,90,FALSE))</f>
        <v>0</v>
      </c>
      <c r="DG57" s="99">
        <f>IF(ISNA(VLOOKUP($A57,'[2]1516 Exp_Rev Access'!$F$7:$GB$306,91,FALSE)),"",VLOOKUP($A57,'[2]1516 Exp_Rev Access'!$F$7:$GB$306,91,FALSE))</f>
        <v>20807.11</v>
      </c>
      <c r="DH57" s="99">
        <f>IF(ISNA(VLOOKUP($A57,'[2]1516 Exp_Rev Access'!$F$7:$GB$306,92,FALSE)),"",VLOOKUP($A57,'[2]1516 Exp_Rev Access'!$F$7:$GB$306,92,FALSE))</f>
        <v>3728673.78</v>
      </c>
      <c r="DI57" s="99">
        <f>IF(ISNA(VLOOKUP($A57,'[2]1516 Exp_Rev Access'!$F$7:$GB$306,93,FALSE)),"",VLOOKUP($A57,'[2]1516 Exp_Rev Access'!$F$7:$GB$306,93,FALSE))</f>
        <v>0</v>
      </c>
      <c r="DJ57" s="99">
        <f>IF(ISNA(VLOOKUP($A57,'[2]1516 Exp_Rev Access'!$F$7:$GB$306,94,FALSE)),"",VLOOKUP($A57,'[2]1516 Exp_Rev Access'!$F$7:$GB$306,94,FALSE))</f>
        <v>0</v>
      </c>
      <c r="DK57" s="99">
        <f>IF(ISNA(VLOOKUP($A57,'[2]1516 Exp_Rev Access'!$F$7:$GB$306,95,FALSE)),"",VLOOKUP($A57,'[2]1516 Exp_Rev Access'!$F$7:$GB$306,95,FALSE))</f>
        <v>0</v>
      </c>
      <c r="DL57" s="99">
        <f>IF(ISNA(VLOOKUP($A57,'[2]1516 Exp_Rev Access'!$F$7:$GB$306,96,FALSE)),"",VLOOKUP($A57,'[2]1516 Exp_Rev Access'!$F$7:$GB$306,96,FALSE))</f>
        <v>0</v>
      </c>
      <c r="DM57" s="99">
        <f>IF(ISNA(VLOOKUP($A57,'[2]1516 Exp_Rev Access'!$F$7:$GB$306,97,FALSE)),"",VLOOKUP($A57,'[2]1516 Exp_Rev Access'!$F$7:$GB$306,97,FALSE))</f>
        <v>0</v>
      </c>
      <c r="DN57" s="99">
        <f>IF(ISNA(VLOOKUP($A57,'[2]1516 Exp_Rev Access'!$F$7:$GB$306,98,FALSE)),"",VLOOKUP($A57,'[2]1516 Exp_Rev Access'!$F$7:$GB$306,98,FALSE))</f>
        <v>0</v>
      </c>
      <c r="DO57" s="99">
        <f>IF(ISNA(VLOOKUP($A57,'[2]1516 Exp_Rev Access'!$F$7:$GB$306,99,FALSE)),"",VLOOKUP($A57,'[2]1516 Exp_Rev Access'!$F$7:$GB$306,99,FALSE))</f>
        <v>0</v>
      </c>
      <c r="DP57" s="99">
        <f>IF(ISNA(VLOOKUP($A57,'[2]1516 Exp_Rev Access'!$F$7:$GB$306,100,FALSE)),"",VLOOKUP($A57,'[2]1516 Exp_Rev Access'!$F$7:$GB$306,100,FALSE))</f>
        <v>0</v>
      </c>
      <c r="DQ57" s="99">
        <f>IF(ISNA(VLOOKUP($A57,'[2]1516 Exp_Rev Access'!$F$7:$GB$306,101,FALSE)),"",VLOOKUP($A57,'[2]1516 Exp_Rev Access'!$F$7:$GB$306,101,FALSE))</f>
        <v>0</v>
      </c>
      <c r="DR57" s="99">
        <f>IF(ISNA(VLOOKUP($A57,'[2]1516 Exp_Rev Access'!$F$7:$GB$306,102,FALSE)),"",VLOOKUP($A57,'[2]1516 Exp_Rev Access'!$F$7:$GB$306,102,FALSE))</f>
        <v>0</v>
      </c>
      <c r="DS57" s="99">
        <f>IF(ISNA(VLOOKUP($A57,'[2]1516 Exp_Rev Access'!$F$7:$GB$306,103,FALSE)),"",VLOOKUP($A57,'[2]1516 Exp_Rev Access'!$F$7:$GB$306,103,FALSE))</f>
        <v>0</v>
      </c>
      <c r="DT57" s="99">
        <f>IF(ISNA(VLOOKUP($A57,'[2]1516 Exp_Rev Access'!$F$7:$GB$306,104,FALSE)),"",VLOOKUP($A57,'[2]1516 Exp_Rev Access'!$F$7:$GB$306,104,FALSE))</f>
        <v>0</v>
      </c>
      <c r="DU57" s="99">
        <f>IF(ISNA(VLOOKUP($A57,'[2]1516 Exp_Rev Access'!$F$7:$GB$306,105,FALSE)),"",VLOOKUP($A57,'[2]1516 Exp_Rev Access'!$F$7:$GB$306,105,FALSE))</f>
        <v>0</v>
      </c>
      <c r="DV57" s="99">
        <f>IF(ISNA(VLOOKUP($A57,'[2]1516 Exp_Rev Access'!$F$7:$GB$306,106,FALSE)),"",VLOOKUP($A57,'[2]1516 Exp_Rev Access'!$F$7:$GB$306,106,FALSE))</f>
        <v>0</v>
      </c>
      <c r="DW57" s="99">
        <f>IF(ISNA(VLOOKUP($A57,'[2]1516 Exp_Rev Access'!$F$7:$GB$306,107,FALSE)),"",VLOOKUP($A57,'[2]1516 Exp_Rev Access'!$F$7:$GB$306,107,FALSE))</f>
        <v>0</v>
      </c>
      <c r="DX57" s="99">
        <f>IF(ISNA(VLOOKUP($A57,'[2]1516 Exp_Rev Access'!$F$7:$GB$306,108,FALSE)),"",VLOOKUP($A57,'[2]1516 Exp_Rev Access'!$F$7:$GB$306,108,FALSE))</f>
        <v>0</v>
      </c>
      <c r="DY57" s="99">
        <f>IF(ISNA(VLOOKUP($A57,'[2]1516 Exp_Rev Access'!$F$7:$GB$306,109,FALSE)),"",VLOOKUP($A57,'[2]1516 Exp_Rev Access'!$F$7:$GB$306,109,FALSE))</f>
        <v>0</v>
      </c>
      <c r="DZ57" s="99">
        <f>IF(ISNA(VLOOKUP($A57,'[2]1516 Exp_Rev Access'!$F$7:$GB$306,110,FALSE)),"",VLOOKUP($A57,'[2]1516 Exp_Rev Access'!$F$7:$GB$306,110,FALSE))</f>
        <v>0</v>
      </c>
      <c r="EA57" s="99">
        <f>IF(ISNA(VLOOKUP($A57,'[2]1516 Exp_Rev Access'!$F$7:$GB$306,111,FALSE)),"",VLOOKUP($A57,'[2]1516 Exp_Rev Access'!$F$7:$GB$306,111,FALSE))</f>
        <v>0</v>
      </c>
      <c r="EB57" s="99">
        <f>IF(ISNA(VLOOKUP($A57,'[2]1516 Exp_Rev Access'!$F$7:$GB$306,112,FALSE)),"",VLOOKUP($A57,'[2]1516 Exp_Rev Access'!$F$7:$GB$306,112,FALSE))</f>
        <v>952064.24</v>
      </c>
      <c r="EC57" s="99">
        <f>IF(ISNA(VLOOKUP($A57,'[2]1516 Exp_Rev Access'!$F$7:$GB$306,113,FALSE)),"",VLOOKUP($A57,'[2]1516 Exp_Rev Access'!$F$7:$GB$306,113,FALSE))</f>
        <v>0</v>
      </c>
      <c r="ED57" s="99">
        <f>IF(ISNA(VLOOKUP($A57,'[2]1516 Exp_Rev Access'!$F$7:$GB$306,114,FALSE)),"",VLOOKUP($A57,'[2]1516 Exp_Rev Access'!$F$7:$GB$306,114,FALSE))</f>
        <v>0</v>
      </c>
      <c r="EE57" s="99">
        <f>IF(ISNA(VLOOKUP($A57,'[2]1516 Exp_Rev Access'!$F$7:$GB$306,115,FALSE)),"",VLOOKUP($A57,'[2]1516 Exp_Rev Access'!$F$7:$GB$306,115,FALSE))</f>
        <v>0</v>
      </c>
      <c r="EF57" s="99">
        <f>IF(ISNA(VLOOKUP($A57,'[2]1516 Exp_Rev Access'!$F$7:$GB$306,116,FALSE)),"",VLOOKUP($A57,'[2]1516 Exp_Rev Access'!$F$7:$GB$306,116,FALSE))</f>
        <v>0</v>
      </c>
      <c r="EG57" s="99">
        <f>IF(ISNA(VLOOKUP($A57,'[2]1516 Exp_Rev Access'!$F$7:$GB$306,117,FALSE)),"",VLOOKUP($A57,'[2]1516 Exp_Rev Access'!$F$7:$GB$306,117,FALSE))</f>
        <v>0</v>
      </c>
      <c r="EH57" s="99">
        <f>IF(ISNA(VLOOKUP($A57,'[2]1516 Exp_Rev Access'!$F$7:$GB$306,118,FALSE)),"",VLOOKUP($A57,'[2]1516 Exp_Rev Access'!$F$7:$GB$306,118,FALSE))</f>
        <v>0</v>
      </c>
      <c r="EI57" s="99">
        <f>IF(ISNA(VLOOKUP($A57,'[2]1516 Exp_Rev Access'!$F$7:$GB$306,119,FALSE)),"",VLOOKUP($A57,'[2]1516 Exp_Rev Access'!$F$7:$GB$306,119,FALSE))</f>
        <v>0</v>
      </c>
      <c r="EJ57" s="99">
        <f>IF(ISNA(VLOOKUP($A57,'[2]1516 Exp_Rev Access'!$F$7:$GB$306,120,FALSE)),"",VLOOKUP($A57,'[2]1516 Exp_Rev Access'!$F$7:$GB$306,120,FALSE))</f>
        <v>0</v>
      </c>
      <c r="EK57" s="99">
        <f>IF(ISNA(VLOOKUP($A57,'[2]1516 Exp_Rev Access'!$F$7:$GB$306,121,FALSE)),"",VLOOKUP($A57,'[2]1516 Exp_Rev Access'!$F$7:$GB$306,121,FALSE))</f>
        <v>0</v>
      </c>
      <c r="EL57" s="99">
        <f>IF(ISNA(VLOOKUP($A57,'[2]1516 Exp_Rev Access'!$F$7:$GB$306,122,FALSE)),"",VLOOKUP($A57,'[2]1516 Exp_Rev Access'!$F$7:$GB$306,122,FALSE))</f>
        <v>0</v>
      </c>
      <c r="EM57" s="99">
        <f>IF(ISNA(VLOOKUP($A57,'[2]1516 Exp_Rev Access'!$F$7:$GB$306,123,FALSE)),"",VLOOKUP($A57,'[2]1516 Exp_Rev Access'!$F$7:$GB$306,123,FALSE))</f>
        <v>249881.41</v>
      </c>
      <c r="EN57" s="99">
        <f>IF(ISNA(VLOOKUP($A57,'[2]1516 Exp_Rev Access'!$F$7:$GB$306,124,FALSE)),"",VLOOKUP($A57,'[2]1516 Exp_Rev Access'!$F$7:$GB$306,124,FALSE))</f>
        <v>507158.89</v>
      </c>
      <c r="EO57" s="99">
        <f>IF(ISNA(VLOOKUP($A57,'[2]1516 Exp_Rev Access'!$F$7:$GB$306,125,FALSE)),"",VLOOKUP($A57,'[2]1516 Exp_Rev Access'!$F$7:$GB$306,125,FALSE))</f>
        <v>0</v>
      </c>
      <c r="EP57" s="99">
        <f>IF(ISNA(VLOOKUP($A57,'[2]1516 Exp_Rev Access'!$F$7:$GB$306,126,FALSE)),"",VLOOKUP($A57,'[2]1516 Exp_Rev Access'!$F$7:$GB$306,126,FALSE))</f>
        <v>0</v>
      </c>
      <c r="EQ57" s="99">
        <f>IF(ISNA(VLOOKUP($A57,'[2]1516 Exp_Rev Access'!$F$7:$GB$306,127,FALSE)),"",VLOOKUP($A57,'[2]1516 Exp_Rev Access'!$F$7:$GB$306,127,FALSE))</f>
        <v>0</v>
      </c>
      <c r="ER57" s="99">
        <f>IF(ISNA(VLOOKUP($A57,'[2]1516 Exp_Rev Access'!$F$7:$GB$306,128,FALSE)),"",VLOOKUP($A57,'[2]1516 Exp_Rev Access'!$F$7:$GB$306,128,FALSE))</f>
        <v>0</v>
      </c>
      <c r="ES57" s="99">
        <f>IF(ISNA(VLOOKUP($A57,'[2]1516 Exp_Rev Access'!$F$7:$GB$306,129,FALSE)),"",VLOOKUP($A57,'[2]1516 Exp_Rev Access'!$F$7:$GB$306,129,FALSE))</f>
        <v>0</v>
      </c>
      <c r="ET57" s="99">
        <f>IF(ISNA(VLOOKUP($A57,'[2]1516 Exp_Rev Access'!$F$7:$GB$306,130,FALSE)),"",VLOOKUP($A57,'[2]1516 Exp_Rev Access'!$F$7:$GB$306,130,FALSE))</f>
        <v>0</v>
      </c>
      <c r="EU57" s="99">
        <f>IF(ISNA(VLOOKUP($A57,'[2]1516 Exp_Rev Access'!$F$7:$GB$306,131,FALSE)),"",VLOOKUP($A57,'[2]1516 Exp_Rev Access'!$F$7:$GB$306,131,FALSE))</f>
        <v>40940.85</v>
      </c>
      <c r="EV57" s="99">
        <f>IF(ISNA(VLOOKUP($A57,'[2]1516 Exp_Rev Access'!$F$7:$GB$306,132,FALSE)),"",VLOOKUP($A57,'[2]1516 Exp_Rev Access'!$F$7:$GB$306,132,FALSE))</f>
        <v>0</v>
      </c>
      <c r="EW57" s="99">
        <f>IF(ISNA(VLOOKUP($A57,'[2]1516 Exp_Rev Access'!$F$7:$GB$306,133,FALSE)),"",VLOOKUP($A57,'[2]1516 Exp_Rev Access'!$F$7:$GB$306,133,FALSE))</f>
        <v>0</v>
      </c>
      <c r="EX57" s="99">
        <f>IF(ISNA(VLOOKUP($A57,'[2]1516 Exp_Rev Access'!$F$7:$GB$306,134,FALSE)),"",VLOOKUP($A57,'[2]1516 Exp_Rev Access'!$F$7:$GB$306,134,FALSE))</f>
        <v>0</v>
      </c>
      <c r="EY57" s="99">
        <f>IF(ISNA(VLOOKUP($A57,'[2]1516 Exp_Rev Access'!$F$7:$GB$306,135,FALSE)),"",VLOOKUP($A57,'[2]1516 Exp_Rev Access'!$F$7:$GB$306,135,FALSE))</f>
        <v>0</v>
      </c>
      <c r="EZ57" s="99">
        <f>IF(ISNA(VLOOKUP($A57,'[2]1516 Exp_Rev Access'!$F$7:$GB$306,136,FALSE)),"",VLOOKUP($A57,'[2]1516 Exp_Rev Access'!$F$7:$GB$306,136,FALSE))</f>
        <v>0</v>
      </c>
      <c r="FA57" s="99">
        <f>IF(ISNA(VLOOKUP($A57,'[2]1516 Exp_Rev Access'!$F$7:$GB$306,137,FALSE)),"",VLOOKUP($A57,'[2]1516 Exp_Rev Access'!$F$7:$GB$306,137,FALSE))</f>
        <v>0</v>
      </c>
      <c r="FB57" s="99">
        <f>IF(ISNA(VLOOKUP($A57,'[2]1516 Exp_Rev Access'!$F$7:$GB$306,138,FALSE)),"",VLOOKUP($A57,'[2]1516 Exp_Rev Access'!$F$7:$GB$306,138,FALSE))</f>
        <v>0</v>
      </c>
      <c r="FC57" s="99">
        <f>IF(ISNA(VLOOKUP($A57,'[2]1516 Exp_Rev Access'!$F$7:$GB$306,139,FALSE)),"",VLOOKUP($A57,'[2]1516 Exp_Rev Access'!$F$7:$GB$306,139,FALSE))</f>
        <v>0</v>
      </c>
      <c r="FD57" s="99">
        <f>IF(ISNA(VLOOKUP($A57,'[2]1516 Exp_Rev Access'!$F$7:$FS$306,140,FALSE)),"",VLOOKUP($A57,'[2]1516 Exp_Rev Access'!$F$7:$FS$306,140,FALSE))</f>
        <v>0</v>
      </c>
      <c r="FE57" s="99">
        <f>IF(ISNA(VLOOKUP($A57,'[2]1516 Exp_Rev Access'!$F$7:$FS$306,141,FALSE)),"",VLOOKUP($A57,'[2]1516 Exp_Rev Access'!$F$7:$FS$306,141,FALSE))</f>
        <v>0</v>
      </c>
      <c r="FF57" s="99">
        <f>IF(ISNA(VLOOKUP($A57,'[2]1516 Exp_Rev Access'!$F$7:$FS$306,142,FALSE)),"",VLOOKUP($A57,'[2]1516 Exp_Rev Access'!$F$7:$FS$306,142,FALSE))</f>
        <v>0</v>
      </c>
      <c r="FG57" s="99">
        <f>IF(ISNA(VLOOKUP($A57,'[2]1516 Exp_Rev Access'!$F$7:$FS$306,143,FALSE)),"",VLOOKUP($A57,'[2]1516 Exp_Rev Access'!$F$7:$FS$306,143,FALSE))</f>
        <v>0</v>
      </c>
      <c r="FH57" s="99">
        <f>IF(ISNA(VLOOKUP($A57,'[2]1516 Exp_Rev Access'!$F$7:$FS$306,144,FALSE)),"",VLOOKUP($A57,'[2]1516 Exp_Rev Access'!$F$7:$FS$306,144,FALSE))</f>
        <v>0</v>
      </c>
      <c r="FI57" s="99">
        <f>IF(ISNA(VLOOKUP($A57,'[2]1516 Exp_Rev Access'!$F$7:$FS$306,145,FALSE)),"",VLOOKUP($A57,'[2]1516 Exp_Rev Access'!$F$7:$FS$306,145,FALSE))</f>
        <v>0</v>
      </c>
      <c r="FJ57" s="99">
        <f>IF(ISNA(VLOOKUP($A57,'[2]1516 Exp_Rev Access'!$F$7:$FS$306,146,FALSE)),"",VLOOKUP($A57,'[2]1516 Exp_Rev Access'!$F$7:$FS$306,146,FALSE))</f>
        <v>0</v>
      </c>
      <c r="FK57" s="99">
        <f>IF(ISNA(VLOOKUP($A57,'[2]1516 Exp_Rev Access'!$F$7:$FS$306,147,FALSE)),"",VLOOKUP($A57,'[2]1516 Exp_Rev Access'!$F$7:$FS$306,147,FALSE))</f>
        <v>0</v>
      </c>
      <c r="FL57" s="99">
        <f>IF(ISNA(VLOOKUP($A57,'[2]1516 Exp_Rev Access'!$F$7:$FS$306,148,FALSE)),"",VLOOKUP($A57,'[2]1516 Exp_Rev Access'!$F$7:$FS$306,148,FALSE))</f>
        <v>0</v>
      </c>
      <c r="FM57" s="99">
        <f>IF(ISNA(VLOOKUP($A57,'[2]1516 Exp_Rev Access'!$F$7:$FS$306,149,FALSE)),"",VLOOKUP($A57,'[2]1516 Exp_Rev Access'!$F$7:$FS$306,149,FALSE))</f>
        <v>0</v>
      </c>
      <c r="FN57" s="99">
        <f>IF(ISNA(VLOOKUP($A57,'[2]1516 Exp_Rev Access'!$F$7:$FS$306,150,FALSE)),"",VLOOKUP($A57,'[2]1516 Exp_Rev Access'!$F$7:$FS$306,150,FALSE))</f>
        <v>0</v>
      </c>
      <c r="FO57" s="99">
        <f>IF(ISNA(VLOOKUP($A57,'[2]1516 Exp_Rev Access'!$F$7:$FS$306,151,FALSE)),"",VLOOKUP($A57,'[2]1516 Exp_Rev Access'!$F$7:$FS$306,151,FALSE))</f>
        <v>0</v>
      </c>
      <c r="FP57" s="99">
        <f>IF(ISNA(VLOOKUP($A57,'[2]1516 Exp_Rev Access'!$F$7:$FS$306,152,FALSE)),"",VLOOKUP($A57,'[2]1516 Exp_Rev Access'!$F$7:$FS$306,152,FALSE))</f>
        <v>0</v>
      </c>
      <c r="FQ57" s="99">
        <f>IF(ISNA(VLOOKUP($A57,'[2]1516 Exp_Rev Access'!$F$7:$FS$306,153,FALSE)),"",VLOOKUP($A57,'[2]1516 Exp_Rev Access'!$F$7:$FS$306,153,FALSE))</f>
        <v>273334.09999999998</v>
      </c>
      <c r="FR57" s="101">
        <f t="shared" si="97"/>
        <v>9348841.7399999984</v>
      </c>
      <c r="FS57" s="72">
        <f t="shared" si="98"/>
        <v>9.6559150136352259E-2</v>
      </c>
      <c r="FT57" s="94">
        <f t="shared" si="99"/>
        <v>1207.9012654171847</v>
      </c>
      <c r="FU57" s="99">
        <f>IF(ISNA(VLOOKUP($A57,'[2]1516 Exp_Rev Access'!$F$7:$GB$306,154,FALSE)),"",VLOOKUP($A57,'[2]1516 Exp_Rev Access'!$F$7:$GB$306,154,FALSE))</f>
        <v>180.95</v>
      </c>
      <c r="FV57" s="99">
        <f>IF(ISNA(VLOOKUP($A57,'[2]1516 Exp_Rev Access'!$F$7:$GB$306,155,FALSE)),"",VLOOKUP($A57,'[2]1516 Exp_Rev Access'!$F$7:$GB$306,155,FALSE))</f>
        <v>180647.74</v>
      </c>
      <c r="FW57" s="99">
        <f>IF(ISNA(VLOOKUP($A57,'[2]1516 Exp_Rev Access'!$F$7:$GB$306,156,FALSE)),"",VLOOKUP($A57,'[2]1516 Exp_Rev Access'!$F$7:$GB$306,156,FALSE))</f>
        <v>0</v>
      </c>
      <c r="FX57" s="99">
        <f>IF(ISNA(VLOOKUP($A57,'[2]1516 Exp_Rev Access'!$F$7:$GB$306,157,FALSE)),"",VLOOKUP($A57,'[2]1516 Exp_Rev Access'!$F$7:$GB$306,157,FALSE))</f>
        <v>0</v>
      </c>
      <c r="FY57" s="99">
        <f>IF(ISNA(VLOOKUP($A57,'[2]1516 Exp_Rev Access'!$F$7:$GB$306,158,FALSE)),"",VLOOKUP($A57,'[2]1516 Exp_Rev Access'!$F$7:$GB$306,158,FALSE))</f>
        <v>0</v>
      </c>
      <c r="FZ57" s="99">
        <f>IF(ISNA(VLOOKUP($A57,'[2]1516 Exp_Rev Access'!$F$7:$GB$306,159,FALSE)),"",VLOOKUP($A57,'[2]1516 Exp_Rev Access'!$F$7:$GB$306,159,FALSE))</f>
        <v>0</v>
      </c>
      <c r="GA57" s="99">
        <f>IF(ISNA(VLOOKUP($A57,'[2]1516 Exp_Rev Access'!$F$7:$GB$306,160,FALSE)),"",VLOOKUP($A57,'[2]1516 Exp_Rev Access'!$F$7:$GB$306,160,FALSE))</f>
        <v>0</v>
      </c>
      <c r="GB57" s="99">
        <f>IF(ISNA(VLOOKUP($A57,'[2]1516 Exp_Rev Access'!$F$7:$GB$306,161,FALSE)),"",VLOOKUP($A57,'[2]1516 Exp_Rev Access'!$F$7:$GB$306,161,FALSE))</f>
        <v>0</v>
      </c>
      <c r="GC57" s="99">
        <f>IF(ISNA(VLOOKUP($A57,'[2]1516 Exp_Rev Access'!$F$7:$GB$306,162,FALSE)),"",VLOOKUP($A57,'[2]1516 Exp_Rev Access'!$F$7:$GB$306,162,FALSE))</f>
        <v>0</v>
      </c>
      <c r="GD57" s="99">
        <f>IF(ISNA(VLOOKUP($A57,'[2]1516 Exp_Rev Access'!$F$7:$GB$306,163,FALSE)),"",VLOOKUP($A57,'[2]1516 Exp_Rev Access'!$F$7:$GB$306,163,FALSE))</f>
        <v>0</v>
      </c>
      <c r="GE57" s="99">
        <f>IF(ISNA(VLOOKUP($A57,'[2]1516 Exp_Rev Access'!$F$7:$GB$306,164,FALSE)),"",VLOOKUP($A57,'[2]1516 Exp_Rev Access'!$F$7:$GB$306,164,FALSE))</f>
        <v>0</v>
      </c>
      <c r="GF57" s="99">
        <f>IF(ISNA(VLOOKUP($A57,'[2]1516 Exp_Rev Access'!$F$7:$GB$306,165,FALSE)),"",VLOOKUP($A57,'[2]1516 Exp_Rev Access'!$F$7:$GB$306,165,FALSE))</f>
        <v>0</v>
      </c>
      <c r="GG57" s="99">
        <f>IF(ISNA(VLOOKUP($A57,'[2]1516 Exp_Rev Access'!$F$7:$GB$306,166,FALSE)),"",VLOOKUP($A57,'[2]1516 Exp_Rev Access'!$F$7:$GB$306,166,FALSE))</f>
        <v>0</v>
      </c>
      <c r="GH57" s="99">
        <f>IF(ISNA(VLOOKUP($A57,'[2]1516 Exp_Rev Access'!$F$7:$GB$306,167,FALSE)),"",VLOOKUP($A57,'[2]1516 Exp_Rev Access'!$F$7:$GB$306,167,FALSE))</f>
        <v>0</v>
      </c>
      <c r="GI57" s="99">
        <f>IF(ISNA(VLOOKUP($A57,'[2]1516 Exp_Rev Access'!$F$7:$GB$306,168,FALSE)),"",VLOOKUP($A57,'[2]1516 Exp_Rev Access'!$F$7:$GB$306,168,FALSE))</f>
        <v>0</v>
      </c>
      <c r="GJ57" s="99">
        <f>IF(ISNA(VLOOKUP($A57,'[2]1516 Exp_Rev Access'!$F$7:$GB$306,169,FALSE)),"",VLOOKUP($A57,'[2]1516 Exp_Rev Access'!$F$7:$GB$306,169,FALSE))</f>
        <v>13387.27</v>
      </c>
      <c r="GK57" s="99">
        <f>IF(ISNA(VLOOKUP($A57,'[2]1516 Exp_Rev Access'!$F$7:$GB$306,170,FALSE)),"",VLOOKUP($A57,'[2]1516 Exp_Rev Access'!$F$7:$GB$306,170,FALSE))</f>
        <v>0</v>
      </c>
      <c r="GL57" s="99">
        <f>IF(ISNA(VLOOKUP($A57,'[2]1516 Exp_Rev Access'!$F$7:$GB$306,171,FALSE)),"",VLOOKUP($A57,'[2]1516 Exp_Rev Access'!$F$7:$GB$306,171,FALSE))</f>
        <v>0</v>
      </c>
      <c r="GM57" s="99">
        <f>IF(ISNA(VLOOKUP($A57,'[2]1516 Exp_Rev Access'!$F$7:$GB$306,172,FALSE)),"",VLOOKUP($A57,'[2]1516 Exp_Rev Access'!$F$7:$GB$306,172,FALSE))</f>
        <v>0</v>
      </c>
      <c r="GN57" s="99">
        <f>IF(ISNA(VLOOKUP($A57,'[2]1516 Exp_Rev Access'!$F$7:$GB$306,173,FALSE)),"",VLOOKUP($A57,'[2]1516 Exp_Rev Access'!$F$7:$GB$306,173,FALSE))</f>
        <v>0</v>
      </c>
      <c r="GO57" s="99">
        <f>IF(ISNA(VLOOKUP($A57,'[2]1516 Exp_Rev Access'!$F$7:$GB$306,174,FALSE)),"",VLOOKUP($A57,'[2]1516 Exp_Rev Access'!$F$7:$GB$306,174,FALSE))</f>
        <v>0</v>
      </c>
      <c r="GP57" s="99">
        <f>IF(ISNA(VLOOKUP($A57,'[2]1516 Exp_Rev Access'!$F$7:$GB$306,175,FALSE)),"",VLOOKUP($A57,'[2]1516 Exp_Rev Access'!$F$7:$GB$306,175,FALSE))</f>
        <v>0</v>
      </c>
      <c r="GQ57" s="99">
        <f>IF(ISNA(VLOOKUP($A57,'[2]1516 Exp_Rev Access'!$F$7:$GB$306,176,FALSE)),"",VLOOKUP($A57,'[2]1516 Exp_Rev Access'!$F$7:$GB$306,176,FALSE))</f>
        <v>0</v>
      </c>
      <c r="GR57" s="99">
        <f>IF(ISNA(VLOOKUP($A57,'[2]1516 Exp_Rev Access'!$F$7:$GB$306,177,FALSE)),"",VLOOKUP($A57,'[2]1516 Exp_Rev Access'!$F$7:$GB$306,177,FALSE))</f>
        <v>0</v>
      </c>
      <c r="GS57" s="99">
        <f>IF(ISNA(VLOOKUP($A57,'[2]1516 Exp_Rev Access'!$F$7:$GB$306,178,FALSE)),"",VLOOKUP($A57,'[2]1516 Exp_Rev Access'!$F$7:$GB$306,178,FALSE))</f>
        <v>0</v>
      </c>
      <c r="GT57" s="101">
        <f t="shared" si="100"/>
        <v>194215.96</v>
      </c>
      <c r="GU57" s="72">
        <f t="shared" si="101"/>
        <v>2.00595202722041E-3</v>
      </c>
      <c r="GV57" s="84">
        <f t="shared" si="102"/>
        <v>25.093344220865305</v>
      </c>
    </row>
    <row r="58" spans="1:204" customFormat="1" ht="12" customHeight="1" x14ac:dyDescent="0.2">
      <c r="A58" s="96" t="s">
        <v>262</v>
      </c>
      <c r="B58" s="69" t="s">
        <v>263</v>
      </c>
      <c r="C58" s="80">
        <f>IF(ISNA(VLOOKUP($A58,'[2]1516 enrollment_Rev_Exp by size'!$A$6:$G$320,3,FALSE)),"",VLOOKUP($A58,'[2]1516 enrollment_Rev_Exp by size'!$A$6:$G$320,3,FALSE))</f>
        <v>6669.04</v>
      </c>
      <c r="D58" s="97">
        <v>72540912.709999993</v>
      </c>
      <c r="E58" s="80">
        <f t="shared" si="80"/>
        <v>72540912.710000008</v>
      </c>
      <c r="F58" s="80">
        <f t="shared" si="81"/>
        <v>0</v>
      </c>
      <c r="G58" s="98">
        <f>IF(ISNA(VLOOKUP($A58,'[2]1516 Exp_Rev Access'!$F$7:$FS$306,2,FALSE)),"",VLOOKUP($A58,'[2]1516 Exp_Rev Access'!$F$7:$FS$306,2,FALSE))</f>
        <v>15563971.09</v>
      </c>
      <c r="H58" s="98">
        <f>IF(ISNA(VLOOKUP($A58,'[2]1516 Exp_Rev Access'!$F$7:$FS$306,3,FALSE)),"",VLOOKUP($A58,'[2]1516 Exp_Rev Access'!$F$7:$FS$306,3,FALSE))</f>
        <v>0</v>
      </c>
      <c r="I58" s="98">
        <f>IF(ISNA(VLOOKUP($A58,'[2]1516 Exp_Rev Access'!$F$7:$FS$306,4,FALSE)),"",VLOOKUP($A58,'[2]1516 Exp_Rev Access'!$F$7:$FS$306,4,FALSE))</f>
        <v>0</v>
      </c>
      <c r="J58" s="98">
        <f>IF(ISNA(VLOOKUP($A58,'[2]1516 Exp_Rev Access'!$F$7:$FS$306,5,FALSE)),"",VLOOKUP($A58,'[2]1516 Exp_Rev Access'!$F$7:$FS$306,5,FALSE))</f>
        <v>5300.76</v>
      </c>
      <c r="K58" s="98">
        <f>IF(ISNA(VLOOKUP($A58,'[2]1516 Exp_Rev Access'!$F$7:$FS$306,6,FALSE)),"",VLOOKUP($A58,'[2]1516 Exp_Rev Access'!$F$7:$FS$306,6,FALSE))</f>
        <v>0</v>
      </c>
      <c r="L58" s="98">
        <f>IF(ISNA(VLOOKUP($A58,'[2]1516 Exp_Rev Access'!$F$7:$FS$306,7,FALSE)),"",VLOOKUP($A58,'[2]1516 Exp_Rev Access'!$F$7:$FS$306,7,FALSE))</f>
        <v>0</v>
      </c>
      <c r="M58" s="90">
        <f t="shared" si="82"/>
        <v>15569271.85</v>
      </c>
      <c r="N58" s="72">
        <f t="shared" si="83"/>
        <v>0.21462746012366793</v>
      </c>
      <c r="O58" s="73">
        <f t="shared" si="84"/>
        <v>2334.5596742559646</v>
      </c>
      <c r="P58" s="99">
        <f>IF(ISNA(VLOOKUP($A58,'[2]1516 Exp_Rev Access'!$F$7:$FS$306,8,FALSE)),"",VLOOKUP($A58,'[2]1516 Exp_Rev Access'!$F$7:$FS$306,8,FALSE))</f>
        <v>153622.76</v>
      </c>
      <c r="Q58" s="99">
        <f>IF(ISNA(VLOOKUP($A58,'[2]1516 Exp_Rev Access'!$F$7:$FS$306,9,FALSE)),"",VLOOKUP($A58,'[2]1516 Exp_Rev Access'!$F$7:$FS$306,9,FALSE))</f>
        <v>0</v>
      </c>
      <c r="R58" s="99">
        <f>IF(ISNA(VLOOKUP($A58,'[2]1516 Exp_Rev Access'!$F$7:$FS$306,10,FALSE)),"",VLOOKUP($A58,'[2]1516 Exp_Rev Access'!$F$7:$FS$306,10,FALSE))</f>
        <v>0</v>
      </c>
      <c r="S58" s="99">
        <f>IF(ISNA(VLOOKUP($A58,'[2]1516 Exp_Rev Access'!$F$7:$FS$306,11,FALSE)),"",VLOOKUP($A58,'[2]1516 Exp_Rev Access'!$F$7:$FS$306,11,FALSE))</f>
        <v>0</v>
      </c>
      <c r="T58" s="99">
        <f>IF(ISNA(VLOOKUP($A58,'[2]1516 Exp_Rev Access'!$F$7:$FS$306,12,FALSE)),"",VLOOKUP($A58,'[2]1516 Exp_Rev Access'!$F$7:$FS$306,12,FALSE))</f>
        <v>0</v>
      </c>
      <c r="U58" s="99">
        <f>IF(ISNA(VLOOKUP($A58,'[2]1516 Exp_Rev Access'!$F$7:$FS$306,13,FALSE)),"",VLOOKUP($A58,'[2]1516 Exp_Rev Access'!$F$7:$FS$306,13,FALSE))</f>
        <v>11850</v>
      </c>
      <c r="V58" s="99">
        <f>IF(ISNA(VLOOKUP($A58,'[2]1516 Exp_Rev Access'!$F$7:$FS$306,14,FALSE)),"",VLOOKUP($A58,'[2]1516 Exp_Rev Access'!$F$7:$FS$306,14,FALSE))</f>
        <v>5633.75</v>
      </c>
      <c r="W58" s="99">
        <f>IF(ISNA(VLOOKUP($A58,'[2]1516 Exp_Rev Access'!$F$7:$FS$306,15,FALSE)),"",VLOOKUP($A58,'[2]1516 Exp_Rev Access'!$F$7:$FS$306,15,FALSE))</f>
        <v>0</v>
      </c>
      <c r="X58" s="99">
        <f>IF(ISNA(VLOOKUP($A58,'[2]1516 Exp_Rev Access'!$F$7:$FS$306,16,FALSE)),"",VLOOKUP($A58,'[2]1516 Exp_Rev Access'!$F$7:$FS$306,16,FALSE))</f>
        <v>51419.32</v>
      </c>
      <c r="Y58" s="99">
        <f>IF(ISNA(VLOOKUP($A58,'[2]1516 Exp_Rev Access'!$F$7:$FS$306,17,FALSE)),"",VLOOKUP($A58,'[2]1516 Exp_Rev Access'!$F$7:$FS$306,17,FALSE))</f>
        <v>10173.5</v>
      </c>
      <c r="Z58" s="99">
        <f>IF(ISNA(VLOOKUP($A58,'[2]1516 Exp_Rev Access'!$F$7:$FS$306,18,FALSE)),"",VLOOKUP($A58,'[2]1516 Exp_Rev Access'!$F$7:$FS$306,18,FALSE))</f>
        <v>0</v>
      </c>
      <c r="AA58" s="99">
        <f>IF(ISNA(VLOOKUP($A58,'[2]1516 Exp_Rev Access'!$F$7:$FS$306,19,FALSE)),"",VLOOKUP($A58,'[2]1516 Exp_Rev Access'!$F$7:$FS$306,19,FALSE))</f>
        <v>0</v>
      </c>
      <c r="AB58" s="99">
        <f>IF(ISNA(VLOOKUP($A58,'[2]1516 Exp_Rev Access'!$F$7:$FS$306,20,FALSE)),"",VLOOKUP($A58,'[2]1516 Exp_Rev Access'!$F$7:$FS$306,20,FALSE))</f>
        <v>26327.599999999999</v>
      </c>
      <c r="AC58" s="99">
        <f>IF(ISNA(VLOOKUP($A58,'[2]1516 Exp_Rev Access'!$F$7:$FS$306,21,FALSE)),"",VLOOKUP($A58,'[2]1516 Exp_Rev Access'!$F$7:$FS$306,21,FALSE))</f>
        <v>560978.19999999995</v>
      </c>
      <c r="AD58" s="99">
        <f>IF(ISNA(VLOOKUP($A58,'[2]1516 Exp_Rev Access'!$F$7:$FS$306,22,FALSE)),"",VLOOKUP($A58,'[2]1516 Exp_Rev Access'!$F$7:$FS$306,22,FALSE))</f>
        <v>28828.07</v>
      </c>
      <c r="AE58" s="99">
        <f>IF(ISNA(VLOOKUP($A58,'[2]1516 Exp_Rev Access'!$F$7:$FS$306,23,FALSE)),"",VLOOKUP($A58,'[2]1516 Exp_Rev Access'!$F$7:$FS$306,23,FALSE))</f>
        <v>0</v>
      </c>
      <c r="AF58" s="99">
        <f>IF(ISNA(VLOOKUP($A58,'[2]1516 Exp_Rev Access'!$F$7:$FS$306,24,FALSE)),"",VLOOKUP($A58,'[2]1516 Exp_Rev Access'!$F$7:$FS$306,24,FALSE))</f>
        <v>146244.79</v>
      </c>
      <c r="AG58" s="99">
        <f>IF(ISNA(VLOOKUP($A58,'[2]1516 Exp_Rev Access'!$F$7:$FS$306,25,FALSE)),"",VLOOKUP($A58,'[2]1516 Exp_Rev Access'!$F$7:$FS$306,25,FALSE))</f>
        <v>13972.67</v>
      </c>
      <c r="AH58" s="98">
        <f>IF(ISNA(VLOOKUP($A58,'[2]1516 Exp_Rev Access'!$F$7:$FS$306,26,FALSE)),"",VLOOKUP($A58,'[2]1516 Exp_Rev Access'!$F$7:$FS$306,26,FALSE))</f>
        <v>91230.92</v>
      </c>
      <c r="AI58" s="98">
        <f>IF(ISNA(VLOOKUP($A58,'[2]1516 Exp_Rev Access'!$F$7:$FS$306,27,FALSE)),"",VLOOKUP($A58,'[2]1516 Exp_Rev Access'!$F$7:$FS$306,27,FALSE))</f>
        <v>8165.61</v>
      </c>
      <c r="AJ58" s="98">
        <f>IF(ISNA(VLOOKUP($A58,'[2]1516 Exp_Rev Access'!$F$7:$FS$306,28,FALSE)),"",VLOOKUP($A58,'[2]1516 Exp_Rev Access'!$F$7:$FS$306,28,FALSE))</f>
        <v>258329.21</v>
      </c>
      <c r="AK58" s="98">
        <f>IF(ISNA(VLOOKUP($A58,'[2]1516 Exp_Rev Access'!$F$7:$FS$306,29,FALSE)),"",VLOOKUP($A58,'[2]1516 Exp_Rev Access'!$F$7:$FS$306,29,FALSE))</f>
        <v>53696.39</v>
      </c>
      <c r="AL58" s="100">
        <f t="shared" si="85"/>
        <v>1420472.79</v>
      </c>
      <c r="AM58" s="72">
        <f t="shared" si="86"/>
        <v>1.9581677937782323E-2</v>
      </c>
      <c r="AN58" s="94">
        <f t="shared" si="87"/>
        <v>212.99509224716002</v>
      </c>
      <c r="AO58" s="99">
        <f>IF(ISNA(VLOOKUP($A58,'[2]1516 Exp_Rev Access'!$F$7:$GB$306,30,FALSE)),"",VLOOKUP($A58,'[2]1516 Exp_Rev Access'!$F$7:$FS$306,30,FALSE))</f>
        <v>40906577.93</v>
      </c>
      <c r="AP58" s="99">
        <f>IF(ISNA(VLOOKUP($A58,'[2]1516 Exp_Rev Access'!$F$7:$GB$306,31,FALSE)),"",VLOOKUP($A58,'[2]1516 Exp_Rev Access'!$F$7:$FS$306,31,FALSE))</f>
        <v>0</v>
      </c>
      <c r="AQ58" s="99">
        <f>IF(ISNA(VLOOKUP($A58,'[2]1516 Exp_Rev Access'!$F$7:$GB$306,32,FALSE)),"",VLOOKUP($A58,'[2]1516 Exp_Rev Access'!$F$7:$FS$306,32,FALSE))</f>
        <v>1869291.8</v>
      </c>
      <c r="AR58" s="99">
        <f>IF(ISNA(VLOOKUP($A58,'[2]1516 Exp_Rev Access'!$F$7:$GB$306,33,FALSE)),"",VLOOKUP($A58,'[2]1516 Exp_Rev Access'!$F$7:$FS$306,33,FALSE))</f>
        <v>101.64</v>
      </c>
      <c r="AS58" s="99">
        <f>IF(ISNA(VLOOKUP($A58,'[2]1516 Exp_Rev Access'!$F$7:$GB$306,34,FALSE)),"",VLOOKUP($A58,'[2]1516 Exp_Rev Access'!$F$7:$FS$306,34,FALSE))</f>
        <v>0</v>
      </c>
      <c r="AT58" s="101">
        <f t="shared" si="88"/>
        <v>42775971.369999997</v>
      </c>
      <c r="AU58" s="72">
        <f t="shared" si="89"/>
        <v>0.5896806336171615</v>
      </c>
      <c r="AV58" s="94">
        <f t="shared" si="90"/>
        <v>6414.1122815277758</v>
      </c>
      <c r="AW58" s="99">
        <f>IF(ISNA(VLOOKUP($A58,'[2]1516 Exp_Rev Access'!$F$7:$GB$306,35,FALSE)),"",VLOOKUP($A58,'[2]1516 Exp_Rev Access'!$F$7:$GB$306,35,FALSE))</f>
        <v>4875674.92</v>
      </c>
      <c r="AX58" s="99">
        <f>IF(ISNA(VLOOKUP($A58,'[2]1516 Exp_Rev Access'!$F$7:$GB$306,36,FALSE)),"",VLOOKUP($A58,'[2]1516 Exp_Rev Access'!$F$7:$GB$306,36,FALSE))</f>
        <v>0</v>
      </c>
      <c r="AY58" s="99">
        <f>IF(ISNA(VLOOKUP($A58,'[2]1516 Exp_Rev Access'!$F$7:$GB$306,37,FALSE)),"",VLOOKUP($A58,'[2]1516 Exp_Rev Access'!$F$7:$GB$306,37,FALSE))</f>
        <v>197419.2</v>
      </c>
      <c r="AZ58" s="99">
        <f>IF(ISNA(VLOOKUP($A58,'[2]1516 Exp_Rev Access'!$F$7:$GB$306,38,FALSE)),"",VLOOKUP($A58,'[2]1516 Exp_Rev Access'!$F$7:$GB$306,38,FALSE))</f>
        <v>0</v>
      </c>
      <c r="BA58" s="99">
        <f>IF(ISNA(VLOOKUP($A58,'[2]1516 Exp_Rev Access'!$F$7:$GB$306,39,FALSE)),"",VLOOKUP($A58,'[2]1516 Exp_Rev Access'!$F$7:$GB$306,39,FALSE))</f>
        <v>0</v>
      </c>
      <c r="BB58" s="99">
        <f>IF(ISNA(VLOOKUP($A58,'[2]1516 Exp_Rev Access'!$F$7:$GB$306,40,FALSE)),"",VLOOKUP($A58,'[2]1516 Exp_Rev Access'!$F$7:$GB$306,40,FALSE))</f>
        <v>917081.62</v>
      </c>
      <c r="BC58" s="99">
        <f>IF(ISNA(VLOOKUP($A58,'[2]1516 Exp_Rev Access'!$F$7:$GB$306,41,FALSE)),"",VLOOKUP($A58,'[2]1516 Exp_Rev Access'!$F$7:$GB$306,41,FALSE))</f>
        <v>0</v>
      </c>
      <c r="BD58" s="99">
        <f>IF(ISNA(VLOOKUP($A58,'[2]1516 Exp_Rev Access'!$F$7:$GB$306,42,FALSE)),"",VLOOKUP($A58,'[2]1516 Exp_Rev Access'!$F$7:$GB$306,42,FALSE))</f>
        <v>309530.33</v>
      </c>
      <c r="BE58" s="99">
        <f>IF(ISNA(VLOOKUP($A58,'[2]1516 Exp_Rev Access'!$F$7:$GB$306,43,FALSE)),"",VLOOKUP($A58,'[2]1516 Exp_Rev Access'!$F$7:$GB$306,43,FALSE))</f>
        <v>0</v>
      </c>
      <c r="BF58" s="99">
        <f>IF(ISNA(VLOOKUP($A58,'[2]1516 Exp_Rev Access'!$F$7:$GB$306,44,FALSE)),"",VLOOKUP($A58,'[2]1516 Exp_Rev Access'!$F$7:$GB$306,44,FALSE))</f>
        <v>578946.09</v>
      </c>
      <c r="BG58" s="99">
        <f>IF(ISNA(VLOOKUP($A58,'[2]1516 Exp_Rev Access'!$F$7:$GB$306,45,FALSE)),"",VLOOKUP($A58,'[2]1516 Exp_Rev Access'!$F$7:$GB$306,45,FALSE))</f>
        <v>65125.26</v>
      </c>
      <c r="BH58" s="99">
        <f>IF(ISNA(VLOOKUP($A58,'[2]1516 Exp_Rev Access'!$F$7:$GB$306,46,FALSE)),"",VLOOKUP($A58,'[2]1516 Exp_Rev Access'!$F$7:$GB$306,46,FALSE))</f>
        <v>0</v>
      </c>
      <c r="BI58" s="99">
        <f>IF(ISNA(VLOOKUP($A58,'[2]1516 Exp_Rev Access'!$F$7:$GB$306,47,FALSE)),"",VLOOKUP($A58,'[2]1516 Exp_Rev Access'!$F$7:$GB$306,47,FALSE))</f>
        <v>25226.560000000001</v>
      </c>
      <c r="BJ58" s="99">
        <f>IF(ISNA(VLOOKUP($A58,'[2]1516 Exp_Rev Access'!$F$7:$GB$306,48,FALSE)),"",VLOOKUP($A58,'[2]1516 Exp_Rev Access'!$F$7:$GB$306,48,FALSE))</f>
        <v>2662386.9</v>
      </c>
      <c r="BK58" s="99">
        <f>IF(ISNA(VLOOKUP($A58,'[2]1516 Exp_Rev Access'!$F$7:$GB$306,49,FALSE)),"",VLOOKUP($A58,'[2]1516 Exp_Rev Access'!$F$7:$GB$306,49,FALSE))</f>
        <v>1646.9</v>
      </c>
      <c r="BL58" s="99">
        <f>IF(ISNA(VLOOKUP($A58,'[2]1516 Exp_Rev Access'!$F$7:$GB$306,50,FALSE)),"",VLOOKUP($A58,'[2]1516 Exp_Rev Access'!$F$7:$GB$306,50,FALSE))</f>
        <v>0</v>
      </c>
      <c r="BM58" s="99">
        <f>IF(ISNA(VLOOKUP($A58,'[2]1516 Exp_Rev Access'!$F$7:$GB$306,51,FALSE)),"",VLOOKUP($A58,'[2]1516 Exp_Rev Access'!$F$7:$GB$306,51,FALSE))</f>
        <v>0</v>
      </c>
      <c r="BN58" s="99">
        <f>IF(ISNA(VLOOKUP($A58,'[2]1516 Exp_Rev Access'!$F$7:$GB$306,52,FALSE)),"",VLOOKUP($A58,'[2]1516 Exp_Rev Access'!$F$7:$GB$306,52,FALSE))</f>
        <v>0</v>
      </c>
      <c r="BO58" s="99">
        <f>IF(ISNA(VLOOKUP($A58,'[2]1516 Exp_Rev Access'!$F$7:$GB$306,53,FALSE)),"",VLOOKUP($A58,'[2]1516 Exp_Rev Access'!$F$7:$GB$306,53,FALSE))</f>
        <v>0</v>
      </c>
      <c r="BP58" s="99">
        <f>IF(ISNA(VLOOKUP($A58,'[2]1516 Exp_Rev Access'!$F$7:$GB$306,54,FALSE)),"",VLOOKUP($A58,'[2]1516 Exp_Rev Access'!$F$7:$GB$306,54,FALSE))</f>
        <v>0</v>
      </c>
      <c r="BQ58" s="99">
        <f>IF(ISNA(VLOOKUP($A58,'[2]1516 Exp_Rev Access'!$F$7:$GB$306,55,FALSE)),"",VLOOKUP($A58,'[2]1516 Exp_Rev Access'!$F$7:$GB$306,55,FALSE))</f>
        <v>0</v>
      </c>
      <c r="BR58" s="99">
        <f>IF(ISNA(VLOOKUP($A58,'[2]1516 Exp_Rev Access'!$F$7:$GB$306,56,FALSE)),"",VLOOKUP($A58,'[2]1516 Exp_Rev Access'!$F$7:$GB$306,56,FALSE))</f>
        <v>0</v>
      </c>
      <c r="BS58" s="99">
        <f>IF(ISNA(VLOOKUP($A58,'[2]1516 Exp_Rev Access'!$F$7:$GB$306,57,FALSE)),"",VLOOKUP($A58,'[2]1516 Exp_Rev Access'!$F$7:$GB$306,57,FALSE))</f>
        <v>0</v>
      </c>
      <c r="BT58" s="99">
        <f>IF(ISNA(VLOOKUP($A58,'[2]1516 Exp_Rev Access'!$F$7:$GB$306,58,FALSE)),"",VLOOKUP($A58,'[2]1516 Exp_Rev Access'!$F$7:$GB$306,58,FALSE))</f>
        <v>0</v>
      </c>
      <c r="BU58" s="102">
        <f t="shared" si="91"/>
        <v>9633037.7799999993</v>
      </c>
      <c r="BV58" s="72">
        <f t="shared" si="92"/>
        <v>0.13279454889836331</v>
      </c>
      <c r="BW58" s="94">
        <f t="shared" si="93"/>
        <v>1444.4414458452791</v>
      </c>
      <c r="BX58" s="99">
        <f>IF(ISNA(VLOOKUP($A58,'[2]1516 Exp_Rev Access'!$F$7:$GB$306,59,FALSE)),"",VLOOKUP($A58,'[2]1516 Exp_Rev Access'!$F$7:$GB$306,59,FALSE))</f>
        <v>0</v>
      </c>
      <c r="BY58" s="99">
        <f>IF(ISNA(VLOOKUP($A58,'[2]1516 Exp_Rev Access'!$F$7:$GB$306,60,FALSE)),"",VLOOKUP($A58,'[2]1516 Exp_Rev Access'!$F$7:$GB$306,60,FALSE))</f>
        <v>0</v>
      </c>
      <c r="BZ58" s="99">
        <f>IF(ISNA(VLOOKUP($A58,'[2]1516 Exp_Rev Access'!$F$7:$GB$306,61,FALSE)),"",VLOOKUP($A58,'[2]1516 Exp_Rev Access'!$F$7:$GB$306,61,FALSE))</f>
        <v>0</v>
      </c>
      <c r="CA58" s="99">
        <f>IF(ISNA(VLOOKUP($A58,'[2]1516 Exp_Rev Access'!$F$7:$GB$306,62,FALSE)),"",VLOOKUP($A58,'[2]1516 Exp_Rev Access'!$F$7:$GB$306,62,FALSE))</f>
        <v>0</v>
      </c>
      <c r="CB58" s="99">
        <f>IF(ISNA(VLOOKUP($A58,'[2]1516 Exp_Rev Access'!$F$7:$GB$306,63,FALSE)),"",VLOOKUP($A58,'[2]1516 Exp_Rev Access'!$F$7:$GB$306,63,FALSE))</f>
        <v>20624.95</v>
      </c>
      <c r="CC58" s="99">
        <f>IF(ISNA(VLOOKUP($A58,'[2]1516 Exp_Rev Access'!$F$7:$GB$306,64,FALSE)),"",VLOOKUP($A58,'[2]1516 Exp_Rev Access'!$F$7:$GB$306,64,FALSE))</f>
        <v>0</v>
      </c>
      <c r="CD58" s="101">
        <f t="shared" si="94"/>
        <v>20624.95</v>
      </c>
      <c r="CE58" s="72">
        <f t="shared" si="95"/>
        <v>2.8432162250912495E-4</v>
      </c>
      <c r="CF58" s="103">
        <f t="shared" si="96"/>
        <v>3.0926415196190158</v>
      </c>
      <c r="CG58" s="99">
        <f>IF(ISNA(VLOOKUP($A58,'[2]1516 Exp_Rev Access'!$F$7:$GB$306,65,FALSE)),"",VLOOKUP($A58,'[2]1516 Exp_Rev Access'!$F$7:$GB$306,65,FALSE))</f>
        <v>0</v>
      </c>
      <c r="CH58" s="99">
        <f>IF(ISNA(VLOOKUP($A58,'[2]1516 Exp_Rev Access'!$F$7:$GB$306,66,FALSE)),"",VLOOKUP($A58,'[2]1516 Exp_Rev Access'!$F$7:$GB$306,66,FALSE))</f>
        <v>0</v>
      </c>
      <c r="CI58" s="99">
        <f>IF(ISNA(VLOOKUP($A58,'[2]1516 Exp_Rev Access'!$F$7:$GB$306,67,FALSE)),"",VLOOKUP($A58,'[2]1516 Exp_Rev Access'!$F$7:$GB$306,67,FALSE))</f>
        <v>0</v>
      </c>
      <c r="CJ58" s="99">
        <f>IF(ISNA(VLOOKUP($A58,'[2]1516 Exp_Rev Access'!$F$7:$GB$306,68,FALSE)),"",VLOOKUP($A58,'[2]1516 Exp_Rev Access'!$F$7:$GB$306,68,FALSE))</f>
        <v>0</v>
      </c>
      <c r="CK58" s="99">
        <f>IF(ISNA(VLOOKUP($A58,'[2]1516 Exp_Rev Access'!$F$7:$GB$306,69,FALSE)),"",VLOOKUP($A58,'[2]1516 Exp_Rev Access'!$F$7:$GB$306,69,FALSE))</f>
        <v>0</v>
      </c>
      <c r="CL58" s="99">
        <f>IF(ISNA(VLOOKUP($A58,'[2]1516 Exp_Rev Access'!$F$7:$GB$306,70,FALSE)),"",VLOOKUP($A58,'[2]1516 Exp_Rev Access'!$F$7:$GB$306,70,FALSE))</f>
        <v>0</v>
      </c>
      <c r="CM58" s="99">
        <f>IF(ISNA(VLOOKUP($A58,'[2]1516 Exp_Rev Access'!$F$7:$GB$306,71,FALSE)),"",VLOOKUP($A58,'[2]1516 Exp_Rev Access'!$F$7:$GB$306,71,FALSE))</f>
        <v>0</v>
      </c>
      <c r="CN58" s="99">
        <f>IF(ISNA(VLOOKUP($A58,'[2]1516 Exp_Rev Access'!$F$7:$GB$306,72,FALSE)),"",VLOOKUP($A58,'[2]1516 Exp_Rev Access'!$F$7:$GB$306,72,FALSE))</f>
        <v>0</v>
      </c>
      <c r="CO58" s="99">
        <f>IF(ISNA(VLOOKUP($A58,'[2]1516 Exp_Rev Access'!$F$7:$GB$306,73,FALSE)),"",VLOOKUP($A58,'[2]1516 Exp_Rev Access'!$F$7:$GB$306,73,FALSE))</f>
        <v>0</v>
      </c>
      <c r="CP58" s="99">
        <f>IF(ISNA(VLOOKUP($A58,'[2]1516 Exp_Rev Access'!$F$7:$GB$306,74,FALSE)),"",VLOOKUP($A58,'[2]1516 Exp_Rev Access'!$F$7:$GB$306,74,FALSE))</f>
        <v>1218184</v>
      </c>
      <c r="CQ58" s="99">
        <f>IF(ISNA(VLOOKUP($A58,'[2]1516 Exp_Rev Access'!$F$7:$GB$306,75,FALSE)),"",VLOOKUP($A58,'[2]1516 Exp_Rev Access'!$F$7:$GB$306,75,FALSE))</f>
        <v>0</v>
      </c>
      <c r="CR58" s="99">
        <f>IF(ISNA(VLOOKUP($A58,'[2]1516 Exp_Rev Access'!$F$7:$GB$306,76,FALSE)),"",VLOOKUP($A58,'[2]1516 Exp_Rev Access'!$F$7:$GB$306,76,FALSE))</f>
        <v>21138.12</v>
      </c>
      <c r="CS58" s="99">
        <f>IF(ISNA(VLOOKUP($A58,'[2]1516 Exp_Rev Access'!$F$7:$GB$306,77,FALSE)),"",VLOOKUP($A58,'[2]1516 Exp_Rev Access'!$F$7:$GB$306,77,FALSE))</f>
        <v>0</v>
      </c>
      <c r="CT58" s="99">
        <f>IF(ISNA(VLOOKUP($A58,'[2]1516 Exp_Rev Access'!$F$7:$GB$306,78,FALSE)),"",VLOOKUP($A58,'[2]1516 Exp_Rev Access'!$F$7:$GB$306,78,FALSE))</f>
        <v>547002.25</v>
      </c>
      <c r="CU58" s="99">
        <f>IF(ISNA(VLOOKUP($A58,'[2]1516 Exp_Rev Access'!$F$7:$GB$306,79,FALSE)),"",VLOOKUP($A58,'[2]1516 Exp_Rev Access'!$F$7:$GB$306,79,FALSE))</f>
        <v>159844</v>
      </c>
      <c r="CV58" s="99">
        <f>IF(ISNA(VLOOKUP($A58,'[2]1516 Exp_Rev Access'!$F$7:$GB$306,80,FALSE)),"",VLOOKUP($A58,'[2]1516 Exp_Rev Access'!$F$7:$GB$306,80,FALSE))</f>
        <v>0</v>
      </c>
      <c r="CW58" s="99">
        <f>IF(ISNA(VLOOKUP($A58,'[2]1516 Exp_Rev Access'!$F$7:$GB$306,81,FALSE)),"",VLOOKUP($A58,'[2]1516 Exp_Rev Access'!$F$7:$GB$306,81,FALSE))</f>
        <v>0</v>
      </c>
      <c r="CX58" s="99">
        <f>IF(ISNA(VLOOKUP($A58,'[2]1516 Exp_Rev Access'!$F$7:$GB$306,82,FALSE)),"",VLOOKUP($A58,'[2]1516 Exp_Rev Access'!$F$7:$GB$306,82,FALSE))</f>
        <v>0</v>
      </c>
      <c r="CY58" s="99">
        <f>IF(ISNA(VLOOKUP($A58,'[2]1516 Exp_Rev Access'!$F$7:$GB$306,83,FALSE)),"",VLOOKUP($A58,'[2]1516 Exp_Rev Access'!$F$7:$GB$306,83,FALSE))</f>
        <v>0</v>
      </c>
      <c r="CZ58" s="99">
        <f>IF(ISNA(VLOOKUP($A58,'[2]1516 Exp_Rev Access'!$F$7:$GB$306,84,FALSE)),"",VLOOKUP($A58,'[2]1516 Exp_Rev Access'!$F$7:$GB$306,84,FALSE))</f>
        <v>0</v>
      </c>
      <c r="DA58" s="99">
        <f>IF(ISNA(VLOOKUP($A58,'[2]1516 Exp_Rev Access'!$F$7:$GB$306,85,FALSE)),"",VLOOKUP($A58,'[2]1516 Exp_Rev Access'!$F$7:$GB$306,85,FALSE))</f>
        <v>70283.88</v>
      </c>
      <c r="DB58" s="99">
        <f>IF(ISNA(VLOOKUP($A58,'[2]1516 Exp_Rev Access'!$F$7:$GB$306,86,FALSE)),"",VLOOKUP($A58,'[2]1516 Exp_Rev Access'!$F$7:$GB$306,86,FALSE))</f>
        <v>0</v>
      </c>
      <c r="DC58" s="99">
        <f>IF(ISNA(VLOOKUP($A58,'[2]1516 Exp_Rev Access'!$F$7:$GB$306,87,FALSE)),"",VLOOKUP($A58,'[2]1516 Exp_Rev Access'!$F$7:$GB$306,87,FALSE))</f>
        <v>0</v>
      </c>
      <c r="DD58" s="99">
        <f>IF(ISNA(VLOOKUP($A58,'[2]1516 Exp_Rev Access'!$F$7:$GB$306,88,FALSE)),"",VLOOKUP($A58,'[2]1516 Exp_Rev Access'!$F$7:$GB$306,88,FALSE))</f>
        <v>0</v>
      </c>
      <c r="DE58" s="99">
        <f>IF(ISNA(VLOOKUP($A58,'[2]1516 Exp_Rev Access'!$F$7:$GB$306,89,FALSE)),"",VLOOKUP($A58,'[2]1516 Exp_Rev Access'!$F$7:$GB$306,89,FALSE))</f>
        <v>0</v>
      </c>
      <c r="DF58" s="99">
        <f>IF(ISNA(VLOOKUP($A58,'[2]1516 Exp_Rev Access'!$F$7:$GB$306,90,FALSE)),"",VLOOKUP($A58,'[2]1516 Exp_Rev Access'!$F$7:$GB$306,90,FALSE))</f>
        <v>0</v>
      </c>
      <c r="DG58" s="99">
        <f>IF(ISNA(VLOOKUP($A58,'[2]1516 Exp_Rev Access'!$F$7:$GB$306,91,FALSE)),"",VLOOKUP($A58,'[2]1516 Exp_Rev Access'!$F$7:$GB$306,91,FALSE))</f>
        <v>0</v>
      </c>
      <c r="DH58" s="99">
        <f>IF(ISNA(VLOOKUP($A58,'[2]1516 Exp_Rev Access'!$F$7:$GB$306,92,FALSE)),"",VLOOKUP($A58,'[2]1516 Exp_Rev Access'!$F$7:$GB$306,92,FALSE))</f>
        <v>891128.77</v>
      </c>
      <c r="DI58" s="99">
        <f>IF(ISNA(VLOOKUP($A58,'[2]1516 Exp_Rev Access'!$F$7:$GB$306,93,FALSE)),"",VLOOKUP($A58,'[2]1516 Exp_Rev Access'!$F$7:$GB$306,93,FALSE))</f>
        <v>0</v>
      </c>
      <c r="DJ58" s="99">
        <f>IF(ISNA(VLOOKUP($A58,'[2]1516 Exp_Rev Access'!$F$7:$GB$306,94,FALSE)),"",VLOOKUP($A58,'[2]1516 Exp_Rev Access'!$F$7:$GB$306,94,FALSE))</f>
        <v>0</v>
      </c>
      <c r="DK58" s="99">
        <f>IF(ISNA(VLOOKUP($A58,'[2]1516 Exp_Rev Access'!$F$7:$GB$306,95,FALSE)),"",VLOOKUP($A58,'[2]1516 Exp_Rev Access'!$F$7:$GB$306,95,FALSE))</f>
        <v>0</v>
      </c>
      <c r="DL58" s="99">
        <f>IF(ISNA(VLOOKUP($A58,'[2]1516 Exp_Rev Access'!$F$7:$GB$306,96,FALSE)),"",VLOOKUP($A58,'[2]1516 Exp_Rev Access'!$F$7:$GB$306,96,FALSE))</f>
        <v>0</v>
      </c>
      <c r="DM58" s="99">
        <f>IF(ISNA(VLOOKUP($A58,'[2]1516 Exp_Rev Access'!$F$7:$GB$306,97,FALSE)),"",VLOOKUP($A58,'[2]1516 Exp_Rev Access'!$F$7:$GB$306,97,FALSE))</f>
        <v>0</v>
      </c>
      <c r="DN58" s="99">
        <f>IF(ISNA(VLOOKUP($A58,'[2]1516 Exp_Rev Access'!$F$7:$GB$306,98,FALSE)),"",VLOOKUP($A58,'[2]1516 Exp_Rev Access'!$F$7:$GB$306,98,FALSE))</f>
        <v>0</v>
      </c>
      <c r="DO58" s="99">
        <f>IF(ISNA(VLOOKUP($A58,'[2]1516 Exp_Rev Access'!$F$7:$GB$306,99,FALSE)),"",VLOOKUP($A58,'[2]1516 Exp_Rev Access'!$F$7:$GB$306,99,FALSE))</f>
        <v>0</v>
      </c>
      <c r="DP58" s="99">
        <f>IF(ISNA(VLOOKUP($A58,'[2]1516 Exp_Rev Access'!$F$7:$GB$306,100,FALSE)),"",VLOOKUP($A58,'[2]1516 Exp_Rev Access'!$F$7:$GB$306,100,FALSE))</f>
        <v>0</v>
      </c>
      <c r="DQ58" s="99">
        <f>IF(ISNA(VLOOKUP($A58,'[2]1516 Exp_Rev Access'!$F$7:$GB$306,101,FALSE)),"",VLOOKUP($A58,'[2]1516 Exp_Rev Access'!$F$7:$GB$306,101,FALSE))</f>
        <v>0</v>
      </c>
      <c r="DR58" s="99">
        <f>IF(ISNA(VLOOKUP($A58,'[2]1516 Exp_Rev Access'!$F$7:$GB$306,102,FALSE)),"",VLOOKUP($A58,'[2]1516 Exp_Rev Access'!$F$7:$GB$306,102,FALSE))</f>
        <v>0</v>
      </c>
      <c r="DS58" s="99">
        <f>IF(ISNA(VLOOKUP($A58,'[2]1516 Exp_Rev Access'!$F$7:$GB$306,103,FALSE)),"",VLOOKUP($A58,'[2]1516 Exp_Rev Access'!$F$7:$GB$306,103,FALSE))</f>
        <v>0</v>
      </c>
      <c r="DT58" s="99">
        <f>IF(ISNA(VLOOKUP($A58,'[2]1516 Exp_Rev Access'!$F$7:$GB$306,104,FALSE)),"",VLOOKUP($A58,'[2]1516 Exp_Rev Access'!$F$7:$GB$306,104,FALSE))</f>
        <v>0</v>
      </c>
      <c r="DU58" s="99">
        <f>IF(ISNA(VLOOKUP($A58,'[2]1516 Exp_Rev Access'!$F$7:$GB$306,105,FALSE)),"",VLOOKUP($A58,'[2]1516 Exp_Rev Access'!$F$7:$GB$306,105,FALSE))</f>
        <v>0</v>
      </c>
      <c r="DV58" s="99">
        <f>IF(ISNA(VLOOKUP($A58,'[2]1516 Exp_Rev Access'!$F$7:$GB$306,106,FALSE)),"",VLOOKUP($A58,'[2]1516 Exp_Rev Access'!$F$7:$GB$306,106,FALSE))</f>
        <v>0</v>
      </c>
      <c r="DW58" s="99">
        <f>IF(ISNA(VLOOKUP($A58,'[2]1516 Exp_Rev Access'!$F$7:$GB$306,107,FALSE)),"",VLOOKUP($A58,'[2]1516 Exp_Rev Access'!$F$7:$GB$306,107,FALSE))</f>
        <v>0</v>
      </c>
      <c r="DX58" s="99">
        <f>IF(ISNA(VLOOKUP($A58,'[2]1516 Exp_Rev Access'!$F$7:$GB$306,108,FALSE)),"",VLOOKUP($A58,'[2]1516 Exp_Rev Access'!$F$7:$GB$306,108,FALSE))</f>
        <v>0</v>
      </c>
      <c r="DY58" s="99">
        <f>IF(ISNA(VLOOKUP($A58,'[2]1516 Exp_Rev Access'!$F$7:$GB$306,109,FALSE)),"",VLOOKUP($A58,'[2]1516 Exp_Rev Access'!$F$7:$GB$306,109,FALSE))</f>
        <v>0</v>
      </c>
      <c r="DZ58" s="99">
        <f>IF(ISNA(VLOOKUP($A58,'[2]1516 Exp_Rev Access'!$F$7:$GB$306,110,FALSE)),"",VLOOKUP($A58,'[2]1516 Exp_Rev Access'!$F$7:$GB$306,110,FALSE))</f>
        <v>0</v>
      </c>
      <c r="EA58" s="99">
        <f>IF(ISNA(VLOOKUP($A58,'[2]1516 Exp_Rev Access'!$F$7:$GB$306,111,FALSE)),"",VLOOKUP($A58,'[2]1516 Exp_Rev Access'!$F$7:$GB$306,111,FALSE))</f>
        <v>0</v>
      </c>
      <c r="EB58" s="99">
        <f>IF(ISNA(VLOOKUP($A58,'[2]1516 Exp_Rev Access'!$F$7:$GB$306,112,FALSE)),"",VLOOKUP($A58,'[2]1516 Exp_Rev Access'!$F$7:$GB$306,112,FALSE))</f>
        <v>0</v>
      </c>
      <c r="EC58" s="99">
        <f>IF(ISNA(VLOOKUP($A58,'[2]1516 Exp_Rev Access'!$F$7:$GB$306,113,FALSE)),"",VLOOKUP($A58,'[2]1516 Exp_Rev Access'!$F$7:$GB$306,113,FALSE))</f>
        <v>0</v>
      </c>
      <c r="ED58" s="99">
        <f>IF(ISNA(VLOOKUP($A58,'[2]1516 Exp_Rev Access'!$F$7:$GB$306,114,FALSE)),"",VLOOKUP($A58,'[2]1516 Exp_Rev Access'!$F$7:$GB$306,114,FALSE))</f>
        <v>0</v>
      </c>
      <c r="EE58" s="99">
        <f>IF(ISNA(VLOOKUP($A58,'[2]1516 Exp_Rev Access'!$F$7:$GB$306,115,FALSE)),"",VLOOKUP($A58,'[2]1516 Exp_Rev Access'!$F$7:$GB$306,115,FALSE))</f>
        <v>0</v>
      </c>
      <c r="EF58" s="99">
        <f>IF(ISNA(VLOOKUP($A58,'[2]1516 Exp_Rev Access'!$F$7:$GB$306,116,FALSE)),"",VLOOKUP($A58,'[2]1516 Exp_Rev Access'!$F$7:$GB$306,116,FALSE))</f>
        <v>17746</v>
      </c>
      <c r="EG58" s="99">
        <f>IF(ISNA(VLOOKUP($A58,'[2]1516 Exp_Rev Access'!$F$7:$GB$306,117,FALSE)),"",VLOOKUP($A58,'[2]1516 Exp_Rev Access'!$F$7:$GB$306,117,FALSE))</f>
        <v>81734.33</v>
      </c>
      <c r="EH58" s="99">
        <f>IF(ISNA(VLOOKUP($A58,'[2]1516 Exp_Rev Access'!$F$7:$GB$306,118,FALSE)),"",VLOOKUP($A58,'[2]1516 Exp_Rev Access'!$F$7:$GB$306,118,FALSE))</f>
        <v>0</v>
      </c>
      <c r="EI58" s="99">
        <f>IF(ISNA(VLOOKUP($A58,'[2]1516 Exp_Rev Access'!$F$7:$GB$306,119,FALSE)),"",VLOOKUP($A58,'[2]1516 Exp_Rev Access'!$F$7:$GB$306,119,FALSE))</f>
        <v>0</v>
      </c>
      <c r="EJ58" s="99">
        <f>IF(ISNA(VLOOKUP($A58,'[2]1516 Exp_Rev Access'!$F$7:$GB$306,120,FALSE)),"",VLOOKUP($A58,'[2]1516 Exp_Rev Access'!$F$7:$GB$306,120,FALSE))</f>
        <v>0</v>
      </c>
      <c r="EK58" s="99">
        <f>IF(ISNA(VLOOKUP($A58,'[2]1516 Exp_Rev Access'!$F$7:$GB$306,121,FALSE)),"",VLOOKUP($A58,'[2]1516 Exp_Rev Access'!$F$7:$GB$306,121,FALSE))</f>
        <v>0</v>
      </c>
      <c r="EL58" s="99">
        <f>IF(ISNA(VLOOKUP($A58,'[2]1516 Exp_Rev Access'!$F$7:$GB$306,122,FALSE)),"",VLOOKUP($A58,'[2]1516 Exp_Rev Access'!$F$7:$GB$306,122,FALSE))</f>
        <v>0</v>
      </c>
      <c r="EM58" s="99">
        <f>IF(ISNA(VLOOKUP($A58,'[2]1516 Exp_Rev Access'!$F$7:$GB$306,123,FALSE)),"",VLOOKUP($A58,'[2]1516 Exp_Rev Access'!$F$7:$GB$306,123,FALSE))</f>
        <v>0</v>
      </c>
      <c r="EN58" s="99">
        <f>IF(ISNA(VLOOKUP($A58,'[2]1516 Exp_Rev Access'!$F$7:$GB$306,124,FALSE)),"",VLOOKUP($A58,'[2]1516 Exp_Rev Access'!$F$7:$GB$306,124,FALSE))</f>
        <v>0</v>
      </c>
      <c r="EO58" s="99">
        <f>IF(ISNA(VLOOKUP($A58,'[2]1516 Exp_Rev Access'!$F$7:$GB$306,125,FALSE)),"",VLOOKUP($A58,'[2]1516 Exp_Rev Access'!$F$7:$GB$306,125,FALSE))</f>
        <v>0</v>
      </c>
      <c r="EP58" s="99">
        <f>IF(ISNA(VLOOKUP($A58,'[2]1516 Exp_Rev Access'!$F$7:$GB$306,126,FALSE)),"",VLOOKUP($A58,'[2]1516 Exp_Rev Access'!$F$7:$GB$306,126,FALSE))</f>
        <v>0</v>
      </c>
      <c r="EQ58" s="99">
        <f>IF(ISNA(VLOOKUP($A58,'[2]1516 Exp_Rev Access'!$F$7:$GB$306,127,FALSE)),"",VLOOKUP($A58,'[2]1516 Exp_Rev Access'!$F$7:$GB$306,127,FALSE))</f>
        <v>0</v>
      </c>
      <c r="ER58" s="99">
        <f>IF(ISNA(VLOOKUP($A58,'[2]1516 Exp_Rev Access'!$F$7:$GB$306,128,FALSE)),"",VLOOKUP($A58,'[2]1516 Exp_Rev Access'!$F$7:$GB$306,128,FALSE))</f>
        <v>0</v>
      </c>
      <c r="ES58" s="99">
        <f>IF(ISNA(VLOOKUP($A58,'[2]1516 Exp_Rev Access'!$F$7:$GB$306,129,FALSE)),"",VLOOKUP($A58,'[2]1516 Exp_Rev Access'!$F$7:$GB$306,129,FALSE))</f>
        <v>0</v>
      </c>
      <c r="ET58" s="99">
        <f>IF(ISNA(VLOOKUP($A58,'[2]1516 Exp_Rev Access'!$F$7:$GB$306,130,FALSE)),"",VLOOKUP($A58,'[2]1516 Exp_Rev Access'!$F$7:$GB$306,130,FALSE))</f>
        <v>0</v>
      </c>
      <c r="EU58" s="99">
        <f>IF(ISNA(VLOOKUP($A58,'[2]1516 Exp_Rev Access'!$F$7:$GB$306,131,FALSE)),"",VLOOKUP($A58,'[2]1516 Exp_Rev Access'!$F$7:$GB$306,131,FALSE))</f>
        <v>0</v>
      </c>
      <c r="EV58" s="99">
        <f>IF(ISNA(VLOOKUP($A58,'[2]1516 Exp_Rev Access'!$F$7:$GB$306,132,FALSE)),"",VLOOKUP($A58,'[2]1516 Exp_Rev Access'!$F$7:$GB$306,132,FALSE))</f>
        <v>0</v>
      </c>
      <c r="EW58" s="99">
        <f>IF(ISNA(VLOOKUP($A58,'[2]1516 Exp_Rev Access'!$F$7:$GB$306,133,FALSE)),"",VLOOKUP($A58,'[2]1516 Exp_Rev Access'!$F$7:$GB$306,133,FALSE))</f>
        <v>0</v>
      </c>
      <c r="EX58" s="99">
        <f>IF(ISNA(VLOOKUP($A58,'[2]1516 Exp_Rev Access'!$F$7:$GB$306,134,FALSE)),"",VLOOKUP($A58,'[2]1516 Exp_Rev Access'!$F$7:$GB$306,134,FALSE))</f>
        <v>0</v>
      </c>
      <c r="EY58" s="99">
        <f>IF(ISNA(VLOOKUP($A58,'[2]1516 Exp_Rev Access'!$F$7:$GB$306,135,FALSE)),"",VLOOKUP($A58,'[2]1516 Exp_Rev Access'!$F$7:$GB$306,135,FALSE))</f>
        <v>0</v>
      </c>
      <c r="EZ58" s="99">
        <f>IF(ISNA(VLOOKUP($A58,'[2]1516 Exp_Rev Access'!$F$7:$GB$306,136,FALSE)),"",VLOOKUP($A58,'[2]1516 Exp_Rev Access'!$F$7:$GB$306,136,FALSE))</f>
        <v>0</v>
      </c>
      <c r="FA58" s="99">
        <f>IF(ISNA(VLOOKUP($A58,'[2]1516 Exp_Rev Access'!$F$7:$GB$306,137,FALSE)),"",VLOOKUP($A58,'[2]1516 Exp_Rev Access'!$F$7:$GB$306,137,FALSE))</f>
        <v>0</v>
      </c>
      <c r="FB58" s="99">
        <f>IF(ISNA(VLOOKUP($A58,'[2]1516 Exp_Rev Access'!$F$7:$GB$306,138,FALSE)),"",VLOOKUP($A58,'[2]1516 Exp_Rev Access'!$F$7:$GB$306,138,FALSE))</f>
        <v>0</v>
      </c>
      <c r="FC58" s="99">
        <f>IF(ISNA(VLOOKUP($A58,'[2]1516 Exp_Rev Access'!$F$7:$GB$306,139,FALSE)),"",VLOOKUP($A58,'[2]1516 Exp_Rev Access'!$F$7:$GB$306,139,FALSE))</f>
        <v>0</v>
      </c>
      <c r="FD58" s="99">
        <f>IF(ISNA(VLOOKUP($A58,'[2]1516 Exp_Rev Access'!$F$7:$FS$306,140,FALSE)),"",VLOOKUP($A58,'[2]1516 Exp_Rev Access'!$F$7:$FS$306,140,FALSE))</f>
        <v>0</v>
      </c>
      <c r="FE58" s="99">
        <f>IF(ISNA(VLOOKUP($A58,'[2]1516 Exp_Rev Access'!$F$7:$FS$306,141,FALSE)),"",VLOOKUP($A58,'[2]1516 Exp_Rev Access'!$F$7:$FS$306,141,FALSE))</f>
        <v>0</v>
      </c>
      <c r="FF58" s="99">
        <f>IF(ISNA(VLOOKUP($A58,'[2]1516 Exp_Rev Access'!$F$7:$FS$306,142,FALSE)),"",VLOOKUP($A58,'[2]1516 Exp_Rev Access'!$F$7:$FS$306,142,FALSE))</f>
        <v>0</v>
      </c>
      <c r="FG58" s="99">
        <f>IF(ISNA(VLOOKUP($A58,'[2]1516 Exp_Rev Access'!$F$7:$FS$306,143,FALSE)),"",VLOOKUP($A58,'[2]1516 Exp_Rev Access'!$F$7:$FS$306,143,FALSE))</f>
        <v>0</v>
      </c>
      <c r="FH58" s="99">
        <f>IF(ISNA(VLOOKUP($A58,'[2]1516 Exp_Rev Access'!$F$7:$FS$306,144,FALSE)),"",VLOOKUP($A58,'[2]1516 Exp_Rev Access'!$F$7:$FS$306,144,FALSE))</f>
        <v>0</v>
      </c>
      <c r="FI58" s="99">
        <f>IF(ISNA(VLOOKUP($A58,'[2]1516 Exp_Rev Access'!$F$7:$FS$306,145,FALSE)),"",VLOOKUP($A58,'[2]1516 Exp_Rev Access'!$F$7:$FS$306,145,FALSE))</f>
        <v>0</v>
      </c>
      <c r="FJ58" s="99">
        <f>IF(ISNA(VLOOKUP($A58,'[2]1516 Exp_Rev Access'!$F$7:$FS$306,146,FALSE)),"",VLOOKUP($A58,'[2]1516 Exp_Rev Access'!$F$7:$FS$306,146,FALSE))</f>
        <v>0</v>
      </c>
      <c r="FK58" s="99">
        <f>IF(ISNA(VLOOKUP($A58,'[2]1516 Exp_Rev Access'!$F$7:$FS$306,147,FALSE)),"",VLOOKUP($A58,'[2]1516 Exp_Rev Access'!$F$7:$FS$306,147,FALSE))</f>
        <v>0</v>
      </c>
      <c r="FL58" s="99">
        <f>IF(ISNA(VLOOKUP($A58,'[2]1516 Exp_Rev Access'!$F$7:$FS$306,148,FALSE)),"",VLOOKUP($A58,'[2]1516 Exp_Rev Access'!$F$7:$FS$306,148,FALSE))</f>
        <v>0</v>
      </c>
      <c r="FM58" s="99">
        <f>IF(ISNA(VLOOKUP($A58,'[2]1516 Exp_Rev Access'!$F$7:$FS$306,149,FALSE)),"",VLOOKUP($A58,'[2]1516 Exp_Rev Access'!$F$7:$FS$306,149,FALSE))</f>
        <v>0</v>
      </c>
      <c r="FN58" s="99">
        <f>IF(ISNA(VLOOKUP($A58,'[2]1516 Exp_Rev Access'!$F$7:$FS$306,150,FALSE)),"",VLOOKUP($A58,'[2]1516 Exp_Rev Access'!$F$7:$FS$306,150,FALSE))</f>
        <v>0</v>
      </c>
      <c r="FO58" s="99">
        <f>IF(ISNA(VLOOKUP($A58,'[2]1516 Exp_Rev Access'!$F$7:$FS$306,151,FALSE)),"",VLOOKUP($A58,'[2]1516 Exp_Rev Access'!$F$7:$FS$306,151,FALSE))</f>
        <v>0</v>
      </c>
      <c r="FP58" s="99">
        <f>IF(ISNA(VLOOKUP($A58,'[2]1516 Exp_Rev Access'!$F$7:$FS$306,152,FALSE)),"",VLOOKUP($A58,'[2]1516 Exp_Rev Access'!$F$7:$FS$306,152,FALSE))</f>
        <v>0</v>
      </c>
      <c r="FQ58" s="99">
        <f>IF(ISNA(VLOOKUP($A58,'[2]1516 Exp_Rev Access'!$F$7:$FS$306,153,FALSE)),"",VLOOKUP($A58,'[2]1516 Exp_Rev Access'!$F$7:$FS$306,153,FALSE))</f>
        <v>66562.69</v>
      </c>
      <c r="FR58" s="101">
        <f t="shared" si="97"/>
        <v>3073624.04</v>
      </c>
      <c r="FS58" s="72">
        <f t="shared" si="98"/>
        <v>4.2370903882717366E-2</v>
      </c>
      <c r="FT58" s="94">
        <f t="shared" si="99"/>
        <v>460.87953288629251</v>
      </c>
      <c r="FU58" s="99">
        <f>IF(ISNA(VLOOKUP($A58,'[2]1516 Exp_Rev Access'!$F$7:$GB$306,154,FALSE)),"",VLOOKUP($A58,'[2]1516 Exp_Rev Access'!$F$7:$GB$306,154,FALSE))</f>
        <v>720.25</v>
      </c>
      <c r="FV58" s="99">
        <f>IF(ISNA(VLOOKUP($A58,'[2]1516 Exp_Rev Access'!$F$7:$GB$306,155,FALSE)),"",VLOOKUP($A58,'[2]1516 Exp_Rev Access'!$F$7:$GB$306,155,FALSE))</f>
        <v>0</v>
      </c>
      <c r="FW58" s="99">
        <f>IF(ISNA(VLOOKUP($A58,'[2]1516 Exp_Rev Access'!$F$7:$GB$306,156,FALSE)),"",VLOOKUP($A58,'[2]1516 Exp_Rev Access'!$F$7:$GB$306,156,FALSE))</f>
        <v>0</v>
      </c>
      <c r="FX58" s="99">
        <f>IF(ISNA(VLOOKUP($A58,'[2]1516 Exp_Rev Access'!$F$7:$GB$306,157,FALSE)),"",VLOOKUP($A58,'[2]1516 Exp_Rev Access'!$F$7:$GB$306,157,FALSE))</f>
        <v>0</v>
      </c>
      <c r="FY58" s="99">
        <f>IF(ISNA(VLOOKUP($A58,'[2]1516 Exp_Rev Access'!$F$7:$GB$306,158,FALSE)),"",VLOOKUP($A58,'[2]1516 Exp_Rev Access'!$F$7:$GB$306,158,FALSE))</f>
        <v>0</v>
      </c>
      <c r="FZ58" s="99">
        <f>IF(ISNA(VLOOKUP($A58,'[2]1516 Exp_Rev Access'!$F$7:$GB$306,159,FALSE)),"",VLOOKUP($A58,'[2]1516 Exp_Rev Access'!$F$7:$GB$306,159,FALSE))</f>
        <v>0</v>
      </c>
      <c r="GA58" s="99">
        <f>IF(ISNA(VLOOKUP($A58,'[2]1516 Exp_Rev Access'!$F$7:$GB$306,160,FALSE)),"",VLOOKUP($A58,'[2]1516 Exp_Rev Access'!$F$7:$GB$306,160,FALSE))</f>
        <v>0</v>
      </c>
      <c r="GB58" s="99">
        <f>IF(ISNA(VLOOKUP($A58,'[2]1516 Exp_Rev Access'!$F$7:$GB$306,161,FALSE)),"",VLOOKUP($A58,'[2]1516 Exp_Rev Access'!$F$7:$GB$306,161,FALSE))</f>
        <v>0</v>
      </c>
      <c r="GC58" s="99">
        <f>IF(ISNA(VLOOKUP($A58,'[2]1516 Exp_Rev Access'!$F$7:$GB$306,162,FALSE)),"",VLOOKUP($A58,'[2]1516 Exp_Rev Access'!$F$7:$GB$306,162,FALSE))</f>
        <v>0</v>
      </c>
      <c r="GD58" s="99">
        <f>IF(ISNA(VLOOKUP($A58,'[2]1516 Exp_Rev Access'!$F$7:$GB$306,163,FALSE)),"",VLOOKUP($A58,'[2]1516 Exp_Rev Access'!$F$7:$GB$306,163,FALSE))</f>
        <v>3474.15</v>
      </c>
      <c r="GE58" s="99">
        <f>IF(ISNA(VLOOKUP($A58,'[2]1516 Exp_Rev Access'!$F$7:$GB$306,164,FALSE)),"",VLOOKUP($A58,'[2]1516 Exp_Rev Access'!$F$7:$GB$306,164,FALSE))</f>
        <v>0</v>
      </c>
      <c r="GF58" s="99">
        <f>IF(ISNA(VLOOKUP($A58,'[2]1516 Exp_Rev Access'!$F$7:$GB$306,165,FALSE)),"",VLOOKUP($A58,'[2]1516 Exp_Rev Access'!$F$7:$GB$306,165,FALSE))</f>
        <v>0</v>
      </c>
      <c r="GG58" s="99">
        <f>IF(ISNA(VLOOKUP($A58,'[2]1516 Exp_Rev Access'!$F$7:$GB$306,166,FALSE)),"",VLOOKUP($A58,'[2]1516 Exp_Rev Access'!$F$7:$GB$306,166,FALSE))</f>
        <v>35607.01</v>
      </c>
      <c r="GH58" s="99">
        <f>IF(ISNA(VLOOKUP($A58,'[2]1516 Exp_Rev Access'!$F$7:$GB$306,167,FALSE)),"",VLOOKUP($A58,'[2]1516 Exp_Rev Access'!$F$7:$GB$306,167,FALSE))</f>
        <v>0</v>
      </c>
      <c r="GI58" s="99">
        <f>IF(ISNA(VLOOKUP($A58,'[2]1516 Exp_Rev Access'!$F$7:$GB$306,168,FALSE)),"",VLOOKUP($A58,'[2]1516 Exp_Rev Access'!$F$7:$GB$306,168,FALSE))</f>
        <v>0</v>
      </c>
      <c r="GJ58" s="99">
        <f>IF(ISNA(VLOOKUP($A58,'[2]1516 Exp_Rev Access'!$F$7:$GB$306,169,FALSE)),"",VLOOKUP($A58,'[2]1516 Exp_Rev Access'!$F$7:$GB$306,169,FALSE))</f>
        <v>600</v>
      </c>
      <c r="GK58" s="99">
        <f>IF(ISNA(VLOOKUP($A58,'[2]1516 Exp_Rev Access'!$F$7:$GB$306,170,FALSE)),"",VLOOKUP($A58,'[2]1516 Exp_Rev Access'!$F$7:$GB$306,170,FALSE))</f>
        <v>6990</v>
      </c>
      <c r="GL58" s="99">
        <f>IF(ISNA(VLOOKUP($A58,'[2]1516 Exp_Rev Access'!$F$7:$GB$306,171,FALSE)),"",VLOOKUP($A58,'[2]1516 Exp_Rev Access'!$F$7:$GB$306,171,FALSE))</f>
        <v>0</v>
      </c>
      <c r="GM58" s="99">
        <f>IF(ISNA(VLOOKUP($A58,'[2]1516 Exp_Rev Access'!$F$7:$GB$306,172,FALSE)),"",VLOOKUP($A58,'[2]1516 Exp_Rev Access'!$F$7:$GB$306,172,FALSE))</f>
        <v>0</v>
      </c>
      <c r="GN58" s="99">
        <f>IF(ISNA(VLOOKUP($A58,'[2]1516 Exp_Rev Access'!$F$7:$GB$306,173,FALSE)),"",VLOOKUP($A58,'[2]1516 Exp_Rev Access'!$F$7:$GB$306,173,FALSE))</f>
        <v>0</v>
      </c>
      <c r="GO58" s="99">
        <f>IF(ISNA(VLOOKUP($A58,'[2]1516 Exp_Rev Access'!$F$7:$GB$306,174,FALSE)),"",VLOOKUP($A58,'[2]1516 Exp_Rev Access'!$F$7:$GB$306,174,FALSE))</f>
        <v>0</v>
      </c>
      <c r="GP58" s="99">
        <f>IF(ISNA(VLOOKUP($A58,'[2]1516 Exp_Rev Access'!$F$7:$GB$306,175,FALSE)),"",VLOOKUP($A58,'[2]1516 Exp_Rev Access'!$F$7:$GB$306,175,FALSE))</f>
        <v>518.52</v>
      </c>
      <c r="GQ58" s="99">
        <f>IF(ISNA(VLOOKUP($A58,'[2]1516 Exp_Rev Access'!$F$7:$GB$306,176,FALSE)),"",VLOOKUP($A58,'[2]1516 Exp_Rev Access'!$F$7:$GB$306,176,FALSE))</f>
        <v>0</v>
      </c>
      <c r="GR58" s="99">
        <f>IF(ISNA(VLOOKUP($A58,'[2]1516 Exp_Rev Access'!$F$7:$GB$306,177,FALSE)),"",VLOOKUP($A58,'[2]1516 Exp_Rev Access'!$F$7:$GB$306,177,FALSE))</f>
        <v>0</v>
      </c>
      <c r="GS58" s="99">
        <f>IF(ISNA(VLOOKUP($A58,'[2]1516 Exp_Rev Access'!$F$7:$GB$306,178,FALSE)),"",VLOOKUP($A58,'[2]1516 Exp_Rev Access'!$F$7:$GB$306,178,FALSE))</f>
        <v>0</v>
      </c>
      <c r="GT58" s="101">
        <f t="shared" si="100"/>
        <v>47909.93</v>
      </c>
      <c r="GU58" s="72">
        <f t="shared" si="101"/>
        <v>6.6045391779852064E-4</v>
      </c>
      <c r="GV58" s="84">
        <f t="shared" si="102"/>
        <v>7.1839320202008086</v>
      </c>
    </row>
    <row r="59" spans="1:204" customFormat="1" ht="12" customHeight="1" x14ac:dyDescent="0.2">
      <c r="A59" s="96" t="s">
        <v>264</v>
      </c>
      <c r="B59" s="69" t="s">
        <v>265</v>
      </c>
      <c r="C59" s="80">
        <f>IF(ISNA(VLOOKUP($A59,'[2]1516 enrollment_Rev_Exp by size'!$A$6:$G$320,3,FALSE)),"",VLOOKUP($A59,'[2]1516 enrollment_Rev_Exp by size'!$A$6:$G$320,3,FALSE))</f>
        <v>6811.31</v>
      </c>
      <c r="D59" s="97">
        <v>81604334.040000007</v>
      </c>
      <c r="E59" s="80">
        <f t="shared" si="80"/>
        <v>81604334.039999992</v>
      </c>
      <c r="F59" s="80">
        <f t="shared" si="81"/>
        <v>0</v>
      </c>
      <c r="G59" s="98">
        <f>IF(ISNA(VLOOKUP($A59,'[2]1516 Exp_Rev Access'!$F$7:$FS$306,2,FALSE)),"",VLOOKUP($A59,'[2]1516 Exp_Rev Access'!$F$7:$FS$306,2,FALSE))</f>
        <v>13676123.289999999</v>
      </c>
      <c r="H59" s="98">
        <f>IF(ISNA(VLOOKUP($A59,'[2]1516 Exp_Rev Access'!$F$7:$FS$306,3,FALSE)),"",VLOOKUP($A59,'[2]1516 Exp_Rev Access'!$F$7:$FS$306,3,FALSE))</f>
        <v>0</v>
      </c>
      <c r="I59" s="98">
        <f>IF(ISNA(VLOOKUP($A59,'[2]1516 Exp_Rev Access'!$F$7:$FS$306,4,FALSE)),"",VLOOKUP($A59,'[2]1516 Exp_Rev Access'!$F$7:$FS$306,4,FALSE))</f>
        <v>0</v>
      </c>
      <c r="J59" s="98">
        <f>IF(ISNA(VLOOKUP($A59,'[2]1516 Exp_Rev Access'!$F$7:$FS$306,5,FALSE)),"",VLOOKUP($A59,'[2]1516 Exp_Rev Access'!$F$7:$FS$306,5,FALSE))</f>
        <v>490.31</v>
      </c>
      <c r="K59" s="98">
        <f>IF(ISNA(VLOOKUP($A59,'[2]1516 Exp_Rev Access'!$F$7:$FS$306,6,FALSE)),"",VLOOKUP($A59,'[2]1516 Exp_Rev Access'!$F$7:$FS$306,6,FALSE))</f>
        <v>0</v>
      </c>
      <c r="L59" s="98">
        <f>IF(ISNA(VLOOKUP($A59,'[2]1516 Exp_Rev Access'!$F$7:$FS$306,7,FALSE)),"",VLOOKUP($A59,'[2]1516 Exp_Rev Access'!$F$7:$FS$306,7,FALSE))</f>
        <v>0</v>
      </c>
      <c r="M59" s="90">
        <f t="shared" si="82"/>
        <v>13676613.6</v>
      </c>
      <c r="N59" s="72">
        <f t="shared" si="83"/>
        <v>0.16759665722283981</v>
      </c>
      <c r="O59" s="73">
        <f t="shared" si="84"/>
        <v>2007.9270507435426</v>
      </c>
      <c r="P59" s="99">
        <f>IF(ISNA(VLOOKUP($A59,'[2]1516 Exp_Rev Access'!$F$7:$FS$306,8,FALSE)),"",VLOOKUP($A59,'[2]1516 Exp_Rev Access'!$F$7:$FS$306,8,FALSE))</f>
        <v>120761.44</v>
      </c>
      <c r="Q59" s="99">
        <f>IF(ISNA(VLOOKUP($A59,'[2]1516 Exp_Rev Access'!$F$7:$FS$306,9,FALSE)),"",VLOOKUP($A59,'[2]1516 Exp_Rev Access'!$F$7:$FS$306,9,FALSE))</f>
        <v>0</v>
      </c>
      <c r="R59" s="99">
        <f>IF(ISNA(VLOOKUP($A59,'[2]1516 Exp_Rev Access'!$F$7:$FS$306,10,FALSE)),"",VLOOKUP($A59,'[2]1516 Exp_Rev Access'!$F$7:$FS$306,10,FALSE))</f>
        <v>3125</v>
      </c>
      <c r="S59" s="99">
        <f>IF(ISNA(VLOOKUP($A59,'[2]1516 Exp_Rev Access'!$F$7:$FS$306,11,FALSE)),"",VLOOKUP($A59,'[2]1516 Exp_Rev Access'!$F$7:$FS$306,11,FALSE))</f>
        <v>0</v>
      </c>
      <c r="T59" s="99">
        <f>IF(ISNA(VLOOKUP($A59,'[2]1516 Exp_Rev Access'!$F$7:$FS$306,12,FALSE)),"",VLOOKUP($A59,'[2]1516 Exp_Rev Access'!$F$7:$FS$306,12,FALSE))</f>
        <v>0</v>
      </c>
      <c r="U59" s="99">
        <f>IF(ISNA(VLOOKUP($A59,'[2]1516 Exp_Rev Access'!$F$7:$FS$306,13,FALSE)),"",VLOOKUP($A59,'[2]1516 Exp_Rev Access'!$F$7:$FS$306,13,FALSE))</f>
        <v>575</v>
      </c>
      <c r="V59" s="99">
        <f>IF(ISNA(VLOOKUP($A59,'[2]1516 Exp_Rev Access'!$F$7:$FS$306,14,FALSE)),"",VLOOKUP($A59,'[2]1516 Exp_Rev Access'!$F$7:$FS$306,14,FALSE))</f>
        <v>0</v>
      </c>
      <c r="W59" s="99">
        <f>IF(ISNA(VLOOKUP($A59,'[2]1516 Exp_Rev Access'!$F$7:$FS$306,15,FALSE)),"",VLOOKUP($A59,'[2]1516 Exp_Rev Access'!$F$7:$FS$306,15,FALSE))</f>
        <v>0</v>
      </c>
      <c r="X59" s="99">
        <f>IF(ISNA(VLOOKUP($A59,'[2]1516 Exp_Rev Access'!$F$7:$FS$306,16,FALSE)),"",VLOOKUP($A59,'[2]1516 Exp_Rev Access'!$F$7:$FS$306,16,FALSE))</f>
        <v>91194.95</v>
      </c>
      <c r="Y59" s="99">
        <f>IF(ISNA(VLOOKUP($A59,'[2]1516 Exp_Rev Access'!$F$7:$FS$306,17,FALSE)),"",VLOOKUP($A59,'[2]1516 Exp_Rev Access'!$F$7:$FS$306,17,FALSE))</f>
        <v>0</v>
      </c>
      <c r="Z59" s="99">
        <f>IF(ISNA(VLOOKUP($A59,'[2]1516 Exp_Rev Access'!$F$7:$FS$306,18,FALSE)),"",VLOOKUP($A59,'[2]1516 Exp_Rev Access'!$F$7:$FS$306,18,FALSE))</f>
        <v>0</v>
      </c>
      <c r="AA59" s="99">
        <f>IF(ISNA(VLOOKUP($A59,'[2]1516 Exp_Rev Access'!$F$7:$FS$306,19,FALSE)),"",VLOOKUP($A59,'[2]1516 Exp_Rev Access'!$F$7:$FS$306,19,FALSE))</f>
        <v>0</v>
      </c>
      <c r="AB59" s="99">
        <f>IF(ISNA(VLOOKUP($A59,'[2]1516 Exp_Rev Access'!$F$7:$FS$306,20,FALSE)),"",VLOOKUP($A59,'[2]1516 Exp_Rev Access'!$F$7:$FS$306,20,FALSE))</f>
        <v>0</v>
      </c>
      <c r="AC59" s="99">
        <f>IF(ISNA(VLOOKUP($A59,'[2]1516 Exp_Rev Access'!$F$7:$FS$306,21,FALSE)),"",VLOOKUP($A59,'[2]1516 Exp_Rev Access'!$F$7:$FS$306,21,FALSE))</f>
        <v>394373.33</v>
      </c>
      <c r="AD59" s="99">
        <f>IF(ISNA(VLOOKUP($A59,'[2]1516 Exp_Rev Access'!$F$7:$FS$306,22,FALSE)),"",VLOOKUP($A59,'[2]1516 Exp_Rev Access'!$F$7:$FS$306,22,FALSE))</f>
        <v>28516.07</v>
      </c>
      <c r="AE59" s="99">
        <f>IF(ISNA(VLOOKUP($A59,'[2]1516 Exp_Rev Access'!$F$7:$FS$306,23,FALSE)),"",VLOOKUP($A59,'[2]1516 Exp_Rev Access'!$F$7:$FS$306,23,FALSE))</f>
        <v>0</v>
      </c>
      <c r="AF59" s="99">
        <f>IF(ISNA(VLOOKUP($A59,'[2]1516 Exp_Rev Access'!$F$7:$FS$306,24,FALSE)),"",VLOOKUP($A59,'[2]1516 Exp_Rev Access'!$F$7:$FS$306,24,FALSE))</f>
        <v>43266.51</v>
      </c>
      <c r="AG59" s="99">
        <f>IF(ISNA(VLOOKUP($A59,'[2]1516 Exp_Rev Access'!$F$7:$FS$306,25,FALSE)),"",VLOOKUP($A59,'[2]1516 Exp_Rev Access'!$F$7:$FS$306,25,FALSE))</f>
        <v>12825.31</v>
      </c>
      <c r="AH59" s="98">
        <f>IF(ISNA(VLOOKUP($A59,'[2]1516 Exp_Rev Access'!$F$7:$FS$306,26,FALSE)),"",VLOOKUP($A59,'[2]1516 Exp_Rev Access'!$F$7:$FS$306,26,FALSE))</f>
        <v>94799.46</v>
      </c>
      <c r="AI59" s="98">
        <f>IF(ISNA(VLOOKUP($A59,'[2]1516 Exp_Rev Access'!$F$7:$FS$306,27,FALSE)),"",VLOOKUP($A59,'[2]1516 Exp_Rev Access'!$F$7:$FS$306,27,FALSE))</f>
        <v>22783.46</v>
      </c>
      <c r="AJ59" s="98">
        <f>IF(ISNA(VLOOKUP($A59,'[2]1516 Exp_Rev Access'!$F$7:$FS$306,28,FALSE)),"",VLOOKUP($A59,'[2]1516 Exp_Rev Access'!$F$7:$FS$306,28,FALSE))</f>
        <v>551437.13</v>
      </c>
      <c r="AK59" s="98">
        <f>IF(ISNA(VLOOKUP($A59,'[2]1516 Exp_Rev Access'!$F$7:$FS$306,29,FALSE)),"",VLOOKUP($A59,'[2]1516 Exp_Rev Access'!$F$7:$FS$306,29,FALSE))</f>
        <v>84740.84</v>
      </c>
      <c r="AL59" s="100">
        <f t="shared" si="85"/>
        <v>1448398.5</v>
      </c>
      <c r="AM59" s="72">
        <f t="shared" si="86"/>
        <v>1.7749038908767251E-2</v>
      </c>
      <c r="AN59" s="94">
        <f t="shared" si="87"/>
        <v>212.646098914893</v>
      </c>
      <c r="AO59" s="99">
        <f>IF(ISNA(VLOOKUP($A59,'[2]1516 Exp_Rev Access'!$F$7:$GB$306,30,FALSE)),"",VLOOKUP($A59,'[2]1516 Exp_Rev Access'!$F$7:$FS$306,30,FALSE))</f>
        <v>40783779</v>
      </c>
      <c r="AP59" s="99">
        <f>IF(ISNA(VLOOKUP($A59,'[2]1516 Exp_Rev Access'!$F$7:$GB$306,31,FALSE)),"",VLOOKUP($A59,'[2]1516 Exp_Rev Access'!$F$7:$FS$306,31,FALSE))</f>
        <v>1312254.48</v>
      </c>
      <c r="AQ59" s="99">
        <f>IF(ISNA(VLOOKUP($A59,'[2]1516 Exp_Rev Access'!$F$7:$GB$306,32,FALSE)),"",VLOOKUP($A59,'[2]1516 Exp_Rev Access'!$F$7:$FS$306,32,FALSE))</f>
        <v>4207018.92</v>
      </c>
      <c r="AR59" s="99">
        <f>IF(ISNA(VLOOKUP($A59,'[2]1516 Exp_Rev Access'!$F$7:$GB$306,33,FALSE)),"",VLOOKUP($A59,'[2]1516 Exp_Rev Access'!$F$7:$FS$306,33,FALSE))</f>
        <v>0</v>
      </c>
      <c r="AS59" s="99">
        <f>IF(ISNA(VLOOKUP($A59,'[2]1516 Exp_Rev Access'!$F$7:$GB$306,34,FALSE)),"",VLOOKUP($A59,'[2]1516 Exp_Rev Access'!$F$7:$FS$306,34,FALSE))</f>
        <v>0</v>
      </c>
      <c r="AT59" s="101">
        <f t="shared" si="88"/>
        <v>46303052.399999999</v>
      </c>
      <c r="AU59" s="72">
        <f t="shared" si="89"/>
        <v>0.56740923070708016</v>
      </c>
      <c r="AV59" s="94">
        <f t="shared" si="90"/>
        <v>6797.9657951260469</v>
      </c>
      <c r="AW59" s="99">
        <f>IF(ISNA(VLOOKUP($A59,'[2]1516 Exp_Rev Access'!$F$7:$GB$306,35,FALSE)),"",VLOOKUP($A59,'[2]1516 Exp_Rev Access'!$F$7:$GB$306,35,FALSE))</f>
        <v>245238.29</v>
      </c>
      <c r="AX59" s="99">
        <f>IF(ISNA(VLOOKUP($A59,'[2]1516 Exp_Rev Access'!$F$7:$GB$306,36,FALSE)),"",VLOOKUP($A59,'[2]1516 Exp_Rev Access'!$F$7:$GB$306,36,FALSE))</f>
        <v>5517556.8099999996</v>
      </c>
      <c r="AY59" s="99">
        <f>IF(ISNA(VLOOKUP($A59,'[2]1516 Exp_Rev Access'!$F$7:$GB$306,37,FALSE)),"",VLOOKUP($A59,'[2]1516 Exp_Rev Access'!$F$7:$GB$306,37,FALSE))</f>
        <v>193394.03</v>
      </c>
      <c r="AZ59" s="99">
        <f>IF(ISNA(VLOOKUP($A59,'[2]1516 Exp_Rev Access'!$F$7:$GB$306,38,FALSE)),"",VLOOKUP($A59,'[2]1516 Exp_Rev Access'!$F$7:$GB$306,38,FALSE))</f>
        <v>0</v>
      </c>
      <c r="BA59" s="99">
        <f>IF(ISNA(VLOOKUP($A59,'[2]1516 Exp_Rev Access'!$F$7:$GB$306,39,FALSE)),"",VLOOKUP($A59,'[2]1516 Exp_Rev Access'!$F$7:$GB$306,39,FALSE))</f>
        <v>0</v>
      </c>
      <c r="BB59" s="99">
        <f>IF(ISNA(VLOOKUP($A59,'[2]1516 Exp_Rev Access'!$F$7:$GB$306,40,FALSE)),"",VLOOKUP($A59,'[2]1516 Exp_Rev Access'!$F$7:$GB$306,40,FALSE))</f>
        <v>2101679.77</v>
      </c>
      <c r="BC59" s="99">
        <f>IF(ISNA(VLOOKUP($A59,'[2]1516 Exp_Rev Access'!$F$7:$GB$306,41,FALSE)),"",VLOOKUP($A59,'[2]1516 Exp_Rev Access'!$F$7:$GB$306,41,FALSE))</f>
        <v>0</v>
      </c>
      <c r="BD59" s="99">
        <f>IF(ISNA(VLOOKUP($A59,'[2]1516 Exp_Rev Access'!$F$7:$GB$306,42,FALSE)),"",VLOOKUP($A59,'[2]1516 Exp_Rev Access'!$F$7:$GB$306,42,FALSE))</f>
        <v>754083.03</v>
      </c>
      <c r="BE59" s="99">
        <f>IF(ISNA(VLOOKUP($A59,'[2]1516 Exp_Rev Access'!$F$7:$GB$306,43,FALSE)),"",VLOOKUP($A59,'[2]1516 Exp_Rev Access'!$F$7:$GB$306,43,FALSE))</f>
        <v>0</v>
      </c>
      <c r="BF59" s="99">
        <f>IF(ISNA(VLOOKUP($A59,'[2]1516 Exp_Rev Access'!$F$7:$GB$306,44,FALSE)),"",VLOOKUP($A59,'[2]1516 Exp_Rev Access'!$F$7:$GB$306,44,FALSE))</f>
        <v>1708551.7</v>
      </c>
      <c r="BG59" s="99">
        <f>IF(ISNA(VLOOKUP($A59,'[2]1516 Exp_Rev Access'!$F$7:$GB$306,45,FALSE)),"",VLOOKUP($A59,'[2]1516 Exp_Rev Access'!$F$7:$GB$306,45,FALSE))</f>
        <v>65228.2</v>
      </c>
      <c r="BH59" s="99">
        <f>IF(ISNA(VLOOKUP($A59,'[2]1516 Exp_Rev Access'!$F$7:$GB$306,46,FALSE)),"",VLOOKUP($A59,'[2]1516 Exp_Rev Access'!$F$7:$GB$306,46,FALSE))</f>
        <v>0</v>
      </c>
      <c r="BI59" s="99">
        <f>IF(ISNA(VLOOKUP($A59,'[2]1516 Exp_Rev Access'!$F$7:$GB$306,47,FALSE)),"",VLOOKUP($A59,'[2]1516 Exp_Rev Access'!$F$7:$GB$306,47,FALSE))</f>
        <v>61994.87</v>
      </c>
      <c r="BJ59" s="99">
        <f>IF(ISNA(VLOOKUP($A59,'[2]1516 Exp_Rev Access'!$F$7:$GB$306,48,FALSE)),"",VLOOKUP($A59,'[2]1516 Exp_Rev Access'!$F$7:$GB$306,48,FALSE))</f>
        <v>2050221.15</v>
      </c>
      <c r="BK59" s="99">
        <f>IF(ISNA(VLOOKUP($A59,'[2]1516 Exp_Rev Access'!$F$7:$GB$306,49,FALSE)),"",VLOOKUP($A59,'[2]1516 Exp_Rev Access'!$F$7:$GB$306,49,FALSE))</f>
        <v>0</v>
      </c>
      <c r="BL59" s="99">
        <f>IF(ISNA(VLOOKUP($A59,'[2]1516 Exp_Rev Access'!$F$7:$GB$306,50,FALSE)),"",VLOOKUP($A59,'[2]1516 Exp_Rev Access'!$F$7:$GB$306,50,FALSE))</f>
        <v>0</v>
      </c>
      <c r="BM59" s="99">
        <f>IF(ISNA(VLOOKUP($A59,'[2]1516 Exp_Rev Access'!$F$7:$GB$306,51,FALSE)),"",VLOOKUP($A59,'[2]1516 Exp_Rev Access'!$F$7:$GB$306,51,FALSE))</f>
        <v>0</v>
      </c>
      <c r="BN59" s="99">
        <f>IF(ISNA(VLOOKUP($A59,'[2]1516 Exp_Rev Access'!$F$7:$GB$306,52,FALSE)),"",VLOOKUP($A59,'[2]1516 Exp_Rev Access'!$F$7:$GB$306,52,FALSE))</f>
        <v>0</v>
      </c>
      <c r="BO59" s="99">
        <f>IF(ISNA(VLOOKUP($A59,'[2]1516 Exp_Rev Access'!$F$7:$GB$306,53,FALSE)),"",VLOOKUP($A59,'[2]1516 Exp_Rev Access'!$F$7:$GB$306,53,FALSE))</f>
        <v>0</v>
      </c>
      <c r="BP59" s="99">
        <f>IF(ISNA(VLOOKUP($A59,'[2]1516 Exp_Rev Access'!$F$7:$GB$306,54,FALSE)),"",VLOOKUP($A59,'[2]1516 Exp_Rev Access'!$F$7:$GB$306,54,FALSE))</f>
        <v>0</v>
      </c>
      <c r="BQ59" s="99">
        <f>IF(ISNA(VLOOKUP($A59,'[2]1516 Exp_Rev Access'!$F$7:$GB$306,55,FALSE)),"",VLOOKUP($A59,'[2]1516 Exp_Rev Access'!$F$7:$GB$306,55,FALSE))</f>
        <v>0</v>
      </c>
      <c r="BR59" s="99">
        <f>IF(ISNA(VLOOKUP($A59,'[2]1516 Exp_Rev Access'!$F$7:$GB$306,56,FALSE)),"",VLOOKUP($A59,'[2]1516 Exp_Rev Access'!$F$7:$GB$306,56,FALSE))</f>
        <v>0</v>
      </c>
      <c r="BS59" s="99">
        <f>IF(ISNA(VLOOKUP($A59,'[2]1516 Exp_Rev Access'!$F$7:$GB$306,57,FALSE)),"",VLOOKUP($A59,'[2]1516 Exp_Rev Access'!$F$7:$GB$306,57,FALSE))</f>
        <v>0</v>
      </c>
      <c r="BT59" s="99">
        <f>IF(ISNA(VLOOKUP($A59,'[2]1516 Exp_Rev Access'!$F$7:$GB$306,58,FALSE)),"",VLOOKUP($A59,'[2]1516 Exp_Rev Access'!$F$7:$GB$306,58,FALSE))</f>
        <v>0</v>
      </c>
      <c r="BU59" s="102">
        <f t="shared" si="91"/>
        <v>12697947.849999998</v>
      </c>
      <c r="BV59" s="72">
        <f t="shared" si="92"/>
        <v>0.15560384138146197</v>
      </c>
      <c r="BW59" s="94">
        <f t="shared" si="93"/>
        <v>1864.2445946521295</v>
      </c>
      <c r="BX59" s="99">
        <f>IF(ISNA(VLOOKUP($A59,'[2]1516 Exp_Rev Access'!$F$7:$GB$306,59,FALSE)),"",VLOOKUP($A59,'[2]1516 Exp_Rev Access'!$F$7:$GB$306,59,FALSE))</f>
        <v>0</v>
      </c>
      <c r="BY59" s="99">
        <f>IF(ISNA(VLOOKUP($A59,'[2]1516 Exp_Rev Access'!$F$7:$GB$306,60,FALSE)),"",VLOOKUP($A59,'[2]1516 Exp_Rev Access'!$F$7:$GB$306,60,FALSE))</f>
        <v>0</v>
      </c>
      <c r="BZ59" s="99">
        <f>IF(ISNA(VLOOKUP($A59,'[2]1516 Exp_Rev Access'!$F$7:$GB$306,61,FALSE)),"",VLOOKUP($A59,'[2]1516 Exp_Rev Access'!$F$7:$GB$306,61,FALSE))</f>
        <v>0</v>
      </c>
      <c r="CA59" s="99">
        <f>IF(ISNA(VLOOKUP($A59,'[2]1516 Exp_Rev Access'!$F$7:$GB$306,62,FALSE)),"",VLOOKUP($A59,'[2]1516 Exp_Rev Access'!$F$7:$GB$306,62,FALSE))</f>
        <v>0</v>
      </c>
      <c r="CB59" s="99">
        <f>IF(ISNA(VLOOKUP($A59,'[2]1516 Exp_Rev Access'!$F$7:$GB$306,63,FALSE)),"",VLOOKUP($A59,'[2]1516 Exp_Rev Access'!$F$7:$GB$306,63,FALSE))</f>
        <v>88201.03</v>
      </c>
      <c r="CC59" s="99">
        <f>IF(ISNA(VLOOKUP($A59,'[2]1516 Exp_Rev Access'!$F$7:$GB$306,64,FALSE)),"",VLOOKUP($A59,'[2]1516 Exp_Rev Access'!$F$7:$GB$306,64,FALSE))</f>
        <v>0</v>
      </c>
      <c r="CD59" s="101">
        <f t="shared" si="94"/>
        <v>88201.03</v>
      </c>
      <c r="CE59" s="72">
        <f t="shared" si="95"/>
        <v>1.0808375687100943E-3</v>
      </c>
      <c r="CF59" s="103">
        <f t="shared" si="96"/>
        <v>12.949202135859327</v>
      </c>
      <c r="CG59" s="99">
        <f>IF(ISNA(VLOOKUP($A59,'[2]1516 Exp_Rev Access'!$F$7:$GB$306,65,FALSE)),"",VLOOKUP($A59,'[2]1516 Exp_Rev Access'!$F$7:$GB$306,65,FALSE))</f>
        <v>307575.62</v>
      </c>
      <c r="CH59" s="99">
        <f>IF(ISNA(VLOOKUP($A59,'[2]1516 Exp_Rev Access'!$F$7:$GB$306,66,FALSE)),"",VLOOKUP($A59,'[2]1516 Exp_Rev Access'!$F$7:$GB$306,66,FALSE))</f>
        <v>0</v>
      </c>
      <c r="CI59" s="99">
        <f>IF(ISNA(VLOOKUP($A59,'[2]1516 Exp_Rev Access'!$F$7:$GB$306,67,FALSE)),"",VLOOKUP($A59,'[2]1516 Exp_Rev Access'!$F$7:$GB$306,67,FALSE))</f>
        <v>0</v>
      </c>
      <c r="CJ59" s="99">
        <f>IF(ISNA(VLOOKUP($A59,'[2]1516 Exp_Rev Access'!$F$7:$GB$306,68,FALSE)),"",VLOOKUP($A59,'[2]1516 Exp_Rev Access'!$F$7:$GB$306,68,FALSE))</f>
        <v>0</v>
      </c>
      <c r="CK59" s="99">
        <f>IF(ISNA(VLOOKUP($A59,'[2]1516 Exp_Rev Access'!$F$7:$GB$306,69,FALSE)),"",VLOOKUP($A59,'[2]1516 Exp_Rev Access'!$F$7:$GB$306,69,FALSE))</f>
        <v>0</v>
      </c>
      <c r="CL59" s="99">
        <f>IF(ISNA(VLOOKUP($A59,'[2]1516 Exp_Rev Access'!$F$7:$GB$306,70,FALSE)),"",VLOOKUP($A59,'[2]1516 Exp_Rev Access'!$F$7:$GB$306,70,FALSE))</f>
        <v>0</v>
      </c>
      <c r="CM59" s="99">
        <f>IF(ISNA(VLOOKUP($A59,'[2]1516 Exp_Rev Access'!$F$7:$GB$306,71,FALSE)),"",VLOOKUP($A59,'[2]1516 Exp_Rev Access'!$F$7:$GB$306,71,FALSE))</f>
        <v>0</v>
      </c>
      <c r="CN59" s="99">
        <f>IF(ISNA(VLOOKUP($A59,'[2]1516 Exp_Rev Access'!$F$7:$GB$306,72,FALSE)),"",VLOOKUP($A59,'[2]1516 Exp_Rev Access'!$F$7:$GB$306,72,FALSE))</f>
        <v>0</v>
      </c>
      <c r="CO59" s="99">
        <f>IF(ISNA(VLOOKUP($A59,'[2]1516 Exp_Rev Access'!$F$7:$GB$306,73,FALSE)),"",VLOOKUP($A59,'[2]1516 Exp_Rev Access'!$F$7:$GB$306,73,FALSE))</f>
        <v>0</v>
      </c>
      <c r="CP59" s="99">
        <f>IF(ISNA(VLOOKUP($A59,'[2]1516 Exp_Rev Access'!$F$7:$GB$306,74,FALSE)),"",VLOOKUP($A59,'[2]1516 Exp_Rev Access'!$F$7:$GB$306,74,FALSE))</f>
        <v>1469202</v>
      </c>
      <c r="CQ59" s="99">
        <f>IF(ISNA(VLOOKUP($A59,'[2]1516 Exp_Rev Access'!$F$7:$GB$306,75,FALSE)),"",VLOOKUP($A59,'[2]1516 Exp_Rev Access'!$F$7:$GB$306,75,FALSE))</f>
        <v>0</v>
      </c>
      <c r="CR59" s="99">
        <f>IF(ISNA(VLOOKUP($A59,'[2]1516 Exp_Rev Access'!$F$7:$GB$306,76,FALSE)),"",VLOOKUP($A59,'[2]1516 Exp_Rev Access'!$F$7:$GB$306,76,FALSE))</f>
        <v>60616</v>
      </c>
      <c r="CS59" s="99">
        <f>IF(ISNA(VLOOKUP($A59,'[2]1516 Exp_Rev Access'!$F$7:$GB$306,77,FALSE)),"",VLOOKUP($A59,'[2]1516 Exp_Rev Access'!$F$7:$GB$306,77,FALSE))</f>
        <v>26964</v>
      </c>
      <c r="CT59" s="99">
        <f>IF(ISNA(VLOOKUP($A59,'[2]1516 Exp_Rev Access'!$F$7:$GB$306,78,FALSE)),"",VLOOKUP($A59,'[2]1516 Exp_Rev Access'!$F$7:$GB$306,78,FALSE))</f>
        <v>1801452.96</v>
      </c>
      <c r="CU59" s="99">
        <f>IF(ISNA(VLOOKUP($A59,'[2]1516 Exp_Rev Access'!$F$7:$GB$306,79,FALSE)),"",VLOOKUP($A59,'[2]1516 Exp_Rev Access'!$F$7:$GB$306,79,FALSE))</f>
        <v>172380.95</v>
      </c>
      <c r="CV59" s="99">
        <f>IF(ISNA(VLOOKUP($A59,'[2]1516 Exp_Rev Access'!$F$7:$GB$306,80,FALSE)),"",VLOOKUP($A59,'[2]1516 Exp_Rev Access'!$F$7:$GB$306,80,FALSE))</f>
        <v>410090.91</v>
      </c>
      <c r="CW59" s="99">
        <f>IF(ISNA(VLOOKUP($A59,'[2]1516 Exp_Rev Access'!$F$7:$GB$306,81,FALSE)),"",VLOOKUP($A59,'[2]1516 Exp_Rev Access'!$F$7:$GB$306,81,FALSE))</f>
        <v>0</v>
      </c>
      <c r="CX59" s="99">
        <f>IF(ISNA(VLOOKUP($A59,'[2]1516 Exp_Rev Access'!$F$7:$GB$306,82,FALSE)),"",VLOOKUP($A59,'[2]1516 Exp_Rev Access'!$F$7:$GB$306,82,FALSE))</f>
        <v>0</v>
      </c>
      <c r="CY59" s="99">
        <f>IF(ISNA(VLOOKUP($A59,'[2]1516 Exp_Rev Access'!$F$7:$GB$306,83,FALSE)),"",VLOOKUP($A59,'[2]1516 Exp_Rev Access'!$F$7:$GB$306,83,FALSE))</f>
        <v>0</v>
      </c>
      <c r="CZ59" s="99">
        <f>IF(ISNA(VLOOKUP($A59,'[2]1516 Exp_Rev Access'!$F$7:$GB$306,84,FALSE)),"",VLOOKUP($A59,'[2]1516 Exp_Rev Access'!$F$7:$GB$306,84,FALSE))</f>
        <v>0</v>
      </c>
      <c r="DA59" s="99">
        <f>IF(ISNA(VLOOKUP($A59,'[2]1516 Exp_Rev Access'!$F$7:$GB$306,85,FALSE)),"",VLOOKUP($A59,'[2]1516 Exp_Rev Access'!$F$7:$GB$306,85,FALSE))</f>
        <v>222528.42</v>
      </c>
      <c r="DB59" s="99">
        <f>IF(ISNA(VLOOKUP($A59,'[2]1516 Exp_Rev Access'!$F$7:$GB$306,86,FALSE)),"",VLOOKUP($A59,'[2]1516 Exp_Rev Access'!$F$7:$GB$306,86,FALSE))</f>
        <v>0</v>
      </c>
      <c r="DC59" s="99">
        <f>IF(ISNA(VLOOKUP($A59,'[2]1516 Exp_Rev Access'!$F$7:$GB$306,87,FALSE)),"",VLOOKUP($A59,'[2]1516 Exp_Rev Access'!$F$7:$GB$306,87,FALSE))</f>
        <v>0</v>
      </c>
      <c r="DD59" s="99">
        <f>IF(ISNA(VLOOKUP($A59,'[2]1516 Exp_Rev Access'!$F$7:$GB$306,88,FALSE)),"",VLOOKUP($A59,'[2]1516 Exp_Rev Access'!$F$7:$GB$306,88,FALSE))</f>
        <v>0</v>
      </c>
      <c r="DE59" s="99">
        <f>IF(ISNA(VLOOKUP($A59,'[2]1516 Exp_Rev Access'!$F$7:$GB$306,89,FALSE)),"",VLOOKUP($A59,'[2]1516 Exp_Rev Access'!$F$7:$GB$306,89,FALSE))</f>
        <v>0</v>
      </c>
      <c r="DF59" s="99">
        <f>IF(ISNA(VLOOKUP($A59,'[2]1516 Exp_Rev Access'!$F$7:$GB$306,90,FALSE)),"",VLOOKUP($A59,'[2]1516 Exp_Rev Access'!$F$7:$GB$306,90,FALSE))</f>
        <v>56349.88</v>
      </c>
      <c r="DG59" s="99">
        <f>IF(ISNA(VLOOKUP($A59,'[2]1516 Exp_Rev Access'!$F$7:$GB$306,91,FALSE)),"",VLOOKUP($A59,'[2]1516 Exp_Rev Access'!$F$7:$GB$306,91,FALSE))</f>
        <v>66445.55</v>
      </c>
      <c r="DH59" s="99">
        <f>IF(ISNA(VLOOKUP($A59,'[2]1516 Exp_Rev Access'!$F$7:$GB$306,92,FALSE)),"",VLOOKUP($A59,'[2]1516 Exp_Rev Access'!$F$7:$GB$306,92,FALSE))</f>
        <v>2221396.8199999998</v>
      </c>
      <c r="DI59" s="99">
        <f>IF(ISNA(VLOOKUP($A59,'[2]1516 Exp_Rev Access'!$F$7:$GB$306,93,FALSE)),"",VLOOKUP($A59,'[2]1516 Exp_Rev Access'!$F$7:$GB$306,93,FALSE))</f>
        <v>0</v>
      </c>
      <c r="DJ59" s="99">
        <f>IF(ISNA(VLOOKUP($A59,'[2]1516 Exp_Rev Access'!$F$7:$GB$306,94,FALSE)),"",VLOOKUP($A59,'[2]1516 Exp_Rev Access'!$F$7:$GB$306,94,FALSE))</f>
        <v>0</v>
      </c>
      <c r="DK59" s="99">
        <f>IF(ISNA(VLOOKUP($A59,'[2]1516 Exp_Rev Access'!$F$7:$GB$306,95,FALSE)),"",VLOOKUP($A59,'[2]1516 Exp_Rev Access'!$F$7:$GB$306,95,FALSE))</f>
        <v>0</v>
      </c>
      <c r="DL59" s="99">
        <f>IF(ISNA(VLOOKUP($A59,'[2]1516 Exp_Rev Access'!$F$7:$GB$306,96,FALSE)),"",VLOOKUP($A59,'[2]1516 Exp_Rev Access'!$F$7:$GB$306,96,FALSE))</f>
        <v>0</v>
      </c>
      <c r="DM59" s="99">
        <f>IF(ISNA(VLOOKUP($A59,'[2]1516 Exp_Rev Access'!$F$7:$GB$306,97,FALSE)),"",VLOOKUP($A59,'[2]1516 Exp_Rev Access'!$F$7:$GB$306,97,FALSE))</f>
        <v>0</v>
      </c>
      <c r="DN59" s="99">
        <f>IF(ISNA(VLOOKUP($A59,'[2]1516 Exp_Rev Access'!$F$7:$GB$306,98,FALSE)),"",VLOOKUP($A59,'[2]1516 Exp_Rev Access'!$F$7:$GB$306,98,FALSE))</f>
        <v>0</v>
      </c>
      <c r="DO59" s="99">
        <f>IF(ISNA(VLOOKUP($A59,'[2]1516 Exp_Rev Access'!$F$7:$GB$306,99,FALSE)),"",VLOOKUP($A59,'[2]1516 Exp_Rev Access'!$F$7:$GB$306,99,FALSE))</f>
        <v>0</v>
      </c>
      <c r="DP59" s="99">
        <f>IF(ISNA(VLOOKUP($A59,'[2]1516 Exp_Rev Access'!$F$7:$GB$306,100,FALSE)),"",VLOOKUP($A59,'[2]1516 Exp_Rev Access'!$F$7:$GB$306,100,FALSE))</f>
        <v>0</v>
      </c>
      <c r="DQ59" s="99">
        <f>IF(ISNA(VLOOKUP($A59,'[2]1516 Exp_Rev Access'!$F$7:$GB$306,101,FALSE)),"",VLOOKUP($A59,'[2]1516 Exp_Rev Access'!$F$7:$GB$306,101,FALSE))</f>
        <v>0</v>
      </c>
      <c r="DR59" s="99">
        <f>IF(ISNA(VLOOKUP($A59,'[2]1516 Exp_Rev Access'!$F$7:$GB$306,102,FALSE)),"",VLOOKUP($A59,'[2]1516 Exp_Rev Access'!$F$7:$GB$306,102,FALSE))</f>
        <v>0</v>
      </c>
      <c r="DS59" s="99">
        <f>IF(ISNA(VLOOKUP($A59,'[2]1516 Exp_Rev Access'!$F$7:$GB$306,103,FALSE)),"",VLOOKUP($A59,'[2]1516 Exp_Rev Access'!$F$7:$GB$306,103,FALSE))</f>
        <v>0</v>
      </c>
      <c r="DT59" s="99">
        <f>IF(ISNA(VLOOKUP($A59,'[2]1516 Exp_Rev Access'!$F$7:$GB$306,104,FALSE)),"",VLOOKUP($A59,'[2]1516 Exp_Rev Access'!$F$7:$GB$306,104,FALSE))</f>
        <v>0</v>
      </c>
      <c r="DU59" s="99">
        <f>IF(ISNA(VLOOKUP($A59,'[2]1516 Exp_Rev Access'!$F$7:$GB$306,105,FALSE)),"",VLOOKUP($A59,'[2]1516 Exp_Rev Access'!$F$7:$GB$306,105,FALSE))</f>
        <v>0</v>
      </c>
      <c r="DV59" s="99">
        <f>IF(ISNA(VLOOKUP($A59,'[2]1516 Exp_Rev Access'!$F$7:$GB$306,106,FALSE)),"",VLOOKUP($A59,'[2]1516 Exp_Rev Access'!$F$7:$GB$306,106,FALSE))</f>
        <v>0</v>
      </c>
      <c r="DW59" s="99">
        <f>IF(ISNA(VLOOKUP($A59,'[2]1516 Exp_Rev Access'!$F$7:$GB$306,107,FALSE)),"",VLOOKUP($A59,'[2]1516 Exp_Rev Access'!$F$7:$GB$306,107,FALSE))</f>
        <v>0</v>
      </c>
      <c r="DX59" s="99">
        <f>IF(ISNA(VLOOKUP($A59,'[2]1516 Exp_Rev Access'!$F$7:$GB$306,108,FALSE)),"",VLOOKUP($A59,'[2]1516 Exp_Rev Access'!$F$7:$GB$306,108,FALSE))</f>
        <v>0</v>
      </c>
      <c r="DY59" s="99">
        <f>IF(ISNA(VLOOKUP($A59,'[2]1516 Exp_Rev Access'!$F$7:$GB$306,109,FALSE)),"",VLOOKUP($A59,'[2]1516 Exp_Rev Access'!$F$7:$GB$306,109,FALSE))</f>
        <v>0</v>
      </c>
      <c r="DZ59" s="99">
        <f>IF(ISNA(VLOOKUP($A59,'[2]1516 Exp_Rev Access'!$F$7:$GB$306,110,FALSE)),"",VLOOKUP($A59,'[2]1516 Exp_Rev Access'!$F$7:$GB$306,110,FALSE))</f>
        <v>0</v>
      </c>
      <c r="EA59" s="99">
        <f>IF(ISNA(VLOOKUP($A59,'[2]1516 Exp_Rev Access'!$F$7:$GB$306,111,FALSE)),"",VLOOKUP($A59,'[2]1516 Exp_Rev Access'!$F$7:$GB$306,111,FALSE))</f>
        <v>0</v>
      </c>
      <c r="EB59" s="99">
        <f>IF(ISNA(VLOOKUP($A59,'[2]1516 Exp_Rev Access'!$F$7:$GB$306,112,FALSE)),"",VLOOKUP($A59,'[2]1516 Exp_Rev Access'!$F$7:$GB$306,112,FALSE))</f>
        <v>0</v>
      </c>
      <c r="EC59" s="99">
        <f>IF(ISNA(VLOOKUP($A59,'[2]1516 Exp_Rev Access'!$F$7:$GB$306,113,FALSE)),"",VLOOKUP($A59,'[2]1516 Exp_Rev Access'!$F$7:$GB$306,113,FALSE))</f>
        <v>0</v>
      </c>
      <c r="ED59" s="99">
        <f>IF(ISNA(VLOOKUP($A59,'[2]1516 Exp_Rev Access'!$F$7:$GB$306,114,FALSE)),"",VLOOKUP($A59,'[2]1516 Exp_Rev Access'!$F$7:$GB$306,114,FALSE))</f>
        <v>0</v>
      </c>
      <c r="EE59" s="99">
        <f>IF(ISNA(VLOOKUP($A59,'[2]1516 Exp_Rev Access'!$F$7:$GB$306,115,FALSE)),"",VLOOKUP($A59,'[2]1516 Exp_Rev Access'!$F$7:$GB$306,115,FALSE))</f>
        <v>0</v>
      </c>
      <c r="EF59" s="99">
        <f>IF(ISNA(VLOOKUP($A59,'[2]1516 Exp_Rev Access'!$F$7:$GB$306,116,FALSE)),"",VLOOKUP($A59,'[2]1516 Exp_Rev Access'!$F$7:$GB$306,116,FALSE))</f>
        <v>0</v>
      </c>
      <c r="EG59" s="99">
        <f>IF(ISNA(VLOOKUP($A59,'[2]1516 Exp_Rev Access'!$F$7:$GB$306,117,FALSE)),"",VLOOKUP($A59,'[2]1516 Exp_Rev Access'!$F$7:$GB$306,117,FALSE))</f>
        <v>0</v>
      </c>
      <c r="EH59" s="99">
        <f>IF(ISNA(VLOOKUP($A59,'[2]1516 Exp_Rev Access'!$F$7:$GB$306,118,FALSE)),"",VLOOKUP($A59,'[2]1516 Exp_Rev Access'!$F$7:$GB$306,118,FALSE))</f>
        <v>0</v>
      </c>
      <c r="EI59" s="99">
        <f>IF(ISNA(VLOOKUP($A59,'[2]1516 Exp_Rev Access'!$F$7:$GB$306,119,FALSE)),"",VLOOKUP($A59,'[2]1516 Exp_Rev Access'!$F$7:$GB$306,119,FALSE))</f>
        <v>0</v>
      </c>
      <c r="EJ59" s="99">
        <f>IF(ISNA(VLOOKUP($A59,'[2]1516 Exp_Rev Access'!$F$7:$GB$306,120,FALSE)),"",VLOOKUP($A59,'[2]1516 Exp_Rev Access'!$F$7:$GB$306,120,FALSE))</f>
        <v>0</v>
      </c>
      <c r="EK59" s="99">
        <f>IF(ISNA(VLOOKUP($A59,'[2]1516 Exp_Rev Access'!$F$7:$GB$306,121,FALSE)),"",VLOOKUP($A59,'[2]1516 Exp_Rev Access'!$F$7:$GB$306,121,FALSE))</f>
        <v>0</v>
      </c>
      <c r="EL59" s="99">
        <f>IF(ISNA(VLOOKUP($A59,'[2]1516 Exp_Rev Access'!$F$7:$GB$306,122,FALSE)),"",VLOOKUP($A59,'[2]1516 Exp_Rev Access'!$F$7:$GB$306,122,FALSE))</f>
        <v>0</v>
      </c>
      <c r="EM59" s="99">
        <f>IF(ISNA(VLOOKUP($A59,'[2]1516 Exp_Rev Access'!$F$7:$GB$306,123,FALSE)),"",VLOOKUP($A59,'[2]1516 Exp_Rev Access'!$F$7:$GB$306,123,FALSE))</f>
        <v>0</v>
      </c>
      <c r="EN59" s="99">
        <f>IF(ISNA(VLOOKUP($A59,'[2]1516 Exp_Rev Access'!$F$7:$GB$306,124,FALSE)),"",VLOOKUP($A59,'[2]1516 Exp_Rev Access'!$F$7:$GB$306,124,FALSE))</f>
        <v>0</v>
      </c>
      <c r="EO59" s="99">
        <f>IF(ISNA(VLOOKUP($A59,'[2]1516 Exp_Rev Access'!$F$7:$GB$306,125,FALSE)),"",VLOOKUP($A59,'[2]1516 Exp_Rev Access'!$F$7:$GB$306,125,FALSE))</f>
        <v>0</v>
      </c>
      <c r="EP59" s="99">
        <f>IF(ISNA(VLOOKUP($A59,'[2]1516 Exp_Rev Access'!$F$7:$GB$306,126,FALSE)),"",VLOOKUP($A59,'[2]1516 Exp_Rev Access'!$F$7:$GB$306,126,FALSE))</f>
        <v>0</v>
      </c>
      <c r="EQ59" s="99">
        <f>IF(ISNA(VLOOKUP($A59,'[2]1516 Exp_Rev Access'!$F$7:$GB$306,127,FALSE)),"",VLOOKUP($A59,'[2]1516 Exp_Rev Access'!$F$7:$GB$306,127,FALSE))</f>
        <v>0</v>
      </c>
      <c r="ER59" s="99">
        <f>IF(ISNA(VLOOKUP($A59,'[2]1516 Exp_Rev Access'!$F$7:$GB$306,128,FALSE)),"",VLOOKUP($A59,'[2]1516 Exp_Rev Access'!$F$7:$GB$306,128,FALSE))</f>
        <v>0</v>
      </c>
      <c r="ES59" s="99">
        <f>IF(ISNA(VLOOKUP($A59,'[2]1516 Exp_Rev Access'!$F$7:$GB$306,129,FALSE)),"",VLOOKUP($A59,'[2]1516 Exp_Rev Access'!$F$7:$GB$306,129,FALSE))</f>
        <v>0</v>
      </c>
      <c r="ET59" s="99">
        <f>IF(ISNA(VLOOKUP($A59,'[2]1516 Exp_Rev Access'!$F$7:$GB$306,130,FALSE)),"",VLOOKUP($A59,'[2]1516 Exp_Rev Access'!$F$7:$GB$306,130,FALSE))</f>
        <v>0</v>
      </c>
      <c r="EU59" s="99">
        <f>IF(ISNA(VLOOKUP($A59,'[2]1516 Exp_Rev Access'!$F$7:$GB$306,131,FALSE)),"",VLOOKUP($A59,'[2]1516 Exp_Rev Access'!$F$7:$GB$306,131,FALSE))</f>
        <v>176448.63</v>
      </c>
      <c r="EV59" s="99">
        <f>IF(ISNA(VLOOKUP($A59,'[2]1516 Exp_Rev Access'!$F$7:$GB$306,132,FALSE)),"",VLOOKUP($A59,'[2]1516 Exp_Rev Access'!$F$7:$GB$306,132,FALSE))</f>
        <v>0</v>
      </c>
      <c r="EW59" s="99">
        <f>IF(ISNA(VLOOKUP($A59,'[2]1516 Exp_Rev Access'!$F$7:$GB$306,133,FALSE)),"",VLOOKUP($A59,'[2]1516 Exp_Rev Access'!$F$7:$GB$306,133,FALSE))</f>
        <v>0</v>
      </c>
      <c r="EX59" s="99">
        <f>IF(ISNA(VLOOKUP($A59,'[2]1516 Exp_Rev Access'!$F$7:$GB$306,134,FALSE)),"",VLOOKUP($A59,'[2]1516 Exp_Rev Access'!$F$7:$GB$306,134,FALSE))</f>
        <v>0</v>
      </c>
      <c r="EY59" s="99">
        <f>IF(ISNA(VLOOKUP($A59,'[2]1516 Exp_Rev Access'!$F$7:$GB$306,135,FALSE)),"",VLOOKUP($A59,'[2]1516 Exp_Rev Access'!$F$7:$GB$306,135,FALSE))</f>
        <v>0</v>
      </c>
      <c r="EZ59" s="99">
        <f>IF(ISNA(VLOOKUP($A59,'[2]1516 Exp_Rev Access'!$F$7:$GB$306,136,FALSE)),"",VLOOKUP($A59,'[2]1516 Exp_Rev Access'!$F$7:$GB$306,136,FALSE))</f>
        <v>0</v>
      </c>
      <c r="FA59" s="99">
        <f>IF(ISNA(VLOOKUP($A59,'[2]1516 Exp_Rev Access'!$F$7:$GB$306,137,FALSE)),"",VLOOKUP($A59,'[2]1516 Exp_Rev Access'!$F$7:$GB$306,137,FALSE))</f>
        <v>0</v>
      </c>
      <c r="FB59" s="99">
        <f>IF(ISNA(VLOOKUP($A59,'[2]1516 Exp_Rev Access'!$F$7:$GB$306,138,FALSE)),"",VLOOKUP($A59,'[2]1516 Exp_Rev Access'!$F$7:$GB$306,138,FALSE))</f>
        <v>0</v>
      </c>
      <c r="FC59" s="99">
        <f>IF(ISNA(VLOOKUP($A59,'[2]1516 Exp_Rev Access'!$F$7:$GB$306,139,FALSE)),"",VLOOKUP($A59,'[2]1516 Exp_Rev Access'!$F$7:$GB$306,139,FALSE))</f>
        <v>0</v>
      </c>
      <c r="FD59" s="99">
        <f>IF(ISNA(VLOOKUP($A59,'[2]1516 Exp_Rev Access'!$F$7:$FS$306,140,FALSE)),"",VLOOKUP($A59,'[2]1516 Exp_Rev Access'!$F$7:$FS$306,140,FALSE))</f>
        <v>0</v>
      </c>
      <c r="FE59" s="99">
        <f>IF(ISNA(VLOOKUP($A59,'[2]1516 Exp_Rev Access'!$F$7:$FS$306,141,FALSE)),"",VLOOKUP($A59,'[2]1516 Exp_Rev Access'!$F$7:$FS$306,141,FALSE))</f>
        <v>0</v>
      </c>
      <c r="FF59" s="99">
        <f>IF(ISNA(VLOOKUP($A59,'[2]1516 Exp_Rev Access'!$F$7:$FS$306,142,FALSE)),"",VLOOKUP($A59,'[2]1516 Exp_Rev Access'!$F$7:$FS$306,142,FALSE))</f>
        <v>0</v>
      </c>
      <c r="FG59" s="99">
        <f>IF(ISNA(VLOOKUP($A59,'[2]1516 Exp_Rev Access'!$F$7:$FS$306,143,FALSE)),"",VLOOKUP($A59,'[2]1516 Exp_Rev Access'!$F$7:$FS$306,143,FALSE))</f>
        <v>0</v>
      </c>
      <c r="FH59" s="99">
        <f>IF(ISNA(VLOOKUP($A59,'[2]1516 Exp_Rev Access'!$F$7:$FS$306,144,FALSE)),"",VLOOKUP($A59,'[2]1516 Exp_Rev Access'!$F$7:$FS$306,144,FALSE))</f>
        <v>0</v>
      </c>
      <c r="FI59" s="99">
        <f>IF(ISNA(VLOOKUP($A59,'[2]1516 Exp_Rev Access'!$F$7:$FS$306,145,FALSE)),"",VLOOKUP($A59,'[2]1516 Exp_Rev Access'!$F$7:$FS$306,145,FALSE))</f>
        <v>0</v>
      </c>
      <c r="FJ59" s="99">
        <f>IF(ISNA(VLOOKUP($A59,'[2]1516 Exp_Rev Access'!$F$7:$FS$306,146,FALSE)),"",VLOOKUP($A59,'[2]1516 Exp_Rev Access'!$F$7:$FS$306,146,FALSE))</f>
        <v>0</v>
      </c>
      <c r="FK59" s="99">
        <f>IF(ISNA(VLOOKUP($A59,'[2]1516 Exp_Rev Access'!$F$7:$FS$306,147,FALSE)),"",VLOOKUP($A59,'[2]1516 Exp_Rev Access'!$F$7:$FS$306,147,FALSE))</f>
        <v>0</v>
      </c>
      <c r="FL59" s="99">
        <f>IF(ISNA(VLOOKUP($A59,'[2]1516 Exp_Rev Access'!$F$7:$FS$306,148,FALSE)),"",VLOOKUP($A59,'[2]1516 Exp_Rev Access'!$F$7:$FS$306,148,FALSE))</f>
        <v>0</v>
      </c>
      <c r="FM59" s="99">
        <f>IF(ISNA(VLOOKUP($A59,'[2]1516 Exp_Rev Access'!$F$7:$FS$306,149,FALSE)),"",VLOOKUP($A59,'[2]1516 Exp_Rev Access'!$F$7:$FS$306,149,FALSE))</f>
        <v>0</v>
      </c>
      <c r="FN59" s="99">
        <f>IF(ISNA(VLOOKUP($A59,'[2]1516 Exp_Rev Access'!$F$7:$FS$306,150,FALSE)),"",VLOOKUP($A59,'[2]1516 Exp_Rev Access'!$F$7:$FS$306,150,FALSE))</f>
        <v>0</v>
      </c>
      <c r="FO59" s="99">
        <f>IF(ISNA(VLOOKUP($A59,'[2]1516 Exp_Rev Access'!$F$7:$FS$306,151,FALSE)),"",VLOOKUP($A59,'[2]1516 Exp_Rev Access'!$F$7:$FS$306,151,FALSE))</f>
        <v>0</v>
      </c>
      <c r="FP59" s="99">
        <f>IF(ISNA(VLOOKUP($A59,'[2]1516 Exp_Rev Access'!$F$7:$FS$306,152,FALSE)),"",VLOOKUP($A59,'[2]1516 Exp_Rev Access'!$F$7:$FS$306,152,FALSE))</f>
        <v>0</v>
      </c>
      <c r="FQ59" s="99">
        <f>IF(ISNA(VLOOKUP($A59,'[2]1516 Exp_Rev Access'!$F$7:$FS$306,153,FALSE)),"",VLOOKUP($A59,'[2]1516 Exp_Rev Access'!$F$7:$FS$306,153,FALSE))</f>
        <v>155253.70000000001</v>
      </c>
      <c r="FR59" s="101">
        <f t="shared" si="97"/>
        <v>7146705.4399999995</v>
      </c>
      <c r="FS59" s="72">
        <f t="shared" si="98"/>
        <v>8.7577522984219169E-2</v>
      </c>
      <c r="FT59" s="94">
        <f t="shared" si="99"/>
        <v>1049.2409595217366</v>
      </c>
      <c r="FU59" s="99">
        <f>IF(ISNA(VLOOKUP($A59,'[2]1516 Exp_Rev Access'!$F$7:$GB$306,154,FALSE)),"",VLOOKUP($A59,'[2]1516 Exp_Rev Access'!$F$7:$GB$306,154,FALSE))</f>
        <v>0</v>
      </c>
      <c r="FV59" s="99">
        <f>IF(ISNA(VLOOKUP($A59,'[2]1516 Exp_Rev Access'!$F$7:$GB$306,155,FALSE)),"",VLOOKUP($A59,'[2]1516 Exp_Rev Access'!$F$7:$GB$306,155,FALSE))</f>
        <v>0</v>
      </c>
      <c r="FW59" s="99">
        <f>IF(ISNA(VLOOKUP($A59,'[2]1516 Exp_Rev Access'!$F$7:$GB$306,156,FALSE)),"",VLOOKUP($A59,'[2]1516 Exp_Rev Access'!$F$7:$GB$306,156,FALSE))</f>
        <v>0</v>
      </c>
      <c r="FX59" s="99">
        <f>IF(ISNA(VLOOKUP($A59,'[2]1516 Exp_Rev Access'!$F$7:$GB$306,157,FALSE)),"",VLOOKUP($A59,'[2]1516 Exp_Rev Access'!$F$7:$GB$306,157,FALSE))</f>
        <v>0</v>
      </c>
      <c r="FY59" s="99">
        <f>IF(ISNA(VLOOKUP($A59,'[2]1516 Exp_Rev Access'!$F$7:$GB$306,158,FALSE)),"",VLOOKUP($A59,'[2]1516 Exp_Rev Access'!$F$7:$GB$306,158,FALSE))</f>
        <v>0</v>
      </c>
      <c r="FZ59" s="99">
        <f>IF(ISNA(VLOOKUP($A59,'[2]1516 Exp_Rev Access'!$F$7:$GB$306,159,FALSE)),"",VLOOKUP($A59,'[2]1516 Exp_Rev Access'!$F$7:$GB$306,159,FALSE))</f>
        <v>0</v>
      </c>
      <c r="GA59" s="99">
        <f>IF(ISNA(VLOOKUP($A59,'[2]1516 Exp_Rev Access'!$F$7:$GB$306,160,FALSE)),"",VLOOKUP($A59,'[2]1516 Exp_Rev Access'!$F$7:$GB$306,160,FALSE))</f>
        <v>0</v>
      </c>
      <c r="GB59" s="99">
        <f>IF(ISNA(VLOOKUP($A59,'[2]1516 Exp_Rev Access'!$F$7:$GB$306,161,FALSE)),"",VLOOKUP($A59,'[2]1516 Exp_Rev Access'!$F$7:$GB$306,161,FALSE))</f>
        <v>0</v>
      </c>
      <c r="GC59" s="99">
        <f>IF(ISNA(VLOOKUP($A59,'[2]1516 Exp_Rev Access'!$F$7:$GB$306,162,FALSE)),"",VLOOKUP($A59,'[2]1516 Exp_Rev Access'!$F$7:$GB$306,162,FALSE))</f>
        <v>0</v>
      </c>
      <c r="GD59" s="99">
        <f>IF(ISNA(VLOOKUP($A59,'[2]1516 Exp_Rev Access'!$F$7:$GB$306,163,FALSE)),"",VLOOKUP($A59,'[2]1516 Exp_Rev Access'!$F$7:$GB$306,163,FALSE))</f>
        <v>230546.98</v>
      </c>
      <c r="GE59" s="99">
        <f>IF(ISNA(VLOOKUP($A59,'[2]1516 Exp_Rev Access'!$F$7:$GB$306,164,FALSE)),"",VLOOKUP($A59,'[2]1516 Exp_Rev Access'!$F$7:$GB$306,164,FALSE))</f>
        <v>9175.36</v>
      </c>
      <c r="GF59" s="99">
        <f>IF(ISNA(VLOOKUP($A59,'[2]1516 Exp_Rev Access'!$F$7:$GB$306,165,FALSE)),"",VLOOKUP($A59,'[2]1516 Exp_Rev Access'!$F$7:$GB$306,165,FALSE))</f>
        <v>0</v>
      </c>
      <c r="GG59" s="99">
        <f>IF(ISNA(VLOOKUP($A59,'[2]1516 Exp_Rev Access'!$F$7:$GB$306,166,FALSE)),"",VLOOKUP($A59,'[2]1516 Exp_Rev Access'!$F$7:$GB$306,166,FALSE))</f>
        <v>0</v>
      </c>
      <c r="GH59" s="99">
        <f>IF(ISNA(VLOOKUP($A59,'[2]1516 Exp_Rev Access'!$F$7:$GB$306,167,FALSE)),"",VLOOKUP($A59,'[2]1516 Exp_Rev Access'!$F$7:$GB$306,167,FALSE))</f>
        <v>0</v>
      </c>
      <c r="GI59" s="99">
        <f>IF(ISNA(VLOOKUP($A59,'[2]1516 Exp_Rev Access'!$F$7:$GB$306,168,FALSE)),"",VLOOKUP($A59,'[2]1516 Exp_Rev Access'!$F$7:$GB$306,168,FALSE))</f>
        <v>0</v>
      </c>
      <c r="GJ59" s="99">
        <f>IF(ISNA(VLOOKUP($A59,'[2]1516 Exp_Rev Access'!$F$7:$GB$306,169,FALSE)),"",VLOOKUP($A59,'[2]1516 Exp_Rev Access'!$F$7:$GB$306,169,FALSE))</f>
        <v>3692.88</v>
      </c>
      <c r="GK59" s="99">
        <f>IF(ISNA(VLOOKUP($A59,'[2]1516 Exp_Rev Access'!$F$7:$GB$306,170,FALSE)),"",VLOOKUP($A59,'[2]1516 Exp_Rev Access'!$F$7:$GB$306,170,FALSE))</f>
        <v>0</v>
      </c>
      <c r="GL59" s="99">
        <f>IF(ISNA(VLOOKUP($A59,'[2]1516 Exp_Rev Access'!$F$7:$GB$306,171,FALSE)),"",VLOOKUP($A59,'[2]1516 Exp_Rev Access'!$F$7:$GB$306,171,FALSE))</f>
        <v>0</v>
      </c>
      <c r="GM59" s="99">
        <f>IF(ISNA(VLOOKUP($A59,'[2]1516 Exp_Rev Access'!$F$7:$GB$306,172,FALSE)),"",VLOOKUP($A59,'[2]1516 Exp_Rev Access'!$F$7:$GB$306,172,FALSE))</f>
        <v>0</v>
      </c>
      <c r="GN59" s="99">
        <f>IF(ISNA(VLOOKUP($A59,'[2]1516 Exp_Rev Access'!$F$7:$GB$306,173,FALSE)),"",VLOOKUP($A59,'[2]1516 Exp_Rev Access'!$F$7:$GB$306,173,FALSE))</f>
        <v>0</v>
      </c>
      <c r="GO59" s="99">
        <f>IF(ISNA(VLOOKUP($A59,'[2]1516 Exp_Rev Access'!$F$7:$GB$306,174,FALSE)),"",VLOOKUP($A59,'[2]1516 Exp_Rev Access'!$F$7:$GB$306,174,FALSE))</f>
        <v>0</v>
      </c>
      <c r="GP59" s="99">
        <f>IF(ISNA(VLOOKUP($A59,'[2]1516 Exp_Rev Access'!$F$7:$GB$306,175,FALSE)),"",VLOOKUP($A59,'[2]1516 Exp_Rev Access'!$F$7:$GB$306,175,FALSE))</f>
        <v>0</v>
      </c>
      <c r="GQ59" s="99">
        <f>IF(ISNA(VLOOKUP($A59,'[2]1516 Exp_Rev Access'!$F$7:$GB$306,176,FALSE)),"",VLOOKUP($A59,'[2]1516 Exp_Rev Access'!$F$7:$GB$306,176,FALSE))</f>
        <v>0</v>
      </c>
      <c r="GR59" s="99">
        <f>IF(ISNA(VLOOKUP($A59,'[2]1516 Exp_Rev Access'!$F$7:$GB$306,177,FALSE)),"",VLOOKUP($A59,'[2]1516 Exp_Rev Access'!$F$7:$GB$306,177,FALSE))</f>
        <v>0</v>
      </c>
      <c r="GS59" s="99">
        <f>IF(ISNA(VLOOKUP($A59,'[2]1516 Exp_Rev Access'!$F$7:$GB$306,178,FALSE)),"",VLOOKUP($A59,'[2]1516 Exp_Rev Access'!$F$7:$GB$306,178,FALSE))</f>
        <v>0</v>
      </c>
      <c r="GT59" s="101">
        <f t="shared" si="100"/>
        <v>243415.22000000003</v>
      </c>
      <c r="GU59" s="72">
        <f t="shared" si="101"/>
        <v>2.9828712269214176E-3</v>
      </c>
      <c r="GV59" s="84">
        <f t="shared" si="102"/>
        <v>35.736916980727642</v>
      </c>
    </row>
    <row r="60" spans="1:204" customFormat="1" ht="12" customHeight="1" x14ac:dyDescent="0.2">
      <c r="A60" s="96" t="s">
        <v>266</v>
      </c>
      <c r="B60" s="69" t="s">
        <v>267</v>
      </c>
      <c r="C60" s="80">
        <f>IF(ISNA(VLOOKUP($A60,'[2]1516 enrollment_Rev_Exp by size'!$A$6:$G$320,3,FALSE)),"",VLOOKUP($A60,'[2]1516 enrollment_Rev_Exp by size'!$A$6:$G$320,3,FALSE))</f>
        <v>6760.82</v>
      </c>
      <c r="D60" s="97">
        <v>79867049.420000002</v>
      </c>
      <c r="E60" s="80">
        <f t="shared" si="80"/>
        <v>79867049.420000002</v>
      </c>
      <c r="F60" s="80">
        <f t="shared" si="81"/>
        <v>0</v>
      </c>
      <c r="G60" s="98">
        <f>IF(ISNA(VLOOKUP($A60,'[2]1516 Exp_Rev Access'!$F$7:$FS$306,2,FALSE)),"",VLOOKUP($A60,'[2]1516 Exp_Rev Access'!$F$7:$FS$306,2,FALSE))</f>
        <v>2040660.01</v>
      </c>
      <c r="H60" s="98">
        <f>IF(ISNA(VLOOKUP($A60,'[2]1516 Exp_Rev Access'!$F$7:$FS$306,3,FALSE)),"",VLOOKUP($A60,'[2]1516 Exp_Rev Access'!$F$7:$FS$306,3,FALSE))</f>
        <v>0</v>
      </c>
      <c r="I60" s="98">
        <f>IF(ISNA(VLOOKUP($A60,'[2]1516 Exp_Rev Access'!$F$7:$FS$306,4,FALSE)),"",VLOOKUP($A60,'[2]1516 Exp_Rev Access'!$F$7:$FS$306,4,FALSE))</f>
        <v>566.6</v>
      </c>
      <c r="J60" s="98">
        <f>IF(ISNA(VLOOKUP($A60,'[2]1516 Exp_Rev Access'!$F$7:$FS$306,5,FALSE)),"",VLOOKUP($A60,'[2]1516 Exp_Rev Access'!$F$7:$FS$306,5,FALSE))</f>
        <v>0</v>
      </c>
      <c r="K60" s="98">
        <f>IF(ISNA(VLOOKUP($A60,'[2]1516 Exp_Rev Access'!$F$7:$FS$306,6,FALSE)),"",VLOOKUP($A60,'[2]1516 Exp_Rev Access'!$F$7:$FS$306,6,FALSE))</f>
        <v>0</v>
      </c>
      <c r="L60" s="98">
        <f>IF(ISNA(VLOOKUP($A60,'[2]1516 Exp_Rev Access'!$F$7:$FS$306,7,FALSE)),"",VLOOKUP($A60,'[2]1516 Exp_Rev Access'!$F$7:$FS$306,7,FALSE))</f>
        <v>0</v>
      </c>
      <c r="M60" s="90">
        <f t="shared" si="82"/>
        <v>2041226.61</v>
      </c>
      <c r="N60" s="72">
        <f t="shared" si="83"/>
        <v>2.555780669028752E-2</v>
      </c>
      <c r="O60" s="73">
        <f t="shared" si="84"/>
        <v>301.91997568342305</v>
      </c>
      <c r="P60" s="99">
        <f>IF(ISNA(VLOOKUP($A60,'[2]1516 Exp_Rev Access'!$F$7:$FS$306,8,FALSE)),"",VLOOKUP($A60,'[2]1516 Exp_Rev Access'!$F$7:$FS$306,8,FALSE))</f>
        <v>79527.23</v>
      </c>
      <c r="Q60" s="99">
        <f>IF(ISNA(VLOOKUP($A60,'[2]1516 Exp_Rev Access'!$F$7:$FS$306,9,FALSE)),"",VLOOKUP($A60,'[2]1516 Exp_Rev Access'!$F$7:$FS$306,9,FALSE))</f>
        <v>0</v>
      </c>
      <c r="R60" s="99">
        <f>IF(ISNA(VLOOKUP($A60,'[2]1516 Exp_Rev Access'!$F$7:$FS$306,10,FALSE)),"",VLOOKUP($A60,'[2]1516 Exp_Rev Access'!$F$7:$FS$306,10,FALSE))</f>
        <v>0</v>
      </c>
      <c r="S60" s="99">
        <f>IF(ISNA(VLOOKUP($A60,'[2]1516 Exp_Rev Access'!$F$7:$FS$306,11,FALSE)),"",VLOOKUP($A60,'[2]1516 Exp_Rev Access'!$F$7:$FS$306,11,FALSE))</f>
        <v>0</v>
      </c>
      <c r="T60" s="99">
        <f>IF(ISNA(VLOOKUP($A60,'[2]1516 Exp_Rev Access'!$F$7:$FS$306,12,FALSE)),"",VLOOKUP($A60,'[2]1516 Exp_Rev Access'!$F$7:$FS$306,12,FALSE))</f>
        <v>29445</v>
      </c>
      <c r="U60" s="99">
        <f>IF(ISNA(VLOOKUP($A60,'[2]1516 Exp_Rev Access'!$F$7:$FS$306,13,FALSE)),"",VLOOKUP($A60,'[2]1516 Exp_Rev Access'!$F$7:$FS$306,13,FALSE))</f>
        <v>0</v>
      </c>
      <c r="V60" s="99">
        <f>IF(ISNA(VLOOKUP($A60,'[2]1516 Exp_Rev Access'!$F$7:$FS$306,14,FALSE)),"",VLOOKUP($A60,'[2]1516 Exp_Rev Access'!$F$7:$FS$306,14,FALSE))</f>
        <v>0</v>
      </c>
      <c r="W60" s="99">
        <f>IF(ISNA(VLOOKUP($A60,'[2]1516 Exp_Rev Access'!$F$7:$FS$306,15,FALSE)),"",VLOOKUP($A60,'[2]1516 Exp_Rev Access'!$F$7:$FS$306,15,FALSE))</f>
        <v>0</v>
      </c>
      <c r="X60" s="99">
        <f>IF(ISNA(VLOOKUP($A60,'[2]1516 Exp_Rev Access'!$F$7:$FS$306,16,FALSE)),"",VLOOKUP($A60,'[2]1516 Exp_Rev Access'!$F$7:$FS$306,16,FALSE))</f>
        <v>24062.85</v>
      </c>
      <c r="Y60" s="99">
        <f>IF(ISNA(VLOOKUP($A60,'[2]1516 Exp_Rev Access'!$F$7:$FS$306,17,FALSE)),"",VLOOKUP($A60,'[2]1516 Exp_Rev Access'!$F$7:$FS$306,17,FALSE))</f>
        <v>5044</v>
      </c>
      <c r="Z60" s="99">
        <f>IF(ISNA(VLOOKUP($A60,'[2]1516 Exp_Rev Access'!$F$7:$FS$306,18,FALSE)),"",VLOOKUP($A60,'[2]1516 Exp_Rev Access'!$F$7:$FS$306,18,FALSE))</f>
        <v>0</v>
      </c>
      <c r="AA60" s="99">
        <f>IF(ISNA(VLOOKUP($A60,'[2]1516 Exp_Rev Access'!$F$7:$FS$306,19,FALSE)),"",VLOOKUP($A60,'[2]1516 Exp_Rev Access'!$F$7:$FS$306,19,FALSE))</f>
        <v>0</v>
      </c>
      <c r="AB60" s="99">
        <f>IF(ISNA(VLOOKUP($A60,'[2]1516 Exp_Rev Access'!$F$7:$FS$306,20,FALSE)),"",VLOOKUP($A60,'[2]1516 Exp_Rev Access'!$F$7:$FS$306,20,FALSE))</f>
        <v>0</v>
      </c>
      <c r="AC60" s="99">
        <f>IF(ISNA(VLOOKUP($A60,'[2]1516 Exp_Rev Access'!$F$7:$FS$306,21,FALSE)),"",VLOOKUP($A60,'[2]1516 Exp_Rev Access'!$F$7:$FS$306,21,FALSE))</f>
        <v>56366.98</v>
      </c>
      <c r="AD60" s="99">
        <f>IF(ISNA(VLOOKUP($A60,'[2]1516 Exp_Rev Access'!$F$7:$FS$306,22,FALSE)),"",VLOOKUP($A60,'[2]1516 Exp_Rev Access'!$F$7:$FS$306,22,FALSE))</f>
        <v>66100.3</v>
      </c>
      <c r="AE60" s="99">
        <f>IF(ISNA(VLOOKUP($A60,'[2]1516 Exp_Rev Access'!$F$7:$FS$306,23,FALSE)),"",VLOOKUP($A60,'[2]1516 Exp_Rev Access'!$F$7:$FS$306,23,FALSE))</f>
        <v>0</v>
      </c>
      <c r="AF60" s="99">
        <f>IF(ISNA(VLOOKUP($A60,'[2]1516 Exp_Rev Access'!$F$7:$FS$306,24,FALSE)),"",VLOOKUP($A60,'[2]1516 Exp_Rev Access'!$F$7:$FS$306,24,FALSE))</f>
        <v>18887.18</v>
      </c>
      <c r="AG60" s="99">
        <f>IF(ISNA(VLOOKUP($A60,'[2]1516 Exp_Rev Access'!$F$7:$FS$306,25,FALSE)),"",VLOOKUP($A60,'[2]1516 Exp_Rev Access'!$F$7:$FS$306,25,FALSE))</f>
        <v>4970.46</v>
      </c>
      <c r="AH60" s="98">
        <f>IF(ISNA(VLOOKUP($A60,'[2]1516 Exp_Rev Access'!$F$7:$FS$306,26,FALSE)),"",VLOOKUP($A60,'[2]1516 Exp_Rev Access'!$F$7:$FS$306,26,FALSE))</f>
        <v>51800</v>
      </c>
      <c r="AI60" s="98">
        <f>IF(ISNA(VLOOKUP($A60,'[2]1516 Exp_Rev Access'!$F$7:$FS$306,27,FALSE)),"",VLOOKUP($A60,'[2]1516 Exp_Rev Access'!$F$7:$FS$306,27,FALSE))</f>
        <v>2485.42</v>
      </c>
      <c r="AJ60" s="98">
        <f>IF(ISNA(VLOOKUP($A60,'[2]1516 Exp_Rev Access'!$F$7:$FS$306,28,FALSE)),"",VLOOKUP($A60,'[2]1516 Exp_Rev Access'!$F$7:$FS$306,28,FALSE))</f>
        <v>28049.77</v>
      </c>
      <c r="AK60" s="98">
        <f>IF(ISNA(VLOOKUP($A60,'[2]1516 Exp_Rev Access'!$F$7:$FS$306,29,FALSE)),"",VLOOKUP($A60,'[2]1516 Exp_Rev Access'!$F$7:$FS$306,29,FALSE))</f>
        <v>1125387.23</v>
      </c>
      <c r="AL60" s="100">
        <f t="shared" si="85"/>
        <v>1492126.42</v>
      </c>
      <c r="AM60" s="72">
        <f t="shared" si="86"/>
        <v>1.8682628578818479E-2</v>
      </c>
      <c r="AN60" s="94">
        <f t="shared" si="87"/>
        <v>220.70198881200801</v>
      </c>
      <c r="AO60" s="99">
        <f>IF(ISNA(VLOOKUP($A60,'[2]1516 Exp_Rev Access'!$F$7:$GB$306,30,FALSE)),"",VLOOKUP($A60,'[2]1516 Exp_Rev Access'!$F$7:$FS$306,30,FALSE))</f>
        <v>40180476.770000003</v>
      </c>
      <c r="AP60" s="99">
        <f>IF(ISNA(VLOOKUP($A60,'[2]1516 Exp_Rev Access'!$F$7:$GB$306,31,FALSE)),"",VLOOKUP($A60,'[2]1516 Exp_Rev Access'!$F$7:$FS$306,31,FALSE))</f>
        <v>1097536.28</v>
      </c>
      <c r="AQ60" s="99">
        <f>IF(ISNA(VLOOKUP($A60,'[2]1516 Exp_Rev Access'!$F$7:$GB$306,32,FALSE)),"",VLOOKUP($A60,'[2]1516 Exp_Rev Access'!$F$7:$FS$306,32,FALSE))</f>
        <v>8315817.2800000003</v>
      </c>
      <c r="AR60" s="99">
        <f>IF(ISNA(VLOOKUP($A60,'[2]1516 Exp_Rev Access'!$F$7:$GB$306,33,FALSE)),"",VLOOKUP($A60,'[2]1516 Exp_Rev Access'!$F$7:$FS$306,33,FALSE))</f>
        <v>0</v>
      </c>
      <c r="AS60" s="99">
        <f>IF(ISNA(VLOOKUP($A60,'[2]1516 Exp_Rev Access'!$F$7:$GB$306,34,FALSE)),"",VLOOKUP($A60,'[2]1516 Exp_Rev Access'!$F$7:$FS$306,34,FALSE))</f>
        <v>0</v>
      </c>
      <c r="AT60" s="101">
        <f t="shared" si="88"/>
        <v>49593830.330000006</v>
      </c>
      <c r="AU60" s="72">
        <f t="shared" si="89"/>
        <v>0.6209548329399146</v>
      </c>
      <c r="AV60" s="94">
        <f t="shared" si="90"/>
        <v>7335.4756272168179</v>
      </c>
      <c r="AW60" s="99">
        <f>IF(ISNA(VLOOKUP($A60,'[2]1516 Exp_Rev Access'!$F$7:$GB$306,35,FALSE)),"",VLOOKUP($A60,'[2]1516 Exp_Rev Access'!$F$7:$GB$306,35,FALSE))</f>
        <v>0</v>
      </c>
      <c r="AX60" s="99">
        <f>IF(ISNA(VLOOKUP($A60,'[2]1516 Exp_Rev Access'!$F$7:$GB$306,36,FALSE)),"",VLOOKUP($A60,'[2]1516 Exp_Rev Access'!$F$7:$GB$306,36,FALSE))</f>
        <v>5466514.7199999997</v>
      </c>
      <c r="AY60" s="99">
        <f>IF(ISNA(VLOOKUP($A60,'[2]1516 Exp_Rev Access'!$F$7:$GB$306,37,FALSE)),"",VLOOKUP($A60,'[2]1516 Exp_Rev Access'!$F$7:$GB$306,37,FALSE))</f>
        <v>281576.88</v>
      </c>
      <c r="AZ60" s="99">
        <f>IF(ISNA(VLOOKUP($A60,'[2]1516 Exp_Rev Access'!$F$7:$GB$306,38,FALSE)),"",VLOOKUP($A60,'[2]1516 Exp_Rev Access'!$F$7:$GB$306,38,FALSE))</f>
        <v>0</v>
      </c>
      <c r="BA60" s="99">
        <f>IF(ISNA(VLOOKUP($A60,'[2]1516 Exp_Rev Access'!$F$7:$GB$306,39,FALSE)),"",VLOOKUP($A60,'[2]1516 Exp_Rev Access'!$F$7:$GB$306,39,FALSE))</f>
        <v>0</v>
      </c>
      <c r="BB60" s="99">
        <f>IF(ISNA(VLOOKUP($A60,'[2]1516 Exp_Rev Access'!$F$7:$GB$306,40,FALSE)),"",VLOOKUP($A60,'[2]1516 Exp_Rev Access'!$F$7:$GB$306,40,FALSE))</f>
        <v>2522607.65</v>
      </c>
      <c r="BC60" s="99">
        <f>IF(ISNA(VLOOKUP($A60,'[2]1516 Exp_Rev Access'!$F$7:$GB$306,41,FALSE)),"",VLOOKUP($A60,'[2]1516 Exp_Rev Access'!$F$7:$GB$306,41,FALSE))</f>
        <v>0</v>
      </c>
      <c r="BD60" s="99">
        <f>IF(ISNA(VLOOKUP($A60,'[2]1516 Exp_Rev Access'!$F$7:$GB$306,42,FALSE)),"",VLOOKUP($A60,'[2]1516 Exp_Rev Access'!$F$7:$GB$306,42,FALSE))</f>
        <v>254966.39999999999</v>
      </c>
      <c r="BE60" s="99">
        <f>IF(ISNA(VLOOKUP($A60,'[2]1516 Exp_Rev Access'!$F$7:$GB$306,43,FALSE)),"",VLOOKUP($A60,'[2]1516 Exp_Rev Access'!$F$7:$GB$306,43,FALSE))</f>
        <v>0</v>
      </c>
      <c r="BF60" s="99">
        <f>IF(ISNA(VLOOKUP($A60,'[2]1516 Exp_Rev Access'!$F$7:$GB$306,44,FALSE)),"",VLOOKUP($A60,'[2]1516 Exp_Rev Access'!$F$7:$GB$306,44,FALSE))</f>
        <v>2102131.73</v>
      </c>
      <c r="BG60" s="99">
        <f>IF(ISNA(VLOOKUP($A60,'[2]1516 Exp_Rev Access'!$F$7:$GB$306,45,FALSE)),"",VLOOKUP($A60,'[2]1516 Exp_Rev Access'!$F$7:$GB$306,45,FALSE))</f>
        <v>64954.26</v>
      </c>
      <c r="BH60" s="99">
        <f>IF(ISNA(VLOOKUP($A60,'[2]1516 Exp_Rev Access'!$F$7:$GB$306,46,FALSE)),"",VLOOKUP($A60,'[2]1516 Exp_Rev Access'!$F$7:$GB$306,46,FALSE))</f>
        <v>0</v>
      </c>
      <c r="BI60" s="99">
        <f>IF(ISNA(VLOOKUP($A60,'[2]1516 Exp_Rev Access'!$F$7:$GB$306,47,FALSE)),"",VLOOKUP($A60,'[2]1516 Exp_Rev Access'!$F$7:$GB$306,47,FALSE))</f>
        <v>72260.95</v>
      </c>
      <c r="BJ60" s="99">
        <f>IF(ISNA(VLOOKUP($A60,'[2]1516 Exp_Rev Access'!$F$7:$GB$306,48,FALSE)),"",VLOOKUP($A60,'[2]1516 Exp_Rev Access'!$F$7:$GB$306,48,FALSE))</f>
        <v>2165012.66</v>
      </c>
      <c r="BK60" s="99">
        <f>IF(ISNA(VLOOKUP($A60,'[2]1516 Exp_Rev Access'!$F$7:$GB$306,49,FALSE)),"",VLOOKUP($A60,'[2]1516 Exp_Rev Access'!$F$7:$GB$306,49,FALSE))</f>
        <v>51620.56</v>
      </c>
      <c r="BL60" s="99">
        <f>IF(ISNA(VLOOKUP($A60,'[2]1516 Exp_Rev Access'!$F$7:$GB$306,50,FALSE)),"",VLOOKUP($A60,'[2]1516 Exp_Rev Access'!$F$7:$GB$306,50,FALSE))</f>
        <v>0</v>
      </c>
      <c r="BM60" s="99">
        <f>IF(ISNA(VLOOKUP($A60,'[2]1516 Exp_Rev Access'!$F$7:$GB$306,51,FALSE)),"",VLOOKUP($A60,'[2]1516 Exp_Rev Access'!$F$7:$GB$306,51,FALSE))</f>
        <v>0</v>
      </c>
      <c r="BN60" s="99">
        <f>IF(ISNA(VLOOKUP($A60,'[2]1516 Exp_Rev Access'!$F$7:$GB$306,52,FALSE)),"",VLOOKUP($A60,'[2]1516 Exp_Rev Access'!$F$7:$GB$306,52,FALSE))</f>
        <v>0</v>
      </c>
      <c r="BO60" s="99">
        <f>IF(ISNA(VLOOKUP($A60,'[2]1516 Exp_Rev Access'!$F$7:$GB$306,53,FALSE)),"",VLOOKUP($A60,'[2]1516 Exp_Rev Access'!$F$7:$GB$306,53,FALSE))</f>
        <v>0</v>
      </c>
      <c r="BP60" s="99">
        <f>IF(ISNA(VLOOKUP($A60,'[2]1516 Exp_Rev Access'!$F$7:$GB$306,54,FALSE)),"",VLOOKUP($A60,'[2]1516 Exp_Rev Access'!$F$7:$GB$306,54,FALSE))</f>
        <v>0</v>
      </c>
      <c r="BQ60" s="99">
        <f>IF(ISNA(VLOOKUP($A60,'[2]1516 Exp_Rev Access'!$F$7:$GB$306,55,FALSE)),"",VLOOKUP($A60,'[2]1516 Exp_Rev Access'!$F$7:$GB$306,55,FALSE))</f>
        <v>0</v>
      </c>
      <c r="BR60" s="99">
        <f>IF(ISNA(VLOOKUP($A60,'[2]1516 Exp_Rev Access'!$F$7:$GB$306,56,FALSE)),"",VLOOKUP($A60,'[2]1516 Exp_Rev Access'!$F$7:$GB$306,56,FALSE))</f>
        <v>0</v>
      </c>
      <c r="BS60" s="99">
        <f>IF(ISNA(VLOOKUP($A60,'[2]1516 Exp_Rev Access'!$F$7:$GB$306,57,FALSE)),"",VLOOKUP($A60,'[2]1516 Exp_Rev Access'!$F$7:$GB$306,57,FALSE))</f>
        <v>0</v>
      </c>
      <c r="BT60" s="99">
        <f>IF(ISNA(VLOOKUP($A60,'[2]1516 Exp_Rev Access'!$F$7:$GB$306,58,FALSE)),"",VLOOKUP($A60,'[2]1516 Exp_Rev Access'!$F$7:$GB$306,58,FALSE))</f>
        <v>0</v>
      </c>
      <c r="BU60" s="102">
        <f t="shared" si="91"/>
        <v>12981645.810000001</v>
      </c>
      <c r="BV60" s="72">
        <f t="shared" si="92"/>
        <v>0.1625406961227891</v>
      </c>
      <c r="BW60" s="94">
        <f t="shared" si="93"/>
        <v>1920.1288911700062</v>
      </c>
      <c r="BX60" s="99">
        <f>IF(ISNA(VLOOKUP($A60,'[2]1516 Exp_Rev Access'!$F$7:$GB$306,59,FALSE)),"",VLOOKUP($A60,'[2]1516 Exp_Rev Access'!$F$7:$GB$306,59,FALSE))</f>
        <v>0</v>
      </c>
      <c r="BY60" s="99">
        <f>IF(ISNA(VLOOKUP($A60,'[2]1516 Exp_Rev Access'!$F$7:$GB$306,60,FALSE)),"",VLOOKUP($A60,'[2]1516 Exp_Rev Access'!$F$7:$GB$306,60,FALSE))</f>
        <v>4188.8</v>
      </c>
      <c r="BZ60" s="99">
        <f>IF(ISNA(VLOOKUP($A60,'[2]1516 Exp_Rev Access'!$F$7:$GB$306,61,FALSE)),"",VLOOKUP($A60,'[2]1516 Exp_Rev Access'!$F$7:$GB$306,61,FALSE))</f>
        <v>0</v>
      </c>
      <c r="CA60" s="99">
        <f>IF(ISNA(VLOOKUP($A60,'[2]1516 Exp_Rev Access'!$F$7:$GB$306,62,FALSE)),"",VLOOKUP($A60,'[2]1516 Exp_Rev Access'!$F$7:$GB$306,62,FALSE))</f>
        <v>0</v>
      </c>
      <c r="CB60" s="99">
        <f>IF(ISNA(VLOOKUP($A60,'[2]1516 Exp_Rev Access'!$F$7:$GB$306,63,FALSE)),"",VLOOKUP($A60,'[2]1516 Exp_Rev Access'!$F$7:$GB$306,63,FALSE))</f>
        <v>72877.119999999995</v>
      </c>
      <c r="CC60" s="99">
        <f>IF(ISNA(VLOOKUP($A60,'[2]1516 Exp_Rev Access'!$F$7:$GB$306,64,FALSE)),"",VLOOKUP($A60,'[2]1516 Exp_Rev Access'!$F$7:$GB$306,64,FALSE))</f>
        <v>0</v>
      </c>
      <c r="CD60" s="101">
        <f t="shared" si="94"/>
        <v>77065.919999999998</v>
      </c>
      <c r="CE60" s="72">
        <f t="shared" si="95"/>
        <v>9.6492759604440131E-4</v>
      </c>
      <c r="CF60" s="103">
        <f t="shared" si="96"/>
        <v>11.398901316704187</v>
      </c>
      <c r="CG60" s="99">
        <f>IF(ISNA(VLOOKUP($A60,'[2]1516 Exp_Rev Access'!$F$7:$GB$306,65,FALSE)),"",VLOOKUP($A60,'[2]1516 Exp_Rev Access'!$F$7:$GB$306,65,FALSE))</f>
        <v>0</v>
      </c>
      <c r="CH60" s="99">
        <f>IF(ISNA(VLOOKUP($A60,'[2]1516 Exp_Rev Access'!$F$7:$GB$306,66,FALSE)),"",VLOOKUP($A60,'[2]1516 Exp_Rev Access'!$F$7:$GB$306,66,FALSE))</f>
        <v>0</v>
      </c>
      <c r="CI60" s="99">
        <f>IF(ISNA(VLOOKUP($A60,'[2]1516 Exp_Rev Access'!$F$7:$GB$306,67,FALSE)),"",VLOOKUP($A60,'[2]1516 Exp_Rev Access'!$F$7:$GB$306,67,FALSE))</f>
        <v>0</v>
      </c>
      <c r="CJ60" s="99">
        <f>IF(ISNA(VLOOKUP($A60,'[2]1516 Exp_Rev Access'!$F$7:$GB$306,68,FALSE)),"",VLOOKUP($A60,'[2]1516 Exp_Rev Access'!$F$7:$GB$306,68,FALSE))</f>
        <v>0</v>
      </c>
      <c r="CK60" s="99">
        <f>IF(ISNA(VLOOKUP($A60,'[2]1516 Exp_Rev Access'!$F$7:$GB$306,69,FALSE)),"",VLOOKUP($A60,'[2]1516 Exp_Rev Access'!$F$7:$GB$306,69,FALSE))</f>
        <v>0</v>
      </c>
      <c r="CL60" s="99">
        <f>IF(ISNA(VLOOKUP($A60,'[2]1516 Exp_Rev Access'!$F$7:$GB$306,70,FALSE)),"",VLOOKUP($A60,'[2]1516 Exp_Rev Access'!$F$7:$GB$306,70,FALSE))</f>
        <v>0</v>
      </c>
      <c r="CM60" s="99">
        <f>IF(ISNA(VLOOKUP($A60,'[2]1516 Exp_Rev Access'!$F$7:$GB$306,71,FALSE)),"",VLOOKUP($A60,'[2]1516 Exp_Rev Access'!$F$7:$GB$306,71,FALSE))</f>
        <v>0</v>
      </c>
      <c r="CN60" s="99">
        <f>IF(ISNA(VLOOKUP($A60,'[2]1516 Exp_Rev Access'!$F$7:$GB$306,72,FALSE)),"",VLOOKUP($A60,'[2]1516 Exp_Rev Access'!$F$7:$GB$306,72,FALSE))</f>
        <v>0</v>
      </c>
      <c r="CO60" s="99">
        <f>IF(ISNA(VLOOKUP($A60,'[2]1516 Exp_Rev Access'!$F$7:$GB$306,73,FALSE)),"",VLOOKUP($A60,'[2]1516 Exp_Rev Access'!$F$7:$GB$306,73,FALSE))</f>
        <v>0</v>
      </c>
      <c r="CP60" s="99">
        <f>IF(ISNA(VLOOKUP($A60,'[2]1516 Exp_Rev Access'!$F$7:$GB$306,74,FALSE)),"",VLOOKUP($A60,'[2]1516 Exp_Rev Access'!$F$7:$GB$306,74,FALSE))</f>
        <v>1281814.3500000001</v>
      </c>
      <c r="CQ60" s="99">
        <f>IF(ISNA(VLOOKUP($A60,'[2]1516 Exp_Rev Access'!$F$7:$GB$306,75,FALSE)),"",VLOOKUP($A60,'[2]1516 Exp_Rev Access'!$F$7:$GB$306,75,FALSE))</f>
        <v>0</v>
      </c>
      <c r="CR60" s="99">
        <f>IF(ISNA(VLOOKUP($A60,'[2]1516 Exp_Rev Access'!$F$7:$GB$306,76,FALSE)),"",VLOOKUP($A60,'[2]1516 Exp_Rev Access'!$F$7:$GB$306,76,FALSE))</f>
        <v>54273.65</v>
      </c>
      <c r="CS60" s="99">
        <f>IF(ISNA(VLOOKUP($A60,'[2]1516 Exp_Rev Access'!$F$7:$GB$306,77,FALSE)),"",VLOOKUP($A60,'[2]1516 Exp_Rev Access'!$F$7:$GB$306,77,FALSE))</f>
        <v>0</v>
      </c>
      <c r="CT60" s="99">
        <f>IF(ISNA(VLOOKUP($A60,'[2]1516 Exp_Rev Access'!$F$7:$GB$306,78,FALSE)),"",VLOOKUP($A60,'[2]1516 Exp_Rev Access'!$F$7:$GB$306,78,FALSE))</f>
        <v>2820760.31</v>
      </c>
      <c r="CU60" s="99">
        <f>IF(ISNA(VLOOKUP($A60,'[2]1516 Exp_Rev Access'!$F$7:$GB$306,79,FALSE)),"",VLOOKUP($A60,'[2]1516 Exp_Rev Access'!$F$7:$GB$306,79,FALSE))</f>
        <v>438884.56</v>
      </c>
      <c r="CV60" s="99">
        <f>IF(ISNA(VLOOKUP($A60,'[2]1516 Exp_Rev Access'!$F$7:$GB$306,80,FALSE)),"",VLOOKUP($A60,'[2]1516 Exp_Rev Access'!$F$7:$GB$306,80,FALSE))</f>
        <v>2940599.65</v>
      </c>
      <c r="CW60" s="99">
        <f>IF(ISNA(VLOOKUP($A60,'[2]1516 Exp_Rev Access'!$F$7:$GB$306,81,FALSE)),"",VLOOKUP($A60,'[2]1516 Exp_Rev Access'!$F$7:$GB$306,81,FALSE))</f>
        <v>0</v>
      </c>
      <c r="CX60" s="99">
        <f>IF(ISNA(VLOOKUP($A60,'[2]1516 Exp_Rev Access'!$F$7:$GB$306,82,FALSE)),"",VLOOKUP($A60,'[2]1516 Exp_Rev Access'!$F$7:$GB$306,82,FALSE))</f>
        <v>0</v>
      </c>
      <c r="CY60" s="99">
        <f>IF(ISNA(VLOOKUP($A60,'[2]1516 Exp_Rev Access'!$F$7:$GB$306,83,FALSE)),"",VLOOKUP($A60,'[2]1516 Exp_Rev Access'!$F$7:$GB$306,83,FALSE))</f>
        <v>0</v>
      </c>
      <c r="CZ60" s="99">
        <f>IF(ISNA(VLOOKUP($A60,'[2]1516 Exp_Rev Access'!$F$7:$GB$306,84,FALSE)),"",VLOOKUP($A60,'[2]1516 Exp_Rev Access'!$F$7:$GB$306,84,FALSE))</f>
        <v>0</v>
      </c>
      <c r="DA60" s="99">
        <f>IF(ISNA(VLOOKUP($A60,'[2]1516 Exp_Rev Access'!$F$7:$GB$306,85,FALSE)),"",VLOOKUP($A60,'[2]1516 Exp_Rev Access'!$F$7:$GB$306,85,FALSE))</f>
        <v>114278.44</v>
      </c>
      <c r="DB60" s="99">
        <f>IF(ISNA(VLOOKUP($A60,'[2]1516 Exp_Rev Access'!$F$7:$GB$306,86,FALSE)),"",VLOOKUP($A60,'[2]1516 Exp_Rev Access'!$F$7:$GB$306,86,FALSE))</f>
        <v>0</v>
      </c>
      <c r="DC60" s="99">
        <f>IF(ISNA(VLOOKUP($A60,'[2]1516 Exp_Rev Access'!$F$7:$GB$306,87,FALSE)),"",VLOOKUP($A60,'[2]1516 Exp_Rev Access'!$F$7:$GB$306,87,FALSE))</f>
        <v>0</v>
      </c>
      <c r="DD60" s="99">
        <f>IF(ISNA(VLOOKUP($A60,'[2]1516 Exp_Rev Access'!$F$7:$GB$306,88,FALSE)),"",VLOOKUP($A60,'[2]1516 Exp_Rev Access'!$F$7:$GB$306,88,FALSE))</f>
        <v>0</v>
      </c>
      <c r="DE60" s="99">
        <f>IF(ISNA(VLOOKUP($A60,'[2]1516 Exp_Rev Access'!$F$7:$GB$306,89,FALSE)),"",VLOOKUP($A60,'[2]1516 Exp_Rev Access'!$F$7:$GB$306,89,FALSE))</f>
        <v>0</v>
      </c>
      <c r="DF60" s="99">
        <f>IF(ISNA(VLOOKUP($A60,'[2]1516 Exp_Rev Access'!$F$7:$GB$306,90,FALSE)),"",VLOOKUP($A60,'[2]1516 Exp_Rev Access'!$F$7:$GB$306,90,FALSE))</f>
        <v>0</v>
      </c>
      <c r="DG60" s="99">
        <f>IF(ISNA(VLOOKUP($A60,'[2]1516 Exp_Rev Access'!$F$7:$GB$306,91,FALSE)),"",VLOOKUP($A60,'[2]1516 Exp_Rev Access'!$F$7:$GB$306,91,FALSE))</f>
        <v>71560.960000000006</v>
      </c>
      <c r="DH60" s="99">
        <f>IF(ISNA(VLOOKUP($A60,'[2]1516 Exp_Rev Access'!$F$7:$GB$306,92,FALSE)),"",VLOOKUP($A60,'[2]1516 Exp_Rev Access'!$F$7:$GB$306,92,FALSE))</f>
        <v>4312836.6500000004</v>
      </c>
      <c r="DI60" s="99">
        <f>IF(ISNA(VLOOKUP($A60,'[2]1516 Exp_Rev Access'!$F$7:$GB$306,93,FALSE)),"",VLOOKUP($A60,'[2]1516 Exp_Rev Access'!$F$7:$GB$306,93,FALSE))</f>
        <v>0</v>
      </c>
      <c r="DJ60" s="99">
        <f>IF(ISNA(VLOOKUP($A60,'[2]1516 Exp_Rev Access'!$F$7:$GB$306,94,FALSE)),"",VLOOKUP($A60,'[2]1516 Exp_Rev Access'!$F$7:$GB$306,94,FALSE))</f>
        <v>395886.29</v>
      </c>
      <c r="DK60" s="99">
        <f>IF(ISNA(VLOOKUP($A60,'[2]1516 Exp_Rev Access'!$F$7:$GB$306,95,FALSE)),"",VLOOKUP($A60,'[2]1516 Exp_Rev Access'!$F$7:$GB$306,95,FALSE))</f>
        <v>0</v>
      </c>
      <c r="DL60" s="99">
        <f>IF(ISNA(VLOOKUP($A60,'[2]1516 Exp_Rev Access'!$F$7:$GB$306,96,FALSE)),"",VLOOKUP($A60,'[2]1516 Exp_Rev Access'!$F$7:$GB$306,96,FALSE))</f>
        <v>0</v>
      </c>
      <c r="DM60" s="99">
        <f>IF(ISNA(VLOOKUP($A60,'[2]1516 Exp_Rev Access'!$F$7:$GB$306,97,FALSE)),"",VLOOKUP($A60,'[2]1516 Exp_Rev Access'!$F$7:$GB$306,97,FALSE))</f>
        <v>0</v>
      </c>
      <c r="DN60" s="99">
        <f>IF(ISNA(VLOOKUP($A60,'[2]1516 Exp_Rev Access'!$F$7:$GB$306,98,FALSE)),"",VLOOKUP($A60,'[2]1516 Exp_Rev Access'!$F$7:$GB$306,98,FALSE))</f>
        <v>0</v>
      </c>
      <c r="DO60" s="99">
        <f>IF(ISNA(VLOOKUP($A60,'[2]1516 Exp_Rev Access'!$F$7:$GB$306,99,FALSE)),"",VLOOKUP($A60,'[2]1516 Exp_Rev Access'!$F$7:$GB$306,99,FALSE))</f>
        <v>0</v>
      </c>
      <c r="DP60" s="99">
        <f>IF(ISNA(VLOOKUP($A60,'[2]1516 Exp_Rev Access'!$F$7:$GB$306,100,FALSE)),"",VLOOKUP($A60,'[2]1516 Exp_Rev Access'!$F$7:$GB$306,100,FALSE))</f>
        <v>0</v>
      </c>
      <c r="DQ60" s="99">
        <f>IF(ISNA(VLOOKUP($A60,'[2]1516 Exp_Rev Access'!$F$7:$GB$306,101,FALSE)),"",VLOOKUP($A60,'[2]1516 Exp_Rev Access'!$F$7:$GB$306,101,FALSE))</f>
        <v>0</v>
      </c>
      <c r="DR60" s="99">
        <f>IF(ISNA(VLOOKUP($A60,'[2]1516 Exp_Rev Access'!$F$7:$GB$306,102,FALSE)),"",VLOOKUP($A60,'[2]1516 Exp_Rev Access'!$F$7:$GB$306,102,FALSE))</f>
        <v>0</v>
      </c>
      <c r="DS60" s="99">
        <f>IF(ISNA(VLOOKUP($A60,'[2]1516 Exp_Rev Access'!$F$7:$GB$306,103,FALSE)),"",VLOOKUP($A60,'[2]1516 Exp_Rev Access'!$F$7:$GB$306,103,FALSE))</f>
        <v>0</v>
      </c>
      <c r="DT60" s="99">
        <f>IF(ISNA(VLOOKUP($A60,'[2]1516 Exp_Rev Access'!$F$7:$GB$306,104,FALSE)),"",VLOOKUP($A60,'[2]1516 Exp_Rev Access'!$F$7:$GB$306,104,FALSE))</f>
        <v>0</v>
      </c>
      <c r="DU60" s="99">
        <f>IF(ISNA(VLOOKUP($A60,'[2]1516 Exp_Rev Access'!$F$7:$GB$306,105,FALSE)),"",VLOOKUP($A60,'[2]1516 Exp_Rev Access'!$F$7:$GB$306,105,FALSE))</f>
        <v>0</v>
      </c>
      <c r="DV60" s="99">
        <f>IF(ISNA(VLOOKUP($A60,'[2]1516 Exp_Rev Access'!$F$7:$GB$306,106,FALSE)),"",VLOOKUP($A60,'[2]1516 Exp_Rev Access'!$F$7:$GB$306,106,FALSE))</f>
        <v>0</v>
      </c>
      <c r="DW60" s="99">
        <f>IF(ISNA(VLOOKUP($A60,'[2]1516 Exp_Rev Access'!$F$7:$GB$306,107,FALSE)),"",VLOOKUP($A60,'[2]1516 Exp_Rev Access'!$F$7:$GB$306,107,FALSE))</f>
        <v>0</v>
      </c>
      <c r="DX60" s="99">
        <f>IF(ISNA(VLOOKUP($A60,'[2]1516 Exp_Rev Access'!$F$7:$GB$306,108,FALSE)),"",VLOOKUP($A60,'[2]1516 Exp_Rev Access'!$F$7:$GB$306,108,FALSE))</f>
        <v>0</v>
      </c>
      <c r="DY60" s="99">
        <f>IF(ISNA(VLOOKUP($A60,'[2]1516 Exp_Rev Access'!$F$7:$GB$306,109,FALSE)),"",VLOOKUP($A60,'[2]1516 Exp_Rev Access'!$F$7:$GB$306,109,FALSE))</f>
        <v>0</v>
      </c>
      <c r="DZ60" s="99">
        <f>IF(ISNA(VLOOKUP($A60,'[2]1516 Exp_Rev Access'!$F$7:$GB$306,110,FALSE)),"",VLOOKUP($A60,'[2]1516 Exp_Rev Access'!$F$7:$GB$306,110,FALSE))</f>
        <v>0</v>
      </c>
      <c r="EA60" s="99">
        <f>IF(ISNA(VLOOKUP($A60,'[2]1516 Exp_Rev Access'!$F$7:$GB$306,111,FALSE)),"",VLOOKUP($A60,'[2]1516 Exp_Rev Access'!$F$7:$GB$306,111,FALSE))</f>
        <v>0</v>
      </c>
      <c r="EB60" s="99">
        <f>IF(ISNA(VLOOKUP($A60,'[2]1516 Exp_Rev Access'!$F$7:$GB$306,112,FALSE)),"",VLOOKUP($A60,'[2]1516 Exp_Rev Access'!$F$7:$GB$306,112,FALSE))</f>
        <v>0</v>
      </c>
      <c r="EC60" s="99">
        <f>IF(ISNA(VLOOKUP($A60,'[2]1516 Exp_Rev Access'!$F$7:$GB$306,113,FALSE)),"",VLOOKUP($A60,'[2]1516 Exp_Rev Access'!$F$7:$GB$306,113,FALSE))</f>
        <v>0</v>
      </c>
      <c r="ED60" s="99">
        <f>IF(ISNA(VLOOKUP($A60,'[2]1516 Exp_Rev Access'!$F$7:$GB$306,114,FALSE)),"",VLOOKUP($A60,'[2]1516 Exp_Rev Access'!$F$7:$GB$306,114,FALSE))</f>
        <v>0</v>
      </c>
      <c r="EE60" s="99">
        <f>IF(ISNA(VLOOKUP($A60,'[2]1516 Exp_Rev Access'!$F$7:$GB$306,115,FALSE)),"",VLOOKUP($A60,'[2]1516 Exp_Rev Access'!$F$7:$GB$306,115,FALSE))</f>
        <v>0</v>
      </c>
      <c r="EF60" s="99">
        <f>IF(ISNA(VLOOKUP($A60,'[2]1516 Exp_Rev Access'!$F$7:$GB$306,116,FALSE)),"",VLOOKUP($A60,'[2]1516 Exp_Rev Access'!$F$7:$GB$306,116,FALSE))</f>
        <v>0</v>
      </c>
      <c r="EG60" s="99">
        <f>IF(ISNA(VLOOKUP($A60,'[2]1516 Exp_Rev Access'!$F$7:$GB$306,117,FALSE)),"",VLOOKUP($A60,'[2]1516 Exp_Rev Access'!$F$7:$GB$306,117,FALSE))</f>
        <v>0</v>
      </c>
      <c r="EH60" s="99">
        <f>IF(ISNA(VLOOKUP($A60,'[2]1516 Exp_Rev Access'!$F$7:$GB$306,118,FALSE)),"",VLOOKUP($A60,'[2]1516 Exp_Rev Access'!$F$7:$GB$306,118,FALSE))</f>
        <v>0</v>
      </c>
      <c r="EI60" s="99">
        <f>IF(ISNA(VLOOKUP($A60,'[2]1516 Exp_Rev Access'!$F$7:$GB$306,119,FALSE)),"",VLOOKUP($A60,'[2]1516 Exp_Rev Access'!$F$7:$GB$306,119,FALSE))</f>
        <v>0</v>
      </c>
      <c r="EJ60" s="99">
        <f>IF(ISNA(VLOOKUP($A60,'[2]1516 Exp_Rev Access'!$F$7:$GB$306,120,FALSE)),"",VLOOKUP($A60,'[2]1516 Exp_Rev Access'!$F$7:$GB$306,120,FALSE))</f>
        <v>0</v>
      </c>
      <c r="EK60" s="99">
        <f>IF(ISNA(VLOOKUP($A60,'[2]1516 Exp_Rev Access'!$F$7:$GB$306,121,FALSE)),"",VLOOKUP($A60,'[2]1516 Exp_Rev Access'!$F$7:$GB$306,121,FALSE))</f>
        <v>0</v>
      </c>
      <c r="EL60" s="99">
        <f>IF(ISNA(VLOOKUP($A60,'[2]1516 Exp_Rev Access'!$F$7:$GB$306,122,FALSE)),"",VLOOKUP($A60,'[2]1516 Exp_Rev Access'!$F$7:$GB$306,122,FALSE))</f>
        <v>0</v>
      </c>
      <c r="EM60" s="99">
        <f>IF(ISNA(VLOOKUP($A60,'[2]1516 Exp_Rev Access'!$F$7:$GB$306,123,FALSE)),"",VLOOKUP($A60,'[2]1516 Exp_Rev Access'!$F$7:$GB$306,123,FALSE))</f>
        <v>543446.76</v>
      </c>
      <c r="EN60" s="99">
        <f>IF(ISNA(VLOOKUP($A60,'[2]1516 Exp_Rev Access'!$F$7:$GB$306,124,FALSE)),"",VLOOKUP($A60,'[2]1516 Exp_Rev Access'!$F$7:$GB$306,124,FALSE))</f>
        <v>145327.42000000001</v>
      </c>
      <c r="EO60" s="99">
        <f>IF(ISNA(VLOOKUP($A60,'[2]1516 Exp_Rev Access'!$F$7:$GB$306,125,FALSE)),"",VLOOKUP($A60,'[2]1516 Exp_Rev Access'!$F$7:$GB$306,125,FALSE))</f>
        <v>0</v>
      </c>
      <c r="EP60" s="99">
        <f>IF(ISNA(VLOOKUP($A60,'[2]1516 Exp_Rev Access'!$F$7:$GB$306,126,FALSE)),"",VLOOKUP($A60,'[2]1516 Exp_Rev Access'!$F$7:$GB$306,126,FALSE))</f>
        <v>0</v>
      </c>
      <c r="EQ60" s="99">
        <f>IF(ISNA(VLOOKUP($A60,'[2]1516 Exp_Rev Access'!$F$7:$GB$306,127,FALSE)),"",VLOOKUP($A60,'[2]1516 Exp_Rev Access'!$F$7:$GB$306,127,FALSE))</f>
        <v>0</v>
      </c>
      <c r="ER60" s="99">
        <f>IF(ISNA(VLOOKUP($A60,'[2]1516 Exp_Rev Access'!$F$7:$GB$306,128,FALSE)),"",VLOOKUP($A60,'[2]1516 Exp_Rev Access'!$F$7:$GB$306,128,FALSE))</f>
        <v>0</v>
      </c>
      <c r="ES60" s="99">
        <f>IF(ISNA(VLOOKUP($A60,'[2]1516 Exp_Rev Access'!$F$7:$GB$306,129,FALSE)),"",VLOOKUP($A60,'[2]1516 Exp_Rev Access'!$F$7:$GB$306,129,FALSE))</f>
        <v>0</v>
      </c>
      <c r="ET60" s="99">
        <f>IF(ISNA(VLOOKUP($A60,'[2]1516 Exp_Rev Access'!$F$7:$GB$306,130,FALSE)),"",VLOOKUP($A60,'[2]1516 Exp_Rev Access'!$F$7:$GB$306,130,FALSE))</f>
        <v>0</v>
      </c>
      <c r="EU60" s="99">
        <f>IF(ISNA(VLOOKUP($A60,'[2]1516 Exp_Rev Access'!$F$7:$GB$306,131,FALSE)),"",VLOOKUP($A60,'[2]1516 Exp_Rev Access'!$F$7:$GB$306,131,FALSE))</f>
        <v>21597.82</v>
      </c>
      <c r="EV60" s="99">
        <f>IF(ISNA(VLOOKUP($A60,'[2]1516 Exp_Rev Access'!$F$7:$GB$306,132,FALSE)),"",VLOOKUP($A60,'[2]1516 Exp_Rev Access'!$F$7:$GB$306,132,FALSE))</f>
        <v>0</v>
      </c>
      <c r="EW60" s="99">
        <f>IF(ISNA(VLOOKUP($A60,'[2]1516 Exp_Rev Access'!$F$7:$GB$306,133,FALSE)),"",VLOOKUP($A60,'[2]1516 Exp_Rev Access'!$F$7:$GB$306,133,FALSE))</f>
        <v>0</v>
      </c>
      <c r="EX60" s="99">
        <f>IF(ISNA(VLOOKUP($A60,'[2]1516 Exp_Rev Access'!$F$7:$GB$306,134,FALSE)),"",VLOOKUP($A60,'[2]1516 Exp_Rev Access'!$F$7:$GB$306,134,FALSE))</f>
        <v>0</v>
      </c>
      <c r="EY60" s="99">
        <f>IF(ISNA(VLOOKUP($A60,'[2]1516 Exp_Rev Access'!$F$7:$GB$306,135,FALSE)),"",VLOOKUP($A60,'[2]1516 Exp_Rev Access'!$F$7:$GB$306,135,FALSE))</f>
        <v>0</v>
      </c>
      <c r="EZ60" s="99">
        <f>IF(ISNA(VLOOKUP($A60,'[2]1516 Exp_Rev Access'!$F$7:$GB$306,136,FALSE)),"",VLOOKUP($A60,'[2]1516 Exp_Rev Access'!$F$7:$GB$306,136,FALSE))</f>
        <v>0</v>
      </c>
      <c r="FA60" s="99">
        <f>IF(ISNA(VLOOKUP($A60,'[2]1516 Exp_Rev Access'!$F$7:$GB$306,137,FALSE)),"",VLOOKUP($A60,'[2]1516 Exp_Rev Access'!$F$7:$GB$306,137,FALSE))</f>
        <v>0</v>
      </c>
      <c r="FB60" s="99">
        <f>IF(ISNA(VLOOKUP($A60,'[2]1516 Exp_Rev Access'!$F$7:$GB$306,138,FALSE)),"",VLOOKUP($A60,'[2]1516 Exp_Rev Access'!$F$7:$GB$306,138,FALSE))</f>
        <v>83931.75</v>
      </c>
      <c r="FC60" s="99">
        <f>IF(ISNA(VLOOKUP($A60,'[2]1516 Exp_Rev Access'!$F$7:$GB$306,139,FALSE)),"",VLOOKUP($A60,'[2]1516 Exp_Rev Access'!$F$7:$GB$306,139,FALSE))</f>
        <v>0</v>
      </c>
      <c r="FD60" s="99">
        <f>IF(ISNA(VLOOKUP($A60,'[2]1516 Exp_Rev Access'!$F$7:$FS$306,140,FALSE)),"",VLOOKUP($A60,'[2]1516 Exp_Rev Access'!$F$7:$FS$306,140,FALSE))</f>
        <v>0</v>
      </c>
      <c r="FE60" s="99">
        <f>IF(ISNA(VLOOKUP($A60,'[2]1516 Exp_Rev Access'!$F$7:$FS$306,141,FALSE)),"",VLOOKUP($A60,'[2]1516 Exp_Rev Access'!$F$7:$FS$306,141,FALSE))</f>
        <v>0</v>
      </c>
      <c r="FF60" s="99">
        <f>IF(ISNA(VLOOKUP($A60,'[2]1516 Exp_Rev Access'!$F$7:$FS$306,142,FALSE)),"",VLOOKUP($A60,'[2]1516 Exp_Rev Access'!$F$7:$FS$306,142,FALSE))</f>
        <v>0</v>
      </c>
      <c r="FG60" s="99">
        <f>IF(ISNA(VLOOKUP($A60,'[2]1516 Exp_Rev Access'!$F$7:$FS$306,143,FALSE)),"",VLOOKUP($A60,'[2]1516 Exp_Rev Access'!$F$7:$FS$306,143,FALSE))</f>
        <v>0</v>
      </c>
      <c r="FH60" s="99">
        <f>IF(ISNA(VLOOKUP($A60,'[2]1516 Exp_Rev Access'!$F$7:$FS$306,144,FALSE)),"",VLOOKUP($A60,'[2]1516 Exp_Rev Access'!$F$7:$FS$306,144,FALSE))</f>
        <v>0</v>
      </c>
      <c r="FI60" s="99">
        <f>IF(ISNA(VLOOKUP($A60,'[2]1516 Exp_Rev Access'!$F$7:$FS$306,145,FALSE)),"",VLOOKUP($A60,'[2]1516 Exp_Rev Access'!$F$7:$FS$306,145,FALSE))</f>
        <v>0</v>
      </c>
      <c r="FJ60" s="99">
        <f>IF(ISNA(VLOOKUP($A60,'[2]1516 Exp_Rev Access'!$F$7:$FS$306,146,FALSE)),"",VLOOKUP($A60,'[2]1516 Exp_Rev Access'!$F$7:$FS$306,146,FALSE))</f>
        <v>0</v>
      </c>
      <c r="FK60" s="99">
        <f>IF(ISNA(VLOOKUP($A60,'[2]1516 Exp_Rev Access'!$F$7:$FS$306,147,FALSE)),"",VLOOKUP($A60,'[2]1516 Exp_Rev Access'!$F$7:$FS$306,147,FALSE))</f>
        <v>0</v>
      </c>
      <c r="FL60" s="99">
        <f>IF(ISNA(VLOOKUP($A60,'[2]1516 Exp_Rev Access'!$F$7:$FS$306,148,FALSE)),"",VLOOKUP($A60,'[2]1516 Exp_Rev Access'!$F$7:$FS$306,148,FALSE))</f>
        <v>0</v>
      </c>
      <c r="FM60" s="99">
        <f>IF(ISNA(VLOOKUP($A60,'[2]1516 Exp_Rev Access'!$F$7:$FS$306,149,FALSE)),"",VLOOKUP($A60,'[2]1516 Exp_Rev Access'!$F$7:$FS$306,149,FALSE))</f>
        <v>0</v>
      </c>
      <c r="FN60" s="99">
        <f>IF(ISNA(VLOOKUP($A60,'[2]1516 Exp_Rev Access'!$F$7:$FS$306,150,FALSE)),"",VLOOKUP($A60,'[2]1516 Exp_Rev Access'!$F$7:$FS$306,150,FALSE))</f>
        <v>0</v>
      </c>
      <c r="FO60" s="99">
        <f>IF(ISNA(VLOOKUP($A60,'[2]1516 Exp_Rev Access'!$F$7:$FS$306,151,FALSE)),"",VLOOKUP($A60,'[2]1516 Exp_Rev Access'!$F$7:$FS$306,151,FALSE))</f>
        <v>0</v>
      </c>
      <c r="FP60" s="99">
        <f>IF(ISNA(VLOOKUP($A60,'[2]1516 Exp_Rev Access'!$F$7:$FS$306,152,FALSE)),"",VLOOKUP($A60,'[2]1516 Exp_Rev Access'!$F$7:$FS$306,152,FALSE))</f>
        <v>0</v>
      </c>
      <c r="FQ60" s="99">
        <f>IF(ISNA(VLOOKUP($A60,'[2]1516 Exp_Rev Access'!$F$7:$FS$306,153,FALSE)),"",VLOOKUP($A60,'[2]1516 Exp_Rev Access'!$F$7:$FS$306,153,FALSE))</f>
        <v>245439.84</v>
      </c>
      <c r="FR60" s="101">
        <f t="shared" si="97"/>
        <v>13470638.449999999</v>
      </c>
      <c r="FS60" s="72">
        <f t="shared" si="98"/>
        <v>0.16866327913482093</v>
      </c>
      <c r="FT60" s="94">
        <f t="shared" si="99"/>
        <v>1992.4563070751772</v>
      </c>
      <c r="FU60" s="99">
        <f>IF(ISNA(VLOOKUP($A60,'[2]1516 Exp_Rev Access'!$F$7:$GB$306,154,FALSE)),"",VLOOKUP($A60,'[2]1516 Exp_Rev Access'!$F$7:$GB$306,154,FALSE))</f>
        <v>0</v>
      </c>
      <c r="FV60" s="99">
        <f>IF(ISNA(VLOOKUP($A60,'[2]1516 Exp_Rev Access'!$F$7:$GB$306,155,FALSE)),"",VLOOKUP($A60,'[2]1516 Exp_Rev Access'!$F$7:$GB$306,155,FALSE))</f>
        <v>89675.73</v>
      </c>
      <c r="FW60" s="99">
        <f>IF(ISNA(VLOOKUP($A60,'[2]1516 Exp_Rev Access'!$F$7:$GB$306,156,FALSE)),"",VLOOKUP($A60,'[2]1516 Exp_Rev Access'!$F$7:$GB$306,156,FALSE))</f>
        <v>0</v>
      </c>
      <c r="FX60" s="99">
        <f>IF(ISNA(VLOOKUP($A60,'[2]1516 Exp_Rev Access'!$F$7:$GB$306,157,FALSE)),"",VLOOKUP($A60,'[2]1516 Exp_Rev Access'!$F$7:$GB$306,157,FALSE))</f>
        <v>0</v>
      </c>
      <c r="FY60" s="99">
        <f>IF(ISNA(VLOOKUP($A60,'[2]1516 Exp_Rev Access'!$F$7:$GB$306,158,FALSE)),"",VLOOKUP($A60,'[2]1516 Exp_Rev Access'!$F$7:$GB$306,158,FALSE))</f>
        <v>0</v>
      </c>
      <c r="FZ60" s="99">
        <f>IF(ISNA(VLOOKUP($A60,'[2]1516 Exp_Rev Access'!$F$7:$GB$306,159,FALSE)),"",VLOOKUP($A60,'[2]1516 Exp_Rev Access'!$F$7:$GB$306,159,FALSE))</f>
        <v>3916.62</v>
      </c>
      <c r="GA60" s="99">
        <f>IF(ISNA(VLOOKUP($A60,'[2]1516 Exp_Rev Access'!$F$7:$GB$306,160,FALSE)),"",VLOOKUP($A60,'[2]1516 Exp_Rev Access'!$F$7:$GB$306,160,FALSE))</f>
        <v>0</v>
      </c>
      <c r="GB60" s="99">
        <f>IF(ISNA(VLOOKUP($A60,'[2]1516 Exp_Rev Access'!$F$7:$GB$306,161,FALSE)),"",VLOOKUP($A60,'[2]1516 Exp_Rev Access'!$F$7:$GB$306,161,FALSE))</f>
        <v>0</v>
      </c>
      <c r="GC60" s="99">
        <f>IF(ISNA(VLOOKUP($A60,'[2]1516 Exp_Rev Access'!$F$7:$GB$306,162,FALSE)),"",VLOOKUP($A60,'[2]1516 Exp_Rev Access'!$F$7:$GB$306,162,FALSE))</f>
        <v>17808.52</v>
      </c>
      <c r="GD60" s="99">
        <f>IF(ISNA(VLOOKUP($A60,'[2]1516 Exp_Rev Access'!$F$7:$GB$306,163,FALSE)),"",VLOOKUP($A60,'[2]1516 Exp_Rev Access'!$F$7:$GB$306,163,FALSE))</f>
        <v>0</v>
      </c>
      <c r="GE60" s="99">
        <f>IF(ISNA(VLOOKUP($A60,'[2]1516 Exp_Rev Access'!$F$7:$GB$306,164,FALSE)),"",VLOOKUP($A60,'[2]1516 Exp_Rev Access'!$F$7:$GB$306,164,FALSE))</f>
        <v>20499.77</v>
      </c>
      <c r="GF60" s="99">
        <f>IF(ISNA(VLOOKUP($A60,'[2]1516 Exp_Rev Access'!$F$7:$GB$306,165,FALSE)),"",VLOOKUP($A60,'[2]1516 Exp_Rev Access'!$F$7:$GB$306,165,FALSE))</f>
        <v>0</v>
      </c>
      <c r="GG60" s="99">
        <f>IF(ISNA(VLOOKUP($A60,'[2]1516 Exp_Rev Access'!$F$7:$GB$306,166,FALSE)),"",VLOOKUP($A60,'[2]1516 Exp_Rev Access'!$F$7:$GB$306,166,FALSE))</f>
        <v>13107.23</v>
      </c>
      <c r="GH60" s="99">
        <f>IF(ISNA(VLOOKUP($A60,'[2]1516 Exp_Rev Access'!$F$7:$GB$306,167,FALSE)),"",VLOOKUP($A60,'[2]1516 Exp_Rev Access'!$F$7:$GB$306,167,FALSE))</f>
        <v>0</v>
      </c>
      <c r="GI60" s="99">
        <f>IF(ISNA(VLOOKUP($A60,'[2]1516 Exp_Rev Access'!$F$7:$GB$306,168,FALSE)),"",VLOOKUP($A60,'[2]1516 Exp_Rev Access'!$F$7:$GB$306,168,FALSE))</f>
        <v>39131.86</v>
      </c>
      <c r="GJ60" s="99">
        <f>IF(ISNA(VLOOKUP($A60,'[2]1516 Exp_Rev Access'!$F$7:$GB$306,169,FALSE)),"",VLOOKUP($A60,'[2]1516 Exp_Rev Access'!$F$7:$GB$306,169,FALSE))</f>
        <v>25494.79</v>
      </c>
      <c r="GK60" s="99">
        <f>IF(ISNA(VLOOKUP($A60,'[2]1516 Exp_Rev Access'!$F$7:$GB$306,170,FALSE)),"",VLOOKUP($A60,'[2]1516 Exp_Rev Access'!$F$7:$GB$306,170,FALSE))</f>
        <v>881.36</v>
      </c>
      <c r="GL60" s="99">
        <f>IF(ISNA(VLOOKUP($A60,'[2]1516 Exp_Rev Access'!$F$7:$GB$306,171,FALSE)),"",VLOOKUP($A60,'[2]1516 Exp_Rev Access'!$F$7:$GB$306,171,FALSE))</f>
        <v>0</v>
      </c>
      <c r="GM60" s="99">
        <f>IF(ISNA(VLOOKUP($A60,'[2]1516 Exp_Rev Access'!$F$7:$GB$306,172,FALSE)),"",VLOOKUP($A60,'[2]1516 Exp_Rev Access'!$F$7:$GB$306,172,FALSE))</f>
        <v>0</v>
      </c>
      <c r="GN60" s="99">
        <f>IF(ISNA(VLOOKUP($A60,'[2]1516 Exp_Rev Access'!$F$7:$GB$306,173,FALSE)),"",VLOOKUP($A60,'[2]1516 Exp_Rev Access'!$F$7:$GB$306,173,FALSE))</f>
        <v>0</v>
      </c>
      <c r="GO60" s="99">
        <f>IF(ISNA(VLOOKUP($A60,'[2]1516 Exp_Rev Access'!$F$7:$GB$306,174,FALSE)),"",VLOOKUP($A60,'[2]1516 Exp_Rev Access'!$F$7:$GB$306,174,FALSE))</f>
        <v>0</v>
      </c>
      <c r="GP60" s="99">
        <f>IF(ISNA(VLOOKUP($A60,'[2]1516 Exp_Rev Access'!$F$7:$GB$306,175,FALSE)),"",VLOOKUP($A60,'[2]1516 Exp_Rev Access'!$F$7:$GB$306,175,FALSE))</f>
        <v>0</v>
      </c>
      <c r="GQ60" s="99">
        <f>IF(ISNA(VLOOKUP($A60,'[2]1516 Exp_Rev Access'!$F$7:$GB$306,176,FALSE)),"",VLOOKUP($A60,'[2]1516 Exp_Rev Access'!$F$7:$GB$306,176,FALSE))</f>
        <v>0</v>
      </c>
      <c r="GR60" s="99">
        <f>IF(ISNA(VLOOKUP($A60,'[2]1516 Exp_Rev Access'!$F$7:$GB$306,177,FALSE)),"",VLOOKUP($A60,'[2]1516 Exp_Rev Access'!$F$7:$GB$306,177,FALSE))</f>
        <v>0</v>
      </c>
      <c r="GS60" s="99">
        <f>IF(ISNA(VLOOKUP($A60,'[2]1516 Exp_Rev Access'!$F$7:$GB$306,178,FALSE)),"",VLOOKUP($A60,'[2]1516 Exp_Rev Access'!$F$7:$GB$306,178,FALSE))</f>
        <v>0</v>
      </c>
      <c r="GT60" s="101">
        <f t="shared" si="100"/>
        <v>210515.87999999998</v>
      </c>
      <c r="GU60" s="72">
        <f t="shared" si="101"/>
        <v>2.6358289373249765E-3</v>
      </c>
      <c r="GV60" s="84">
        <f t="shared" si="102"/>
        <v>31.137625317638982</v>
      </c>
    </row>
    <row r="61" spans="1:204" customFormat="1" ht="12" customHeight="1" x14ac:dyDescent="0.2">
      <c r="A61" s="96" t="s">
        <v>268</v>
      </c>
      <c r="B61" s="69" t="s">
        <v>269</v>
      </c>
      <c r="C61" s="80">
        <f>IF(ISNA(VLOOKUP($A61,'[2]1516 enrollment_Rev_Exp by size'!$A$6:$G$320,3,FALSE)),"",VLOOKUP($A61,'[2]1516 enrollment_Rev_Exp by size'!$A$6:$G$320,3,FALSE))</f>
        <v>6838.1100000000006</v>
      </c>
      <c r="D61" s="97">
        <v>73174956.659999996</v>
      </c>
      <c r="E61" s="80">
        <f t="shared" si="80"/>
        <v>73174956.660000011</v>
      </c>
      <c r="F61" s="80">
        <f t="shared" si="81"/>
        <v>0</v>
      </c>
      <c r="G61" s="98">
        <f>IF(ISNA(VLOOKUP($A61,'[2]1516 Exp_Rev Access'!$F$7:$FS$306,2,FALSE)),"",VLOOKUP($A61,'[2]1516 Exp_Rev Access'!$F$7:$FS$306,2,FALSE))</f>
        <v>14498887.109999999</v>
      </c>
      <c r="H61" s="98">
        <f>IF(ISNA(VLOOKUP($A61,'[2]1516 Exp_Rev Access'!$F$7:$FS$306,3,FALSE)),"",VLOOKUP($A61,'[2]1516 Exp_Rev Access'!$F$7:$FS$306,3,FALSE))</f>
        <v>0</v>
      </c>
      <c r="I61" s="98">
        <f>IF(ISNA(VLOOKUP($A61,'[2]1516 Exp_Rev Access'!$F$7:$FS$306,4,FALSE)),"",VLOOKUP($A61,'[2]1516 Exp_Rev Access'!$F$7:$FS$306,4,FALSE))</f>
        <v>2156.9299999999998</v>
      </c>
      <c r="J61" s="98">
        <f>IF(ISNA(VLOOKUP($A61,'[2]1516 Exp_Rev Access'!$F$7:$FS$306,5,FALSE)),"",VLOOKUP($A61,'[2]1516 Exp_Rev Access'!$F$7:$FS$306,5,FALSE))</f>
        <v>37574.9</v>
      </c>
      <c r="K61" s="98">
        <f>IF(ISNA(VLOOKUP($A61,'[2]1516 Exp_Rev Access'!$F$7:$FS$306,6,FALSE)),"",VLOOKUP($A61,'[2]1516 Exp_Rev Access'!$F$7:$FS$306,6,FALSE))</f>
        <v>0</v>
      </c>
      <c r="L61" s="98">
        <f>IF(ISNA(VLOOKUP($A61,'[2]1516 Exp_Rev Access'!$F$7:$FS$306,7,FALSE)),"",VLOOKUP($A61,'[2]1516 Exp_Rev Access'!$F$7:$FS$306,7,FALSE))</f>
        <v>0</v>
      </c>
      <c r="M61" s="90">
        <f t="shared" si="82"/>
        <v>14538618.939999999</v>
      </c>
      <c r="N61" s="72">
        <f t="shared" si="83"/>
        <v>0.19868298668835863</v>
      </c>
      <c r="O61" s="73">
        <f t="shared" si="84"/>
        <v>2126.1165643723189</v>
      </c>
      <c r="P61" s="99">
        <f>IF(ISNA(VLOOKUP($A61,'[2]1516 Exp_Rev Access'!$F$7:$FS$306,8,FALSE)),"",VLOOKUP($A61,'[2]1516 Exp_Rev Access'!$F$7:$FS$306,8,FALSE))</f>
        <v>257028.14</v>
      </c>
      <c r="Q61" s="99">
        <f>IF(ISNA(VLOOKUP($A61,'[2]1516 Exp_Rev Access'!$F$7:$FS$306,9,FALSE)),"",VLOOKUP($A61,'[2]1516 Exp_Rev Access'!$F$7:$FS$306,9,FALSE))</f>
        <v>0</v>
      </c>
      <c r="R61" s="99">
        <f>IF(ISNA(VLOOKUP($A61,'[2]1516 Exp_Rev Access'!$F$7:$FS$306,10,FALSE)),"",VLOOKUP($A61,'[2]1516 Exp_Rev Access'!$F$7:$FS$306,10,FALSE))</f>
        <v>2990</v>
      </c>
      <c r="S61" s="99">
        <f>IF(ISNA(VLOOKUP($A61,'[2]1516 Exp_Rev Access'!$F$7:$FS$306,11,FALSE)),"",VLOOKUP($A61,'[2]1516 Exp_Rev Access'!$F$7:$FS$306,11,FALSE))</f>
        <v>5409</v>
      </c>
      <c r="T61" s="99">
        <f>IF(ISNA(VLOOKUP($A61,'[2]1516 Exp_Rev Access'!$F$7:$FS$306,12,FALSE)),"",VLOOKUP($A61,'[2]1516 Exp_Rev Access'!$F$7:$FS$306,12,FALSE))</f>
        <v>5861</v>
      </c>
      <c r="U61" s="99">
        <f>IF(ISNA(VLOOKUP($A61,'[2]1516 Exp_Rev Access'!$F$7:$FS$306,13,FALSE)),"",VLOOKUP($A61,'[2]1516 Exp_Rev Access'!$F$7:$FS$306,13,FALSE))</f>
        <v>6550</v>
      </c>
      <c r="V61" s="99">
        <f>IF(ISNA(VLOOKUP($A61,'[2]1516 Exp_Rev Access'!$F$7:$FS$306,14,FALSE)),"",VLOOKUP($A61,'[2]1516 Exp_Rev Access'!$F$7:$FS$306,14,FALSE))</f>
        <v>0</v>
      </c>
      <c r="W61" s="99">
        <f>IF(ISNA(VLOOKUP($A61,'[2]1516 Exp_Rev Access'!$F$7:$FS$306,15,FALSE)),"",VLOOKUP($A61,'[2]1516 Exp_Rev Access'!$F$7:$FS$306,15,FALSE))</f>
        <v>0</v>
      </c>
      <c r="X61" s="99">
        <f>IF(ISNA(VLOOKUP($A61,'[2]1516 Exp_Rev Access'!$F$7:$FS$306,16,FALSE)),"",VLOOKUP($A61,'[2]1516 Exp_Rev Access'!$F$7:$FS$306,16,FALSE))</f>
        <v>34235.56</v>
      </c>
      <c r="Y61" s="99">
        <f>IF(ISNA(VLOOKUP($A61,'[2]1516 Exp_Rev Access'!$F$7:$FS$306,17,FALSE)),"",VLOOKUP($A61,'[2]1516 Exp_Rev Access'!$F$7:$FS$306,17,FALSE))</f>
        <v>34002.43</v>
      </c>
      <c r="Z61" s="99">
        <f>IF(ISNA(VLOOKUP($A61,'[2]1516 Exp_Rev Access'!$F$7:$FS$306,18,FALSE)),"",VLOOKUP($A61,'[2]1516 Exp_Rev Access'!$F$7:$FS$306,18,FALSE))</f>
        <v>126713.74</v>
      </c>
      <c r="AA61" s="99">
        <f>IF(ISNA(VLOOKUP($A61,'[2]1516 Exp_Rev Access'!$F$7:$FS$306,19,FALSE)),"",VLOOKUP($A61,'[2]1516 Exp_Rev Access'!$F$7:$FS$306,19,FALSE))</f>
        <v>0</v>
      </c>
      <c r="AB61" s="99">
        <f>IF(ISNA(VLOOKUP($A61,'[2]1516 Exp_Rev Access'!$F$7:$FS$306,20,FALSE)),"",VLOOKUP($A61,'[2]1516 Exp_Rev Access'!$F$7:$FS$306,20,FALSE))</f>
        <v>7233.92</v>
      </c>
      <c r="AC61" s="99">
        <f>IF(ISNA(VLOOKUP($A61,'[2]1516 Exp_Rev Access'!$F$7:$FS$306,21,FALSE)),"",VLOOKUP($A61,'[2]1516 Exp_Rev Access'!$F$7:$FS$306,21,FALSE))</f>
        <v>792639.4</v>
      </c>
      <c r="AD61" s="99">
        <f>IF(ISNA(VLOOKUP($A61,'[2]1516 Exp_Rev Access'!$F$7:$FS$306,22,FALSE)),"",VLOOKUP($A61,'[2]1516 Exp_Rev Access'!$F$7:$FS$306,22,FALSE))</f>
        <v>69795.58</v>
      </c>
      <c r="AE61" s="99">
        <f>IF(ISNA(VLOOKUP($A61,'[2]1516 Exp_Rev Access'!$F$7:$FS$306,23,FALSE)),"",VLOOKUP($A61,'[2]1516 Exp_Rev Access'!$F$7:$FS$306,23,FALSE))</f>
        <v>1333.36</v>
      </c>
      <c r="AF61" s="99">
        <f>IF(ISNA(VLOOKUP($A61,'[2]1516 Exp_Rev Access'!$F$7:$FS$306,24,FALSE)),"",VLOOKUP($A61,'[2]1516 Exp_Rev Access'!$F$7:$FS$306,24,FALSE))</f>
        <v>173910.66</v>
      </c>
      <c r="AG61" s="99">
        <f>IF(ISNA(VLOOKUP($A61,'[2]1516 Exp_Rev Access'!$F$7:$FS$306,25,FALSE)),"",VLOOKUP($A61,'[2]1516 Exp_Rev Access'!$F$7:$FS$306,25,FALSE))</f>
        <v>11021.4</v>
      </c>
      <c r="AH61" s="98">
        <f>IF(ISNA(VLOOKUP($A61,'[2]1516 Exp_Rev Access'!$F$7:$FS$306,26,FALSE)),"",VLOOKUP($A61,'[2]1516 Exp_Rev Access'!$F$7:$FS$306,26,FALSE))</f>
        <v>191144.01</v>
      </c>
      <c r="AI61" s="98">
        <f>IF(ISNA(VLOOKUP($A61,'[2]1516 Exp_Rev Access'!$F$7:$FS$306,27,FALSE)),"",VLOOKUP($A61,'[2]1516 Exp_Rev Access'!$F$7:$FS$306,27,FALSE))</f>
        <v>0</v>
      </c>
      <c r="AJ61" s="98">
        <f>IF(ISNA(VLOOKUP($A61,'[2]1516 Exp_Rev Access'!$F$7:$FS$306,28,FALSE)),"",VLOOKUP($A61,'[2]1516 Exp_Rev Access'!$F$7:$FS$306,28,FALSE))</f>
        <v>327251.51</v>
      </c>
      <c r="AK61" s="98">
        <f>IF(ISNA(VLOOKUP($A61,'[2]1516 Exp_Rev Access'!$F$7:$FS$306,29,FALSE)),"",VLOOKUP($A61,'[2]1516 Exp_Rev Access'!$F$7:$FS$306,29,FALSE))</f>
        <v>22210.58</v>
      </c>
      <c r="AL61" s="100">
        <f t="shared" si="85"/>
        <v>2069330.29</v>
      </c>
      <c r="AM61" s="72">
        <f t="shared" si="86"/>
        <v>2.8279214425980914E-2</v>
      </c>
      <c r="AN61" s="94">
        <f t="shared" si="87"/>
        <v>302.6172860629618</v>
      </c>
      <c r="AO61" s="99">
        <f>IF(ISNA(VLOOKUP($A61,'[2]1516 Exp_Rev Access'!$F$7:$GB$306,30,FALSE)),"",VLOOKUP($A61,'[2]1516 Exp_Rev Access'!$F$7:$FS$306,30,FALSE))</f>
        <v>41283213.159999996</v>
      </c>
      <c r="AP61" s="99">
        <f>IF(ISNA(VLOOKUP($A61,'[2]1516 Exp_Rev Access'!$F$7:$GB$306,31,FALSE)),"",VLOOKUP($A61,'[2]1516 Exp_Rev Access'!$F$7:$FS$306,31,FALSE))</f>
        <v>1207514.52</v>
      </c>
      <c r="AQ61" s="99">
        <f>IF(ISNA(VLOOKUP($A61,'[2]1516 Exp_Rev Access'!$F$7:$GB$306,32,FALSE)),"",VLOOKUP($A61,'[2]1516 Exp_Rev Access'!$F$7:$FS$306,32,FALSE))</f>
        <v>1399687.28</v>
      </c>
      <c r="AR61" s="99">
        <f>IF(ISNA(VLOOKUP($A61,'[2]1516 Exp_Rev Access'!$F$7:$GB$306,33,FALSE)),"",VLOOKUP($A61,'[2]1516 Exp_Rev Access'!$F$7:$FS$306,33,FALSE))</f>
        <v>65234.49</v>
      </c>
      <c r="AS61" s="99">
        <f>IF(ISNA(VLOOKUP($A61,'[2]1516 Exp_Rev Access'!$F$7:$GB$306,34,FALSE)),"",VLOOKUP($A61,'[2]1516 Exp_Rev Access'!$F$7:$FS$306,34,FALSE))</f>
        <v>0</v>
      </c>
      <c r="AT61" s="101">
        <f t="shared" si="88"/>
        <v>43955649.450000003</v>
      </c>
      <c r="AU61" s="72">
        <f t="shared" si="89"/>
        <v>0.60069252455092614</v>
      </c>
      <c r="AV61" s="94">
        <f t="shared" si="90"/>
        <v>6428.0407086168543</v>
      </c>
      <c r="AW61" s="99">
        <f>IF(ISNA(VLOOKUP($A61,'[2]1516 Exp_Rev Access'!$F$7:$GB$306,35,FALSE)),"",VLOOKUP($A61,'[2]1516 Exp_Rev Access'!$F$7:$GB$306,35,FALSE))</f>
        <v>0</v>
      </c>
      <c r="AX61" s="99">
        <f>IF(ISNA(VLOOKUP($A61,'[2]1516 Exp_Rev Access'!$F$7:$GB$306,36,FALSE)),"",VLOOKUP($A61,'[2]1516 Exp_Rev Access'!$F$7:$GB$306,36,FALSE))</f>
        <v>4732132.0199999996</v>
      </c>
      <c r="AY61" s="99">
        <f>IF(ISNA(VLOOKUP($A61,'[2]1516 Exp_Rev Access'!$F$7:$GB$306,37,FALSE)),"",VLOOKUP($A61,'[2]1516 Exp_Rev Access'!$F$7:$GB$306,37,FALSE))</f>
        <v>199146.57</v>
      </c>
      <c r="AZ61" s="99">
        <f>IF(ISNA(VLOOKUP($A61,'[2]1516 Exp_Rev Access'!$F$7:$GB$306,38,FALSE)),"",VLOOKUP($A61,'[2]1516 Exp_Rev Access'!$F$7:$GB$306,38,FALSE))</f>
        <v>0</v>
      </c>
      <c r="BA61" s="99">
        <f>IF(ISNA(VLOOKUP($A61,'[2]1516 Exp_Rev Access'!$F$7:$GB$306,39,FALSE)),"",VLOOKUP($A61,'[2]1516 Exp_Rev Access'!$F$7:$GB$306,39,FALSE))</f>
        <v>0</v>
      </c>
      <c r="BB61" s="99">
        <f>IF(ISNA(VLOOKUP($A61,'[2]1516 Exp_Rev Access'!$F$7:$GB$306,40,FALSE)),"",VLOOKUP($A61,'[2]1516 Exp_Rev Access'!$F$7:$GB$306,40,FALSE))</f>
        <v>1033462.32</v>
      </c>
      <c r="BC61" s="99">
        <f>IF(ISNA(VLOOKUP($A61,'[2]1516 Exp_Rev Access'!$F$7:$GB$306,41,FALSE)),"",VLOOKUP($A61,'[2]1516 Exp_Rev Access'!$F$7:$GB$306,41,FALSE))</f>
        <v>243142.57</v>
      </c>
      <c r="BD61" s="99">
        <f>IF(ISNA(VLOOKUP($A61,'[2]1516 Exp_Rev Access'!$F$7:$GB$306,42,FALSE)),"",VLOOKUP($A61,'[2]1516 Exp_Rev Access'!$F$7:$GB$306,42,FALSE))</f>
        <v>388428.36</v>
      </c>
      <c r="BE61" s="99">
        <f>IF(ISNA(VLOOKUP($A61,'[2]1516 Exp_Rev Access'!$F$7:$GB$306,43,FALSE)),"",VLOOKUP($A61,'[2]1516 Exp_Rev Access'!$F$7:$GB$306,43,FALSE))</f>
        <v>0</v>
      </c>
      <c r="BF61" s="99">
        <f>IF(ISNA(VLOOKUP($A61,'[2]1516 Exp_Rev Access'!$F$7:$GB$306,44,FALSE)),"",VLOOKUP($A61,'[2]1516 Exp_Rev Access'!$F$7:$GB$306,44,FALSE))</f>
        <v>138519.51</v>
      </c>
      <c r="BG61" s="99">
        <f>IF(ISNA(VLOOKUP($A61,'[2]1516 Exp_Rev Access'!$F$7:$GB$306,45,FALSE)),"",VLOOKUP($A61,'[2]1516 Exp_Rev Access'!$F$7:$GB$306,45,FALSE))</f>
        <v>68674.41</v>
      </c>
      <c r="BH61" s="99">
        <f>IF(ISNA(VLOOKUP($A61,'[2]1516 Exp_Rev Access'!$F$7:$GB$306,46,FALSE)),"",VLOOKUP($A61,'[2]1516 Exp_Rev Access'!$F$7:$GB$306,46,FALSE))</f>
        <v>0</v>
      </c>
      <c r="BI61" s="99">
        <f>IF(ISNA(VLOOKUP($A61,'[2]1516 Exp_Rev Access'!$F$7:$GB$306,47,FALSE)),"",VLOOKUP($A61,'[2]1516 Exp_Rev Access'!$F$7:$GB$306,47,FALSE))</f>
        <v>23790.18</v>
      </c>
      <c r="BJ61" s="99">
        <f>IF(ISNA(VLOOKUP($A61,'[2]1516 Exp_Rev Access'!$F$7:$GB$306,48,FALSE)),"",VLOOKUP($A61,'[2]1516 Exp_Rev Access'!$F$7:$GB$306,48,FALSE))</f>
        <v>2538123.9900000002</v>
      </c>
      <c r="BK61" s="99">
        <f>IF(ISNA(VLOOKUP($A61,'[2]1516 Exp_Rev Access'!$F$7:$GB$306,49,FALSE)),"",VLOOKUP($A61,'[2]1516 Exp_Rev Access'!$F$7:$GB$306,49,FALSE))</f>
        <v>0</v>
      </c>
      <c r="BL61" s="99">
        <f>IF(ISNA(VLOOKUP($A61,'[2]1516 Exp_Rev Access'!$F$7:$GB$306,50,FALSE)),"",VLOOKUP($A61,'[2]1516 Exp_Rev Access'!$F$7:$GB$306,50,FALSE))</f>
        <v>0</v>
      </c>
      <c r="BM61" s="99">
        <f>IF(ISNA(VLOOKUP($A61,'[2]1516 Exp_Rev Access'!$F$7:$GB$306,51,FALSE)),"",VLOOKUP($A61,'[2]1516 Exp_Rev Access'!$F$7:$GB$306,51,FALSE))</f>
        <v>0</v>
      </c>
      <c r="BN61" s="99">
        <f>IF(ISNA(VLOOKUP($A61,'[2]1516 Exp_Rev Access'!$F$7:$GB$306,52,FALSE)),"",VLOOKUP($A61,'[2]1516 Exp_Rev Access'!$F$7:$GB$306,52,FALSE))</f>
        <v>0</v>
      </c>
      <c r="BO61" s="99">
        <f>IF(ISNA(VLOOKUP($A61,'[2]1516 Exp_Rev Access'!$F$7:$GB$306,53,FALSE)),"",VLOOKUP($A61,'[2]1516 Exp_Rev Access'!$F$7:$GB$306,53,FALSE))</f>
        <v>0</v>
      </c>
      <c r="BP61" s="99">
        <f>IF(ISNA(VLOOKUP($A61,'[2]1516 Exp_Rev Access'!$F$7:$GB$306,54,FALSE)),"",VLOOKUP($A61,'[2]1516 Exp_Rev Access'!$F$7:$GB$306,54,FALSE))</f>
        <v>0</v>
      </c>
      <c r="BQ61" s="99">
        <f>IF(ISNA(VLOOKUP($A61,'[2]1516 Exp_Rev Access'!$F$7:$GB$306,55,FALSE)),"",VLOOKUP($A61,'[2]1516 Exp_Rev Access'!$F$7:$GB$306,55,FALSE))</f>
        <v>0</v>
      </c>
      <c r="BR61" s="99">
        <f>IF(ISNA(VLOOKUP($A61,'[2]1516 Exp_Rev Access'!$F$7:$GB$306,56,FALSE)),"",VLOOKUP($A61,'[2]1516 Exp_Rev Access'!$F$7:$GB$306,56,FALSE))</f>
        <v>0</v>
      </c>
      <c r="BS61" s="99">
        <f>IF(ISNA(VLOOKUP($A61,'[2]1516 Exp_Rev Access'!$F$7:$GB$306,57,FALSE)),"",VLOOKUP($A61,'[2]1516 Exp_Rev Access'!$F$7:$GB$306,57,FALSE))</f>
        <v>0</v>
      </c>
      <c r="BT61" s="99">
        <f>IF(ISNA(VLOOKUP($A61,'[2]1516 Exp_Rev Access'!$F$7:$GB$306,58,FALSE)),"",VLOOKUP($A61,'[2]1516 Exp_Rev Access'!$F$7:$GB$306,58,FALSE))</f>
        <v>0</v>
      </c>
      <c r="BU61" s="102">
        <f t="shared" si="91"/>
        <v>9365419.9299999997</v>
      </c>
      <c r="BV61" s="72">
        <f t="shared" si="92"/>
        <v>0.12798668229508453</v>
      </c>
      <c r="BW61" s="94">
        <f t="shared" si="93"/>
        <v>1369.5918799200363</v>
      </c>
      <c r="BX61" s="99">
        <f>IF(ISNA(VLOOKUP($A61,'[2]1516 Exp_Rev Access'!$F$7:$GB$306,59,FALSE)),"",VLOOKUP($A61,'[2]1516 Exp_Rev Access'!$F$7:$GB$306,59,FALSE))</f>
        <v>0</v>
      </c>
      <c r="BY61" s="99">
        <f>IF(ISNA(VLOOKUP($A61,'[2]1516 Exp_Rev Access'!$F$7:$GB$306,60,FALSE)),"",VLOOKUP($A61,'[2]1516 Exp_Rev Access'!$F$7:$GB$306,60,FALSE))</f>
        <v>0</v>
      </c>
      <c r="BZ61" s="99">
        <f>IF(ISNA(VLOOKUP($A61,'[2]1516 Exp_Rev Access'!$F$7:$GB$306,61,FALSE)),"",VLOOKUP($A61,'[2]1516 Exp_Rev Access'!$F$7:$GB$306,61,FALSE))</f>
        <v>0</v>
      </c>
      <c r="CA61" s="99">
        <f>IF(ISNA(VLOOKUP($A61,'[2]1516 Exp_Rev Access'!$F$7:$GB$306,62,FALSE)),"",VLOOKUP($A61,'[2]1516 Exp_Rev Access'!$F$7:$GB$306,62,FALSE))</f>
        <v>0</v>
      </c>
      <c r="CB61" s="99">
        <f>IF(ISNA(VLOOKUP($A61,'[2]1516 Exp_Rev Access'!$F$7:$GB$306,63,FALSE)),"",VLOOKUP($A61,'[2]1516 Exp_Rev Access'!$F$7:$GB$306,63,FALSE))</f>
        <v>97.18</v>
      </c>
      <c r="CC61" s="99">
        <f>IF(ISNA(VLOOKUP($A61,'[2]1516 Exp_Rev Access'!$F$7:$GB$306,64,FALSE)),"",VLOOKUP($A61,'[2]1516 Exp_Rev Access'!$F$7:$GB$306,64,FALSE))</f>
        <v>0</v>
      </c>
      <c r="CD61" s="101">
        <f t="shared" si="94"/>
        <v>97.18</v>
      </c>
      <c r="CE61" s="72">
        <f t="shared" si="95"/>
        <v>1.3280499837059966E-6</v>
      </c>
      <c r="CF61" s="103">
        <f t="shared" si="96"/>
        <v>1.4211529209094326E-2</v>
      </c>
      <c r="CG61" s="99">
        <f>IF(ISNA(VLOOKUP($A61,'[2]1516 Exp_Rev Access'!$F$7:$GB$306,65,FALSE)),"",VLOOKUP($A61,'[2]1516 Exp_Rev Access'!$F$7:$GB$306,65,FALSE))</f>
        <v>0</v>
      </c>
      <c r="CH61" s="99">
        <f>IF(ISNA(VLOOKUP($A61,'[2]1516 Exp_Rev Access'!$F$7:$GB$306,66,FALSE)),"",VLOOKUP($A61,'[2]1516 Exp_Rev Access'!$F$7:$GB$306,66,FALSE))</f>
        <v>0</v>
      </c>
      <c r="CI61" s="99">
        <f>IF(ISNA(VLOOKUP($A61,'[2]1516 Exp_Rev Access'!$F$7:$GB$306,67,FALSE)),"",VLOOKUP($A61,'[2]1516 Exp_Rev Access'!$F$7:$GB$306,67,FALSE))</f>
        <v>0</v>
      </c>
      <c r="CJ61" s="99">
        <f>IF(ISNA(VLOOKUP($A61,'[2]1516 Exp_Rev Access'!$F$7:$GB$306,68,FALSE)),"",VLOOKUP($A61,'[2]1516 Exp_Rev Access'!$F$7:$GB$306,68,FALSE))</f>
        <v>0</v>
      </c>
      <c r="CK61" s="99">
        <f>IF(ISNA(VLOOKUP($A61,'[2]1516 Exp_Rev Access'!$F$7:$GB$306,69,FALSE)),"",VLOOKUP($A61,'[2]1516 Exp_Rev Access'!$F$7:$GB$306,69,FALSE))</f>
        <v>0</v>
      </c>
      <c r="CL61" s="99">
        <f>IF(ISNA(VLOOKUP($A61,'[2]1516 Exp_Rev Access'!$F$7:$GB$306,70,FALSE)),"",VLOOKUP($A61,'[2]1516 Exp_Rev Access'!$F$7:$GB$306,70,FALSE))</f>
        <v>0</v>
      </c>
      <c r="CM61" s="99">
        <f>IF(ISNA(VLOOKUP($A61,'[2]1516 Exp_Rev Access'!$F$7:$GB$306,71,FALSE)),"",VLOOKUP($A61,'[2]1516 Exp_Rev Access'!$F$7:$GB$306,71,FALSE))</f>
        <v>0</v>
      </c>
      <c r="CN61" s="99">
        <f>IF(ISNA(VLOOKUP($A61,'[2]1516 Exp_Rev Access'!$F$7:$GB$306,72,FALSE)),"",VLOOKUP($A61,'[2]1516 Exp_Rev Access'!$F$7:$GB$306,72,FALSE))</f>
        <v>0</v>
      </c>
      <c r="CO61" s="99">
        <f>IF(ISNA(VLOOKUP($A61,'[2]1516 Exp_Rev Access'!$F$7:$GB$306,73,FALSE)),"",VLOOKUP($A61,'[2]1516 Exp_Rev Access'!$F$7:$GB$306,73,FALSE))</f>
        <v>0</v>
      </c>
      <c r="CP61" s="99">
        <f>IF(ISNA(VLOOKUP($A61,'[2]1516 Exp_Rev Access'!$F$7:$GB$306,74,FALSE)),"",VLOOKUP($A61,'[2]1516 Exp_Rev Access'!$F$7:$GB$306,74,FALSE))</f>
        <v>997911.25</v>
      </c>
      <c r="CQ61" s="99">
        <f>IF(ISNA(VLOOKUP($A61,'[2]1516 Exp_Rev Access'!$F$7:$GB$306,75,FALSE)),"",VLOOKUP($A61,'[2]1516 Exp_Rev Access'!$F$7:$GB$306,75,FALSE))</f>
        <v>0</v>
      </c>
      <c r="CR61" s="99">
        <f>IF(ISNA(VLOOKUP($A61,'[2]1516 Exp_Rev Access'!$F$7:$GB$306,76,FALSE)),"",VLOOKUP($A61,'[2]1516 Exp_Rev Access'!$F$7:$GB$306,76,FALSE))</f>
        <v>15380.62</v>
      </c>
      <c r="CS61" s="99">
        <f>IF(ISNA(VLOOKUP($A61,'[2]1516 Exp_Rev Access'!$F$7:$GB$306,77,FALSE)),"",VLOOKUP($A61,'[2]1516 Exp_Rev Access'!$F$7:$GB$306,77,FALSE))</f>
        <v>40946</v>
      </c>
      <c r="CT61" s="99">
        <f>IF(ISNA(VLOOKUP($A61,'[2]1516 Exp_Rev Access'!$F$7:$GB$306,78,FALSE)),"",VLOOKUP($A61,'[2]1516 Exp_Rev Access'!$F$7:$GB$306,78,FALSE))</f>
        <v>783985.06</v>
      </c>
      <c r="CU61" s="99">
        <f>IF(ISNA(VLOOKUP($A61,'[2]1516 Exp_Rev Access'!$F$7:$GB$306,79,FALSE)),"",VLOOKUP($A61,'[2]1516 Exp_Rev Access'!$F$7:$GB$306,79,FALSE))</f>
        <v>142806.76</v>
      </c>
      <c r="CV61" s="99">
        <f>IF(ISNA(VLOOKUP($A61,'[2]1516 Exp_Rev Access'!$F$7:$GB$306,80,FALSE)),"",VLOOKUP($A61,'[2]1516 Exp_Rev Access'!$F$7:$GB$306,80,FALSE))</f>
        <v>0</v>
      </c>
      <c r="CW61" s="99">
        <f>IF(ISNA(VLOOKUP($A61,'[2]1516 Exp_Rev Access'!$F$7:$GB$306,81,FALSE)),"",VLOOKUP($A61,'[2]1516 Exp_Rev Access'!$F$7:$GB$306,81,FALSE))</f>
        <v>0</v>
      </c>
      <c r="CX61" s="99">
        <f>IF(ISNA(VLOOKUP($A61,'[2]1516 Exp_Rev Access'!$F$7:$GB$306,82,FALSE)),"",VLOOKUP($A61,'[2]1516 Exp_Rev Access'!$F$7:$GB$306,82,FALSE))</f>
        <v>0</v>
      </c>
      <c r="CY61" s="99">
        <f>IF(ISNA(VLOOKUP($A61,'[2]1516 Exp_Rev Access'!$F$7:$GB$306,83,FALSE)),"",VLOOKUP($A61,'[2]1516 Exp_Rev Access'!$F$7:$GB$306,83,FALSE))</f>
        <v>0</v>
      </c>
      <c r="CZ61" s="99">
        <f>IF(ISNA(VLOOKUP($A61,'[2]1516 Exp_Rev Access'!$F$7:$GB$306,84,FALSE)),"",VLOOKUP($A61,'[2]1516 Exp_Rev Access'!$F$7:$GB$306,84,FALSE))</f>
        <v>0</v>
      </c>
      <c r="DA61" s="99">
        <f>IF(ISNA(VLOOKUP($A61,'[2]1516 Exp_Rev Access'!$F$7:$GB$306,85,FALSE)),"",VLOOKUP($A61,'[2]1516 Exp_Rev Access'!$F$7:$GB$306,85,FALSE))</f>
        <v>9171.1299999999992</v>
      </c>
      <c r="DB61" s="99">
        <f>IF(ISNA(VLOOKUP($A61,'[2]1516 Exp_Rev Access'!$F$7:$GB$306,86,FALSE)),"",VLOOKUP($A61,'[2]1516 Exp_Rev Access'!$F$7:$GB$306,86,FALSE))</f>
        <v>0</v>
      </c>
      <c r="DC61" s="99">
        <f>IF(ISNA(VLOOKUP($A61,'[2]1516 Exp_Rev Access'!$F$7:$GB$306,87,FALSE)),"",VLOOKUP($A61,'[2]1516 Exp_Rev Access'!$F$7:$GB$306,87,FALSE))</f>
        <v>0</v>
      </c>
      <c r="DD61" s="99">
        <f>IF(ISNA(VLOOKUP($A61,'[2]1516 Exp_Rev Access'!$F$7:$GB$306,88,FALSE)),"",VLOOKUP($A61,'[2]1516 Exp_Rev Access'!$F$7:$GB$306,88,FALSE))</f>
        <v>0</v>
      </c>
      <c r="DE61" s="99">
        <f>IF(ISNA(VLOOKUP($A61,'[2]1516 Exp_Rev Access'!$F$7:$GB$306,89,FALSE)),"",VLOOKUP($A61,'[2]1516 Exp_Rev Access'!$F$7:$GB$306,89,FALSE))</f>
        <v>0</v>
      </c>
      <c r="DF61" s="99">
        <f>IF(ISNA(VLOOKUP($A61,'[2]1516 Exp_Rev Access'!$F$7:$GB$306,90,FALSE)),"",VLOOKUP($A61,'[2]1516 Exp_Rev Access'!$F$7:$GB$306,90,FALSE))</f>
        <v>0</v>
      </c>
      <c r="DG61" s="99">
        <f>IF(ISNA(VLOOKUP($A61,'[2]1516 Exp_Rev Access'!$F$7:$GB$306,91,FALSE)),"",VLOOKUP($A61,'[2]1516 Exp_Rev Access'!$F$7:$GB$306,91,FALSE))</f>
        <v>0</v>
      </c>
      <c r="DH61" s="99">
        <f>IF(ISNA(VLOOKUP($A61,'[2]1516 Exp_Rev Access'!$F$7:$GB$306,92,FALSE)),"",VLOOKUP($A61,'[2]1516 Exp_Rev Access'!$F$7:$GB$306,92,FALSE))</f>
        <v>940647.26</v>
      </c>
      <c r="DI61" s="99">
        <f>IF(ISNA(VLOOKUP($A61,'[2]1516 Exp_Rev Access'!$F$7:$GB$306,93,FALSE)),"",VLOOKUP($A61,'[2]1516 Exp_Rev Access'!$F$7:$GB$306,93,FALSE))</f>
        <v>0</v>
      </c>
      <c r="DJ61" s="99">
        <f>IF(ISNA(VLOOKUP($A61,'[2]1516 Exp_Rev Access'!$F$7:$GB$306,94,FALSE)),"",VLOOKUP($A61,'[2]1516 Exp_Rev Access'!$F$7:$GB$306,94,FALSE))</f>
        <v>0</v>
      </c>
      <c r="DK61" s="99">
        <f>IF(ISNA(VLOOKUP($A61,'[2]1516 Exp_Rev Access'!$F$7:$GB$306,95,FALSE)),"",VLOOKUP($A61,'[2]1516 Exp_Rev Access'!$F$7:$GB$306,95,FALSE))</f>
        <v>0</v>
      </c>
      <c r="DL61" s="99">
        <f>IF(ISNA(VLOOKUP($A61,'[2]1516 Exp_Rev Access'!$F$7:$GB$306,96,FALSE)),"",VLOOKUP($A61,'[2]1516 Exp_Rev Access'!$F$7:$GB$306,96,FALSE))</f>
        <v>0</v>
      </c>
      <c r="DM61" s="99">
        <f>IF(ISNA(VLOOKUP($A61,'[2]1516 Exp_Rev Access'!$F$7:$GB$306,97,FALSE)),"",VLOOKUP($A61,'[2]1516 Exp_Rev Access'!$F$7:$GB$306,97,FALSE))</f>
        <v>0</v>
      </c>
      <c r="DN61" s="99">
        <f>IF(ISNA(VLOOKUP($A61,'[2]1516 Exp_Rev Access'!$F$7:$GB$306,98,FALSE)),"",VLOOKUP($A61,'[2]1516 Exp_Rev Access'!$F$7:$GB$306,98,FALSE))</f>
        <v>0</v>
      </c>
      <c r="DO61" s="99">
        <f>IF(ISNA(VLOOKUP($A61,'[2]1516 Exp_Rev Access'!$F$7:$GB$306,99,FALSE)),"",VLOOKUP($A61,'[2]1516 Exp_Rev Access'!$F$7:$GB$306,99,FALSE))</f>
        <v>0</v>
      </c>
      <c r="DP61" s="99">
        <f>IF(ISNA(VLOOKUP($A61,'[2]1516 Exp_Rev Access'!$F$7:$GB$306,100,FALSE)),"",VLOOKUP($A61,'[2]1516 Exp_Rev Access'!$F$7:$GB$306,100,FALSE))</f>
        <v>0</v>
      </c>
      <c r="DQ61" s="99">
        <f>IF(ISNA(VLOOKUP($A61,'[2]1516 Exp_Rev Access'!$F$7:$GB$306,101,FALSE)),"",VLOOKUP($A61,'[2]1516 Exp_Rev Access'!$F$7:$GB$306,101,FALSE))</f>
        <v>0</v>
      </c>
      <c r="DR61" s="99">
        <f>IF(ISNA(VLOOKUP($A61,'[2]1516 Exp_Rev Access'!$F$7:$GB$306,102,FALSE)),"",VLOOKUP($A61,'[2]1516 Exp_Rev Access'!$F$7:$GB$306,102,FALSE))</f>
        <v>0</v>
      </c>
      <c r="DS61" s="99">
        <f>IF(ISNA(VLOOKUP($A61,'[2]1516 Exp_Rev Access'!$F$7:$GB$306,103,FALSE)),"",VLOOKUP($A61,'[2]1516 Exp_Rev Access'!$F$7:$GB$306,103,FALSE))</f>
        <v>0</v>
      </c>
      <c r="DT61" s="99">
        <f>IF(ISNA(VLOOKUP($A61,'[2]1516 Exp_Rev Access'!$F$7:$GB$306,104,FALSE)),"",VLOOKUP($A61,'[2]1516 Exp_Rev Access'!$F$7:$GB$306,104,FALSE))</f>
        <v>0</v>
      </c>
      <c r="DU61" s="99">
        <f>IF(ISNA(VLOOKUP($A61,'[2]1516 Exp_Rev Access'!$F$7:$GB$306,105,FALSE)),"",VLOOKUP($A61,'[2]1516 Exp_Rev Access'!$F$7:$GB$306,105,FALSE))</f>
        <v>0</v>
      </c>
      <c r="DV61" s="99">
        <f>IF(ISNA(VLOOKUP($A61,'[2]1516 Exp_Rev Access'!$F$7:$GB$306,106,FALSE)),"",VLOOKUP($A61,'[2]1516 Exp_Rev Access'!$F$7:$GB$306,106,FALSE))</f>
        <v>0</v>
      </c>
      <c r="DW61" s="99">
        <f>IF(ISNA(VLOOKUP($A61,'[2]1516 Exp_Rev Access'!$F$7:$GB$306,107,FALSE)),"",VLOOKUP($A61,'[2]1516 Exp_Rev Access'!$F$7:$GB$306,107,FALSE))</f>
        <v>0</v>
      </c>
      <c r="DX61" s="99">
        <f>IF(ISNA(VLOOKUP($A61,'[2]1516 Exp_Rev Access'!$F$7:$GB$306,108,FALSE)),"",VLOOKUP($A61,'[2]1516 Exp_Rev Access'!$F$7:$GB$306,108,FALSE))</f>
        <v>0</v>
      </c>
      <c r="DY61" s="99">
        <f>IF(ISNA(VLOOKUP($A61,'[2]1516 Exp_Rev Access'!$F$7:$GB$306,109,FALSE)),"",VLOOKUP($A61,'[2]1516 Exp_Rev Access'!$F$7:$GB$306,109,FALSE))</f>
        <v>0</v>
      </c>
      <c r="DZ61" s="99">
        <f>IF(ISNA(VLOOKUP($A61,'[2]1516 Exp_Rev Access'!$F$7:$GB$306,110,FALSE)),"",VLOOKUP($A61,'[2]1516 Exp_Rev Access'!$F$7:$GB$306,110,FALSE))</f>
        <v>0</v>
      </c>
      <c r="EA61" s="99">
        <f>IF(ISNA(VLOOKUP($A61,'[2]1516 Exp_Rev Access'!$F$7:$GB$306,111,FALSE)),"",VLOOKUP($A61,'[2]1516 Exp_Rev Access'!$F$7:$GB$306,111,FALSE))</f>
        <v>0</v>
      </c>
      <c r="EB61" s="99">
        <f>IF(ISNA(VLOOKUP($A61,'[2]1516 Exp_Rev Access'!$F$7:$GB$306,112,FALSE)),"",VLOOKUP($A61,'[2]1516 Exp_Rev Access'!$F$7:$GB$306,112,FALSE))</f>
        <v>0</v>
      </c>
      <c r="EC61" s="99">
        <f>IF(ISNA(VLOOKUP($A61,'[2]1516 Exp_Rev Access'!$F$7:$GB$306,113,FALSE)),"",VLOOKUP($A61,'[2]1516 Exp_Rev Access'!$F$7:$GB$306,113,FALSE))</f>
        <v>0</v>
      </c>
      <c r="ED61" s="99">
        <f>IF(ISNA(VLOOKUP($A61,'[2]1516 Exp_Rev Access'!$F$7:$GB$306,114,FALSE)),"",VLOOKUP($A61,'[2]1516 Exp_Rev Access'!$F$7:$GB$306,114,FALSE))</f>
        <v>0</v>
      </c>
      <c r="EE61" s="99">
        <f>IF(ISNA(VLOOKUP($A61,'[2]1516 Exp_Rev Access'!$F$7:$GB$306,115,FALSE)),"",VLOOKUP($A61,'[2]1516 Exp_Rev Access'!$F$7:$GB$306,115,FALSE))</f>
        <v>0</v>
      </c>
      <c r="EF61" s="99">
        <f>IF(ISNA(VLOOKUP($A61,'[2]1516 Exp_Rev Access'!$F$7:$GB$306,116,FALSE)),"",VLOOKUP($A61,'[2]1516 Exp_Rev Access'!$F$7:$GB$306,116,FALSE))</f>
        <v>0</v>
      </c>
      <c r="EG61" s="99">
        <f>IF(ISNA(VLOOKUP($A61,'[2]1516 Exp_Rev Access'!$F$7:$GB$306,117,FALSE)),"",VLOOKUP($A61,'[2]1516 Exp_Rev Access'!$F$7:$GB$306,117,FALSE))</f>
        <v>0</v>
      </c>
      <c r="EH61" s="99">
        <f>IF(ISNA(VLOOKUP($A61,'[2]1516 Exp_Rev Access'!$F$7:$GB$306,118,FALSE)),"",VLOOKUP($A61,'[2]1516 Exp_Rev Access'!$F$7:$GB$306,118,FALSE))</f>
        <v>0</v>
      </c>
      <c r="EI61" s="99">
        <f>IF(ISNA(VLOOKUP($A61,'[2]1516 Exp_Rev Access'!$F$7:$GB$306,119,FALSE)),"",VLOOKUP($A61,'[2]1516 Exp_Rev Access'!$F$7:$GB$306,119,FALSE))</f>
        <v>0</v>
      </c>
      <c r="EJ61" s="99">
        <f>IF(ISNA(VLOOKUP($A61,'[2]1516 Exp_Rev Access'!$F$7:$GB$306,120,FALSE)),"",VLOOKUP($A61,'[2]1516 Exp_Rev Access'!$F$7:$GB$306,120,FALSE))</f>
        <v>0</v>
      </c>
      <c r="EK61" s="99">
        <f>IF(ISNA(VLOOKUP($A61,'[2]1516 Exp_Rev Access'!$F$7:$GB$306,121,FALSE)),"",VLOOKUP($A61,'[2]1516 Exp_Rev Access'!$F$7:$GB$306,121,FALSE))</f>
        <v>0</v>
      </c>
      <c r="EL61" s="99">
        <f>IF(ISNA(VLOOKUP($A61,'[2]1516 Exp_Rev Access'!$F$7:$GB$306,122,FALSE)),"",VLOOKUP($A61,'[2]1516 Exp_Rev Access'!$F$7:$GB$306,122,FALSE))</f>
        <v>0</v>
      </c>
      <c r="EM61" s="99">
        <f>IF(ISNA(VLOOKUP($A61,'[2]1516 Exp_Rev Access'!$F$7:$GB$306,123,FALSE)),"",VLOOKUP($A61,'[2]1516 Exp_Rev Access'!$F$7:$GB$306,123,FALSE))</f>
        <v>0</v>
      </c>
      <c r="EN61" s="99">
        <f>IF(ISNA(VLOOKUP($A61,'[2]1516 Exp_Rev Access'!$F$7:$GB$306,124,FALSE)),"",VLOOKUP($A61,'[2]1516 Exp_Rev Access'!$F$7:$GB$306,124,FALSE))</f>
        <v>159646.95000000001</v>
      </c>
      <c r="EO61" s="99">
        <f>IF(ISNA(VLOOKUP($A61,'[2]1516 Exp_Rev Access'!$F$7:$GB$306,125,FALSE)),"",VLOOKUP($A61,'[2]1516 Exp_Rev Access'!$F$7:$GB$306,125,FALSE))</f>
        <v>0</v>
      </c>
      <c r="EP61" s="99">
        <f>IF(ISNA(VLOOKUP($A61,'[2]1516 Exp_Rev Access'!$F$7:$GB$306,126,FALSE)),"",VLOOKUP($A61,'[2]1516 Exp_Rev Access'!$F$7:$GB$306,126,FALSE))</f>
        <v>0</v>
      </c>
      <c r="EQ61" s="99">
        <f>IF(ISNA(VLOOKUP($A61,'[2]1516 Exp_Rev Access'!$F$7:$GB$306,127,FALSE)),"",VLOOKUP($A61,'[2]1516 Exp_Rev Access'!$F$7:$GB$306,127,FALSE))</f>
        <v>0</v>
      </c>
      <c r="ER61" s="99">
        <f>IF(ISNA(VLOOKUP($A61,'[2]1516 Exp_Rev Access'!$F$7:$GB$306,128,FALSE)),"",VLOOKUP($A61,'[2]1516 Exp_Rev Access'!$F$7:$GB$306,128,FALSE))</f>
        <v>0</v>
      </c>
      <c r="ES61" s="99">
        <f>IF(ISNA(VLOOKUP($A61,'[2]1516 Exp_Rev Access'!$F$7:$GB$306,129,FALSE)),"",VLOOKUP($A61,'[2]1516 Exp_Rev Access'!$F$7:$GB$306,129,FALSE))</f>
        <v>0</v>
      </c>
      <c r="ET61" s="99">
        <f>IF(ISNA(VLOOKUP($A61,'[2]1516 Exp_Rev Access'!$F$7:$GB$306,130,FALSE)),"",VLOOKUP($A61,'[2]1516 Exp_Rev Access'!$F$7:$GB$306,130,FALSE))</f>
        <v>0</v>
      </c>
      <c r="EU61" s="99">
        <f>IF(ISNA(VLOOKUP($A61,'[2]1516 Exp_Rev Access'!$F$7:$GB$306,131,FALSE)),"",VLOOKUP($A61,'[2]1516 Exp_Rev Access'!$F$7:$GB$306,131,FALSE))</f>
        <v>0</v>
      </c>
      <c r="EV61" s="99">
        <f>IF(ISNA(VLOOKUP($A61,'[2]1516 Exp_Rev Access'!$F$7:$GB$306,132,FALSE)),"",VLOOKUP($A61,'[2]1516 Exp_Rev Access'!$F$7:$GB$306,132,FALSE))</f>
        <v>0</v>
      </c>
      <c r="EW61" s="99">
        <f>IF(ISNA(VLOOKUP($A61,'[2]1516 Exp_Rev Access'!$F$7:$GB$306,133,FALSE)),"",VLOOKUP($A61,'[2]1516 Exp_Rev Access'!$F$7:$GB$306,133,FALSE))</f>
        <v>0</v>
      </c>
      <c r="EX61" s="99">
        <f>IF(ISNA(VLOOKUP($A61,'[2]1516 Exp_Rev Access'!$F$7:$GB$306,134,FALSE)),"",VLOOKUP($A61,'[2]1516 Exp_Rev Access'!$F$7:$GB$306,134,FALSE))</f>
        <v>0</v>
      </c>
      <c r="EY61" s="99">
        <f>IF(ISNA(VLOOKUP($A61,'[2]1516 Exp_Rev Access'!$F$7:$GB$306,135,FALSE)),"",VLOOKUP($A61,'[2]1516 Exp_Rev Access'!$F$7:$GB$306,135,FALSE))</f>
        <v>0</v>
      </c>
      <c r="EZ61" s="99">
        <f>IF(ISNA(VLOOKUP($A61,'[2]1516 Exp_Rev Access'!$F$7:$GB$306,136,FALSE)),"",VLOOKUP($A61,'[2]1516 Exp_Rev Access'!$F$7:$GB$306,136,FALSE))</f>
        <v>0</v>
      </c>
      <c r="FA61" s="99">
        <f>IF(ISNA(VLOOKUP($A61,'[2]1516 Exp_Rev Access'!$F$7:$GB$306,137,FALSE)),"",VLOOKUP($A61,'[2]1516 Exp_Rev Access'!$F$7:$GB$306,137,FALSE))</f>
        <v>0</v>
      </c>
      <c r="FB61" s="99">
        <f>IF(ISNA(VLOOKUP($A61,'[2]1516 Exp_Rev Access'!$F$7:$GB$306,138,FALSE)),"",VLOOKUP($A61,'[2]1516 Exp_Rev Access'!$F$7:$GB$306,138,FALSE))</f>
        <v>0</v>
      </c>
      <c r="FC61" s="99">
        <f>IF(ISNA(VLOOKUP($A61,'[2]1516 Exp_Rev Access'!$F$7:$GB$306,139,FALSE)),"",VLOOKUP($A61,'[2]1516 Exp_Rev Access'!$F$7:$GB$306,139,FALSE))</f>
        <v>0</v>
      </c>
      <c r="FD61" s="99">
        <f>IF(ISNA(VLOOKUP($A61,'[2]1516 Exp_Rev Access'!$F$7:$FS$306,140,FALSE)),"",VLOOKUP($A61,'[2]1516 Exp_Rev Access'!$F$7:$FS$306,140,FALSE))</f>
        <v>0</v>
      </c>
      <c r="FE61" s="99">
        <f>IF(ISNA(VLOOKUP($A61,'[2]1516 Exp_Rev Access'!$F$7:$FS$306,141,FALSE)),"",VLOOKUP($A61,'[2]1516 Exp_Rev Access'!$F$7:$FS$306,141,FALSE))</f>
        <v>0</v>
      </c>
      <c r="FF61" s="99">
        <f>IF(ISNA(VLOOKUP($A61,'[2]1516 Exp_Rev Access'!$F$7:$FS$306,142,FALSE)),"",VLOOKUP($A61,'[2]1516 Exp_Rev Access'!$F$7:$FS$306,142,FALSE))</f>
        <v>0</v>
      </c>
      <c r="FG61" s="99">
        <f>IF(ISNA(VLOOKUP($A61,'[2]1516 Exp_Rev Access'!$F$7:$FS$306,143,FALSE)),"",VLOOKUP($A61,'[2]1516 Exp_Rev Access'!$F$7:$FS$306,143,FALSE))</f>
        <v>0</v>
      </c>
      <c r="FH61" s="99">
        <f>IF(ISNA(VLOOKUP($A61,'[2]1516 Exp_Rev Access'!$F$7:$FS$306,144,FALSE)),"",VLOOKUP($A61,'[2]1516 Exp_Rev Access'!$F$7:$FS$306,144,FALSE))</f>
        <v>0</v>
      </c>
      <c r="FI61" s="99">
        <f>IF(ISNA(VLOOKUP($A61,'[2]1516 Exp_Rev Access'!$F$7:$FS$306,145,FALSE)),"",VLOOKUP($A61,'[2]1516 Exp_Rev Access'!$F$7:$FS$306,145,FALSE))</f>
        <v>0</v>
      </c>
      <c r="FJ61" s="99">
        <f>IF(ISNA(VLOOKUP($A61,'[2]1516 Exp_Rev Access'!$F$7:$FS$306,146,FALSE)),"",VLOOKUP($A61,'[2]1516 Exp_Rev Access'!$F$7:$FS$306,146,FALSE))</f>
        <v>0</v>
      </c>
      <c r="FK61" s="99">
        <f>IF(ISNA(VLOOKUP($A61,'[2]1516 Exp_Rev Access'!$F$7:$FS$306,147,FALSE)),"",VLOOKUP($A61,'[2]1516 Exp_Rev Access'!$F$7:$FS$306,147,FALSE))</f>
        <v>0</v>
      </c>
      <c r="FL61" s="99">
        <f>IF(ISNA(VLOOKUP($A61,'[2]1516 Exp_Rev Access'!$F$7:$FS$306,148,FALSE)),"",VLOOKUP($A61,'[2]1516 Exp_Rev Access'!$F$7:$FS$306,148,FALSE))</f>
        <v>0</v>
      </c>
      <c r="FM61" s="99">
        <f>IF(ISNA(VLOOKUP($A61,'[2]1516 Exp_Rev Access'!$F$7:$FS$306,149,FALSE)),"",VLOOKUP($A61,'[2]1516 Exp_Rev Access'!$F$7:$FS$306,149,FALSE))</f>
        <v>0</v>
      </c>
      <c r="FN61" s="99">
        <f>IF(ISNA(VLOOKUP($A61,'[2]1516 Exp_Rev Access'!$F$7:$FS$306,150,FALSE)),"",VLOOKUP($A61,'[2]1516 Exp_Rev Access'!$F$7:$FS$306,150,FALSE))</f>
        <v>0</v>
      </c>
      <c r="FO61" s="99">
        <f>IF(ISNA(VLOOKUP($A61,'[2]1516 Exp_Rev Access'!$F$7:$FS$306,151,FALSE)),"",VLOOKUP($A61,'[2]1516 Exp_Rev Access'!$F$7:$FS$306,151,FALSE))</f>
        <v>0</v>
      </c>
      <c r="FP61" s="99">
        <f>IF(ISNA(VLOOKUP($A61,'[2]1516 Exp_Rev Access'!$F$7:$FS$306,152,FALSE)),"",VLOOKUP($A61,'[2]1516 Exp_Rev Access'!$F$7:$FS$306,152,FALSE))</f>
        <v>0</v>
      </c>
      <c r="FQ61" s="99">
        <f>IF(ISNA(VLOOKUP($A61,'[2]1516 Exp_Rev Access'!$F$7:$FS$306,153,FALSE)),"",VLOOKUP($A61,'[2]1516 Exp_Rev Access'!$F$7:$FS$306,153,FALSE))</f>
        <v>140178.46</v>
      </c>
      <c r="FR61" s="101">
        <f t="shared" si="97"/>
        <v>3230673.49</v>
      </c>
      <c r="FS61" s="72">
        <f t="shared" si="98"/>
        <v>4.4149988431301662E-2</v>
      </c>
      <c r="FT61" s="94">
        <f t="shared" si="99"/>
        <v>472.45123140750877</v>
      </c>
      <c r="FU61" s="99">
        <f>IF(ISNA(VLOOKUP($A61,'[2]1516 Exp_Rev Access'!$F$7:$GB$306,154,FALSE)),"",VLOOKUP($A61,'[2]1516 Exp_Rev Access'!$F$7:$GB$306,154,FALSE))</f>
        <v>0</v>
      </c>
      <c r="FV61" s="99">
        <f>IF(ISNA(VLOOKUP($A61,'[2]1516 Exp_Rev Access'!$F$7:$GB$306,155,FALSE)),"",VLOOKUP($A61,'[2]1516 Exp_Rev Access'!$F$7:$GB$306,155,FALSE))</f>
        <v>0</v>
      </c>
      <c r="FW61" s="99">
        <f>IF(ISNA(VLOOKUP($A61,'[2]1516 Exp_Rev Access'!$F$7:$GB$306,156,FALSE)),"",VLOOKUP($A61,'[2]1516 Exp_Rev Access'!$F$7:$GB$306,156,FALSE))</f>
        <v>0</v>
      </c>
      <c r="FX61" s="99">
        <f>IF(ISNA(VLOOKUP($A61,'[2]1516 Exp_Rev Access'!$F$7:$GB$306,157,FALSE)),"",VLOOKUP($A61,'[2]1516 Exp_Rev Access'!$F$7:$GB$306,157,FALSE))</f>
        <v>0</v>
      </c>
      <c r="FY61" s="99">
        <f>IF(ISNA(VLOOKUP($A61,'[2]1516 Exp_Rev Access'!$F$7:$GB$306,158,FALSE)),"",VLOOKUP($A61,'[2]1516 Exp_Rev Access'!$F$7:$GB$306,158,FALSE))</f>
        <v>0</v>
      </c>
      <c r="FZ61" s="99">
        <f>IF(ISNA(VLOOKUP($A61,'[2]1516 Exp_Rev Access'!$F$7:$GB$306,159,FALSE)),"",VLOOKUP($A61,'[2]1516 Exp_Rev Access'!$F$7:$GB$306,159,FALSE))</f>
        <v>0</v>
      </c>
      <c r="GA61" s="99">
        <f>IF(ISNA(VLOOKUP($A61,'[2]1516 Exp_Rev Access'!$F$7:$GB$306,160,FALSE)),"",VLOOKUP($A61,'[2]1516 Exp_Rev Access'!$F$7:$GB$306,160,FALSE))</f>
        <v>0</v>
      </c>
      <c r="GB61" s="99">
        <f>IF(ISNA(VLOOKUP($A61,'[2]1516 Exp_Rev Access'!$F$7:$GB$306,161,FALSE)),"",VLOOKUP($A61,'[2]1516 Exp_Rev Access'!$F$7:$GB$306,161,FALSE))</f>
        <v>0</v>
      </c>
      <c r="GC61" s="99">
        <f>IF(ISNA(VLOOKUP($A61,'[2]1516 Exp_Rev Access'!$F$7:$GB$306,162,FALSE)),"",VLOOKUP($A61,'[2]1516 Exp_Rev Access'!$F$7:$GB$306,162,FALSE))</f>
        <v>0</v>
      </c>
      <c r="GD61" s="99">
        <f>IF(ISNA(VLOOKUP($A61,'[2]1516 Exp_Rev Access'!$F$7:$GB$306,163,FALSE)),"",VLOOKUP($A61,'[2]1516 Exp_Rev Access'!$F$7:$GB$306,163,FALSE))</f>
        <v>10207.36</v>
      </c>
      <c r="GE61" s="99">
        <f>IF(ISNA(VLOOKUP($A61,'[2]1516 Exp_Rev Access'!$F$7:$GB$306,164,FALSE)),"",VLOOKUP($A61,'[2]1516 Exp_Rev Access'!$F$7:$GB$306,164,FALSE))</f>
        <v>0</v>
      </c>
      <c r="GF61" s="99">
        <f>IF(ISNA(VLOOKUP($A61,'[2]1516 Exp_Rev Access'!$F$7:$GB$306,165,FALSE)),"",VLOOKUP($A61,'[2]1516 Exp_Rev Access'!$F$7:$GB$306,165,FALSE))</f>
        <v>0</v>
      </c>
      <c r="GG61" s="99">
        <f>IF(ISNA(VLOOKUP($A61,'[2]1516 Exp_Rev Access'!$F$7:$GB$306,166,FALSE)),"",VLOOKUP($A61,'[2]1516 Exp_Rev Access'!$F$7:$GB$306,166,FALSE))</f>
        <v>0</v>
      </c>
      <c r="GH61" s="99">
        <f>IF(ISNA(VLOOKUP($A61,'[2]1516 Exp_Rev Access'!$F$7:$GB$306,167,FALSE)),"",VLOOKUP($A61,'[2]1516 Exp_Rev Access'!$F$7:$GB$306,167,FALSE))</f>
        <v>0</v>
      </c>
      <c r="GI61" s="99">
        <f>IF(ISNA(VLOOKUP($A61,'[2]1516 Exp_Rev Access'!$F$7:$GB$306,168,FALSE)),"",VLOOKUP($A61,'[2]1516 Exp_Rev Access'!$F$7:$GB$306,168,FALSE))</f>
        <v>0</v>
      </c>
      <c r="GJ61" s="99">
        <f>IF(ISNA(VLOOKUP($A61,'[2]1516 Exp_Rev Access'!$F$7:$GB$306,169,FALSE)),"",VLOOKUP($A61,'[2]1516 Exp_Rev Access'!$F$7:$GB$306,169,FALSE))</f>
        <v>4960.0200000000004</v>
      </c>
      <c r="GK61" s="99">
        <f>IF(ISNA(VLOOKUP($A61,'[2]1516 Exp_Rev Access'!$F$7:$GB$306,170,FALSE)),"",VLOOKUP($A61,'[2]1516 Exp_Rev Access'!$F$7:$GB$306,170,FALSE))</f>
        <v>0</v>
      </c>
      <c r="GL61" s="99">
        <f>IF(ISNA(VLOOKUP($A61,'[2]1516 Exp_Rev Access'!$F$7:$GB$306,171,FALSE)),"",VLOOKUP($A61,'[2]1516 Exp_Rev Access'!$F$7:$GB$306,171,FALSE))</f>
        <v>0</v>
      </c>
      <c r="GM61" s="99">
        <f>IF(ISNA(VLOOKUP($A61,'[2]1516 Exp_Rev Access'!$F$7:$GB$306,172,FALSE)),"",VLOOKUP($A61,'[2]1516 Exp_Rev Access'!$F$7:$GB$306,172,FALSE))</f>
        <v>0</v>
      </c>
      <c r="GN61" s="99">
        <f>IF(ISNA(VLOOKUP($A61,'[2]1516 Exp_Rev Access'!$F$7:$GB$306,173,FALSE)),"",VLOOKUP($A61,'[2]1516 Exp_Rev Access'!$F$7:$GB$306,173,FALSE))</f>
        <v>0</v>
      </c>
      <c r="GO61" s="99">
        <f>IF(ISNA(VLOOKUP($A61,'[2]1516 Exp_Rev Access'!$F$7:$GB$306,174,FALSE)),"",VLOOKUP($A61,'[2]1516 Exp_Rev Access'!$F$7:$GB$306,174,FALSE))</f>
        <v>0</v>
      </c>
      <c r="GP61" s="99">
        <f>IF(ISNA(VLOOKUP($A61,'[2]1516 Exp_Rev Access'!$F$7:$GB$306,175,FALSE)),"",VLOOKUP($A61,'[2]1516 Exp_Rev Access'!$F$7:$GB$306,175,FALSE))</f>
        <v>0</v>
      </c>
      <c r="GQ61" s="99">
        <f>IF(ISNA(VLOOKUP($A61,'[2]1516 Exp_Rev Access'!$F$7:$GB$306,176,FALSE)),"",VLOOKUP($A61,'[2]1516 Exp_Rev Access'!$F$7:$GB$306,176,FALSE))</f>
        <v>0</v>
      </c>
      <c r="GR61" s="99">
        <f>IF(ISNA(VLOOKUP($A61,'[2]1516 Exp_Rev Access'!$F$7:$GB$306,177,FALSE)),"",VLOOKUP($A61,'[2]1516 Exp_Rev Access'!$F$7:$GB$306,177,FALSE))</f>
        <v>0</v>
      </c>
      <c r="GS61" s="99">
        <f>IF(ISNA(VLOOKUP($A61,'[2]1516 Exp_Rev Access'!$F$7:$GB$306,178,FALSE)),"",VLOOKUP($A61,'[2]1516 Exp_Rev Access'!$F$7:$GB$306,178,FALSE))</f>
        <v>0</v>
      </c>
      <c r="GT61" s="101">
        <f t="shared" si="100"/>
        <v>15167.380000000001</v>
      </c>
      <c r="GU61" s="72">
        <f t="shared" si="101"/>
        <v>2.0727555836450566E-4</v>
      </c>
      <c r="GV61" s="84">
        <f t="shared" si="102"/>
        <v>2.2180661030606408</v>
      </c>
    </row>
    <row r="62" spans="1:204" customFormat="1" ht="12" customHeight="1" x14ac:dyDescent="0.2">
      <c r="A62" s="96" t="s">
        <v>270</v>
      </c>
      <c r="B62" s="69" t="s">
        <v>271</v>
      </c>
      <c r="C62" s="80">
        <f>IF(ISNA(VLOOKUP($A62,'[2]1516 enrollment_Rev_Exp by size'!$A$6:$G$320,3,FALSE)),"",VLOOKUP($A62,'[2]1516 enrollment_Rev_Exp by size'!$A$6:$G$320,3,FALSE))</f>
        <v>6786.91</v>
      </c>
      <c r="D62" s="97">
        <v>78829240.109999999</v>
      </c>
      <c r="E62" s="80">
        <f t="shared" si="80"/>
        <v>78829240.109999985</v>
      </c>
      <c r="F62" s="80">
        <f t="shared" si="81"/>
        <v>0</v>
      </c>
      <c r="G62" s="98">
        <f>IF(ISNA(VLOOKUP($A62,'[2]1516 Exp_Rev Access'!$F$7:$FS$306,2,FALSE)),"",VLOOKUP($A62,'[2]1516 Exp_Rev Access'!$F$7:$FS$306,2,FALSE))</f>
        <v>16251240.82</v>
      </c>
      <c r="H62" s="98">
        <f>IF(ISNA(VLOOKUP($A62,'[2]1516 Exp_Rev Access'!$F$7:$FS$306,3,FALSE)),"",VLOOKUP($A62,'[2]1516 Exp_Rev Access'!$F$7:$FS$306,3,FALSE))</f>
        <v>0</v>
      </c>
      <c r="I62" s="98">
        <f>IF(ISNA(VLOOKUP($A62,'[2]1516 Exp_Rev Access'!$F$7:$FS$306,4,FALSE)),"",VLOOKUP($A62,'[2]1516 Exp_Rev Access'!$F$7:$FS$306,4,FALSE))</f>
        <v>998.43</v>
      </c>
      <c r="J62" s="98">
        <f>IF(ISNA(VLOOKUP($A62,'[2]1516 Exp_Rev Access'!$F$7:$FS$306,5,FALSE)),"",VLOOKUP($A62,'[2]1516 Exp_Rev Access'!$F$7:$FS$306,5,FALSE))</f>
        <v>67116.36</v>
      </c>
      <c r="K62" s="98">
        <f>IF(ISNA(VLOOKUP($A62,'[2]1516 Exp_Rev Access'!$F$7:$FS$306,6,FALSE)),"",VLOOKUP($A62,'[2]1516 Exp_Rev Access'!$F$7:$FS$306,6,FALSE))</f>
        <v>0</v>
      </c>
      <c r="L62" s="98">
        <f>IF(ISNA(VLOOKUP($A62,'[2]1516 Exp_Rev Access'!$F$7:$FS$306,7,FALSE)),"",VLOOKUP($A62,'[2]1516 Exp_Rev Access'!$F$7:$FS$306,7,FALSE))</f>
        <v>0</v>
      </c>
      <c r="M62" s="90">
        <f t="shared" si="82"/>
        <v>16319355.609999999</v>
      </c>
      <c r="N62" s="72">
        <f t="shared" si="83"/>
        <v>0.20702160248186616</v>
      </c>
      <c r="O62" s="73">
        <f t="shared" si="84"/>
        <v>2404.5339646466505</v>
      </c>
      <c r="P62" s="99">
        <f>IF(ISNA(VLOOKUP($A62,'[2]1516 Exp_Rev Access'!$F$7:$FS$306,8,FALSE)),"",VLOOKUP($A62,'[2]1516 Exp_Rev Access'!$F$7:$FS$306,8,FALSE))</f>
        <v>97445.17</v>
      </c>
      <c r="Q62" s="99">
        <f>IF(ISNA(VLOOKUP($A62,'[2]1516 Exp_Rev Access'!$F$7:$FS$306,9,FALSE)),"",VLOOKUP($A62,'[2]1516 Exp_Rev Access'!$F$7:$FS$306,9,FALSE))</f>
        <v>0</v>
      </c>
      <c r="R62" s="99">
        <f>IF(ISNA(VLOOKUP($A62,'[2]1516 Exp_Rev Access'!$F$7:$FS$306,10,FALSE)),"",VLOOKUP($A62,'[2]1516 Exp_Rev Access'!$F$7:$FS$306,10,FALSE))</f>
        <v>0</v>
      </c>
      <c r="S62" s="99">
        <f>IF(ISNA(VLOOKUP($A62,'[2]1516 Exp_Rev Access'!$F$7:$FS$306,11,FALSE)),"",VLOOKUP($A62,'[2]1516 Exp_Rev Access'!$F$7:$FS$306,11,FALSE))</f>
        <v>0</v>
      </c>
      <c r="T62" s="99">
        <f>IF(ISNA(VLOOKUP($A62,'[2]1516 Exp_Rev Access'!$F$7:$FS$306,12,FALSE)),"",VLOOKUP($A62,'[2]1516 Exp_Rev Access'!$F$7:$FS$306,12,FALSE))</f>
        <v>0</v>
      </c>
      <c r="U62" s="99">
        <f>IF(ISNA(VLOOKUP($A62,'[2]1516 Exp_Rev Access'!$F$7:$FS$306,13,FALSE)),"",VLOOKUP($A62,'[2]1516 Exp_Rev Access'!$F$7:$FS$306,13,FALSE))</f>
        <v>0</v>
      </c>
      <c r="V62" s="99">
        <f>IF(ISNA(VLOOKUP($A62,'[2]1516 Exp_Rev Access'!$F$7:$FS$306,14,FALSE)),"",VLOOKUP($A62,'[2]1516 Exp_Rev Access'!$F$7:$FS$306,14,FALSE))</f>
        <v>0</v>
      </c>
      <c r="W62" s="99">
        <f>IF(ISNA(VLOOKUP($A62,'[2]1516 Exp_Rev Access'!$F$7:$FS$306,15,FALSE)),"",VLOOKUP($A62,'[2]1516 Exp_Rev Access'!$F$7:$FS$306,15,FALSE))</f>
        <v>6595</v>
      </c>
      <c r="X62" s="99">
        <f>IF(ISNA(VLOOKUP($A62,'[2]1516 Exp_Rev Access'!$F$7:$FS$306,16,FALSE)),"",VLOOKUP($A62,'[2]1516 Exp_Rev Access'!$F$7:$FS$306,16,FALSE))</f>
        <v>21400.78</v>
      </c>
      <c r="Y62" s="99">
        <f>IF(ISNA(VLOOKUP($A62,'[2]1516 Exp_Rev Access'!$F$7:$FS$306,17,FALSE)),"",VLOOKUP($A62,'[2]1516 Exp_Rev Access'!$F$7:$FS$306,17,FALSE))</f>
        <v>0</v>
      </c>
      <c r="Z62" s="99">
        <f>IF(ISNA(VLOOKUP($A62,'[2]1516 Exp_Rev Access'!$F$7:$FS$306,18,FALSE)),"",VLOOKUP($A62,'[2]1516 Exp_Rev Access'!$F$7:$FS$306,18,FALSE))</f>
        <v>0</v>
      </c>
      <c r="AA62" s="99">
        <f>IF(ISNA(VLOOKUP($A62,'[2]1516 Exp_Rev Access'!$F$7:$FS$306,19,FALSE)),"",VLOOKUP($A62,'[2]1516 Exp_Rev Access'!$F$7:$FS$306,19,FALSE))</f>
        <v>0</v>
      </c>
      <c r="AB62" s="99">
        <f>IF(ISNA(VLOOKUP($A62,'[2]1516 Exp_Rev Access'!$F$7:$FS$306,20,FALSE)),"",VLOOKUP($A62,'[2]1516 Exp_Rev Access'!$F$7:$FS$306,20,FALSE))</f>
        <v>0</v>
      </c>
      <c r="AC62" s="99">
        <f>IF(ISNA(VLOOKUP($A62,'[2]1516 Exp_Rev Access'!$F$7:$FS$306,21,FALSE)),"",VLOOKUP($A62,'[2]1516 Exp_Rev Access'!$F$7:$FS$306,21,FALSE))</f>
        <v>399178.02</v>
      </c>
      <c r="AD62" s="99">
        <f>IF(ISNA(VLOOKUP($A62,'[2]1516 Exp_Rev Access'!$F$7:$FS$306,22,FALSE)),"",VLOOKUP($A62,'[2]1516 Exp_Rev Access'!$F$7:$FS$306,22,FALSE))</f>
        <v>33727.61</v>
      </c>
      <c r="AE62" s="99">
        <f>IF(ISNA(VLOOKUP($A62,'[2]1516 Exp_Rev Access'!$F$7:$FS$306,23,FALSE)),"",VLOOKUP($A62,'[2]1516 Exp_Rev Access'!$F$7:$FS$306,23,FALSE))</f>
        <v>0</v>
      </c>
      <c r="AF62" s="99">
        <f>IF(ISNA(VLOOKUP($A62,'[2]1516 Exp_Rev Access'!$F$7:$FS$306,24,FALSE)),"",VLOOKUP($A62,'[2]1516 Exp_Rev Access'!$F$7:$FS$306,24,FALSE))</f>
        <v>160328.24</v>
      </c>
      <c r="AG62" s="99">
        <f>IF(ISNA(VLOOKUP($A62,'[2]1516 Exp_Rev Access'!$F$7:$FS$306,25,FALSE)),"",VLOOKUP($A62,'[2]1516 Exp_Rev Access'!$F$7:$FS$306,25,FALSE))</f>
        <v>1017.67</v>
      </c>
      <c r="AH62" s="98">
        <f>IF(ISNA(VLOOKUP($A62,'[2]1516 Exp_Rev Access'!$F$7:$FS$306,26,FALSE)),"",VLOOKUP($A62,'[2]1516 Exp_Rev Access'!$F$7:$FS$306,26,FALSE))</f>
        <v>66617.87</v>
      </c>
      <c r="AI62" s="98">
        <f>IF(ISNA(VLOOKUP($A62,'[2]1516 Exp_Rev Access'!$F$7:$FS$306,27,FALSE)),"",VLOOKUP($A62,'[2]1516 Exp_Rev Access'!$F$7:$FS$306,27,FALSE))</f>
        <v>19636.169999999998</v>
      </c>
      <c r="AJ62" s="98">
        <f>IF(ISNA(VLOOKUP($A62,'[2]1516 Exp_Rev Access'!$F$7:$FS$306,28,FALSE)),"",VLOOKUP($A62,'[2]1516 Exp_Rev Access'!$F$7:$FS$306,28,FALSE))</f>
        <v>377628.3</v>
      </c>
      <c r="AK62" s="98">
        <f>IF(ISNA(VLOOKUP($A62,'[2]1516 Exp_Rev Access'!$F$7:$FS$306,29,FALSE)),"",VLOOKUP($A62,'[2]1516 Exp_Rev Access'!$F$7:$FS$306,29,FALSE))</f>
        <v>0</v>
      </c>
      <c r="AL62" s="100">
        <f t="shared" si="85"/>
        <v>1183574.83</v>
      </c>
      <c r="AM62" s="72">
        <f t="shared" si="86"/>
        <v>1.5014413793008972E-2</v>
      </c>
      <c r="AN62" s="94">
        <f t="shared" si="87"/>
        <v>174.39082439578544</v>
      </c>
      <c r="AO62" s="99">
        <f>IF(ISNA(VLOOKUP($A62,'[2]1516 Exp_Rev Access'!$F$7:$GB$306,30,FALSE)),"",VLOOKUP($A62,'[2]1516 Exp_Rev Access'!$F$7:$FS$306,30,FALSE))</f>
        <v>39909147.219999999</v>
      </c>
      <c r="AP62" s="99">
        <f>IF(ISNA(VLOOKUP($A62,'[2]1516 Exp_Rev Access'!$F$7:$GB$306,31,FALSE)),"",VLOOKUP($A62,'[2]1516 Exp_Rev Access'!$F$7:$FS$306,31,FALSE))</f>
        <v>1441601.11</v>
      </c>
      <c r="AQ62" s="99">
        <f>IF(ISNA(VLOOKUP($A62,'[2]1516 Exp_Rev Access'!$F$7:$GB$306,32,FALSE)),"",VLOOKUP($A62,'[2]1516 Exp_Rev Access'!$F$7:$FS$306,32,FALSE))</f>
        <v>2137340.6</v>
      </c>
      <c r="AR62" s="99">
        <f>IF(ISNA(VLOOKUP($A62,'[2]1516 Exp_Rev Access'!$F$7:$GB$306,33,FALSE)),"",VLOOKUP($A62,'[2]1516 Exp_Rev Access'!$F$7:$FS$306,33,FALSE))</f>
        <v>515.57000000000005</v>
      </c>
      <c r="AS62" s="99">
        <f>IF(ISNA(VLOOKUP($A62,'[2]1516 Exp_Rev Access'!$F$7:$GB$306,34,FALSE)),"",VLOOKUP($A62,'[2]1516 Exp_Rev Access'!$F$7:$FS$306,34,FALSE))</f>
        <v>0</v>
      </c>
      <c r="AT62" s="101">
        <f t="shared" si="88"/>
        <v>43488604.5</v>
      </c>
      <c r="AU62" s="72">
        <f t="shared" si="89"/>
        <v>0.55168113303280708</v>
      </c>
      <c r="AV62" s="94">
        <f t="shared" si="90"/>
        <v>6407.7178716087292</v>
      </c>
      <c r="AW62" s="99">
        <f>IF(ISNA(VLOOKUP($A62,'[2]1516 Exp_Rev Access'!$F$7:$GB$306,35,FALSE)),"",VLOOKUP($A62,'[2]1516 Exp_Rev Access'!$F$7:$GB$306,35,FALSE))</f>
        <v>0</v>
      </c>
      <c r="AX62" s="99">
        <f>IF(ISNA(VLOOKUP($A62,'[2]1516 Exp_Rev Access'!$F$7:$GB$306,36,FALSE)),"",VLOOKUP($A62,'[2]1516 Exp_Rev Access'!$F$7:$GB$306,36,FALSE))</f>
        <v>5798843.4500000002</v>
      </c>
      <c r="AY62" s="99">
        <f>IF(ISNA(VLOOKUP($A62,'[2]1516 Exp_Rev Access'!$F$7:$GB$306,37,FALSE)),"",VLOOKUP($A62,'[2]1516 Exp_Rev Access'!$F$7:$GB$306,37,FALSE))</f>
        <v>471431.13</v>
      </c>
      <c r="AZ62" s="99">
        <f>IF(ISNA(VLOOKUP($A62,'[2]1516 Exp_Rev Access'!$F$7:$GB$306,38,FALSE)),"",VLOOKUP($A62,'[2]1516 Exp_Rev Access'!$F$7:$GB$306,38,FALSE))</f>
        <v>0</v>
      </c>
      <c r="BA62" s="99">
        <f>IF(ISNA(VLOOKUP($A62,'[2]1516 Exp_Rev Access'!$F$7:$GB$306,39,FALSE)),"",VLOOKUP($A62,'[2]1516 Exp_Rev Access'!$F$7:$GB$306,39,FALSE))</f>
        <v>0</v>
      </c>
      <c r="BB62" s="99">
        <f>IF(ISNA(VLOOKUP($A62,'[2]1516 Exp_Rev Access'!$F$7:$GB$306,40,FALSE)),"",VLOOKUP($A62,'[2]1516 Exp_Rev Access'!$F$7:$GB$306,40,FALSE))</f>
        <v>1903947.9</v>
      </c>
      <c r="BC62" s="99">
        <f>IF(ISNA(VLOOKUP($A62,'[2]1516 Exp_Rev Access'!$F$7:$GB$306,41,FALSE)),"",VLOOKUP($A62,'[2]1516 Exp_Rev Access'!$F$7:$GB$306,41,FALSE))</f>
        <v>0</v>
      </c>
      <c r="BD62" s="99">
        <f>IF(ISNA(VLOOKUP($A62,'[2]1516 Exp_Rev Access'!$F$7:$GB$306,42,FALSE)),"",VLOOKUP($A62,'[2]1516 Exp_Rev Access'!$F$7:$GB$306,42,FALSE))</f>
        <v>262926.61</v>
      </c>
      <c r="BE62" s="99">
        <f>IF(ISNA(VLOOKUP($A62,'[2]1516 Exp_Rev Access'!$F$7:$GB$306,43,FALSE)),"",VLOOKUP($A62,'[2]1516 Exp_Rev Access'!$F$7:$GB$306,43,FALSE))</f>
        <v>0</v>
      </c>
      <c r="BF62" s="99">
        <f>IF(ISNA(VLOOKUP($A62,'[2]1516 Exp_Rev Access'!$F$7:$GB$306,44,FALSE)),"",VLOOKUP($A62,'[2]1516 Exp_Rev Access'!$F$7:$GB$306,44,FALSE))</f>
        <v>395530.17</v>
      </c>
      <c r="BG62" s="99">
        <f>IF(ISNA(VLOOKUP($A62,'[2]1516 Exp_Rev Access'!$F$7:$GB$306,45,FALSE)),"",VLOOKUP($A62,'[2]1516 Exp_Rev Access'!$F$7:$GB$306,45,FALSE))</f>
        <v>65462.79</v>
      </c>
      <c r="BH62" s="99">
        <f>IF(ISNA(VLOOKUP($A62,'[2]1516 Exp_Rev Access'!$F$7:$GB$306,46,FALSE)),"",VLOOKUP($A62,'[2]1516 Exp_Rev Access'!$F$7:$GB$306,46,FALSE))</f>
        <v>0</v>
      </c>
      <c r="BI62" s="99">
        <f>IF(ISNA(VLOOKUP($A62,'[2]1516 Exp_Rev Access'!$F$7:$GB$306,47,FALSE)),"",VLOOKUP($A62,'[2]1516 Exp_Rev Access'!$F$7:$GB$306,47,FALSE))</f>
        <v>54995.81</v>
      </c>
      <c r="BJ62" s="99">
        <f>IF(ISNA(VLOOKUP($A62,'[2]1516 Exp_Rev Access'!$F$7:$GB$306,48,FALSE)),"",VLOOKUP($A62,'[2]1516 Exp_Rev Access'!$F$7:$GB$306,48,FALSE))</f>
        <v>2147878.5299999998</v>
      </c>
      <c r="BK62" s="99">
        <f>IF(ISNA(VLOOKUP($A62,'[2]1516 Exp_Rev Access'!$F$7:$GB$306,49,FALSE)),"",VLOOKUP($A62,'[2]1516 Exp_Rev Access'!$F$7:$GB$306,49,FALSE))</f>
        <v>2934.87</v>
      </c>
      <c r="BL62" s="99">
        <f>IF(ISNA(VLOOKUP($A62,'[2]1516 Exp_Rev Access'!$F$7:$GB$306,50,FALSE)),"",VLOOKUP($A62,'[2]1516 Exp_Rev Access'!$F$7:$GB$306,50,FALSE))</f>
        <v>45618.13</v>
      </c>
      <c r="BM62" s="99">
        <f>IF(ISNA(VLOOKUP($A62,'[2]1516 Exp_Rev Access'!$F$7:$GB$306,51,FALSE)),"",VLOOKUP($A62,'[2]1516 Exp_Rev Access'!$F$7:$GB$306,51,FALSE))</f>
        <v>0</v>
      </c>
      <c r="BN62" s="99">
        <f>IF(ISNA(VLOOKUP($A62,'[2]1516 Exp_Rev Access'!$F$7:$GB$306,52,FALSE)),"",VLOOKUP($A62,'[2]1516 Exp_Rev Access'!$F$7:$GB$306,52,FALSE))</f>
        <v>0</v>
      </c>
      <c r="BO62" s="99">
        <f>IF(ISNA(VLOOKUP($A62,'[2]1516 Exp_Rev Access'!$F$7:$GB$306,53,FALSE)),"",VLOOKUP($A62,'[2]1516 Exp_Rev Access'!$F$7:$GB$306,53,FALSE))</f>
        <v>0</v>
      </c>
      <c r="BP62" s="99">
        <f>IF(ISNA(VLOOKUP($A62,'[2]1516 Exp_Rev Access'!$F$7:$GB$306,54,FALSE)),"",VLOOKUP($A62,'[2]1516 Exp_Rev Access'!$F$7:$GB$306,54,FALSE))</f>
        <v>0</v>
      </c>
      <c r="BQ62" s="99">
        <f>IF(ISNA(VLOOKUP($A62,'[2]1516 Exp_Rev Access'!$F$7:$GB$306,55,FALSE)),"",VLOOKUP($A62,'[2]1516 Exp_Rev Access'!$F$7:$GB$306,55,FALSE))</f>
        <v>0</v>
      </c>
      <c r="BR62" s="99">
        <f>IF(ISNA(VLOOKUP($A62,'[2]1516 Exp_Rev Access'!$F$7:$GB$306,56,FALSE)),"",VLOOKUP($A62,'[2]1516 Exp_Rev Access'!$F$7:$GB$306,56,FALSE))</f>
        <v>0</v>
      </c>
      <c r="BS62" s="99">
        <f>IF(ISNA(VLOOKUP($A62,'[2]1516 Exp_Rev Access'!$F$7:$GB$306,57,FALSE)),"",VLOOKUP($A62,'[2]1516 Exp_Rev Access'!$F$7:$GB$306,57,FALSE))</f>
        <v>0</v>
      </c>
      <c r="BT62" s="99">
        <f>IF(ISNA(VLOOKUP($A62,'[2]1516 Exp_Rev Access'!$F$7:$GB$306,58,FALSE)),"",VLOOKUP($A62,'[2]1516 Exp_Rev Access'!$F$7:$GB$306,58,FALSE))</f>
        <v>0</v>
      </c>
      <c r="BU62" s="102">
        <f t="shared" si="91"/>
        <v>11149569.389999999</v>
      </c>
      <c r="BV62" s="72">
        <f t="shared" si="92"/>
        <v>0.14143951374441327</v>
      </c>
      <c r="BW62" s="94">
        <f t="shared" si="93"/>
        <v>1642.8049568949639</v>
      </c>
      <c r="BX62" s="99">
        <f>IF(ISNA(VLOOKUP($A62,'[2]1516 Exp_Rev Access'!$F$7:$GB$306,59,FALSE)),"",VLOOKUP($A62,'[2]1516 Exp_Rev Access'!$F$7:$GB$306,59,FALSE))</f>
        <v>0</v>
      </c>
      <c r="BY62" s="99">
        <f>IF(ISNA(VLOOKUP($A62,'[2]1516 Exp_Rev Access'!$F$7:$GB$306,60,FALSE)),"",VLOOKUP($A62,'[2]1516 Exp_Rev Access'!$F$7:$GB$306,60,FALSE))</f>
        <v>0</v>
      </c>
      <c r="BZ62" s="99">
        <f>IF(ISNA(VLOOKUP($A62,'[2]1516 Exp_Rev Access'!$F$7:$GB$306,61,FALSE)),"",VLOOKUP($A62,'[2]1516 Exp_Rev Access'!$F$7:$GB$306,61,FALSE))</f>
        <v>0</v>
      </c>
      <c r="CA62" s="99">
        <f>IF(ISNA(VLOOKUP($A62,'[2]1516 Exp_Rev Access'!$F$7:$GB$306,62,FALSE)),"",VLOOKUP($A62,'[2]1516 Exp_Rev Access'!$F$7:$GB$306,62,FALSE))</f>
        <v>594.80999999999995</v>
      </c>
      <c r="CB62" s="99">
        <f>IF(ISNA(VLOOKUP($A62,'[2]1516 Exp_Rev Access'!$F$7:$GB$306,63,FALSE)),"",VLOOKUP($A62,'[2]1516 Exp_Rev Access'!$F$7:$GB$306,63,FALSE))</f>
        <v>24213.93</v>
      </c>
      <c r="CC62" s="99">
        <f>IF(ISNA(VLOOKUP($A62,'[2]1516 Exp_Rev Access'!$F$7:$GB$306,64,FALSE)),"",VLOOKUP($A62,'[2]1516 Exp_Rev Access'!$F$7:$GB$306,64,FALSE))</f>
        <v>0</v>
      </c>
      <c r="CD62" s="101">
        <f t="shared" si="94"/>
        <v>24808.74</v>
      </c>
      <c r="CE62" s="72">
        <f t="shared" si="95"/>
        <v>3.1471494543625382E-4</v>
      </c>
      <c r="CF62" s="103">
        <f t="shared" si="96"/>
        <v>3.6553807255437309</v>
      </c>
      <c r="CG62" s="99">
        <f>IF(ISNA(VLOOKUP($A62,'[2]1516 Exp_Rev Access'!$F$7:$GB$306,65,FALSE)),"",VLOOKUP($A62,'[2]1516 Exp_Rev Access'!$F$7:$GB$306,65,FALSE))</f>
        <v>0</v>
      </c>
      <c r="CH62" s="99">
        <f>IF(ISNA(VLOOKUP($A62,'[2]1516 Exp_Rev Access'!$F$7:$GB$306,66,FALSE)),"",VLOOKUP($A62,'[2]1516 Exp_Rev Access'!$F$7:$GB$306,66,FALSE))</f>
        <v>0</v>
      </c>
      <c r="CI62" s="99">
        <f>IF(ISNA(VLOOKUP($A62,'[2]1516 Exp_Rev Access'!$F$7:$GB$306,67,FALSE)),"",VLOOKUP($A62,'[2]1516 Exp_Rev Access'!$F$7:$GB$306,67,FALSE))</f>
        <v>0</v>
      </c>
      <c r="CJ62" s="99">
        <f>IF(ISNA(VLOOKUP($A62,'[2]1516 Exp_Rev Access'!$F$7:$GB$306,68,FALSE)),"",VLOOKUP($A62,'[2]1516 Exp_Rev Access'!$F$7:$GB$306,68,FALSE))</f>
        <v>0</v>
      </c>
      <c r="CK62" s="99">
        <f>IF(ISNA(VLOOKUP($A62,'[2]1516 Exp_Rev Access'!$F$7:$GB$306,69,FALSE)),"",VLOOKUP($A62,'[2]1516 Exp_Rev Access'!$F$7:$GB$306,69,FALSE))</f>
        <v>0</v>
      </c>
      <c r="CL62" s="99">
        <f>IF(ISNA(VLOOKUP($A62,'[2]1516 Exp_Rev Access'!$F$7:$GB$306,70,FALSE)),"",VLOOKUP($A62,'[2]1516 Exp_Rev Access'!$F$7:$GB$306,70,FALSE))</f>
        <v>0</v>
      </c>
      <c r="CM62" s="99">
        <f>IF(ISNA(VLOOKUP($A62,'[2]1516 Exp_Rev Access'!$F$7:$GB$306,71,FALSE)),"",VLOOKUP($A62,'[2]1516 Exp_Rev Access'!$F$7:$GB$306,71,FALSE))</f>
        <v>0</v>
      </c>
      <c r="CN62" s="99">
        <f>IF(ISNA(VLOOKUP($A62,'[2]1516 Exp_Rev Access'!$F$7:$GB$306,72,FALSE)),"",VLOOKUP($A62,'[2]1516 Exp_Rev Access'!$F$7:$GB$306,72,FALSE))</f>
        <v>0</v>
      </c>
      <c r="CO62" s="99">
        <f>IF(ISNA(VLOOKUP($A62,'[2]1516 Exp_Rev Access'!$F$7:$GB$306,73,FALSE)),"",VLOOKUP($A62,'[2]1516 Exp_Rev Access'!$F$7:$GB$306,73,FALSE))</f>
        <v>0</v>
      </c>
      <c r="CP62" s="99">
        <f>IF(ISNA(VLOOKUP($A62,'[2]1516 Exp_Rev Access'!$F$7:$GB$306,74,FALSE)),"",VLOOKUP($A62,'[2]1516 Exp_Rev Access'!$F$7:$GB$306,74,FALSE))</f>
        <v>1596107.35</v>
      </c>
      <c r="CQ62" s="99">
        <f>IF(ISNA(VLOOKUP($A62,'[2]1516 Exp_Rev Access'!$F$7:$GB$306,75,FALSE)),"",VLOOKUP($A62,'[2]1516 Exp_Rev Access'!$F$7:$GB$306,75,FALSE))</f>
        <v>0</v>
      </c>
      <c r="CR62" s="99">
        <f>IF(ISNA(VLOOKUP($A62,'[2]1516 Exp_Rev Access'!$F$7:$GB$306,76,FALSE)),"",VLOOKUP($A62,'[2]1516 Exp_Rev Access'!$F$7:$GB$306,76,FALSE))</f>
        <v>54888.58</v>
      </c>
      <c r="CS62" s="99">
        <f>IF(ISNA(VLOOKUP($A62,'[2]1516 Exp_Rev Access'!$F$7:$GB$306,77,FALSE)),"",VLOOKUP($A62,'[2]1516 Exp_Rev Access'!$F$7:$GB$306,77,FALSE))</f>
        <v>0</v>
      </c>
      <c r="CT62" s="99">
        <f>IF(ISNA(VLOOKUP($A62,'[2]1516 Exp_Rev Access'!$F$7:$GB$306,78,FALSE)),"",VLOOKUP($A62,'[2]1516 Exp_Rev Access'!$F$7:$GB$306,78,FALSE))</f>
        <v>1909412.22</v>
      </c>
      <c r="CU62" s="99">
        <f>IF(ISNA(VLOOKUP($A62,'[2]1516 Exp_Rev Access'!$F$7:$GB$306,79,FALSE)),"",VLOOKUP($A62,'[2]1516 Exp_Rev Access'!$F$7:$GB$306,79,FALSE))</f>
        <v>320985.48</v>
      </c>
      <c r="CV62" s="99">
        <f>IF(ISNA(VLOOKUP($A62,'[2]1516 Exp_Rev Access'!$F$7:$GB$306,80,FALSE)),"",VLOOKUP($A62,'[2]1516 Exp_Rev Access'!$F$7:$GB$306,80,FALSE))</f>
        <v>0</v>
      </c>
      <c r="CW62" s="99">
        <f>IF(ISNA(VLOOKUP($A62,'[2]1516 Exp_Rev Access'!$F$7:$GB$306,81,FALSE)),"",VLOOKUP($A62,'[2]1516 Exp_Rev Access'!$F$7:$GB$306,81,FALSE))</f>
        <v>0</v>
      </c>
      <c r="CX62" s="99">
        <f>IF(ISNA(VLOOKUP($A62,'[2]1516 Exp_Rev Access'!$F$7:$GB$306,82,FALSE)),"",VLOOKUP($A62,'[2]1516 Exp_Rev Access'!$F$7:$GB$306,82,FALSE))</f>
        <v>0</v>
      </c>
      <c r="CY62" s="99">
        <f>IF(ISNA(VLOOKUP($A62,'[2]1516 Exp_Rev Access'!$F$7:$GB$306,83,FALSE)),"",VLOOKUP($A62,'[2]1516 Exp_Rev Access'!$F$7:$GB$306,83,FALSE))</f>
        <v>0</v>
      </c>
      <c r="CZ62" s="99">
        <f>IF(ISNA(VLOOKUP($A62,'[2]1516 Exp_Rev Access'!$F$7:$GB$306,84,FALSE)),"",VLOOKUP($A62,'[2]1516 Exp_Rev Access'!$F$7:$GB$306,84,FALSE))</f>
        <v>0</v>
      </c>
      <c r="DA62" s="99">
        <f>IF(ISNA(VLOOKUP($A62,'[2]1516 Exp_Rev Access'!$F$7:$GB$306,85,FALSE)),"",VLOOKUP($A62,'[2]1516 Exp_Rev Access'!$F$7:$GB$306,85,FALSE))</f>
        <v>87085.08</v>
      </c>
      <c r="DB62" s="99">
        <f>IF(ISNA(VLOOKUP($A62,'[2]1516 Exp_Rev Access'!$F$7:$GB$306,86,FALSE)),"",VLOOKUP($A62,'[2]1516 Exp_Rev Access'!$F$7:$GB$306,86,FALSE))</f>
        <v>0</v>
      </c>
      <c r="DC62" s="99">
        <f>IF(ISNA(VLOOKUP($A62,'[2]1516 Exp_Rev Access'!$F$7:$GB$306,87,FALSE)),"",VLOOKUP($A62,'[2]1516 Exp_Rev Access'!$F$7:$GB$306,87,FALSE))</f>
        <v>0</v>
      </c>
      <c r="DD62" s="99">
        <f>IF(ISNA(VLOOKUP($A62,'[2]1516 Exp_Rev Access'!$F$7:$GB$306,88,FALSE)),"",VLOOKUP($A62,'[2]1516 Exp_Rev Access'!$F$7:$GB$306,88,FALSE))</f>
        <v>0</v>
      </c>
      <c r="DE62" s="99">
        <f>IF(ISNA(VLOOKUP($A62,'[2]1516 Exp_Rev Access'!$F$7:$GB$306,89,FALSE)),"",VLOOKUP($A62,'[2]1516 Exp_Rev Access'!$F$7:$GB$306,89,FALSE))</f>
        <v>0</v>
      </c>
      <c r="DF62" s="99">
        <f>IF(ISNA(VLOOKUP($A62,'[2]1516 Exp_Rev Access'!$F$7:$GB$306,90,FALSE)),"",VLOOKUP($A62,'[2]1516 Exp_Rev Access'!$F$7:$GB$306,90,FALSE))</f>
        <v>5785.18</v>
      </c>
      <c r="DG62" s="99">
        <f>IF(ISNA(VLOOKUP($A62,'[2]1516 Exp_Rev Access'!$F$7:$GB$306,91,FALSE)),"",VLOOKUP($A62,'[2]1516 Exp_Rev Access'!$F$7:$GB$306,91,FALSE))</f>
        <v>41943.24</v>
      </c>
      <c r="DH62" s="99">
        <f>IF(ISNA(VLOOKUP($A62,'[2]1516 Exp_Rev Access'!$F$7:$GB$306,92,FALSE)),"",VLOOKUP($A62,'[2]1516 Exp_Rev Access'!$F$7:$GB$306,92,FALSE))</f>
        <v>2115237.06</v>
      </c>
      <c r="DI62" s="99">
        <f>IF(ISNA(VLOOKUP($A62,'[2]1516 Exp_Rev Access'!$F$7:$GB$306,93,FALSE)),"",VLOOKUP($A62,'[2]1516 Exp_Rev Access'!$F$7:$GB$306,93,FALSE))</f>
        <v>0</v>
      </c>
      <c r="DJ62" s="99">
        <f>IF(ISNA(VLOOKUP($A62,'[2]1516 Exp_Rev Access'!$F$7:$GB$306,94,FALSE)),"",VLOOKUP($A62,'[2]1516 Exp_Rev Access'!$F$7:$GB$306,94,FALSE))</f>
        <v>0</v>
      </c>
      <c r="DK62" s="99">
        <f>IF(ISNA(VLOOKUP($A62,'[2]1516 Exp_Rev Access'!$F$7:$GB$306,95,FALSE)),"",VLOOKUP($A62,'[2]1516 Exp_Rev Access'!$F$7:$GB$306,95,FALSE))</f>
        <v>0</v>
      </c>
      <c r="DL62" s="99">
        <f>IF(ISNA(VLOOKUP($A62,'[2]1516 Exp_Rev Access'!$F$7:$GB$306,96,FALSE)),"",VLOOKUP($A62,'[2]1516 Exp_Rev Access'!$F$7:$GB$306,96,FALSE))</f>
        <v>0</v>
      </c>
      <c r="DM62" s="99">
        <f>IF(ISNA(VLOOKUP($A62,'[2]1516 Exp_Rev Access'!$F$7:$GB$306,97,FALSE)),"",VLOOKUP($A62,'[2]1516 Exp_Rev Access'!$F$7:$GB$306,97,FALSE))</f>
        <v>0</v>
      </c>
      <c r="DN62" s="99">
        <f>IF(ISNA(VLOOKUP($A62,'[2]1516 Exp_Rev Access'!$F$7:$GB$306,98,FALSE)),"",VLOOKUP($A62,'[2]1516 Exp_Rev Access'!$F$7:$GB$306,98,FALSE))</f>
        <v>0</v>
      </c>
      <c r="DO62" s="99">
        <f>IF(ISNA(VLOOKUP($A62,'[2]1516 Exp_Rev Access'!$F$7:$GB$306,99,FALSE)),"",VLOOKUP($A62,'[2]1516 Exp_Rev Access'!$F$7:$GB$306,99,FALSE))</f>
        <v>0</v>
      </c>
      <c r="DP62" s="99">
        <f>IF(ISNA(VLOOKUP($A62,'[2]1516 Exp_Rev Access'!$F$7:$GB$306,100,FALSE)),"",VLOOKUP($A62,'[2]1516 Exp_Rev Access'!$F$7:$GB$306,100,FALSE))</f>
        <v>0</v>
      </c>
      <c r="DQ62" s="99">
        <f>IF(ISNA(VLOOKUP($A62,'[2]1516 Exp_Rev Access'!$F$7:$GB$306,101,FALSE)),"",VLOOKUP($A62,'[2]1516 Exp_Rev Access'!$F$7:$GB$306,101,FALSE))</f>
        <v>0</v>
      </c>
      <c r="DR62" s="99">
        <f>IF(ISNA(VLOOKUP($A62,'[2]1516 Exp_Rev Access'!$F$7:$GB$306,102,FALSE)),"",VLOOKUP($A62,'[2]1516 Exp_Rev Access'!$F$7:$GB$306,102,FALSE))</f>
        <v>0</v>
      </c>
      <c r="DS62" s="99">
        <f>IF(ISNA(VLOOKUP($A62,'[2]1516 Exp_Rev Access'!$F$7:$GB$306,103,FALSE)),"",VLOOKUP($A62,'[2]1516 Exp_Rev Access'!$F$7:$GB$306,103,FALSE))</f>
        <v>0</v>
      </c>
      <c r="DT62" s="99">
        <f>IF(ISNA(VLOOKUP($A62,'[2]1516 Exp_Rev Access'!$F$7:$GB$306,104,FALSE)),"",VLOOKUP($A62,'[2]1516 Exp_Rev Access'!$F$7:$GB$306,104,FALSE))</f>
        <v>0</v>
      </c>
      <c r="DU62" s="99">
        <f>IF(ISNA(VLOOKUP($A62,'[2]1516 Exp_Rev Access'!$F$7:$GB$306,105,FALSE)),"",VLOOKUP($A62,'[2]1516 Exp_Rev Access'!$F$7:$GB$306,105,FALSE))</f>
        <v>0</v>
      </c>
      <c r="DV62" s="99">
        <f>IF(ISNA(VLOOKUP($A62,'[2]1516 Exp_Rev Access'!$F$7:$GB$306,106,FALSE)),"",VLOOKUP($A62,'[2]1516 Exp_Rev Access'!$F$7:$GB$306,106,FALSE))</f>
        <v>0</v>
      </c>
      <c r="DW62" s="99">
        <f>IF(ISNA(VLOOKUP($A62,'[2]1516 Exp_Rev Access'!$F$7:$GB$306,107,FALSE)),"",VLOOKUP($A62,'[2]1516 Exp_Rev Access'!$F$7:$GB$306,107,FALSE))</f>
        <v>0</v>
      </c>
      <c r="DX62" s="99">
        <f>IF(ISNA(VLOOKUP($A62,'[2]1516 Exp_Rev Access'!$F$7:$GB$306,108,FALSE)),"",VLOOKUP($A62,'[2]1516 Exp_Rev Access'!$F$7:$GB$306,108,FALSE))</f>
        <v>0</v>
      </c>
      <c r="DY62" s="99">
        <f>IF(ISNA(VLOOKUP($A62,'[2]1516 Exp_Rev Access'!$F$7:$GB$306,109,FALSE)),"",VLOOKUP($A62,'[2]1516 Exp_Rev Access'!$F$7:$GB$306,109,FALSE))</f>
        <v>0</v>
      </c>
      <c r="DZ62" s="99">
        <f>IF(ISNA(VLOOKUP($A62,'[2]1516 Exp_Rev Access'!$F$7:$GB$306,110,FALSE)),"",VLOOKUP($A62,'[2]1516 Exp_Rev Access'!$F$7:$GB$306,110,FALSE))</f>
        <v>0</v>
      </c>
      <c r="EA62" s="99">
        <f>IF(ISNA(VLOOKUP($A62,'[2]1516 Exp_Rev Access'!$F$7:$GB$306,111,FALSE)),"",VLOOKUP($A62,'[2]1516 Exp_Rev Access'!$F$7:$GB$306,111,FALSE))</f>
        <v>0</v>
      </c>
      <c r="EB62" s="99">
        <f>IF(ISNA(VLOOKUP($A62,'[2]1516 Exp_Rev Access'!$F$7:$GB$306,112,FALSE)),"",VLOOKUP($A62,'[2]1516 Exp_Rev Access'!$F$7:$GB$306,112,FALSE))</f>
        <v>0</v>
      </c>
      <c r="EC62" s="99">
        <f>IF(ISNA(VLOOKUP($A62,'[2]1516 Exp_Rev Access'!$F$7:$GB$306,113,FALSE)),"",VLOOKUP($A62,'[2]1516 Exp_Rev Access'!$F$7:$GB$306,113,FALSE))</f>
        <v>0</v>
      </c>
      <c r="ED62" s="99">
        <f>IF(ISNA(VLOOKUP($A62,'[2]1516 Exp_Rev Access'!$F$7:$GB$306,114,FALSE)),"",VLOOKUP($A62,'[2]1516 Exp_Rev Access'!$F$7:$GB$306,114,FALSE))</f>
        <v>0</v>
      </c>
      <c r="EE62" s="99">
        <f>IF(ISNA(VLOOKUP($A62,'[2]1516 Exp_Rev Access'!$F$7:$GB$306,115,FALSE)),"",VLOOKUP($A62,'[2]1516 Exp_Rev Access'!$F$7:$GB$306,115,FALSE))</f>
        <v>0</v>
      </c>
      <c r="EF62" s="99">
        <f>IF(ISNA(VLOOKUP($A62,'[2]1516 Exp_Rev Access'!$F$7:$GB$306,116,FALSE)),"",VLOOKUP($A62,'[2]1516 Exp_Rev Access'!$F$7:$GB$306,116,FALSE))</f>
        <v>57520.21</v>
      </c>
      <c r="EG62" s="99">
        <f>IF(ISNA(VLOOKUP($A62,'[2]1516 Exp_Rev Access'!$F$7:$GB$306,117,FALSE)),"",VLOOKUP($A62,'[2]1516 Exp_Rev Access'!$F$7:$GB$306,117,FALSE))</f>
        <v>0</v>
      </c>
      <c r="EH62" s="99">
        <f>IF(ISNA(VLOOKUP($A62,'[2]1516 Exp_Rev Access'!$F$7:$GB$306,118,FALSE)),"",VLOOKUP($A62,'[2]1516 Exp_Rev Access'!$F$7:$GB$306,118,FALSE))</f>
        <v>0</v>
      </c>
      <c r="EI62" s="99">
        <f>IF(ISNA(VLOOKUP($A62,'[2]1516 Exp_Rev Access'!$F$7:$GB$306,119,FALSE)),"",VLOOKUP($A62,'[2]1516 Exp_Rev Access'!$F$7:$GB$306,119,FALSE))</f>
        <v>0</v>
      </c>
      <c r="EJ62" s="99">
        <f>IF(ISNA(VLOOKUP($A62,'[2]1516 Exp_Rev Access'!$F$7:$GB$306,120,FALSE)),"",VLOOKUP($A62,'[2]1516 Exp_Rev Access'!$F$7:$GB$306,120,FALSE))</f>
        <v>0</v>
      </c>
      <c r="EK62" s="99">
        <f>IF(ISNA(VLOOKUP($A62,'[2]1516 Exp_Rev Access'!$F$7:$GB$306,121,FALSE)),"",VLOOKUP($A62,'[2]1516 Exp_Rev Access'!$F$7:$GB$306,121,FALSE))</f>
        <v>0</v>
      </c>
      <c r="EL62" s="99">
        <f>IF(ISNA(VLOOKUP($A62,'[2]1516 Exp_Rev Access'!$F$7:$GB$306,122,FALSE)),"",VLOOKUP($A62,'[2]1516 Exp_Rev Access'!$F$7:$GB$306,122,FALSE))</f>
        <v>0</v>
      </c>
      <c r="EM62" s="99">
        <f>IF(ISNA(VLOOKUP($A62,'[2]1516 Exp_Rev Access'!$F$7:$GB$306,123,FALSE)),"",VLOOKUP($A62,'[2]1516 Exp_Rev Access'!$F$7:$GB$306,123,FALSE))</f>
        <v>0</v>
      </c>
      <c r="EN62" s="99">
        <f>IF(ISNA(VLOOKUP($A62,'[2]1516 Exp_Rev Access'!$F$7:$GB$306,124,FALSE)),"",VLOOKUP($A62,'[2]1516 Exp_Rev Access'!$F$7:$GB$306,124,FALSE))</f>
        <v>0</v>
      </c>
      <c r="EO62" s="99">
        <f>IF(ISNA(VLOOKUP($A62,'[2]1516 Exp_Rev Access'!$F$7:$GB$306,125,FALSE)),"",VLOOKUP($A62,'[2]1516 Exp_Rev Access'!$F$7:$GB$306,125,FALSE))</f>
        <v>0</v>
      </c>
      <c r="EP62" s="99">
        <f>IF(ISNA(VLOOKUP($A62,'[2]1516 Exp_Rev Access'!$F$7:$GB$306,126,FALSE)),"",VLOOKUP($A62,'[2]1516 Exp_Rev Access'!$F$7:$GB$306,126,FALSE))</f>
        <v>0</v>
      </c>
      <c r="EQ62" s="99">
        <f>IF(ISNA(VLOOKUP($A62,'[2]1516 Exp_Rev Access'!$F$7:$GB$306,127,FALSE)),"",VLOOKUP($A62,'[2]1516 Exp_Rev Access'!$F$7:$GB$306,127,FALSE))</f>
        <v>0</v>
      </c>
      <c r="ER62" s="99">
        <f>IF(ISNA(VLOOKUP($A62,'[2]1516 Exp_Rev Access'!$F$7:$GB$306,128,FALSE)),"",VLOOKUP($A62,'[2]1516 Exp_Rev Access'!$F$7:$GB$306,128,FALSE))</f>
        <v>0</v>
      </c>
      <c r="ES62" s="99">
        <f>IF(ISNA(VLOOKUP($A62,'[2]1516 Exp_Rev Access'!$F$7:$GB$306,129,FALSE)),"",VLOOKUP($A62,'[2]1516 Exp_Rev Access'!$F$7:$GB$306,129,FALSE))</f>
        <v>0</v>
      </c>
      <c r="ET62" s="99">
        <f>IF(ISNA(VLOOKUP($A62,'[2]1516 Exp_Rev Access'!$F$7:$GB$306,130,FALSE)),"",VLOOKUP($A62,'[2]1516 Exp_Rev Access'!$F$7:$GB$306,130,FALSE))</f>
        <v>0</v>
      </c>
      <c r="EU62" s="99">
        <f>IF(ISNA(VLOOKUP($A62,'[2]1516 Exp_Rev Access'!$F$7:$GB$306,131,FALSE)),"",VLOOKUP($A62,'[2]1516 Exp_Rev Access'!$F$7:$GB$306,131,FALSE))</f>
        <v>114045.4</v>
      </c>
      <c r="EV62" s="99">
        <f>IF(ISNA(VLOOKUP($A62,'[2]1516 Exp_Rev Access'!$F$7:$GB$306,132,FALSE)),"",VLOOKUP($A62,'[2]1516 Exp_Rev Access'!$F$7:$GB$306,132,FALSE))</f>
        <v>0</v>
      </c>
      <c r="EW62" s="99">
        <f>IF(ISNA(VLOOKUP($A62,'[2]1516 Exp_Rev Access'!$F$7:$GB$306,133,FALSE)),"",VLOOKUP($A62,'[2]1516 Exp_Rev Access'!$F$7:$GB$306,133,FALSE))</f>
        <v>0</v>
      </c>
      <c r="EX62" s="99">
        <f>IF(ISNA(VLOOKUP($A62,'[2]1516 Exp_Rev Access'!$F$7:$GB$306,134,FALSE)),"",VLOOKUP($A62,'[2]1516 Exp_Rev Access'!$F$7:$GB$306,134,FALSE))</f>
        <v>0</v>
      </c>
      <c r="EY62" s="99">
        <f>IF(ISNA(VLOOKUP($A62,'[2]1516 Exp_Rev Access'!$F$7:$GB$306,135,FALSE)),"",VLOOKUP($A62,'[2]1516 Exp_Rev Access'!$F$7:$GB$306,135,FALSE))</f>
        <v>0</v>
      </c>
      <c r="EZ62" s="99">
        <f>IF(ISNA(VLOOKUP($A62,'[2]1516 Exp_Rev Access'!$F$7:$GB$306,136,FALSE)),"",VLOOKUP($A62,'[2]1516 Exp_Rev Access'!$F$7:$GB$306,136,FALSE))</f>
        <v>0</v>
      </c>
      <c r="FA62" s="99">
        <f>IF(ISNA(VLOOKUP($A62,'[2]1516 Exp_Rev Access'!$F$7:$GB$306,137,FALSE)),"",VLOOKUP($A62,'[2]1516 Exp_Rev Access'!$F$7:$GB$306,137,FALSE))</f>
        <v>0</v>
      </c>
      <c r="FB62" s="99">
        <f>IF(ISNA(VLOOKUP($A62,'[2]1516 Exp_Rev Access'!$F$7:$GB$306,138,FALSE)),"",VLOOKUP($A62,'[2]1516 Exp_Rev Access'!$F$7:$GB$306,138,FALSE))</f>
        <v>0</v>
      </c>
      <c r="FC62" s="99">
        <f>IF(ISNA(VLOOKUP($A62,'[2]1516 Exp_Rev Access'!$F$7:$GB$306,139,FALSE)),"",VLOOKUP($A62,'[2]1516 Exp_Rev Access'!$F$7:$GB$306,139,FALSE))</f>
        <v>0</v>
      </c>
      <c r="FD62" s="99">
        <f>IF(ISNA(VLOOKUP($A62,'[2]1516 Exp_Rev Access'!$F$7:$FS$306,140,FALSE)),"",VLOOKUP($A62,'[2]1516 Exp_Rev Access'!$F$7:$FS$306,140,FALSE))</f>
        <v>0</v>
      </c>
      <c r="FE62" s="99">
        <f>IF(ISNA(VLOOKUP($A62,'[2]1516 Exp_Rev Access'!$F$7:$FS$306,141,FALSE)),"",VLOOKUP($A62,'[2]1516 Exp_Rev Access'!$F$7:$FS$306,141,FALSE))</f>
        <v>0</v>
      </c>
      <c r="FF62" s="99">
        <f>IF(ISNA(VLOOKUP($A62,'[2]1516 Exp_Rev Access'!$F$7:$FS$306,142,FALSE)),"",VLOOKUP($A62,'[2]1516 Exp_Rev Access'!$F$7:$FS$306,142,FALSE))</f>
        <v>0</v>
      </c>
      <c r="FG62" s="99">
        <f>IF(ISNA(VLOOKUP($A62,'[2]1516 Exp_Rev Access'!$F$7:$FS$306,143,FALSE)),"",VLOOKUP($A62,'[2]1516 Exp_Rev Access'!$F$7:$FS$306,143,FALSE))</f>
        <v>0</v>
      </c>
      <c r="FH62" s="99">
        <f>IF(ISNA(VLOOKUP($A62,'[2]1516 Exp_Rev Access'!$F$7:$FS$306,144,FALSE)),"",VLOOKUP($A62,'[2]1516 Exp_Rev Access'!$F$7:$FS$306,144,FALSE))</f>
        <v>0</v>
      </c>
      <c r="FI62" s="99">
        <f>IF(ISNA(VLOOKUP($A62,'[2]1516 Exp_Rev Access'!$F$7:$FS$306,145,FALSE)),"",VLOOKUP($A62,'[2]1516 Exp_Rev Access'!$F$7:$FS$306,145,FALSE))</f>
        <v>0</v>
      </c>
      <c r="FJ62" s="99">
        <f>IF(ISNA(VLOOKUP($A62,'[2]1516 Exp_Rev Access'!$F$7:$FS$306,146,FALSE)),"",VLOOKUP($A62,'[2]1516 Exp_Rev Access'!$F$7:$FS$306,146,FALSE))</f>
        <v>0</v>
      </c>
      <c r="FK62" s="99">
        <f>IF(ISNA(VLOOKUP($A62,'[2]1516 Exp_Rev Access'!$F$7:$FS$306,147,FALSE)),"",VLOOKUP($A62,'[2]1516 Exp_Rev Access'!$F$7:$FS$306,147,FALSE))</f>
        <v>0</v>
      </c>
      <c r="FL62" s="99">
        <f>IF(ISNA(VLOOKUP($A62,'[2]1516 Exp_Rev Access'!$F$7:$FS$306,148,FALSE)),"",VLOOKUP($A62,'[2]1516 Exp_Rev Access'!$F$7:$FS$306,148,FALSE))</f>
        <v>0</v>
      </c>
      <c r="FM62" s="99">
        <f>IF(ISNA(VLOOKUP($A62,'[2]1516 Exp_Rev Access'!$F$7:$FS$306,149,FALSE)),"",VLOOKUP($A62,'[2]1516 Exp_Rev Access'!$F$7:$FS$306,149,FALSE))</f>
        <v>0</v>
      </c>
      <c r="FN62" s="99">
        <f>IF(ISNA(VLOOKUP($A62,'[2]1516 Exp_Rev Access'!$F$7:$FS$306,150,FALSE)),"",VLOOKUP($A62,'[2]1516 Exp_Rev Access'!$F$7:$FS$306,150,FALSE))</f>
        <v>0</v>
      </c>
      <c r="FO62" s="99">
        <f>IF(ISNA(VLOOKUP($A62,'[2]1516 Exp_Rev Access'!$F$7:$FS$306,151,FALSE)),"",VLOOKUP($A62,'[2]1516 Exp_Rev Access'!$F$7:$FS$306,151,FALSE))</f>
        <v>0</v>
      </c>
      <c r="FP62" s="99">
        <f>IF(ISNA(VLOOKUP($A62,'[2]1516 Exp_Rev Access'!$F$7:$FS$306,152,FALSE)),"",VLOOKUP($A62,'[2]1516 Exp_Rev Access'!$F$7:$FS$306,152,FALSE))</f>
        <v>0</v>
      </c>
      <c r="FQ62" s="99">
        <f>IF(ISNA(VLOOKUP($A62,'[2]1516 Exp_Rev Access'!$F$7:$FS$306,153,FALSE)),"",VLOOKUP($A62,'[2]1516 Exp_Rev Access'!$F$7:$FS$306,153,FALSE))</f>
        <v>199605</v>
      </c>
      <c r="FR62" s="101">
        <f t="shared" si="97"/>
        <v>6502614.8000000017</v>
      </c>
      <c r="FS62" s="72">
        <f t="shared" si="98"/>
        <v>8.2489883080518273E-2</v>
      </c>
      <c r="FT62" s="94">
        <f t="shared" si="99"/>
        <v>958.1112465024587</v>
      </c>
      <c r="FU62" s="99">
        <f>IF(ISNA(VLOOKUP($A62,'[2]1516 Exp_Rev Access'!$F$7:$GB$306,154,FALSE)),"",VLOOKUP($A62,'[2]1516 Exp_Rev Access'!$F$7:$GB$306,154,FALSE))</f>
        <v>33993.17</v>
      </c>
      <c r="FV62" s="99">
        <f>IF(ISNA(VLOOKUP($A62,'[2]1516 Exp_Rev Access'!$F$7:$GB$306,155,FALSE)),"",VLOOKUP($A62,'[2]1516 Exp_Rev Access'!$F$7:$GB$306,155,FALSE))</f>
        <v>0</v>
      </c>
      <c r="FW62" s="99">
        <f>IF(ISNA(VLOOKUP($A62,'[2]1516 Exp_Rev Access'!$F$7:$GB$306,156,FALSE)),"",VLOOKUP($A62,'[2]1516 Exp_Rev Access'!$F$7:$GB$306,156,FALSE))</f>
        <v>0</v>
      </c>
      <c r="FX62" s="99">
        <f>IF(ISNA(VLOOKUP($A62,'[2]1516 Exp_Rev Access'!$F$7:$GB$306,157,FALSE)),"",VLOOKUP($A62,'[2]1516 Exp_Rev Access'!$F$7:$GB$306,157,FALSE))</f>
        <v>0</v>
      </c>
      <c r="FY62" s="99">
        <f>IF(ISNA(VLOOKUP($A62,'[2]1516 Exp_Rev Access'!$F$7:$GB$306,158,FALSE)),"",VLOOKUP($A62,'[2]1516 Exp_Rev Access'!$F$7:$GB$306,158,FALSE))</f>
        <v>0</v>
      </c>
      <c r="FZ62" s="99">
        <f>IF(ISNA(VLOOKUP($A62,'[2]1516 Exp_Rev Access'!$F$7:$GB$306,159,FALSE)),"",VLOOKUP($A62,'[2]1516 Exp_Rev Access'!$F$7:$GB$306,159,FALSE))</f>
        <v>0</v>
      </c>
      <c r="GA62" s="99">
        <f>IF(ISNA(VLOOKUP($A62,'[2]1516 Exp_Rev Access'!$F$7:$GB$306,160,FALSE)),"",VLOOKUP($A62,'[2]1516 Exp_Rev Access'!$F$7:$GB$306,160,FALSE))</f>
        <v>0</v>
      </c>
      <c r="GB62" s="99">
        <f>IF(ISNA(VLOOKUP($A62,'[2]1516 Exp_Rev Access'!$F$7:$GB$306,161,FALSE)),"",VLOOKUP($A62,'[2]1516 Exp_Rev Access'!$F$7:$GB$306,161,FALSE))</f>
        <v>30288.38</v>
      </c>
      <c r="GC62" s="99">
        <f>IF(ISNA(VLOOKUP($A62,'[2]1516 Exp_Rev Access'!$F$7:$GB$306,162,FALSE)),"",VLOOKUP($A62,'[2]1516 Exp_Rev Access'!$F$7:$GB$306,162,FALSE))</f>
        <v>32312.01</v>
      </c>
      <c r="GD62" s="99">
        <f>IF(ISNA(VLOOKUP($A62,'[2]1516 Exp_Rev Access'!$F$7:$GB$306,163,FALSE)),"",VLOOKUP($A62,'[2]1516 Exp_Rev Access'!$F$7:$GB$306,163,FALSE))</f>
        <v>0</v>
      </c>
      <c r="GE62" s="99">
        <f>IF(ISNA(VLOOKUP($A62,'[2]1516 Exp_Rev Access'!$F$7:$GB$306,164,FALSE)),"",VLOOKUP($A62,'[2]1516 Exp_Rev Access'!$F$7:$GB$306,164,FALSE))</f>
        <v>16537</v>
      </c>
      <c r="GF62" s="99">
        <f>IF(ISNA(VLOOKUP($A62,'[2]1516 Exp_Rev Access'!$F$7:$GB$306,165,FALSE)),"",VLOOKUP($A62,'[2]1516 Exp_Rev Access'!$F$7:$GB$306,165,FALSE))</f>
        <v>0</v>
      </c>
      <c r="GG62" s="99">
        <f>IF(ISNA(VLOOKUP($A62,'[2]1516 Exp_Rev Access'!$F$7:$GB$306,166,FALSE)),"",VLOOKUP($A62,'[2]1516 Exp_Rev Access'!$F$7:$GB$306,166,FALSE))</f>
        <v>0</v>
      </c>
      <c r="GH62" s="99">
        <f>IF(ISNA(VLOOKUP($A62,'[2]1516 Exp_Rev Access'!$F$7:$GB$306,167,FALSE)),"",VLOOKUP($A62,'[2]1516 Exp_Rev Access'!$F$7:$GB$306,167,FALSE))</f>
        <v>0</v>
      </c>
      <c r="GI62" s="99">
        <f>IF(ISNA(VLOOKUP($A62,'[2]1516 Exp_Rev Access'!$F$7:$GB$306,168,FALSE)),"",VLOOKUP($A62,'[2]1516 Exp_Rev Access'!$F$7:$GB$306,168,FALSE))</f>
        <v>45388.56</v>
      </c>
      <c r="GJ62" s="99">
        <f>IF(ISNA(VLOOKUP($A62,'[2]1516 Exp_Rev Access'!$F$7:$GB$306,169,FALSE)),"",VLOOKUP($A62,'[2]1516 Exp_Rev Access'!$F$7:$GB$306,169,FALSE))</f>
        <v>1693.12</v>
      </c>
      <c r="GK62" s="99">
        <f>IF(ISNA(VLOOKUP($A62,'[2]1516 Exp_Rev Access'!$F$7:$GB$306,170,FALSE)),"",VLOOKUP($A62,'[2]1516 Exp_Rev Access'!$F$7:$GB$306,170,FALSE))</f>
        <v>0</v>
      </c>
      <c r="GL62" s="99">
        <f>IF(ISNA(VLOOKUP($A62,'[2]1516 Exp_Rev Access'!$F$7:$GB$306,171,FALSE)),"",VLOOKUP($A62,'[2]1516 Exp_Rev Access'!$F$7:$GB$306,171,FALSE))</f>
        <v>0</v>
      </c>
      <c r="GM62" s="99">
        <f>IF(ISNA(VLOOKUP($A62,'[2]1516 Exp_Rev Access'!$F$7:$GB$306,172,FALSE)),"",VLOOKUP($A62,'[2]1516 Exp_Rev Access'!$F$7:$GB$306,172,FALSE))</f>
        <v>0</v>
      </c>
      <c r="GN62" s="99">
        <f>IF(ISNA(VLOOKUP($A62,'[2]1516 Exp_Rev Access'!$F$7:$GB$306,173,FALSE)),"",VLOOKUP($A62,'[2]1516 Exp_Rev Access'!$F$7:$GB$306,173,FALSE))</f>
        <v>0</v>
      </c>
      <c r="GO62" s="99">
        <f>IF(ISNA(VLOOKUP($A62,'[2]1516 Exp_Rev Access'!$F$7:$GB$306,174,FALSE)),"",VLOOKUP($A62,'[2]1516 Exp_Rev Access'!$F$7:$GB$306,174,FALSE))</f>
        <v>0</v>
      </c>
      <c r="GP62" s="99">
        <f>IF(ISNA(VLOOKUP($A62,'[2]1516 Exp_Rev Access'!$F$7:$GB$306,175,FALSE)),"",VLOOKUP($A62,'[2]1516 Exp_Rev Access'!$F$7:$GB$306,175,FALSE))</f>
        <v>500</v>
      </c>
      <c r="GQ62" s="99">
        <f>IF(ISNA(VLOOKUP($A62,'[2]1516 Exp_Rev Access'!$F$7:$GB$306,176,FALSE)),"",VLOOKUP($A62,'[2]1516 Exp_Rev Access'!$F$7:$GB$306,176,FALSE))</f>
        <v>0</v>
      </c>
      <c r="GR62" s="99">
        <f>IF(ISNA(VLOOKUP($A62,'[2]1516 Exp_Rev Access'!$F$7:$GB$306,177,FALSE)),"",VLOOKUP($A62,'[2]1516 Exp_Rev Access'!$F$7:$GB$306,177,FALSE))</f>
        <v>0</v>
      </c>
      <c r="GS62" s="99">
        <f>IF(ISNA(VLOOKUP($A62,'[2]1516 Exp_Rev Access'!$F$7:$GB$306,178,FALSE)),"",VLOOKUP($A62,'[2]1516 Exp_Rev Access'!$F$7:$GB$306,178,FALSE))</f>
        <v>0</v>
      </c>
      <c r="GT62" s="101">
        <f t="shared" si="100"/>
        <v>160712.24</v>
      </c>
      <c r="GU62" s="72">
        <f t="shared" si="101"/>
        <v>2.0387389219500111E-3</v>
      </c>
      <c r="GV62" s="84">
        <f t="shared" si="102"/>
        <v>23.679736433811556</v>
      </c>
    </row>
    <row r="63" spans="1:204" customFormat="1" ht="12" customHeight="1" x14ac:dyDescent="0.2">
      <c r="A63" s="96" t="s">
        <v>272</v>
      </c>
      <c r="B63" s="69" t="s">
        <v>273</v>
      </c>
      <c r="C63" s="80">
        <f>IF(ISNA(VLOOKUP($A63,'[2]1516 enrollment_Rev_Exp by size'!$A$6:$G$320,3,FALSE)),"",VLOOKUP($A63,'[2]1516 enrollment_Rev_Exp by size'!$A$6:$G$320,3,FALSE))</f>
        <v>6667.2099999999991</v>
      </c>
      <c r="D63" s="97">
        <v>68852286.189999998</v>
      </c>
      <c r="E63" s="80">
        <f t="shared" si="80"/>
        <v>68852286.189999998</v>
      </c>
      <c r="F63" s="80">
        <f t="shared" si="81"/>
        <v>0</v>
      </c>
      <c r="G63" s="98">
        <f>IF(ISNA(VLOOKUP($A63,'[2]1516 Exp_Rev Access'!$F$7:$FS$306,2,FALSE)),"",VLOOKUP($A63,'[2]1516 Exp_Rev Access'!$F$7:$FS$306,2,FALSE))</f>
        <v>12136273.77</v>
      </c>
      <c r="H63" s="98">
        <f>IF(ISNA(VLOOKUP($A63,'[2]1516 Exp_Rev Access'!$F$7:$FS$306,3,FALSE)),"",VLOOKUP($A63,'[2]1516 Exp_Rev Access'!$F$7:$FS$306,3,FALSE))</f>
        <v>0</v>
      </c>
      <c r="I63" s="98">
        <f>IF(ISNA(VLOOKUP($A63,'[2]1516 Exp_Rev Access'!$F$7:$FS$306,4,FALSE)),"",VLOOKUP($A63,'[2]1516 Exp_Rev Access'!$F$7:$FS$306,4,FALSE))</f>
        <v>0</v>
      </c>
      <c r="J63" s="98">
        <f>IF(ISNA(VLOOKUP($A63,'[2]1516 Exp_Rev Access'!$F$7:$FS$306,5,FALSE)),"",VLOOKUP($A63,'[2]1516 Exp_Rev Access'!$F$7:$FS$306,5,FALSE))</f>
        <v>22385.88</v>
      </c>
      <c r="K63" s="98">
        <f>IF(ISNA(VLOOKUP($A63,'[2]1516 Exp_Rev Access'!$F$7:$FS$306,6,FALSE)),"",VLOOKUP($A63,'[2]1516 Exp_Rev Access'!$F$7:$FS$306,6,FALSE))</f>
        <v>0</v>
      </c>
      <c r="L63" s="98">
        <f>IF(ISNA(VLOOKUP($A63,'[2]1516 Exp_Rev Access'!$F$7:$FS$306,7,FALSE)),"",VLOOKUP($A63,'[2]1516 Exp_Rev Access'!$F$7:$FS$306,7,FALSE))</f>
        <v>0</v>
      </c>
      <c r="M63" s="90">
        <f t="shared" si="82"/>
        <v>12158659.65</v>
      </c>
      <c r="N63" s="72">
        <f t="shared" si="83"/>
        <v>0.17659050008082239</v>
      </c>
      <c r="O63" s="73">
        <f t="shared" si="84"/>
        <v>1823.6503199989204</v>
      </c>
      <c r="P63" s="99">
        <f>IF(ISNA(VLOOKUP($A63,'[2]1516 Exp_Rev Access'!$F$7:$FS$306,8,FALSE)),"",VLOOKUP($A63,'[2]1516 Exp_Rev Access'!$F$7:$FS$306,8,FALSE))</f>
        <v>366258.11</v>
      </c>
      <c r="Q63" s="99">
        <f>IF(ISNA(VLOOKUP($A63,'[2]1516 Exp_Rev Access'!$F$7:$FS$306,9,FALSE)),"",VLOOKUP($A63,'[2]1516 Exp_Rev Access'!$F$7:$FS$306,9,FALSE))</f>
        <v>0</v>
      </c>
      <c r="R63" s="99">
        <f>IF(ISNA(VLOOKUP($A63,'[2]1516 Exp_Rev Access'!$F$7:$FS$306,10,FALSE)),"",VLOOKUP($A63,'[2]1516 Exp_Rev Access'!$F$7:$FS$306,10,FALSE))</f>
        <v>0</v>
      </c>
      <c r="S63" s="99">
        <f>IF(ISNA(VLOOKUP($A63,'[2]1516 Exp_Rev Access'!$F$7:$FS$306,11,FALSE)),"",VLOOKUP($A63,'[2]1516 Exp_Rev Access'!$F$7:$FS$306,11,FALSE))</f>
        <v>0</v>
      </c>
      <c r="T63" s="99">
        <f>IF(ISNA(VLOOKUP($A63,'[2]1516 Exp_Rev Access'!$F$7:$FS$306,12,FALSE)),"",VLOOKUP($A63,'[2]1516 Exp_Rev Access'!$F$7:$FS$306,12,FALSE))</f>
        <v>0</v>
      </c>
      <c r="U63" s="99">
        <f>IF(ISNA(VLOOKUP($A63,'[2]1516 Exp_Rev Access'!$F$7:$FS$306,13,FALSE)),"",VLOOKUP($A63,'[2]1516 Exp_Rev Access'!$F$7:$FS$306,13,FALSE))</f>
        <v>26780</v>
      </c>
      <c r="V63" s="99">
        <f>IF(ISNA(VLOOKUP($A63,'[2]1516 Exp_Rev Access'!$F$7:$FS$306,14,FALSE)),"",VLOOKUP($A63,'[2]1516 Exp_Rev Access'!$F$7:$FS$306,14,FALSE))</f>
        <v>0</v>
      </c>
      <c r="W63" s="99">
        <f>IF(ISNA(VLOOKUP($A63,'[2]1516 Exp_Rev Access'!$F$7:$FS$306,15,FALSE)),"",VLOOKUP($A63,'[2]1516 Exp_Rev Access'!$F$7:$FS$306,15,FALSE))</f>
        <v>0</v>
      </c>
      <c r="X63" s="99">
        <f>IF(ISNA(VLOOKUP($A63,'[2]1516 Exp_Rev Access'!$F$7:$FS$306,16,FALSE)),"",VLOOKUP($A63,'[2]1516 Exp_Rev Access'!$F$7:$FS$306,16,FALSE))</f>
        <v>207655.88</v>
      </c>
      <c r="Y63" s="99">
        <f>IF(ISNA(VLOOKUP($A63,'[2]1516 Exp_Rev Access'!$F$7:$FS$306,17,FALSE)),"",VLOOKUP($A63,'[2]1516 Exp_Rev Access'!$F$7:$FS$306,17,FALSE))</f>
        <v>0</v>
      </c>
      <c r="Z63" s="99">
        <f>IF(ISNA(VLOOKUP($A63,'[2]1516 Exp_Rev Access'!$F$7:$FS$306,18,FALSE)),"",VLOOKUP($A63,'[2]1516 Exp_Rev Access'!$F$7:$FS$306,18,FALSE))</f>
        <v>0</v>
      </c>
      <c r="AA63" s="99">
        <f>IF(ISNA(VLOOKUP($A63,'[2]1516 Exp_Rev Access'!$F$7:$FS$306,19,FALSE)),"",VLOOKUP($A63,'[2]1516 Exp_Rev Access'!$F$7:$FS$306,19,FALSE))</f>
        <v>0</v>
      </c>
      <c r="AB63" s="99">
        <f>IF(ISNA(VLOOKUP($A63,'[2]1516 Exp_Rev Access'!$F$7:$FS$306,20,FALSE)),"",VLOOKUP($A63,'[2]1516 Exp_Rev Access'!$F$7:$FS$306,20,FALSE))</f>
        <v>1214540.8799999999</v>
      </c>
      <c r="AC63" s="99">
        <f>IF(ISNA(VLOOKUP($A63,'[2]1516 Exp_Rev Access'!$F$7:$FS$306,21,FALSE)),"",VLOOKUP($A63,'[2]1516 Exp_Rev Access'!$F$7:$FS$306,21,FALSE))</f>
        <v>957569.76</v>
      </c>
      <c r="AD63" s="99">
        <f>IF(ISNA(VLOOKUP($A63,'[2]1516 Exp_Rev Access'!$F$7:$FS$306,22,FALSE)),"",VLOOKUP($A63,'[2]1516 Exp_Rev Access'!$F$7:$FS$306,22,FALSE))</f>
        <v>60297.34</v>
      </c>
      <c r="AE63" s="99">
        <f>IF(ISNA(VLOOKUP($A63,'[2]1516 Exp_Rev Access'!$F$7:$FS$306,23,FALSE)),"",VLOOKUP($A63,'[2]1516 Exp_Rev Access'!$F$7:$FS$306,23,FALSE))</f>
        <v>0</v>
      </c>
      <c r="AF63" s="99">
        <f>IF(ISNA(VLOOKUP($A63,'[2]1516 Exp_Rev Access'!$F$7:$FS$306,24,FALSE)),"",VLOOKUP($A63,'[2]1516 Exp_Rev Access'!$F$7:$FS$306,24,FALSE))</f>
        <v>102035.46</v>
      </c>
      <c r="AG63" s="99">
        <f>IF(ISNA(VLOOKUP($A63,'[2]1516 Exp_Rev Access'!$F$7:$FS$306,25,FALSE)),"",VLOOKUP($A63,'[2]1516 Exp_Rev Access'!$F$7:$FS$306,25,FALSE))</f>
        <v>130517.99</v>
      </c>
      <c r="AH63" s="98">
        <f>IF(ISNA(VLOOKUP($A63,'[2]1516 Exp_Rev Access'!$F$7:$FS$306,26,FALSE)),"",VLOOKUP($A63,'[2]1516 Exp_Rev Access'!$F$7:$FS$306,26,FALSE))</f>
        <v>238883.9</v>
      </c>
      <c r="AI63" s="98">
        <f>IF(ISNA(VLOOKUP($A63,'[2]1516 Exp_Rev Access'!$F$7:$FS$306,27,FALSE)),"",VLOOKUP($A63,'[2]1516 Exp_Rev Access'!$F$7:$FS$306,27,FALSE))</f>
        <v>0</v>
      </c>
      <c r="AJ63" s="98">
        <f>IF(ISNA(VLOOKUP($A63,'[2]1516 Exp_Rev Access'!$F$7:$FS$306,28,FALSE)),"",VLOOKUP($A63,'[2]1516 Exp_Rev Access'!$F$7:$FS$306,28,FALSE))</f>
        <v>111080.45</v>
      </c>
      <c r="AK63" s="98">
        <f>IF(ISNA(VLOOKUP($A63,'[2]1516 Exp_Rev Access'!$F$7:$FS$306,29,FALSE)),"",VLOOKUP($A63,'[2]1516 Exp_Rev Access'!$F$7:$FS$306,29,FALSE))</f>
        <v>41952.88</v>
      </c>
      <c r="AL63" s="100">
        <f t="shared" si="85"/>
        <v>3457572.65</v>
      </c>
      <c r="AM63" s="72">
        <f t="shared" si="86"/>
        <v>5.0217252633539607E-2</v>
      </c>
      <c r="AN63" s="94">
        <f t="shared" si="87"/>
        <v>518.59363211898233</v>
      </c>
      <c r="AO63" s="99">
        <f>IF(ISNA(VLOOKUP($A63,'[2]1516 Exp_Rev Access'!$F$7:$GB$306,30,FALSE)),"",VLOOKUP($A63,'[2]1516 Exp_Rev Access'!$F$7:$FS$306,30,FALSE))</f>
        <v>39866851.829999998</v>
      </c>
      <c r="AP63" s="99">
        <f>IF(ISNA(VLOOKUP($A63,'[2]1516 Exp_Rev Access'!$F$7:$GB$306,31,FALSE)),"",VLOOKUP($A63,'[2]1516 Exp_Rev Access'!$F$7:$FS$306,31,FALSE))</f>
        <v>1068392.32</v>
      </c>
      <c r="AQ63" s="99">
        <f>IF(ISNA(VLOOKUP($A63,'[2]1516 Exp_Rev Access'!$F$7:$GB$306,32,FALSE)),"",VLOOKUP($A63,'[2]1516 Exp_Rev Access'!$F$7:$FS$306,32,FALSE))</f>
        <v>1475381.16</v>
      </c>
      <c r="AR63" s="99">
        <f>IF(ISNA(VLOOKUP($A63,'[2]1516 Exp_Rev Access'!$F$7:$GB$306,33,FALSE)),"",VLOOKUP($A63,'[2]1516 Exp_Rev Access'!$F$7:$FS$306,33,FALSE))</f>
        <v>272714.33</v>
      </c>
      <c r="AS63" s="99">
        <f>IF(ISNA(VLOOKUP($A63,'[2]1516 Exp_Rev Access'!$F$7:$GB$306,34,FALSE)),"",VLOOKUP($A63,'[2]1516 Exp_Rev Access'!$F$7:$FS$306,34,FALSE))</f>
        <v>0</v>
      </c>
      <c r="AT63" s="101">
        <f t="shared" si="88"/>
        <v>42683339.639999993</v>
      </c>
      <c r="AU63" s="72">
        <f t="shared" si="89"/>
        <v>0.61992625084683473</v>
      </c>
      <c r="AV63" s="94">
        <f t="shared" si="90"/>
        <v>6401.9791846964472</v>
      </c>
      <c r="AW63" s="99">
        <f>IF(ISNA(VLOOKUP($A63,'[2]1516 Exp_Rev Access'!$F$7:$GB$306,35,FALSE)),"",VLOOKUP($A63,'[2]1516 Exp_Rev Access'!$F$7:$GB$306,35,FALSE))</f>
        <v>0</v>
      </c>
      <c r="AX63" s="99">
        <f>IF(ISNA(VLOOKUP($A63,'[2]1516 Exp_Rev Access'!$F$7:$GB$306,36,FALSE)),"",VLOOKUP($A63,'[2]1516 Exp_Rev Access'!$F$7:$GB$306,36,FALSE))</f>
        <v>4748931.49</v>
      </c>
      <c r="AY63" s="99">
        <f>IF(ISNA(VLOOKUP($A63,'[2]1516 Exp_Rev Access'!$F$7:$GB$306,37,FALSE)),"",VLOOKUP($A63,'[2]1516 Exp_Rev Access'!$F$7:$GB$306,37,FALSE))</f>
        <v>165083.35</v>
      </c>
      <c r="AZ63" s="99">
        <f>IF(ISNA(VLOOKUP($A63,'[2]1516 Exp_Rev Access'!$F$7:$GB$306,38,FALSE)),"",VLOOKUP($A63,'[2]1516 Exp_Rev Access'!$F$7:$GB$306,38,FALSE))</f>
        <v>0</v>
      </c>
      <c r="BA63" s="99">
        <f>IF(ISNA(VLOOKUP($A63,'[2]1516 Exp_Rev Access'!$F$7:$GB$306,39,FALSE)),"",VLOOKUP($A63,'[2]1516 Exp_Rev Access'!$F$7:$GB$306,39,FALSE))</f>
        <v>0</v>
      </c>
      <c r="BB63" s="99">
        <f>IF(ISNA(VLOOKUP($A63,'[2]1516 Exp_Rev Access'!$F$7:$GB$306,40,FALSE)),"",VLOOKUP($A63,'[2]1516 Exp_Rev Access'!$F$7:$GB$306,40,FALSE))</f>
        <v>547793.04</v>
      </c>
      <c r="BC63" s="99">
        <f>IF(ISNA(VLOOKUP($A63,'[2]1516 Exp_Rev Access'!$F$7:$GB$306,41,FALSE)),"",VLOOKUP($A63,'[2]1516 Exp_Rev Access'!$F$7:$GB$306,41,FALSE))</f>
        <v>0</v>
      </c>
      <c r="BD63" s="99">
        <f>IF(ISNA(VLOOKUP($A63,'[2]1516 Exp_Rev Access'!$F$7:$GB$306,42,FALSE)),"",VLOOKUP($A63,'[2]1516 Exp_Rev Access'!$F$7:$GB$306,42,FALSE))</f>
        <v>354711.79</v>
      </c>
      <c r="BE63" s="99">
        <f>IF(ISNA(VLOOKUP($A63,'[2]1516 Exp_Rev Access'!$F$7:$GB$306,43,FALSE)),"",VLOOKUP($A63,'[2]1516 Exp_Rev Access'!$F$7:$GB$306,43,FALSE))</f>
        <v>0</v>
      </c>
      <c r="BF63" s="99">
        <f>IF(ISNA(VLOOKUP($A63,'[2]1516 Exp_Rev Access'!$F$7:$GB$306,44,FALSE)),"",VLOOKUP($A63,'[2]1516 Exp_Rev Access'!$F$7:$GB$306,44,FALSE))</f>
        <v>208005.89</v>
      </c>
      <c r="BG63" s="99">
        <f>IF(ISNA(VLOOKUP($A63,'[2]1516 Exp_Rev Access'!$F$7:$GB$306,45,FALSE)),"",VLOOKUP($A63,'[2]1516 Exp_Rev Access'!$F$7:$GB$306,45,FALSE))</f>
        <v>67220.27</v>
      </c>
      <c r="BH63" s="99">
        <f>IF(ISNA(VLOOKUP($A63,'[2]1516 Exp_Rev Access'!$F$7:$GB$306,46,FALSE)),"",VLOOKUP($A63,'[2]1516 Exp_Rev Access'!$F$7:$GB$306,46,FALSE))</f>
        <v>0</v>
      </c>
      <c r="BI63" s="99">
        <f>IF(ISNA(VLOOKUP($A63,'[2]1516 Exp_Rev Access'!$F$7:$GB$306,47,FALSE)),"",VLOOKUP($A63,'[2]1516 Exp_Rev Access'!$F$7:$GB$306,47,FALSE))</f>
        <v>12983.49</v>
      </c>
      <c r="BJ63" s="99">
        <f>IF(ISNA(VLOOKUP($A63,'[2]1516 Exp_Rev Access'!$F$7:$GB$306,48,FALSE)),"",VLOOKUP($A63,'[2]1516 Exp_Rev Access'!$F$7:$GB$306,48,FALSE))</f>
        <v>2302009.11</v>
      </c>
      <c r="BK63" s="99">
        <f>IF(ISNA(VLOOKUP($A63,'[2]1516 Exp_Rev Access'!$F$7:$GB$306,49,FALSE)),"",VLOOKUP($A63,'[2]1516 Exp_Rev Access'!$F$7:$GB$306,49,FALSE))</f>
        <v>0</v>
      </c>
      <c r="BL63" s="99">
        <f>IF(ISNA(VLOOKUP($A63,'[2]1516 Exp_Rev Access'!$F$7:$GB$306,50,FALSE)),"",VLOOKUP($A63,'[2]1516 Exp_Rev Access'!$F$7:$GB$306,50,FALSE))</f>
        <v>0</v>
      </c>
      <c r="BM63" s="99">
        <f>IF(ISNA(VLOOKUP($A63,'[2]1516 Exp_Rev Access'!$F$7:$GB$306,51,FALSE)),"",VLOOKUP($A63,'[2]1516 Exp_Rev Access'!$F$7:$GB$306,51,FALSE))</f>
        <v>0</v>
      </c>
      <c r="BN63" s="99">
        <f>IF(ISNA(VLOOKUP($A63,'[2]1516 Exp_Rev Access'!$F$7:$GB$306,52,FALSE)),"",VLOOKUP($A63,'[2]1516 Exp_Rev Access'!$F$7:$GB$306,52,FALSE))</f>
        <v>0</v>
      </c>
      <c r="BO63" s="99">
        <f>IF(ISNA(VLOOKUP($A63,'[2]1516 Exp_Rev Access'!$F$7:$GB$306,53,FALSE)),"",VLOOKUP($A63,'[2]1516 Exp_Rev Access'!$F$7:$GB$306,53,FALSE))</f>
        <v>0</v>
      </c>
      <c r="BP63" s="99">
        <f>IF(ISNA(VLOOKUP($A63,'[2]1516 Exp_Rev Access'!$F$7:$GB$306,54,FALSE)),"",VLOOKUP($A63,'[2]1516 Exp_Rev Access'!$F$7:$GB$306,54,FALSE))</f>
        <v>0</v>
      </c>
      <c r="BQ63" s="99">
        <f>IF(ISNA(VLOOKUP($A63,'[2]1516 Exp_Rev Access'!$F$7:$GB$306,55,FALSE)),"",VLOOKUP($A63,'[2]1516 Exp_Rev Access'!$F$7:$GB$306,55,FALSE))</f>
        <v>0</v>
      </c>
      <c r="BR63" s="99">
        <f>IF(ISNA(VLOOKUP($A63,'[2]1516 Exp_Rev Access'!$F$7:$GB$306,56,FALSE)),"",VLOOKUP($A63,'[2]1516 Exp_Rev Access'!$F$7:$GB$306,56,FALSE))</f>
        <v>0</v>
      </c>
      <c r="BS63" s="99">
        <f>IF(ISNA(VLOOKUP($A63,'[2]1516 Exp_Rev Access'!$F$7:$GB$306,57,FALSE)),"",VLOOKUP($A63,'[2]1516 Exp_Rev Access'!$F$7:$GB$306,57,FALSE))</f>
        <v>0</v>
      </c>
      <c r="BT63" s="99">
        <f>IF(ISNA(VLOOKUP($A63,'[2]1516 Exp_Rev Access'!$F$7:$GB$306,58,FALSE)),"",VLOOKUP($A63,'[2]1516 Exp_Rev Access'!$F$7:$GB$306,58,FALSE))</f>
        <v>0</v>
      </c>
      <c r="BU63" s="102">
        <f t="shared" si="91"/>
        <v>8406738.4299999997</v>
      </c>
      <c r="BV63" s="72">
        <f t="shared" si="92"/>
        <v>0.12209817415214576</v>
      </c>
      <c r="BW63" s="94">
        <f t="shared" si="93"/>
        <v>1260.9080004979596</v>
      </c>
      <c r="BX63" s="99">
        <f>IF(ISNA(VLOOKUP($A63,'[2]1516 Exp_Rev Access'!$F$7:$GB$306,59,FALSE)),"",VLOOKUP($A63,'[2]1516 Exp_Rev Access'!$F$7:$GB$306,59,FALSE))</f>
        <v>0</v>
      </c>
      <c r="BY63" s="99">
        <f>IF(ISNA(VLOOKUP($A63,'[2]1516 Exp_Rev Access'!$F$7:$GB$306,60,FALSE)),"",VLOOKUP($A63,'[2]1516 Exp_Rev Access'!$F$7:$GB$306,60,FALSE))</f>
        <v>0</v>
      </c>
      <c r="BZ63" s="99">
        <f>IF(ISNA(VLOOKUP($A63,'[2]1516 Exp_Rev Access'!$F$7:$GB$306,61,FALSE)),"",VLOOKUP($A63,'[2]1516 Exp_Rev Access'!$F$7:$GB$306,61,FALSE))</f>
        <v>0</v>
      </c>
      <c r="CA63" s="99">
        <f>IF(ISNA(VLOOKUP($A63,'[2]1516 Exp_Rev Access'!$F$7:$GB$306,62,FALSE)),"",VLOOKUP($A63,'[2]1516 Exp_Rev Access'!$F$7:$GB$306,62,FALSE))</f>
        <v>0</v>
      </c>
      <c r="CB63" s="99">
        <f>IF(ISNA(VLOOKUP($A63,'[2]1516 Exp_Rev Access'!$F$7:$GB$306,63,FALSE)),"",VLOOKUP($A63,'[2]1516 Exp_Rev Access'!$F$7:$GB$306,63,FALSE))</f>
        <v>166.86</v>
      </c>
      <c r="CC63" s="99">
        <f>IF(ISNA(VLOOKUP($A63,'[2]1516 Exp_Rev Access'!$F$7:$GB$306,64,FALSE)),"",VLOOKUP($A63,'[2]1516 Exp_Rev Access'!$F$7:$GB$306,64,FALSE))</f>
        <v>0</v>
      </c>
      <c r="CD63" s="101">
        <f t="shared" si="94"/>
        <v>166.86</v>
      </c>
      <c r="CE63" s="72">
        <f t="shared" si="95"/>
        <v>2.4234489402362722E-6</v>
      </c>
      <c r="CF63" s="103">
        <f t="shared" si="96"/>
        <v>2.5026960302735331E-2</v>
      </c>
      <c r="CG63" s="99">
        <f>IF(ISNA(VLOOKUP($A63,'[2]1516 Exp_Rev Access'!$F$7:$GB$306,65,FALSE)),"",VLOOKUP($A63,'[2]1516 Exp_Rev Access'!$F$7:$GB$306,65,FALSE))</f>
        <v>3905.9</v>
      </c>
      <c r="CH63" s="99">
        <f>IF(ISNA(VLOOKUP($A63,'[2]1516 Exp_Rev Access'!$F$7:$GB$306,66,FALSE)),"",VLOOKUP($A63,'[2]1516 Exp_Rev Access'!$F$7:$GB$306,66,FALSE))</f>
        <v>0</v>
      </c>
      <c r="CI63" s="99">
        <f>IF(ISNA(VLOOKUP($A63,'[2]1516 Exp_Rev Access'!$F$7:$GB$306,67,FALSE)),"",VLOOKUP($A63,'[2]1516 Exp_Rev Access'!$F$7:$GB$306,67,FALSE))</f>
        <v>0</v>
      </c>
      <c r="CJ63" s="99">
        <f>IF(ISNA(VLOOKUP($A63,'[2]1516 Exp_Rev Access'!$F$7:$GB$306,68,FALSE)),"",VLOOKUP($A63,'[2]1516 Exp_Rev Access'!$F$7:$GB$306,68,FALSE))</f>
        <v>0</v>
      </c>
      <c r="CK63" s="99">
        <f>IF(ISNA(VLOOKUP($A63,'[2]1516 Exp_Rev Access'!$F$7:$GB$306,69,FALSE)),"",VLOOKUP($A63,'[2]1516 Exp_Rev Access'!$F$7:$GB$306,69,FALSE))</f>
        <v>0</v>
      </c>
      <c r="CL63" s="99">
        <f>IF(ISNA(VLOOKUP($A63,'[2]1516 Exp_Rev Access'!$F$7:$GB$306,70,FALSE)),"",VLOOKUP($A63,'[2]1516 Exp_Rev Access'!$F$7:$GB$306,70,FALSE))</f>
        <v>0</v>
      </c>
      <c r="CM63" s="99">
        <f>IF(ISNA(VLOOKUP($A63,'[2]1516 Exp_Rev Access'!$F$7:$GB$306,71,FALSE)),"",VLOOKUP($A63,'[2]1516 Exp_Rev Access'!$F$7:$GB$306,71,FALSE))</f>
        <v>0</v>
      </c>
      <c r="CN63" s="99">
        <f>IF(ISNA(VLOOKUP($A63,'[2]1516 Exp_Rev Access'!$F$7:$GB$306,72,FALSE)),"",VLOOKUP($A63,'[2]1516 Exp_Rev Access'!$F$7:$GB$306,72,FALSE))</f>
        <v>0</v>
      </c>
      <c r="CO63" s="99">
        <f>IF(ISNA(VLOOKUP($A63,'[2]1516 Exp_Rev Access'!$F$7:$GB$306,73,FALSE)),"",VLOOKUP($A63,'[2]1516 Exp_Rev Access'!$F$7:$GB$306,73,FALSE))</f>
        <v>0</v>
      </c>
      <c r="CP63" s="99">
        <f>IF(ISNA(VLOOKUP($A63,'[2]1516 Exp_Rev Access'!$F$7:$GB$306,74,FALSE)),"",VLOOKUP($A63,'[2]1516 Exp_Rev Access'!$F$7:$GB$306,74,FALSE))</f>
        <v>1072157.8999999999</v>
      </c>
      <c r="CQ63" s="99">
        <f>IF(ISNA(VLOOKUP($A63,'[2]1516 Exp_Rev Access'!$F$7:$GB$306,75,FALSE)),"",VLOOKUP($A63,'[2]1516 Exp_Rev Access'!$F$7:$GB$306,75,FALSE))</f>
        <v>0</v>
      </c>
      <c r="CR63" s="99">
        <f>IF(ISNA(VLOOKUP($A63,'[2]1516 Exp_Rev Access'!$F$7:$GB$306,76,FALSE)),"",VLOOKUP($A63,'[2]1516 Exp_Rev Access'!$F$7:$GB$306,76,FALSE))</f>
        <v>24323.58</v>
      </c>
      <c r="CS63" s="99">
        <f>IF(ISNA(VLOOKUP($A63,'[2]1516 Exp_Rev Access'!$F$7:$GB$306,77,FALSE)),"",VLOOKUP($A63,'[2]1516 Exp_Rev Access'!$F$7:$GB$306,77,FALSE))</f>
        <v>0</v>
      </c>
      <c r="CT63" s="99">
        <f>IF(ISNA(VLOOKUP($A63,'[2]1516 Exp_Rev Access'!$F$7:$GB$306,78,FALSE)),"",VLOOKUP($A63,'[2]1516 Exp_Rev Access'!$F$7:$GB$306,78,FALSE))</f>
        <v>319212.15999999997</v>
      </c>
      <c r="CU63" s="99">
        <f>IF(ISNA(VLOOKUP($A63,'[2]1516 Exp_Rev Access'!$F$7:$GB$306,79,FALSE)),"",VLOOKUP($A63,'[2]1516 Exp_Rev Access'!$F$7:$GB$306,79,FALSE))</f>
        <v>100104.59</v>
      </c>
      <c r="CV63" s="99">
        <f>IF(ISNA(VLOOKUP($A63,'[2]1516 Exp_Rev Access'!$F$7:$GB$306,80,FALSE)),"",VLOOKUP($A63,'[2]1516 Exp_Rev Access'!$F$7:$GB$306,80,FALSE))</f>
        <v>0</v>
      </c>
      <c r="CW63" s="99">
        <f>IF(ISNA(VLOOKUP($A63,'[2]1516 Exp_Rev Access'!$F$7:$GB$306,81,FALSE)),"",VLOOKUP($A63,'[2]1516 Exp_Rev Access'!$F$7:$GB$306,81,FALSE))</f>
        <v>0</v>
      </c>
      <c r="CX63" s="99">
        <f>IF(ISNA(VLOOKUP($A63,'[2]1516 Exp_Rev Access'!$F$7:$GB$306,82,FALSE)),"",VLOOKUP($A63,'[2]1516 Exp_Rev Access'!$F$7:$GB$306,82,FALSE))</f>
        <v>0</v>
      </c>
      <c r="CY63" s="99">
        <f>IF(ISNA(VLOOKUP($A63,'[2]1516 Exp_Rev Access'!$F$7:$GB$306,83,FALSE)),"",VLOOKUP($A63,'[2]1516 Exp_Rev Access'!$F$7:$GB$306,83,FALSE))</f>
        <v>0</v>
      </c>
      <c r="CZ63" s="99">
        <f>IF(ISNA(VLOOKUP($A63,'[2]1516 Exp_Rev Access'!$F$7:$GB$306,84,FALSE)),"",VLOOKUP($A63,'[2]1516 Exp_Rev Access'!$F$7:$GB$306,84,FALSE))</f>
        <v>0</v>
      </c>
      <c r="DA63" s="99">
        <f>IF(ISNA(VLOOKUP($A63,'[2]1516 Exp_Rev Access'!$F$7:$GB$306,85,FALSE)),"",VLOOKUP($A63,'[2]1516 Exp_Rev Access'!$F$7:$GB$306,85,FALSE))</f>
        <v>0</v>
      </c>
      <c r="DB63" s="99">
        <f>IF(ISNA(VLOOKUP($A63,'[2]1516 Exp_Rev Access'!$F$7:$GB$306,86,FALSE)),"",VLOOKUP($A63,'[2]1516 Exp_Rev Access'!$F$7:$GB$306,86,FALSE))</f>
        <v>0</v>
      </c>
      <c r="DC63" s="99">
        <f>IF(ISNA(VLOOKUP($A63,'[2]1516 Exp_Rev Access'!$F$7:$GB$306,87,FALSE)),"",VLOOKUP($A63,'[2]1516 Exp_Rev Access'!$F$7:$GB$306,87,FALSE))</f>
        <v>0</v>
      </c>
      <c r="DD63" s="99">
        <f>IF(ISNA(VLOOKUP($A63,'[2]1516 Exp_Rev Access'!$F$7:$GB$306,88,FALSE)),"",VLOOKUP($A63,'[2]1516 Exp_Rev Access'!$F$7:$GB$306,88,FALSE))</f>
        <v>0</v>
      </c>
      <c r="DE63" s="99">
        <f>IF(ISNA(VLOOKUP($A63,'[2]1516 Exp_Rev Access'!$F$7:$GB$306,89,FALSE)),"",VLOOKUP($A63,'[2]1516 Exp_Rev Access'!$F$7:$GB$306,89,FALSE))</f>
        <v>0</v>
      </c>
      <c r="DF63" s="99">
        <f>IF(ISNA(VLOOKUP($A63,'[2]1516 Exp_Rev Access'!$F$7:$GB$306,90,FALSE)),"",VLOOKUP($A63,'[2]1516 Exp_Rev Access'!$F$7:$GB$306,90,FALSE))</f>
        <v>0</v>
      </c>
      <c r="DG63" s="99">
        <f>IF(ISNA(VLOOKUP($A63,'[2]1516 Exp_Rev Access'!$F$7:$GB$306,91,FALSE)),"",VLOOKUP($A63,'[2]1516 Exp_Rev Access'!$F$7:$GB$306,91,FALSE))</f>
        <v>3587.9</v>
      </c>
      <c r="DH63" s="99">
        <f>IF(ISNA(VLOOKUP($A63,'[2]1516 Exp_Rev Access'!$F$7:$GB$306,92,FALSE)),"",VLOOKUP($A63,'[2]1516 Exp_Rev Access'!$F$7:$GB$306,92,FALSE))</f>
        <v>498496.25</v>
      </c>
      <c r="DI63" s="99">
        <f>IF(ISNA(VLOOKUP($A63,'[2]1516 Exp_Rev Access'!$F$7:$GB$306,93,FALSE)),"",VLOOKUP($A63,'[2]1516 Exp_Rev Access'!$F$7:$GB$306,93,FALSE))</f>
        <v>0</v>
      </c>
      <c r="DJ63" s="99">
        <f>IF(ISNA(VLOOKUP($A63,'[2]1516 Exp_Rev Access'!$F$7:$GB$306,94,FALSE)),"",VLOOKUP($A63,'[2]1516 Exp_Rev Access'!$F$7:$GB$306,94,FALSE))</f>
        <v>0</v>
      </c>
      <c r="DK63" s="99">
        <f>IF(ISNA(VLOOKUP($A63,'[2]1516 Exp_Rev Access'!$F$7:$GB$306,95,FALSE)),"",VLOOKUP($A63,'[2]1516 Exp_Rev Access'!$F$7:$GB$306,95,FALSE))</f>
        <v>0</v>
      </c>
      <c r="DL63" s="99">
        <f>IF(ISNA(VLOOKUP($A63,'[2]1516 Exp_Rev Access'!$F$7:$GB$306,96,FALSE)),"",VLOOKUP($A63,'[2]1516 Exp_Rev Access'!$F$7:$GB$306,96,FALSE))</f>
        <v>0</v>
      </c>
      <c r="DM63" s="99">
        <f>IF(ISNA(VLOOKUP($A63,'[2]1516 Exp_Rev Access'!$F$7:$GB$306,97,FALSE)),"",VLOOKUP($A63,'[2]1516 Exp_Rev Access'!$F$7:$GB$306,97,FALSE))</f>
        <v>0</v>
      </c>
      <c r="DN63" s="99">
        <f>IF(ISNA(VLOOKUP($A63,'[2]1516 Exp_Rev Access'!$F$7:$GB$306,98,FALSE)),"",VLOOKUP($A63,'[2]1516 Exp_Rev Access'!$F$7:$GB$306,98,FALSE))</f>
        <v>0</v>
      </c>
      <c r="DO63" s="99">
        <f>IF(ISNA(VLOOKUP($A63,'[2]1516 Exp_Rev Access'!$F$7:$GB$306,99,FALSE)),"",VLOOKUP($A63,'[2]1516 Exp_Rev Access'!$F$7:$GB$306,99,FALSE))</f>
        <v>0</v>
      </c>
      <c r="DP63" s="99">
        <f>IF(ISNA(VLOOKUP($A63,'[2]1516 Exp_Rev Access'!$F$7:$GB$306,100,FALSE)),"",VLOOKUP($A63,'[2]1516 Exp_Rev Access'!$F$7:$GB$306,100,FALSE))</f>
        <v>0</v>
      </c>
      <c r="DQ63" s="99">
        <f>IF(ISNA(VLOOKUP($A63,'[2]1516 Exp_Rev Access'!$F$7:$GB$306,101,FALSE)),"",VLOOKUP($A63,'[2]1516 Exp_Rev Access'!$F$7:$GB$306,101,FALSE))</f>
        <v>0</v>
      </c>
      <c r="DR63" s="99">
        <f>IF(ISNA(VLOOKUP($A63,'[2]1516 Exp_Rev Access'!$F$7:$GB$306,102,FALSE)),"",VLOOKUP($A63,'[2]1516 Exp_Rev Access'!$F$7:$GB$306,102,FALSE))</f>
        <v>0</v>
      </c>
      <c r="DS63" s="99">
        <f>IF(ISNA(VLOOKUP($A63,'[2]1516 Exp_Rev Access'!$F$7:$GB$306,103,FALSE)),"",VLOOKUP($A63,'[2]1516 Exp_Rev Access'!$F$7:$GB$306,103,FALSE))</f>
        <v>0</v>
      </c>
      <c r="DT63" s="99">
        <f>IF(ISNA(VLOOKUP($A63,'[2]1516 Exp_Rev Access'!$F$7:$GB$306,104,FALSE)),"",VLOOKUP($A63,'[2]1516 Exp_Rev Access'!$F$7:$GB$306,104,FALSE))</f>
        <v>0</v>
      </c>
      <c r="DU63" s="99">
        <f>IF(ISNA(VLOOKUP($A63,'[2]1516 Exp_Rev Access'!$F$7:$GB$306,105,FALSE)),"",VLOOKUP($A63,'[2]1516 Exp_Rev Access'!$F$7:$GB$306,105,FALSE))</f>
        <v>0</v>
      </c>
      <c r="DV63" s="99">
        <f>IF(ISNA(VLOOKUP($A63,'[2]1516 Exp_Rev Access'!$F$7:$GB$306,106,FALSE)),"",VLOOKUP($A63,'[2]1516 Exp_Rev Access'!$F$7:$GB$306,106,FALSE))</f>
        <v>0</v>
      </c>
      <c r="DW63" s="99">
        <f>IF(ISNA(VLOOKUP($A63,'[2]1516 Exp_Rev Access'!$F$7:$GB$306,107,FALSE)),"",VLOOKUP($A63,'[2]1516 Exp_Rev Access'!$F$7:$GB$306,107,FALSE))</f>
        <v>0</v>
      </c>
      <c r="DX63" s="99">
        <f>IF(ISNA(VLOOKUP($A63,'[2]1516 Exp_Rev Access'!$F$7:$GB$306,108,FALSE)),"",VLOOKUP($A63,'[2]1516 Exp_Rev Access'!$F$7:$GB$306,108,FALSE))</f>
        <v>0</v>
      </c>
      <c r="DY63" s="99">
        <f>IF(ISNA(VLOOKUP($A63,'[2]1516 Exp_Rev Access'!$F$7:$GB$306,109,FALSE)),"",VLOOKUP($A63,'[2]1516 Exp_Rev Access'!$F$7:$GB$306,109,FALSE))</f>
        <v>0</v>
      </c>
      <c r="DZ63" s="99">
        <f>IF(ISNA(VLOOKUP($A63,'[2]1516 Exp_Rev Access'!$F$7:$GB$306,110,FALSE)),"",VLOOKUP($A63,'[2]1516 Exp_Rev Access'!$F$7:$GB$306,110,FALSE))</f>
        <v>0</v>
      </c>
      <c r="EA63" s="99">
        <f>IF(ISNA(VLOOKUP($A63,'[2]1516 Exp_Rev Access'!$F$7:$GB$306,111,FALSE)),"",VLOOKUP($A63,'[2]1516 Exp_Rev Access'!$F$7:$GB$306,111,FALSE))</f>
        <v>0</v>
      </c>
      <c r="EB63" s="99">
        <f>IF(ISNA(VLOOKUP($A63,'[2]1516 Exp_Rev Access'!$F$7:$GB$306,112,FALSE)),"",VLOOKUP($A63,'[2]1516 Exp_Rev Access'!$F$7:$GB$306,112,FALSE))</f>
        <v>0</v>
      </c>
      <c r="EC63" s="99">
        <f>IF(ISNA(VLOOKUP($A63,'[2]1516 Exp_Rev Access'!$F$7:$GB$306,113,FALSE)),"",VLOOKUP($A63,'[2]1516 Exp_Rev Access'!$F$7:$GB$306,113,FALSE))</f>
        <v>0</v>
      </c>
      <c r="ED63" s="99">
        <f>IF(ISNA(VLOOKUP($A63,'[2]1516 Exp_Rev Access'!$F$7:$GB$306,114,FALSE)),"",VLOOKUP($A63,'[2]1516 Exp_Rev Access'!$F$7:$GB$306,114,FALSE))</f>
        <v>0</v>
      </c>
      <c r="EE63" s="99">
        <f>IF(ISNA(VLOOKUP($A63,'[2]1516 Exp_Rev Access'!$F$7:$GB$306,115,FALSE)),"",VLOOKUP($A63,'[2]1516 Exp_Rev Access'!$F$7:$GB$306,115,FALSE))</f>
        <v>0</v>
      </c>
      <c r="EF63" s="99">
        <f>IF(ISNA(VLOOKUP($A63,'[2]1516 Exp_Rev Access'!$F$7:$GB$306,116,FALSE)),"",VLOOKUP($A63,'[2]1516 Exp_Rev Access'!$F$7:$GB$306,116,FALSE))</f>
        <v>0</v>
      </c>
      <c r="EG63" s="99">
        <f>IF(ISNA(VLOOKUP($A63,'[2]1516 Exp_Rev Access'!$F$7:$GB$306,117,FALSE)),"",VLOOKUP($A63,'[2]1516 Exp_Rev Access'!$F$7:$GB$306,117,FALSE))</f>
        <v>0</v>
      </c>
      <c r="EH63" s="99">
        <f>IF(ISNA(VLOOKUP($A63,'[2]1516 Exp_Rev Access'!$F$7:$GB$306,118,FALSE)),"",VLOOKUP($A63,'[2]1516 Exp_Rev Access'!$F$7:$GB$306,118,FALSE))</f>
        <v>0</v>
      </c>
      <c r="EI63" s="99">
        <f>IF(ISNA(VLOOKUP($A63,'[2]1516 Exp_Rev Access'!$F$7:$GB$306,119,FALSE)),"",VLOOKUP($A63,'[2]1516 Exp_Rev Access'!$F$7:$GB$306,119,FALSE))</f>
        <v>0</v>
      </c>
      <c r="EJ63" s="99">
        <f>IF(ISNA(VLOOKUP($A63,'[2]1516 Exp_Rev Access'!$F$7:$GB$306,120,FALSE)),"",VLOOKUP($A63,'[2]1516 Exp_Rev Access'!$F$7:$GB$306,120,FALSE))</f>
        <v>0</v>
      </c>
      <c r="EK63" s="99">
        <f>IF(ISNA(VLOOKUP($A63,'[2]1516 Exp_Rev Access'!$F$7:$GB$306,121,FALSE)),"",VLOOKUP($A63,'[2]1516 Exp_Rev Access'!$F$7:$GB$306,121,FALSE))</f>
        <v>0</v>
      </c>
      <c r="EL63" s="99">
        <f>IF(ISNA(VLOOKUP($A63,'[2]1516 Exp_Rev Access'!$F$7:$GB$306,122,FALSE)),"",VLOOKUP($A63,'[2]1516 Exp_Rev Access'!$F$7:$GB$306,122,FALSE))</f>
        <v>0</v>
      </c>
      <c r="EM63" s="99">
        <f>IF(ISNA(VLOOKUP($A63,'[2]1516 Exp_Rev Access'!$F$7:$GB$306,123,FALSE)),"",VLOOKUP($A63,'[2]1516 Exp_Rev Access'!$F$7:$GB$306,123,FALSE))</f>
        <v>0</v>
      </c>
      <c r="EN63" s="99">
        <f>IF(ISNA(VLOOKUP($A63,'[2]1516 Exp_Rev Access'!$F$7:$GB$306,124,FALSE)),"",VLOOKUP($A63,'[2]1516 Exp_Rev Access'!$F$7:$GB$306,124,FALSE))</f>
        <v>30613.63</v>
      </c>
      <c r="EO63" s="99">
        <f>IF(ISNA(VLOOKUP($A63,'[2]1516 Exp_Rev Access'!$F$7:$GB$306,125,FALSE)),"",VLOOKUP($A63,'[2]1516 Exp_Rev Access'!$F$7:$GB$306,125,FALSE))</f>
        <v>0</v>
      </c>
      <c r="EP63" s="99">
        <f>IF(ISNA(VLOOKUP($A63,'[2]1516 Exp_Rev Access'!$F$7:$GB$306,126,FALSE)),"",VLOOKUP($A63,'[2]1516 Exp_Rev Access'!$F$7:$GB$306,126,FALSE))</f>
        <v>0</v>
      </c>
      <c r="EQ63" s="99">
        <f>IF(ISNA(VLOOKUP($A63,'[2]1516 Exp_Rev Access'!$F$7:$GB$306,127,FALSE)),"",VLOOKUP($A63,'[2]1516 Exp_Rev Access'!$F$7:$GB$306,127,FALSE))</f>
        <v>0</v>
      </c>
      <c r="ER63" s="99">
        <f>IF(ISNA(VLOOKUP($A63,'[2]1516 Exp_Rev Access'!$F$7:$GB$306,128,FALSE)),"",VLOOKUP($A63,'[2]1516 Exp_Rev Access'!$F$7:$GB$306,128,FALSE))</f>
        <v>0</v>
      </c>
      <c r="ES63" s="99">
        <f>IF(ISNA(VLOOKUP($A63,'[2]1516 Exp_Rev Access'!$F$7:$GB$306,129,FALSE)),"",VLOOKUP($A63,'[2]1516 Exp_Rev Access'!$F$7:$GB$306,129,FALSE))</f>
        <v>0</v>
      </c>
      <c r="ET63" s="99">
        <f>IF(ISNA(VLOOKUP($A63,'[2]1516 Exp_Rev Access'!$F$7:$GB$306,130,FALSE)),"",VLOOKUP($A63,'[2]1516 Exp_Rev Access'!$F$7:$GB$306,130,FALSE))</f>
        <v>0</v>
      </c>
      <c r="EU63" s="99">
        <f>IF(ISNA(VLOOKUP($A63,'[2]1516 Exp_Rev Access'!$F$7:$GB$306,131,FALSE)),"",VLOOKUP($A63,'[2]1516 Exp_Rev Access'!$F$7:$GB$306,131,FALSE))</f>
        <v>0</v>
      </c>
      <c r="EV63" s="99">
        <f>IF(ISNA(VLOOKUP($A63,'[2]1516 Exp_Rev Access'!$F$7:$GB$306,132,FALSE)),"",VLOOKUP($A63,'[2]1516 Exp_Rev Access'!$F$7:$GB$306,132,FALSE))</f>
        <v>0</v>
      </c>
      <c r="EW63" s="99">
        <f>IF(ISNA(VLOOKUP($A63,'[2]1516 Exp_Rev Access'!$F$7:$GB$306,133,FALSE)),"",VLOOKUP($A63,'[2]1516 Exp_Rev Access'!$F$7:$GB$306,133,FALSE))</f>
        <v>0</v>
      </c>
      <c r="EX63" s="99">
        <f>IF(ISNA(VLOOKUP($A63,'[2]1516 Exp_Rev Access'!$F$7:$GB$306,134,FALSE)),"",VLOOKUP($A63,'[2]1516 Exp_Rev Access'!$F$7:$GB$306,134,FALSE))</f>
        <v>0</v>
      </c>
      <c r="EY63" s="99">
        <f>IF(ISNA(VLOOKUP($A63,'[2]1516 Exp_Rev Access'!$F$7:$GB$306,135,FALSE)),"",VLOOKUP($A63,'[2]1516 Exp_Rev Access'!$F$7:$GB$306,135,FALSE))</f>
        <v>0</v>
      </c>
      <c r="EZ63" s="99">
        <f>IF(ISNA(VLOOKUP($A63,'[2]1516 Exp_Rev Access'!$F$7:$GB$306,136,FALSE)),"",VLOOKUP($A63,'[2]1516 Exp_Rev Access'!$F$7:$GB$306,136,FALSE))</f>
        <v>0</v>
      </c>
      <c r="FA63" s="99">
        <f>IF(ISNA(VLOOKUP($A63,'[2]1516 Exp_Rev Access'!$F$7:$GB$306,137,FALSE)),"",VLOOKUP($A63,'[2]1516 Exp_Rev Access'!$F$7:$GB$306,137,FALSE))</f>
        <v>0</v>
      </c>
      <c r="FB63" s="99">
        <f>IF(ISNA(VLOOKUP($A63,'[2]1516 Exp_Rev Access'!$F$7:$GB$306,138,FALSE)),"",VLOOKUP($A63,'[2]1516 Exp_Rev Access'!$F$7:$GB$306,138,FALSE))</f>
        <v>0</v>
      </c>
      <c r="FC63" s="99">
        <f>IF(ISNA(VLOOKUP($A63,'[2]1516 Exp_Rev Access'!$F$7:$GB$306,139,FALSE)),"",VLOOKUP($A63,'[2]1516 Exp_Rev Access'!$F$7:$GB$306,139,FALSE))</f>
        <v>0</v>
      </c>
      <c r="FD63" s="99">
        <f>IF(ISNA(VLOOKUP($A63,'[2]1516 Exp_Rev Access'!$F$7:$FS$306,140,FALSE)),"",VLOOKUP($A63,'[2]1516 Exp_Rev Access'!$F$7:$FS$306,140,FALSE))</f>
        <v>0</v>
      </c>
      <c r="FE63" s="99">
        <f>IF(ISNA(VLOOKUP($A63,'[2]1516 Exp_Rev Access'!$F$7:$FS$306,141,FALSE)),"",VLOOKUP($A63,'[2]1516 Exp_Rev Access'!$F$7:$FS$306,141,FALSE))</f>
        <v>0</v>
      </c>
      <c r="FF63" s="99">
        <f>IF(ISNA(VLOOKUP($A63,'[2]1516 Exp_Rev Access'!$F$7:$FS$306,142,FALSE)),"",VLOOKUP($A63,'[2]1516 Exp_Rev Access'!$F$7:$FS$306,142,FALSE))</f>
        <v>0</v>
      </c>
      <c r="FG63" s="99">
        <f>IF(ISNA(VLOOKUP($A63,'[2]1516 Exp_Rev Access'!$F$7:$FS$306,143,FALSE)),"",VLOOKUP($A63,'[2]1516 Exp_Rev Access'!$F$7:$FS$306,143,FALSE))</f>
        <v>0</v>
      </c>
      <c r="FH63" s="99">
        <f>IF(ISNA(VLOOKUP($A63,'[2]1516 Exp_Rev Access'!$F$7:$FS$306,144,FALSE)),"",VLOOKUP($A63,'[2]1516 Exp_Rev Access'!$F$7:$FS$306,144,FALSE))</f>
        <v>0</v>
      </c>
      <c r="FI63" s="99">
        <f>IF(ISNA(VLOOKUP($A63,'[2]1516 Exp_Rev Access'!$F$7:$FS$306,145,FALSE)),"",VLOOKUP($A63,'[2]1516 Exp_Rev Access'!$F$7:$FS$306,145,FALSE))</f>
        <v>0</v>
      </c>
      <c r="FJ63" s="99">
        <f>IF(ISNA(VLOOKUP($A63,'[2]1516 Exp_Rev Access'!$F$7:$FS$306,146,FALSE)),"",VLOOKUP($A63,'[2]1516 Exp_Rev Access'!$F$7:$FS$306,146,FALSE))</f>
        <v>0</v>
      </c>
      <c r="FK63" s="99">
        <f>IF(ISNA(VLOOKUP($A63,'[2]1516 Exp_Rev Access'!$F$7:$FS$306,147,FALSE)),"",VLOOKUP($A63,'[2]1516 Exp_Rev Access'!$F$7:$FS$306,147,FALSE))</f>
        <v>0</v>
      </c>
      <c r="FL63" s="99">
        <f>IF(ISNA(VLOOKUP($A63,'[2]1516 Exp_Rev Access'!$F$7:$FS$306,148,FALSE)),"",VLOOKUP($A63,'[2]1516 Exp_Rev Access'!$F$7:$FS$306,148,FALSE))</f>
        <v>0</v>
      </c>
      <c r="FM63" s="99">
        <f>IF(ISNA(VLOOKUP($A63,'[2]1516 Exp_Rev Access'!$F$7:$FS$306,149,FALSE)),"",VLOOKUP($A63,'[2]1516 Exp_Rev Access'!$F$7:$FS$306,149,FALSE))</f>
        <v>0</v>
      </c>
      <c r="FN63" s="99">
        <f>IF(ISNA(VLOOKUP($A63,'[2]1516 Exp_Rev Access'!$F$7:$FS$306,150,FALSE)),"",VLOOKUP($A63,'[2]1516 Exp_Rev Access'!$F$7:$FS$306,150,FALSE))</f>
        <v>0</v>
      </c>
      <c r="FO63" s="99">
        <f>IF(ISNA(VLOOKUP($A63,'[2]1516 Exp_Rev Access'!$F$7:$FS$306,151,FALSE)),"",VLOOKUP($A63,'[2]1516 Exp_Rev Access'!$F$7:$FS$306,151,FALSE))</f>
        <v>0</v>
      </c>
      <c r="FP63" s="99">
        <f>IF(ISNA(VLOOKUP($A63,'[2]1516 Exp_Rev Access'!$F$7:$FS$306,152,FALSE)),"",VLOOKUP($A63,'[2]1516 Exp_Rev Access'!$F$7:$FS$306,152,FALSE))</f>
        <v>0</v>
      </c>
      <c r="FQ63" s="99">
        <f>IF(ISNA(VLOOKUP($A63,'[2]1516 Exp_Rev Access'!$F$7:$FS$306,153,FALSE)),"",VLOOKUP($A63,'[2]1516 Exp_Rev Access'!$F$7:$FS$306,153,FALSE))</f>
        <v>71802.66</v>
      </c>
      <c r="FR63" s="101">
        <f t="shared" si="97"/>
        <v>2124204.5699999998</v>
      </c>
      <c r="FS63" s="72">
        <f t="shared" si="98"/>
        <v>3.085162000486363E-2</v>
      </c>
      <c r="FT63" s="94">
        <f t="shared" si="99"/>
        <v>318.60471921538397</v>
      </c>
      <c r="FU63" s="99">
        <f>IF(ISNA(VLOOKUP($A63,'[2]1516 Exp_Rev Access'!$F$7:$GB$306,154,FALSE)),"",VLOOKUP($A63,'[2]1516 Exp_Rev Access'!$F$7:$GB$306,154,FALSE))</f>
        <v>0</v>
      </c>
      <c r="FV63" s="99">
        <f>IF(ISNA(VLOOKUP($A63,'[2]1516 Exp_Rev Access'!$F$7:$GB$306,155,FALSE)),"",VLOOKUP($A63,'[2]1516 Exp_Rev Access'!$F$7:$GB$306,155,FALSE))</f>
        <v>0</v>
      </c>
      <c r="FW63" s="99">
        <f>IF(ISNA(VLOOKUP($A63,'[2]1516 Exp_Rev Access'!$F$7:$GB$306,156,FALSE)),"",VLOOKUP($A63,'[2]1516 Exp_Rev Access'!$F$7:$GB$306,156,FALSE))</f>
        <v>0</v>
      </c>
      <c r="FX63" s="99">
        <f>IF(ISNA(VLOOKUP($A63,'[2]1516 Exp_Rev Access'!$F$7:$GB$306,157,FALSE)),"",VLOOKUP($A63,'[2]1516 Exp_Rev Access'!$F$7:$GB$306,157,FALSE))</f>
        <v>0</v>
      </c>
      <c r="FY63" s="99">
        <f>IF(ISNA(VLOOKUP($A63,'[2]1516 Exp_Rev Access'!$F$7:$GB$306,158,FALSE)),"",VLOOKUP($A63,'[2]1516 Exp_Rev Access'!$F$7:$GB$306,158,FALSE))</f>
        <v>0</v>
      </c>
      <c r="FZ63" s="99">
        <f>IF(ISNA(VLOOKUP($A63,'[2]1516 Exp_Rev Access'!$F$7:$GB$306,159,FALSE)),"",VLOOKUP($A63,'[2]1516 Exp_Rev Access'!$F$7:$GB$306,159,FALSE))</f>
        <v>0</v>
      </c>
      <c r="GA63" s="99">
        <f>IF(ISNA(VLOOKUP($A63,'[2]1516 Exp_Rev Access'!$F$7:$GB$306,160,FALSE)),"",VLOOKUP($A63,'[2]1516 Exp_Rev Access'!$F$7:$GB$306,160,FALSE))</f>
        <v>0</v>
      </c>
      <c r="GB63" s="99">
        <f>IF(ISNA(VLOOKUP($A63,'[2]1516 Exp_Rev Access'!$F$7:$GB$306,161,FALSE)),"",VLOOKUP($A63,'[2]1516 Exp_Rev Access'!$F$7:$GB$306,161,FALSE))</f>
        <v>0</v>
      </c>
      <c r="GC63" s="99">
        <f>IF(ISNA(VLOOKUP($A63,'[2]1516 Exp_Rev Access'!$F$7:$GB$306,162,FALSE)),"",VLOOKUP($A63,'[2]1516 Exp_Rev Access'!$F$7:$GB$306,162,FALSE))</f>
        <v>0</v>
      </c>
      <c r="GD63" s="99">
        <f>IF(ISNA(VLOOKUP($A63,'[2]1516 Exp_Rev Access'!$F$7:$GB$306,163,FALSE)),"",VLOOKUP($A63,'[2]1516 Exp_Rev Access'!$F$7:$GB$306,163,FALSE))</f>
        <v>0</v>
      </c>
      <c r="GE63" s="99">
        <f>IF(ISNA(VLOOKUP($A63,'[2]1516 Exp_Rev Access'!$F$7:$GB$306,164,FALSE)),"",VLOOKUP($A63,'[2]1516 Exp_Rev Access'!$F$7:$GB$306,164,FALSE))</f>
        <v>0</v>
      </c>
      <c r="GF63" s="99">
        <f>IF(ISNA(VLOOKUP($A63,'[2]1516 Exp_Rev Access'!$F$7:$GB$306,165,FALSE)),"",VLOOKUP($A63,'[2]1516 Exp_Rev Access'!$F$7:$GB$306,165,FALSE))</f>
        <v>0</v>
      </c>
      <c r="GG63" s="99">
        <f>IF(ISNA(VLOOKUP($A63,'[2]1516 Exp_Rev Access'!$F$7:$GB$306,166,FALSE)),"",VLOOKUP($A63,'[2]1516 Exp_Rev Access'!$F$7:$GB$306,166,FALSE))</f>
        <v>0</v>
      </c>
      <c r="GH63" s="99">
        <f>IF(ISNA(VLOOKUP($A63,'[2]1516 Exp_Rev Access'!$F$7:$GB$306,167,FALSE)),"",VLOOKUP($A63,'[2]1516 Exp_Rev Access'!$F$7:$GB$306,167,FALSE))</f>
        <v>0</v>
      </c>
      <c r="GI63" s="99">
        <f>IF(ISNA(VLOOKUP($A63,'[2]1516 Exp_Rev Access'!$F$7:$GB$306,168,FALSE)),"",VLOOKUP($A63,'[2]1516 Exp_Rev Access'!$F$7:$GB$306,168,FALSE))</f>
        <v>0</v>
      </c>
      <c r="GJ63" s="99">
        <f>IF(ISNA(VLOOKUP($A63,'[2]1516 Exp_Rev Access'!$F$7:$GB$306,169,FALSE)),"",VLOOKUP($A63,'[2]1516 Exp_Rev Access'!$F$7:$GB$306,169,FALSE))</f>
        <v>19324.21</v>
      </c>
      <c r="GK63" s="99">
        <f>IF(ISNA(VLOOKUP($A63,'[2]1516 Exp_Rev Access'!$F$7:$GB$306,170,FALSE)),"",VLOOKUP($A63,'[2]1516 Exp_Rev Access'!$F$7:$GB$306,170,FALSE))</f>
        <v>0</v>
      </c>
      <c r="GL63" s="99">
        <f>IF(ISNA(VLOOKUP($A63,'[2]1516 Exp_Rev Access'!$F$7:$GB$306,171,FALSE)),"",VLOOKUP($A63,'[2]1516 Exp_Rev Access'!$F$7:$GB$306,171,FALSE))</f>
        <v>0</v>
      </c>
      <c r="GM63" s="99">
        <f>IF(ISNA(VLOOKUP($A63,'[2]1516 Exp_Rev Access'!$F$7:$GB$306,172,FALSE)),"",VLOOKUP($A63,'[2]1516 Exp_Rev Access'!$F$7:$GB$306,172,FALSE))</f>
        <v>0</v>
      </c>
      <c r="GN63" s="99">
        <f>IF(ISNA(VLOOKUP($A63,'[2]1516 Exp_Rev Access'!$F$7:$GB$306,173,FALSE)),"",VLOOKUP($A63,'[2]1516 Exp_Rev Access'!$F$7:$GB$306,173,FALSE))</f>
        <v>0</v>
      </c>
      <c r="GO63" s="99">
        <f>IF(ISNA(VLOOKUP($A63,'[2]1516 Exp_Rev Access'!$F$7:$GB$306,174,FALSE)),"",VLOOKUP($A63,'[2]1516 Exp_Rev Access'!$F$7:$GB$306,174,FALSE))</f>
        <v>0</v>
      </c>
      <c r="GP63" s="99">
        <f>IF(ISNA(VLOOKUP($A63,'[2]1516 Exp_Rev Access'!$F$7:$GB$306,175,FALSE)),"",VLOOKUP($A63,'[2]1516 Exp_Rev Access'!$F$7:$GB$306,175,FALSE))</f>
        <v>0</v>
      </c>
      <c r="GQ63" s="99">
        <f>IF(ISNA(VLOOKUP($A63,'[2]1516 Exp_Rev Access'!$F$7:$GB$306,176,FALSE)),"",VLOOKUP($A63,'[2]1516 Exp_Rev Access'!$F$7:$GB$306,176,FALSE))</f>
        <v>0</v>
      </c>
      <c r="GR63" s="99">
        <f>IF(ISNA(VLOOKUP($A63,'[2]1516 Exp_Rev Access'!$F$7:$GB$306,177,FALSE)),"",VLOOKUP($A63,'[2]1516 Exp_Rev Access'!$F$7:$GB$306,177,FALSE))</f>
        <v>0</v>
      </c>
      <c r="GS63" s="99">
        <f>IF(ISNA(VLOOKUP($A63,'[2]1516 Exp_Rev Access'!$F$7:$GB$306,178,FALSE)),"",VLOOKUP($A63,'[2]1516 Exp_Rev Access'!$F$7:$GB$306,178,FALSE))</f>
        <v>2280.1799999999998</v>
      </c>
      <c r="GT63" s="101">
        <f t="shared" si="100"/>
        <v>21604.39</v>
      </c>
      <c r="GU63" s="72">
        <f t="shared" si="101"/>
        <v>3.1377883285359649E-4</v>
      </c>
      <c r="GV63" s="84">
        <f t="shared" si="102"/>
        <v>3.2403944078557601</v>
      </c>
    </row>
    <row r="64" spans="1:204" customFormat="1" ht="12" customHeight="1" x14ac:dyDescent="0.2">
      <c r="A64" s="96" t="s">
        <v>274</v>
      </c>
      <c r="B64" s="69" t="s">
        <v>275</v>
      </c>
      <c r="C64" s="80">
        <f>IF(ISNA(VLOOKUP($A64,'[2]1516 enrollment_Rev_Exp by size'!$A$6:$G$320,3,FALSE)),"",VLOOKUP($A64,'[2]1516 enrollment_Rev_Exp by size'!$A$6:$G$320,3,FALSE))</f>
        <v>6643.17</v>
      </c>
      <c r="D64" s="97">
        <v>70282817.75</v>
      </c>
      <c r="E64" s="80">
        <f t="shared" si="80"/>
        <v>70282817.75</v>
      </c>
      <c r="F64" s="80">
        <f t="shared" si="81"/>
        <v>0</v>
      </c>
      <c r="G64" s="98">
        <f>IF(ISNA(VLOOKUP($A64,'[2]1516 Exp_Rev Access'!$F$7:$FS$306,2,FALSE)),"",VLOOKUP($A64,'[2]1516 Exp_Rev Access'!$F$7:$FS$306,2,FALSE))</f>
        <v>15839705.859999999</v>
      </c>
      <c r="H64" s="98">
        <f>IF(ISNA(VLOOKUP($A64,'[2]1516 Exp_Rev Access'!$F$7:$FS$306,3,FALSE)),"",VLOOKUP($A64,'[2]1516 Exp_Rev Access'!$F$7:$FS$306,3,FALSE))</f>
        <v>0</v>
      </c>
      <c r="I64" s="98">
        <f>IF(ISNA(VLOOKUP($A64,'[2]1516 Exp_Rev Access'!$F$7:$FS$306,4,FALSE)),"",VLOOKUP($A64,'[2]1516 Exp_Rev Access'!$F$7:$FS$306,4,FALSE))</f>
        <v>44086.51</v>
      </c>
      <c r="J64" s="98">
        <f>IF(ISNA(VLOOKUP($A64,'[2]1516 Exp_Rev Access'!$F$7:$FS$306,5,FALSE)),"",VLOOKUP($A64,'[2]1516 Exp_Rev Access'!$F$7:$FS$306,5,FALSE))</f>
        <v>58235.35</v>
      </c>
      <c r="K64" s="98">
        <f>IF(ISNA(VLOOKUP($A64,'[2]1516 Exp_Rev Access'!$F$7:$FS$306,6,FALSE)),"",VLOOKUP($A64,'[2]1516 Exp_Rev Access'!$F$7:$FS$306,6,FALSE))</f>
        <v>0</v>
      </c>
      <c r="L64" s="98">
        <f>IF(ISNA(VLOOKUP($A64,'[2]1516 Exp_Rev Access'!$F$7:$FS$306,7,FALSE)),"",VLOOKUP($A64,'[2]1516 Exp_Rev Access'!$F$7:$FS$306,7,FALSE))</f>
        <v>0</v>
      </c>
      <c r="M64" s="90">
        <f t="shared" si="82"/>
        <v>15942027.719999999</v>
      </c>
      <c r="N64" s="72">
        <f t="shared" si="83"/>
        <v>0.22682681529227675</v>
      </c>
      <c r="O64" s="73">
        <f t="shared" si="84"/>
        <v>2399.7621195904967</v>
      </c>
      <c r="P64" s="99">
        <f>IF(ISNA(VLOOKUP($A64,'[2]1516 Exp_Rev Access'!$F$7:$FS$306,8,FALSE)),"",VLOOKUP($A64,'[2]1516 Exp_Rev Access'!$F$7:$FS$306,8,FALSE))</f>
        <v>1162023.1399999999</v>
      </c>
      <c r="Q64" s="99">
        <f>IF(ISNA(VLOOKUP($A64,'[2]1516 Exp_Rev Access'!$F$7:$FS$306,9,FALSE)),"",VLOOKUP($A64,'[2]1516 Exp_Rev Access'!$F$7:$FS$306,9,FALSE))</f>
        <v>0</v>
      </c>
      <c r="R64" s="99">
        <f>IF(ISNA(VLOOKUP($A64,'[2]1516 Exp_Rev Access'!$F$7:$FS$306,10,FALSE)),"",VLOOKUP($A64,'[2]1516 Exp_Rev Access'!$F$7:$FS$306,10,FALSE))</f>
        <v>0</v>
      </c>
      <c r="S64" s="99">
        <f>IF(ISNA(VLOOKUP($A64,'[2]1516 Exp_Rev Access'!$F$7:$FS$306,11,FALSE)),"",VLOOKUP($A64,'[2]1516 Exp_Rev Access'!$F$7:$FS$306,11,FALSE))</f>
        <v>0</v>
      </c>
      <c r="T64" s="99">
        <f>IF(ISNA(VLOOKUP($A64,'[2]1516 Exp_Rev Access'!$F$7:$FS$306,12,FALSE)),"",VLOOKUP($A64,'[2]1516 Exp_Rev Access'!$F$7:$FS$306,12,FALSE))</f>
        <v>72300</v>
      </c>
      <c r="U64" s="99">
        <f>IF(ISNA(VLOOKUP($A64,'[2]1516 Exp_Rev Access'!$F$7:$FS$306,13,FALSE)),"",VLOOKUP($A64,'[2]1516 Exp_Rev Access'!$F$7:$FS$306,13,FALSE))</f>
        <v>32295</v>
      </c>
      <c r="V64" s="99">
        <f>IF(ISNA(VLOOKUP($A64,'[2]1516 Exp_Rev Access'!$F$7:$FS$306,14,FALSE)),"",VLOOKUP($A64,'[2]1516 Exp_Rev Access'!$F$7:$FS$306,14,FALSE))</f>
        <v>0</v>
      </c>
      <c r="W64" s="99">
        <f>IF(ISNA(VLOOKUP($A64,'[2]1516 Exp_Rev Access'!$F$7:$FS$306,15,FALSE)),"",VLOOKUP($A64,'[2]1516 Exp_Rev Access'!$F$7:$FS$306,15,FALSE))</f>
        <v>0</v>
      </c>
      <c r="X64" s="99">
        <f>IF(ISNA(VLOOKUP($A64,'[2]1516 Exp_Rev Access'!$F$7:$FS$306,16,FALSE)),"",VLOOKUP($A64,'[2]1516 Exp_Rev Access'!$F$7:$FS$306,16,FALSE))</f>
        <v>296869.8</v>
      </c>
      <c r="Y64" s="99">
        <f>IF(ISNA(VLOOKUP($A64,'[2]1516 Exp_Rev Access'!$F$7:$FS$306,17,FALSE)),"",VLOOKUP($A64,'[2]1516 Exp_Rev Access'!$F$7:$FS$306,17,FALSE))</f>
        <v>23308</v>
      </c>
      <c r="Z64" s="99">
        <f>IF(ISNA(VLOOKUP($A64,'[2]1516 Exp_Rev Access'!$F$7:$FS$306,18,FALSE)),"",VLOOKUP($A64,'[2]1516 Exp_Rev Access'!$F$7:$FS$306,18,FALSE))</f>
        <v>0</v>
      </c>
      <c r="AA64" s="99">
        <f>IF(ISNA(VLOOKUP($A64,'[2]1516 Exp_Rev Access'!$F$7:$FS$306,19,FALSE)),"",VLOOKUP($A64,'[2]1516 Exp_Rev Access'!$F$7:$FS$306,19,FALSE))</f>
        <v>11825.65</v>
      </c>
      <c r="AB64" s="99">
        <f>IF(ISNA(VLOOKUP($A64,'[2]1516 Exp_Rev Access'!$F$7:$FS$306,20,FALSE)),"",VLOOKUP($A64,'[2]1516 Exp_Rev Access'!$F$7:$FS$306,20,FALSE))</f>
        <v>103254.46</v>
      </c>
      <c r="AC64" s="99">
        <f>IF(ISNA(VLOOKUP($A64,'[2]1516 Exp_Rev Access'!$F$7:$FS$306,21,FALSE)),"",VLOOKUP($A64,'[2]1516 Exp_Rev Access'!$F$7:$FS$306,21,FALSE))</f>
        <v>867379.85</v>
      </c>
      <c r="AD64" s="99">
        <f>IF(ISNA(VLOOKUP($A64,'[2]1516 Exp_Rev Access'!$F$7:$FS$306,22,FALSE)),"",VLOOKUP($A64,'[2]1516 Exp_Rev Access'!$F$7:$FS$306,22,FALSE))</f>
        <v>78593.08</v>
      </c>
      <c r="AE64" s="99">
        <f>IF(ISNA(VLOOKUP($A64,'[2]1516 Exp_Rev Access'!$F$7:$FS$306,23,FALSE)),"",VLOOKUP($A64,'[2]1516 Exp_Rev Access'!$F$7:$FS$306,23,FALSE))</f>
        <v>0</v>
      </c>
      <c r="AF64" s="99">
        <f>IF(ISNA(VLOOKUP($A64,'[2]1516 Exp_Rev Access'!$F$7:$FS$306,24,FALSE)),"",VLOOKUP($A64,'[2]1516 Exp_Rev Access'!$F$7:$FS$306,24,FALSE))</f>
        <v>345222.27</v>
      </c>
      <c r="AG64" s="99">
        <f>IF(ISNA(VLOOKUP($A64,'[2]1516 Exp_Rev Access'!$F$7:$FS$306,25,FALSE)),"",VLOOKUP($A64,'[2]1516 Exp_Rev Access'!$F$7:$FS$306,25,FALSE))</f>
        <v>14671.25</v>
      </c>
      <c r="AH64" s="98">
        <f>IF(ISNA(VLOOKUP($A64,'[2]1516 Exp_Rev Access'!$F$7:$FS$306,26,FALSE)),"",VLOOKUP($A64,'[2]1516 Exp_Rev Access'!$F$7:$FS$306,26,FALSE))</f>
        <v>129308.43</v>
      </c>
      <c r="AI64" s="98">
        <f>IF(ISNA(VLOOKUP($A64,'[2]1516 Exp_Rev Access'!$F$7:$FS$306,27,FALSE)),"",VLOOKUP($A64,'[2]1516 Exp_Rev Access'!$F$7:$FS$306,27,FALSE))</f>
        <v>727.88</v>
      </c>
      <c r="AJ64" s="98">
        <f>IF(ISNA(VLOOKUP($A64,'[2]1516 Exp_Rev Access'!$F$7:$FS$306,28,FALSE)),"",VLOOKUP($A64,'[2]1516 Exp_Rev Access'!$F$7:$FS$306,28,FALSE))</f>
        <v>61409.24</v>
      </c>
      <c r="AK64" s="98">
        <f>IF(ISNA(VLOOKUP($A64,'[2]1516 Exp_Rev Access'!$F$7:$FS$306,29,FALSE)),"",VLOOKUP($A64,'[2]1516 Exp_Rev Access'!$F$7:$FS$306,29,FALSE))</f>
        <v>35917.86</v>
      </c>
      <c r="AL64" s="100">
        <f t="shared" si="85"/>
        <v>3235105.91</v>
      </c>
      <c r="AM64" s="72">
        <f t="shared" si="86"/>
        <v>4.6029826543202305E-2</v>
      </c>
      <c r="AN64" s="94">
        <f t="shared" si="87"/>
        <v>486.98225545936657</v>
      </c>
      <c r="AO64" s="99">
        <f>IF(ISNA(VLOOKUP($A64,'[2]1516 Exp_Rev Access'!$F$7:$GB$306,30,FALSE)),"",VLOOKUP($A64,'[2]1516 Exp_Rev Access'!$F$7:$FS$306,30,FALSE))</f>
        <v>38178507.299999997</v>
      </c>
      <c r="AP64" s="99">
        <f>IF(ISNA(VLOOKUP($A64,'[2]1516 Exp_Rev Access'!$F$7:$GB$306,31,FALSE)),"",VLOOKUP($A64,'[2]1516 Exp_Rev Access'!$F$7:$FS$306,31,FALSE))</f>
        <v>1066613.46</v>
      </c>
      <c r="AQ64" s="99">
        <f>IF(ISNA(VLOOKUP($A64,'[2]1516 Exp_Rev Access'!$F$7:$GB$306,32,FALSE)),"",VLOOKUP($A64,'[2]1516 Exp_Rev Access'!$F$7:$FS$306,32,FALSE))</f>
        <v>0</v>
      </c>
      <c r="AR64" s="99">
        <f>IF(ISNA(VLOOKUP($A64,'[2]1516 Exp_Rev Access'!$F$7:$GB$306,33,FALSE)),"",VLOOKUP($A64,'[2]1516 Exp_Rev Access'!$F$7:$FS$306,33,FALSE))</f>
        <v>251600.01</v>
      </c>
      <c r="AS64" s="99">
        <f>IF(ISNA(VLOOKUP($A64,'[2]1516 Exp_Rev Access'!$F$7:$GB$306,34,FALSE)),"",VLOOKUP($A64,'[2]1516 Exp_Rev Access'!$F$7:$FS$306,34,FALSE))</f>
        <v>0</v>
      </c>
      <c r="AT64" s="101">
        <f t="shared" si="88"/>
        <v>39496720.769999996</v>
      </c>
      <c r="AU64" s="72">
        <f t="shared" si="89"/>
        <v>0.56196837341513672</v>
      </c>
      <c r="AV64" s="94">
        <f t="shared" si="90"/>
        <v>5945.4628994892491</v>
      </c>
      <c r="AW64" s="99">
        <f>IF(ISNA(VLOOKUP($A64,'[2]1516 Exp_Rev Access'!$F$7:$GB$306,35,FALSE)),"",VLOOKUP($A64,'[2]1516 Exp_Rev Access'!$F$7:$GB$306,35,FALSE))</f>
        <v>0</v>
      </c>
      <c r="AX64" s="99">
        <f>IF(ISNA(VLOOKUP($A64,'[2]1516 Exp_Rev Access'!$F$7:$GB$306,36,FALSE)),"",VLOOKUP($A64,'[2]1516 Exp_Rev Access'!$F$7:$GB$306,36,FALSE))</f>
        <v>4342712.03</v>
      </c>
      <c r="AY64" s="99">
        <f>IF(ISNA(VLOOKUP($A64,'[2]1516 Exp_Rev Access'!$F$7:$GB$306,37,FALSE)),"",VLOOKUP($A64,'[2]1516 Exp_Rev Access'!$F$7:$GB$306,37,FALSE))</f>
        <v>389631.63</v>
      </c>
      <c r="AZ64" s="99">
        <f>IF(ISNA(VLOOKUP($A64,'[2]1516 Exp_Rev Access'!$F$7:$GB$306,38,FALSE)),"",VLOOKUP($A64,'[2]1516 Exp_Rev Access'!$F$7:$GB$306,38,FALSE))</f>
        <v>0</v>
      </c>
      <c r="BA64" s="99">
        <f>IF(ISNA(VLOOKUP($A64,'[2]1516 Exp_Rev Access'!$F$7:$GB$306,39,FALSE)),"",VLOOKUP($A64,'[2]1516 Exp_Rev Access'!$F$7:$GB$306,39,FALSE))</f>
        <v>0</v>
      </c>
      <c r="BB64" s="99">
        <f>IF(ISNA(VLOOKUP($A64,'[2]1516 Exp_Rev Access'!$F$7:$GB$306,40,FALSE)),"",VLOOKUP($A64,'[2]1516 Exp_Rev Access'!$F$7:$GB$306,40,FALSE))</f>
        <v>360798.18</v>
      </c>
      <c r="BC64" s="99">
        <f>IF(ISNA(VLOOKUP($A64,'[2]1516 Exp_Rev Access'!$F$7:$GB$306,41,FALSE)),"",VLOOKUP($A64,'[2]1516 Exp_Rev Access'!$F$7:$GB$306,41,FALSE))</f>
        <v>0</v>
      </c>
      <c r="BD64" s="99">
        <f>IF(ISNA(VLOOKUP($A64,'[2]1516 Exp_Rev Access'!$F$7:$GB$306,42,FALSE)),"",VLOOKUP($A64,'[2]1516 Exp_Rev Access'!$F$7:$GB$306,42,FALSE))</f>
        <v>301725.5</v>
      </c>
      <c r="BE64" s="99">
        <f>IF(ISNA(VLOOKUP($A64,'[2]1516 Exp_Rev Access'!$F$7:$GB$306,43,FALSE)),"",VLOOKUP($A64,'[2]1516 Exp_Rev Access'!$F$7:$GB$306,43,FALSE))</f>
        <v>0</v>
      </c>
      <c r="BF64" s="99">
        <f>IF(ISNA(VLOOKUP($A64,'[2]1516 Exp_Rev Access'!$F$7:$GB$306,44,FALSE)),"",VLOOKUP($A64,'[2]1516 Exp_Rev Access'!$F$7:$GB$306,44,FALSE))</f>
        <v>190784.76</v>
      </c>
      <c r="BG64" s="99">
        <f>IF(ISNA(VLOOKUP($A64,'[2]1516 Exp_Rev Access'!$F$7:$GB$306,45,FALSE)),"",VLOOKUP($A64,'[2]1516 Exp_Rev Access'!$F$7:$GB$306,45,FALSE))</f>
        <v>63468.81</v>
      </c>
      <c r="BH64" s="99">
        <f>IF(ISNA(VLOOKUP($A64,'[2]1516 Exp_Rev Access'!$F$7:$GB$306,46,FALSE)),"",VLOOKUP($A64,'[2]1516 Exp_Rev Access'!$F$7:$GB$306,46,FALSE))</f>
        <v>0</v>
      </c>
      <c r="BI64" s="99">
        <f>IF(ISNA(VLOOKUP($A64,'[2]1516 Exp_Rev Access'!$F$7:$GB$306,47,FALSE)),"",VLOOKUP($A64,'[2]1516 Exp_Rev Access'!$F$7:$GB$306,47,FALSE))</f>
        <v>7057.64</v>
      </c>
      <c r="BJ64" s="99">
        <f>IF(ISNA(VLOOKUP($A64,'[2]1516 Exp_Rev Access'!$F$7:$GB$306,48,FALSE)),"",VLOOKUP($A64,'[2]1516 Exp_Rev Access'!$F$7:$GB$306,48,FALSE))</f>
        <v>2910039.81</v>
      </c>
      <c r="BK64" s="99">
        <f>IF(ISNA(VLOOKUP($A64,'[2]1516 Exp_Rev Access'!$F$7:$GB$306,49,FALSE)),"",VLOOKUP($A64,'[2]1516 Exp_Rev Access'!$F$7:$GB$306,49,FALSE))</f>
        <v>0</v>
      </c>
      <c r="BL64" s="99">
        <f>IF(ISNA(VLOOKUP($A64,'[2]1516 Exp_Rev Access'!$F$7:$GB$306,50,FALSE)),"",VLOOKUP($A64,'[2]1516 Exp_Rev Access'!$F$7:$GB$306,50,FALSE))</f>
        <v>0</v>
      </c>
      <c r="BM64" s="99">
        <f>IF(ISNA(VLOOKUP($A64,'[2]1516 Exp_Rev Access'!$F$7:$GB$306,51,FALSE)),"",VLOOKUP($A64,'[2]1516 Exp_Rev Access'!$F$7:$GB$306,51,FALSE))</f>
        <v>0</v>
      </c>
      <c r="BN64" s="99">
        <f>IF(ISNA(VLOOKUP($A64,'[2]1516 Exp_Rev Access'!$F$7:$GB$306,52,FALSE)),"",VLOOKUP($A64,'[2]1516 Exp_Rev Access'!$F$7:$GB$306,52,FALSE))</f>
        <v>0</v>
      </c>
      <c r="BO64" s="99">
        <f>IF(ISNA(VLOOKUP($A64,'[2]1516 Exp_Rev Access'!$F$7:$GB$306,53,FALSE)),"",VLOOKUP($A64,'[2]1516 Exp_Rev Access'!$F$7:$GB$306,53,FALSE))</f>
        <v>0</v>
      </c>
      <c r="BP64" s="99">
        <f>IF(ISNA(VLOOKUP($A64,'[2]1516 Exp_Rev Access'!$F$7:$GB$306,54,FALSE)),"",VLOOKUP($A64,'[2]1516 Exp_Rev Access'!$F$7:$GB$306,54,FALSE))</f>
        <v>0</v>
      </c>
      <c r="BQ64" s="99">
        <f>IF(ISNA(VLOOKUP($A64,'[2]1516 Exp_Rev Access'!$F$7:$GB$306,55,FALSE)),"",VLOOKUP($A64,'[2]1516 Exp_Rev Access'!$F$7:$GB$306,55,FALSE))</f>
        <v>0</v>
      </c>
      <c r="BR64" s="99">
        <f>IF(ISNA(VLOOKUP($A64,'[2]1516 Exp_Rev Access'!$F$7:$GB$306,56,FALSE)),"",VLOOKUP($A64,'[2]1516 Exp_Rev Access'!$F$7:$GB$306,56,FALSE))</f>
        <v>0</v>
      </c>
      <c r="BS64" s="99">
        <f>IF(ISNA(VLOOKUP($A64,'[2]1516 Exp_Rev Access'!$F$7:$GB$306,57,FALSE)),"",VLOOKUP($A64,'[2]1516 Exp_Rev Access'!$F$7:$GB$306,57,FALSE))</f>
        <v>0</v>
      </c>
      <c r="BT64" s="99">
        <f>IF(ISNA(VLOOKUP($A64,'[2]1516 Exp_Rev Access'!$F$7:$GB$306,58,FALSE)),"",VLOOKUP($A64,'[2]1516 Exp_Rev Access'!$F$7:$GB$306,58,FALSE))</f>
        <v>0</v>
      </c>
      <c r="BU64" s="102">
        <f t="shared" si="91"/>
        <v>8566218.3599999994</v>
      </c>
      <c r="BV64" s="72">
        <f t="shared" si="92"/>
        <v>0.12188211335621926</v>
      </c>
      <c r="BW64" s="94">
        <f t="shared" si="93"/>
        <v>1289.4775175104655</v>
      </c>
      <c r="BX64" s="99">
        <f>IF(ISNA(VLOOKUP($A64,'[2]1516 Exp_Rev Access'!$F$7:$GB$306,59,FALSE)),"",VLOOKUP($A64,'[2]1516 Exp_Rev Access'!$F$7:$GB$306,59,FALSE))</f>
        <v>1480.69</v>
      </c>
      <c r="BY64" s="99">
        <f>IF(ISNA(VLOOKUP($A64,'[2]1516 Exp_Rev Access'!$F$7:$GB$306,60,FALSE)),"",VLOOKUP($A64,'[2]1516 Exp_Rev Access'!$F$7:$GB$306,60,FALSE))</f>
        <v>0</v>
      </c>
      <c r="BZ64" s="99">
        <f>IF(ISNA(VLOOKUP($A64,'[2]1516 Exp_Rev Access'!$F$7:$GB$306,61,FALSE)),"",VLOOKUP($A64,'[2]1516 Exp_Rev Access'!$F$7:$GB$306,61,FALSE))</f>
        <v>0</v>
      </c>
      <c r="CA64" s="99">
        <f>IF(ISNA(VLOOKUP($A64,'[2]1516 Exp_Rev Access'!$F$7:$GB$306,62,FALSE)),"",VLOOKUP($A64,'[2]1516 Exp_Rev Access'!$F$7:$GB$306,62,FALSE))</f>
        <v>0</v>
      </c>
      <c r="CB64" s="99">
        <f>IF(ISNA(VLOOKUP($A64,'[2]1516 Exp_Rev Access'!$F$7:$GB$306,63,FALSE)),"",VLOOKUP($A64,'[2]1516 Exp_Rev Access'!$F$7:$GB$306,63,FALSE))</f>
        <v>2702.74</v>
      </c>
      <c r="CC64" s="99">
        <f>IF(ISNA(VLOOKUP($A64,'[2]1516 Exp_Rev Access'!$F$7:$GB$306,64,FALSE)),"",VLOOKUP($A64,'[2]1516 Exp_Rev Access'!$F$7:$GB$306,64,FALSE))</f>
        <v>0</v>
      </c>
      <c r="CD64" s="101">
        <f t="shared" si="94"/>
        <v>4183.43</v>
      </c>
      <c r="CE64" s="72">
        <f t="shared" si="95"/>
        <v>5.9522798515004048E-5</v>
      </c>
      <c r="CF64" s="103">
        <f t="shared" si="96"/>
        <v>0.62973399747409753</v>
      </c>
      <c r="CG64" s="99">
        <f>IF(ISNA(VLOOKUP($A64,'[2]1516 Exp_Rev Access'!$F$7:$GB$306,65,FALSE)),"",VLOOKUP($A64,'[2]1516 Exp_Rev Access'!$F$7:$GB$306,65,FALSE))</f>
        <v>9610.1200000000008</v>
      </c>
      <c r="CH64" s="99">
        <f>IF(ISNA(VLOOKUP($A64,'[2]1516 Exp_Rev Access'!$F$7:$GB$306,66,FALSE)),"",VLOOKUP($A64,'[2]1516 Exp_Rev Access'!$F$7:$GB$306,66,FALSE))</f>
        <v>0</v>
      </c>
      <c r="CI64" s="99">
        <f>IF(ISNA(VLOOKUP($A64,'[2]1516 Exp_Rev Access'!$F$7:$GB$306,67,FALSE)),"",VLOOKUP($A64,'[2]1516 Exp_Rev Access'!$F$7:$GB$306,67,FALSE))</f>
        <v>0</v>
      </c>
      <c r="CJ64" s="99">
        <f>IF(ISNA(VLOOKUP($A64,'[2]1516 Exp_Rev Access'!$F$7:$GB$306,68,FALSE)),"",VLOOKUP($A64,'[2]1516 Exp_Rev Access'!$F$7:$GB$306,68,FALSE))</f>
        <v>0</v>
      </c>
      <c r="CK64" s="99">
        <f>IF(ISNA(VLOOKUP($A64,'[2]1516 Exp_Rev Access'!$F$7:$GB$306,69,FALSE)),"",VLOOKUP($A64,'[2]1516 Exp_Rev Access'!$F$7:$GB$306,69,FALSE))</f>
        <v>0</v>
      </c>
      <c r="CL64" s="99">
        <f>IF(ISNA(VLOOKUP($A64,'[2]1516 Exp_Rev Access'!$F$7:$GB$306,70,FALSE)),"",VLOOKUP($A64,'[2]1516 Exp_Rev Access'!$F$7:$GB$306,70,FALSE))</f>
        <v>0</v>
      </c>
      <c r="CM64" s="99">
        <f>IF(ISNA(VLOOKUP($A64,'[2]1516 Exp_Rev Access'!$F$7:$GB$306,71,FALSE)),"",VLOOKUP($A64,'[2]1516 Exp_Rev Access'!$F$7:$GB$306,71,FALSE))</f>
        <v>0</v>
      </c>
      <c r="CN64" s="99">
        <f>IF(ISNA(VLOOKUP($A64,'[2]1516 Exp_Rev Access'!$F$7:$GB$306,72,FALSE)),"",VLOOKUP($A64,'[2]1516 Exp_Rev Access'!$F$7:$GB$306,72,FALSE))</f>
        <v>0</v>
      </c>
      <c r="CO64" s="99">
        <f>IF(ISNA(VLOOKUP($A64,'[2]1516 Exp_Rev Access'!$F$7:$GB$306,73,FALSE)),"",VLOOKUP($A64,'[2]1516 Exp_Rev Access'!$F$7:$GB$306,73,FALSE))</f>
        <v>0</v>
      </c>
      <c r="CP64" s="99">
        <f>IF(ISNA(VLOOKUP($A64,'[2]1516 Exp_Rev Access'!$F$7:$GB$306,74,FALSE)),"",VLOOKUP($A64,'[2]1516 Exp_Rev Access'!$F$7:$GB$306,74,FALSE))</f>
        <v>1083372.48</v>
      </c>
      <c r="CQ64" s="99">
        <f>IF(ISNA(VLOOKUP($A64,'[2]1516 Exp_Rev Access'!$F$7:$GB$306,75,FALSE)),"",VLOOKUP($A64,'[2]1516 Exp_Rev Access'!$F$7:$GB$306,75,FALSE))</f>
        <v>0</v>
      </c>
      <c r="CR64" s="99">
        <f>IF(ISNA(VLOOKUP($A64,'[2]1516 Exp_Rev Access'!$F$7:$GB$306,76,FALSE)),"",VLOOKUP($A64,'[2]1516 Exp_Rev Access'!$F$7:$GB$306,76,FALSE))</f>
        <v>24797.81</v>
      </c>
      <c r="CS64" s="99">
        <f>IF(ISNA(VLOOKUP($A64,'[2]1516 Exp_Rev Access'!$F$7:$GB$306,77,FALSE)),"",VLOOKUP($A64,'[2]1516 Exp_Rev Access'!$F$7:$GB$306,77,FALSE))</f>
        <v>0</v>
      </c>
      <c r="CT64" s="99">
        <f>IF(ISNA(VLOOKUP($A64,'[2]1516 Exp_Rev Access'!$F$7:$GB$306,78,FALSE)),"",VLOOKUP($A64,'[2]1516 Exp_Rev Access'!$F$7:$GB$306,78,FALSE))</f>
        <v>474357.09</v>
      </c>
      <c r="CU64" s="99">
        <f>IF(ISNA(VLOOKUP($A64,'[2]1516 Exp_Rev Access'!$F$7:$GB$306,79,FALSE)),"",VLOOKUP($A64,'[2]1516 Exp_Rev Access'!$F$7:$GB$306,79,FALSE))</f>
        <v>96671.039999999994</v>
      </c>
      <c r="CV64" s="99">
        <f>IF(ISNA(VLOOKUP($A64,'[2]1516 Exp_Rev Access'!$F$7:$GB$306,80,FALSE)),"",VLOOKUP($A64,'[2]1516 Exp_Rev Access'!$F$7:$GB$306,80,FALSE))</f>
        <v>0</v>
      </c>
      <c r="CW64" s="99">
        <f>IF(ISNA(VLOOKUP($A64,'[2]1516 Exp_Rev Access'!$F$7:$GB$306,81,FALSE)),"",VLOOKUP($A64,'[2]1516 Exp_Rev Access'!$F$7:$GB$306,81,FALSE))</f>
        <v>0</v>
      </c>
      <c r="CX64" s="99">
        <f>IF(ISNA(VLOOKUP($A64,'[2]1516 Exp_Rev Access'!$F$7:$GB$306,82,FALSE)),"",VLOOKUP($A64,'[2]1516 Exp_Rev Access'!$F$7:$GB$306,82,FALSE))</f>
        <v>0</v>
      </c>
      <c r="CY64" s="99">
        <f>IF(ISNA(VLOOKUP($A64,'[2]1516 Exp_Rev Access'!$F$7:$GB$306,83,FALSE)),"",VLOOKUP($A64,'[2]1516 Exp_Rev Access'!$F$7:$GB$306,83,FALSE))</f>
        <v>0</v>
      </c>
      <c r="CZ64" s="99">
        <f>IF(ISNA(VLOOKUP($A64,'[2]1516 Exp_Rev Access'!$F$7:$GB$306,84,FALSE)),"",VLOOKUP($A64,'[2]1516 Exp_Rev Access'!$F$7:$GB$306,84,FALSE))</f>
        <v>0</v>
      </c>
      <c r="DA64" s="99">
        <f>IF(ISNA(VLOOKUP($A64,'[2]1516 Exp_Rev Access'!$F$7:$GB$306,85,FALSE)),"",VLOOKUP($A64,'[2]1516 Exp_Rev Access'!$F$7:$GB$306,85,FALSE))</f>
        <v>19855.29</v>
      </c>
      <c r="DB64" s="99">
        <f>IF(ISNA(VLOOKUP($A64,'[2]1516 Exp_Rev Access'!$F$7:$GB$306,86,FALSE)),"",VLOOKUP($A64,'[2]1516 Exp_Rev Access'!$F$7:$GB$306,86,FALSE))</f>
        <v>0</v>
      </c>
      <c r="DC64" s="99">
        <f>IF(ISNA(VLOOKUP($A64,'[2]1516 Exp_Rev Access'!$F$7:$GB$306,87,FALSE)),"",VLOOKUP($A64,'[2]1516 Exp_Rev Access'!$F$7:$GB$306,87,FALSE))</f>
        <v>0</v>
      </c>
      <c r="DD64" s="99">
        <f>IF(ISNA(VLOOKUP($A64,'[2]1516 Exp_Rev Access'!$F$7:$GB$306,88,FALSE)),"",VLOOKUP($A64,'[2]1516 Exp_Rev Access'!$F$7:$GB$306,88,FALSE))</f>
        <v>0</v>
      </c>
      <c r="DE64" s="99">
        <f>IF(ISNA(VLOOKUP($A64,'[2]1516 Exp_Rev Access'!$F$7:$GB$306,89,FALSE)),"",VLOOKUP($A64,'[2]1516 Exp_Rev Access'!$F$7:$GB$306,89,FALSE))</f>
        <v>0</v>
      </c>
      <c r="DF64" s="99">
        <f>IF(ISNA(VLOOKUP($A64,'[2]1516 Exp_Rev Access'!$F$7:$GB$306,90,FALSE)),"",VLOOKUP($A64,'[2]1516 Exp_Rev Access'!$F$7:$GB$306,90,FALSE))</f>
        <v>0</v>
      </c>
      <c r="DG64" s="99">
        <f>IF(ISNA(VLOOKUP($A64,'[2]1516 Exp_Rev Access'!$F$7:$GB$306,91,FALSE)),"",VLOOKUP($A64,'[2]1516 Exp_Rev Access'!$F$7:$GB$306,91,FALSE))</f>
        <v>0</v>
      </c>
      <c r="DH64" s="99">
        <f>IF(ISNA(VLOOKUP($A64,'[2]1516 Exp_Rev Access'!$F$7:$GB$306,92,FALSE)),"",VLOOKUP($A64,'[2]1516 Exp_Rev Access'!$F$7:$GB$306,92,FALSE))</f>
        <v>325704.17</v>
      </c>
      <c r="DI64" s="99">
        <f>IF(ISNA(VLOOKUP($A64,'[2]1516 Exp_Rev Access'!$F$7:$GB$306,93,FALSE)),"",VLOOKUP($A64,'[2]1516 Exp_Rev Access'!$F$7:$GB$306,93,FALSE))</f>
        <v>0</v>
      </c>
      <c r="DJ64" s="99">
        <f>IF(ISNA(VLOOKUP($A64,'[2]1516 Exp_Rev Access'!$F$7:$GB$306,94,FALSE)),"",VLOOKUP($A64,'[2]1516 Exp_Rev Access'!$F$7:$GB$306,94,FALSE))</f>
        <v>0</v>
      </c>
      <c r="DK64" s="99">
        <f>IF(ISNA(VLOOKUP($A64,'[2]1516 Exp_Rev Access'!$F$7:$GB$306,95,FALSE)),"",VLOOKUP($A64,'[2]1516 Exp_Rev Access'!$F$7:$GB$306,95,FALSE))</f>
        <v>0</v>
      </c>
      <c r="DL64" s="99">
        <f>IF(ISNA(VLOOKUP($A64,'[2]1516 Exp_Rev Access'!$F$7:$GB$306,96,FALSE)),"",VLOOKUP($A64,'[2]1516 Exp_Rev Access'!$F$7:$GB$306,96,FALSE))</f>
        <v>0</v>
      </c>
      <c r="DM64" s="99">
        <f>IF(ISNA(VLOOKUP($A64,'[2]1516 Exp_Rev Access'!$F$7:$GB$306,97,FALSE)),"",VLOOKUP($A64,'[2]1516 Exp_Rev Access'!$F$7:$GB$306,97,FALSE))</f>
        <v>0</v>
      </c>
      <c r="DN64" s="99">
        <f>IF(ISNA(VLOOKUP($A64,'[2]1516 Exp_Rev Access'!$F$7:$GB$306,98,FALSE)),"",VLOOKUP($A64,'[2]1516 Exp_Rev Access'!$F$7:$GB$306,98,FALSE))</f>
        <v>0</v>
      </c>
      <c r="DO64" s="99">
        <f>IF(ISNA(VLOOKUP($A64,'[2]1516 Exp_Rev Access'!$F$7:$GB$306,99,FALSE)),"",VLOOKUP($A64,'[2]1516 Exp_Rev Access'!$F$7:$GB$306,99,FALSE))</f>
        <v>0</v>
      </c>
      <c r="DP64" s="99">
        <f>IF(ISNA(VLOOKUP($A64,'[2]1516 Exp_Rev Access'!$F$7:$GB$306,100,FALSE)),"",VLOOKUP($A64,'[2]1516 Exp_Rev Access'!$F$7:$GB$306,100,FALSE))</f>
        <v>0</v>
      </c>
      <c r="DQ64" s="99">
        <f>IF(ISNA(VLOOKUP($A64,'[2]1516 Exp_Rev Access'!$F$7:$GB$306,101,FALSE)),"",VLOOKUP($A64,'[2]1516 Exp_Rev Access'!$F$7:$GB$306,101,FALSE))</f>
        <v>0</v>
      </c>
      <c r="DR64" s="99">
        <f>IF(ISNA(VLOOKUP($A64,'[2]1516 Exp_Rev Access'!$F$7:$GB$306,102,FALSE)),"",VLOOKUP($A64,'[2]1516 Exp_Rev Access'!$F$7:$GB$306,102,FALSE))</f>
        <v>0</v>
      </c>
      <c r="DS64" s="99">
        <f>IF(ISNA(VLOOKUP($A64,'[2]1516 Exp_Rev Access'!$F$7:$GB$306,103,FALSE)),"",VLOOKUP($A64,'[2]1516 Exp_Rev Access'!$F$7:$GB$306,103,FALSE))</f>
        <v>0</v>
      </c>
      <c r="DT64" s="99">
        <f>IF(ISNA(VLOOKUP($A64,'[2]1516 Exp_Rev Access'!$F$7:$GB$306,104,FALSE)),"",VLOOKUP($A64,'[2]1516 Exp_Rev Access'!$F$7:$GB$306,104,FALSE))</f>
        <v>0</v>
      </c>
      <c r="DU64" s="99">
        <f>IF(ISNA(VLOOKUP($A64,'[2]1516 Exp_Rev Access'!$F$7:$GB$306,105,FALSE)),"",VLOOKUP($A64,'[2]1516 Exp_Rev Access'!$F$7:$GB$306,105,FALSE))</f>
        <v>0</v>
      </c>
      <c r="DV64" s="99">
        <f>IF(ISNA(VLOOKUP($A64,'[2]1516 Exp_Rev Access'!$F$7:$GB$306,106,FALSE)),"",VLOOKUP($A64,'[2]1516 Exp_Rev Access'!$F$7:$GB$306,106,FALSE))</f>
        <v>0</v>
      </c>
      <c r="DW64" s="99">
        <f>IF(ISNA(VLOOKUP($A64,'[2]1516 Exp_Rev Access'!$F$7:$GB$306,107,FALSE)),"",VLOOKUP($A64,'[2]1516 Exp_Rev Access'!$F$7:$GB$306,107,FALSE))</f>
        <v>0</v>
      </c>
      <c r="DX64" s="99">
        <f>IF(ISNA(VLOOKUP($A64,'[2]1516 Exp_Rev Access'!$F$7:$GB$306,108,FALSE)),"",VLOOKUP($A64,'[2]1516 Exp_Rev Access'!$F$7:$GB$306,108,FALSE))</f>
        <v>0</v>
      </c>
      <c r="DY64" s="99">
        <f>IF(ISNA(VLOOKUP($A64,'[2]1516 Exp_Rev Access'!$F$7:$GB$306,109,FALSE)),"",VLOOKUP($A64,'[2]1516 Exp_Rev Access'!$F$7:$GB$306,109,FALSE))</f>
        <v>0</v>
      </c>
      <c r="DZ64" s="99">
        <f>IF(ISNA(VLOOKUP($A64,'[2]1516 Exp_Rev Access'!$F$7:$GB$306,110,FALSE)),"",VLOOKUP($A64,'[2]1516 Exp_Rev Access'!$F$7:$GB$306,110,FALSE))</f>
        <v>0</v>
      </c>
      <c r="EA64" s="99">
        <f>IF(ISNA(VLOOKUP($A64,'[2]1516 Exp_Rev Access'!$F$7:$GB$306,111,FALSE)),"",VLOOKUP($A64,'[2]1516 Exp_Rev Access'!$F$7:$GB$306,111,FALSE))</f>
        <v>0</v>
      </c>
      <c r="EB64" s="99">
        <f>IF(ISNA(VLOOKUP($A64,'[2]1516 Exp_Rev Access'!$F$7:$GB$306,112,FALSE)),"",VLOOKUP($A64,'[2]1516 Exp_Rev Access'!$F$7:$GB$306,112,FALSE))</f>
        <v>0</v>
      </c>
      <c r="EC64" s="99">
        <f>IF(ISNA(VLOOKUP($A64,'[2]1516 Exp_Rev Access'!$F$7:$GB$306,113,FALSE)),"",VLOOKUP($A64,'[2]1516 Exp_Rev Access'!$F$7:$GB$306,113,FALSE))</f>
        <v>0</v>
      </c>
      <c r="ED64" s="99">
        <f>IF(ISNA(VLOOKUP($A64,'[2]1516 Exp_Rev Access'!$F$7:$GB$306,114,FALSE)),"",VLOOKUP($A64,'[2]1516 Exp_Rev Access'!$F$7:$GB$306,114,FALSE))</f>
        <v>0</v>
      </c>
      <c r="EE64" s="99">
        <f>IF(ISNA(VLOOKUP($A64,'[2]1516 Exp_Rev Access'!$F$7:$GB$306,115,FALSE)),"",VLOOKUP($A64,'[2]1516 Exp_Rev Access'!$F$7:$GB$306,115,FALSE))</f>
        <v>0</v>
      </c>
      <c r="EF64" s="99">
        <f>IF(ISNA(VLOOKUP($A64,'[2]1516 Exp_Rev Access'!$F$7:$GB$306,116,FALSE)),"",VLOOKUP($A64,'[2]1516 Exp_Rev Access'!$F$7:$GB$306,116,FALSE))</f>
        <v>0</v>
      </c>
      <c r="EG64" s="99">
        <f>IF(ISNA(VLOOKUP($A64,'[2]1516 Exp_Rev Access'!$F$7:$GB$306,117,FALSE)),"",VLOOKUP($A64,'[2]1516 Exp_Rev Access'!$F$7:$GB$306,117,FALSE))</f>
        <v>0</v>
      </c>
      <c r="EH64" s="99">
        <f>IF(ISNA(VLOOKUP($A64,'[2]1516 Exp_Rev Access'!$F$7:$GB$306,118,FALSE)),"",VLOOKUP($A64,'[2]1516 Exp_Rev Access'!$F$7:$GB$306,118,FALSE))</f>
        <v>0</v>
      </c>
      <c r="EI64" s="99">
        <f>IF(ISNA(VLOOKUP($A64,'[2]1516 Exp_Rev Access'!$F$7:$GB$306,119,FALSE)),"",VLOOKUP($A64,'[2]1516 Exp_Rev Access'!$F$7:$GB$306,119,FALSE))</f>
        <v>0</v>
      </c>
      <c r="EJ64" s="99">
        <f>IF(ISNA(VLOOKUP($A64,'[2]1516 Exp_Rev Access'!$F$7:$GB$306,120,FALSE)),"",VLOOKUP($A64,'[2]1516 Exp_Rev Access'!$F$7:$GB$306,120,FALSE))</f>
        <v>0</v>
      </c>
      <c r="EK64" s="99">
        <f>IF(ISNA(VLOOKUP($A64,'[2]1516 Exp_Rev Access'!$F$7:$GB$306,121,FALSE)),"",VLOOKUP($A64,'[2]1516 Exp_Rev Access'!$F$7:$GB$306,121,FALSE))</f>
        <v>0</v>
      </c>
      <c r="EL64" s="99">
        <f>IF(ISNA(VLOOKUP($A64,'[2]1516 Exp_Rev Access'!$F$7:$GB$306,122,FALSE)),"",VLOOKUP($A64,'[2]1516 Exp_Rev Access'!$F$7:$GB$306,122,FALSE))</f>
        <v>0</v>
      </c>
      <c r="EM64" s="99">
        <f>IF(ISNA(VLOOKUP($A64,'[2]1516 Exp_Rev Access'!$F$7:$GB$306,123,FALSE)),"",VLOOKUP($A64,'[2]1516 Exp_Rev Access'!$F$7:$GB$306,123,FALSE))</f>
        <v>0</v>
      </c>
      <c r="EN64" s="99">
        <f>IF(ISNA(VLOOKUP($A64,'[2]1516 Exp_Rev Access'!$F$7:$GB$306,124,FALSE)),"",VLOOKUP($A64,'[2]1516 Exp_Rev Access'!$F$7:$GB$306,124,FALSE))</f>
        <v>0</v>
      </c>
      <c r="EO64" s="99">
        <f>IF(ISNA(VLOOKUP($A64,'[2]1516 Exp_Rev Access'!$F$7:$GB$306,125,FALSE)),"",VLOOKUP($A64,'[2]1516 Exp_Rev Access'!$F$7:$GB$306,125,FALSE))</f>
        <v>0</v>
      </c>
      <c r="EP64" s="99">
        <f>IF(ISNA(VLOOKUP($A64,'[2]1516 Exp_Rev Access'!$F$7:$GB$306,126,FALSE)),"",VLOOKUP($A64,'[2]1516 Exp_Rev Access'!$F$7:$GB$306,126,FALSE))</f>
        <v>0</v>
      </c>
      <c r="EQ64" s="99">
        <f>IF(ISNA(VLOOKUP($A64,'[2]1516 Exp_Rev Access'!$F$7:$GB$306,127,FALSE)),"",VLOOKUP($A64,'[2]1516 Exp_Rev Access'!$F$7:$GB$306,127,FALSE))</f>
        <v>0</v>
      </c>
      <c r="ER64" s="99">
        <f>IF(ISNA(VLOOKUP($A64,'[2]1516 Exp_Rev Access'!$F$7:$GB$306,128,FALSE)),"",VLOOKUP($A64,'[2]1516 Exp_Rev Access'!$F$7:$GB$306,128,FALSE))</f>
        <v>0</v>
      </c>
      <c r="ES64" s="99">
        <f>IF(ISNA(VLOOKUP($A64,'[2]1516 Exp_Rev Access'!$F$7:$GB$306,129,FALSE)),"",VLOOKUP($A64,'[2]1516 Exp_Rev Access'!$F$7:$GB$306,129,FALSE))</f>
        <v>0</v>
      </c>
      <c r="ET64" s="99">
        <f>IF(ISNA(VLOOKUP($A64,'[2]1516 Exp_Rev Access'!$F$7:$GB$306,130,FALSE)),"",VLOOKUP($A64,'[2]1516 Exp_Rev Access'!$F$7:$GB$306,130,FALSE))</f>
        <v>0</v>
      </c>
      <c r="EU64" s="99">
        <f>IF(ISNA(VLOOKUP($A64,'[2]1516 Exp_Rev Access'!$F$7:$GB$306,131,FALSE)),"",VLOOKUP($A64,'[2]1516 Exp_Rev Access'!$F$7:$GB$306,131,FALSE))</f>
        <v>5000.42</v>
      </c>
      <c r="EV64" s="99">
        <f>IF(ISNA(VLOOKUP($A64,'[2]1516 Exp_Rev Access'!$F$7:$GB$306,132,FALSE)),"",VLOOKUP($A64,'[2]1516 Exp_Rev Access'!$F$7:$GB$306,132,FALSE))</f>
        <v>0</v>
      </c>
      <c r="EW64" s="99">
        <f>IF(ISNA(VLOOKUP($A64,'[2]1516 Exp_Rev Access'!$F$7:$GB$306,133,FALSE)),"",VLOOKUP($A64,'[2]1516 Exp_Rev Access'!$F$7:$GB$306,133,FALSE))</f>
        <v>0</v>
      </c>
      <c r="EX64" s="99">
        <f>IF(ISNA(VLOOKUP($A64,'[2]1516 Exp_Rev Access'!$F$7:$GB$306,134,FALSE)),"",VLOOKUP($A64,'[2]1516 Exp_Rev Access'!$F$7:$GB$306,134,FALSE))</f>
        <v>0</v>
      </c>
      <c r="EY64" s="99">
        <f>IF(ISNA(VLOOKUP($A64,'[2]1516 Exp_Rev Access'!$F$7:$GB$306,135,FALSE)),"",VLOOKUP($A64,'[2]1516 Exp_Rev Access'!$F$7:$GB$306,135,FALSE))</f>
        <v>0</v>
      </c>
      <c r="EZ64" s="99">
        <f>IF(ISNA(VLOOKUP($A64,'[2]1516 Exp_Rev Access'!$F$7:$GB$306,136,FALSE)),"",VLOOKUP($A64,'[2]1516 Exp_Rev Access'!$F$7:$GB$306,136,FALSE))</f>
        <v>0</v>
      </c>
      <c r="FA64" s="99">
        <f>IF(ISNA(VLOOKUP($A64,'[2]1516 Exp_Rev Access'!$F$7:$GB$306,137,FALSE)),"",VLOOKUP($A64,'[2]1516 Exp_Rev Access'!$F$7:$GB$306,137,FALSE))</f>
        <v>0</v>
      </c>
      <c r="FB64" s="99">
        <f>IF(ISNA(VLOOKUP($A64,'[2]1516 Exp_Rev Access'!$F$7:$GB$306,138,FALSE)),"",VLOOKUP($A64,'[2]1516 Exp_Rev Access'!$F$7:$GB$306,138,FALSE))</f>
        <v>0</v>
      </c>
      <c r="FC64" s="99">
        <f>IF(ISNA(VLOOKUP($A64,'[2]1516 Exp_Rev Access'!$F$7:$GB$306,139,FALSE)),"",VLOOKUP($A64,'[2]1516 Exp_Rev Access'!$F$7:$GB$306,139,FALSE))</f>
        <v>0</v>
      </c>
      <c r="FD64" s="99">
        <f>IF(ISNA(VLOOKUP($A64,'[2]1516 Exp_Rev Access'!$F$7:$FS$306,140,FALSE)),"",VLOOKUP($A64,'[2]1516 Exp_Rev Access'!$F$7:$FS$306,140,FALSE))</f>
        <v>0</v>
      </c>
      <c r="FE64" s="99">
        <f>IF(ISNA(VLOOKUP($A64,'[2]1516 Exp_Rev Access'!$F$7:$FS$306,141,FALSE)),"",VLOOKUP($A64,'[2]1516 Exp_Rev Access'!$F$7:$FS$306,141,FALSE))</f>
        <v>0</v>
      </c>
      <c r="FF64" s="99">
        <f>IF(ISNA(VLOOKUP($A64,'[2]1516 Exp_Rev Access'!$F$7:$FS$306,142,FALSE)),"",VLOOKUP($A64,'[2]1516 Exp_Rev Access'!$F$7:$FS$306,142,FALSE))</f>
        <v>0</v>
      </c>
      <c r="FG64" s="99">
        <f>IF(ISNA(VLOOKUP($A64,'[2]1516 Exp_Rev Access'!$F$7:$FS$306,143,FALSE)),"",VLOOKUP($A64,'[2]1516 Exp_Rev Access'!$F$7:$FS$306,143,FALSE))</f>
        <v>0</v>
      </c>
      <c r="FH64" s="99">
        <f>IF(ISNA(VLOOKUP($A64,'[2]1516 Exp_Rev Access'!$F$7:$FS$306,144,FALSE)),"",VLOOKUP($A64,'[2]1516 Exp_Rev Access'!$F$7:$FS$306,144,FALSE))</f>
        <v>0</v>
      </c>
      <c r="FI64" s="99">
        <f>IF(ISNA(VLOOKUP($A64,'[2]1516 Exp_Rev Access'!$F$7:$FS$306,145,FALSE)),"",VLOOKUP($A64,'[2]1516 Exp_Rev Access'!$F$7:$FS$306,145,FALSE))</f>
        <v>0</v>
      </c>
      <c r="FJ64" s="99">
        <f>IF(ISNA(VLOOKUP($A64,'[2]1516 Exp_Rev Access'!$F$7:$FS$306,146,FALSE)),"",VLOOKUP($A64,'[2]1516 Exp_Rev Access'!$F$7:$FS$306,146,FALSE))</f>
        <v>0</v>
      </c>
      <c r="FK64" s="99">
        <f>IF(ISNA(VLOOKUP($A64,'[2]1516 Exp_Rev Access'!$F$7:$FS$306,147,FALSE)),"",VLOOKUP($A64,'[2]1516 Exp_Rev Access'!$F$7:$FS$306,147,FALSE))</f>
        <v>0</v>
      </c>
      <c r="FL64" s="99">
        <f>IF(ISNA(VLOOKUP($A64,'[2]1516 Exp_Rev Access'!$F$7:$FS$306,148,FALSE)),"",VLOOKUP($A64,'[2]1516 Exp_Rev Access'!$F$7:$FS$306,148,FALSE))</f>
        <v>0</v>
      </c>
      <c r="FM64" s="99">
        <f>IF(ISNA(VLOOKUP($A64,'[2]1516 Exp_Rev Access'!$F$7:$FS$306,149,FALSE)),"",VLOOKUP($A64,'[2]1516 Exp_Rev Access'!$F$7:$FS$306,149,FALSE))</f>
        <v>0</v>
      </c>
      <c r="FN64" s="99">
        <f>IF(ISNA(VLOOKUP($A64,'[2]1516 Exp_Rev Access'!$F$7:$FS$306,150,FALSE)),"",VLOOKUP($A64,'[2]1516 Exp_Rev Access'!$F$7:$FS$306,150,FALSE))</f>
        <v>0</v>
      </c>
      <c r="FO64" s="99">
        <f>IF(ISNA(VLOOKUP($A64,'[2]1516 Exp_Rev Access'!$F$7:$FS$306,151,FALSE)),"",VLOOKUP($A64,'[2]1516 Exp_Rev Access'!$F$7:$FS$306,151,FALSE))</f>
        <v>0</v>
      </c>
      <c r="FP64" s="99">
        <f>IF(ISNA(VLOOKUP($A64,'[2]1516 Exp_Rev Access'!$F$7:$FS$306,152,FALSE)),"",VLOOKUP($A64,'[2]1516 Exp_Rev Access'!$F$7:$FS$306,152,FALSE))</f>
        <v>0</v>
      </c>
      <c r="FQ64" s="99">
        <f>IF(ISNA(VLOOKUP($A64,'[2]1516 Exp_Rev Access'!$F$7:$FS$306,153,FALSE)),"",VLOOKUP($A64,'[2]1516 Exp_Rev Access'!$F$7:$FS$306,153,FALSE))</f>
        <v>73471.960000000006</v>
      </c>
      <c r="FR64" s="101">
        <f t="shared" si="97"/>
        <v>2112840.3800000004</v>
      </c>
      <c r="FS64" s="72">
        <f t="shared" si="98"/>
        <v>3.006197599412554E-2</v>
      </c>
      <c r="FT64" s="94">
        <f t="shared" si="99"/>
        <v>318.04701369978494</v>
      </c>
      <c r="FU64" s="99">
        <f>IF(ISNA(VLOOKUP($A64,'[2]1516 Exp_Rev Access'!$F$7:$GB$306,154,FALSE)),"",VLOOKUP($A64,'[2]1516 Exp_Rev Access'!$F$7:$GB$306,154,FALSE))</f>
        <v>0</v>
      </c>
      <c r="FV64" s="99">
        <f>IF(ISNA(VLOOKUP($A64,'[2]1516 Exp_Rev Access'!$F$7:$GB$306,155,FALSE)),"",VLOOKUP($A64,'[2]1516 Exp_Rev Access'!$F$7:$GB$306,155,FALSE))</f>
        <v>0</v>
      </c>
      <c r="FW64" s="99">
        <f>IF(ISNA(VLOOKUP($A64,'[2]1516 Exp_Rev Access'!$F$7:$GB$306,156,FALSE)),"",VLOOKUP($A64,'[2]1516 Exp_Rev Access'!$F$7:$GB$306,156,FALSE))</f>
        <v>0</v>
      </c>
      <c r="FX64" s="99">
        <f>IF(ISNA(VLOOKUP($A64,'[2]1516 Exp_Rev Access'!$F$7:$GB$306,157,FALSE)),"",VLOOKUP($A64,'[2]1516 Exp_Rev Access'!$F$7:$GB$306,157,FALSE))</f>
        <v>0</v>
      </c>
      <c r="FY64" s="99">
        <f>IF(ISNA(VLOOKUP($A64,'[2]1516 Exp_Rev Access'!$F$7:$GB$306,158,FALSE)),"",VLOOKUP($A64,'[2]1516 Exp_Rev Access'!$F$7:$GB$306,158,FALSE))</f>
        <v>0</v>
      </c>
      <c r="FZ64" s="99">
        <f>IF(ISNA(VLOOKUP($A64,'[2]1516 Exp_Rev Access'!$F$7:$GB$306,159,FALSE)),"",VLOOKUP($A64,'[2]1516 Exp_Rev Access'!$F$7:$GB$306,159,FALSE))</f>
        <v>0</v>
      </c>
      <c r="GA64" s="99">
        <f>IF(ISNA(VLOOKUP($A64,'[2]1516 Exp_Rev Access'!$F$7:$GB$306,160,FALSE)),"",VLOOKUP($A64,'[2]1516 Exp_Rev Access'!$F$7:$GB$306,160,FALSE))</f>
        <v>0</v>
      </c>
      <c r="GB64" s="99">
        <f>IF(ISNA(VLOOKUP($A64,'[2]1516 Exp_Rev Access'!$F$7:$GB$306,161,FALSE)),"",VLOOKUP($A64,'[2]1516 Exp_Rev Access'!$F$7:$GB$306,161,FALSE))</f>
        <v>0</v>
      </c>
      <c r="GC64" s="99">
        <f>IF(ISNA(VLOOKUP($A64,'[2]1516 Exp_Rev Access'!$F$7:$GB$306,162,FALSE)),"",VLOOKUP($A64,'[2]1516 Exp_Rev Access'!$F$7:$GB$306,162,FALSE))</f>
        <v>0</v>
      </c>
      <c r="GD64" s="99">
        <f>IF(ISNA(VLOOKUP($A64,'[2]1516 Exp_Rev Access'!$F$7:$GB$306,163,FALSE)),"",VLOOKUP($A64,'[2]1516 Exp_Rev Access'!$F$7:$GB$306,163,FALSE))</f>
        <v>0</v>
      </c>
      <c r="GE64" s="99">
        <f>IF(ISNA(VLOOKUP($A64,'[2]1516 Exp_Rev Access'!$F$7:$GB$306,164,FALSE)),"",VLOOKUP($A64,'[2]1516 Exp_Rev Access'!$F$7:$GB$306,164,FALSE))</f>
        <v>0</v>
      </c>
      <c r="GF64" s="99">
        <f>IF(ISNA(VLOOKUP($A64,'[2]1516 Exp_Rev Access'!$F$7:$GB$306,165,FALSE)),"",VLOOKUP($A64,'[2]1516 Exp_Rev Access'!$F$7:$GB$306,165,FALSE))</f>
        <v>0</v>
      </c>
      <c r="GG64" s="99">
        <f>IF(ISNA(VLOOKUP($A64,'[2]1516 Exp_Rev Access'!$F$7:$GB$306,166,FALSE)),"",VLOOKUP($A64,'[2]1516 Exp_Rev Access'!$F$7:$GB$306,166,FALSE))</f>
        <v>0</v>
      </c>
      <c r="GH64" s="99">
        <f>IF(ISNA(VLOOKUP($A64,'[2]1516 Exp_Rev Access'!$F$7:$GB$306,167,FALSE)),"",VLOOKUP($A64,'[2]1516 Exp_Rev Access'!$F$7:$GB$306,167,FALSE))</f>
        <v>0</v>
      </c>
      <c r="GI64" s="99">
        <f>IF(ISNA(VLOOKUP($A64,'[2]1516 Exp_Rev Access'!$F$7:$GB$306,168,FALSE)),"",VLOOKUP($A64,'[2]1516 Exp_Rev Access'!$F$7:$GB$306,168,FALSE))</f>
        <v>0</v>
      </c>
      <c r="GJ64" s="99">
        <f>IF(ISNA(VLOOKUP($A64,'[2]1516 Exp_Rev Access'!$F$7:$GB$306,169,FALSE)),"",VLOOKUP($A64,'[2]1516 Exp_Rev Access'!$F$7:$GB$306,169,FALSE))</f>
        <v>0</v>
      </c>
      <c r="GK64" s="99">
        <f>IF(ISNA(VLOOKUP($A64,'[2]1516 Exp_Rev Access'!$F$7:$GB$306,170,FALSE)),"",VLOOKUP($A64,'[2]1516 Exp_Rev Access'!$F$7:$GB$306,170,FALSE))</f>
        <v>0</v>
      </c>
      <c r="GL64" s="99">
        <f>IF(ISNA(VLOOKUP($A64,'[2]1516 Exp_Rev Access'!$F$7:$GB$306,171,FALSE)),"",VLOOKUP($A64,'[2]1516 Exp_Rev Access'!$F$7:$GB$306,171,FALSE))</f>
        <v>0</v>
      </c>
      <c r="GM64" s="99">
        <f>IF(ISNA(VLOOKUP($A64,'[2]1516 Exp_Rev Access'!$F$7:$GB$306,172,FALSE)),"",VLOOKUP($A64,'[2]1516 Exp_Rev Access'!$F$7:$GB$306,172,FALSE))</f>
        <v>0</v>
      </c>
      <c r="GN64" s="99">
        <f>IF(ISNA(VLOOKUP($A64,'[2]1516 Exp_Rev Access'!$F$7:$GB$306,173,FALSE)),"",VLOOKUP($A64,'[2]1516 Exp_Rev Access'!$F$7:$GB$306,173,FALSE))</f>
        <v>0</v>
      </c>
      <c r="GO64" s="99">
        <f>IF(ISNA(VLOOKUP($A64,'[2]1516 Exp_Rev Access'!$F$7:$GB$306,174,FALSE)),"",VLOOKUP($A64,'[2]1516 Exp_Rev Access'!$F$7:$GB$306,174,FALSE))</f>
        <v>0</v>
      </c>
      <c r="GP64" s="99">
        <f>IF(ISNA(VLOOKUP($A64,'[2]1516 Exp_Rev Access'!$F$7:$GB$306,175,FALSE)),"",VLOOKUP($A64,'[2]1516 Exp_Rev Access'!$F$7:$GB$306,175,FALSE))</f>
        <v>0</v>
      </c>
      <c r="GQ64" s="99">
        <f>IF(ISNA(VLOOKUP($A64,'[2]1516 Exp_Rev Access'!$F$7:$GB$306,176,FALSE)),"",VLOOKUP($A64,'[2]1516 Exp_Rev Access'!$F$7:$GB$306,176,FALSE))</f>
        <v>0</v>
      </c>
      <c r="GR64" s="99">
        <f>IF(ISNA(VLOOKUP($A64,'[2]1516 Exp_Rev Access'!$F$7:$GB$306,177,FALSE)),"",VLOOKUP($A64,'[2]1516 Exp_Rev Access'!$F$7:$GB$306,177,FALSE))</f>
        <v>0</v>
      </c>
      <c r="GS64" s="99">
        <f>IF(ISNA(VLOOKUP($A64,'[2]1516 Exp_Rev Access'!$F$7:$GB$306,178,FALSE)),"",VLOOKUP($A64,'[2]1516 Exp_Rev Access'!$F$7:$GB$306,178,FALSE))</f>
        <v>925721.18</v>
      </c>
      <c r="GT64" s="101">
        <f t="shared" si="100"/>
        <v>925721.18</v>
      </c>
      <c r="GU64" s="72">
        <f t="shared" si="101"/>
        <v>1.3171372600524402E-2</v>
      </c>
      <c r="GV64" s="84">
        <f t="shared" si="102"/>
        <v>139.34931365598052</v>
      </c>
    </row>
    <row r="65" spans="1:207" customFormat="1" ht="12" customHeight="1" x14ac:dyDescent="0.2">
      <c r="A65" s="96" t="s">
        <v>276</v>
      </c>
      <c r="B65" s="69" t="s">
        <v>277</v>
      </c>
      <c r="C65" s="80">
        <f>IF(ISNA(VLOOKUP($A65,'[2]1516 enrollment_Rev_Exp by size'!$A$6:$G$320,3,FALSE)),"",VLOOKUP($A65,'[2]1516 enrollment_Rev_Exp by size'!$A$6:$G$320,3,FALSE))</f>
        <v>5956.94</v>
      </c>
      <c r="D65" s="97">
        <v>71473046.200000003</v>
      </c>
      <c r="E65" s="80">
        <f t="shared" si="80"/>
        <v>71473046.199999988</v>
      </c>
      <c r="F65" s="80">
        <f t="shared" si="81"/>
        <v>0</v>
      </c>
      <c r="G65" s="98">
        <f>IF(ISNA(VLOOKUP($A65,'[2]1516 Exp_Rev Access'!$F$7:$FS$306,2,FALSE)),"",VLOOKUP($A65,'[2]1516 Exp_Rev Access'!$F$7:$FS$306,2,FALSE))</f>
        <v>10845509.619999999</v>
      </c>
      <c r="H65" s="98">
        <f>IF(ISNA(VLOOKUP($A65,'[2]1516 Exp_Rev Access'!$F$7:$FS$306,3,FALSE)),"",VLOOKUP($A65,'[2]1516 Exp_Rev Access'!$F$7:$FS$306,3,FALSE))</f>
        <v>0</v>
      </c>
      <c r="I65" s="98">
        <f>IF(ISNA(VLOOKUP($A65,'[2]1516 Exp_Rev Access'!$F$7:$FS$306,4,FALSE)),"",VLOOKUP($A65,'[2]1516 Exp_Rev Access'!$F$7:$FS$306,4,FALSE))</f>
        <v>501.35</v>
      </c>
      <c r="J65" s="98">
        <f>IF(ISNA(VLOOKUP($A65,'[2]1516 Exp_Rev Access'!$F$7:$FS$306,5,FALSE)),"",VLOOKUP($A65,'[2]1516 Exp_Rev Access'!$F$7:$FS$306,5,FALSE))</f>
        <v>0</v>
      </c>
      <c r="K65" s="98">
        <f>IF(ISNA(VLOOKUP($A65,'[2]1516 Exp_Rev Access'!$F$7:$FS$306,6,FALSE)),"",VLOOKUP($A65,'[2]1516 Exp_Rev Access'!$F$7:$FS$306,6,FALSE))</f>
        <v>0</v>
      </c>
      <c r="L65" s="98">
        <f>IF(ISNA(VLOOKUP($A65,'[2]1516 Exp_Rev Access'!$F$7:$FS$306,7,FALSE)),"",VLOOKUP($A65,'[2]1516 Exp_Rev Access'!$F$7:$FS$306,7,FALSE))</f>
        <v>0</v>
      </c>
      <c r="M65" s="90">
        <f t="shared" si="82"/>
        <v>10846010.969999999</v>
      </c>
      <c r="N65" s="72">
        <f t="shared" si="83"/>
        <v>0.15174966713535709</v>
      </c>
      <c r="O65" s="73">
        <f t="shared" si="84"/>
        <v>1820.7353053749073</v>
      </c>
      <c r="P65" s="99">
        <f>IF(ISNA(VLOOKUP($A65,'[2]1516 Exp_Rev Access'!$F$7:$FS$306,8,FALSE)),"",VLOOKUP($A65,'[2]1516 Exp_Rev Access'!$F$7:$FS$306,8,FALSE))</f>
        <v>16751.87</v>
      </c>
      <c r="Q65" s="99">
        <f>IF(ISNA(VLOOKUP($A65,'[2]1516 Exp_Rev Access'!$F$7:$FS$306,9,FALSE)),"",VLOOKUP($A65,'[2]1516 Exp_Rev Access'!$F$7:$FS$306,9,FALSE))</f>
        <v>0</v>
      </c>
      <c r="R65" s="99">
        <f>IF(ISNA(VLOOKUP($A65,'[2]1516 Exp_Rev Access'!$F$7:$FS$306,10,FALSE)),"",VLOOKUP($A65,'[2]1516 Exp_Rev Access'!$F$7:$FS$306,10,FALSE))</f>
        <v>0</v>
      </c>
      <c r="S65" s="99">
        <f>IF(ISNA(VLOOKUP($A65,'[2]1516 Exp_Rev Access'!$F$7:$FS$306,11,FALSE)),"",VLOOKUP($A65,'[2]1516 Exp_Rev Access'!$F$7:$FS$306,11,FALSE))</f>
        <v>0</v>
      </c>
      <c r="T65" s="99">
        <f>IF(ISNA(VLOOKUP($A65,'[2]1516 Exp_Rev Access'!$F$7:$FS$306,12,FALSE)),"",VLOOKUP($A65,'[2]1516 Exp_Rev Access'!$F$7:$FS$306,12,FALSE))</f>
        <v>0</v>
      </c>
      <c r="U65" s="99">
        <f>IF(ISNA(VLOOKUP($A65,'[2]1516 Exp_Rev Access'!$F$7:$FS$306,13,FALSE)),"",VLOOKUP($A65,'[2]1516 Exp_Rev Access'!$F$7:$FS$306,13,FALSE))</f>
        <v>0</v>
      </c>
      <c r="V65" s="99">
        <f>IF(ISNA(VLOOKUP($A65,'[2]1516 Exp_Rev Access'!$F$7:$FS$306,14,FALSE)),"",VLOOKUP($A65,'[2]1516 Exp_Rev Access'!$F$7:$FS$306,14,FALSE))</f>
        <v>0</v>
      </c>
      <c r="W65" s="99">
        <f>IF(ISNA(VLOOKUP($A65,'[2]1516 Exp_Rev Access'!$F$7:$FS$306,15,FALSE)),"",VLOOKUP($A65,'[2]1516 Exp_Rev Access'!$F$7:$FS$306,15,FALSE))</f>
        <v>0</v>
      </c>
      <c r="X65" s="99">
        <f>IF(ISNA(VLOOKUP($A65,'[2]1516 Exp_Rev Access'!$F$7:$FS$306,16,FALSE)),"",VLOOKUP($A65,'[2]1516 Exp_Rev Access'!$F$7:$FS$306,16,FALSE))</f>
        <v>106513.08</v>
      </c>
      <c r="Y65" s="99">
        <f>IF(ISNA(VLOOKUP($A65,'[2]1516 Exp_Rev Access'!$F$7:$FS$306,17,FALSE)),"",VLOOKUP($A65,'[2]1516 Exp_Rev Access'!$F$7:$FS$306,17,FALSE))</f>
        <v>0</v>
      </c>
      <c r="Z65" s="99">
        <f>IF(ISNA(VLOOKUP($A65,'[2]1516 Exp_Rev Access'!$F$7:$FS$306,18,FALSE)),"",VLOOKUP($A65,'[2]1516 Exp_Rev Access'!$F$7:$FS$306,18,FALSE))</f>
        <v>0</v>
      </c>
      <c r="AA65" s="99">
        <f>IF(ISNA(VLOOKUP($A65,'[2]1516 Exp_Rev Access'!$F$7:$FS$306,19,FALSE)),"",VLOOKUP($A65,'[2]1516 Exp_Rev Access'!$F$7:$FS$306,19,FALSE))</f>
        <v>0</v>
      </c>
      <c r="AB65" s="99">
        <f>IF(ISNA(VLOOKUP($A65,'[2]1516 Exp_Rev Access'!$F$7:$FS$306,20,FALSE)),"",VLOOKUP($A65,'[2]1516 Exp_Rev Access'!$F$7:$FS$306,20,FALSE))</f>
        <v>13066.85</v>
      </c>
      <c r="AC65" s="99">
        <f>IF(ISNA(VLOOKUP($A65,'[2]1516 Exp_Rev Access'!$F$7:$FS$306,21,FALSE)),"",VLOOKUP($A65,'[2]1516 Exp_Rev Access'!$F$7:$FS$306,21,FALSE))</f>
        <v>498655.81</v>
      </c>
      <c r="AD65" s="99">
        <f>IF(ISNA(VLOOKUP($A65,'[2]1516 Exp_Rev Access'!$F$7:$FS$306,22,FALSE)),"",VLOOKUP($A65,'[2]1516 Exp_Rev Access'!$F$7:$FS$306,22,FALSE))</f>
        <v>63342.29</v>
      </c>
      <c r="AE65" s="99">
        <f>IF(ISNA(VLOOKUP($A65,'[2]1516 Exp_Rev Access'!$F$7:$FS$306,23,FALSE)),"",VLOOKUP($A65,'[2]1516 Exp_Rev Access'!$F$7:$FS$306,23,FALSE))</f>
        <v>0</v>
      </c>
      <c r="AF65" s="99">
        <f>IF(ISNA(VLOOKUP($A65,'[2]1516 Exp_Rev Access'!$F$7:$FS$306,24,FALSE)),"",VLOOKUP($A65,'[2]1516 Exp_Rev Access'!$F$7:$FS$306,24,FALSE))</f>
        <v>121332.38</v>
      </c>
      <c r="AG65" s="99">
        <f>IF(ISNA(VLOOKUP($A65,'[2]1516 Exp_Rev Access'!$F$7:$FS$306,25,FALSE)),"",VLOOKUP($A65,'[2]1516 Exp_Rev Access'!$F$7:$FS$306,25,FALSE))</f>
        <v>5851.42</v>
      </c>
      <c r="AH65" s="98">
        <f>IF(ISNA(VLOOKUP($A65,'[2]1516 Exp_Rev Access'!$F$7:$FS$306,26,FALSE)),"",VLOOKUP($A65,'[2]1516 Exp_Rev Access'!$F$7:$FS$306,26,FALSE))</f>
        <v>35445</v>
      </c>
      <c r="AI65" s="98">
        <f>IF(ISNA(VLOOKUP($A65,'[2]1516 Exp_Rev Access'!$F$7:$FS$306,27,FALSE)),"",VLOOKUP($A65,'[2]1516 Exp_Rev Access'!$F$7:$FS$306,27,FALSE))</f>
        <v>96429.26</v>
      </c>
      <c r="AJ65" s="98">
        <f>IF(ISNA(VLOOKUP($A65,'[2]1516 Exp_Rev Access'!$F$7:$FS$306,28,FALSE)),"",VLOOKUP($A65,'[2]1516 Exp_Rev Access'!$F$7:$FS$306,28,FALSE))</f>
        <v>53719.78</v>
      </c>
      <c r="AK65" s="98">
        <f>IF(ISNA(VLOOKUP($A65,'[2]1516 Exp_Rev Access'!$F$7:$FS$306,29,FALSE)),"",VLOOKUP($A65,'[2]1516 Exp_Rev Access'!$F$7:$FS$306,29,FALSE))</f>
        <v>14065.59</v>
      </c>
      <c r="AL65" s="100">
        <f t="shared" si="85"/>
        <v>1025173.3300000001</v>
      </c>
      <c r="AM65" s="72">
        <f t="shared" si="86"/>
        <v>1.4343495688308861E-2</v>
      </c>
      <c r="AN65" s="94">
        <f t="shared" si="87"/>
        <v>172.09730667087467</v>
      </c>
      <c r="AO65" s="99">
        <f>IF(ISNA(VLOOKUP($A65,'[2]1516 Exp_Rev Access'!$F$7:$GB$306,30,FALSE)),"",VLOOKUP($A65,'[2]1516 Exp_Rev Access'!$F$7:$FS$306,30,FALSE))</f>
        <v>36302589.420000002</v>
      </c>
      <c r="AP65" s="99">
        <f>IF(ISNA(VLOOKUP($A65,'[2]1516 Exp_Rev Access'!$F$7:$GB$306,31,FALSE)),"",VLOOKUP($A65,'[2]1516 Exp_Rev Access'!$F$7:$FS$306,31,FALSE))</f>
        <v>1429651.72</v>
      </c>
      <c r="AQ65" s="99">
        <f>IF(ISNA(VLOOKUP($A65,'[2]1516 Exp_Rev Access'!$F$7:$GB$306,32,FALSE)),"",VLOOKUP($A65,'[2]1516 Exp_Rev Access'!$F$7:$FS$306,32,FALSE))</f>
        <v>3787895.16</v>
      </c>
      <c r="AR65" s="99">
        <f>IF(ISNA(VLOOKUP($A65,'[2]1516 Exp_Rev Access'!$F$7:$GB$306,33,FALSE)),"",VLOOKUP($A65,'[2]1516 Exp_Rev Access'!$F$7:$FS$306,33,FALSE))</f>
        <v>0</v>
      </c>
      <c r="AS65" s="99">
        <f>IF(ISNA(VLOOKUP($A65,'[2]1516 Exp_Rev Access'!$F$7:$GB$306,34,FALSE)),"",VLOOKUP($A65,'[2]1516 Exp_Rev Access'!$F$7:$FS$306,34,FALSE))</f>
        <v>49838.080000000002</v>
      </c>
      <c r="AT65" s="101">
        <f t="shared" si="88"/>
        <v>41569974.379999995</v>
      </c>
      <c r="AU65" s="72">
        <f t="shared" si="89"/>
        <v>0.58161749904539528</v>
      </c>
      <c r="AV65" s="94">
        <f t="shared" si="90"/>
        <v>6978.4107914466149</v>
      </c>
      <c r="AW65" s="99">
        <f>IF(ISNA(VLOOKUP($A65,'[2]1516 Exp_Rev Access'!$F$7:$GB$306,35,FALSE)),"",VLOOKUP($A65,'[2]1516 Exp_Rev Access'!$F$7:$GB$306,35,FALSE))</f>
        <v>164861.32</v>
      </c>
      <c r="AX65" s="99">
        <f>IF(ISNA(VLOOKUP($A65,'[2]1516 Exp_Rev Access'!$F$7:$GB$306,36,FALSE)),"",VLOOKUP($A65,'[2]1516 Exp_Rev Access'!$F$7:$GB$306,36,FALSE))</f>
        <v>4657546.71</v>
      </c>
      <c r="AY65" s="99">
        <f>IF(ISNA(VLOOKUP($A65,'[2]1516 Exp_Rev Access'!$F$7:$GB$306,37,FALSE)),"",VLOOKUP($A65,'[2]1516 Exp_Rev Access'!$F$7:$GB$306,37,FALSE))</f>
        <v>149738.54</v>
      </c>
      <c r="AZ65" s="99">
        <f>IF(ISNA(VLOOKUP($A65,'[2]1516 Exp_Rev Access'!$F$7:$GB$306,38,FALSE)),"",VLOOKUP($A65,'[2]1516 Exp_Rev Access'!$F$7:$GB$306,38,FALSE))</f>
        <v>0</v>
      </c>
      <c r="BA65" s="99">
        <f>IF(ISNA(VLOOKUP($A65,'[2]1516 Exp_Rev Access'!$F$7:$GB$306,39,FALSE)),"",VLOOKUP($A65,'[2]1516 Exp_Rev Access'!$F$7:$GB$306,39,FALSE))</f>
        <v>0</v>
      </c>
      <c r="BB65" s="99">
        <f>IF(ISNA(VLOOKUP($A65,'[2]1516 Exp_Rev Access'!$F$7:$GB$306,40,FALSE)),"",VLOOKUP($A65,'[2]1516 Exp_Rev Access'!$F$7:$GB$306,40,FALSE))</f>
        <v>1688855.22</v>
      </c>
      <c r="BC65" s="99">
        <f>IF(ISNA(VLOOKUP($A65,'[2]1516 Exp_Rev Access'!$F$7:$GB$306,41,FALSE)),"",VLOOKUP($A65,'[2]1516 Exp_Rev Access'!$F$7:$GB$306,41,FALSE))</f>
        <v>0</v>
      </c>
      <c r="BD65" s="99">
        <f>IF(ISNA(VLOOKUP($A65,'[2]1516 Exp_Rev Access'!$F$7:$GB$306,42,FALSE)),"",VLOOKUP($A65,'[2]1516 Exp_Rev Access'!$F$7:$GB$306,42,FALSE))</f>
        <v>336599.05</v>
      </c>
      <c r="BE65" s="99">
        <f>IF(ISNA(VLOOKUP($A65,'[2]1516 Exp_Rev Access'!$F$7:$GB$306,43,FALSE)),"",VLOOKUP($A65,'[2]1516 Exp_Rev Access'!$F$7:$GB$306,43,FALSE))</f>
        <v>11854.11</v>
      </c>
      <c r="BF65" s="99">
        <f>IF(ISNA(VLOOKUP($A65,'[2]1516 Exp_Rev Access'!$F$7:$GB$306,44,FALSE)),"",VLOOKUP($A65,'[2]1516 Exp_Rev Access'!$F$7:$GB$306,44,FALSE))</f>
        <v>877963.39</v>
      </c>
      <c r="BG65" s="99">
        <f>IF(ISNA(VLOOKUP($A65,'[2]1516 Exp_Rev Access'!$F$7:$GB$306,45,FALSE)),"",VLOOKUP($A65,'[2]1516 Exp_Rev Access'!$F$7:$GB$306,45,FALSE))</f>
        <v>60960.27</v>
      </c>
      <c r="BH65" s="99">
        <f>IF(ISNA(VLOOKUP($A65,'[2]1516 Exp_Rev Access'!$F$7:$GB$306,46,FALSE)),"",VLOOKUP($A65,'[2]1516 Exp_Rev Access'!$F$7:$GB$306,46,FALSE))</f>
        <v>0</v>
      </c>
      <c r="BI65" s="99">
        <f>IF(ISNA(VLOOKUP($A65,'[2]1516 Exp_Rev Access'!$F$7:$GB$306,47,FALSE)),"",VLOOKUP($A65,'[2]1516 Exp_Rev Access'!$F$7:$GB$306,47,FALSE))</f>
        <v>45978.75</v>
      </c>
      <c r="BJ65" s="99">
        <f>IF(ISNA(VLOOKUP($A65,'[2]1516 Exp_Rev Access'!$F$7:$GB$306,48,FALSE)),"",VLOOKUP($A65,'[2]1516 Exp_Rev Access'!$F$7:$GB$306,48,FALSE))</f>
        <v>1387479.05</v>
      </c>
      <c r="BK65" s="99">
        <f>IF(ISNA(VLOOKUP($A65,'[2]1516 Exp_Rev Access'!$F$7:$GB$306,49,FALSE)),"",VLOOKUP($A65,'[2]1516 Exp_Rev Access'!$F$7:$GB$306,49,FALSE))</f>
        <v>713165</v>
      </c>
      <c r="BL65" s="99">
        <f>IF(ISNA(VLOOKUP($A65,'[2]1516 Exp_Rev Access'!$F$7:$GB$306,50,FALSE)),"",VLOOKUP($A65,'[2]1516 Exp_Rev Access'!$F$7:$GB$306,50,FALSE))</f>
        <v>0</v>
      </c>
      <c r="BM65" s="99">
        <f>IF(ISNA(VLOOKUP($A65,'[2]1516 Exp_Rev Access'!$F$7:$GB$306,51,FALSE)),"",VLOOKUP($A65,'[2]1516 Exp_Rev Access'!$F$7:$GB$306,51,FALSE))</f>
        <v>0</v>
      </c>
      <c r="BN65" s="99">
        <f>IF(ISNA(VLOOKUP($A65,'[2]1516 Exp_Rev Access'!$F$7:$GB$306,52,FALSE)),"",VLOOKUP($A65,'[2]1516 Exp_Rev Access'!$F$7:$GB$306,52,FALSE))</f>
        <v>0</v>
      </c>
      <c r="BO65" s="99">
        <f>IF(ISNA(VLOOKUP($A65,'[2]1516 Exp_Rev Access'!$F$7:$GB$306,53,FALSE)),"",VLOOKUP($A65,'[2]1516 Exp_Rev Access'!$F$7:$GB$306,53,FALSE))</f>
        <v>0</v>
      </c>
      <c r="BP65" s="99">
        <f>IF(ISNA(VLOOKUP($A65,'[2]1516 Exp_Rev Access'!$F$7:$GB$306,54,FALSE)),"",VLOOKUP($A65,'[2]1516 Exp_Rev Access'!$F$7:$GB$306,54,FALSE))</f>
        <v>0</v>
      </c>
      <c r="BQ65" s="99">
        <f>IF(ISNA(VLOOKUP($A65,'[2]1516 Exp_Rev Access'!$F$7:$GB$306,55,FALSE)),"",VLOOKUP($A65,'[2]1516 Exp_Rev Access'!$F$7:$GB$306,55,FALSE))</f>
        <v>0</v>
      </c>
      <c r="BR65" s="99">
        <f>IF(ISNA(VLOOKUP($A65,'[2]1516 Exp_Rev Access'!$F$7:$GB$306,56,FALSE)),"",VLOOKUP($A65,'[2]1516 Exp_Rev Access'!$F$7:$GB$306,56,FALSE))</f>
        <v>0</v>
      </c>
      <c r="BS65" s="99">
        <f>IF(ISNA(VLOOKUP($A65,'[2]1516 Exp_Rev Access'!$F$7:$GB$306,57,FALSE)),"",VLOOKUP($A65,'[2]1516 Exp_Rev Access'!$F$7:$GB$306,57,FALSE))</f>
        <v>0</v>
      </c>
      <c r="BT65" s="99">
        <f>IF(ISNA(VLOOKUP($A65,'[2]1516 Exp_Rev Access'!$F$7:$GB$306,58,FALSE)),"",VLOOKUP($A65,'[2]1516 Exp_Rev Access'!$F$7:$GB$306,58,FALSE))</f>
        <v>0</v>
      </c>
      <c r="BU65" s="102">
        <f t="shared" si="91"/>
        <v>10095001.41</v>
      </c>
      <c r="BV65" s="72">
        <f t="shared" si="92"/>
        <v>0.14124207581346937</v>
      </c>
      <c r="BW65" s="94">
        <f t="shared" si="93"/>
        <v>1694.6622611609318</v>
      </c>
      <c r="BX65" s="99">
        <f>IF(ISNA(VLOOKUP($A65,'[2]1516 Exp_Rev Access'!$F$7:$GB$306,59,FALSE)),"",VLOOKUP($A65,'[2]1516 Exp_Rev Access'!$F$7:$GB$306,59,FALSE))</f>
        <v>73528.36</v>
      </c>
      <c r="BY65" s="99">
        <f>IF(ISNA(VLOOKUP($A65,'[2]1516 Exp_Rev Access'!$F$7:$GB$306,60,FALSE)),"",VLOOKUP($A65,'[2]1516 Exp_Rev Access'!$F$7:$GB$306,60,FALSE))</f>
        <v>0</v>
      </c>
      <c r="BZ65" s="99">
        <f>IF(ISNA(VLOOKUP($A65,'[2]1516 Exp_Rev Access'!$F$7:$GB$306,61,FALSE)),"",VLOOKUP($A65,'[2]1516 Exp_Rev Access'!$F$7:$GB$306,61,FALSE))</f>
        <v>0</v>
      </c>
      <c r="CA65" s="99">
        <f>IF(ISNA(VLOOKUP($A65,'[2]1516 Exp_Rev Access'!$F$7:$GB$306,62,FALSE)),"",VLOOKUP($A65,'[2]1516 Exp_Rev Access'!$F$7:$GB$306,62,FALSE))</f>
        <v>0</v>
      </c>
      <c r="CB65" s="99">
        <f>IF(ISNA(VLOOKUP($A65,'[2]1516 Exp_Rev Access'!$F$7:$GB$306,63,FALSE)),"",VLOOKUP($A65,'[2]1516 Exp_Rev Access'!$F$7:$GB$306,63,FALSE))</f>
        <v>1066.8599999999999</v>
      </c>
      <c r="CC65" s="99">
        <f>IF(ISNA(VLOOKUP($A65,'[2]1516 Exp_Rev Access'!$F$7:$GB$306,64,FALSE)),"",VLOOKUP($A65,'[2]1516 Exp_Rev Access'!$F$7:$GB$306,64,FALSE))</f>
        <v>0</v>
      </c>
      <c r="CD65" s="101">
        <f t="shared" si="94"/>
        <v>74595.22</v>
      </c>
      <c r="CE65" s="72">
        <f t="shared" si="95"/>
        <v>1.0436832339741522E-3</v>
      </c>
      <c r="CF65" s="103">
        <f t="shared" si="96"/>
        <v>12.522405798950469</v>
      </c>
      <c r="CG65" s="99">
        <f>IF(ISNA(VLOOKUP($A65,'[2]1516 Exp_Rev Access'!$F$7:$GB$306,65,FALSE)),"",VLOOKUP($A65,'[2]1516 Exp_Rev Access'!$F$7:$GB$306,65,FALSE))</f>
        <v>3818017.38</v>
      </c>
      <c r="CH65" s="99">
        <f>IF(ISNA(VLOOKUP($A65,'[2]1516 Exp_Rev Access'!$F$7:$GB$306,66,FALSE)),"",VLOOKUP($A65,'[2]1516 Exp_Rev Access'!$F$7:$GB$306,66,FALSE))</f>
        <v>0</v>
      </c>
      <c r="CI65" s="99">
        <f>IF(ISNA(VLOOKUP($A65,'[2]1516 Exp_Rev Access'!$F$7:$GB$306,67,FALSE)),"",VLOOKUP($A65,'[2]1516 Exp_Rev Access'!$F$7:$GB$306,67,FALSE))</f>
        <v>0</v>
      </c>
      <c r="CJ65" s="99">
        <f>IF(ISNA(VLOOKUP($A65,'[2]1516 Exp_Rev Access'!$F$7:$GB$306,68,FALSE)),"",VLOOKUP($A65,'[2]1516 Exp_Rev Access'!$F$7:$GB$306,68,FALSE))</f>
        <v>0</v>
      </c>
      <c r="CK65" s="99">
        <f>IF(ISNA(VLOOKUP($A65,'[2]1516 Exp_Rev Access'!$F$7:$GB$306,69,FALSE)),"",VLOOKUP($A65,'[2]1516 Exp_Rev Access'!$F$7:$GB$306,69,FALSE))</f>
        <v>0</v>
      </c>
      <c r="CL65" s="99">
        <f>IF(ISNA(VLOOKUP($A65,'[2]1516 Exp_Rev Access'!$F$7:$GB$306,70,FALSE)),"",VLOOKUP($A65,'[2]1516 Exp_Rev Access'!$F$7:$GB$306,70,FALSE))</f>
        <v>0</v>
      </c>
      <c r="CM65" s="99">
        <f>IF(ISNA(VLOOKUP($A65,'[2]1516 Exp_Rev Access'!$F$7:$GB$306,71,FALSE)),"",VLOOKUP($A65,'[2]1516 Exp_Rev Access'!$F$7:$GB$306,71,FALSE))</f>
        <v>0</v>
      </c>
      <c r="CN65" s="99">
        <f>IF(ISNA(VLOOKUP($A65,'[2]1516 Exp_Rev Access'!$F$7:$GB$306,72,FALSE)),"",VLOOKUP($A65,'[2]1516 Exp_Rev Access'!$F$7:$GB$306,72,FALSE))</f>
        <v>0</v>
      </c>
      <c r="CO65" s="99">
        <f>IF(ISNA(VLOOKUP($A65,'[2]1516 Exp_Rev Access'!$F$7:$GB$306,73,FALSE)),"",VLOOKUP($A65,'[2]1516 Exp_Rev Access'!$F$7:$GB$306,73,FALSE))</f>
        <v>0</v>
      </c>
      <c r="CP65" s="99">
        <f>IF(ISNA(VLOOKUP($A65,'[2]1516 Exp_Rev Access'!$F$7:$GB$306,74,FALSE)),"",VLOOKUP($A65,'[2]1516 Exp_Rev Access'!$F$7:$GB$306,74,FALSE))</f>
        <v>0</v>
      </c>
      <c r="CQ65" s="99">
        <f>IF(ISNA(VLOOKUP($A65,'[2]1516 Exp_Rev Access'!$F$7:$GB$306,75,FALSE)),"",VLOOKUP($A65,'[2]1516 Exp_Rev Access'!$F$7:$GB$306,75,FALSE))</f>
        <v>0</v>
      </c>
      <c r="CR65" s="99">
        <f>IF(ISNA(VLOOKUP($A65,'[2]1516 Exp_Rev Access'!$F$7:$GB$306,76,FALSE)),"",VLOOKUP($A65,'[2]1516 Exp_Rev Access'!$F$7:$GB$306,76,FALSE))</f>
        <v>46807.58</v>
      </c>
      <c r="CS65" s="99">
        <f>IF(ISNA(VLOOKUP($A65,'[2]1516 Exp_Rev Access'!$F$7:$GB$306,77,FALSE)),"",VLOOKUP($A65,'[2]1516 Exp_Rev Access'!$F$7:$GB$306,77,FALSE))</f>
        <v>0</v>
      </c>
      <c r="CT65" s="99">
        <f>IF(ISNA(VLOOKUP($A65,'[2]1516 Exp_Rev Access'!$F$7:$GB$306,78,FALSE)),"",VLOOKUP($A65,'[2]1516 Exp_Rev Access'!$F$7:$GB$306,78,FALSE))</f>
        <v>0</v>
      </c>
      <c r="CU65" s="99">
        <f>IF(ISNA(VLOOKUP($A65,'[2]1516 Exp_Rev Access'!$F$7:$GB$306,79,FALSE)),"",VLOOKUP($A65,'[2]1516 Exp_Rev Access'!$F$7:$GB$306,79,FALSE))</f>
        <v>0</v>
      </c>
      <c r="CV65" s="99">
        <f>IF(ISNA(VLOOKUP($A65,'[2]1516 Exp_Rev Access'!$F$7:$GB$306,80,FALSE)),"",VLOOKUP($A65,'[2]1516 Exp_Rev Access'!$F$7:$GB$306,80,FALSE))</f>
        <v>0</v>
      </c>
      <c r="CW65" s="99">
        <f>IF(ISNA(VLOOKUP($A65,'[2]1516 Exp_Rev Access'!$F$7:$GB$306,81,FALSE)),"",VLOOKUP($A65,'[2]1516 Exp_Rev Access'!$F$7:$GB$306,81,FALSE))</f>
        <v>0</v>
      </c>
      <c r="CX65" s="99">
        <f>IF(ISNA(VLOOKUP($A65,'[2]1516 Exp_Rev Access'!$F$7:$GB$306,82,FALSE)),"",VLOOKUP($A65,'[2]1516 Exp_Rev Access'!$F$7:$GB$306,82,FALSE))</f>
        <v>0</v>
      </c>
      <c r="CY65" s="99">
        <f>IF(ISNA(VLOOKUP($A65,'[2]1516 Exp_Rev Access'!$F$7:$GB$306,83,FALSE)),"",VLOOKUP($A65,'[2]1516 Exp_Rev Access'!$F$7:$GB$306,83,FALSE))</f>
        <v>0</v>
      </c>
      <c r="CZ65" s="99">
        <f>IF(ISNA(VLOOKUP($A65,'[2]1516 Exp_Rev Access'!$F$7:$GB$306,84,FALSE)),"",VLOOKUP($A65,'[2]1516 Exp_Rev Access'!$F$7:$GB$306,84,FALSE))</f>
        <v>0</v>
      </c>
      <c r="DA65" s="99">
        <f>IF(ISNA(VLOOKUP($A65,'[2]1516 Exp_Rev Access'!$F$7:$GB$306,85,FALSE)),"",VLOOKUP($A65,'[2]1516 Exp_Rev Access'!$F$7:$GB$306,85,FALSE))</f>
        <v>0</v>
      </c>
      <c r="DB65" s="99">
        <f>IF(ISNA(VLOOKUP($A65,'[2]1516 Exp_Rev Access'!$F$7:$GB$306,86,FALSE)),"",VLOOKUP($A65,'[2]1516 Exp_Rev Access'!$F$7:$GB$306,86,FALSE))</f>
        <v>0</v>
      </c>
      <c r="DC65" s="99">
        <f>IF(ISNA(VLOOKUP($A65,'[2]1516 Exp_Rev Access'!$F$7:$GB$306,87,FALSE)),"",VLOOKUP($A65,'[2]1516 Exp_Rev Access'!$F$7:$GB$306,87,FALSE))</f>
        <v>0</v>
      </c>
      <c r="DD65" s="99">
        <f>IF(ISNA(VLOOKUP($A65,'[2]1516 Exp_Rev Access'!$F$7:$GB$306,88,FALSE)),"",VLOOKUP($A65,'[2]1516 Exp_Rev Access'!$F$7:$GB$306,88,FALSE))</f>
        <v>0</v>
      </c>
      <c r="DE65" s="99">
        <f>IF(ISNA(VLOOKUP($A65,'[2]1516 Exp_Rev Access'!$F$7:$GB$306,89,FALSE)),"",VLOOKUP($A65,'[2]1516 Exp_Rev Access'!$F$7:$GB$306,89,FALSE))</f>
        <v>0</v>
      </c>
      <c r="DF65" s="99">
        <f>IF(ISNA(VLOOKUP($A65,'[2]1516 Exp_Rev Access'!$F$7:$GB$306,90,FALSE)),"",VLOOKUP($A65,'[2]1516 Exp_Rev Access'!$F$7:$GB$306,90,FALSE))</f>
        <v>0</v>
      </c>
      <c r="DG65" s="99">
        <f>IF(ISNA(VLOOKUP($A65,'[2]1516 Exp_Rev Access'!$F$7:$GB$306,91,FALSE)),"",VLOOKUP($A65,'[2]1516 Exp_Rev Access'!$F$7:$GB$306,91,FALSE))</f>
        <v>0</v>
      </c>
      <c r="DH65" s="99">
        <f>IF(ISNA(VLOOKUP($A65,'[2]1516 Exp_Rev Access'!$F$7:$GB$306,92,FALSE)),"",VLOOKUP($A65,'[2]1516 Exp_Rev Access'!$F$7:$GB$306,92,FALSE))</f>
        <v>1784536.05</v>
      </c>
      <c r="DI65" s="99">
        <f>IF(ISNA(VLOOKUP($A65,'[2]1516 Exp_Rev Access'!$F$7:$GB$306,93,FALSE)),"",VLOOKUP($A65,'[2]1516 Exp_Rev Access'!$F$7:$GB$306,93,FALSE))</f>
        <v>0</v>
      </c>
      <c r="DJ65" s="99">
        <f>IF(ISNA(VLOOKUP($A65,'[2]1516 Exp_Rev Access'!$F$7:$GB$306,94,FALSE)),"",VLOOKUP($A65,'[2]1516 Exp_Rev Access'!$F$7:$GB$306,94,FALSE))</f>
        <v>0</v>
      </c>
      <c r="DK65" s="99">
        <f>IF(ISNA(VLOOKUP($A65,'[2]1516 Exp_Rev Access'!$F$7:$GB$306,95,FALSE)),"",VLOOKUP($A65,'[2]1516 Exp_Rev Access'!$F$7:$GB$306,95,FALSE))</f>
        <v>0</v>
      </c>
      <c r="DL65" s="99">
        <f>IF(ISNA(VLOOKUP($A65,'[2]1516 Exp_Rev Access'!$F$7:$GB$306,96,FALSE)),"",VLOOKUP($A65,'[2]1516 Exp_Rev Access'!$F$7:$GB$306,96,FALSE))</f>
        <v>0</v>
      </c>
      <c r="DM65" s="99">
        <f>IF(ISNA(VLOOKUP($A65,'[2]1516 Exp_Rev Access'!$F$7:$GB$306,97,FALSE)),"",VLOOKUP($A65,'[2]1516 Exp_Rev Access'!$F$7:$GB$306,97,FALSE))</f>
        <v>0</v>
      </c>
      <c r="DN65" s="99">
        <f>IF(ISNA(VLOOKUP($A65,'[2]1516 Exp_Rev Access'!$F$7:$GB$306,98,FALSE)),"",VLOOKUP($A65,'[2]1516 Exp_Rev Access'!$F$7:$GB$306,98,FALSE))</f>
        <v>0</v>
      </c>
      <c r="DO65" s="99">
        <f>IF(ISNA(VLOOKUP($A65,'[2]1516 Exp_Rev Access'!$F$7:$GB$306,99,FALSE)),"",VLOOKUP($A65,'[2]1516 Exp_Rev Access'!$F$7:$GB$306,99,FALSE))</f>
        <v>0</v>
      </c>
      <c r="DP65" s="99">
        <f>IF(ISNA(VLOOKUP($A65,'[2]1516 Exp_Rev Access'!$F$7:$GB$306,100,FALSE)),"",VLOOKUP($A65,'[2]1516 Exp_Rev Access'!$F$7:$GB$306,100,FALSE))</f>
        <v>0</v>
      </c>
      <c r="DQ65" s="99">
        <f>IF(ISNA(VLOOKUP($A65,'[2]1516 Exp_Rev Access'!$F$7:$GB$306,101,FALSE)),"",VLOOKUP($A65,'[2]1516 Exp_Rev Access'!$F$7:$GB$306,101,FALSE))</f>
        <v>0</v>
      </c>
      <c r="DR65" s="99">
        <f>IF(ISNA(VLOOKUP($A65,'[2]1516 Exp_Rev Access'!$F$7:$GB$306,102,FALSE)),"",VLOOKUP($A65,'[2]1516 Exp_Rev Access'!$F$7:$GB$306,102,FALSE))</f>
        <v>0</v>
      </c>
      <c r="DS65" s="99">
        <f>IF(ISNA(VLOOKUP($A65,'[2]1516 Exp_Rev Access'!$F$7:$GB$306,103,FALSE)),"",VLOOKUP($A65,'[2]1516 Exp_Rev Access'!$F$7:$GB$306,103,FALSE))</f>
        <v>0</v>
      </c>
      <c r="DT65" s="99">
        <f>IF(ISNA(VLOOKUP($A65,'[2]1516 Exp_Rev Access'!$F$7:$GB$306,104,FALSE)),"",VLOOKUP($A65,'[2]1516 Exp_Rev Access'!$F$7:$GB$306,104,FALSE))</f>
        <v>0</v>
      </c>
      <c r="DU65" s="99">
        <f>IF(ISNA(VLOOKUP($A65,'[2]1516 Exp_Rev Access'!$F$7:$GB$306,105,FALSE)),"",VLOOKUP($A65,'[2]1516 Exp_Rev Access'!$F$7:$GB$306,105,FALSE))</f>
        <v>0</v>
      </c>
      <c r="DV65" s="99">
        <f>IF(ISNA(VLOOKUP($A65,'[2]1516 Exp_Rev Access'!$F$7:$GB$306,106,FALSE)),"",VLOOKUP($A65,'[2]1516 Exp_Rev Access'!$F$7:$GB$306,106,FALSE))</f>
        <v>0</v>
      </c>
      <c r="DW65" s="99">
        <f>IF(ISNA(VLOOKUP($A65,'[2]1516 Exp_Rev Access'!$F$7:$GB$306,107,FALSE)),"",VLOOKUP($A65,'[2]1516 Exp_Rev Access'!$F$7:$GB$306,107,FALSE))</f>
        <v>0</v>
      </c>
      <c r="DX65" s="99">
        <f>IF(ISNA(VLOOKUP($A65,'[2]1516 Exp_Rev Access'!$F$7:$GB$306,108,FALSE)),"",VLOOKUP($A65,'[2]1516 Exp_Rev Access'!$F$7:$GB$306,108,FALSE))</f>
        <v>0</v>
      </c>
      <c r="DY65" s="99">
        <f>IF(ISNA(VLOOKUP($A65,'[2]1516 Exp_Rev Access'!$F$7:$GB$306,109,FALSE)),"",VLOOKUP($A65,'[2]1516 Exp_Rev Access'!$F$7:$GB$306,109,FALSE))</f>
        <v>0</v>
      </c>
      <c r="DZ65" s="99">
        <f>IF(ISNA(VLOOKUP($A65,'[2]1516 Exp_Rev Access'!$F$7:$GB$306,110,FALSE)),"",VLOOKUP($A65,'[2]1516 Exp_Rev Access'!$F$7:$GB$306,110,FALSE))</f>
        <v>0</v>
      </c>
      <c r="EA65" s="99">
        <f>IF(ISNA(VLOOKUP($A65,'[2]1516 Exp_Rev Access'!$F$7:$GB$306,111,FALSE)),"",VLOOKUP($A65,'[2]1516 Exp_Rev Access'!$F$7:$GB$306,111,FALSE))</f>
        <v>0</v>
      </c>
      <c r="EB65" s="99">
        <f>IF(ISNA(VLOOKUP($A65,'[2]1516 Exp_Rev Access'!$F$7:$GB$306,112,FALSE)),"",VLOOKUP($A65,'[2]1516 Exp_Rev Access'!$F$7:$GB$306,112,FALSE))</f>
        <v>1054514.06</v>
      </c>
      <c r="EC65" s="99">
        <f>IF(ISNA(VLOOKUP($A65,'[2]1516 Exp_Rev Access'!$F$7:$GB$306,113,FALSE)),"",VLOOKUP($A65,'[2]1516 Exp_Rev Access'!$F$7:$GB$306,113,FALSE))</f>
        <v>0</v>
      </c>
      <c r="ED65" s="99">
        <f>IF(ISNA(VLOOKUP($A65,'[2]1516 Exp_Rev Access'!$F$7:$GB$306,114,FALSE)),"",VLOOKUP($A65,'[2]1516 Exp_Rev Access'!$F$7:$GB$306,114,FALSE))</f>
        <v>0</v>
      </c>
      <c r="EE65" s="99">
        <f>IF(ISNA(VLOOKUP($A65,'[2]1516 Exp_Rev Access'!$F$7:$GB$306,115,FALSE)),"",VLOOKUP($A65,'[2]1516 Exp_Rev Access'!$F$7:$GB$306,115,FALSE))</f>
        <v>0</v>
      </c>
      <c r="EF65" s="99">
        <f>IF(ISNA(VLOOKUP($A65,'[2]1516 Exp_Rev Access'!$F$7:$GB$306,116,FALSE)),"",VLOOKUP($A65,'[2]1516 Exp_Rev Access'!$F$7:$GB$306,116,FALSE))</f>
        <v>0</v>
      </c>
      <c r="EG65" s="99">
        <f>IF(ISNA(VLOOKUP($A65,'[2]1516 Exp_Rev Access'!$F$7:$GB$306,117,FALSE)),"",VLOOKUP($A65,'[2]1516 Exp_Rev Access'!$F$7:$GB$306,117,FALSE))</f>
        <v>0</v>
      </c>
      <c r="EH65" s="99">
        <f>IF(ISNA(VLOOKUP($A65,'[2]1516 Exp_Rev Access'!$F$7:$GB$306,118,FALSE)),"",VLOOKUP($A65,'[2]1516 Exp_Rev Access'!$F$7:$GB$306,118,FALSE))</f>
        <v>0</v>
      </c>
      <c r="EI65" s="99">
        <f>IF(ISNA(VLOOKUP($A65,'[2]1516 Exp_Rev Access'!$F$7:$GB$306,119,FALSE)),"",VLOOKUP($A65,'[2]1516 Exp_Rev Access'!$F$7:$GB$306,119,FALSE))</f>
        <v>0</v>
      </c>
      <c r="EJ65" s="99">
        <f>IF(ISNA(VLOOKUP($A65,'[2]1516 Exp_Rev Access'!$F$7:$GB$306,120,FALSE)),"",VLOOKUP($A65,'[2]1516 Exp_Rev Access'!$F$7:$GB$306,120,FALSE))</f>
        <v>0</v>
      </c>
      <c r="EK65" s="99">
        <f>IF(ISNA(VLOOKUP($A65,'[2]1516 Exp_Rev Access'!$F$7:$GB$306,121,FALSE)),"",VLOOKUP($A65,'[2]1516 Exp_Rev Access'!$F$7:$GB$306,121,FALSE))</f>
        <v>0</v>
      </c>
      <c r="EL65" s="99">
        <f>IF(ISNA(VLOOKUP($A65,'[2]1516 Exp_Rev Access'!$F$7:$GB$306,122,FALSE)),"",VLOOKUP($A65,'[2]1516 Exp_Rev Access'!$F$7:$GB$306,122,FALSE))</f>
        <v>0</v>
      </c>
      <c r="EM65" s="99">
        <f>IF(ISNA(VLOOKUP($A65,'[2]1516 Exp_Rev Access'!$F$7:$GB$306,123,FALSE)),"",VLOOKUP($A65,'[2]1516 Exp_Rev Access'!$F$7:$GB$306,123,FALSE))</f>
        <v>17111.419999999998</v>
      </c>
      <c r="EN65" s="99">
        <f>IF(ISNA(VLOOKUP($A65,'[2]1516 Exp_Rev Access'!$F$7:$GB$306,124,FALSE)),"",VLOOKUP($A65,'[2]1516 Exp_Rev Access'!$F$7:$GB$306,124,FALSE))</f>
        <v>276689.56</v>
      </c>
      <c r="EO65" s="99">
        <f>IF(ISNA(VLOOKUP($A65,'[2]1516 Exp_Rev Access'!$F$7:$GB$306,125,FALSE)),"",VLOOKUP($A65,'[2]1516 Exp_Rev Access'!$F$7:$GB$306,125,FALSE))</f>
        <v>0</v>
      </c>
      <c r="EP65" s="99">
        <f>IF(ISNA(VLOOKUP($A65,'[2]1516 Exp_Rev Access'!$F$7:$GB$306,126,FALSE)),"",VLOOKUP($A65,'[2]1516 Exp_Rev Access'!$F$7:$GB$306,126,FALSE))</f>
        <v>0</v>
      </c>
      <c r="EQ65" s="99">
        <f>IF(ISNA(VLOOKUP($A65,'[2]1516 Exp_Rev Access'!$F$7:$GB$306,127,FALSE)),"",VLOOKUP($A65,'[2]1516 Exp_Rev Access'!$F$7:$GB$306,127,FALSE))</f>
        <v>0</v>
      </c>
      <c r="ER65" s="99">
        <f>IF(ISNA(VLOOKUP($A65,'[2]1516 Exp_Rev Access'!$F$7:$GB$306,128,FALSE)),"",VLOOKUP($A65,'[2]1516 Exp_Rev Access'!$F$7:$GB$306,128,FALSE))</f>
        <v>0</v>
      </c>
      <c r="ES65" s="99">
        <f>IF(ISNA(VLOOKUP($A65,'[2]1516 Exp_Rev Access'!$F$7:$GB$306,129,FALSE)),"",VLOOKUP($A65,'[2]1516 Exp_Rev Access'!$F$7:$GB$306,129,FALSE))</f>
        <v>0</v>
      </c>
      <c r="ET65" s="99">
        <f>IF(ISNA(VLOOKUP($A65,'[2]1516 Exp_Rev Access'!$F$7:$GB$306,130,FALSE)),"",VLOOKUP($A65,'[2]1516 Exp_Rev Access'!$F$7:$GB$306,130,FALSE))</f>
        <v>0</v>
      </c>
      <c r="EU65" s="99">
        <f>IF(ISNA(VLOOKUP($A65,'[2]1516 Exp_Rev Access'!$F$7:$GB$306,131,FALSE)),"",VLOOKUP($A65,'[2]1516 Exp_Rev Access'!$F$7:$GB$306,131,FALSE))</f>
        <v>108773</v>
      </c>
      <c r="EV65" s="99">
        <f>IF(ISNA(VLOOKUP($A65,'[2]1516 Exp_Rev Access'!$F$7:$GB$306,132,FALSE)),"",VLOOKUP($A65,'[2]1516 Exp_Rev Access'!$F$7:$GB$306,132,FALSE))</f>
        <v>0</v>
      </c>
      <c r="EW65" s="99">
        <f>IF(ISNA(VLOOKUP($A65,'[2]1516 Exp_Rev Access'!$F$7:$GB$306,133,FALSE)),"",VLOOKUP($A65,'[2]1516 Exp_Rev Access'!$F$7:$GB$306,133,FALSE))</f>
        <v>0</v>
      </c>
      <c r="EX65" s="99">
        <f>IF(ISNA(VLOOKUP($A65,'[2]1516 Exp_Rev Access'!$F$7:$GB$306,134,FALSE)),"",VLOOKUP($A65,'[2]1516 Exp_Rev Access'!$F$7:$GB$306,134,FALSE))</f>
        <v>0</v>
      </c>
      <c r="EY65" s="99">
        <f>IF(ISNA(VLOOKUP($A65,'[2]1516 Exp_Rev Access'!$F$7:$GB$306,135,FALSE)),"",VLOOKUP($A65,'[2]1516 Exp_Rev Access'!$F$7:$GB$306,135,FALSE))</f>
        <v>0</v>
      </c>
      <c r="EZ65" s="99">
        <f>IF(ISNA(VLOOKUP($A65,'[2]1516 Exp_Rev Access'!$F$7:$GB$306,136,FALSE)),"",VLOOKUP($A65,'[2]1516 Exp_Rev Access'!$F$7:$GB$306,136,FALSE))</f>
        <v>0</v>
      </c>
      <c r="FA65" s="99">
        <f>IF(ISNA(VLOOKUP($A65,'[2]1516 Exp_Rev Access'!$F$7:$GB$306,137,FALSE)),"",VLOOKUP($A65,'[2]1516 Exp_Rev Access'!$F$7:$GB$306,137,FALSE))</f>
        <v>0</v>
      </c>
      <c r="FB65" s="99">
        <f>IF(ISNA(VLOOKUP($A65,'[2]1516 Exp_Rev Access'!$F$7:$GB$306,138,FALSE)),"",VLOOKUP($A65,'[2]1516 Exp_Rev Access'!$F$7:$GB$306,138,FALSE))</f>
        <v>0</v>
      </c>
      <c r="FC65" s="99">
        <f>IF(ISNA(VLOOKUP($A65,'[2]1516 Exp_Rev Access'!$F$7:$GB$306,139,FALSE)),"",VLOOKUP($A65,'[2]1516 Exp_Rev Access'!$F$7:$GB$306,139,FALSE))</f>
        <v>0</v>
      </c>
      <c r="FD65" s="99">
        <f>IF(ISNA(VLOOKUP($A65,'[2]1516 Exp_Rev Access'!$F$7:$FS$306,140,FALSE)),"",VLOOKUP($A65,'[2]1516 Exp_Rev Access'!$F$7:$FS$306,140,FALSE))</f>
        <v>0</v>
      </c>
      <c r="FE65" s="99">
        <f>IF(ISNA(VLOOKUP($A65,'[2]1516 Exp_Rev Access'!$F$7:$FS$306,141,FALSE)),"",VLOOKUP($A65,'[2]1516 Exp_Rev Access'!$F$7:$FS$306,141,FALSE))</f>
        <v>0</v>
      </c>
      <c r="FF65" s="99">
        <f>IF(ISNA(VLOOKUP($A65,'[2]1516 Exp_Rev Access'!$F$7:$FS$306,142,FALSE)),"",VLOOKUP($A65,'[2]1516 Exp_Rev Access'!$F$7:$FS$306,142,FALSE))</f>
        <v>0</v>
      </c>
      <c r="FG65" s="99">
        <f>IF(ISNA(VLOOKUP($A65,'[2]1516 Exp_Rev Access'!$F$7:$FS$306,143,FALSE)),"",VLOOKUP($A65,'[2]1516 Exp_Rev Access'!$F$7:$FS$306,143,FALSE))</f>
        <v>0</v>
      </c>
      <c r="FH65" s="99">
        <f>IF(ISNA(VLOOKUP($A65,'[2]1516 Exp_Rev Access'!$F$7:$FS$306,144,FALSE)),"",VLOOKUP($A65,'[2]1516 Exp_Rev Access'!$F$7:$FS$306,144,FALSE))</f>
        <v>0</v>
      </c>
      <c r="FI65" s="99">
        <f>IF(ISNA(VLOOKUP($A65,'[2]1516 Exp_Rev Access'!$F$7:$FS$306,145,FALSE)),"",VLOOKUP($A65,'[2]1516 Exp_Rev Access'!$F$7:$FS$306,145,FALSE))</f>
        <v>0</v>
      </c>
      <c r="FJ65" s="99">
        <f>IF(ISNA(VLOOKUP($A65,'[2]1516 Exp_Rev Access'!$F$7:$FS$306,146,FALSE)),"",VLOOKUP($A65,'[2]1516 Exp_Rev Access'!$F$7:$FS$306,146,FALSE))</f>
        <v>0</v>
      </c>
      <c r="FK65" s="99">
        <f>IF(ISNA(VLOOKUP($A65,'[2]1516 Exp_Rev Access'!$F$7:$FS$306,147,FALSE)),"",VLOOKUP($A65,'[2]1516 Exp_Rev Access'!$F$7:$FS$306,147,FALSE))</f>
        <v>0</v>
      </c>
      <c r="FL65" s="99">
        <f>IF(ISNA(VLOOKUP($A65,'[2]1516 Exp_Rev Access'!$F$7:$FS$306,148,FALSE)),"",VLOOKUP($A65,'[2]1516 Exp_Rev Access'!$F$7:$FS$306,148,FALSE))</f>
        <v>0</v>
      </c>
      <c r="FM65" s="99">
        <f>IF(ISNA(VLOOKUP($A65,'[2]1516 Exp_Rev Access'!$F$7:$FS$306,149,FALSE)),"",VLOOKUP($A65,'[2]1516 Exp_Rev Access'!$F$7:$FS$306,149,FALSE))</f>
        <v>0</v>
      </c>
      <c r="FN65" s="99">
        <f>IF(ISNA(VLOOKUP($A65,'[2]1516 Exp_Rev Access'!$F$7:$FS$306,150,FALSE)),"",VLOOKUP($A65,'[2]1516 Exp_Rev Access'!$F$7:$FS$306,150,FALSE))</f>
        <v>0</v>
      </c>
      <c r="FO65" s="99">
        <f>IF(ISNA(VLOOKUP($A65,'[2]1516 Exp_Rev Access'!$F$7:$FS$306,151,FALSE)),"",VLOOKUP($A65,'[2]1516 Exp_Rev Access'!$F$7:$FS$306,151,FALSE))</f>
        <v>0</v>
      </c>
      <c r="FP65" s="99">
        <f>IF(ISNA(VLOOKUP($A65,'[2]1516 Exp_Rev Access'!$F$7:$FS$306,152,FALSE)),"",VLOOKUP($A65,'[2]1516 Exp_Rev Access'!$F$7:$FS$306,152,FALSE))</f>
        <v>0</v>
      </c>
      <c r="FQ65" s="99">
        <f>IF(ISNA(VLOOKUP($A65,'[2]1516 Exp_Rev Access'!$F$7:$FS$306,153,FALSE)),"",VLOOKUP($A65,'[2]1516 Exp_Rev Access'!$F$7:$FS$306,153,FALSE))</f>
        <v>213601.94</v>
      </c>
      <c r="FR65" s="101">
        <f t="shared" si="97"/>
        <v>7320050.9900000002</v>
      </c>
      <c r="FS65" s="72">
        <f t="shared" si="98"/>
        <v>0.10241694427737991</v>
      </c>
      <c r="FT65" s="94">
        <f t="shared" si="99"/>
        <v>1228.8273828509271</v>
      </c>
      <c r="FU65" s="99">
        <f>IF(ISNA(VLOOKUP($A65,'[2]1516 Exp_Rev Access'!$F$7:$GB$306,154,FALSE)),"",VLOOKUP($A65,'[2]1516 Exp_Rev Access'!$F$7:$GB$306,154,FALSE))</f>
        <v>0</v>
      </c>
      <c r="FV65" s="99">
        <f>IF(ISNA(VLOOKUP($A65,'[2]1516 Exp_Rev Access'!$F$7:$GB$306,155,FALSE)),"",VLOOKUP($A65,'[2]1516 Exp_Rev Access'!$F$7:$GB$306,155,FALSE))</f>
        <v>0</v>
      </c>
      <c r="FW65" s="99">
        <f>IF(ISNA(VLOOKUP($A65,'[2]1516 Exp_Rev Access'!$F$7:$GB$306,156,FALSE)),"",VLOOKUP($A65,'[2]1516 Exp_Rev Access'!$F$7:$GB$306,156,FALSE))</f>
        <v>0</v>
      </c>
      <c r="FX65" s="99">
        <f>IF(ISNA(VLOOKUP($A65,'[2]1516 Exp_Rev Access'!$F$7:$GB$306,157,FALSE)),"",VLOOKUP($A65,'[2]1516 Exp_Rev Access'!$F$7:$GB$306,157,FALSE))</f>
        <v>0</v>
      </c>
      <c r="FY65" s="99">
        <f>IF(ISNA(VLOOKUP($A65,'[2]1516 Exp_Rev Access'!$F$7:$GB$306,158,FALSE)),"",VLOOKUP($A65,'[2]1516 Exp_Rev Access'!$F$7:$GB$306,158,FALSE))</f>
        <v>0</v>
      </c>
      <c r="FZ65" s="99">
        <f>IF(ISNA(VLOOKUP($A65,'[2]1516 Exp_Rev Access'!$F$7:$GB$306,159,FALSE)),"",VLOOKUP($A65,'[2]1516 Exp_Rev Access'!$F$7:$GB$306,159,FALSE))</f>
        <v>30544.35</v>
      </c>
      <c r="GA65" s="99">
        <f>IF(ISNA(VLOOKUP($A65,'[2]1516 Exp_Rev Access'!$F$7:$GB$306,160,FALSE)),"",VLOOKUP($A65,'[2]1516 Exp_Rev Access'!$F$7:$GB$306,160,FALSE))</f>
        <v>0</v>
      </c>
      <c r="GB65" s="99">
        <f>IF(ISNA(VLOOKUP($A65,'[2]1516 Exp_Rev Access'!$F$7:$GB$306,161,FALSE)),"",VLOOKUP($A65,'[2]1516 Exp_Rev Access'!$F$7:$GB$306,161,FALSE))</f>
        <v>0</v>
      </c>
      <c r="GC65" s="99">
        <f>IF(ISNA(VLOOKUP($A65,'[2]1516 Exp_Rev Access'!$F$7:$GB$306,162,FALSE)),"",VLOOKUP($A65,'[2]1516 Exp_Rev Access'!$F$7:$GB$306,162,FALSE))</f>
        <v>0</v>
      </c>
      <c r="GD65" s="99">
        <f>IF(ISNA(VLOOKUP($A65,'[2]1516 Exp_Rev Access'!$F$7:$GB$306,163,FALSE)),"",VLOOKUP($A65,'[2]1516 Exp_Rev Access'!$F$7:$GB$306,163,FALSE))</f>
        <v>495003.28</v>
      </c>
      <c r="GE65" s="99">
        <f>IF(ISNA(VLOOKUP($A65,'[2]1516 Exp_Rev Access'!$F$7:$GB$306,164,FALSE)),"",VLOOKUP($A65,'[2]1516 Exp_Rev Access'!$F$7:$GB$306,164,FALSE))</f>
        <v>0</v>
      </c>
      <c r="GF65" s="99">
        <f>IF(ISNA(VLOOKUP($A65,'[2]1516 Exp_Rev Access'!$F$7:$GB$306,165,FALSE)),"",VLOOKUP($A65,'[2]1516 Exp_Rev Access'!$F$7:$GB$306,165,FALSE))</f>
        <v>0</v>
      </c>
      <c r="GG65" s="99">
        <f>IF(ISNA(VLOOKUP($A65,'[2]1516 Exp_Rev Access'!$F$7:$GB$306,166,FALSE)),"",VLOOKUP($A65,'[2]1516 Exp_Rev Access'!$F$7:$GB$306,166,FALSE))</f>
        <v>0</v>
      </c>
      <c r="GH65" s="99">
        <f>IF(ISNA(VLOOKUP($A65,'[2]1516 Exp_Rev Access'!$F$7:$GB$306,167,FALSE)),"",VLOOKUP($A65,'[2]1516 Exp_Rev Access'!$F$7:$GB$306,167,FALSE))</f>
        <v>0</v>
      </c>
      <c r="GI65" s="99">
        <f>IF(ISNA(VLOOKUP($A65,'[2]1516 Exp_Rev Access'!$F$7:$GB$306,168,FALSE)),"",VLOOKUP($A65,'[2]1516 Exp_Rev Access'!$F$7:$GB$306,168,FALSE))</f>
        <v>0</v>
      </c>
      <c r="GJ65" s="99">
        <f>IF(ISNA(VLOOKUP($A65,'[2]1516 Exp_Rev Access'!$F$7:$GB$306,169,FALSE)),"",VLOOKUP($A65,'[2]1516 Exp_Rev Access'!$F$7:$GB$306,169,FALSE))</f>
        <v>16692.27</v>
      </c>
      <c r="GK65" s="99">
        <f>IF(ISNA(VLOOKUP($A65,'[2]1516 Exp_Rev Access'!$F$7:$GB$306,170,FALSE)),"",VLOOKUP($A65,'[2]1516 Exp_Rev Access'!$F$7:$GB$306,170,FALSE))</f>
        <v>0</v>
      </c>
      <c r="GL65" s="99">
        <f>IF(ISNA(VLOOKUP($A65,'[2]1516 Exp_Rev Access'!$F$7:$GB$306,171,FALSE)),"",VLOOKUP($A65,'[2]1516 Exp_Rev Access'!$F$7:$GB$306,171,FALSE))</f>
        <v>0</v>
      </c>
      <c r="GM65" s="99">
        <f>IF(ISNA(VLOOKUP($A65,'[2]1516 Exp_Rev Access'!$F$7:$GB$306,172,FALSE)),"",VLOOKUP($A65,'[2]1516 Exp_Rev Access'!$F$7:$GB$306,172,FALSE))</f>
        <v>0</v>
      </c>
      <c r="GN65" s="99">
        <f>IF(ISNA(VLOOKUP($A65,'[2]1516 Exp_Rev Access'!$F$7:$GB$306,173,FALSE)),"",VLOOKUP($A65,'[2]1516 Exp_Rev Access'!$F$7:$GB$306,173,FALSE))</f>
        <v>0</v>
      </c>
      <c r="GO65" s="99">
        <f>IF(ISNA(VLOOKUP($A65,'[2]1516 Exp_Rev Access'!$F$7:$GB$306,174,FALSE)),"",VLOOKUP($A65,'[2]1516 Exp_Rev Access'!$F$7:$GB$306,174,FALSE))</f>
        <v>0</v>
      </c>
      <c r="GP65" s="99">
        <f>IF(ISNA(VLOOKUP($A65,'[2]1516 Exp_Rev Access'!$F$7:$GB$306,175,FALSE)),"",VLOOKUP($A65,'[2]1516 Exp_Rev Access'!$F$7:$GB$306,175,FALSE))</f>
        <v>0</v>
      </c>
      <c r="GQ65" s="99">
        <f>IF(ISNA(VLOOKUP($A65,'[2]1516 Exp_Rev Access'!$F$7:$GB$306,176,FALSE)),"",VLOOKUP($A65,'[2]1516 Exp_Rev Access'!$F$7:$GB$306,176,FALSE))</f>
        <v>0</v>
      </c>
      <c r="GR65" s="99">
        <f>IF(ISNA(VLOOKUP($A65,'[2]1516 Exp_Rev Access'!$F$7:$GB$306,177,FALSE)),"",VLOOKUP($A65,'[2]1516 Exp_Rev Access'!$F$7:$GB$306,177,FALSE))</f>
        <v>0</v>
      </c>
      <c r="GS65" s="99">
        <f>IF(ISNA(VLOOKUP($A65,'[2]1516 Exp_Rev Access'!$F$7:$GB$306,178,FALSE)),"",VLOOKUP($A65,'[2]1516 Exp_Rev Access'!$F$7:$GB$306,178,FALSE))</f>
        <v>0</v>
      </c>
      <c r="GT65" s="101">
        <f t="shared" si="100"/>
        <v>542239.9</v>
      </c>
      <c r="GU65" s="72">
        <f t="shared" si="101"/>
        <v>7.5866348061152042E-3</v>
      </c>
      <c r="GV65" s="84">
        <f t="shared" si="102"/>
        <v>91.026584118691815</v>
      </c>
    </row>
    <row r="66" spans="1:207" customFormat="1" ht="12" customHeight="1" x14ac:dyDescent="0.2">
      <c r="A66" s="96" t="s">
        <v>278</v>
      </c>
      <c r="B66" s="69" t="s">
        <v>279</v>
      </c>
      <c r="C66" s="80">
        <f>IF(ISNA(VLOOKUP($A66,'[2]1516 enrollment_Rev_Exp by size'!$A$6:$G$320,3,FALSE)),"",VLOOKUP($A66,'[2]1516 enrollment_Rev_Exp by size'!$A$6:$G$320,3,FALSE))</f>
        <v>6013.880000000001</v>
      </c>
      <c r="D66" s="97">
        <v>70903347.819999993</v>
      </c>
      <c r="E66" s="80">
        <f t="shared" si="80"/>
        <v>70903347.820000008</v>
      </c>
      <c r="F66" s="80">
        <f t="shared" si="81"/>
        <v>0</v>
      </c>
      <c r="G66" s="98">
        <f>IF(ISNA(VLOOKUP($A66,'[2]1516 Exp_Rev Access'!$F$7:$FS$306,2,FALSE)),"",VLOOKUP($A66,'[2]1516 Exp_Rev Access'!$F$7:$FS$306,2,FALSE))</f>
        <v>16834219.280000001</v>
      </c>
      <c r="H66" s="98">
        <f>IF(ISNA(VLOOKUP($A66,'[2]1516 Exp_Rev Access'!$F$7:$FS$306,3,FALSE)),"",VLOOKUP($A66,'[2]1516 Exp_Rev Access'!$F$7:$FS$306,3,FALSE))</f>
        <v>0</v>
      </c>
      <c r="I66" s="98">
        <f>IF(ISNA(VLOOKUP($A66,'[2]1516 Exp_Rev Access'!$F$7:$FS$306,4,FALSE)),"",VLOOKUP($A66,'[2]1516 Exp_Rev Access'!$F$7:$FS$306,4,FALSE))</f>
        <v>0</v>
      </c>
      <c r="J66" s="98">
        <f>IF(ISNA(VLOOKUP($A66,'[2]1516 Exp_Rev Access'!$F$7:$FS$306,5,FALSE)),"",VLOOKUP($A66,'[2]1516 Exp_Rev Access'!$F$7:$FS$306,5,FALSE))</f>
        <v>11392.32</v>
      </c>
      <c r="K66" s="98">
        <f>IF(ISNA(VLOOKUP($A66,'[2]1516 Exp_Rev Access'!$F$7:$FS$306,6,FALSE)),"",VLOOKUP($A66,'[2]1516 Exp_Rev Access'!$F$7:$FS$306,6,FALSE))</f>
        <v>0</v>
      </c>
      <c r="L66" s="98">
        <f>IF(ISNA(VLOOKUP($A66,'[2]1516 Exp_Rev Access'!$F$7:$FS$306,7,FALSE)),"",VLOOKUP($A66,'[2]1516 Exp_Rev Access'!$F$7:$FS$306,7,FALSE))</f>
        <v>0</v>
      </c>
      <c r="M66" s="90">
        <f t="shared" si="82"/>
        <v>16845611.600000001</v>
      </c>
      <c r="N66" s="72">
        <f t="shared" si="83"/>
        <v>0.23758556003258696</v>
      </c>
      <c r="O66" s="73">
        <f t="shared" si="84"/>
        <v>2801.1220044297525</v>
      </c>
      <c r="P66" s="99">
        <f>IF(ISNA(VLOOKUP($A66,'[2]1516 Exp_Rev Access'!$F$7:$FS$306,8,FALSE)),"",VLOOKUP($A66,'[2]1516 Exp_Rev Access'!$F$7:$FS$306,8,FALSE))</f>
        <v>96924.17</v>
      </c>
      <c r="Q66" s="99">
        <f>IF(ISNA(VLOOKUP($A66,'[2]1516 Exp_Rev Access'!$F$7:$FS$306,9,FALSE)),"",VLOOKUP($A66,'[2]1516 Exp_Rev Access'!$F$7:$FS$306,9,FALSE))</f>
        <v>0</v>
      </c>
      <c r="R66" s="99">
        <f>IF(ISNA(VLOOKUP($A66,'[2]1516 Exp_Rev Access'!$F$7:$FS$306,10,FALSE)),"",VLOOKUP($A66,'[2]1516 Exp_Rev Access'!$F$7:$FS$306,10,FALSE))</f>
        <v>310</v>
      </c>
      <c r="S66" s="99">
        <f>IF(ISNA(VLOOKUP($A66,'[2]1516 Exp_Rev Access'!$F$7:$FS$306,11,FALSE)),"",VLOOKUP($A66,'[2]1516 Exp_Rev Access'!$F$7:$FS$306,11,FALSE))</f>
        <v>0</v>
      </c>
      <c r="T66" s="99">
        <f>IF(ISNA(VLOOKUP($A66,'[2]1516 Exp_Rev Access'!$F$7:$FS$306,12,FALSE)),"",VLOOKUP($A66,'[2]1516 Exp_Rev Access'!$F$7:$FS$306,12,FALSE))</f>
        <v>0</v>
      </c>
      <c r="U66" s="99">
        <f>IF(ISNA(VLOOKUP($A66,'[2]1516 Exp_Rev Access'!$F$7:$FS$306,13,FALSE)),"",VLOOKUP($A66,'[2]1516 Exp_Rev Access'!$F$7:$FS$306,13,FALSE))</f>
        <v>9525</v>
      </c>
      <c r="V66" s="99">
        <f>IF(ISNA(VLOOKUP($A66,'[2]1516 Exp_Rev Access'!$F$7:$FS$306,14,FALSE)),"",VLOOKUP($A66,'[2]1516 Exp_Rev Access'!$F$7:$FS$306,14,FALSE))</f>
        <v>56928</v>
      </c>
      <c r="W66" s="99">
        <f>IF(ISNA(VLOOKUP($A66,'[2]1516 Exp_Rev Access'!$F$7:$FS$306,15,FALSE)),"",VLOOKUP($A66,'[2]1516 Exp_Rev Access'!$F$7:$FS$306,15,FALSE))</f>
        <v>0</v>
      </c>
      <c r="X66" s="99">
        <f>IF(ISNA(VLOOKUP($A66,'[2]1516 Exp_Rev Access'!$F$7:$FS$306,16,FALSE)),"",VLOOKUP($A66,'[2]1516 Exp_Rev Access'!$F$7:$FS$306,16,FALSE))</f>
        <v>52189.52</v>
      </c>
      <c r="Y66" s="99">
        <f>IF(ISNA(VLOOKUP($A66,'[2]1516 Exp_Rev Access'!$F$7:$FS$306,17,FALSE)),"",VLOOKUP($A66,'[2]1516 Exp_Rev Access'!$F$7:$FS$306,17,FALSE))</f>
        <v>51598.27</v>
      </c>
      <c r="Z66" s="99">
        <f>IF(ISNA(VLOOKUP($A66,'[2]1516 Exp_Rev Access'!$F$7:$FS$306,18,FALSE)),"",VLOOKUP($A66,'[2]1516 Exp_Rev Access'!$F$7:$FS$306,18,FALSE))</f>
        <v>0</v>
      </c>
      <c r="AA66" s="99">
        <f>IF(ISNA(VLOOKUP($A66,'[2]1516 Exp_Rev Access'!$F$7:$FS$306,19,FALSE)),"",VLOOKUP($A66,'[2]1516 Exp_Rev Access'!$F$7:$FS$306,19,FALSE))</f>
        <v>0</v>
      </c>
      <c r="AB66" s="99">
        <f>IF(ISNA(VLOOKUP($A66,'[2]1516 Exp_Rev Access'!$F$7:$FS$306,20,FALSE)),"",VLOOKUP($A66,'[2]1516 Exp_Rev Access'!$F$7:$FS$306,20,FALSE))</f>
        <v>197641.9</v>
      </c>
      <c r="AC66" s="99">
        <f>IF(ISNA(VLOOKUP($A66,'[2]1516 Exp_Rev Access'!$F$7:$FS$306,21,FALSE)),"",VLOOKUP($A66,'[2]1516 Exp_Rev Access'!$F$7:$FS$306,21,FALSE))</f>
        <v>735814.67</v>
      </c>
      <c r="AD66" s="99">
        <f>IF(ISNA(VLOOKUP($A66,'[2]1516 Exp_Rev Access'!$F$7:$FS$306,22,FALSE)),"",VLOOKUP($A66,'[2]1516 Exp_Rev Access'!$F$7:$FS$306,22,FALSE))</f>
        <v>60388.51</v>
      </c>
      <c r="AE66" s="99">
        <f>IF(ISNA(VLOOKUP($A66,'[2]1516 Exp_Rev Access'!$F$7:$FS$306,23,FALSE)),"",VLOOKUP($A66,'[2]1516 Exp_Rev Access'!$F$7:$FS$306,23,FALSE))</f>
        <v>0</v>
      </c>
      <c r="AF66" s="99">
        <f>IF(ISNA(VLOOKUP($A66,'[2]1516 Exp_Rev Access'!$F$7:$FS$306,24,FALSE)),"",VLOOKUP($A66,'[2]1516 Exp_Rev Access'!$F$7:$FS$306,24,FALSE))</f>
        <v>305219.63</v>
      </c>
      <c r="AG66" s="99">
        <f>IF(ISNA(VLOOKUP($A66,'[2]1516 Exp_Rev Access'!$F$7:$FS$306,25,FALSE)),"",VLOOKUP($A66,'[2]1516 Exp_Rev Access'!$F$7:$FS$306,25,FALSE))</f>
        <v>13280.45</v>
      </c>
      <c r="AH66" s="98">
        <f>IF(ISNA(VLOOKUP($A66,'[2]1516 Exp_Rev Access'!$F$7:$FS$306,26,FALSE)),"",VLOOKUP($A66,'[2]1516 Exp_Rev Access'!$F$7:$FS$306,26,FALSE))</f>
        <v>151584.18</v>
      </c>
      <c r="AI66" s="98">
        <f>IF(ISNA(VLOOKUP($A66,'[2]1516 Exp_Rev Access'!$F$7:$FS$306,27,FALSE)),"",VLOOKUP($A66,'[2]1516 Exp_Rev Access'!$F$7:$FS$306,27,FALSE))</f>
        <v>7198.7</v>
      </c>
      <c r="AJ66" s="98">
        <f>IF(ISNA(VLOOKUP($A66,'[2]1516 Exp_Rev Access'!$F$7:$FS$306,28,FALSE)),"",VLOOKUP($A66,'[2]1516 Exp_Rev Access'!$F$7:$FS$306,28,FALSE))</f>
        <v>43401.13</v>
      </c>
      <c r="AK66" s="98">
        <f>IF(ISNA(VLOOKUP($A66,'[2]1516 Exp_Rev Access'!$F$7:$FS$306,29,FALSE)),"",VLOOKUP($A66,'[2]1516 Exp_Rev Access'!$F$7:$FS$306,29,FALSE))</f>
        <v>95843.32</v>
      </c>
      <c r="AL66" s="100">
        <f t="shared" si="85"/>
        <v>1877847.4499999997</v>
      </c>
      <c r="AM66" s="72">
        <f t="shared" si="86"/>
        <v>2.6484609087390761E-2</v>
      </c>
      <c r="AN66" s="94">
        <f t="shared" si="87"/>
        <v>312.25223150445294</v>
      </c>
      <c r="AO66" s="99">
        <f>IF(ISNA(VLOOKUP($A66,'[2]1516 Exp_Rev Access'!$F$7:$GB$306,30,FALSE)),"",VLOOKUP($A66,'[2]1516 Exp_Rev Access'!$F$7:$FS$306,30,FALSE))</f>
        <v>36620455.840000004</v>
      </c>
      <c r="AP66" s="99">
        <f>IF(ISNA(VLOOKUP($A66,'[2]1516 Exp_Rev Access'!$F$7:$GB$306,31,FALSE)),"",VLOOKUP($A66,'[2]1516 Exp_Rev Access'!$F$7:$FS$306,31,FALSE))</f>
        <v>1003376.38</v>
      </c>
      <c r="AQ66" s="99">
        <f>IF(ISNA(VLOOKUP($A66,'[2]1516 Exp_Rev Access'!$F$7:$GB$306,32,FALSE)),"",VLOOKUP($A66,'[2]1516 Exp_Rev Access'!$F$7:$FS$306,32,FALSE))</f>
        <v>0</v>
      </c>
      <c r="AR66" s="99">
        <f>IF(ISNA(VLOOKUP($A66,'[2]1516 Exp_Rev Access'!$F$7:$GB$306,33,FALSE)),"",VLOOKUP($A66,'[2]1516 Exp_Rev Access'!$F$7:$FS$306,33,FALSE))</f>
        <v>0</v>
      </c>
      <c r="AS66" s="99">
        <f>IF(ISNA(VLOOKUP($A66,'[2]1516 Exp_Rev Access'!$F$7:$GB$306,34,FALSE)),"",VLOOKUP($A66,'[2]1516 Exp_Rev Access'!$F$7:$FS$306,34,FALSE))</f>
        <v>0</v>
      </c>
      <c r="AT66" s="101">
        <f t="shared" si="88"/>
        <v>37623832.220000006</v>
      </c>
      <c r="AU66" s="72">
        <f t="shared" si="89"/>
        <v>0.530635483045376</v>
      </c>
      <c r="AV66" s="94">
        <f t="shared" si="90"/>
        <v>6256.1661057420497</v>
      </c>
      <c r="AW66" s="99">
        <f>IF(ISNA(VLOOKUP($A66,'[2]1516 Exp_Rev Access'!$F$7:$GB$306,35,FALSE)),"",VLOOKUP($A66,'[2]1516 Exp_Rev Access'!$F$7:$GB$306,35,FALSE))</f>
        <v>16810.099999999999</v>
      </c>
      <c r="AX66" s="99">
        <f>IF(ISNA(VLOOKUP($A66,'[2]1516 Exp_Rev Access'!$F$7:$GB$306,36,FALSE)),"",VLOOKUP($A66,'[2]1516 Exp_Rev Access'!$F$7:$GB$306,36,FALSE))</f>
        <v>5234927.08</v>
      </c>
      <c r="AY66" s="99">
        <f>IF(ISNA(VLOOKUP($A66,'[2]1516 Exp_Rev Access'!$F$7:$GB$306,37,FALSE)),"",VLOOKUP($A66,'[2]1516 Exp_Rev Access'!$F$7:$GB$306,37,FALSE))</f>
        <v>225557.17</v>
      </c>
      <c r="AZ66" s="99">
        <f>IF(ISNA(VLOOKUP($A66,'[2]1516 Exp_Rev Access'!$F$7:$GB$306,38,FALSE)),"",VLOOKUP($A66,'[2]1516 Exp_Rev Access'!$F$7:$GB$306,38,FALSE))</f>
        <v>0</v>
      </c>
      <c r="BA66" s="99">
        <f>IF(ISNA(VLOOKUP($A66,'[2]1516 Exp_Rev Access'!$F$7:$GB$306,39,FALSE)),"",VLOOKUP($A66,'[2]1516 Exp_Rev Access'!$F$7:$GB$306,39,FALSE))</f>
        <v>0</v>
      </c>
      <c r="BB66" s="99">
        <f>IF(ISNA(VLOOKUP($A66,'[2]1516 Exp_Rev Access'!$F$7:$GB$306,40,FALSE)),"",VLOOKUP($A66,'[2]1516 Exp_Rev Access'!$F$7:$GB$306,40,FALSE))</f>
        <v>974441.54</v>
      </c>
      <c r="BC66" s="99">
        <f>IF(ISNA(VLOOKUP($A66,'[2]1516 Exp_Rev Access'!$F$7:$GB$306,41,FALSE)),"",VLOOKUP($A66,'[2]1516 Exp_Rev Access'!$F$7:$GB$306,41,FALSE))</f>
        <v>0</v>
      </c>
      <c r="BD66" s="99">
        <f>IF(ISNA(VLOOKUP($A66,'[2]1516 Exp_Rev Access'!$F$7:$GB$306,42,FALSE)),"",VLOOKUP($A66,'[2]1516 Exp_Rev Access'!$F$7:$GB$306,42,FALSE))</f>
        <v>267816.57</v>
      </c>
      <c r="BE66" s="99">
        <f>IF(ISNA(VLOOKUP($A66,'[2]1516 Exp_Rev Access'!$F$7:$GB$306,43,FALSE)),"",VLOOKUP($A66,'[2]1516 Exp_Rev Access'!$F$7:$GB$306,43,FALSE))</f>
        <v>0</v>
      </c>
      <c r="BF66" s="99">
        <f>IF(ISNA(VLOOKUP($A66,'[2]1516 Exp_Rev Access'!$F$7:$GB$306,44,FALSE)),"",VLOOKUP($A66,'[2]1516 Exp_Rev Access'!$F$7:$GB$306,44,FALSE))</f>
        <v>233218.02</v>
      </c>
      <c r="BG66" s="99">
        <f>IF(ISNA(VLOOKUP($A66,'[2]1516 Exp_Rev Access'!$F$7:$GB$306,45,FALSE)),"",VLOOKUP($A66,'[2]1516 Exp_Rev Access'!$F$7:$GB$306,45,FALSE))</f>
        <v>61547.57</v>
      </c>
      <c r="BH66" s="99">
        <f>IF(ISNA(VLOOKUP($A66,'[2]1516 Exp_Rev Access'!$F$7:$GB$306,46,FALSE)),"",VLOOKUP($A66,'[2]1516 Exp_Rev Access'!$F$7:$GB$306,46,FALSE))</f>
        <v>0</v>
      </c>
      <c r="BI66" s="99">
        <f>IF(ISNA(VLOOKUP($A66,'[2]1516 Exp_Rev Access'!$F$7:$GB$306,47,FALSE)),"",VLOOKUP($A66,'[2]1516 Exp_Rev Access'!$F$7:$GB$306,47,FALSE))</f>
        <v>31121.83</v>
      </c>
      <c r="BJ66" s="99">
        <f>IF(ISNA(VLOOKUP($A66,'[2]1516 Exp_Rev Access'!$F$7:$GB$306,48,FALSE)),"",VLOOKUP($A66,'[2]1516 Exp_Rev Access'!$F$7:$GB$306,48,FALSE))</f>
        <v>2445381.63</v>
      </c>
      <c r="BK66" s="99">
        <f>IF(ISNA(VLOOKUP($A66,'[2]1516 Exp_Rev Access'!$F$7:$GB$306,49,FALSE)),"",VLOOKUP($A66,'[2]1516 Exp_Rev Access'!$F$7:$GB$306,49,FALSE))</f>
        <v>0</v>
      </c>
      <c r="BL66" s="99">
        <f>IF(ISNA(VLOOKUP($A66,'[2]1516 Exp_Rev Access'!$F$7:$GB$306,50,FALSE)),"",VLOOKUP($A66,'[2]1516 Exp_Rev Access'!$F$7:$GB$306,50,FALSE))</f>
        <v>92.94</v>
      </c>
      <c r="BM66" s="99">
        <f>IF(ISNA(VLOOKUP($A66,'[2]1516 Exp_Rev Access'!$F$7:$GB$306,51,FALSE)),"",VLOOKUP($A66,'[2]1516 Exp_Rev Access'!$F$7:$GB$306,51,FALSE))</f>
        <v>0</v>
      </c>
      <c r="BN66" s="99">
        <f>IF(ISNA(VLOOKUP($A66,'[2]1516 Exp_Rev Access'!$F$7:$GB$306,52,FALSE)),"",VLOOKUP($A66,'[2]1516 Exp_Rev Access'!$F$7:$GB$306,52,FALSE))</f>
        <v>0</v>
      </c>
      <c r="BO66" s="99">
        <f>IF(ISNA(VLOOKUP($A66,'[2]1516 Exp_Rev Access'!$F$7:$GB$306,53,FALSE)),"",VLOOKUP($A66,'[2]1516 Exp_Rev Access'!$F$7:$GB$306,53,FALSE))</f>
        <v>0</v>
      </c>
      <c r="BP66" s="99">
        <f>IF(ISNA(VLOOKUP($A66,'[2]1516 Exp_Rev Access'!$F$7:$GB$306,54,FALSE)),"",VLOOKUP($A66,'[2]1516 Exp_Rev Access'!$F$7:$GB$306,54,FALSE))</f>
        <v>0</v>
      </c>
      <c r="BQ66" s="99">
        <f>IF(ISNA(VLOOKUP($A66,'[2]1516 Exp_Rev Access'!$F$7:$GB$306,55,FALSE)),"",VLOOKUP($A66,'[2]1516 Exp_Rev Access'!$F$7:$GB$306,55,FALSE))</f>
        <v>0</v>
      </c>
      <c r="BR66" s="99">
        <f>IF(ISNA(VLOOKUP($A66,'[2]1516 Exp_Rev Access'!$F$7:$GB$306,56,FALSE)),"",VLOOKUP($A66,'[2]1516 Exp_Rev Access'!$F$7:$GB$306,56,FALSE))</f>
        <v>0</v>
      </c>
      <c r="BS66" s="99">
        <f>IF(ISNA(VLOOKUP($A66,'[2]1516 Exp_Rev Access'!$F$7:$GB$306,57,FALSE)),"",VLOOKUP($A66,'[2]1516 Exp_Rev Access'!$F$7:$GB$306,57,FALSE))</f>
        <v>0</v>
      </c>
      <c r="BT66" s="99">
        <f>IF(ISNA(VLOOKUP($A66,'[2]1516 Exp_Rev Access'!$F$7:$GB$306,58,FALSE)),"",VLOOKUP($A66,'[2]1516 Exp_Rev Access'!$F$7:$GB$306,58,FALSE))</f>
        <v>0</v>
      </c>
      <c r="BU66" s="102">
        <f t="shared" si="91"/>
        <v>9490914.4499999993</v>
      </c>
      <c r="BV66" s="72">
        <f t="shared" si="92"/>
        <v>0.13385707081271075</v>
      </c>
      <c r="BW66" s="94">
        <f t="shared" si="93"/>
        <v>1578.1682457914021</v>
      </c>
      <c r="BX66" s="99">
        <f>IF(ISNA(VLOOKUP($A66,'[2]1516 Exp_Rev Access'!$F$7:$GB$306,59,FALSE)),"",VLOOKUP($A66,'[2]1516 Exp_Rev Access'!$F$7:$GB$306,59,FALSE))</f>
        <v>87667.98</v>
      </c>
      <c r="BY66" s="99">
        <f>IF(ISNA(VLOOKUP($A66,'[2]1516 Exp_Rev Access'!$F$7:$GB$306,60,FALSE)),"",VLOOKUP($A66,'[2]1516 Exp_Rev Access'!$F$7:$GB$306,60,FALSE))</f>
        <v>910217.87</v>
      </c>
      <c r="BZ66" s="99">
        <f>IF(ISNA(VLOOKUP($A66,'[2]1516 Exp_Rev Access'!$F$7:$GB$306,61,FALSE)),"",VLOOKUP($A66,'[2]1516 Exp_Rev Access'!$F$7:$GB$306,61,FALSE))</f>
        <v>132632.60999999999</v>
      </c>
      <c r="CA66" s="99">
        <f>IF(ISNA(VLOOKUP($A66,'[2]1516 Exp_Rev Access'!$F$7:$GB$306,62,FALSE)),"",VLOOKUP($A66,'[2]1516 Exp_Rev Access'!$F$7:$GB$306,62,FALSE))</f>
        <v>0</v>
      </c>
      <c r="CB66" s="99">
        <f>IF(ISNA(VLOOKUP($A66,'[2]1516 Exp_Rev Access'!$F$7:$GB$306,63,FALSE)),"",VLOOKUP($A66,'[2]1516 Exp_Rev Access'!$F$7:$GB$306,63,FALSE))</f>
        <v>0</v>
      </c>
      <c r="CC66" s="99">
        <f>IF(ISNA(VLOOKUP($A66,'[2]1516 Exp_Rev Access'!$F$7:$GB$306,64,FALSE)),"",VLOOKUP($A66,'[2]1516 Exp_Rev Access'!$F$7:$GB$306,64,FALSE))</f>
        <v>0</v>
      </c>
      <c r="CD66" s="101">
        <f t="shared" si="94"/>
        <v>1130518.46</v>
      </c>
      <c r="CE66" s="72">
        <f t="shared" si="95"/>
        <v>1.5944500432758271E-2</v>
      </c>
      <c r="CF66" s="103">
        <f t="shared" si="96"/>
        <v>187.98487166355162</v>
      </c>
      <c r="CG66" s="99">
        <f>IF(ISNA(VLOOKUP($A66,'[2]1516 Exp_Rev Access'!$F$7:$GB$306,65,FALSE)),"",VLOOKUP($A66,'[2]1516 Exp_Rev Access'!$F$7:$GB$306,65,FALSE))</f>
        <v>0</v>
      </c>
      <c r="CH66" s="99">
        <f>IF(ISNA(VLOOKUP($A66,'[2]1516 Exp_Rev Access'!$F$7:$GB$306,66,FALSE)),"",VLOOKUP($A66,'[2]1516 Exp_Rev Access'!$F$7:$GB$306,66,FALSE))</f>
        <v>0</v>
      </c>
      <c r="CI66" s="99">
        <f>IF(ISNA(VLOOKUP($A66,'[2]1516 Exp_Rev Access'!$F$7:$GB$306,67,FALSE)),"",VLOOKUP($A66,'[2]1516 Exp_Rev Access'!$F$7:$GB$306,67,FALSE))</f>
        <v>0</v>
      </c>
      <c r="CJ66" s="99">
        <f>IF(ISNA(VLOOKUP($A66,'[2]1516 Exp_Rev Access'!$F$7:$GB$306,68,FALSE)),"",VLOOKUP($A66,'[2]1516 Exp_Rev Access'!$F$7:$GB$306,68,FALSE))</f>
        <v>0</v>
      </c>
      <c r="CK66" s="99">
        <f>IF(ISNA(VLOOKUP($A66,'[2]1516 Exp_Rev Access'!$F$7:$GB$306,69,FALSE)),"",VLOOKUP($A66,'[2]1516 Exp_Rev Access'!$F$7:$GB$306,69,FALSE))</f>
        <v>0</v>
      </c>
      <c r="CL66" s="99">
        <f>IF(ISNA(VLOOKUP($A66,'[2]1516 Exp_Rev Access'!$F$7:$GB$306,70,FALSE)),"",VLOOKUP($A66,'[2]1516 Exp_Rev Access'!$F$7:$GB$306,70,FALSE))</f>
        <v>0</v>
      </c>
      <c r="CM66" s="99">
        <f>IF(ISNA(VLOOKUP($A66,'[2]1516 Exp_Rev Access'!$F$7:$GB$306,71,FALSE)),"",VLOOKUP($A66,'[2]1516 Exp_Rev Access'!$F$7:$GB$306,71,FALSE))</f>
        <v>0</v>
      </c>
      <c r="CN66" s="99">
        <f>IF(ISNA(VLOOKUP($A66,'[2]1516 Exp_Rev Access'!$F$7:$GB$306,72,FALSE)),"",VLOOKUP($A66,'[2]1516 Exp_Rev Access'!$F$7:$GB$306,72,FALSE))</f>
        <v>0</v>
      </c>
      <c r="CO66" s="99">
        <f>IF(ISNA(VLOOKUP($A66,'[2]1516 Exp_Rev Access'!$F$7:$GB$306,73,FALSE)),"",VLOOKUP($A66,'[2]1516 Exp_Rev Access'!$F$7:$GB$306,73,FALSE))</f>
        <v>0</v>
      </c>
      <c r="CP66" s="99">
        <f>IF(ISNA(VLOOKUP($A66,'[2]1516 Exp_Rev Access'!$F$7:$GB$306,74,FALSE)),"",VLOOKUP($A66,'[2]1516 Exp_Rev Access'!$F$7:$GB$306,74,FALSE))</f>
        <v>1246691</v>
      </c>
      <c r="CQ66" s="99">
        <f>IF(ISNA(VLOOKUP($A66,'[2]1516 Exp_Rev Access'!$F$7:$GB$306,75,FALSE)),"",VLOOKUP($A66,'[2]1516 Exp_Rev Access'!$F$7:$GB$306,75,FALSE))</f>
        <v>0</v>
      </c>
      <c r="CR66" s="99">
        <f>IF(ISNA(VLOOKUP($A66,'[2]1516 Exp_Rev Access'!$F$7:$GB$306,76,FALSE)),"",VLOOKUP($A66,'[2]1516 Exp_Rev Access'!$F$7:$GB$306,76,FALSE))</f>
        <v>28671</v>
      </c>
      <c r="CS66" s="99">
        <f>IF(ISNA(VLOOKUP($A66,'[2]1516 Exp_Rev Access'!$F$7:$GB$306,77,FALSE)),"",VLOOKUP($A66,'[2]1516 Exp_Rev Access'!$F$7:$GB$306,77,FALSE))</f>
        <v>0</v>
      </c>
      <c r="CT66" s="99">
        <f>IF(ISNA(VLOOKUP($A66,'[2]1516 Exp_Rev Access'!$F$7:$GB$306,78,FALSE)),"",VLOOKUP($A66,'[2]1516 Exp_Rev Access'!$F$7:$GB$306,78,FALSE))</f>
        <v>575456.30000000005</v>
      </c>
      <c r="CU66" s="99">
        <f>IF(ISNA(VLOOKUP($A66,'[2]1516 Exp_Rev Access'!$F$7:$GB$306,79,FALSE)),"",VLOOKUP($A66,'[2]1516 Exp_Rev Access'!$F$7:$GB$306,79,FALSE))</f>
        <v>219982.62</v>
      </c>
      <c r="CV66" s="99">
        <f>IF(ISNA(VLOOKUP($A66,'[2]1516 Exp_Rev Access'!$F$7:$GB$306,80,FALSE)),"",VLOOKUP($A66,'[2]1516 Exp_Rev Access'!$F$7:$GB$306,80,FALSE))</f>
        <v>0</v>
      </c>
      <c r="CW66" s="99">
        <f>IF(ISNA(VLOOKUP($A66,'[2]1516 Exp_Rev Access'!$F$7:$GB$306,81,FALSE)),"",VLOOKUP($A66,'[2]1516 Exp_Rev Access'!$F$7:$GB$306,81,FALSE))</f>
        <v>0</v>
      </c>
      <c r="CX66" s="99">
        <f>IF(ISNA(VLOOKUP($A66,'[2]1516 Exp_Rev Access'!$F$7:$GB$306,82,FALSE)),"",VLOOKUP($A66,'[2]1516 Exp_Rev Access'!$F$7:$GB$306,82,FALSE))</f>
        <v>0</v>
      </c>
      <c r="CY66" s="99">
        <f>IF(ISNA(VLOOKUP($A66,'[2]1516 Exp_Rev Access'!$F$7:$GB$306,83,FALSE)),"",VLOOKUP($A66,'[2]1516 Exp_Rev Access'!$F$7:$GB$306,83,FALSE))</f>
        <v>0</v>
      </c>
      <c r="CZ66" s="99">
        <f>IF(ISNA(VLOOKUP($A66,'[2]1516 Exp_Rev Access'!$F$7:$GB$306,84,FALSE)),"",VLOOKUP($A66,'[2]1516 Exp_Rev Access'!$F$7:$GB$306,84,FALSE))</f>
        <v>0</v>
      </c>
      <c r="DA66" s="99">
        <f>IF(ISNA(VLOOKUP($A66,'[2]1516 Exp_Rev Access'!$F$7:$GB$306,85,FALSE)),"",VLOOKUP($A66,'[2]1516 Exp_Rev Access'!$F$7:$GB$306,85,FALSE))</f>
        <v>29430.55</v>
      </c>
      <c r="DB66" s="99">
        <f>IF(ISNA(VLOOKUP($A66,'[2]1516 Exp_Rev Access'!$F$7:$GB$306,86,FALSE)),"",VLOOKUP($A66,'[2]1516 Exp_Rev Access'!$F$7:$GB$306,86,FALSE))</f>
        <v>0</v>
      </c>
      <c r="DC66" s="99">
        <f>IF(ISNA(VLOOKUP($A66,'[2]1516 Exp_Rev Access'!$F$7:$GB$306,87,FALSE)),"",VLOOKUP($A66,'[2]1516 Exp_Rev Access'!$F$7:$GB$306,87,FALSE))</f>
        <v>0</v>
      </c>
      <c r="DD66" s="99">
        <f>IF(ISNA(VLOOKUP($A66,'[2]1516 Exp_Rev Access'!$F$7:$GB$306,88,FALSE)),"",VLOOKUP($A66,'[2]1516 Exp_Rev Access'!$F$7:$GB$306,88,FALSE))</f>
        <v>0</v>
      </c>
      <c r="DE66" s="99">
        <f>IF(ISNA(VLOOKUP($A66,'[2]1516 Exp_Rev Access'!$F$7:$GB$306,89,FALSE)),"",VLOOKUP($A66,'[2]1516 Exp_Rev Access'!$F$7:$GB$306,89,FALSE))</f>
        <v>0</v>
      </c>
      <c r="DF66" s="99">
        <f>IF(ISNA(VLOOKUP($A66,'[2]1516 Exp_Rev Access'!$F$7:$GB$306,90,FALSE)),"",VLOOKUP($A66,'[2]1516 Exp_Rev Access'!$F$7:$GB$306,90,FALSE))</f>
        <v>0</v>
      </c>
      <c r="DG66" s="99">
        <f>IF(ISNA(VLOOKUP($A66,'[2]1516 Exp_Rev Access'!$F$7:$GB$306,91,FALSE)),"",VLOOKUP($A66,'[2]1516 Exp_Rev Access'!$F$7:$GB$306,91,FALSE))</f>
        <v>0</v>
      </c>
      <c r="DH66" s="99">
        <f>IF(ISNA(VLOOKUP($A66,'[2]1516 Exp_Rev Access'!$F$7:$GB$306,92,FALSE)),"",VLOOKUP($A66,'[2]1516 Exp_Rev Access'!$F$7:$GB$306,92,FALSE))</f>
        <v>974508.45</v>
      </c>
      <c r="DI66" s="99">
        <f>IF(ISNA(VLOOKUP($A66,'[2]1516 Exp_Rev Access'!$F$7:$GB$306,93,FALSE)),"",VLOOKUP($A66,'[2]1516 Exp_Rev Access'!$F$7:$GB$306,93,FALSE))</f>
        <v>0</v>
      </c>
      <c r="DJ66" s="99">
        <f>IF(ISNA(VLOOKUP($A66,'[2]1516 Exp_Rev Access'!$F$7:$GB$306,94,FALSE)),"",VLOOKUP($A66,'[2]1516 Exp_Rev Access'!$F$7:$GB$306,94,FALSE))</f>
        <v>178541.49</v>
      </c>
      <c r="DK66" s="99">
        <f>IF(ISNA(VLOOKUP($A66,'[2]1516 Exp_Rev Access'!$F$7:$GB$306,95,FALSE)),"",VLOOKUP($A66,'[2]1516 Exp_Rev Access'!$F$7:$GB$306,95,FALSE))</f>
        <v>0</v>
      </c>
      <c r="DL66" s="99">
        <f>IF(ISNA(VLOOKUP($A66,'[2]1516 Exp_Rev Access'!$F$7:$GB$306,96,FALSE)),"",VLOOKUP($A66,'[2]1516 Exp_Rev Access'!$F$7:$GB$306,96,FALSE))</f>
        <v>0</v>
      </c>
      <c r="DM66" s="99">
        <f>IF(ISNA(VLOOKUP($A66,'[2]1516 Exp_Rev Access'!$F$7:$GB$306,97,FALSE)),"",VLOOKUP($A66,'[2]1516 Exp_Rev Access'!$F$7:$GB$306,97,FALSE))</f>
        <v>0</v>
      </c>
      <c r="DN66" s="99">
        <f>IF(ISNA(VLOOKUP($A66,'[2]1516 Exp_Rev Access'!$F$7:$GB$306,98,FALSE)),"",VLOOKUP($A66,'[2]1516 Exp_Rev Access'!$F$7:$GB$306,98,FALSE))</f>
        <v>0</v>
      </c>
      <c r="DO66" s="99">
        <f>IF(ISNA(VLOOKUP($A66,'[2]1516 Exp_Rev Access'!$F$7:$GB$306,99,FALSE)),"",VLOOKUP($A66,'[2]1516 Exp_Rev Access'!$F$7:$GB$306,99,FALSE))</f>
        <v>0</v>
      </c>
      <c r="DP66" s="99">
        <f>IF(ISNA(VLOOKUP($A66,'[2]1516 Exp_Rev Access'!$F$7:$GB$306,100,FALSE)),"",VLOOKUP($A66,'[2]1516 Exp_Rev Access'!$F$7:$GB$306,100,FALSE))</f>
        <v>0</v>
      </c>
      <c r="DQ66" s="99">
        <f>IF(ISNA(VLOOKUP($A66,'[2]1516 Exp_Rev Access'!$F$7:$GB$306,101,FALSE)),"",VLOOKUP($A66,'[2]1516 Exp_Rev Access'!$F$7:$GB$306,101,FALSE))</f>
        <v>0</v>
      </c>
      <c r="DR66" s="99">
        <f>IF(ISNA(VLOOKUP($A66,'[2]1516 Exp_Rev Access'!$F$7:$GB$306,102,FALSE)),"",VLOOKUP($A66,'[2]1516 Exp_Rev Access'!$F$7:$GB$306,102,FALSE))</f>
        <v>0</v>
      </c>
      <c r="DS66" s="99">
        <f>IF(ISNA(VLOOKUP($A66,'[2]1516 Exp_Rev Access'!$F$7:$GB$306,103,FALSE)),"",VLOOKUP($A66,'[2]1516 Exp_Rev Access'!$F$7:$GB$306,103,FALSE))</f>
        <v>0</v>
      </c>
      <c r="DT66" s="99">
        <f>IF(ISNA(VLOOKUP($A66,'[2]1516 Exp_Rev Access'!$F$7:$GB$306,104,FALSE)),"",VLOOKUP($A66,'[2]1516 Exp_Rev Access'!$F$7:$GB$306,104,FALSE))</f>
        <v>0</v>
      </c>
      <c r="DU66" s="99">
        <f>IF(ISNA(VLOOKUP($A66,'[2]1516 Exp_Rev Access'!$F$7:$GB$306,105,FALSE)),"",VLOOKUP($A66,'[2]1516 Exp_Rev Access'!$F$7:$GB$306,105,FALSE))</f>
        <v>0</v>
      </c>
      <c r="DV66" s="99">
        <f>IF(ISNA(VLOOKUP($A66,'[2]1516 Exp_Rev Access'!$F$7:$GB$306,106,FALSE)),"",VLOOKUP($A66,'[2]1516 Exp_Rev Access'!$F$7:$GB$306,106,FALSE))</f>
        <v>0</v>
      </c>
      <c r="DW66" s="99">
        <f>IF(ISNA(VLOOKUP($A66,'[2]1516 Exp_Rev Access'!$F$7:$GB$306,107,FALSE)),"",VLOOKUP($A66,'[2]1516 Exp_Rev Access'!$F$7:$GB$306,107,FALSE))</f>
        <v>0</v>
      </c>
      <c r="DX66" s="99">
        <f>IF(ISNA(VLOOKUP($A66,'[2]1516 Exp_Rev Access'!$F$7:$GB$306,108,FALSE)),"",VLOOKUP($A66,'[2]1516 Exp_Rev Access'!$F$7:$GB$306,108,FALSE))</f>
        <v>0</v>
      </c>
      <c r="DY66" s="99">
        <f>IF(ISNA(VLOOKUP($A66,'[2]1516 Exp_Rev Access'!$F$7:$GB$306,109,FALSE)),"",VLOOKUP($A66,'[2]1516 Exp_Rev Access'!$F$7:$GB$306,109,FALSE))</f>
        <v>0</v>
      </c>
      <c r="DZ66" s="99">
        <f>IF(ISNA(VLOOKUP($A66,'[2]1516 Exp_Rev Access'!$F$7:$GB$306,110,FALSE)),"",VLOOKUP($A66,'[2]1516 Exp_Rev Access'!$F$7:$GB$306,110,FALSE))</f>
        <v>0</v>
      </c>
      <c r="EA66" s="99">
        <f>IF(ISNA(VLOOKUP($A66,'[2]1516 Exp_Rev Access'!$F$7:$GB$306,111,FALSE)),"",VLOOKUP($A66,'[2]1516 Exp_Rev Access'!$F$7:$GB$306,111,FALSE))</f>
        <v>0</v>
      </c>
      <c r="EB66" s="99">
        <f>IF(ISNA(VLOOKUP($A66,'[2]1516 Exp_Rev Access'!$F$7:$GB$306,112,FALSE)),"",VLOOKUP($A66,'[2]1516 Exp_Rev Access'!$F$7:$GB$306,112,FALSE))</f>
        <v>0</v>
      </c>
      <c r="EC66" s="99">
        <f>IF(ISNA(VLOOKUP($A66,'[2]1516 Exp_Rev Access'!$F$7:$GB$306,113,FALSE)),"",VLOOKUP($A66,'[2]1516 Exp_Rev Access'!$F$7:$GB$306,113,FALSE))</f>
        <v>200916.14</v>
      </c>
      <c r="ED66" s="99">
        <f>IF(ISNA(VLOOKUP($A66,'[2]1516 Exp_Rev Access'!$F$7:$GB$306,114,FALSE)),"",VLOOKUP($A66,'[2]1516 Exp_Rev Access'!$F$7:$GB$306,114,FALSE))</f>
        <v>0</v>
      </c>
      <c r="EE66" s="99">
        <f>IF(ISNA(VLOOKUP($A66,'[2]1516 Exp_Rev Access'!$F$7:$GB$306,115,FALSE)),"",VLOOKUP($A66,'[2]1516 Exp_Rev Access'!$F$7:$GB$306,115,FALSE))</f>
        <v>0</v>
      </c>
      <c r="EF66" s="99">
        <f>IF(ISNA(VLOOKUP($A66,'[2]1516 Exp_Rev Access'!$F$7:$GB$306,116,FALSE)),"",VLOOKUP($A66,'[2]1516 Exp_Rev Access'!$F$7:$GB$306,116,FALSE))</f>
        <v>93965.09</v>
      </c>
      <c r="EG66" s="99">
        <f>IF(ISNA(VLOOKUP($A66,'[2]1516 Exp_Rev Access'!$F$7:$GB$306,117,FALSE)),"",VLOOKUP($A66,'[2]1516 Exp_Rev Access'!$F$7:$GB$306,117,FALSE))</f>
        <v>0</v>
      </c>
      <c r="EH66" s="99">
        <f>IF(ISNA(VLOOKUP($A66,'[2]1516 Exp_Rev Access'!$F$7:$GB$306,118,FALSE)),"",VLOOKUP($A66,'[2]1516 Exp_Rev Access'!$F$7:$GB$306,118,FALSE))</f>
        <v>0</v>
      </c>
      <c r="EI66" s="99">
        <f>IF(ISNA(VLOOKUP($A66,'[2]1516 Exp_Rev Access'!$F$7:$GB$306,119,FALSE)),"",VLOOKUP($A66,'[2]1516 Exp_Rev Access'!$F$7:$GB$306,119,FALSE))</f>
        <v>0</v>
      </c>
      <c r="EJ66" s="99">
        <f>IF(ISNA(VLOOKUP($A66,'[2]1516 Exp_Rev Access'!$F$7:$GB$306,120,FALSE)),"",VLOOKUP($A66,'[2]1516 Exp_Rev Access'!$F$7:$GB$306,120,FALSE))</f>
        <v>0</v>
      </c>
      <c r="EK66" s="99">
        <f>IF(ISNA(VLOOKUP($A66,'[2]1516 Exp_Rev Access'!$F$7:$GB$306,121,FALSE)),"",VLOOKUP($A66,'[2]1516 Exp_Rev Access'!$F$7:$GB$306,121,FALSE))</f>
        <v>0</v>
      </c>
      <c r="EL66" s="99">
        <f>IF(ISNA(VLOOKUP($A66,'[2]1516 Exp_Rev Access'!$F$7:$GB$306,122,FALSE)),"",VLOOKUP($A66,'[2]1516 Exp_Rev Access'!$F$7:$GB$306,122,FALSE))</f>
        <v>0</v>
      </c>
      <c r="EM66" s="99">
        <f>IF(ISNA(VLOOKUP($A66,'[2]1516 Exp_Rev Access'!$F$7:$GB$306,123,FALSE)),"",VLOOKUP($A66,'[2]1516 Exp_Rev Access'!$F$7:$GB$306,123,FALSE))</f>
        <v>166628.43</v>
      </c>
      <c r="EN66" s="99">
        <f>IF(ISNA(VLOOKUP($A66,'[2]1516 Exp_Rev Access'!$F$7:$GB$306,124,FALSE)),"",VLOOKUP($A66,'[2]1516 Exp_Rev Access'!$F$7:$GB$306,124,FALSE))</f>
        <v>0</v>
      </c>
      <c r="EO66" s="99">
        <f>IF(ISNA(VLOOKUP($A66,'[2]1516 Exp_Rev Access'!$F$7:$GB$306,125,FALSE)),"",VLOOKUP($A66,'[2]1516 Exp_Rev Access'!$F$7:$GB$306,125,FALSE))</f>
        <v>0</v>
      </c>
      <c r="EP66" s="99">
        <f>IF(ISNA(VLOOKUP($A66,'[2]1516 Exp_Rev Access'!$F$7:$GB$306,126,FALSE)),"",VLOOKUP($A66,'[2]1516 Exp_Rev Access'!$F$7:$GB$306,126,FALSE))</f>
        <v>0</v>
      </c>
      <c r="EQ66" s="99">
        <f>IF(ISNA(VLOOKUP($A66,'[2]1516 Exp_Rev Access'!$F$7:$GB$306,127,FALSE)),"",VLOOKUP($A66,'[2]1516 Exp_Rev Access'!$F$7:$GB$306,127,FALSE))</f>
        <v>0</v>
      </c>
      <c r="ER66" s="99">
        <f>IF(ISNA(VLOOKUP($A66,'[2]1516 Exp_Rev Access'!$F$7:$GB$306,128,FALSE)),"",VLOOKUP($A66,'[2]1516 Exp_Rev Access'!$F$7:$GB$306,128,FALSE))</f>
        <v>0</v>
      </c>
      <c r="ES66" s="99">
        <f>IF(ISNA(VLOOKUP($A66,'[2]1516 Exp_Rev Access'!$F$7:$GB$306,129,FALSE)),"",VLOOKUP($A66,'[2]1516 Exp_Rev Access'!$F$7:$GB$306,129,FALSE))</f>
        <v>0</v>
      </c>
      <c r="ET66" s="99">
        <f>IF(ISNA(VLOOKUP($A66,'[2]1516 Exp_Rev Access'!$F$7:$GB$306,130,FALSE)),"",VLOOKUP($A66,'[2]1516 Exp_Rev Access'!$F$7:$GB$306,130,FALSE))</f>
        <v>0</v>
      </c>
      <c r="EU66" s="99">
        <f>IF(ISNA(VLOOKUP($A66,'[2]1516 Exp_Rev Access'!$F$7:$GB$306,131,FALSE)),"",VLOOKUP($A66,'[2]1516 Exp_Rev Access'!$F$7:$GB$306,131,FALSE))</f>
        <v>1966.25</v>
      </c>
      <c r="EV66" s="99">
        <f>IF(ISNA(VLOOKUP($A66,'[2]1516 Exp_Rev Access'!$F$7:$GB$306,132,FALSE)),"",VLOOKUP($A66,'[2]1516 Exp_Rev Access'!$F$7:$GB$306,132,FALSE))</f>
        <v>0</v>
      </c>
      <c r="EW66" s="99">
        <f>IF(ISNA(VLOOKUP($A66,'[2]1516 Exp_Rev Access'!$F$7:$GB$306,133,FALSE)),"",VLOOKUP($A66,'[2]1516 Exp_Rev Access'!$F$7:$GB$306,133,FALSE))</f>
        <v>0</v>
      </c>
      <c r="EX66" s="99">
        <f>IF(ISNA(VLOOKUP($A66,'[2]1516 Exp_Rev Access'!$F$7:$GB$306,134,FALSE)),"",VLOOKUP($A66,'[2]1516 Exp_Rev Access'!$F$7:$GB$306,134,FALSE))</f>
        <v>0</v>
      </c>
      <c r="EY66" s="99">
        <f>IF(ISNA(VLOOKUP($A66,'[2]1516 Exp_Rev Access'!$F$7:$GB$306,135,FALSE)),"",VLOOKUP($A66,'[2]1516 Exp_Rev Access'!$F$7:$GB$306,135,FALSE))</f>
        <v>0</v>
      </c>
      <c r="EZ66" s="99">
        <f>IF(ISNA(VLOOKUP($A66,'[2]1516 Exp_Rev Access'!$F$7:$GB$306,136,FALSE)),"",VLOOKUP($A66,'[2]1516 Exp_Rev Access'!$F$7:$GB$306,136,FALSE))</f>
        <v>0</v>
      </c>
      <c r="FA66" s="99">
        <f>IF(ISNA(VLOOKUP($A66,'[2]1516 Exp_Rev Access'!$F$7:$GB$306,137,FALSE)),"",VLOOKUP($A66,'[2]1516 Exp_Rev Access'!$F$7:$GB$306,137,FALSE))</f>
        <v>0</v>
      </c>
      <c r="FB66" s="99">
        <f>IF(ISNA(VLOOKUP($A66,'[2]1516 Exp_Rev Access'!$F$7:$GB$306,138,FALSE)),"",VLOOKUP($A66,'[2]1516 Exp_Rev Access'!$F$7:$GB$306,138,FALSE))</f>
        <v>0</v>
      </c>
      <c r="FC66" s="99">
        <f>IF(ISNA(VLOOKUP($A66,'[2]1516 Exp_Rev Access'!$F$7:$GB$306,139,FALSE)),"",VLOOKUP($A66,'[2]1516 Exp_Rev Access'!$F$7:$GB$306,139,FALSE))</f>
        <v>0</v>
      </c>
      <c r="FD66" s="99">
        <f>IF(ISNA(VLOOKUP($A66,'[2]1516 Exp_Rev Access'!$F$7:$FS$306,140,FALSE)),"",VLOOKUP($A66,'[2]1516 Exp_Rev Access'!$F$7:$FS$306,140,FALSE))</f>
        <v>0</v>
      </c>
      <c r="FE66" s="99">
        <f>IF(ISNA(VLOOKUP($A66,'[2]1516 Exp_Rev Access'!$F$7:$FS$306,141,FALSE)),"",VLOOKUP($A66,'[2]1516 Exp_Rev Access'!$F$7:$FS$306,141,FALSE))</f>
        <v>0</v>
      </c>
      <c r="FF66" s="99">
        <f>IF(ISNA(VLOOKUP($A66,'[2]1516 Exp_Rev Access'!$F$7:$FS$306,142,FALSE)),"",VLOOKUP($A66,'[2]1516 Exp_Rev Access'!$F$7:$FS$306,142,FALSE))</f>
        <v>0</v>
      </c>
      <c r="FG66" s="99">
        <f>IF(ISNA(VLOOKUP($A66,'[2]1516 Exp_Rev Access'!$F$7:$FS$306,143,FALSE)),"",VLOOKUP($A66,'[2]1516 Exp_Rev Access'!$F$7:$FS$306,143,FALSE))</f>
        <v>0</v>
      </c>
      <c r="FH66" s="99">
        <f>IF(ISNA(VLOOKUP($A66,'[2]1516 Exp_Rev Access'!$F$7:$FS$306,144,FALSE)),"",VLOOKUP($A66,'[2]1516 Exp_Rev Access'!$F$7:$FS$306,144,FALSE))</f>
        <v>0</v>
      </c>
      <c r="FI66" s="99">
        <f>IF(ISNA(VLOOKUP($A66,'[2]1516 Exp_Rev Access'!$F$7:$FS$306,145,FALSE)),"",VLOOKUP($A66,'[2]1516 Exp_Rev Access'!$F$7:$FS$306,145,FALSE))</f>
        <v>0</v>
      </c>
      <c r="FJ66" s="99">
        <f>IF(ISNA(VLOOKUP($A66,'[2]1516 Exp_Rev Access'!$F$7:$FS$306,146,FALSE)),"",VLOOKUP($A66,'[2]1516 Exp_Rev Access'!$F$7:$FS$306,146,FALSE))</f>
        <v>0</v>
      </c>
      <c r="FK66" s="99">
        <f>IF(ISNA(VLOOKUP($A66,'[2]1516 Exp_Rev Access'!$F$7:$FS$306,147,FALSE)),"",VLOOKUP($A66,'[2]1516 Exp_Rev Access'!$F$7:$FS$306,147,FALSE))</f>
        <v>0</v>
      </c>
      <c r="FL66" s="99">
        <f>IF(ISNA(VLOOKUP($A66,'[2]1516 Exp_Rev Access'!$F$7:$FS$306,148,FALSE)),"",VLOOKUP($A66,'[2]1516 Exp_Rev Access'!$F$7:$FS$306,148,FALSE))</f>
        <v>0</v>
      </c>
      <c r="FM66" s="99">
        <f>IF(ISNA(VLOOKUP($A66,'[2]1516 Exp_Rev Access'!$F$7:$FS$306,149,FALSE)),"",VLOOKUP($A66,'[2]1516 Exp_Rev Access'!$F$7:$FS$306,149,FALSE))</f>
        <v>0</v>
      </c>
      <c r="FN66" s="99">
        <f>IF(ISNA(VLOOKUP($A66,'[2]1516 Exp_Rev Access'!$F$7:$FS$306,150,FALSE)),"",VLOOKUP($A66,'[2]1516 Exp_Rev Access'!$F$7:$FS$306,150,FALSE))</f>
        <v>0</v>
      </c>
      <c r="FO66" s="99">
        <f>IF(ISNA(VLOOKUP($A66,'[2]1516 Exp_Rev Access'!$F$7:$FS$306,151,FALSE)),"",VLOOKUP($A66,'[2]1516 Exp_Rev Access'!$F$7:$FS$306,151,FALSE))</f>
        <v>0</v>
      </c>
      <c r="FP66" s="99">
        <f>IF(ISNA(VLOOKUP($A66,'[2]1516 Exp_Rev Access'!$F$7:$FS$306,152,FALSE)),"",VLOOKUP($A66,'[2]1516 Exp_Rev Access'!$F$7:$FS$306,152,FALSE))</f>
        <v>0</v>
      </c>
      <c r="FQ66" s="99">
        <f>IF(ISNA(VLOOKUP($A66,'[2]1516 Exp_Rev Access'!$F$7:$FS$306,153,FALSE)),"",VLOOKUP($A66,'[2]1516 Exp_Rev Access'!$F$7:$FS$306,153,FALSE))</f>
        <v>161317.88</v>
      </c>
      <c r="FR66" s="101">
        <f t="shared" si="97"/>
        <v>3878075.2</v>
      </c>
      <c r="FS66" s="72">
        <f t="shared" si="98"/>
        <v>5.4695233994382642E-2</v>
      </c>
      <c r="FT66" s="94">
        <f t="shared" si="99"/>
        <v>644.85410417234789</v>
      </c>
      <c r="FU66" s="99">
        <f>IF(ISNA(VLOOKUP($A66,'[2]1516 Exp_Rev Access'!$F$7:$GB$306,154,FALSE)),"",VLOOKUP($A66,'[2]1516 Exp_Rev Access'!$F$7:$GB$306,154,FALSE))</f>
        <v>0</v>
      </c>
      <c r="FV66" s="99">
        <f>IF(ISNA(VLOOKUP($A66,'[2]1516 Exp_Rev Access'!$F$7:$GB$306,155,FALSE)),"",VLOOKUP($A66,'[2]1516 Exp_Rev Access'!$F$7:$GB$306,155,FALSE))</f>
        <v>0</v>
      </c>
      <c r="FW66" s="99">
        <f>IF(ISNA(VLOOKUP($A66,'[2]1516 Exp_Rev Access'!$F$7:$GB$306,156,FALSE)),"",VLOOKUP($A66,'[2]1516 Exp_Rev Access'!$F$7:$GB$306,156,FALSE))</f>
        <v>0</v>
      </c>
      <c r="FX66" s="99">
        <f>IF(ISNA(VLOOKUP($A66,'[2]1516 Exp_Rev Access'!$F$7:$GB$306,157,FALSE)),"",VLOOKUP($A66,'[2]1516 Exp_Rev Access'!$F$7:$GB$306,157,FALSE))</f>
        <v>0</v>
      </c>
      <c r="FY66" s="99">
        <f>IF(ISNA(VLOOKUP($A66,'[2]1516 Exp_Rev Access'!$F$7:$GB$306,158,FALSE)),"",VLOOKUP($A66,'[2]1516 Exp_Rev Access'!$F$7:$GB$306,158,FALSE))</f>
        <v>0</v>
      </c>
      <c r="FZ66" s="99">
        <f>IF(ISNA(VLOOKUP($A66,'[2]1516 Exp_Rev Access'!$F$7:$GB$306,159,FALSE)),"",VLOOKUP($A66,'[2]1516 Exp_Rev Access'!$F$7:$GB$306,159,FALSE))</f>
        <v>0</v>
      </c>
      <c r="GA66" s="99">
        <f>IF(ISNA(VLOOKUP($A66,'[2]1516 Exp_Rev Access'!$F$7:$GB$306,160,FALSE)),"",VLOOKUP($A66,'[2]1516 Exp_Rev Access'!$F$7:$GB$306,160,FALSE))</f>
        <v>0</v>
      </c>
      <c r="GB66" s="99">
        <f>IF(ISNA(VLOOKUP($A66,'[2]1516 Exp_Rev Access'!$F$7:$GB$306,161,FALSE)),"",VLOOKUP($A66,'[2]1516 Exp_Rev Access'!$F$7:$GB$306,161,FALSE))</f>
        <v>0</v>
      </c>
      <c r="GC66" s="99">
        <f>IF(ISNA(VLOOKUP($A66,'[2]1516 Exp_Rev Access'!$F$7:$GB$306,162,FALSE)),"",VLOOKUP($A66,'[2]1516 Exp_Rev Access'!$F$7:$GB$306,162,FALSE))</f>
        <v>0</v>
      </c>
      <c r="GD66" s="99">
        <f>IF(ISNA(VLOOKUP($A66,'[2]1516 Exp_Rev Access'!$F$7:$GB$306,163,FALSE)),"",VLOOKUP($A66,'[2]1516 Exp_Rev Access'!$F$7:$GB$306,163,FALSE))</f>
        <v>0</v>
      </c>
      <c r="GE66" s="99">
        <f>IF(ISNA(VLOOKUP($A66,'[2]1516 Exp_Rev Access'!$F$7:$GB$306,164,FALSE)),"",VLOOKUP($A66,'[2]1516 Exp_Rev Access'!$F$7:$GB$306,164,FALSE))</f>
        <v>0</v>
      </c>
      <c r="GF66" s="99">
        <f>IF(ISNA(VLOOKUP($A66,'[2]1516 Exp_Rev Access'!$F$7:$GB$306,165,FALSE)),"",VLOOKUP($A66,'[2]1516 Exp_Rev Access'!$F$7:$GB$306,165,FALSE))</f>
        <v>0</v>
      </c>
      <c r="GG66" s="99">
        <f>IF(ISNA(VLOOKUP($A66,'[2]1516 Exp_Rev Access'!$F$7:$GB$306,166,FALSE)),"",VLOOKUP($A66,'[2]1516 Exp_Rev Access'!$F$7:$GB$306,166,FALSE))</f>
        <v>0</v>
      </c>
      <c r="GH66" s="99">
        <f>IF(ISNA(VLOOKUP($A66,'[2]1516 Exp_Rev Access'!$F$7:$GB$306,167,FALSE)),"",VLOOKUP($A66,'[2]1516 Exp_Rev Access'!$F$7:$GB$306,167,FALSE))</f>
        <v>0</v>
      </c>
      <c r="GI66" s="99">
        <f>IF(ISNA(VLOOKUP($A66,'[2]1516 Exp_Rev Access'!$F$7:$GB$306,168,FALSE)),"",VLOOKUP($A66,'[2]1516 Exp_Rev Access'!$F$7:$GB$306,168,FALSE))</f>
        <v>0</v>
      </c>
      <c r="GJ66" s="99">
        <f>IF(ISNA(VLOOKUP($A66,'[2]1516 Exp_Rev Access'!$F$7:$GB$306,169,FALSE)),"",VLOOKUP($A66,'[2]1516 Exp_Rev Access'!$F$7:$GB$306,169,FALSE))</f>
        <v>37790.839999999997</v>
      </c>
      <c r="GK66" s="99">
        <f>IF(ISNA(VLOOKUP($A66,'[2]1516 Exp_Rev Access'!$F$7:$GB$306,170,FALSE)),"",VLOOKUP($A66,'[2]1516 Exp_Rev Access'!$F$7:$GB$306,170,FALSE))</f>
        <v>0</v>
      </c>
      <c r="GL66" s="99">
        <f>IF(ISNA(VLOOKUP($A66,'[2]1516 Exp_Rev Access'!$F$7:$GB$306,171,FALSE)),"",VLOOKUP($A66,'[2]1516 Exp_Rev Access'!$F$7:$GB$306,171,FALSE))</f>
        <v>0</v>
      </c>
      <c r="GM66" s="99">
        <f>IF(ISNA(VLOOKUP($A66,'[2]1516 Exp_Rev Access'!$F$7:$GB$306,172,FALSE)),"",VLOOKUP($A66,'[2]1516 Exp_Rev Access'!$F$7:$GB$306,172,FALSE))</f>
        <v>0</v>
      </c>
      <c r="GN66" s="99">
        <f>IF(ISNA(VLOOKUP($A66,'[2]1516 Exp_Rev Access'!$F$7:$GB$306,173,FALSE)),"",VLOOKUP($A66,'[2]1516 Exp_Rev Access'!$F$7:$GB$306,173,FALSE))</f>
        <v>0</v>
      </c>
      <c r="GO66" s="99">
        <f>IF(ISNA(VLOOKUP($A66,'[2]1516 Exp_Rev Access'!$F$7:$GB$306,174,FALSE)),"",VLOOKUP($A66,'[2]1516 Exp_Rev Access'!$F$7:$GB$306,174,FALSE))</f>
        <v>0</v>
      </c>
      <c r="GP66" s="99">
        <f>IF(ISNA(VLOOKUP($A66,'[2]1516 Exp_Rev Access'!$F$7:$GB$306,175,FALSE)),"",VLOOKUP($A66,'[2]1516 Exp_Rev Access'!$F$7:$GB$306,175,FALSE))</f>
        <v>18757.599999999999</v>
      </c>
      <c r="GQ66" s="99">
        <f>IF(ISNA(VLOOKUP($A66,'[2]1516 Exp_Rev Access'!$F$7:$GB$306,176,FALSE)),"",VLOOKUP($A66,'[2]1516 Exp_Rev Access'!$F$7:$GB$306,176,FALSE))</f>
        <v>0</v>
      </c>
      <c r="GR66" s="99">
        <f>IF(ISNA(VLOOKUP($A66,'[2]1516 Exp_Rev Access'!$F$7:$GB$306,177,FALSE)),"",VLOOKUP($A66,'[2]1516 Exp_Rev Access'!$F$7:$GB$306,177,FALSE))</f>
        <v>0</v>
      </c>
      <c r="GS66" s="99">
        <f>IF(ISNA(VLOOKUP($A66,'[2]1516 Exp_Rev Access'!$F$7:$GB$306,178,FALSE)),"",VLOOKUP($A66,'[2]1516 Exp_Rev Access'!$F$7:$GB$306,178,FALSE))</f>
        <v>0</v>
      </c>
      <c r="GT66" s="101">
        <f t="shared" si="100"/>
        <v>56548.439999999995</v>
      </c>
      <c r="GU66" s="72">
        <f t="shared" si="101"/>
        <v>7.9754259479478552E-4</v>
      </c>
      <c r="GV66" s="84">
        <f t="shared" si="102"/>
        <v>9.4029877549934469</v>
      </c>
    </row>
    <row r="67" spans="1:207" customFormat="1" ht="12" customHeight="1" x14ac:dyDescent="0.2">
      <c r="A67" s="96" t="s">
        <v>280</v>
      </c>
      <c r="B67" s="69" t="s">
        <v>281</v>
      </c>
      <c r="C67" s="80">
        <f>IF(ISNA(VLOOKUP($A67,'[2]1516 enrollment_Rev_Exp by size'!$A$6:$G$320,3,FALSE)),"",VLOOKUP($A67,'[2]1516 enrollment_Rev_Exp by size'!$A$6:$G$320,3,FALSE))</f>
        <v>5901.82</v>
      </c>
      <c r="D67" s="97">
        <v>64761831.530000001</v>
      </c>
      <c r="E67" s="80">
        <f t="shared" si="80"/>
        <v>64761831.530000001</v>
      </c>
      <c r="F67" s="80">
        <f t="shared" si="81"/>
        <v>0</v>
      </c>
      <c r="G67" s="98">
        <f>IF(ISNA(VLOOKUP($A67,'[2]1516 Exp_Rev Access'!$F$7:$FS$306,2,FALSE)),"",VLOOKUP($A67,'[2]1516 Exp_Rev Access'!$F$7:$FS$306,2,FALSE))</f>
        <v>8924984.2300000004</v>
      </c>
      <c r="H67" s="98">
        <f>IF(ISNA(VLOOKUP($A67,'[2]1516 Exp_Rev Access'!$F$7:$FS$306,3,FALSE)),"",VLOOKUP($A67,'[2]1516 Exp_Rev Access'!$F$7:$FS$306,3,FALSE))</f>
        <v>335.5</v>
      </c>
      <c r="I67" s="98">
        <f>IF(ISNA(VLOOKUP($A67,'[2]1516 Exp_Rev Access'!$F$7:$FS$306,4,FALSE)),"",VLOOKUP($A67,'[2]1516 Exp_Rev Access'!$F$7:$FS$306,4,FALSE))</f>
        <v>0</v>
      </c>
      <c r="J67" s="98">
        <f>IF(ISNA(VLOOKUP($A67,'[2]1516 Exp_Rev Access'!$F$7:$FS$306,5,FALSE)),"",VLOOKUP($A67,'[2]1516 Exp_Rev Access'!$F$7:$FS$306,5,FALSE))</f>
        <v>0</v>
      </c>
      <c r="K67" s="98">
        <f>IF(ISNA(VLOOKUP($A67,'[2]1516 Exp_Rev Access'!$F$7:$FS$306,6,FALSE)),"",VLOOKUP($A67,'[2]1516 Exp_Rev Access'!$F$7:$FS$306,6,FALSE))</f>
        <v>0</v>
      </c>
      <c r="L67" s="98">
        <f>IF(ISNA(VLOOKUP($A67,'[2]1516 Exp_Rev Access'!$F$7:$FS$306,7,FALSE)),"",VLOOKUP($A67,'[2]1516 Exp_Rev Access'!$F$7:$FS$306,7,FALSE))</f>
        <v>0</v>
      </c>
      <c r="M67" s="90">
        <f t="shared" si="82"/>
        <v>8925319.7300000004</v>
      </c>
      <c r="N67" s="72">
        <f t="shared" si="83"/>
        <v>0.13781759284966288</v>
      </c>
      <c r="O67" s="73">
        <f t="shared" si="84"/>
        <v>1512.2995499693316</v>
      </c>
      <c r="P67" s="99">
        <f>IF(ISNA(VLOOKUP($A67,'[2]1516 Exp_Rev Access'!$F$7:$FS$306,8,FALSE)),"",VLOOKUP($A67,'[2]1516 Exp_Rev Access'!$F$7:$FS$306,8,FALSE))</f>
        <v>124575.88</v>
      </c>
      <c r="Q67" s="99">
        <f>IF(ISNA(VLOOKUP($A67,'[2]1516 Exp_Rev Access'!$F$7:$FS$306,9,FALSE)),"",VLOOKUP($A67,'[2]1516 Exp_Rev Access'!$F$7:$FS$306,9,FALSE))</f>
        <v>0</v>
      </c>
      <c r="R67" s="99">
        <f>IF(ISNA(VLOOKUP($A67,'[2]1516 Exp_Rev Access'!$F$7:$FS$306,10,FALSE)),"",VLOOKUP($A67,'[2]1516 Exp_Rev Access'!$F$7:$FS$306,10,FALSE))</f>
        <v>1970</v>
      </c>
      <c r="S67" s="99">
        <f>IF(ISNA(VLOOKUP($A67,'[2]1516 Exp_Rev Access'!$F$7:$FS$306,11,FALSE)),"",VLOOKUP($A67,'[2]1516 Exp_Rev Access'!$F$7:$FS$306,11,FALSE))</f>
        <v>0</v>
      </c>
      <c r="T67" s="99">
        <f>IF(ISNA(VLOOKUP($A67,'[2]1516 Exp_Rev Access'!$F$7:$FS$306,12,FALSE)),"",VLOOKUP($A67,'[2]1516 Exp_Rev Access'!$F$7:$FS$306,12,FALSE))</f>
        <v>0</v>
      </c>
      <c r="U67" s="99">
        <f>IF(ISNA(VLOOKUP($A67,'[2]1516 Exp_Rev Access'!$F$7:$FS$306,13,FALSE)),"",VLOOKUP($A67,'[2]1516 Exp_Rev Access'!$F$7:$FS$306,13,FALSE))</f>
        <v>0</v>
      </c>
      <c r="V67" s="99">
        <f>IF(ISNA(VLOOKUP($A67,'[2]1516 Exp_Rev Access'!$F$7:$FS$306,14,FALSE)),"",VLOOKUP($A67,'[2]1516 Exp_Rev Access'!$F$7:$FS$306,14,FALSE))</f>
        <v>0</v>
      </c>
      <c r="W67" s="99">
        <f>IF(ISNA(VLOOKUP($A67,'[2]1516 Exp_Rev Access'!$F$7:$FS$306,15,FALSE)),"",VLOOKUP($A67,'[2]1516 Exp_Rev Access'!$F$7:$FS$306,15,FALSE))</f>
        <v>513818.39</v>
      </c>
      <c r="X67" s="99">
        <f>IF(ISNA(VLOOKUP($A67,'[2]1516 Exp_Rev Access'!$F$7:$FS$306,16,FALSE)),"",VLOOKUP($A67,'[2]1516 Exp_Rev Access'!$F$7:$FS$306,16,FALSE))</f>
        <v>58578.83</v>
      </c>
      <c r="Y67" s="99">
        <f>IF(ISNA(VLOOKUP($A67,'[2]1516 Exp_Rev Access'!$F$7:$FS$306,17,FALSE)),"",VLOOKUP($A67,'[2]1516 Exp_Rev Access'!$F$7:$FS$306,17,FALSE))</f>
        <v>0</v>
      </c>
      <c r="Z67" s="99">
        <f>IF(ISNA(VLOOKUP($A67,'[2]1516 Exp_Rev Access'!$F$7:$FS$306,18,FALSE)),"",VLOOKUP($A67,'[2]1516 Exp_Rev Access'!$F$7:$FS$306,18,FALSE))</f>
        <v>0</v>
      </c>
      <c r="AA67" s="99">
        <f>IF(ISNA(VLOOKUP($A67,'[2]1516 Exp_Rev Access'!$F$7:$FS$306,19,FALSE)),"",VLOOKUP($A67,'[2]1516 Exp_Rev Access'!$F$7:$FS$306,19,FALSE))</f>
        <v>0</v>
      </c>
      <c r="AB67" s="99">
        <f>IF(ISNA(VLOOKUP($A67,'[2]1516 Exp_Rev Access'!$F$7:$FS$306,20,FALSE)),"",VLOOKUP($A67,'[2]1516 Exp_Rev Access'!$F$7:$FS$306,20,FALSE))</f>
        <v>81262.64</v>
      </c>
      <c r="AC67" s="99">
        <f>IF(ISNA(VLOOKUP($A67,'[2]1516 Exp_Rev Access'!$F$7:$FS$306,21,FALSE)),"",VLOOKUP($A67,'[2]1516 Exp_Rev Access'!$F$7:$FS$306,21,FALSE))</f>
        <v>477903.8</v>
      </c>
      <c r="AD67" s="99">
        <f>IF(ISNA(VLOOKUP($A67,'[2]1516 Exp_Rev Access'!$F$7:$FS$306,22,FALSE)),"",VLOOKUP($A67,'[2]1516 Exp_Rev Access'!$F$7:$FS$306,22,FALSE))</f>
        <v>40506.58</v>
      </c>
      <c r="AE67" s="99">
        <f>IF(ISNA(VLOOKUP($A67,'[2]1516 Exp_Rev Access'!$F$7:$FS$306,23,FALSE)),"",VLOOKUP($A67,'[2]1516 Exp_Rev Access'!$F$7:$FS$306,23,FALSE))</f>
        <v>0</v>
      </c>
      <c r="AF67" s="99">
        <f>IF(ISNA(VLOOKUP($A67,'[2]1516 Exp_Rev Access'!$F$7:$FS$306,24,FALSE)),"",VLOOKUP($A67,'[2]1516 Exp_Rev Access'!$F$7:$FS$306,24,FALSE))</f>
        <v>98258.52</v>
      </c>
      <c r="AG67" s="99">
        <f>IF(ISNA(VLOOKUP($A67,'[2]1516 Exp_Rev Access'!$F$7:$FS$306,25,FALSE)),"",VLOOKUP($A67,'[2]1516 Exp_Rev Access'!$F$7:$FS$306,25,FALSE))</f>
        <v>10844.33</v>
      </c>
      <c r="AH67" s="98">
        <f>IF(ISNA(VLOOKUP($A67,'[2]1516 Exp_Rev Access'!$F$7:$FS$306,26,FALSE)),"",VLOOKUP($A67,'[2]1516 Exp_Rev Access'!$F$7:$FS$306,26,FALSE))</f>
        <v>18692.75</v>
      </c>
      <c r="AI67" s="98">
        <f>IF(ISNA(VLOOKUP($A67,'[2]1516 Exp_Rev Access'!$F$7:$FS$306,27,FALSE)),"",VLOOKUP($A67,'[2]1516 Exp_Rev Access'!$F$7:$FS$306,27,FALSE))</f>
        <v>4113.96</v>
      </c>
      <c r="AJ67" s="98">
        <f>IF(ISNA(VLOOKUP($A67,'[2]1516 Exp_Rev Access'!$F$7:$FS$306,28,FALSE)),"",VLOOKUP($A67,'[2]1516 Exp_Rev Access'!$F$7:$FS$306,28,FALSE))</f>
        <v>108804.01</v>
      </c>
      <c r="AK67" s="98">
        <f>IF(ISNA(VLOOKUP($A67,'[2]1516 Exp_Rev Access'!$F$7:$FS$306,29,FALSE)),"",VLOOKUP($A67,'[2]1516 Exp_Rev Access'!$F$7:$FS$306,29,FALSE))</f>
        <v>0</v>
      </c>
      <c r="AL67" s="100">
        <f t="shared" si="85"/>
        <v>1539329.6900000002</v>
      </c>
      <c r="AM67" s="72">
        <f t="shared" si="86"/>
        <v>2.3769088267476306E-2</v>
      </c>
      <c r="AN67" s="94">
        <f t="shared" si="87"/>
        <v>260.82288006072707</v>
      </c>
      <c r="AO67" s="99">
        <f>IF(ISNA(VLOOKUP($A67,'[2]1516 Exp_Rev Access'!$F$7:$GB$306,30,FALSE)),"",VLOOKUP($A67,'[2]1516 Exp_Rev Access'!$F$7:$FS$306,30,FALSE))</f>
        <v>36267351.479999997</v>
      </c>
      <c r="AP67" s="99">
        <f>IF(ISNA(VLOOKUP($A67,'[2]1516 Exp_Rev Access'!$F$7:$GB$306,31,FALSE)),"",VLOOKUP($A67,'[2]1516 Exp_Rev Access'!$F$7:$FS$306,31,FALSE))</f>
        <v>837383.21</v>
      </c>
      <c r="AQ67" s="99">
        <f>IF(ISNA(VLOOKUP($A67,'[2]1516 Exp_Rev Access'!$F$7:$GB$306,32,FALSE)),"",VLOOKUP($A67,'[2]1516 Exp_Rev Access'!$F$7:$FS$306,32,FALSE))</f>
        <v>2852285.56</v>
      </c>
      <c r="AR67" s="99">
        <f>IF(ISNA(VLOOKUP($A67,'[2]1516 Exp_Rev Access'!$F$7:$GB$306,33,FALSE)),"",VLOOKUP($A67,'[2]1516 Exp_Rev Access'!$F$7:$FS$306,33,FALSE))</f>
        <v>0</v>
      </c>
      <c r="AS67" s="99">
        <f>IF(ISNA(VLOOKUP($A67,'[2]1516 Exp_Rev Access'!$F$7:$GB$306,34,FALSE)),"",VLOOKUP($A67,'[2]1516 Exp_Rev Access'!$F$7:$FS$306,34,FALSE))</f>
        <v>0</v>
      </c>
      <c r="AT67" s="101">
        <f t="shared" si="88"/>
        <v>39957020.25</v>
      </c>
      <c r="AU67" s="72">
        <f t="shared" si="89"/>
        <v>0.61698409859657033</v>
      </c>
      <c r="AV67" s="94">
        <f t="shared" si="90"/>
        <v>6770.2878518829784</v>
      </c>
      <c r="AW67" s="99">
        <f>IF(ISNA(VLOOKUP($A67,'[2]1516 Exp_Rev Access'!$F$7:$GB$306,35,FALSE)),"",VLOOKUP($A67,'[2]1516 Exp_Rev Access'!$F$7:$GB$306,35,FALSE))</f>
        <v>11321.23</v>
      </c>
      <c r="AX67" s="99">
        <f>IF(ISNA(VLOOKUP($A67,'[2]1516 Exp_Rev Access'!$F$7:$GB$306,36,FALSE)),"",VLOOKUP($A67,'[2]1516 Exp_Rev Access'!$F$7:$GB$306,36,FALSE))</f>
        <v>4005448.22</v>
      </c>
      <c r="AY67" s="99">
        <f>IF(ISNA(VLOOKUP($A67,'[2]1516 Exp_Rev Access'!$F$7:$GB$306,37,FALSE)),"",VLOOKUP($A67,'[2]1516 Exp_Rev Access'!$F$7:$GB$306,37,FALSE))</f>
        <v>219345.17</v>
      </c>
      <c r="AZ67" s="99">
        <f>IF(ISNA(VLOOKUP($A67,'[2]1516 Exp_Rev Access'!$F$7:$GB$306,38,FALSE)),"",VLOOKUP($A67,'[2]1516 Exp_Rev Access'!$F$7:$GB$306,38,FALSE))</f>
        <v>0</v>
      </c>
      <c r="BA67" s="99">
        <f>IF(ISNA(VLOOKUP($A67,'[2]1516 Exp_Rev Access'!$F$7:$GB$306,39,FALSE)),"",VLOOKUP($A67,'[2]1516 Exp_Rev Access'!$F$7:$GB$306,39,FALSE))</f>
        <v>0</v>
      </c>
      <c r="BB67" s="99">
        <f>IF(ISNA(VLOOKUP($A67,'[2]1516 Exp_Rev Access'!$F$7:$GB$306,40,FALSE)),"",VLOOKUP($A67,'[2]1516 Exp_Rev Access'!$F$7:$GB$306,40,FALSE))</f>
        <v>1597753.97</v>
      </c>
      <c r="BC67" s="99">
        <f>IF(ISNA(VLOOKUP($A67,'[2]1516 Exp_Rev Access'!$F$7:$GB$306,41,FALSE)),"",VLOOKUP($A67,'[2]1516 Exp_Rev Access'!$F$7:$GB$306,41,FALSE))</f>
        <v>106567.92</v>
      </c>
      <c r="BD67" s="99">
        <f>IF(ISNA(VLOOKUP($A67,'[2]1516 Exp_Rev Access'!$F$7:$GB$306,42,FALSE)),"",VLOOKUP($A67,'[2]1516 Exp_Rev Access'!$F$7:$GB$306,42,FALSE))</f>
        <v>456653.63</v>
      </c>
      <c r="BE67" s="99">
        <f>IF(ISNA(VLOOKUP($A67,'[2]1516 Exp_Rev Access'!$F$7:$GB$306,43,FALSE)),"",VLOOKUP($A67,'[2]1516 Exp_Rev Access'!$F$7:$GB$306,43,FALSE))</f>
        <v>0</v>
      </c>
      <c r="BF67" s="99">
        <f>IF(ISNA(VLOOKUP($A67,'[2]1516 Exp_Rev Access'!$F$7:$GB$306,44,FALSE)),"",VLOOKUP($A67,'[2]1516 Exp_Rev Access'!$F$7:$GB$306,44,FALSE))</f>
        <v>1216787.79</v>
      </c>
      <c r="BG67" s="99">
        <f>IF(ISNA(VLOOKUP($A67,'[2]1516 Exp_Rev Access'!$F$7:$GB$306,45,FALSE)),"",VLOOKUP($A67,'[2]1516 Exp_Rev Access'!$F$7:$GB$306,45,FALSE))</f>
        <v>58928.56</v>
      </c>
      <c r="BH67" s="99">
        <f>IF(ISNA(VLOOKUP($A67,'[2]1516 Exp_Rev Access'!$F$7:$GB$306,46,FALSE)),"",VLOOKUP($A67,'[2]1516 Exp_Rev Access'!$F$7:$GB$306,46,FALSE))</f>
        <v>0</v>
      </c>
      <c r="BI67" s="99">
        <f>IF(ISNA(VLOOKUP($A67,'[2]1516 Exp_Rev Access'!$F$7:$GB$306,47,FALSE)),"",VLOOKUP($A67,'[2]1516 Exp_Rev Access'!$F$7:$GB$306,47,FALSE))</f>
        <v>49370.34</v>
      </c>
      <c r="BJ67" s="99">
        <f>IF(ISNA(VLOOKUP($A67,'[2]1516 Exp_Rev Access'!$F$7:$GB$306,48,FALSE)),"",VLOOKUP($A67,'[2]1516 Exp_Rev Access'!$F$7:$GB$306,48,FALSE))</f>
        <v>1377752.92</v>
      </c>
      <c r="BK67" s="99">
        <f>IF(ISNA(VLOOKUP($A67,'[2]1516 Exp_Rev Access'!$F$7:$GB$306,49,FALSE)),"",VLOOKUP($A67,'[2]1516 Exp_Rev Access'!$F$7:$GB$306,49,FALSE))</f>
        <v>1042.1600000000001</v>
      </c>
      <c r="BL67" s="99">
        <f>IF(ISNA(VLOOKUP($A67,'[2]1516 Exp_Rev Access'!$F$7:$GB$306,50,FALSE)),"",VLOOKUP($A67,'[2]1516 Exp_Rev Access'!$F$7:$GB$306,50,FALSE))</f>
        <v>0</v>
      </c>
      <c r="BM67" s="99">
        <f>IF(ISNA(VLOOKUP($A67,'[2]1516 Exp_Rev Access'!$F$7:$GB$306,51,FALSE)),"",VLOOKUP($A67,'[2]1516 Exp_Rev Access'!$F$7:$GB$306,51,FALSE))</f>
        <v>0</v>
      </c>
      <c r="BN67" s="99">
        <f>IF(ISNA(VLOOKUP($A67,'[2]1516 Exp_Rev Access'!$F$7:$GB$306,52,FALSE)),"",VLOOKUP($A67,'[2]1516 Exp_Rev Access'!$F$7:$GB$306,52,FALSE))</f>
        <v>0</v>
      </c>
      <c r="BO67" s="99">
        <f>IF(ISNA(VLOOKUP($A67,'[2]1516 Exp_Rev Access'!$F$7:$GB$306,53,FALSE)),"",VLOOKUP($A67,'[2]1516 Exp_Rev Access'!$F$7:$GB$306,53,FALSE))</f>
        <v>0</v>
      </c>
      <c r="BP67" s="99">
        <f>IF(ISNA(VLOOKUP($A67,'[2]1516 Exp_Rev Access'!$F$7:$GB$306,54,FALSE)),"",VLOOKUP($A67,'[2]1516 Exp_Rev Access'!$F$7:$GB$306,54,FALSE))</f>
        <v>0</v>
      </c>
      <c r="BQ67" s="99">
        <f>IF(ISNA(VLOOKUP($A67,'[2]1516 Exp_Rev Access'!$F$7:$GB$306,55,FALSE)),"",VLOOKUP($A67,'[2]1516 Exp_Rev Access'!$F$7:$GB$306,55,FALSE))</f>
        <v>0</v>
      </c>
      <c r="BR67" s="99">
        <f>IF(ISNA(VLOOKUP($A67,'[2]1516 Exp_Rev Access'!$F$7:$GB$306,56,FALSE)),"",VLOOKUP($A67,'[2]1516 Exp_Rev Access'!$F$7:$GB$306,56,FALSE))</f>
        <v>0</v>
      </c>
      <c r="BS67" s="99">
        <f>IF(ISNA(VLOOKUP($A67,'[2]1516 Exp_Rev Access'!$F$7:$GB$306,57,FALSE)),"",VLOOKUP($A67,'[2]1516 Exp_Rev Access'!$F$7:$GB$306,57,FALSE))</f>
        <v>0</v>
      </c>
      <c r="BT67" s="99">
        <f>IF(ISNA(VLOOKUP($A67,'[2]1516 Exp_Rev Access'!$F$7:$GB$306,58,FALSE)),"",VLOOKUP($A67,'[2]1516 Exp_Rev Access'!$F$7:$GB$306,58,FALSE))</f>
        <v>0</v>
      </c>
      <c r="BU67" s="102">
        <f t="shared" si="91"/>
        <v>9100971.9100000001</v>
      </c>
      <c r="BV67" s="72">
        <f t="shared" si="92"/>
        <v>0.14052987222549604</v>
      </c>
      <c r="BW67" s="94">
        <f t="shared" si="93"/>
        <v>1542.0619249655192</v>
      </c>
      <c r="BX67" s="99">
        <f>IF(ISNA(VLOOKUP($A67,'[2]1516 Exp_Rev Access'!$F$7:$GB$306,59,FALSE)),"",VLOOKUP($A67,'[2]1516 Exp_Rev Access'!$F$7:$GB$306,59,FALSE))</f>
        <v>2636.2</v>
      </c>
      <c r="BY67" s="99">
        <f>IF(ISNA(VLOOKUP($A67,'[2]1516 Exp_Rev Access'!$F$7:$GB$306,60,FALSE)),"",VLOOKUP($A67,'[2]1516 Exp_Rev Access'!$F$7:$GB$306,60,FALSE))</f>
        <v>0</v>
      </c>
      <c r="BZ67" s="99">
        <f>IF(ISNA(VLOOKUP($A67,'[2]1516 Exp_Rev Access'!$F$7:$GB$306,61,FALSE)),"",VLOOKUP($A67,'[2]1516 Exp_Rev Access'!$F$7:$GB$306,61,FALSE))</f>
        <v>0</v>
      </c>
      <c r="CA67" s="99">
        <f>IF(ISNA(VLOOKUP($A67,'[2]1516 Exp_Rev Access'!$F$7:$GB$306,62,FALSE)),"",VLOOKUP($A67,'[2]1516 Exp_Rev Access'!$F$7:$GB$306,62,FALSE))</f>
        <v>0</v>
      </c>
      <c r="CB67" s="99">
        <f>IF(ISNA(VLOOKUP($A67,'[2]1516 Exp_Rev Access'!$F$7:$GB$306,63,FALSE)),"",VLOOKUP($A67,'[2]1516 Exp_Rev Access'!$F$7:$GB$306,63,FALSE))</f>
        <v>0</v>
      </c>
      <c r="CC67" s="99">
        <f>IF(ISNA(VLOOKUP($A67,'[2]1516 Exp_Rev Access'!$F$7:$GB$306,64,FALSE)),"",VLOOKUP($A67,'[2]1516 Exp_Rev Access'!$F$7:$GB$306,64,FALSE))</f>
        <v>0</v>
      </c>
      <c r="CD67" s="101">
        <f t="shared" si="94"/>
        <v>2636.2</v>
      </c>
      <c r="CE67" s="72">
        <f t="shared" si="95"/>
        <v>4.0706075441656055E-5</v>
      </c>
      <c r="CF67" s="103">
        <f t="shared" si="96"/>
        <v>0.44667577120278151</v>
      </c>
      <c r="CG67" s="99">
        <f>IF(ISNA(VLOOKUP($A67,'[2]1516 Exp_Rev Access'!$F$7:$GB$306,65,FALSE)),"",VLOOKUP($A67,'[2]1516 Exp_Rev Access'!$F$7:$GB$306,65,FALSE))</f>
        <v>0</v>
      </c>
      <c r="CH67" s="99">
        <f>IF(ISNA(VLOOKUP($A67,'[2]1516 Exp_Rev Access'!$F$7:$GB$306,66,FALSE)),"",VLOOKUP($A67,'[2]1516 Exp_Rev Access'!$F$7:$GB$306,66,FALSE))</f>
        <v>0</v>
      </c>
      <c r="CI67" s="99">
        <f>IF(ISNA(VLOOKUP($A67,'[2]1516 Exp_Rev Access'!$F$7:$GB$306,67,FALSE)),"",VLOOKUP($A67,'[2]1516 Exp_Rev Access'!$F$7:$GB$306,67,FALSE))</f>
        <v>0</v>
      </c>
      <c r="CJ67" s="99">
        <f>IF(ISNA(VLOOKUP($A67,'[2]1516 Exp_Rev Access'!$F$7:$GB$306,68,FALSE)),"",VLOOKUP($A67,'[2]1516 Exp_Rev Access'!$F$7:$GB$306,68,FALSE))</f>
        <v>0</v>
      </c>
      <c r="CK67" s="99">
        <f>IF(ISNA(VLOOKUP($A67,'[2]1516 Exp_Rev Access'!$F$7:$GB$306,69,FALSE)),"",VLOOKUP($A67,'[2]1516 Exp_Rev Access'!$F$7:$GB$306,69,FALSE))</f>
        <v>0</v>
      </c>
      <c r="CL67" s="99">
        <f>IF(ISNA(VLOOKUP($A67,'[2]1516 Exp_Rev Access'!$F$7:$GB$306,70,FALSE)),"",VLOOKUP($A67,'[2]1516 Exp_Rev Access'!$F$7:$GB$306,70,FALSE))</f>
        <v>0</v>
      </c>
      <c r="CM67" s="99">
        <f>IF(ISNA(VLOOKUP($A67,'[2]1516 Exp_Rev Access'!$F$7:$GB$306,71,FALSE)),"",VLOOKUP($A67,'[2]1516 Exp_Rev Access'!$F$7:$GB$306,71,FALSE))</f>
        <v>0</v>
      </c>
      <c r="CN67" s="99">
        <f>IF(ISNA(VLOOKUP($A67,'[2]1516 Exp_Rev Access'!$F$7:$GB$306,72,FALSE)),"",VLOOKUP($A67,'[2]1516 Exp_Rev Access'!$F$7:$GB$306,72,FALSE))</f>
        <v>0</v>
      </c>
      <c r="CO67" s="99">
        <f>IF(ISNA(VLOOKUP($A67,'[2]1516 Exp_Rev Access'!$F$7:$GB$306,73,FALSE)),"",VLOOKUP($A67,'[2]1516 Exp_Rev Access'!$F$7:$GB$306,73,FALSE))</f>
        <v>0</v>
      </c>
      <c r="CP67" s="99">
        <f>IF(ISNA(VLOOKUP($A67,'[2]1516 Exp_Rev Access'!$F$7:$GB$306,74,FALSE)),"",VLOOKUP($A67,'[2]1516 Exp_Rev Access'!$F$7:$GB$306,74,FALSE))</f>
        <v>1010301.15</v>
      </c>
      <c r="CQ67" s="99">
        <f>IF(ISNA(VLOOKUP($A67,'[2]1516 Exp_Rev Access'!$F$7:$GB$306,75,FALSE)),"",VLOOKUP($A67,'[2]1516 Exp_Rev Access'!$F$7:$GB$306,75,FALSE))</f>
        <v>0</v>
      </c>
      <c r="CR67" s="99">
        <f>IF(ISNA(VLOOKUP($A67,'[2]1516 Exp_Rev Access'!$F$7:$GB$306,76,FALSE)),"",VLOOKUP($A67,'[2]1516 Exp_Rev Access'!$F$7:$GB$306,76,FALSE))</f>
        <v>37880.86</v>
      </c>
      <c r="CS67" s="99">
        <f>IF(ISNA(VLOOKUP($A67,'[2]1516 Exp_Rev Access'!$F$7:$GB$306,77,FALSE)),"",VLOOKUP($A67,'[2]1516 Exp_Rev Access'!$F$7:$GB$306,77,FALSE))</f>
        <v>0</v>
      </c>
      <c r="CT67" s="99">
        <f>IF(ISNA(VLOOKUP($A67,'[2]1516 Exp_Rev Access'!$F$7:$GB$306,78,FALSE)),"",VLOOKUP($A67,'[2]1516 Exp_Rev Access'!$F$7:$GB$306,78,FALSE))</f>
        <v>1183042.33</v>
      </c>
      <c r="CU67" s="99">
        <f>IF(ISNA(VLOOKUP($A67,'[2]1516 Exp_Rev Access'!$F$7:$GB$306,79,FALSE)),"",VLOOKUP($A67,'[2]1516 Exp_Rev Access'!$F$7:$GB$306,79,FALSE))</f>
        <v>146877.22</v>
      </c>
      <c r="CV67" s="99">
        <f>IF(ISNA(VLOOKUP($A67,'[2]1516 Exp_Rev Access'!$F$7:$GB$306,80,FALSE)),"",VLOOKUP($A67,'[2]1516 Exp_Rev Access'!$F$7:$GB$306,80,FALSE))</f>
        <v>399531.31</v>
      </c>
      <c r="CW67" s="99">
        <f>IF(ISNA(VLOOKUP($A67,'[2]1516 Exp_Rev Access'!$F$7:$GB$306,81,FALSE)),"",VLOOKUP($A67,'[2]1516 Exp_Rev Access'!$F$7:$GB$306,81,FALSE))</f>
        <v>0</v>
      </c>
      <c r="CX67" s="99">
        <f>IF(ISNA(VLOOKUP($A67,'[2]1516 Exp_Rev Access'!$F$7:$GB$306,82,FALSE)),"",VLOOKUP($A67,'[2]1516 Exp_Rev Access'!$F$7:$GB$306,82,FALSE))</f>
        <v>10773.29</v>
      </c>
      <c r="CY67" s="99">
        <f>IF(ISNA(VLOOKUP($A67,'[2]1516 Exp_Rev Access'!$F$7:$GB$306,83,FALSE)),"",VLOOKUP($A67,'[2]1516 Exp_Rev Access'!$F$7:$GB$306,83,FALSE))</f>
        <v>0</v>
      </c>
      <c r="CZ67" s="99">
        <f>IF(ISNA(VLOOKUP($A67,'[2]1516 Exp_Rev Access'!$F$7:$GB$306,84,FALSE)),"",VLOOKUP($A67,'[2]1516 Exp_Rev Access'!$F$7:$GB$306,84,FALSE))</f>
        <v>0</v>
      </c>
      <c r="DA67" s="99">
        <f>IF(ISNA(VLOOKUP($A67,'[2]1516 Exp_Rev Access'!$F$7:$GB$306,85,FALSE)),"",VLOOKUP($A67,'[2]1516 Exp_Rev Access'!$F$7:$GB$306,85,FALSE))</f>
        <v>170435.39</v>
      </c>
      <c r="DB67" s="99">
        <f>IF(ISNA(VLOOKUP($A67,'[2]1516 Exp_Rev Access'!$F$7:$GB$306,86,FALSE)),"",VLOOKUP($A67,'[2]1516 Exp_Rev Access'!$F$7:$GB$306,86,FALSE))</f>
        <v>0</v>
      </c>
      <c r="DC67" s="99">
        <f>IF(ISNA(VLOOKUP($A67,'[2]1516 Exp_Rev Access'!$F$7:$GB$306,87,FALSE)),"",VLOOKUP($A67,'[2]1516 Exp_Rev Access'!$F$7:$GB$306,87,FALSE))</f>
        <v>0</v>
      </c>
      <c r="DD67" s="99">
        <f>IF(ISNA(VLOOKUP($A67,'[2]1516 Exp_Rev Access'!$F$7:$GB$306,88,FALSE)),"",VLOOKUP($A67,'[2]1516 Exp_Rev Access'!$F$7:$GB$306,88,FALSE))</f>
        <v>0</v>
      </c>
      <c r="DE67" s="99">
        <f>IF(ISNA(VLOOKUP($A67,'[2]1516 Exp_Rev Access'!$F$7:$GB$306,89,FALSE)),"",VLOOKUP($A67,'[2]1516 Exp_Rev Access'!$F$7:$GB$306,89,FALSE))</f>
        <v>0</v>
      </c>
      <c r="DF67" s="99">
        <f>IF(ISNA(VLOOKUP($A67,'[2]1516 Exp_Rev Access'!$F$7:$GB$306,90,FALSE)),"",VLOOKUP($A67,'[2]1516 Exp_Rev Access'!$F$7:$GB$306,90,FALSE))</f>
        <v>0</v>
      </c>
      <c r="DG67" s="99">
        <f>IF(ISNA(VLOOKUP($A67,'[2]1516 Exp_Rev Access'!$F$7:$GB$306,91,FALSE)),"",VLOOKUP($A67,'[2]1516 Exp_Rev Access'!$F$7:$GB$306,91,FALSE))</f>
        <v>0</v>
      </c>
      <c r="DH67" s="99">
        <f>IF(ISNA(VLOOKUP($A67,'[2]1516 Exp_Rev Access'!$F$7:$GB$306,92,FALSE)),"",VLOOKUP($A67,'[2]1516 Exp_Rev Access'!$F$7:$GB$306,92,FALSE))</f>
        <v>1815016.33</v>
      </c>
      <c r="DI67" s="99">
        <f>IF(ISNA(VLOOKUP($A67,'[2]1516 Exp_Rev Access'!$F$7:$GB$306,93,FALSE)),"",VLOOKUP($A67,'[2]1516 Exp_Rev Access'!$F$7:$GB$306,93,FALSE))</f>
        <v>0</v>
      </c>
      <c r="DJ67" s="99">
        <f>IF(ISNA(VLOOKUP($A67,'[2]1516 Exp_Rev Access'!$F$7:$GB$306,94,FALSE)),"",VLOOKUP($A67,'[2]1516 Exp_Rev Access'!$F$7:$GB$306,94,FALSE))</f>
        <v>0</v>
      </c>
      <c r="DK67" s="99">
        <f>IF(ISNA(VLOOKUP($A67,'[2]1516 Exp_Rev Access'!$F$7:$GB$306,95,FALSE)),"",VLOOKUP($A67,'[2]1516 Exp_Rev Access'!$F$7:$GB$306,95,FALSE))</f>
        <v>0</v>
      </c>
      <c r="DL67" s="99">
        <f>IF(ISNA(VLOOKUP($A67,'[2]1516 Exp_Rev Access'!$F$7:$GB$306,96,FALSE)),"",VLOOKUP($A67,'[2]1516 Exp_Rev Access'!$F$7:$GB$306,96,FALSE))</f>
        <v>0</v>
      </c>
      <c r="DM67" s="99">
        <f>IF(ISNA(VLOOKUP($A67,'[2]1516 Exp_Rev Access'!$F$7:$GB$306,97,FALSE)),"",VLOOKUP($A67,'[2]1516 Exp_Rev Access'!$F$7:$GB$306,97,FALSE))</f>
        <v>0</v>
      </c>
      <c r="DN67" s="99">
        <f>IF(ISNA(VLOOKUP($A67,'[2]1516 Exp_Rev Access'!$F$7:$GB$306,98,FALSE)),"",VLOOKUP($A67,'[2]1516 Exp_Rev Access'!$F$7:$GB$306,98,FALSE))</f>
        <v>0</v>
      </c>
      <c r="DO67" s="99">
        <f>IF(ISNA(VLOOKUP($A67,'[2]1516 Exp_Rev Access'!$F$7:$GB$306,99,FALSE)),"",VLOOKUP($A67,'[2]1516 Exp_Rev Access'!$F$7:$GB$306,99,FALSE))</f>
        <v>0</v>
      </c>
      <c r="DP67" s="99">
        <f>IF(ISNA(VLOOKUP($A67,'[2]1516 Exp_Rev Access'!$F$7:$GB$306,100,FALSE)),"",VLOOKUP($A67,'[2]1516 Exp_Rev Access'!$F$7:$GB$306,100,FALSE))</f>
        <v>0</v>
      </c>
      <c r="DQ67" s="99">
        <f>IF(ISNA(VLOOKUP($A67,'[2]1516 Exp_Rev Access'!$F$7:$GB$306,101,FALSE)),"",VLOOKUP($A67,'[2]1516 Exp_Rev Access'!$F$7:$GB$306,101,FALSE))</f>
        <v>0</v>
      </c>
      <c r="DR67" s="99">
        <f>IF(ISNA(VLOOKUP($A67,'[2]1516 Exp_Rev Access'!$F$7:$GB$306,102,FALSE)),"",VLOOKUP($A67,'[2]1516 Exp_Rev Access'!$F$7:$GB$306,102,FALSE))</f>
        <v>0</v>
      </c>
      <c r="DS67" s="99">
        <f>IF(ISNA(VLOOKUP($A67,'[2]1516 Exp_Rev Access'!$F$7:$GB$306,103,FALSE)),"",VLOOKUP($A67,'[2]1516 Exp_Rev Access'!$F$7:$GB$306,103,FALSE))</f>
        <v>0</v>
      </c>
      <c r="DT67" s="99">
        <f>IF(ISNA(VLOOKUP($A67,'[2]1516 Exp_Rev Access'!$F$7:$GB$306,104,FALSE)),"",VLOOKUP($A67,'[2]1516 Exp_Rev Access'!$F$7:$GB$306,104,FALSE))</f>
        <v>0</v>
      </c>
      <c r="DU67" s="99">
        <f>IF(ISNA(VLOOKUP($A67,'[2]1516 Exp_Rev Access'!$F$7:$GB$306,105,FALSE)),"",VLOOKUP($A67,'[2]1516 Exp_Rev Access'!$F$7:$GB$306,105,FALSE))</f>
        <v>0</v>
      </c>
      <c r="DV67" s="99">
        <f>IF(ISNA(VLOOKUP($A67,'[2]1516 Exp_Rev Access'!$F$7:$GB$306,106,FALSE)),"",VLOOKUP($A67,'[2]1516 Exp_Rev Access'!$F$7:$GB$306,106,FALSE))</f>
        <v>0</v>
      </c>
      <c r="DW67" s="99">
        <f>IF(ISNA(VLOOKUP($A67,'[2]1516 Exp_Rev Access'!$F$7:$GB$306,107,FALSE)),"",VLOOKUP($A67,'[2]1516 Exp_Rev Access'!$F$7:$GB$306,107,FALSE))</f>
        <v>0</v>
      </c>
      <c r="DX67" s="99">
        <f>IF(ISNA(VLOOKUP($A67,'[2]1516 Exp_Rev Access'!$F$7:$GB$306,108,FALSE)),"",VLOOKUP($A67,'[2]1516 Exp_Rev Access'!$F$7:$GB$306,108,FALSE))</f>
        <v>0</v>
      </c>
      <c r="DY67" s="99">
        <f>IF(ISNA(VLOOKUP($A67,'[2]1516 Exp_Rev Access'!$F$7:$GB$306,109,FALSE)),"",VLOOKUP($A67,'[2]1516 Exp_Rev Access'!$F$7:$GB$306,109,FALSE))</f>
        <v>0</v>
      </c>
      <c r="DZ67" s="99">
        <f>IF(ISNA(VLOOKUP($A67,'[2]1516 Exp_Rev Access'!$F$7:$GB$306,110,FALSE)),"",VLOOKUP($A67,'[2]1516 Exp_Rev Access'!$F$7:$GB$306,110,FALSE))</f>
        <v>0</v>
      </c>
      <c r="EA67" s="99">
        <f>IF(ISNA(VLOOKUP($A67,'[2]1516 Exp_Rev Access'!$F$7:$GB$306,111,FALSE)),"",VLOOKUP($A67,'[2]1516 Exp_Rev Access'!$F$7:$GB$306,111,FALSE))</f>
        <v>0</v>
      </c>
      <c r="EB67" s="99">
        <f>IF(ISNA(VLOOKUP($A67,'[2]1516 Exp_Rev Access'!$F$7:$GB$306,112,FALSE)),"",VLOOKUP($A67,'[2]1516 Exp_Rev Access'!$F$7:$GB$306,112,FALSE))</f>
        <v>0</v>
      </c>
      <c r="EC67" s="99">
        <f>IF(ISNA(VLOOKUP($A67,'[2]1516 Exp_Rev Access'!$F$7:$GB$306,113,FALSE)),"",VLOOKUP($A67,'[2]1516 Exp_Rev Access'!$F$7:$GB$306,113,FALSE))</f>
        <v>0</v>
      </c>
      <c r="ED67" s="99">
        <f>IF(ISNA(VLOOKUP($A67,'[2]1516 Exp_Rev Access'!$F$7:$GB$306,114,FALSE)),"",VLOOKUP($A67,'[2]1516 Exp_Rev Access'!$F$7:$GB$306,114,FALSE))</f>
        <v>0</v>
      </c>
      <c r="EE67" s="99">
        <f>IF(ISNA(VLOOKUP($A67,'[2]1516 Exp_Rev Access'!$F$7:$GB$306,115,FALSE)),"",VLOOKUP($A67,'[2]1516 Exp_Rev Access'!$F$7:$GB$306,115,FALSE))</f>
        <v>0</v>
      </c>
      <c r="EF67" s="99">
        <f>IF(ISNA(VLOOKUP($A67,'[2]1516 Exp_Rev Access'!$F$7:$GB$306,116,FALSE)),"",VLOOKUP($A67,'[2]1516 Exp_Rev Access'!$F$7:$GB$306,116,FALSE))</f>
        <v>0</v>
      </c>
      <c r="EG67" s="99">
        <f>IF(ISNA(VLOOKUP($A67,'[2]1516 Exp_Rev Access'!$F$7:$GB$306,117,FALSE)),"",VLOOKUP($A67,'[2]1516 Exp_Rev Access'!$F$7:$GB$306,117,FALSE))</f>
        <v>0</v>
      </c>
      <c r="EH67" s="99">
        <f>IF(ISNA(VLOOKUP($A67,'[2]1516 Exp_Rev Access'!$F$7:$GB$306,118,FALSE)),"",VLOOKUP($A67,'[2]1516 Exp_Rev Access'!$F$7:$GB$306,118,FALSE))</f>
        <v>0</v>
      </c>
      <c r="EI67" s="99">
        <f>IF(ISNA(VLOOKUP($A67,'[2]1516 Exp_Rev Access'!$F$7:$GB$306,119,FALSE)),"",VLOOKUP($A67,'[2]1516 Exp_Rev Access'!$F$7:$GB$306,119,FALSE))</f>
        <v>0</v>
      </c>
      <c r="EJ67" s="99">
        <f>IF(ISNA(VLOOKUP($A67,'[2]1516 Exp_Rev Access'!$F$7:$GB$306,120,FALSE)),"",VLOOKUP($A67,'[2]1516 Exp_Rev Access'!$F$7:$GB$306,120,FALSE))</f>
        <v>0</v>
      </c>
      <c r="EK67" s="99">
        <f>IF(ISNA(VLOOKUP($A67,'[2]1516 Exp_Rev Access'!$F$7:$GB$306,121,FALSE)),"",VLOOKUP($A67,'[2]1516 Exp_Rev Access'!$F$7:$GB$306,121,FALSE))</f>
        <v>0</v>
      </c>
      <c r="EL67" s="99">
        <f>IF(ISNA(VLOOKUP($A67,'[2]1516 Exp_Rev Access'!$F$7:$GB$306,122,FALSE)),"",VLOOKUP($A67,'[2]1516 Exp_Rev Access'!$F$7:$GB$306,122,FALSE))</f>
        <v>0</v>
      </c>
      <c r="EM67" s="99">
        <f>IF(ISNA(VLOOKUP($A67,'[2]1516 Exp_Rev Access'!$F$7:$GB$306,123,FALSE)),"",VLOOKUP($A67,'[2]1516 Exp_Rev Access'!$F$7:$GB$306,123,FALSE))</f>
        <v>0</v>
      </c>
      <c r="EN67" s="99">
        <f>IF(ISNA(VLOOKUP($A67,'[2]1516 Exp_Rev Access'!$F$7:$GB$306,124,FALSE)),"",VLOOKUP($A67,'[2]1516 Exp_Rev Access'!$F$7:$GB$306,124,FALSE))</f>
        <v>0</v>
      </c>
      <c r="EO67" s="99">
        <f>IF(ISNA(VLOOKUP($A67,'[2]1516 Exp_Rev Access'!$F$7:$GB$306,125,FALSE)),"",VLOOKUP($A67,'[2]1516 Exp_Rev Access'!$F$7:$GB$306,125,FALSE))</f>
        <v>0</v>
      </c>
      <c r="EP67" s="99">
        <f>IF(ISNA(VLOOKUP($A67,'[2]1516 Exp_Rev Access'!$F$7:$GB$306,126,FALSE)),"",VLOOKUP($A67,'[2]1516 Exp_Rev Access'!$F$7:$GB$306,126,FALSE))</f>
        <v>0</v>
      </c>
      <c r="EQ67" s="99">
        <f>IF(ISNA(VLOOKUP($A67,'[2]1516 Exp_Rev Access'!$F$7:$GB$306,127,FALSE)),"",VLOOKUP($A67,'[2]1516 Exp_Rev Access'!$F$7:$GB$306,127,FALSE))</f>
        <v>0</v>
      </c>
      <c r="ER67" s="99">
        <f>IF(ISNA(VLOOKUP($A67,'[2]1516 Exp_Rev Access'!$F$7:$GB$306,128,FALSE)),"",VLOOKUP($A67,'[2]1516 Exp_Rev Access'!$F$7:$GB$306,128,FALSE))</f>
        <v>0</v>
      </c>
      <c r="ES67" s="99">
        <f>IF(ISNA(VLOOKUP($A67,'[2]1516 Exp_Rev Access'!$F$7:$GB$306,129,FALSE)),"",VLOOKUP($A67,'[2]1516 Exp_Rev Access'!$F$7:$GB$306,129,FALSE))</f>
        <v>0</v>
      </c>
      <c r="ET67" s="99">
        <f>IF(ISNA(VLOOKUP($A67,'[2]1516 Exp_Rev Access'!$F$7:$GB$306,130,FALSE)),"",VLOOKUP($A67,'[2]1516 Exp_Rev Access'!$F$7:$GB$306,130,FALSE))</f>
        <v>0</v>
      </c>
      <c r="EU67" s="99">
        <f>IF(ISNA(VLOOKUP($A67,'[2]1516 Exp_Rev Access'!$F$7:$GB$306,131,FALSE)),"",VLOOKUP($A67,'[2]1516 Exp_Rev Access'!$F$7:$GB$306,131,FALSE))</f>
        <v>0</v>
      </c>
      <c r="EV67" s="99">
        <f>IF(ISNA(VLOOKUP($A67,'[2]1516 Exp_Rev Access'!$F$7:$GB$306,132,FALSE)),"",VLOOKUP($A67,'[2]1516 Exp_Rev Access'!$F$7:$GB$306,132,FALSE))</f>
        <v>0</v>
      </c>
      <c r="EW67" s="99">
        <f>IF(ISNA(VLOOKUP($A67,'[2]1516 Exp_Rev Access'!$F$7:$GB$306,133,FALSE)),"",VLOOKUP($A67,'[2]1516 Exp_Rev Access'!$F$7:$GB$306,133,FALSE))</f>
        <v>0</v>
      </c>
      <c r="EX67" s="99">
        <f>IF(ISNA(VLOOKUP($A67,'[2]1516 Exp_Rev Access'!$F$7:$GB$306,134,FALSE)),"",VLOOKUP($A67,'[2]1516 Exp_Rev Access'!$F$7:$GB$306,134,FALSE))</f>
        <v>0</v>
      </c>
      <c r="EY67" s="99">
        <f>IF(ISNA(VLOOKUP($A67,'[2]1516 Exp_Rev Access'!$F$7:$GB$306,135,FALSE)),"",VLOOKUP($A67,'[2]1516 Exp_Rev Access'!$F$7:$GB$306,135,FALSE))</f>
        <v>0</v>
      </c>
      <c r="EZ67" s="99">
        <f>IF(ISNA(VLOOKUP($A67,'[2]1516 Exp_Rev Access'!$F$7:$GB$306,136,FALSE)),"",VLOOKUP($A67,'[2]1516 Exp_Rev Access'!$F$7:$GB$306,136,FALSE))</f>
        <v>0</v>
      </c>
      <c r="FA67" s="99">
        <f>IF(ISNA(VLOOKUP($A67,'[2]1516 Exp_Rev Access'!$F$7:$GB$306,137,FALSE)),"",VLOOKUP($A67,'[2]1516 Exp_Rev Access'!$F$7:$GB$306,137,FALSE))</f>
        <v>0</v>
      </c>
      <c r="FB67" s="99">
        <f>IF(ISNA(VLOOKUP($A67,'[2]1516 Exp_Rev Access'!$F$7:$GB$306,138,FALSE)),"",VLOOKUP($A67,'[2]1516 Exp_Rev Access'!$F$7:$GB$306,138,FALSE))</f>
        <v>0</v>
      </c>
      <c r="FC67" s="99">
        <f>IF(ISNA(VLOOKUP($A67,'[2]1516 Exp_Rev Access'!$F$7:$GB$306,139,FALSE)),"",VLOOKUP($A67,'[2]1516 Exp_Rev Access'!$F$7:$GB$306,139,FALSE))</f>
        <v>0</v>
      </c>
      <c r="FD67" s="99">
        <f>IF(ISNA(VLOOKUP($A67,'[2]1516 Exp_Rev Access'!$F$7:$FS$306,140,FALSE)),"",VLOOKUP($A67,'[2]1516 Exp_Rev Access'!$F$7:$FS$306,140,FALSE))</f>
        <v>0</v>
      </c>
      <c r="FE67" s="99">
        <f>IF(ISNA(VLOOKUP($A67,'[2]1516 Exp_Rev Access'!$F$7:$FS$306,141,FALSE)),"",VLOOKUP($A67,'[2]1516 Exp_Rev Access'!$F$7:$FS$306,141,FALSE))</f>
        <v>0</v>
      </c>
      <c r="FF67" s="99">
        <f>IF(ISNA(VLOOKUP($A67,'[2]1516 Exp_Rev Access'!$F$7:$FS$306,142,FALSE)),"",VLOOKUP($A67,'[2]1516 Exp_Rev Access'!$F$7:$FS$306,142,FALSE))</f>
        <v>0</v>
      </c>
      <c r="FG67" s="99">
        <f>IF(ISNA(VLOOKUP($A67,'[2]1516 Exp_Rev Access'!$F$7:$FS$306,143,FALSE)),"",VLOOKUP($A67,'[2]1516 Exp_Rev Access'!$F$7:$FS$306,143,FALSE))</f>
        <v>0</v>
      </c>
      <c r="FH67" s="99">
        <f>IF(ISNA(VLOOKUP($A67,'[2]1516 Exp_Rev Access'!$F$7:$FS$306,144,FALSE)),"",VLOOKUP($A67,'[2]1516 Exp_Rev Access'!$F$7:$FS$306,144,FALSE))</f>
        <v>0</v>
      </c>
      <c r="FI67" s="99">
        <f>IF(ISNA(VLOOKUP($A67,'[2]1516 Exp_Rev Access'!$F$7:$FS$306,145,FALSE)),"",VLOOKUP($A67,'[2]1516 Exp_Rev Access'!$F$7:$FS$306,145,FALSE))</f>
        <v>0</v>
      </c>
      <c r="FJ67" s="99">
        <f>IF(ISNA(VLOOKUP($A67,'[2]1516 Exp_Rev Access'!$F$7:$FS$306,146,FALSE)),"",VLOOKUP($A67,'[2]1516 Exp_Rev Access'!$F$7:$FS$306,146,FALSE))</f>
        <v>0</v>
      </c>
      <c r="FK67" s="99">
        <f>IF(ISNA(VLOOKUP($A67,'[2]1516 Exp_Rev Access'!$F$7:$FS$306,147,FALSE)),"",VLOOKUP($A67,'[2]1516 Exp_Rev Access'!$F$7:$FS$306,147,FALSE))</f>
        <v>0</v>
      </c>
      <c r="FL67" s="99">
        <f>IF(ISNA(VLOOKUP($A67,'[2]1516 Exp_Rev Access'!$F$7:$FS$306,148,FALSE)),"",VLOOKUP($A67,'[2]1516 Exp_Rev Access'!$F$7:$FS$306,148,FALSE))</f>
        <v>0</v>
      </c>
      <c r="FM67" s="99">
        <f>IF(ISNA(VLOOKUP($A67,'[2]1516 Exp_Rev Access'!$F$7:$FS$306,149,FALSE)),"",VLOOKUP($A67,'[2]1516 Exp_Rev Access'!$F$7:$FS$306,149,FALSE))</f>
        <v>0</v>
      </c>
      <c r="FN67" s="99">
        <f>IF(ISNA(VLOOKUP($A67,'[2]1516 Exp_Rev Access'!$F$7:$FS$306,150,FALSE)),"",VLOOKUP($A67,'[2]1516 Exp_Rev Access'!$F$7:$FS$306,150,FALSE))</f>
        <v>183760.07</v>
      </c>
      <c r="FO67" s="99">
        <f>IF(ISNA(VLOOKUP($A67,'[2]1516 Exp_Rev Access'!$F$7:$FS$306,151,FALSE)),"",VLOOKUP($A67,'[2]1516 Exp_Rev Access'!$F$7:$FS$306,151,FALSE))</f>
        <v>0</v>
      </c>
      <c r="FP67" s="99">
        <f>IF(ISNA(VLOOKUP($A67,'[2]1516 Exp_Rev Access'!$F$7:$FS$306,152,FALSE)),"",VLOOKUP($A67,'[2]1516 Exp_Rev Access'!$F$7:$FS$306,152,FALSE))</f>
        <v>0</v>
      </c>
      <c r="FQ67" s="99">
        <f>IF(ISNA(VLOOKUP($A67,'[2]1516 Exp_Rev Access'!$F$7:$FS$306,153,FALSE)),"",VLOOKUP($A67,'[2]1516 Exp_Rev Access'!$F$7:$FS$306,153,FALSE))</f>
        <v>175156.87</v>
      </c>
      <c r="FR67" s="101">
        <f t="shared" si="97"/>
        <v>5132774.8200000012</v>
      </c>
      <c r="FS67" s="72">
        <f t="shared" si="98"/>
        <v>7.9256171401241429E-2</v>
      </c>
      <c r="FT67" s="94">
        <f t="shared" si="99"/>
        <v>869.69355554727213</v>
      </c>
      <c r="FU67" s="99">
        <f>IF(ISNA(VLOOKUP($A67,'[2]1516 Exp_Rev Access'!$F$7:$GB$306,154,FALSE)),"",VLOOKUP($A67,'[2]1516 Exp_Rev Access'!$F$7:$GB$306,154,FALSE))</f>
        <v>0</v>
      </c>
      <c r="FV67" s="99">
        <f>IF(ISNA(VLOOKUP($A67,'[2]1516 Exp_Rev Access'!$F$7:$GB$306,155,FALSE)),"",VLOOKUP($A67,'[2]1516 Exp_Rev Access'!$F$7:$GB$306,155,FALSE))</f>
        <v>0</v>
      </c>
      <c r="FW67" s="99">
        <f>IF(ISNA(VLOOKUP($A67,'[2]1516 Exp_Rev Access'!$F$7:$GB$306,156,FALSE)),"",VLOOKUP($A67,'[2]1516 Exp_Rev Access'!$F$7:$GB$306,156,FALSE))</f>
        <v>0</v>
      </c>
      <c r="FX67" s="99">
        <f>IF(ISNA(VLOOKUP($A67,'[2]1516 Exp_Rev Access'!$F$7:$GB$306,157,FALSE)),"",VLOOKUP($A67,'[2]1516 Exp_Rev Access'!$F$7:$GB$306,157,FALSE))</f>
        <v>0</v>
      </c>
      <c r="FY67" s="99">
        <f>IF(ISNA(VLOOKUP($A67,'[2]1516 Exp_Rev Access'!$F$7:$GB$306,158,FALSE)),"",VLOOKUP($A67,'[2]1516 Exp_Rev Access'!$F$7:$GB$306,158,FALSE))</f>
        <v>0</v>
      </c>
      <c r="FZ67" s="99">
        <f>IF(ISNA(VLOOKUP($A67,'[2]1516 Exp_Rev Access'!$F$7:$GB$306,159,FALSE)),"",VLOOKUP($A67,'[2]1516 Exp_Rev Access'!$F$7:$GB$306,159,FALSE))</f>
        <v>0</v>
      </c>
      <c r="GA67" s="99">
        <f>IF(ISNA(VLOOKUP($A67,'[2]1516 Exp_Rev Access'!$F$7:$GB$306,160,FALSE)),"",VLOOKUP($A67,'[2]1516 Exp_Rev Access'!$F$7:$GB$306,160,FALSE))</f>
        <v>0</v>
      </c>
      <c r="GB67" s="99">
        <f>IF(ISNA(VLOOKUP($A67,'[2]1516 Exp_Rev Access'!$F$7:$GB$306,161,FALSE)),"",VLOOKUP($A67,'[2]1516 Exp_Rev Access'!$F$7:$GB$306,161,FALSE))</f>
        <v>0</v>
      </c>
      <c r="GC67" s="99">
        <f>IF(ISNA(VLOOKUP($A67,'[2]1516 Exp_Rev Access'!$F$7:$GB$306,162,FALSE)),"",VLOOKUP($A67,'[2]1516 Exp_Rev Access'!$F$7:$GB$306,162,FALSE))</f>
        <v>0</v>
      </c>
      <c r="GD67" s="99">
        <f>IF(ISNA(VLOOKUP($A67,'[2]1516 Exp_Rev Access'!$F$7:$GB$306,163,FALSE)),"",VLOOKUP($A67,'[2]1516 Exp_Rev Access'!$F$7:$GB$306,163,FALSE))</f>
        <v>61135.68</v>
      </c>
      <c r="GE67" s="99">
        <f>IF(ISNA(VLOOKUP($A67,'[2]1516 Exp_Rev Access'!$F$7:$GB$306,164,FALSE)),"",VLOOKUP($A67,'[2]1516 Exp_Rev Access'!$F$7:$GB$306,164,FALSE))</f>
        <v>2100</v>
      </c>
      <c r="GF67" s="99">
        <f>IF(ISNA(VLOOKUP($A67,'[2]1516 Exp_Rev Access'!$F$7:$GB$306,165,FALSE)),"",VLOOKUP($A67,'[2]1516 Exp_Rev Access'!$F$7:$GB$306,165,FALSE))</f>
        <v>0</v>
      </c>
      <c r="GG67" s="99">
        <f>IF(ISNA(VLOOKUP($A67,'[2]1516 Exp_Rev Access'!$F$7:$GB$306,166,FALSE)),"",VLOOKUP($A67,'[2]1516 Exp_Rev Access'!$F$7:$GB$306,166,FALSE))</f>
        <v>0</v>
      </c>
      <c r="GH67" s="99">
        <f>IF(ISNA(VLOOKUP($A67,'[2]1516 Exp_Rev Access'!$F$7:$GB$306,167,FALSE)),"",VLOOKUP($A67,'[2]1516 Exp_Rev Access'!$F$7:$GB$306,167,FALSE))</f>
        <v>0</v>
      </c>
      <c r="GI67" s="99">
        <f>IF(ISNA(VLOOKUP($A67,'[2]1516 Exp_Rev Access'!$F$7:$GB$306,168,FALSE)),"",VLOOKUP($A67,'[2]1516 Exp_Rev Access'!$F$7:$GB$306,168,FALSE))</f>
        <v>0</v>
      </c>
      <c r="GJ67" s="99">
        <f>IF(ISNA(VLOOKUP($A67,'[2]1516 Exp_Rev Access'!$F$7:$GB$306,169,FALSE)),"",VLOOKUP($A67,'[2]1516 Exp_Rev Access'!$F$7:$GB$306,169,FALSE))</f>
        <v>39991.64</v>
      </c>
      <c r="GK67" s="99">
        <f>IF(ISNA(VLOOKUP($A67,'[2]1516 Exp_Rev Access'!$F$7:$GB$306,170,FALSE)),"",VLOOKUP($A67,'[2]1516 Exp_Rev Access'!$F$7:$GB$306,170,FALSE))</f>
        <v>551.61</v>
      </c>
      <c r="GL67" s="99">
        <f>IF(ISNA(VLOOKUP($A67,'[2]1516 Exp_Rev Access'!$F$7:$GB$306,171,FALSE)),"",VLOOKUP($A67,'[2]1516 Exp_Rev Access'!$F$7:$GB$306,171,FALSE))</f>
        <v>0</v>
      </c>
      <c r="GM67" s="99">
        <f>IF(ISNA(VLOOKUP($A67,'[2]1516 Exp_Rev Access'!$F$7:$GB$306,172,FALSE)),"",VLOOKUP($A67,'[2]1516 Exp_Rev Access'!$F$7:$GB$306,172,FALSE))</f>
        <v>0</v>
      </c>
      <c r="GN67" s="99">
        <f>IF(ISNA(VLOOKUP($A67,'[2]1516 Exp_Rev Access'!$F$7:$GB$306,173,FALSE)),"",VLOOKUP($A67,'[2]1516 Exp_Rev Access'!$F$7:$GB$306,173,FALSE))</f>
        <v>0</v>
      </c>
      <c r="GO67" s="99">
        <f>IF(ISNA(VLOOKUP($A67,'[2]1516 Exp_Rev Access'!$F$7:$GB$306,174,FALSE)),"",VLOOKUP($A67,'[2]1516 Exp_Rev Access'!$F$7:$GB$306,174,FALSE))</f>
        <v>0</v>
      </c>
      <c r="GP67" s="99">
        <f>IF(ISNA(VLOOKUP($A67,'[2]1516 Exp_Rev Access'!$F$7:$GB$306,175,FALSE)),"",VLOOKUP($A67,'[2]1516 Exp_Rev Access'!$F$7:$GB$306,175,FALSE))</f>
        <v>0</v>
      </c>
      <c r="GQ67" s="99">
        <f>IF(ISNA(VLOOKUP($A67,'[2]1516 Exp_Rev Access'!$F$7:$GB$306,176,FALSE)),"",VLOOKUP($A67,'[2]1516 Exp_Rev Access'!$F$7:$GB$306,176,FALSE))</f>
        <v>0</v>
      </c>
      <c r="GR67" s="99">
        <f>IF(ISNA(VLOOKUP($A67,'[2]1516 Exp_Rev Access'!$F$7:$GB$306,177,FALSE)),"",VLOOKUP($A67,'[2]1516 Exp_Rev Access'!$F$7:$GB$306,177,FALSE))</f>
        <v>0</v>
      </c>
      <c r="GS67" s="99">
        <f>IF(ISNA(VLOOKUP($A67,'[2]1516 Exp_Rev Access'!$F$7:$GB$306,178,FALSE)),"",VLOOKUP($A67,'[2]1516 Exp_Rev Access'!$F$7:$GB$306,178,FALSE))</f>
        <v>0</v>
      </c>
      <c r="GT67" s="101">
        <f t="shared" si="100"/>
        <v>103778.93000000001</v>
      </c>
      <c r="GU67" s="72">
        <f t="shared" si="101"/>
        <v>1.602470584111351E-3</v>
      </c>
      <c r="GV67" s="84">
        <f t="shared" si="102"/>
        <v>17.584224866227707</v>
      </c>
    </row>
    <row r="68" spans="1:207" customFormat="1" ht="12" customHeight="1" x14ac:dyDescent="0.2">
      <c r="A68" s="96" t="s">
        <v>282</v>
      </c>
      <c r="B68" s="69" t="s">
        <v>283</v>
      </c>
      <c r="C68" s="80">
        <f>IF(ISNA(VLOOKUP($A68,'[2]1516 enrollment_Rev_Exp by size'!$A$6:$G$320,3,FALSE)),"",VLOOKUP($A68,'[2]1516 enrollment_Rev_Exp by size'!$A$6:$G$320,3,FALSE))</f>
        <v>5781.4700000000021</v>
      </c>
      <c r="D68" s="97">
        <v>62248578.140000001</v>
      </c>
      <c r="E68" s="80">
        <f t="shared" si="80"/>
        <v>62248578.140000001</v>
      </c>
      <c r="F68" s="80">
        <f t="shared" si="81"/>
        <v>0</v>
      </c>
      <c r="G68" s="98">
        <f>IF(ISNA(VLOOKUP($A68,'[2]1516 Exp_Rev Access'!$F$7:$FS$306,2,FALSE)),"",VLOOKUP($A68,'[2]1516 Exp_Rev Access'!$F$7:$FS$306,2,FALSE))</f>
        <v>7728738.7599999998</v>
      </c>
      <c r="H68" s="98">
        <f>IF(ISNA(VLOOKUP($A68,'[2]1516 Exp_Rev Access'!$F$7:$FS$306,3,FALSE)),"",VLOOKUP($A68,'[2]1516 Exp_Rev Access'!$F$7:$FS$306,3,FALSE))</f>
        <v>0</v>
      </c>
      <c r="I68" s="98">
        <f>IF(ISNA(VLOOKUP($A68,'[2]1516 Exp_Rev Access'!$F$7:$FS$306,4,FALSE)),"",VLOOKUP($A68,'[2]1516 Exp_Rev Access'!$F$7:$FS$306,4,FALSE))</f>
        <v>0</v>
      </c>
      <c r="J68" s="98">
        <f>IF(ISNA(VLOOKUP($A68,'[2]1516 Exp_Rev Access'!$F$7:$FS$306,5,FALSE)),"",VLOOKUP($A68,'[2]1516 Exp_Rev Access'!$F$7:$FS$306,5,FALSE))</f>
        <v>3741.68</v>
      </c>
      <c r="K68" s="98">
        <f>IF(ISNA(VLOOKUP($A68,'[2]1516 Exp_Rev Access'!$F$7:$FS$306,6,FALSE)),"",VLOOKUP($A68,'[2]1516 Exp_Rev Access'!$F$7:$FS$306,6,FALSE))</f>
        <v>0</v>
      </c>
      <c r="L68" s="98">
        <f>IF(ISNA(VLOOKUP($A68,'[2]1516 Exp_Rev Access'!$F$7:$FS$306,7,FALSE)),"",VLOOKUP($A68,'[2]1516 Exp_Rev Access'!$F$7:$FS$306,7,FALSE))</f>
        <v>4214.84</v>
      </c>
      <c r="M68" s="90">
        <f t="shared" si="82"/>
        <v>7736695.2799999993</v>
      </c>
      <c r="N68" s="72">
        <f t="shared" si="83"/>
        <v>0.12428710038323776</v>
      </c>
      <c r="O68" s="73">
        <f t="shared" si="84"/>
        <v>1338.1882600791835</v>
      </c>
      <c r="P68" s="99">
        <f>IF(ISNA(VLOOKUP($A68,'[2]1516 Exp_Rev Access'!$F$7:$FS$306,8,FALSE)),"",VLOOKUP($A68,'[2]1516 Exp_Rev Access'!$F$7:$FS$306,8,FALSE))</f>
        <v>90481</v>
      </c>
      <c r="Q68" s="99">
        <f>IF(ISNA(VLOOKUP($A68,'[2]1516 Exp_Rev Access'!$F$7:$FS$306,9,FALSE)),"",VLOOKUP($A68,'[2]1516 Exp_Rev Access'!$F$7:$FS$306,9,FALSE))</f>
        <v>0</v>
      </c>
      <c r="R68" s="99">
        <f>IF(ISNA(VLOOKUP($A68,'[2]1516 Exp_Rev Access'!$F$7:$FS$306,10,FALSE)),"",VLOOKUP($A68,'[2]1516 Exp_Rev Access'!$F$7:$FS$306,10,FALSE))</f>
        <v>0</v>
      </c>
      <c r="S68" s="99">
        <f>IF(ISNA(VLOOKUP($A68,'[2]1516 Exp_Rev Access'!$F$7:$FS$306,11,FALSE)),"",VLOOKUP($A68,'[2]1516 Exp_Rev Access'!$F$7:$FS$306,11,FALSE))</f>
        <v>0</v>
      </c>
      <c r="T68" s="99">
        <f>IF(ISNA(VLOOKUP($A68,'[2]1516 Exp_Rev Access'!$F$7:$FS$306,12,FALSE)),"",VLOOKUP($A68,'[2]1516 Exp_Rev Access'!$F$7:$FS$306,12,FALSE))</f>
        <v>0</v>
      </c>
      <c r="U68" s="99">
        <f>IF(ISNA(VLOOKUP($A68,'[2]1516 Exp_Rev Access'!$F$7:$FS$306,13,FALSE)),"",VLOOKUP($A68,'[2]1516 Exp_Rev Access'!$F$7:$FS$306,13,FALSE))</f>
        <v>3200</v>
      </c>
      <c r="V68" s="99">
        <f>IF(ISNA(VLOOKUP($A68,'[2]1516 Exp_Rev Access'!$F$7:$FS$306,14,FALSE)),"",VLOOKUP($A68,'[2]1516 Exp_Rev Access'!$F$7:$FS$306,14,FALSE))</f>
        <v>0</v>
      </c>
      <c r="W68" s="99">
        <f>IF(ISNA(VLOOKUP($A68,'[2]1516 Exp_Rev Access'!$F$7:$FS$306,15,FALSE)),"",VLOOKUP($A68,'[2]1516 Exp_Rev Access'!$F$7:$FS$306,15,FALSE))</f>
        <v>0</v>
      </c>
      <c r="X68" s="99">
        <f>IF(ISNA(VLOOKUP($A68,'[2]1516 Exp_Rev Access'!$F$7:$FS$306,16,FALSE)),"",VLOOKUP($A68,'[2]1516 Exp_Rev Access'!$F$7:$FS$306,16,FALSE))</f>
        <v>12610.13</v>
      </c>
      <c r="Y68" s="99">
        <f>IF(ISNA(VLOOKUP($A68,'[2]1516 Exp_Rev Access'!$F$7:$FS$306,17,FALSE)),"",VLOOKUP($A68,'[2]1516 Exp_Rev Access'!$F$7:$FS$306,17,FALSE))</f>
        <v>0</v>
      </c>
      <c r="Z68" s="99">
        <f>IF(ISNA(VLOOKUP($A68,'[2]1516 Exp_Rev Access'!$F$7:$FS$306,18,FALSE)),"",VLOOKUP($A68,'[2]1516 Exp_Rev Access'!$F$7:$FS$306,18,FALSE))</f>
        <v>0</v>
      </c>
      <c r="AA68" s="99">
        <f>IF(ISNA(VLOOKUP($A68,'[2]1516 Exp_Rev Access'!$F$7:$FS$306,19,FALSE)),"",VLOOKUP($A68,'[2]1516 Exp_Rev Access'!$F$7:$FS$306,19,FALSE))</f>
        <v>0</v>
      </c>
      <c r="AB68" s="99">
        <f>IF(ISNA(VLOOKUP($A68,'[2]1516 Exp_Rev Access'!$F$7:$FS$306,20,FALSE)),"",VLOOKUP($A68,'[2]1516 Exp_Rev Access'!$F$7:$FS$306,20,FALSE))</f>
        <v>0</v>
      </c>
      <c r="AC68" s="99">
        <f>IF(ISNA(VLOOKUP($A68,'[2]1516 Exp_Rev Access'!$F$7:$FS$306,21,FALSE)),"",VLOOKUP($A68,'[2]1516 Exp_Rev Access'!$F$7:$FS$306,21,FALSE))</f>
        <v>688261.21</v>
      </c>
      <c r="AD68" s="99">
        <f>IF(ISNA(VLOOKUP($A68,'[2]1516 Exp_Rev Access'!$F$7:$FS$306,22,FALSE)),"",VLOOKUP($A68,'[2]1516 Exp_Rev Access'!$F$7:$FS$306,22,FALSE))</f>
        <v>12927.39</v>
      </c>
      <c r="AE68" s="99">
        <f>IF(ISNA(VLOOKUP($A68,'[2]1516 Exp_Rev Access'!$F$7:$FS$306,23,FALSE)),"",VLOOKUP($A68,'[2]1516 Exp_Rev Access'!$F$7:$FS$306,23,FALSE))</f>
        <v>1160.05</v>
      </c>
      <c r="AF68" s="99">
        <f>IF(ISNA(VLOOKUP($A68,'[2]1516 Exp_Rev Access'!$F$7:$FS$306,24,FALSE)),"",VLOOKUP($A68,'[2]1516 Exp_Rev Access'!$F$7:$FS$306,24,FALSE))</f>
        <v>60649.51</v>
      </c>
      <c r="AG68" s="99">
        <f>IF(ISNA(VLOOKUP($A68,'[2]1516 Exp_Rev Access'!$F$7:$FS$306,25,FALSE)),"",VLOOKUP($A68,'[2]1516 Exp_Rev Access'!$F$7:$FS$306,25,FALSE))</f>
        <v>7884.73</v>
      </c>
      <c r="AH68" s="98">
        <f>IF(ISNA(VLOOKUP($A68,'[2]1516 Exp_Rev Access'!$F$7:$FS$306,26,FALSE)),"",VLOOKUP($A68,'[2]1516 Exp_Rev Access'!$F$7:$FS$306,26,FALSE))</f>
        <v>54873.51</v>
      </c>
      <c r="AI68" s="98">
        <f>IF(ISNA(VLOOKUP($A68,'[2]1516 Exp_Rev Access'!$F$7:$FS$306,27,FALSE)),"",VLOOKUP($A68,'[2]1516 Exp_Rev Access'!$F$7:$FS$306,27,FALSE))</f>
        <v>0</v>
      </c>
      <c r="AJ68" s="98">
        <f>IF(ISNA(VLOOKUP($A68,'[2]1516 Exp_Rev Access'!$F$7:$FS$306,28,FALSE)),"",VLOOKUP($A68,'[2]1516 Exp_Rev Access'!$F$7:$FS$306,28,FALSE))</f>
        <v>286763.90999999997</v>
      </c>
      <c r="AK68" s="98">
        <f>IF(ISNA(VLOOKUP($A68,'[2]1516 Exp_Rev Access'!$F$7:$FS$306,29,FALSE)),"",VLOOKUP($A68,'[2]1516 Exp_Rev Access'!$F$7:$FS$306,29,FALSE))</f>
        <v>0</v>
      </c>
      <c r="AL68" s="100">
        <f t="shared" si="85"/>
        <v>1218811.44</v>
      </c>
      <c r="AM68" s="72">
        <f t="shared" si="86"/>
        <v>1.9579747464413329E-2</v>
      </c>
      <c r="AN68" s="94">
        <f t="shared" si="87"/>
        <v>210.81341596514372</v>
      </c>
      <c r="AO68" s="99">
        <f>IF(ISNA(VLOOKUP($A68,'[2]1516 Exp_Rev Access'!$F$7:$GB$306,30,FALSE)),"",VLOOKUP($A68,'[2]1516 Exp_Rev Access'!$F$7:$FS$306,30,FALSE))</f>
        <v>33678518.280000001</v>
      </c>
      <c r="AP68" s="99">
        <f>IF(ISNA(VLOOKUP($A68,'[2]1516 Exp_Rev Access'!$F$7:$GB$306,31,FALSE)),"",VLOOKUP($A68,'[2]1516 Exp_Rev Access'!$F$7:$FS$306,31,FALSE))</f>
        <v>1335518.25</v>
      </c>
      <c r="AQ68" s="99">
        <f>IF(ISNA(VLOOKUP($A68,'[2]1516 Exp_Rev Access'!$F$7:$GB$306,32,FALSE)),"",VLOOKUP($A68,'[2]1516 Exp_Rev Access'!$F$7:$FS$306,32,FALSE))</f>
        <v>2015419.2</v>
      </c>
      <c r="AR68" s="99">
        <f>IF(ISNA(VLOOKUP($A68,'[2]1516 Exp_Rev Access'!$F$7:$GB$306,33,FALSE)),"",VLOOKUP($A68,'[2]1516 Exp_Rev Access'!$F$7:$FS$306,33,FALSE))</f>
        <v>0</v>
      </c>
      <c r="AS68" s="99">
        <f>IF(ISNA(VLOOKUP($A68,'[2]1516 Exp_Rev Access'!$F$7:$GB$306,34,FALSE)),"",VLOOKUP($A68,'[2]1516 Exp_Rev Access'!$F$7:$FS$306,34,FALSE))</f>
        <v>0</v>
      </c>
      <c r="AT68" s="101">
        <f t="shared" si="88"/>
        <v>37029455.730000004</v>
      </c>
      <c r="AU68" s="72">
        <f t="shared" si="89"/>
        <v>0.59486428182695206</v>
      </c>
      <c r="AV68" s="94">
        <f t="shared" si="90"/>
        <v>6404.8513146310524</v>
      </c>
      <c r="AW68" s="99">
        <f>IF(ISNA(VLOOKUP($A68,'[2]1516 Exp_Rev Access'!$F$7:$GB$306,35,FALSE)),"",VLOOKUP($A68,'[2]1516 Exp_Rev Access'!$F$7:$GB$306,35,FALSE))</f>
        <v>0</v>
      </c>
      <c r="AX68" s="99">
        <f>IF(ISNA(VLOOKUP($A68,'[2]1516 Exp_Rev Access'!$F$7:$GB$306,36,FALSE)),"",VLOOKUP($A68,'[2]1516 Exp_Rev Access'!$F$7:$GB$306,36,FALSE))</f>
        <v>4959103.8099999996</v>
      </c>
      <c r="AY68" s="99">
        <f>IF(ISNA(VLOOKUP($A68,'[2]1516 Exp_Rev Access'!$F$7:$GB$306,37,FALSE)),"",VLOOKUP($A68,'[2]1516 Exp_Rev Access'!$F$7:$GB$306,37,FALSE))</f>
        <v>426217.62</v>
      </c>
      <c r="AZ68" s="99">
        <f>IF(ISNA(VLOOKUP($A68,'[2]1516 Exp_Rev Access'!$F$7:$GB$306,38,FALSE)),"",VLOOKUP($A68,'[2]1516 Exp_Rev Access'!$F$7:$GB$306,38,FALSE))</f>
        <v>0</v>
      </c>
      <c r="BA68" s="99">
        <f>IF(ISNA(VLOOKUP($A68,'[2]1516 Exp_Rev Access'!$F$7:$GB$306,39,FALSE)),"",VLOOKUP($A68,'[2]1516 Exp_Rev Access'!$F$7:$GB$306,39,FALSE))</f>
        <v>0</v>
      </c>
      <c r="BB68" s="99">
        <f>IF(ISNA(VLOOKUP($A68,'[2]1516 Exp_Rev Access'!$F$7:$GB$306,40,FALSE)),"",VLOOKUP($A68,'[2]1516 Exp_Rev Access'!$F$7:$GB$306,40,FALSE))</f>
        <v>1054779.58</v>
      </c>
      <c r="BC68" s="99">
        <f>IF(ISNA(VLOOKUP($A68,'[2]1516 Exp_Rev Access'!$F$7:$GB$306,41,FALSE)),"",VLOOKUP($A68,'[2]1516 Exp_Rev Access'!$F$7:$GB$306,41,FALSE))</f>
        <v>0</v>
      </c>
      <c r="BD68" s="99">
        <f>IF(ISNA(VLOOKUP($A68,'[2]1516 Exp_Rev Access'!$F$7:$GB$306,42,FALSE)),"",VLOOKUP($A68,'[2]1516 Exp_Rev Access'!$F$7:$GB$306,42,FALSE))</f>
        <v>202079.75</v>
      </c>
      <c r="BE68" s="99">
        <f>IF(ISNA(VLOOKUP($A68,'[2]1516 Exp_Rev Access'!$F$7:$GB$306,43,FALSE)),"",VLOOKUP($A68,'[2]1516 Exp_Rev Access'!$F$7:$GB$306,43,FALSE))</f>
        <v>0</v>
      </c>
      <c r="BF68" s="99">
        <f>IF(ISNA(VLOOKUP($A68,'[2]1516 Exp_Rev Access'!$F$7:$GB$306,44,FALSE)),"",VLOOKUP($A68,'[2]1516 Exp_Rev Access'!$F$7:$GB$306,44,FALSE))</f>
        <v>191024.09</v>
      </c>
      <c r="BG68" s="99">
        <f>IF(ISNA(VLOOKUP($A68,'[2]1516 Exp_Rev Access'!$F$7:$GB$306,45,FALSE)),"",VLOOKUP($A68,'[2]1516 Exp_Rev Access'!$F$7:$GB$306,45,FALSE))</f>
        <v>56032.92</v>
      </c>
      <c r="BH68" s="99">
        <f>IF(ISNA(VLOOKUP($A68,'[2]1516 Exp_Rev Access'!$F$7:$GB$306,46,FALSE)),"",VLOOKUP($A68,'[2]1516 Exp_Rev Access'!$F$7:$GB$306,46,FALSE))</f>
        <v>0</v>
      </c>
      <c r="BI68" s="99">
        <f>IF(ISNA(VLOOKUP($A68,'[2]1516 Exp_Rev Access'!$F$7:$GB$306,47,FALSE)),"",VLOOKUP($A68,'[2]1516 Exp_Rev Access'!$F$7:$GB$306,47,FALSE))</f>
        <v>63303.44</v>
      </c>
      <c r="BJ68" s="99">
        <f>IF(ISNA(VLOOKUP($A68,'[2]1516 Exp_Rev Access'!$F$7:$GB$306,48,FALSE)),"",VLOOKUP($A68,'[2]1516 Exp_Rev Access'!$F$7:$GB$306,48,FALSE))</f>
        <v>1567486.21</v>
      </c>
      <c r="BK68" s="99">
        <f>IF(ISNA(VLOOKUP($A68,'[2]1516 Exp_Rev Access'!$F$7:$GB$306,49,FALSE)),"",VLOOKUP($A68,'[2]1516 Exp_Rev Access'!$F$7:$GB$306,49,FALSE))</f>
        <v>0</v>
      </c>
      <c r="BL68" s="99">
        <f>IF(ISNA(VLOOKUP($A68,'[2]1516 Exp_Rev Access'!$F$7:$GB$306,50,FALSE)),"",VLOOKUP($A68,'[2]1516 Exp_Rev Access'!$F$7:$GB$306,50,FALSE))</f>
        <v>0</v>
      </c>
      <c r="BM68" s="99">
        <f>IF(ISNA(VLOOKUP($A68,'[2]1516 Exp_Rev Access'!$F$7:$GB$306,51,FALSE)),"",VLOOKUP($A68,'[2]1516 Exp_Rev Access'!$F$7:$GB$306,51,FALSE))</f>
        <v>0</v>
      </c>
      <c r="BN68" s="99">
        <f>IF(ISNA(VLOOKUP($A68,'[2]1516 Exp_Rev Access'!$F$7:$GB$306,52,FALSE)),"",VLOOKUP($A68,'[2]1516 Exp_Rev Access'!$F$7:$GB$306,52,FALSE))</f>
        <v>0</v>
      </c>
      <c r="BO68" s="99">
        <f>IF(ISNA(VLOOKUP($A68,'[2]1516 Exp_Rev Access'!$F$7:$GB$306,53,FALSE)),"",VLOOKUP($A68,'[2]1516 Exp_Rev Access'!$F$7:$GB$306,53,FALSE))</f>
        <v>0</v>
      </c>
      <c r="BP68" s="99">
        <f>IF(ISNA(VLOOKUP($A68,'[2]1516 Exp_Rev Access'!$F$7:$GB$306,54,FALSE)),"",VLOOKUP($A68,'[2]1516 Exp_Rev Access'!$F$7:$GB$306,54,FALSE))</f>
        <v>0</v>
      </c>
      <c r="BQ68" s="99">
        <f>IF(ISNA(VLOOKUP($A68,'[2]1516 Exp_Rev Access'!$F$7:$GB$306,55,FALSE)),"",VLOOKUP($A68,'[2]1516 Exp_Rev Access'!$F$7:$GB$306,55,FALSE))</f>
        <v>0</v>
      </c>
      <c r="BR68" s="99">
        <f>IF(ISNA(VLOOKUP($A68,'[2]1516 Exp_Rev Access'!$F$7:$GB$306,56,FALSE)),"",VLOOKUP($A68,'[2]1516 Exp_Rev Access'!$F$7:$GB$306,56,FALSE))</f>
        <v>0</v>
      </c>
      <c r="BS68" s="99">
        <f>IF(ISNA(VLOOKUP($A68,'[2]1516 Exp_Rev Access'!$F$7:$GB$306,57,FALSE)),"",VLOOKUP($A68,'[2]1516 Exp_Rev Access'!$F$7:$GB$306,57,FALSE))</f>
        <v>0</v>
      </c>
      <c r="BT68" s="99">
        <f>IF(ISNA(VLOOKUP($A68,'[2]1516 Exp_Rev Access'!$F$7:$GB$306,58,FALSE)),"",VLOOKUP($A68,'[2]1516 Exp_Rev Access'!$F$7:$GB$306,58,FALSE))</f>
        <v>0</v>
      </c>
      <c r="BU68" s="102">
        <f t="shared" si="91"/>
        <v>8520027.4199999999</v>
      </c>
      <c r="BV68" s="72">
        <f t="shared" si="92"/>
        <v>0.13687103664983408</v>
      </c>
      <c r="BW68" s="94">
        <f t="shared" si="93"/>
        <v>1473.6783932114145</v>
      </c>
      <c r="BX68" s="99">
        <f>IF(ISNA(VLOOKUP($A68,'[2]1516 Exp_Rev Access'!$F$7:$GB$306,59,FALSE)),"",VLOOKUP($A68,'[2]1516 Exp_Rev Access'!$F$7:$GB$306,59,FALSE))</f>
        <v>370007.16</v>
      </c>
      <c r="BY68" s="99">
        <f>IF(ISNA(VLOOKUP($A68,'[2]1516 Exp_Rev Access'!$F$7:$GB$306,60,FALSE)),"",VLOOKUP($A68,'[2]1516 Exp_Rev Access'!$F$7:$GB$306,60,FALSE))</f>
        <v>3308992.44</v>
      </c>
      <c r="BZ68" s="99">
        <f>IF(ISNA(VLOOKUP($A68,'[2]1516 Exp_Rev Access'!$F$7:$GB$306,61,FALSE)),"",VLOOKUP($A68,'[2]1516 Exp_Rev Access'!$F$7:$GB$306,61,FALSE))</f>
        <v>221052.88</v>
      </c>
      <c r="CA68" s="99">
        <f>IF(ISNA(VLOOKUP($A68,'[2]1516 Exp_Rev Access'!$F$7:$GB$306,62,FALSE)),"",VLOOKUP($A68,'[2]1516 Exp_Rev Access'!$F$7:$GB$306,62,FALSE))</f>
        <v>0</v>
      </c>
      <c r="CB68" s="99">
        <f>IF(ISNA(VLOOKUP($A68,'[2]1516 Exp_Rev Access'!$F$7:$GB$306,63,FALSE)),"",VLOOKUP($A68,'[2]1516 Exp_Rev Access'!$F$7:$GB$306,63,FALSE))</f>
        <v>0</v>
      </c>
      <c r="CC68" s="99">
        <f>IF(ISNA(VLOOKUP($A68,'[2]1516 Exp_Rev Access'!$F$7:$GB$306,64,FALSE)),"",VLOOKUP($A68,'[2]1516 Exp_Rev Access'!$F$7:$GB$306,64,FALSE))</f>
        <v>0</v>
      </c>
      <c r="CD68" s="101">
        <f t="shared" si="94"/>
        <v>3900052.48</v>
      </c>
      <c r="CE68" s="72">
        <f t="shared" si="95"/>
        <v>6.2652876524000228E-2</v>
      </c>
      <c r="CF68" s="103">
        <f t="shared" si="96"/>
        <v>674.57800178847219</v>
      </c>
      <c r="CG68" s="99">
        <f>IF(ISNA(VLOOKUP($A68,'[2]1516 Exp_Rev Access'!$F$7:$GB$306,65,FALSE)),"",VLOOKUP($A68,'[2]1516 Exp_Rev Access'!$F$7:$GB$306,65,FALSE))</f>
        <v>0</v>
      </c>
      <c r="CH68" s="99">
        <f>IF(ISNA(VLOOKUP($A68,'[2]1516 Exp_Rev Access'!$F$7:$GB$306,66,FALSE)),"",VLOOKUP($A68,'[2]1516 Exp_Rev Access'!$F$7:$GB$306,66,FALSE))</f>
        <v>0</v>
      </c>
      <c r="CI68" s="99">
        <f>IF(ISNA(VLOOKUP($A68,'[2]1516 Exp_Rev Access'!$F$7:$GB$306,67,FALSE)),"",VLOOKUP($A68,'[2]1516 Exp_Rev Access'!$F$7:$GB$306,67,FALSE))</f>
        <v>0</v>
      </c>
      <c r="CJ68" s="99">
        <f>IF(ISNA(VLOOKUP($A68,'[2]1516 Exp_Rev Access'!$F$7:$GB$306,68,FALSE)),"",VLOOKUP($A68,'[2]1516 Exp_Rev Access'!$F$7:$GB$306,68,FALSE))</f>
        <v>0</v>
      </c>
      <c r="CK68" s="99">
        <f>IF(ISNA(VLOOKUP($A68,'[2]1516 Exp_Rev Access'!$F$7:$GB$306,69,FALSE)),"",VLOOKUP($A68,'[2]1516 Exp_Rev Access'!$F$7:$GB$306,69,FALSE))</f>
        <v>0</v>
      </c>
      <c r="CL68" s="99">
        <f>IF(ISNA(VLOOKUP($A68,'[2]1516 Exp_Rev Access'!$F$7:$GB$306,70,FALSE)),"",VLOOKUP($A68,'[2]1516 Exp_Rev Access'!$F$7:$GB$306,70,FALSE))</f>
        <v>0</v>
      </c>
      <c r="CM68" s="99">
        <f>IF(ISNA(VLOOKUP($A68,'[2]1516 Exp_Rev Access'!$F$7:$GB$306,71,FALSE)),"",VLOOKUP($A68,'[2]1516 Exp_Rev Access'!$F$7:$GB$306,71,FALSE))</f>
        <v>0</v>
      </c>
      <c r="CN68" s="99">
        <f>IF(ISNA(VLOOKUP($A68,'[2]1516 Exp_Rev Access'!$F$7:$GB$306,72,FALSE)),"",VLOOKUP($A68,'[2]1516 Exp_Rev Access'!$F$7:$GB$306,72,FALSE))</f>
        <v>0</v>
      </c>
      <c r="CO68" s="99">
        <f>IF(ISNA(VLOOKUP($A68,'[2]1516 Exp_Rev Access'!$F$7:$GB$306,73,FALSE)),"",VLOOKUP($A68,'[2]1516 Exp_Rev Access'!$F$7:$GB$306,73,FALSE))</f>
        <v>0</v>
      </c>
      <c r="CP68" s="99">
        <f>IF(ISNA(VLOOKUP($A68,'[2]1516 Exp_Rev Access'!$F$7:$GB$306,74,FALSE)),"",VLOOKUP($A68,'[2]1516 Exp_Rev Access'!$F$7:$GB$306,74,FALSE))</f>
        <v>1112516.9099999999</v>
      </c>
      <c r="CQ68" s="99">
        <f>IF(ISNA(VLOOKUP($A68,'[2]1516 Exp_Rev Access'!$F$7:$GB$306,75,FALSE)),"",VLOOKUP($A68,'[2]1516 Exp_Rev Access'!$F$7:$GB$306,75,FALSE))</f>
        <v>0</v>
      </c>
      <c r="CR68" s="99">
        <f>IF(ISNA(VLOOKUP($A68,'[2]1516 Exp_Rev Access'!$F$7:$GB$306,76,FALSE)),"",VLOOKUP($A68,'[2]1516 Exp_Rev Access'!$F$7:$GB$306,76,FALSE))</f>
        <v>29010.06</v>
      </c>
      <c r="CS68" s="99">
        <f>IF(ISNA(VLOOKUP($A68,'[2]1516 Exp_Rev Access'!$F$7:$GB$306,77,FALSE)),"",VLOOKUP($A68,'[2]1516 Exp_Rev Access'!$F$7:$GB$306,77,FALSE))</f>
        <v>0</v>
      </c>
      <c r="CT68" s="99">
        <f>IF(ISNA(VLOOKUP($A68,'[2]1516 Exp_Rev Access'!$F$7:$GB$306,78,FALSE)),"",VLOOKUP($A68,'[2]1516 Exp_Rev Access'!$F$7:$GB$306,78,FALSE))</f>
        <v>767803.86</v>
      </c>
      <c r="CU68" s="99">
        <f>IF(ISNA(VLOOKUP($A68,'[2]1516 Exp_Rev Access'!$F$7:$GB$306,79,FALSE)),"",VLOOKUP($A68,'[2]1516 Exp_Rev Access'!$F$7:$GB$306,79,FALSE))</f>
        <v>149762.65</v>
      </c>
      <c r="CV68" s="99">
        <f>IF(ISNA(VLOOKUP($A68,'[2]1516 Exp_Rev Access'!$F$7:$GB$306,80,FALSE)),"",VLOOKUP($A68,'[2]1516 Exp_Rev Access'!$F$7:$GB$306,80,FALSE))</f>
        <v>0</v>
      </c>
      <c r="CW68" s="99">
        <f>IF(ISNA(VLOOKUP($A68,'[2]1516 Exp_Rev Access'!$F$7:$GB$306,81,FALSE)),"",VLOOKUP($A68,'[2]1516 Exp_Rev Access'!$F$7:$GB$306,81,FALSE))</f>
        <v>0</v>
      </c>
      <c r="CX68" s="99">
        <f>IF(ISNA(VLOOKUP($A68,'[2]1516 Exp_Rev Access'!$F$7:$GB$306,82,FALSE)),"",VLOOKUP($A68,'[2]1516 Exp_Rev Access'!$F$7:$GB$306,82,FALSE))</f>
        <v>0</v>
      </c>
      <c r="CY68" s="99">
        <f>IF(ISNA(VLOOKUP($A68,'[2]1516 Exp_Rev Access'!$F$7:$GB$306,83,FALSE)),"",VLOOKUP($A68,'[2]1516 Exp_Rev Access'!$F$7:$GB$306,83,FALSE))</f>
        <v>0</v>
      </c>
      <c r="CZ68" s="99">
        <f>IF(ISNA(VLOOKUP($A68,'[2]1516 Exp_Rev Access'!$F$7:$GB$306,84,FALSE)),"",VLOOKUP($A68,'[2]1516 Exp_Rev Access'!$F$7:$GB$306,84,FALSE))</f>
        <v>0</v>
      </c>
      <c r="DA68" s="99">
        <f>IF(ISNA(VLOOKUP($A68,'[2]1516 Exp_Rev Access'!$F$7:$GB$306,85,FALSE)),"",VLOOKUP($A68,'[2]1516 Exp_Rev Access'!$F$7:$GB$306,85,FALSE))</f>
        <v>23799</v>
      </c>
      <c r="DB68" s="99">
        <f>IF(ISNA(VLOOKUP($A68,'[2]1516 Exp_Rev Access'!$F$7:$GB$306,86,FALSE)),"",VLOOKUP($A68,'[2]1516 Exp_Rev Access'!$F$7:$GB$306,86,FALSE))</f>
        <v>0</v>
      </c>
      <c r="DC68" s="99">
        <f>IF(ISNA(VLOOKUP($A68,'[2]1516 Exp_Rev Access'!$F$7:$GB$306,87,FALSE)),"",VLOOKUP($A68,'[2]1516 Exp_Rev Access'!$F$7:$GB$306,87,FALSE))</f>
        <v>0</v>
      </c>
      <c r="DD68" s="99">
        <f>IF(ISNA(VLOOKUP($A68,'[2]1516 Exp_Rev Access'!$F$7:$GB$306,88,FALSE)),"",VLOOKUP($A68,'[2]1516 Exp_Rev Access'!$F$7:$GB$306,88,FALSE))</f>
        <v>0</v>
      </c>
      <c r="DE68" s="99">
        <f>IF(ISNA(VLOOKUP($A68,'[2]1516 Exp_Rev Access'!$F$7:$GB$306,89,FALSE)),"",VLOOKUP($A68,'[2]1516 Exp_Rev Access'!$F$7:$GB$306,89,FALSE))</f>
        <v>0</v>
      </c>
      <c r="DF68" s="99">
        <f>IF(ISNA(VLOOKUP($A68,'[2]1516 Exp_Rev Access'!$F$7:$GB$306,90,FALSE)),"",VLOOKUP($A68,'[2]1516 Exp_Rev Access'!$F$7:$GB$306,90,FALSE))</f>
        <v>0</v>
      </c>
      <c r="DG68" s="99">
        <f>IF(ISNA(VLOOKUP($A68,'[2]1516 Exp_Rev Access'!$F$7:$GB$306,91,FALSE)),"",VLOOKUP($A68,'[2]1516 Exp_Rev Access'!$F$7:$GB$306,91,FALSE))</f>
        <v>0</v>
      </c>
      <c r="DH68" s="99">
        <f>IF(ISNA(VLOOKUP($A68,'[2]1516 Exp_Rev Access'!$F$7:$GB$306,92,FALSE)),"",VLOOKUP($A68,'[2]1516 Exp_Rev Access'!$F$7:$GB$306,92,FALSE))</f>
        <v>1134730.72</v>
      </c>
      <c r="DI68" s="99">
        <f>IF(ISNA(VLOOKUP($A68,'[2]1516 Exp_Rev Access'!$F$7:$GB$306,93,FALSE)),"",VLOOKUP($A68,'[2]1516 Exp_Rev Access'!$F$7:$GB$306,93,FALSE))</f>
        <v>0</v>
      </c>
      <c r="DJ68" s="99">
        <f>IF(ISNA(VLOOKUP($A68,'[2]1516 Exp_Rev Access'!$F$7:$GB$306,94,FALSE)),"",VLOOKUP($A68,'[2]1516 Exp_Rev Access'!$F$7:$GB$306,94,FALSE))</f>
        <v>0</v>
      </c>
      <c r="DK68" s="99">
        <f>IF(ISNA(VLOOKUP($A68,'[2]1516 Exp_Rev Access'!$F$7:$GB$306,95,FALSE)),"",VLOOKUP($A68,'[2]1516 Exp_Rev Access'!$F$7:$GB$306,95,FALSE))</f>
        <v>0</v>
      </c>
      <c r="DL68" s="99">
        <f>IF(ISNA(VLOOKUP($A68,'[2]1516 Exp_Rev Access'!$F$7:$GB$306,96,FALSE)),"",VLOOKUP($A68,'[2]1516 Exp_Rev Access'!$F$7:$GB$306,96,FALSE))</f>
        <v>0</v>
      </c>
      <c r="DM68" s="99">
        <f>IF(ISNA(VLOOKUP($A68,'[2]1516 Exp_Rev Access'!$F$7:$GB$306,97,FALSE)),"",VLOOKUP($A68,'[2]1516 Exp_Rev Access'!$F$7:$GB$306,97,FALSE))</f>
        <v>0</v>
      </c>
      <c r="DN68" s="99">
        <f>IF(ISNA(VLOOKUP($A68,'[2]1516 Exp_Rev Access'!$F$7:$GB$306,98,FALSE)),"",VLOOKUP($A68,'[2]1516 Exp_Rev Access'!$F$7:$GB$306,98,FALSE))</f>
        <v>0</v>
      </c>
      <c r="DO68" s="99">
        <f>IF(ISNA(VLOOKUP($A68,'[2]1516 Exp_Rev Access'!$F$7:$GB$306,99,FALSE)),"",VLOOKUP($A68,'[2]1516 Exp_Rev Access'!$F$7:$GB$306,99,FALSE))</f>
        <v>0</v>
      </c>
      <c r="DP68" s="99">
        <f>IF(ISNA(VLOOKUP($A68,'[2]1516 Exp_Rev Access'!$F$7:$GB$306,100,FALSE)),"",VLOOKUP($A68,'[2]1516 Exp_Rev Access'!$F$7:$GB$306,100,FALSE))</f>
        <v>0</v>
      </c>
      <c r="DQ68" s="99">
        <f>IF(ISNA(VLOOKUP($A68,'[2]1516 Exp_Rev Access'!$F$7:$GB$306,101,FALSE)),"",VLOOKUP($A68,'[2]1516 Exp_Rev Access'!$F$7:$GB$306,101,FALSE))</f>
        <v>0</v>
      </c>
      <c r="DR68" s="99">
        <f>IF(ISNA(VLOOKUP($A68,'[2]1516 Exp_Rev Access'!$F$7:$GB$306,102,FALSE)),"",VLOOKUP($A68,'[2]1516 Exp_Rev Access'!$F$7:$GB$306,102,FALSE))</f>
        <v>0</v>
      </c>
      <c r="DS68" s="99">
        <f>IF(ISNA(VLOOKUP($A68,'[2]1516 Exp_Rev Access'!$F$7:$GB$306,103,FALSE)),"",VLOOKUP($A68,'[2]1516 Exp_Rev Access'!$F$7:$GB$306,103,FALSE))</f>
        <v>0</v>
      </c>
      <c r="DT68" s="99">
        <f>IF(ISNA(VLOOKUP($A68,'[2]1516 Exp_Rev Access'!$F$7:$GB$306,104,FALSE)),"",VLOOKUP($A68,'[2]1516 Exp_Rev Access'!$F$7:$GB$306,104,FALSE))</f>
        <v>0</v>
      </c>
      <c r="DU68" s="99">
        <f>IF(ISNA(VLOOKUP($A68,'[2]1516 Exp_Rev Access'!$F$7:$GB$306,105,FALSE)),"",VLOOKUP($A68,'[2]1516 Exp_Rev Access'!$F$7:$GB$306,105,FALSE))</f>
        <v>0</v>
      </c>
      <c r="DV68" s="99">
        <f>IF(ISNA(VLOOKUP($A68,'[2]1516 Exp_Rev Access'!$F$7:$GB$306,106,FALSE)),"",VLOOKUP($A68,'[2]1516 Exp_Rev Access'!$F$7:$GB$306,106,FALSE))</f>
        <v>0</v>
      </c>
      <c r="DW68" s="99">
        <f>IF(ISNA(VLOOKUP($A68,'[2]1516 Exp_Rev Access'!$F$7:$GB$306,107,FALSE)),"",VLOOKUP($A68,'[2]1516 Exp_Rev Access'!$F$7:$GB$306,107,FALSE))</f>
        <v>0</v>
      </c>
      <c r="DX68" s="99">
        <f>IF(ISNA(VLOOKUP($A68,'[2]1516 Exp_Rev Access'!$F$7:$GB$306,108,FALSE)),"",VLOOKUP($A68,'[2]1516 Exp_Rev Access'!$F$7:$GB$306,108,FALSE))</f>
        <v>0</v>
      </c>
      <c r="DY68" s="99">
        <f>IF(ISNA(VLOOKUP($A68,'[2]1516 Exp_Rev Access'!$F$7:$GB$306,109,FALSE)),"",VLOOKUP($A68,'[2]1516 Exp_Rev Access'!$F$7:$GB$306,109,FALSE))</f>
        <v>0</v>
      </c>
      <c r="DZ68" s="99">
        <f>IF(ISNA(VLOOKUP($A68,'[2]1516 Exp_Rev Access'!$F$7:$GB$306,110,FALSE)),"",VLOOKUP($A68,'[2]1516 Exp_Rev Access'!$F$7:$GB$306,110,FALSE))</f>
        <v>0</v>
      </c>
      <c r="EA68" s="99">
        <f>IF(ISNA(VLOOKUP($A68,'[2]1516 Exp_Rev Access'!$F$7:$GB$306,111,FALSE)),"",VLOOKUP($A68,'[2]1516 Exp_Rev Access'!$F$7:$GB$306,111,FALSE))</f>
        <v>0</v>
      </c>
      <c r="EB68" s="99">
        <f>IF(ISNA(VLOOKUP($A68,'[2]1516 Exp_Rev Access'!$F$7:$GB$306,112,FALSE)),"",VLOOKUP($A68,'[2]1516 Exp_Rev Access'!$F$7:$GB$306,112,FALSE))</f>
        <v>0</v>
      </c>
      <c r="EC68" s="99">
        <f>IF(ISNA(VLOOKUP($A68,'[2]1516 Exp_Rev Access'!$F$7:$GB$306,113,FALSE)),"",VLOOKUP($A68,'[2]1516 Exp_Rev Access'!$F$7:$GB$306,113,FALSE))</f>
        <v>101655.97</v>
      </c>
      <c r="ED68" s="99">
        <f>IF(ISNA(VLOOKUP($A68,'[2]1516 Exp_Rev Access'!$F$7:$GB$306,114,FALSE)),"",VLOOKUP($A68,'[2]1516 Exp_Rev Access'!$F$7:$GB$306,114,FALSE))</f>
        <v>0</v>
      </c>
      <c r="EE68" s="99">
        <f>IF(ISNA(VLOOKUP($A68,'[2]1516 Exp_Rev Access'!$F$7:$GB$306,115,FALSE)),"",VLOOKUP($A68,'[2]1516 Exp_Rev Access'!$F$7:$GB$306,115,FALSE))</f>
        <v>0</v>
      </c>
      <c r="EF68" s="99">
        <f>IF(ISNA(VLOOKUP($A68,'[2]1516 Exp_Rev Access'!$F$7:$GB$306,116,FALSE)),"",VLOOKUP($A68,'[2]1516 Exp_Rev Access'!$F$7:$GB$306,116,FALSE))</f>
        <v>0</v>
      </c>
      <c r="EG68" s="99">
        <f>IF(ISNA(VLOOKUP($A68,'[2]1516 Exp_Rev Access'!$F$7:$GB$306,117,FALSE)),"",VLOOKUP($A68,'[2]1516 Exp_Rev Access'!$F$7:$GB$306,117,FALSE))</f>
        <v>205188.64</v>
      </c>
      <c r="EH68" s="99">
        <f>IF(ISNA(VLOOKUP($A68,'[2]1516 Exp_Rev Access'!$F$7:$GB$306,118,FALSE)),"",VLOOKUP($A68,'[2]1516 Exp_Rev Access'!$F$7:$GB$306,118,FALSE))</f>
        <v>0</v>
      </c>
      <c r="EI68" s="99">
        <f>IF(ISNA(VLOOKUP($A68,'[2]1516 Exp_Rev Access'!$F$7:$GB$306,119,FALSE)),"",VLOOKUP($A68,'[2]1516 Exp_Rev Access'!$F$7:$GB$306,119,FALSE))</f>
        <v>0</v>
      </c>
      <c r="EJ68" s="99">
        <f>IF(ISNA(VLOOKUP($A68,'[2]1516 Exp_Rev Access'!$F$7:$GB$306,120,FALSE)),"",VLOOKUP($A68,'[2]1516 Exp_Rev Access'!$F$7:$GB$306,120,FALSE))</f>
        <v>0</v>
      </c>
      <c r="EK68" s="99">
        <f>IF(ISNA(VLOOKUP($A68,'[2]1516 Exp_Rev Access'!$F$7:$GB$306,121,FALSE)),"",VLOOKUP($A68,'[2]1516 Exp_Rev Access'!$F$7:$GB$306,121,FALSE))</f>
        <v>0</v>
      </c>
      <c r="EL68" s="99">
        <f>IF(ISNA(VLOOKUP($A68,'[2]1516 Exp_Rev Access'!$F$7:$GB$306,122,FALSE)),"",VLOOKUP($A68,'[2]1516 Exp_Rev Access'!$F$7:$GB$306,122,FALSE))</f>
        <v>0</v>
      </c>
      <c r="EM68" s="99">
        <f>IF(ISNA(VLOOKUP($A68,'[2]1516 Exp_Rev Access'!$F$7:$GB$306,123,FALSE)),"",VLOOKUP($A68,'[2]1516 Exp_Rev Access'!$F$7:$GB$306,123,FALSE))</f>
        <v>0</v>
      </c>
      <c r="EN68" s="99">
        <f>IF(ISNA(VLOOKUP($A68,'[2]1516 Exp_Rev Access'!$F$7:$GB$306,124,FALSE)),"",VLOOKUP($A68,'[2]1516 Exp_Rev Access'!$F$7:$GB$306,124,FALSE))</f>
        <v>0</v>
      </c>
      <c r="EO68" s="99">
        <f>IF(ISNA(VLOOKUP($A68,'[2]1516 Exp_Rev Access'!$F$7:$GB$306,125,FALSE)),"",VLOOKUP($A68,'[2]1516 Exp_Rev Access'!$F$7:$GB$306,125,FALSE))</f>
        <v>0</v>
      </c>
      <c r="EP68" s="99">
        <f>IF(ISNA(VLOOKUP($A68,'[2]1516 Exp_Rev Access'!$F$7:$GB$306,126,FALSE)),"",VLOOKUP($A68,'[2]1516 Exp_Rev Access'!$F$7:$GB$306,126,FALSE))</f>
        <v>0</v>
      </c>
      <c r="EQ68" s="99">
        <f>IF(ISNA(VLOOKUP($A68,'[2]1516 Exp_Rev Access'!$F$7:$GB$306,127,FALSE)),"",VLOOKUP($A68,'[2]1516 Exp_Rev Access'!$F$7:$GB$306,127,FALSE))</f>
        <v>0</v>
      </c>
      <c r="ER68" s="99">
        <f>IF(ISNA(VLOOKUP($A68,'[2]1516 Exp_Rev Access'!$F$7:$GB$306,128,FALSE)),"",VLOOKUP($A68,'[2]1516 Exp_Rev Access'!$F$7:$GB$306,128,FALSE))</f>
        <v>0</v>
      </c>
      <c r="ES68" s="99">
        <f>IF(ISNA(VLOOKUP($A68,'[2]1516 Exp_Rev Access'!$F$7:$GB$306,129,FALSE)),"",VLOOKUP($A68,'[2]1516 Exp_Rev Access'!$F$7:$GB$306,129,FALSE))</f>
        <v>0</v>
      </c>
      <c r="ET68" s="99">
        <f>IF(ISNA(VLOOKUP($A68,'[2]1516 Exp_Rev Access'!$F$7:$GB$306,130,FALSE)),"",VLOOKUP($A68,'[2]1516 Exp_Rev Access'!$F$7:$GB$306,130,FALSE))</f>
        <v>0</v>
      </c>
      <c r="EU68" s="99">
        <f>IF(ISNA(VLOOKUP($A68,'[2]1516 Exp_Rev Access'!$F$7:$GB$306,131,FALSE)),"",VLOOKUP($A68,'[2]1516 Exp_Rev Access'!$F$7:$GB$306,131,FALSE))</f>
        <v>0</v>
      </c>
      <c r="EV68" s="99">
        <f>IF(ISNA(VLOOKUP($A68,'[2]1516 Exp_Rev Access'!$F$7:$GB$306,132,FALSE)),"",VLOOKUP($A68,'[2]1516 Exp_Rev Access'!$F$7:$GB$306,132,FALSE))</f>
        <v>0</v>
      </c>
      <c r="EW68" s="99">
        <f>IF(ISNA(VLOOKUP($A68,'[2]1516 Exp_Rev Access'!$F$7:$GB$306,133,FALSE)),"",VLOOKUP($A68,'[2]1516 Exp_Rev Access'!$F$7:$GB$306,133,FALSE))</f>
        <v>0</v>
      </c>
      <c r="EX68" s="99">
        <f>IF(ISNA(VLOOKUP($A68,'[2]1516 Exp_Rev Access'!$F$7:$GB$306,134,FALSE)),"",VLOOKUP($A68,'[2]1516 Exp_Rev Access'!$F$7:$GB$306,134,FALSE))</f>
        <v>0</v>
      </c>
      <c r="EY68" s="99">
        <f>IF(ISNA(VLOOKUP($A68,'[2]1516 Exp_Rev Access'!$F$7:$GB$306,135,FALSE)),"",VLOOKUP($A68,'[2]1516 Exp_Rev Access'!$F$7:$GB$306,135,FALSE))</f>
        <v>0</v>
      </c>
      <c r="EZ68" s="99">
        <f>IF(ISNA(VLOOKUP($A68,'[2]1516 Exp_Rev Access'!$F$7:$GB$306,136,FALSE)),"",VLOOKUP($A68,'[2]1516 Exp_Rev Access'!$F$7:$GB$306,136,FALSE))</f>
        <v>0</v>
      </c>
      <c r="FA68" s="99">
        <f>IF(ISNA(VLOOKUP($A68,'[2]1516 Exp_Rev Access'!$F$7:$GB$306,137,FALSE)),"",VLOOKUP($A68,'[2]1516 Exp_Rev Access'!$F$7:$GB$306,137,FALSE))</f>
        <v>0</v>
      </c>
      <c r="FB68" s="99">
        <f>IF(ISNA(VLOOKUP($A68,'[2]1516 Exp_Rev Access'!$F$7:$GB$306,138,FALSE)),"",VLOOKUP($A68,'[2]1516 Exp_Rev Access'!$F$7:$GB$306,138,FALSE))</f>
        <v>0</v>
      </c>
      <c r="FC68" s="99">
        <f>IF(ISNA(VLOOKUP($A68,'[2]1516 Exp_Rev Access'!$F$7:$GB$306,139,FALSE)),"",VLOOKUP($A68,'[2]1516 Exp_Rev Access'!$F$7:$GB$306,139,FALSE))</f>
        <v>0</v>
      </c>
      <c r="FD68" s="99">
        <f>IF(ISNA(VLOOKUP($A68,'[2]1516 Exp_Rev Access'!$F$7:$FS$306,140,FALSE)),"",VLOOKUP($A68,'[2]1516 Exp_Rev Access'!$F$7:$FS$306,140,FALSE))</f>
        <v>0</v>
      </c>
      <c r="FE68" s="99">
        <f>IF(ISNA(VLOOKUP($A68,'[2]1516 Exp_Rev Access'!$F$7:$FS$306,141,FALSE)),"",VLOOKUP($A68,'[2]1516 Exp_Rev Access'!$F$7:$FS$306,141,FALSE))</f>
        <v>0</v>
      </c>
      <c r="FF68" s="99">
        <f>IF(ISNA(VLOOKUP($A68,'[2]1516 Exp_Rev Access'!$F$7:$FS$306,142,FALSE)),"",VLOOKUP($A68,'[2]1516 Exp_Rev Access'!$F$7:$FS$306,142,FALSE))</f>
        <v>0</v>
      </c>
      <c r="FG68" s="99">
        <f>IF(ISNA(VLOOKUP($A68,'[2]1516 Exp_Rev Access'!$F$7:$FS$306,143,FALSE)),"",VLOOKUP($A68,'[2]1516 Exp_Rev Access'!$F$7:$FS$306,143,FALSE))</f>
        <v>0</v>
      </c>
      <c r="FH68" s="99">
        <f>IF(ISNA(VLOOKUP($A68,'[2]1516 Exp_Rev Access'!$F$7:$FS$306,144,FALSE)),"",VLOOKUP($A68,'[2]1516 Exp_Rev Access'!$F$7:$FS$306,144,FALSE))</f>
        <v>0</v>
      </c>
      <c r="FI68" s="99">
        <f>IF(ISNA(VLOOKUP($A68,'[2]1516 Exp_Rev Access'!$F$7:$FS$306,145,FALSE)),"",VLOOKUP($A68,'[2]1516 Exp_Rev Access'!$F$7:$FS$306,145,FALSE))</f>
        <v>0</v>
      </c>
      <c r="FJ68" s="99">
        <f>IF(ISNA(VLOOKUP($A68,'[2]1516 Exp_Rev Access'!$F$7:$FS$306,146,FALSE)),"",VLOOKUP($A68,'[2]1516 Exp_Rev Access'!$F$7:$FS$306,146,FALSE))</f>
        <v>0</v>
      </c>
      <c r="FK68" s="99">
        <f>IF(ISNA(VLOOKUP($A68,'[2]1516 Exp_Rev Access'!$F$7:$FS$306,147,FALSE)),"",VLOOKUP($A68,'[2]1516 Exp_Rev Access'!$F$7:$FS$306,147,FALSE))</f>
        <v>0</v>
      </c>
      <c r="FL68" s="99">
        <f>IF(ISNA(VLOOKUP($A68,'[2]1516 Exp_Rev Access'!$F$7:$FS$306,148,FALSE)),"",VLOOKUP($A68,'[2]1516 Exp_Rev Access'!$F$7:$FS$306,148,FALSE))</f>
        <v>0</v>
      </c>
      <c r="FM68" s="99">
        <f>IF(ISNA(VLOOKUP($A68,'[2]1516 Exp_Rev Access'!$F$7:$FS$306,149,FALSE)),"",VLOOKUP($A68,'[2]1516 Exp_Rev Access'!$F$7:$FS$306,149,FALSE))</f>
        <v>0</v>
      </c>
      <c r="FN68" s="99">
        <f>IF(ISNA(VLOOKUP($A68,'[2]1516 Exp_Rev Access'!$F$7:$FS$306,150,FALSE)),"",VLOOKUP($A68,'[2]1516 Exp_Rev Access'!$F$7:$FS$306,150,FALSE))</f>
        <v>0</v>
      </c>
      <c r="FO68" s="99">
        <f>IF(ISNA(VLOOKUP($A68,'[2]1516 Exp_Rev Access'!$F$7:$FS$306,151,FALSE)),"",VLOOKUP($A68,'[2]1516 Exp_Rev Access'!$F$7:$FS$306,151,FALSE))</f>
        <v>0</v>
      </c>
      <c r="FP68" s="99">
        <f>IF(ISNA(VLOOKUP($A68,'[2]1516 Exp_Rev Access'!$F$7:$FS$306,152,FALSE)),"",VLOOKUP($A68,'[2]1516 Exp_Rev Access'!$F$7:$FS$306,152,FALSE))</f>
        <v>0</v>
      </c>
      <c r="FQ68" s="99">
        <f>IF(ISNA(VLOOKUP($A68,'[2]1516 Exp_Rev Access'!$F$7:$FS$306,153,FALSE)),"",VLOOKUP($A68,'[2]1516 Exp_Rev Access'!$F$7:$FS$306,153,FALSE))</f>
        <v>117041.41</v>
      </c>
      <c r="FR68" s="101">
        <f t="shared" si="97"/>
        <v>3641509.2200000007</v>
      </c>
      <c r="FS68" s="72">
        <f t="shared" si="98"/>
        <v>5.849947627414194E-2</v>
      </c>
      <c r="FT68" s="94">
        <f t="shared" si="99"/>
        <v>629.85870721460105</v>
      </c>
      <c r="FU68" s="99">
        <f>IF(ISNA(VLOOKUP($A68,'[2]1516 Exp_Rev Access'!$F$7:$GB$306,154,FALSE)),"",VLOOKUP($A68,'[2]1516 Exp_Rev Access'!$F$7:$GB$306,154,FALSE))</f>
        <v>0</v>
      </c>
      <c r="FV68" s="99">
        <f>IF(ISNA(VLOOKUP($A68,'[2]1516 Exp_Rev Access'!$F$7:$GB$306,155,FALSE)),"",VLOOKUP($A68,'[2]1516 Exp_Rev Access'!$F$7:$GB$306,155,FALSE))</f>
        <v>39115.769999999997</v>
      </c>
      <c r="FW68" s="99">
        <f>IF(ISNA(VLOOKUP($A68,'[2]1516 Exp_Rev Access'!$F$7:$GB$306,156,FALSE)),"",VLOOKUP($A68,'[2]1516 Exp_Rev Access'!$F$7:$GB$306,156,FALSE))</f>
        <v>0</v>
      </c>
      <c r="FX68" s="99">
        <f>IF(ISNA(VLOOKUP($A68,'[2]1516 Exp_Rev Access'!$F$7:$GB$306,157,FALSE)),"",VLOOKUP($A68,'[2]1516 Exp_Rev Access'!$F$7:$GB$306,157,FALSE))</f>
        <v>0</v>
      </c>
      <c r="FY68" s="99">
        <f>IF(ISNA(VLOOKUP($A68,'[2]1516 Exp_Rev Access'!$F$7:$GB$306,158,FALSE)),"",VLOOKUP($A68,'[2]1516 Exp_Rev Access'!$F$7:$GB$306,158,FALSE))</f>
        <v>0</v>
      </c>
      <c r="FZ68" s="99">
        <f>IF(ISNA(VLOOKUP($A68,'[2]1516 Exp_Rev Access'!$F$7:$GB$306,159,FALSE)),"",VLOOKUP($A68,'[2]1516 Exp_Rev Access'!$F$7:$GB$306,159,FALSE))</f>
        <v>26511.51</v>
      </c>
      <c r="GA68" s="99">
        <f>IF(ISNA(VLOOKUP($A68,'[2]1516 Exp_Rev Access'!$F$7:$GB$306,160,FALSE)),"",VLOOKUP($A68,'[2]1516 Exp_Rev Access'!$F$7:$GB$306,160,FALSE))</f>
        <v>6949.92</v>
      </c>
      <c r="GB68" s="99">
        <f>IF(ISNA(VLOOKUP($A68,'[2]1516 Exp_Rev Access'!$F$7:$GB$306,161,FALSE)),"",VLOOKUP($A68,'[2]1516 Exp_Rev Access'!$F$7:$GB$306,161,FALSE))</f>
        <v>0</v>
      </c>
      <c r="GC68" s="99">
        <f>IF(ISNA(VLOOKUP($A68,'[2]1516 Exp_Rev Access'!$F$7:$GB$306,162,FALSE)),"",VLOOKUP($A68,'[2]1516 Exp_Rev Access'!$F$7:$GB$306,162,FALSE))</f>
        <v>0</v>
      </c>
      <c r="GD68" s="99">
        <f>IF(ISNA(VLOOKUP($A68,'[2]1516 Exp_Rev Access'!$F$7:$GB$306,163,FALSE)),"",VLOOKUP($A68,'[2]1516 Exp_Rev Access'!$F$7:$GB$306,163,FALSE))</f>
        <v>0</v>
      </c>
      <c r="GE68" s="99">
        <f>IF(ISNA(VLOOKUP($A68,'[2]1516 Exp_Rev Access'!$F$7:$GB$306,164,FALSE)),"",VLOOKUP($A68,'[2]1516 Exp_Rev Access'!$F$7:$GB$306,164,FALSE))</f>
        <v>0</v>
      </c>
      <c r="GF68" s="99">
        <f>IF(ISNA(VLOOKUP($A68,'[2]1516 Exp_Rev Access'!$F$7:$GB$306,165,FALSE)),"",VLOOKUP($A68,'[2]1516 Exp_Rev Access'!$F$7:$GB$306,165,FALSE))</f>
        <v>0</v>
      </c>
      <c r="GG68" s="99">
        <f>IF(ISNA(VLOOKUP($A68,'[2]1516 Exp_Rev Access'!$F$7:$GB$306,166,FALSE)),"",VLOOKUP($A68,'[2]1516 Exp_Rev Access'!$F$7:$GB$306,166,FALSE))</f>
        <v>114269.98</v>
      </c>
      <c r="GH68" s="99">
        <f>IF(ISNA(VLOOKUP($A68,'[2]1516 Exp_Rev Access'!$F$7:$GB$306,167,FALSE)),"",VLOOKUP($A68,'[2]1516 Exp_Rev Access'!$F$7:$GB$306,167,FALSE))</f>
        <v>0</v>
      </c>
      <c r="GI68" s="99">
        <f>IF(ISNA(VLOOKUP($A68,'[2]1516 Exp_Rev Access'!$F$7:$GB$306,168,FALSE)),"",VLOOKUP($A68,'[2]1516 Exp_Rev Access'!$F$7:$GB$306,168,FALSE))</f>
        <v>0</v>
      </c>
      <c r="GJ68" s="99">
        <f>IF(ISNA(VLOOKUP($A68,'[2]1516 Exp_Rev Access'!$F$7:$GB$306,169,FALSE)),"",VLOOKUP($A68,'[2]1516 Exp_Rev Access'!$F$7:$GB$306,169,FALSE))</f>
        <v>5011.79</v>
      </c>
      <c r="GK68" s="99">
        <f>IF(ISNA(VLOOKUP($A68,'[2]1516 Exp_Rev Access'!$F$7:$GB$306,170,FALSE)),"",VLOOKUP($A68,'[2]1516 Exp_Rev Access'!$F$7:$GB$306,170,FALSE))</f>
        <v>6870</v>
      </c>
      <c r="GL68" s="99">
        <f>IF(ISNA(VLOOKUP($A68,'[2]1516 Exp_Rev Access'!$F$7:$GB$306,171,FALSE)),"",VLOOKUP($A68,'[2]1516 Exp_Rev Access'!$F$7:$GB$306,171,FALSE))</f>
        <v>3297.6</v>
      </c>
      <c r="GM68" s="99">
        <f>IF(ISNA(VLOOKUP($A68,'[2]1516 Exp_Rev Access'!$F$7:$GB$306,172,FALSE)),"",VLOOKUP($A68,'[2]1516 Exp_Rev Access'!$F$7:$GB$306,172,FALSE))</f>
        <v>0</v>
      </c>
      <c r="GN68" s="99">
        <f>IF(ISNA(VLOOKUP($A68,'[2]1516 Exp_Rev Access'!$F$7:$GB$306,173,FALSE)),"",VLOOKUP($A68,'[2]1516 Exp_Rev Access'!$F$7:$GB$306,173,FALSE))</f>
        <v>0</v>
      </c>
      <c r="GO68" s="99">
        <f>IF(ISNA(VLOOKUP($A68,'[2]1516 Exp_Rev Access'!$F$7:$GB$306,174,FALSE)),"",VLOOKUP($A68,'[2]1516 Exp_Rev Access'!$F$7:$GB$306,174,FALSE))</f>
        <v>0</v>
      </c>
      <c r="GP68" s="99">
        <f>IF(ISNA(VLOOKUP($A68,'[2]1516 Exp_Rev Access'!$F$7:$GB$306,175,FALSE)),"",VLOOKUP($A68,'[2]1516 Exp_Rev Access'!$F$7:$GB$306,175,FALSE))</f>
        <v>0</v>
      </c>
      <c r="GQ68" s="99">
        <f>IF(ISNA(VLOOKUP($A68,'[2]1516 Exp_Rev Access'!$F$7:$GB$306,176,FALSE)),"",VLOOKUP($A68,'[2]1516 Exp_Rev Access'!$F$7:$GB$306,176,FALSE))</f>
        <v>0</v>
      </c>
      <c r="GR68" s="99">
        <f>IF(ISNA(VLOOKUP($A68,'[2]1516 Exp_Rev Access'!$F$7:$GB$306,177,FALSE)),"",VLOOKUP($A68,'[2]1516 Exp_Rev Access'!$F$7:$GB$306,177,FALSE))</f>
        <v>0</v>
      </c>
      <c r="GS68" s="99">
        <f>IF(ISNA(VLOOKUP($A68,'[2]1516 Exp_Rev Access'!$F$7:$GB$306,178,FALSE)),"",VLOOKUP($A68,'[2]1516 Exp_Rev Access'!$F$7:$GB$306,178,FALSE))</f>
        <v>0</v>
      </c>
      <c r="GT68" s="101">
        <f t="shared" si="100"/>
        <v>202026.57</v>
      </c>
      <c r="GU68" s="72">
        <f t="shared" si="101"/>
        <v>3.2454808774207288E-3</v>
      </c>
      <c r="GV68" s="84">
        <f t="shared" si="102"/>
        <v>34.943806678924204</v>
      </c>
    </row>
    <row r="69" spans="1:207" customFormat="1" ht="12" customHeight="1" x14ac:dyDescent="0.2">
      <c r="A69" s="96" t="s">
        <v>284</v>
      </c>
      <c r="B69" s="69" t="s">
        <v>285</v>
      </c>
      <c r="C69" s="80">
        <f>IF(ISNA(VLOOKUP($A69,'[2]1516 enrollment_Rev_Exp by size'!$A$6:$G$320,3,FALSE)),"",VLOOKUP($A69,'[2]1516 enrollment_Rev_Exp by size'!$A$6:$G$320,3,FALSE))</f>
        <v>5626.7999999999993</v>
      </c>
      <c r="D69" s="97">
        <v>61322766.409999996</v>
      </c>
      <c r="E69" s="80">
        <f t="shared" si="80"/>
        <v>61322766.409999996</v>
      </c>
      <c r="F69" s="80">
        <f t="shared" si="81"/>
        <v>0</v>
      </c>
      <c r="G69" s="98">
        <f>IF(ISNA(VLOOKUP($A69,'[2]1516 Exp_Rev Access'!$F$7:$FS$306,2,FALSE)),"",VLOOKUP($A69,'[2]1516 Exp_Rev Access'!$F$7:$FS$306,2,FALSE))</f>
        <v>11752250.619999999</v>
      </c>
      <c r="H69" s="98">
        <f>IF(ISNA(VLOOKUP($A69,'[2]1516 Exp_Rev Access'!$F$7:$FS$306,3,FALSE)),"",VLOOKUP($A69,'[2]1516 Exp_Rev Access'!$F$7:$FS$306,3,FALSE))</f>
        <v>0</v>
      </c>
      <c r="I69" s="98">
        <f>IF(ISNA(VLOOKUP($A69,'[2]1516 Exp_Rev Access'!$F$7:$FS$306,4,FALSE)),"",VLOOKUP($A69,'[2]1516 Exp_Rev Access'!$F$7:$FS$306,4,FALSE))</f>
        <v>0</v>
      </c>
      <c r="J69" s="98">
        <f>IF(ISNA(VLOOKUP($A69,'[2]1516 Exp_Rev Access'!$F$7:$FS$306,5,FALSE)),"",VLOOKUP($A69,'[2]1516 Exp_Rev Access'!$F$7:$FS$306,5,FALSE))</f>
        <v>11.12</v>
      </c>
      <c r="K69" s="98">
        <f>IF(ISNA(VLOOKUP($A69,'[2]1516 Exp_Rev Access'!$F$7:$FS$306,6,FALSE)),"",VLOOKUP($A69,'[2]1516 Exp_Rev Access'!$F$7:$FS$306,6,FALSE))</f>
        <v>0</v>
      </c>
      <c r="L69" s="98">
        <f>IF(ISNA(VLOOKUP($A69,'[2]1516 Exp_Rev Access'!$F$7:$FS$306,7,FALSE)),"",VLOOKUP($A69,'[2]1516 Exp_Rev Access'!$F$7:$FS$306,7,FALSE))</f>
        <v>0</v>
      </c>
      <c r="M69" s="90">
        <f t="shared" si="82"/>
        <v>11752261.739999998</v>
      </c>
      <c r="N69" s="72">
        <f t="shared" si="83"/>
        <v>0.19164598122376195</v>
      </c>
      <c r="O69" s="73">
        <f t="shared" si="84"/>
        <v>2088.622616762636</v>
      </c>
      <c r="P69" s="99">
        <f>IF(ISNA(VLOOKUP($A69,'[2]1516 Exp_Rev Access'!$F$7:$FS$306,8,FALSE)),"",VLOOKUP($A69,'[2]1516 Exp_Rev Access'!$F$7:$FS$306,8,FALSE))</f>
        <v>212926.79</v>
      </c>
      <c r="Q69" s="99">
        <f>IF(ISNA(VLOOKUP($A69,'[2]1516 Exp_Rev Access'!$F$7:$FS$306,9,FALSE)),"",VLOOKUP($A69,'[2]1516 Exp_Rev Access'!$F$7:$FS$306,9,FALSE))</f>
        <v>0</v>
      </c>
      <c r="R69" s="99">
        <f>IF(ISNA(VLOOKUP($A69,'[2]1516 Exp_Rev Access'!$F$7:$FS$306,10,FALSE)),"",VLOOKUP($A69,'[2]1516 Exp_Rev Access'!$F$7:$FS$306,10,FALSE))</f>
        <v>0</v>
      </c>
      <c r="S69" s="99">
        <f>IF(ISNA(VLOOKUP($A69,'[2]1516 Exp_Rev Access'!$F$7:$FS$306,11,FALSE)),"",VLOOKUP($A69,'[2]1516 Exp_Rev Access'!$F$7:$FS$306,11,FALSE))</f>
        <v>0</v>
      </c>
      <c r="T69" s="99">
        <f>IF(ISNA(VLOOKUP($A69,'[2]1516 Exp_Rev Access'!$F$7:$FS$306,12,FALSE)),"",VLOOKUP($A69,'[2]1516 Exp_Rev Access'!$F$7:$FS$306,12,FALSE))</f>
        <v>36575</v>
      </c>
      <c r="U69" s="99">
        <f>IF(ISNA(VLOOKUP($A69,'[2]1516 Exp_Rev Access'!$F$7:$FS$306,13,FALSE)),"",VLOOKUP($A69,'[2]1516 Exp_Rev Access'!$F$7:$FS$306,13,FALSE))</f>
        <v>22840</v>
      </c>
      <c r="V69" s="99">
        <f>IF(ISNA(VLOOKUP($A69,'[2]1516 Exp_Rev Access'!$F$7:$FS$306,14,FALSE)),"",VLOOKUP($A69,'[2]1516 Exp_Rev Access'!$F$7:$FS$306,14,FALSE))</f>
        <v>42001.53</v>
      </c>
      <c r="W69" s="99">
        <f>IF(ISNA(VLOOKUP($A69,'[2]1516 Exp_Rev Access'!$F$7:$FS$306,15,FALSE)),"",VLOOKUP($A69,'[2]1516 Exp_Rev Access'!$F$7:$FS$306,15,FALSE))</f>
        <v>0</v>
      </c>
      <c r="X69" s="99">
        <f>IF(ISNA(VLOOKUP($A69,'[2]1516 Exp_Rev Access'!$F$7:$FS$306,16,FALSE)),"",VLOOKUP($A69,'[2]1516 Exp_Rev Access'!$F$7:$FS$306,16,FALSE))</f>
        <v>39383.24</v>
      </c>
      <c r="Y69" s="99">
        <f>IF(ISNA(VLOOKUP($A69,'[2]1516 Exp_Rev Access'!$F$7:$FS$306,17,FALSE)),"",VLOOKUP($A69,'[2]1516 Exp_Rev Access'!$F$7:$FS$306,17,FALSE))</f>
        <v>0</v>
      </c>
      <c r="Z69" s="99">
        <f>IF(ISNA(VLOOKUP($A69,'[2]1516 Exp_Rev Access'!$F$7:$FS$306,18,FALSE)),"",VLOOKUP($A69,'[2]1516 Exp_Rev Access'!$F$7:$FS$306,18,FALSE))</f>
        <v>0</v>
      </c>
      <c r="AA69" s="99">
        <f>IF(ISNA(VLOOKUP($A69,'[2]1516 Exp_Rev Access'!$F$7:$FS$306,19,FALSE)),"",VLOOKUP($A69,'[2]1516 Exp_Rev Access'!$F$7:$FS$306,19,FALSE))</f>
        <v>0</v>
      </c>
      <c r="AB69" s="99">
        <f>IF(ISNA(VLOOKUP($A69,'[2]1516 Exp_Rev Access'!$F$7:$FS$306,20,FALSE)),"",VLOOKUP($A69,'[2]1516 Exp_Rev Access'!$F$7:$FS$306,20,FALSE))</f>
        <v>254500.07</v>
      </c>
      <c r="AC69" s="99">
        <f>IF(ISNA(VLOOKUP($A69,'[2]1516 Exp_Rev Access'!$F$7:$FS$306,21,FALSE)),"",VLOOKUP($A69,'[2]1516 Exp_Rev Access'!$F$7:$FS$306,21,FALSE))</f>
        <v>722222.94</v>
      </c>
      <c r="AD69" s="99">
        <f>IF(ISNA(VLOOKUP($A69,'[2]1516 Exp_Rev Access'!$F$7:$FS$306,22,FALSE)),"",VLOOKUP($A69,'[2]1516 Exp_Rev Access'!$F$7:$FS$306,22,FALSE))</f>
        <v>23155.63</v>
      </c>
      <c r="AE69" s="99">
        <f>IF(ISNA(VLOOKUP($A69,'[2]1516 Exp_Rev Access'!$F$7:$FS$306,23,FALSE)),"",VLOOKUP($A69,'[2]1516 Exp_Rev Access'!$F$7:$FS$306,23,FALSE))</f>
        <v>0</v>
      </c>
      <c r="AF69" s="99">
        <f>IF(ISNA(VLOOKUP($A69,'[2]1516 Exp_Rev Access'!$F$7:$FS$306,24,FALSE)),"",VLOOKUP($A69,'[2]1516 Exp_Rev Access'!$F$7:$FS$306,24,FALSE))</f>
        <v>54197.75</v>
      </c>
      <c r="AG69" s="99">
        <f>IF(ISNA(VLOOKUP($A69,'[2]1516 Exp_Rev Access'!$F$7:$FS$306,25,FALSE)),"",VLOOKUP($A69,'[2]1516 Exp_Rev Access'!$F$7:$FS$306,25,FALSE))</f>
        <v>17436.61</v>
      </c>
      <c r="AH69" s="98">
        <f>IF(ISNA(VLOOKUP($A69,'[2]1516 Exp_Rev Access'!$F$7:$FS$306,26,FALSE)),"",VLOOKUP($A69,'[2]1516 Exp_Rev Access'!$F$7:$FS$306,26,FALSE))</f>
        <v>166722.56</v>
      </c>
      <c r="AI69" s="98">
        <f>IF(ISNA(VLOOKUP($A69,'[2]1516 Exp_Rev Access'!$F$7:$FS$306,27,FALSE)),"",VLOOKUP($A69,'[2]1516 Exp_Rev Access'!$F$7:$FS$306,27,FALSE))</f>
        <v>808.83</v>
      </c>
      <c r="AJ69" s="98">
        <f>IF(ISNA(VLOOKUP($A69,'[2]1516 Exp_Rev Access'!$F$7:$FS$306,28,FALSE)),"",VLOOKUP($A69,'[2]1516 Exp_Rev Access'!$F$7:$FS$306,28,FALSE))</f>
        <v>39691.58</v>
      </c>
      <c r="AK69" s="98">
        <f>IF(ISNA(VLOOKUP($A69,'[2]1516 Exp_Rev Access'!$F$7:$FS$306,29,FALSE)),"",VLOOKUP($A69,'[2]1516 Exp_Rev Access'!$F$7:$FS$306,29,FALSE))</f>
        <v>108474.23</v>
      </c>
      <c r="AL69" s="100">
        <f t="shared" si="85"/>
        <v>1740936.7600000002</v>
      </c>
      <c r="AM69" s="72">
        <f t="shared" si="86"/>
        <v>2.8389729653750636E-2</v>
      </c>
      <c r="AN69" s="94">
        <f t="shared" si="87"/>
        <v>309.40086016919037</v>
      </c>
      <c r="AO69" s="99">
        <f>IF(ISNA(VLOOKUP($A69,'[2]1516 Exp_Rev Access'!$F$7:$GB$306,30,FALSE)),"",VLOOKUP($A69,'[2]1516 Exp_Rev Access'!$F$7:$FS$306,30,FALSE))</f>
        <v>33692951.850000001</v>
      </c>
      <c r="AP69" s="99">
        <f>IF(ISNA(VLOOKUP($A69,'[2]1516 Exp_Rev Access'!$F$7:$GB$306,31,FALSE)),"",VLOOKUP($A69,'[2]1516 Exp_Rev Access'!$F$7:$FS$306,31,FALSE))</f>
        <v>1065316.6599999999</v>
      </c>
      <c r="AQ69" s="99">
        <f>IF(ISNA(VLOOKUP($A69,'[2]1516 Exp_Rev Access'!$F$7:$GB$306,32,FALSE)),"",VLOOKUP($A69,'[2]1516 Exp_Rev Access'!$F$7:$FS$306,32,FALSE))</f>
        <v>2455962.36</v>
      </c>
      <c r="AR69" s="99">
        <f>IF(ISNA(VLOOKUP($A69,'[2]1516 Exp_Rev Access'!$F$7:$GB$306,33,FALSE)),"",VLOOKUP($A69,'[2]1516 Exp_Rev Access'!$F$7:$FS$306,33,FALSE))</f>
        <v>0</v>
      </c>
      <c r="AS69" s="99">
        <f>IF(ISNA(VLOOKUP($A69,'[2]1516 Exp_Rev Access'!$F$7:$GB$306,34,FALSE)),"",VLOOKUP($A69,'[2]1516 Exp_Rev Access'!$F$7:$FS$306,34,FALSE))</f>
        <v>0</v>
      </c>
      <c r="AT69" s="101">
        <f t="shared" si="88"/>
        <v>37214230.869999997</v>
      </c>
      <c r="AU69" s="72">
        <f t="shared" si="89"/>
        <v>0.606858317858462</v>
      </c>
      <c r="AV69" s="94">
        <f t="shared" si="90"/>
        <v>6613.7468667804087</v>
      </c>
      <c r="AW69" s="99">
        <f>IF(ISNA(VLOOKUP($A69,'[2]1516 Exp_Rev Access'!$F$7:$GB$306,35,FALSE)),"",VLOOKUP($A69,'[2]1516 Exp_Rev Access'!$F$7:$GB$306,35,FALSE))</f>
        <v>15600</v>
      </c>
      <c r="AX69" s="99">
        <f>IF(ISNA(VLOOKUP($A69,'[2]1516 Exp_Rev Access'!$F$7:$GB$306,36,FALSE)),"",VLOOKUP($A69,'[2]1516 Exp_Rev Access'!$F$7:$GB$306,36,FALSE))</f>
        <v>3905579.92</v>
      </c>
      <c r="AY69" s="99">
        <f>IF(ISNA(VLOOKUP($A69,'[2]1516 Exp_Rev Access'!$F$7:$GB$306,37,FALSE)),"",VLOOKUP($A69,'[2]1516 Exp_Rev Access'!$F$7:$GB$306,37,FALSE))</f>
        <v>124707.43</v>
      </c>
      <c r="AZ69" s="99">
        <f>IF(ISNA(VLOOKUP($A69,'[2]1516 Exp_Rev Access'!$F$7:$GB$306,38,FALSE)),"",VLOOKUP($A69,'[2]1516 Exp_Rev Access'!$F$7:$GB$306,38,FALSE))</f>
        <v>0</v>
      </c>
      <c r="BA69" s="99">
        <f>IF(ISNA(VLOOKUP($A69,'[2]1516 Exp_Rev Access'!$F$7:$GB$306,39,FALSE)),"",VLOOKUP($A69,'[2]1516 Exp_Rev Access'!$F$7:$GB$306,39,FALSE))</f>
        <v>0</v>
      </c>
      <c r="BB69" s="99">
        <f>IF(ISNA(VLOOKUP($A69,'[2]1516 Exp_Rev Access'!$F$7:$GB$306,40,FALSE)),"",VLOOKUP($A69,'[2]1516 Exp_Rev Access'!$F$7:$GB$306,40,FALSE))</f>
        <v>1073134.1599999999</v>
      </c>
      <c r="BC69" s="99">
        <f>IF(ISNA(VLOOKUP($A69,'[2]1516 Exp_Rev Access'!$F$7:$GB$306,41,FALSE)),"",VLOOKUP($A69,'[2]1516 Exp_Rev Access'!$F$7:$GB$306,41,FALSE))</f>
        <v>0</v>
      </c>
      <c r="BD69" s="99">
        <f>IF(ISNA(VLOOKUP($A69,'[2]1516 Exp_Rev Access'!$F$7:$GB$306,42,FALSE)),"",VLOOKUP($A69,'[2]1516 Exp_Rev Access'!$F$7:$GB$306,42,FALSE))</f>
        <v>156993.25</v>
      </c>
      <c r="BE69" s="99">
        <f>IF(ISNA(VLOOKUP($A69,'[2]1516 Exp_Rev Access'!$F$7:$GB$306,43,FALSE)),"",VLOOKUP($A69,'[2]1516 Exp_Rev Access'!$F$7:$GB$306,43,FALSE))</f>
        <v>0</v>
      </c>
      <c r="BF69" s="99">
        <f>IF(ISNA(VLOOKUP($A69,'[2]1516 Exp_Rev Access'!$F$7:$GB$306,44,FALSE)),"",VLOOKUP($A69,'[2]1516 Exp_Rev Access'!$F$7:$GB$306,44,FALSE))</f>
        <v>247554.04</v>
      </c>
      <c r="BG69" s="99">
        <f>IF(ISNA(VLOOKUP($A69,'[2]1516 Exp_Rev Access'!$F$7:$GB$306,45,FALSE)),"",VLOOKUP($A69,'[2]1516 Exp_Rev Access'!$F$7:$GB$306,45,FALSE))</f>
        <v>57102.99</v>
      </c>
      <c r="BH69" s="99">
        <f>IF(ISNA(VLOOKUP($A69,'[2]1516 Exp_Rev Access'!$F$7:$GB$306,46,FALSE)),"",VLOOKUP($A69,'[2]1516 Exp_Rev Access'!$F$7:$GB$306,46,FALSE))</f>
        <v>0</v>
      </c>
      <c r="BI69" s="99">
        <f>IF(ISNA(VLOOKUP($A69,'[2]1516 Exp_Rev Access'!$F$7:$GB$306,47,FALSE)),"",VLOOKUP($A69,'[2]1516 Exp_Rev Access'!$F$7:$GB$306,47,FALSE))</f>
        <v>32929.57</v>
      </c>
      <c r="BJ69" s="99">
        <f>IF(ISNA(VLOOKUP($A69,'[2]1516 Exp_Rev Access'!$F$7:$GB$306,48,FALSE)),"",VLOOKUP($A69,'[2]1516 Exp_Rev Access'!$F$7:$GB$306,48,FALSE))</f>
        <v>1392527.42</v>
      </c>
      <c r="BK69" s="99">
        <f>IF(ISNA(VLOOKUP($A69,'[2]1516 Exp_Rev Access'!$F$7:$GB$306,49,FALSE)),"",VLOOKUP($A69,'[2]1516 Exp_Rev Access'!$F$7:$GB$306,49,FALSE))</f>
        <v>7390.96</v>
      </c>
      <c r="BL69" s="99">
        <f>IF(ISNA(VLOOKUP($A69,'[2]1516 Exp_Rev Access'!$F$7:$GB$306,50,FALSE)),"",VLOOKUP($A69,'[2]1516 Exp_Rev Access'!$F$7:$GB$306,50,FALSE))</f>
        <v>11776.15</v>
      </c>
      <c r="BM69" s="99">
        <f>IF(ISNA(VLOOKUP($A69,'[2]1516 Exp_Rev Access'!$F$7:$GB$306,51,FALSE)),"",VLOOKUP($A69,'[2]1516 Exp_Rev Access'!$F$7:$GB$306,51,FALSE))</f>
        <v>0</v>
      </c>
      <c r="BN69" s="99">
        <f>IF(ISNA(VLOOKUP($A69,'[2]1516 Exp_Rev Access'!$F$7:$GB$306,52,FALSE)),"",VLOOKUP($A69,'[2]1516 Exp_Rev Access'!$F$7:$GB$306,52,FALSE))</f>
        <v>0</v>
      </c>
      <c r="BO69" s="99">
        <f>IF(ISNA(VLOOKUP($A69,'[2]1516 Exp_Rev Access'!$F$7:$GB$306,53,FALSE)),"",VLOOKUP($A69,'[2]1516 Exp_Rev Access'!$F$7:$GB$306,53,FALSE))</f>
        <v>0</v>
      </c>
      <c r="BP69" s="99">
        <f>IF(ISNA(VLOOKUP($A69,'[2]1516 Exp_Rev Access'!$F$7:$GB$306,54,FALSE)),"",VLOOKUP($A69,'[2]1516 Exp_Rev Access'!$F$7:$GB$306,54,FALSE))</f>
        <v>0</v>
      </c>
      <c r="BQ69" s="99">
        <f>IF(ISNA(VLOOKUP($A69,'[2]1516 Exp_Rev Access'!$F$7:$GB$306,55,FALSE)),"",VLOOKUP($A69,'[2]1516 Exp_Rev Access'!$F$7:$GB$306,55,FALSE))</f>
        <v>0</v>
      </c>
      <c r="BR69" s="99">
        <f>IF(ISNA(VLOOKUP($A69,'[2]1516 Exp_Rev Access'!$F$7:$GB$306,56,FALSE)),"",VLOOKUP($A69,'[2]1516 Exp_Rev Access'!$F$7:$GB$306,56,FALSE))</f>
        <v>0</v>
      </c>
      <c r="BS69" s="99">
        <f>IF(ISNA(VLOOKUP($A69,'[2]1516 Exp_Rev Access'!$F$7:$GB$306,57,FALSE)),"",VLOOKUP($A69,'[2]1516 Exp_Rev Access'!$F$7:$GB$306,57,FALSE))</f>
        <v>0</v>
      </c>
      <c r="BT69" s="99">
        <f>IF(ISNA(VLOOKUP($A69,'[2]1516 Exp_Rev Access'!$F$7:$GB$306,58,FALSE)),"",VLOOKUP($A69,'[2]1516 Exp_Rev Access'!$F$7:$GB$306,58,FALSE))</f>
        <v>0</v>
      </c>
      <c r="BU69" s="102">
        <f t="shared" si="91"/>
        <v>7025295.8900000006</v>
      </c>
      <c r="BV69" s="72">
        <f t="shared" si="92"/>
        <v>0.11456260539567528</v>
      </c>
      <c r="BW69" s="94">
        <f t="shared" si="93"/>
        <v>1248.5419581289545</v>
      </c>
      <c r="BX69" s="99">
        <f>IF(ISNA(VLOOKUP($A69,'[2]1516 Exp_Rev Access'!$F$7:$GB$306,59,FALSE)),"",VLOOKUP($A69,'[2]1516 Exp_Rev Access'!$F$7:$GB$306,59,FALSE))</f>
        <v>0</v>
      </c>
      <c r="BY69" s="99">
        <f>IF(ISNA(VLOOKUP($A69,'[2]1516 Exp_Rev Access'!$F$7:$GB$306,60,FALSE)),"",VLOOKUP($A69,'[2]1516 Exp_Rev Access'!$F$7:$GB$306,60,FALSE))</f>
        <v>7399.75</v>
      </c>
      <c r="BZ69" s="99">
        <f>IF(ISNA(VLOOKUP($A69,'[2]1516 Exp_Rev Access'!$F$7:$GB$306,61,FALSE)),"",VLOOKUP($A69,'[2]1516 Exp_Rev Access'!$F$7:$GB$306,61,FALSE))</f>
        <v>13227.28</v>
      </c>
      <c r="CA69" s="99">
        <f>IF(ISNA(VLOOKUP($A69,'[2]1516 Exp_Rev Access'!$F$7:$GB$306,62,FALSE)),"",VLOOKUP($A69,'[2]1516 Exp_Rev Access'!$F$7:$GB$306,62,FALSE))</f>
        <v>0</v>
      </c>
      <c r="CB69" s="99">
        <f>IF(ISNA(VLOOKUP($A69,'[2]1516 Exp_Rev Access'!$F$7:$GB$306,63,FALSE)),"",VLOOKUP($A69,'[2]1516 Exp_Rev Access'!$F$7:$GB$306,63,FALSE))</f>
        <v>4427.76</v>
      </c>
      <c r="CC69" s="99">
        <f>IF(ISNA(VLOOKUP($A69,'[2]1516 Exp_Rev Access'!$F$7:$GB$306,64,FALSE)),"",VLOOKUP($A69,'[2]1516 Exp_Rev Access'!$F$7:$GB$306,64,FALSE))</f>
        <v>0</v>
      </c>
      <c r="CD69" s="101">
        <f t="shared" si="94"/>
        <v>25054.79</v>
      </c>
      <c r="CE69" s="72">
        <f t="shared" si="95"/>
        <v>4.0857240249869546E-4</v>
      </c>
      <c r="CF69" s="103">
        <f t="shared" si="96"/>
        <v>4.45276000568707</v>
      </c>
      <c r="CG69" s="99">
        <f>IF(ISNA(VLOOKUP($A69,'[2]1516 Exp_Rev Access'!$F$7:$GB$306,65,FALSE)),"",VLOOKUP($A69,'[2]1516 Exp_Rev Access'!$F$7:$GB$306,65,FALSE))</f>
        <v>0</v>
      </c>
      <c r="CH69" s="99">
        <f>IF(ISNA(VLOOKUP($A69,'[2]1516 Exp_Rev Access'!$F$7:$GB$306,66,FALSE)),"",VLOOKUP($A69,'[2]1516 Exp_Rev Access'!$F$7:$GB$306,66,FALSE))</f>
        <v>0</v>
      </c>
      <c r="CI69" s="99">
        <f>IF(ISNA(VLOOKUP($A69,'[2]1516 Exp_Rev Access'!$F$7:$GB$306,67,FALSE)),"",VLOOKUP($A69,'[2]1516 Exp_Rev Access'!$F$7:$GB$306,67,FALSE))</f>
        <v>0</v>
      </c>
      <c r="CJ69" s="99">
        <f>IF(ISNA(VLOOKUP($A69,'[2]1516 Exp_Rev Access'!$F$7:$GB$306,68,FALSE)),"",VLOOKUP($A69,'[2]1516 Exp_Rev Access'!$F$7:$GB$306,68,FALSE))</f>
        <v>0</v>
      </c>
      <c r="CK69" s="99">
        <f>IF(ISNA(VLOOKUP($A69,'[2]1516 Exp_Rev Access'!$F$7:$GB$306,69,FALSE)),"",VLOOKUP($A69,'[2]1516 Exp_Rev Access'!$F$7:$GB$306,69,FALSE))</f>
        <v>0</v>
      </c>
      <c r="CL69" s="99">
        <f>IF(ISNA(VLOOKUP($A69,'[2]1516 Exp_Rev Access'!$F$7:$GB$306,70,FALSE)),"",VLOOKUP($A69,'[2]1516 Exp_Rev Access'!$F$7:$GB$306,70,FALSE))</f>
        <v>0</v>
      </c>
      <c r="CM69" s="99">
        <f>IF(ISNA(VLOOKUP($A69,'[2]1516 Exp_Rev Access'!$F$7:$GB$306,71,FALSE)),"",VLOOKUP($A69,'[2]1516 Exp_Rev Access'!$F$7:$GB$306,71,FALSE))</f>
        <v>0</v>
      </c>
      <c r="CN69" s="99">
        <f>IF(ISNA(VLOOKUP($A69,'[2]1516 Exp_Rev Access'!$F$7:$GB$306,72,FALSE)),"",VLOOKUP($A69,'[2]1516 Exp_Rev Access'!$F$7:$GB$306,72,FALSE))</f>
        <v>0</v>
      </c>
      <c r="CO69" s="99">
        <f>IF(ISNA(VLOOKUP($A69,'[2]1516 Exp_Rev Access'!$F$7:$GB$306,73,FALSE)),"",VLOOKUP($A69,'[2]1516 Exp_Rev Access'!$F$7:$GB$306,73,FALSE))</f>
        <v>0</v>
      </c>
      <c r="CP69" s="99">
        <f>IF(ISNA(VLOOKUP($A69,'[2]1516 Exp_Rev Access'!$F$7:$GB$306,74,FALSE)),"",VLOOKUP($A69,'[2]1516 Exp_Rev Access'!$F$7:$GB$306,74,FALSE))</f>
        <v>1241047</v>
      </c>
      <c r="CQ69" s="99">
        <f>IF(ISNA(VLOOKUP($A69,'[2]1516 Exp_Rev Access'!$F$7:$GB$306,75,FALSE)),"",VLOOKUP($A69,'[2]1516 Exp_Rev Access'!$F$7:$GB$306,75,FALSE))</f>
        <v>0</v>
      </c>
      <c r="CR69" s="99">
        <f>IF(ISNA(VLOOKUP($A69,'[2]1516 Exp_Rev Access'!$F$7:$GB$306,76,FALSE)),"",VLOOKUP($A69,'[2]1516 Exp_Rev Access'!$F$7:$GB$306,76,FALSE))</f>
        <v>28221</v>
      </c>
      <c r="CS69" s="99">
        <f>IF(ISNA(VLOOKUP($A69,'[2]1516 Exp_Rev Access'!$F$7:$GB$306,77,FALSE)),"",VLOOKUP($A69,'[2]1516 Exp_Rev Access'!$F$7:$GB$306,77,FALSE))</f>
        <v>0</v>
      </c>
      <c r="CT69" s="99">
        <f>IF(ISNA(VLOOKUP($A69,'[2]1516 Exp_Rev Access'!$F$7:$GB$306,78,FALSE)),"",VLOOKUP($A69,'[2]1516 Exp_Rev Access'!$F$7:$GB$306,78,FALSE))</f>
        <v>759427.05</v>
      </c>
      <c r="CU69" s="99">
        <f>IF(ISNA(VLOOKUP($A69,'[2]1516 Exp_Rev Access'!$F$7:$GB$306,79,FALSE)),"",VLOOKUP($A69,'[2]1516 Exp_Rev Access'!$F$7:$GB$306,79,FALSE))</f>
        <v>132255.07999999999</v>
      </c>
      <c r="CV69" s="99">
        <f>IF(ISNA(VLOOKUP($A69,'[2]1516 Exp_Rev Access'!$F$7:$GB$306,80,FALSE)),"",VLOOKUP($A69,'[2]1516 Exp_Rev Access'!$F$7:$GB$306,80,FALSE))</f>
        <v>0</v>
      </c>
      <c r="CW69" s="99">
        <f>IF(ISNA(VLOOKUP($A69,'[2]1516 Exp_Rev Access'!$F$7:$GB$306,81,FALSE)),"",VLOOKUP($A69,'[2]1516 Exp_Rev Access'!$F$7:$GB$306,81,FALSE))</f>
        <v>0</v>
      </c>
      <c r="CX69" s="99">
        <f>IF(ISNA(VLOOKUP($A69,'[2]1516 Exp_Rev Access'!$F$7:$GB$306,82,FALSE)),"",VLOOKUP($A69,'[2]1516 Exp_Rev Access'!$F$7:$GB$306,82,FALSE))</f>
        <v>0</v>
      </c>
      <c r="CY69" s="99">
        <f>IF(ISNA(VLOOKUP($A69,'[2]1516 Exp_Rev Access'!$F$7:$GB$306,83,FALSE)),"",VLOOKUP($A69,'[2]1516 Exp_Rev Access'!$F$7:$GB$306,83,FALSE))</f>
        <v>0</v>
      </c>
      <c r="CZ69" s="99">
        <f>IF(ISNA(VLOOKUP($A69,'[2]1516 Exp_Rev Access'!$F$7:$GB$306,84,FALSE)),"",VLOOKUP($A69,'[2]1516 Exp_Rev Access'!$F$7:$GB$306,84,FALSE))</f>
        <v>0</v>
      </c>
      <c r="DA69" s="99">
        <f>IF(ISNA(VLOOKUP($A69,'[2]1516 Exp_Rev Access'!$F$7:$GB$306,85,FALSE)),"",VLOOKUP($A69,'[2]1516 Exp_Rev Access'!$F$7:$GB$306,85,FALSE))</f>
        <v>33336.639999999999</v>
      </c>
      <c r="DB69" s="99">
        <f>IF(ISNA(VLOOKUP($A69,'[2]1516 Exp_Rev Access'!$F$7:$GB$306,86,FALSE)),"",VLOOKUP($A69,'[2]1516 Exp_Rev Access'!$F$7:$GB$306,86,FALSE))</f>
        <v>0</v>
      </c>
      <c r="DC69" s="99">
        <f>IF(ISNA(VLOOKUP($A69,'[2]1516 Exp_Rev Access'!$F$7:$GB$306,87,FALSE)),"",VLOOKUP($A69,'[2]1516 Exp_Rev Access'!$F$7:$GB$306,87,FALSE))</f>
        <v>0</v>
      </c>
      <c r="DD69" s="99">
        <f>IF(ISNA(VLOOKUP($A69,'[2]1516 Exp_Rev Access'!$F$7:$GB$306,88,FALSE)),"",VLOOKUP($A69,'[2]1516 Exp_Rev Access'!$F$7:$GB$306,88,FALSE))</f>
        <v>0</v>
      </c>
      <c r="DE69" s="99">
        <f>IF(ISNA(VLOOKUP($A69,'[2]1516 Exp_Rev Access'!$F$7:$GB$306,89,FALSE)),"",VLOOKUP($A69,'[2]1516 Exp_Rev Access'!$F$7:$GB$306,89,FALSE))</f>
        <v>0</v>
      </c>
      <c r="DF69" s="99">
        <f>IF(ISNA(VLOOKUP($A69,'[2]1516 Exp_Rev Access'!$F$7:$GB$306,90,FALSE)),"",VLOOKUP($A69,'[2]1516 Exp_Rev Access'!$F$7:$GB$306,90,FALSE))</f>
        <v>0</v>
      </c>
      <c r="DG69" s="99">
        <f>IF(ISNA(VLOOKUP($A69,'[2]1516 Exp_Rev Access'!$F$7:$GB$306,91,FALSE)),"",VLOOKUP($A69,'[2]1516 Exp_Rev Access'!$F$7:$GB$306,91,FALSE))</f>
        <v>0</v>
      </c>
      <c r="DH69" s="99">
        <f>IF(ISNA(VLOOKUP($A69,'[2]1516 Exp_Rev Access'!$F$7:$GB$306,92,FALSE)),"",VLOOKUP($A69,'[2]1516 Exp_Rev Access'!$F$7:$GB$306,92,FALSE))</f>
        <v>1088713.48</v>
      </c>
      <c r="DI69" s="99">
        <f>IF(ISNA(VLOOKUP($A69,'[2]1516 Exp_Rev Access'!$F$7:$GB$306,93,FALSE)),"",VLOOKUP($A69,'[2]1516 Exp_Rev Access'!$F$7:$GB$306,93,FALSE))</f>
        <v>0</v>
      </c>
      <c r="DJ69" s="99">
        <f>IF(ISNA(VLOOKUP($A69,'[2]1516 Exp_Rev Access'!$F$7:$GB$306,94,FALSE)),"",VLOOKUP($A69,'[2]1516 Exp_Rev Access'!$F$7:$GB$306,94,FALSE))</f>
        <v>89097.44</v>
      </c>
      <c r="DK69" s="99">
        <f>IF(ISNA(VLOOKUP($A69,'[2]1516 Exp_Rev Access'!$F$7:$GB$306,95,FALSE)),"",VLOOKUP($A69,'[2]1516 Exp_Rev Access'!$F$7:$GB$306,95,FALSE))</f>
        <v>0</v>
      </c>
      <c r="DL69" s="99">
        <f>IF(ISNA(VLOOKUP($A69,'[2]1516 Exp_Rev Access'!$F$7:$GB$306,96,FALSE)),"",VLOOKUP($A69,'[2]1516 Exp_Rev Access'!$F$7:$GB$306,96,FALSE))</f>
        <v>0</v>
      </c>
      <c r="DM69" s="99">
        <f>IF(ISNA(VLOOKUP($A69,'[2]1516 Exp_Rev Access'!$F$7:$GB$306,97,FALSE)),"",VLOOKUP($A69,'[2]1516 Exp_Rev Access'!$F$7:$GB$306,97,FALSE))</f>
        <v>0</v>
      </c>
      <c r="DN69" s="99">
        <f>IF(ISNA(VLOOKUP($A69,'[2]1516 Exp_Rev Access'!$F$7:$GB$306,98,FALSE)),"",VLOOKUP($A69,'[2]1516 Exp_Rev Access'!$F$7:$GB$306,98,FALSE))</f>
        <v>0</v>
      </c>
      <c r="DO69" s="99">
        <f>IF(ISNA(VLOOKUP($A69,'[2]1516 Exp_Rev Access'!$F$7:$GB$306,99,FALSE)),"",VLOOKUP($A69,'[2]1516 Exp_Rev Access'!$F$7:$GB$306,99,FALSE))</f>
        <v>0</v>
      </c>
      <c r="DP69" s="99">
        <f>IF(ISNA(VLOOKUP($A69,'[2]1516 Exp_Rev Access'!$F$7:$GB$306,100,FALSE)),"",VLOOKUP($A69,'[2]1516 Exp_Rev Access'!$F$7:$GB$306,100,FALSE))</f>
        <v>0</v>
      </c>
      <c r="DQ69" s="99">
        <f>IF(ISNA(VLOOKUP($A69,'[2]1516 Exp_Rev Access'!$F$7:$GB$306,101,FALSE)),"",VLOOKUP($A69,'[2]1516 Exp_Rev Access'!$F$7:$GB$306,101,FALSE))</f>
        <v>0</v>
      </c>
      <c r="DR69" s="99">
        <f>IF(ISNA(VLOOKUP($A69,'[2]1516 Exp_Rev Access'!$F$7:$GB$306,102,FALSE)),"",VLOOKUP($A69,'[2]1516 Exp_Rev Access'!$F$7:$GB$306,102,FALSE))</f>
        <v>0</v>
      </c>
      <c r="DS69" s="99">
        <f>IF(ISNA(VLOOKUP($A69,'[2]1516 Exp_Rev Access'!$F$7:$GB$306,103,FALSE)),"",VLOOKUP($A69,'[2]1516 Exp_Rev Access'!$F$7:$GB$306,103,FALSE))</f>
        <v>0</v>
      </c>
      <c r="DT69" s="99">
        <f>IF(ISNA(VLOOKUP($A69,'[2]1516 Exp_Rev Access'!$F$7:$GB$306,104,FALSE)),"",VLOOKUP($A69,'[2]1516 Exp_Rev Access'!$F$7:$GB$306,104,FALSE))</f>
        <v>0</v>
      </c>
      <c r="DU69" s="99">
        <f>IF(ISNA(VLOOKUP($A69,'[2]1516 Exp_Rev Access'!$F$7:$GB$306,105,FALSE)),"",VLOOKUP($A69,'[2]1516 Exp_Rev Access'!$F$7:$GB$306,105,FALSE))</f>
        <v>0</v>
      </c>
      <c r="DV69" s="99">
        <f>IF(ISNA(VLOOKUP($A69,'[2]1516 Exp_Rev Access'!$F$7:$GB$306,106,FALSE)),"",VLOOKUP($A69,'[2]1516 Exp_Rev Access'!$F$7:$GB$306,106,FALSE))</f>
        <v>0</v>
      </c>
      <c r="DW69" s="99">
        <f>IF(ISNA(VLOOKUP($A69,'[2]1516 Exp_Rev Access'!$F$7:$GB$306,107,FALSE)),"",VLOOKUP($A69,'[2]1516 Exp_Rev Access'!$F$7:$GB$306,107,FALSE))</f>
        <v>0</v>
      </c>
      <c r="DX69" s="99">
        <f>IF(ISNA(VLOOKUP($A69,'[2]1516 Exp_Rev Access'!$F$7:$GB$306,108,FALSE)),"",VLOOKUP($A69,'[2]1516 Exp_Rev Access'!$F$7:$GB$306,108,FALSE))</f>
        <v>0</v>
      </c>
      <c r="DY69" s="99">
        <f>IF(ISNA(VLOOKUP($A69,'[2]1516 Exp_Rev Access'!$F$7:$GB$306,109,FALSE)),"",VLOOKUP($A69,'[2]1516 Exp_Rev Access'!$F$7:$GB$306,109,FALSE))</f>
        <v>0</v>
      </c>
      <c r="DZ69" s="99">
        <f>IF(ISNA(VLOOKUP($A69,'[2]1516 Exp_Rev Access'!$F$7:$GB$306,110,FALSE)),"",VLOOKUP($A69,'[2]1516 Exp_Rev Access'!$F$7:$GB$306,110,FALSE))</f>
        <v>0</v>
      </c>
      <c r="EA69" s="99">
        <f>IF(ISNA(VLOOKUP($A69,'[2]1516 Exp_Rev Access'!$F$7:$GB$306,111,FALSE)),"",VLOOKUP($A69,'[2]1516 Exp_Rev Access'!$F$7:$GB$306,111,FALSE))</f>
        <v>0</v>
      </c>
      <c r="EB69" s="99">
        <f>IF(ISNA(VLOOKUP($A69,'[2]1516 Exp_Rev Access'!$F$7:$GB$306,112,FALSE)),"",VLOOKUP($A69,'[2]1516 Exp_Rev Access'!$F$7:$GB$306,112,FALSE))</f>
        <v>0</v>
      </c>
      <c r="EC69" s="99">
        <f>IF(ISNA(VLOOKUP($A69,'[2]1516 Exp_Rev Access'!$F$7:$GB$306,113,FALSE)),"",VLOOKUP($A69,'[2]1516 Exp_Rev Access'!$F$7:$GB$306,113,FALSE))</f>
        <v>0</v>
      </c>
      <c r="ED69" s="99">
        <f>IF(ISNA(VLOOKUP($A69,'[2]1516 Exp_Rev Access'!$F$7:$GB$306,114,FALSE)),"",VLOOKUP($A69,'[2]1516 Exp_Rev Access'!$F$7:$GB$306,114,FALSE))</f>
        <v>0</v>
      </c>
      <c r="EE69" s="99">
        <f>IF(ISNA(VLOOKUP($A69,'[2]1516 Exp_Rev Access'!$F$7:$GB$306,115,FALSE)),"",VLOOKUP($A69,'[2]1516 Exp_Rev Access'!$F$7:$GB$306,115,FALSE))</f>
        <v>0</v>
      </c>
      <c r="EF69" s="99">
        <f>IF(ISNA(VLOOKUP($A69,'[2]1516 Exp_Rev Access'!$F$7:$GB$306,116,FALSE)),"",VLOOKUP($A69,'[2]1516 Exp_Rev Access'!$F$7:$GB$306,116,FALSE))</f>
        <v>0</v>
      </c>
      <c r="EG69" s="99">
        <f>IF(ISNA(VLOOKUP($A69,'[2]1516 Exp_Rev Access'!$F$7:$GB$306,117,FALSE)),"",VLOOKUP($A69,'[2]1516 Exp_Rev Access'!$F$7:$GB$306,117,FALSE))</f>
        <v>0</v>
      </c>
      <c r="EH69" s="99">
        <f>IF(ISNA(VLOOKUP($A69,'[2]1516 Exp_Rev Access'!$F$7:$GB$306,118,FALSE)),"",VLOOKUP($A69,'[2]1516 Exp_Rev Access'!$F$7:$GB$306,118,FALSE))</f>
        <v>0</v>
      </c>
      <c r="EI69" s="99">
        <f>IF(ISNA(VLOOKUP($A69,'[2]1516 Exp_Rev Access'!$F$7:$GB$306,119,FALSE)),"",VLOOKUP($A69,'[2]1516 Exp_Rev Access'!$F$7:$GB$306,119,FALSE))</f>
        <v>0</v>
      </c>
      <c r="EJ69" s="99">
        <f>IF(ISNA(VLOOKUP($A69,'[2]1516 Exp_Rev Access'!$F$7:$GB$306,120,FALSE)),"",VLOOKUP($A69,'[2]1516 Exp_Rev Access'!$F$7:$GB$306,120,FALSE))</f>
        <v>0</v>
      </c>
      <c r="EK69" s="99">
        <f>IF(ISNA(VLOOKUP($A69,'[2]1516 Exp_Rev Access'!$F$7:$GB$306,121,FALSE)),"",VLOOKUP($A69,'[2]1516 Exp_Rev Access'!$F$7:$GB$306,121,FALSE))</f>
        <v>0</v>
      </c>
      <c r="EL69" s="99">
        <f>IF(ISNA(VLOOKUP($A69,'[2]1516 Exp_Rev Access'!$F$7:$GB$306,122,FALSE)),"",VLOOKUP($A69,'[2]1516 Exp_Rev Access'!$F$7:$GB$306,122,FALSE))</f>
        <v>0</v>
      </c>
      <c r="EM69" s="99">
        <f>IF(ISNA(VLOOKUP($A69,'[2]1516 Exp_Rev Access'!$F$7:$GB$306,123,FALSE)),"",VLOOKUP($A69,'[2]1516 Exp_Rev Access'!$F$7:$GB$306,123,FALSE))</f>
        <v>3824.85</v>
      </c>
      <c r="EN69" s="99">
        <f>IF(ISNA(VLOOKUP($A69,'[2]1516 Exp_Rev Access'!$F$7:$GB$306,124,FALSE)),"",VLOOKUP($A69,'[2]1516 Exp_Rev Access'!$F$7:$GB$306,124,FALSE))</f>
        <v>0</v>
      </c>
      <c r="EO69" s="99">
        <f>IF(ISNA(VLOOKUP($A69,'[2]1516 Exp_Rev Access'!$F$7:$GB$306,125,FALSE)),"",VLOOKUP($A69,'[2]1516 Exp_Rev Access'!$F$7:$GB$306,125,FALSE))</f>
        <v>0</v>
      </c>
      <c r="EP69" s="99">
        <f>IF(ISNA(VLOOKUP($A69,'[2]1516 Exp_Rev Access'!$F$7:$GB$306,126,FALSE)),"",VLOOKUP($A69,'[2]1516 Exp_Rev Access'!$F$7:$GB$306,126,FALSE))</f>
        <v>0</v>
      </c>
      <c r="EQ69" s="99">
        <f>IF(ISNA(VLOOKUP($A69,'[2]1516 Exp_Rev Access'!$F$7:$GB$306,127,FALSE)),"",VLOOKUP($A69,'[2]1516 Exp_Rev Access'!$F$7:$GB$306,127,FALSE))</f>
        <v>0</v>
      </c>
      <c r="ER69" s="99">
        <f>IF(ISNA(VLOOKUP($A69,'[2]1516 Exp_Rev Access'!$F$7:$GB$306,128,FALSE)),"",VLOOKUP($A69,'[2]1516 Exp_Rev Access'!$F$7:$GB$306,128,FALSE))</f>
        <v>0</v>
      </c>
      <c r="ES69" s="99">
        <f>IF(ISNA(VLOOKUP($A69,'[2]1516 Exp_Rev Access'!$F$7:$GB$306,129,FALSE)),"",VLOOKUP($A69,'[2]1516 Exp_Rev Access'!$F$7:$GB$306,129,FALSE))</f>
        <v>0</v>
      </c>
      <c r="ET69" s="99">
        <f>IF(ISNA(VLOOKUP($A69,'[2]1516 Exp_Rev Access'!$F$7:$GB$306,130,FALSE)),"",VLOOKUP($A69,'[2]1516 Exp_Rev Access'!$F$7:$GB$306,130,FALSE))</f>
        <v>0</v>
      </c>
      <c r="EU69" s="99">
        <f>IF(ISNA(VLOOKUP($A69,'[2]1516 Exp_Rev Access'!$F$7:$GB$306,131,FALSE)),"",VLOOKUP($A69,'[2]1516 Exp_Rev Access'!$F$7:$GB$306,131,FALSE))</f>
        <v>29440.38</v>
      </c>
      <c r="EV69" s="99">
        <f>IF(ISNA(VLOOKUP($A69,'[2]1516 Exp_Rev Access'!$F$7:$GB$306,132,FALSE)),"",VLOOKUP($A69,'[2]1516 Exp_Rev Access'!$F$7:$GB$306,132,FALSE))</f>
        <v>0</v>
      </c>
      <c r="EW69" s="99">
        <f>IF(ISNA(VLOOKUP($A69,'[2]1516 Exp_Rev Access'!$F$7:$GB$306,133,FALSE)),"",VLOOKUP($A69,'[2]1516 Exp_Rev Access'!$F$7:$GB$306,133,FALSE))</f>
        <v>0</v>
      </c>
      <c r="EX69" s="99">
        <f>IF(ISNA(VLOOKUP($A69,'[2]1516 Exp_Rev Access'!$F$7:$GB$306,134,FALSE)),"",VLOOKUP($A69,'[2]1516 Exp_Rev Access'!$F$7:$GB$306,134,FALSE))</f>
        <v>0</v>
      </c>
      <c r="EY69" s="99">
        <f>IF(ISNA(VLOOKUP($A69,'[2]1516 Exp_Rev Access'!$F$7:$GB$306,135,FALSE)),"",VLOOKUP($A69,'[2]1516 Exp_Rev Access'!$F$7:$GB$306,135,FALSE))</f>
        <v>0</v>
      </c>
      <c r="EZ69" s="99">
        <f>IF(ISNA(VLOOKUP($A69,'[2]1516 Exp_Rev Access'!$F$7:$GB$306,136,FALSE)),"",VLOOKUP($A69,'[2]1516 Exp_Rev Access'!$F$7:$GB$306,136,FALSE))</f>
        <v>0</v>
      </c>
      <c r="FA69" s="99">
        <f>IF(ISNA(VLOOKUP($A69,'[2]1516 Exp_Rev Access'!$F$7:$GB$306,137,FALSE)),"",VLOOKUP($A69,'[2]1516 Exp_Rev Access'!$F$7:$GB$306,137,FALSE))</f>
        <v>0</v>
      </c>
      <c r="FB69" s="99">
        <f>IF(ISNA(VLOOKUP($A69,'[2]1516 Exp_Rev Access'!$F$7:$GB$306,138,FALSE)),"",VLOOKUP($A69,'[2]1516 Exp_Rev Access'!$F$7:$GB$306,138,FALSE))</f>
        <v>0</v>
      </c>
      <c r="FC69" s="99">
        <f>IF(ISNA(VLOOKUP($A69,'[2]1516 Exp_Rev Access'!$F$7:$GB$306,139,FALSE)),"",VLOOKUP($A69,'[2]1516 Exp_Rev Access'!$F$7:$GB$306,139,FALSE))</f>
        <v>0</v>
      </c>
      <c r="FD69" s="99">
        <f>IF(ISNA(VLOOKUP($A69,'[2]1516 Exp_Rev Access'!$F$7:$FS$306,140,FALSE)),"",VLOOKUP($A69,'[2]1516 Exp_Rev Access'!$F$7:$FS$306,140,FALSE))</f>
        <v>0</v>
      </c>
      <c r="FE69" s="99">
        <f>IF(ISNA(VLOOKUP($A69,'[2]1516 Exp_Rev Access'!$F$7:$FS$306,141,FALSE)),"",VLOOKUP($A69,'[2]1516 Exp_Rev Access'!$F$7:$FS$306,141,FALSE))</f>
        <v>0</v>
      </c>
      <c r="FF69" s="99">
        <f>IF(ISNA(VLOOKUP($A69,'[2]1516 Exp_Rev Access'!$F$7:$FS$306,142,FALSE)),"",VLOOKUP($A69,'[2]1516 Exp_Rev Access'!$F$7:$FS$306,142,FALSE))</f>
        <v>0</v>
      </c>
      <c r="FG69" s="99">
        <f>IF(ISNA(VLOOKUP($A69,'[2]1516 Exp_Rev Access'!$F$7:$FS$306,143,FALSE)),"",VLOOKUP($A69,'[2]1516 Exp_Rev Access'!$F$7:$FS$306,143,FALSE))</f>
        <v>0</v>
      </c>
      <c r="FH69" s="99">
        <f>IF(ISNA(VLOOKUP($A69,'[2]1516 Exp_Rev Access'!$F$7:$FS$306,144,FALSE)),"",VLOOKUP($A69,'[2]1516 Exp_Rev Access'!$F$7:$FS$306,144,FALSE))</f>
        <v>0</v>
      </c>
      <c r="FI69" s="99">
        <f>IF(ISNA(VLOOKUP($A69,'[2]1516 Exp_Rev Access'!$F$7:$FS$306,145,FALSE)),"",VLOOKUP($A69,'[2]1516 Exp_Rev Access'!$F$7:$FS$306,145,FALSE))</f>
        <v>0</v>
      </c>
      <c r="FJ69" s="99">
        <f>IF(ISNA(VLOOKUP($A69,'[2]1516 Exp_Rev Access'!$F$7:$FS$306,146,FALSE)),"",VLOOKUP($A69,'[2]1516 Exp_Rev Access'!$F$7:$FS$306,146,FALSE))</f>
        <v>0</v>
      </c>
      <c r="FK69" s="99">
        <f>IF(ISNA(VLOOKUP($A69,'[2]1516 Exp_Rev Access'!$F$7:$FS$306,147,FALSE)),"",VLOOKUP($A69,'[2]1516 Exp_Rev Access'!$F$7:$FS$306,147,FALSE))</f>
        <v>0</v>
      </c>
      <c r="FL69" s="99">
        <f>IF(ISNA(VLOOKUP($A69,'[2]1516 Exp_Rev Access'!$F$7:$FS$306,148,FALSE)),"",VLOOKUP($A69,'[2]1516 Exp_Rev Access'!$F$7:$FS$306,148,FALSE))</f>
        <v>0</v>
      </c>
      <c r="FM69" s="99">
        <f>IF(ISNA(VLOOKUP($A69,'[2]1516 Exp_Rev Access'!$F$7:$FS$306,149,FALSE)),"",VLOOKUP($A69,'[2]1516 Exp_Rev Access'!$F$7:$FS$306,149,FALSE))</f>
        <v>0</v>
      </c>
      <c r="FN69" s="99">
        <f>IF(ISNA(VLOOKUP($A69,'[2]1516 Exp_Rev Access'!$F$7:$FS$306,150,FALSE)),"",VLOOKUP($A69,'[2]1516 Exp_Rev Access'!$F$7:$FS$306,150,FALSE))</f>
        <v>0</v>
      </c>
      <c r="FO69" s="99">
        <f>IF(ISNA(VLOOKUP($A69,'[2]1516 Exp_Rev Access'!$F$7:$FS$306,151,FALSE)),"",VLOOKUP($A69,'[2]1516 Exp_Rev Access'!$F$7:$FS$306,151,FALSE))</f>
        <v>0</v>
      </c>
      <c r="FP69" s="99">
        <f>IF(ISNA(VLOOKUP($A69,'[2]1516 Exp_Rev Access'!$F$7:$FS$306,152,FALSE)),"",VLOOKUP($A69,'[2]1516 Exp_Rev Access'!$F$7:$FS$306,152,FALSE))</f>
        <v>0</v>
      </c>
      <c r="FQ69" s="99">
        <f>IF(ISNA(VLOOKUP($A69,'[2]1516 Exp_Rev Access'!$F$7:$FS$306,153,FALSE)),"",VLOOKUP($A69,'[2]1516 Exp_Rev Access'!$F$7:$FS$306,153,FALSE))</f>
        <v>157067.72</v>
      </c>
      <c r="FR69" s="101">
        <f t="shared" si="97"/>
        <v>3562430.64</v>
      </c>
      <c r="FS69" s="72">
        <f t="shared" si="98"/>
        <v>5.8093116937709924E-2</v>
      </c>
      <c r="FT69" s="94">
        <f t="shared" si="99"/>
        <v>633.11840477713804</v>
      </c>
      <c r="FU69" s="99">
        <f>IF(ISNA(VLOOKUP($A69,'[2]1516 Exp_Rev Access'!$F$7:$GB$306,154,FALSE)),"",VLOOKUP($A69,'[2]1516 Exp_Rev Access'!$F$7:$GB$306,154,FALSE))</f>
        <v>0</v>
      </c>
      <c r="FV69" s="99">
        <f>IF(ISNA(VLOOKUP($A69,'[2]1516 Exp_Rev Access'!$F$7:$GB$306,155,FALSE)),"",VLOOKUP($A69,'[2]1516 Exp_Rev Access'!$F$7:$GB$306,155,FALSE))</f>
        <v>0</v>
      </c>
      <c r="FW69" s="99">
        <f>IF(ISNA(VLOOKUP($A69,'[2]1516 Exp_Rev Access'!$F$7:$GB$306,156,FALSE)),"",VLOOKUP($A69,'[2]1516 Exp_Rev Access'!$F$7:$GB$306,156,FALSE))</f>
        <v>0</v>
      </c>
      <c r="FX69" s="99">
        <f>IF(ISNA(VLOOKUP($A69,'[2]1516 Exp_Rev Access'!$F$7:$GB$306,157,FALSE)),"",VLOOKUP($A69,'[2]1516 Exp_Rev Access'!$F$7:$GB$306,157,FALSE))</f>
        <v>0</v>
      </c>
      <c r="FY69" s="99">
        <f>IF(ISNA(VLOOKUP($A69,'[2]1516 Exp_Rev Access'!$F$7:$GB$306,158,FALSE)),"",VLOOKUP($A69,'[2]1516 Exp_Rev Access'!$F$7:$GB$306,158,FALSE))</f>
        <v>0</v>
      </c>
      <c r="FZ69" s="99">
        <f>IF(ISNA(VLOOKUP($A69,'[2]1516 Exp_Rev Access'!$F$7:$GB$306,159,FALSE)),"",VLOOKUP($A69,'[2]1516 Exp_Rev Access'!$F$7:$GB$306,159,FALSE))</f>
        <v>0</v>
      </c>
      <c r="GA69" s="99">
        <f>IF(ISNA(VLOOKUP($A69,'[2]1516 Exp_Rev Access'!$F$7:$GB$306,160,FALSE)),"",VLOOKUP($A69,'[2]1516 Exp_Rev Access'!$F$7:$GB$306,160,FALSE))</f>
        <v>0</v>
      </c>
      <c r="GB69" s="99">
        <f>IF(ISNA(VLOOKUP($A69,'[2]1516 Exp_Rev Access'!$F$7:$GB$306,161,FALSE)),"",VLOOKUP($A69,'[2]1516 Exp_Rev Access'!$F$7:$GB$306,161,FALSE))</f>
        <v>0</v>
      </c>
      <c r="GC69" s="99">
        <f>IF(ISNA(VLOOKUP($A69,'[2]1516 Exp_Rev Access'!$F$7:$GB$306,162,FALSE)),"",VLOOKUP($A69,'[2]1516 Exp_Rev Access'!$F$7:$GB$306,162,FALSE))</f>
        <v>0</v>
      </c>
      <c r="GD69" s="99">
        <f>IF(ISNA(VLOOKUP($A69,'[2]1516 Exp_Rev Access'!$F$7:$GB$306,163,FALSE)),"",VLOOKUP($A69,'[2]1516 Exp_Rev Access'!$F$7:$GB$306,163,FALSE))</f>
        <v>0</v>
      </c>
      <c r="GE69" s="99">
        <f>IF(ISNA(VLOOKUP($A69,'[2]1516 Exp_Rev Access'!$F$7:$GB$306,164,FALSE)),"",VLOOKUP($A69,'[2]1516 Exp_Rev Access'!$F$7:$GB$306,164,FALSE))</f>
        <v>0</v>
      </c>
      <c r="GF69" s="99">
        <f>IF(ISNA(VLOOKUP($A69,'[2]1516 Exp_Rev Access'!$F$7:$GB$306,165,FALSE)),"",VLOOKUP($A69,'[2]1516 Exp_Rev Access'!$F$7:$GB$306,165,FALSE))</f>
        <v>0</v>
      </c>
      <c r="GG69" s="99">
        <f>IF(ISNA(VLOOKUP($A69,'[2]1516 Exp_Rev Access'!$F$7:$GB$306,166,FALSE)),"",VLOOKUP($A69,'[2]1516 Exp_Rev Access'!$F$7:$GB$306,166,FALSE))</f>
        <v>0</v>
      </c>
      <c r="GH69" s="99">
        <f>IF(ISNA(VLOOKUP($A69,'[2]1516 Exp_Rev Access'!$F$7:$GB$306,167,FALSE)),"",VLOOKUP($A69,'[2]1516 Exp_Rev Access'!$F$7:$GB$306,167,FALSE))</f>
        <v>0</v>
      </c>
      <c r="GI69" s="99">
        <f>IF(ISNA(VLOOKUP($A69,'[2]1516 Exp_Rev Access'!$F$7:$GB$306,168,FALSE)),"",VLOOKUP($A69,'[2]1516 Exp_Rev Access'!$F$7:$GB$306,168,FALSE))</f>
        <v>0</v>
      </c>
      <c r="GJ69" s="99">
        <f>IF(ISNA(VLOOKUP($A69,'[2]1516 Exp_Rev Access'!$F$7:$GB$306,169,FALSE)),"",VLOOKUP($A69,'[2]1516 Exp_Rev Access'!$F$7:$GB$306,169,FALSE))</f>
        <v>2425.4499999999998</v>
      </c>
      <c r="GK69" s="99">
        <f>IF(ISNA(VLOOKUP($A69,'[2]1516 Exp_Rev Access'!$F$7:$GB$306,170,FALSE)),"",VLOOKUP($A69,'[2]1516 Exp_Rev Access'!$F$7:$GB$306,170,FALSE))</f>
        <v>0</v>
      </c>
      <c r="GL69" s="99">
        <f>IF(ISNA(VLOOKUP($A69,'[2]1516 Exp_Rev Access'!$F$7:$GB$306,171,FALSE)),"",VLOOKUP($A69,'[2]1516 Exp_Rev Access'!$F$7:$GB$306,171,FALSE))</f>
        <v>0</v>
      </c>
      <c r="GM69" s="99">
        <f>IF(ISNA(VLOOKUP($A69,'[2]1516 Exp_Rev Access'!$F$7:$GB$306,172,FALSE)),"",VLOOKUP($A69,'[2]1516 Exp_Rev Access'!$F$7:$GB$306,172,FALSE))</f>
        <v>0</v>
      </c>
      <c r="GN69" s="99">
        <f>IF(ISNA(VLOOKUP($A69,'[2]1516 Exp_Rev Access'!$F$7:$GB$306,173,FALSE)),"",VLOOKUP($A69,'[2]1516 Exp_Rev Access'!$F$7:$GB$306,173,FALSE))</f>
        <v>0</v>
      </c>
      <c r="GO69" s="99">
        <f>IF(ISNA(VLOOKUP($A69,'[2]1516 Exp_Rev Access'!$F$7:$GB$306,174,FALSE)),"",VLOOKUP($A69,'[2]1516 Exp_Rev Access'!$F$7:$GB$306,174,FALSE))</f>
        <v>0</v>
      </c>
      <c r="GP69" s="99">
        <f>IF(ISNA(VLOOKUP($A69,'[2]1516 Exp_Rev Access'!$F$7:$GB$306,175,FALSE)),"",VLOOKUP($A69,'[2]1516 Exp_Rev Access'!$F$7:$GB$306,175,FALSE))</f>
        <v>130.27000000000001</v>
      </c>
      <c r="GQ69" s="99">
        <f>IF(ISNA(VLOOKUP($A69,'[2]1516 Exp_Rev Access'!$F$7:$GB$306,176,FALSE)),"",VLOOKUP($A69,'[2]1516 Exp_Rev Access'!$F$7:$GB$306,176,FALSE))</f>
        <v>0</v>
      </c>
      <c r="GR69" s="99">
        <f>IF(ISNA(VLOOKUP($A69,'[2]1516 Exp_Rev Access'!$F$7:$GB$306,177,FALSE)),"",VLOOKUP($A69,'[2]1516 Exp_Rev Access'!$F$7:$GB$306,177,FALSE))</f>
        <v>0</v>
      </c>
      <c r="GS69" s="99">
        <f>IF(ISNA(VLOOKUP($A69,'[2]1516 Exp_Rev Access'!$F$7:$GB$306,178,FALSE)),"",VLOOKUP($A69,'[2]1516 Exp_Rev Access'!$F$7:$GB$306,178,FALSE))</f>
        <v>0</v>
      </c>
      <c r="GT69" s="101">
        <f t="shared" si="100"/>
        <v>2555.7199999999998</v>
      </c>
      <c r="GU69" s="72">
        <f t="shared" si="101"/>
        <v>4.1676528141483758E-5</v>
      </c>
      <c r="GV69" s="84">
        <f t="shared" si="102"/>
        <v>0.45420487666169052</v>
      </c>
    </row>
    <row r="70" spans="1:207" customFormat="1" ht="12" customHeight="1" x14ac:dyDescent="0.2">
      <c r="A70" s="96" t="s">
        <v>286</v>
      </c>
      <c r="B70" s="69" t="s">
        <v>287</v>
      </c>
      <c r="C70" s="80">
        <f>IF(ISNA(VLOOKUP($A70,'[2]1516 enrollment_Rev_Exp by size'!$A$6:$G$320,3,FALSE)),"",VLOOKUP($A70,'[2]1516 enrollment_Rev_Exp by size'!$A$6:$G$320,3,FALSE))</f>
        <v>5660.2500000000009</v>
      </c>
      <c r="D70" s="97">
        <v>61509023.229999997</v>
      </c>
      <c r="E70" s="80">
        <f t="shared" si="80"/>
        <v>61509023.230000004</v>
      </c>
      <c r="F70" s="80">
        <f t="shared" si="81"/>
        <v>0</v>
      </c>
      <c r="G70" s="98">
        <f>IF(ISNA(VLOOKUP($A70,'[2]1516 Exp_Rev Access'!$F$7:$FS$306,2,FALSE)),"",VLOOKUP($A70,'[2]1516 Exp_Rev Access'!$F$7:$FS$306,2,FALSE))</f>
        <v>10260040.15</v>
      </c>
      <c r="H70" s="98">
        <f>IF(ISNA(VLOOKUP($A70,'[2]1516 Exp_Rev Access'!$F$7:$FS$306,3,FALSE)),"",VLOOKUP($A70,'[2]1516 Exp_Rev Access'!$F$7:$FS$306,3,FALSE))</f>
        <v>0</v>
      </c>
      <c r="I70" s="98">
        <f>IF(ISNA(VLOOKUP($A70,'[2]1516 Exp_Rev Access'!$F$7:$FS$306,4,FALSE)),"",VLOOKUP($A70,'[2]1516 Exp_Rev Access'!$F$7:$FS$306,4,FALSE))</f>
        <v>1894.48</v>
      </c>
      <c r="J70" s="98">
        <f>IF(ISNA(VLOOKUP($A70,'[2]1516 Exp_Rev Access'!$F$7:$FS$306,5,FALSE)),"",VLOOKUP($A70,'[2]1516 Exp_Rev Access'!$F$7:$FS$306,5,FALSE))</f>
        <v>105658.32</v>
      </c>
      <c r="K70" s="98">
        <f>IF(ISNA(VLOOKUP($A70,'[2]1516 Exp_Rev Access'!$F$7:$FS$306,6,FALSE)),"",VLOOKUP($A70,'[2]1516 Exp_Rev Access'!$F$7:$FS$306,6,FALSE))</f>
        <v>0</v>
      </c>
      <c r="L70" s="98">
        <f>IF(ISNA(VLOOKUP($A70,'[2]1516 Exp_Rev Access'!$F$7:$FS$306,7,FALSE)),"",VLOOKUP($A70,'[2]1516 Exp_Rev Access'!$F$7:$FS$306,7,FALSE))</f>
        <v>0</v>
      </c>
      <c r="M70" s="90">
        <f t="shared" si="82"/>
        <v>10367592.950000001</v>
      </c>
      <c r="N70" s="72">
        <f t="shared" si="83"/>
        <v>0.16855401704612635</v>
      </c>
      <c r="O70" s="73">
        <f t="shared" si="84"/>
        <v>1831.649299942582</v>
      </c>
      <c r="P70" s="99">
        <f>IF(ISNA(VLOOKUP($A70,'[2]1516 Exp_Rev Access'!$F$7:$FS$306,8,FALSE)),"",VLOOKUP($A70,'[2]1516 Exp_Rev Access'!$F$7:$FS$306,8,FALSE))</f>
        <v>36020.85</v>
      </c>
      <c r="Q70" s="99">
        <f>IF(ISNA(VLOOKUP($A70,'[2]1516 Exp_Rev Access'!$F$7:$FS$306,9,FALSE)),"",VLOOKUP($A70,'[2]1516 Exp_Rev Access'!$F$7:$FS$306,9,FALSE))</f>
        <v>0</v>
      </c>
      <c r="R70" s="99">
        <f>IF(ISNA(VLOOKUP($A70,'[2]1516 Exp_Rev Access'!$F$7:$FS$306,10,FALSE)),"",VLOOKUP($A70,'[2]1516 Exp_Rev Access'!$F$7:$FS$306,10,FALSE))</f>
        <v>0</v>
      </c>
      <c r="S70" s="99">
        <f>IF(ISNA(VLOOKUP($A70,'[2]1516 Exp_Rev Access'!$F$7:$FS$306,11,FALSE)),"",VLOOKUP($A70,'[2]1516 Exp_Rev Access'!$F$7:$FS$306,11,FALSE))</f>
        <v>0</v>
      </c>
      <c r="T70" s="99">
        <f>IF(ISNA(VLOOKUP($A70,'[2]1516 Exp_Rev Access'!$F$7:$FS$306,12,FALSE)),"",VLOOKUP($A70,'[2]1516 Exp_Rev Access'!$F$7:$FS$306,12,FALSE))</f>
        <v>1995</v>
      </c>
      <c r="U70" s="99">
        <f>IF(ISNA(VLOOKUP($A70,'[2]1516 Exp_Rev Access'!$F$7:$FS$306,13,FALSE)),"",VLOOKUP($A70,'[2]1516 Exp_Rev Access'!$F$7:$FS$306,13,FALSE))</f>
        <v>4600</v>
      </c>
      <c r="V70" s="99">
        <f>IF(ISNA(VLOOKUP($A70,'[2]1516 Exp_Rev Access'!$F$7:$FS$306,14,FALSE)),"",VLOOKUP($A70,'[2]1516 Exp_Rev Access'!$F$7:$FS$306,14,FALSE))</f>
        <v>0</v>
      </c>
      <c r="W70" s="99">
        <f>IF(ISNA(VLOOKUP($A70,'[2]1516 Exp_Rev Access'!$F$7:$FS$306,15,FALSE)),"",VLOOKUP($A70,'[2]1516 Exp_Rev Access'!$F$7:$FS$306,15,FALSE))</f>
        <v>0</v>
      </c>
      <c r="X70" s="99">
        <f>IF(ISNA(VLOOKUP($A70,'[2]1516 Exp_Rev Access'!$F$7:$FS$306,16,FALSE)),"",VLOOKUP($A70,'[2]1516 Exp_Rev Access'!$F$7:$FS$306,16,FALSE))</f>
        <v>126062.8</v>
      </c>
      <c r="Y70" s="99">
        <f>IF(ISNA(VLOOKUP($A70,'[2]1516 Exp_Rev Access'!$F$7:$FS$306,17,FALSE)),"",VLOOKUP($A70,'[2]1516 Exp_Rev Access'!$F$7:$FS$306,17,FALSE))</f>
        <v>2023.34</v>
      </c>
      <c r="Z70" s="99">
        <f>IF(ISNA(VLOOKUP($A70,'[2]1516 Exp_Rev Access'!$F$7:$FS$306,18,FALSE)),"",VLOOKUP($A70,'[2]1516 Exp_Rev Access'!$F$7:$FS$306,18,FALSE))</f>
        <v>0</v>
      </c>
      <c r="AA70" s="99">
        <f>IF(ISNA(VLOOKUP($A70,'[2]1516 Exp_Rev Access'!$F$7:$FS$306,19,FALSE)),"",VLOOKUP($A70,'[2]1516 Exp_Rev Access'!$F$7:$FS$306,19,FALSE))</f>
        <v>0</v>
      </c>
      <c r="AB70" s="99">
        <f>IF(ISNA(VLOOKUP($A70,'[2]1516 Exp_Rev Access'!$F$7:$FS$306,20,FALSE)),"",VLOOKUP($A70,'[2]1516 Exp_Rev Access'!$F$7:$FS$306,20,FALSE))</f>
        <v>0</v>
      </c>
      <c r="AC70" s="99">
        <f>IF(ISNA(VLOOKUP($A70,'[2]1516 Exp_Rev Access'!$F$7:$FS$306,21,FALSE)),"",VLOOKUP($A70,'[2]1516 Exp_Rev Access'!$F$7:$FS$306,21,FALSE))</f>
        <v>628834.25</v>
      </c>
      <c r="AD70" s="99">
        <f>IF(ISNA(VLOOKUP($A70,'[2]1516 Exp_Rev Access'!$F$7:$FS$306,22,FALSE)),"",VLOOKUP($A70,'[2]1516 Exp_Rev Access'!$F$7:$FS$306,22,FALSE))</f>
        <v>44563.8</v>
      </c>
      <c r="AE70" s="99">
        <f>IF(ISNA(VLOOKUP($A70,'[2]1516 Exp_Rev Access'!$F$7:$FS$306,23,FALSE)),"",VLOOKUP($A70,'[2]1516 Exp_Rev Access'!$F$7:$FS$306,23,FALSE))</f>
        <v>0</v>
      </c>
      <c r="AF70" s="99">
        <f>IF(ISNA(VLOOKUP($A70,'[2]1516 Exp_Rev Access'!$F$7:$FS$306,24,FALSE)),"",VLOOKUP($A70,'[2]1516 Exp_Rev Access'!$F$7:$FS$306,24,FALSE))</f>
        <v>110085.39</v>
      </c>
      <c r="AG70" s="99">
        <f>IF(ISNA(VLOOKUP($A70,'[2]1516 Exp_Rev Access'!$F$7:$FS$306,25,FALSE)),"",VLOOKUP($A70,'[2]1516 Exp_Rev Access'!$F$7:$FS$306,25,FALSE))</f>
        <v>6988.98</v>
      </c>
      <c r="AH70" s="98">
        <f>IF(ISNA(VLOOKUP($A70,'[2]1516 Exp_Rev Access'!$F$7:$FS$306,26,FALSE)),"",VLOOKUP($A70,'[2]1516 Exp_Rev Access'!$F$7:$FS$306,26,FALSE))</f>
        <v>16416.25</v>
      </c>
      <c r="AI70" s="98">
        <f>IF(ISNA(VLOOKUP($A70,'[2]1516 Exp_Rev Access'!$F$7:$FS$306,27,FALSE)),"",VLOOKUP($A70,'[2]1516 Exp_Rev Access'!$F$7:$FS$306,27,FALSE))</f>
        <v>2052.0100000000002</v>
      </c>
      <c r="AJ70" s="98">
        <f>IF(ISNA(VLOOKUP($A70,'[2]1516 Exp_Rev Access'!$F$7:$FS$306,28,FALSE)),"",VLOOKUP($A70,'[2]1516 Exp_Rev Access'!$F$7:$FS$306,28,FALSE))</f>
        <v>21816.73</v>
      </c>
      <c r="AK70" s="98">
        <f>IF(ISNA(VLOOKUP($A70,'[2]1516 Exp_Rev Access'!$F$7:$FS$306,29,FALSE)),"",VLOOKUP($A70,'[2]1516 Exp_Rev Access'!$F$7:$FS$306,29,FALSE))</f>
        <v>72612.639999999999</v>
      </c>
      <c r="AL70" s="100">
        <f t="shared" si="85"/>
        <v>1074072.04</v>
      </c>
      <c r="AM70" s="72">
        <f t="shared" si="86"/>
        <v>1.7462024002295316E-2</v>
      </c>
      <c r="AN70" s="94">
        <f t="shared" si="87"/>
        <v>189.75699659909012</v>
      </c>
      <c r="AO70" s="99">
        <f>IF(ISNA(VLOOKUP($A70,'[2]1516 Exp_Rev Access'!$F$7:$GB$306,30,FALSE)),"",VLOOKUP($A70,'[2]1516 Exp_Rev Access'!$F$7:$FS$306,30,FALSE))</f>
        <v>33127394.84</v>
      </c>
      <c r="AP70" s="99">
        <f>IF(ISNA(VLOOKUP($A70,'[2]1516 Exp_Rev Access'!$F$7:$GB$306,31,FALSE)),"",VLOOKUP($A70,'[2]1516 Exp_Rev Access'!$F$7:$FS$306,31,FALSE))</f>
        <v>926470.15</v>
      </c>
      <c r="AQ70" s="99">
        <f>IF(ISNA(VLOOKUP($A70,'[2]1516 Exp_Rev Access'!$F$7:$GB$306,32,FALSE)),"",VLOOKUP($A70,'[2]1516 Exp_Rev Access'!$F$7:$FS$306,32,FALSE))</f>
        <v>3235178.96</v>
      </c>
      <c r="AR70" s="99">
        <f>IF(ISNA(VLOOKUP($A70,'[2]1516 Exp_Rev Access'!$F$7:$GB$306,33,FALSE)),"",VLOOKUP($A70,'[2]1516 Exp_Rev Access'!$F$7:$FS$306,33,FALSE))</f>
        <v>0</v>
      </c>
      <c r="AS70" s="99">
        <f>IF(ISNA(VLOOKUP($A70,'[2]1516 Exp_Rev Access'!$F$7:$GB$306,34,FALSE)),"",VLOOKUP($A70,'[2]1516 Exp_Rev Access'!$F$7:$FS$306,34,FALSE))</f>
        <v>0</v>
      </c>
      <c r="AT70" s="101">
        <f t="shared" si="88"/>
        <v>37289043.950000003</v>
      </c>
      <c r="AU70" s="72">
        <f t="shared" si="89"/>
        <v>0.60623697129062681</v>
      </c>
      <c r="AV70" s="94">
        <f t="shared" si="90"/>
        <v>6587.8793251181478</v>
      </c>
      <c r="AW70" s="99">
        <f>IF(ISNA(VLOOKUP($A70,'[2]1516 Exp_Rev Access'!$F$7:$GB$306,35,FALSE)),"",VLOOKUP($A70,'[2]1516 Exp_Rev Access'!$F$7:$GB$306,35,FALSE))</f>
        <v>16652</v>
      </c>
      <c r="AX70" s="99">
        <f>IF(ISNA(VLOOKUP($A70,'[2]1516 Exp_Rev Access'!$F$7:$GB$306,36,FALSE)),"",VLOOKUP($A70,'[2]1516 Exp_Rev Access'!$F$7:$GB$306,36,FALSE))</f>
        <v>4205207.05</v>
      </c>
      <c r="AY70" s="99">
        <f>IF(ISNA(VLOOKUP($A70,'[2]1516 Exp_Rev Access'!$F$7:$GB$306,37,FALSE)),"",VLOOKUP($A70,'[2]1516 Exp_Rev Access'!$F$7:$GB$306,37,FALSE))</f>
        <v>132013.26</v>
      </c>
      <c r="AZ70" s="99">
        <f>IF(ISNA(VLOOKUP($A70,'[2]1516 Exp_Rev Access'!$F$7:$GB$306,38,FALSE)),"",VLOOKUP($A70,'[2]1516 Exp_Rev Access'!$F$7:$GB$306,38,FALSE))</f>
        <v>0</v>
      </c>
      <c r="BA70" s="99">
        <f>IF(ISNA(VLOOKUP($A70,'[2]1516 Exp_Rev Access'!$F$7:$GB$306,39,FALSE)),"",VLOOKUP($A70,'[2]1516 Exp_Rev Access'!$F$7:$GB$306,39,FALSE))</f>
        <v>0</v>
      </c>
      <c r="BB70" s="99">
        <f>IF(ISNA(VLOOKUP($A70,'[2]1516 Exp_Rev Access'!$F$7:$GB$306,40,FALSE)),"",VLOOKUP($A70,'[2]1516 Exp_Rev Access'!$F$7:$GB$306,40,FALSE))</f>
        <v>1130453.3400000001</v>
      </c>
      <c r="BC70" s="99">
        <f>IF(ISNA(VLOOKUP($A70,'[2]1516 Exp_Rev Access'!$F$7:$GB$306,41,FALSE)),"",VLOOKUP($A70,'[2]1516 Exp_Rev Access'!$F$7:$GB$306,41,FALSE))</f>
        <v>0</v>
      </c>
      <c r="BD70" s="99">
        <f>IF(ISNA(VLOOKUP($A70,'[2]1516 Exp_Rev Access'!$F$7:$GB$306,42,FALSE)),"",VLOOKUP($A70,'[2]1516 Exp_Rev Access'!$F$7:$GB$306,42,FALSE))</f>
        <v>200262.55</v>
      </c>
      <c r="BE70" s="99">
        <f>IF(ISNA(VLOOKUP($A70,'[2]1516 Exp_Rev Access'!$F$7:$GB$306,43,FALSE)),"",VLOOKUP($A70,'[2]1516 Exp_Rev Access'!$F$7:$GB$306,43,FALSE))</f>
        <v>0</v>
      </c>
      <c r="BF70" s="99">
        <f>IF(ISNA(VLOOKUP($A70,'[2]1516 Exp_Rev Access'!$F$7:$GB$306,44,FALSE)),"",VLOOKUP($A70,'[2]1516 Exp_Rev Access'!$F$7:$GB$306,44,FALSE))</f>
        <v>132592.78</v>
      </c>
      <c r="BG70" s="99">
        <f>IF(ISNA(VLOOKUP($A70,'[2]1516 Exp_Rev Access'!$F$7:$GB$306,45,FALSE)),"",VLOOKUP($A70,'[2]1516 Exp_Rev Access'!$F$7:$GB$306,45,FALSE))</f>
        <v>53827.65</v>
      </c>
      <c r="BH70" s="99">
        <f>IF(ISNA(VLOOKUP($A70,'[2]1516 Exp_Rev Access'!$F$7:$GB$306,46,FALSE)),"",VLOOKUP($A70,'[2]1516 Exp_Rev Access'!$F$7:$GB$306,46,FALSE))</f>
        <v>0</v>
      </c>
      <c r="BI70" s="99">
        <f>IF(ISNA(VLOOKUP($A70,'[2]1516 Exp_Rev Access'!$F$7:$GB$306,47,FALSE)),"",VLOOKUP($A70,'[2]1516 Exp_Rev Access'!$F$7:$GB$306,47,FALSE))</f>
        <v>36335.21</v>
      </c>
      <c r="BJ70" s="99">
        <f>IF(ISNA(VLOOKUP($A70,'[2]1516 Exp_Rev Access'!$F$7:$GB$306,48,FALSE)),"",VLOOKUP($A70,'[2]1516 Exp_Rev Access'!$F$7:$GB$306,48,FALSE))</f>
        <v>2565664.13</v>
      </c>
      <c r="BK70" s="99">
        <f>IF(ISNA(VLOOKUP($A70,'[2]1516 Exp_Rev Access'!$F$7:$GB$306,49,FALSE)),"",VLOOKUP($A70,'[2]1516 Exp_Rev Access'!$F$7:$GB$306,49,FALSE))</f>
        <v>0</v>
      </c>
      <c r="BL70" s="99">
        <f>IF(ISNA(VLOOKUP($A70,'[2]1516 Exp_Rev Access'!$F$7:$GB$306,50,FALSE)),"",VLOOKUP($A70,'[2]1516 Exp_Rev Access'!$F$7:$GB$306,50,FALSE))</f>
        <v>0</v>
      </c>
      <c r="BM70" s="99">
        <f>IF(ISNA(VLOOKUP($A70,'[2]1516 Exp_Rev Access'!$F$7:$GB$306,51,FALSE)),"",VLOOKUP($A70,'[2]1516 Exp_Rev Access'!$F$7:$GB$306,51,FALSE))</f>
        <v>0</v>
      </c>
      <c r="BN70" s="99">
        <f>IF(ISNA(VLOOKUP($A70,'[2]1516 Exp_Rev Access'!$F$7:$GB$306,52,FALSE)),"",VLOOKUP($A70,'[2]1516 Exp_Rev Access'!$F$7:$GB$306,52,FALSE))</f>
        <v>0</v>
      </c>
      <c r="BO70" s="99">
        <f>IF(ISNA(VLOOKUP($A70,'[2]1516 Exp_Rev Access'!$F$7:$GB$306,53,FALSE)),"",VLOOKUP($A70,'[2]1516 Exp_Rev Access'!$F$7:$GB$306,53,FALSE))</f>
        <v>0</v>
      </c>
      <c r="BP70" s="99">
        <f>IF(ISNA(VLOOKUP($A70,'[2]1516 Exp_Rev Access'!$F$7:$GB$306,54,FALSE)),"",VLOOKUP($A70,'[2]1516 Exp_Rev Access'!$F$7:$GB$306,54,FALSE))</f>
        <v>0</v>
      </c>
      <c r="BQ70" s="99">
        <f>IF(ISNA(VLOOKUP($A70,'[2]1516 Exp_Rev Access'!$F$7:$GB$306,55,FALSE)),"",VLOOKUP($A70,'[2]1516 Exp_Rev Access'!$F$7:$GB$306,55,FALSE))</f>
        <v>0</v>
      </c>
      <c r="BR70" s="99">
        <f>IF(ISNA(VLOOKUP($A70,'[2]1516 Exp_Rev Access'!$F$7:$GB$306,56,FALSE)),"",VLOOKUP($A70,'[2]1516 Exp_Rev Access'!$F$7:$GB$306,56,FALSE))</f>
        <v>0</v>
      </c>
      <c r="BS70" s="99">
        <f>IF(ISNA(VLOOKUP($A70,'[2]1516 Exp_Rev Access'!$F$7:$GB$306,57,FALSE)),"",VLOOKUP($A70,'[2]1516 Exp_Rev Access'!$F$7:$GB$306,57,FALSE))</f>
        <v>0</v>
      </c>
      <c r="BT70" s="99">
        <f>IF(ISNA(VLOOKUP($A70,'[2]1516 Exp_Rev Access'!$F$7:$GB$306,58,FALSE)),"",VLOOKUP($A70,'[2]1516 Exp_Rev Access'!$F$7:$GB$306,58,FALSE))</f>
        <v>0</v>
      </c>
      <c r="BU70" s="102">
        <f t="shared" si="91"/>
        <v>8473007.9699999988</v>
      </c>
      <c r="BV70" s="72">
        <f t="shared" si="92"/>
        <v>0.13775227641507126</v>
      </c>
      <c r="BW70" s="94">
        <f t="shared" si="93"/>
        <v>1496.9317556645019</v>
      </c>
      <c r="BX70" s="99">
        <f>IF(ISNA(VLOOKUP($A70,'[2]1516 Exp_Rev Access'!$F$7:$GB$306,59,FALSE)),"",VLOOKUP($A70,'[2]1516 Exp_Rev Access'!$F$7:$GB$306,59,FALSE))</f>
        <v>0</v>
      </c>
      <c r="BY70" s="99">
        <f>IF(ISNA(VLOOKUP($A70,'[2]1516 Exp_Rev Access'!$F$7:$GB$306,60,FALSE)),"",VLOOKUP($A70,'[2]1516 Exp_Rev Access'!$F$7:$GB$306,60,FALSE))</f>
        <v>46323.47</v>
      </c>
      <c r="BZ70" s="99">
        <f>IF(ISNA(VLOOKUP($A70,'[2]1516 Exp_Rev Access'!$F$7:$GB$306,61,FALSE)),"",VLOOKUP($A70,'[2]1516 Exp_Rev Access'!$F$7:$GB$306,61,FALSE))</f>
        <v>19159.25</v>
      </c>
      <c r="CA70" s="99">
        <f>IF(ISNA(VLOOKUP($A70,'[2]1516 Exp_Rev Access'!$F$7:$GB$306,62,FALSE)),"",VLOOKUP($A70,'[2]1516 Exp_Rev Access'!$F$7:$GB$306,62,FALSE))</f>
        <v>0</v>
      </c>
      <c r="CB70" s="99">
        <f>IF(ISNA(VLOOKUP($A70,'[2]1516 Exp_Rev Access'!$F$7:$GB$306,63,FALSE)),"",VLOOKUP($A70,'[2]1516 Exp_Rev Access'!$F$7:$GB$306,63,FALSE))</f>
        <v>82.45</v>
      </c>
      <c r="CC70" s="99">
        <f>IF(ISNA(VLOOKUP($A70,'[2]1516 Exp_Rev Access'!$F$7:$GB$306,64,FALSE)),"",VLOOKUP($A70,'[2]1516 Exp_Rev Access'!$F$7:$GB$306,64,FALSE))</f>
        <v>0</v>
      </c>
      <c r="CD70" s="101">
        <f t="shared" si="94"/>
        <v>65565.17</v>
      </c>
      <c r="CE70" s="72">
        <f t="shared" si="95"/>
        <v>1.0659439307763496E-3</v>
      </c>
      <c r="CF70" s="103">
        <f t="shared" si="96"/>
        <v>11.583440660748199</v>
      </c>
      <c r="CG70" s="99">
        <f>IF(ISNA(VLOOKUP($A70,'[2]1516 Exp_Rev Access'!$F$7:$GB$306,65,FALSE)),"",VLOOKUP($A70,'[2]1516 Exp_Rev Access'!$F$7:$GB$306,65,FALSE))</f>
        <v>0</v>
      </c>
      <c r="CH70" s="99">
        <f>IF(ISNA(VLOOKUP($A70,'[2]1516 Exp_Rev Access'!$F$7:$GB$306,66,FALSE)),"",VLOOKUP($A70,'[2]1516 Exp_Rev Access'!$F$7:$GB$306,66,FALSE))</f>
        <v>0</v>
      </c>
      <c r="CI70" s="99">
        <f>IF(ISNA(VLOOKUP($A70,'[2]1516 Exp_Rev Access'!$F$7:$GB$306,67,FALSE)),"",VLOOKUP($A70,'[2]1516 Exp_Rev Access'!$F$7:$GB$306,67,FALSE))</f>
        <v>0</v>
      </c>
      <c r="CJ70" s="99">
        <f>IF(ISNA(VLOOKUP($A70,'[2]1516 Exp_Rev Access'!$F$7:$GB$306,68,FALSE)),"",VLOOKUP($A70,'[2]1516 Exp_Rev Access'!$F$7:$GB$306,68,FALSE))</f>
        <v>0</v>
      </c>
      <c r="CK70" s="99">
        <f>IF(ISNA(VLOOKUP($A70,'[2]1516 Exp_Rev Access'!$F$7:$GB$306,69,FALSE)),"",VLOOKUP($A70,'[2]1516 Exp_Rev Access'!$F$7:$GB$306,69,FALSE))</f>
        <v>0</v>
      </c>
      <c r="CL70" s="99">
        <f>IF(ISNA(VLOOKUP($A70,'[2]1516 Exp_Rev Access'!$F$7:$GB$306,70,FALSE)),"",VLOOKUP($A70,'[2]1516 Exp_Rev Access'!$F$7:$GB$306,70,FALSE))</f>
        <v>0</v>
      </c>
      <c r="CM70" s="99">
        <f>IF(ISNA(VLOOKUP($A70,'[2]1516 Exp_Rev Access'!$F$7:$GB$306,71,FALSE)),"",VLOOKUP($A70,'[2]1516 Exp_Rev Access'!$F$7:$GB$306,71,FALSE))</f>
        <v>0</v>
      </c>
      <c r="CN70" s="99">
        <f>IF(ISNA(VLOOKUP($A70,'[2]1516 Exp_Rev Access'!$F$7:$GB$306,72,FALSE)),"",VLOOKUP($A70,'[2]1516 Exp_Rev Access'!$F$7:$GB$306,72,FALSE))</f>
        <v>0</v>
      </c>
      <c r="CO70" s="99">
        <f>IF(ISNA(VLOOKUP($A70,'[2]1516 Exp_Rev Access'!$F$7:$GB$306,73,FALSE)),"",VLOOKUP($A70,'[2]1516 Exp_Rev Access'!$F$7:$GB$306,73,FALSE))</f>
        <v>0</v>
      </c>
      <c r="CP70" s="99">
        <f>IF(ISNA(VLOOKUP($A70,'[2]1516 Exp_Rev Access'!$F$7:$GB$306,74,FALSE)),"",VLOOKUP($A70,'[2]1516 Exp_Rev Access'!$F$7:$GB$306,74,FALSE))</f>
        <v>1063571</v>
      </c>
      <c r="CQ70" s="99">
        <f>IF(ISNA(VLOOKUP($A70,'[2]1516 Exp_Rev Access'!$F$7:$GB$306,75,FALSE)),"",VLOOKUP($A70,'[2]1516 Exp_Rev Access'!$F$7:$GB$306,75,FALSE))</f>
        <v>0</v>
      </c>
      <c r="CR70" s="99">
        <f>IF(ISNA(VLOOKUP($A70,'[2]1516 Exp_Rev Access'!$F$7:$GB$306,76,FALSE)),"",VLOOKUP($A70,'[2]1516 Exp_Rev Access'!$F$7:$GB$306,76,FALSE))</f>
        <v>44247</v>
      </c>
      <c r="CS70" s="99">
        <f>IF(ISNA(VLOOKUP($A70,'[2]1516 Exp_Rev Access'!$F$7:$GB$306,77,FALSE)),"",VLOOKUP($A70,'[2]1516 Exp_Rev Access'!$F$7:$GB$306,77,FALSE))</f>
        <v>0</v>
      </c>
      <c r="CT70" s="99">
        <f>IF(ISNA(VLOOKUP($A70,'[2]1516 Exp_Rev Access'!$F$7:$GB$306,78,FALSE)),"",VLOOKUP($A70,'[2]1516 Exp_Rev Access'!$F$7:$GB$306,78,FALSE))</f>
        <v>1055471.8500000001</v>
      </c>
      <c r="CU70" s="99">
        <f>IF(ISNA(VLOOKUP($A70,'[2]1516 Exp_Rev Access'!$F$7:$GB$306,79,FALSE)),"",VLOOKUP($A70,'[2]1516 Exp_Rev Access'!$F$7:$GB$306,79,FALSE))</f>
        <v>156853</v>
      </c>
      <c r="CV70" s="99">
        <f>IF(ISNA(VLOOKUP($A70,'[2]1516 Exp_Rev Access'!$F$7:$GB$306,80,FALSE)),"",VLOOKUP($A70,'[2]1516 Exp_Rev Access'!$F$7:$GB$306,80,FALSE))</f>
        <v>0</v>
      </c>
      <c r="CW70" s="99">
        <f>IF(ISNA(VLOOKUP($A70,'[2]1516 Exp_Rev Access'!$F$7:$GB$306,81,FALSE)),"",VLOOKUP($A70,'[2]1516 Exp_Rev Access'!$F$7:$GB$306,81,FALSE))</f>
        <v>0</v>
      </c>
      <c r="CX70" s="99">
        <f>IF(ISNA(VLOOKUP($A70,'[2]1516 Exp_Rev Access'!$F$7:$GB$306,82,FALSE)),"",VLOOKUP($A70,'[2]1516 Exp_Rev Access'!$F$7:$GB$306,82,FALSE))</f>
        <v>0</v>
      </c>
      <c r="CY70" s="99">
        <f>IF(ISNA(VLOOKUP($A70,'[2]1516 Exp_Rev Access'!$F$7:$GB$306,83,FALSE)),"",VLOOKUP($A70,'[2]1516 Exp_Rev Access'!$F$7:$GB$306,83,FALSE))</f>
        <v>0</v>
      </c>
      <c r="CZ70" s="99">
        <f>IF(ISNA(VLOOKUP($A70,'[2]1516 Exp_Rev Access'!$F$7:$GB$306,84,FALSE)),"",VLOOKUP($A70,'[2]1516 Exp_Rev Access'!$F$7:$GB$306,84,FALSE))</f>
        <v>0</v>
      </c>
      <c r="DA70" s="99">
        <f>IF(ISNA(VLOOKUP($A70,'[2]1516 Exp_Rev Access'!$F$7:$GB$306,85,FALSE)),"",VLOOKUP($A70,'[2]1516 Exp_Rev Access'!$F$7:$GB$306,85,FALSE))</f>
        <v>0</v>
      </c>
      <c r="DB70" s="99">
        <f>IF(ISNA(VLOOKUP($A70,'[2]1516 Exp_Rev Access'!$F$7:$GB$306,86,FALSE)),"",VLOOKUP($A70,'[2]1516 Exp_Rev Access'!$F$7:$GB$306,86,FALSE))</f>
        <v>0</v>
      </c>
      <c r="DC70" s="99">
        <f>IF(ISNA(VLOOKUP($A70,'[2]1516 Exp_Rev Access'!$F$7:$GB$306,87,FALSE)),"",VLOOKUP($A70,'[2]1516 Exp_Rev Access'!$F$7:$GB$306,87,FALSE))</f>
        <v>0</v>
      </c>
      <c r="DD70" s="99">
        <f>IF(ISNA(VLOOKUP($A70,'[2]1516 Exp_Rev Access'!$F$7:$GB$306,88,FALSE)),"",VLOOKUP($A70,'[2]1516 Exp_Rev Access'!$F$7:$GB$306,88,FALSE))</f>
        <v>0</v>
      </c>
      <c r="DE70" s="99">
        <f>IF(ISNA(VLOOKUP($A70,'[2]1516 Exp_Rev Access'!$F$7:$GB$306,89,FALSE)),"",VLOOKUP($A70,'[2]1516 Exp_Rev Access'!$F$7:$GB$306,89,FALSE))</f>
        <v>0</v>
      </c>
      <c r="DF70" s="99">
        <f>IF(ISNA(VLOOKUP($A70,'[2]1516 Exp_Rev Access'!$F$7:$GB$306,90,FALSE)),"",VLOOKUP($A70,'[2]1516 Exp_Rev Access'!$F$7:$GB$306,90,FALSE))</f>
        <v>0</v>
      </c>
      <c r="DG70" s="99">
        <f>IF(ISNA(VLOOKUP($A70,'[2]1516 Exp_Rev Access'!$F$7:$GB$306,91,FALSE)),"",VLOOKUP($A70,'[2]1516 Exp_Rev Access'!$F$7:$GB$306,91,FALSE))</f>
        <v>0</v>
      </c>
      <c r="DH70" s="99">
        <f>IF(ISNA(VLOOKUP($A70,'[2]1516 Exp_Rev Access'!$F$7:$GB$306,92,FALSE)),"",VLOOKUP($A70,'[2]1516 Exp_Rev Access'!$F$7:$GB$306,92,FALSE))</f>
        <v>1191133.1399999999</v>
      </c>
      <c r="DI70" s="99">
        <f>IF(ISNA(VLOOKUP($A70,'[2]1516 Exp_Rev Access'!$F$7:$GB$306,93,FALSE)),"",VLOOKUP($A70,'[2]1516 Exp_Rev Access'!$F$7:$GB$306,93,FALSE))</f>
        <v>0</v>
      </c>
      <c r="DJ70" s="99">
        <f>IF(ISNA(VLOOKUP($A70,'[2]1516 Exp_Rev Access'!$F$7:$GB$306,94,FALSE)),"",VLOOKUP($A70,'[2]1516 Exp_Rev Access'!$F$7:$GB$306,94,FALSE))</f>
        <v>502875.07</v>
      </c>
      <c r="DK70" s="99">
        <f>IF(ISNA(VLOOKUP($A70,'[2]1516 Exp_Rev Access'!$F$7:$GB$306,95,FALSE)),"",VLOOKUP($A70,'[2]1516 Exp_Rev Access'!$F$7:$GB$306,95,FALSE))</f>
        <v>0</v>
      </c>
      <c r="DL70" s="99">
        <f>IF(ISNA(VLOOKUP($A70,'[2]1516 Exp_Rev Access'!$F$7:$GB$306,96,FALSE)),"",VLOOKUP($A70,'[2]1516 Exp_Rev Access'!$F$7:$GB$306,96,FALSE))</f>
        <v>0</v>
      </c>
      <c r="DM70" s="99">
        <f>IF(ISNA(VLOOKUP($A70,'[2]1516 Exp_Rev Access'!$F$7:$GB$306,97,FALSE)),"",VLOOKUP($A70,'[2]1516 Exp_Rev Access'!$F$7:$GB$306,97,FALSE))</f>
        <v>0</v>
      </c>
      <c r="DN70" s="99">
        <f>IF(ISNA(VLOOKUP($A70,'[2]1516 Exp_Rev Access'!$F$7:$GB$306,98,FALSE)),"",VLOOKUP($A70,'[2]1516 Exp_Rev Access'!$F$7:$GB$306,98,FALSE))</f>
        <v>0</v>
      </c>
      <c r="DO70" s="99">
        <f>IF(ISNA(VLOOKUP($A70,'[2]1516 Exp_Rev Access'!$F$7:$GB$306,99,FALSE)),"",VLOOKUP($A70,'[2]1516 Exp_Rev Access'!$F$7:$GB$306,99,FALSE))</f>
        <v>0</v>
      </c>
      <c r="DP70" s="99">
        <f>IF(ISNA(VLOOKUP($A70,'[2]1516 Exp_Rev Access'!$F$7:$GB$306,100,FALSE)),"",VLOOKUP($A70,'[2]1516 Exp_Rev Access'!$F$7:$GB$306,100,FALSE))</f>
        <v>0</v>
      </c>
      <c r="DQ70" s="99">
        <f>IF(ISNA(VLOOKUP($A70,'[2]1516 Exp_Rev Access'!$F$7:$GB$306,101,FALSE)),"",VLOOKUP($A70,'[2]1516 Exp_Rev Access'!$F$7:$GB$306,101,FALSE))</f>
        <v>0</v>
      </c>
      <c r="DR70" s="99">
        <f>IF(ISNA(VLOOKUP($A70,'[2]1516 Exp_Rev Access'!$F$7:$GB$306,102,FALSE)),"",VLOOKUP($A70,'[2]1516 Exp_Rev Access'!$F$7:$GB$306,102,FALSE))</f>
        <v>0</v>
      </c>
      <c r="DS70" s="99">
        <f>IF(ISNA(VLOOKUP($A70,'[2]1516 Exp_Rev Access'!$F$7:$GB$306,103,FALSE)),"",VLOOKUP($A70,'[2]1516 Exp_Rev Access'!$F$7:$GB$306,103,FALSE))</f>
        <v>0</v>
      </c>
      <c r="DT70" s="99">
        <f>IF(ISNA(VLOOKUP($A70,'[2]1516 Exp_Rev Access'!$F$7:$GB$306,104,FALSE)),"",VLOOKUP($A70,'[2]1516 Exp_Rev Access'!$F$7:$GB$306,104,FALSE))</f>
        <v>0</v>
      </c>
      <c r="DU70" s="99">
        <f>IF(ISNA(VLOOKUP($A70,'[2]1516 Exp_Rev Access'!$F$7:$GB$306,105,FALSE)),"",VLOOKUP($A70,'[2]1516 Exp_Rev Access'!$F$7:$GB$306,105,FALSE))</f>
        <v>0</v>
      </c>
      <c r="DV70" s="99">
        <f>IF(ISNA(VLOOKUP($A70,'[2]1516 Exp_Rev Access'!$F$7:$GB$306,106,FALSE)),"",VLOOKUP($A70,'[2]1516 Exp_Rev Access'!$F$7:$GB$306,106,FALSE))</f>
        <v>0</v>
      </c>
      <c r="DW70" s="99">
        <f>IF(ISNA(VLOOKUP($A70,'[2]1516 Exp_Rev Access'!$F$7:$GB$306,107,FALSE)),"",VLOOKUP($A70,'[2]1516 Exp_Rev Access'!$F$7:$GB$306,107,FALSE))</f>
        <v>0</v>
      </c>
      <c r="DX70" s="99">
        <f>IF(ISNA(VLOOKUP($A70,'[2]1516 Exp_Rev Access'!$F$7:$GB$306,108,FALSE)),"",VLOOKUP($A70,'[2]1516 Exp_Rev Access'!$F$7:$GB$306,108,FALSE))</f>
        <v>0</v>
      </c>
      <c r="DY70" s="99">
        <f>IF(ISNA(VLOOKUP($A70,'[2]1516 Exp_Rev Access'!$F$7:$GB$306,109,FALSE)),"",VLOOKUP($A70,'[2]1516 Exp_Rev Access'!$F$7:$GB$306,109,FALSE))</f>
        <v>0</v>
      </c>
      <c r="DZ70" s="99">
        <f>IF(ISNA(VLOOKUP($A70,'[2]1516 Exp_Rev Access'!$F$7:$GB$306,110,FALSE)),"",VLOOKUP($A70,'[2]1516 Exp_Rev Access'!$F$7:$GB$306,110,FALSE))</f>
        <v>0</v>
      </c>
      <c r="EA70" s="99">
        <f>IF(ISNA(VLOOKUP($A70,'[2]1516 Exp_Rev Access'!$F$7:$GB$306,111,FALSE)),"",VLOOKUP($A70,'[2]1516 Exp_Rev Access'!$F$7:$GB$306,111,FALSE))</f>
        <v>0</v>
      </c>
      <c r="EB70" s="99">
        <f>IF(ISNA(VLOOKUP($A70,'[2]1516 Exp_Rev Access'!$F$7:$GB$306,112,FALSE)),"",VLOOKUP($A70,'[2]1516 Exp_Rev Access'!$F$7:$GB$306,112,FALSE))</f>
        <v>0</v>
      </c>
      <c r="EC70" s="99">
        <f>IF(ISNA(VLOOKUP($A70,'[2]1516 Exp_Rev Access'!$F$7:$GB$306,113,FALSE)),"",VLOOKUP($A70,'[2]1516 Exp_Rev Access'!$F$7:$GB$306,113,FALSE))</f>
        <v>0</v>
      </c>
      <c r="ED70" s="99">
        <f>IF(ISNA(VLOOKUP($A70,'[2]1516 Exp_Rev Access'!$F$7:$GB$306,114,FALSE)),"",VLOOKUP($A70,'[2]1516 Exp_Rev Access'!$F$7:$GB$306,114,FALSE))</f>
        <v>0</v>
      </c>
      <c r="EE70" s="99">
        <f>IF(ISNA(VLOOKUP($A70,'[2]1516 Exp_Rev Access'!$F$7:$GB$306,115,FALSE)),"",VLOOKUP($A70,'[2]1516 Exp_Rev Access'!$F$7:$GB$306,115,FALSE))</f>
        <v>0</v>
      </c>
      <c r="EF70" s="99">
        <f>IF(ISNA(VLOOKUP($A70,'[2]1516 Exp_Rev Access'!$F$7:$GB$306,116,FALSE)),"",VLOOKUP($A70,'[2]1516 Exp_Rev Access'!$F$7:$GB$306,116,FALSE))</f>
        <v>32322</v>
      </c>
      <c r="EG70" s="99">
        <f>IF(ISNA(VLOOKUP($A70,'[2]1516 Exp_Rev Access'!$F$7:$GB$306,117,FALSE)),"",VLOOKUP($A70,'[2]1516 Exp_Rev Access'!$F$7:$GB$306,117,FALSE))</f>
        <v>0</v>
      </c>
      <c r="EH70" s="99">
        <f>IF(ISNA(VLOOKUP($A70,'[2]1516 Exp_Rev Access'!$F$7:$GB$306,118,FALSE)),"",VLOOKUP($A70,'[2]1516 Exp_Rev Access'!$F$7:$GB$306,118,FALSE))</f>
        <v>0</v>
      </c>
      <c r="EI70" s="99">
        <f>IF(ISNA(VLOOKUP($A70,'[2]1516 Exp_Rev Access'!$F$7:$GB$306,119,FALSE)),"",VLOOKUP($A70,'[2]1516 Exp_Rev Access'!$F$7:$GB$306,119,FALSE))</f>
        <v>0</v>
      </c>
      <c r="EJ70" s="99">
        <f>IF(ISNA(VLOOKUP($A70,'[2]1516 Exp_Rev Access'!$F$7:$GB$306,120,FALSE)),"",VLOOKUP($A70,'[2]1516 Exp_Rev Access'!$F$7:$GB$306,120,FALSE))</f>
        <v>0</v>
      </c>
      <c r="EK70" s="99">
        <f>IF(ISNA(VLOOKUP($A70,'[2]1516 Exp_Rev Access'!$F$7:$GB$306,121,FALSE)),"",VLOOKUP($A70,'[2]1516 Exp_Rev Access'!$F$7:$GB$306,121,FALSE))</f>
        <v>0</v>
      </c>
      <c r="EL70" s="99">
        <f>IF(ISNA(VLOOKUP($A70,'[2]1516 Exp_Rev Access'!$F$7:$GB$306,122,FALSE)),"",VLOOKUP($A70,'[2]1516 Exp_Rev Access'!$F$7:$GB$306,122,FALSE))</f>
        <v>0</v>
      </c>
      <c r="EM70" s="99">
        <f>IF(ISNA(VLOOKUP($A70,'[2]1516 Exp_Rev Access'!$F$7:$GB$306,123,FALSE)),"",VLOOKUP($A70,'[2]1516 Exp_Rev Access'!$F$7:$GB$306,123,FALSE))</f>
        <v>0</v>
      </c>
      <c r="EN70" s="99">
        <f>IF(ISNA(VLOOKUP($A70,'[2]1516 Exp_Rev Access'!$F$7:$GB$306,124,FALSE)),"",VLOOKUP($A70,'[2]1516 Exp_Rev Access'!$F$7:$GB$306,124,FALSE))</f>
        <v>0</v>
      </c>
      <c r="EO70" s="99">
        <f>IF(ISNA(VLOOKUP($A70,'[2]1516 Exp_Rev Access'!$F$7:$GB$306,125,FALSE)),"",VLOOKUP($A70,'[2]1516 Exp_Rev Access'!$F$7:$GB$306,125,FALSE))</f>
        <v>0</v>
      </c>
      <c r="EP70" s="99">
        <f>IF(ISNA(VLOOKUP($A70,'[2]1516 Exp_Rev Access'!$F$7:$GB$306,126,FALSE)),"",VLOOKUP($A70,'[2]1516 Exp_Rev Access'!$F$7:$GB$306,126,FALSE))</f>
        <v>0</v>
      </c>
      <c r="EQ70" s="99">
        <f>IF(ISNA(VLOOKUP($A70,'[2]1516 Exp_Rev Access'!$F$7:$GB$306,127,FALSE)),"",VLOOKUP($A70,'[2]1516 Exp_Rev Access'!$F$7:$GB$306,127,FALSE))</f>
        <v>0</v>
      </c>
      <c r="ER70" s="99">
        <f>IF(ISNA(VLOOKUP($A70,'[2]1516 Exp_Rev Access'!$F$7:$GB$306,128,FALSE)),"",VLOOKUP($A70,'[2]1516 Exp_Rev Access'!$F$7:$GB$306,128,FALSE))</f>
        <v>0</v>
      </c>
      <c r="ES70" s="99">
        <f>IF(ISNA(VLOOKUP($A70,'[2]1516 Exp_Rev Access'!$F$7:$GB$306,129,FALSE)),"",VLOOKUP($A70,'[2]1516 Exp_Rev Access'!$F$7:$GB$306,129,FALSE))</f>
        <v>0</v>
      </c>
      <c r="ET70" s="99">
        <f>IF(ISNA(VLOOKUP($A70,'[2]1516 Exp_Rev Access'!$F$7:$GB$306,130,FALSE)),"",VLOOKUP($A70,'[2]1516 Exp_Rev Access'!$F$7:$GB$306,130,FALSE))</f>
        <v>0</v>
      </c>
      <c r="EU70" s="99">
        <f>IF(ISNA(VLOOKUP($A70,'[2]1516 Exp_Rev Access'!$F$7:$GB$306,131,FALSE)),"",VLOOKUP($A70,'[2]1516 Exp_Rev Access'!$F$7:$GB$306,131,FALSE))</f>
        <v>3787.59</v>
      </c>
      <c r="EV70" s="99">
        <f>IF(ISNA(VLOOKUP($A70,'[2]1516 Exp_Rev Access'!$F$7:$GB$306,132,FALSE)),"",VLOOKUP($A70,'[2]1516 Exp_Rev Access'!$F$7:$GB$306,132,FALSE))</f>
        <v>0</v>
      </c>
      <c r="EW70" s="99">
        <f>IF(ISNA(VLOOKUP($A70,'[2]1516 Exp_Rev Access'!$F$7:$GB$306,133,FALSE)),"",VLOOKUP($A70,'[2]1516 Exp_Rev Access'!$F$7:$GB$306,133,FALSE))</f>
        <v>0</v>
      </c>
      <c r="EX70" s="99">
        <f>IF(ISNA(VLOOKUP($A70,'[2]1516 Exp_Rev Access'!$F$7:$GB$306,134,FALSE)),"",VLOOKUP($A70,'[2]1516 Exp_Rev Access'!$F$7:$GB$306,134,FALSE))</f>
        <v>0</v>
      </c>
      <c r="EY70" s="99">
        <f>IF(ISNA(VLOOKUP($A70,'[2]1516 Exp_Rev Access'!$F$7:$GB$306,135,FALSE)),"",VLOOKUP($A70,'[2]1516 Exp_Rev Access'!$F$7:$GB$306,135,FALSE))</f>
        <v>0</v>
      </c>
      <c r="EZ70" s="99">
        <f>IF(ISNA(VLOOKUP($A70,'[2]1516 Exp_Rev Access'!$F$7:$GB$306,136,FALSE)),"",VLOOKUP($A70,'[2]1516 Exp_Rev Access'!$F$7:$GB$306,136,FALSE))</f>
        <v>0</v>
      </c>
      <c r="FA70" s="99">
        <f>IF(ISNA(VLOOKUP($A70,'[2]1516 Exp_Rev Access'!$F$7:$GB$306,137,FALSE)),"",VLOOKUP($A70,'[2]1516 Exp_Rev Access'!$F$7:$GB$306,137,FALSE))</f>
        <v>0</v>
      </c>
      <c r="FB70" s="99">
        <f>IF(ISNA(VLOOKUP($A70,'[2]1516 Exp_Rev Access'!$F$7:$GB$306,138,FALSE)),"",VLOOKUP($A70,'[2]1516 Exp_Rev Access'!$F$7:$GB$306,138,FALSE))</f>
        <v>0</v>
      </c>
      <c r="FC70" s="99">
        <f>IF(ISNA(VLOOKUP($A70,'[2]1516 Exp_Rev Access'!$F$7:$GB$306,139,FALSE)),"",VLOOKUP($A70,'[2]1516 Exp_Rev Access'!$F$7:$GB$306,139,FALSE))</f>
        <v>0</v>
      </c>
      <c r="FD70" s="99">
        <f>IF(ISNA(VLOOKUP($A70,'[2]1516 Exp_Rev Access'!$F$7:$FS$306,140,FALSE)),"",VLOOKUP($A70,'[2]1516 Exp_Rev Access'!$F$7:$FS$306,140,FALSE))</f>
        <v>0</v>
      </c>
      <c r="FE70" s="99">
        <f>IF(ISNA(VLOOKUP($A70,'[2]1516 Exp_Rev Access'!$F$7:$FS$306,141,FALSE)),"",VLOOKUP($A70,'[2]1516 Exp_Rev Access'!$F$7:$FS$306,141,FALSE))</f>
        <v>0</v>
      </c>
      <c r="FF70" s="99">
        <f>IF(ISNA(VLOOKUP($A70,'[2]1516 Exp_Rev Access'!$F$7:$FS$306,142,FALSE)),"",VLOOKUP($A70,'[2]1516 Exp_Rev Access'!$F$7:$FS$306,142,FALSE))</f>
        <v>0</v>
      </c>
      <c r="FG70" s="99">
        <f>IF(ISNA(VLOOKUP($A70,'[2]1516 Exp_Rev Access'!$F$7:$FS$306,143,FALSE)),"",VLOOKUP($A70,'[2]1516 Exp_Rev Access'!$F$7:$FS$306,143,FALSE))</f>
        <v>0</v>
      </c>
      <c r="FH70" s="99">
        <f>IF(ISNA(VLOOKUP($A70,'[2]1516 Exp_Rev Access'!$F$7:$FS$306,144,FALSE)),"",VLOOKUP($A70,'[2]1516 Exp_Rev Access'!$F$7:$FS$306,144,FALSE))</f>
        <v>0</v>
      </c>
      <c r="FI70" s="99">
        <f>IF(ISNA(VLOOKUP($A70,'[2]1516 Exp_Rev Access'!$F$7:$FS$306,145,FALSE)),"",VLOOKUP($A70,'[2]1516 Exp_Rev Access'!$F$7:$FS$306,145,FALSE))</f>
        <v>0</v>
      </c>
      <c r="FJ70" s="99">
        <f>IF(ISNA(VLOOKUP($A70,'[2]1516 Exp_Rev Access'!$F$7:$FS$306,146,FALSE)),"",VLOOKUP($A70,'[2]1516 Exp_Rev Access'!$F$7:$FS$306,146,FALSE))</f>
        <v>0</v>
      </c>
      <c r="FK70" s="99">
        <f>IF(ISNA(VLOOKUP($A70,'[2]1516 Exp_Rev Access'!$F$7:$FS$306,147,FALSE)),"",VLOOKUP($A70,'[2]1516 Exp_Rev Access'!$F$7:$FS$306,147,FALSE))</f>
        <v>0</v>
      </c>
      <c r="FL70" s="99">
        <f>IF(ISNA(VLOOKUP($A70,'[2]1516 Exp_Rev Access'!$F$7:$FS$306,148,FALSE)),"",VLOOKUP($A70,'[2]1516 Exp_Rev Access'!$F$7:$FS$306,148,FALSE))</f>
        <v>0</v>
      </c>
      <c r="FM70" s="99">
        <f>IF(ISNA(VLOOKUP($A70,'[2]1516 Exp_Rev Access'!$F$7:$FS$306,149,FALSE)),"",VLOOKUP($A70,'[2]1516 Exp_Rev Access'!$F$7:$FS$306,149,FALSE))</f>
        <v>0</v>
      </c>
      <c r="FN70" s="99">
        <f>IF(ISNA(VLOOKUP($A70,'[2]1516 Exp_Rev Access'!$F$7:$FS$306,150,FALSE)),"",VLOOKUP($A70,'[2]1516 Exp_Rev Access'!$F$7:$FS$306,150,FALSE))</f>
        <v>0</v>
      </c>
      <c r="FO70" s="99">
        <f>IF(ISNA(VLOOKUP($A70,'[2]1516 Exp_Rev Access'!$F$7:$FS$306,151,FALSE)),"",VLOOKUP($A70,'[2]1516 Exp_Rev Access'!$F$7:$FS$306,151,FALSE))</f>
        <v>0</v>
      </c>
      <c r="FP70" s="99">
        <f>IF(ISNA(VLOOKUP($A70,'[2]1516 Exp_Rev Access'!$F$7:$FS$306,152,FALSE)),"",VLOOKUP($A70,'[2]1516 Exp_Rev Access'!$F$7:$FS$306,152,FALSE))</f>
        <v>0</v>
      </c>
      <c r="FQ70" s="99">
        <f>IF(ISNA(VLOOKUP($A70,'[2]1516 Exp_Rev Access'!$F$7:$FS$306,153,FALSE)),"",VLOOKUP($A70,'[2]1516 Exp_Rev Access'!$F$7:$FS$306,153,FALSE))</f>
        <v>135766.75</v>
      </c>
      <c r="FR70" s="101">
        <f t="shared" si="97"/>
        <v>4186027.4</v>
      </c>
      <c r="FS70" s="72">
        <f t="shared" si="98"/>
        <v>6.805550113106551E-2</v>
      </c>
      <c r="FT70" s="94">
        <f t="shared" si="99"/>
        <v>739.54814716664441</v>
      </c>
      <c r="FU70" s="99">
        <f>IF(ISNA(VLOOKUP($A70,'[2]1516 Exp_Rev Access'!$F$7:$GB$306,154,FALSE)),"",VLOOKUP($A70,'[2]1516 Exp_Rev Access'!$F$7:$GB$306,154,FALSE))</f>
        <v>0</v>
      </c>
      <c r="FV70" s="99">
        <f>IF(ISNA(VLOOKUP($A70,'[2]1516 Exp_Rev Access'!$F$7:$GB$306,155,FALSE)),"",VLOOKUP($A70,'[2]1516 Exp_Rev Access'!$F$7:$GB$306,155,FALSE))</f>
        <v>0</v>
      </c>
      <c r="FW70" s="99">
        <f>IF(ISNA(VLOOKUP($A70,'[2]1516 Exp_Rev Access'!$F$7:$GB$306,156,FALSE)),"",VLOOKUP($A70,'[2]1516 Exp_Rev Access'!$F$7:$GB$306,156,FALSE))</f>
        <v>0</v>
      </c>
      <c r="FX70" s="99">
        <f>IF(ISNA(VLOOKUP($A70,'[2]1516 Exp_Rev Access'!$F$7:$GB$306,157,FALSE)),"",VLOOKUP($A70,'[2]1516 Exp_Rev Access'!$F$7:$GB$306,157,FALSE))</f>
        <v>0</v>
      </c>
      <c r="FY70" s="99">
        <f>IF(ISNA(VLOOKUP($A70,'[2]1516 Exp_Rev Access'!$F$7:$GB$306,158,FALSE)),"",VLOOKUP($A70,'[2]1516 Exp_Rev Access'!$F$7:$GB$306,158,FALSE))</f>
        <v>0</v>
      </c>
      <c r="FZ70" s="99">
        <f>IF(ISNA(VLOOKUP($A70,'[2]1516 Exp_Rev Access'!$F$7:$GB$306,159,FALSE)),"",VLOOKUP($A70,'[2]1516 Exp_Rev Access'!$F$7:$GB$306,159,FALSE))</f>
        <v>0</v>
      </c>
      <c r="GA70" s="99">
        <f>IF(ISNA(VLOOKUP($A70,'[2]1516 Exp_Rev Access'!$F$7:$GB$306,160,FALSE)),"",VLOOKUP($A70,'[2]1516 Exp_Rev Access'!$F$7:$GB$306,160,FALSE))</f>
        <v>0</v>
      </c>
      <c r="GB70" s="99">
        <f>IF(ISNA(VLOOKUP($A70,'[2]1516 Exp_Rev Access'!$F$7:$GB$306,161,FALSE)),"",VLOOKUP($A70,'[2]1516 Exp_Rev Access'!$F$7:$GB$306,161,FALSE))</f>
        <v>0</v>
      </c>
      <c r="GC70" s="99">
        <f>IF(ISNA(VLOOKUP($A70,'[2]1516 Exp_Rev Access'!$F$7:$GB$306,162,FALSE)),"",VLOOKUP($A70,'[2]1516 Exp_Rev Access'!$F$7:$GB$306,162,FALSE))</f>
        <v>19100.8</v>
      </c>
      <c r="GD70" s="99">
        <f>IF(ISNA(VLOOKUP($A70,'[2]1516 Exp_Rev Access'!$F$7:$GB$306,163,FALSE)),"",VLOOKUP($A70,'[2]1516 Exp_Rev Access'!$F$7:$GB$306,163,FALSE))</f>
        <v>0</v>
      </c>
      <c r="GE70" s="99">
        <f>IF(ISNA(VLOOKUP($A70,'[2]1516 Exp_Rev Access'!$F$7:$GB$306,164,FALSE)),"",VLOOKUP($A70,'[2]1516 Exp_Rev Access'!$F$7:$GB$306,164,FALSE))</f>
        <v>0</v>
      </c>
      <c r="GF70" s="99">
        <f>IF(ISNA(VLOOKUP($A70,'[2]1516 Exp_Rev Access'!$F$7:$GB$306,165,FALSE)),"",VLOOKUP($A70,'[2]1516 Exp_Rev Access'!$F$7:$GB$306,165,FALSE))</f>
        <v>0</v>
      </c>
      <c r="GG70" s="99">
        <f>IF(ISNA(VLOOKUP($A70,'[2]1516 Exp_Rev Access'!$F$7:$GB$306,166,FALSE)),"",VLOOKUP($A70,'[2]1516 Exp_Rev Access'!$F$7:$GB$306,166,FALSE))</f>
        <v>0</v>
      </c>
      <c r="GH70" s="99">
        <f>IF(ISNA(VLOOKUP($A70,'[2]1516 Exp_Rev Access'!$F$7:$GB$306,167,FALSE)),"",VLOOKUP($A70,'[2]1516 Exp_Rev Access'!$F$7:$GB$306,167,FALSE))</f>
        <v>0</v>
      </c>
      <c r="GI70" s="99">
        <f>IF(ISNA(VLOOKUP($A70,'[2]1516 Exp_Rev Access'!$F$7:$GB$306,168,FALSE)),"",VLOOKUP($A70,'[2]1516 Exp_Rev Access'!$F$7:$GB$306,168,FALSE))</f>
        <v>0</v>
      </c>
      <c r="GJ70" s="99">
        <f>IF(ISNA(VLOOKUP($A70,'[2]1516 Exp_Rev Access'!$F$7:$GB$306,169,FALSE)),"",VLOOKUP($A70,'[2]1516 Exp_Rev Access'!$F$7:$GB$306,169,FALSE))</f>
        <v>1989.79</v>
      </c>
      <c r="GK70" s="99">
        <f>IF(ISNA(VLOOKUP($A70,'[2]1516 Exp_Rev Access'!$F$7:$GB$306,170,FALSE)),"",VLOOKUP($A70,'[2]1516 Exp_Rev Access'!$F$7:$GB$306,170,FALSE))</f>
        <v>32623.16</v>
      </c>
      <c r="GL70" s="99">
        <f>IF(ISNA(VLOOKUP($A70,'[2]1516 Exp_Rev Access'!$F$7:$GB$306,171,FALSE)),"",VLOOKUP($A70,'[2]1516 Exp_Rev Access'!$F$7:$GB$306,171,FALSE))</f>
        <v>0</v>
      </c>
      <c r="GM70" s="99">
        <f>IF(ISNA(VLOOKUP($A70,'[2]1516 Exp_Rev Access'!$F$7:$GB$306,172,FALSE)),"",VLOOKUP($A70,'[2]1516 Exp_Rev Access'!$F$7:$GB$306,172,FALSE))</f>
        <v>0</v>
      </c>
      <c r="GN70" s="99">
        <f>IF(ISNA(VLOOKUP($A70,'[2]1516 Exp_Rev Access'!$F$7:$GB$306,173,FALSE)),"",VLOOKUP($A70,'[2]1516 Exp_Rev Access'!$F$7:$GB$306,173,FALSE))</f>
        <v>0</v>
      </c>
      <c r="GO70" s="99">
        <f>IF(ISNA(VLOOKUP($A70,'[2]1516 Exp_Rev Access'!$F$7:$GB$306,174,FALSE)),"",VLOOKUP($A70,'[2]1516 Exp_Rev Access'!$F$7:$GB$306,174,FALSE))</f>
        <v>0</v>
      </c>
      <c r="GP70" s="99">
        <f>IF(ISNA(VLOOKUP($A70,'[2]1516 Exp_Rev Access'!$F$7:$GB$306,175,FALSE)),"",VLOOKUP($A70,'[2]1516 Exp_Rev Access'!$F$7:$GB$306,175,FALSE))</f>
        <v>0</v>
      </c>
      <c r="GQ70" s="99">
        <f>IF(ISNA(VLOOKUP($A70,'[2]1516 Exp_Rev Access'!$F$7:$GB$306,176,FALSE)),"",VLOOKUP($A70,'[2]1516 Exp_Rev Access'!$F$7:$GB$306,176,FALSE))</f>
        <v>0</v>
      </c>
      <c r="GR70" s="99">
        <f>IF(ISNA(VLOOKUP($A70,'[2]1516 Exp_Rev Access'!$F$7:$GB$306,177,FALSE)),"",VLOOKUP($A70,'[2]1516 Exp_Rev Access'!$F$7:$GB$306,177,FALSE))</f>
        <v>0</v>
      </c>
      <c r="GS70" s="99">
        <f>IF(ISNA(VLOOKUP($A70,'[2]1516 Exp_Rev Access'!$F$7:$GB$306,178,FALSE)),"",VLOOKUP($A70,'[2]1516 Exp_Rev Access'!$F$7:$GB$306,178,FALSE))</f>
        <v>0</v>
      </c>
      <c r="GT70" s="101">
        <f t="shared" si="100"/>
        <v>53713.75</v>
      </c>
      <c r="GU70" s="72">
        <f t="shared" si="101"/>
        <v>8.7326618403853987E-4</v>
      </c>
      <c r="GV70" s="84">
        <f t="shared" si="102"/>
        <v>9.4896426836270464</v>
      </c>
    </row>
    <row r="71" spans="1:207" customFormat="1" ht="12" customHeight="1" x14ac:dyDescent="0.2">
      <c r="A71" s="96" t="s">
        <v>288</v>
      </c>
      <c r="B71" s="69" t="s">
        <v>289</v>
      </c>
      <c r="C71" s="80">
        <f>IF(ISNA(VLOOKUP($A71,'[2]1516 enrollment_Rev_Exp by size'!$A$6:$G$320,3,FALSE)),"",VLOOKUP($A71,'[2]1516 enrollment_Rev_Exp by size'!$A$6:$G$320,3,FALSE))</f>
        <v>5373.1699999999992</v>
      </c>
      <c r="D71" s="97">
        <v>64178556.979999997</v>
      </c>
      <c r="E71" s="80">
        <f t="shared" si="80"/>
        <v>64178556.979999997</v>
      </c>
      <c r="F71" s="80">
        <f t="shared" si="81"/>
        <v>0</v>
      </c>
      <c r="G71" s="98">
        <f>IF(ISNA(VLOOKUP($A71,'[2]1516 Exp_Rev Access'!$F$7:$FS$306,2,FALSE)),"",VLOOKUP($A71,'[2]1516 Exp_Rev Access'!$F$7:$FS$306,2,FALSE))</f>
        <v>11360321.99</v>
      </c>
      <c r="H71" s="98">
        <f>IF(ISNA(VLOOKUP($A71,'[2]1516 Exp_Rev Access'!$F$7:$FS$306,3,FALSE)),"",VLOOKUP($A71,'[2]1516 Exp_Rev Access'!$F$7:$FS$306,3,FALSE))</f>
        <v>0</v>
      </c>
      <c r="I71" s="98">
        <f>IF(ISNA(VLOOKUP($A71,'[2]1516 Exp_Rev Access'!$F$7:$FS$306,4,FALSE)),"",VLOOKUP($A71,'[2]1516 Exp_Rev Access'!$F$7:$FS$306,4,FALSE))</f>
        <v>0</v>
      </c>
      <c r="J71" s="98">
        <f>IF(ISNA(VLOOKUP($A71,'[2]1516 Exp_Rev Access'!$F$7:$FS$306,5,FALSE)),"",VLOOKUP($A71,'[2]1516 Exp_Rev Access'!$F$7:$FS$306,5,FALSE))</f>
        <v>1115.1199999999999</v>
      </c>
      <c r="K71" s="98">
        <f>IF(ISNA(VLOOKUP($A71,'[2]1516 Exp_Rev Access'!$F$7:$FS$306,6,FALSE)),"",VLOOKUP($A71,'[2]1516 Exp_Rev Access'!$F$7:$FS$306,6,FALSE))</f>
        <v>0</v>
      </c>
      <c r="L71" s="98">
        <f>IF(ISNA(VLOOKUP($A71,'[2]1516 Exp_Rev Access'!$F$7:$FS$306,7,FALSE)),"",VLOOKUP($A71,'[2]1516 Exp_Rev Access'!$F$7:$FS$306,7,FALSE))</f>
        <v>0</v>
      </c>
      <c r="M71" s="90">
        <f t="shared" si="82"/>
        <v>11361437.109999999</v>
      </c>
      <c r="N71" s="72">
        <f t="shared" si="83"/>
        <v>0.17702855353292801</v>
      </c>
      <c r="O71" s="73">
        <f t="shared" si="84"/>
        <v>2114.4756465922355</v>
      </c>
      <c r="P71" s="99">
        <f>IF(ISNA(VLOOKUP($A71,'[2]1516 Exp_Rev Access'!$F$7:$FS$306,8,FALSE)),"",VLOOKUP($A71,'[2]1516 Exp_Rev Access'!$F$7:$FS$306,8,FALSE))</f>
        <v>55846.98</v>
      </c>
      <c r="Q71" s="99">
        <f>IF(ISNA(VLOOKUP($A71,'[2]1516 Exp_Rev Access'!$F$7:$FS$306,9,FALSE)),"",VLOOKUP($A71,'[2]1516 Exp_Rev Access'!$F$7:$FS$306,9,FALSE))</f>
        <v>0</v>
      </c>
      <c r="R71" s="99">
        <f>IF(ISNA(VLOOKUP($A71,'[2]1516 Exp_Rev Access'!$F$7:$FS$306,10,FALSE)),"",VLOOKUP($A71,'[2]1516 Exp_Rev Access'!$F$7:$FS$306,10,FALSE))</f>
        <v>1935.93</v>
      </c>
      <c r="S71" s="99">
        <f>IF(ISNA(VLOOKUP($A71,'[2]1516 Exp_Rev Access'!$F$7:$FS$306,11,FALSE)),"",VLOOKUP($A71,'[2]1516 Exp_Rev Access'!$F$7:$FS$306,11,FALSE))</f>
        <v>113868</v>
      </c>
      <c r="T71" s="99">
        <f>IF(ISNA(VLOOKUP($A71,'[2]1516 Exp_Rev Access'!$F$7:$FS$306,12,FALSE)),"",VLOOKUP($A71,'[2]1516 Exp_Rev Access'!$F$7:$FS$306,12,FALSE))</f>
        <v>0</v>
      </c>
      <c r="U71" s="99">
        <f>IF(ISNA(VLOOKUP($A71,'[2]1516 Exp_Rev Access'!$F$7:$FS$306,13,FALSE)),"",VLOOKUP($A71,'[2]1516 Exp_Rev Access'!$F$7:$FS$306,13,FALSE))</f>
        <v>4340</v>
      </c>
      <c r="V71" s="99">
        <f>IF(ISNA(VLOOKUP($A71,'[2]1516 Exp_Rev Access'!$F$7:$FS$306,14,FALSE)),"",VLOOKUP($A71,'[2]1516 Exp_Rev Access'!$F$7:$FS$306,14,FALSE))</f>
        <v>0</v>
      </c>
      <c r="W71" s="99">
        <f>IF(ISNA(VLOOKUP($A71,'[2]1516 Exp_Rev Access'!$F$7:$FS$306,15,FALSE)),"",VLOOKUP($A71,'[2]1516 Exp_Rev Access'!$F$7:$FS$306,15,FALSE))</f>
        <v>0</v>
      </c>
      <c r="X71" s="99">
        <f>IF(ISNA(VLOOKUP($A71,'[2]1516 Exp_Rev Access'!$F$7:$FS$306,16,FALSE)),"",VLOOKUP($A71,'[2]1516 Exp_Rev Access'!$F$7:$FS$306,16,FALSE))</f>
        <v>11746.8</v>
      </c>
      <c r="Y71" s="99">
        <f>IF(ISNA(VLOOKUP($A71,'[2]1516 Exp_Rev Access'!$F$7:$FS$306,17,FALSE)),"",VLOOKUP($A71,'[2]1516 Exp_Rev Access'!$F$7:$FS$306,17,FALSE))</f>
        <v>416</v>
      </c>
      <c r="Z71" s="99">
        <f>IF(ISNA(VLOOKUP($A71,'[2]1516 Exp_Rev Access'!$F$7:$FS$306,18,FALSE)),"",VLOOKUP($A71,'[2]1516 Exp_Rev Access'!$F$7:$FS$306,18,FALSE))</f>
        <v>53626.63</v>
      </c>
      <c r="AA71" s="99">
        <f>IF(ISNA(VLOOKUP($A71,'[2]1516 Exp_Rev Access'!$F$7:$FS$306,19,FALSE)),"",VLOOKUP($A71,'[2]1516 Exp_Rev Access'!$F$7:$FS$306,19,FALSE))</f>
        <v>0</v>
      </c>
      <c r="AB71" s="99">
        <f>IF(ISNA(VLOOKUP($A71,'[2]1516 Exp_Rev Access'!$F$7:$FS$306,20,FALSE)),"",VLOOKUP($A71,'[2]1516 Exp_Rev Access'!$F$7:$FS$306,20,FALSE))</f>
        <v>216407.31</v>
      </c>
      <c r="AC71" s="99">
        <f>IF(ISNA(VLOOKUP($A71,'[2]1516 Exp_Rev Access'!$F$7:$FS$306,21,FALSE)),"",VLOOKUP($A71,'[2]1516 Exp_Rev Access'!$F$7:$FS$306,21,FALSE))</f>
        <v>381882.78</v>
      </c>
      <c r="AD71" s="99">
        <f>IF(ISNA(VLOOKUP($A71,'[2]1516 Exp_Rev Access'!$F$7:$FS$306,22,FALSE)),"",VLOOKUP($A71,'[2]1516 Exp_Rev Access'!$F$7:$FS$306,22,FALSE))</f>
        <v>53337.99</v>
      </c>
      <c r="AE71" s="99">
        <f>IF(ISNA(VLOOKUP($A71,'[2]1516 Exp_Rev Access'!$F$7:$FS$306,23,FALSE)),"",VLOOKUP($A71,'[2]1516 Exp_Rev Access'!$F$7:$FS$306,23,FALSE))</f>
        <v>510.73</v>
      </c>
      <c r="AF71" s="99">
        <f>IF(ISNA(VLOOKUP($A71,'[2]1516 Exp_Rev Access'!$F$7:$FS$306,24,FALSE)),"",VLOOKUP($A71,'[2]1516 Exp_Rev Access'!$F$7:$FS$306,24,FALSE))</f>
        <v>27173.4</v>
      </c>
      <c r="AG71" s="99">
        <f>IF(ISNA(VLOOKUP($A71,'[2]1516 Exp_Rev Access'!$F$7:$FS$306,25,FALSE)),"",VLOOKUP($A71,'[2]1516 Exp_Rev Access'!$F$7:$FS$306,25,FALSE))</f>
        <v>8979.8799999999992</v>
      </c>
      <c r="AH71" s="98">
        <f>IF(ISNA(VLOOKUP($A71,'[2]1516 Exp_Rev Access'!$F$7:$FS$306,26,FALSE)),"",VLOOKUP($A71,'[2]1516 Exp_Rev Access'!$F$7:$FS$306,26,FALSE))</f>
        <v>102116.63</v>
      </c>
      <c r="AI71" s="98">
        <f>IF(ISNA(VLOOKUP($A71,'[2]1516 Exp_Rev Access'!$F$7:$FS$306,27,FALSE)),"",VLOOKUP($A71,'[2]1516 Exp_Rev Access'!$F$7:$FS$306,27,FALSE))</f>
        <v>0</v>
      </c>
      <c r="AJ71" s="98">
        <f>IF(ISNA(VLOOKUP($A71,'[2]1516 Exp_Rev Access'!$F$7:$FS$306,28,FALSE)),"",VLOOKUP($A71,'[2]1516 Exp_Rev Access'!$F$7:$FS$306,28,FALSE))</f>
        <v>135378.03</v>
      </c>
      <c r="AK71" s="98">
        <f>IF(ISNA(VLOOKUP($A71,'[2]1516 Exp_Rev Access'!$F$7:$FS$306,29,FALSE)),"",VLOOKUP($A71,'[2]1516 Exp_Rev Access'!$F$7:$FS$306,29,FALSE))</f>
        <v>162778.51999999999</v>
      </c>
      <c r="AL71" s="100">
        <f t="shared" si="85"/>
        <v>1330345.6100000001</v>
      </c>
      <c r="AM71" s="72">
        <f t="shared" si="86"/>
        <v>2.0728817732916252E-2</v>
      </c>
      <c r="AN71" s="94">
        <f t="shared" si="87"/>
        <v>247.59045591336218</v>
      </c>
      <c r="AO71" s="99">
        <f>IF(ISNA(VLOOKUP($A71,'[2]1516 Exp_Rev Access'!$F$7:$GB$306,30,FALSE)),"",VLOOKUP($A71,'[2]1516 Exp_Rev Access'!$F$7:$FS$306,30,FALSE))</f>
        <v>32133797.140000001</v>
      </c>
      <c r="AP71" s="99">
        <f>IF(ISNA(VLOOKUP($A71,'[2]1516 Exp_Rev Access'!$F$7:$GB$306,31,FALSE)),"",VLOOKUP($A71,'[2]1516 Exp_Rev Access'!$F$7:$FS$306,31,FALSE))</f>
        <v>1110923.54</v>
      </c>
      <c r="AQ71" s="99">
        <f>IF(ISNA(VLOOKUP($A71,'[2]1516 Exp_Rev Access'!$F$7:$GB$306,32,FALSE)),"",VLOOKUP($A71,'[2]1516 Exp_Rev Access'!$F$7:$FS$306,32,FALSE))</f>
        <v>2514725.08</v>
      </c>
      <c r="AR71" s="99">
        <f>IF(ISNA(VLOOKUP($A71,'[2]1516 Exp_Rev Access'!$F$7:$GB$306,33,FALSE)),"",VLOOKUP($A71,'[2]1516 Exp_Rev Access'!$F$7:$FS$306,33,FALSE))</f>
        <v>0</v>
      </c>
      <c r="AS71" s="99">
        <f>IF(ISNA(VLOOKUP($A71,'[2]1516 Exp_Rev Access'!$F$7:$GB$306,34,FALSE)),"",VLOOKUP($A71,'[2]1516 Exp_Rev Access'!$F$7:$FS$306,34,FALSE))</f>
        <v>0</v>
      </c>
      <c r="AT71" s="101">
        <f t="shared" si="88"/>
        <v>35759445.759999998</v>
      </c>
      <c r="AU71" s="72">
        <f t="shared" si="89"/>
        <v>0.55718681507818468</v>
      </c>
      <c r="AV71" s="94">
        <f t="shared" si="90"/>
        <v>6655.186000070722</v>
      </c>
      <c r="AW71" s="99">
        <f>IF(ISNA(VLOOKUP($A71,'[2]1516 Exp_Rev Access'!$F$7:$GB$306,35,FALSE)),"",VLOOKUP($A71,'[2]1516 Exp_Rev Access'!$F$7:$GB$306,35,FALSE))</f>
        <v>0</v>
      </c>
      <c r="AX71" s="99">
        <f>IF(ISNA(VLOOKUP($A71,'[2]1516 Exp_Rev Access'!$F$7:$GB$306,36,FALSE)),"",VLOOKUP($A71,'[2]1516 Exp_Rev Access'!$F$7:$GB$306,36,FALSE))</f>
        <v>4496074.8600000003</v>
      </c>
      <c r="AY71" s="99">
        <f>IF(ISNA(VLOOKUP($A71,'[2]1516 Exp_Rev Access'!$F$7:$GB$306,37,FALSE)),"",VLOOKUP($A71,'[2]1516 Exp_Rev Access'!$F$7:$GB$306,37,FALSE))</f>
        <v>541424.31000000006</v>
      </c>
      <c r="AZ71" s="99">
        <f>IF(ISNA(VLOOKUP($A71,'[2]1516 Exp_Rev Access'!$F$7:$GB$306,38,FALSE)),"",VLOOKUP($A71,'[2]1516 Exp_Rev Access'!$F$7:$GB$306,38,FALSE))</f>
        <v>0</v>
      </c>
      <c r="BA71" s="99">
        <f>IF(ISNA(VLOOKUP($A71,'[2]1516 Exp_Rev Access'!$F$7:$GB$306,39,FALSE)),"",VLOOKUP($A71,'[2]1516 Exp_Rev Access'!$F$7:$GB$306,39,FALSE))</f>
        <v>0</v>
      </c>
      <c r="BB71" s="99">
        <f>IF(ISNA(VLOOKUP($A71,'[2]1516 Exp_Rev Access'!$F$7:$GB$306,40,FALSE)),"",VLOOKUP($A71,'[2]1516 Exp_Rev Access'!$F$7:$GB$306,40,FALSE))</f>
        <v>1582197.16</v>
      </c>
      <c r="BC71" s="99">
        <f>IF(ISNA(VLOOKUP($A71,'[2]1516 Exp_Rev Access'!$F$7:$GB$306,41,FALSE)),"",VLOOKUP($A71,'[2]1516 Exp_Rev Access'!$F$7:$GB$306,41,FALSE))</f>
        <v>0</v>
      </c>
      <c r="BD71" s="99">
        <f>IF(ISNA(VLOOKUP($A71,'[2]1516 Exp_Rev Access'!$F$7:$GB$306,42,FALSE)),"",VLOOKUP($A71,'[2]1516 Exp_Rev Access'!$F$7:$GB$306,42,FALSE))</f>
        <v>683223.46</v>
      </c>
      <c r="BE71" s="99">
        <f>IF(ISNA(VLOOKUP($A71,'[2]1516 Exp_Rev Access'!$F$7:$GB$306,43,FALSE)),"",VLOOKUP($A71,'[2]1516 Exp_Rev Access'!$F$7:$GB$306,43,FALSE))</f>
        <v>0</v>
      </c>
      <c r="BF71" s="99">
        <f>IF(ISNA(VLOOKUP($A71,'[2]1516 Exp_Rev Access'!$F$7:$GB$306,44,FALSE)),"",VLOOKUP($A71,'[2]1516 Exp_Rev Access'!$F$7:$GB$306,44,FALSE))</f>
        <v>231907.47</v>
      </c>
      <c r="BG71" s="99">
        <f>IF(ISNA(VLOOKUP($A71,'[2]1516 Exp_Rev Access'!$F$7:$GB$306,45,FALSE)),"",VLOOKUP($A71,'[2]1516 Exp_Rev Access'!$F$7:$GB$306,45,FALSE))</f>
        <v>51046.95</v>
      </c>
      <c r="BH71" s="99">
        <f>IF(ISNA(VLOOKUP($A71,'[2]1516 Exp_Rev Access'!$F$7:$GB$306,46,FALSE)),"",VLOOKUP($A71,'[2]1516 Exp_Rev Access'!$F$7:$GB$306,46,FALSE))</f>
        <v>0</v>
      </c>
      <c r="BI71" s="99">
        <f>IF(ISNA(VLOOKUP($A71,'[2]1516 Exp_Rev Access'!$F$7:$GB$306,47,FALSE)),"",VLOOKUP($A71,'[2]1516 Exp_Rev Access'!$F$7:$GB$306,47,FALSE))</f>
        <v>50712.44</v>
      </c>
      <c r="BJ71" s="99">
        <f>IF(ISNA(VLOOKUP($A71,'[2]1516 Exp_Rev Access'!$F$7:$GB$306,48,FALSE)),"",VLOOKUP($A71,'[2]1516 Exp_Rev Access'!$F$7:$GB$306,48,FALSE))</f>
        <v>1595872.81</v>
      </c>
      <c r="BK71" s="99">
        <f>IF(ISNA(VLOOKUP($A71,'[2]1516 Exp_Rev Access'!$F$7:$GB$306,49,FALSE)),"",VLOOKUP($A71,'[2]1516 Exp_Rev Access'!$F$7:$GB$306,49,FALSE))</f>
        <v>821345.73</v>
      </c>
      <c r="BL71" s="99">
        <f>IF(ISNA(VLOOKUP($A71,'[2]1516 Exp_Rev Access'!$F$7:$GB$306,50,FALSE)),"",VLOOKUP($A71,'[2]1516 Exp_Rev Access'!$F$7:$GB$306,50,FALSE))</f>
        <v>0</v>
      </c>
      <c r="BM71" s="99">
        <f>IF(ISNA(VLOOKUP($A71,'[2]1516 Exp_Rev Access'!$F$7:$GB$306,51,FALSE)),"",VLOOKUP($A71,'[2]1516 Exp_Rev Access'!$F$7:$GB$306,51,FALSE))</f>
        <v>0</v>
      </c>
      <c r="BN71" s="99">
        <f>IF(ISNA(VLOOKUP($A71,'[2]1516 Exp_Rev Access'!$F$7:$GB$306,52,FALSE)),"",VLOOKUP($A71,'[2]1516 Exp_Rev Access'!$F$7:$GB$306,52,FALSE))</f>
        <v>0</v>
      </c>
      <c r="BO71" s="99">
        <f>IF(ISNA(VLOOKUP($A71,'[2]1516 Exp_Rev Access'!$F$7:$GB$306,53,FALSE)),"",VLOOKUP($A71,'[2]1516 Exp_Rev Access'!$F$7:$GB$306,53,FALSE))</f>
        <v>0</v>
      </c>
      <c r="BP71" s="99">
        <f>IF(ISNA(VLOOKUP($A71,'[2]1516 Exp_Rev Access'!$F$7:$GB$306,54,FALSE)),"",VLOOKUP($A71,'[2]1516 Exp_Rev Access'!$F$7:$GB$306,54,FALSE))</f>
        <v>6979.48</v>
      </c>
      <c r="BQ71" s="99">
        <f>IF(ISNA(VLOOKUP($A71,'[2]1516 Exp_Rev Access'!$F$7:$GB$306,55,FALSE)),"",VLOOKUP($A71,'[2]1516 Exp_Rev Access'!$F$7:$GB$306,55,FALSE))</f>
        <v>0</v>
      </c>
      <c r="BR71" s="99">
        <f>IF(ISNA(VLOOKUP($A71,'[2]1516 Exp_Rev Access'!$F$7:$GB$306,56,FALSE)),"",VLOOKUP($A71,'[2]1516 Exp_Rev Access'!$F$7:$GB$306,56,FALSE))</f>
        <v>0</v>
      </c>
      <c r="BS71" s="99">
        <f>IF(ISNA(VLOOKUP($A71,'[2]1516 Exp_Rev Access'!$F$7:$GB$306,57,FALSE)),"",VLOOKUP($A71,'[2]1516 Exp_Rev Access'!$F$7:$GB$306,57,FALSE))</f>
        <v>0</v>
      </c>
      <c r="BT71" s="99">
        <f>IF(ISNA(VLOOKUP($A71,'[2]1516 Exp_Rev Access'!$F$7:$GB$306,58,FALSE)),"",VLOOKUP($A71,'[2]1516 Exp_Rev Access'!$F$7:$GB$306,58,FALSE))</f>
        <v>0</v>
      </c>
      <c r="BU71" s="102">
        <f t="shared" si="91"/>
        <v>10060784.670000002</v>
      </c>
      <c r="BV71" s="72">
        <f t="shared" si="92"/>
        <v>0.15676240076783357</v>
      </c>
      <c r="BW71" s="94">
        <f t="shared" si="93"/>
        <v>1872.4113828522088</v>
      </c>
      <c r="BX71" s="99">
        <f>IF(ISNA(VLOOKUP($A71,'[2]1516 Exp_Rev Access'!$F$7:$GB$306,59,FALSE)),"",VLOOKUP($A71,'[2]1516 Exp_Rev Access'!$F$7:$GB$306,59,FALSE))</f>
        <v>0</v>
      </c>
      <c r="BY71" s="99">
        <f>IF(ISNA(VLOOKUP($A71,'[2]1516 Exp_Rev Access'!$F$7:$GB$306,60,FALSE)),"",VLOOKUP($A71,'[2]1516 Exp_Rev Access'!$F$7:$GB$306,60,FALSE))</f>
        <v>307044.90000000002</v>
      </c>
      <c r="BZ71" s="99">
        <f>IF(ISNA(VLOOKUP($A71,'[2]1516 Exp_Rev Access'!$F$7:$GB$306,61,FALSE)),"",VLOOKUP($A71,'[2]1516 Exp_Rev Access'!$F$7:$GB$306,61,FALSE))</f>
        <v>19085.52</v>
      </c>
      <c r="CA71" s="99">
        <f>IF(ISNA(VLOOKUP($A71,'[2]1516 Exp_Rev Access'!$F$7:$GB$306,62,FALSE)),"",VLOOKUP($A71,'[2]1516 Exp_Rev Access'!$F$7:$GB$306,62,FALSE))</f>
        <v>59120.66</v>
      </c>
      <c r="CB71" s="99">
        <f>IF(ISNA(VLOOKUP($A71,'[2]1516 Exp_Rev Access'!$F$7:$GB$306,63,FALSE)),"",VLOOKUP($A71,'[2]1516 Exp_Rev Access'!$F$7:$GB$306,63,FALSE))</f>
        <v>0</v>
      </c>
      <c r="CC71" s="99">
        <f>IF(ISNA(VLOOKUP($A71,'[2]1516 Exp_Rev Access'!$F$7:$GB$306,64,FALSE)),"",VLOOKUP($A71,'[2]1516 Exp_Rev Access'!$F$7:$GB$306,64,FALSE))</f>
        <v>0</v>
      </c>
      <c r="CD71" s="101">
        <f t="shared" si="94"/>
        <v>385251.08000000007</v>
      </c>
      <c r="CE71" s="72">
        <f t="shared" si="95"/>
        <v>6.0028005945982257E-3</v>
      </c>
      <c r="CF71" s="103">
        <f t="shared" si="96"/>
        <v>71.699030553658289</v>
      </c>
      <c r="CG71" s="99">
        <f>IF(ISNA(VLOOKUP($A71,'[2]1516 Exp_Rev Access'!$F$7:$GB$306,65,FALSE)),"",VLOOKUP($A71,'[2]1516 Exp_Rev Access'!$F$7:$GB$306,65,FALSE))</f>
        <v>300</v>
      </c>
      <c r="CH71" s="99">
        <f>IF(ISNA(VLOOKUP($A71,'[2]1516 Exp_Rev Access'!$F$7:$GB$306,66,FALSE)),"",VLOOKUP($A71,'[2]1516 Exp_Rev Access'!$F$7:$GB$306,66,FALSE))</f>
        <v>0</v>
      </c>
      <c r="CI71" s="99">
        <f>IF(ISNA(VLOOKUP($A71,'[2]1516 Exp_Rev Access'!$F$7:$GB$306,67,FALSE)),"",VLOOKUP($A71,'[2]1516 Exp_Rev Access'!$F$7:$GB$306,67,FALSE))</f>
        <v>0</v>
      </c>
      <c r="CJ71" s="99">
        <f>IF(ISNA(VLOOKUP($A71,'[2]1516 Exp_Rev Access'!$F$7:$GB$306,68,FALSE)),"",VLOOKUP($A71,'[2]1516 Exp_Rev Access'!$F$7:$GB$306,68,FALSE))</f>
        <v>0</v>
      </c>
      <c r="CK71" s="99">
        <f>IF(ISNA(VLOOKUP($A71,'[2]1516 Exp_Rev Access'!$F$7:$GB$306,69,FALSE)),"",VLOOKUP($A71,'[2]1516 Exp_Rev Access'!$F$7:$GB$306,69,FALSE))</f>
        <v>0</v>
      </c>
      <c r="CL71" s="99">
        <f>IF(ISNA(VLOOKUP($A71,'[2]1516 Exp_Rev Access'!$F$7:$GB$306,70,FALSE)),"",VLOOKUP($A71,'[2]1516 Exp_Rev Access'!$F$7:$GB$306,70,FALSE))</f>
        <v>0</v>
      </c>
      <c r="CM71" s="99">
        <f>IF(ISNA(VLOOKUP($A71,'[2]1516 Exp_Rev Access'!$F$7:$GB$306,71,FALSE)),"",VLOOKUP($A71,'[2]1516 Exp_Rev Access'!$F$7:$GB$306,71,FALSE))</f>
        <v>0</v>
      </c>
      <c r="CN71" s="99">
        <f>IF(ISNA(VLOOKUP($A71,'[2]1516 Exp_Rev Access'!$F$7:$GB$306,72,FALSE)),"",VLOOKUP($A71,'[2]1516 Exp_Rev Access'!$F$7:$GB$306,72,FALSE))</f>
        <v>0</v>
      </c>
      <c r="CO71" s="99">
        <f>IF(ISNA(VLOOKUP($A71,'[2]1516 Exp_Rev Access'!$F$7:$GB$306,73,FALSE)),"",VLOOKUP($A71,'[2]1516 Exp_Rev Access'!$F$7:$GB$306,73,FALSE))</f>
        <v>0</v>
      </c>
      <c r="CP71" s="99">
        <f>IF(ISNA(VLOOKUP($A71,'[2]1516 Exp_Rev Access'!$F$7:$GB$306,74,FALSE)),"",VLOOKUP($A71,'[2]1516 Exp_Rev Access'!$F$7:$GB$306,74,FALSE))</f>
        <v>1101823</v>
      </c>
      <c r="CQ71" s="99">
        <f>IF(ISNA(VLOOKUP($A71,'[2]1516 Exp_Rev Access'!$F$7:$GB$306,75,FALSE)),"",VLOOKUP($A71,'[2]1516 Exp_Rev Access'!$F$7:$GB$306,75,FALSE))</f>
        <v>0</v>
      </c>
      <c r="CR71" s="99">
        <f>IF(ISNA(VLOOKUP($A71,'[2]1516 Exp_Rev Access'!$F$7:$GB$306,76,FALSE)),"",VLOOKUP($A71,'[2]1516 Exp_Rev Access'!$F$7:$GB$306,76,FALSE))</f>
        <v>60319</v>
      </c>
      <c r="CS71" s="99">
        <f>IF(ISNA(VLOOKUP($A71,'[2]1516 Exp_Rev Access'!$F$7:$GB$306,77,FALSE)),"",VLOOKUP($A71,'[2]1516 Exp_Rev Access'!$F$7:$GB$306,77,FALSE))</f>
        <v>22358.01</v>
      </c>
      <c r="CT71" s="99">
        <f>IF(ISNA(VLOOKUP($A71,'[2]1516 Exp_Rev Access'!$F$7:$GB$306,78,FALSE)),"",VLOOKUP($A71,'[2]1516 Exp_Rev Access'!$F$7:$GB$306,78,FALSE))</f>
        <v>1489478.04</v>
      </c>
      <c r="CU71" s="99">
        <f>IF(ISNA(VLOOKUP($A71,'[2]1516 Exp_Rev Access'!$F$7:$GB$306,79,FALSE)),"",VLOOKUP($A71,'[2]1516 Exp_Rev Access'!$F$7:$GB$306,79,FALSE))</f>
        <v>351355.56</v>
      </c>
      <c r="CV71" s="99">
        <f>IF(ISNA(VLOOKUP($A71,'[2]1516 Exp_Rev Access'!$F$7:$GB$306,80,FALSE)),"",VLOOKUP($A71,'[2]1516 Exp_Rev Access'!$F$7:$GB$306,80,FALSE))</f>
        <v>0</v>
      </c>
      <c r="CW71" s="99">
        <f>IF(ISNA(VLOOKUP($A71,'[2]1516 Exp_Rev Access'!$F$7:$GB$306,81,FALSE)),"",VLOOKUP($A71,'[2]1516 Exp_Rev Access'!$F$7:$GB$306,81,FALSE))</f>
        <v>0</v>
      </c>
      <c r="CX71" s="99">
        <f>IF(ISNA(VLOOKUP($A71,'[2]1516 Exp_Rev Access'!$F$7:$GB$306,82,FALSE)),"",VLOOKUP($A71,'[2]1516 Exp_Rev Access'!$F$7:$GB$306,82,FALSE))</f>
        <v>0</v>
      </c>
      <c r="CY71" s="99">
        <f>IF(ISNA(VLOOKUP($A71,'[2]1516 Exp_Rev Access'!$F$7:$GB$306,83,FALSE)),"",VLOOKUP($A71,'[2]1516 Exp_Rev Access'!$F$7:$GB$306,83,FALSE))</f>
        <v>0</v>
      </c>
      <c r="CZ71" s="99">
        <f>IF(ISNA(VLOOKUP($A71,'[2]1516 Exp_Rev Access'!$F$7:$GB$306,84,FALSE)),"",VLOOKUP($A71,'[2]1516 Exp_Rev Access'!$F$7:$GB$306,84,FALSE))</f>
        <v>0</v>
      </c>
      <c r="DA71" s="99">
        <f>IF(ISNA(VLOOKUP($A71,'[2]1516 Exp_Rev Access'!$F$7:$GB$306,85,FALSE)),"",VLOOKUP($A71,'[2]1516 Exp_Rev Access'!$F$7:$GB$306,85,FALSE))</f>
        <v>33030.22</v>
      </c>
      <c r="DB71" s="99">
        <f>IF(ISNA(VLOOKUP($A71,'[2]1516 Exp_Rev Access'!$F$7:$GB$306,86,FALSE)),"",VLOOKUP($A71,'[2]1516 Exp_Rev Access'!$F$7:$GB$306,86,FALSE))</f>
        <v>0</v>
      </c>
      <c r="DC71" s="99">
        <f>IF(ISNA(VLOOKUP($A71,'[2]1516 Exp_Rev Access'!$F$7:$GB$306,87,FALSE)),"",VLOOKUP($A71,'[2]1516 Exp_Rev Access'!$F$7:$GB$306,87,FALSE))</f>
        <v>0</v>
      </c>
      <c r="DD71" s="99">
        <f>IF(ISNA(VLOOKUP($A71,'[2]1516 Exp_Rev Access'!$F$7:$GB$306,88,FALSE)),"",VLOOKUP($A71,'[2]1516 Exp_Rev Access'!$F$7:$GB$306,88,FALSE))</f>
        <v>0</v>
      </c>
      <c r="DE71" s="99">
        <f>IF(ISNA(VLOOKUP($A71,'[2]1516 Exp_Rev Access'!$F$7:$GB$306,89,FALSE)),"",VLOOKUP($A71,'[2]1516 Exp_Rev Access'!$F$7:$GB$306,89,FALSE))</f>
        <v>0</v>
      </c>
      <c r="DF71" s="99">
        <f>IF(ISNA(VLOOKUP($A71,'[2]1516 Exp_Rev Access'!$F$7:$GB$306,90,FALSE)),"",VLOOKUP($A71,'[2]1516 Exp_Rev Access'!$F$7:$GB$306,90,FALSE))</f>
        <v>0</v>
      </c>
      <c r="DG71" s="99">
        <f>IF(ISNA(VLOOKUP($A71,'[2]1516 Exp_Rev Access'!$F$7:$GB$306,91,FALSE)),"",VLOOKUP($A71,'[2]1516 Exp_Rev Access'!$F$7:$GB$306,91,FALSE))</f>
        <v>0</v>
      </c>
      <c r="DH71" s="99">
        <f>IF(ISNA(VLOOKUP($A71,'[2]1516 Exp_Rev Access'!$F$7:$GB$306,92,FALSE)),"",VLOOKUP($A71,'[2]1516 Exp_Rev Access'!$F$7:$GB$306,92,FALSE))</f>
        <v>1713090.5</v>
      </c>
      <c r="DI71" s="99">
        <f>IF(ISNA(VLOOKUP($A71,'[2]1516 Exp_Rev Access'!$F$7:$GB$306,93,FALSE)),"",VLOOKUP($A71,'[2]1516 Exp_Rev Access'!$F$7:$GB$306,93,FALSE))</f>
        <v>0</v>
      </c>
      <c r="DJ71" s="99">
        <f>IF(ISNA(VLOOKUP($A71,'[2]1516 Exp_Rev Access'!$F$7:$GB$306,94,FALSE)),"",VLOOKUP($A71,'[2]1516 Exp_Rev Access'!$F$7:$GB$306,94,FALSE))</f>
        <v>56685.46</v>
      </c>
      <c r="DK71" s="99">
        <f>IF(ISNA(VLOOKUP($A71,'[2]1516 Exp_Rev Access'!$F$7:$GB$306,95,FALSE)),"",VLOOKUP($A71,'[2]1516 Exp_Rev Access'!$F$7:$GB$306,95,FALSE))</f>
        <v>0</v>
      </c>
      <c r="DL71" s="99">
        <f>IF(ISNA(VLOOKUP($A71,'[2]1516 Exp_Rev Access'!$F$7:$GB$306,96,FALSE)),"",VLOOKUP($A71,'[2]1516 Exp_Rev Access'!$F$7:$GB$306,96,FALSE))</f>
        <v>0</v>
      </c>
      <c r="DM71" s="99">
        <f>IF(ISNA(VLOOKUP($A71,'[2]1516 Exp_Rev Access'!$F$7:$GB$306,97,FALSE)),"",VLOOKUP($A71,'[2]1516 Exp_Rev Access'!$F$7:$GB$306,97,FALSE))</f>
        <v>0</v>
      </c>
      <c r="DN71" s="99">
        <f>IF(ISNA(VLOOKUP($A71,'[2]1516 Exp_Rev Access'!$F$7:$GB$306,98,FALSE)),"",VLOOKUP($A71,'[2]1516 Exp_Rev Access'!$F$7:$GB$306,98,FALSE))</f>
        <v>0</v>
      </c>
      <c r="DO71" s="99">
        <f>IF(ISNA(VLOOKUP($A71,'[2]1516 Exp_Rev Access'!$F$7:$GB$306,99,FALSE)),"",VLOOKUP($A71,'[2]1516 Exp_Rev Access'!$F$7:$GB$306,99,FALSE))</f>
        <v>0</v>
      </c>
      <c r="DP71" s="99">
        <f>IF(ISNA(VLOOKUP($A71,'[2]1516 Exp_Rev Access'!$F$7:$GB$306,100,FALSE)),"",VLOOKUP($A71,'[2]1516 Exp_Rev Access'!$F$7:$GB$306,100,FALSE))</f>
        <v>0</v>
      </c>
      <c r="DQ71" s="99">
        <f>IF(ISNA(VLOOKUP($A71,'[2]1516 Exp_Rev Access'!$F$7:$GB$306,101,FALSE)),"",VLOOKUP($A71,'[2]1516 Exp_Rev Access'!$F$7:$GB$306,101,FALSE))</f>
        <v>0</v>
      </c>
      <c r="DR71" s="99">
        <f>IF(ISNA(VLOOKUP($A71,'[2]1516 Exp_Rev Access'!$F$7:$GB$306,102,FALSE)),"",VLOOKUP($A71,'[2]1516 Exp_Rev Access'!$F$7:$GB$306,102,FALSE))</f>
        <v>0</v>
      </c>
      <c r="DS71" s="99">
        <f>IF(ISNA(VLOOKUP($A71,'[2]1516 Exp_Rev Access'!$F$7:$GB$306,103,FALSE)),"",VLOOKUP($A71,'[2]1516 Exp_Rev Access'!$F$7:$GB$306,103,FALSE))</f>
        <v>0</v>
      </c>
      <c r="DT71" s="99">
        <f>IF(ISNA(VLOOKUP($A71,'[2]1516 Exp_Rev Access'!$F$7:$GB$306,104,FALSE)),"",VLOOKUP($A71,'[2]1516 Exp_Rev Access'!$F$7:$GB$306,104,FALSE))</f>
        <v>0</v>
      </c>
      <c r="DU71" s="99">
        <f>IF(ISNA(VLOOKUP($A71,'[2]1516 Exp_Rev Access'!$F$7:$GB$306,105,FALSE)),"",VLOOKUP($A71,'[2]1516 Exp_Rev Access'!$F$7:$GB$306,105,FALSE))</f>
        <v>0</v>
      </c>
      <c r="DV71" s="99">
        <f>IF(ISNA(VLOOKUP($A71,'[2]1516 Exp_Rev Access'!$F$7:$GB$306,106,FALSE)),"",VLOOKUP($A71,'[2]1516 Exp_Rev Access'!$F$7:$GB$306,106,FALSE))</f>
        <v>0</v>
      </c>
      <c r="DW71" s="99">
        <f>IF(ISNA(VLOOKUP($A71,'[2]1516 Exp_Rev Access'!$F$7:$GB$306,107,FALSE)),"",VLOOKUP($A71,'[2]1516 Exp_Rev Access'!$F$7:$GB$306,107,FALSE))</f>
        <v>0</v>
      </c>
      <c r="DX71" s="99">
        <f>IF(ISNA(VLOOKUP($A71,'[2]1516 Exp_Rev Access'!$F$7:$GB$306,108,FALSE)),"",VLOOKUP($A71,'[2]1516 Exp_Rev Access'!$F$7:$GB$306,108,FALSE))</f>
        <v>0</v>
      </c>
      <c r="DY71" s="99">
        <f>IF(ISNA(VLOOKUP($A71,'[2]1516 Exp_Rev Access'!$F$7:$GB$306,109,FALSE)),"",VLOOKUP($A71,'[2]1516 Exp_Rev Access'!$F$7:$GB$306,109,FALSE))</f>
        <v>0</v>
      </c>
      <c r="DZ71" s="99">
        <f>IF(ISNA(VLOOKUP($A71,'[2]1516 Exp_Rev Access'!$F$7:$GB$306,110,FALSE)),"",VLOOKUP($A71,'[2]1516 Exp_Rev Access'!$F$7:$GB$306,110,FALSE))</f>
        <v>0</v>
      </c>
      <c r="EA71" s="99">
        <f>IF(ISNA(VLOOKUP($A71,'[2]1516 Exp_Rev Access'!$F$7:$GB$306,111,FALSE)),"",VLOOKUP($A71,'[2]1516 Exp_Rev Access'!$F$7:$GB$306,111,FALSE))</f>
        <v>0</v>
      </c>
      <c r="EB71" s="99">
        <f>IF(ISNA(VLOOKUP($A71,'[2]1516 Exp_Rev Access'!$F$7:$GB$306,112,FALSE)),"",VLOOKUP($A71,'[2]1516 Exp_Rev Access'!$F$7:$GB$306,112,FALSE))</f>
        <v>0</v>
      </c>
      <c r="EC71" s="99">
        <f>IF(ISNA(VLOOKUP($A71,'[2]1516 Exp_Rev Access'!$F$7:$GB$306,113,FALSE)),"",VLOOKUP($A71,'[2]1516 Exp_Rev Access'!$F$7:$GB$306,113,FALSE))</f>
        <v>0</v>
      </c>
      <c r="ED71" s="99">
        <f>IF(ISNA(VLOOKUP($A71,'[2]1516 Exp_Rev Access'!$F$7:$GB$306,114,FALSE)),"",VLOOKUP($A71,'[2]1516 Exp_Rev Access'!$F$7:$GB$306,114,FALSE))</f>
        <v>0</v>
      </c>
      <c r="EE71" s="99">
        <f>IF(ISNA(VLOOKUP($A71,'[2]1516 Exp_Rev Access'!$F$7:$GB$306,115,FALSE)),"",VLOOKUP($A71,'[2]1516 Exp_Rev Access'!$F$7:$GB$306,115,FALSE))</f>
        <v>0</v>
      </c>
      <c r="EF71" s="99">
        <f>IF(ISNA(VLOOKUP($A71,'[2]1516 Exp_Rev Access'!$F$7:$GB$306,116,FALSE)),"",VLOOKUP($A71,'[2]1516 Exp_Rev Access'!$F$7:$GB$306,116,FALSE))</f>
        <v>9424.65</v>
      </c>
      <c r="EG71" s="99">
        <f>IF(ISNA(VLOOKUP($A71,'[2]1516 Exp_Rev Access'!$F$7:$GB$306,117,FALSE)),"",VLOOKUP($A71,'[2]1516 Exp_Rev Access'!$F$7:$GB$306,117,FALSE))</f>
        <v>0</v>
      </c>
      <c r="EH71" s="99">
        <f>IF(ISNA(VLOOKUP($A71,'[2]1516 Exp_Rev Access'!$F$7:$GB$306,118,FALSE)),"",VLOOKUP($A71,'[2]1516 Exp_Rev Access'!$F$7:$GB$306,118,FALSE))</f>
        <v>0</v>
      </c>
      <c r="EI71" s="99">
        <f>IF(ISNA(VLOOKUP($A71,'[2]1516 Exp_Rev Access'!$F$7:$GB$306,119,FALSE)),"",VLOOKUP($A71,'[2]1516 Exp_Rev Access'!$F$7:$GB$306,119,FALSE))</f>
        <v>0</v>
      </c>
      <c r="EJ71" s="99">
        <f>IF(ISNA(VLOOKUP($A71,'[2]1516 Exp_Rev Access'!$F$7:$GB$306,120,FALSE)),"",VLOOKUP($A71,'[2]1516 Exp_Rev Access'!$F$7:$GB$306,120,FALSE))</f>
        <v>0</v>
      </c>
      <c r="EK71" s="99">
        <f>IF(ISNA(VLOOKUP($A71,'[2]1516 Exp_Rev Access'!$F$7:$GB$306,121,FALSE)),"",VLOOKUP($A71,'[2]1516 Exp_Rev Access'!$F$7:$GB$306,121,FALSE))</f>
        <v>0</v>
      </c>
      <c r="EL71" s="99">
        <f>IF(ISNA(VLOOKUP($A71,'[2]1516 Exp_Rev Access'!$F$7:$GB$306,122,FALSE)),"",VLOOKUP($A71,'[2]1516 Exp_Rev Access'!$F$7:$GB$306,122,FALSE))</f>
        <v>0</v>
      </c>
      <c r="EM71" s="99">
        <f>IF(ISNA(VLOOKUP($A71,'[2]1516 Exp_Rev Access'!$F$7:$GB$306,123,FALSE)),"",VLOOKUP($A71,'[2]1516 Exp_Rev Access'!$F$7:$GB$306,123,FALSE))</f>
        <v>217269.95</v>
      </c>
      <c r="EN71" s="99">
        <f>IF(ISNA(VLOOKUP($A71,'[2]1516 Exp_Rev Access'!$F$7:$GB$306,124,FALSE)),"",VLOOKUP($A71,'[2]1516 Exp_Rev Access'!$F$7:$GB$306,124,FALSE))</f>
        <v>0</v>
      </c>
      <c r="EO71" s="99">
        <f>IF(ISNA(VLOOKUP($A71,'[2]1516 Exp_Rev Access'!$F$7:$GB$306,125,FALSE)),"",VLOOKUP($A71,'[2]1516 Exp_Rev Access'!$F$7:$GB$306,125,FALSE))</f>
        <v>0</v>
      </c>
      <c r="EP71" s="99">
        <f>IF(ISNA(VLOOKUP($A71,'[2]1516 Exp_Rev Access'!$F$7:$GB$306,126,FALSE)),"",VLOOKUP($A71,'[2]1516 Exp_Rev Access'!$F$7:$GB$306,126,FALSE))</f>
        <v>0</v>
      </c>
      <c r="EQ71" s="99">
        <f>IF(ISNA(VLOOKUP($A71,'[2]1516 Exp_Rev Access'!$F$7:$GB$306,127,FALSE)),"",VLOOKUP($A71,'[2]1516 Exp_Rev Access'!$F$7:$GB$306,127,FALSE))</f>
        <v>0</v>
      </c>
      <c r="ER71" s="99">
        <f>IF(ISNA(VLOOKUP($A71,'[2]1516 Exp_Rev Access'!$F$7:$GB$306,128,FALSE)),"",VLOOKUP($A71,'[2]1516 Exp_Rev Access'!$F$7:$GB$306,128,FALSE))</f>
        <v>0</v>
      </c>
      <c r="ES71" s="99">
        <f>IF(ISNA(VLOOKUP($A71,'[2]1516 Exp_Rev Access'!$F$7:$GB$306,129,FALSE)),"",VLOOKUP($A71,'[2]1516 Exp_Rev Access'!$F$7:$GB$306,129,FALSE))</f>
        <v>0</v>
      </c>
      <c r="ET71" s="99">
        <f>IF(ISNA(VLOOKUP($A71,'[2]1516 Exp_Rev Access'!$F$7:$GB$306,130,FALSE)),"",VLOOKUP($A71,'[2]1516 Exp_Rev Access'!$F$7:$GB$306,130,FALSE))</f>
        <v>0</v>
      </c>
      <c r="EU71" s="99">
        <f>IF(ISNA(VLOOKUP($A71,'[2]1516 Exp_Rev Access'!$F$7:$GB$306,131,FALSE)),"",VLOOKUP($A71,'[2]1516 Exp_Rev Access'!$F$7:$GB$306,131,FALSE))</f>
        <v>0</v>
      </c>
      <c r="EV71" s="99">
        <f>IF(ISNA(VLOOKUP($A71,'[2]1516 Exp_Rev Access'!$F$7:$GB$306,132,FALSE)),"",VLOOKUP($A71,'[2]1516 Exp_Rev Access'!$F$7:$GB$306,132,FALSE))</f>
        <v>0</v>
      </c>
      <c r="EW71" s="99">
        <f>IF(ISNA(VLOOKUP($A71,'[2]1516 Exp_Rev Access'!$F$7:$GB$306,133,FALSE)),"",VLOOKUP($A71,'[2]1516 Exp_Rev Access'!$F$7:$GB$306,133,FALSE))</f>
        <v>0</v>
      </c>
      <c r="EX71" s="99">
        <f>IF(ISNA(VLOOKUP($A71,'[2]1516 Exp_Rev Access'!$F$7:$GB$306,134,FALSE)),"",VLOOKUP($A71,'[2]1516 Exp_Rev Access'!$F$7:$GB$306,134,FALSE))</f>
        <v>0</v>
      </c>
      <c r="EY71" s="99">
        <f>IF(ISNA(VLOOKUP($A71,'[2]1516 Exp_Rev Access'!$F$7:$GB$306,135,FALSE)),"",VLOOKUP($A71,'[2]1516 Exp_Rev Access'!$F$7:$GB$306,135,FALSE))</f>
        <v>0</v>
      </c>
      <c r="EZ71" s="99">
        <f>IF(ISNA(VLOOKUP($A71,'[2]1516 Exp_Rev Access'!$F$7:$GB$306,136,FALSE)),"",VLOOKUP($A71,'[2]1516 Exp_Rev Access'!$F$7:$GB$306,136,FALSE))</f>
        <v>0</v>
      </c>
      <c r="FA71" s="99">
        <f>IF(ISNA(VLOOKUP($A71,'[2]1516 Exp_Rev Access'!$F$7:$GB$306,137,FALSE)),"",VLOOKUP($A71,'[2]1516 Exp_Rev Access'!$F$7:$GB$306,137,FALSE))</f>
        <v>0</v>
      </c>
      <c r="FB71" s="99">
        <f>IF(ISNA(VLOOKUP($A71,'[2]1516 Exp_Rev Access'!$F$7:$GB$306,138,FALSE)),"",VLOOKUP($A71,'[2]1516 Exp_Rev Access'!$F$7:$GB$306,138,FALSE))</f>
        <v>0</v>
      </c>
      <c r="FC71" s="99">
        <f>IF(ISNA(VLOOKUP($A71,'[2]1516 Exp_Rev Access'!$F$7:$GB$306,139,FALSE)),"",VLOOKUP($A71,'[2]1516 Exp_Rev Access'!$F$7:$GB$306,139,FALSE))</f>
        <v>0</v>
      </c>
      <c r="FD71" s="99">
        <f>IF(ISNA(VLOOKUP($A71,'[2]1516 Exp_Rev Access'!$F$7:$FS$306,140,FALSE)),"",VLOOKUP($A71,'[2]1516 Exp_Rev Access'!$F$7:$FS$306,140,FALSE))</f>
        <v>0</v>
      </c>
      <c r="FE71" s="99">
        <f>IF(ISNA(VLOOKUP($A71,'[2]1516 Exp_Rev Access'!$F$7:$FS$306,141,FALSE)),"",VLOOKUP($A71,'[2]1516 Exp_Rev Access'!$F$7:$FS$306,141,FALSE))</f>
        <v>0</v>
      </c>
      <c r="FF71" s="99">
        <f>IF(ISNA(VLOOKUP($A71,'[2]1516 Exp_Rev Access'!$F$7:$FS$306,142,FALSE)),"",VLOOKUP($A71,'[2]1516 Exp_Rev Access'!$F$7:$FS$306,142,FALSE))</f>
        <v>0</v>
      </c>
      <c r="FG71" s="99">
        <f>IF(ISNA(VLOOKUP($A71,'[2]1516 Exp_Rev Access'!$F$7:$FS$306,143,FALSE)),"",VLOOKUP($A71,'[2]1516 Exp_Rev Access'!$F$7:$FS$306,143,FALSE))</f>
        <v>0</v>
      </c>
      <c r="FH71" s="99">
        <f>IF(ISNA(VLOOKUP($A71,'[2]1516 Exp_Rev Access'!$F$7:$FS$306,144,FALSE)),"",VLOOKUP($A71,'[2]1516 Exp_Rev Access'!$F$7:$FS$306,144,FALSE))</f>
        <v>0</v>
      </c>
      <c r="FI71" s="99">
        <f>IF(ISNA(VLOOKUP($A71,'[2]1516 Exp_Rev Access'!$F$7:$FS$306,145,FALSE)),"",VLOOKUP($A71,'[2]1516 Exp_Rev Access'!$F$7:$FS$306,145,FALSE))</f>
        <v>0</v>
      </c>
      <c r="FJ71" s="99">
        <f>IF(ISNA(VLOOKUP($A71,'[2]1516 Exp_Rev Access'!$F$7:$FS$306,146,FALSE)),"",VLOOKUP($A71,'[2]1516 Exp_Rev Access'!$F$7:$FS$306,146,FALSE))</f>
        <v>0</v>
      </c>
      <c r="FK71" s="99">
        <f>IF(ISNA(VLOOKUP($A71,'[2]1516 Exp_Rev Access'!$F$7:$FS$306,147,FALSE)),"",VLOOKUP($A71,'[2]1516 Exp_Rev Access'!$F$7:$FS$306,147,FALSE))</f>
        <v>0</v>
      </c>
      <c r="FL71" s="99">
        <f>IF(ISNA(VLOOKUP($A71,'[2]1516 Exp_Rev Access'!$F$7:$FS$306,148,FALSE)),"",VLOOKUP($A71,'[2]1516 Exp_Rev Access'!$F$7:$FS$306,148,FALSE))</f>
        <v>0</v>
      </c>
      <c r="FM71" s="99">
        <f>IF(ISNA(VLOOKUP($A71,'[2]1516 Exp_Rev Access'!$F$7:$FS$306,149,FALSE)),"",VLOOKUP($A71,'[2]1516 Exp_Rev Access'!$F$7:$FS$306,149,FALSE))</f>
        <v>0</v>
      </c>
      <c r="FN71" s="99">
        <f>IF(ISNA(VLOOKUP($A71,'[2]1516 Exp_Rev Access'!$F$7:$FS$306,150,FALSE)),"",VLOOKUP($A71,'[2]1516 Exp_Rev Access'!$F$7:$FS$306,150,FALSE))</f>
        <v>0</v>
      </c>
      <c r="FO71" s="99">
        <f>IF(ISNA(VLOOKUP($A71,'[2]1516 Exp_Rev Access'!$F$7:$FS$306,151,FALSE)),"",VLOOKUP($A71,'[2]1516 Exp_Rev Access'!$F$7:$FS$306,151,FALSE))</f>
        <v>0</v>
      </c>
      <c r="FP71" s="99">
        <f>IF(ISNA(VLOOKUP($A71,'[2]1516 Exp_Rev Access'!$F$7:$FS$306,152,FALSE)),"",VLOOKUP($A71,'[2]1516 Exp_Rev Access'!$F$7:$FS$306,152,FALSE))</f>
        <v>0</v>
      </c>
      <c r="FQ71" s="99">
        <f>IF(ISNA(VLOOKUP($A71,'[2]1516 Exp_Rev Access'!$F$7:$FS$306,153,FALSE)),"",VLOOKUP($A71,'[2]1516 Exp_Rev Access'!$F$7:$FS$306,153,FALSE))</f>
        <v>192882</v>
      </c>
      <c r="FR71" s="101">
        <f t="shared" si="97"/>
        <v>5248016.3900000006</v>
      </c>
      <c r="FS71" s="72">
        <f t="shared" si="98"/>
        <v>8.1772115749430815E-2</v>
      </c>
      <c r="FT71" s="94">
        <f t="shared" si="99"/>
        <v>976.70767721847653</v>
      </c>
      <c r="FU71" s="99">
        <f>IF(ISNA(VLOOKUP($A71,'[2]1516 Exp_Rev Access'!$F$7:$GB$306,154,FALSE)),"",VLOOKUP($A71,'[2]1516 Exp_Rev Access'!$F$7:$GB$306,154,FALSE))</f>
        <v>100</v>
      </c>
      <c r="FV71" s="99">
        <f>IF(ISNA(VLOOKUP($A71,'[2]1516 Exp_Rev Access'!$F$7:$GB$306,155,FALSE)),"",VLOOKUP($A71,'[2]1516 Exp_Rev Access'!$F$7:$GB$306,155,FALSE))</f>
        <v>0</v>
      </c>
      <c r="FW71" s="99">
        <f>IF(ISNA(VLOOKUP($A71,'[2]1516 Exp_Rev Access'!$F$7:$GB$306,156,FALSE)),"",VLOOKUP($A71,'[2]1516 Exp_Rev Access'!$F$7:$GB$306,156,FALSE))</f>
        <v>0</v>
      </c>
      <c r="FX71" s="99">
        <f>IF(ISNA(VLOOKUP($A71,'[2]1516 Exp_Rev Access'!$F$7:$GB$306,157,FALSE)),"",VLOOKUP($A71,'[2]1516 Exp_Rev Access'!$F$7:$GB$306,157,FALSE))</f>
        <v>28113.98</v>
      </c>
      <c r="FY71" s="99">
        <f>IF(ISNA(VLOOKUP($A71,'[2]1516 Exp_Rev Access'!$F$7:$GB$306,158,FALSE)),"",VLOOKUP($A71,'[2]1516 Exp_Rev Access'!$F$7:$GB$306,158,FALSE))</f>
        <v>0</v>
      </c>
      <c r="FZ71" s="99">
        <f>IF(ISNA(VLOOKUP($A71,'[2]1516 Exp_Rev Access'!$F$7:$GB$306,159,FALSE)),"",VLOOKUP($A71,'[2]1516 Exp_Rev Access'!$F$7:$GB$306,159,FALSE))</f>
        <v>0</v>
      </c>
      <c r="GA71" s="99">
        <f>IF(ISNA(VLOOKUP($A71,'[2]1516 Exp_Rev Access'!$F$7:$GB$306,160,FALSE)),"",VLOOKUP($A71,'[2]1516 Exp_Rev Access'!$F$7:$GB$306,160,FALSE))</f>
        <v>0</v>
      </c>
      <c r="GB71" s="99">
        <f>IF(ISNA(VLOOKUP($A71,'[2]1516 Exp_Rev Access'!$F$7:$GB$306,161,FALSE)),"",VLOOKUP($A71,'[2]1516 Exp_Rev Access'!$F$7:$GB$306,161,FALSE))</f>
        <v>0</v>
      </c>
      <c r="GC71" s="99">
        <f>IF(ISNA(VLOOKUP($A71,'[2]1516 Exp_Rev Access'!$F$7:$GB$306,162,FALSE)),"",VLOOKUP($A71,'[2]1516 Exp_Rev Access'!$F$7:$GB$306,162,FALSE))</f>
        <v>0</v>
      </c>
      <c r="GD71" s="99">
        <f>IF(ISNA(VLOOKUP($A71,'[2]1516 Exp_Rev Access'!$F$7:$GB$306,163,FALSE)),"",VLOOKUP($A71,'[2]1516 Exp_Rev Access'!$F$7:$GB$306,163,FALSE))</f>
        <v>0</v>
      </c>
      <c r="GE71" s="99">
        <f>IF(ISNA(VLOOKUP($A71,'[2]1516 Exp_Rev Access'!$F$7:$GB$306,164,FALSE)),"",VLOOKUP($A71,'[2]1516 Exp_Rev Access'!$F$7:$GB$306,164,FALSE))</f>
        <v>0</v>
      </c>
      <c r="GF71" s="99">
        <f>IF(ISNA(VLOOKUP($A71,'[2]1516 Exp_Rev Access'!$F$7:$GB$306,165,FALSE)),"",VLOOKUP($A71,'[2]1516 Exp_Rev Access'!$F$7:$GB$306,165,FALSE))</f>
        <v>0</v>
      </c>
      <c r="GG71" s="99">
        <f>IF(ISNA(VLOOKUP($A71,'[2]1516 Exp_Rev Access'!$F$7:$GB$306,166,FALSE)),"",VLOOKUP($A71,'[2]1516 Exp_Rev Access'!$F$7:$GB$306,166,FALSE))</f>
        <v>0</v>
      </c>
      <c r="GH71" s="99">
        <f>IF(ISNA(VLOOKUP($A71,'[2]1516 Exp_Rev Access'!$F$7:$GB$306,167,FALSE)),"",VLOOKUP($A71,'[2]1516 Exp_Rev Access'!$F$7:$GB$306,167,FALSE))</f>
        <v>0</v>
      </c>
      <c r="GI71" s="99">
        <f>IF(ISNA(VLOOKUP($A71,'[2]1516 Exp_Rev Access'!$F$7:$GB$306,168,FALSE)),"",VLOOKUP($A71,'[2]1516 Exp_Rev Access'!$F$7:$GB$306,168,FALSE))</f>
        <v>0</v>
      </c>
      <c r="GJ71" s="99">
        <f>IF(ISNA(VLOOKUP($A71,'[2]1516 Exp_Rev Access'!$F$7:$GB$306,169,FALSE)),"",VLOOKUP($A71,'[2]1516 Exp_Rev Access'!$F$7:$GB$306,169,FALSE))</f>
        <v>5058.38</v>
      </c>
      <c r="GK71" s="99">
        <f>IF(ISNA(VLOOKUP($A71,'[2]1516 Exp_Rev Access'!$F$7:$GB$306,170,FALSE)),"",VLOOKUP($A71,'[2]1516 Exp_Rev Access'!$F$7:$GB$306,170,FALSE))</f>
        <v>0</v>
      </c>
      <c r="GL71" s="99">
        <f>IF(ISNA(VLOOKUP($A71,'[2]1516 Exp_Rev Access'!$F$7:$GB$306,171,FALSE)),"",VLOOKUP($A71,'[2]1516 Exp_Rev Access'!$F$7:$GB$306,171,FALSE))</f>
        <v>0</v>
      </c>
      <c r="GM71" s="99">
        <f>IF(ISNA(VLOOKUP($A71,'[2]1516 Exp_Rev Access'!$F$7:$GB$306,172,FALSE)),"",VLOOKUP($A71,'[2]1516 Exp_Rev Access'!$F$7:$GB$306,172,FALSE))</f>
        <v>0</v>
      </c>
      <c r="GN71" s="99">
        <f>IF(ISNA(VLOOKUP($A71,'[2]1516 Exp_Rev Access'!$F$7:$GB$306,173,FALSE)),"",VLOOKUP($A71,'[2]1516 Exp_Rev Access'!$F$7:$GB$306,173,FALSE))</f>
        <v>0</v>
      </c>
      <c r="GO71" s="99">
        <f>IF(ISNA(VLOOKUP($A71,'[2]1516 Exp_Rev Access'!$F$7:$GB$306,174,FALSE)),"",VLOOKUP($A71,'[2]1516 Exp_Rev Access'!$F$7:$GB$306,174,FALSE))</f>
        <v>0</v>
      </c>
      <c r="GP71" s="99">
        <f>IF(ISNA(VLOOKUP($A71,'[2]1516 Exp_Rev Access'!$F$7:$GB$306,175,FALSE)),"",VLOOKUP($A71,'[2]1516 Exp_Rev Access'!$F$7:$GB$306,175,FALSE))</f>
        <v>4</v>
      </c>
      <c r="GQ71" s="99">
        <f>IF(ISNA(VLOOKUP($A71,'[2]1516 Exp_Rev Access'!$F$7:$GB$306,176,FALSE)),"",VLOOKUP($A71,'[2]1516 Exp_Rev Access'!$F$7:$GB$306,176,FALSE))</f>
        <v>0</v>
      </c>
      <c r="GR71" s="99">
        <f>IF(ISNA(VLOOKUP($A71,'[2]1516 Exp_Rev Access'!$F$7:$GB$306,177,FALSE)),"",VLOOKUP($A71,'[2]1516 Exp_Rev Access'!$F$7:$GB$306,177,FALSE))</f>
        <v>0</v>
      </c>
      <c r="GS71" s="99">
        <f>IF(ISNA(VLOOKUP($A71,'[2]1516 Exp_Rev Access'!$F$7:$GB$306,178,FALSE)),"",VLOOKUP($A71,'[2]1516 Exp_Rev Access'!$F$7:$GB$306,178,FALSE))</f>
        <v>0</v>
      </c>
      <c r="GT71" s="101">
        <f t="shared" si="100"/>
        <v>33276.36</v>
      </c>
      <c r="GU71" s="72">
        <f t="shared" si="101"/>
        <v>5.1849654410849298E-4</v>
      </c>
      <c r="GV71" s="84">
        <f t="shared" si="102"/>
        <v>6.1930592183013022</v>
      </c>
    </row>
    <row r="72" spans="1:207" customFormat="1" ht="12" customHeight="1" x14ac:dyDescent="0.2">
      <c r="A72" s="96" t="s">
        <v>290</v>
      </c>
      <c r="B72" s="69" t="s">
        <v>291</v>
      </c>
      <c r="C72" s="80">
        <f>IF(ISNA(VLOOKUP($A72,'[2]1516 enrollment_Rev_Exp by size'!$A$6:$G$320,3,FALSE)),"",VLOOKUP($A72,'[2]1516 enrollment_Rev_Exp by size'!$A$6:$G$320,3,FALSE))</f>
        <v>5430.7700000000013</v>
      </c>
      <c r="D72" s="97">
        <v>60274740.549999997</v>
      </c>
      <c r="E72" s="80">
        <f t="shared" si="80"/>
        <v>60274740.550000004</v>
      </c>
      <c r="F72" s="80">
        <f t="shared" si="81"/>
        <v>0</v>
      </c>
      <c r="G72" s="98">
        <f>IF(ISNA(VLOOKUP($A72,'[2]1516 Exp_Rev Access'!$F$7:$FS$306,2,FALSE)),"",VLOOKUP($A72,'[2]1516 Exp_Rev Access'!$F$7:$FS$306,2,FALSE))</f>
        <v>12204441.119999999</v>
      </c>
      <c r="H72" s="98">
        <f>IF(ISNA(VLOOKUP($A72,'[2]1516 Exp_Rev Access'!$F$7:$FS$306,3,FALSE)),"",VLOOKUP($A72,'[2]1516 Exp_Rev Access'!$F$7:$FS$306,3,FALSE))</f>
        <v>0</v>
      </c>
      <c r="I72" s="98">
        <f>IF(ISNA(VLOOKUP($A72,'[2]1516 Exp_Rev Access'!$F$7:$FS$306,4,FALSE)),"",VLOOKUP($A72,'[2]1516 Exp_Rev Access'!$F$7:$FS$306,4,FALSE))</f>
        <v>0</v>
      </c>
      <c r="J72" s="98">
        <f>IF(ISNA(VLOOKUP($A72,'[2]1516 Exp_Rev Access'!$F$7:$FS$306,5,FALSE)),"",VLOOKUP($A72,'[2]1516 Exp_Rev Access'!$F$7:$FS$306,5,FALSE))</f>
        <v>22001.89</v>
      </c>
      <c r="K72" s="98">
        <f>IF(ISNA(VLOOKUP($A72,'[2]1516 Exp_Rev Access'!$F$7:$FS$306,6,FALSE)),"",VLOOKUP($A72,'[2]1516 Exp_Rev Access'!$F$7:$FS$306,6,FALSE))</f>
        <v>0</v>
      </c>
      <c r="L72" s="98">
        <f>IF(ISNA(VLOOKUP($A72,'[2]1516 Exp_Rev Access'!$F$7:$FS$306,7,FALSE)),"",VLOOKUP($A72,'[2]1516 Exp_Rev Access'!$F$7:$FS$306,7,FALSE))</f>
        <v>0</v>
      </c>
      <c r="M72" s="90">
        <f t="shared" si="82"/>
        <v>12226443.01</v>
      </c>
      <c r="N72" s="72">
        <f t="shared" si="83"/>
        <v>0.20284522004466762</v>
      </c>
      <c r="O72" s="73">
        <f t="shared" si="84"/>
        <v>2251.3277141178869</v>
      </c>
      <c r="P72" s="99">
        <f>IF(ISNA(VLOOKUP($A72,'[2]1516 Exp_Rev Access'!$F$7:$FS$306,8,FALSE)),"",VLOOKUP($A72,'[2]1516 Exp_Rev Access'!$F$7:$FS$306,8,FALSE))</f>
        <v>29679.279999999999</v>
      </c>
      <c r="Q72" s="99">
        <f>IF(ISNA(VLOOKUP($A72,'[2]1516 Exp_Rev Access'!$F$7:$FS$306,9,FALSE)),"",VLOOKUP($A72,'[2]1516 Exp_Rev Access'!$F$7:$FS$306,9,FALSE))</f>
        <v>0</v>
      </c>
      <c r="R72" s="99">
        <f>IF(ISNA(VLOOKUP($A72,'[2]1516 Exp_Rev Access'!$F$7:$FS$306,10,FALSE)),"",VLOOKUP($A72,'[2]1516 Exp_Rev Access'!$F$7:$FS$306,10,FALSE))</f>
        <v>0</v>
      </c>
      <c r="S72" s="99">
        <f>IF(ISNA(VLOOKUP($A72,'[2]1516 Exp_Rev Access'!$F$7:$FS$306,11,FALSE)),"",VLOOKUP($A72,'[2]1516 Exp_Rev Access'!$F$7:$FS$306,11,FALSE))</f>
        <v>0</v>
      </c>
      <c r="T72" s="99">
        <f>IF(ISNA(VLOOKUP($A72,'[2]1516 Exp_Rev Access'!$F$7:$FS$306,12,FALSE)),"",VLOOKUP($A72,'[2]1516 Exp_Rev Access'!$F$7:$FS$306,12,FALSE))</f>
        <v>83361</v>
      </c>
      <c r="U72" s="99">
        <f>IF(ISNA(VLOOKUP($A72,'[2]1516 Exp_Rev Access'!$F$7:$FS$306,13,FALSE)),"",VLOOKUP($A72,'[2]1516 Exp_Rev Access'!$F$7:$FS$306,13,FALSE))</f>
        <v>0</v>
      </c>
      <c r="V72" s="99">
        <f>IF(ISNA(VLOOKUP($A72,'[2]1516 Exp_Rev Access'!$F$7:$FS$306,14,FALSE)),"",VLOOKUP($A72,'[2]1516 Exp_Rev Access'!$F$7:$FS$306,14,FALSE))</f>
        <v>0</v>
      </c>
      <c r="W72" s="99">
        <f>IF(ISNA(VLOOKUP($A72,'[2]1516 Exp_Rev Access'!$F$7:$FS$306,15,FALSE)),"",VLOOKUP($A72,'[2]1516 Exp_Rev Access'!$F$7:$FS$306,15,FALSE))</f>
        <v>0</v>
      </c>
      <c r="X72" s="99">
        <f>IF(ISNA(VLOOKUP($A72,'[2]1516 Exp_Rev Access'!$F$7:$FS$306,16,FALSE)),"",VLOOKUP($A72,'[2]1516 Exp_Rev Access'!$F$7:$FS$306,16,FALSE))</f>
        <v>102025.71</v>
      </c>
      <c r="Y72" s="99">
        <f>IF(ISNA(VLOOKUP($A72,'[2]1516 Exp_Rev Access'!$F$7:$FS$306,17,FALSE)),"",VLOOKUP($A72,'[2]1516 Exp_Rev Access'!$F$7:$FS$306,17,FALSE))</f>
        <v>1205</v>
      </c>
      <c r="Z72" s="99">
        <f>IF(ISNA(VLOOKUP($A72,'[2]1516 Exp_Rev Access'!$F$7:$FS$306,18,FALSE)),"",VLOOKUP($A72,'[2]1516 Exp_Rev Access'!$F$7:$FS$306,18,FALSE))</f>
        <v>0</v>
      </c>
      <c r="AA72" s="99">
        <f>IF(ISNA(VLOOKUP($A72,'[2]1516 Exp_Rev Access'!$F$7:$FS$306,19,FALSE)),"",VLOOKUP($A72,'[2]1516 Exp_Rev Access'!$F$7:$FS$306,19,FALSE))</f>
        <v>0</v>
      </c>
      <c r="AB72" s="99">
        <f>IF(ISNA(VLOOKUP($A72,'[2]1516 Exp_Rev Access'!$F$7:$FS$306,20,FALSE)),"",VLOOKUP($A72,'[2]1516 Exp_Rev Access'!$F$7:$FS$306,20,FALSE))</f>
        <v>84271.85</v>
      </c>
      <c r="AC72" s="99">
        <f>IF(ISNA(VLOOKUP($A72,'[2]1516 Exp_Rev Access'!$F$7:$FS$306,21,FALSE)),"",VLOOKUP($A72,'[2]1516 Exp_Rev Access'!$F$7:$FS$306,21,FALSE))</f>
        <v>683505.97</v>
      </c>
      <c r="AD72" s="99">
        <f>IF(ISNA(VLOOKUP($A72,'[2]1516 Exp_Rev Access'!$F$7:$FS$306,22,FALSE)),"",VLOOKUP($A72,'[2]1516 Exp_Rev Access'!$F$7:$FS$306,22,FALSE))</f>
        <v>27018.99</v>
      </c>
      <c r="AE72" s="99">
        <f>IF(ISNA(VLOOKUP($A72,'[2]1516 Exp_Rev Access'!$F$7:$FS$306,23,FALSE)),"",VLOOKUP($A72,'[2]1516 Exp_Rev Access'!$F$7:$FS$306,23,FALSE))</f>
        <v>0</v>
      </c>
      <c r="AF72" s="99">
        <f>IF(ISNA(VLOOKUP($A72,'[2]1516 Exp_Rev Access'!$F$7:$FS$306,24,FALSE)),"",VLOOKUP($A72,'[2]1516 Exp_Rev Access'!$F$7:$FS$306,24,FALSE))</f>
        <v>100152.28</v>
      </c>
      <c r="AG72" s="99">
        <f>IF(ISNA(VLOOKUP($A72,'[2]1516 Exp_Rev Access'!$F$7:$FS$306,25,FALSE)),"",VLOOKUP($A72,'[2]1516 Exp_Rev Access'!$F$7:$FS$306,25,FALSE))</f>
        <v>11327.57</v>
      </c>
      <c r="AH72" s="98">
        <f>IF(ISNA(VLOOKUP($A72,'[2]1516 Exp_Rev Access'!$F$7:$FS$306,26,FALSE)),"",VLOOKUP($A72,'[2]1516 Exp_Rev Access'!$F$7:$FS$306,26,FALSE))</f>
        <v>106612.02</v>
      </c>
      <c r="AI72" s="98">
        <f>IF(ISNA(VLOOKUP($A72,'[2]1516 Exp_Rev Access'!$F$7:$FS$306,27,FALSE)),"",VLOOKUP($A72,'[2]1516 Exp_Rev Access'!$F$7:$FS$306,27,FALSE))</f>
        <v>11639.97</v>
      </c>
      <c r="AJ72" s="98">
        <f>IF(ISNA(VLOOKUP($A72,'[2]1516 Exp_Rev Access'!$F$7:$FS$306,28,FALSE)),"",VLOOKUP($A72,'[2]1516 Exp_Rev Access'!$F$7:$FS$306,28,FALSE))</f>
        <v>129299.24</v>
      </c>
      <c r="AK72" s="98">
        <f>IF(ISNA(VLOOKUP($A72,'[2]1516 Exp_Rev Access'!$F$7:$FS$306,29,FALSE)),"",VLOOKUP($A72,'[2]1516 Exp_Rev Access'!$F$7:$FS$306,29,FALSE))</f>
        <v>34836.61</v>
      </c>
      <c r="AL72" s="100">
        <f t="shared" si="85"/>
        <v>1404935.49</v>
      </c>
      <c r="AM72" s="72">
        <f t="shared" si="86"/>
        <v>2.330886001632072E-2</v>
      </c>
      <c r="AN72" s="94">
        <f t="shared" si="87"/>
        <v>258.69913290380549</v>
      </c>
      <c r="AO72" s="99">
        <f>IF(ISNA(VLOOKUP($A72,'[2]1516 Exp_Rev Access'!$F$7:$GB$306,30,FALSE)),"",VLOOKUP($A72,'[2]1516 Exp_Rev Access'!$F$7:$FS$306,30,FALSE))</f>
        <v>31294028.649999999</v>
      </c>
      <c r="AP72" s="99">
        <f>IF(ISNA(VLOOKUP($A72,'[2]1516 Exp_Rev Access'!$F$7:$GB$306,31,FALSE)),"",VLOOKUP($A72,'[2]1516 Exp_Rev Access'!$F$7:$FS$306,31,FALSE))</f>
        <v>1274923.8899999999</v>
      </c>
      <c r="AQ72" s="99">
        <f>IF(ISNA(VLOOKUP($A72,'[2]1516 Exp_Rev Access'!$F$7:$GB$306,32,FALSE)),"",VLOOKUP($A72,'[2]1516 Exp_Rev Access'!$F$7:$FS$306,32,FALSE))</f>
        <v>1553086.56</v>
      </c>
      <c r="AR72" s="99">
        <f>IF(ISNA(VLOOKUP($A72,'[2]1516 Exp_Rev Access'!$F$7:$GB$306,33,FALSE)),"",VLOOKUP($A72,'[2]1516 Exp_Rev Access'!$F$7:$FS$306,33,FALSE))</f>
        <v>943193.58</v>
      </c>
      <c r="AS72" s="99">
        <f>IF(ISNA(VLOOKUP($A72,'[2]1516 Exp_Rev Access'!$F$7:$GB$306,34,FALSE)),"",VLOOKUP($A72,'[2]1516 Exp_Rev Access'!$F$7:$FS$306,34,FALSE))</f>
        <v>0</v>
      </c>
      <c r="AT72" s="101">
        <f t="shared" si="88"/>
        <v>35065232.68</v>
      </c>
      <c r="AU72" s="72">
        <f t="shared" si="89"/>
        <v>0.58175667551670618</v>
      </c>
      <c r="AV72" s="94">
        <f t="shared" si="90"/>
        <v>6456.7699755283302</v>
      </c>
      <c r="AW72" s="99">
        <f>IF(ISNA(VLOOKUP($A72,'[2]1516 Exp_Rev Access'!$F$7:$GB$306,35,FALSE)),"",VLOOKUP($A72,'[2]1516 Exp_Rev Access'!$F$7:$GB$306,35,FALSE))</f>
        <v>0</v>
      </c>
      <c r="AX72" s="99">
        <f>IF(ISNA(VLOOKUP($A72,'[2]1516 Exp_Rev Access'!$F$7:$GB$306,36,FALSE)),"",VLOOKUP($A72,'[2]1516 Exp_Rev Access'!$F$7:$GB$306,36,FALSE))</f>
        <v>4092256.31</v>
      </c>
      <c r="AY72" s="99">
        <f>IF(ISNA(VLOOKUP($A72,'[2]1516 Exp_Rev Access'!$F$7:$GB$306,37,FALSE)),"",VLOOKUP($A72,'[2]1516 Exp_Rev Access'!$F$7:$GB$306,37,FALSE))</f>
        <v>227950.79</v>
      </c>
      <c r="AZ72" s="99">
        <f>IF(ISNA(VLOOKUP($A72,'[2]1516 Exp_Rev Access'!$F$7:$GB$306,38,FALSE)),"",VLOOKUP($A72,'[2]1516 Exp_Rev Access'!$F$7:$GB$306,38,FALSE))</f>
        <v>0</v>
      </c>
      <c r="BA72" s="99">
        <f>IF(ISNA(VLOOKUP($A72,'[2]1516 Exp_Rev Access'!$F$7:$GB$306,39,FALSE)),"",VLOOKUP($A72,'[2]1516 Exp_Rev Access'!$F$7:$GB$306,39,FALSE))</f>
        <v>0</v>
      </c>
      <c r="BB72" s="99">
        <f>IF(ISNA(VLOOKUP($A72,'[2]1516 Exp_Rev Access'!$F$7:$GB$306,40,FALSE)),"",VLOOKUP($A72,'[2]1516 Exp_Rev Access'!$F$7:$GB$306,40,FALSE))</f>
        <v>892190.12</v>
      </c>
      <c r="BC72" s="99">
        <f>IF(ISNA(VLOOKUP($A72,'[2]1516 Exp_Rev Access'!$F$7:$GB$306,41,FALSE)),"",VLOOKUP($A72,'[2]1516 Exp_Rev Access'!$F$7:$GB$306,41,FALSE))</f>
        <v>0</v>
      </c>
      <c r="BD72" s="99">
        <f>IF(ISNA(VLOOKUP($A72,'[2]1516 Exp_Rev Access'!$F$7:$GB$306,42,FALSE)),"",VLOOKUP($A72,'[2]1516 Exp_Rev Access'!$F$7:$GB$306,42,FALSE))</f>
        <v>287669.24</v>
      </c>
      <c r="BE72" s="99">
        <f>IF(ISNA(VLOOKUP($A72,'[2]1516 Exp_Rev Access'!$F$7:$GB$306,43,FALSE)),"",VLOOKUP($A72,'[2]1516 Exp_Rev Access'!$F$7:$GB$306,43,FALSE))</f>
        <v>0</v>
      </c>
      <c r="BF72" s="99">
        <f>IF(ISNA(VLOOKUP($A72,'[2]1516 Exp_Rev Access'!$F$7:$GB$306,44,FALSE)),"",VLOOKUP($A72,'[2]1516 Exp_Rev Access'!$F$7:$GB$306,44,FALSE))</f>
        <v>253735.4</v>
      </c>
      <c r="BG72" s="99">
        <f>IF(ISNA(VLOOKUP($A72,'[2]1516 Exp_Rev Access'!$F$7:$GB$306,45,FALSE)),"",VLOOKUP($A72,'[2]1516 Exp_Rev Access'!$F$7:$GB$306,45,FALSE))</f>
        <v>54873.99</v>
      </c>
      <c r="BH72" s="99">
        <f>IF(ISNA(VLOOKUP($A72,'[2]1516 Exp_Rev Access'!$F$7:$GB$306,46,FALSE)),"",VLOOKUP($A72,'[2]1516 Exp_Rev Access'!$F$7:$GB$306,46,FALSE))</f>
        <v>0</v>
      </c>
      <c r="BI72" s="99">
        <f>IF(ISNA(VLOOKUP($A72,'[2]1516 Exp_Rev Access'!$F$7:$GB$306,47,FALSE)),"",VLOOKUP($A72,'[2]1516 Exp_Rev Access'!$F$7:$GB$306,47,FALSE))</f>
        <v>23478.61</v>
      </c>
      <c r="BJ72" s="99">
        <f>IF(ISNA(VLOOKUP($A72,'[2]1516 Exp_Rev Access'!$F$7:$GB$306,48,FALSE)),"",VLOOKUP($A72,'[2]1516 Exp_Rev Access'!$F$7:$GB$306,48,FALSE))</f>
        <v>2516757.7000000002</v>
      </c>
      <c r="BK72" s="99">
        <f>IF(ISNA(VLOOKUP($A72,'[2]1516 Exp_Rev Access'!$F$7:$GB$306,49,FALSE)),"",VLOOKUP($A72,'[2]1516 Exp_Rev Access'!$F$7:$GB$306,49,FALSE))</f>
        <v>0</v>
      </c>
      <c r="BL72" s="99">
        <f>IF(ISNA(VLOOKUP($A72,'[2]1516 Exp_Rev Access'!$F$7:$GB$306,50,FALSE)),"",VLOOKUP($A72,'[2]1516 Exp_Rev Access'!$F$7:$GB$306,50,FALSE))</f>
        <v>0</v>
      </c>
      <c r="BM72" s="99">
        <f>IF(ISNA(VLOOKUP($A72,'[2]1516 Exp_Rev Access'!$F$7:$GB$306,51,FALSE)),"",VLOOKUP($A72,'[2]1516 Exp_Rev Access'!$F$7:$GB$306,51,FALSE))</f>
        <v>0</v>
      </c>
      <c r="BN72" s="99">
        <f>IF(ISNA(VLOOKUP($A72,'[2]1516 Exp_Rev Access'!$F$7:$GB$306,52,FALSE)),"",VLOOKUP($A72,'[2]1516 Exp_Rev Access'!$F$7:$GB$306,52,FALSE))</f>
        <v>0</v>
      </c>
      <c r="BO72" s="99">
        <f>IF(ISNA(VLOOKUP($A72,'[2]1516 Exp_Rev Access'!$F$7:$GB$306,53,FALSE)),"",VLOOKUP($A72,'[2]1516 Exp_Rev Access'!$F$7:$GB$306,53,FALSE))</f>
        <v>0</v>
      </c>
      <c r="BP72" s="99">
        <f>IF(ISNA(VLOOKUP($A72,'[2]1516 Exp_Rev Access'!$F$7:$GB$306,54,FALSE)),"",VLOOKUP($A72,'[2]1516 Exp_Rev Access'!$F$7:$GB$306,54,FALSE))</f>
        <v>334645</v>
      </c>
      <c r="BQ72" s="99">
        <f>IF(ISNA(VLOOKUP($A72,'[2]1516 Exp_Rev Access'!$F$7:$GB$306,55,FALSE)),"",VLOOKUP($A72,'[2]1516 Exp_Rev Access'!$F$7:$GB$306,55,FALSE))</f>
        <v>0</v>
      </c>
      <c r="BR72" s="99">
        <f>IF(ISNA(VLOOKUP($A72,'[2]1516 Exp_Rev Access'!$F$7:$GB$306,56,FALSE)),"",VLOOKUP($A72,'[2]1516 Exp_Rev Access'!$F$7:$GB$306,56,FALSE))</f>
        <v>0</v>
      </c>
      <c r="BS72" s="99">
        <f>IF(ISNA(VLOOKUP($A72,'[2]1516 Exp_Rev Access'!$F$7:$GB$306,57,FALSE)),"",VLOOKUP($A72,'[2]1516 Exp_Rev Access'!$F$7:$GB$306,57,FALSE))</f>
        <v>0</v>
      </c>
      <c r="BT72" s="99">
        <f>IF(ISNA(VLOOKUP($A72,'[2]1516 Exp_Rev Access'!$F$7:$GB$306,58,FALSE)),"",VLOOKUP($A72,'[2]1516 Exp_Rev Access'!$F$7:$GB$306,58,FALSE))</f>
        <v>0</v>
      </c>
      <c r="BU72" s="102">
        <f t="shared" si="91"/>
        <v>8683557.1600000001</v>
      </c>
      <c r="BV72" s="72">
        <f t="shared" si="92"/>
        <v>0.1440662718870882</v>
      </c>
      <c r="BW72" s="94">
        <f t="shared" si="93"/>
        <v>1598.9550579383767</v>
      </c>
      <c r="BX72" s="99">
        <f>IF(ISNA(VLOOKUP($A72,'[2]1516 Exp_Rev Access'!$F$7:$GB$306,59,FALSE)),"",VLOOKUP($A72,'[2]1516 Exp_Rev Access'!$F$7:$GB$306,59,FALSE))</f>
        <v>0</v>
      </c>
      <c r="BY72" s="99">
        <f>IF(ISNA(VLOOKUP($A72,'[2]1516 Exp_Rev Access'!$F$7:$GB$306,60,FALSE)),"",VLOOKUP($A72,'[2]1516 Exp_Rev Access'!$F$7:$GB$306,60,FALSE))</f>
        <v>0</v>
      </c>
      <c r="BZ72" s="99">
        <f>IF(ISNA(VLOOKUP($A72,'[2]1516 Exp_Rev Access'!$F$7:$GB$306,61,FALSE)),"",VLOOKUP($A72,'[2]1516 Exp_Rev Access'!$F$7:$GB$306,61,FALSE))</f>
        <v>0</v>
      </c>
      <c r="CA72" s="99">
        <f>IF(ISNA(VLOOKUP($A72,'[2]1516 Exp_Rev Access'!$F$7:$GB$306,62,FALSE)),"",VLOOKUP($A72,'[2]1516 Exp_Rev Access'!$F$7:$GB$306,62,FALSE))</f>
        <v>0</v>
      </c>
      <c r="CB72" s="99">
        <f>IF(ISNA(VLOOKUP($A72,'[2]1516 Exp_Rev Access'!$F$7:$GB$306,63,FALSE)),"",VLOOKUP($A72,'[2]1516 Exp_Rev Access'!$F$7:$GB$306,63,FALSE))</f>
        <v>16954.900000000001</v>
      </c>
      <c r="CC72" s="99">
        <f>IF(ISNA(VLOOKUP($A72,'[2]1516 Exp_Rev Access'!$F$7:$GB$306,64,FALSE)),"",VLOOKUP($A72,'[2]1516 Exp_Rev Access'!$F$7:$GB$306,64,FALSE))</f>
        <v>0</v>
      </c>
      <c r="CD72" s="101">
        <f t="shared" si="94"/>
        <v>16954.900000000001</v>
      </c>
      <c r="CE72" s="72">
        <f t="shared" si="95"/>
        <v>2.8129362059941713E-4</v>
      </c>
      <c r="CF72" s="103">
        <f t="shared" si="96"/>
        <v>3.1220066399424016</v>
      </c>
      <c r="CG72" s="99">
        <f>IF(ISNA(VLOOKUP($A72,'[2]1516 Exp_Rev Access'!$F$7:$GB$306,65,FALSE)),"",VLOOKUP($A72,'[2]1516 Exp_Rev Access'!$F$7:$GB$306,65,FALSE))</f>
        <v>0</v>
      </c>
      <c r="CH72" s="99">
        <f>IF(ISNA(VLOOKUP($A72,'[2]1516 Exp_Rev Access'!$F$7:$GB$306,66,FALSE)),"",VLOOKUP($A72,'[2]1516 Exp_Rev Access'!$F$7:$GB$306,66,FALSE))</f>
        <v>0</v>
      </c>
      <c r="CI72" s="99">
        <f>IF(ISNA(VLOOKUP($A72,'[2]1516 Exp_Rev Access'!$F$7:$GB$306,67,FALSE)),"",VLOOKUP($A72,'[2]1516 Exp_Rev Access'!$F$7:$GB$306,67,FALSE))</f>
        <v>0</v>
      </c>
      <c r="CJ72" s="99">
        <f>IF(ISNA(VLOOKUP($A72,'[2]1516 Exp_Rev Access'!$F$7:$GB$306,68,FALSE)),"",VLOOKUP($A72,'[2]1516 Exp_Rev Access'!$F$7:$GB$306,68,FALSE))</f>
        <v>0</v>
      </c>
      <c r="CK72" s="99">
        <f>IF(ISNA(VLOOKUP($A72,'[2]1516 Exp_Rev Access'!$F$7:$GB$306,69,FALSE)),"",VLOOKUP($A72,'[2]1516 Exp_Rev Access'!$F$7:$GB$306,69,FALSE))</f>
        <v>0</v>
      </c>
      <c r="CL72" s="99">
        <f>IF(ISNA(VLOOKUP($A72,'[2]1516 Exp_Rev Access'!$F$7:$GB$306,70,FALSE)),"",VLOOKUP($A72,'[2]1516 Exp_Rev Access'!$F$7:$GB$306,70,FALSE))</f>
        <v>0</v>
      </c>
      <c r="CM72" s="99">
        <f>IF(ISNA(VLOOKUP($A72,'[2]1516 Exp_Rev Access'!$F$7:$GB$306,71,FALSE)),"",VLOOKUP($A72,'[2]1516 Exp_Rev Access'!$F$7:$GB$306,71,FALSE))</f>
        <v>0</v>
      </c>
      <c r="CN72" s="99">
        <f>IF(ISNA(VLOOKUP($A72,'[2]1516 Exp_Rev Access'!$F$7:$GB$306,72,FALSE)),"",VLOOKUP($A72,'[2]1516 Exp_Rev Access'!$F$7:$GB$306,72,FALSE))</f>
        <v>0</v>
      </c>
      <c r="CO72" s="99">
        <f>IF(ISNA(VLOOKUP($A72,'[2]1516 Exp_Rev Access'!$F$7:$GB$306,73,FALSE)),"",VLOOKUP($A72,'[2]1516 Exp_Rev Access'!$F$7:$GB$306,73,FALSE))</f>
        <v>0</v>
      </c>
      <c r="CP72" s="99">
        <f>IF(ISNA(VLOOKUP($A72,'[2]1516 Exp_Rev Access'!$F$7:$GB$306,74,FALSE)),"",VLOOKUP($A72,'[2]1516 Exp_Rev Access'!$F$7:$GB$306,74,FALSE))</f>
        <v>1101775.04</v>
      </c>
      <c r="CQ72" s="99">
        <f>IF(ISNA(VLOOKUP($A72,'[2]1516 Exp_Rev Access'!$F$7:$GB$306,75,FALSE)),"",VLOOKUP($A72,'[2]1516 Exp_Rev Access'!$F$7:$GB$306,75,FALSE))</f>
        <v>0</v>
      </c>
      <c r="CR72" s="99">
        <f>IF(ISNA(VLOOKUP($A72,'[2]1516 Exp_Rev Access'!$F$7:$GB$306,76,FALSE)),"",VLOOKUP($A72,'[2]1516 Exp_Rev Access'!$F$7:$GB$306,76,FALSE))</f>
        <v>22387</v>
      </c>
      <c r="CS72" s="99">
        <f>IF(ISNA(VLOOKUP($A72,'[2]1516 Exp_Rev Access'!$F$7:$GB$306,77,FALSE)),"",VLOOKUP($A72,'[2]1516 Exp_Rev Access'!$F$7:$GB$306,77,FALSE))</f>
        <v>0</v>
      </c>
      <c r="CT72" s="99">
        <f>IF(ISNA(VLOOKUP($A72,'[2]1516 Exp_Rev Access'!$F$7:$GB$306,78,FALSE)),"",VLOOKUP($A72,'[2]1516 Exp_Rev Access'!$F$7:$GB$306,78,FALSE))</f>
        <v>467080.09</v>
      </c>
      <c r="CU72" s="99">
        <f>IF(ISNA(VLOOKUP($A72,'[2]1516 Exp_Rev Access'!$F$7:$GB$306,79,FALSE)),"",VLOOKUP($A72,'[2]1516 Exp_Rev Access'!$F$7:$GB$306,79,FALSE))</f>
        <v>106588.72</v>
      </c>
      <c r="CV72" s="99">
        <f>IF(ISNA(VLOOKUP($A72,'[2]1516 Exp_Rev Access'!$F$7:$GB$306,80,FALSE)),"",VLOOKUP($A72,'[2]1516 Exp_Rev Access'!$F$7:$GB$306,80,FALSE))</f>
        <v>0</v>
      </c>
      <c r="CW72" s="99">
        <f>IF(ISNA(VLOOKUP($A72,'[2]1516 Exp_Rev Access'!$F$7:$GB$306,81,FALSE)),"",VLOOKUP($A72,'[2]1516 Exp_Rev Access'!$F$7:$GB$306,81,FALSE))</f>
        <v>0</v>
      </c>
      <c r="CX72" s="99">
        <f>IF(ISNA(VLOOKUP($A72,'[2]1516 Exp_Rev Access'!$F$7:$GB$306,82,FALSE)),"",VLOOKUP($A72,'[2]1516 Exp_Rev Access'!$F$7:$GB$306,82,FALSE))</f>
        <v>0</v>
      </c>
      <c r="CY72" s="99">
        <f>IF(ISNA(VLOOKUP($A72,'[2]1516 Exp_Rev Access'!$F$7:$GB$306,83,FALSE)),"",VLOOKUP($A72,'[2]1516 Exp_Rev Access'!$F$7:$GB$306,83,FALSE))</f>
        <v>0</v>
      </c>
      <c r="CZ72" s="99">
        <f>IF(ISNA(VLOOKUP($A72,'[2]1516 Exp_Rev Access'!$F$7:$GB$306,84,FALSE)),"",VLOOKUP($A72,'[2]1516 Exp_Rev Access'!$F$7:$GB$306,84,FALSE))</f>
        <v>0</v>
      </c>
      <c r="DA72" s="99">
        <f>IF(ISNA(VLOOKUP($A72,'[2]1516 Exp_Rev Access'!$F$7:$GB$306,85,FALSE)),"",VLOOKUP($A72,'[2]1516 Exp_Rev Access'!$F$7:$GB$306,85,FALSE))</f>
        <v>35458.339999999997</v>
      </c>
      <c r="DB72" s="99">
        <f>IF(ISNA(VLOOKUP($A72,'[2]1516 Exp_Rev Access'!$F$7:$GB$306,86,FALSE)),"",VLOOKUP($A72,'[2]1516 Exp_Rev Access'!$F$7:$GB$306,86,FALSE))</f>
        <v>0</v>
      </c>
      <c r="DC72" s="99">
        <f>IF(ISNA(VLOOKUP($A72,'[2]1516 Exp_Rev Access'!$F$7:$GB$306,87,FALSE)),"",VLOOKUP($A72,'[2]1516 Exp_Rev Access'!$F$7:$GB$306,87,FALSE))</f>
        <v>0</v>
      </c>
      <c r="DD72" s="99">
        <f>IF(ISNA(VLOOKUP($A72,'[2]1516 Exp_Rev Access'!$F$7:$GB$306,88,FALSE)),"",VLOOKUP($A72,'[2]1516 Exp_Rev Access'!$F$7:$GB$306,88,FALSE))</f>
        <v>0</v>
      </c>
      <c r="DE72" s="99">
        <f>IF(ISNA(VLOOKUP($A72,'[2]1516 Exp_Rev Access'!$F$7:$GB$306,89,FALSE)),"",VLOOKUP($A72,'[2]1516 Exp_Rev Access'!$F$7:$GB$306,89,FALSE))</f>
        <v>0</v>
      </c>
      <c r="DF72" s="99">
        <f>IF(ISNA(VLOOKUP($A72,'[2]1516 Exp_Rev Access'!$F$7:$GB$306,90,FALSE)),"",VLOOKUP($A72,'[2]1516 Exp_Rev Access'!$F$7:$GB$306,90,FALSE))</f>
        <v>0</v>
      </c>
      <c r="DG72" s="99">
        <f>IF(ISNA(VLOOKUP($A72,'[2]1516 Exp_Rev Access'!$F$7:$GB$306,91,FALSE)),"",VLOOKUP($A72,'[2]1516 Exp_Rev Access'!$F$7:$GB$306,91,FALSE))</f>
        <v>0</v>
      </c>
      <c r="DH72" s="99">
        <f>IF(ISNA(VLOOKUP($A72,'[2]1516 Exp_Rev Access'!$F$7:$GB$306,92,FALSE)),"",VLOOKUP($A72,'[2]1516 Exp_Rev Access'!$F$7:$GB$306,92,FALSE))</f>
        <v>853514.86</v>
      </c>
      <c r="DI72" s="99">
        <f>IF(ISNA(VLOOKUP($A72,'[2]1516 Exp_Rev Access'!$F$7:$GB$306,93,FALSE)),"",VLOOKUP($A72,'[2]1516 Exp_Rev Access'!$F$7:$GB$306,93,FALSE))</f>
        <v>0</v>
      </c>
      <c r="DJ72" s="99">
        <f>IF(ISNA(VLOOKUP($A72,'[2]1516 Exp_Rev Access'!$F$7:$GB$306,94,FALSE)),"",VLOOKUP($A72,'[2]1516 Exp_Rev Access'!$F$7:$GB$306,94,FALSE))</f>
        <v>0</v>
      </c>
      <c r="DK72" s="99">
        <f>IF(ISNA(VLOOKUP($A72,'[2]1516 Exp_Rev Access'!$F$7:$GB$306,95,FALSE)),"",VLOOKUP($A72,'[2]1516 Exp_Rev Access'!$F$7:$GB$306,95,FALSE))</f>
        <v>0</v>
      </c>
      <c r="DL72" s="99">
        <f>IF(ISNA(VLOOKUP($A72,'[2]1516 Exp_Rev Access'!$F$7:$GB$306,96,FALSE)),"",VLOOKUP($A72,'[2]1516 Exp_Rev Access'!$F$7:$GB$306,96,FALSE))</f>
        <v>0</v>
      </c>
      <c r="DM72" s="99">
        <f>IF(ISNA(VLOOKUP($A72,'[2]1516 Exp_Rev Access'!$F$7:$GB$306,97,FALSE)),"",VLOOKUP($A72,'[2]1516 Exp_Rev Access'!$F$7:$GB$306,97,FALSE))</f>
        <v>0</v>
      </c>
      <c r="DN72" s="99">
        <f>IF(ISNA(VLOOKUP($A72,'[2]1516 Exp_Rev Access'!$F$7:$GB$306,98,FALSE)),"",VLOOKUP($A72,'[2]1516 Exp_Rev Access'!$F$7:$GB$306,98,FALSE))</f>
        <v>0</v>
      </c>
      <c r="DO72" s="99">
        <f>IF(ISNA(VLOOKUP($A72,'[2]1516 Exp_Rev Access'!$F$7:$GB$306,99,FALSE)),"",VLOOKUP($A72,'[2]1516 Exp_Rev Access'!$F$7:$GB$306,99,FALSE))</f>
        <v>0</v>
      </c>
      <c r="DP72" s="99">
        <f>IF(ISNA(VLOOKUP($A72,'[2]1516 Exp_Rev Access'!$F$7:$GB$306,100,FALSE)),"",VLOOKUP($A72,'[2]1516 Exp_Rev Access'!$F$7:$GB$306,100,FALSE))</f>
        <v>0</v>
      </c>
      <c r="DQ72" s="99">
        <f>IF(ISNA(VLOOKUP($A72,'[2]1516 Exp_Rev Access'!$F$7:$GB$306,101,FALSE)),"",VLOOKUP($A72,'[2]1516 Exp_Rev Access'!$F$7:$GB$306,101,FALSE))</f>
        <v>0</v>
      </c>
      <c r="DR72" s="99">
        <f>IF(ISNA(VLOOKUP($A72,'[2]1516 Exp_Rev Access'!$F$7:$GB$306,102,FALSE)),"",VLOOKUP($A72,'[2]1516 Exp_Rev Access'!$F$7:$GB$306,102,FALSE))</f>
        <v>0</v>
      </c>
      <c r="DS72" s="99">
        <f>IF(ISNA(VLOOKUP($A72,'[2]1516 Exp_Rev Access'!$F$7:$GB$306,103,FALSE)),"",VLOOKUP($A72,'[2]1516 Exp_Rev Access'!$F$7:$GB$306,103,FALSE))</f>
        <v>0</v>
      </c>
      <c r="DT72" s="99">
        <f>IF(ISNA(VLOOKUP($A72,'[2]1516 Exp_Rev Access'!$F$7:$GB$306,104,FALSE)),"",VLOOKUP($A72,'[2]1516 Exp_Rev Access'!$F$7:$GB$306,104,FALSE))</f>
        <v>0</v>
      </c>
      <c r="DU72" s="99">
        <f>IF(ISNA(VLOOKUP($A72,'[2]1516 Exp_Rev Access'!$F$7:$GB$306,105,FALSE)),"",VLOOKUP($A72,'[2]1516 Exp_Rev Access'!$F$7:$GB$306,105,FALSE))</f>
        <v>0</v>
      </c>
      <c r="DV72" s="99">
        <f>IF(ISNA(VLOOKUP($A72,'[2]1516 Exp_Rev Access'!$F$7:$GB$306,106,FALSE)),"",VLOOKUP($A72,'[2]1516 Exp_Rev Access'!$F$7:$GB$306,106,FALSE))</f>
        <v>0</v>
      </c>
      <c r="DW72" s="99">
        <f>IF(ISNA(VLOOKUP($A72,'[2]1516 Exp_Rev Access'!$F$7:$GB$306,107,FALSE)),"",VLOOKUP($A72,'[2]1516 Exp_Rev Access'!$F$7:$GB$306,107,FALSE))</f>
        <v>0</v>
      </c>
      <c r="DX72" s="99">
        <f>IF(ISNA(VLOOKUP($A72,'[2]1516 Exp_Rev Access'!$F$7:$GB$306,108,FALSE)),"",VLOOKUP($A72,'[2]1516 Exp_Rev Access'!$F$7:$GB$306,108,FALSE))</f>
        <v>0</v>
      </c>
      <c r="DY72" s="99">
        <f>IF(ISNA(VLOOKUP($A72,'[2]1516 Exp_Rev Access'!$F$7:$GB$306,109,FALSE)),"",VLOOKUP($A72,'[2]1516 Exp_Rev Access'!$F$7:$GB$306,109,FALSE))</f>
        <v>0</v>
      </c>
      <c r="DZ72" s="99">
        <f>IF(ISNA(VLOOKUP($A72,'[2]1516 Exp_Rev Access'!$F$7:$GB$306,110,FALSE)),"",VLOOKUP($A72,'[2]1516 Exp_Rev Access'!$F$7:$GB$306,110,FALSE))</f>
        <v>0</v>
      </c>
      <c r="EA72" s="99">
        <f>IF(ISNA(VLOOKUP($A72,'[2]1516 Exp_Rev Access'!$F$7:$GB$306,111,FALSE)),"",VLOOKUP($A72,'[2]1516 Exp_Rev Access'!$F$7:$GB$306,111,FALSE))</f>
        <v>0</v>
      </c>
      <c r="EB72" s="99">
        <f>IF(ISNA(VLOOKUP($A72,'[2]1516 Exp_Rev Access'!$F$7:$GB$306,112,FALSE)),"",VLOOKUP($A72,'[2]1516 Exp_Rev Access'!$F$7:$GB$306,112,FALSE))</f>
        <v>0</v>
      </c>
      <c r="EC72" s="99">
        <f>IF(ISNA(VLOOKUP($A72,'[2]1516 Exp_Rev Access'!$F$7:$GB$306,113,FALSE)),"",VLOOKUP($A72,'[2]1516 Exp_Rev Access'!$F$7:$GB$306,113,FALSE))</f>
        <v>0</v>
      </c>
      <c r="ED72" s="99">
        <f>IF(ISNA(VLOOKUP($A72,'[2]1516 Exp_Rev Access'!$F$7:$GB$306,114,FALSE)),"",VLOOKUP($A72,'[2]1516 Exp_Rev Access'!$F$7:$GB$306,114,FALSE))</f>
        <v>0</v>
      </c>
      <c r="EE72" s="99">
        <f>IF(ISNA(VLOOKUP($A72,'[2]1516 Exp_Rev Access'!$F$7:$GB$306,115,FALSE)),"",VLOOKUP($A72,'[2]1516 Exp_Rev Access'!$F$7:$GB$306,115,FALSE))</f>
        <v>0</v>
      </c>
      <c r="EF72" s="99">
        <f>IF(ISNA(VLOOKUP($A72,'[2]1516 Exp_Rev Access'!$F$7:$GB$306,116,FALSE)),"",VLOOKUP($A72,'[2]1516 Exp_Rev Access'!$F$7:$GB$306,116,FALSE))</f>
        <v>0</v>
      </c>
      <c r="EG72" s="99">
        <f>IF(ISNA(VLOOKUP($A72,'[2]1516 Exp_Rev Access'!$F$7:$GB$306,117,FALSE)),"",VLOOKUP($A72,'[2]1516 Exp_Rev Access'!$F$7:$GB$306,117,FALSE))</f>
        <v>0</v>
      </c>
      <c r="EH72" s="99">
        <f>IF(ISNA(VLOOKUP($A72,'[2]1516 Exp_Rev Access'!$F$7:$GB$306,118,FALSE)),"",VLOOKUP($A72,'[2]1516 Exp_Rev Access'!$F$7:$GB$306,118,FALSE))</f>
        <v>63983.58</v>
      </c>
      <c r="EI72" s="99">
        <f>IF(ISNA(VLOOKUP($A72,'[2]1516 Exp_Rev Access'!$F$7:$GB$306,119,FALSE)),"",VLOOKUP($A72,'[2]1516 Exp_Rev Access'!$F$7:$GB$306,119,FALSE))</f>
        <v>0</v>
      </c>
      <c r="EJ72" s="99">
        <f>IF(ISNA(VLOOKUP($A72,'[2]1516 Exp_Rev Access'!$F$7:$GB$306,120,FALSE)),"",VLOOKUP($A72,'[2]1516 Exp_Rev Access'!$F$7:$GB$306,120,FALSE))</f>
        <v>0</v>
      </c>
      <c r="EK72" s="99">
        <f>IF(ISNA(VLOOKUP($A72,'[2]1516 Exp_Rev Access'!$F$7:$GB$306,121,FALSE)),"",VLOOKUP($A72,'[2]1516 Exp_Rev Access'!$F$7:$GB$306,121,FALSE))</f>
        <v>0</v>
      </c>
      <c r="EL72" s="99">
        <f>IF(ISNA(VLOOKUP($A72,'[2]1516 Exp_Rev Access'!$F$7:$GB$306,122,FALSE)),"",VLOOKUP($A72,'[2]1516 Exp_Rev Access'!$F$7:$GB$306,122,FALSE))</f>
        <v>0</v>
      </c>
      <c r="EM72" s="99">
        <f>IF(ISNA(VLOOKUP($A72,'[2]1516 Exp_Rev Access'!$F$7:$GB$306,123,FALSE)),"",VLOOKUP($A72,'[2]1516 Exp_Rev Access'!$F$7:$GB$306,123,FALSE))</f>
        <v>0</v>
      </c>
      <c r="EN72" s="99">
        <f>IF(ISNA(VLOOKUP($A72,'[2]1516 Exp_Rev Access'!$F$7:$GB$306,124,FALSE)),"",VLOOKUP($A72,'[2]1516 Exp_Rev Access'!$F$7:$GB$306,124,FALSE))</f>
        <v>0</v>
      </c>
      <c r="EO72" s="99">
        <f>IF(ISNA(VLOOKUP($A72,'[2]1516 Exp_Rev Access'!$F$7:$GB$306,125,FALSE)),"",VLOOKUP($A72,'[2]1516 Exp_Rev Access'!$F$7:$GB$306,125,FALSE))</f>
        <v>0</v>
      </c>
      <c r="EP72" s="99">
        <f>IF(ISNA(VLOOKUP($A72,'[2]1516 Exp_Rev Access'!$F$7:$GB$306,126,FALSE)),"",VLOOKUP($A72,'[2]1516 Exp_Rev Access'!$F$7:$GB$306,126,FALSE))</f>
        <v>0</v>
      </c>
      <c r="EQ72" s="99">
        <f>IF(ISNA(VLOOKUP($A72,'[2]1516 Exp_Rev Access'!$F$7:$GB$306,127,FALSE)),"",VLOOKUP($A72,'[2]1516 Exp_Rev Access'!$F$7:$GB$306,127,FALSE))</f>
        <v>0</v>
      </c>
      <c r="ER72" s="99">
        <f>IF(ISNA(VLOOKUP($A72,'[2]1516 Exp_Rev Access'!$F$7:$GB$306,128,FALSE)),"",VLOOKUP($A72,'[2]1516 Exp_Rev Access'!$F$7:$GB$306,128,FALSE))</f>
        <v>0</v>
      </c>
      <c r="ES72" s="99">
        <f>IF(ISNA(VLOOKUP($A72,'[2]1516 Exp_Rev Access'!$F$7:$GB$306,129,FALSE)),"",VLOOKUP($A72,'[2]1516 Exp_Rev Access'!$F$7:$GB$306,129,FALSE))</f>
        <v>0</v>
      </c>
      <c r="ET72" s="99">
        <f>IF(ISNA(VLOOKUP($A72,'[2]1516 Exp_Rev Access'!$F$7:$GB$306,130,FALSE)),"",VLOOKUP($A72,'[2]1516 Exp_Rev Access'!$F$7:$GB$306,130,FALSE))</f>
        <v>0</v>
      </c>
      <c r="EU72" s="99">
        <f>IF(ISNA(VLOOKUP($A72,'[2]1516 Exp_Rev Access'!$F$7:$GB$306,131,FALSE)),"",VLOOKUP($A72,'[2]1516 Exp_Rev Access'!$F$7:$GB$306,131,FALSE))</f>
        <v>99235.81</v>
      </c>
      <c r="EV72" s="99">
        <f>IF(ISNA(VLOOKUP($A72,'[2]1516 Exp_Rev Access'!$F$7:$GB$306,132,FALSE)),"",VLOOKUP($A72,'[2]1516 Exp_Rev Access'!$F$7:$GB$306,132,FALSE))</f>
        <v>0</v>
      </c>
      <c r="EW72" s="99">
        <f>IF(ISNA(VLOOKUP($A72,'[2]1516 Exp_Rev Access'!$F$7:$GB$306,133,FALSE)),"",VLOOKUP($A72,'[2]1516 Exp_Rev Access'!$F$7:$GB$306,133,FALSE))</f>
        <v>0</v>
      </c>
      <c r="EX72" s="99">
        <f>IF(ISNA(VLOOKUP($A72,'[2]1516 Exp_Rev Access'!$F$7:$GB$306,134,FALSE)),"",VLOOKUP($A72,'[2]1516 Exp_Rev Access'!$F$7:$GB$306,134,FALSE))</f>
        <v>0</v>
      </c>
      <c r="EY72" s="99">
        <f>IF(ISNA(VLOOKUP($A72,'[2]1516 Exp_Rev Access'!$F$7:$GB$306,135,FALSE)),"",VLOOKUP($A72,'[2]1516 Exp_Rev Access'!$F$7:$GB$306,135,FALSE))</f>
        <v>0</v>
      </c>
      <c r="EZ72" s="99">
        <f>IF(ISNA(VLOOKUP($A72,'[2]1516 Exp_Rev Access'!$F$7:$GB$306,136,FALSE)),"",VLOOKUP($A72,'[2]1516 Exp_Rev Access'!$F$7:$GB$306,136,FALSE))</f>
        <v>0</v>
      </c>
      <c r="FA72" s="99">
        <f>IF(ISNA(VLOOKUP($A72,'[2]1516 Exp_Rev Access'!$F$7:$GB$306,137,FALSE)),"",VLOOKUP($A72,'[2]1516 Exp_Rev Access'!$F$7:$GB$306,137,FALSE))</f>
        <v>0</v>
      </c>
      <c r="FB72" s="99">
        <f>IF(ISNA(VLOOKUP($A72,'[2]1516 Exp_Rev Access'!$F$7:$GB$306,138,FALSE)),"",VLOOKUP($A72,'[2]1516 Exp_Rev Access'!$F$7:$GB$306,138,FALSE))</f>
        <v>0</v>
      </c>
      <c r="FC72" s="99">
        <f>IF(ISNA(VLOOKUP($A72,'[2]1516 Exp_Rev Access'!$F$7:$GB$306,139,FALSE)),"",VLOOKUP($A72,'[2]1516 Exp_Rev Access'!$F$7:$GB$306,139,FALSE))</f>
        <v>0</v>
      </c>
      <c r="FD72" s="99">
        <f>IF(ISNA(VLOOKUP($A72,'[2]1516 Exp_Rev Access'!$F$7:$FS$306,140,FALSE)),"",VLOOKUP($A72,'[2]1516 Exp_Rev Access'!$F$7:$FS$306,140,FALSE))</f>
        <v>0</v>
      </c>
      <c r="FE72" s="99">
        <f>IF(ISNA(VLOOKUP($A72,'[2]1516 Exp_Rev Access'!$F$7:$FS$306,141,FALSE)),"",VLOOKUP($A72,'[2]1516 Exp_Rev Access'!$F$7:$FS$306,141,FALSE))</f>
        <v>0</v>
      </c>
      <c r="FF72" s="99">
        <f>IF(ISNA(VLOOKUP($A72,'[2]1516 Exp_Rev Access'!$F$7:$FS$306,142,FALSE)),"",VLOOKUP($A72,'[2]1516 Exp_Rev Access'!$F$7:$FS$306,142,FALSE))</f>
        <v>0</v>
      </c>
      <c r="FG72" s="99">
        <f>IF(ISNA(VLOOKUP($A72,'[2]1516 Exp_Rev Access'!$F$7:$FS$306,143,FALSE)),"",VLOOKUP($A72,'[2]1516 Exp_Rev Access'!$F$7:$FS$306,143,FALSE))</f>
        <v>0</v>
      </c>
      <c r="FH72" s="99">
        <f>IF(ISNA(VLOOKUP($A72,'[2]1516 Exp_Rev Access'!$F$7:$FS$306,144,FALSE)),"",VLOOKUP($A72,'[2]1516 Exp_Rev Access'!$F$7:$FS$306,144,FALSE))</f>
        <v>0</v>
      </c>
      <c r="FI72" s="99">
        <f>IF(ISNA(VLOOKUP($A72,'[2]1516 Exp_Rev Access'!$F$7:$FS$306,145,FALSE)),"",VLOOKUP($A72,'[2]1516 Exp_Rev Access'!$F$7:$FS$306,145,FALSE))</f>
        <v>0</v>
      </c>
      <c r="FJ72" s="99">
        <f>IF(ISNA(VLOOKUP($A72,'[2]1516 Exp_Rev Access'!$F$7:$FS$306,146,FALSE)),"",VLOOKUP($A72,'[2]1516 Exp_Rev Access'!$F$7:$FS$306,146,FALSE))</f>
        <v>0</v>
      </c>
      <c r="FK72" s="99">
        <f>IF(ISNA(VLOOKUP($A72,'[2]1516 Exp_Rev Access'!$F$7:$FS$306,147,FALSE)),"",VLOOKUP($A72,'[2]1516 Exp_Rev Access'!$F$7:$FS$306,147,FALSE))</f>
        <v>0</v>
      </c>
      <c r="FL72" s="99">
        <f>IF(ISNA(VLOOKUP($A72,'[2]1516 Exp_Rev Access'!$F$7:$FS$306,148,FALSE)),"",VLOOKUP($A72,'[2]1516 Exp_Rev Access'!$F$7:$FS$306,148,FALSE))</f>
        <v>0</v>
      </c>
      <c r="FM72" s="99">
        <f>IF(ISNA(VLOOKUP($A72,'[2]1516 Exp_Rev Access'!$F$7:$FS$306,149,FALSE)),"",VLOOKUP($A72,'[2]1516 Exp_Rev Access'!$F$7:$FS$306,149,FALSE))</f>
        <v>0</v>
      </c>
      <c r="FN72" s="99">
        <f>IF(ISNA(VLOOKUP($A72,'[2]1516 Exp_Rev Access'!$F$7:$FS$306,150,FALSE)),"",VLOOKUP($A72,'[2]1516 Exp_Rev Access'!$F$7:$FS$306,150,FALSE))</f>
        <v>0</v>
      </c>
      <c r="FO72" s="99">
        <f>IF(ISNA(VLOOKUP($A72,'[2]1516 Exp_Rev Access'!$F$7:$FS$306,151,FALSE)),"",VLOOKUP($A72,'[2]1516 Exp_Rev Access'!$F$7:$FS$306,151,FALSE))</f>
        <v>0</v>
      </c>
      <c r="FP72" s="99">
        <f>IF(ISNA(VLOOKUP($A72,'[2]1516 Exp_Rev Access'!$F$7:$FS$306,152,FALSE)),"",VLOOKUP($A72,'[2]1516 Exp_Rev Access'!$F$7:$FS$306,152,FALSE))</f>
        <v>0</v>
      </c>
      <c r="FQ72" s="99">
        <f>IF(ISNA(VLOOKUP($A72,'[2]1516 Exp_Rev Access'!$F$7:$FS$306,153,FALSE)),"",VLOOKUP($A72,'[2]1516 Exp_Rev Access'!$F$7:$FS$306,153,FALSE))</f>
        <v>112730.9</v>
      </c>
      <c r="FR72" s="101">
        <f t="shared" si="97"/>
        <v>2862754.3400000003</v>
      </c>
      <c r="FS72" s="72">
        <f t="shared" si="98"/>
        <v>4.7495091872278503E-2</v>
      </c>
      <c r="FT72" s="94">
        <f t="shared" si="99"/>
        <v>527.13599360679973</v>
      </c>
      <c r="FU72" s="99">
        <f>IF(ISNA(VLOOKUP($A72,'[2]1516 Exp_Rev Access'!$F$7:$GB$306,154,FALSE)),"",VLOOKUP($A72,'[2]1516 Exp_Rev Access'!$F$7:$GB$306,154,FALSE))</f>
        <v>0</v>
      </c>
      <c r="FV72" s="99">
        <f>IF(ISNA(VLOOKUP($A72,'[2]1516 Exp_Rev Access'!$F$7:$GB$306,155,FALSE)),"",VLOOKUP($A72,'[2]1516 Exp_Rev Access'!$F$7:$GB$306,155,FALSE))</f>
        <v>0</v>
      </c>
      <c r="FW72" s="99">
        <f>IF(ISNA(VLOOKUP($A72,'[2]1516 Exp_Rev Access'!$F$7:$GB$306,156,FALSE)),"",VLOOKUP($A72,'[2]1516 Exp_Rev Access'!$F$7:$GB$306,156,FALSE))</f>
        <v>0</v>
      </c>
      <c r="FX72" s="99">
        <f>IF(ISNA(VLOOKUP($A72,'[2]1516 Exp_Rev Access'!$F$7:$GB$306,157,FALSE)),"",VLOOKUP($A72,'[2]1516 Exp_Rev Access'!$F$7:$GB$306,157,FALSE))</f>
        <v>0</v>
      </c>
      <c r="FY72" s="99">
        <f>IF(ISNA(VLOOKUP($A72,'[2]1516 Exp_Rev Access'!$F$7:$GB$306,158,FALSE)),"",VLOOKUP($A72,'[2]1516 Exp_Rev Access'!$F$7:$GB$306,158,FALSE))</f>
        <v>0</v>
      </c>
      <c r="FZ72" s="99">
        <f>IF(ISNA(VLOOKUP($A72,'[2]1516 Exp_Rev Access'!$F$7:$GB$306,159,FALSE)),"",VLOOKUP($A72,'[2]1516 Exp_Rev Access'!$F$7:$GB$306,159,FALSE))</f>
        <v>0</v>
      </c>
      <c r="GA72" s="99">
        <f>IF(ISNA(VLOOKUP($A72,'[2]1516 Exp_Rev Access'!$F$7:$GB$306,160,FALSE)),"",VLOOKUP($A72,'[2]1516 Exp_Rev Access'!$F$7:$GB$306,160,FALSE))</f>
        <v>0</v>
      </c>
      <c r="GB72" s="99">
        <f>IF(ISNA(VLOOKUP($A72,'[2]1516 Exp_Rev Access'!$F$7:$GB$306,161,FALSE)),"",VLOOKUP($A72,'[2]1516 Exp_Rev Access'!$F$7:$GB$306,161,FALSE))</f>
        <v>0</v>
      </c>
      <c r="GC72" s="99">
        <f>IF(ISNA(VLOOKUP($A72,'[2]1516 Exp_Rev Access'!$F$7:$GB$306,162,FALSE)),"",VLOOKUP($A72,'[2]1516 Exp_Rev Access'!$F$7:$GB$306,162,FALSE))</f>
        <v>0</v>
      </c>
      <c r="GD72" s="99">
        <f>IF(ISNA(VLOOKUP($A72,'[2]1516 Exp_Rev Access'!$F$7:$GB$306,163,FALSE)),"",VLOOKUP($A72,'[2]1516 Exp_Rev Access'!$F$7:$GB$306,163,FALSE))</f>
        <v>0</v>
      </c>
      <c r="GE72" s="99">
        <f>IF(ISNA(VLOOKUP($A72,'[2]1516 Exp_Rev Access'!$F$7:$GB$306,164,FALSE)),"",VLOOKUP($A72,'[2]1516 Exp_Rev Access'!$F$7:$GB$306,164,FALSE))</f>
        <v>0</v>
      </c>
      <c r="GF72" s="99">
        <f>IF(ISNA(VLOOKUP($A72,'[2]1516 Exp_Rev Access'!$F$7:$GB$306,165,FALSE)),"",VLOOKUP($A72,'[2]1516 Exp_Rev Access'!$F$7:$GB$306,165,FALSE))</f>
        <v>0</v>
      </c>
      <c r="GG72" s="99">
        <f>IF(ISNA(VLOOKUP($A72,'[2]1516 Exp_Rev Access'!$F$7:$GB$306,166,FALSE)),"",VLOOKUP($A72,'[2]1516 Exp_Rev Access'!$F$7:$GB$306,166,FALSE))</f>
        <v>0</v>
      </c>
      <c r="GH72" s="99">
        <f>IF(ISNA(VLOOKUP($A72,'[2]1516 Exp_Rev Access'!$F$7:$GB$306,167,FALSE)),"",VLOOKUP($A72,'[2]1516 Exp_Rev Access'!$F$7:$GB$306,167,FALSE))</f>
        <v>0</v>
      </c>
      <c r="GI72" s="99">
        <f>IF(ISNA(VLOOKUP($A72,'[2]1516 Exp_Rev Access'!$F$7:$GB$306,168,FALSE)),"",VLOOKUP($A72,'[2]1516 Exp_Rev Access'!$F$7:$GB$306,168,FALSE))</f>
        <v>0</v>
      </c>
      <c r="GJ72" s="99">
        <f>IF(ISNA(VLOOKUP($A72,'[2]1516 Exp_Rev Access'!$F$7:$GB$306,169,FALSE)),"",VLOOKUP($A72,'[2]1516 Exp_Rev Access'!$F$7:$GB$306,169,FALSE))</f>
        <v>7584.85</v>
      </c>
      <c r="GK72" s="99">
        <f>IF(ISNA(VLOOKUP($A72,'[2]1516 Exp_Rev Access'!$F$7:$GB$306,170,FALSE)),"",VLOOKUP($A72,'[2]1516 Exp_Rev Access'!$F$7:$GB$306,170,FALSE))</f>
        <v>7278.12</v>
      </c>
      <c r="GL72" s="99">
        <f>IF(ISNA(VLOOKUP($A72,'[2]1516 Exp_Rev Access'!$F$7:$GB$306,171,FALSE)),"",VLOOKUP($A72,'[2]1516 Exp_Rev Access'!$F$7:$GB$306,171,FALSE))</f>
        <v>0</v>
      </c>
      <c r="GM72" s="99">
        <f>IF(ISNA(VLOOKUP($A72,'[2]1516 Exp_Rev Access'!$F$7:$GB$306,172,FALSE)),"",VLOOKUP($A72,'[2]1516 Exp_Rev Access'!$F$7:$GB$306,172,FALSE))</f>
        <v>0</v>
      </c>
      <c r="GN72" s="99">
        <f>IF(ISNA(VLOOKUP($A72,'[2]1516 Exp_Rev Access'!$F$7:$GB$306,173,FALSE)),"",VLOOKUP($A72,'[2]1516 Exp_Rev Access'!$F$7:$GB$306,173,FALSE))</f>
        <v>0</v>
      </c>
      <c r="GO72" s="99">
        <f>IF(ISNA(VLOOKUP($A72,'[2]1516 Exp_Rev Access'!$F$7:$GB$306,174,FALSE)),"",VLOOKUP($A72,'[2]1516 Exp_Rev Access'!$F$7:$GB$306,174,FALSE))</f>
        <v>0</v>
      </c>
      <c r="GP72" s="99">
        <f>IF(ISNA(VLOOKUP($A72,'[2]1516 Exp_Rev Access'!$F$7:$GB$306,175,FALSE)),"",VLOOKUP($A72,'[2]1516 Exp_Rev Access'!$F$7:$GB$306,175,FALSE))</f>
        <v>0</v>
      </c>
      <c r="GQ72" s="99">
        <f>IF(ISNA(VLOOKUP($A72,'[2]1516 Exp_Rev Access'!$F$7:$GB$306,176,FALSE)),"",VLOOKUP($A72,'[2]1516 Exp_Rev Access'!$F$7:$GB$306,176,FALSE))</f>
        <v>0</v>
      </c>
      <c r="GR72" s="99">
        <f>IF(ISNA(VLOOKUP($A72,'[2]1516 Exp_Rev Access'!$F$7:$GB$306,177,FALSE)),"",VLOOKUP($A72,'[2]1516 Exp_Rev Access'!$F$7:$GB$306,177,FALSE))</f>
        <v>0</v>
      </c>
      <c r="GS72" s="99">
        <f>IF(ISNA(VLOOKUP($A72,'[2]1516 Exp_Rev Access'!$F$7:$GB$306,178,FALSE)),"",VLOOKUP($A72,'[2]1516 Exp_Rev Access'!$F$7:$GB$306,178,FALSE))</f>
        <v>0</v>
      </c>
      <c r="GT72" s="101">
        <f t="shared" si="100"/>
        <v>14862.970000000001</v>
      </c>
      <c r="GU72" s="72">
        <f t="shared" si="101"/>
        <v>2.4658704233941332E-4</v>
      </c>
      <c r="GV72" s="84">
        <f t="shared" si="102"/>
        <v>2.7368071194324188</v>
      </c>
    </row>
    <row r="73" spans="1:207" ht="12" customHeight="1" x14ac:dyDescent="0.2">
      <c r="A73" s="104">
        <f>COUNTA(A46:A72)</f>
        <v>27</v>
      </c>
      <c r="B73" s="108" t="s">
        <v>292</v>
      </c>
      <c r="C73" s="58">
        <f>SUM(C46:C72)</f>
        <v>199650.70999999996</v>
      </c>
      <c r="D73" s="59">
        <f>SUM(D46:D72)</f>
        <v>2255234729.0400004</v>
      </c>
      <c r="E73" s="109">
        <f>SUM(E46:E72)</f>
        <v>2255234729.0400004</v>
      </c>
      <c r="F73" s="58">
        <f t="shared" si="81"/>
        <v>0</v>
      </c>
      <c r="G73" s="109">
        <f>SUM(G46:G72)</f>
        <v>413590794.33000004</v>
      </c>
      <c r="H73" s="109">
        <f t="shared" ref="H73:M73" si="103">SUM(H46:H72)</f>
        <v>1014.39</v>
      </c>
      <c r="I73" s="109">
        <f t="shared" si="103"/>
        <v>73883.75</v>
      </c>
      <c r="J73" s="109">
        <f t="shared" si="103"/>
        <v>432505.06</v>
      </c>
      <c r="K73" s="109">
        <f t="shared" si="103"/>
        <v>0</v>
      </c>
      <c r="L73" s="109">
        <f t="shared" si="103"/>
        <v>4214.84</v>
      </c>
      <c r="M73" s="109">
        <f t="shared" si="103"/>
        <v>414102412.37000006</v>
      </c>
      <c r="N73" s="62">
        <f t="shared" si="83"/>
        <v>0.18361832009667284</v>
      </c>
      <c r="O73" s="63">
        <f t="shared" si="84"/>
        <v>2074.1344339321413</v>
      </c>
      <c r="P73" s="109">
        <f>SUM(P46:P72)</f>
        <v>6574595.96</v>
      </c>
      <c r="Q73" s="109">
        <f t="shared" ref="Q73:AK73" si="104">SUM(Q46:Q72)</f>
        <v>0</v>
      </c>
      <c r="R73" s="109">
        <f t="shared" si="104"/>
        <v>103522.82999999999</v>
      </c>
      <c r="S73" s="109">
        <f t="shared" si="104"/>
        <v>121352</v>
      </c>
      <c r="T73" s="109">
        <f t="shared" si="104"/>
        <v>563259.33000000007</v>
      </c>
      <c r="U73" s="109">
        <f t="shared" si="104"/>
        <v>371777</v>
      </c>
      <c r="V73" s="109">
        <f t="shared" si="104"/>
        <v>287568.69999999995</v>
      </c>
      <c r="W73" s="109">
        <f t="shared" si="104"/>
        <v>6985455.5599999996</v>
      </c>
      <c r="X73" s="109">
        <f t="shared" si="104"/>
        <v>3257716.3099999996</v>
      </c>
      <c r="Y73" s="109">
        <f t="shared" si="104"/>
        <v>304782.99</v>
      </c>
      <c r="Z73" s="109">
        <f t="shared" si="104"/>
        <v>250705.47000000003</v>
      </c>
      <c r="AA73" s="109">
        <f t="shared" si="104"/>
        <v>22566.53</v>
      </c>
      <c r="AB73" s="109">
        <f t="shared" si="104"/>
        <v>6291066.3099999977</v>
      </c>
      <c r="AC73" s="109">
        <f t="shared" si="104"/>
        <v>21110646.930000003</v>
      </c>
      <c r="AD73" s="109">
        <f t="shared" si="104"/>
        <v>1606405.83</v>
      </c>
      <c r="AE73" s="109">
        <f t="shared" si="104"/>
        <v>3004.14</v>
      </c>
      <c r="AF73" s="109">
        <f t="shared" si="104"/>
        <v>4230465.46</v>
      </c>
      <c r="AG73" s="109">
        <f t="shared" si="104"/>
        <v>428571.68</v>
      </c>
      <c r="AH73" s="109">
        <f t="shared" si="104"/>
        <v>4448471.62</v>
      </c>
      <c r="AI73" s="109">
        <f t="shared" si="104"/>
        <v>684947.19</v>
      </c>
      <c r="AJ73" s="109">
        <f t="shared" si="104"/>
        <v>8650251.2200000007</v>
      </c>
      <c r="AK73" s="109">
        <f t="shared" si="104"/>
        <v>2746960.2999999993</v>
      </c>
      <c r="AL73" s="106">
        <f>SUM(AL46:AL72)</f>
        <v>69044093.359999985</v>
      </c>
      <c r="AM73" s="62">
        <f t="shared" si="86"/>
        <v>3.0615036417690502E-2</v>
      </c>
      <c r="AN73" s="64">
        <f t="shared" si="87"/>
        <v>345.82443187905517</v>
      </c>
      <c r="AO73" s="109">
        <f>SUM(AO46:AO72)</f>
        <v>1195527804.8599999</v>
      </c>
      <c r="AP73" s="109">
        <f t="shared" ref="AP73:AS73" si="105">SUM(AP46:AP72)</f>
        <v>36122308.5</v>
      </c>
      <c r="AQ73" s="109">
        <f t="shared" si="105"/>
        <v>69456190.360000014</v>
      </c>
      <c r="AR73" s="109">
        <f t="shared" si="105"/>
        <v>1916013.97</v>
      </c>
      <c r="AS73" s="109">
        <f t="shared" si="105"/>
        <v>90881.13</v>
      </c>
      <c r="AT73" s="109">
        <f>SUM(AT46:AT72)</f>
        <v>1303113198.8200002</v>
      </c>
      <c r="AU73" s="62">
        <f t="shared" si="89"/>
        <v>0.57781710348824944</v>
      </c>
      <c r="AV73" s="64">
        <f t="shared" si="90"/>
        <v>6526.9650121454633</v>
      </c>
      <c r="AW73" s="109">
        <f>SUM(AW46:AW72)</f>
        <v>5395229.8500000006</v>
      </c>
      <c r="AX73" s="109">
        <f t="shared" ref="AX73:BP73" si="106">SUM(AX46:AX72)</f>
        <v>150403856.57000002</v>
      </c>
      <c r="AY73" s="109">
        <f t="shared" si="106"/>
        <v>8552417.9899999984</v>
      </c>
      <c r="AZ73" s="109">
        <f t="shared" si="106"/>
        <v>164605.53</v>
      </c>
      <c r="BA73" s="109">
        <f t="shared" si="106"/>
        <v>0</v>
      </c>
      <c r="BB73" s="109">
        <f t="shared" si="106"/>
        <v>38005608.609999985</v>
      </c>
      <c r="BC73" s="109">
        <f t="shared" si="106"/>
        <v>571095.93000000005</v>
      </c>
      <c r="BD73" s="109">
        <f t="shared" si="106"/>
        <v>12137647.820000002</v>
      </c>
      <c r="BE73" s="109">
        <f t="shared" si="106"/>
        <v>11854.11</v>
      </c>
      <c r="BF73" s="109">
        <f t="shared" si="106"/>
        <v>15358474.059999997</v>
      </c>
      <c r="BG73" s="109">
        <f t="shared" si="106"/>
        <v>1984167.8899999997</v>
      </c>
      <c r="BH73" s="109">
        <f t="shared" si="106"/>
        <v>0</v>
      </c>
      <c r="BI73" s="109">
        <f t="shared" si="106"/>
        <v>1159652.4600000002</v>
      </c>
      <c r="BJ73" s="109">
        <f t="shared" si="106"/>
        <v>71340878.770000011</v>
      </c>
      <c r="BK73" s="109">
        <f t="shared" si="106"/>
        <v>2585726.46</v>
      </c>
      <c r="BL73" s="109">
        <f t="shared" si="106"/>
        <v>81694.12999999999</v>
      </c>
      <c r="BM73" s="109">
        <f t="shared" si="106"/>
        <v>0</v>
      </c>
      <c r="BN73" s="109">
        <f t="shared" si="106"/>
        <v>353976.91</v>
      </c>
      <c r="BO73" s="109">
        <f t="shared" si="106"/>
        <v>0</v>
      </c>
      <c r="BP73" s="109">
        <f t="shared" si="106"/>
        <v>718515.52</v>
      </c>
      <c r="BQ73" s="109">
        <f>SUM(BQ46:BQ72)</f>
        <v>0</v>
      </c>
      <c r="BR73" s="109">
        <f t="shared" ref="BR73:BU73" si="107">SUM(BR46:BR72)</f>
        <v>20417.82</v>
      </c>
      <c r="BS73" s="109">
        <f t="shared" si="107"/>
        <v>0</v>
      </c>
      <c r="BT73" s="109">
        <f t="shared" si="107"/>
        <v>0</v>
      </c>
      <c r="BU73" s="109">
        <f t="shared" si="107"/>
        <v>308845820.42999995</v>
      </c>
      <c r="BV73" s="62">
        <f t="shared" si="92"/>
        <v>0.13694619741931174</v>
      </c>
      <c r="BW73" s="64">
        <f t="shared" si="93"/>
        <v>1546.9307393397198</v>
      </c>
      <c r="BX73" s="109">
        <f>SUM(BX46:BX72)</f>
        <v>578793.31000000006</v>
      </c>
      <c r="BY73" s="109">
        <f t="shared" ref="BY73:CD73" si="108">SUM(BY46:BY72)</f>
        <v>4802363.58</v>
      </c>
      <c r="BZ73" s="109">
        <f t="shared" si="108"/>
        <v>459544.54000000004</v>
      </c>
      <c r="CA73" s="109">
        <f t="shared" si="108"/>
        <v>59715.47</v>
      </c>
      <c r="CB73" s="109">
        <f t="shared" si="108"/>
        <v>695590.3</v>
      </c>
      <c r="CC73" s="109">
        <f t="shared" si="108"/>
        <v>0</v>
      </c>
      <c r="CD73" s="109">
        <f t="shared" si="108"/>
        <v>6596007.2000000002</v>
      </c>
      <c r="CE73" s="62">
        <f t="shared" si="95"/>
        <v>2.9247541797158129E-3</v>
      </c>
      <c r="CF73" s="65">
        <f t="shared" si="96"/>
        <v>33.037734751857386</v>
      </c>
      <c r="CG73" s="109">
        <f>SUM(CG46:CG72)</f>
        <v>4242205.07</v>
      </c>
      <c r="CH73" s="109">
        <f t="shared" ref="CH73:ES73" si="109">SUM(CH46:CH72)</f>
        <v>0</v>
      </c>
      <c r="CI73" s="109">
        <f t="shared" si="109"/>
        <v>0</v>
      </c>
      <c r="CJ73" s="109">
        <f t="shared" si="109"/>
        <v>0</v>
      </c>
      <c r="CK73" s="109">
        <f t="shared" si="109"/>
        <v>0</v>
      </c>
      <c r="CL73" s="109">
        <f t="shared" si="109"/>
        <v>0</v>
      </c>
      <c r="CM73" s="109">
        <f t="shared" si="109"/>
        <v>0</v>
      </c>
      <c r="CN73" s="109">
        <f t="shared" si="109"/>
        <v>21793.260000000002</v>
      </c>
      <c r="CO73" s="109">
        <f t="shared" si="109"/>
        <v>0</v>
      </c>
      <c r="CP73" s="109">
        <f t="shared" si="109"/>
        <v>36792738.719999999</v>
      </c>
      <c r="CQ73" s="109">
        <f t="shared" si="109"/>
        <v>0</v>
      </c>
      <c r="CR73" s="109">
        <f t="shared" si="109"/>
        <v>1130200.98</v>
      </c>
      <c r="CS73" s="109">
        <f t="shared" si="109"/>
        <v>111549.01</v>
      </c>
      <c r="CT73" s="109">
        <f t="shared" si="109"/>
        <v>28502643.529999994</v>
      </c>
      <c r="CU73" s="109">
        <f t="shared" si="109"/>
        <v>7113992.3699999982</v>
      </c>
      <c r="CV73" s="109">
        <f t="shared" si="109"/>
        <v>4821305.3299999991</v>
      </c>
      <c r="CW73" s="109">
        <f t="shared" si="109"/>
        <v>0</v>
      </c>
      <c r="CX73" s="109">
        <f t="shared" si="109"/>
        <v>18012.45</v>
      </c>
      <c r="CY73" s="109">
        <f t="shared" si="109"/>
        <v>0</v>
      </c>
      <c r="CZ73" s="109">
        <f t="shared" si="109"/>
        <v>0</v>
      </c>
      <c r="DA73" s="109">
        <f t="shared" si="109"/>
        <v>1697180.22</v>
      </c>
      <c r="DB73" s="109">
        <f t="shared" si="109"/>
        <v>0</v>
      </c>
      <c r="DC73" s="109">
        <f t="shared" si="109"/>
        <v>0</v>
      </c>
      <c r="DD73" s="109">
        <f t="shared" si="109"/>
        <v>0</v>
      </c>
      <c r="DE73" s="109">
        <f t="shared" si="109"/>
        <v>0</v>
      </c>
      <c r="DF73" s="109">
        <f t="shared" si="109"/>
        <v>239506.23</v>
      </c>
      <c r="DG73" s="109">
        <f t="shared" si="109"/>
        <v>308317.67000000004</v>
      </c>
      <c r="DH73" s="109">
        <f t="shared" si="109"/>
        <v>42039329.019999996</v>
      </c>
      <c r="DI73" s="109">
        <f t="shared" si="109"/>
        <v>0</v>
      </c>
      <c r="DJ73" s="109">
        <f t="shared" si="109"/>
        <v>1356360.26</v>
      </c>
      <c r="DK73" s="109">
        <f t="shared" si="109"/>
        <v>0</v>
      </c>
      <c r="DL73" s="109">
        <f t="shared" si="109"/>
        <v>0</v>
      </c>
      <c r="DM73" s="109">
        <f t="shared" si="109"/>
        <v>0</v>
      </c>
      <c r="DN73" s="109">
        <f t="shared" si="109"/>
        <v>0</v>
      </c>
      <c r="DO73" s="109">
        <f t="shared" si="109"/>
        <v>0</v>
      </c>
      <c r="DP73" s="109">
        <f t="shared" si="109"/>
        <v>0</v>
      </c>
      <c r="DQ73" s="109">
        <f t="shared" si="109"/>
        <v>0</v>
      </c>
      <c r="DR73" s="109">
        <f t="shared" si="109"/>
        <v>0</v>
      </c>
      <c r="DS73" s="109">
        <f t="shared" si="109"/>
        <v>0</v>
      </c>
      <c r="DT73" s="109">
        <f t="shared" si="109"/>
        <v>0</v>
      </c>
      <c r="DU73" s="109">
        <f t="shared" si="109"/>
        <v>0</v>
      </c>
      <c r="DV73" s="109">
        <f t="shared" si="109"/>
        <v>0</v>
      </c>
      <c r="DW73" s="109">
        <f t="shared" si="109"/>
        <v>0</v>
      </c>
      <c r="DX73" s="109">
        <f t="shared" si="109"/>
        <v>301879.37</v>
      </c>
      <c r="DY73" s="109">
        <f t="shared" si="109"/>
        <v>0</v>
      </c>
      <c r="DZ73" s="109">
        <f t="shared" si="109"/>
        <v>0</v>
      </c>
      <c r="EA73" s="109">
        <f t="shared" si="109"/>
        <v>0</v>
      </c>
      <c r="EB73" s="109">
        <f t="shared" si="109"/>
        <v>2006578.3</v>
      </c>
      <c r="EC73" s="109">
        <f t="shared" si="109"/>
        <v>302572.11</v>
      </c>
      <c r="ED73" s="109">
        <f t="shared" si="109"/>
        <v>0</v>
      </c>
      <c r="EE73" s="109">
        <f t="shared" si="109"/>
        <v>0</v>
      </c>
      <c r="EF73" s="109">
        <f t="shared" si="109"/>
        <v>476739.95000000007</v>
      </c>
      <c r="EG73" s="109">
        <f t="shared" si="109"/>
        <v>286922.97000000003</v>
      </c>
      <c r="EH73" s="109">
        <f t="shared" si="109"/>
        <v>63983.58</v>
      </c>
      <c r="EI73" s="109">
        <f t="shared" si="109"/>
        <v>0</v>
      </c>
      <c r="EJ73" s="109">
        <f t="shared" si="109"/>
        <v>0</v>
      </c>
      <c r="EK73" s="109">
        <f t="shared" si="109"/>
        <v>7670</v>
      </c>
      <c r="EL73" s="109">
        <f t="shared" si="109"/>
        <v>0</v>
      </c>
      <c r="EM73" s="109">
        <f t="shared" si="109"/>
        <v>1220516.6200000001</v>
      </c>
      <c r="EN73" s="109">
        <f t="shared" si="109"/>
        <v>1724508.7699999998</v>
      </c>
      <c r="EO73" s="109">
        <f t="shared" si="109"/>
        <v>0</v>
      </c>
      <c r="EP73" s="109">
        <f t="shared" si="109"/>
        <v>0</v>
      </c>
      <c r="EQ73" s="109">
        <f t="shared" si="109"/>
        <v>0</v>
      </c>
      <c r="ER73" s="109">
        <f t="shared" si="109"/>
        <v>0</v>
      </c>
      <c r="ES73" s="109">
        <f t="shared" si="109"/>
        <v>0</v>
      </c>
      <c r="ET73" s="109">
        <f t="shared" ref="ET73:FR73" si="110">SUM(ET46:ET72)</f>
        <v>0</v>
      </c>
      <c r="EU73" s="109">
        <f t="shared" si="110"/>
        <v>1167374.43</v>
      </c>
      <c r="EV73" s="109">
        <f t="shared" si="110"/>
        <v>0</v>
      </c>
      <c r="EW73" s="109">
        <f t="shared" si="110"/>
        <v>0</v>
      </c>
      <c r="EX73" s="109">
        <f t="shared" si="110"/>
        <v>0</v>
      </c>
      <c r="EY73" s="109">
        <f t="shared" si="110"/>
        <v>0</v>
      </c>
      <c r="EZ73" s="109">
        <f t="shared" si="110"/>
        <v>0</v>
      </c>
      <c r="FA73" s="109">
        <f t="shared" si="110"/>
        <v>0</v>
      </c>
      <c r="FB73" s="109">
        <f t="shared" si="110"/>
        <v>83931.75</v>
      </c>
      <c r="FC73" s="109">
        <f t="shared" si="110"/>
        <v>0</v>
      </c>
      <c r="FD73" s="109">
        <f t="shared" si="110"/>
        <v>0</v>
      </c>
      <c r="FE73" s="109">
        <f t="shared" si="110"/>
        <v>0</v>
      </c>
      <c r="FF73" s="109">
        <f t="shared" si="110"/>
        <v>495455.55</v>
      </c>
      <c r="FG73" s="109">
        <f t="shared" si="110"/>
        <v>0</v>
      </c>
      <c r="FH73" s="109">
        <f t="shared" si="110"/>
        <v>0</v>
      </c>
      <c r="FI73" s="109">
        <f t="shared" si="110"/>
        <v>0</v>
      </c>
      <c r="FJ73" s="109">
        <f t="shared" si="110"/>
        <v>0</v>
      </c>
      <c r="FK73" s="109">
        <f t="shared" si="110"/>
        <v>0</v>
      </c>
      <c r="FL73" s="109">
        <f t="shared" si="110"/>
        <v>0</v>
      </c>
      <c r="FM73" s="109">
        <f t="shared" si="110"/>
        <v>0</v>
      </c>
      <c r="FN73" s="109">
        <f t="shared" si="110"/>
        <v>204658.84</v>
      </c>
      <c r="FO73" s="109">
        <f t="shared" si="110"/>
        <v>0</v>
      </c>
      <c r="FP73" s="109">
        <f t="shared" si="110"/>
        <v>0</v>
      </c>
      <c r="FQ73" s="109">
        <f t="shared" si="110"/>
        <v>4721311.42</v>
      </c>
      <c r="FR73" s="109">
        <f t="shared" si="110"/>
        <v>141459237.78</v>
      </c>
      <c r="FS73" s="62">
        <f t="shared" si="98"/>
        <v>6.2724840105763985E-2</v>
      </c>
      <c r="FT73" s="64">
        <f t="shared" si="99"/>
        <v>708.53360741867652</v>
      </c>
      <c r="FU73" s="109">
        <f>SUM(FU46:FU72)</f>
        <v>141115.87</v>
      </c>
      <c r="FV73" s="109">
        <f t="shared" ref="FV73:GF73" si="111">SUM(FV46:FV72)</f>
        <v>883974.88</v>
      </c>
      <c r="FW73" s="109">
        <f t="shared" si="111"/>
        <v>0</v>
      </c>
      <c r="FX73" s="109">
        <f t="shared" si="111"/>
        <v>95788.18</v>
      </c>
      <c r="FY73" s="109">
        <f t="shared" si="111"/>
        <v>140</v>
      </c>
      <c r="FZ73" s="109">
        <f t="shared" si="111"/>
        <v>79981.149999999994</v>
      </c>
      <c r="GA73" s="109">
        <f t="shared" si="111"/>
        <v>6949.92</v>
      </c>
      <c r="GB73" s="109">
        <f t="shared" si="111"/>
        <v>30288.38</v>
      </c>
      <c r="GC73" s="109">
        <f t="shared" si="111"/>
        <v>1160204.7200000002</v>
      </c>
      <c r="GD73" s="109">
        <f t="shared" si="111"/>
        <v>2330829.1100000003</v>
      </c>
      <c r="GE73" s="109">
        <f t="shared" si="111"/>
        <v>707047.45000000007</v>
      </c>
      <c r="GF73" s="109">
        <f t="shared" si="111"/>
        <v>45000</v>
      </c>
      <c r="GG73" s="109">
        <f>SUM(GG46:GG72)</f>
        <v>165117.63</v>
      </c>
      <c r="GH73" s="109">
        <f t="shared" ref="GH73:GO73" si="112">SUM(GH46:GH72)</f>
        <v>0</v>
      </c>
      <c r="GI73" s="109">
        <f t="shared" si="112"/>
        <v>109383.92</v>
      </c>
      <c r="GJ73" s="109">
        <f t="shared" si="112"/>
        <v>386187.54</v>
      </c>
      <c r="GK73" s="109">
        <f t="shared" si="112"/>
        <v>139242</v>
      </c>
      <c r="GL73" s="109">
        <f t="shared" si="112"/>
        <v>3297.6</v>
      </c>
      <c r="GM73" s="109">
        <f t="shared" si="112"/>
        <v>0</v>
      </c>
      <c r="GN73" s="109">
        <f t="shared" si="112"/>
        <v>0</v>
      </c>
      <c r="GO73" s="109">
        <f t="shared" si="112"/>
        <v>0</v>
      </c>
      <c r="GP73" s="109">
        <f>SUM(GP46:GP72)</f>
        <v>67195.400000000009</v>
      </c>
      <c r="GQ73" s="109">
        <f t="shared" ref="GQ73:GT73" si="113">SUM(GQ46:GQ72)</f>
        <v>0</v>
      </c>
      <c r="GR73" s="109">
        <f t="shared" si="113"/>
        <v>0</v>
      </c>
      <c r="GS73" s="109">
        <f t="shared" si="113"/>
        <v>5722215.3299999991</v>
      </c>
      <c r="GT73" s="109">
        <f t="shared" si="113"/>
        <v>12073959.080000004</v>
      </c>
      <c r="GU73" s="62">
        <f t="shared" si="101"/>
        <v>5.3537482925955114E-3</v>
      </c>
      <c r="GV73" s="66">
        <f t="shared" si="102"/>
        <v>60.475412684482848</v>
      </c>
      <c r="GW73" s="85"/>
      <c r="GX73" s="85"/>
    </row>
    <row r="74" spans="1:207" ht="6" customHeight="1" x14ac:dyDescent="0.2">
      <c r="A74" s="104"/>
      <c r="B74" s="108"/>
      <c r="C74" s="58"/>
      <c r="D74" s="86"/>
      <c r="F74" s="80"/>
      <c r="R74" s="89"/>
      <c r="T74" s="89"/>
      <c r="W74" s="89"/>
      <c r="Y74" s="89"/>
      <c r="AA74" s="89"/>
      <c r="AC74" s="89"/>
      <c r="AD74" s="89"/>
      <c r="AF74" s="89"/>
      <c r="AH74" s="89"/>
      <c r="AJ74" s="89"/>
      <c r="AL74" s="92"/>
      <c r="AM74" s="91"/>
      <c r="AN74" s="93"/>
      <c r="AQ74" s="89"/>
      <c r="AS74" s="89"/>
      <c r="AT74" s="94"/>
      <c r="AU74" s="93"/>
      <c r="AW74" s="89"/>
      <c r="AZ74" s="89"/>
      <c r="BA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94"/>
      <c r="BV74" s="93"/>
      <c r="BX74" s="93"/>
      <c r="BZ74" s="89"/>
      <c r="CB74" s="89"/>
      <c r="CC74" s="89"/>
      <c r="CD74" s="94"/>
      <c r="CE74" s="93"/>
      <c r="CG74" s="95"/>
      <c r="CH74" s="52"/>
      <c r="CI74" s="52"/>
      <c r="CJ74" s="52"/>
      <c r="CK74" s="52"/>
      <c r="CL74" s="52"/>
      <c r="CM74" s="52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52"/>
      <c r="DL74" s="52"/>
      <c r="DM74" s="52"/>
      <c r="DN74" s="52"/>
      <c r="DO74" s="52"/>
      <c r="DP74" s="52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52"/>
      <c r="EL74" s="52"/>
      <c r="EM74" s="95"/>
      <c r="EN74" s="95"/>
      <c r="EO74" s="52"/>
      <c r="EP74" s="52"/>
      <c r="EQ74" s="52"/>
      <c r="ER74" s="52"/>
      <c r="ES74" s="52"/>
      <c r="ET74" s="52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4"/>
      <c r="FS74" s="93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53"/>
      <c r="GU74" s="83"/>
      <c r="GV74" s="84"/>
      <c r="GW74" s="85"/>
      <c r="GX74" s="85"/>
    </row>
    <row r="75" spans="1:207" x14ac:dyDescent="0.2">
      <c r="A75" s="104"/>
      <c r="B75" s="78" t="s">
        <v>293</v>
      </c>
      <c r="C75" s="58"/>
      <c r="D75" s="79"/>
      <c r="F75" s="80"/>
      <c r="G75" s="85"/>
      <c r="H75" s="85"/>
      <c r="I75" s="85"/>
      <c r="J75" s="85"/>
      <c r="K75" s="85"/>
      <c r="L75" s="85"/>
      <c r="M75" s="83"/>
      <c r="N75" s="83"/>
      <c r="O75" s="83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3"/>
      <c r="AM75" s="83"/>
      <c r="AN75" s="83"/>
      <c r="AO75" s="85"/>
      <c r="AP75" s="85"/>
      <c r="AQ75" s="85"/>
      <c r="AR75" s="85"/>
      <c r="AS75" s="85"/>
      <c r="AT75" s="83"/>
      <c r="AU75" s="83"/>
      <c r="AV75" s="83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U75" s="83"/>
      <c r="BV75" s="83"/>
      <c r="BW75" s="83"/>
      <c r="BX75" s="83"/>
      <c r="BY75" s="85"/>
      <c r="BZ75" s="85"/>
      <c r="CA75" s="85"/>
      <c r="CB75" s="85"/>
      <c r="CC75" s="85"/>
      <c r="CD75" s="83"/>
      <c r="CE75" s="83"/>
      <c r="CF75" s="83"/>
      <c r="CG75" s="85"/>
      <c r="CH75" s="52"/>
      <c r="CI75" s="52"/>
      <c r="CJ75" s="52"/>
      <c r="CK75" s="52"/>
      <c r="CL75" s="52"/>
      <c r="CM75" s="52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52"/>
      <c r="DL75" s="52"/>
      <c r="DM75" s="52"/>
      <c r="DN75" s="52"/>
      <c r="DO75" s="52"/>
      <c r="DP75" s="52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52"/>
      <c r="EL75" s="52"/>
      <c r="EM75" s="85"/>
      <c r="EN75" s="85"/>
      <c r="EO75" s="52"/>
      <c r="EP75" s="52"/>
      <c r="EQ75" s="52"/>
      <c r="ER75" s="52"/>
      <c r="ES75" s="52"/>
      <c r="ET75" s="52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3"/>
      <c r="FS75" s="83"/>
      <c r="FT75" s="83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3"/>
      <c r="GU75" s="83"/>
      <c r="GV75" s="84"/>
      <c r="GW75" s="85"/>
      <c r="GX75" s="85"/>
    </row>
    <row r="76" spans="1:207" ht="6" customHeight="1" x14ac:dyDescent="0.2">
      <c r="A76" s="104"/>
      <c r="B76" s="108"/>
      <c r="C76" s="58"/>
      <c r="D76" s="86"/>
      <c r="F76" s="80"/>
      <c r="R76" s="89"/>
      <c r="T76" s="89"/>
      <c r="W76" s="89"/>
      <c r="Y76" s="89"/>
      <c r="AA76" s="89"/>
      <c r="AC76" s="89"/>
      <c r="AD76" s="89"/>
      <c r="AF76" s="89"/>
      <c r="AH76" s="89"/>
      <c r="AJ76" s="89"/>
      <c r="AL76" s="92"/>
      <c r="AM76" s="91"/>
      <c r="AN76" s="93"/>
      <c r="AQ76" s="89"/>
      <c r="AS76" s="89"/>
      <c r="AT76" s="94"/>
      <c r="AU76" s="93"/>
      <c r="AW76" s="89"/>
      <c r="AZ76" s="89"/>
      <c r="BA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94"/>
      <c r="BV76" s="93"/>
      <c r="BX76" s="93"/>
      <c r="BZ76" s="89"/>
      <c r="CB76" s="89"/>
      <c r="CC76" s="89"/>
      <c r="CD76" s="94"/>
      <c r="CE76" s="93"/>
      <c r="CG76" s="95"/>
      <c r="CH76" s="52"/>
      <c r="CI76" s="52"/>
      <c r="CJ76" s="52"/>
      <c r="CK76" s="52"/>
      <c r="CL76" s="52"/>
      <c r="CM76" s="52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52"/>
      <c r="DL76" s="52"/>
      <c r="DM76" s="52"/>
      <c r="DN76" s="52"/>
      <c r="DO76" s="52"/>
      <c r="DP76" s="52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52"/>
      <c r="EL76" s="52"/>
      <c r="EM76" s="95"/>
      <c r="EN76" s="95"/>
      <c r="EO76" s="52"/>
      <c r="EP76" s="52"/>
      <c r="EQ76" s="52"/>
      <c r="ER76" s="52"/>
      <c r="ES76" s="52"/>
      <c r="ET76" s="52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4"/>
      <c r="FS76" s="93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53"/>
      <c r="GU76" s="83"/>
      <c r="GV76" s="84"/>
      <c r="GW76" s="85"/>
      <c r="GX76" s="85"/>
    </row>
    <row r="77" spans="1:207" ht="14.45" customHeight="1" x14ac:dyDescent="0.2">
      <c r="A77" s="96" t="s">
        <v>294</v>
      </c>
      <c r="B77" s="69" t="s">
        <v>295</v>
      </c>
      <c r="C77" s="80">
        <f>IF(ISNA(VLOOKUP($A77,'[2]1516 enrollment_Rev_Exp by size'!$A$6:$G$320,3,FALSE)),"",VLOOKUP($A77,'[2]1516 enrollment_Rev_Exp by size'!$A$6:$G$320,3,FALSE))</f>
        <v>4980.47</v>
      </c>
      <c r="D77" s="97">
        <v>52285886.869999997</v>
      </c>
      <c r="E77" s="80">
        <f t="shared" ref="E77:E105" si="114">M77+AL77+AT77+BU77+CD77+FR77+GT77</f>
        <v>52285886.86999999</v>
      </c>
      <c r="F77" s="80">
        <f t="shared" ref="F77:F105" si="115">D77-E77</f>
        <v>0</v>
      </c>
      <c r="G77" s="98">
        <f>IF(ISNA(VLOOKUP($A77,'[2]1516 Exp_Rev Access'!$F$7:$FS$306,2,FALSE)),"",VLOOKUP($A77,'[2]1516 Exp_Rev Access'!$F$7:$FS$306,2,FALSE))</f>
        <v>6871977.6100000003</v>
      </c>
      <c r="H77" s="98">
        <f>IF(ISNA(VLOOKUP($A77,'[2]1516 Exp_Rev Access'!$F$7:$FS$306,3,FALSE)),"",VLOOKUP($A77,'[2]1516 Exp_Rev Access'!$F$7:$FS$306,3,FALSE))</f>
        <v>5.99</v>
      </c>
      <c r="I77" s="98">
        <f>IF(ISNA(VLOOKUP($A77,'[2]1516 Exp_Rev Access'!$F$7:$FS$306,4,FALSE)),"",VLOOKUP($A77,'[2]1516 Exp_Rev Access'!$F$7:$FS$306,4,FALSE))</f>
        <v>440.13</v>
      </c>
      <c r="J77" s="98">
        <f>IF(ISNA(VLOOKUP($A77,'[2]1516 Exp_Rev Access'!$F$7:$FS$306,5,FALSE)),"",VLOOKUP($A77,'[2]1516 Exp_Rev Access'!$F$7:$FS$306,5,FALSE))</f>
        <v>1883.03</v>
      </c>
      <c r="K77" s="98">
        <f>IF(ISNA(VLOOKUP($A77,'[2]1516 Exp_Rev Access'!$F$7:$FS$306,6,FALSE)),"",VLOOKUP($A77,'[2]1516 Exp_Rev Access'!$F$7:$FS$306,6,FALSE))</f>
        <v>0</v>
      </c>
      <c r="L77" s="98">
        <f>IF(ISNA(VLOOKUP($A77,'[2]1516 Exp_Rev Access'!$F$7:$FS$306,7,FALSE)),"",VLOOKUP($A77,'[2]1516 Exp_Rev Access'!$F$7:$FS$306,7,FALSE))</f>
        <v>0</v>
      </c>
      <c r="M77" s="90">
        <f>SUM(G77:L77)</f>
        <v>6874306.7600000007</v>
      </c>
      <c r="N77" s="72">
        <f t="shared" ref="N77:N105" si="116">M77/D77</f>
        <v>0.13147537837680368</v>
      </c>
      <c r="O77" s="73">
        <f t="shared" ref="O77:O105" si="117">M77/C77</f>
        <v>1380.2526187287547</v>
      </c>
      <c r="P77" s="99">
        <f>IF(ISNA(VLOOKUP($A77,'[2]1516 Exp_Rev Access'!$F$7:$FS$306,8,FALSE)),"",VLOOKUP($A77,'[2]1516 Exp_Rev Access'!$F$7:$FS$306,8,FALSE))</f>
        <v>183453.88</v>
      </c>
      <c r="Q77" s="99">
        <f>IF(ISNA(VLOOKUP($A77,'[2]1516 Exp_Rev Access'!$F$7:$FS$306,9,FALSE)),"",VLOOKUP($A77,'[2]1516 Exp_Rev Access'!$F$7:$FS$306,9,FALSE))</f>
        <v>0</v>
      </c>
      <c r="R77" s="99">
        <f>IF(ISNA(VLOOKUP($A77,'[2]1516 Exp_Rev Access'!$F$7:$FS$306,10,FALSE)),"",VLOOKUP($A77,'[2]1516 Exp_Rev Access'!$F$7:$FS$306,10,FALSE))</f>
        <v>0</v>
      </c>
      <c r="S77" s="99">
        <f>IF(ISNA(VLOOKUP($A77,'[2]1516 Exp_Rev Access'!$F$7:$FS$306,11,FALSE)),"",VLOOKUP($A77,'[2]1516 Exp_Rev Access'!$F$7:$FS$306,11,FALSE))</f>
        <v>0</v>
      </c>
      <c r="T77" s="99">
        <f>IF(ISNA(VLOOKUP($A77,'[2]1516 Exp_Rev Access'!$F$7:$FS$306,12,FALSE)),"",VLOOKUP($A77,'[2]1516 Exp_Rev Access'!$F$7:$FS$306,12,FALSE))</f>
        <v>0</v>
      </c>
      <c r="U77" s="99">
        <f>IF(ISNA(VLOOKUP($A77,'[2]1516 Exp_Rev Access'!$F$7:$FS$306,13,FALSE)),"",VLOOKUP($A77,'[2]1516 Exp_Rev Access'!$F$7:$FS$306,13,FALSE))</f>
        <v>0</v>
      </c>
      <c r="V77" s="99">
        <f>IF(ISNA(VLOOKUP($A77,'[2]1516 Exp_Rev Access'!$F$7:$FS$306,14,FALSE)),"",VLOOKUP($A77,'[2]1516 Exp_Rev Access'!$F$7:$FS$306,14,FALSE))</f>
        <v>0</v>
      </c>
      <c r="W77" s="99">
        <f>IF(ISNA(VLOOKUP($A77,'[2]1516 Exp_Rev Access'!$F$7:$FS$306,15,FALSE)),"",VLOOKUP($A77,'[2]1516 Exp_Rev Access'!$F$7:$FS$306,15,FALSE))</f>
        <v>0</v>
      </c>
      <c r="X77" s="99">
        <f>IF(ISNA(VLOOKUP($A77,'[2]1516 Exp_Rev Access'!$F$7:$FS$306,16,FALSE)),"",VLOOKUP($A77,'[2]1516 Exp_Rev Access'!$F$7:$FS$306,16,FALSE))</f>
        <v>23534.7</v>
      </c>
      <c r="Y77" s="99">
        <f>IF(ISNA(VLOOKUP($A77,'[2]1516 Exp_Rev Access'!$F$7:$FS$306,17,FALSE)),"",VLOOKUP($A77,'[2]1516 Exp_Rev Access'!$F$7:$FS$306,17,FALSE))</f>
        <v>0</v>
      </c>
      <c r="Z77" s="99">
        <f>IF(ISNA(VLOOKUP($A77,'[2]1516 Exp_Rev Access'!$F$7:$FS$306,18,FALSE)),"",VLOOKUP($A77,'[2]1516 Exp_Rev Access'!$F$7:$FS$306,18,FALSE))</f>
        <v>0</v>
      </c>
      <c r="AA77" s="99">
        <f>IF(ISNA(VLOOKUP($A77,'[2]1516 Exp_Rev Access'!$F$7:$FS$306,19,FALSE)),"",VLOOKUP($A77,'[2]1516 Exp_Rev Access'!$F$7:$FS$306,19,FALSE))</f>
        <v>40832.15</v>
      </c>
      <c r="AB77" s="99">
        <f>IF(ISNA(VLOOKUP($A77,'[2]1516 Exp_Rev Access'!$F$7:$FS$306,20,FALSE)),"",VLOOKUP($A77,'[2]1516 Exp_Rev Access'!$F$7:$FS$306,20,FALSE))</f>
        <v>58477.58</v>
      </c>
      <c r="AC77" s="99">
        <f>IF(ISNA(VLOOKUP($A77,'[2]1516 Exp_Rev Access'!$F$7:$FS$306,21,FALSE)),"",VLOOKUP($A77,'[2]1516 Exp_Rev Access'!$F$7:$FS$306,21,FALSE))</f>
        <v>752813.49</v>
      </c>
      <c r="AD77" s="99">
        <f>IF(ISNA(VLOOKUP($A77,'[2]1516 Exp_Rev Access'!$F$7:$FS$306,22,FALSE)),"",VLOOKUP($A77,'[2]1516 Exp_Rev Access'!$F$7:$FS$306,22,FALSE))</f>
        <v>73064.259999999995</v>
      </c>
      <c r="AE77" s="99">
        <f>IF(ISNA(VLOOKUP($A77,'[2]1516 Exp_Rev Access'!$F$7:$FS$306,23,FALSE)),"",VLOOKUP($A77,'[2]1516 Exp_Rev Access'!$F$7:$FS$306,23,FALSE))</f>
        <v>0</v>
      </c>
      <c r="AF77" s="99">
        <f>IF(ISNA(VLOOKUP($A77,'[2]1516 Exp_Rev Access'!$F$7:$FS$306,24,FALSE)),"",VLOOKUP($A77,'[2]1516 Exp_Rev Access'!$F$7:$FS$306,24,FALSE))</f>
        <v>68454.600000000006</v>
      </c>
      <c r="AG77" s="99">
        <f>IF(ISNA(VLOOKUP($A77,'[2]1516 Exp_Rev Access'!$F$7:$FS$306,25,FALSE)),"",VLOOKUP($A77,'[2]1516 Exp_Rev Access'!$F$7:$FS$306,25,FALSE))</f>
        <v>15709.92</v>
      </c>
      <c r="AH77" s="98">
        <f>IF(ISNA(VLOOKUP($A77,'[2]1516 Exp_Rev Access'!$F$7:$FS$306,26,FALSE)),"",VLOOKUP($A77,'[2]1516 Exp_Rev Access'!$F$7:$FS$306,26,FALSE))</f>
        <v>108231.35</v>
      </c>
      <c r="AI77" s="98">
        <f>IF(ISNA(VLOOKUP($A77,'[2]1516 Exp_Rev Access'!$F$7:$FS$306,27,FALSE)),"",VLOOKUP($A77,'[2]1516 Exp_Rev Access'!$F$7:$FS$306,27,FALSE))</f>
        <v>12646.35</v>
      </c>
      <c r="AJ77" s="98">
        <f>IF(ISNA(VLOOKUP($A77,'[2]1516 Exp_Rev Access'!$F$7:$FS$306,28,FALSE)),"",VLOOKUP($A77,'[2]1516 Exp_Rev Access'!$F$7:$FS$306,28,FALSE))</f>
        <v>34882.92</v>
      </c>
      <c r="AK77" s="98">
        <f>IF(ISNA(VLOOKUP($A77,'[2]1516 Exp_Rev Access'!$F$7:$FS$306,29,FALSE)),"",VLOOKUP($A77,'[2]1516 Exp_Rev Access'!$F$7:$FS$306,29,FALSE))</f>
        <v>0</v>
      </c>
      <c r="AL77" s="100">
        <f t="shared" ref="AL77:AL105" si="118">SUM(P77:AK77)</f>
        <v>1372101.2000000002</v>
      </c>
      <c r="AM77" s="72">
        <f t="shared" ref="AM77:AM105" si="119">AL77/D77</f>
        <v>2.6242286057258576E-2</v>
      </c>
      <c r="AN77" s="94">
        <f t="shared" ref="AN77:AN105" si="120">AL77/C77</f>
        <v>275.49632865974496</v>
      </c>
      <c r="AO77" s="99">
        <f>IF(ISNA(VLOOKUP($A77,'[2]1516 Exp_Rev Access'!$F$7:$GB$306,30,FALSE)),"",VLOOKUP($A77,'[2]1516 Exp_Rev Access'!$F$7:$FS$306,30,FALSE))</f>
        <v>30192754.66</v>
      </c>
      <c r="AP77" s="99">
        <f>IF(ISNA(VLOOKUP($A77,'[2]1516 Exp_Rev Access'!$F$7:$GB$306,31,FALSE)),"",VLOOKUP($A77,'[2]1516 Exp_Rev Access'!$F$7:$FS$306,31,FALSE))</f>
        <v>882323.83</v>
      </c>
      <c r="AQ77" s="99">
        <f>IF(ISNA(VLOOKUP($A77,'[2]1516 Exp_Rev Access'!$F$7:$GB$306,32,FALSE)),"",VLOOKUP($A77,'[2]1516 Exp_Rev Access'!$F$7:$FS$306,32,FALSE))</f>
        <v>2341759.2400000002</v>
      </c>
      <c r="AR77" s="99">
        <f>IF(ISNA(VLOOKUP($A77,'[2]1516 Exp_Rev Access'!$F$7:$GB$306,33,FALSE)),"",VLOOKUP($A77,'[2]1516 Exp_Rev Access'!$F$7:$FS$306,33,FALSE))</f>
        <v>0</v>
      </c>
      <c r="AS77" s="99">
        <f>IF(ISNA(VLOOKUP($A77,'[2]1516 Exp_Rev Access'!$F$7:$GB$306,34,FALSE)),"",VLOOKUP($A77,'[2]1516 Exp_Rev Access'!$F$7:$FS$306,34,FALSE))</f>
        <v>0</v>
      </c>
      <c r="AT77" s="101">
        <f t="shared" ref="AT77:AT105" si="121">SUM(AO77:AS77)</f>
        <v>33416837.729999997</v>
      </c>
      <c r="AU77" s="72">
        <f t="shared" ref="AU77:AU105" si="122">AT77/D77</f>
        <v>0.6391177377001428</v>
      </c>
      <c r="AV77" s="94">
        <f t="shared" ref="AV77:AV105" si="123">AT77/C77</f>
        <v>6709.5751465223148</v>
      </c>
      <c r="AW77" s="99">
        <f>IF(ISNA(VLOOKUP($A77,'[2]1516 Exp_Rev Access'!$F$7:$GB$306,35,FALSE)),"",VLOOKUP($A77,'[2]1516 Exp_Rev Access'!$F$7:$GB$306,35,FALSE))</f>
        <v>973.38</v>
      </c>
      <c r="AX77" s="99">
        <f>IF(ISNA(VLOOKUP($A77,'[2]1516 Exp_Rev Access'!$F$7:$GB$306,36,FALSE)),"",VLOOKUP($A77,'[2]1516 Exp_Rev Access'!$F$7:$GB$306,36,FALSE))</f>
        <v>3882431.15</v>
      </c>
      <c r="AY77" s="99">
        <f>IF(ISNA(VLOOKUP($A77,'[2]1516 Exp_Rev Access'!$F$7:$GB$306,37,FALSE)),"",VLOOKUP($A77,'[2]1516 Exp_Rev Access'!$F$7:$GB$306,37,FALSE))</f>
        <v>143596.67000000001</v>
      </c>
      <c r="AZ77" s="99">
        <f>IF(ISNA(VLOOKUP($A77,'[2]1516 Exp_Rev Access'!$F$7:$GB$306,38,FALSE)),"",VLOOKUP($A77,'[2]1516 Exp_Rev Access'!$F$7:$GB$306,38,FALSE))</f>
        <v>0</v>
      </c>
      <c r="BA77" s="99">
        <f>IF(ISNA(VLOOKUP($A77,'[2]1516 Exp_Rev Access'!$F$7:$GB$306,39,FALSE)),"",VLOOKUP($A77,'[2]1516 Exp_Rev Access'!$F$7:$GB$306,39,FALSE))</f>
        <v>0</v>
      </c>
      <c r="BB77" s="99">
        <f>IF(ISNA(VLOOKUP($A77,'[2]1516 Exp_Rev Access'!$F$7:$GB$306,40,FALSE)),"",VLOOKUP($A77,'[2]1516 Exp_Rev Access'!$F$7:$GB$306,40,FALSE))</f>
        <v>917167.13</v>
      </c>
      <c r="BC77" s="99">
        <f>IF(ISNA(VLOOKUP($A77,'[2]1516 Exp_Rev Access'!$F$7:$GB$306,41,FALSE)),"",VLOOKUP($A77,'[2]1516 Exp_Rev Access'!$F$7:$GB$306,41,FALSE))</f>
        <v>0</v>
      </c>
      <c r="BD77" s="99">
        <f>IF(ISNA(VLOOKUP($A77,'[2]1516 Exp_Rev Access'!$F$7:$GB$306,42,FALSE)),"",VLOOKUP($A77,'[2]1516 Exp_Rev Access'!$F$7:$GB$306,42,FALSE))</f>
        <v>216208.97</v>
      </c>
      <c r="BE77" s="99">
        <f>IF(ISNA(VLOOKUP($A77,'[2]1516 Exp_Rev Access'!$F$7:$GB$306,43,FALSE)),"",VLOOKUP($A77,'[2]1516 Exp_Rev Access'!$F$7:$GB$306,43,FALSE))</f>
        <v>0</v>
      </c>
      <c r="BF77" s="99">
        <f>IF(ISNA(VLOOKUP($A77,'[2]1516 Exp_Rev Access'!$F$7:$GB$306,44,FALSE)),"",VLOOKUP($A77,'[2]1516 Exp_Rev Access'!$F$7:$GB$306,44,FALSE))</f>
        <v>409680.2</v>
      </c>
      <c r="BG77" s="99">
        <f>IF(ISNA(VLOOKUP($A77,'[2]1516 Exp_Rev Access'!$F$7:$GB$306,45,FALSE)),"",VLOOKUP($A77,'[2]1516 Exp_Rev Access'!$F$7:$GB$306,45,FALSE))</f>
        <v>49955.8</v>
      </c>
      <c r="BH77" s="99">
        <f>IF(ISNA(VLOOKUP($A77,'[2]1516 Exp_Rev Access'!$F$7:$GB$306,46,FALSE)),"",VLOOKUP($A77,'[2]1516 Exp_Rev Access'!$F$7:$GB$306,46,FALSE))</f>
        <v>0</v>
      </c>
      <c r="BI77" s="99">
        <f>IF(ISNA(VLOOKUP($A77,'[2]1516 Exp_Rev Access'!$F$7:$GB$306,47,FALSE)),"",VLOOKUP($A77,'[2]1516 Exp_Rev Access'!$F$7:$GB$306,47,FALSE))</f>
        <v>34155.74</v>
      </c>
      <c r="BJ77" s="99">
        <f>IF(ISNA(VLOOKUP($A77,'[2]1516 Exp_Rev Access'!$F$7:$GB$306,48,FALSE)),"",VLOOKUP($A77,'[2]1516 Exp_Rev Access'!$F$7:$GB$306,48,FALSE))</f>
        <v>1631531.17</v>
      </c>
      <c r="BK77" s="99">
        <f>IF(ISNA(VLOOKUP($A77,'[2]1516 Exp_Rev Access'!$F$7:$GB$306,49,FALSE)),"",VLOOKUP($A77,'[2]1516 Exp_Rev Access'!$F$7:$GB$306,49,FALSE))</f>
        <v>0</v>
      </c>
      <c r="BL77" s="99">
        <f>IF(ISNA(VLOOKUP($A77,'[2]1516 Exp_Rev Access'!$F$7:$GB$306,50,FALSE)),"",VLOOKUP($A77,'[2]1516 Exp_Rev Access'!$F$7:$GB$306,50,FALSE))</f>
        <v>0</v>
      </c>
      <c r="BM77" s="99">
        <f>IF(ISNA(VLOOKUP($A77,'[2]1516 Exp_Rev Access'!$F$7:$GB$306,51,FALSE)),"",VLOOKUP($A77,'[2]1516 Exp_Rev Access'!$F$7:$GB$306,51,FALSE))</f>
        <v>0</v>
      </c>
      <c r="BN77" s="99">
        <f>IF(ISNA(VLOOKUP($A77,'[2]1516 Exp_Rev Access'!$F$7:$GB$306,52,FALSE)),"",VLOOKUP($A77,'[2]1516 Exp_Rev Access'!$F$7:$GB$306,52,FALSE))</f>
        <v>0</v>
      </c>
      <c r="BO77" s="99">
        <f>IF(ISNA(VLOOKUP($A77,'[2]1516 Exp_Rev Access'!$F$7:$GB$306,53,FALSE)),"",VLOOKUP($A77,'[2]1516 Exp_Rev Access'!$F$7:$GB$306,53,FALSE))</f>
        <v>0</v>
      </c>
      <c r="BP77" s="99">
        <f>IF(ISNA(VLOOKUP($A77,'[2]1516 Exp_Rev Access'!$F$7:$GB$306,54,FALSE)),"",VLOOKUP($A77,'[2]1516 Exp_Rev Access'!$F$7:$GB$306,54,FALSE))</f>
        <v>0</v>
      </c>
      <c r="BQ77" s="99">
        <f>IF(ISNA(VLOOKUP($A77,'[2]1516 Exp_Rev Access'!$F$7:$GB$306,55,FALSE)),"",VLOOKUP($A77,'[2]1516 Exp_Rev Access'!$F$7:$GB$306,55,FALSE))</f>
        <v>0</v>
      </c>
      <c r="BR77" s="99">
        <f>IF(ISNA(VLOOKUP($A77,'[2]1516 Exp_Rev Access'!$F$7:$GB$306,56,FALSE)),"",VLOOKUP($A77,'[2]1516 Exp_Rev Access'!$F$7:$GB$306,56,FALSE))</f>
        <v>0</v>
      </c>
      <c r="BS77" s="99">
        <f>IF(ISNA(VLOOKUP($A77,'[2]1516 Exp_Rev Access'!$F$7:$GB$306,57,FALSE)),"",VLOOKUP($A77,'[2]1516 Exp_Rev Access'!$F$7:$GB$306,57,FALSE))</f>
        <v>0</v>
      </c>
      <c r="BT77" s="99">
        <f>IF(ISNA(VLOOKUP($A77,'[2]1516 Exp_Rev Access'!$F$7:$GB$306,58,FALSE)),"",VLOOKUP($A77,'[2]1516 Exp_Rev Access'!$F$7:$GB$306,58,FALSE))</f>
        <v>0</v>
      </c>
      <c r="BU77" s="102">
        <f t="shared" ref="BU77:BU105" si="124">SUM(AW77:BT77)</f>
        <v>7285700.21</v>
      </c>
      <c r="BV77" s="72">
        <f t="shared" ref="BV77:BV105" si="125">BU77/D77</f>
        <v>0.13934353314336351</v>
      </c>
      <c r="BW77" s="94">
        <f t="shared" ref="BW77:BW105" si="126">BU77/C77</f>
        <v>1462.8539495268517</v>
      </c>
      <c r="BX77" s="99">
        <f>IF(ISNA(VLOOKUP($A77,'[2]1516 Exp_Rev Access'!$F$7:$GB$306,59,FALSE)),"",VLOOKUP($A77,'[2]1516 Exp_Rev Access'!$F$7:$GB$306,59,FALSE))</f>
        <v>0</v>
      </c>
      <c r="BY77" s="99">
        <f>IF(ISNA(VLOOKUP($A77,'[2]1516 Exp_Rev Access'!$F$7:$GB$306,60,FALSE)),"",VLOOKUP($A77,'[2]1516 Exp_Rev Access'!$F$7:$GB$306,60,FALSE))</f>
        <v>0</v>
      </c>
      <c r="BZ77" s="99">
        <f>IF(ISNA(VLOOKUP($A77,'[2]1516 Exp_Rev Access'!$F$7:$GB$306,61,FALSE)),"",VLOOKUP($A77,'[2]1516 Exp_Rev Access'!$F$7:$GB$306,61,FALSE))</f>
        <v>0</v>
      </c>
      <c r="CA77" s="99">
        <f>IF(ISNA(VLOOKUP($A77,'[2]1516 Exp_Rev Access'!$F$7:$GB$306,62,FALSE)),"",VLOOKUP($A77,'[2]1516 Exp_Rev Access'!$F$7:$GB$306,62,FALSE))</f>
        <v>0</v>
      </c>
      <c r="CB77" s="99">
        <f>IF(ISNA(VLOOKUP($A77,'[2]1516 Exp_Rev Access'!$F$7:$GB$306,63,FALSE)),"",VLOOKUP($A77,'[2]1516 Exp_Rev Access'!$F$7:$GB$306,63,FALSE))</f>
        <v>53374.91</v>
      </c>
      <c r="CC77" s="99">
        <f>IF(ISNA(VLOOKUP($A77,'[2]1516 Exp_Rev Access'!$F$7:$GB$306,64,FALSE)),"",VLOOKUP($A77,'[2]1516 Exp_Rev Access'!$F$7:$GB$306,64,FALSE))</f>
        <v>0</v>
      </c>
      <c r="CD77" s="101">
        <f t="shared" ref="CD77:CD105" si="127">SUM(BX77:CC77)</f>
        <v>53374.91</v>
      </c>
      <c r="CE77" s="72">
        <f t="shared" ref="CE77:CE105" si="128">CD77/D77</f>
        <v>1.0208282424798048E-3</v>
      </c>
      <c r="CF77" s="103">
        <f t="shared" ref="CF77:CF105" si="129">CD77/C77</f>
        <v>10.7168419847926</v>
      </c>
      <c r="CG77" s="99">
        <f>IF(ISNA(VLOOKUP($A77,'[2]1516 Exp_Rev Access'!$F$7:$GB$306,65,FALSE)),"",VLOOKUP($A77,'[2]1516 Exp_Rev Access'!$F$7:$GB$306,65,FALSE))</f>
        <v>0</v>
      </c>
      <c r="CH77" s="99">
        <f>IF(ISNA(VLOOKUP($A77,'[2]1516 Exp_Rev Access'!$F$7:$GB$306,66,FALSE)),"",VLOOKUP($A77,'[2]1516 Exp_Rev Access'!$F$7:$GB$306,66,FALSE))</f>
        <v>0</v>
      </c>
      <c r="CI77" s="99">
        <f>IF(ISNA(VLOOKUP($A77,'[2]1516 Exp_Rev Access'!$F$7:$GB$306,67,FALSE)),"",VLOOKUP($A77,'[2]1516 Exp_Rev Access'!$F$7:$GB$306,67,FALSE))</f>
        <v>0</v>
      </c>
      <c r="CJ77" s="99">
        <f>IF(ISNA(VLOOKUP($A77,'[2]1516 Exp_Rev Access'!$F$7:$GB$306,68,FALSE)),"",VLOOKUP($A77,'[2]1516 Exp_Rev Access'!$F$7:$GB$306,68,FALSE))</f>
        <v>0</v>
      </c>
      <c r="CK77" s="99">
        <f>IF(ISNA(VLOOKUP($A77,'[2]1516 Exp_Rev Access'!$F$7:$GB$306,69,FALSE)),"",VLOOKUP($A77,'[2]1516 Exp_Rev Access'!$F$7:$GB$306,69,FALSE))</f>
        <v>0</v>
      </c>
      <c r="CL77" s="99">
        <f>IF(ISNA(VLOOKUP($A77,'[2]1516 Exp_Rev Access'!$F$7:$GB$306,70,FALSE)),"",VLOOKUP($A77,'[2]1516 Exp_Rev Access'!$F$7:$GB$306,70,FALSE))</f>
        <v>0</v>
      </c>
      <c r="CM77" s="99">
        <f>IF(ISNA(VLOOKUP($A77,'[2]1516 Exp_Rev Access'!$F$7:$GB$306,71,FALSE)),"",VLOOKUP($A77,'[2]1516 Exp_Rev Access'!$F$7:$GB$306,71,FALSE))</f>
        <v>0</v>
      </c>
      <c r="CN77" s="99">
        <f>IF(ISNA(VLOOKUP($A77,'[2]1516 Exp_Rev Access'!$F$7:$GB$306,72,FALSE)),"",VLOOKUP($A77,'[2]1516 Exp_Rev Access'!$F$7:$GB$306,72,FALSE))</f>
        <v>0</v>
      </c>
      <c r="CO77" s="99">
        <f>IF(ISNA(VLOOKUP($A77,'[2]1516 Exp_Rev Access'!$F$7:$GB$306,73,FALSE)),"",VLOOKUP($A77,'[2]1516 Exp_Rev Access'!$F$7:$GB$306,73,FALSE))</f>
        <v>0</v>
      </c>
      <c r="CP77" s="99">
        <f>IF(ISNA(VLOOKUP($A77,'[2]1516 Exp_Rev Access'!$F$7:$GB$306,74,FALSE)),"",VLOOKUP($A77,'[2]1516 Exp_Rev Access'!$F$7:$GB$306,74,FALSE))</f>
        <v>922211</v>
      </c>
      <c r="CQ77" s="99">
        <f>IF(ISNA(VLOOKUP($A77,'[2]1516 Exp_Rev Access'!$F$7:$GB$306,75,FALSE)),"",VLOOKUP($A77,'[2]1516 Exp_Rev Access'!$F$7:$GB$306,75,FALSE))</f>
        <v>0</v>
      </c>
      <c r="CR77" s="99">
        <f>IF(ISNA(VLOOKUP($A77,'[2]1516 Exp_Rev Access'!$F$7:$GB$306,76,FALSE)),"",VLOOKUP($A77,'[2]1516 Exp_Rev Access'!$F$7:$GB$306,76,FALSE))</f>
        <v>25762.15</v>
      </c>
      <c r="CS77" s="99">
        <f>IF(ISNA(VLOOKUP($A77,'[2]1516 Exp_Rev Access'!$F$7:$GB$306,77,FALSE)),"",VLOOKUP($A77,'[2]1516 Exp_Rev Access'!$F$7:$GB$306,77,FALSE))</f>
        <v>0</v>
      </c>
      <c r="CT77" s="99">
        <f>IF(ISNA(VLOOKUP($A77,'[2]1516 Exp_Rev Access'!$F$7:$GB$306,78,FALSE)),"",VLOOKUP($A77,'[2]1516 Exp_Rev Access'!$F$7:$GB$306,78,FALSE))</f>
        <v>587515.42000000004</v>
      </c>
      <c r="CU77" s="99">
        <f>IF(ISNA(VLOOKUP($A77,'[2]1516 Exp_Rev Access'!$F$7:$GB$306,79,FALSE)),"",VLOOKUP($A77,'[2]1516 Exp_Rev Access'!$F$7:$GB$306,79,FALSE))</f>
        <v>110921</v>
      </c>
      <c r="CV77" s="99">
        <f>IF(ISNA(VLOOKUP($A77,'[2]1516 Exp_Rev Access'!$F$7:$GB$306,80,FALSE)),"",VLOOKUP($A77,'[2]1516 Exp_Rev Access'!$F$7:$GB$306,80,FALSE))</f>
        <v>48487.79</v>
      </c>
      <c r="CW77" s="99">
        <f>IF(ISNA(VLOOKUP($A77,'[2]1516 Exp_Rev Access'!$F$7:$GB$306,81,FALSE)),"",VLOOKUP($A77,'[2]1516 Exp_Rev Access'!$F$7:$GB$306,81,FALSE))</f>
        <v>0</v>
      </c>
      <c r="CX77" s="99">
        <f>IF(ISNA(VLOOKUP($A77,'[2]1516 Exp_Rev Access'!$F$7:$GB$306,82,FALSE)),"",VLOOKUP($A77,'[2]1516 Exp_Rev Access'!$F$7:$GB$306,82,FALSE))</f>
        <v>0</v>
      </c>
      <c r="CY77" s="99">
        <f>IF(ISNA(VLOOKUP($A77,'[2]1516 Exp_Rev Access'!$F$7:$GB$306,83,FALSE)),"",VLOOKUP($A77,'[2]1516 Exp_Rev Access'!$F$7:$GB$306,83,FALSE))</f>
        <v>0</v>
      </c>
      <c r="CZ77" s="99">
        <f>IF(ISNA(VLOOKUP($A77,'[2]1516 Exp_Rev Access'!$F$7:$GB$306,84,FALSE)),"",VLOOKUP($A77,'[2]1516 Exp_Rev Access'!$F$7:$GB$306,84,FALSE))</f>
        <v>0</v>
      </c>
      <c r="DA77" s="99">
        <f>IF(ISNA(VLOOKUP($A77,'[2]1516 Exp_Rev Access'!$F$7:$GB$306,85,FALSE)),"",VLOOKUP($A77,'[2]1516 Exp_Rev Access'!$F$7:$GB$306,85,FALSE))</f>
        <v>67191.45</v>
      </c>
      <c r="DB77" s="99">
        <f>IF(ISNA(VLOOKUP($A77,'[2]1516 Exp_Rev Access'!$F$7:$GB$306,86,FALSE)),"",VLOOKUP($A77,'[2]1516 Exp_Rev Access'!$F$7:$GB$306,86,FALSE))</f>
        <v>0</v>
      </c>
      <c r="DC77" s="99">
        <f>IF(ISNA(VLOOKUP($A77,'[2]1516 Exp_Rev Access'!$F$7:$GB$306,87,FALSE)),"",VLOOKUP($A77,'[2]1516 Exp_Rev Access'!$F$7:$GB$306,87,FALSE))</f>
        <v>0</v>
      </c>
      <c r="DD77" s="99">
        <f>IF(ISNA(VLOOKUP($A77,'[2]1516 Exp_Rev Access'!$F$7:$GB$306,88,FALSE)),"",VLOOKUP($A77,'[2]1516 Exp_Rev Access'!$F$7:$GB$306,88,FALSE))</f>
        <v>0</v>
      </c>
      <c r="DE77" s="99">
        <f>IF(ISNA(VLOOKUP($A77,'[2]1516 Exp_Rev Access'!$F$7:$GB$306,89,FALSE)),"",VLOOKUP($A77,'[2]1516 Exp_Rev Access'!$F$7:$GB$306,89,FALSE))</f>
        <v>0</v>
      </c>
      <c r="DF77" s="99">
        <f>IF(ISNA(VLOOKUP($A77,'[2]1516 Exp_Rev Access'!$F$7:$GB$306,90,FALSE)),"",VLOOKUP($A77,'[2]1516 Exp_Rev Access'!$F$7:$GB$306,90,FALSE))</f>
        <v>0</v>
      </c>
      <c r="DG77" s="99">
        <f>IF(ISNA(VLOOKUP($A77,'[2]1516 Exp_Rev Access'!$F$7:$GB$306,91,FALSE)),"",VLOOKUP($A77,'[2]1516 Exp_Rev Access'!$F$7:$GB$306,91,FALSE))</f>
        <v>0</v>
      </c>
      <c r="DH77" s="99">
        <f>IF(ISNA(VLOOKUP($A77,'[2]1516 Exp_Rev Access'!$F$7:$GB$306,92,FALSE)),"",VLOOKUP($A77,'[2]1516 Exp_Rev Access'!$F$7:$GB$306,92,FALSE))</f>
        <v>1172701.3500000001</v>
      </c>
      <c r="DI77" s="99">
        <f>IF(ISNA(VLOOKUP($A77,'[2]1516 Exp_Rev Access'!$F$7:$GB$306,93,FALSE)),"",VLOOKUP($A77,'[2]1516 Exp_Rev Access'!$F$7:$GB$306,93,FALSE))</f>
        <v>0</v>
      </c>
      <c r="DJ77" s="99">
        <f>IF(ISNA(VLOOKUP($A77,'[2]1516 Exp_Rev Access'!$F$7:$GB$306,94,FALSE)),"",VLOOKUP($A77,'[2]1516 Exp_Rev Access'!$F$7:$GB$306,94,FALSE))</f>
        <v>65304.93</v>
      </c>
      <c r="DK77" s="99">
        <f>IF(ISNA(VLOOKUP($A77,'[2]1516 Exp_Rev Access'!$F$7:$GB$306,95,FALSE)),"",VLOOKUP($A77,'[2]1516 Exp_Rev Access'!$F$7:$GB$306,95,FALSE))</f>
        <v>0</v>
      </c>
      <c r="DL77" s="99">
        <f>IF(ISNA(VLOOKUP($A77,'[2]1516 Exp_Rev Access'!$F$7:$GB$306,96,FALSE)),"",VLOOKUP($A77,'[2]1516 Exp_Rev Access'!$F$7:$GB$306,96,FALSE))</f>
        <v>0</v>
      </c>
      <c r="DM77" s="99">
        <f>IF(ISNA(VLOOKUP($A77,'[2]1516 Exp_Rev Access'!$F$7:$GB$306,97,FALSE)),"",VLOOKUP($A77,'[2]1516 Exp_Rev Access'!$F$7:$GB$306,97,FALSE))</f>
        <v>0</v>
      </c>
      <c r="DN77" s="99">
        <f>IF(ISNA(VLOOKUP($A77,'[2]1516 Exp_Rev Access'!$F$7:$GB$306,98,FALSE)),"",VLOOKUP($A77,'[2]1516 Exp_Rev Access'!$F$7:$GB$306,98,FALSE))</f>
        <v>0</v>
      </c>
      <c r="DO77" s="99">
        <f>IF(ISNA(VLOOKUP($A77,'[2]1516 Exp_Rev Access'!$F$7:$GB$306,99,FALSE)),"",VLOOKUP($A77,'[2]1516 Exp_Rev Access'!$F$7:$GB$306,99,FALSE))</f>
        <v>0</v>
      </c>
      <c r="DP77" s="99">
        <f>IF(ISNA(VLOOKUP($A77,'[2]1516 Exp_Rev Access'!$F$7:$GB$306,100,FALSE)),"",VLOOKUP($A77,'[2]1516 Exp_Rev Access'!$F$7:$GB$306,100,FALSE))</f>
        <v>0</v>
      </c>
      <c r="DQ77" s="99">
        <f>IF(ISNA(VLOOKUP($A77,'[2]1516 Exp_Rev Access'!$F$7:$GB$306,101,FALSE)),"",VLOOKUP($A77,'[2]1516 Exp_Rev Access'!$F$7:$GB$306,101,FALSE))</f>
        <v>0</v>
      </c>
      <c r="DR77" s="99">
        <f>IF(ISNA(VLOOKUP($A77,'[2]1516 Exp_Rev Access'!$F$7:$GB$306,102,FALSE)),"",VLOOKUP($A77,'[2]1516 Exp_Rev Access'!$F$7:$GB$306,102,FALSE))</f>
        <v>0</v>
      </c>
      <c r="DS77" s="99">
        <f>IF(ISNA(VLOOKUP($A77,'[2]1516 Exp_Rev Access'!$F$7:$GB$306,103,FALSE)),"",VLOOKUP($A77,'[2]1516 Exp_Rev Access'!$F$7:$GB$306,103,FALSE))</f>
        <v>0</v>
      </c>
      <c r="DT77" s="99">
        <f>IF(ISNA(VLOOKUP($A77,'[2]1516 Exp_Rev Access'!$F$7:$GB$306,104,FALSE)),"",VLOOKUP($A77,'[2]1516 Exp_Rev Access'!$F$7:$GB$306,104,FALSE))</f>
        <v>0</v>
      </c>
      <c r="DU77" s="99">
        <f>IF(ISNA(VLOOKUP($A77,'[2]1516 Exp_Rev Access'!$F$7:$GB$306,105,FALSE)),"",VLOOKUP($A77,'[2]1516 Exp_Rev Access'!$F$7:$GB$306,105,FALSE))</f>
        <v>0</v>
      </c>
      <c r="DV77" s="99">
        <f>IF(ISNA(VLOOKUP($A77,'[2]1516 Exp_Rev Access'!$F$7:$GB$306,106,FALSE)),"",VLOOKUP($A77,'[2]1516 Exp_Rev Access'!$F$7:$GB$306,106,FALSE))</f>
        <v>0</v>
      </c>
      <c r="DW77" s="99">
        <f>IF(ISNA(VLOOKUP($A77,'[2]1516 Exp_Rev Access'!$F$7:$GB$306,107,FALSE)),"",VLOOKUP($A77,'[2]1516 Exp_Rev Access'!$F$7:$GB$306,107,FALSE))</f>
        <v>0</v>
      </c>
      <c r="DX77" s="99">
        <f>IF(ISNA(VLOOKUP($A77,'[2]1516 Exp_Rev Access'!$F$7:$GB$306,108,FALSE)),"",VLOOKUP($A77,'[2]1516 Exp_Rev Access'!$F$7:$GB$306,108,FALSE))</f>
        <v>0</v>
      </c>
      <c r="DY77" s="99">
        <f>IF(ISNA(VLOOKUP($A77,'[2]1516 Exp_Rev Access'!$F$7:$GB$306,109,FALSE)),"",VLOOKUP($A77,'[2]1516 Exp_Rev Access'!$F$7:$GB$306,109,FALSE))</f>
        <v>0</v>
      </c>
      <c r="DZ77" s="99">
        <f>IF(ISNA(VLOOKUP($A77,'[2]1516 Exp_Rev Access'!$F$7:$GB$306,110,FALSE)),"",VLOOKUP($A77,'[2]1516 Exp_Rev Access'!$F$7:$GB$306,110,FALSE))</f>
        <v>0</v>
      </c>
      <c r="EA77" s="99">
        <f>IF(ISNA(VLOOKUP($A77,'[2]1516 Exp_Rev Access'!$F$7:$GB$306,111,FALSE)),"",VLOOKUP($A77,'[2]1516 Exp_Rev Access'!$F$7:$GB$306,111,FALSE))</f>
        <v>0</v>
      </c>
      <c r="EB77" s="99">
        <f>IF(ISNA(VLOOKUP($A77,'[2]1516 Exp_Rev Access'!$F$7:$GB$306,112,FALSE)),"",VLOOKUP($A77,'[2]1516 Exp_Rev Access'!$F$7:$GB$306,112,FALSE))</f>
        <v>0</v>
      </c>
      <c r="EC77" s="99">
        <f>IF(ISNA(VLOOKUP($A77,'[2]1516 Exp_Rev Access'!$F$7:$GB$306,113,FALSE)),"",VLOOKUP($A77,'[2]1516 Exp_Rev Access'!$F$7:$GB$306,113,FALSE))</f>
        <v>0</v>
      </c>
      <c r="ED77" s="99">
        <f>IF(ISNA(VLOOKUP($A77,'[2]1516 Exp_Rev Access'!$F$7:$GB$306,114,FALSE)),"",VLOOKUP($A77,'[2]1516 Exp_Rev Access'!$F$7:$GB$306,114,FALSE))</f>
        <v>0</v>
      </c>
      <c r="EE77" s="99">
        <f>IF(ISNA(VLOOKUP($A77,'[2]1516 Exp_Rev Access'!$F$7:$GB$306,115,FALSE)),"",VLOOKUP($A77,'[2]1516 Exp_Rev Access'!$F$7:$GB$306,115,FALSE))</f>
        <v>0</v>
      </c>
      <c r="EF77" s="99">
        <f>IF(ISNA(VLOOKUP($A77,'[2]1516 Exp_Rev Access'!$F$7:$GB$306,116,FALSE)),"",VLOOKUP($A77,'[2]1516 Exp_Rev Access'!$F$7:$GB$306,116,FALSE))</f>
        <v>0</v>
      </c>
      <c r="EG77" s="99">
        <f>IF(ISNA(VLOOKUP($A77,'[2]1516 Exp_Rev Access'!$F$7:$GB$306,117,FALSE)),"",VLOOKUP($A77,'[2]1516 Exp_Rev Access'!$F$7:$GB$306,117,FALSE))</f>
        <v>0</v>
      </c>
      <c r="EH77" s="99">
        <f>IF(ISNA(VLOOKUP($A77,'[2]1516 Exp_Rev Access'!$F$7:$GB$306,118,FALSE)),"",VLOOKUP($A77,'[2]1516 Exp_Rev Access'!$F$7:$GB$306,118,FALSE))</f>
        <v>0</v>
      </c>
      <c r="EI77" s="99">
        <f>IF(ISNA(VLOOKUP($A77,'[2]1516 Exp_Rev Access'!$F$7:$GB$306,119,FALSE)),"",VLOOKUP($A77,'[2]1516 Exp_Rev Access'!$F$7:$GB$306,119,FALSE))</f>
        <v>0</v>
      </c>
      <c r="EJ77" s="99">
        <f>IF(ISNA(VLOOKUP($A77,'[2]1516 Exp_Rev Access'!$F$7:$GB$306,120,FALSE)),"",VLOOKUP($A77,'[2]1516 Exp_Rev Access'!$F$7:$GB$306,120,FALSE))</f>
        <v>0</v>
      </c>
      <c r="EK77" s="99">
        <f>IF(ISNA(VLOOKUP($A77,'[2]1516 Exp_Rev Access'!$F$7:$GB$306,121,FALSE)),"",VLOOKUP($A77,'[2]1516 Exp_Rev Access'!$F$7:$GB$306,121,FALSE))</f>
        <v>0</v>
      </c>
      <c r="EL77" s="99">
        <f>IF(ISNA(VLOOKUP($A77,'[2]1516 Exp_Rev Access'!$F$7:$GB$306,122,FALSE)),"",VLOOKUP($A77,'[2]1516 Exp_Rev Access'!$F$7:$GB$306,122,FALSE))</f>
        <v>0</v>
      </c>
      <c r="EM77" s="99">
        <f>IF(ISNA(VLOOKUP($A77,'[2]1516 Exp_Rev Access'!$F$7:$GB$306,123,FALSE)),"",VLOOKUP($A77,'[2]1516 Exp_Rev Access'!$F$7:$GB$306,123,FALSE))</f>
        <v>10000</v>
      </c>
      <c r="EN77" s="99">
        <f>IF(ISNA(VLOOKUP($A77,'[2]1516 Exp_Rev Access'!$F$7:$GB$306,124,FALSE)),"",VLOOKUP($A77,'[2]1516 Exp_Rev Access'!$F$7:$GB$306,124,FALSE))</f>
        <v>0</v>
      </c>
      <c r="EO77" s="99">
        <f>IF(ISNA(VLOOKUP($A77,'[2]1516 Exp_Rev Access'!$F$7:$GB$306,125,FALSE)),"",VLOOKUP($A77,'[2]1516 Exp_Rev Access'!$F$7:$GB$306,125,FALSE))</f>
        <v>0</v>
      </c>
      <c r="EP77" s="99">
        <f>IF(ISNA(VLOOKUP($A77,'[2]1516 Exp_Rev Access'!$F$7:$GB$306,126,FALSE)),"",VLOOKUP($A77,'[2]1516 Exp_Rev Access'!$F$7:$GB$306,126,FALSE))</f>
        <v>0</v>
      </c>
      <c r="EQ77" s="99">
        <f>IF(ISNA(VLOOKUP($A77,'[2]1516 Exp_Rev Access'!$F$7:$GB$306,127,FALSE)),"",VLOOKUP($A77,'[2]1516 Exp_Rev Access'!$F$7:$GB$306,127,FALSE))</f>
        <v>0</v>
      </c>
      <c r="ER77" s="99">
        <f>IF(ISNA(VLOOKUP($A77,'[2]1516 Exp_Rev Access'!$F$7:$GB$306,128,FALSE)),"",VLOOKUP($A77,'[2]1516 Exp_Rev Access'!$F$7:$GB$306,128,FALSE))</f>
        <v>0</v>
      </c>
      <c r="ES77" s="99">
        <f>IF(ISNA(VLOOKUP($A77,'[2]1516 Exp_Rev Access'!$F$7:$GB$306,129,FALSE)),"",VLOOKUP($A77,'[2]1516 Exp_Rev Access'!$F$7:$GB$306,129,FALSE))</f>
        <v>0</v>
      </c>
      <c r="ET77" s="99">
        <f>IF(ISNA(VLOOKUP($A77,'[2]1516 Exp_Rev Access'!$F$7:$GB$306,130,FALSE)),"",VLOOKUP($A77,'[2]1516 Exp_Rev Access'!$F$7:$GB$306,130,FALSE))</f>
        <v>0</v>
      </c>
      <c r="EU77" s="99">
        <f>IF(ISNA(VLOOKUP($A77,'[2]1516 Exp_Rev Access'!$F$7:$GB$306,131,FALSE)),"",VLOOKUP($A77,'[2]1516 Exp_Rev Access'!$F$7:$GB$306,131,FALSE))</f>
        <v>19803.23</v>
      </c>
      <c r="EV77" s="99">
        <f>IF(ISNA(VLOOKUP($A77,'[2]1516 Exp_Rev Access'!$F$7:$GB$306,132,FALSE)),"",VLOOKUP($A77,'[2]1516 Exp_Rev Access'!$F$7:$GB$306,132,FALSE))</f>
        <v>0</v>
      </c>
      <c r="EW77" s="99">
        <f>IF(ISNA(VLOOKUP($A77,'[2]1516 Exp_Rev Access'!$F$7:$GB$306,133,FALSE)),"",VLOOKUP($A77,'[2]1516 Exp_Rev Access'!$F$7:$GB$306,133,FALSE))</f>
        <v>0</v>
      </c>
      <c r="EX77" s="99">
        <f>IF(ISNA(VLOOKUP($A77,'[2]1516 Exp_Rev Access'!$F$7:$GB$306,134,FALSE)),"",VLOOKUP($A77,'[2]1516 Exp_Rev Access'!$F$7:$GB$306,134,FALSE))</f>
        <v>0</v>
      </c>
      <c r="EY77" s="99">
        <f>IF(ISNA(VLOOKUP($A77,'[2]1516 Exp_Rev Access'!$F$7:$GB$306,135,FALSE)),"",VLOOKUP($A77,'[2]1516 Exp_Rev Access'!$F$7:$GB$306,135,FALSE))</f>
        <v>0</v>
      </c>
      <c r="EZ77" s="99">
        <f>IF(ISNA(VLOOKUP($A77,'[2]1516 Exp_Rev Access'!$F$7:$GB$306,136,FALSE)),"",VLOOKUP($A77,'[2]1516 Exp_Rev Access'!$F$7:$GB$306,136,FALSE))</f>
        <v>0</v>
      </c>
      <c r="FA77" s="99">
        <f>IF(ISNA(VLOOKUP($A77,'[2]1516 Exp_Rev Access'!$F$7:$GB$306,137,FALSE)),"",VLOOKUP($A77,'[2]1516 Exp_Rev Access'!$F$7:$GB$306,137,FALSE))</f>
        <v>0</v>
      </c>
      <c r="FB77" s="99">
        <f>IF(ISNA(VLOOKUP($A77,'[2]1516 Exp_Rev Access'!$F$7:$GB$306,138,FALSE)),"",VLOOKUP($A77,'[2]1516 Exp_Rev Access'!$F$7:$GB$306,138,FALSE))</f>
        <v>0</v>
      </c>
      <c r="FC77" s="99">
        <f>IF(ISNA(VLOOKUP($A77,'[2]1516 Exp_Rev Access'!$F$7:$GB$306,139,FALSE)),"",VLOOKUP($A77,'[2]1516 Exp_Rev Access'!$F$7:$GB$306,139,FALSE))</f>
        <v>0</v>
      </c>
      <c r="FD77" s="99">
        <f>IF(ISNA(VLOOKUP($A77,'[2]1516 Exp_Rev Access'!$F$7:$FS$306,140,FALSE)),"",VLOOKUP($A77,'[2]1516 Exp_Rev Access'!$F$7:$FS$306,140,FALSE))</f>
        <v>0</v>
      </c>
      <c r="FE77" s="99">
        <f>IF(ISNA(VLOOKUP($A77,'[2]1516 Exp_Rev Access'!$F$7:$FS$306,141,FALSE)),"",VLOOKUP($A77,'[2]1516 Exp_Rev Access'!$F$7:$FS$306,141,FALSE))</f>
        <v>0</v>
      </c>
      <c r="FF77" s="99">
        <f>IF(ISNA(VLOOKUP($A77,'[2]1516 Exp_Rev Access'!$F$7:$FS$306,142,FALSE)),"",VLOOKUP($A77,'[2]1516 Exp_Rev Access'!$F$7:$FS$306,142,FALSE))</f>
        <v>0</v>
      </c>
      <c r="FG77" s="99">
        <f>IF(ISNA(VLOOKUP($A77,'[2]1516 Exp_Rev Access'!$F$7:$FS$306,143,FALSE)),"",VLOOKUP($A77,'[2]1516 Exp_Rev Access'!$F$7:$FS$306,143,FALSE))</f>
        <v>0</v>
      </c>
      <c r="FH77" s="99">
        <f>IF(ISNA(VLOOKUP($A77,'[2]1516 Exp_Rev Access'!$F$7:$FS$306,144,FALSE)),"",VLOOKUP($A77,'[2]1516 Exp_Rev Access'!$F$7:$FS$306,144,FALSE))</f>
        <v>0</v>
      </c>
      <c r="FI77" s="99">
        <f>IF(ISNA(VLOOKUP($A77,'[2]1516 Exp_Rev Access'!$F$7:$FS$306,145,FALSE)),"",VLOOKUP($A77,'[2]1516 Exp_Rev Access'!$F$7:$FS$306,145,FALSE))</f>
        <v>0</v>
      </c>
      <c r="FJ77" s="99">
        <f>IF(ISNA(VLOOKUP($A77,'[2]1516 Exp_Rev Access'!$F$7:$FS$306,146,FALSE)),"",VLOOKUP($A77,'[2]1516 Exp_Rev Access'!$F$7:$FS$306,146,FALSE))</f>
        <v>0</v>
      </c>
      <c r="FK77" s="99">
        <f>IF(ISNA(VLOOKUP($A77,'[2]1516 Exp_Rev Access'!$F$7:$FS$306,147,FALSE)),"",VLOOKUP($A77,'[2]1516 Exp_Rev Access'!$F$7:$FS$306,147,FALSE))</f>
        <v>0</v>
      </c>
      <c r="FL77" s="99">
        <f>IF(ISNA(VLOOKUP($A77,'[2]1516 Exp_Rev Access'!$F$7:$FS$306,148,FALSE)),"",VLOOKUP($A77,'[2]1516 Exp_Rev Access'!$F$7:$FS$306,148,FALSE))</f>
        <v>0</v>
      </c>
      <c r="FM77" s="99">
        <f>IF(ISNA(VLOOKUP($A77,'[2]1516 Exp_Rev Access'!$F$7:$FS$306,149,FALSE)),"",VLOOKUP($A77,'[2]1516 Exp_Rev Access'!$F$7:$FS$306,149,FALSE))</f>
        <v>0</v>
      </c>
      <c r="FN77" s="99">
        <f>IF(ISNA(VLOOKUP($A77,'[2]1516 Exp_Rev Access'!$F$7:$FS$306,150,FALSE)),"",VLOOKUP($A77,'[2]1516 Exp_Rev Access'!$F$7:$FS$306,150,FALSE))</f>
        <v>0</v>
      </c>
      <c r="FO77" s="99">
        <f>IF(ISNA(VLOOKUP($A77,'[2]1516 Exp_Rev Access'!$F$7:$FS$306,151,FALSE)),"",VLOOKUP($A77,'[2]1516 Exp_Rev Access'!$F$7:$FS$306,151,FALSE))</f>
        <v>0</v>
      </c>
      <c r="FP77" s="99">
        <f>IF(ISNA(VLOOKUP($A77,'[2]1516 Exp_Rev Access'!$F$7:$FS$306,152,FALSE)),"",VLOOKUP($A77,'[2]1516 Exp_Rev Access'!$F$7:$FS$306,152,FALSE))</f>
        <v>0</v>
      </c>
      <c r="FQ77" s="99">
        <f>IF(ISNA(VLOOKUP($A77,'[2]1516 Exp_Rev Access'!$F$7:$FS$306,153,FALSE)),"",VLOOKUP($A77,'[2]1516 Exp_Rev Access'!$F$7:$FS$306,153,FALSE))</f>
        <v>157121.41</v>
      </c>
      <c r="FR77" s="101">
        <f t="shared" ref="FR77:FR105" si="130">SUM(CG77:FQ77)</f>
        <v>3187019.7300000004</v>
      </c>
      <c r="FS77" s="72">
        <f t="shared" ref="FS77:FS105" si="131">FR77/D77</f>
        <v>6.09537280666958E-2</v>
      </c>
      <c r="FT77" s="94">
        <f t="shared" ref="FT77:FT105" si="132">FR77/C77</f>
        <v>639.90340871443868</v>
      </c>
      <c r="FU77" s="99">
        <f>IF(ISNA(VLOOKUP($A77,'[2]1516 Exp_Rev Access'!$F$7:$GB$306,154,FALSE)),"",VLOOKUP($A77,'[2]1516 Exp_Rev Access'!$F$7:$GB$306,154,FALSE))</f>
        <v>0</v>
      </c>
      <c r="FV77" s="99">
        <f>IF(ISNA(VLOOKUP($A77,'[2]1516 Exp_Rev Access'!$F$7:$GB$306,155,FALSE)),"",VLOOKUP($A77,'[2]1516 Exp_Rev Access'!$F$7:$GB$306,155,FALSE))</f>
        <v>32683.78</v>
      </c>
      <c r="FW77" s="99">
        <f>IF(ISNA(VLOOKUP($A77,'[2]1516 Exp_Rev Access'!$F$7:$GB$306,156,FALSE)),"",VLOOKUP($A77,'[2]1516 Exp_Rev Access'!$F$7:$GB$306,156,FALSE))</f>
        <v>0</v>
      </c>
      <c r="FX77" s="99">
        <f>IF(ISNA(VLOOKUP($A77,'[2]1516 Exp_Rev Access'!$F$7:$GB$306,157,FALSE)),"",VLOOKUP($A77,'[2]1516 Exp_Rev Access'!$F$7:$GB$306,157,FALSE))</f>
        <v>0</v>
      </c>
      <c r="FY77" s="99">
        <f>IF(ISNA(VLOOKUP($A77,'[2]1516 Exp_Rev Access'!$F$7:$GB$306,158,FALSE)),"",VLOOKUP($A77,'[2]1516 Exp_Rev Access'!$F$7:$GB$306,158,FALSE))</f>
        <v>0</v>
      </c>
      <c r="FZ77" s="99">
        <f>IF(ISNA(VLOOKUP($A77,'[2]1516 Exp_Rev Access'!$F$7:$GB$306,159,FALSE)),"",VLOOKUP($A77,'[2]1516 Exp_Rev Access'!$F$7:$GB$306,159,FALSE))</f>
        <v>0</v>
      </c>
      <c r="GA77" s="99">
        <f>IF(ISNA(VLOOKUP($A77,'[2]1516 Exp_Rev Access'!$F$7:$GB$306,160,FALSE)),"",VLOOKUP($A77,'[2]1516 Exp_Rev Access'!$F$7:$GB$306,160,FALSE))</f>
        <v>0</v>
      </c>
      <c r="GB77" s="99">
        <f>IF(ISNA(VLOOKUP($A77,'[2]1516 Exp_Rev Access'!$F$7:$GB$306,161,FALSE)),"",VLOOKUP($A77,'[2]1516 Exp_Rev Access'!$F$7:$GB$306,161,FALSE))</f>
        <v>0</v>
      </c>
      <c r="GC77" s="99">
        <f>IF(ISNA(VLOOKUP($A77,'[2]1516 Exp_Rev Access'!$F$7:$GB$306,162,FALSE)),"",VLOOKUP($A77,'[2]1516 Exp_Rev Access'!$F$7:$GB$306,162,FALSE))</f>
        <v>0</v>
      </c>
      <c r="GD77" s="99">
        <f>IF(ISNA(VLOOKUP($A77,'[2]1516 Exp_Rev Access'!$F$7:$GB$306,163,FALSE)),"",VLOOKUP($A77,'[2]1516 Exp_Rev Access'!$F$7:$GB$306,163,FALSE))</f>
        <v>0</v>
      </c>
      <c r="GE77" s="99">
        <f>IF(ISNA(VLOOKUP($A77,'[2]1516 Exp_Rev Access'!$F$7:$GB$306,164,FALSE)),"",VLOOKUP($A77,'[2]1516 Exp_Rev Access'!$F$7:$GB$306,164,FALSE))</f>
        <v>60363</v>
      </c>
      <c r="GF77" s="99">
        <f>IF(ISNA(VLOOKUP($A77,'[2]1516 Exp_Rev Access'!$F$7:$GB$306,165,FALSE)),"",VLOOKUP($A77,'[2]1516 Exp_Rev Access'!$F$7:$GB$306,165,FALSE))</f>
        <v>0</v>
      </c>
      <c r="GG77" s="99">
        <f>IF(ISNA(VLOOKUP($A77,'[2]1516 Exp_Rev Access'!$F$7:$GB$306,166,FALSE)),"",VLOOKUP($A77,'[2]1516 Exp_Rev Access'!$F$7:$GB$306,166,FALSE))</f>
        <v>0</v>
      </c>
      <c r="GH77" s="99">
        <f>IF(ISNA(VLOOKUP($A77,'[2]1516 Exp_Rev Access'!$F$7:$GB$306,167,FALSE)),"",VLOOKUP($A77,'[2]1516 Exp_Rev Access'!$F$7:$GB$306,167,FALSE))</f>
        <v>0</v>
      </c>
      <c r="GI77" s="99">
        <f>IF(ISNA(VLOOKUP($A77,'[2]1516 Exp_Rev Access'!$F$7:$GB$306,168,FALSE)),"",VLOOKUP($A77,'[2]1516 Exp_Rev Access'!$F$7:$GB$306,168,FALSE))</f>
        <v>0</v>
      </c>
      <c r="GJ77" s="99">
        <f>IF(ISNA(VLOOKUP($A77,'[2]1516 Exp_Rev Access'!$F$7:$GB$306,169,FALSE)),"",VLOOKUP($A77,'[2]1516 Exp_Rev Access'!$F$7:$GB$306,169,FALSE))</f>
        <v>3499.55</v>
      </c>
      <c r="GK77" s="99">
        <f>IF(ISNA(VLOOKUP($A77,'[2]1516 Exp_Rev Access'!$F$7:$GB$306,170,FALSE)),"",VLOOKUP($A77,'[2]1516 Exp_Rev Access'!$F$7:$GB$306,170,FALSE))</f>
        <v>0</v>
      </c>
      <c r="GL77" s="99">
        <f>IF(ISNA(VLOOKUP($A77,'[2]1516 Exp_Rev Access'!$F$7:$GB$306,171,FALSE)),"",VLOOKUP($A77,'[2]1516 Exp_Rev Access'!$F$7:$GB$306,171,FALSE))</f>
        <v>0</v>
      </c>
      <c r="GM77" s="99">
        <f>IF(ISNA(VLOOKUP($A77,'[2]1516 Exp_Rev Access'!$F$7:$GB$306,172,FALSE)),"",VLOOKUP($A77,'[2]1516 Exp_Rev Access'!$F$7:$GB$306,172,FALSE))</f>
        <v>0</v>
      </c>
      <c r="GN77" s="99">
        <f>IF(ISNA(VLOOKUP($A77,'[2]1516 Exp_Rev Access'!$F$7:$GB$306,173,FALSE)),"",VLOOKUP($A77,'[2]1516 Exp_Rev Access'!$F$7:$GB$306,173,FALSE))</f>
        <v>0</v>
      </c>
      <c r="GO77" s="99">
        <f>IF(ISNA(VLOOKUP($A77,'[2]1516 Exp_Rev Access'!$F$7:$GB$306,174,FALSE)),"",VLOOKUP($A77,'[2]1516 Exp_Rev Access'!$F$7:$GB$306,174,FALSE))</f>
        <v>0</v>
      </c>
      <c r="GP77" s="99">
        <f>IF(ISNA(VLOOKUP($A77,'[2]1516 Exp_Rev Access'!$F$7:$GB$306,175,FALSE)),"",VLOOKUP($A77,'[2]1516 Exp_Rev Access'!$F$7:$GB$306,175,FALSE))</f>
        <v>0</v>
      </c>
      <c r="GQ77" s="99">
        <f>IF(ISNA(VLOOKUP($A77,'[2]1516 Exp_Rev Access'!$F$7:$GB$306,176,FALSE)),"",VLOOKUP($A77,'[2]1516 Exp_Rev Access'!$F$7:$GB$306,176,FALSE))</f>
        <v>0</v>
      </c>
      <c r="GR77" s="99">
        <f>IF(ISNA(VLOOKUP($A77,'[2]1516 Exp_Rev Access'!$F$7:$GB$306,177,FALSE)),"",VLOOKUP($A77,'[2]1516 Exp_Rev Access'!$F$7:$GB$306,177,FALSE))</f>
        <v>0</v>
      </c>
      <c r="GS77" s="99">
        <f>IF(ISNA(VLOOKUP($A77,'[2]1516 Exp_Rev Access'!$F$7:$GB$306,178,FALSE)),"",VLOOKUP($A77,'[2]1516 Exp_Rev Access'!$F$7:$GB$306,178,FALSE))</f>
        <v>0</v>
      </c>
      <c r="GT77" s="101">
        <f t="shared" ref="GT77:GT105" si="133">SUM(FU77:GS77)</f>
        <v>96546.33</v>
      </c>
      <c r="GU77" s="72">
        <f t="shared" ref="GU77:GU103" si="134">GT77/D77</f>
        <v>1.8465084132558772E-3</v>
      </c>
      <c r="GV77" s="84">
        <f t="shared" ref="GV77:GV105" si="135">GT77/C77</f>
        <v>19.384983746513882</v>
      </c>
      <c r="GW77"/>
      <c r="GX77"/>
      <c r="GY77"/>
    </row>
    <row r="78" spans="1:207" customFormat="1" ht="14.45" customHeight="1" x14ac:dyDescent="0.2">
      <c r="A78" s="96" t="s">
        <v>296</v>
      </c>
      <c r="B78" s="69" t="s">
        <v>297</v>
      </c>
      <c r="C78" s="80">
        <f>IF(ISNA(VLOOKUP($A78,'[2]1516 enrollment_Rev_Exp by size'!$A$6:$G$320,3,FALSE)),"",VLOOKUP($A78,'[2]1516 enrollment_Rev_Exp by size'!$A$6:$G$320,3,FALSE))</f>
        <v>5327.78</v>
      </c>
      <c r="D78" s="97">
        <v>50928062.799999997</v>
      </c>
      <c r="E78" s="80">
        <f>M78+AL78+AT78+BU78+CD78+FR78+GT78</f>
        <v>50928062.800000004</v>
      </c>
      <c r="F78" s="80">
        <f t="shared" si="115"/>
        <v>0</v>
      </c>
      <c r="G78" s="98">
        <f>IF(ISNA(VLOOKUP($A78,'[2]1516 Exp_Rev Access'!$F$7:$FS$306,2,FALSE)),"",VLOOKUP($A78,'[2]1516 Exp_Rev Access'!$F$7:$FS$306,2,FALSE))</f>
        <v>2139590.79</v>
      </c>
      <c r="H78" s="98">
        <f>IF(ISNA(VLOOKUP($A78,'[2]1516 Exp_Rev Access'!$F$7:$FS$306,3,FALSE)),"",VLOOKUP($A78,'[2]1516 Exp_Rev Access'!$F$7:$FS$306,3,FALSE))</f>
        <v>0</v>
      </c>
      <c r="I78" s="98">
        <f>IF(ISNA(VLOOKUP($A78,'[2]1516 Exp_Rev Access'!$F$7:$FS$306,4,FALSE)),"",VLOOKUP($A78,'[2]1516 Exp_Rev Access'!$F$7:$FS$306,4,FALSE))</f>
        <v>0</v>
      </c>
      <c r="J78" s="98">
        <f>IF(ISNA(VLOOKUP($A78,'[2]1516 Exp_Rev Access'!$F$7:$FS$306,5,FALSE)),"",VLOOKUP($A78,'[2]1516 Exp_Rev Access'!$F$7:$FS$306,5,FALSE))</f>
        <v>5515.18</v>
      </c>
      <c r="K78" s="98">
        <f>IF(ISNA(VLOOKUP($A78,'[2]1516 Exp_Rev Access'!$F$7:$FS$306,6,FALSE)),"",VLOOKUP($A78,'[2]1516 Exp_Rev Access'!$F$7:$FS$306,6,FALSE))</f>
        <v>0</v>
      </c>
      <c r="L78" s="98">
        <f>IF(ISNA(VLOOKUP($A78,'[2]1516 Exp_Rev Access'!$F$7:$FS$306,7,FALSE)),"",VLOOKUP($A78,'[2]1516 Exp_Rev Access'!$F$7:$FS$306,7,FALSE))</f>
        <v>0</v>
      </c>
      <c r="M78" s="90">
        <f t="shared" ref="M78:M105" si="136">SUM(G78:L78)</f>
        <v>2145105.9700000002</v>
      </c>
      <c r="N78" s="72">
        <f t="shared" si="116"/>
        <v>4.2120313478721215E-2</v>
      </c>
      <c r="O78" s="73">
        <f t="shared" si="117"/>
        <v>402.62660432675528</v>
      </c>
      <c r="P78" s="99">
        <f>IF(ISNA(VLOOKUP($A78,'[2]1516 Exp_Rev Access'!$F$7:$FS$306,8,FALSE)),"",VLOOKUP($A78,'[2]1516 Exp_Rev Access'!$F$7:$FS$306,8,FALSE))</f>
        <v>7232.5</v>
      </c>
      <c r="Q78" s="99">
        <f>IF(ISNA(VLOOKUP($A78,'[2]1516 Exp_Rev Access'!$F$7:$FS$306,9,FALSE)),"",VLOOKUP($A78,'[2]1516 Exp_Rev Access'!$F$7:$FS$306,9,FALSE))</f>
        <v>0</v>
      </c>
      <c r="R78" s="99">
        <f>IF(ISNA(VLOOKUP($A78,'[2]1516 Exp_Rev Access'!$F$7:$FS$306,10,FALSE)),"",VLOOKUP($A78,'[2]1516 Exp_Rev Access'!$F$7:$FS$306,10,FALSE))</f>
        <v>3175.23</v>
      </c>
      <c r="S78" s="99">
        <f>IF(ISNA(VLOOKUP($A78,'[2]1516 Exp_Rev Access'!$F$7:$FS$306,11,FALSE)),"",VLOOKUP($A78,'[2]1516 Exp_Rev Access'!$F$7:$FS$306,11,FALSE))</f>
        <v>0</v>
      </c>
      <c r="T78" s="99">
        <f>IF(ISNA(VLOOKUP($A78,'[2]1516 Exp_Rev Access'!$F$7:$FS$306,12,FALSE)),"",VLOOKUP($A78,'[2]1516 Exp_Rev Access'!$F$7:$FS$306,12,FALSE))</f>
        <v>0</v>
      </c>
      <c r="U78" s="99">
        <f>IF(ISNA(VLOOKUP($A78,'[2]1516 Exp_Rev Access'!$F$7:$FS$306,13,FALSE)),"",VLOOKUP($A78,'[2]1516 Exp_Rev Access'!$F$7:$FS$306,13,FALSE))</f>
        <v>1650</v>
      </c>
      <c r="V78" s="99">
        <f>IF(ISNA(VLOOKUP($A78,'[2]1516 Exp_Rev Access'!$F$7:$FS$306,14,FALSE)),"",VLOOKUP($A78,'[2]1516 Exp_Rev Access'!$F$7:$FS$306,14,FALSE))</f>
        <v>0</v>
      </c>
      <c r="W78" s="99">
        <f>IF(ISNA(VLOOKUP($A78,'[2]1516 Exp_Rev Access'!$F$7:$FS$306,15,FALSE)),"",VLOOKUP($A78,'[2]1516 Exp_Rev Access'!$F$7:$FS$306,15,FALSE))</f>
        <v>0</v>
      </c>
      <c r="X78" s="99">
        <f>IF(ISNA(VLOOKUP($A78,'[2]1516 Exp_Rev Access'!$F$7:$FS$306,16,FALSE)),"",VLOOKUP($A78,'[2]1516 Exp_Rev Access'!$F$7:$FS$306,16,FALSE))</f>
        <v>40288.639999999999</v>
      </c>
      <c r="Y78" s="99">
        <f>IF(ISNA(VLOOKUP($A78,'[2]1516 Exp_Rev Access'!$F$7:$FS$306,17,FALSE)),"",VLOOKUP($A78,'[2]1516 Exp_Rev Access'!$F$7:$FS$306,17,FALSE))</f>
        <v>694.86</v>
      </c>
      <c r="Z78" s="99">
        <f>IF(ISNA(VLOOKUP($A78,'[2]1516 Exp_Rev Access'!$F$7:$FS$306,18,FALSE)),"",VLOOKUP($A78,'[2]1516 Exp_Rev Access'!$F$7:$FS$306,18,FALSE))</f>
        <v>0</v>
      </c>
      <c r="AA78" s="99">
        <f>IF(ISNA(VLOOKUP($A78,'[2]1516 Exp_Rev Access'!$F$7:$FS$306,19,FALSE)),"",VLOOKUP($A78,'[2]1516 Exp_Rev Access'!$F$7:$FS$306,19,FALSE))</f>
        <v>0</v>
      </c>
      <c r="AB78" s="99">
        <f>IF(ISNA(VLOOKUP($A78,'[2]1516 Exp_Rev Access'!$F$7:$FS$306,20,FALSE)),"",VLOOKUP($A78,'[2]1516 Exp_Rev Access'!$F$7:$FS$306,20,FALSE))</f>
        <v>0</v>
      </c>
      <c r="AC78" s="99">
        <f>IF(ISNA(VLOOKUP($A78,'[2]1516 Exp_Rev Access'!$F$7:$FS$306,21,FALSE)),"",VLOOKUP($A78,'[2]1516 Exp_Rev Access'!$F$7:$FS$306,21,FALSE))</f>
        <v>14376.18</v>
      </c>
      <c r="AD78" s="99">
        <f>IF(ISNA(VLOOKUP($A78,'[2]1516 Exp_Rev Access'!$F$7:$FS$306,22,FALSE)),"",VLOOKUP($A78,'[2]1516 Exp_Rev Access'!$F$7:$FS$306,22,FALSE))</f>
        <v>20469.810000000001</v>
      </c>
      <c r="AE78" s="99">
        <f>IF(ISNA(VLOOKUP($A78,'[2]1516 Exp_Rev Access'!$F$7:$FS$306,23,FALSE)),"",VLOOKUP($A78,'[2]1516 Exp_Rev Access'!$F$7:$FS$306,23,FALSE))</f>
        <v>0</v>
      </c>
      <c r="AF78" s="99">
        <f>IF(ISNA(VLOOKUP($A78,'[2]1516 Exp_Rev Access'!$F$7:$FS$306,24,FALSE)),"",VLOOKUP($A78,'[2]1516 Exp_Rev Access'!$F$7:$FS$306,24,FALSE))</f>
        <v>64485.26</v>
      </c>
      <c r="AG78" s="99">
        <f>IF(ISNA(VLOOKUP($A78,'[2]1516 Exp_Rev Access'!$F$7:$FS$306,25,FALSE)),"",VLOOKUP($A78,'[2]1516 Exp_Rev Access'!$F$7:$FS$306,25,FALSE))</f>
        <v>2249.4299999999998</v>
      </c>
      <c r="AH78" s="98">
        <f>IF(ISNA(VLOOKUP($A78,'[2]1516 Exp_Rev Access'!$F$7:$FS$306,26,FALSE)),"",VLOOKUP($A78,'[2]1516 Exp_Rev Access'!$F$7:$FS$306,26,FALSE))</f>
        <v>15928.26</v>
      </c>
      <c r="AI78" s="98">
        <f>IF(ISNA(VLOOKUP($A78,'[2]1516 Exp_Rev Access'!$F$7:$FS$306,27,FALSE)),"",VLOOKUP($A78,'[2]1516 Exp_Rev Access'!$F$7:$FS$306,27,FALSE))</f>
        <v>2850.98</v>
      </c>
      <c r="AJ78" s="98">
        <f>IF(ISNA(VLOOKUP($A78,'[2]1516 Exp_Rev Access'!$F$7:$FS$306,28,FALSE)),"",VLOOKUP($A78,'[2]1516 Exp_Rev Access'!$F$7:$FS$306,28,FALSE))</f>
        <v>6364.16</v>
      </c>
      <c r="AK78" s="98">
        <f>IF(ISNA(VLOOKUP($A78,'[2]1516 Exp_Rev Access'!$F$7:$FS$306,29,FALSE)),"",VLOOKUP($A78,'[2]1516 Exp_Rev Access'!$F$7:$FS$306,29,FALSE))</f>
        <v>43846.53</v>
      </c>
      <c r="AL78" s="100">
        <f t="shared" si="118"/>
        <v>223611.84000000003</v>
      </c>
      <c r="AM78" s="72">
        <f t="shared" si="119"/>
        <v>4.3907391663049874E-3</v>
      </c>
      <c r="AN78" s="94">
        <f t="shared" si="120"/>
        <v>41.970922222764457</v>
      </c>
      <c r="AO78" s="99">
        <f>IF(ISNA(VLOOKUP($A78,'[2]1516 Exp_Rev Access'!$F$7:$GB$306,30,FALSE)),"",VLOOKUP($A78,'[2]1516 Exp_Rev Access'!$F$7:$FS$306,30,FALSE))</f>
        <v>32852072.399999999</v>
      </c>
      <c r="AP78" s="99">
        <f>IF(ISNA(VLOOKUP($A78,'[2]1516 Exp_Rev Access'!$F$7:$GB$306,31,FALSE)),"",VLOOKUP($A78,'[2]1516 Exp_Rev Access'!$F$7:$FS$306,31,FALSE))</f>
        <v>689957.78</v>
      </c>
      <c r="AQ78" s="99">
        <f>IF(ISNA(VLOOKUP($A78,'[2]1516 Exp_Rev Access'!$F$7:$GB$306,32,FALSE)),"",VLOOKUP($A78,'[2]1516 Exp_Rev Access'!$F$7:$FS$306,32,FALSE))</f>
        <v>5156120.5599999996</v>
      </c>
      <c r="AR78" s="99">
        <f>IF(ISNA(VLOOKUP($A78,'[2]1516 Exp_Rev Access'!$F$7:$GB$306,33,FALSE)),"",VLOOKUP($A78,'[2]1516 Exp_Rev Access'!$F$7:$FS$306,33,FALSE))</f>
        <v>17560.77</v>
      </c>
      <c r="AS78" s="99">
        <f>IF(ISNA(VLOOKUP($A78,'[2]1516 Exp_Rev Access'!$F$7:$GB$306,34,FALSE)),"",VLOOKUP($A78,'[2]1516 Exp_Rev Access'!$F$7:$FS$306,34,FALSE))</f>
        <v>0</v>
      </c>
      <c r="AT78" s="101">
        <f t="shared" si="121"/>
        <v>38715711.510000005</v>
      </c>
      <c r="AU78" s="72">
        <f t="shared" si="122"/>
        <v>0.76020389116391063</v>
      </c>
      <c r="AV78" s="94">
        <f t="shared" si="123"/>
        <v>7266.7624244995113</v>
      </c>
      <c r="AW78" s="99">
        <f>IF(ISNA(VLOOKUP($A78,'[2]1516 Exp_Rev Access'!$F$7:$GB$306,35,FALSE)),"",VLOOKUP($A78,'[2]1516 Exp_Rev Access'!$F$7:$GB$306,35,FALSE))</f>
        <v>0</v>
      </c>
      <c r="AX78" s="99">
        <f>IF(ISNA(VLOOKUP($A78,'[2]1516 Exp_Rev Access'!$F$7:$GB$306,36,FALSE)),"",VLOOKUP($A78,'[2]1516 Exp_Rev Access'!$F$7:$GB$306,36,FALSE))</f>
        <v>4182998.44</v>
      </c>
      <c r="AY78" s="99">
        <f>IF(ISNA(VLOOKUP($A78,'[2]1516 Exp_Rev Access'!$F$7:$GB$306,37,FALSE)),"",VLOOKUP($A78,'[2]1516 Exp_Rev Access'!$F$7:$GB$306,37,FALSE))</f>
        <v>185319.98</v>
      </c>
      <c r="AZ78" s="99">
        <f>IF(ISNA(VLOOKUP($A78,'[2]1516 Exp_Rev Access'!$F$7:$GB$306,38,FALSE)),"",VLOOKUP($A78,'[2]1516 Exp_Rev Access'!$F$7:$GB$306,38,FALSE))</f>
        <v>0</v>
      </c>
      <c r="BA78" s="99">
        <f>IF(ISNA(VLOOKUP($A78,'[2]1516 Exp_Rev Access'!$F$7:$GB$306,39,FALSE)),"",VLOOKUP($A78,'[2]1516 Exp_Rev Access'!$F$7:$GB$306,39,FALSE))</f>
        <v>0</v>
      </c>
      <c r="BB78" s="99">
        <f>IF(ISNA(VLOOKUP($A78,'[2]1516 Exp_Rev Access'!$F$7:$GB$306,40,FALSE)),"",VLOOKUP($A78,'[2]1516 Exp_Rev Access'!$F$7:$GB$306,40,FALSE))</f>
        <v>795514.28</v>
      </c>
      <c r="BC78" s="99">
        <f>IF(ISNA(VLOOKUP($A78,'[2]1516 Exp_Rev Access'!$F$7:$GB$306,41,FALSE)),"",VLOOKUP($A78,'[2]1516 Exp_Rev Access'!$F$7:$GB$306,41,FALSE))</f>
        <v>0</v>
      </c>
      <c r="BD78" s="99">
        <f>IF(ISNA(VLOOKUP($A78,'[2]1516 Exp_Rev Access'!$F$7:$GB$306,42,FALSE)),"",VLOOKUP($A78,'[2]1516 Exp_Rev Access'!$F$7:$GB$306,42,FALSE))</f>
        <v>143319.28</v>
      </c>
      <c r="BE78" s="99">
        <f>IF(ISNA(VLOOKUP($A78,'[2]1516 Exp_Rev Access'!$F$7:$GB$306,43,FALSE)),"",VLOOKUP($A78,'[2]1516 Exp_Rev Access'!$F$7:$GB$306,43,FALSE))</f>
        <v>0</v>
      </c>
      <c r="BF78" s="99">
        <f>IF(ISNA(VLOOKUP($A78,'[2]1516 Exp_Rev Access'!$F$7:$GB$306,44,FALSE)),"",VLOOKUP($A78,'[2]1516 Exp_Rev Access'!$F$7:$GB$306,44,FALSE))</f>
        <v>152082.82999999999</v>
      </c>
      <c r="BG78" s="99">
        <f>IF(ISNA(VLOOKUP($A78,'[2]1516 Exp_Rev Access'!$F$7:$GB$306,45,FALSE)),"",VLOOKUP($A78,'[2]1516 Exp_Rev Access'!$F$7:$GB$306,45,FALSE))</f>
        <v>50703.25</v>
      </c>
      <c r="BH78" s="99">
        <f>IF(ISNA(VLOOKUP($A78,'[2]1516 Exp_Rev Access'!$F$7:$GB$306,46,FALSE)),"",VLOOKUP($A78,'[2]1516 Exp_Rev Access'!$F$7:$GB$306,46,FALSE))</f>
        <v>0</v>
      </c>
      <c r="BI78" s="99">
        <f>IF(ISNA(VLOOKUP($A78,'[2]1516 Exp_Rev Access'!$F$7:$GB$306,47,FALSE)),"",VLOOKUP($A78,'[2]1516 Exp_Rev Access'!$F$7:$GB$306,47,FALSE))</f>
        <v>13356.78</v>
      </c>
      <c r="BJ78" s="99">
        <f>IF(ISNA(VLOOKUP($A78,'[2]1516 Exp_Rev Access'!$F$7:$GB$306,48,FALSE)),"",VLOOKUP($A78,'[2]1516 Exp_Rev Access'!$F$7:$GB$306,48,FALSE))</f>
        <v>709123.38</v>
      </c>
      <c r="BK78" s="99">
        <f>IF(ISNA(VLOOKUP($A78,'[2]1516 Exp_Rev Access'!$F$7:$GB$306,49,FALSE)),"",VLOOKUP($A78,'[2]1516 Exp_Rev Access'!$F$7:$GB$306,49,FALSE))</f>
        <v>5317</v>
      </c>
      <c r="BL78" s="99">
        <f>IF(ISNA(VLOOKUP($A78,'[2]1516 Exp_Rev Access'!$F$7:$GB$306,50,FALSE)),"",VLOOKUP($A78,'[2]1516 Exp_Rev Access'!$F$7:$GB$306,50,FALSE))</f>
        <v>637.83000000000004</v>
      </c>
      <c r="BM78" s="99">
        <f>IF(ISNA(VLOOKUP($A78,'[2]1516 Exp_Rev Access'!$F$7:$GB$306,51,FALSE)),"",VLOOKUP($A78,'[2]1516 Exp_Rev Access'!$F$7:$GB$306,51,FALSE))</f>
        <v>0</v>
      </c>
      <c r="BN78" s="99">
        <f>IF(ISNA(VLOOKUP($A78,'[2]1516 Exp_Rev Access'!$F$7:$GB$306,52,FALSE)),"",VLOOKUP($A78,'[2]1516 Exp_Rev Access'!$F$7:$GB$306,52,FALSE))</f>
        <v>0</v>
      </c>
      <c r="BO78" s="99">
        <f>IF(ISNA(VLOOKUP($A78,'[2]1516 Exp_Rev Access'!$F$7:$GB$306,53,FALSE)),"",VLOOKUP($A78,'[2]1516 Exp_Rev Access'!$F$7:$GB$306,53,FALSE))</f>
        <v>0</v>
      </c>
      <c r="BP78" s="99">
        <f>IF(ISNA(VLOOKUP($A78,'[2]1516 Exp_Rev Access'!$F$7:$GB$306,54,FALSE)),"",VLOOKUP($A78,'[2]1516 Exp_Rev Access'!$F$7:$GB$306,54,FALSE))</f>
        <v>0</v>
      </c>
      <c r="BQ78" s="99">
        <f>IF(ISNA(VLOOKUP($A78,'[2]1516 Exp_Rev Access'!$F$7:$GB$306,55,FALSE)),"",VLOOKUP($A78,'[2]1516 Exp_Rev Access'!$F$7:$GB$306,55,FALSE))</f>
        <v>0</v>
      </c>
      <c r="BR78" s="99">
        <f>IF(ISNA(VLOOKUP($A78,'[2]1516 Exp_Rev Access'!$F$7:$GB$306,56,FALSE)),"",VLOOKUP($A78,'[2]1516 Exp_Rev Access'!$F$7:$GB$306,56,FALSE))</f>
        <v>418573.96</v>
      </c>
      <c r="BS78" s="99">
        <f>IF(ISNA(VLOOKUP($A78,'[2]1516 Exp_Rev Access'!$F$7:$GB$306,57,FALSE)),"",VLOOKUP($A78,'[2]1516 Exp_Rev Access'!$F$7:$GB$306,57,FALSE))</f>
        <v>0</v>
      </c>
      <c r="BT78" s="99">
        <f>IF(ISNA(VLOOKUP($A78,'[2]1516 Exp_Rev Access'!$F$7:$GB$306,58,FALSE)),"",VLOOKUP($A78,'[2]1516 Exp_Rev Access'!$F$7:$GB$306,58,FALSE))</f>
        <v>0</v>
      </c>
      <c r="BU78" s="102">
        <f t="shared" si="124"/>
        <v>6656947.0100000007</v>
      </c>
      <c r="BV78" s="72">
        <f t="shared" si="125"/>
        <v>0.1307127474324431</v>
      </c>
      <c r="BW78" s="94">
        <f t="shared" si="126"/>
        <v>1249.4785839505387</v>
      </c>
      <c r="BX78" s="99">
        <f>IF(ISNA(VLOOKUP($A78,'[2]1516 Exp_Rev Access'!$F$7:$GB$306,59,FALSE)),"",VLOOKUP($A78,'[2]1516 Exp_Rev Access'!$F$7:$GB$306,59,FALSE))</f>
        <v>0</v>
      </c>
      <c r="BY78" s="99">
        <f>IF(ISNA(VLOOKUP($A78,'[2]1516 Exp_Rev Access'!$F$7:$GB$306,60,FALSE)),"",VLOOKUP($A78,'[2]1516 Exp_Rev Access'!$F$7:$GB$306,60,FALSE))</f>
        <v>104351.23</v>
      </c>
      <c r="BZ78" s="99">
        <f>IF(ISNA(VLOOKUP($A78,'[2]1516 Exp_Rev Access'!$F$7:$GB$306,61,FALSE)),"",VLOOKUP($A78,'[2]1516 Exp_Rev Access'!$F$7:$GB$306,61,FALSE))</f>
        <v>36112.76</v>
      </c>
      <c r="CA78" s="99">
        <f>IF(ISNA(VLOOKUP($A78,'[2]1516 Exp_Rev Access'!$F$7:$GB$306,62,FALSE)),"",VLOOKUP($A78,'[2]1516 Exp_Rev Access'!$F$7:$GB$306,62,FALSE))</f>
        <v>0</v>
      </c>
      <c r="CB78" s="99">
        <f>IF(ISNA(VLOOKUP($A78,'[2]1516 Exp_Rev Access'!$F$7:$GB$306,63,FALSE)),"",VLOOKUP($A78,'[2]1516 Exp_Rev Access'!$F$7:$GB$306,63,FALSE))</f>
        <v>196914.45</v>
      </c>
      <c r="CC78" s="99">
        <f>IF(ISNA(VLOOKUP($A78,'[2]1516 Exp_Rev Access'!$F$7:$GB$306,64,FALSE)),"",VLOOKUP($A78,'[2]1516 Exp_Rev Access'!$F$7:$GB$306,64,FALSE))</f>
        <v>0</v>
      </c>
      <c r="CD78" s="101">
        <f t="shared" si="127"/>
        <v>337378.44</v>
      </c>
      <c r="CE78" s="72">
        <f t="shared" si="128"/>
        <v>6.6246077594767656E-3</v>
      </c>
      <c r="CF78" s="103">
        <f t="shared" si="129"/>
        <v>63.324394025278828</v>
      </c>
      <c r="CG78" s="99">
        <f>IF(ISNA(VLOOKUP($A78,'[2]1516 Exp_Rev Access'!$F$7:$GB$306,65,FALSE)),"",VLOOKUP($A78,'[2]1516 Exp_Rev Access'!$F$7:$GB$306,65,FALSE))</f>
        <v>0</v>
      </c>
      <c r="CH78" s="99">
        <f>IF(ISNA(VLOOKUP($A78,'[2]1516 Exp_Rev Access'!$F$7:$GB$306,66,FALSE)),"",VLOOKUP($A78,'[2]1516 Exp_Rev Access'!$F$7:$GB$306,66,FALSE))</f>
        <v>0</v>
      </c>
      <c r="CI78" s="99">
        <f>IF(ISNA(VLOOKUP($A78,'[2]1516 Exp_Rev Access'!$F$7:$GB$306,67,FALSE)),"",VLOOKUP($A78,'[2]1516 Exp_Rev Access'!$F$7:$GB$306,67,FALSE))</f>
        <v>0</v>
      </c>
      <c r="CJ78" s="99">
        <f>IF(ISNA(VLOOKUP($A78,'[2]1516 Exp_Rev Access'!$F$7:$GB$306,68,FALSE)),"",VLOOKUP($A78,'[2]1516 Exp_Rev Access'!$F$7:$GB$306,68,FALSE))</f>
        <v>0</v>
      </c>
      <c r="CK78" s="99">
        <f>IF(ISNA(VLOOKUP($A78,'[2]1516 Exp_Rev Access'!$F$7:$GB$306,69,FALSE)),"",VLOOKUP($A78,'[2]1516 Exp_Rev Access'!$F$7:$GB$306,69,FALSE))</f>
        <v>0</v>
      </c>
      <c r="CL78" s="99">
        <f>IF(ISNA(VLOOKUP($A78,'[2]1516 Exp_Rev Access'!$F$7:$GB$306,70,FALSE)),"",VLOOKUP($A78,'[2]1516 Exp_Rev Access'!$F$7:$GB$306,70,FALSE))</f>
        <v>0</v>
      </c>
      <c r="CM78" s="99">
        <f>IF(ISNA(VLOOKUP($A78,'[2]1516 Exp_Rev Access'!$F$7:$GB$306,71,FALSE)),"",VLOOKUP($A78,'[2]1516 Exp_Rev Access'!$F$7:$GB$306,71,FALSE))</f>
        <v>0</v>
      </c>
      <c r="CN78" s="99">
        <f>IF(ISNA(VLOOKUP($A78,'[2]1516 Exp_Rev Access'!$F$7:$GB$306,72,FALSE)),"",VLOOKUP($A78,'[2]1516 Exp_Rev Access'!$F$7:$GB$306,72,FALSE))</f>
        <v>0</v>
      </c>
      <c r="CO78" s="99">
        <f>IF(ISNA(VLOOKUP($A78,'[2]1516 Exp_Rev Access'!$F$7:$GB$306,73,FALSE)),"",VLOOKUP($A78,'[2]1516 Exp_Rev Access'!$F$7:$GB$306,73,FALSE))</f>
        <v>0</v>
      </c>
      <c r="CP78" s="99">
        <f>IF(ISNA(VLOOKUP($A78,'[2]1516 Exp_Rev Access'!$F$7:$GB$306,74,FALSE)),"",VLOOKUP($A78,'[2]1516 Exp_Rev Access'!$F$7:$GB$306,74,FALSE))</f>
        <v>856071.62</v>
      </c>
      <c r="CQ78" s="99">
        <f>IF(ISNA(VLOOKUP($A78,'[2]1516 Exp_Rev Access'!$F$7:$GB$306,75,FALSE)),"",VLOOKUP($A78,'[2]1516 Exp_Rev Access'!$F$7:$GB$306,75,FALSE))</f>
        <v>0</v>
      </c>
      <c r="CR78" s="99">
        <f>IF(ISNA(VLOOKUP($A78,'[2]1516 Exp_Rev Access'!$F$7:$GB$306,76,FALSE)),"",VLOOKUP($A78,'[2]1516 Exp_Rev Access'!$F$7:$GB$306,76,FALSE))</f>
        <v>18099.25</v>
      </c>
      <c r="CS78" s="99">
        <f>IF(ISNA(VLOOKUP($A78,'[2]1516 Exp_Rev Access'!$F$7:$GB$306,77,FALSE)),"",VLOOKUP($A78,'[2]1516 Exp_Rev Access'!$F$7:$GB$306,77,FALSE))</f>
        <v>0</v>
      </c>
      <c r="CT78" s="99">
        <f>IF(ISNA(VLOOKUP($A78,'[2]1516 Exp_Rev Access'!$F$7:$GB$306,78,FALSE)),"",VLOOKUP($A78,'[2]1516 Exp_Rev Access'!$F$7:$GB$306,78,FALSE))</f>
        <v>522399.85</v>
      </c>
      <c r="CU78" s="99">
        <f>IF(ISNA(VLOOKUP($A78,'[2]1516 Exp_Rev Access'!$F$7:$GB$306,79,FALSE)),"",VLOOKUP($A78,'[2]1516 Exp_Rev Access'!$F$7:$GB$306,79,FALSE))</f>
        <v>619619.34</v>
      </c>
      <c r="CV78" s="99">
        <f>IF(ISNA(VLOOKUP($A78,'[2]1516 Exp_Rev Access'!$F$7:$GB$306,80,FALSE)),"",VLOOKUP($A78,'[2]1516 Exp_Rev Access'!$F$7:$GB$306,80,FALSE))</f>
        <v>0</v>
      </c>
      <c r="CW78" s="99">
        <f>IF(ISNA(VLOOKUP($A78,'[2]1516 Exp_Rev Access'!$F$7:$GB$306,81,FALSE)),"",VLOOKUP($A78,'[2]1516 Exp_Rev Access'!$F$7:$GB$306,81,FALSE))</f>
        <v>0</v>
      </c>
      <c r="CX78" s="99">
        <f>IF(ISNA(VLOOKUP($A78,'[2]1516 Exp_Rev Access'!$F$7:$GB$306,82,FALSE)),"",VLOOKUP($A78,'[2]1516 Exp_Rev Access'!$F$7:$GB$306,82,FALSE))</f>
        <v>0</v>
      </c>
      <c r="CY78" s="99">
        <f>IF(ISNA(VLOOKUP($A78,'[2]1516 Exp_Rev Access'!$F$7:$GB$306,83,FALSE)),"",VLOOKUP($A78,'[2]1516 Exp_Rev Access'!$F$7:$GB$306,83,FALSE))</f>
        <v>0</v>
      </c>
      <c r="CZ78" s="99">
        <f>IF(ISNA(VLOOKUP($A78,'[2]1516 Exp_Rev Access'!$F$7:$GB$306,84,FALSE)),"",VLOOKUP($A78,'[2]1516 Exp_Rev Access'!$F$7:$GB$306,84,FALSE))</f>
        <v>0</v>
      </c>
      <c r="DA78" s="99">
        <f>IF(ISNA(VLOOKUP($A78,'[2]1516 Exp_Rev Access'!$F$7:$GB$306,85,FALSE)),"",VLOOKUP($A78,'[2]1516 Exp_Rev Access'!$F$7:$GB$306,85,FALSE))</f>
        <v>14988.06</v>
      </c>
      <c r="DB78" s="99">
        <f>IF(ISNA(VLOOKUP($A78,'[2]1516 Exp_Rev Access'!$F$7:$GB$306,86,FALSE)),"",VLOOKUP($A78,'[2]1516 Exp_Rev Access'!$F$7:$GB$306,86,FALSE))</f>
        <v>0</v>
      </c>
      <c r="DC78" s="99">
        <f>IF(ISNA(VLOOKUP($A78,'[2]1516 Exp_Rev Access'!$F$7:$GB$306,87,FALSE)),"",VLOOKUP($A78,'[2]1516 Exp_Rev Access'!$F$7:$GB$306,87,FALSE))</f>
        <v>0</v>
      </c>
      <c r="DD78" s="99">
        <f>IF(ISNA(VLOOKUP($A78,'[2]1516 Exp_Rev Access'!$F$7:$GB$306,88,FALSE)),"",VLOOKUP($A78,'[2]1516 Exp_Rev Access'!$F$7:$GB$306,88,FALSE))</f>
        <v>0</v>
      </c>
      <c r="DE78" s="99">
        <f>IF(ISNA(VLOOKUP($A78,'[2]1516 Exp_Rev Access'!$F$7:$GB$306,89,FALSE)),"",VLOOKUP($A78,'[2]1516 Exp_Rev Access'!$F$7:$GB$306,89,FALSE))</f>
        <v>0</v>
      </c>
      <c r="DF78" s="99">
        <f>IF(ISNA(VLOOKUP($A78,'[2]1516 Exp_Rev Access'!$F$7:$GB$306,90,FALSE)),"",VLOOKUP($A78,'[2]1516 Exp_Rev Access'!$F$7:$GB$306,90,FALSE))</f>
        <v>0</v>
      </c>
      <c r="DG78" s="99">
        <f>IF(ISNA(VLOOKUP($A78,'[2]1516 Exp_Rev Access'!$F$7:$GB$306,91,FALSE)),"",VLOOKUP($A78,'[2]1516 Exp_Rev Access'!$F$7:$GB$306,91,FALSE))</f>
        <v>0</v>
      </c>
      <c r="DH78" s="99">
        <f>IF(ISNA(VLOOKUP($A78,'[2]1516 Exp_Rev Access'!$F$7:$GB$306,92,FALSE)),"",VLOOKUP($A78,'[2]1516 Exp_Rev Access'!$F$7:$GB$306,92,FALSE))</f>
        <v>657309.73</v>
      </c>
      <c r="DI78" s="99">
        <f>IF(ISNA(VLOOKUP($A78,'[2]1516 Exp_Rev Access'!$F$7:$GB$306,93,FALSE)),"",VLOOKUP($A78,'[2]1516 Exp_Rev Access'!$F$7:$GB$306,93,FALSE))</f>
        <v>0</v>
      </c>
      <c r="DJ78" s="99">
        <f>IF(ISNA(VLOOKUP($A78,'[2]1516 Exp_Rev Access'!$F$7:$GB$306,94,FALSE)),"",VLOOKUP($A78,'[2]1516 Exp_Rev Access'!$F$7:$GB$306,94,FALSE))</f>
        <v>0</v>
      </c>
      <c r="DK78" s="99">
        <f>IF(ISNA(VLOOKUP($A78,'[2]1516 Exp_Rev Access'!$F$7:$GB$306,95,FALSE)),"",VLOOKUP($A78,'[2]1516 Exp_Rev Access'!$F$7:$GB$306,95,FALSE))</f>
        <v>0</v>
      </c>
      <c r="DL78" s="99">
        <f>IF(ISNA(VLOOKUP($A78,'[2]1516 Exp_Rev Access'!$F$7:$GB$306,96,FALSE)),"",VLOOKUP($A78,'[2]1516 Exp_Rev Access'!$F$7:$GB$306,96,FALSE))</f>
        <v>0</v>
      </c>
      <c r="DM78" s="99">
        <f>IF(ISNA(VLOOKUP($A78,'[2]1516 Exp_Rev Access'!$F$7:$GB$306,97,FALSE)),"",VLOOKUP($A78,'[2]1516 Exp_Rev Access'!$F$7:$GB$306,97,FALSE))</f>
        <v>0</v>
      </c>
      <c r="DN78" s="99">
        <f>IF(ISNA(VLOOKUP($A78,'[2]1516 Exp_Rev Access'!$F$7:$GB$306,98,FALSE)),"",VLOOKUP($A78,'[2]1516 Exp_Rev Access'!$F$7:$GB$306,98,FALSE))</f>
        <v>0</v>
      </c>
      <c r="DO78" s="99">
        <f>IF(ISNA(VLOOKUP($A78,'[2]1516 Exp_Rev Access'!$F$7:$GB$306,99,FALSE)),"",VLOOKUP($A78,'[2]1516 Exp_Rev Access'!$F$7:$GB$306,99,FALSE))</f>
        <v>0</v>
      </c>
      <c r="DP78" s="99">
        <f>IF(ISNA(VLOOKUP($A78,'[2]1516 Exp_Rev Access'!$F$7:$GB$306,100,FALSE)),"",VLOOKUP($A78,'[2]1516 Exp_Rev Access'!$F$7:$GB$306,100,FALSE))</f>
        <v>0</v>
      </c>
      <c r="DQ78" s="99">
        <f>IF(ISNA(VLOOKUP($A78,'[2]1516 Exp_Rev Access'!$F$7:$GB$306,101,FALSE)),"",VLOOKUP($A78,'[2]1516 Exp_Rev Access'!$F$7:$GB$306,101,FALSE))</f>
        <v>0</v>
      </c>
      <c r="DR78" s="99">
        <f>IF(ISNA(VLOOKUP($A78,'[2]1516 Exp_Rev Access'!$F$7:$GB$306,102,FALSE)),"",VLOOKUP($A78,'[2]1516 Exp_Rev Access'!$F$7:$GB$306,102,FALSE))</f>
        <v>0</v>
      </c>
      <c r="DS78" s="99">
        <f>IF(ISNA(VLOOKUP($A78,'[2]1516 Exp_Rev Access'!$F$7:$GB$306,103,FALSE)),"",VLOOKUP($A78,'[2]1516 Exp_Rev Access'!$F$7:$GB$306,103,FALSE))</f>
        <v>0</v>
      </c>
      <c r="DT78" s="99">
        <f>IF(ISNA(VLOOKUP($A78,'[2]1516 Exp_Rev Access'!$F$7:$GB$306,104,FALSE)),"",VLOOKUP($A78,'[2]1516 Exp_Rev Access'!$F$7:$GB$306,104,FALSE))</f>
        <v>0</v>
      </c>
      <c r="DU78" s="99">
        <f>IF(ISNA(VLOOKUP($A78,'[2]1516 Exp_Rev Access'!$F$7:$GB$306,105,FALSE)),"",VLOOKUP($A78,'[2]1516 Exp_Rev Access'!$F$7:$GB$306,105,FALSE))</f>
        <v>0</v>
      </c>
      <c r="DV78" s="99">
        <f>IF(ISNA(VLOOKUP($A78,'[2]1516 Exp_Rev Access'!$F$7:$GB$306,106,FALSE)),"",VLOOKUP($A78,'[2]1516 Exp_Rev Access'!$F$7:$GB$306,106,FALSE))</f>
        <v>0</v>
      </c>
      <c r="DW78" s="99">
        <f>IF(ISNA(VLOOKUP($A78,'[2]1516 Exp_Rev Access'!$F$7:$GB$306,107,FALSE)),"",VLOOKUP($A78,'[2]1516 Exp_Rev Access'!$F$7:$GB$306,107,FALSE))</f>
        <v>0</v>
      </c>
      <c r="DX78" s="99">
        <f>IF(ISNA(VLOOKUP($A78,'[2]1516 Exp_Rev Access'!$F$7:$GB$306,108,FALSE)),"",VLOOKUP($A78,'[2]1516 Exp_Rev Access'!$F$7:$GB$306,108,FALSE))</f>
        <v>0</v>
      </c>
      <c r="DY78" s="99">
        <f>IF(ISNA(VLOOKUP($A78,'[2]1516 Exp_Rev Access'!$F$7:$GB$306,109,FALSE)),"",VLOOKUP($A78,'[2]1516 Exp_Rev Access'!$F$7:$GB$306,109,FALSE))</f>
        <v>0</v>
      </c>
      <c r="DZ78" s="99">
        <f>IF(ISNA(VLOOKUP($A78,'[2]1516 Exp_Rev Access'!$F$7:$GB$306,110,FALSE)),"",VLOOKUP($A78,'[2]1516 Exp_Rev Access'!$F$7:$GB$306,110,FALSE))</f>
        <v>0</v>
      </c>
      <c r="EA78" s="99">
        <f>IF(ISNA(VLOOKUP($A78,'[2]1516 Exp_Rev Access'!$F$7:$GB$306,111,FALSE)),"",VLOOKUP($A78,'[2]1516 Exp_Rev Access'!$F$7:$GB$306,111,FALSE))</f>
        <v>0</v>
      </c>
      <c r="EB78" s="99">
        <f>IF(ISNA(VLOOKUP($A78,'[2]1516 Exp_Rev Access'!$F$7:$GB$306,112,FALSE)),"",VLOOKUP($A78,'[2]1516 Exp_Rev Access'!$F$7:$GB$306,112,FALSE))</f>
        <v>0</v>
      </c>
      <c r="EC78" s="99">
        <f>IF(ISNA(VLOOKUP($A78,'[2]1516 Exp_Rev Access'!$F$7:$GB$306,113,FALSE)),"",VLOOKUP($A78,'[2]1516 Exp_Rev Access'!$F$7:$GB$306,113,FALSE))</f>
        <v>0</v>
      </c>
      <c r="ED78" s="99">
        <f>IF(ISNA(VLOOKUP($A78,'[2]1516 Exp_Rev Access'!$F$7:$GB$306,114,FALSE)),"",VLOOKUP($A78,'[2]1516 Exp_Rev Access'!$F$7:$GB$306,114,FALSE))</f>
        <v>0</v>
      </c>
      <c r="EE78" s="99">
        <f>IF(ISNA(VLOOKUP($A78,'[2]1516 Exp_Rev Access'!$F$7:$GB$306,115,FALSE)),"",VLOOKUP($A78,'[2]1516 Exp_Rev Access'!$F$7:$GB$306,115,FALSE))</f>
        <v>0</v>
      </c>
      <c r="EF78" s="99">
        <f>IF(ISNA(VLOOKUP($A78,'[2]1516 Exp_Rev Access'!$F$7:$GB$306,116,FALSE)),"",VLOOKUP($A78,'[2]1516 Exp_Rev Access'!$F$7:$GB$306,116,FALSE))</f>
        <v>95489</v>
      </c>
      <c r="EG78" s="99">
        <f>IF(ISNA(VLOOKUP($A78,'[2]1516 Exp_Rev Access'!$F$7:$GB$306,117,FALSE)),"",VLOOKUP($A78,'[2]1516 Exp_Rev Access'!$F$7:$GB$306,117,FALSE))</f>
        <v>0</v>
      </c>
      <c r="EH78" s="99">
        <f>IF(ISNA(VLOOKUP($A78,'[2]1516 Exp_Rev Access'!$F$7:$GB$306,118,FALSE)),"",VLOOKUP($A78,'[2]1516 Exp_Rev Access'!$F$7:$GB$306,118,FALSE))</f>
        <v>0</v>
      </c>
      <c r="EI78" s="99">
        <f>IF(ISNA(VLOOKUP($A78,'[2]1516 Exp_Rev Access'!$F$7:$GB$306,119,FALSE)),"",VLOOKUP($A78,'[2]1516 Exp_Rev Access'!$F$7:$GB$306,119,FALSE))</f>
        <v>0</v>
      </c>
      <c r="EJ78" s="99">
        <f>IF(ISNA(VLOOKUP($A78,'[2]1516 Exp_Rev Access'!$F$7:$GB$306,120,FALSE)),"",VLOOKUP($A78,'[2]1516 Exp_Rev Access'!$F$7:$GB$306,120,FALSE))</f>
        <v>0</v>
      </c>
      <c r="EK78" s="99">
        <f>IF(ISNA(VLOOKUP($A78,'[2]1516 Exp_Rev Access'!$F$7:$GB$306,121,FALSE)),"",VLOOKUP($A78,'[2]1516 Exp_Rev Access'!$F$7:$GB$306,121,FALSE))</f>
        <v>0</v>
      </c>
      <c r="EL78" s="99">
        <f>IF(ISNA(VLOOKUP($A78,'[2]1516 Exp_Rev Access'!$F$7:$GB$306,122,FALSE)),"",VLOOKUP($A78,'[2]1516 Exp_Rev Access'!$F$7:$GB$306,122,FALSE))</f>
        <v>0</v>
      </c>
      <c r="EM78" s="99">
        <f>IF(ISNA(VLOOKUP($A78,'[2]1516 Exp_Rev Access'!$F$7:$GB$306,123,FALSE)),"",VLOOKUP($A78,'[2]1516 Exp_Rev Access'!$F$7:$GB$306,123,FALSE))</f>
        <v>0</v>
      </c>
      <c r="EN78" s="99">
        <f>IF(ISNA(VLOOKUP($A78,'[2]1516 Exp_Rev Access'!$F$7:$GB$306,124,FALSE)),"",VLOOKUP($A78,'[2]1516 Exp_Rev Access'!$F$7:$GB$306,124,FALSE))</f>
        <v>0</v>
      </c>
      <c r="EO78" s="99">
        <f>IF(ISNA(VLOOKUP($A78,'[2]1516 Exp_Rev Access'!$F$7:$GB$306,125,FALSE)),"",VLOOKUP($A78,'[2]1516 Exp_Rev Access'!$F$7:$GB$306,125,FALSE))</f>
        <v>0</v>
      </c>
      <c r="EP78" s="99">
        <f>IF(ISNA(VLOOKUP($A78,'[2]1516 Exp_Rev Access'!$F$7:$GB$306,126,FALSE)),"",VLOOKUP($A78,'[2]1516 Exp_Rev Access'!$F$7:$GB$306,126,FALSE))</f>
        <v>0</v>
      </c>
      <c r="EQ78" s="99">
        <f>IF(ISNA(VLOOKUP($A78,'[2]1516 Exp_Rev Access'!$F$7:$GB$306,127,FALSE)),"",VLOOKUP($A78,'[2]1516 Exp_Rev Access'!$F$7:$GB$306,127,FALSE))</f>
        <v>0</v>
      </c>
      <c r="ER78" s="99">
        <f>IF(ISNA(VLOOKUP($A78,'[2]1516 Exp_Rev Access'!$F$7:$GB$306,128,FALSE)),"",VLOOKUP($A78,'[2]1516 Exp_Rev Access'!$F$7:$GB$306,128,FALSE))</f>
        <v>0</v>
      </c>
      <c r="ES78" s="99">
        <f>IF(ISNA(VLOOKUP($A78,'[2]1516 Exp_Rev Access'!$F$7:$GB$306,129,FALSE)),"",VLOOKUP($A78,'[2]1516 Exp_Rev Access'!$F$7:$GB$306,129,FALSE))</f>
        <v>0</v>
      </c>
      <c r="ET78" s="99">
        <f>IF(ISNA(VLOOKUP($A78,'[2]1516 Exp_Rev Access'!$F$7:$GB$306,130,FALSE)),"",VLOOKUP($A78,'[2]1516 Exp_Rev Access'!$F$7:$GB$306,130,FALSE))</f>
        <v>0</v>
      </c>
      <c r="EU78" s="99">
        <f>IF(ISNA(VLOOKUP($A78,'[2]1516 Exp_Rev Access'!$F$7:$GB$306,131,FALSE)),"",VLOOKUP($A78,'[2]1516 Exp_Rev Access'!$F$7:$GB$306,131,FALSE))</f>
        <v>1407.07</v>
      </c>
      <c r="EV78" s="99">
        <f>IF(ISNA(VLOOKUP($A78,'[2]1516 Exp_Rev Access'!$F$7:$GB$306,132,FALSE)),"",VLOOKUP($A78,'[2]1516 Exp_Rev Access'!$F$7:$GB$306,132,FALSE))</f>
        <v>0</v>
      </c>
      <c r="EW78" s="99">
        <f>IF(ISNA(VLOOKUP($A78,'[2]1516 Exp_Rev Access'!$F$7:$GB$306,133,FALSE)),"",VLOOKUP($A78,'[2]1516 Exp_Rev Access'!$F$7:$GB$306,133,FALSE))</f>
        <v>0</v>
      </c>
      <c r="EX78" s="99">
        <f>IF(ISNA(VLOOKUP($A78,'[2]1516 Exp_Rev Access'!$F$7:$GB$306,134,FALSE)),"",VLOOKUP($A78,'[2]1516 Exp_Rev Access'!$F$7:$GB$306,134,FALSE))</f>
        <v>0</v>
      </c>
      <c r="EY78" s="99">
        <f>IF(ISNA(VLOOKUP($A78,'[2]1516 Exp_Rev Access'!$F$7:$GB$306,135,FALSE)),"",VLOOKUP($A78,'[2]1516 Exp_Rev Access'!$F$7:$GB$306,135,FALSE))</f>
        <v>0</v>
      </c>
      <c r="EZ78" s="99">
        <f>IF(ISNA(VLOOKUP($A78,'[2]1516 Exp_Rev Access'!$F$7:$GB$306,136,FALSE)),"",VLOOKUP($A78,'[2]1516 Exp_Rev Access'!$F$7:$GB$306,136,FALSE))</f>
        <v>0</v>
      </c>
      <c r="FA78" s="99">
        <f>IF(ISNA(VLOOKUP($A78,'[2]1516 Exp_Rev Access'!$F$7:$GB$306,137,FALSE)),"",VLOOKUP($A78,'[2]1516 Exp_Rev Access'!$F$7:$GB$306,137,FALSE))</f>
        <v>0</v>
      </c>
      <c r="FB78" s="99">
        <f>IF(ISNA(VLOOKUP($A78,'[2]1516 Exp_Rev Access'!$F$7:$GB$306,138,FALSE)),"",VLOOKUP($A78,'[2]1516 Exp_Rev Access'!$F$7:$GB$306,138,FALSE))</f>
        <v>0</v>
      </c>
      <c r="FC78" s="99">
        <f>IF(ISNA(VLOOKUP($A78,'[2]1516 Exp_Rev Access'!$F$7:$GB$306,139,FALSE)),"",VLOOKUP($A78,'[2]1516 Exp_Rev Access'!$F$7:$GB$306,139,FALSE))</f>
        <v>0</v>
      </c>
      <c r="FD78" s="99">
        <f>IF(ISNA(VLOOKUP($A78,'[2]1516 Exp_Rev Access'!$F$7:$FS$306,140,FALSE)),"",VLOOKUP($A78,'[2]1516 Exp_Rev Access'!$F$7:$FS$306,140,FALSE))</f>
        <v>0</v>
      </c>
      <c r="FE78" s="99">
        <f>IF(ISNA(VLOOKUP($A78,'[2]1516 Exp_Rev Access'!$F$7:$FS$306,141,FALSE)),"",VLOOKUP($A78,'[2]1516 Exp_Rev Access'!$F$7:$FS$306,141,FALSE))</f>
        <v>0</v>
      </c>
      <c r="FF78" s="99">
        <f>IF(ISNA(VLOOKUP($A78,'[2]1516 Exp_Rev Access'!$F$7:$FS$306,142,FALSE)),"",VLOOKUP($A78,'[2]1516 Exp_Rev Access'!$F$7:$FS$306,142,FALSE))</f>
        <v>0</v>
      </c>
      <c r="FG78" s="99">
        <f>IF(ISNA(VLOOKUP($A78,'[2]1516 Exp_Rev Access'!$F$7:$FS$306,143,FALSE)),"",VLOOKUP($A78,'[2]1516 Exp_Rev Access'!$F$7:$FS$306,143,FALSE))</f>
        <v>0</v>
      </c>
      <c r="FH78" s="99">
        <f>IF(ISNA(VLOOKUP($A78,'[2]1516 Exp_Rev Access'!$F$7:$FS$306,144,FALSE)),"",VLOOKUP($A78,'[2]1516 Exp_Rev Access'!$F$7:$FS$306,144,FALSE))</f>
        <v>0</v>
      </c>
      <c r="FI78" s="99">
        <f>IF(ISNA(VLOOKUP($A78,'[2]1516 Exp_Rev Access'!$F$7:$FS$306,145,FALSE)),"",VLOOKUP($A78,'[2]1516 Exp_Rev Access'!$F$7:$FS$306,145,FALSE))</f>
        <v>19482.45</v>
      </c>
      <c r="FJ78" s="99">
        <f>IF(ISNA(VLOOKUP($A78,'[2]1516 Exp_Rev Access'!$F$7:$FS$306,146,FALSE)),"",VLOOKUP($A78,'[2]1516 Exp_Rev Access'!$F$7:$FS$306,146,FALSE))</f>
        <v>0</v>
      </c>
      <c r="FK78" s="99">
        <f>IF(ISNA(VLOOKUP($A78,'[2]1516 Exp_Rev Access'!$F$7:$FS$306,147,FALSE)),"",VLOOKUP($A78,'[2]1516 Exp_Rev Access'!$F$7:$FS$306,147,FALSE))</f>
        <v>0</v>
      </c>
      <c r="FL78" s="99">
        <f>IF(ISNA(VLOOKUP($A78,'[2]1516 Exp_Rev Access'!$F$7:$FS$306,148,FALSE)),"",VLOOKUP($A78,'[2]1516 Exp_Rev Access'!$F$7:$FS$306,148,FALSE))</f>
        <v>0</v>
      </c>
      <c r="FM78" s="99">
        <f>IF(ISNA(VLOOKUP($A78,'[2]1516 Exp_Rev Access'!$F$7:$FS$306,149,FALSE)),"",VLOOKUP($A78,'[2]1516 Exp_Rev Access'!$F$7:$FS$306,149,FALSE))</f>
        <v>0</v>
      </c>
      <c r="FN78" s="99">
        <f>IF(ISNA(VLOOKUP($A78,'[2]1516 Exp_Rev Access'!$F$7:$FS$306,150,FALSE)),"",VLOOKUP($A78,'[2]1516 Exp_Rev Access'!$F$7:$FS$306,150,FALSE))</f>
        <v>0</v>
      </c>
      <c r="FO78" s="99">
        <f>IF(ISNA(VLOOKUP($A78,'[2]1516 Exp_Rev Access'!$F$7:$FS$306,151,FALSE)),"",VLOOKUP($A78,'[2]1516 Exp_Rev Access'!$F$7:$FS$306,151,FALSE))</f>
        <v>0</v>
      </c>
      <c r="FP78" s="99">
        <f>IF(ISNA(VLOOKUP($A78,'[2]1516 Exp_Rev Access'!$F$7:$FS$306,152,FALSE)),"",VLOOKUP($A78,'[2]1516 Exp_Rev Access'!$F$7:$FS$306,152,FALSE))</f>
        <v>0</v>
      </c>
      <c r="FQ78" s="99">
        <f>IF(ISNA(VLOOKUP($A78,'[2]1516 Exp_Rev Access'!$F$7:$FS$306,153,FALSE)),"",VLOOKUP($A78,'[2]1516 Exp_Rev Access'!$F$7:$FS$306,153,FALSE))</f>
        <v>44441.66</v>
      </c>
      <c r="FR78" s="101">
        <f t="shared" si="130"/>
        <v>2849308.0300000003</v>
      </c>
      <c r="FS78" s="72">
        <f t="shared" si="131"/>
        <v>5.5947700999143452E-2</v>
      </c>
      <c r="FT78" s="94">
        <f t="shared" si="132"/>
        <v>534.80211833071189</v>
      </c>
      <c r="FU78" s="99">
        <f>IF(ISNA(VLOOKUP($A78,'[2]1516 Exp_Rev Access'!$F$7:$GB$306,154,FALSE)),"",VLOOKUP($A78,'[2]1516 Exp_Rev Access'!$F$7:$GB$306,154,FALSE))</f>
        <v>0</v>
      </c>
      <c r="FV78" s="99">
        <f>IF(ISNA(VLOOKUP($A78,'[2]1516 Exp_Rev Access'!$F$7:$GB$306,155,FALSE)),"",VLOOKUP($A78,'[2]1516 Exp_Rev Access'!$F$7:$GB$306,155,FALSE))</f>
        <v>0</v>
      </c>
      <c r="FW78" s="99">
        <f>IF(ISNA(VLOOKUP($A78,'[2]1516 Exp_Rev Access'!$F$7:$GB$306,156,FALSE)),"",VLOOKUP($A78,'[2]1516 Exp_Rev Access'!$F$7:$GB$306,156,FALSE))</f>
        <v>0</v>
      </c>
      <c r="FX78" s="99">
        <f>IF(ISNA(VLOOKUP($A78,'[2]1516 Exp_Rev Access'!$F$7:$GB$306,157,FALSE)),"",VLOOKUP($A78,'[2]1516 Exp_Rev Access'!$F$7:$GB$306,157,FALSE))</f>
        <v>0</v>
      </c>
      <c r="FY78" s="99">
        <f>IF(ISNA(VLOOKUP($A78,'[2]1516 Exp_Rev Access'!$F$7:$GB$306,158,FALSE)),"",VLOOKUP($A78,'[2]1516 Exp_Rev Access'!$F$7:$GB$306,158,FALSE))</f>
        <v>0</v>
      </c>
      <c r="FZ78" s="99">
        <f>IF(ISNA(VLOOKUP($A78,'[2]1516 Exp_Rev Access'!$F$7:$GB$306,159,FALSE)),"",VLOOKUP($A78,'[2]1516 Exp_Rev Access'!$F$7:$GB$306,159,FALSE))</f>
        <v>0</v>
      </c>
      <c r="GA78" s="99">
        <f>IF(ISNA(VLOOKUP($A78,'[2]1516 Exp_Rev Access'!$F$7:$GB$306,160,FALSE)),"",VLOOKUP($A78,'[2]1516 Exp_Rev Access'!$F$7:$GB$306,160,FALSE))</f>
        <v>0</v>
      </c>
      <c r="GB78" s="99">
        <f>IF(ISNA(VLOOKUP($A78,'[2]1516 Exp_Rev Access'!$F$7:$GB$306,161,FALSE)),"",VLOOKUP($A78,'[2]1516 Exp_Rev Access'!$F$7:$GB$306,161,FALSE))</f>
        <v>0</v>
      </c>
      <c r="GC78" s="99">
        <f>IF(ISNA(VLOOKUP($A78,'[2]1516 Exp_Rev Access'!$F$7:$GB$306,162,FALSE)),"",VLOOKUP($A78,'[2]1516 Exp_Rev Access'!$F$7:$GB$306,162,FALSE))</f>
        <v>0</v>
      </c>
      <c r="GD78" s="99">
        <f>IF(ISNA(VLOOKUP($A78,'[2]1516 Exp_Rev Access'!$F$7:$GB$306,163,FALSE)),"",VLOOKUP($A78,'[2]1516 Exp_Rev Access'!$F$7:$GB$306,163,FALSE))</f>
        <v>0</v>
      </c>
      <c r="GE78" s="99">
        <f>IF(ISNA(VLOOKUP($A78,'[2]1516 Exp_Rev Access'!$F$7:$GB$306,164,FALSE)),"",VLOOKUP($A78,'[2]1516 Exp_Rev Access'!$F$7:$GB$306,164,FALSE))</f>
        <v>0</v>
      </c>
      <c r="GF78" s="99">
        <f>IF(ISNA(VLOOKUP($A78,'[2]1516 Exp_Rev Access'!$F$7:$GB$306,165,FALSE)),"",VLOOKUP($A78,'[2]1516 Exp_Rev Access'!$F$7:$GB$306,165,FALSE))</f>
        <v>0</v>
      </c>
      <c r="GG78" s="99">
        <f>IF(ISNA(VLOOKUP($A78,'[2]1516 Exp_Rev Access'!$F$7:$GB$306,166,FALSE)),"",VLOOKUP($A78,'[2]1516 Exp_Rev Access'!$F$7:$GB$306,166,FALSE))</f>
        <v>0</v>
      </c>
      <c r="GH78" s="99">
        <f>IF(ISNA(VLOOKUP($A78,'[2]1516 Exp_Rev Access'!$F$7:$GB$306,167,FALSE)),"",VLOOKUP($A78,'[2]1516 Exp_Rev Access'!$F$7:$GB$306,167,FALSE))</f>
        <v>0</v>
      </c>
      <c r="GI78" s="99">
        <f>IF(ISNA(VLOOKUP($A78,'[2]1516 Exp_Rev Access'!$F$7:$GB$306,168,FALSE)),"",VLOOKUP($A78,'[2]1516 Exp_Rev Access'!$F$7:$GB$306,168,FALSE))</f>
        <v>0</v>
      </c>
      <c r="GJ78" s="99">
        <f>IF(ISNA(VLOOKUP($A78,'[2]1516 Exp_Rev Access'!$F$7:$GB$306,169,FALSE)),"",VLOOKUP($A78,'[2]1516 Exp_Rev Access'!$F$7:$GB$306,169,FALSE))</f>
        <v>0</v>
      </c>
      <c r="GK78" s="99">
        <f>IF(ISNA(VLOOKUP($A78,'[2]1516 Exp_Rev Access'!$F$7:$GB$306,170,FALSE)),"",VLOOKUP($A78,'[2]1516 Exp_Rev Access'!$F$7:$GB$306,170,FALSE))</f>
        <v>0</v>
      </c>
      <c r="GL78" s="99">
        <f>IF(ISNA(VLOOKUP($A78,'[2]1516 Exp_Rev Access'!$F$7:$GB$306,171,FALSE)),"",VLOOKUP($A78,'[2]1516 Exp_Rev Access'!$F$7:$GB$306,171,FALSE))</f>
        <v>0</v>
      </c>
      <c r="GM78" s="99">
        <f>IF(ISNA(VLOOKUP($A78,'[2]1516 Exp_Rev Access'!$F$7:$GB$306,172,FALSE)),"",VLOOKUP($A78,'[2]1516 Exp_Rev Access'!$F$7:$GB$306,172,FALSE))</f>
        <v>0</v>
      </c>
      <c r="GN78" s="99">
        <f>IF(ISNA(VLOOKUP($A78,'[2]1516 Exp_Rev Access'!$F$7:$GB$306,173,FALSE)),"",VLOOKUP($A78,'[2]1516 Exp_Rev Access'!$F$7:$GB$306,173,FALSE))</f>
        <v>0</v>
      </c>
      <c r="GO78" s="99">
        <f>IF(ISNA(VLOOKUP($A78,'[2]1516 Exp_Rev Access'!$F$7:$GB$306,174,FALSE)),"",VLOOKUP($A78,'[2]1516 Exp_Rev Access'!$F$7:$GB$306,174,FALSE))</f>
        <v>0</v>
      </c>
      <c r="GP78" s="99">
        <f>IF(ISNA(VLOOKUP($A78,'[2]1516 Exp_Rev Access'!$F$7:$GB$306,175,FALSE)),"",VLOOKUP($A78,'[2]1516 Exp_Rev Access'!$F$7:$GB$306,175,FALSE))</f>
        <v>0</v>
      </c>
      <c r="GQ78" s="99">
        <f>IF(ISNA(VLOOKUP($A78,'[2]1516 Exp_Rev Access'!$F$7:$GB$306,176,FALSE)),"",VLOOKUP($A78,'[2]1516 Exp_Rev Access'!$F$7:$GB$306,176,FALSE))</f>
        <v>0</v>
      </c>
      <c r="GR78" s="99">
        <f>IF(ISNA(VLOOKUP($A78,'[2]1516 Exp_Rev Access'!$F$7:$GB$306,177,FALSE)),"",VLOOKUP($A78,'[2]1516 Exp_Rev Access'!$F$7:$GB$306,177,FALSE))</f>
        <v>0</v>
      </c>
      <c r="GS78" s="99">
        <f>IF(ISNA(VLOOKUP($A78,'[2]1516 Exp_Rev Access'!$F$7:$GB$306,178,FALSE)),"",VLOOKUP($A78,'[2]1516 Exp_Rev Access'!$F$7:$GB$306,178,FALSE))</f>
        <v>0</v>
      </c>
      <c r="GT78" s="101">
        <f t="shared" si="133"/>
        <v>0</v>
      </c>
      <c r="GU78" s="72"/>
      <c r="GV78" s="84">
        <f t="shared" si="135"/>
        <v>0</v>
      </c>
    </row>
    <row r="79" spans="1:207" customFormat="1" ht="14.45" customHeight="1" x14ac:dyDescent="0.2">
      <c r="A79" s="96" t="s">
        <v>298</v>
      </c>
      <c r="B79" s="69" t="s">
        <v>299</v>
      </c>
      <c r="C79" s="80">
        <f>IF(ISNA(VLOOKUP($A79,'[2]1516 enrollment_Rev_Exp by size'!$A$6:$G$320,3,FALSE)),"",VLOOKUP($A79,'[2]1516 enrollment_Rev_Exp by size'!$A$6:$G$320,3,FALSE))</f>
        <v>4972.21</v>
      </c>
      <c r="D79" s="97">
        <v>55204988.590000004</v>
      </c>
      <c r="E79" s="80">
        <f t="shared" si="114"/>
        <v>55204988.589999989</v>
      </c>
      <c r="F79" s="80">
        <f t="shared" si="115"/>
        <v>0</v>
      </c>
      <c r="G79" s="98">
        <f>IF(ISNA(VLOOKUP($A79,'[2]1516 Exp_Rev Access'!$F$7:$FS$306,2,FALSE)),"",VLOOKUP($A79,'[2]1516 Exp_Rev Access'!$F$7:$FS$306,2,FALSE))</f>
        <v>7362371.9800000004</v>
      </c>
      <c r="H79" s="98">
        <f>IF(ISNA(VLOOKUP($A79,'[2]1516 Exp_Rev Access'!$F$7:$FS$306,3,FALSE)),"",VLOOKUP($A79,'[2]1516 Exp_Rev Access'!$F$7:$FS$306,3,FALSE))</f>
        <v>0</v>
      </c>
      <c r="I79" s="98">
        <f>IF(ISNA(VLOOKUP($A79,'[2]1516 Exp_Rev Access'!$F$7:$FS$306,4,FALSE)),"",VLOOKUP($A79,'[2]1516 Exp_Rev Access'!$F$7:$FS$306,4,FALSE))</f>
        <v>0</v>
      </c>
      <c r="J79" s="98">
        <f>IF(ISNA(VLOOKUP($A79,'[2]1516 Exp_Rev Access'!$F$7:$FS$306,5,FALSE)),"",VLOOKUP($A79,'[2]1516 Exp_Rev Access'!$F$7:$FS$306,5,FALSE))</f>
        <v>240790.04</v>
      </c>
      <c r="K79" s="98">
        <f>IF(ISNA(VLOOKUP($A79,'[2]1516 Exp_Rev Access'!$F$7:$FS$306,6,FALSE)),"",VLOOKUP($A79,'[2]1516 Exp_Rev Access'!$F$7:$FS$306,6,FALSE))</f>
        <v>0</v>
      </c>
      <c r="L79" s="98">
        <f>IF(ISNA(VLOOKUP($A79,'[2]1516 Exp_Rev Access'!$F$7:$FS$306,7,FALSE)),"",VLOOKUP($A79,'[2]1516 Exp_Rev Access'!$F$7:$FS$306,7,FALSE))</f>
        <v>0</v>
      </c>
      <c r="M79" s="90">
        <f t="shared" si="136"/>
        <v>7603162.0200000005</v>
      </c>
      <c r="N79" s="72">
        <f t="shared" si="116"/>
        <v>0.13772599567889884</v>
      </c>
      <c r="O79" s="73">
        <f t="shared" si="117"/>
        <v>1529.131315853514</v>
      </c>
      <c r="P79" s="99">
        <f>IF(ISNA(VLOOKUP($A79,'[2]1516 Exp_Rev Access'!$F$7:$FS$306,8,FALSE)),"",VLOOKUP($A79,'[2]1516 Exp_Rev Access'!$F$7:$FS$306,8,FALSE))</f>
        <v>16161.99</v>
      </c>
      <c r="Q79" s="99">
        <f>IF(ISNA(VLOOKUP($A79,'[2]1516 Exp_Rev Access'!$F$7:$FS$306,9,FALSE)),"",VLOOKUP($A79,'[2]1516 Exp_Rev Access'!$F$7:$FS$306,9,FALSE))</f>
        <v>0</v>
      </c>
      <c r="R79" s="99">
        <f>IF(ISNA(VLOOKUP($A79,'[2]1516 Exp_Rev Access'!$F$7:$FS$306,10,FALSE)),"",VLOOKUP($A79,'[2]1516 Exp_Rev Access'!$F$7:$FS$306,10,FALSE))</f>
        <v>0</v>
      </c>
      <c r="S79" s="99">
        <f>IF(ISNA(VLOOKUP($A79,'[2]1516 Exp_Rev Access'!$F$7:$FS$306,11,FALSE)),"",VLOOKUP($A79,'[2]1516 Exp_Rev Access'!$F$7:$FS$306,11,FALSE))</f>
        <v>0</v>
      </c>
      <c r="T79" s="99">
        <f>IF(ISNA(VLOOKUP($A79,'[2]1516 Exp_Rev Access'!$F$7:$FS$306,12,FALSE)),"",VLOOKUP($A79,'[2]1516 Exp_Rev Access'!$F$7:$FS$306,12,FALSE))</f>
        <v>0</v>
      </c>
      <c r="U79" s="99">
        <f>IF(ISNA(VLOOKUP($A79,'[2]1516 Exp_Rev Access'!$F$7:$FS$306,13,FALSE)),"",VLOOKUP($A79,'[2]1516 Exp_Rev Access'!$F$7:$FS$306,13,FALSE))</f>
        <v>0</v>
      </c>
      <c r="V79" s="99">
        <f>IF(ISNA(VLOOKUP($A79,'[2]1516 Exp_Rev Access'!$F$7:$FS$306,14,FALSE)),"",VLOOKUP($A79,'[2]1516 Exp_Rev Access'!$F$7:$FS$306,14,FALSE))</f>
        <v>0</v>
      </c>
      <c r="W79" s="99">
        <f>IF(ISNA(VLOOKUP($A79,'[2]1516 Exp_Rev Access'!$F$7:$FS$306,15,FALSE)),"",VLOOKUP($A79,'[2]1516 Exp_Rev Access'!$F$7:$FS$306,15,FALSE))</f>
        <v>0</v>
      </c>
      <c r="X79" s="99">
        <f>IF(ISNA(VLOOKUP($A79,'[2]1516 Exp_Rev Access'!$F$7:$FS$306,16,FALSE)),"",VLOOKUP($A79,'[2]1516 Exp_Rev Access'!$F$7:$FS$306,16,FALSE))</f>
        <v>22084.52</v>
      </c>
      <c r="Y79" s="99">
        <f>IF(ISNA(VLOOKUP($A79,'[2]1516 Exp_Rev Access'!$F$7:$FS$306,17,FALSE)),"",VLOOKUP($A79,'[2]1516 Exp_Rev Access'!$F$7:$FS$306,17,FALSE))</f>
        <v>11240.7</v>
      </c>
      <c r="Z79" s="99">
        <f>IF(ISNA(VLOOKUP($A79,'[2]1516 Exp_Rev Access'!$F$7:$FS$306,18,FALSE)),"",VLOOKUP($A79,'[2]1516 Exp_Rev Access'!$F$7:$FS$306,18,FALSE))</f>
        <v>0</v>
      </c>
      <c r="AA79" s="99">
        <f>IF(ISNA(VLOOKUP($A79,'[2]1516 Exp_Rev Access'!$F$7:$FS$306,19,FALSE)),"",VLOOKUP($A79,'[2]1516 Exp_Rev Access'!$F$7:$FS$306,19,FALSE))</f>
        <v>0</v>
      </c>
      <c r="AB79" s="99">
        <f>IF(ISNA(VLOOKUP($A79,'[2]1516 Exp_Rev Access'!$F$7:$FS$306,20,FALSE)),"",VLOOKUP($A79,'[2]1516 Exp_Rev Access'!$F$7:$FS$306,20,FALSE))</f>
        <v>44069.86</v>
      </c>
      <c r="AC79" s="99">
        <f>IF(ISNA(VLOOKUP($A79,'[2]1516 Exp_Rev Access'!$F$7:$FS$306,21,FALSE)),"",VLOOKUP($A79,'[2]1516 Exp_Rev Access'!$F$7:$FS$306,21,FALSE))</f>
        <v>408493.49</v>
      </c>
      <c r="AD79" s="99">
        <f>IF(ISNA(VLOOKUP($A79,'[2]1516 Exp_Rev Access'!$F$7:$FS$306,22,FALSE)),"",VLOOKUP($A79,'[2]1516 Exp_Rev Access'!$F$7:$FS$306,22,FALSE))</f>
        <v>11347.11</v>
      </c>
      <c r="AE79" s="99">
        <f>IF(ISNA(VLOOKUP($A79,'[2]1516 Exp_Rev Access'!$F$7:$FS$306,23,FALSE)),"",VLOOKUP($A79,'[2]1516 Exp_Rev Access'!$F$7:$FS$306,23,FALSE))</f>
        <v>0</v>
      </c>
      <c r="AF79" s="99">
        <f>IF(ISNA(VLOOKUP($A79,'[2]1516 Exp_Rev Access'!$F$7:$FS$306,24,FALSE)),"",VLOOKUP($A79,'[2]1516 Exp_Rev Access'!$F$7:$FS$306,24,FALSE))</f>
        <v>67980.350000000006</v>
      </c>
      <c r="AG79" s="99">
        <f>IF(ISNA(VLOOKUP($A79,'[2]1516 Exp_Rev Access'!$F$7:$FS$306,25,FALSE)),"",VLOOKUP($A79,'[2]1516 Exp_Rev Access'!$F$7:$FS$306,25,FALSE))</f>
        <v>9448.2800000000007</v>
      </c>
      <c r="AH79" s="98">
        <f>IF(ISNA(VLOOKUP($A79,'[2]1516 Exp_Rev Access'!$F$7:$FS$306,26,FALSE)),"",VLOOKUP($A79,'[2]1516 Exp_Rev Access'!$F$7:$FS$306,26,FALSE))</f>
        <v>32167.58</v>
      </c>
      <c r="AI79" s="98">
        <f>IF(ISNA(VLOOKUP($A79,'[2]1516 Exp_Rev Access'!$F$7:$FS$306,27,FALSE)),"",VLOOKUP($A79,'[2]1516 Exp_Rev Access'!$F$7:$FS$306,27,FALSE))</f>
        <v>0</v>
      </c>
      <c r="AJ79" s="98">
        <f>IF(ISNA(VLOOKUP($A79,'[2]1516 Exp_Rev Access'!$F$7:$FS$306,28,FALSE)),"",VLOOKUP($A79,'[2]1516 Exp_Rev Access'!$F$7:$FS$306,28,FALSE))</f>
        <v>59711.09</v>
      </c>
      <c r="AK79" s="98">
        <f>IF(ISNA(VLOOKUP($A79,'[2]1516 Exp_Rev Access'!$F$7:$FS$306,29,FALSE)),"",VLOOKUP($A79,'[2]1516 Exp_Rev Access'!$F$7:$FS$306,29,FALSE))</f>
        <v>164285.81</v>
      </c>
      <c r="AL79" s="100">
        <f t="shared" si="118"/>
        <v>846990.78</v>
      </c>
      <c r="AM79" s="72">
        <f t="shared" si="119"/>
        <v>1.5342649308208108E-2</v>
      </c>
      <c r="AN79" s="94">
        <f t="shared" si="120"/>
        <v>170.34493313838314</v>
      </c>
      <c r="AO79" s="99">
        <f>IF(ISNA(VLOOKUP($A79,'[2]1516 Exp_Rev Access'!$F$7:$GB$306,30,FALSE)),"",VLOOKUP($A79,'[2]1516 Exp_Rev Access'!$F$7:$FS$306,30,FALSE))</f>
        <v>29948945.899999999</v>
      </c>
      <c r="AP79" s="99">
        <f>IF(ISNA(VLOOKUP($A79,'[2]1516 Exp_Rev Access'!$F$7:$GB$306,31,FALSE)),"",VLOOKUP($A79,'[2]1516 Exp_Rev Access'!$F$7:$FS$306,31,FALSE))</f>
        <v>951182.21</v>
      </c>
      <c r="AQ79" s="99">
        <f>IF(ISNA(VLOOKUP($A79,'[2]1516 Exp_Rev Access'!$F$7:$GB$306,32,FALSE)),"",VLOOKUP($A79,'[2]1516 Exp_Rev Access'!$F$7:$FS$306,32,FALSE))</f>
        <v>3658957.12</v>
      </c>
      <c r="AR79" s="99">
        <f>IF(ISNA(VLOOKUP($A79,'[2]1516 Exp_Rev Access'!$F$7:$GB$306,33,FALSE)),"",VLOOKUP($A79,'[2]1516 Exp_Rev Access'!$F$7:$FS$306,33,FALSE))</f>
        <v>58.98</v>
      </c>
      <c r="AS79" s="99">
        <f>IF(ISNA(VLOOKUP($A79,'[2]1516 Exp_Rev Access'!$F$7:$GB$306,34,FALSE)),"",VLOOKUP($A79,'[2]1516 Exp_Rev Access'!$F$7:$FS$306,34,FALSE))</f>
        <v>0</v>
      </c>
      <c r="AT79" s="101">
        <f t="shared" si="121"/>
        <v>34559144.209999993</v>
      </c>
      <c r="AU79" s="72">
        <f t="shared" si="122"/>
        <v>0.62601487823258317</v>
      </c>
      <c r="AV79" s="94">
        <f t="shared" si="123"/>
        <v>6950.459495878089</v>
      </c>
      <c r="AW79" s="99">
        <f>IF(ISNA(VLOOKUP($A79,'[2]1516 Exp_Rev Access'!$F$7:$GB$306,35,FALSE)),"",VLOOKUP($A79,'[2]1516 Exp_Rev Access'!$F$7:$GB$306,35,FALSE))</f>
        <v>332.54</v>
      </c>
      <c r="AX79" s="99">
        <f>IF(ISNA(VLOOKUP($A79,'[2]1516 Exp_Rev Access'!$F$7:$GB$306,36,FALSE)),"",VLOOKUP($A79,'[2]1516 Exp_Rev Access'!$F$7:$GB$306,36,FALSE))</f>
        <v>3746281.56</v>
      </c>
      <c r="AY79" s="99">
        <f>IF(ISNA(VLOOKUP($A79,'[2]1516 Exp_Rev Access'!$F$7:$GB$306,37,FALSE)),"",VLOOKUP($A79,'[2]1516 Exp_Rev Access'!$F$7:$GB$306,37,FALSE))</f>
        <v>284348.3</v>
      </c>
      <c r="AZ79" s="99">
        <f>IF(ISNA(VLOOKUP($A79,'[2]1516 Exp_Rev Access'!$F$7:$GB$306,38,FALSE)),"",VLOOKUP($A79,'[2]1516 Exp_Rev Access'!$F$7:$GB$306,38,FALSE))</f>
        <v>0</v>
      </c>
      <c r="BA79" s="99">
        <f>IF(ISNA(VLOOKUP($A79,'[2]1516 Exp_Rev Access'!$F$7:$GB$306,39,FALSE)),"",VLOOKUP($A79,'[2]1516 Exp_Rev Access'!$F$7:$GB$306,39,FALSE))</f>
        <v>0</v>
      </c>
      <c r="BB79" s="99">
        <f>IF(ISNA(VLOOKUP($A79,'[2]1516 Exp_Rev Access'!$F$7:$GB$306,40,FALSE)),"",VLOOKUP($A79,'[2]1516 Exp_Rev Access'!$F$7:$GB$306,40,FALSE))</f>
        <v>1296940.1499999999</v>
      </c>
      <c r="BC79" s="99">
        <f>IF(ISNA(VLOOKUP($A79,'[2]1516 Exp_Rev Access'!$F$7:$GB$306,41,FALSE)),"",VLOOKUP($A79,'[2]1516 Exp_Rev Access'!$F$7:$GB$306,41,FALSE))</f>
        <v>0</v>
      </c>
      <c r="BD79" s="99">
        <f>IF(ISNA(VLOOKUP($A79,'[2]1516 Exp_Rev Access'!$F$7:$GB$306,42,FALSE)),"",VLOOKUP($A79,'[2]1516 Exp_Rev Access'!$F$7:$GB$306,42,FALSE))</f>
        <v>272705.78000000003</v>
      </c>
      <c r="BE79" s="99">
        <f>IF(ISNA(VLOOKUP($A79,'[2]1516 Exp_Rev Access'!$F$7:$GB$306,43,FALSE)),"",VLOOKUP($A79,'[2]1516 Exp_Rev Access'!$F$7:$GB$306,43,FALSE))</f>
        <v>0</v>
      </c>
      <c r="BF79" s="99">
        <f>IF(ISNA(VLOOKUP($A79,'[2]1516 Exp_Rev Access'!$F$7:$GB$306,44,FALSE)),"",VLOOKUP($A79,'[2]1516 Exp_Rev Access'!$F$7:$GB$306,44,FALSE))</f>
        <v>297443.49</v>
      </c>
      <c r="BG79" s="99">
        <f>IF(ISNA(VLOOKUP($A79,'[2]1516 Exp_Rev Access'!$F$7:$GB$306,45,FALSE)),"",VLOOKUP($A79,'[2]1516 Exp_Rev Access'!$F$7:$GB$306,45,FALSE))</f>
        <v>48801.9</v>
      </c>
      <c r="BH79" s="99">
        <f>IF(ISNA(VLOOKUP($A79,'[2]1516 Exp_Rev Access'!$F$7:$GB$306,46,FALSE)),"",VLOOKUP($A79,'[2]1516 Exp_Rev Access'!$F$7:$GB$306,46,FALSE))</f>
        <v>0</v>
      </c>
      <c r="BI79" s="99">
        <f>IF(ISNA(VLOOKUP($A79,'[2]1516 Exp_Rev Access'!$F$7:$GB$306,47,FALSE)),"",VLOOKUP($A79,'[2]1516 Exp_Rev Access'!$F$7:$GB$306,47,FALSE))</f>
        <v>37963.71</v>
      </c>
      <c r="BJ79" s="99">
        <f>IF(ISNA(VLOOKUP($A79,'[2]1516 Exp_Rev Access'!$F$7:$GB$306,48,FALSE)),"",VLOOKUP($A79,'[2]1516 Exp_Rev Access'!$F$7:$GB$306,48,FALSE))</f>
        <v>1793341.69</v>
      </c>
      <c r="BK79" s="99">
        <f>IF(ISNA(VLOOKUP($A79,'[2]1516 Exp_Rev Access'!$F$7:$GB$306,49,FALSE)),"",VLOOKUP($A79,'[2]1516 Exp_Rev Access'!$F$7:$GB$306,49,FALSE))</f>
        <v>5251.87</v>
      </c>
      <c r="BL79" s="99">
        <f>IF(ISNA(VLOOKUP($A79,'[2]1516 Exp_Rev Access'!$F$7:$GB$306,50,FALSE)),"",VLOOKUP($A79,'[2]1516 Exp_Rev Access'!$F$7:$GB$306,50,FALSE))</f>
        <v>18949.27</v>
      </c>
      <c r="BM79" s="99">
        <f>IF(ISNA(VLOOKUP($A79,'[2]1516 Exp_Rev Access'!$F$7:$GB$306,51,FALSE)),"",VLOOKUP($A79,'[2]1516 Exp_Rev Access'!$F$7:$GB$306,51,FALSE))</f>
        <v>0</v>
      </c>
      <c r="BN79" s="99">
        <f>IF(ISNA(VLOOKUP($A79,'[2]1516 Exp_Rev Access'!$F$7:$GB$306,52,FALSE)),"",VLOOKUP($A79,'[2]1516 Exp_Rev Access'!$F$7:$GB$306,52,FALSE))</f>
        <v>0</v>
      </c>
      <c r="BO79" s="99">
        <f>IF(ISNA(VLOOKUP($A79,'[2]1516 Exp_Rev Access'!$F$7:$GB$306,53,FALSE)),"",VLOOKUP($A79,'[2]1516 Exp_Rev Access'!$F$7:$GB$306,53,FALSE))</f>
        <v>0</v>
      </c>
      <c r="BP79" s="99">
        <f>IF(ISNA(VLOOKUP($A79,'[2]1516 Exp_Rev Access'!$F$7:$GB$306,54,FALSE)),"",VLOOKUP($A79,'[2]1516 Exp_Rev Access'!$F$7:$GB$306,54,FALSE))</f>
        <v>0</v>
      </c>
      <c r="BQ79" s="99">
        <f>IF(ISNA(VLOOKUP($A79,'[2]1516 Exp_Rev Access'!$F$7:$GB$306,55,FALSE)),"",VLOOKUP($A79,'[2]1516 Exp_Rev Access'!$F$7:$GB$306,55,FALSE))</f>
        <v>0</v>
      </c>
      <c r="BR79" s="99">
        <f>IF(ISNA(VLOOKUP($A79,'[2]1516 Exp_Rev Access'!$F$7:$GB$306,56,FALSE)),"",VLOOKUP($A79,'[2]1516 Exp_Rev Access'!$F$7:$GB$306,56,FALSE))</f>
        <v>0</v>
      </c>
      <c r="BS79" s="99">
        <f>IF(ISNA(VLOOKUP($A79,'[2]1516 Exp_Rev Access'!$F$7:$GB$306,57,FALSE)),"",VLOOKUP($A79,'[2]1516 Exp_Rev Access'!$F$7:$GB$306,57,FALSE))</f>
        <v>0</v>
      </c>
      <c r="BT79" s="99">
        <f>IF(ISNA(VLOOKUP($A79,'[2]1516 Exp_Rev Access'!$F$7:$GB$306,58,FALSE)),"",VLOOKUP($A79,'[2]1516 Exp_Rev Access'!$F$7:$GB$306,58,FALSE))</f>
        <v>0</v>
      </c>
      <c r="BU79" s="102">
        <f t="shared" si="124"/>
        <v>7802360.2600000007</v>
      </c>
      <c r="BV79" s="72">
        <f t="shared" si="125"/>
        <v>0.14133433335068823</v>
      </c>
      <c r="BW79" s="94">
        <f t="shared" si="126"/>
        <v>1569.193630196633</v>
      </c>
      <c r="BX79" s="99">
        <f>IF(ISNA(VLOOKUP($A79,'[2]1516 Exp_Rev Access'!$F$7:$GB$306,59,FALSE)),"",VLOOKUP($A79,'[2]1516 Exp_Rev Access'!$F$7:$GB$306,59,FALSE))</f>
        <v>0</v>
      </c>
      <c r="BY79" s="99">
        <f>IF(ISNA(VLOOKUP($A79,'[2]1516 Exp_Rev Access'!$F$7:$GB$306,60,FALSE)),"",VLOOKUP($A79,'[2]1516 Exp_Rev Access'!$F$7:$GB$306,60,FALSE))</f>
        <v>0</v>
      </c>
      <c r="BZ79" s="99">
        <f>IF(ISNA(VLOOKUP($A79,'[2]1516 Exp_Rev Access'!$F$7:$GB$306,61,FALSE)),"",VLOOKUP($A79,'[2]1516 Exp_Rev Access'!$F$7:$GB$306,61,FALSE))</f>
        <v>0</v>
      </c>
      <c r="CA79" s="99">
        <f>IF(ISNA(VLOOKUP($A79,'[2]1516 Exp_Rev Access'!$F$7:$GB$306,62,FALSE)),"",VLOOKUP($A79,'[2]1516 Exp_Rev Access'!$F$7:$GB$306,62,FALSE))</f>
        <v>0</v>
      </c>
      <c r="CB79" s="99">
        <f>IF(ISNA(VLOOKUP($A79,'[2]1516 Exp_Rev Access'!$F$7:$GB$306,63,FALSE)),"",VLOOKUP($A79,'[2]1516 Exp_Rev Access'!$F$7:$GB$306,63,FALSE))</f>
        <v>18072.86</v>
      </c>
      <c r="CC79" s="99">
        <f>IF(ISNA(VLOOKUP($A79,'[2]1516 Exp_Rev Access'!$F$7:$GB$306,64,FALSE)),"",VLOOKUP($A79,'[2]1516 Exp_Rev Access'!$F$7:$GB$306,64,FALSE))</f>
        <v>0</v>
      </c>
      <c r="CD79" s="101">
        <f t="shared" si="127"/>
        <v>18072.86</v>
      </c>
      <c r="CE79" s="72">
        <f t="shared" si="128"/>
        <v>3.273772979870477E-4</v>
      </c>
      <c r="CF79" s="103">
        <f t="shared" si="129"/>
        <v>3.6347740743049872</v>
      </c>
      <c r="CG79" s="99">
        <f>IF(ISNA(VLOOKUP($A79,'[2]1516 Exp_Rev Access'!$F$7:$GB$306,65,FALSE)),"",VLOOKUP($A79,'[2]1516 Exp_Rev Access'!$F$7:$GB$306,65,FALSE))</f>
        <v>0</v>
      </c>
      <c r="CH79" s="99">
        <f>IF(ISNA(VLOOKUP($A79,'[2]1516 Exp_Rev Access'!$F$7:$GB$306,66,FALSE)),"",VLOOKUP($A79,'[2]1516 Exp_Rev Access'!$F$7:$GB$306,66,FALSE))</f>
        <v>0</v>
      </c>
      <c r="CI79" s="99">
        <f>IF(ISNA(VLOOKUP($A79,'[2]1516 Exp_Rev Access'!$F$7:$GB$306,67,FALSE)),"",VLOOKUP($A79,'[2]1516 Exp_Rev Access'!$F$7:$GB$306,67,FALSE))</f>
        <v>0</v>
      </c>
      <c r="CJ79" s="99">
        <f>IF(ISNA(VLOOKUP($A79,'[2]1516 Exp_Rev Access'!$F$7:$GB$306,68,FALSE)),"",VLOOKUP($A79,'[2]1516 Exp_Rev Access'!$F$7:$GB$306,68,FALSE))</f>
        <v>0</v>
      </c>
      <c r="CK79" s="99">
        <f>IF(ISNA(VLOOKUP($A79,'[2]1516 Exp_Rev Access'!$F$7:$GB$306,69,FALSE)),"",VLOOKUP($A79,'[2]1516 Exp_Rev Access'!$F$7:$GB$306,69,FALSE))</f>
        <v>0</v>
      </c>
      <c r="CL79" s="99">
        <f>IF(ISNA(VLOOKUP($A79,'[2]1516 Exp_Rev Access'!$F$7:$GB$306,70,FALSE)),"",VLOOKUP($A79,'[2]1516 Exp_Rev Access'!$F$7:$GB$306,70,FALSE))</f>
        <v>0</v>
      </c>
      <c r="CM79" s="99">
        <f>IF(ISNA(VLOOKUP($A79,'[2]1516 Exp_Rev Access'!$F$7:$GB$306,71,FALSE)),"",VLOOKUP($A79,'[2]1516 Exp_Rev Access'!$F$7:$GB$306,71,FALSE))</f>
        <v>0</v>
      </c>
      <c r="CN79" s="99">
        <f>IF(ISNA(VLOOKUP($A79,'[2]1516 Exp_Rev Access'!$F$7:$GB$306,72,FALSE)),"",VLOOKUP($A79,'[2]1516 Exp_Rev Access'!$F$7:$GB$306,72,FALSE))</f>
        <v>0</v>
      </c>
      <c r="CO79" s="99">
        <f>IF(ISNA(VLOOKUP($A79,'[2]1516 Exp_Rev Access'!$F$7:$GB$306,73,FALSE)),"",VLOOKUP($A79,'[2]1516 Exp_Rev Access'!$F$7:$GB$306,73,FALSE))</f>
        <v>0</v>
      </c>
      <c r="CP79" s="99">
        <f>IF(ISNA(VLOOKUP($A79,'[2]1516 Exp_Rev Access'!$F$7:$GB$306,74,FALSE)),"",VLOOKUP($A79,'[2]1516 Exp_Rev Access'!$F$7:$GB$306,74,FALSE))</f>
        <v>1024853.12</v>
      </c>
      <c r="CQ79" s="99">
        <f>IF(ISNA(VLOOKUP($A79,'[2]1516 Exp_Rev Access'!$F$7:$GB$306,75,FALSE)),"",VLOOKUP($A79,'[2]1516 Exp_Rev Access'!$F$7:$GB$306,75,FALSE))</f>
        <v>0</v>
      </c>
      <c r="CR79" s="99">
        <f>IF(ISNA(VLOOKUP($A79,'[2]1516 Exp_Rev Access'!$F$7:$GB$306,76,FALSE)),"",VLOOKUP($A79,'[2]1516 Exp_Rev Access'!$F$7:$GB$306,76,FALSE))</f>
        <v>32493.01</v>
      </c>
      <c r="CS79" s="99">
        <f>IF(ISNA(VLOOKUP($A79,'[2]1516 Exp_Rev Access'!$F$7:$GB$306,77,FALSE)),"",VLOOKUP($A79,'[2]1516 Exp_Rev Access'!$F$7:$GB$306,77,FALSE))</f>
        <v>0</v>
      </c>
      <c r="CT79" s="99">
        <f>IF(ISNA(VLOOKUP($A79,'[2]1516 Exp_Rev Access'!$F$7:$GB$306,78,FALSE)),"",VLOOKUP($A79,'[2]1516 Exp_Rev Access'!$F$7:$GB$306,78,FALSE))</f>
        <v>1229122.08</v>
      </c>
      <c r="CU79" s="99">
        <f>IF(ISNA(VLOOKUP($A79,'[2]1516 Exp_Rev Access'!$F$7:$GB$306,79,FALSE)),"",VLOOKUP($A79,'[2]1516 Exp_Rev Access'!$F$7:$GB$306,79,FALSE))</f>
        <v>105728.81</v>
      </c>
      <c r="CV79" s="99">
        <f>IF(ISNA(VLOOKUP($A79,'[2]1516 Exp_Rev Access'!$F$7:$GB$306,80,FALSE)),"",VLOOKUP($A79,'[2]1516 Exp_Rev Access'!$F$7:$GB$306,80,FALSE))</f>
        <v>0</v>
      </c>
      <c r="CW79" s="99">
        <f>IF(ISNA(VLOOKUP($A79,'[2]1516 Exp_Rev Access'!$F$7:$GB$306,81,FALSE)),"",VLOOKUP($A79,'[2]1516 Exp_Rev Access'!$F$7:$GB$306,81,FALSE))</f>
        <v>0</v>
      </c>
      <c r="CX79" s="99">
        <f>IF(ISNA(VLOOKUP($A79,'[2]1516 Exp_Rev Access'!$F$7:$GB$306,82,FALSE)),"",VLOOKUP($A79,'[2]1516 Exp_Rev Access'!$F$7:$GB$306,82,FALSE))</f>
        <v>0</v>
      </c>
      <c r="CY79" s="99">
        <f>IF(ISNA(VLOOKUP($A79,'[2]1516 Exp_Rev Access'!$F$7:$GB$306,83,FALSE)),"",VLOOKUP($A79,'[2]1516 Exp_Rev Access'!$F$7:$GB$306,83,FALSE))</f>
        <v>0</v>
      </c>
      <c r="CZ79" s="99">
        <f>IF(ISNA(VLOOKUP($A79,'[2]1516 Exp_Rev Access'!$F$7:$GB$306,84,FALSE)),"",VLOOKUP($A79,'[2]1516 Exp_Rev Access'!$F$7:$GB$306,84,FALSE))</f>
        <v>0</v>
      </c>
      <c r="DA79" s="99">
        <f>IF(ISNA(VLOOKUP($A79,'[2]1516 Exp_Rev Access'!$F$7:$GB$306,85,FALSE)),"",VLOOKUP($A79,'[2]1516 Exp_Rev Access'!$F$7:$GB$306,85,FALSE))</f>
        <v>11512</v>
      </c>
      <c r="DB79" s="99">
        <f>IF(ISNA(VLOOKUP($A79,'[2]1516 Exp_Rev Access'!$F$7:$GB$306,86,FALSE)),"",VLOOKUP($A79,'[2]1516 Exp_Rev Access'!$F$7:$GB$306,86,FALSE))</f>
        <v>0</v>
      </c>
      <c r="DC79" s="99">
        <f>IF(ISNA(VLOOKUP($A79,'[2]1516 Exp_Rev Access'!$F$7:$GB$306,87,FALSE)),"",VLOOKUP($A79,'[2]1516 Exp_Rev Access'!$F$7:$GB$306,87,FALSE))</f>
        <v>0</v>
      </c>
      <c r="DD79" s="99">
        <f>IF(ISNA(VLOOKUP($A79,'[2]1516 Exp_Rev Access'!$F$7:$GB$306,88,FALSE)),"",VLOOKUP($A79,'[2]1516 Exp_Rev Access'!$F$7:$GB$306,88,FALSE))</f>
        <v>0</v>
      </c>
      <c r="DE79" s="99">
        <f>IF(ISNA(VLOOKUP($A79,'[2]1516 Exp_Rev Access'!$F$7:$GB$306,89,FALSE)),"",VLOOKUP($A79,'[2]1516 Exp_Rev Access'!$F$7:$GB$306,89,FALSE))</f>
        <v>0</v>
      </c>
      <c r="DF79" s="99">
        <f>IF(ISNA(VLOOKUP($A79,'[2]1516 Exp_Rev Access'!$F$7:$GB$306,90,FALSE)),"",VLOOKUP($A79,'[2]1516 Exp_Rev Access'!$F$7:$GB$306,90,FALSE))</f>
        <v>0</v>
      </c>
      <c r="DG79" s="99">
        <f>IF(ISNA(VLOOKUP($A79,'[2]1516 Exp_Rev Access'!$F$7:$GB$306,91,FALSE)),"",VLOOKUP($A79,'[2]1516 Exp_Rev Access'!$F$7:$GB$306,91,FALSE))</f>
        <v>0</v>
      </c>
      <c r="DH79" s="99">
        <f>IF(ISNA(VLOOKUP($A79,'[2]1516 Exp_Rev Access'!$F$7:$GB$306,92,FALSE)),"",VLOOKUP($A79,'[2]1516 Exp_Rev Access'!$F$7:$GB$306,92,FALSE))</f>
        <v>1499513.7</v>
      </c>
      <c r="DI79" s="99">
        <f>IF(ISNA(VLOOKUP($A79,'[2]1516 Exp_Rev Access'!$F$7:$GB$306,93,FALSE)),"",VLOOKUP($A79,'[2]1516 Exp_Rev Access'!$F$7:$GB$306,93,FALSE))</f>
        <v>0</v>
      </c>
      <c r="DJ79" s="99">
        <f>IF(ISNA(VLOOKUP($A79,'[2]1516 Exp_Rev Access'!$F$7:$GB$306,94,FALSE)),"",VLOOKUP($A79,'[2]1516 Exp_Rev Access'!$F$7:$GB$306,94,FALSE))</f>
        <v>0</v>
      </c>
      <c r="DK79" s="99">
        <f>IF(ISNA(VLOOKUP($A79,'[2]1516 Exp_Rev Access'!$F$7:$GB$306,95,FALSE)),"",VLOOKUP($A79,'[2]1516 Exp_Rev Access'!$F$7:$GB$306,95,FALSE))</f>
        <v>0</v>
      </c>
      <c r="DL79" s="99">
        <f>IF(ISNA(VLOOKUP($A79,'[2]1516 Exp_Rev Access'!$F$7:$GB$306,96,FALSE)),"",VLOOKUP($A79,'[2]1516 Exp_Rev Access'!$F$7:$GB$306,96,FALSE))</f>
        <v>0</v>
      </c>
      <c r="DM79" s="99">
        <f>IF(ISNA(VLOOKUP($A79,'[2]1516 Exp_Rev Access'!$F$7:$GB$306,97,FALSE)),"",VLOOKUP($A79,'[2]1516 Exp_Rev Access'!$F$7:$GB$306,97,FALSE))</f>
        <v>0</v>
      </c>
      <c r="DN79" s="99">
        <f>IF(ISNA(VLOOKUP($A79,'[2]1516 Exp_Rev Access'!$F$7:$GB$306,98,FALSE)),"",VLOOKUP($A79,'[2]1516 Exp_Rev Access'!$F$7:$GB$306,98,FALSE))</f>
        <v>0</v>
      </c>
      <c r="DO79" s="99">
        <f>IF(ISNA(VLOOKUP($A79,'[2]1516 Exp_Rev Access'!$F$7:$GB$306,99,FALSE)),"",VLOOKUP($A79,'[2]1516 Exp_Rev Access'!$F$7:$GB$306,99,FALSE))</f>
        <v>0</v>
      </c>
      <c r="DP79" s="99">
        <f>IF(ISNA(VLOOKUP($A79,'[2]1516 Exp_Rev Access'!$F$7:$GB$306,100,FALSE)),"",VLOOKUP($A79,'[2]1516 Exp_Rev Access'!$F$7:$GB$306,100,FALSE))</f>
        <v>0</v>
      </c>
      <c r="DQ79" s="99">
        <f>IF(ISNA(VLOOKUP($A79,'[2]1516 Exp_Rev Access'!$F$7:$GB$306,101,FALSE)),"",VLOOKUP($A79,'[2]1516 Exp_Rev Access'!$F$7:$GB$306,101,FALSE))</f>
        <v>0</v>
      </c>
      <c r="DR79" s="99">
        <f>IF(ISNA(VLOOKUP($A79,'[2]1516 Exp_Rev Access'!$F$7:$GB$306,102,FALSE)),"",VLOOKUP($A79,'[2]1516 Exp_Rev Access'!$F$7:$GB$306,102,FALSE))</f>
        <v>0</v>
      </c>
      <c r="DS79" s="99">
        <f>IF(ISNA(VLOOKUP($A79,'[2]1516 Exp_Rev Access'!$F$7:$GB$306,103,FALSE)),"",VLOOKUP($A79,'[2]1516 Exp_Rev Access'!$F$7:$GB$306,103,FALSE))</f>
        <v>0</v>
      </c>
      <c r="DT79" s="99">
        <f>IF(ISNA(VLOOKUP($A79,'[2]1516 Exp_Rev Access'!$F$7:$GB$306,104,FALSE)),"",VLOOKUP($A79,'[2]1516 Exp_Rev Access'!$F$7:$GB$306,104,FALSE))</f>
        <v>0</v>
      </c>
      <c r="DU79" s="99">
        <f>IF(ISNA(VLOOKUP($A79,'[2]1516 Exp_Rev Access'!$F$7:$GB$306,105,FALSE)),"",VLOOKUP($A79,'[2]1516 Exp_Rev Access'!$F$7:$GB$306,105,FALSE))</f>
        <v>0</v>
      </c>
      <c r="DV79" s="99">
        <f>IF(ISNA(VLOOKUP($A79,'[2]1516 Exp_Rev Access'!$F$7:$GB$306,106,FALSE)),"",VLOOKUP($A79,'[2]1516 Exp_Rev Access'!$F$7:$GB$306,106,FALSE))</f>
        <v>0</v>
      </c>
      <c r="DW79" s="99">
        <f>IF(ISNA(VLOOKUP($A79,'[2]1516 Exp_Rev Access'!$F$7:$GB$306,107,FALSE)),"",VLOOKUP($A79,'[2]1516 Exp_Rev Access'!$F$7:$GB$306,107,FALSE))</f>
        <v>0</v>
      </c>
      <c r="DX79" s="99">
        <f>IF(ISNA(VLOOKUP($A79,'[2]1516 Exp_Rev Access'!$F$7:$GB$306,108,FALSE)),"",VLOOKUP($A79,'[2]1516 Exp_Rev Access'!$F$7:$GB$306,108,FALSE))</f>
        <v>0</v>
      </c>
      <c r="DY79" s="99">
        <f>IF(ISNA(VLOOKUP($A79,'[2]1516 Exp_Rev Access'!$F$7:$GB$306,109,FALSE)),"",VLOOKUP($A79,'[2]1516 Exp_Rev Access'!$F$7:$GB$306,109,FALSE))</f>
        <v>0</v>
      </c>
      <c r="DZ79" s="99">
        <f>IF(ISNA(VLOOKUP($A79,'[2]1516 Exp_Rev Access'!$F$7:$GB$306,110,FALSE)),"",VLOOKUP($A79,'[2]1516 Exp_Rev Access'!$F$7:$GB$306,110,FALSE))</f>
        <v>0</v>
      </c>
      <c r="EA79" s="99">
        <f>IF(ISNA(VLOOKUP($A79,'[2]1516 Exp_Rev Access'!$F$7:$GB$306,111,FALSE)),"",VLOOKUP($A79,'[2]1516 Exp_Rev Access'!$F$7:$GB$306,111,FALSE))</f>
        <v>0</v>
      </c>
      <c r="EB79" s="99">
        <f>IF(ISNA(VLOOKUP($A79,'[2]1516 Exp_Rev Access'!$F$7:$GB$306,112,FALSE)),"",VLOOKUP($A79,'[2]1516 Exp_Rev Access'!$F$7:$GB$306,112,FALSE))</f>
        <v>0</v>
      </c>
      <c r="EC79" s="99">
        <f>IF(ISNA(VLOOKUP($A79,'[2]1516 Exp_Rev Access'!$F$7:$GB$306,113,FALSE)),"",VLOOKUP($A79,'[2]1516 Exp_Rev Access'!$F$7:$GB$306,113,FALSE))</f>
        <v>0</v>
      </c>
      <c r="ED79" s="99">
        <f>IF(ISNA(VLOOKUP($A79,'[2]1516 Exp_Rev Access'!$F$7:$GB$306,114,FALSE)),"",VLOOKUP($A79,'[2]1516 Exp_Rev Access'!$F$7:$GB$306,114,FALSE))</f>
        <v>0</v>
      </c>
      <c r="EE79" s="99">
        <f>IF(ISNA(VLOOKUP($A79,'[2]1516 Exp_Rev Access'!$F$7:$GB$306,115,FALSE)),"",VLOOKUP($A79,'[2]1516 Exp_Rev Access'!$F$7:$GB$306,115,FALSE))</f>
        <v>0</v>
      </c>
      <c r="EF79" s="99">
        <f>IF(ISNA(VLOOKUP($A79,'[2]1516 Exp_Rev Access'!$F$7:$GB$306,116,FALSE)),"",VLOOKUP($A79,'[2]1516 Exp_Rev Access'!$F$7:$GB$306,116,FALSE))</f>
        <v>82391</v>
      </c>
      <c r="EG79" s="99">
        <f>IF(ISNA(VLOOKUP($A79,'[2]1516 Exp_Rev Access'!$F$7:$GB$306,117,FALSE)),"",VLOOKUP($A79,'[2]1516 Exp_Rev Access'!$F$7:$GB$306,117,FALSE))</f>
        <v>0</v>
      </c>
      <c r="EH79" s="99">
        <f>IF(ISNA(VLOOKUP($A79,'[2]1516 Exp_Rev Access'!$F$7:$GB$306,118,FALSE)),"",VLOOKUP($A79,'[2]1516 Exp_Rev Access'!$F$7:$GB$306,118,FALSE))</f>
        <v>0</v>
      </c>
      <c r="EI79" s="99">
        <f>IF(ISNA(VLOOKUP($A79,'[2]1516 Exp_Rev Access'!$F$7:$GB$306,119,FALSE)),"",VLOOKUP($A79,'[2]1516 Exp_Rev Access'!$F$7:$GB$306,119,FALSE))</f>
        <v>0</v>
      </c>
      <c r="EJ79" s="99">
        <f>IF(ISNA(VLOOKUP($A79,'[2]1516 Exp_Rev Access'!$F$7:$GB$306,120,FALSE)),"",VLOOKUP($A79,'[2]1516 Exp_Rev Access'!$F$7:$GB$306,120,FALSE))</f>
        <v>0</v>
      </c>
      <c r="EK79" s="99">
        <f>IF(ISNA(VLOOKUP($A79,'[2]1516 Exp_Rev Access'!$F$7:$GB$306,121,FALSE)),"",VLOOKUP($A79,'[2]1516 Exp_Rev Access'!$F$7:$GB$306,121,FALSE))</f>
        <v>0</v>
      </c>
      <c r="EL79" s="99">
        <f>IF(ISNA(VLOOKUP($A79,'[2]1516 Exp_Rev Access'!$F$7:$GB$306,122,FALSE)),"",VLOOKUP($A79,'[2]1516 Exp_Rev Access'!$F$7:$GB$306,122,FALSE))</f>
        <v>0</v>
      </c>
      <c r="EM79" s="99">
        <f>IF(ISNA(VLOOKUP($A79,'[2]1516 Exp_Rev Access'!$F$7:$GB$306,123,FALSE)),"",VLOOKUP($A79,'[2]1516 Exp_Rev Access'!$F$7:$GB$306,123,FALSE))</f>
        <v>18863.23</v>
      </c>
      <c r="EN79" s="99">
        <f>IF(ISNA(VLOOKUP($A79,'[2]1516 Exp_Rev Access'!$F$7:$GB$306,124,FALSE)),"",VLOOKUP($A79,'[2]1516 Exp_Rev Access'!$F$7:$GB$306,124,FALSE))</f>
        <v>5019.97</v>
      </c>
      <c r="EO79" s="99">
        <f>IF(ISNA(VLOOKUP($A79,'[2]1516 Exp_Rev Access'!$F$7:$GB$306,125,FALSE)),"",VLOOKUP($A79,'[2]1516 Exp_Rev Access'!$F$7:$GB$306,125,FALSE))</f>
        <v>0</v>
      </c>
      <c r="EP79" s="99">
        <f>IF(ISNA(VLOOKUP($A79,'[2]1516 Exp_Rev Access'!$F$7:$GB$306,126,FALSE)),"",VLOOKUP($A79,'[2]1516 Exp_Rev Access'!$F$7:$GB$306,126,FALSE))</f>
        <v>0</v>
      </c>
      <c r="EQ79" s="99">
        <f>IF(ISNA(VLOOKUP($A79,'[2]1516 Exp_Rev Access'!$F$7:$GB$306,127,FALSE)),"",VLOOKUP($A79,'[2]1516 Exp_Rev Access'!$F$7:$GB$306,127,FALSE))</f>
        <v>0</v>
      </c>
      <c r="ER79" s="99">
        <f>IF(ISNA(VLOOKUP($A79,'[2]1516 Exp_Rev Access'!$F$7:$GB$306,128,FALSE)),"",VLOOKUP($A79,'[2]1516 Exp_Rev Access'!$F$7:$GB$306,128,FALSE))</f>
        <v>0</v>
      </c>
      <c r="ES79" s="99">
        <f>IF(ISNA(VLOOKUP($A79,'[2]1516 Exp_Rev Access'!$F$7:$GB$306,129,FALSE)),"",VLOOKUP($A79,'[2]1516 Exp_Rev Access'!$F$7:$GB$306,129,FALSE))</f>
        <v>0</v>
      </c>
      <c r="ET79" s="99">
        <f>IF(ISNA(VLOOKUP($A79,'[2]1516 Exp_Rev Access'!$F$7:$GB$306,130,FALSE)),"",VLOOKUP($A79,'[2]1516 Exp_Rev Access'!$F$7:$GB$306,130,FALSE))</f>
        <v>0</v>
      </c>
      <c r="EU79" s="99">
        <f>IF(ISNA(VLOOKUP($A79,'[2]1516 Exp_Rev Access'!$F$7:$GB$306,131,FALSE)),"",VLOOKUP($A79,'[2]1516 Exp_Rev Access'!$F$7:$GB$306,131,FALSE))</f>
        <v>47373.17</v>
      </c>
      <c r="EV79" s="99">
        <f>IF(ISNA(VLOOKUP($A79,'[2]1516 Exp_Rev Access'!$F$7:$GB$306,132,FALSE)),"",VLOOKUP($A79,'[2]1516 Exp_Rev Access'!$F$7:$GB$306,132,FALSE))</f>
        <v>0</v>
      </c>
      <c r="EW79" s="99">
        <f>IF(ISNA(VLOOKUP($A79,'[2]1516 Exp_Rev Access'!$F$7:$GB$306,133,FALSE)),"",VLOOKUP($A79,'[2]1516 Exp_Rev Access'!$F$7:$GB$306,133,FALSE))</f>
        <v>0</v>
      </c>
      <c r="EX79" s="99">
        <f>IF(ISNA(VLOOKUP($A79,'[2]1516 Exp_Rev Access'!$F$7:$GB$306,134,FALSE)),"",VLOOKUP($A79,'[2]1516 Exp_Rev Access'!$F$7:$GB$306,134,FALSE))</f>
        <v>0</v>
      </c>
      <c r="EY79" s="99">
        <f>IF(ISNA(VLOOKUP($A79,'[2]1516 Exp_Rev Access'!$F$7:$GB$306,135,FALSE)),"",VLOOKUP($A79,'[2]1516 Exp_Rev Access'!$F$7:$GB$306,135,FALSE))</f>
        <v>0</v>
      </c>
      <c r="EZ79" s="99">
        <f>IF(ISNA(VLOOKUP($A79,'[2]1516 Exp_Rev Access'!$F$7:$GB$306,136,FALSE)),"",VLOOKUP($A79,'[2]1516 Exp_Rev Access'!$F$7:$GB$306,136,FALSE))</f>
        <v>0</v>
      </c>
      <c r="FA79" s="99">
        <f>IF(ISNA(VLOOKUP($A79,'[2]1516 Exp_Rev Access'!$F$7:$GB$306,137,FALSE)),"",VLOOKUP($A79,'[2]1516 Exp_Rev Access'!$F$7:$GB$306,137,FALSE))</f>
        <v>0</v>
      </c>
      <c r="FB79" s="99">
        <f>IF(ISNA(VLOOKUP($A79,'[2]1516 Exp_Rev Access'!$F$7:$GB$306,138,FALSE)),"",VLOOKUP($A79,'[2]1516 Exp_Rev Access'!$F$7:$GB$306,138,FALSE))</f>
        <v>0</v>
      </c>
      <c r="FC79" s="99">
        <f>IF(ISNA(VLOOKUP($A79,'[2]1516 Exp_Rev Access'!$F$7:$GB$306,139,FALSE)),"",VLOOKUP($A79,'[2]1516 Exp_Rev Access'!$F$7:$GB$306,139,FALSE))</f>
        <v>0</v>
      </c>
      <c r="FD79" s="99">
        <f>IF(ISNA(VLOOKUP($A79,'[2]1516 Exp_Rev Access'!$F$7:$FS$306,140,FALSE)),"",VLOOKUP($A79,'[2]1516 Exp_Rev Access'!$F$7:$FS$306,140,FALSE))</f>
        <v>0</v>
      </c>
      <c r="FE79" s="99">
        <f>IF(ISNA(VLOOKUP($A79,'[2]1516 Exp_Rev Access'!$F$7:$FS$306,141,FALSE)),"",VLOOKUP($A79,'[2]1516 Exp_Rev Access'!$F$7:$FS$306,141,FALSE))</f>
        <v>0</v>
      </c>
      <c r="FF79" s="99">
        <f>IF(ISNA(VLOOKUP($A79,'[2]1516 Exp_Rev Access'!$F$7:$FS$306,142,FALSE)),"",VLOOKUP($A79,'[2]1516 Exp_Rev Access'!$F$7:$FS$306,142,FALSE))</f>
        <v>0</v>
      </c>
      <c r="FG79" s="99">
        <f>IF(ISNA(VLOOKUP($A79,'[2]1516 Exp_Rev Access'!$F$7:$FS$306,143,FALSE)),"",VLOOKUP($A79,'[2]1516 Exp_Rev Access'!$F$7:$FS$306,143,FALSE))</f>
        <v>0</v>
      </c>
      <c r="FH79" s="99">
        <f>IF(ISNA(VLOOKUP($A79,'[2]1516 Exp_Rev Access'!$F$7:$FS$306,144,FALSE)),"",VLOOKUP($A79,'[2]1516 Exp_Rev Access'!$F$7:$FS$306,144,FALSE))</f>
        <v>0</v>
      </c>
      <c r="FI79" s="99">
        <f>IF(ISNA(VLOOKUP($A79,'[2]1516 Exp_Rev Access'!$F$7:$FS$306,145,FALSE)),"",VLOOKUP($A79,'[2]1516 Exp_Rev Access'!$F$7:$FS$306,145,FALSE))</f>
        <v>0</v>
      </c>
      <c r="FJ79" s="99">
        <f>IF(ISNA(VLOOKUP($A79,'[2]1516 Exp_Rev Access'!$F$7:$FS$306,146,FALSE)),"",VLOOKUP($A79,'[2]1516 Exp_Rev Access'!$F$7:$FS$306,146,FALSE))</f>
        <v>0</v>
      </c>
      <c r="FK79" s="99">
        <f>IF(ISNA(VLOOKUP($A79,'[2]1516 Exp_Rev Access'!$F$7:$FS$306,147,FALSE)),"",VLOOKUP($A79,'[2]1516 Exp_Rev Access'!$F$7:$FS$306,147,FALSE))</f>
        <v>0</v>
      </c>
      <c r="FL79" s="99">
        <f>IF(ISNA(VLOOKUP($A79,'[2]1516 Exp_Rev Access'!$F$7:$FS$306,148,FALSE)),"",VLOOKUP($A79,'[2]1516 Exp_Rev Access'!$F$7:$FS$306,148,FALSE))</f>
        <v>0</v>
      </c>
      <c r="FM79" s="99">
        <f>IF(ISNA(VLOOKUP($A79,'[2]1516 Exp_Rev Access'!$F$7:$FS$306,149,FALSE)),"",VLOOKUP($A79,'[2]1516 Exp_Rev Access'!$F$7:$FS$306,149,FALSE))</f>
        <v>0</v>
      </c>
      <c r="FN79" s="99">
        <f>IF(ISNA(VLOOKUP($A79,'[2]1516 Exp_Rev Access'!$F$7:$FS$306,150,FALSE)),"",VLOOKUP($A79,'[2]1516 Exp_Rev Access'!$F$7:$FS$306,150,FALSE))</f>
        <v>0</v>
      </c>
      <c r="FO79" s="99">
        <f>IF(ISNA(VLOOKUP($A79,'[2]1516 Exp_Rev Access'!$F$7:$FS$306,151,FALSE)),"",VLOOKUP($A79,'[2]1516 Exp_Rev Access'!$F$7:$FS$306,151,FALSE))</f>
        <v>0</v>
      </c>
      <c r="FP79" s="99">
        <f>IF(ISNA(VLOOKUP($A79,'[2]1516 Exp_Rev Access'!$F$7:$FS$306,152,FALSE)),"",VLOOKUP($A79,'[2]1516 Exp_Rev Access'!$F$7:$FS$306,152,FALSE))</f>
        <v>0</v>
      </c>
      <c r="FQ79" s="99">
        <f>IF(ISNA(VLOOKUP($A79,'[2]1516 Exp_Rev Access'!$F$7:$FS$306,153,FALSE)),"",VLOOKUP($A79,'[2]1516 Exp_Rev Access'!$F$7:$FS$306,153,FALSE))</f>
        <v>141444.60999999999</v>
      </c>
      <c r="FR79" s="101">
        <f t="shared" si="130"/>
        <v>4198314.7</v>
      </c>
      <c r="FS79" s="72">
        <f t="shared" si="131"/>
        <v>7.6049552897842557E-2</v>
      </c>
      <c r="FT79" s="94">
        <f t="shared" si="132"/>
        <v>844.35586992504341</v>
      </c>
      <c r="FU79" s="99">
        <f>IF(ISNA(VLOOKUP($A79,'[2]1516 Exp_Rev Access'!$F$7:$GB$306,154,FALSE)),"",VLOOKUP($A79,'[2]1516 Exp_Rev Access'!$F$7:$GB$306,154,FALSE))</f>
        <v>517.75</v>
      </c>
      <c r="FV79" s="99">
        <f>IF(ISNA(VLOOKUP($A79,'[2]1516 Exp_Rev Access'!$F$7:$GB$306,155,FALSE)),"",VLOOKUP($A79,'[2]1516 Exp_Rev Access'!$F$7:$GB$306,155,FALSE))</f>
        <v>0</v>
      </c>
      <c r="FW79" s="99">
        <f>IF(ISNA(VLOOKUP($A79,'[2]1516 Exp_Rev Access'!$F$7:$GB$306,156,FALSE)),"",VLOOKUP($A79,'[2]1516 Exp_Rev Access'!$F$7:$GB$306,156,FALSE))</f>
        <v>0</v>
      </c>
      <c r="FX79" s="99">
        <f>IF(ISNA(VLOOKUP($A79,'[2]1516 Exp_Rev Access'!$F$7:$GB$306,157,FALSE)),"",VLOOKUP($A79,'[2]1516 Exp_Rev Access'!$F$7:$GB$306,157,FALSE))</f>
        <v>0</v>
      </c>
      <c r="FY79" s="99">
        <f>IF(ISNA(VLOOKUP($A79,'[2]1516 Exp_Rev Access'!$F$7:$GB$306,158,FALSE)),"",VLOOKUP($A79,'[2]1516 Exp_Rev Access'!$F$7:$GB$306,158,FALSE))</f>
        <v>0</v>
      </c>
      <c r="FZ79" s="99">
        <f>IF(ISNA(VLOOKUP($A79,'[2]1516 Exp_Rev Access'!$F$7:$GB$306,159,FALSE)),"",VLOOKUP($A79,'[2]1516 Exp_Rev Access'!$F$7:$GB$306,159,FALSE))</f>
        <v>1812.81</v>
      </c>
      <c r="GA79" s="99">
        <f>IF(ISNA(VLOOKUP($A79,'[2]1516 Exp_Rev Access'!$F$7:$GB$306,160,FALSE)),"",VLOOKUP($A79,'[2]1516 Exp_Rev Access'!$F$7:$GB$306,160,FALSE))</f>
        <v>0</v>
      </c>
      <c r="GB79" s="99">
        <f>IF(ISNA(VLOOKUP($A79,'[2]1516 Exp_Rev Access'!$F$7:$GB$306,161,FALSE)),"",VLOOKUP($A79,'[2]1516 Exp_Rev Access'!$F$7:$GB$306,161,FALSE))</f>
        <v>0</v>
      </c>
      <c r="GC79" s="99">
        <f>IF(ISNA(VLOOKUP($A79,'[2]1516 Exp_Rev Access'!$F$7:$GB$306,162,FALSE)),"",VLOOKUP($A79,'[2]1516 Exp_Rev Access'!$F$7:$GB$306,162,FALSE))</f>
        <v>0</v>
      </c>
      <c r="GD79" s="99">
        <f>IF(ISNA(VLOOKUP($A79,'[2]1516 Exp_Rev Access'!$F$7:$GB$306,163,FALSE)),"",VLOOKUP($A79,'[2]1516 Exp_Rev Access'!$F$7:$GB$306,163,FALSE))</f>
        <v>0</v>
      </c>
      <c r="GE79" s="99">
        <f>IF(ISNA(VLOOKUP($A79,'[2]1516 Exp_Rev Access'!$F$7:$GB$306,164,FALSE)),"",VLOOKUP($A79,'[2]1516 Exp_Rev Access'!$F$7:$GB$306,164,FALSE))</f>
        <v>42007.73</v>
      </c>
      <c r="GF79" s="99">
        <f>IF(ISNA(VLOOKUP($A79,'[2]1516 Exp_Rev Access'!$F$7:$GB$306,165,FALSE)),"",VLOOKUP($A79,'[2]1516 Exp_Rev Access'!$F$7:$GB$306,165,FALSE))</f>
        <v>0</v>
      </c>
      <c r="GG79" s="99">
        <f>IF(ISNA(VLOOKUP($A79,'[2]1516 Exp_Rev Access'!$F$7:$GB$306,166,FALSE)),"",VLOOKUP($A79,'[2]1516 Exp_Rev Access'!$F$7:$GB$306,166,FALSE))</f>
        <v>325.26</v>
      </c>
      <c r="GH79" s="99">
        <f>IF(ISNA(VLOOKUP($A79,'[2]1516 Exp_Rev Access'!$F$7:$GB$306,167,FALSE)),"",VLOOKUP($A79,'[2]1516 Exp_Rev Access'!$F$7:$GB$306,167,FALSE))</f>
        <v>0</v>
      </c>
      <c r="GI79" s="99">
        <f>IF(ISNA(VLOOKUP($A79,'[2]1516 Exp_Rev Access'!$F$7:$GB$306,168,FALSE)),"",VLOOKUP($A79,'[2]1516 Exp_Rev Access'!$F$7:$GB$306,168,FALSE))</f>
        <v>0</v>
      </c>
      <c r="GJ79" s="99">
        <f>IF(ISNA(VLOOKUP($A79,'[2]1516 Exp_Rev Access'!$F$7:$GB$306,169,FALSE)),"",VLOOKUP($A79,'[2]1516 Exp_Rev Access'!$F$7:$GB$306,169,FALSE))</f>
        <v>22447.5</v>
      </c>
      <c r="GK79" s="99">
        <f>IF(ISNA(VLOOKUP($A79,'[2]1516 Exp_Rev Access'!$F$7:$GB$306,170,FALSE)),"",VLOOKUP($A79,'[2]1516 Exp_Rev Access'!$F$7:$GB$306,170,FALSE))</f>
        <v>104631.71</v>
      </c>
      <c r="GL79" s="99">
        <f>IF(ISNA(VLOOKUP($A79,'[2]1516 Exp_Rev Access'!$F$7:$GB$306,171,FALSE)),"",VLOOKUP($A79,'[2]1516 Exp_Rev Access'!$F$7:$GB$306,171,FALSE))</f>
        <v>0</v>
      </c>
      <c r="GM79" s="99">
        <f>IF(ISNA(VLOOKUP($A79,'[2]1516 Exp_Rev Access'!$F$7:$GB$306,172,FALSE)),"",VLOOKUP($A79,'[2]1516 Exp_Rev Access'!$F$7:$GB$306,172,FALSE))</f>
        <v>0</v>
      </c>
      <c r="GN79" s="99">
        <f>IF(ISNA(VLOOKUP($A79,'[2]1516 Exp_Rev Access'!$F$7:$GB$306,173,FALSE)),"",VLOOKUP($A79,'[2]1516 Exp_Rev Access'!$F$7:$GB$306,173,FALSE))</f>
        <v>0</v>
      </c>
      <c r="GO79" s="99">
        <f>IF(ISNA(VLOOKUP($A79,'[2]1516 Exp_Rev Access'!$F$7:$GB$306,174,FALSE)),"",VLOOKUP($A79,'[2]1516 Exp_Rev Access'!$F$7:$GB$306,174,FALSE))</f>
        <v>0</v>
      </c>
      <c r="GP79" s="99">
        <f>IF(ISNA(VLOOKUP($A79,'[2]1516 Exp_Rev Access'!$F$7:$GB$306,175,FALSE)),"",VLOOKUP($A79,'[2]1516 Exp_Rev Access'!$F$7:$GB$306,175,FALSE))</f>
        <v>5201</v>
      </c>
      <c r="GQ79" s="99">
        <f>IF(ISNA(VLOOKUP($A79,'[2]1516 Exp_Rev Access'!$F$7:$GB$306,176,FALSE)),"",VLOOKUP($A79,'[2]1516 Exp_Rev Access'!$F$7:$GB$306,176,FALSE))</f>
        <v>0</v>
      </c>
      <c r="GR79" s="99">
        <f>IF(ISNA(VLOOKUP($A79,'[2]1516 Exp_Rev Access'!$F$7:$GB$306,177,FALSE)),"",VLOOKUP($A79,'[2]1516 Exp_Rev Access'!$F$7:$GB$306,177,FALSE))</f>
        <v>0</v>
      </c>
      <c r="GS79" s="99">
        <f>IF(ISNA(VLOOKUP($A79,'[2]1516 Exp_Rev Access'!$F$7:$GB$306,178,FALSE)),"",VLOOKUP($A79,'[2]1516 Exp_Rev Access'!$F$7:$GB$306,178,FALSE))</f>
        <v>0</v>
      </c>
      <c r="GT79" s="101">
        <f t="shared" si="133"/>
        <v>176943.76</v>
      </c>
      <c r="GU79" s="72">
        <f t="shared" si="134"/>
        <v>3.2052132337919209E-3</v>
      </c>
      <c r="GV79" s="84">
        <f t="shared" si="135"/>
        <v>35.586542000438442</v>
      </c>
      <c r="GW79" s="85"/>
      <c r="GX79" s="85"/>
      <c r="GY79" s="85"/>
    </row>
    <row r="80" spans="1:207" ht="14.45" customHeight="1" x14ac:dyDescent="0.2">
      <c r="A80" s="96" t="s">
        <v>300</v>
      </c>
      <c r="B80" s="69" t="s">
        <v>301</v>
      </c>
      <c r="C80" s="80">
        <f>IF(ISNA(VLOOKUP($A80,'[2]1516 enrollment_Rev_Exp by size'!$A$6:$G$320,3,FALSE)),"",VLOOKUP($A80,'[2]1516 enrollment_Rev_Exp by size'!$A$6:$G$320,3,FALSE))</f>
        <v>4763.2099999999991</v>
      </c>
      <c r="D80" s="97">
        <v>57649200.530000001</v>
      </c>
      <c r="E80" s="80">
        <f t="shared" si="114"/>
        <v>57649200.529999994</v>
      </c>
      <c r="F80" s="80">
        <f t="shared" si="115"/>
        <v>0</v>
      </c>
      <c r="G80" s="98">
        <f>IF(ISNA(VLOOKUP($A80,'[2]1516 Exp_Rev Access'!$F$7:$FS$306,2,FALSE)),"",VLOOKUP($A80,'[2]1516 Exp_Rev Access'!$F$7:$FS$306,2,FALSE))</f>
        <v>13814924.9</v>
      </c>
      <c r="H80" s="98">
        <f>IF(ISNA(VLOOKUP($A80,'[2]1516 Exp_Rev Access'!$F$7:$FS$306,3,FALSE)),"",VLOOKUP($A80,'[2]1516 Exp_Rev Access'!$F$7:$FS$306,3,FALSE))</f>
        <v>0</v>
      </c>
      <c r="I80" s="98">
        <f>IF(ISNA(VLOOKUP($A80,'[2]1516 Exp_Rev Access'!$F$7:$FS$306,4,FALSE)),"",VLOOKUP($A80,'[2]1516 Exp_Rev Access'!$F$7:$FS$306,4,FALSE))</f>
        <v>0</v>
      </c>
      <c r="J80" s="98">
        <f>IF(ISNA(VLOOKUP($A80,'[2]1516 Exp_Rev Access'!$F$7:$FS$306,5,FALSE)),"",VLOOKUP($A80,'[2]1516 Exp_Rev Access'!$F$7:$FS$306,5,FALSE))</f>
        <v>1818.24</v>
      </c>
      <c r="K80" s="98">
        <f>IF(ISNA(VLOOKUP($A80,'[2]1516 Exp_Rev Access'!$F$7:$FS$306,6,FALSE)),"",VLOOKUP($A80,'[2]1516 Exp_Rev Access'!$F$7:$FS$306,6,FALSE))</f>
        <v>0</v>
      </c>
      <c r="L80" s="98">
        <f>IF(ISNA(VLOOKUP($A80,'[2]1516 Exp_Rev Access'!$F$7:$FS$306,7,FALSE)),"",VLOOKUP($A80,'[2]1516 Exp_Rev Access'!$F$7:$FS$306,7,FALSE))</f>
        <v>0</v>
      </c>
      <c r="M80" s="90">
        <f t="shared" si="136"/>
        <v>13816743.140000001</v>
      </c>
      <c r="N80" s="72">
        <f t="shared" si="116"/>
        <v>0.23966929312072457</v>
      </c>
      <c r="O80" s="73">
        <f t="shared" si="117"/>
        <v>2900.7209717816354</v>
      </c>
      <c r="P80" s="99">
        <f>IF(ISNA(VLOOKUP($A80,'[2]1516 Exp_Rev Access'!$F$7:$FS$306,8,FALSE)),"",VLOOKUP($A80,'[2]1516 Exp_Rev Access'!$F$7:$FS$306,8,FALSE))</f>
        <v>20284</v>
      </c>
      <c r="Q80" s="99">
        <f>IF(ISNA(VLOOKUP($A80,'[2]1516 Exp_Rev Access'!$F$7:$FS$306,9,FALSE)),"",VLOOKUP($A80,'[2]1516 Exp_Rev Access'!$F$7:$FS$306,9,FALSE))</f>
        <v>0</v>
      </c>
      <c r="R80" s="99">
        <f>IF(ISNA(VLOOKUP($A80,'[2]1516 Exp_Rev Access'!$F$7:$FS$306,10,FALSE)),"",VLOOKUP($A80,'[2]1516 Exp_Rev Access'!$F$7:$FS$306,10,FALSE))</f>
        <v>0</v>
      </c>
      <c r="S80" s="99">
        <f>IF(ISNA(VLOOKUP($A80,'[2]1516 Exp_Rev Access'!$F$7:$FS$306,11,FALSE)),"",VLOOKUP($A80,'[2]1516 Exp_Rev Access'!$F$7:$FS$306,11,FALSE))</f>
        <v>0</v>
      </c>
      <c r="T80" s="99">
        <f>IF(ISNA(VLOOKUP($A80,'[2]1516 Exp_Rev Access'!$F$7:$FS$306,12,FALSE)),"",VLOOKUP($A80,'[2]1516 Exp_Rev Access'!$F$7:$FS$306,12,FALSE))</f>
        <v>121285</v>
      </c>
      <c r="U80" s="99">
        <f>IF(ISNA(VLOOKUP($A80,'[2]1516 Exp_Rev Access'!$F$7:$FS$306,13,FALSE)),"",VLOOKUP($A80,'[2]1516 Exp_Rev Access'!$F$7:$FS$306,13,FALSE))</f>
        <v>0</v>
      </c>
      <c r="V80" s="99">
        <f>IF(ISNA(VLOOKUP($A80,'[2]1516 Exp_Rev Access'!$F$7:$FS$306,14,FALSE)),"",VLOOKUP($A80,'[2]1516 Exp_Rev Access'!$F$7:$FS$306,14,FALSE))</f>
        <v>0</v>
      </c>
      <c r="W80" s="99">
        <f>IF(ISNA(VLOOKUP($A80,'[2]1516 Exp_Rev Access'!$F$7:$FS$306,15,FALSE)),"",VLOOKUP($A80,'[2]1516 Exp_Rev Access'!$F$7:$FS$306,15,FALSE))</f>
        <v>0</v>
      </c>
      <c r="X80" s="99">
        <f>IF(ISNA(VLOOKUP($A80,'[2]1516 Exp_Rev Access'!$F$7:$FS$306,16,FALSE)),"",VLOOKUP($A80,'[2]1516 Exp_Rev Access'!$F$7:$FS$306,16,FALSE))</f>
        <v>23361.72</v>
      </c>
      <c r="Y80" s="99">
        <f>IF(ISNA(VLOOKUP($A80,'[2]1516 Exp_Rev Access'!$F$7:$FS$306,17,FALSE)),"",VLOOKUP($A80,'[2]1516 Exp_Rev Access'!$F$7:$FS$306,17,FALSE))</f>
        <v>18612.21</v>
      </c>
      <c r="Z80" s="99">
        <f>IF(ISNA(VLOOKUP($A80,'[2]1516 Exp_Rev Access'!$F$7:$FS$306,18,FALSE)),"",VLOOKUP($A80,'[2]1516 Exp_Rev Access'!$F$7:$FS$306,18,FALSE))</f>
        <v>0</v>
      </c>
      <c r="AA80" s="99">
        <f>IF(ISNA(VLOOKUP($A80,'[2]1516 Exp_Rev Access'!$F$7:$FS$306,19,FALSE)),"",VLOOKUP($A80,'[2]1516 Exp_Rev Access'!$F$7:$FS$306,19,FALSE))</f>
        <v>0</v>
      </c>
      <c r="AB80" s="99">
        <f>IF(ISNA(VLOOKUP($A80,'[2]1516 Exp_Rev Access'!$F$7:$FS$306,20,FALSE)),"",VLOOKUP($A80,'[2]1516 Exp_Rev Access'!$F$7:$FS$306,20,FALSE))</f>
        <v>60805.65</v>
      </c>
      <c r="AC80" s="99">
        <f>IF(ISNA(VLOOKUP($A80,'[2]1516 Exp_Rev Access'!$F$7:$FS$306,21,FALSE)),"",VLOOKUP($A80,'[2]1516 Exp_Rev Access'!$F$7:$FS$306,21,FALSE))</f>
        <v>285624.46999999997</v>
      </c>
      <c r="AD80" s="99">
        <f>IF(ISNA(VLOOKUP($A80,'[2]1516 Exp_Rev Access'!$F$7:$FS$306,22,FALSE)),"",VLOOKUP($A80,'[2]1516 Exp_Rev Access'!$F$7:$FS$306,22,FALSE))</f>
        <v>46133.63</v>
      </c>
      <c r="AE80" s="99">
        <f>IF(ISNA(VLOOKUP($A80,'[2]1516 Exp_Rev Access'!$F$7:$FS$306,23,FALSE)),"",VLOOKUP($A80,'[2]1516 Exp_Rev Access'!$F$7:$FS$306,23,FALSE))</f>
        <v>0</v>
      </c>
      <c r="AF80" s="99">
        <f>IF(ISNA(VLOOKUP($A80,'[2]1516 Exp_Rev Access'!$F$7:$FS$306,24,FALSE)),"",VLOOKUP($A80,'[2]1516 Exp_Rev Access'!$F$7:$FS$306,24,FALSE))</f>
        <v>58568.74</v>
      </c>
      <c r="AG80" s="99">
        <f>IF(ISNA(VLOOKUP($A80,'[2]1516 Exp_Rev Access'!$F$7:$FS$306,25,FALSE)),"",VLOOKUP($A80,'[2]1516 Exp_Rev Access'!$F$7:$FS$306,25,FALSE))</f>
        <v>11009.87</v>
      </c>
      <c r="AH80" s="98">
        <f>IF(ISNA(VLOOKUP($A80,'[2]1516 Exp_Rev Access'!$F$7:$FS$306,26,FALSE)),"",VLOOKUP($A80,'[2]1516 Exp_Rev Access'!$F$7:$FS$306,26,FALSE))</f>
        <v>17115.009999999998</v>
      </c>
      <c r="AI80" s="98">
        <f>IF(ISNA(VLOOKUP($A80,'[2]1516 Exp_Rev Access'!$F$7:$FS$306,27,FALSE)),"",VLOOKUP($A80,'[2]1516 Exp_Rev Access'!$F$7:$FS$306,27,FALSE))</f>
        <v>0</v>
      </c>
      <c r="AJ80" s="98">
        <f>IF(ISNA(VLOOKUP($A80,'[2]1516 Exp_Rev Access'!$F$7:$FS$306,28,FALSE)),"",VLOOKUP($A80,'[2]1516 Exp_Rev Access'!$F$7:$FS$306,28,FALSE))</f>
        <v>55819.64</v>
      </c>
      <c r="AK80" s="98">
        <f>IF(ISNA(VLOOKUP($A80,'[2]1516 Exp_Rev Access'!$F$7:$FS$306,29,FALSE)),"",VLOOKUP($A80,'[2]1516 Exp_Rev Access'!$F$7:$FS$306,29,FALSE))</f>
        <v>49824.81</v>
      </c>
      <c r="AL80" s="100">
        <f t="shared" si="118"/>
        <v>768444.75</v>
      </c>
      <c r="AM80" s="72">
        <f t="shared" si="119"/>
        <v>1.3329668806076675E-2</v>
      </c>
      <c r="AN80" s="94">
        <f t="shared" si="120"/>
        <v>161.32917717253704</v>
      </c>
      <c r="AO80" s="99">
        <f>IF(ISNA(VLOOKUP($A80,'[2]1516 Exp_Rev Access'!$F$7:$GB$306,30,FALSE)),"",VLOOKUP($A80,'[2]1516 Exp_Rev Access'!$F$7:$FS$306,30,FALSE))</f>
        <v>29178340.530000001</v>
      </c>
      <c r="AP80" s="99">
        <f>IF(ISNA(VLOOKUP($A80,'[2]1516 Exp_Rev Access'!$F$7:$GB$306,31,FALSE)),"",VLOOKUP($A80,'[2]1516 Exp_Rev Access'!$F$7:$FS$306,31,FALSE))</f>
        <v>1170544.21</v>
      </c>
      <c r="AQ80" s="99">
        <f>IF(ISNA(VLOOKUP($A80,'[2]1516 Exp_Rev Access'!$F$7:$GB$306,32,FALSE)),"",VLOOKUP($A80,'[2]1516 Exp_Rev Access'!$F$7:$FS$306,32,FALSE))</f>
        <v>383907.84000000003</v>
      </c>
      <c r="AR80" s="99">
        <f>IF(ISNA(VLOOKUP($A80,'[2]1516 Exp_Rev Access'!$F$7:$GB$306,33,FALSE)),"",VLOOKUP($A80,'[2]1516 Exp_Rev Access'!$F$7:$FS$306,33,FALSE))</f>
        <v>0</v>
      </c>
      <c r="AS80" s="99">
        <f>IF(ISNA(VLOOKUP($A80,'[2]1516 Exp_Rev Access'!$F$7:$GB$306,34,FALSE)),"",VLOOKUP($A80,'[2]1516 Exp_Rev Access'!$F$7:$FS$306,34,FALSE))</f>
        <v>0</v>
      </c>
      <c r="AT80" s="101">
        <f t="shared" si="121"/>
        <v>30732792.580000002</v>
      </c>
      <c r="AU80" s="72">
        <f t="shared" si="122"/>
        <v>0.53310006552488098</v>
      </c>
      <c r="AV80" s="94">
        <f t="shared" si="123"/>
        <v>6452.1179162791495</v>
      </c>
      <c r="AW80" s="99">
        <f>IF(ISNA(VLOOKUP($A80,'[2]1516 Exp_Rev Access'!$F$7:$GB$306,35,FALSE)),"",VLOOKUP($A80,'[2]1516 Exp_Rev Access'!$F$7:$GB$306,35,FALSE))</f>
        <v>2236</v>
      </c>
      <c r="AX80" s="99">
        <f>IF(ISNA(VLOOKUP($A80,'[2]1516 Exp_Rev Access'!$F$7:$GB$306,36,FALSE)),"",VLOOKUP($A80,'[2]1516 Exp_Rev Access'!$F$7:$GB$306,36,FALSE))</f>
        <v>4077761.23</v>
      </c>
      <c r="AY80" s="99">
        <f>IF(ISNA(VLOOKUP($A80,'[2]1516 Exp_Rev Access'!$F$7:$GB$306,37,FALSE)),"",VLOOKUP($A80,'[2]1516 Exp_Rev Access'!$F$7:$GB$306,37,FALSE))</f>
        <v>248098.3</v>
      </c>
      <c r="AZ80" s="99">
        <f>IF(ISNA(VLOOKUP($A80,'[2]1516 Exp_Rev Access'!$F$7:$GB$306,38,FALSE)),"",VLOOKUP($A80,'[2]1516 Exp_Rev Access'!$F$7:$GB$306,38,FALSE))</f>
        <v>0</v>
      </c>
      <c r="BA80" s="99">
        <f>IF(ISNA(VLOOKUP($A80,'[2]1516 Exp_Rev Access'!$F$7:$GB$306,39,FALSE)),"",VLOOKUP($A80,'[2]1516 Exp_Rev Access'!$F$7:$GB$306,39,FALSE))</f>
        <v>0</v>
      </c>
      <c r="BB80" s="99">
        <f>IF(ISNA(VLOOKUP($A80,'[2]1516 Exp_Rev Access'!$F$7:$GB$306,40,FALSE)),"",VLOOKUP($A80,'[2]1516 Exp_Rev Access'!$F$7:$GB$306,40,FALSE))</f>
        <v>1159907.3500000001</v>
      </c>
      <c r="BC80" s="99">
        <f>IF(ISNA(VLOOKUP($A80,'[2]1516 Exp_Rev Access'!$F$7:$GB$306,41,FALSE)),"",VLOOKUP($A80,'[2]1516 Exp_Rev Access'!$F$7:$GB$306,41,FALSE))</f>
        <v>0</v>
      </c>
      <c r="BD80" s="99">
        <f>IF(ISNA(VLOOKUP($A80,'[2]1516 Exp_Rev Access'!$F$7:$GB$306,42,FALSE)),"",VLOOKUP($A80,'[2]1516 Exp_Rev Access'!$F$7:$GB$306,42,FALSE))</f>
        <v>232519.71</v>
      </c>
      <c r="BE80" s="99">
        <f>IF(ISNA(VLOOKUP($A80,'[2]1516 Exp_Rev Access'!$F$7:$GB$306,43,FALSE)),"",VLOOKUP($A80,'[2]1516 Exp_Rev Access'!$F$7:$GB$306,43,FALSE))</f>
        <v>0</v>
      </c>
      <c r="BF80" s="99">
        <f>IF(ISNA(VLOOKUP($A80,'[2]1516 Exp_Rev Access'!$F$7:$GB$306,44,FALSE)),"",VLOOKUP($A80,'[2]1516 Exp_Rev Access'!$F$7:$GB$306,44,FALSE))</f>
        <v>324429.55</v>
      </c>
      <c r="BG80" s="99">
        <f>IF(ISNA(VLOOKUP($A80,'[2]1516 Exp_Rev Access'!$F$7:$GB$306,45,FALSE)),"",VLOOKUP($A80,'[2]1516 Exp_Rev Access'!$F$7:$GB$306,45,FALSE))</f>
        <v>46425.32</v>
      </c>
      <c r="BH80" s="99">
        <f>IF(ISNA(VLOOKUP($A80,'[2]1516 Exp_Rev Access'!$F$7:$GB$306,46,FALSE)),"",VLOOKUP($A80,'[2]1516 Exp_Rev Access'!$F$7:$GB$306,46,FALSE))</f>
        <v>0</v>
      </c>
      <c r="BI80" s="99">
        <f>IF(ISNA(VLOOKUP($A80,'[2]1516 Exp_Rev Access'!$F$7:$GB$306,47,FALSE)),"",VLOOKUP($A80,'[2]1516 Exp_Rev Access'!$F$7:$GB$306,47,FALSE))</f>
        <v>28568.13</v>
      </c>
      <c r="BJ80" s="99">
        <f>IF(ISNA(VLOOKUP($A80,'[2]1516 Exp_Rev Access'!$F$7:$GB$306,48,FALSE)),"",VLOOKUP($A80,'[2]1516 Exp_Rev Access'!$F$7:$GB$306,48,FALSE))</f>
        <v>2128241.02</v>
      </c>
      <c r="BK80" s="99">
        <f>IF(ISNA(VLOOKUP($A80,'[2]1516 Exp_Rev Access'!$F$7:$GB$306,49,FALSE)),"",VLOOKUP($A80,'[2]1516 Exp_Rev Access'!$F$7:$GB$306,49,FALSE))</f>
        <v>0</v>
      </c>
      <c r="BL80" s="99">
        <f>IF(ISNA(VLOOKUP($A80,'[2]1516 Exp_Rev Access'!$F$7:$GB$306,50,FALSE)),"",VLOOKUP($A80,'[2]1516 Exp_Rev Access'!$F$7:$GB$306,50,FALSE))</f>
        <v>0</v>
      </c>
      <c r="BM80" s="99">
        <f>IF(ISNA(VLOOKUP($A80,'[2]1516 Exp_Rev Access'!$F$7:$GB$306,51,FALSE)),"",VLOOKUP($A80,'[2]1516 Exp_Rev Access'!$F$7:$GB$306,51,FALSE))</f>
        <v>0</v>
      </c>
      <c r="BN80" s="99">
        <f>IF(ISNA(VLOOKUP($A80,'[2]1516 Exp_Rev Access'!$F$7:$GB$306,52,FALSE)),"",VLOOKUP($A80,'[2]1516 Exp_Rev Access'!$F$7:$GB$306,52,FALSE))</f>
        <v>0</v>
      </c>
      <c r="BO80" s="99">
        <f>IF(ISNA(VLOOKUP($A80,'[2]1516 Exp_Rev Access'!$F$7:$GB$306,53,FALSE)),"",VLOOKUP($A80,'[2]1516 Exp_Rev Access'!$F$7:$GB$306,53,FALSE))</f>
        <v>0</v>
      </c>
      <c r="BP80" s="99">
        <f>IF(ISNA(VLOOKUP($A80,'[2]1516 Exp_Rev Access'!$F$7:$GB$306,54,FALSE)),"",VLOOKUP($A80,'[2]1516 Exp_Rev Access'!$F$7:$GB$306,54,FALSE))</f>
        <v>0</v>
      </c>
      <c r="BQ80" s="99">
        <f>IF(ISNA(VLOOKUP($A80,'[2]1516 Exp_Rev Access'!$F$7:$GB$306,55,FALSE)),"",VLOOKUP($A80,'[2]1516 Exp_Rev Access'!$F$7:$GB$306,55,FALSE))</f>
        <v>0</v>
      </c>
      <c r="BR80" s="99">
        <f>IF(ISNA(VLOOKUP($A80,'[2]1516 Exp_Rev Access'!$F$7:$GB$306,56,FALSE)),"",VLOOKUP($A80,'[2]1516 Exp_Rev Access'!$F$7:$GB$306,56,FALSE))</f>
        <v>0</v>
      </c>
      <c r="BS80" s="99">
        <f>IF(ISNA(VLOOKUP($A80,'[2]1516 Exp_Rev Access'!$F$7:$GB$306,57,FALSE)),"",VLOOKUP($A80,'[2]1516 Exp_Rev Access'!$F$7:$GB$306,57,FALSE))</f>
        <v>0</v>
      </c>
      <c r="BT80" s="99">
        <f>IF(ISNA(VLOOKUP($A80,'[2]1516 Exp_Rev Access'!$F$7:$GB$306,58,FALSE)),"",VLOOKUP($A80,'[2]1516 Exp_Rev Access'!$F$7:$GB$306,58,FALSE))</f>
        <v>0</v>
      </c>
      <c r="BU80" s="102">
        <f t="shared" si="124"/>
        <v>8248186.6100000013</v>
      </c>
      <c r="BV80" s="72">
        <f t="shared" si="125"/>
        <v>0.14307547258539582</v>
      </c>
      <c r="BW80" s="94">
        <f t="shared" si="126"/>
        <v>1731.6445443303996</v>
      </c>
      <c r="BX80" s="99">
        <f>IF(ISNA(VLOOKUP($A80,'[2]1516 Exp_Rev Access'!$F$7:$GB$306,59,FALSE)),"",VLOOKUP($A80,'[2]1516 Exp_Rev Access'!$F$7:$GB$306,59,FALSE))</f>
        <v>0</v>
      </c>
      <c r="BY80" s="99">
        <f>IF(ISNA(VLOOKUP($A80,'[2]1516 Exp_Rev Access'!$F$7:$GB$306,60,FALSE)),"",VLOOKUP($A80,'[2]1516 Exp_Rev Access'!$F$7:$GB$306,60,FALSE))</f>
        <v>219330.25</v>
      </c>
      <c r="BZ80" s="99">
        <f>IF(ISNA(VLOOKUP($A80,'[2]1516 Exp_Rev Access'!$F$7:$GB$306,61,FALSE)),"",VLOOKUP($A80,'[2]1516 Exp_Rev Access'!$F$7:$GB$306,61,FALSE))</f>
        <v>109039.64</v>
      </c>
      <c r="CA80" s="99">
        <f>IF(ISNA(VLOOKUP($A80,'[2]1516 Exp_Rev Access'!$F$7:$GB$306,62,FALSE)),"",VLOOKUP($A80,'[2]1516 Exp_Rev Access'!$F$7:$GB$306,62,FALSE))</f>
        <v>0</v>
      </c>
      <c r="CB80" s="99">
        <f>IF(ISNA(VLOOKUP($A80,'[2]1516 Exp_Rev Access'!$F$7:$GB$306,63,FALSE)),"",VLOOKUP($A80,'[2]1516 Exp_Rev Access'!$F$7:$GB$306,63,FALSE))</f>
        <v>78720.86</v>
      </c>
      <c r="CC80" s="99">
        <f>IF(ISNA(VLOOKUP($A80,'[2]1516 Exp_Rev Access'!$F$7:$GB$306,64,FALSE)),"",VLOOKUP($A80,'[2]1516 Exp_Rev Access'!$F$7:$GB$306,64,FALSE))</f>
        <v>0</v>
      </c>
      <c r="CD80" s="101">
        <f t="shared" si="127"/>
        <v>407090.75</v>
      </c>
      <c r="CE80" s="72">
        <f t="shared" si="128"/>
        <v>7.0615159665250605E-3</v>
      </c>
      <c r="CF80" s="103">
        <f t="shared" si="129"/>
        <v>85.465631370441372</v>
      </c>
      <c r="CG80" s="99">
        <f>IF(ISNA(VLOOKUP($A80,'[2]1516 Exp_Rev Access'!$F$7:$GB$306,65,FALSE)),"",VLOOKUP($A80,'[2]1516 Exp_Rev Access'!$F$7:$GB$306,65,FALSE))</f>
        <v>0</v>
      </c>
      <c r="CH80" s="99">
        <f>IF(ISNA(VLOOKUP($A80,'[2]1516 Exp_Rev Access'!$F$7:$GB$306,66,FALSE)),"",VLOOKUP($A80,'[2]1516 Exp_Rev Access'!$F$7:$GB$306,66,FALSE))</f>
        <v>0</v>
      </c>
      <c r="CI80" s="99">
        <f>IF(ISNA(VLOOKUP($A80,'[2]1516 Exp_Rev Access'!$F$7:$GB$306,67,FALSE)),"",VLOOKUP($A80,'[2]1516 Exp_Rev Access'!$F$7:$GB$306,67,FALSE))</f>
        <v>0</v>
      </c>
      <c r="CJ80" s="99">
        <f>IF(ISNA(VLOOKUP($A80,'[2]1516 Exp_Rev Access'!$F$7:$GB$306,68,FALSE)),"",VLOOKUP($A80,'[2]1516 Exp_Rev Access'!$F$7:$GB$306,68,FALSE))</f>
        <v>0</v>
      </c>
      <c r="CK80" s="99">
        <f>IF(ISNA(VLOOKUP($A80,'[2]1516 Exp_Rev Access'!$F$7:$GB$306,69,FALSE)),"",VLOOKUP($A80,'[2]1516 Exp_Rev Access'!$F$7:$GB$306,69,FALSE))</f>
        <v>0</v>
      </c>
      <c r="CL80" s="99">
        <f>IF(ISNA(VLOOKUP($A80,'[2]1516 Exp_Rev Access'!$F$7:$GB$306,70,FALSE)),"",VLOOKUP($A80,'[2]1516 Exp_Rev Access'!$F$7:$GB$306,70,FALSE))</f>
        <v>0</v>
      </c>
      <c r="CM80" s="99">
        <f>IF(ISNA(VLOOKUP($A80,'[2]1516 Exp_Rev Access'!$F$7:$GB$306,71,FALSE)),"",VLOOKUP($A80,'[2]1516 Exp_Rev Access'!$F$7:$GB$306,71,FALSE))</f>
        <v>0</v>
      </c>
      <c r="CN80" s="99">
        <f>IF(ISNA(VLOOKUP($A80,'[2]1516 Exp_Rev Access'!$F$7:$GB$306,72,FALSE)),"",VLOOKUP($A80,'[2]1516 Exp_Rev Access'!$F$7:$GB$306,72,FALSE))</f>
        <v>0</v>
      </c>
      <c r="CO80" s="99">
        <f>IF(ISNA(VLOOKUP($A80,'[2]1516 Exp_Rev Access'!$F$7:$GB$306,73,FALSE)),"",VLOOKUP($A80,'[2]1516 Exp_Rev Access'!$F$7:$GB$306,73,FALSE))</f>
        <v>0</v>
      </c>
      <c r="CP80" s="99">
        <f>IF(ISNA(VLOOKUP($A80,'[2]1516 Exp_Rev Access'!$F$7:$GB$306,74,FALSE)),"",VLOOKUP($A80,'[2]1516 Exp_Rev Access'!$F$7:$GB$306,74,FALSE))</f>
        <v>990894.98</v>
      </c>
      <c r="CQ80" s="99">
        <f>IF(ISNA(VLOOKUP($A80,'[2]1516 Exp_Rev Access'!$F$7:$GB$306,75,FALSE)),"",VLOOKUP($A80,'[2]1516 Exp_Rev Access'!$F$7:$GB$306,75,FALSE))</f>
        <v>0</v>
      </c>
      <c r="CR80" s="99">
        <f>IF(ISNA(VLOOKUP($A80,'[2]1516 Exp_Rev Access'!$F$7:$GB$306,76,FALSE)),"",VLOOKUP($A80,'[2]1516 Exp_Rev Access'!$F$7:$GB$306,76,FALSE))</f>
        <v>32064.05</v>
      </c>
      <c r="CS80" s="99">
        <f>IF(ISNA(VLOOKUP($A80,'[2]1516 Exp_Rev Access'!$F$7:$GB$306,77,FALSE)),"",VLOOKUP($A80,'[2]1516 Exp_Rev Access'!$F$7:$GB$306,77,FALSE))</f>
        <v>0</v>
      </c>
      <c r="CT80" s="99">
        <f>IF(ISNA(VLOOKUP($A80,'[2]1516 Exp_Rev Access'!$F$7:$GB$306,78,FALSE)),"",VLOOKUP($A80,'[2]1516 Exp_Rev Access'!$F$7:$GB$306,78,FALSE))</f>
        <v>1128129.6299999999</v>
      </c>
      <c r="CU80" s="99">
        <f>IF(ISNA(VLOOKUP($A80,'[2]1516 Exp_Rev Access'!$F$7:$GB$306,79,FALSE)),"",VLOOKUP($A80,'[2]1516 Exp_Rev Access'!$F$7:$GB$306,79,FALSE))</f>
        <v>181982.75</v>
      </c>
      <c r="CV80" s="99">
        <f>IF(ISNA(VLOOKUP($A80,'[2]1516 Exp_Rev Access'!$F$7:$GB$306,80,FALSE)),"",VLOOKUP($A80,'[2]1516 Exp_Rev Access'!$F$7:$GB$306,80,FALSE))</f>
        <v>0</v>
      </c>
      <c r="CW80" s="99">
        <f>IF(ISNA(VLOOKUP($A80,'[2]1516 Exp_Rev Access'!$F$7:$GB$306,81,FALSE)),"",VLOOKUP($A80,'[2]1516 Exp_Rev Access'!$F$7:$GB$306,81,FALSE))</f>
        <v>0</v>
      </c>
      <c r="CX80" s="99">
        <f>IF(ISNA(VLOOKUP($A80,'[2]1516 Exp_Rev Access'!$F$7:$GB$306,82,FALSE)),"",VLOOKUP($A80,'[2]1516 Exp_Rev Access'!$F$7:$GB$306,82,FALSE))</f>
        <v>0</v>
      </c>
      <c r="CY80" s="99">
        <f>IF(ISNA(VLOOKUP($A80,'[2]1516 Exp_Rev Access'!$F$7:$GB$306,83,FALSE)),"",VLOOKUP($A80,'[2]1516 Exp_Rev Access'!$F$7:$GB$306,83,FALSE))</f>
        <v>0</v>
      </c>
      <c r="CZ80" s="99">
        <f>IF(ISNA(VLOOKUP($A80,'[2]1516 Exp_Rev Access'!$F$7:$GB$306,84,FALSE)),"",VLOOKUP($A80,'[2]1516 Exp_Rev Access'!$F$7:$GB$306,84,FALSE))</f>
        <v>0</v>
      </c>
      <c r="DA80" s="99">
        <f>IF(ISNA(VLOOKUP($A80,'[2]1516 Exp_Rev Access'!$F$7:$GB$306,85,FALSE)),"",VLOOKUP($A80,'[2]1516 Exp_Rev Access'!$F$7:$GB$306,85,FALSE))</f>
        <v>0</v>
      </c>
      <c r="DB80" s="99">
        <f>IF(ISNA(VLOOKUP($A80,'[2]1516 Exp_Rev Access'!$F$7:$GB$306,86,FALSE)),"",VLOOKUP($A80,'[2]1516 Exp_Rev Access'!$F$7:$GB$306,86,FALSE))</f>
        <v>0</v>
      </c>
      <c r="DC80" s="99">
        <f>IF(ISNA(VLOOKUP($A80,'[2]1516 Exp_Rev Access'!$F$7:$GB$306,87,FALSE)),"",VLOOKUP($A80,'[2]1516 Exp_Rev Access'!$F$7:$GB$306,87,FALSE))</f>
        <v>0</v>
      </c>
      <c r="DD80" s="99">
        <f>IF(ISNA(VLOOKUP($A80,'[2]1516 Exp_Rev Access'!$F$7:$GB$306,88,FALSE)),"",VLOOKUP($A80,'[2]1516 Exp_Rev Access'!$F$7:$GB$306,88,FALSE))</f>
        <v>0</v>
      </c>
      <c r="DE80" s="99">
        <f>IF(ISNA(VLOOKUP($A80,'[2]1516 Exp_Rev Access'!$F$7:$GB$306,89,FALSE)),"",VLOOKUP($A80,'[2]1516 Exp_Rev Access'!$F$7:$GB$306,89,FALSE))</f>
        <v>0</v>
      </c>
      <c r="DF80" s="99">
        <f>IF(ISNA(VLOOKUP($A80,'[2]1516 Exp_Rev Access'!$F$7:$GB$306,90,FALSE)),"",VLOOKUP($A80,'[2]1516 Exp_Rev Access'!$F$7:$GB$306,90,FALSE))</f>
        <v>0</v>
      </c>
      <c r="DG80" s="99">
        <f>IF(ISNA(VLOOKUP($A80,'[2]1516 Exp_Rev Access'!$F$7:$GB$306,91,FALSE)),"",VLOOKUP($A80,'[2]1516 Exp_Rev Access'!$F$7:$GB$306,91,FALSE))</f>
        <v>0</v>
      </c>
      <c r="DH80" s="99">
        <f>IF(ISNA(VLOOKUP($A80,'[2]1516 Exp_Rev Access'!$F$7:$GB$306,92,FALSE)),"",VLOOKUP($A80,'[2]1516 Exp_Rev Access'!$F$7:$GB$306,92,FALSE))</f>
        <v>911244.51</v>
      </c>
      <c r="DI80" s="99">
        <f>IF(ISNA(VLOOKUP($A80,'[2]1516 Exp_Rev Access'!$F$7:$GB$306,93,FALSE)),"",VLOOKUP($A80,'[2]1516 Exp_Rev Access'!$F$7:$GB$306,93,FALSE))</f>
        <v>0</v>
      </c>
      <c r="DJ80" s="99">
        <f>IF(ISNA(VLOOKUP($A80,'[2]1516 Exp_Rev Access'!$F$7:$GB$306,94,FALSE)),"",VLOOKUP($A80,'[2]1516 Exp_Rev Access'!$F$7:$GB$306,94,FALSE))</f>
        <v>87374.92</v>
      </c>
      <c r="DK80" s="99">
        <f>IF(ISNA(VLOOKUP($A80,'[2]1516 Exp_Rev Access'!$F$7:$GB$306,95,FALSE)),"",VLOOKUP($A80,'[2]1516 Exp_Rev Access'!$F$7:$GB$306,95,FALSE))</f>
        <v>0</v>
      </c>
      <c r="DL80" s="99">
        <f>IF(ISNA(VLOOKUP($A80,'[2]1516 Exp_Rev Access'!$F$7:$GB$306,96,FALSE)),"",VLOOKUP($A80,'[2]1516 Exp_Rev Access'!$F$7:$GB$306,96,FALSE))</f>
        <v>0</v>
      </c>
      <c r="DM80" s="99">
        <f>IF(ISNA(VLOOKUP($A80,'[2]1516 Exp_Rev Access'!$F$7:$GB$306,97,FALSE)),"",VLOOKUP($A80,'[2]1516 Exp_Rev Access'!$F$7:$GB$306,97,FALSE))</f>
        <v>0</v>
      </c>
      <c r="DN80" s="99">
        <f>IF(ISNA(VLOOKUP($A80,'[2]1516 Exp_Rev Access'!$F$7:$GB$306,98,FALSE)),"",VLOOKUP($A80,'[2]1516 Exp_Rev Access'!$F$7:$GB$306,98,FALSE))</f>
        <v>0</v>
      </c>
      <c r="DO80" s="99">
        <f>IF(ISNA(VLOOKUP($A80,'[2]1516 Exp_Rev Access'!$F$7:$GB$306,99,FALSE)),"",VLOOKUP($A80,'[2]1516 Exp_Rev Access'!$F$7:$GB$306,99,FALSE))</f>
        <v>0</v>
      </c>
      <c r="DP80" s="99">
        <f>IF(ISNA(VLOOKUP($A80,'[2]1516 Exp_Rev Access'!$F$7:$GB$306,100,FALSE)),"",VLOOKUP($A80,'[2]1516 Exp_Rev Access'!$F$7:$GB$306,100,FALSE))</f>
        <v>0</v>
      </c>
      <c r="DQ80" s="99">
        <f>IF(ISNA(VLOOKUP($A80,'[2]1516 Exp_Rev Access'!$F$7:$GB$306,101,FALSE)),"",VLOOKUP($A80,'[2]1516 Exp_Rev Access'!$F$7:$GB$306,101,FALSE))</f>
        <v>0</v>
      </c>
      <c r="DR80" s="99">
        <f>IF(ISNA(VLOOKUP($A80,'[2]1516 Exp_Rev Access'!$F$7:$GB$306,102,FALSE)),"",VLOOKUP($A80,'[2]1516 Exp_Rev Access'!$F$7:$GB$306,102,FALSE))</f>
        <v>0</v>
      </c>
      <c r="DS80" s="99">
        <f>IF(ISNA(VLOOKUP($A80,'[2]1516 Exp_Rev Access'!$F$7:$GB$306,103,FALSE)),"",VLOOKUP($A80,'[2]1516 Exp_Rev Access'!$F$7:$GB$306,103,FALSE))</f>
        <v>0</v>
      </c>
      <c r="DT80" s="99">
        <f>IF(ISNA(VLOOKUP($A80,'[2]1516 Exp_Rev Access'!$F$7:$GB$306,104,FALSE)),"",VLOOKUP($A80,'[2]1516 Exp_Rev Access'!$F$7:$GB$306,104,FALSE))</f>
        <v>0</v>
      </c>
      <c r="DU80" s="99">
        <f>IF(ISNA(VLOOKUP($A80,'[2]1516 Exp_Rev Access'!$F$7:$GB$306,105,FALSE)),"",VLOOKUP($A80,'[2]1516 Exp_Rev Access'!$F$7:$GB$306,105,FALSE))</f>
        <v>0</v>
      </c>
      <c r="DV80" s="99">
        <f>IF(ISNA(VLOOKUP($A80,'[2]1516 Exp_Rev Access'!$F$7:$GB$306,106,FALSE)),"",VLOOKUP($A80,'[2]1516 Exp_Rev Access'!$F$7:$GB$306,106,FALSE))</f>
        <v>0</v>
      </c>
      <c r="DW80" s="99">
        <f>IF(ISNA(VLOOKUP($A80,'[2]1516 Exp_Rev Access'!$F$7:$GB$306,107,FALSE)),"",VLOOKUP($A80,'[2]1516 Exp_Rev Access'!$F$7:$GB$306,107,FALSE))</f>
        <v>0</v>
      </c>
      <c r="DX80" s="99">
        <f>IF(ISNA(VLOOKUP($A80,'[2]1516 Exp_Rev Access'!$F$7:$GB$306,108,FALSE)),"",VLOOKUP($A80,'[2]1516 Exp_Rev Access'!$F$7:$GB$306,108,FALSE))</f>
        <v>0</v>
      </c>
      <c r="DY80" s="99">
        <f>IF(ISNA(VLOOKUP($A80,'[2]1516 Exp_Rev Access'!$F$7:$GB$306,109,FALSE)),"",VLOOKUP($A80,'[2]1516 Exp_Rev Access'!$F$7:$GB$306,109,FALSE))</f>
        <v>0</v>
      </c>
      <c r="DZ80" s="99">
        <f>IF(ISNA(VLOOKUP($A80,'[2]1516 Exp_Rev Access'!$F$7:$GB$306,110,FALSE)),"",VLOOKUP($A80,'[2]1516 Exp_Rev Access'!$F$7:$GB$306,110,FALSE))</f>
        <v>0</v>
      </c>
      <c r="EA80" s="99">
        <f>IF(ISNA(VLOOKUP($A80,'[2]1516 Exp_Rev Access'!$F$7:$GB$306,111,FALSE)),"",VLOOKUP($A80,'[2]1516 Exp_Rev Access'!$F$7:$GB$306,111,FALSE))</f>
        <v>0</v>
      </c>
      <c r="EB80" s="99">
        <f>IF(ISNA(VLOOKUP($A80,'[2]1516 Exp_Rev Access'!$F$7:$GB$306,112,FALSE)),"",VLOOKUP($A80,'[2]1516 Exp_Rev Access'!$F$7:$GB$306,112,FALSE))</f>
        <v>0</v>
      </c>
      <c r="EC80" s="99">
        <f>IF(ISNA(VLOOKUP($A80,'[2]1516 Exp_Rev Access'!$F$7:$GB$306,113,FALSE)),"",VLOOKUP($A80,'[2]1516 Exp_Rev Access'!$F$7:$GB$306,113,FALSE))</f>
        <v>0</v>
      </c>
      <c r="ED80" s="99">
        <f>IF(ISNA(VLOOKUP($A80,'[2]1516 Exp_Rev Access'!$F$7:$GB$306,114,FALSE)),"",VLOOKUP($A80,'[2]1516 Exp_Rev Access'!$F$7:$GB$306,114,FALSE))</f>
        <v>0</v>
      </c>
      <c r="EE80" s="99">
        <f>IF(ISNA(VLOOKUP($A80,'[2]1516 Exp_Rev Access'!$F$7:$GB$306,115,FALSE)),"",VLOOKUP($A80,'[2]1516 Exp_Rev Access'!$F$7:$GB$306,115,FALSE))</f>
        <v>0</v>
      </c>
      <c r="EF80" s="99">
        <f>IF(ISNA(VLOOKUP($A80,'[2]1516 Exp_Rev Access'!$F$7:$GB$306,116,FALSE)),"",VLOOKUP($A80,'[2]1516 Exp_Rev Access'!$F$7:$GB$306,116,FALSE))</f>
        <v>114602.38</v>
      </c>
      <c r="EG80" s="99">
        <f>IF(ISNA(VLOOKUP($A80,'[2]1516 Exp_Rev Access'!$F$7:$GB$306,117,FALSE)),"",VLOOKUP($A80,'[2]1516 Exp_Rev Access'!$F$7:$GB$306,117,FALSE))</f>
        <v>0</v>
      </c>
      <c r="EH80" s="99">
        <f>IF(ISNA(VLOOKUP($A80,'[2]1516 Exp_Rev Access'!$F$7:$GB$306,118,FALSE)),"",VLOOKUP($A80,'[2]1516 Exp_Rev Access'!$F$7:$GB$306,118,FALSE))</f>
        <v>0</v>
      </c>
      <c r="EI80" s="99">
        <f>IF(ISNA(VLOOKUP($A80,'[2]1516 Exp_Rev Access'!$F$7:$GB$306,119,FALSE)),"",VLOOKUP($A80,'[2]1516 Exp_Rev Access'!$F$7:$GB$306,119,FALSE))</f>
        <v>0</v>
      </c>
      <c r="EJ80" s="99">
        <f>IF(ISNA(VLOOKUP($A80,'[2]1516 Exp_Rev Access'!$F$7:$GB$306,120,FALSE)),"",VLOOKUP($A80,'[2]1516 Exp_Rev Access'!$F$7:$GB$306,120,FALSE))</f>
        <v>0</v>
      </c>
      <c r="EK80" s="99">
        <f>IF(ISNA(VLOOKUP($A80,'[2]1516 Exp_Rev Access'!$F$7:$GB$306,121,FALSE)),"",VLOOKUP($A80,'[2]1516 Exp_Rev Access'!$F$7:$GB$306,121,FALSE))</f>
        <v>0</v>
      </c>
      <c r="EL80" s="99">
        <f>IF(ISNA(VLOOKUP($A80,'[2]1516 Exp_Rev Access'!$F$7:$GB$306,122,FALSE)),"",VLOOKUP($A80,'[2]1516 Exp_Rev Access'!$F$7:$GB$306,122,FALSE))</f>
        <v>0</v>
      </c>
      <c r="EM80" s="99">
        <f>IF(ISNA(VLOOKUP($A80,'[2]1516 Exp_Rev Access'!$F$7:$GB$306,123,FALSE)),"",VLOOKUP($A80,'[2]1516 Exp_Rev Access'!$F$7:$GB$306,123,FALSE))</f>
        <v>0</v>
      </c>
      <c r="EN80" s="99">
        <f>IF(ISNA(VLOOKUP($A80,'[2]1516 Exp_Rev Access'!$F$7:$GB$306,124,FALSE)),"",VLOOKUP($A80,'[2]1516 Exp_Rev Access'!$F$7:$GB$306,124,FALSE))</f>
        <v>0</v>
      </c>
      <c r="EO80" s="99">
        <f>IF(ISNA(VLOOKUP($A80,'[2]1516 Exp_Rev Access'!$F$7:$GB$306,125,FALSE)),"",VLOOKUP($A80,'[2]1516 Exp_Rev Access'!$F$7:$GB$306,125,FALSE))</f>
        <v>0</v>
      </c>
      <c r="EP80" s="99">
        <f>IF(ISNA(VLOOKUP($A80,'[2]1516 Exp_Rev Access'!$F$7:$GB$306,126,FALSE)),"",VLOOKUP($A80,'[2]1516 Exp_Rev Access'!$F$7:$GB$306,126,FALSE))</f>
        <v>0</v>
      </c>
      <c r="EQ80" s="99">
        <f>IF(ISNA(VLOOKUP($A80,'[2]1516 Exp_Rev Access'!$F$7:$GB$306,127,FALSE)),"",VLOOKUP($A80,'[2]1516 Exp_Rev Access'!$F$7:$GB$306,127,FALSE))</f>
        <v>0</v>
      </c>
      <c r="ER80" s="99">
        <f>IF(ISNA(VLOOKUP($A80,'[2]1516 Exp_Rev Access'!$F$7:$GB$306,128,FALSE)),"",VLOOKUP($A80,'[2]1516 Exp_Rev Access'!$F$7:$GB$306,128,FALSE))</f>
        <v>0</v>
      </c>
      <c r="ES80" s="99">
        <f>IF(ISNA(VLOOKUP($A80,'[2]1516 Exp_Rev Access'!$F$7:$GB$306,129,FALSE)),"",VLOOKUP($A80,'[2]1516 Exp_Rev Access'!$F$7:$GB$306,129,FALSE))</f>
        <v>0</v>
      </c>
      <c r="ET80" s="99">
        <f>IF(ISNA(VLOOKUP($A80,'[2]1516 Exp_Rev Access'!$F$7:$GB$306,130,FALSE)),"",VLOOKUP($A80,'[2]1516 Exp_Rev Access'!$F$7:$GB$306,130,FALSE))</f>
        <v>0</v>
      </c>
      <c r="EU80" s="99">
        <f>IF(ISNA(VLOOKUP($A80,'[2]1516 Exp_Rev Access'!$F$7:$GB$306,131,FALSE)),"",VLOOKUP($A80,'[2]1516 Exp_Rev Access'!$F$7:$GB$306,131,FALSE))</f>
        <v>0</v>
      </c>
      <c r="EV80" s="99">
        <f>IF(ISNA(VLOOKUP($A80,'[2]1516 Exp_Rev Access'!$F$7:$GB$306,132,FALSE)),"",VLOOKUP($A80,'[2]1516 Exp_Rev Access'!$F$7:$GB$306,132,FALSE))</f>
        <v>0</v>
      </c>
      <c r="EW80" s="99">
        <f>IF(ISNA(VLOOKUP($A80,'[2]1516 Exp_Rev Access'!$F$7:$GB$306,133,FALSE)),"",VLOOKUP($A80,'[2]1516 Exp_Rev Access'!$F$7:$GB$306,133,FALSE))</f>
        <v>0</v>
      </c>
      <c r="EX80" s="99">
        <f>IF(ISNA(VLOOKUP($A80,'[2]1516 Exp_Rev Access'!$F$7:$GB$306,134,FALSE)),"",VLOOKUP($A80,'[2]1516 Exp_Rev Access'!$F$7:$GB$306,134,FALSE))</f>
        <v>0</v>
      </c>
      <c r="EY80" s="99">
        <f>IF(ISNA(VLOOKUP($A80,'[2]1516 Exp_Rev Access'!$F$7:$GB$306,135,FALSE)),"",VLOOKUP($A80,'[2]1516 Exp_Rev Access'!$F$7:$GB$306,135,FALSE))</f>
        <v>0</v>
      </c>
      <c r="EZ80" s="99">
        <f>IF(ISNA(VLOOKUP($A80,'[2]1516 Exp_Rev Access'!$F$7:$GB$306,136,FALSE)),"",VLOOKUP($A80,'[2]1516 Exp_Rev Access'!$F$7:$GB$306,136,FALSE))</f>
        <v>0</v>
      </c>
      <c r="FA80" s="99">
        <f>IF(ISNA(VLOOKUP($A80,'[2]1516 Exp_Rev Access'!$F$7:$GB$306,137,FALSE)),"",VLOOKUP($A80,'[2]1516 Exp_Rev Access'!$F$7:$GB$306,137,FALSE))</f>
        <v>0</v>
      </c>
      <c r="FB80" s="99">
        <f>IF(ISNA(VLOOKUP($A80,'[2]1516 Exp_Rev Access'!$F$7:$GB$306,138,FALSE)),"",VLOOKUP($A80,'[2]1516 Exp_Rev Access'!$F$7:$GB$306,138,FALSE))</f>
        <v>0</v>
      </c>
      <c r="FC80" s="99">
        <f>IF(ISNA(VLOOKUP($A80,'[2]1516 Exp_Rev Access'!$F$7:$GB$306,139,FALSE)),"",VLOOKUP($A80,'[2]1516 Exp_Rev Access'!$F$7:$GB$306,139,FALSE))</f>
        <v>0</v>
      </c>
      <c r="FD80" s="99">
        <f>IF(ISNA(VLOOKUP($A80,'[2]1516 Exp_Rev Access'!$F$7:$FS$306,140,FALSE)),"",VLOOKUP($A80,'[2]1516 Exp_Rev Access'!$F$7:$FS$306,140,FALSE))</f>
        <v>0</v>
      </c>
      <c r="FE80" s="99">
        <f>IF(ISNA(VLOOKUP($A80,'[2]1516 Exp_Rev Access'!$F$7:$FS$306,141,FALSE)),"",VLOOKUP($A80,'[2]1516 Exp_Rev Access'!$F$7:$FS$306,141,FALSE))</f>
        <v>0</v>
      </c>
      <c r="FF80" s="99">
        <f>IF(ISNA(VLOOKUP($A80,'[2]1516 Exp_Rev Access'!$F$7:$FS$306,142,FALSE)),"",VLOOKUP($A80,'[2]1516 Exp_Rev Access'!$F$7:$FS$306,142,FALSE))</f>
        <v>0</v>
      </c>
      <c r="FG80" s="99">
        <f>IF(ISNA(VLOOKUP($A80,'[2]1516 Exp_Rev Access'!$F$7:$FS$306,143,FALSE)),"",VLOOKUP($A80,'[2]1516 Exp_Rev Access'!$F$7:$FS$306,143,FALSE))</f>
        <v>0</v>
      </c>
      <c r="FH80" s="99">
        <f>IF(ISNA(VLOOKUP($A80,'[2]1516 Exp_Rev Access'!$F$7:$FS$306,144,FALSE)),"",VLOOKUP($A80,'[2]1516 Exp_Rev Access'!$F$7:$FS$306,144,FALSE))</f>
        <v>0</v>
      </c>
      <c r="FI80" s="99">
        <f>IF(ISNA(VLOOKUP($A80,'[2]1516 Exp_Rev Access'!$F$7:$FS$306,145,FALSE)),"",VLOOKUP($A80,'[2]1516 Exp_Rev Access'!$F$7:$FS$306,145,FALSE))</f>
        <v>0</v>
      </c>
      <c r="FJ80" s="99">
        <f>IF(ISNA(VLOOKUP($A80,'[2]1516 Exp_Rev Access'!$F$7:$FS$306,146,FALSE)),"",VLOOKUP($A80,'[2]1516 Exp_Rev Access'!$F$7:$FS$306,146,FALSE))</f>
        <v>0</v>
      </c>
      <c r="FK80" s="99">
        <f>IF(ISNA(VLOOKUP($A80,'[2]1516 Exp_Rev Access'!$F$7:$FS$306,147,FALSE)),"",VLOOKUP($A80,'[2]1516 Exp_Rev Access'!$F$7:$FS$306,147,FALSE))</f>
        <v>0</v>
      </c>
      <c r="FL80" s="99">
        <f>IF(ISNA(VLOOKUP($A80,'[2]1516 Exp_Rev Access'!$F$7:$FS$306,148,FALSE)),"",VLOOKUP($A80,'[2]1516 Exp_Rev Access'!$F$7:$FS$306,148,FALSE))</f>
        <v>0</v>
      </c>
      <c r="FM80" s="99">
        <f>IF(ISNA(VLOOKUP($A80,'[2]1516 Exp_Rev Access'!$F$7:$FS$306,149,FALSE)),"",VLOOKUP($A80,'[2]1516 Exp_Rev Access'!$F$7:$FS$306,149,FALSE))</f>
        <v>0</v>
      </c>
      <c r="FN80" s="99">
        <f>IF(ISNA(VLOOKUP($A80,'[2]1516 Exp_Rev Access'!$F$7:$FS$306,150,FALSE)),"",VLOOKUP($A80,'[2]1516 Exp_Rev Access'!$F$7:$FS$306,150,FALSE))</f>
        <v>0</v>
      </c>
      <c r="FO80" s="99">
        <f>IF(ISNA(VLOOKUP($A80,'[2]1516 Exp_Rev Access'!$F$7:$FS$306,151,FALSE)),"",VLOOKUP($A80,'[2]1516 Exp_Rev Access'!$F$7:$FS$306,151,FALSE))</f>
        <v>0</v>
      </c>
      <c r="FP80" s="99">
        <f>IF(ISNA(VLOOKUP($A80,'[2]1516 Exp_Rev Access'!$F$7:$FS$306,152,FALSE)),"",VLOOKUP($A80,'[2]1516 Exp_Rev Access'!$F$7:$FS$306,152,FALSE))</f>
        <v>0</v>
      </c>
      <c r="FQ80" s="99">
        <f>IF(ISNA(VLOOKUP($A80,'[2]1516 Exp_Rev Access'!$F$7:$FS$306,153,FALSE)),"",VLOOKUP($A80,'[2]1516 Exp_Rev Access'!$F$7:$FS$306,153,FALSE))</f>
        <v>126526</v>
      </c>
      <c r="FR80" s="101">
        <f t="shared" si="130"/>
        <v>3572819.2199999997</v>
      </c>
      <c r="FS80" s="72">
        <f t="shared" si="131"/>
        <v>6.1975173760488569E-2</v>
      </c>
      <c r="FT80" s="94">
        <f t="shared" si="132"/>
        <v>750.08643750747933</v>
      </c>
      <c r="FU80" s="99">
        <f>IF(ISNA(VLOOKUP($A80,'[2]1516 Exp_Rev Access'!$F$7:$GB$306,154,FALSE)),"",VLOOKUP($A80,'[2]1516 Exp_Rev Access'!$F$7:$GB$306,154,FALSE))</f>
        <v>0</v>
      </c>
      <c r="FV80" s="99">
        <f>IF(ISNA(VLOOKUP($A80,'[2]1516 Exp_Rev Access'!$F$7:$GB$306,155,FALSE)),"",VLOOKUP($A80,'[2]1516 Exp_Rev Access'!$F$7:$GB$306,155,FALSE))</f>
        <v>0</v>
      </c>
      <c r="FW80" s="99">
        <f>IF(ISNA(VLOOKUP($A80,'[2]1516 Exp_Rev Access'!$F$7:$GB$306,156,FALSE)),"",VLOOKUP($A80,'[2]1516 Exp_Rev Access'!$F$7:$GB$306,156,FALSE))</f>
        <v>0</v>
      </c>
      <c r="FX80" s="99">
        <f>IF(ISNA(VLOOKUP($A80,'[2]1516 Exp_Rev Access'!$F$7:$GB$306,157,FALSE)),"",VLOOKUP($A80,'[2]1516 Exp_Rev Access'!$F$7:$GB$306,157,FALSE))</f>
        <v>0</v>
      </c>
      <c r="FY80" s="99">
        <f>IF(ISNA(VLOOKUP($A80,'[2]1516 Exp_Rev Access'!$F$7:$GB$306,158,FALSE)),"",VLOOKUP($A80,'[2]1516 Exp_Rev Access'!$F$7:$GB$306,158,FALSE))</f>
        <v>0</v>
      </c>
      <c r="FZ80" s="99">
        <f>IF(ISNA(VLOOKUP($A80,'[2]1516 Exp_Rev Access'!$F$7:$GB$306,159,FALSE)),"",VLOOKUP($A80,'[2]1516 Exp_Rev Access'!$F$7:$GB$306,159,FALSE))</f>
        <v>0</v>
      </c>
      <c r="GA80" s="99">
        <f>IF(ISNA(VLOOKUP($A80,'[2]1516 Exp_Rev Access'!$F$7:$GB$306,160,FALSE)),"",VLOOKUP($A80,'[2]1516 Exp_Rev Access'!$F$7:$GB$306,160,FALSE))</f>
        <v>0</v>
      </c>
      <c r="GB80" s="99">
        <f>IF(ISNA(VLOOKUP($A80,'[2]1516 Exp_Rev Access'!$F$7:$GB$306,161,FALSE)),"",VLOOKUP($A80,'[2]1516 Exp_Rev Access'!$F$7:$GB$306,161,FALSE))</f>
        <v>0</v>
      </c>
      <c r="GC80" s="99">
        <f>IF(ISNA(VLOOKUP($A80,'[2]1516 Exp_Rev Access'!$F$7:$GB$306,162,FALSE)),"",VLOOKUP($A80,'[2]1516 Exp_Rev Access'!$F$7:$GB$306,162,FALSE))</f>
        <v>0</v>
      </c>
      <c r="GD80" s="99">
        <f>IF(ISNA(VLOOKUP($A80,'[2]1516 Exp_Rev Access'!$F$7:$GB$306,163,FALSE)),"",VLOOKUP($A80,'[2]1516 Exp_Rev Access'!$F$7:$GB$306,163,FALSE))</f>
        <v>0</v>
      </c>
      <c r="GE80" s="99">
        <f>IF(ISNA(VLOOKUP($A80,'[2]1516 Exp_Rev Access'!$F$7:$GB$306,164,FALSE)),"",VLOOKUP($A80,'[2]1516 Exp_Rev Access'!$F$7:$GB$306,164,FALSE))</f>
        <v>98435.520000000004</v>
      </c>
      <c r="GF80" s="99">
        <f>IF(ISNA(VLOOKUP($A80,'[2]1516 Exp_Rev Access'!$F$7:$GB$306,165,FALSE)),"",VLOOKUP($A80,'[2]1516 Exp_Rev Access'!$F$7:$GB$306,165,FALSE))</f>
        <v>0</v>
      </c>
      <c r="GG80" s="99">
        <f>IF(ISNA(VLOOKUP($A80,'[2]1516 Exp_Rev Access'!$F$7:$GB$306,166,FALSE)),"",VLOOKUP($A80,'[2]1516 Exp_Rev Access'!$F$7:$GB$306,166,FALSE))</f>
        <v>0</v>
      </c>
      <c r="GH80" s="99">
        <f>IF(ISNA(VLOOKUP($A80,'[2]1516 Exp_Rev Access'!$F$7:$GB$306,167,FALSE)),"",VLOOKUP($A80,'[2]1516 Exp_Rev Access'!$F$7:$GB$306,167,FALSE))</f>
        <v>0</v>
      </c>
      <c r="GI80" s="99">
        <f>IF(ISNA(VLOOKUP($A80,'[2]1516 Exp_Rev Access'!$F$7:$GB$306,168,FALSE)),"",VLOOKUP($A80,'[2]1516 Exp_Rev Access'!$F$7:$GB$306,168,FALSE))</f>
        <v>0</v>
      </c>
      <c r="GJ80" s="99">
        <f>IF(ISNA(VLOOKUP($A80,'[2]1516 Exp_Rev Access'!$F$7:$GB$306,169,FALSE)),"",VLOOKUP($A80,'[2]1516 Exp_Rev Access'!$F$7:$GB$306,169,FALSE))</f>
        <v>1999.9</v>
      </c>
      <c r="GK80" s="99">
        <f>IF(ISNA(VLOOKUP($A80,'[2]1516 Exp_Rev Access'!$F$7:$GB$306,170,FALSE)),"",VLOOKUP($A80,'[2]1516 Exp_Rev Access'!$F$7:$GB$306,170,FALSE))</f>
        <v>0</v>
      </c>
      <c r="GL80" s="99">
        <f>IF(ISNA(VLOOKUP($A80,'[2]1516 Exp_Rev Access'!$F$7:$GB$306,171,FALSE)),"",VLOOKUP($A80,'[2]1516 Exp_Rev Access'!$F$7:$GB$306,171,FALSE))</f>
        <v>0</v>
      </c>
      <c r="GM80" s="99">
        <f>IF(ISNA(VLOOKUP($A80,'[2]1516 Exp_Rev Access'!$F$7:$GB$306,172,FALSE)),"",VLOOKUP($A80,'[2]1516 Exp_Rev Access'!$F$7:$GB$306,172,FALSE))</f>
        <v>0</v>
      </c>
      <c r="GN80" s="99">
        <f>IF(ISNA(VLOOKUP($A80,'[2]1516 Exp_Rev Access'!$F$7:$GB$306,173,FALSE)),"",VLOOKUP($A80,'[2]1516 Exp_Rev Access'!$F$7:$GB$306,173,FALSE))</f>
        <v>0</v>
      </c>
      <c r="GO80" s="99">
        <f>IF(ISNA(VLOOKUP($A80,'[2]1516 Exp_Rev Access'!$F$7:$GB$306,174,FALSE)),"",VLOOKUP($A80,'[2]1516 Exp_Rev Access'!$F$7:$GB$306,174,FALSE))</f>
        <v>0</v>
      </c>
      <c r="GP80" s="99">
        <f>IF(ISNA(VLOOKUP($A80,'[2]1516 Exp_Rev Access'!$F$7:$GB$306,175,FALSE)),"",VLOOKUP($A80,'[2]1516 Exp_Rev Access'!$F$7:$GB$306,175,FALSE))</f>
        <v>2688.06</v>
      </c>
      <c r="GQ80" s="99">
        <f>IF(ISNA(VLOOKUP($A80,'[2]1516 Exp_Rev Access'!$F$7:$GB$306,176,FALSE)),"",VLOOKUP($A80,'[2]1516 Exp_Rev Access'!$F$7:$GB$306,176,FALSE))</f>
        <v>0</v>
      </c>
      <c r="GR80" s="99">
        <f>IF(ISNA(VLOOKUP($A80,'[2]1516 Exp_Rev Access'!$F$7:$GB$306,177,FALSE)),"",VLOOKUP($A80,'[2]1516 Exp_Rev Access'!$F$7:$GB$306,177,FALSE))</f>
        <v>0</v>
      </c>
      <c r="GS80" s="99">
        <f>IF(ISNA(VLOOKUP($A80,'[2]1516 Exp_Rev Access'!$F$7:$GB$306,178,FALSE)),"",VLOOKUP($A80,'[2]1516 Exp_Rev Access'!$F$7:$GB$306,178,FALSE))</f>
        <v>0</v>
      </c>
      <c r="GT80" s="101">
        <f t="shared" si="133"/>
        <v>103123.48</v>
      </c>
      <c r="GU80" s="72">
        <f t="shared" si="134"/>
        <v>1.7888102359084007E-3</v>
      </c>
      <c r="GV80" s="84">
        <f t="shared" si="135"/>
        <v>21.649996535949498</v>
      </c>
      <c r="GW80"/>
      <c r="GX80"/>
      <c r="GY80"/>
    </row>
    <row r="81" spans="1:206" customFormat="1" ht="14.45" customHeight="1" x14ac:dyDescent="0.2">
      <c r="A81" s="96" t="s">
        <v>302</v>
      </c>
      <c r="B81" s="69" t="s">
        <v>303</v>
      </c>
      <c r="C81" s="80">
        <f>IF(ISNA(VLOOKUP($A81,'[2]1516 enrollment_Rev_Exp by size'!$A$6:$G$320,3,FALSE)),"",VLOOKUP($A81,'[2]1516 enrollment_Rev_Exp by size'!$A$6:$G$320,3,FALSE))</f>
        <v>4525.51</v>
      </c>
      <c r="D81" s="97">
        <v>50135221.299999997</v>
      </c>
      <c r="E81" s="80">
        <f t="shared" si="114"/>
        <v>50135221.299999997</v>
      </c>
      <c r="F81" s="80">
        <f t="shared" si="115"/>
        <v>0</v>
      </c>
      <c r="G81" s="98">
        <f>IF(ISNA(VLOOKUP($A81,'[2]1516 Exp_Rev Access'!$F$7:$FS$306,2,FALSE)),"",VLOOKUP($A81,'[2]1516 Exp_Rev Access'!$F$7:$FS$306,2,FALSE))</f>
        <v>9159645.9399999995</v>
      </c>
      <c r="H81" s="98">
        <f>IF(ISNA(VLOOKUP($A81,'[2]1516 Exp_Rev Access'!$F$7:$FS$306,3,FALSE)),"",VLOOKUP($A81,'[2]1516 Exp_Rev Access'!$F$7:$FS$306,3,FALSE))</f>
        <v>0</v>
      </c>
      <c r="I81" s="98">
        <f>IF(ISNA(VLOOKUP($A81,'[2]1516 Exp_Rev Access'!$F$7:$FS$306,4,FALSE)),"",VLOOKUP($A81,'[2]1516 Exp_Rev Access'!$F$7:$FS$306,4,FALSE))</f>
        <v>0</v>
      </c>
      <c r="J81" s="98">
        <f>IF(ISNA(VLOOKUP($A81,'[2]1516 Exp_Rev Access'!$F$7:$FS$306,5,FALSE)),"",VLOOKUP($A81,'[2]1516 Exp_Rev Access'!$F$7:$FS$306,5,FALSE))</f>
        <v>1808.41</v>
      </c>
      <c r="K81" s="98">
        <f>IF(ISNA(VLOOKUP($A81,'[2]1516 Exp_Rev Access'!$F$7:$FS$306,6,FALSE)),"",VLOOKUP($A81,'[2]1516 Exp_Rev Access'!$F$7:$FS$306,6,FALSE))</f>
        <v>0</v>
      </c>
      <c r="L81" s="98">
        <f>IF(ISNA(VLOOKUP($A81,'[2]1516 Exp_Rev Access'!$F$7:$FS$306,7,FALSE)),"",VLOOKUP($A81,'[2]1516 Exp_Rev Access'!$F$7:$FS$306,7,FALSE))</f>
        <v>0</v>
      </c>
      <c r="M81" s="90">
        <f t="shared" si="136"/>
        <v>9161454.3499999996</v>
      </c>
      <c r="N81" s="72">
        <f t="shared" si="116"/>
        <v>0.18273489400155496</v>
      </c>
      <c r="O81" s="73">
        <f t="shared" si="117"/>
        <v>2024.4026308637035</v>
      </c>
      <c r="P81" s="99">
        <f>IF(ISNA(VLOOKUP($A81,'[2]1516 Exp_Rev Access'!$F$7:$FS$306,8,FALSE)),"",VLOOKUP($A81,'[2]1516 Exp_Rev Access'!$F$7:$FS$306,8,FALSE))</f>
        <v>141201.85</v>
      </c>
      <c r="Q81" s="99">
        <f>IF(ISNA(VLOOKUP($A81,'[2]1516 Exp_Rev Access'!$F$7:$FS$306,9,FALSE)),"",VLOOKUP($A81,'[2]1516 Exp_Rev Access'!$F$7:$FS$306,9,FALSE))</f>
        <v>0</v>
      </c>
      <c r="R81" s="99">
        <f>IF(ISNA(VLOOKUP($A81,'[2]1516 Exp_Rev Access'!$F$7:$FS$306,10,FALSE)),"",VLOOKUP($A81,'[2]1516 Exp_Rev Access'!$F$7:$FS$306,10,FALSE))</f>
        <v>0</v>
      </c>
      <c r="S81" s="99">
        <f>IF(ISNA(VLOOKUP($A81,'[2]1516 Exp_Rev Access'!$F$7:$FS$306,11,FALSE)),"",VLOOKUP($A81,'[2]1516 Exp_Rev Access'!$F$7:$FS$306,11,FALSE))</f>
        <v>0</v>
      </c>
      <c r="T81" s="99">
        <f>IF(ISNA(VLOOKUP($A81,'[2]1516 Exp_Rev Access'!$F$7:$FS$306,12,FALSE)),"",VLOOKUP($A81,'[2]1516 Exp_Rev Access'!$F$7:$FS$306,12,FALSE))</f>
        <v>0</v>
      </c>
      <c r="U81" s="99">
        <f>IF(ISNA(VLOOKUP($A81,'[2]1516 Exp_Rev Access'!$F$7:$FS$306,13,FALSE)),"",VLOOKUP($A81,'[2]1516 Exp_Rev Access'!$F$7:$FS$306,13,FALSE))</f>
        <v>0</v>
      </c>
      <c r="V81" s="99">
        <f>IF(ISNA(VLOOKUP($A81,'[2]1516 Exp_Rev Access'!$F$7:$FS$306,14,FALSE)),"",VLOOKUP($A81,'[2]1516 Exp_Rev Access'!$F$7:$FS$306,14,FALSE))</f>
        <v>0</v>
      </c>
      <c r="W81" s="99">
        <f>IF(ISNA(VLOOKUP($A81,'[2]1516 Exp_Rev Access'!$F$7:$FS$306,15,FALSE)),"",VLOOKUP($A81,'[2]1516 Exp_Rev Access'!$F$7:$FS$306,15,FALSE))</f>
        <v>0</v>
      </c>
      <c r="X81" s="99">
        <f>IF(ISNA(VLOOKUP($A81,'[2]1516 Exp_Rev Access'!$F$7:$FS$306,16,FALSE)),"",VLOOKUP($A81,'[2]1516 Exp_Rev Access'!$F$7:$FS$306,16,FALSE))</f>
        <v>29494.880000000001</v>
      </c>
      <c r="Y81" s="99">
        <f>IF(ISNA(VLOOKUP($A81,'[2]1516 Exp_Rev Access'!$F$7:$FS$306,17,FALSE)),"",VLOOKUP($A81,'[2]1516 Exp_Rev Access'!$F$7:$FS$306,17,FALSE))</f>
        <v>0</v>
      </c>
      <c r="Z81" s="99">
        <f>IF(ISNA(VLOOKUP($A81,'[2]1516 Exp_Rev Access'!$F$7:$FS$306,18,FALSE)),"",VLOOKUP($A81,'[2]1516 Exp_Rev Access'!$F$7:$FS$306,18,FALSE))</f>
        <v>0</v>
      </c>
      <c r="AA81" s="99">
        <f>IF(ISNA(VLOOKUP($A81,'[2]1516 Exp_Rev Access'!$F$7:$FS$306,19,FALSE)),"",VLOOKUP($A81,'[2]1516 Exp_Rev Access'!$F$7:$FS$306,19,FALSE))</f>
        <v>0</v>
      </c>
      <c r="AB81" s="99">
        <f>IF(ISNA(VLOOKUP($A81,'[2]1516 Exp_Rev Access'!$F$7:$FS$306,20,FALSE)),"",VLOOKUP($A81,'[2]1516 Exp_Rev Access'!$F$7:$FS$306,20,FALSE))</f>
        <v>31276.240000000002</v>
      </c>
      <c r="AC81" s="99">
        <f>IF(ISNA(VLOOKUP($A81,'[2]1516 Exp_Rev Access'!$F$7:$FS$306,21,FALSE)),"",VLOOKUP($A81,'[2]1516 Exp_Rev Access'!$F$7:$FS$306,21,FALSE))</f>
        <v>334933.37</v>
      </c>
      <c r="AD81" s="99">
        <f>IF(ISNA(VLOOKUP($A81,'[2]1516 Exp_Rev Access'!$F$7:$FS$306,22,FALSE)),"",VLOOKUP($A81,'[2]1516 Exp_Rev Access'!$F$7:$FS$306,22,FALSE))</f>
        <v>27078.75</v>
      </c>
      <c r="AE81" s="99">
        <f>IF(ISNA(VLOOKUP($A81,'[2]1516 Exp_Rev Access'!$F$7:$FS$306,23,FALSE)),"",VLOOKUP($A81,'[2]1516 Exp_Rev Access'!$F$7:$FS$306,23,FALSE))</f>
        <v>0</v>
      </c>
      <c r="AF81" s="99">
        <f>IF(ISNA(VLOOKUP($A81,'[2]1516 Exp_Rev Access'!$F$7:$FS$306,24,FALSE)),"",VLOOKUP($A81,'[2]1516 Exp_Rev Access'!$F$7:$FS$306,24,FALSE))</f>
        <v>32792.51</v>
      </c>
      <c r="AG81" s="99">
        <f>IF(ISNA(VLOOKUP($A81,'[2]1516 Exp_Rev Access'!$F$7:$FS$306,25,FALSE)),"",VLOOKUP($A81,'[2]1516 Exp_Rev Access'!$F$7:$FS$306,25,FALSE))</f>
        <v>7470.7</v>
      </c>
      <c r="AH81" s="98">
        <f>IF(ISNA(VLOOKUP($A81,'[2]1516 Exp_Rev Access'!$F$7:$FS$306,26,FALSE)),"",VLOOKUP($A81,'[2]1516 Exp_Rev Access'!$F$7:$FS$306,26,FALSE))</f>
        <v>55371.96</v>
      </c>
      <c r="AI81" s="98">
        <f>IF(ISNA(VLOOKUP($A81,'[2]1516 Exp_Rev Access'!$F$7:$FS$306,27,FALSE)),"",VLOOKUP($A81,'[2]1516 Exp_Rev Access'!$F$7:$FS$306,27,FALSE))</f>
        <v>4378.22</v>
      </c>
      <c r="AJ81" s="98">
        <f>IF(ISNA(VLOOKUP($A81,'[2]1516 Exp_Rev Access'!$F$7:$FS$306,28,FALSE)),"",VLOOKUP($A81,'[2]1516 Exp_Rev Access'!$F$7:$FS$306,28,FALSE))</f>
        <v>115012.96</v>
      </c>
      <c r="AK81" s="98">
        <f>IF(ISNA(VLOOKUP($A81,'[2]1516 Exp_Rev Access'!$F$7:$FS$306,29,FALSE)),"",VLOOKUP($A81,'[2]1516 Exp_Rev Access'!$F$7:$FS$306,29,FALSE))</f>
        <v>83643.66</v>
      </c>
      <c r="AL81" s="100">
        <f t="shared" si="118"/>
        <v>862655.09999999986</v>
      </c>
      <c r="AM81" s="72">
        <f t="shared" si="119"/>
        <v>1.7206568109832995E-2</v>
      </c>
      <c r="AN81" s="94">
        <f t="shared" si="120"/>
        <v>190.62052674726161</v>
      </c>
      <c r="AO81" s="99">
        <f>IF(ISNA(VLOOKUP($A81,'[2]1516 Exp_Rev Access'!$F$7:$GB$306,30,FALSE)),"",VLOOKUP($A81,'[2]1516 Exp_Rev Access'!$F$7:$FS$306,30,FALSE))</f>
        <v>26541244.02</v>
      </c>
      <c r="AP81" s="99">
        <f>IF(ISNA(VLOOKUP($A81,'[2]1516 Exp_Rev Access'!$F$7:$GB$306,31,FALSE)),"",VLOOKUP($A81,'[2]1516 Exp_Rev Access'!$F$7:$FS$306,31,FALSE))</f>
        <v>958479.89</v>
      </c>
      <c r="AQ81" s="99">
        <f>IF(ISNA(VLOOKUP($A81,'[2]1516 Exp_Rev Access'!$F$7:$GB$306,32,FALSE)),"",VLOOKUP($A81,'[2]1516 Exp_Rev Access'!$F$7:$FS$306,32,FALSE))</f>
        <v>1280735.52</v>
      </c>
      <c r="AR81" s="99">
        <f>IF(ISNA(VLOOKUP($A81,'[2]1516 Exp_Rev Access'!$F$7:$GB$306,33,FALSE)),"",VLOOKUP($A81,'[2]1516 Exp_Rev Access'!$F$7:$FS$306,33,FALSE))</f>
        <v>0</v>
      </c>
      <c r="AS81" s="99">
        <f>IF(ISNA(VLOOKUP($A81,'[2]1516 Exp_Rev Access'!$F$7:$GB$306,34,FALSE)),"",VLOOKUP($A81,'[2]1516 Exp_Rev Access'!$F$7:$FS$306,34,FALSE))</f>
        <v>0</v>
      </c>
      <c r="AT81" s="101">
        <f t="shared" si="121"/>
        <v>28780459.43</v>
      </c>
      <c r="AU81" s="72">
        <f t="shared" si="122"/>
        <v>0.57405669474924614</v>
      </c>
      <c r="AV81" s="94">
        <f t="shared" si="123"/>
        <v>6359.6057527217927</v>
      </c>
      <c r="AW81" s="99">
        <f>IF(ISNA(VLOOKUP($A81,'[2]1516 Exp_Rev Access'!$F$7:$GB$306,35,FALSE)),"",VLOOKUP($A81,'[2]1516 Exp_Rev Access'!$F$7:$GB$306,35,FALSE))</f>
        <v>8827</v>
      </c>
      <c r="AX81" s="99">
        <f>IF(ISNA(VLOOKUP($A81,'[2]1516 Exp_Rev Access'!$F$7:$GB$306,36,FALSE)),"",VLOOKUP($A81,'[2]1516 Exp_Rev Access'!$F$7:$GB$306,36,FALSE))</f>
        <v>3884231.01</v>
      </c>
      <c r="AY81" s="99">
        <f>IF(ISNA(VLOOKUP($A81,'[2]1516 Exp_Rev Access'!$F$7:$GB$306,37,FALSE)),"",VLOOKUP($A81,'[2]1516 Exp_Rev Access'!$F$7:$GB$306,37,FALSE))</f>
        <v>322720.76</v>
      </c>
      <c r="AZ81" s="99">
        <f>IF(ISNA(VLOOKUP($A81,'[2]1516 Exp_Rev Access'!$F$7:$GB$306,38,FALSE)),"",VLOOKUP($A81,'[2]1516 Exp_Rev Access'!$F$7:$GB$306,38,FALSE))</f>
        <v>0</v>
      </c>
      <c r="BA81" s="99">
        <f>IF(ISNA(VLOOKUP($A81,'[2]1516 Exp_Rev Access'!$F$7:$GB$306,39,FALSE)),"",VLOOKUP($A81,'[2]1516 Exp_Rev Access'!$F$7:$GB$306,39,FALSE))</f>
        <v>0</v>
      </c>
      <c r="BB81" s="99">
        <f>IF(ISNA(VLOOKUP($A81,'[2]1516 Exp_Rev Access'!$F$7:$GB$306,40,FALSE)),"",VLOOKUP($A81,'[2]1516 Exp_Rev Access'!$F$7:$GB$306,40,FALSE))</f>
        <v>1018238.98</v>
      </c>
      <c r="BC81" s="99">
        <f>IF(ISNA(VLOOKUP($A81,'[2]1516 Exp_Rev Access'!$F$7:$GB$306,41,FALSE)),"",VLOOKUP($A81,'[2]1516 Exp_Rev Access'!$F$7:$GB$306,41,FALSE))</f>
        <v>0</v>
      </c>
      <c r="BD81" s="99">
        <f>IF(ISNA(VLOOKUP($A81,'[2]1516 Exp_Rev Access'!$F$7:$GB$306,42,FALSE)),"",VLOOKUP($A81,'[2]1516 Exp_Rev Access'!$F$7:$GB$306,42,FALSE))</f>
        <v>252982.57</v>
      </c>
      <c r="BE81" s="99">
        <f>IF(ISNA(VLOOKUP($A81,'[2]1516 Exp_Rev Access'!$F$7:$GB$306,43,FALSE)),"",VLOOKUP($A81,'[2]1516 Exp_Rev Access'!$F$7:$GB$306,43,FALSE))</f>
        <v>0</v>
      </c>
      <c r="BF81" s="99">
        <f>IF(ISNA(VLOOKUP($A81,'[2]1516 Exp_Rev Access'!$F$7:$GB$306,44,FALSE)),"",VLOOKUP($A81,'[2]1516 Exp_Rev Access'!$F$7:$GB$306,44,FALSE))</f>
        <v>128595.89</v>
      </c>
      <c r="BG81" s="99">
        <f>IF(ISNA(VLOOKUP($A81,'[2]1516 Exp_Rev Access'!$F$7:$GB$306,45,FALSE)),"",VLOOKUP($A81,'[2]1516 Exp_Rev Access'!$F$7:$GB$306,45,FALSE))</f>
        <v>43265.37</v>
      </c>
      <c r="BH81" s="99">
        <f>IF(ISNA(VLOOKUP($A81,'[2]1516 Exp_Rev Access'!$F$7:$GB$306,46,FALSE)),"",VLOOKUP($A81,'[2]1516 Exp_Rev Access'!$F$7:$GB$306,46,FALSE))</f>
        <v>0</v>
      </c>
      <c r="BI81" s="99">
        <f>IF(ISNA(VLOOKUP($A81,'[2]1516 Exp_Rev Access'!$F$7:$GB$306,47,FALSE)),"",VLOOKUP($A81,'[2]1516 Exp_Rev Access'!$F$7:$GB$306,47,FALSE))</f>
        <v>30383.52</v>
      </c>
      <c r="BJ81" s="99">
        <f>IF(ISNA(VLOOKUP($A81,'[2]1516 Exp_Rev Access'!$F$7:$GB$306,48,FALSE)),"",VLOOKUP($A81,'[2]1516 Exp_Rev Access'!$F$7:$GB$306,48,FALSE))</f>
        <v>1957460.85</v>
      </c>
      <c r="BK81" s="99">
        <f>IF(ISNA(VLOOKUP($A81,'[2]1516 Exp_Rev Access'!$F$7:$GB$306,49,FALSE)),"",VLOOKUP($A81,'[2]1516 Exp_Rev Access'!$F$7:$GB$306,49,FALSE))</f>
        <v>0</v>
      </c>
      <c r="BL81" s="99">
        <f>IF(ISNA(VLOOKUP($A81,'[2]1516 Exp_Rev Access'!$F$7:$GB$306,50,FALSE)),"",VLOOKUP($A81,'[2]1516 Exp_Rev Access'!$F$7:$GB$306,50,FALSE))</f>
        <v>0</v>
      </c>
      <c r="BM81" s="99">
        <f>IF(ISNA(VLOOKUP($A81,'[2]1516 Exp_Rev Access'!$F$7:$GB$306,51,FALSE)),"",VLOOKUP($A81,'[2]1516 Exp_Rev Access'!$F$7:$GB$306,51,FALSE))</f>
        <v>0</v>
      </c>
      <c r="BN81" s="99">
        <f>IF(ISNA(VLOOKUP($A81,'[2]1516 Exp_Rev Access'!$F$7:$GB$306,52,FALSE)),"",VLOOKUP($A81,'[2]1516 Exp_Rev Access'!$F$7:$GB$306,52,FALSE))</f>
        <v>0</v>
      </c>
      <c r="BO81" s="99">
        <f>IF(ISNA(VLOOKUP($A81,'[2]1516 Exp_Rev Access'!$F$7:$GB$306,53,FALSE)),"",VLOOKUP($A81,'[2]1516 Exp_Rev Access'!$F$7:$GB$306,53,FALSE))</f>
        <v>0</v>
      </c>
      <c r="BP81" s="99">
        <f>IF(ISNA(VLOOKUP($A81,'[2]1516 Exp_Rev Access'!$F$7:$GB$306,54,FALSE)),"",VLOOKUP($A81,'[2]1516 Exp_Rev Access'!$F$7:$GB$306,54,FALSE))</f>
        <v>0</v>
      </c>
      <c r="BQ81" s="99">
        <f>IF(ISNA(VLOOKUP($A81,'[2]1516 Exp_Rev Access'!$F$7:$GB$306,55,FALSE)),"",VLOOKUP($A81,'[2]1516 Exp_Rev Access'!$F$7:$GB$306,55,FALSE))</f>
        <v>0</v>
      </c>
      <c r="BR81" s="99">
        <f>IF(ISNA(VLOOKUP($A81,'[2]1516 Exp_Rev Access'!$F$7:$GB$306,56,FALSE)),"",VLOOKUP($A81,'[2]1516 Exp_Rev Access'!$F$7:$GB$306,56,FALSE))</f>
        <v>0</v>
      </c>
      <c r="BS81" s="99">
        <f>IF(ISNA(VLOOKUP($A81,'[2]1516 Exp_Rev Access'!$F$7:$GB$306,57,FALSE)),"",VLOOKUP($A81,'[2]1516 Exp_Rev Access'!$F$7:$GB$306,57,FALSE))</f>
        <v>0</v>
      </c>
      <c r="BT81" s="99">
        <f>IF(ISNA(VLOOKUP($A81,'[2]1516 Exp_Rev Access'!$F$7:$GB$306,58,FALSE)),"",VLOOKUP($A81,'[2]1516 Exp_Rev Access'!$F$7:$GB$306,58,FALSE))</f>
        <v>0</v>
      </c>
      <c r="BU81" s="102">
        <f t="shared" si="124"/>
        <v>7646705.9499999993</v>
      </c>
      <c r="BV81" s="72">
        <f t="shared" si="125"/>
        <v>0.15252163552332818</v>
      </c>
      <c r="BW81" s="94">
        <f t="shared" si="126"/>
        <v>1689.6893278326638</v>
      </c>
      <c r="BX81" s="99">
        <f>IF(ISNA(VLOOKUP($A81,'[2]1516 Exp_Rev Access'!$F$7:$GB$306,59,FALSE)),"",VLOOKUP($A81,'[2]1516 Exp_Rev Access'!$F$7:$GB$306,59,FALSE))</f>
        <v>0</v>
      </c>
      <c r="BY81" s="99">
        <f>IF(ISNA(VLOOKUP($A81,'[2]1516 Exp_Rev Access'!$F$7:$GB$306,60,FALSE)),"",VLOOKUP($A81,'[2]1516 Exp_Rev Access'!$F$7:$GB$306,60,FALSE))</f>
        <v>0</v>
      </c>
      <c r="BZ81" s="99">
        <f>IF(ISNA(VLOOKUP($A81,'[2]1516 Exp_Rev Access'!$F$7:$GB$306,61,FALSE)),"",VLOOKUP($A81,'[2]1516 Exp_Rev Access'!$F$7:$GB$306,61,FALSE))</f>
        <v>0</v>
      </c>
      <c r="CA81" s="99">
        <f>IF(ISNA(VLOOKUP($A81,'[2]1516 Exp_Rev Access'!$F$7:$GB$306,62,FALSE)),"",VLOOKUP($A81,'[2]1516 Exp_Rev Access'!$F$7:$GB$306,62,FALSE))</f>
        <v>14127.07</v>
      </c>
      <c r="CB81" s="99">
        <f>IF(ISNA(VLOOKUP($A81,'[2]1516 Exp_Rev Access'!$F$7:$GB$306,63,FALSE)),"",VLOOKUP($A81,'[2]1516 Exp_Rev Access'!$F$7:$GB$306,63,FALSE))</f>
        <v>0</v>
      </c>
      <c r="CC81" s="99">
        <f>IF(ISNA(VLOOKUP($A81,'[2]1516 Exp_Rev Access'!$F$7:$GB$306,64,FALSE)),"",VLOOKUP($A81,'[2]1516 Exp_Rev Access'!$F$7:$GB$306,64,FALSE))</f>
        <v>0</v>
      </c>
      <c r="CD81" s="101">
        <f t="shared" si="127"/>
        <v>14127.07</v>
      </c>
      <c r="CE81" s="72">
        <f t="shared" si="128"/>
        <v>2.8177934860337399E-4</v>
      </c>
      <c r="CF81" s="103">
        <f t="shared" si="129"/>
        <v>3.1216525872222136</v>
      </c>
      <c r="CG81" s="99">
        <f>IF(ISNA(VLOOKUP($A81,'[2]1516 Exp_Rev Access'!$F$7:$GB$306,65,FALSE)),"",VLOOKUP($A81,'[2]1516 Exp_Rev Access'!$F$7:$GB$306,65,FALSE))</f>
        <v>0</v>
      </c>
      <c r="CH81" s="99">
        <f>IF(ISNA(VLOOKUP($A81,'[2]1516 Exp_Rev Access'!$F$7:$GB$306,66,FALSE)),"",VLOOKUP($A81,'[2]1516 Exp_Rev Access'!$F$7:$GB$306,66,FALSE))</f>
        <v>0</v>
      </c>
      <c r="CI81" s="99">
        <f>IF(ISNA(VLOOKUP($A81,'[2]1516 Exp_Rev Access'!$F$7:$GB$306,67,FALSE)),"",VLOOKUP($A81,'[2]1516 Exp_Rev Access'!$F$7:$GB$306,67,FALSE))</f>
        <v>0</v>
      </c>
      <c r="CJ81" s="99">
        <f>IF(ISNA(VLOOKUP($A81,'[2]1516 Exp_Rev Access'!$F$7:$GB$306,68,FALSE)),"",VLOOKUP($A81,'[2]1516 Exp_Rev Access'!$F$7:$GB$306,68,FALSE))</f>
        <v>0</v>
      </c>
      <c r="CK81" s="99">
        <f>IF(ISNA(VLOOKUP($A81,'[2]1516 Exp_Rev Access'!$F$7:$GB$306,69,FALSE)),"",VLOOKUP($A81,'[2]1516 Exp_Rev Access'!$F$7:$GB$306,69,FALSE))</f>
        <v>0</v>
      </c>
      <c r="CL81" s="99">
        <f>IF(ISNA(VLOOKUP($A81,'[2]1516 Exp_Rev Access'!$F$7:$GB$306,70,FALSE)),"",VLOOKUP($A81,'[2]1516 Exp_Rev Access'!$F$7:$GB$306,70,FALSE))</f>
        <v>0</v>
      </c>
      <c r="CM81" s="99">
        <f>IF(ISNA(VLOOKUP($A81,'[2]1516 Exp_Rev Access'!$F$7:$GB$306,71,FALSE)),"",VLOOKUP($A81,'[2]1516 Exp_Rev Access'!$F$7:$GB$306,71,FALSE))</f>
        <v>0</v>
      </c>
      <c r="CN81" s="99">
        <f>IF(ISNA(VLOOKUP($A81,'[2]1516 Exp_Rev Access'!$F$7:$GB$306,72,FALSE)),"",VLOOKUP($A81,'[2]1516 Exp_Rev Access'!$F$7:$GB$306,72,FALSE))</f>
        <v>0</v>
      </c>
      <c r="CO81" s="99">
        <f>IF(ISNA(VLOOKUP($A81,'[2]1516 Exp_Rev Access'!$F$7:$GB$306,73,FALSE)),"",VLOOKUP($A81,'[2]1516 Exp_Rev Access'!$F$7:$GB$306,73,FALSE))</f>
        <v>0</v>
      </c>
      <c r="CP81" s="99">
        <f>IF(ISNA(VLOOKUP($A81,'[2]1516 Exp_Rev Access'!$F$7:$GB$306,74,FALSE)),"",VLOOKUP($A81,'[2]1516 Exp_Rev Access'!$F$7:$GB$306,74,FALSE))</f>
        <v>724790.88</v>
      </c>
      <c r="CQ81" s="99">
        <f>IF(ISNA(VLOOKUP($A81,'[2]1516 Exp_Rev Access'!$F$7:$GB$306,75,FALSE)),"",VLOOKUP($A81,'[2]1516 Exp_Rev Access'!$F$7:$GB$306,75,FALSE))</f>
        <v>0</v>
      </c>
      <c r="CR81" s="99">
        <f>IF(ISNA(VLOOKUP($A81,'[2]1516 Exp_Rev Access'!$F$7:$GB$306,76,FALSE)),"",VLOOKUP($A81,'[2]1516 Exp_Rev Access'!$F$7:$GB$306,76,FALSE))</f>
        <v>28456</v>
      </c>
      <c r="CS81" s="99">
        <f>IF(ISNA(VLOOKUP($A81,'[2]1516 Exp_Rev Access'!$F$7:$GB$306,77,FALSE)),"",VLOOKUP($A81,'[2]1516 Exp_Rev Access'!$F$7:$GB$306,77,FALSE))</f>
        <v>0</v>
      </c>
      <c r="CT81" s="99">
        <f>IF(ISNA(VLOOKUP($A81,'[2]1516 Exp_Rev Access'!$F$7:$GB$306,78,FALSE)),"",VLOOKUP($A81,'[2]1516 Exp_Rev Access'!$F$7:$GB$306,78,FALSE))</f>
        <v>946783.66</v>
      </c>
      <c r="CU81" s="99">
        <f>IF(ISNA(VLOOKUP($A81,'[2]1516 Exp_Rev Access'!$F$7:$GB$306,79,FALSE)),"",VLOOKUP($A81,'[2]1516 Exp_Rev Access'!$F$7:$GB$306,79,FALSE))</f>
        <v>594383.66</v>
      </c>
      <c r="CV81" s="99">
        <f>IF(ISNA(VLOOKUP($A81,'[2]1516 Exp_Rev Access'!$F$7:$GB$306,80,FALSE)),"",VLOOKUP($A81,'[2]1516 Exp_Rev Access'!$F$7:$GB$306,80,FALSE))</f>
        <v>0</v>
      </c>
      <c r="CW81" s="99">
        <f>IF(ISNA(VLOOKUP($A81,'[2]1516 Exp_Rev Access'!$F$7:$GB$306,81,FALSE)),"",VLOOKUP($A81,'[2]1516 Exp_Rev Access'!$F$7:$GB$306,81,FALSE))</f>
        <v>0</v>
      </c>
      <c r="CX81" s="99">
        <f>IF(ISNA(VLOOKUP($A81,'[2]1516 Exp_Rev Access'!$F$7:$GB$306,82,FALSE)),"",VLOOKUP($A81,'[2]1516 Exp_Rev Access'!$F$7:$GB$306,82,FALSE))</f>
        <v>0</v>
      </c>
      <c r="CY81" s="99">
        <f>IF(ISNA(VLOOKUP($A81,'[2]1516 Exp_Rev Access'!$F$7:$GB$306,83,FALSE)),"",VLOOKUP($A81,'[2]1516 Exp_Rev Access'!$F$7:$GB$306,83,FALSE))</f>
        <v>0</v>
      </c>
      <c r="CZ81" s="99">
        <f>IF(ISNA(VLOOKUP($A81,'[2]1516 Exp_Rev Access'!$F$7:$GB$306,84,FALSE)),"",VLOOKUP($A81,'[2]1516 Exp_Rev Access'!$F$7:$GB$306,84,FALSE))</f>
        <v>0</v>
      </c>
      <c r="DA81" s="99">
        <f>IF(ISNA(VLOOKUP($A81,'[2]1516 Exp_Rev Access'!$F$7:$GB$306,85,FALSE)),"",VLOOKUP($A81,'[2]1516 Exp_Rev Access'!$F$7:$GB$306,85,FALSE))</f>
        <v>15168.84</v>
      </c>
      <c r="DB81" s="99">
        <f>IF(ISNA(VLOOKUP($A81,'[2]1516 Exp_Rev Access'!$F$7:$GB$306,86,FALSE)),"",VLOOKUP($A81,'[2]1516 Exp_Rev Access'!$F$7:$GB$306,86,FALSE))</f>
        <v>0</v>
      </c>
      <c r="DC81" s="99">
        <f>IF(ISNA(VLOOKUP($A81,'[2]1516 Exp_Rev Access'!$F$7:$GB$306,87,FALSE)),"",VLOOKUP($A81,'[2]1516 Exp_Rev Access'!$F$7:$GB$306,87,FALSE))</f>
        <v>0</v>
      </c>
      <c r="DD81" s="99">
        <f>IF(ISNA(VLOOKUP($A81,'[2]1516 Exp_Rev Access'!$F$7:$GB$306,88,FALSE)),"",VLOOKUP($A81,'[2]1516 Exp_Rev Access'!$F$7:$GB$306,88,FALSE))</f>
        <v>0</v>
      </c>
      <c r="DE81" s="99">
        <f>IF(ISNA(VLOOKUP($A81,'[2]1516 Exp_Rev Access'!$F$7:$GB$306,89,FALSE)),"",VLOOKUP($A81,'[2]1516 Exp_Rev Access'!$F$7:$GB$306,89,FALSE))</f>
        <v>0</v>
      </c>
      <c r="DF81" s="99">
        <f>IF(ISNA(VLOOKUP($A81,'[2]1516 Exp_Rev Access'!$F$7:$GB$306,90,FALSE)),"",VLOOKUP($A81,'[2]1516 Exp_Rev Access'!$F$7:$GB$306,90,FALSE))</f>
        <v>0</v>
      </c>
      <c r="DG81" s="99">
        <f>IF(ISNA(VLOOKUP($A81,'[2]1516 Exp_Rev Access'!$F$7:$GB$306,91,FALSE)),"",VLOOKUP($A81,'[2]1516 Exp_Rev Access'!$F$7:$GB$306,91,FALSE))</f>
        <v>13960.75</v>
      </c>
      <c r="DH81" s="99">
        <f>IF(ISNA(VLOOKUP($A81,'[2]1516 Exp_Rev Access'!$F$7:$GB$306,92,FALSE)),"",VLOOKUP($A81,'[2]1516 Exp_Rev Access'!$F$7:$GB$306,92,FALSE))</f>
        <v>1017629.74</v>
      </c>
      <c r="DI81" s="99">
        <f>IF(ISNA(VLOOKUP($A81,'[2]1516 Exp_Rev Access'!$F$7:$GB$306,93,FALSE)),"",VLOOKUP($A81,'[2]1516 Exp_Rev Access'!$F$7:$GB$306,93,FALSE))</f>
        <v>0</v>
      </c>
      <c r="DJ81" s="99">
        <f>IF(ISNA(VLOOKUP($A81,'[2]1516 Exp_Rev Access'!$F$7:$GB$306,94,FALSE)),"",VLOOKUP($A81,'[2]1516 Exp_Rev Access'!$F$7:$GB$306,94,FALSE))</f>
        <v>0</v>
      </c>
      <c r="DK81" s="99">
        <f>IF(ISNA(VLOOKUP($A81,'[2]1516 Exp_Rev Access'!$F$7:$GB$306,95,FALSE)),"",VLOOKUP($A81,'[2]1516 Exp_Rev Access'!$F$7:$GB$306,95,FALSE))</f>
        <v>0</v>
      </c>
      <c r="DL81" s="99">
        <f>IF(ISNA(VLOOKUP($A81,'[2]1516 Exp_Rev Access'!$F$7:$GB$306,96,FALSE)),"",VLOOKUP($A81,'[2]1516 Exp_Rev Access'!$F$7:$GB$306,96,FALSE))</f>
        <v>0</v>
      </c>
      <c r="DM81" s="99">
        <f>IF(ISNA(VLOOKUP($A81,'[2]1516 Exp_Rev Access'!$F$7:$GB$306,97,FALSE)),"",VLOOKUP($A81,'[2]1516 Exp_Rev Access'!$F$7:$GB$306,97,FALSE))</f>
        <v>0</v>
      </c>
      <c r="DN81" s="99">
        <f>IF(ISNA(VLOOKUP($A81,'[2]1516 Exp_Rev Access'!$F$7:$GB$306,98,FALSE)),"",VLOOKUP($A81,'[2]1516 Exp_Rev Access'!$F$7:$GB$306,98,FALSE))</f>
        <v>0</v>
      </c>
      <c r="DO81" s="99">
        <f>IF(ISNA(VLOOKUP($A81,'[2]1516 Exp_Rev Access'!$F$7:$GB$306,99,FALSE)),"",VLOOKUP($A81,'[2]1516 Exp_Rev Access'!$F$7:$GB$306,99,FALSE))</f>
        <v>0</v>
      </c>
      <c r="DP81" s="99">
        <f>IF(ISNA(VLOOKUP($A81,'[2]1516 Exp_Rev Access'!$F$7:$GB$306,100,FALSE)),"",VLOOKUP($A81,'[2]1516 Exp_Rev Access'!$F$7:$GB$306,100,FALSE))</f>
        <v>0</v>
      </c>
      <c r="DQ81" s="99">
        <f>IF(ISNA(VLOOKUP($A81,'[2]1516 Exp_Rev Access'!$F$7:$GB$306,101,FALSE)),"",VLOOKUP($A81,'[2]1516 Exp_Rev Access'!$F$7:$GB$306,101,FALSE))</f>
        <v>0</v>
      </c>
      <c r="DR81" s="99">
        <f>IF(ISNA(VLOOKUP($A81,'[2]1516 Exp_Rev Access'!$F$7:$GB$306,102,FALSE)),"",VLOOKUP($A81,'[2]1516 Exp_Rev Access'!$F$7:$GB$306,102,FALSE))</f>
        <v>0</v>
      </c>
      <c r="DS81" s="99">
        <f>IF(ISNA(VLOOKUP($A81,'[2]1516 Exp_Rev Access'!$F$7:$GB$306,103,FALSE)),"",VLOOKUP($A81,'[2]1516 Exp_Rev Access'!$F$7:$GB$306,103,FALSE))</f>
        <v>0</v>
      </c>
      <c r="DT81" s="99">
        <f>IF(ISNA(VLOOKUP($A81,'[2]1516 Exp_Rev Access'!$F$7:$GB$306,104,FALSE)),"",VLOOKUP($A81,'[2]1516 Exp_Rev Access'!$F$7:$GB$306,104,FALSE))</f>
        <v>0</v>
      </c>
      <c r="DU81" s="99">
        <f>IF(ISNA(VLOOKUP($A81,'[2]1516 Exp_Rev Access'!$F$7:$GB$306,105,FALSE)),"",VLOOKUP($A81,'[2]1516 Exp_Rev Access'!$F$7:$GB$306,105,FALSE))</f>
        <v>0</v>
      </c>
      <c r="DV81" s="99">
        <f>IF(ISNA(VLOOKUP($A81,'[2]1516 Exp_Rev Access'!$F$7:$GB$306,106,FALSE)),"",VLOOKUP($A81,'[2]1516 Exp_Rev Access'!$F$7:$GB$306,106,FALSE))</f>
        <v>0</v>
      </c>
      <c r="DW81" s="99">
        <f>IF(ISNA(VLOOKUP($A81,'[2]1516 Exp_Rev Access'!$F$7:$GB$306,107,FALSE)),"",VLOOKUP($A81,'[2]1516 Exp_Rev Access'!$F$7:$GB$306,107,FALSE))</f>
        <v>0</v>
      </c>
      <c r="DX81" s="99">
        <f>IF(ISNA(VLOOKUP($A81,'[2]1516 Exp_Rev Access'!$F$7:$GB$306,108,FALSE)),"",VLOOKUP($A81,'[2]1516 Exp_Rev Access'!$F$7:$GB$306,108,FALSE))</f>
        <v>0</v>
      </c>
      <c r="DY81" s="99">
        <f>IF(ISNA(VLOOKUP($A81,'[2]1516 Exp_Rev Access'!$F$7:$GB$306,109,FALSE)),"",VLOOKUP($A81,'[2]1516 Exp_Rev Access'!$F$7:$GB$306,109,FALSE))</f>
        <v>0</v>
      </c>
      <c r="DZ81" s="99">
        <f>IF(ISNA(VLOOKUP($A81,'[2]1516 Exp_Rev Access'!$F$7:$GB$306,110,FALSE)),"",VLOOKUP($A81,'[2]1516 Exp_Rev Access'!$F$7:$GB$306,110,FALSE))</f>
        <v>0</v>
      </c>
      <c r="EA81" s="99">
        <f>IF(ISNA(VLOOKUP($A81,'[2]1516 Exp_Rev Access'!$F$7:$GB$306,111,FALSE)),"",VLOOKUP($A81,'[2]1516 Exp_Rev Access'!$F$7:$GB$306,111,FALSE))</f>
        <v>0</v>
      </c>
      <c r="EB81" s="99">
        <f>IF(ISNA(VLOOKUP($A81,'[2]1516 Exp_Rev Access'!$F$7:$GB$306,112,FALSE)),"",VLOOKUP($A81,'[2]1516 Exp_Rev Access'!$F$7:$GB$306,112,FALSE))</f>
        <v>0</v>
      </c>
      <c r="EC81" s="99">
        <f>IF(ISNA(VLOOKUP($A81,'[2]1516 Exp_Rev Access'!$F$7:$GB$306,113,FALSE)),"",VLOOKUP($A81,'[2]1516 Exp_Rev Access'!$F$7:$GB$306,113,FALSE))</f>
        <v>0</v>
      </c>
      <c r="ED81" s="99">
        <f>IF(ISNA(VLOOKUP($A81,'[2]1516 Exp_Rev Access'!$F$7:$GB$306,114,FALSE)),"",VLOOKUP($A81,'[2]1516 Exp_Rev Access'!$F$7:$GB$306,114,FALSE))</f>
        <v>0</v>
      </c>
      <c r="EE81" s="99">
        <f>IF(ISNA(VLOOKUP($A81,'[2]1516 Exp_Rev Access'!$F$7:$GB$306,115,FALSE)),"",VLOOKUP($A81,'[2]1516 Exp_Rev Access'!$F$7:$GB$306,115,FALSE))</f>
        <v>0</v>
      </c>
      <c r="EF81" s="99">
        <f>IF(ISNA(VLOOKUP($A81,'[2]1516 Exp_Rev Access'!$F$7:$GB$306,116,FALSE)),"",VLOOKUP($A81,'[2]1516 Exp_Rev Access'!$F$7:$GB$306,116,FALSE))</f>
        <v>0</v>
      </c>
      <c r="EG81" s="99">
        <f>IF(ISNA(VLOOKUP($A81,'[2]1516 Exp_Rev Access'!$F$7:$GB$306,117,FALSE)),"",VLOOKUP($A81,'[2]1516 Exp_Rev Access'!$F$7:$GB$306,117,FALSE))</f>
        <v>0</v>
      </c>
      <c r="EH81" s="99">
        <f>IF(ISNA(VLOOKUP($A81,'[2]1516 Exp_Rev Access'!$F$7:$GB$306,118,FALSE)),"",VLOOKUP($A81,'[2]1516 Exp_Rev Access'!$F$7:$GB$306,118,FALSE))</f>
        <v>0</v>
      </c>
      <c r="EI81" s="99">
        <f>IF(ISNA(VLOOKUP($A81,'[2]1516 Exp_Rev Access'!$F$7:$GB$306,119,FALSE)),"",VLOOKUP($A81,'[2]1516 Exp_Rev Access'!$F$7:$GB$306,119,FALSE))</f>
        <v>0</v>
      </c>
      <c r="EJ81" s="99">
        <f>IF(ISNA(VLOOKUP($A81,'[2]1516 Exp_Rev Access'!$F$7:$GB$306,120,FALSE)),"",VLOOKUP($A81,'[2]1516 Exp_Rev Access'!$F$7:$GB$306,120,FALSE))</f>
        <v>0</v>
      </c>
      <c r="EK81" s="99">
        <f>IF(ISNA(VLOOKUP($A81,'[2]1516 Exp_Rev Access'!$F$7:$GB$306,121,FALSE)),"",VLOOKUP($A81,'[2]1516 Exp_Rev Access'!$F$7:$GB$306,121,FALSE))</f>
        <v>0</v>
      </c>
      <c r="EL81" s="99">
        <f>IF(ISNA(VLOOKUP($A81,'[2]1516 Exp_Rev Access'!$F$7:$GB$306,122,FALSE)),"",VLOOKUP($A81,'[2]1516 Exp_Rev Access'!$F$7:$GB$306,122,FALSE))</f>
        <v>0</v>
      </c>
      <c r="EM81" s="99">
        <f>IF(ISNA(VLOOKUP($A81,'[2]1516 Exp_Rev Access'!$F$7:$GB$306,123,FALSE)),"",VLOOKUP($A81,'[2]1516 Exp_Rev Access'!$F$7:$GB$306,123,FALSE))</f>
        <v>0</v>
      </c>
      <c r="EN81" s="99">
        <f>IF(ISNA(VLOOKUP($A81,'[2]1516 Exp_Rev Access'!$F$7:$GB$306,124,FALSE)),"",VLOOKUP($A81,'[2]1516 Exp_Rev Access'!$F$7:$GB$306,124,FALSE))</f>
        <v>145132.10999999999</v>
      </c>
      <c r="EO81" s="99">
        <f>IF(ISNA(VLOOKUP($A81,'[2]1516 Exp_Rev Access'!$F$7:$GB$306,125,FALSE)),"",VLOOKUP($A81,'[2]1516 Exp_Rev Access'!$F$7:$GB$306,125,FALSE))</f>
        <v>0</v>
      </c>
      <c r="EP81" s="99">
        <f>IF(ISNA(VLOOKUP($A81,'[2]1516 Exp_Rev Access'!$F$7:$GB$306,126,FALSE)),"",VLOOKUP($A81,'[2]1516 Exp_Rev Access'!$F$7:$GB$306,126,FALSE))</f>
        <v>0</v>
      </c>
      <c r="EQ81" s="99">
        <f>IF(ISNA(VLOOKUP($A81,'[2]1516 Exp_Rev Access'!$F$7:$GB$306,127,FALSE)),"",VLOOKUP($A81,'[2]1516 Exp_Rev Access'!$F$7:$GB$306,127,FALSE))</f>
        <v>0</v>
      </c>
      <c r="ER81" s="99">
        <f>IF(ISNA(VLOOKUP($A81,'[2]1516 Exp_Rev Access'!$F$7:$GB$306,128,FALSE)),"",VLOOKUP($A81,'[2]1516 Exp_Rev Access'!$F$7:$GB$306,128,FALSE))</f>
        <v>0</v>
      </c>
      <c r="ES81" s="99">
        <f>IF(ISNA(VLOOKUP($A81,'[2]1516 Exp_Rev Access'!$F$7:$GB$306,129,FALSE)),"",VLOOKUP($A81,'[2]1516 Exp_Rev Access'!$F$7:$GB$306,129,FALSE))</f>
        <v>0</v>
      </c>
      <c r="ET81" s="99">
        <f>IF(ISNA(VLOOKUP($A81,'[2]1516 Exp_Rev Access'!$F$7:$GB$306,130,FALSE)),"",VLOOKUP($A81,'[2]1516 Exp_Rev Access'!$F$7:$GB$306,130,FALSE))</f>
        <v>0</v>
      </c>
      <c r="EU81" s="99">
        <f>IF(ISNA(VLOOKUP($A81,'[2]1516 Exp_Rev Access'!$F$7:$GB$306,131,FALSE)),"",VLOOKUP($A81,'[2]1516 Exp_Rev Access'!$F$7:$GB$306,131,FALSE))</f>
        <v>0</v>
      </c>
      <c r="EV81" s="99">
        <f>IF(ISNA(VLOOKUP($A81,'[2]1516 Exp_Rev Access'!$F$7:$GB$306,132,FALSE)),"",VLOOKUP($A81,'[2]1516 Exp_Rev Access'!$F$7:$GB$306,132,FALSE))</f>
        <v>0</v>
      </c>
      <c r="EW81" s="99">
        <f>IF(ISNA(VLOOKUP($A81,'[2]1516 Exp_Rev Access'!$F$7:$GB$306,133,FALSE)),"",VLOOKUP($A81,'[2]1516 Exp_Rev Access'!$F$7:$GB$306,133,FALSE))</f>
        <v>0</v>
      </c>
      <c r="EX81" s="99">
        <f>IF(ISNA(VLOOKUP($A81,'[2]1516 Exp_Rev Access'!$F$7:$GB$306,134,FALSE)),"",VLOOKUP($A81,'[2]1516 Exp_Rev Access'!$F$7:$GB$306,134,FALSE))</f>
        <v>0</v>
      </c>
      <c r="EY81" s="99">
        <f>IF(ISNA(VLOOKUP($A81,'[2]1516 Exp_Rev Access'!$F$7:$GB$306,135,FALSE)),"",VLOOKUP($A81,'[2]1516 Exp_Rev Access'!$F$7:$GB$306,135,FALSE))</f>
        <v>0</v>
      </c>
      <c r="EZ81" s="99">
        <f>IF(ISNA(VLOOKUP($A81,'[2]1516 Exp_Rev Access'!$F$7:$GB$306,136,FALSE)),"",VLOOKUP($A81,'[2]1516 Exp_Rev Access'!$F$7:$GB$306,136,FALSE))</f>
        <v>0</v>
      </c>
      <c r="FA81" s="99">
        <f>IF(ISNA(VLOOKUP($A81,'[2]1516 Exp_Rev Access'!$F$7:$GB$306,137,FALSE)),"",VLOOKUP($A81,'[2]1516 Exp_Rev Access'!$F$7:$GB$306,137,FALSE))</f>
        <v>0</v>
      </c>
      <c r="FB81" s="99">
        <f>IF(ISNA(VLOOKUP($A81,'[2]1516 Exp_Rev Access'!$F$7:$GB$306,138,FALSE)),"",VLOOKUP($A81,'[2]1516 Exp_Rev Access'!$F$7:$GB$306,138,FALSE))</f>
        <v>0</v>
      </c>
      <c r="FC81" s="99">
        <f>IF(ISNA(VLOOKUP($A81,'[2]1516 Exp_Rev Access'!$F$7:$GB$306,139,FALSE)),"",VLOOKUP($A81,'[2]1516 Exp_Rev Access'!$F$7:$GB$306,139,FALSE))</f>
        <v>0</v>
      </c>
      <c r="FD81" s="99">
        <f>IF(ISNA(VLOOKUP($A81,'[2]1516 Exp_Rev Access'!$F$7:$FS$306,140,FALSE)),"",VLOOKUP($A81,'[2]1516 Exp_Rev Access'!$F$7:$FS$306,140,FALSE))</f>
        <v>0</v>
      </c>
      <c r="FE81" s="99">
        <f>IF(ISNA(VLOOKUP($A81,'[2]1516 Exp_Rev Access'!$F$7:$FS$306,141,FALSE)),"",VLOOKUP($A81,'[2]1516 Exp_Rev Access'!$F$7:$FS$306,141,FALSE))</f>
        <v>0</v>
      </c>
      <c r="FF81" s="99">
        <f>IF(ISNA(VLOOKUP($A81,'[2]1516 Exp_Rev Access'!$F$7:$FS$306,142,FALSE)),"",VLOOKUP($A81,'[2]1516 Exp_Rev Access'!$F$7:$FS$306,142,FALSE))</f>
        <v>0</v>
      </c>
      <c r="FG81" s="99">
        <f>IF(ISNA(VLOOKUP($A81,'[2]1516 Exp_Rev Access'!$F$7:$FS$306,143,FALSE)),"",VLOOKUP($A81,'[2]1516 Exp_Rev Access'!$F$7:$FS$306,143,FALSE))</f>
        <v>0</v>
      </c>
      <c r="FH81" s="99">
        <f>IF(ISNA(VLOOKUP($A81,'[2]1516 Exp_Rev Access'!$F$7:$FS$306,144,FALSE)),"",VLOOKUP($A81,'[2]1516 Exp_Rev Access'!$F$7:$FS$306,144,FALSE))</f>
        <v>0</v>
      </c>
      <c r="FI81" s="99">
        <f>IF(ISNA(VLOOKUP($A81,'[2]1516 Exp_Rev Access'!$F$7:$FS$306,145,FALSE)),"",VLOOKUP($A81,'[2]1516 Exp_Rev Access'!$F$7:$FS$306,145,FALSE))</f>
        <v>0</v>
      </c>
      <c r="FJ81" s="99">
        <f>IF(ISNA(VLOOKUP($A81,'[2]1516 Exp_Rev Access'!$F$7:$FS$306,146,FALSE)),"",VLOOKUP($A81,'[2]1516 Exp_Rev Access'!$F$7:$FS$306,146,FALSE))</f>
        <v>0</v>
      </c>
      <c r="FK81" s="99">
        <f>IF(ISNA(VLOOKUP($A81,'[2]1516 Exp_Rev Access'!$F$7:$FS$306,147,FALSE)),"",VLOOKUP($A81,'[2]1516 Exp_Rev Access'!$F$7:$FS$306,147,FALSE))</f>
        <v>0</v>
      </c>
      <c r="FL81" s="99">
        <f>IF(ISNA(VLOOKUP($A81,'[2]1516 Exp_Rev Access'!$F$7:$FS$306,148,FALSE)),"",VLOOKUP($A81,'[2]1516 Exp_Rev Access'!$F$7:$FS$306,148,FALSE))</f>
        <v>0</v>
      </c>
      <c r="FM81" s="99">
        <f>IF(ISNA(VLOOKUP($A81,'[2]1516 Exp_Rev Access'!$F$7:$FS$306,149,FALSE)),"",VLOOKUP($A81,'[2]1516 Exp_Rev Access'!$F$7:$FS$306,149,FALSE))</f>
        <v>0</v>
      </c>
      <c r="FN81" s="99">
        <f>IF(ISNA(VLOOKUP($A81,'[2]1516 Exp_Rev Access'!$F$7:$FS$306,150,FALSE)),"",VLOOKUP($A81,'[2]1516 Exp_Rev Access'!$F$7:$FS$306,150,FALSE))</f>
        <v>0</v>
      </c>
      <c r="FO81" s="99">
        <f>IF(ISNA(VLOOKUP($A81,'[2]1516 Exp_Rev Access'!$F$7:$FS$306,151,FALSE)),"",VLOOKUP($A81,'[2]1516 Exp_Rev Access'!$F$7:$FS$306,151,FALSE))</f>
        <v>0</v>
      </c>
      <c r="FP81" s="99">
        <f>IF(ISNA(VLOOKUP($A81,'[2]1516 Exp_Rev Access'!$F$7:$FS$306,152,FALSE)),"",VLOOKUP($A81,'[2]1516 Exp_Rev Access'!$F$7:$FS$306,152,FALSE))</f>
        <v>0</v>
      </c>
      <c r="FQ81" s="99">
        <f>IF(ISNA(VLOOKUP($A81,'[2]1516 Exp_Rev Access'!$F$7:$FS$306,153,FALSE)),"",VLOOKUP($A81,'[2]1516 Exp_Rev Access'!$F$7:$FS$306,153,FALSE))</f>
        <v>114388.11</v>
      </c>
      <c r="FR81" s="101">
        <f t="shared" si="130"/>
        <v>3600693.75</v>
      </c>
      <c r="FS81" s="72">
        <f t="shared" si="131"/>
        <v>7.1819644087219775E-2</v>
      </c>
      <c r="FT81" s="94">
        <f t="shared" si="132"/>
        <v>795.64375064909802</v>
      </c>
      <c r="FU81" s="99">
        <f>IF(ISNA(VLOOKUP($A81,'[2]1516 Exp_Rev Access'!$F$7:$GB$306,154,FALSE)),"",VLOOKUP($A81,'[2]1516 Exp_Rev Access'!$F$7:$GB$306,154,FALSE))</f>
        <v>0</v>
      </c>
      <c r="FV81" s="99">
        <f>IF(ISNA(VLOOKUP($A81,'[2]1516 Exp_Rev Access'!$F$7:$GB$306,155,FALSE)),"",VLOOKUP($A81,'[2]1516 Exp_Rev Access'!$F$7:$GB$306,155,FALSE))</f>
        <v>0</v>
      </c>
      <c r="FW81" s="99">
        <f>IF(ISNA(VLOOKUP($A81,'[2]1516 Exp_Rev Access'!$F$7:$GB$306,156,FALSE)),"",VLOOKUP($A81,'[2]1516 Exp_Rev Access'!$F$7:$GB$306,156,FALSE))</f>
        <v>0</v>
      </c>
      <c r="FX81" s="99">
        <f>IF(ISNA(VLOOKUP($A81,'[2]1516 Exp_Rev Access'!$F$7:$GB$306,157,FALSE)),"",VLOOKUP($A81,'[2]1516 Exp_Rev Access'!$F$7:$GB$306,157,FALSE))</f>
        <v>0</v>
      </c>
      <c r="FY81" s="99">
        <f>IF(ISNA(VLOOKUP($A81,'[2]1516 Exp_Rev Access'!$F$7:$GB$306,158,FALSE)),"",VLOOKUP($A81,'[2]1516 Exp_Rev Access'!$F$7:$GB$306,158,FALSE))</f>
        <v>0</v>
      </c>
      <c r="FZ81" s="99">
        <f>IF(ISNA(VLOOKUP($A81,'[2]1516 Exp_Rev Access'!$F$7:$GB$306,159,FALSE)),"",VLOOKUP($A81,'[2]1516 Exp_Rev Access'!$F$7:$GB$306,159,FALSE))</f>
        <v>0</v>
      </c>
      <c r="GA81" s="99">
        <f>IF(ISNA(VLOOKUP($A81,'[2]1516 Exp_Rev Access'!$F$7:$GB$306,160,FALSE)),"",VLOOKUP($A81,'[2]1516 Exp_Rev Access'!$F$7:$GB$306,160,FALSE))</f>
        <v>0</v>
      </c>
      <c r="GB81" s="99">
        <f>IF(ISNA(VLOOKUP($A81,'[2]1516 Exp_Rev Access'!$F$7:$GB$306,161,FALSE)),"",VLOOKUP($A81,'[2]1516 Exp_Rev Access'!$F$7:$GB$306,161,FALSE))</f>
        <v>0</v>
      </c>
      <c r="GC81" s="99">
        <f>IF(ISNA(VLOOKUP($A81,'[2]1516 Exp_Rev Access'!$F$7:$GB$306,162,FALSE)),"",VLOOKUP($A81,'[2]1516 Exp_Rev Access'!$F$7:$GB$306,162,FALSE))</f>
        <v>0</v>
      </c>
      <c r="GD81" s="99">
        <f>IF(ISNA(VLOOKUP($A81,'[2]1516 Exp_Rev Access'!$F$7:$GB$306,163,FALSE)),"",VLOOKUP($A81,'[2]1516 Exp_Rev Access'!$F$7:$GB$306,163,FALSE))</f>
        <v>28476.25</v>
      </c>
      <c r="GE81" s="99">
        <f>IF(ISNA(VLOOKUP($A81,'[2]1516 Exp_Rev Access'!$F$7:$GB$306,164,FALSE)),"",VLOOKUP($A81,'[2]1516 Exp_Rev Access'!$F$7:$GB$306,164,FALSE))</f>
        <v>7342.48</v>
      </c>
      <c r="GF81" s="99">
        <f>IF(ISNA(VLOOKUP($A81,'[2]1516 Exp_Rev Access'!$F$7:$GB$306,165,FALSE)),"",VLOOKUP($A81,'[2]1516 Exp_Rev Access'!$F$7:$GB$306,165,FALSE))</f>
        <v>0</v>
      </c>
      <c r="GG81" s="99">
        <f>IF(ISNA(VLOOKUP($A81,'[2]1516 Exp_Rev Access'!$F$7:$GB$306,166,FALSE)),"",VLOOKUP($A81,'[2]1516 Exp_Rev Access'!$F$7:$GB$306,166,FALSE))</f>
        <v>0</v>
      </c>
      <c r="GH81" s="99">
        <f>IF(ISNA(VLOOKUP($A81,'[2]1516 Exp_Rev Access'!$F$7:$GB$306,167,FALSE)),"",VLOOKUP($A81,'[2]1516 Exp_Rev Access'!$F$7:$GB$306,167,FALSE))</f>
        <v>0</v>
      </c>
      <c r="GI81" s="99">
        <f>IF(ISNA(VLOOKUP($A81,'[2]1516 Exp_Rev Access'!$F$7:$GB$306,168,FALSE)),"",VLOOKUP($A81,'[2]1516 Exp_Rev Access'!$F$7:$GB$306,168,FALSE))</f>
        <v>0</v>
      </c>
      <c r="GJ81" s="99">
        <f>IF(ISNA(VLOOKUP($A81,'[2]1516 Exp_Rev Access'!$F$7:$GB$306,169,FALSE)),"",VLOOKUP($A81,'[2]1516 Exp_Rev Access'!$F$7:$GB$306,169,FALSE))</f>
        <v>4522.2</v>
      </c>
      <c r="GK81" s="99">
        <f>IF(ISNA(VLOOKUP($A81,'[2]1516 Exp_Rev Access'!$F$7:$GB$306,170,FALSE)),"",VLOOKUP($A81,'[2]1516 Exp_Rev Access'!$F$7:$GB$306,170,FALSE))</f>
        <v>28784.720000000001</v>
      </c>
      <c r="GL81" s="99">
        <f>IF(ISNA(VLOOKUP($A81,'[2]1516 Exp_Rev Access'!$F$7:$GB$306,171,FALSE)),"",VLOOKUP($A81,'[2]1516 Exp_Rev Access'!$F$7:$GB$306,171,FALSE))</f>
        <v>0</v>
      </c>
      <c r="GM81" s="99">
        <f>IF(ISNA(VLOOKUP($A81,'[2]1516 Exp_Rev Access'!$F$7:$GB$306,172,FALSE)),"",VLOOKUP($A81,'[2]1516 Exp_Rev Access'!$F$7:$GB$306,172,FALSE))</f>
        <v>0</v>
      </c>
      <c r="GN81" s="99">
        <f>IF(ISNA(VLOOKUP($A81,'[2]1516 Exp_Rev Access'!$F$7:$GB$306,173,FALSE)),"",VLOOKUP($A81,'[2]1516 Exp_Rev Access'!$F$7:$GB$306,173,FALSE))</f>
        <v>0</v>
      </c>
      <c r="GO81" s="99">
        <f>IF(ISNA(VLOOKUP($A81,'[2]1516 Exp_Rev Access'!$F$7:$GB$306,174,FALSE)),"",VLOOKUP($A81,'[2]1516 Exp_Rev Access'!$F$7:$GB$306,174,FALSE))</f>
        <v>0</v>
      </c>
      <c r="GP81" s="99">
        <f>IF(ISNA(VLOOKUP($A81,'[2]1516 Exp_Rev Access'!$F$7:$GB$306,175,FALSE)),"",VLOOKUP($A81,'[2]1516 Exp_Rev Access'!$F$7:$GB$306,175,FALSE))</f>
        <v>0</v>
      </c>
      <c r="GQ81" s="99">
        <f>IF(ISNA(VLOOKUP($A81,'[2]1516 Exp_Rev Access'!$F$7:$GB$306,176,FALSE)),"",VLOOKUP($A81,'[2]1516 Exp_Rev Access'!$F$7:$GB$306,176,FALSE))</f>
        <v>0</v>
      </c>
      <c r="GR81" s="99">
        <f>IF(ISNA(VLOOKUP($A81,'[2]1516 Exp_Rev Access'!$F$7:$GB$306,177,FALSE)),"",VLOOKUP($A81,'[2]1516 Exp_Rev Access'!$F$7:$GB$306,177,FALSE))</f>
        <v>0</v>
      </c>
      <c r="GS81" s="99">
        <f>IF(ISNA(VLOOKUP($A81,'[2]1516 Exp_Rev Access'!$F$7:$GB$306,178,FALSE)),"",VLOOKUP($A81,'[2]1516 Exp_Rev Access'!$F$7:$GB$306,178,FALSE))</f>
        <v>0</v>
      </c>
      <c r="GT81" s="101">
        <f t="shared" si="133"/>
        <v>69125.649999999994</v>
      </c>
      <c r="GU81" s="72">
        <f t="shared" si="134"/>
        <v>1.3787841802146389E-3</v>
      </c>
      <c r="GV81" s="84">
        <f t="shared" si="135"/>
        <v>15.274665175858631</v>
      </c>
    </row>
    <row r="82" spans="1:206" customFormat="1" ht="14.45" customHeight="1" x14ac:dyDescent="0.2">
      <c r="A82" s="96" t="s">
        <v>304</v>
      </c>
      <c r="B82" s="69" t="s">
        <v>305</v>
      </c>
      <c r="C82" s="80">
        <f>IF(ISNA(VLOOKUP($A82,'[2]1516 enrollment_Rev_Exp by size'!$A$6:$G$320,3,FALSE)),"",VLOOKUP($A82,'[2]1516 enrollment_Rev_Exp by size'!$A$6:$G$320,3,FALSE))</f>
        <v>4402.88</v>
      </c>
      <c r="D82" s="97">
        <v>49086841.829999998</v>
      </c>
      <c r="E82" s="80">
        <f t="shared" si="114"/>
        <v>49086841.829999998</v>
      </c>
      <c r="F82" s="80">
        <f t="shared" si="115"/>
        <v>0</v>
      </c>
      <c r="G82" s="98">
        <f>IF(ISNA(VLOOKUP($A82,'[2]1516 Exp_Rev Access'!$F$7:$FS$306,2,FALSE)),"",VLOOKUP($A82,'[2]1516 Exp_Rev Access'!$F$7:$FS$306,2,FALSE))</f>
        <v>11384355.539999999</v>
      </c>
      <c r="H82" s="98">
        <f>IF(ISNA(VLOOKUP($A82,'[2]1516 Exp_Rev Access'!$F$7:$FS$306,3,FALSE)),"",VLOOKUP($A82,'[2]1516 Exp_Rev Access'!$F$7:$FS$306,3,FALSE))</f>
        <v>0</v>
      </c>
      <c r="I82" s="98">
        <f>IF(ISNA(VLOOKUP($A82,'[2]1516 Exp_Rev Access'!$F$7:$FS$306,4,FALSE)),"",VLOOKUP($A82,'[2]1516 Exp_Rev Access'!$F$7:$FS$306,4,FALSE))</f>
        <v>0</v>
      </c>
      <c r="J82" s="98">
        <f>IF(ISNA(VLOOKUP($A82,'[2]1516 Exp_Rev Access'!$F$7:$FS$306,5,FALSE)),"",VLOOKUP($A82,'[2]1516 Exp_Rev Access'!$F$7:$FS$306,5,FALSE))</f>
        <v>4652.09</v>
      </c>
      <c r="K82" s="98">
        <f>IF(ISNA(VLOOKUP($A82,'[2]1516 Exp_Rev Access'!$F$7:$FS$306,6,FALSE)),"",VLOOKUP($A82,'[2]1516 Exp_Rev Access'!$F$7:$FS$306,6,FALSE))</f>
        <v>0</v>
      </c>
      <c r="L82" s="98">
        <f>IF(ISNA(VLOOKUP($A82,'[2]1516 Exp_Rev Access'!$F$7:$FS$306,7,FALSE)),"",VLOOKUP($A82,'[2]1516 Exp_Rev Access'!$F$7:$FS$306,7,FALSE))</f>
        <v>0</v>
      </c>
      <c r="M82" s="90">
        <f t="shared" si="136"/>
        <v>11389007.629999999</v>
      </c>
      <c r="N82" s="72">
        <f t="shared" si="116"/>
        <v>0.23201752659995889</v>
      </c>
      <c r="O82" s="73">
        <f t="shared" si="117"/>
        <v>2586.7177006868228</v>
      </c>
      <c r="P82" s="99">
        <f>IF(ISNA(VLOOKUP($A82,'[2]1516 Exp_Rev Access'!$F$7:$FS$306,8,FALSE)),"",VLOOKUP($A82,'[2]1516 Exp_Rev Access'!$F$7:$FS$306,8,FALSE))</f>
        <v>0</v>
      </c>
      <c r="Q82" s="99">
        <f>IF(ISNA(VLOOKUP($A82,'[2]1516 Exp_Rev Access'!$F$7:$FS$306,9,FALSE)),"",VLOOKUP($A82,'[2]1516 Exp_Rev Access'!$F$7:$FS$306,9,FALSE))</f>
        <v>0</v>
      </c>
      <c r="R82" s="99">
        <f>IF(ISNA(VLOOKUP($A82,'[2]1516 Exp_Rev Access'!$F$7:$FS$306,10,FALSE)),"",VLOOKUP($A82,'[2]1516 Exp_Rev Access'!$F$7:$FS$306,10,FALSE))</f>
        <v>0</v>
      </c>
      <c r="S82" s="99">
        <f>IF(ISNA(VLOOKUP($A82,'[2]1516 Exp_Rev Access'!$F$7:$FS$306,11,FALSE)),"",VLOOKUP($A82,'[2]1516 Exp_Rev Access'!$F$7:$FS$306,11,FALSE))</f>
        <v>0</v>
      </c>
      <c r="T82" s="99">
        <f>IF(ISNA(VLOOKUP($A82,'[2]1516 Exp_Rev Access'!$F$7:$FS$306,12,FALSE)),"",VLOOKUP($A82,'[2]1516 Exp_Rev Access'!$F$7:$FS$306,12,FALSE))</f>
        <v>108740</v>
      </c>
      <c r="U82" s="99">
        <f>IF(ISNA(VLOOKUP($A82,'[2]1516 Exp_Rev Access'!$F$7:$FS$306,13,FALSE)),"",VLOOKUP($A82,'[2]1516 Exp_Rev Access'!$F$7:$FS$306,13,FALSE))</f>
        <v>0</v>
      </c>
      <c r="V82" s="99">
        <f>IF(ISNA(VLOOKUP($A82,'[2]1516 Exp_Rev Access'!$F$7:$FS$306,14,FALSE)),"",VLOOKUP($A82,'[2]1516 Exp_Rev Access'!$F$7:$FS$306,14,FALSE))</f>
        <v>0</v>
      </c>
      <c r="W82" s="99">
        <f>IF(ISNA(VLOOKUP($A82,'[2]1516 Exp_Rev Access'!$F$7:$FS$306,15,FALSE)),"",VLOOKUP($A82,'[2]1516 Exp_Rev Access'!$F$7:$FS$306,15,FALSE))</f>
        <v>0</v>
      </c>
      <c r="X82" s="99">
        <f>IF(ISNA(VLOOKUP($A82,'[2]1516 Exp_Rev Access'!$F$7:$FS$306,16,FALSE)),"",VLOOKUP($A82,'[2]1516 Exp_Rev Access'!$F$7:$FS$306,16,FALSE))</f>
        <v>75674.58</v>
      </c>
      <c r="Y82" s="99">
        <f>IF(ISNA(VLOOKUP($A82,'[2]1516 Exp_Rev Access'!$F$7:$FS$306,17,FALSE)),"",VLOOKUP($A82,'[2]1516 Exp_Rev Access'!$F$7:$FS$306,17,FALSE))</f>
        <v>43410.79</v>
      </c>
      <c r="Z82" s="99">
        <f>IF(ISNA(VLOOKUP($A82,'[2]1516 Exp_Rev Access'!$F$7:$FS$306,18,FALSE)),"",VLOOKUP($A82,'[2]1516 Exp_Rev Access'!$F$7:$FS$306,18,FALSE))</f>
        <v>0</v>
      </c>
      <c r="AA82" s="99">
        <f>IF(ISNA(VLOOKUP($A82,'[2]1516 Exp_Rev Access'!$F$7:$FS$306,19,FALSE)),"",VLOOKUP($A82,'[2]1516 Exp_Rev Access'!$F$7:$FS$306,19,FALSE))</f>
        <v>0</v>
      </c>
      <c r="AB82" s="99">
        <f>IF(ISNA(VLOOKUP($A82,'[2]1516 Exp_Rev Access'!$F$7:$FS$306,20,FALSE)),"",VLOOKUP($A82,'[2]1516 Exp_Rev Access'!$F$7:$FS$306,20,FALSE))</f>
        <v>3350.89</v>
      </c>
      <c r="AC82" s="99">
        <f>IF(ISNA(VLOOKUP($A82,'[2]1516 Exp_Rev Access'!$F$7:$FS$306,21,FALSE)),"",VLOOKUP($A82,'[2]1516 Exp_Rev Access'!$F$7:$FS$306,21,FALSE))</f>
        <v>552166.28</v>
      </c>
      <c r="AD82" s="99">
        <f>IF(ISNA(VLOOKUP($A82,'[2]1516 Exp_Rev Access'!$F$7:$FS$306,22,FALSE)),"",VLOOKUP($A82,'[2]1516 Exp_Rev Access'!$F$7:$FS$306,22,FALSE))</f>
        <v>12970.2</v>
      </c>
      <c r="AE82" s="99">
        <f>IF(ISNA(VLOOKUP($A82,'[2]1516 Exp_Rev Access'!$F$7:$FS$306,23,FALSE)),"",VLOOKUP($A82,'[2]1516 Exp_Rev Access'!$F$7:$FS$306,23,FALSE))</f>
        <v>0</v>
      </c>
      <c r="AF82" s="99">
        <f>IF(ISNA(VLOOKUP($A82,'[2]1516 Exp_Rev Access'!$F$7:$FS$306,24,FALSE)),"",VLOOKUP($A82,'[2]1516 Exp_Rev Access'!$F$7:$FS$306,24,FALSE))</f>
        <v>105551.98</v>
      </c>
      <c r="AG82" s="99">
        <f>IF(ISNA(VLOOKUP($A82,'[2]1516 Exp_Rev Access'!$F$7:$FS$306,25,FALSE)),"",VLOOKUP($A82,'[2]1516 Exp_Rev Access'!$F$7:$FS$306,25,FALSE))</f>
        <v>5776.65</v>
      </c>
      <c r="AH82" s="98">
        <f>IF(ISNA(VLOOKUP($A82,'[2]1516 Exp_Rev Access'!$F$7:$FS$306,26,FALSE)),"",VLOOKUP($A82,'[2]1516 Exp_Rev Access'!$F$7:$FS$306,26,FALSE))</f>
        <v>23242.25</v>
      </c>
      <c r="AI82" s="98">
        <f>IF(ISNA(VLOOKUP($A82,'[2]1516 Exp_Rev Access'!$F$7:$FS$306,27,FALSE)),"",VLOOKUP($A82,'[2]1516 Exp_Rev Access'!$F$7:$FS$306,27,FALSE))</f>
        <v>49564.82</v>
      </c>
      <c r="AJ82" s="98">
        <f>IF(ISNA(VLOOKUP($A82,'[2]1516 Exp_Rev Access'!$F$7:$FS$306,28,FALSE)),"",VLOOKUP($A82,'[2]1516 Exp_Rev Access'!$F$7:$FS$306,28,FALSE))</f>
        <v>65625.899999999994</v>
      </c>
      <c r="AK82" s="98">
        <f>IF(ISNA(VLOOKUP($A82,'[2]1516 Exp_Rev Access'!$F$7:$FS$306,29,FALSE)),"",VLOOKUP($A82,'[2]1516 Exp_Rev Access'!$F$7:$FS$306,29,FALSE))</f>
        <v>10947.98</v>
      </c>
      <c r="AL82" s="100">
        <f t="shared" si="118"/>
        <v>1057022.32</v>
      </c>
      <c r="AM82" s="72">
        <f t="shared" si="119"/>
        <v>2.153372025156421E-2</v>
      </c>
      <c r="AN82" s="94">
        <f t="shared" si="120"/>
        <v>240.07520532015408</v>
      </c>
      <c r="AO82" s="99">
        <f>IF(ISNA(VLOOKUP($A82,'[2]1516 Exp_Rev Access'!$F$7:$GB$306,30,FALSE)),"",VLOOKUP($A82,'[2]1516 Exp_Rev Access'!$F$7:$FS$306,30,FALSE))</f>
        <v>26465870.449999999</v>
      </c>
      <c r="AP82" s="99">
        <f>IF(ISNA(VLOOKUP($A82,'[2]1516 Exp_Rev Access'!$F$7:$GB$306,31,FALSE)),"",VLOOKUP($A82,'[2]1516 Exp_Rev Access'!$F$7:$FS$306,31,FALSE))</f>
        <v>1039047.77</v>
      </c>
      <c r="AQ82" s="99">
        <f>IF(ISNA(VLOOKUP($A82,'[2]1516 Exp_Rev Access'!$F$7:$GB$306,32,FALSE)),"",VLOOKUP($A82,'[2]1516 Exp_Rev Access'!$F$7:$FS$306,32,FALSE))</f>
        <v>0</v>
      </c>
      <c r="AR82" s="99">
        <f>IF(ISNA(VLOOKUP($A82,'[2]1516 Exp_Rev Access'!$F$7:$GB$306,33,FALSE)),"",VLOOKUP($A82,'[2]1516 Exp_Rev Access'!$F$7:$FS$306,33,FALSE))</f>
        <v>0</v>
      </c>
      <c r="AS82" s="99">
        <f>IF(ISNA(VLOOKUP($A82,'[2]1516 Exp_Rev Access'!$F$7:$GB$306,34,FALSE)),"",VLOOKUP($A82,'[2]1516 Exp_Rev Access'!$F$7:$FS$306,34,FALSE))</f>
        <v>0</v>
      </c>
      <c r="AT82" s="101">
        <f t="shared" si="121"/>
        <v>27504918.219999999</v>
      </c>
      <c r="AU82" s="72">
        <f t="shared" si="122"/>
        <v>0.56033179554016543</v>
      </c>
      <c r="AV82" s="94">
        <f t="shared" si="123"/>
        <v>6247.0288129587898</v>
      </c>
      <c r="AW82" s="99">
        <f>IF(ISNA(VLOOKUP($A82,'[2]1516 Exp_Rev Access'!$F$7:$GB$306,35,FALSE)),"",VLOOKUP($A82,'[2]1516 Exp_Rev Access'!$F$7:$GB$306,35,FALSE))</f>
        <v>0</v>
      </c>
      <c r="AX82" s="99">
        <f>IF(ISNA(VLOOKUP($A82,'[2]1516 Exp_Rev Access'!$F$7:$GB$306,36,FALSE)),"",VLOOKUP($A82,'[2]1516 Exp_Rev Access'!$F$7:$GB$306,36,FALSE))</f>
        <v>3792059.24</v>
      </c>
      <c r="AY82" s="99">
        <f>IF(ISNA(VLOOKUP($A82,'[2]1516 Exp_Rev Access'!$F$7:$GB$306,37,FALSE)),"",VLOOKUP($A82,'[2]1516 Exp_Rev Access'!$F$7:$GB$306,37,FALSE))</f>
        <v>157642.15</v>
      </c>
      <c r="AZ82" s="99">
        <f>IF(ISNA(VLOOKUP($A82,'[2]1516 Exp_Rev Access'!$F$7:$GB$306,38,FALSE)),"",VLOOKUP($A82,'[2]1516 Exp_Rev Access'!$F$7:$GB$306,38,FALSE))</f>
        <v>0</v>
      </c>
      <c r="BA82" s="99">
        <f>IF(ISNA(VLOOKUP($A82,'[2]1516 Exp_Rev Access'!$F$7:$GB$306,39,FALSE)),"",VLOOKUP($A82,'[2]1516 Exp_Rev Access'!$F$7:$GB$306,39,FALSE))</f>
        <v>0</v>
      </c>
      <c r="BB82" s="99">
        <f>IF(ISNA(VLOOKUP($A82,'[2]1516 Exp_Rev Access'!$F$7:$GB$306,40,FALSE)),"",VLOOKUP($A82,'[2]1516 Exp_Rev Access'!$F$7:$GB$306,40,FALSE))</f>
        <v>597277.49</v>
      </c>
      <c r="BC82" s="99">
        <f>IF(ISNA(VLOOKUP($A82,'[2]1516 Exp_Rev Access'!$F$7:$GB$306,41,FALSE)),"",VLOOKUP($A82,'[2]1516 Exp_Rev Access'!$F$7:$GB$306,41,FALSE))</f>
        <v>0</v>
      </c>
      <c r="BD82" s="99">
        <f>IF(ISNA(VLOOKUP($A82,'[2]1516 Exp_Rev Access'!$F$7:$GB$306,42,FALSE)),"",VLOOKUP($A82,'[2]1516 Exp_Rev Access'!$F$7:$GB$306,42,FALSE))</f>
        <v>135064.81</v>
      </c>
      <c r="BE82" s="99">
        <f>IF(ISNA(VLOOKUP($A82,'[2]1516 Exp_Rev Access'!$F$7:$GB$306,43,FALSE)),"",VLOOKUP($A82,'[2]1516 Exp_Rev Access'!$F$7:$GB$306,43,FALSE))</f>
        <v>0</v>
      </c>
      <c r="BF82" s="99">
        <f>IF(ISNA(VLOOKUP($A82,'[2]1516 Exp_Rev Access'!$F$7:$GB$306,44,FALSE)),"",VLOOKUP($A82,'[2]1516 Exp_Rev Access'!$F$7:$GB$306,44,FALSE))</f>
        <v>107538.56</v>
      </c>
      <c r="BG82" s="99">
        <f>IF(ISNA(VLOOKUP($A82,'[2]1516 Exp_Rev Access'!$F$7:$GB$306,45,FALSE)),"",VLOOKUP($A82,'[2]1516 Exp_Rev Access'!$F$7:$GB$306,45,FALSE))</f>
        <v>45407.48</v>
      </c>
      <c r="BH82" s="99">
        <f>IF(ISNA(VLOOKUP($A82,'[2]1516 Exp_Rev Access'!$F$7:$GB$306,46,FALSE)),"",VLOOKUP($A82,'[2]1516 Exp_Rev Access'!$F$7:$GB$306,46,FALSE))</f>
        <v>0</v>
      </c>
      <c r="BI82" s="99">
        <f>IF(ISNA(VLOOKUP($A82,'[2]1516 Exp_Rev Access'!$F$7:$GB$306,47,FALSE)),"",VLOOKUP($A82,'[2]1516 Exp_Rev Access'!$F$7:$GB$306,47,FALSE))</f>
        <v>18796.07</v>
      </c>
      <c r="BJ82" s="99">
        <f>IF(ISNA(VLOOKUP($A82,'[2]1516 Exp_Rev Access'!$F$7:$GB$306,48,FALSE)),"",VLOOKUP($A82,'[2]1516 Exp_Rev Access'!$F$7:$GB$306,48,FALSE))</f>
        <v>1991430.6</v>
      </c>
      <c r="BK82" s="99">
        <f>IF(ISNA(VLOOKUP($A82,'[2]1516 Exp_Rev Access'!$F$7:$GB$306,49,FALSE)),"",VLOOKUP($A82,'[2]1516 Exp_Rev Access'!$F$7:$GB$306,49,FALSE))</f>
        <v>0</v>
      </c>
      <c r="BL82" s="99">
        <f>IF(ISNA(VLOOKUP($A82,'[2]1516 Exp_Rev Access'!$F$7:$GB$306,50,FALSE)),"",VLOOKUP($A82,'[2]1516 Exp_Rev Access'!$F$7:$GB$306,50,FALSE))</f>
        <v>0</v>
      </c>
      <c r="BM82" s="99">
        <f>IF(ISNA(VLOOKUP($A82,'[2]1516 Exp_Rev Access'!$F$7:$GB$306,51,FALSE)),"",VLOOKUP($A82,'[2]1516 Exp_Rev Access'!$F$7:$GB$306,51,FALSE))</f>
        <v>0</v>
      </c>
      <c r="BN82" s="99">
        <f>IF(ISNA(VLOOKUP($A82,'[2]1516 Exp_Rev Access'!$F$7:$GB$306,52,FALSE)),"",VLOOKUP($A82,'[2]1516 Exp_Rev Access'!$F$7:$GB$306,52,FALSE))</f>
        <v>0</v>
      </c>
      <c r="BO82" s="99">
        <f>IF(ISNA(VLOOKUP($A82,'[2]1516 Exp_Rev Access'!$F$7:$GB$306,53,FALSE)),"",VLOOKUP($A82,'[2]1516 Exp_Rev Access'!$F$7:$GB$306,53,FALSE))</f>
        <v>0</v>
      </c>
      <c r="BP82" s="99">
        <f>IF(ISNA(VLOOKUP($A82,'[2]1516 Exp_Rev Access'!$F$7:$GB$306,54,FALSE)),"",VLOOKUP($A82,'[2]1516 Exp_Rev Access'!$F$7:$GB$306,54,FALSE))</f>
        <v>0</v>
      </c>
      <c r="BQ82" s="99">
        <f>IF(ISNA(VLOOKUP($A82,'[2]1516 Exp_Rev Access'!$F$7:$GB$306,55,FALSE)),"",VLOOKUP($A82,'[2]1516 Exp_Rev Access'!$F$7:$GB$306,55,FALSE))</f>
        <v>0</v>
      </c>
      <c r="BR82" s="99">
        <f>IF(ISNA(VLOOKUP($A82,'[2]1516 Exp_Rev Access'!$F$7:$GB$306,56,FALSE)),"",VLOOKUP($A82,'[2]1516 Exp_Rev Access'!$F$7:$GB$306,56,FALSE))</f>
        <v>0</v>
      </c>
      <c r="BS82" s="99">
        <f>IF(ISNA(VLOOKUP($A82,'[2]1516 Exp_Rev Access'!$F$7:$GB$306,57,FALSE)),"",VLOOKUP($A82,'[2]1516 Exp_Rev Access'!$F$7:$GB$306,57,FALSE))</f>
        <v>0</v>
      </c>
      <c r="BT82" s="99">
        <f>IF(ISNA(VLOOKUP($A82,'[2]1516 Exp_Rev Access'!$F$7:$GB$306,58,FALSE)),"",VLOOKUP($A82,'[2]1516 Exp_Rev Access'!$F$7:$GB$306,58,FALSE))</f>
        <v>0</v>
      </c>
      <c r="BU82" s="102">
        <f t="shared" si="124"/>
        <v>6845216.4000000004</v>
      </c>
      <c r="BV82" s="72">
        <f t="shared" si="125"/>
        <v>0.13945114708554068</v>
      </c>
      <c r="BW82" s="94">
        <f t="shared" si="126"/>
        <v>1554.713369430918</v>
      </c>
      <c r="BX82" s="99">
        <f>IF(ISNA(VLOOKUP($A82,'[2]1516 Exp_Rev Access'!$F$7:$GB$306,59,FALSE)),"",VLOOKUP($A82,'[2]1516 Exp_Rev Access'!$F$7:$GB$306,59,FALSE))</f>
        <v>0</v>
      </c>
      <c r="BY82" s="99">
        <f>IF(ISNA(VLOOKUP($A82,'[2]1516 Exp_Rev Access'!$F$7:$GB$306,60,FALSE)),"",VLOOKUP($A82,'[2]1516 Exp_Rev Access'!$F$7:$GB$306,60,FALSE))</f>
        <v>0</v>
      </c>
      <c r="BZ82" s="99">
        <f>IF(ISNA(VLOOKUP($A82,'[2]1516 Exp_Rev Access'!$F$7:$GB$306,61,FALSE)),"",VLOOKUP($A82,'[2]1516 Exp_Rev Access'!$F$7:$GB$306,61,FALSE))</f>
        <v>0</v>
      </c>
      <c r="CA82" s="99">
        <f>IF(ISNA(VLOOKUP($A82,'[2]1516 Exp_Rev Access'!$F$7:$GB$306,62,FALSE)),"",VLOOKUP($A82,'[2]1516 Exp_Rev Access'!$F$7:$GB$306,62,FALSE))</f>
        <v>0</v>
      </c>
      <c r="CB82" s="99">
        <f>IF(ISNA(VLOOKUP($A82,'[2]1516 Exp_Rev Access'!$F$7:$GB$306,63,FALSE)),"",VLOOKUP($A82,'[2]1516 Exp_Rev Access'!$F$7:$GB$306,63,FALSE))</f>
        <v>13500.55</v>
      </c>
      <c r="CC82" s="99">
        <f>IF(ISNA(VLOOKUP($A82,'[2]1516 Exp_Rev Access'!$F$7:$GB$306,64,FALSE)),"",VLOOKUP($A82,'[2]1516 Exp_Rev Access'!$F$7:$GB$306,64,FALSE))</f>
        <v>0</v>
      </c>
      <c r="CD82" s="101">
        <f t="shared" si="127"/>
        <v>13500.55</v>
      </c>
      <c r="CE82" s="72">
        <f t="shared" si="128"/>
        <v>2.7503399071294456E-4</v>
      </c>
      <c r="CF82" s="103">
        <f t="shared" si="129"/>
        <v>3.0662997855948833</v>
      </c>
      <c r="CG82" s="99">
        <f>IF(ISNA(VLOOKUP($A82,'[2]1516 Exp_Rev Access'!$F$7:$GB$306,65,FALSE)),"",VLOOKUP($A82,'[2]1516 Exp_Rev Access'!$F$7:$GB$306,65,FALSE))</f>
        <v>0</v>
      </c>
      <c r="CH82" s="99">
        <f>IF(ISNA(VLOOKUP($A82,'[2]1516 Exp_Rev Access'!$F$7:$GB$306,66,FALSE)),"",VLOOKUP($A82,'[2]1516 Exp_Rev Access'!$F$7:$GB$306,66,FALSE))</f>
        <v>0</v>
      </c>
      <c r="CI82" s="99">
        <f>IF(ISNA(VLOOKUP($A82,'[2]1516 Exp_Rev Access'!$F$7:$GB$306,67,FALSE)),"",VLOOKUP($A82,'[2]1516 Exp_Rev Access'!$F$7:$GB$306,67,FALSE))</f>
        <v>0</v>
      </c>
      <c r="CJ82" s="99">
        <f>IF(ISNA(VLOOKUP($A82,'[2]1516 Exp_Rev Access'!$F$7:$GB$306,68,FALSE)),"",VLOOKUP($A82,'[2]1516 Exp_Rev Access'!$F$7:$GB$306,68,FALSE))</f>
        <v>0</v>
      </c>
      <c r="CK82" s="99">
        <f>IF(ISNA(VLOOKUP($A82,'[2]1516 Exp_Rev Access'!$F$7:$GB$306,69,FALSE)),"",VLOOKUP($A82,'[2]1516 Exp_Rev Access'!$F$7:$GB$306,69,FALSE))</f>
        <v>0</v>
      </c>
      <c r="CL82" s="99">
        <f>IF(ISNA(VLOOKUP($A82,'[2]1516 Exp_Rev Access'!$F$7:$GB$306,70,FALSE)),"",VLOOKUP($A82,'[2]1516 Exp_Rev Access'!$F$7:$GB$306,70,FALSE))</f>
        <v>0</v>
      </c>
      <c r="CM82" s="99">
        <f>IF(ISNA(VLOOKUP($A82,'[2]1516 Exp_Rev Access'!$F$7:$GB$306,71,FALSE)),"",VLOOKUP($A82,'[2]1516 Exp_Rev Access'!$F$7:$GB$306,71,FALSE))</f>
        <v>0</v>
      </c>
      <c r="CN82" s="99">
        <f>IF(ISNA(VLOOKUP($A82,'[2]1516 Exp_Rev Access'!$F$7:$GB$306,72,FALSE)),"",VLOOKUP($A82,'[2]1516 Exp_Rev Access'!$F$7:$GB$306,72,FALSE))</f>
        <v>0</v>
      </c>
      <c r="CO82" s="99">
        <f>IF(ISNA(VLOOKUP($A82,'[2]1516 Exp_Rev Access'!$F$7:$GB$306,73,FALSE)),"",VLOOKUP($A82,'[2]1516 Exp_Rev Access'!$F$7:$GB$306,73,FALSE))</f>
        <v>0</v>
      </c>
      <c r="CP82" s="99">
        <f>IF(ISNA(VLOOKUP($A82,'[2]1516 Exp_Rev Access'!$F$7:$GB$306,74,FALSE)),"",VLOOKUP($A82,'[2]1516 Exp_Rev Access'!$F$7:$GB$306,74,FALSE))</f>
        <v>903226</v>
      </c>
      <c r="CQ82" s="99">
        <f>IF(ISNA(VLOOKUP($A82,'[2]1516 Exp_Rev Access'!$F$7:$GB$306,75,FALSE)),"",VLOOKUP($A82,'[2]1516 Exp_Rev Access'!$F$7:$GB$306,75,FALSE))</f>
        <v>0</v>
      </c>
      <c r="CR82" s="99">
        <f>IF(ISNA(VLOOKUP($A82,'[2]1516 Exp_Rev Access'!$F$7:$GB$306,76,FALSE)),"",VLOOKUP($A82,'[2]1516 Exp_Rev Access'!$F$7:$GB$306,76,FALSE))</f>
        <v>34916</v>
      </c>
      <c r="CS82" s="99">
        <f>IF(ISNA(VLOOKUP($A82,'[2]1516 Exp_Rev Access'!$F$7:$GB$306,77,FALSE)),"",VLOOKUP($A82,'[2]1516 Exp_Rev Access'!$F$7:$GB$306,77,FALSE))</f>
        <v>0</v>
      </c>
      <c r="CT82" s="99">
        <f>IF(ISNA(VLOOKUP($A82,'[2]1516 Exp_Rev Access'!$F$7:$GB$306,78,FALSE)),"",VLOOKUP($A82,'[2]1516 Exp_Rev Access'!$F$7:$GB$306,78,FALSE))</f>
        <v>456404.21</v>
      </c>
      <c r="CU82" s="99">
        <f>IF(ISNA(VLOOKUP($A82,'[2]1516 Exp_Rev Access'!$F$7:$GB$306,79,FALSE)),"",VLOOKUP($A82,'[2]1516 Exp_Rev Access'!$F$7:$GB$306,79,FALSE))</f>
        <v>147496</v>
      </c>
      <c r="CV82" s="99">
        <f>IF(ISNA(VLOOKUP($A82,'[2]1516 Exp_Rev Access'!$F$7:$GB$306,80,FALSE)),"",VLOOKUP($A82,'[2]1516 Exp_Rev Access'!$F$7:$GB$306,80,FALSE))</f>
        <v>0</v>
      </c>
      <c r="CW82" s="99">
        <f>IF(ISNA(VLOOKUP($A82,'[2]1516 Exp_Rev Access'!$F$7:$GB$306,81,FALSE)),"",VLOOKUP($A82,'[2]1516 Exp_Rev Access'!$F$7:$GB$306,81,FALSE))</f>
        <v>0</v>
      </c>
      <c r="CX82" s="99">
        <f>IF(ISNA(VLOOKUP($A82,'[2]1516 Exp_Rev Access'!$F$7:$GB$306,82,FALSE)),"",VLOOKUP($A82,'[2]1516 Exp_Rev Access'!$F$7:$GB$306,82,FALSE))</f>
        <v>0</v>
      </c>
      <c r="CY82" s="99">
        <f>IF(ISNA(VLOOKUP($A82,'[2]1516 Exp_Rev Access'!$F$7:$GB$306,83,FALSE)),"",VLOOKUP($A82,'[2]1516 Exp_Rev Access'!$F$7:$GB$306,83,FALSE))</f>
        <v>0</v>
      </c>
      <c r="CZ82" s="99">
        <f>IF(ISNA(VLOOKUP($A82,'[2]1516 Exp_Rev Access'!$F$7:$GB$306,84,FALSE)),"",VLOOKUP($A82,'[2]1516 Exp_Rev Access'!$F$7:$GB$306,84,FALSE))</f>
        <v>0</v>
      </c>
      <c r="DA82" s="99">
        <f>IF(ISNA(VLOOKUP($A82,'[2]1516 Exp_Rev Access'!$F$7:$GB$306,85,FALSE)),"",VLOOKUP($A82,'[2]1516 Exp_Rev Access'!$F$7:$GB$306,85,FALSE))</f>
        <v>20339</v>
      </c>
      <c r="DB82" s="99">
        <f>IF(ISNA(VLOOKUP($A82,'[2]1516 Exp_Rev Access'!$F$7:$GB$306,86,FALSE)),"",VLOOKUP($A82,'[2]1516 Exp_Rev Access'!$F$7:$GB$306,86,FALSE))</f>
        <v>0</v>
      </c>
      <c r="DC82" s="99">
        <f>IF(ISNA(VLOOKUP($A82,'[2]1516 Exp_Rev Access'!$F$7:$GB$306,87,FALSE)),"",VLOOKUP($A82,'[2]1516 Exp_Rev Access'!$F$7:$GB$306,87,FALSE))</f>
        <v>0</v>
      </c>
      <c r="DD82" s="99">
        <f>IF(ISNA(VLOOKUP($A82,'[2]1516 Exp_Rev Access'!$F$7:$GB$306,88,FALSE)),"",VLOOKUP($A82,'[2]1516 Exp_Rev Access'!$F$7:$GB$306,88,FALSE))</f>
        <v>0</v>
      </c>
      <c r="DE82" s="99">
        <f>IF(ISNA(VLOOKUP($A82,'[2]1516 Exp_Rev Access'!$F$7:$GB$306,89,FALSE)),"",VLOOKUP($A82,'[2]1516 Exp_Rev Access'!$F$7:$GB$306,89,FALSE))</f>
        <v>0</v>
      </c>
      <c r="DF82" s="99">
        <f>IF(ISNA(VLOOKUP($A82,'[2]1516 Exp_Rev Access'!$F$7:$GB$306,90,FALSE)),"",VLOOKUP($A82,'[2]1516 Exp_Rev Access'!$F$7:$GB$306,90,FALSE))</f>
        <v>0</v>
      </c>
      <c r="DG82" s="99">
        <f>IF(ISNA(VLOOKUP($A82,'[2]1516 Exp_Rev Access'!$F$7:$GB$306,91,FALSE)),"",VLOOKUP($A82,'[2]1516 Exp_Rev Access'!$F$7:$GB$306,91,FALSE))</f>
        <v>0</v>
      </c>
      <c r="DH82" s="99">
        <f>IF(ISNA(VLOOKUP($A82,'[2]1516 Exp_Rev Access'!$F$7:$GB$306,92,FALSE)),"",VLOOKUP($A82,'[2]1516 Exp_Rev Access'!$F$7:$GB$306,92,FALSE))</f>
        <v>591744.96</v>
      </c>
      <c r="DI82" s="99">
        <f>IF(ISNA(VLOOKUP($A82,'[2]1516 Exp_Rev Access'!$F$7:$GB$306,93,FALSE)),"",VLOOKUP($A82,'[2]1516 Exp_Rev Access'!$F$7:$GB$306,93,FALSE))</f>
        <v>0</v>
      </c>
      <c r="DJ82" s="99">
        <f>IF(ISNA(VLOOKUP($A82,'[2]1516 Exp_Rev Access'!$F$7:$GB$306,94,FALSE)),"",VLOOKUP($A82,'[2]1516 Exp_Rev Access'!$F$7:$GB$306,94,FALSE))</f>
        <v>0</v>
      </c>
      <c r="DK82" s="99">
        <f>IF(ISNA(VLOOKUP($A82,'[2]1516 Exp_Rev Access'!$F$7:$GB$306,95,FALSE)),"",VLOOKUP($A82,'[2]1516 Exp_Rev Access'!$F$7:$GB$306,95,FALSE))</f>
        <v>0</v>
      </c>
      <c r="DL82" s="99">
        <f>IF(ISNA(VLOOKUP($A82,'[2]1516 Exp_Rev Access'!$F$7:$GB$306,96,FALSE)),"",VLOOKUP($A82,'[2]1516 Exp_Rev Access'!$F$7:$GB$306,96,FALSE))</f>
        <v>0</v>
      </c>
      <c r="DM82" s="99">
        <f>IF(ISNA(VLOOKUP($A82,'[2]1516 Exp_Rev Access'!$F$7:$GB$306,97,FALSE)),"",VLOOKUP($A82,'[2]1516 Exp_Rev Access'!$F$7:$GB$306,97,FALSE))</f>
        <v>0</v>
      </c>
      <c r="DN82" s="99">
        <f>IF(ISNA(VLOOKUP($A82,'[2]1516 Exp_Rev Access'!$F$7:$GB$306,98,FALSE)),"",VLOOKUP($A82,'[2]1516 Exp_Rev Access'!$F$7:$GB$306,98,FALSE))</f>
        <v>0</v>
      </c>
      <c r="DO82" s="99">
        <f>IF(ISNA(VLOOKUP($A82,'[2]1516 Exp_Rev Access'!$F$7:$GB$306,99,FALSE)),"",VLOOKUP($A82,'[2]1516 Exp_Rev Access'!$F$7:$GB$306,99,FALSE))</f>
        <v>0</v>
      </c>
      <c r="DP82" s="99">
        <f>IF(ISNA(VLOOKUP($A82,'[2]1516 Exp_Rev Access'!$F$7:$GB$306,100,FALSE)),"",VLOOKUP($A82,'[2]1516 Exp_Rev Access'!$F$7:$GB$306,100,FALSE))</f>
        <v>0</v>
      </c>
      <c r="DQ82" s="99">
        <f>IF(ISNA(VLOOKUP($A82,'[2]1516 Exp_Rev Access'!$F$7:$GB$306,101,FALSE)),"",VLOOKUP($A82,'[2]1516 Exp_Rev Access'!$F$7:$GB$306,101,FALSE))</f>
        <v>0</v>
      </c>
      <c r="DR82" s="99">
        <f>IF(ISNA(VLOOKUP($A82,'[2]1516 Exp_Rev Access'!$F$7:$GB$306,102,FALSE)),"",VLOOKUP($A82,'[2]1516 Exp_Rev Access'!$F$7:$GB$306,102,FALSE))</f>
        <v>0</v>
      </c>
      <c r="DS82" s="99">
        <f>IF(ISNA(VLOOKUP($A82,'[2]1516 Exp_Rev Access'!$F$7:$GB$306,103,FALSE)),"",VLOOKUP($A82,'[2]1516 Exp_Rev Access'!$F$7:$GB$306,103,FALSE))</f>
        <v>0</v>
      </c>
      <c r="DT82" s="99">
        <f>IF(ISNA(VLOOKUP($A82,'[2]1516 Exp_Rev Access'!$F$7:$GB$306,104,FALSE)),"",VLOOKUP($A82,'[2]1516 Exp_Rev Access'!$F$7:$GB$306,104,FALSE))</f>
        <v>0</v>
      </c>
      <c r="DU82" s="99">
        <f>IF(ISNA(VLOOKUP($A82,'[2]1516 Exp_Rev Access'!$F$7:$GB$306,105,FALSE)),"",VLOOKUP($A82,'[2]1516 Exp_Rev Access'!$F$7:$GB$306,105,FALSE))</f>
        <v>0</v>
      </c>
      <c r="DV82" s="99">
        <f>IF(ISNA(VLOOKUP($A82,'[2]1516 Exp_Rev Access'!$F$7:$GB$306,106,FALSE)),"",VLOOKUP($A82,'[2]1516 Exp_Rev Access'!$F$7:$GB$306,106,FALSE))</f>
        <v>0</v>
      </c>
      <c r="DW82" s="99">
        <f>IF(ISNA(VLOOKUP($A82,'[2]1516 Exp_Rev Access'!$F$7:$GB$306,107,FALSE)),"",VLOOKUP($A82,'[2]1516 Exp_Rev Access'!$F$7:$GB$306,107,FALSE))</f>
        <v>0</v>
      </c>
      <c r="DX82" s="99">
        <f>IF(ISNA(VLOOKUP($A82,'[2]1516 Exp_Rev Access'!$F$7:$GB$306,108,FALSE)),"",VLOOKUP($A82,'[2]1516 Exp_Rev Access'!$F$7:$GB$306,108,FALSE))</f>
        <v>0</v>
      </c>
      <c r="DY82" s="99">
        <f>IF(ISNA(VLOOKUP($A82,'[2]1516 Exp_Rev Access'!$F$7:$GB$306,109,FALSE)),"",VLOOKUP($A82,'[2]1516 Exp_Rev Access'!$F$7:$GB$306,109,FALSE))</f>
        <v>0</v>
      </c>
      <c r="DZ82" s="99">
        <f>IF(ISNA(VLOOKUP($A82,'[2]1516 Exp_Rev Access'!$F$7:$GB$306,110,FALSE)),"",VLOOKUP($A82,'[2]1516 Exp_Rev Access'!$F$7:$GB$306,110,FALSE))</f>
        <v>0</v>
      </c>
      <c r="EA82" s="99">
        <f>IF(ISNA(VLOOKUP($A82,'[2]1516 Exp_Rev Access'!$F$7:$GB$306,111,FALSE)),"",VLOOKUP($A82,'[2]1516 Exp_Rev Access'!$F$7:$GB$306,111,FALSE))</f>
        <v>0</v>
      </c>
      <c r="EB82" s="99">
        <f>IF(ISNA(VLOOKUP($A82,'[2]1516 Exp_Rev Access'!$F$7:$GB$306,112,FALSE)),"",VLOOKUP($A82,'[2]1516 Exp_Rev Access'!$F$7:$GB$306,112,FALSE))</f>
        <v>0</v>
      </c>
      <c r="EC82" s="99">
        <f>IF(ISNA(VLOOKUP($A82,'[2]1516 Exp_Rev Access'!$F$7:$GB$306,113,FALSE)),"",VLOOKUP($A82,'[2]1516 Exp_Rev Access'!$F$7:$GB$306,113,FALSE))</f>
        <v>0</v>
      </c>
      <c r="ED82" s="99">
        <f>IF(ISNA(VLOOKUP($A82,'[2]1516 Exp_Rev Access'!$F$7:$GB$306,114,FALSE)),"",VLOOKUP($A82,'[2]1516 Exp_Rev Access'!$F$7:$GB$306,114,FALSE))</f>
        <v>0</v>
      </c>
      <c r="EE82" s="99">
        <f>IF(ISNA(VLOOKUP($A82,'[2]1516 Exp_Rev Access'!$F$7:$GB$306,115,FALSE)),"",VLOOKUP($A82,'[2]1516 Exp_Rev Access'!$F$7:$GB$306,115,FALSE))</f>
        <v>0</v>
      </c>
      <c r="EF82" s="99">
        <f>IF(ISNA(VLOOKUP($A82,'[2]1516 Exp_Rev Access'!$F$7:$GB$306,116,FALSE)),"",VLOOKUP($A82,'[2]1516 Exp_Rev Access'!$F$7:$GB$306,116,FALSE))</f>
        <v>0</v>
      </c>
      <c r="EG82" s="99">
        <f>IF(ISNA(VLOOKUP($A82,'[2]1516 Exp_Rev Access'!$F$7:$GB$306,117,FALSE)),"",VLOOKUP($A82,'[2]1516 Exp_Rev Access'!$F$7:$GB$306,117,FALSE))</f>
        <v>0</v>
      </c>
      <c r="EH82" s="99">
        <f>IF(ISNA(VLOOKUP($A82,'[2]1516 Exp_Rev Access'!$F$7:$GB$306,118,FALSE)),"",VLOOKUP($A82,'[2]1516 Exp_Rev Access'!$F$7:$GB$306,118,FALSE))</f>
        <v>0</v>
      </c>
      <c r="EI82" s="99">
        <f>IF(ISNA(VLOOKUP($A82,'[2]1516 Exp_Rev Access'!$F$7:$GB$306,119,FALSE)),"",VLOOKUP($A82,'[2]1516 Exp_Rev Access'!$F$7:$GB$306,119,FALSE))</f>
        <v>0</v>
      </c>
      <c r="EJ82" s="99">
        <f>IF(ISNA(VLOOKUP($A82,'[2]1516 Exp_Rev Access'!$F$7:$GB$306,120,FALSE)),"",VLOOKUP($A82,'[2]1516 Exp_Rev Access'!$F$7:$GB$306,120,FALSE))</f>
        <v>0</v>
      </c>
      <c r="EK82" s="99">
        <f>IF(ISNA(VLOOKUP($A82,'[2]1516 Exp_Rev Access'!$F$7:$GB$306,121,FALSE)),"",VLOOKUP($A82,'[2]1516 Exp_Rev Access'!$F$7:$GB$306,121,FALSE))</f>
        <v>0</v>
      </c>
      <c r="EL82" s="99">
        <f>IF(ISNA(VLOOKUP($A82,'[2]1516 Exp_Rev Access'!$F$7:$GB$306,122,FALSE)),"",VLOOKUP($A82,'[2]1516 Exp_Rev Access'!$F$7:$GB$306,122,FALSE))</f>
        <v>0</v>
      </c>
      <c r="EM82" s="99">
        <f>IF(ISNA(VLOOKUP($A82,'[2]1516 Exp_Rev Access'!$F$7:$GB$306,123,FALSE)),"",VLOOKUP($A82,'[2]1516 Exp_Rev Access'!$F$7:$GB$306,123,FALSE))</f>
        <v>0</v>
      </c>
      <c r="EN82" s="99">
        <f>IF(ISNA(VLOOKUP($A82,'[2]1516 Exp_Rev Access'!$F$7:$GB$306,124,FALSE)),"",VLOOKUP($A82,'[2]1516 Exp_Rev Access'!$F$7:$GB$306,124,FALSE))</f>
        <v>0</v>
      </c>
      <c r="EO82" s="99">
        <f>IF(ISNA(VLOOKUP($A82,'[2]1516 Exp_Rev Access'!$F$7:$GB$306,125,FALSE)),"",VLOOKUP($A82,'[2]1516 Exp_Rev Access'!$F$7:$GB$306,125,FALSE))</f>
        <v>0</v>
      </c>
      <c r="EP82" s="99">
        <f>IF(ISNA(VLOOKUP($A82,'[2]1516 Exp_Rev Access'!$F$7:$GB$306,126,FALSE)),"",VLOOKUP($A82,'[2]1516 Exp_Rev Access'!$F$7:$GB$306,126,FALSE))</f>
        <v>0</v>
      </c>
      <c r="EQ82" s="99">
        <f>IF(ISNA(VLOOKUP($A82,'[2]1516 Exp_Rev Access'!$F$7:$GB$306,127,FALSE)),"",VLOOKUP($A82,'[2]1516 Exp_Rev Access'!$F$7:$GB$306,127,FALSE))</f>
        <v>0</v>
      </c>
      <c r="ER82" s="99">
        <f>IF(ISNA(VLOOKUP($A82,'[2]1516 Exp_Rev Access'!$F$7:$GB$306,128,FALSE)),"",VLOOKUP($A82,'[2]1516 Exp_Rev Access'!$F$7:$GB$306,128,FALSE))</f>
        <v>0</v>
      </c>
      <c r="ES82" s="99">
        <f>IF(ISNA(VLOOKUP($A82,'[2]1516 Exp_Rev Access'!$F$7:$GB$306,129,FALSE)),"",VLOOKUP($A82,'[2]1516 Exp_Rev Access'!$F$7:$GB$306,129,FALSE))</f>
        <v>0</v>
      </c>
      <c r="ET82" s="99">
        <f>IF(ISNA(VLOOKUP($A82,'[2]1516 Exp_Rev Access'!$F$7:$GB$306,130,FALSE)),"",VLOOKUP($A82,'[2]1516 Exp_Rev Access'!$F$7:$GB$306,130,FALSE))</f>
        <v>0</v>
      </c>
      <c r="EU82" s="99">
        <f>IF(ISNA(VLOOKUP($A82,'[2]1516 Exp_Rev Access'!$F$7:$GB$306,131,FALSE)),"",VLOOKUP($A82,'[2]1516 Exp_Rev Access'!$F$7:$GB$306,131,FALSE))</f>
        <v>0</v>
      </c>
      <c r="EV82" s="99">
        <f>IF(ISNA(VLOOKUP($A82,'[2]1516 Exp_Rev Access'!$F$7:$GB$306,132,FALSE)),"",VLOOKUP($A82,'[2]1516 Exp_Rev Access'!$F$7:$GB$306,132,FALSE))</f>
        <v>0</v>
      </c>
      <c r="EW82" s="99">
        <f>IF(ISNA(VLOOKUP($A82,'[2]1516 Exp_Rev Access'!$F$7:$GB$306,133,FALSE)),"",VLOOKUP($A82,'[2]1516 Exp_Rev Access'!$F$7:$GB$306,133,FALSE))</f>
        <v>0</v>
      </c>
      <c r="EX82" s="99">
        <f>IF(ISNA(VLOOKUP($A82,'[2]1516 Exp_Rev Access'!$F$7:$GB$306,134,FALSE)),"",VLOOKUP($A82,'[2]1516 Exp_Rev Access'!$F$7:$GB$306,134,FALSE))</f>
        <v>0</v>
      </c>
      <c r="EY82" s="99">
        <f>IF(ISNA(VLOOKUP($A82,'[2]1516 Exp_Rev Access'!$F$7:$GB$306,135,FALSE)),"",VLOOKUP($A82,'[2]1516 Exp_Rev Access'!$F$7:$GB$306,135,FALSE))</f>
        <v>0</v>
      </c>
      <c r="EZ82" s="99">
        <f>IF(ISNA(VLOOKUP($A82,'[2]1516 Exp_Rev Access'!$F$7:$GB$306,136,FALSE)),"",VLOOKUP($A82,'[2]1516 Exp_Rev Access'!$F$7:$GB$306,136,FALSE))</f>
        <v>0</v>
      </c>
      <c r="FA82" s="99">
        <f>IF(ISNA(VLOOKUP($A82,'[2]1516 Exp_Rev Access'!$F$7:$GB$306,137,FALSE)),"",VLOOKUP($A82,'[2]1516 Exp_Rev Access'!$F$7:$GB$306,137,FALSE))</f>
        <v>0</v>
      </c>
      <c r="FB82" s="99">
        <f>IF(ISNA(VLOOKUP($A82,'[2]1516 Exp_Rev Access'!$F$7:$GB$306,138,FALSE)),"",VLOOKUP($A82,'[2]1516 Exp_Rev Access'!$F$7:$GB$306,138,FALSE))</f>
        <v>0</v>
      </c>
      <c r="FC82" s="99">
        <f>IF(ISNA(VLOOKUP($A82,'[2]1516 Exp_Rev Access'!$F$7:$GB$306,139,FALSE)),"",VLOOKUP($A82,'[2]1516 Exp_Rev Access'!$F$7:$GB$306,139,FALSE))</f>
        <v>0</v>
      </c>
      <c r="FD82" s="99">
        <f>IF(ISNA(VLOOKUP($A82,'[2]1516 Exp_Rev Access'!$F$7:$FS$306,140,FALSE)),"",VLOOKUP($A82,'[2]1516 Exp_Rev Access'!$F$7:$FS$306,140,FALSE))</f>
        <v>0</v>
      </c>
      <c r="FE82" s="99">
        <f>IF(ISNA(VLOOKUP($A82,'[2]1516 Exp_Rev Access'!$F$7:$FS$306,141,FALSE)),"",VLOOKUP($A82,'[2]1516 Exp_Rev Access'!$F$7:$FS$306,141,FALSE))</f>
        <v>0</v>
      </c>
      <c r="FF82" s="99">
        <f>IF(ISNA(VLOOKUP($A82,'[2]1516 Exp_Rev Access'!$F$7:$FS$306,142,FALSE)),"",VLOOKUP($A82,'[2]1516 Exp_Rev Access'!$F$7:$FS$306,142,FALSE))</f>
        <v>0</v>
      </c>
      <c r="FG82" s="99">
        <f>IF(ISNA(VLOOKUP($A82,'[2]1516 Exp_Rev Access'!$F$7:$FS$306,143,FALSE)),"",VLOOKUP($A82,'[2]1516 Exp_Rev Access'!$F$7:$FS$306,143,FALSE))</f>
        <v>0</v>
      </c>
      <c r="FH82" s="99">
        <f>IF(ISNA(VLOOKUP($A82,'[2]1516 Exp_Rev Access'!$F$7:$FS$306,144,FALSE)),"",VLOOKUP($A82,'[2]1516 Exp_Rev Access'!$F$7:$FS$306,144,FALSE))</f>
        <v>0</v>
      </c>
      <c r="FI82" s="99">
        <f>IF(ISNA(VLOOKUP($A82,'[2]1516 Exp_Rev Access'!$F$7:$FS$306,145,FALSE)),"",VLOOKUP($A82,'[2]1516 Exp_Rev Access'!$F$7:$FS$306,145,FALSE))</f>
        <v>0</v>
      </c>
      <c r="FJ82" s="99">
        <f>IF(ISNA(VLOOKUP($A82,'[2]1516 Exp_Rev Access'!$F$7:$FS$306,146,FALSE)),"",VLOOKUP($A82,'[2]1516 Exp_Rev Access'!$F$7:$FS$306,146,FALSE))</f>
        <v>0</v>
      </c>
      <c r="FK82" s="99">
        <f>IF(ISNA(VLOOKUP($A82,'[2]1516 Exp_Rev Access'!$F$7:$FS$306,147,FALSE)),"",VLOOKUP($A82,'[2]1516 Exp_Rev Access'!$F$7:$FS$306,147,FALSE))</f>
        <v>0</v>
      </c>
      <c r="FL82" s="99">
        <f>IF(ISNA(VLOOKUP($A82,'[2]1516 Exp_Rev Access'!$F$7:$FS$306,148,FALSE)),"",VLOOKUP($A82,'[2]1516 Exp_Rev Access'!$F$7:$FS$306,148,FALSE))</f>
        <v>0</v>
      </c>
      <c r="FM82" s="99">
        <f>IF(ISNA(VLOOKUP($A82,'[2]1516 Exp_Rev Access'!$F$7:$FS$306,149,FALSE)),"",VLOOKUP($A82,'[2]1516 Exp_Rev Access'!$F$7:$FS$306,149,FALSE))</f>
        <v>0</v>
      </c>
      <c r="FN82" s="99">
        <f>IF(ISNA(VLOOKUP($A82,'[2]1516 Exp_Rev Access'!$F$7:$FS$306,150,FALSE)),"",VLOOKUP($A82,'[2]1516 Exp_Rev Access'!$F$7:$FS$306,150,FALSE))</f>
        <v>0</v>
      </c>
      <c r="FO82" s="99">
        <f>IF(ISNA(VLOOKUP($A82,'[2]1516 Exp_Rev Access'!$F$7:$FS$306,151,FALSE)),"",VLOOKUP($A82,'[2]1516 Exp_Rev Access'!$F$7:$FS$306,151,FALSE))</f>
        <v>0</v>
      </c>
      <c r="FP82" s="99">
        <f>IF(ISNA(VLOOKUP($A82,'[2]1516 Exp_Rev Access'!$F$7:$FS$306,152,FALSE)),"",VLOOKUP($A82,'[2]1516 Exp_Rev Access'!$F$7:$FS$306,152,FALSE))</f>
        <v>0</v>
      </c>
      <c r="FQ82" s="99">
        <f>IF(ISNA(VLOOKUP($A82,'[2]1516 Exp_Rev Access'!$F$7:$FS$306,153,FALSE)),"",VLOOKUP($A82,'[2]1516 Exp_Rev Access'!$F$7:$FS$306,153,FALSE))</f>
        <v>85135.51</v>
      </c>
      <c r="FR82" s="101">
        <f t="shared" si="130"/>
        <v>2239261.6799999997</v>
      </c>
      <c r="FS82" s="72">
        <f t="shared" si="131"/>
        <v>4.5618369333173286E-2</v>
      </c>
      <c r="FT82" s="94">
        <f t="shared" si="132"/>
        <v>508.59021367831957</v>
      </c>
      <c r="FU82" s="99">
        <f>IF(ISNA(VLOOKUP($A82,'[2]1516 Exp_Rev Access'!$F$7:$GB$306,154,FALSE)),"",VLOOKUP($A82,'[2]1516 Exp_Rev Access'!$F$7:$GB$306,154,FALSE))</f>
        <v>0</v>
      </c>
      <c r="FV82" s="99">
        <f>IF(ISNA(VLOOKUP($A82,'[2]1516 Exp_Rev Access'!$F$7:$GB$306,155,FALSE)),"",VLOOKUP($A82,'[2]1516 Exp_Rev Access'!$F$7:$GB$306,155,FALSE))</f>
        <v>0</v>
      </c>
      <c r="FW82" s="99">
        <f>IF(ISNA(VLOOKUP($A82,'[2]1516 Exp_Rev Access'!$F$7:$GB$306,156,FALSE)),"",VLOOKUP($A82,'[2]1516 Exp_Rev Access'!$F$7:$GB$306,156,FALSE))</f>
        <v>0</v>
      </c>
      <c r="FX82" s="99">
        <f>IF(ISNA(VLOOKUP($A82,'[2]1516 Exp_Rev Access'!$F$7:$GB$306,157,FALSE)),"",VLOOKUP($A82,'[2]1516 Exp_Rev Access'!$F$7:$GB$306,157,FALSE))</f>
        <v>0</v>
      </c>
      <c r="FY82" s="99">
        <f>IF(ISNA(VLOOKUP($A82,'[2]1516 Exp_Rev Access'!$F$7:$GB$306,158,FALSE)),"",VLOOKUP($A82,'[2]1516 Exp_Rev Access'!$F$7:$GB$306,158,FALSE))</f>
        <v>0</v>
      </c>
      <c r="FZ82" s="99">
        <f>IF(ISNA(VLOOKUP($A82,'[2]1516 Exp_Rev Access'!$F$7:$GB$306,159,FALSE)),"",VLOOKUP($A82,'[2]1516 Exp_Rev Access'!$F$7:$GB$306,159,FALSE))</f>
        <v>0</v>
      </c>
      <c r="GA82" s="99">
        <f>IF(ISNA(VLOOKUP($A82,'[2]1516 Exp_Rev Access'!$F$7:$GB$306,160,FALSE)),"",VLOOKUP($A82,'[2]1516 Exp_Rev Access'!$F$7:$GB$306,160,FALSE))</f>
        <v>0</v>
      </c>
      <c r="GB82" s="99">
        <f>IF(ISNA(VLOOKUP($A82,'[2]1516 Exp_Rev Access'!$F$7:$GB$306,161,FALSE)),"",VLOOKUP($A82,'[2]1516 Exp_Rev Access'!$F$7:$GB$306,161,FALSE))</f>
        <v>0</v>
      </c>
      <c r="GC82" s="99">
        <f>IF(ISNA(VLOOKUP($A82,'[2]1516 Exp_Rev Access'!$F$7:$GB$306,162,FALSE)),"",VLOOKUP($A82,'[2]1516 Exp_Rev Access'!$F$7:$GB$306,162,FALSE))</f>
        <v>0</v>
      </c>
      <c r="GD82" s="99">
        <f>IF(ISNA(VLOOKUP($A82,'[2]1516 Exp_Rev Access'!$F$7:$GB$306,163,FALSE)),"",VLOOKUP($A82,'[2]1516 Exp_Rev Access'!$F$7:$GB$306,163,FALSE))</f>
        <v>27209.9</v>
      </c>
      <c r="GE82" s="99">
        <f>IF(ISNA(VLOOKUP($A82,'[2]1516 Exp_Rev Access'!$F$7:$GB$306,164,FALSE)),"",VLOOKUP($A82,'[2]1516 Exp_Rev Access'!$F$7:$GB$306,164,FALSE))</f>
        <v>0</v>
      </c>
      <c r="GF82" s="99">
        <f>IF(ISNA(VLOOKUP($A82,'[2]1516 Exp_Rev Access'!$F$7:$GB$306,165,FALSE)),"",VLOOKUP($A82,'[2]1516 Exp_Rev Access'!$F$7:$GB$306,165,FALSE))</f>
        <v>0</v>
      </c>
      <c r="GG82" s="99">
        <f>IF(ISNA(VLOOKUP($A82,'[2]1516 Exp_Rev Access'!$F$7:$GB$306,166,FALSE)),"",VLOOKUP($A82,'[2]1516 Exp_Rev Access'!$F$7:$GB$306,166,FALSE))</f>
        <v>0</v>
      </c>
      <c r="GH82" s="99">
        <f>IF(ISNA(VLOOKUP($A82,'[2]1516 Exp_Rev Access'!$F$7:$GB$306,167,FALSE)),"",VLOOKUP($A82,'[2]1516 Exp_Rev Access'!$F$7:$GB$306,167,FALSE))</f>
        <v>0</v>
      </c>
      <c r="GI82" s="99">
        <f>IF(ISNA(VLOOKUP($A82,'[2]1516 Exp_Rev Access'!$F$7:$GB$306,168,FALSE)),"",VLOOKUP($A82,'[2]1516 Exp_Rev Access'!$F$7:$GB$306,168,FALSE))</f>
        <v>0</v>
      </c>
      <c r="GJ82" s="99">
        <f>IF(ISNA(VLOOKUP($A82,'[2]1516 Exp_Rev Access'!$F$7:$GB$306,169,FALSE)),"",VLOOKUP($A82,'[2]1516 Exp_Rev Access'!$F$7:$GB$306,169,FALSE))</f>
        <v>10705.13</v>
      </c>
      <c r="GK82" s="99">
        <f>IF(ISNA(VLOOKUP($A82,'[2]1516 Exp_Rev Access'!$F$7:$GB$306,170,FALSE)),"",VLOOKUP($A82,'[2]1516 Exp_Rev Access'!$F$7:$GB$306,170,FALSE))</f>
        <v>0</v>
      </c>
      <c r="GL82" s="99">
        <f>IF(ISNA(VLOOKUP($A82,'[2]1516 Exp_Rev Access'!$F$7:$GB$306,171,FALSE)),"",VLOOKUP($A82,'[2]1516 Exp_Rev Access'!$F$7:$GB$306,171,FALSE))</f>
        <v>0</v>
      </c>
      <c r="GM82" s="99">
        <f>IF(ISNA(VLOOKUP($A82,'[2]1516 Exp_Rev Access'!$F$7:$GB$306,172,FALSE)),"",VLOOKUP($A82,'[2]1516 Exp_Rev Access'!$F$7:$GB$306,172,FALSE))</f>
        <v>0</v>
      </c>
      <c r="GN82" s="99">
        <f>IF(ISNA(VLOOKUP($A82,'[2]1516 Exp_Rev Access'!$F$7:$GB$306,173,FALSE)),"",VLOOKUP($A82,'[2]1516 Exp_Rev Access'!$F$7:$GB$306,173,FALSE))</f>
        <v>0</v>
      </c>
      <c r="GO82" s="99">
        <f>IF(ISNA(VLOOKUP($A82,'[2]1516 Exp_Rev Access'!$F$7:$GB$306,174,FALSE)),"",VLOOKUP($A82,'[2]1516 Exp_Rev Access'!$F$7:$GB$306,174,FALSE))</f>
        <v>0</v>
      </c>
      <c r="GP82" s="99">
        <f>IF(ISNA(VLOOKUP($A82,'[2]1516 Exp_Rev Access'!$F$7:$GB$306,175,FALSE)),"",VLOOKUP($A82,'[2]1516 Exp_Rev Access'!$F$7:$GB$306,175,FALSE))</f>
        <v>0</v>
      </c>
      <c r="GQ82" s="99">
        <f>IF(ISNA(VLOOKUP($A82,'[2]1516 Exp_Rev Access'!$F$7:$GB$306,176,FALSE)),"",VLOOKUP($A82,'[2]1516 Exp_Rev Access'!$F$7:$GB$306,176,FALSE))</f>
        <v>0</v>
      </c>
      <c r="GR82" s="99">
        <f>IF(ISNA(VLOOKUP($A82,'[2]1516 Exp_Rev Access'!$F$7:$GB$306,177,FALSE)),"",VLOOKUP($A82,'[2]1516 Exp_Rev Access'!$F$7:$GB$306,177,FALSE))</f>
        <v>0</v>
      </c>
      <c r="GS82" s="99">
        <f>IF(ISNA(VLOOKUP($A82,'[2]1516 Exp_Rev Access'!$F$7:$GB$306,178,FALSE)),"",VLOOKUP($A82,'[2]1516 Exp_Rev Access'!$F$7:$GB$306,178,FALSE))</f>
        <v>0</v>
      </c>
      <c r="GT82" s="101">
        <f t="shared" si="133"/>
        <v>37915.03</v>
      </c>
      <c r="GU82" s="72">
        <f t="shared" si="134"/>
        <v>7.7240719888456509E-4</v>
      </c>
      <c r="GV82" s="84">
        <f t="shared" si="135"/>
        <v>8.6114157097172761</v>
      </c>
    </row>
    <row r="83" spans="1:206" customFormat="1" ht="14.45" customHeight="1" x14ac:dyDescent="0.2">
      <c r="A83" s="96" t="s">
        <v>306</v>
      </c>
      <c r="B83" s="69" t="s">
        <v>307</v>
      </c>
      <c r="C83" s="80">
        <f>IF(ISNA(VLOOKUP($A83,'[2]1516 enrollment_Rev_Exp by size'!$A$6:$G$320,3,FALSE)),"",VLOOKUP($A83,'[2]1516 enrollment_Rev_Exp by size'!$A$6:$G$320,3,FALSE))</f>
        <v>4286.3500000000004</v>
      </c>
      <c r="D83" s="97">
        <v>51376006.689999998</v>
      </c>
      <c r="E83" s="80">
        <f t="shared" si="114"/>
        <v>51376006.68999999</v>
      </c>
      <c r="F83" s="80">
        <f t="shared" si="115"/>
        <v>0</v>
      </c>
      <c r="G83" s="98">
        <f>IF(ISNA(VLOOKUP($A83,'[2]1516 Exp_Rev Access'!$F$7:$FS$306,2,FALSE)),"",VLOOKUP($A83,'[2]1516 Exp_Rev Access'!$F$7:$FS$306,2,FALSE))</f>
        <v>13978900.32</v>
      </c>
      <c r="H83" s="98">
        <f>IF(ISNA(VLOOKUP($A83,'[2]1516 Exp_Rev Access'!$F$7:$FS$306,3,FALSE)),"",VLOOKUP($A83,'[2]1516 Exp_Rev Access'!$F$7:$FS$306,3,FALSE))</f>
        <v>0</v>
      </c>
      <c r="I83" s="98">
        <f>IF(ISNA(VLOOKUP($A83,'[2]1516 Exp_Rev Access'!$F$7:$FS$306,4,FALSE)),"",VLOOKUP($A83,'[2]1516 Exp_Rev Access'!$F$7:$FS$306,4,FALSE))</f>
        <v>0</v>
      </c>
      <c r="J83" s="98">
        <f>IF(ISNA(VLOOKUP($A83,'[2]1516 Exp_Rev Access'!$F$7:$FS$306,5,FALSE)),"",VLOOKUP($A83,'[2]1516 Exp_Rev Access'!$F$7:$FS$306,5,FALSE))</f>
        <v>0</v>
      </c>
      <c r="K83" s="98">
        <f>IF(ISNA(VLOOKUP($A83,'[2]1516 Exp_Rev Access'!$F$7:$FS$306,6,FALSE)),"",VLOOKUP($A83,'[2]1516 Exp_Rev Access'!$F$7:$FS$306,6,FALSE))</f>
        <v>0</v>
      </c>
      <c r="L83" s="98">
        <f>IF(ISNA(VLOOKUP($A83,'[2]1516 Exp_Rev Access'!$F$7:$FS$306,7,FALSE)),"",VLOOKUP($A83,'[2]1516 Exp_Rev Access'!$F$7:$FS$306,7,FALSE))</f>
        <v>0</v>
      </c>
      <c r="M83" s="90">
        <f t="shared" si="136"/>
        <v>13978900.32</v>
      </c>
      <c r="N83" s="72">
        <f t="shared" si="116"/>
        <v>0.27209005176965034</v>
      </c>
      <c r="O83" s="73">
        <f t="shared" si="117"/>
        <v>3261.2596544845846</v>
      </c>
      <c r="P83" s="99">
        <f>IF(ISNA(VLOOKUP($A83,'[2]1516 Exp_Rev Access'!$F$7:$FS$306,8,FALSE)),"",VLOOKUP($A83,'[2]1516 Exp_Rev Access'!$F$7:$FS$306,8,FALSE))</f>
        <v>1283289.1200000001</v>
      </c>
      <c r="Q83" s="99">
        <f>IF(ISNA(VLOOKUP($A83,'[2]1516 Exp_Rev Access'!$F$7:$FS$306,9,FALSE)),"",VLOOKUP($A83,'[2]1516 Exp_Rev Access'!$F$7:$FS$306,9,FALSE))</f>
        <v>0</v>
      </c>
      <c r="R83" s="99">
        <f>IF(ISNA(VLOOKUP($A83,'[2]1516 Exp_Rev Access'!$F$7:$FS$306,10,FALSE)),"",VLOOKUP($A83,'[2]1516 Exp_Rev Access'!$F$7:$FS$306,10,FALSE))</f>
        <v>9923</v>
      </c>
      <c r="S83" s="99">
        <f>IF(ISNA(VLOOKUP($A83,'[2]1516 Exp_Rev Access'!$F$7:$FS$306,11,FALSE)),"",VLOOKUP($A83,'[2]1516 Exp_Rev Access'!$F$7:$FS$306,11,FALSE))</f>
        <v>0</v>
      </c>
      <c r="T83" s="99">
        <f>IF(ISNA(VLOOKUP($A83,'[2]1516 Exp_Rev Access'!$F$7:$FS$306,12,FALSE)),"",VLOOKUP($A83,'[2]1516 Exp_Rev Access'!$F$7:$FS$306,12,FALSE))</f>
        <v>0</v>
      </c>
      <c r="U83" s="99">
        <f>IF(ISNA(VLOOKUP($A83,'[2]1516 Exp_Rev Access'!$F$7:$FS$306,13,FALSE)),"",VLOOKUP($A83,'[2]1516 Exp_Rev Access'!$F$7:$FS$306,13,FALSE))</f>
        <v>98475</v>
      </c>
      <c r="V83" s="99">
        <f>IF(ISNA(VLOOKUP($A83,'[2]1516 Exp_Rev Access'!$F$7:$FS$306,14,FALSE)),"",VLOOKUP($A83,'[2]1516 Exp_Rev Access'!$F$7:$FS$306,14,FALSE))</f>
        <v>0</v>
      </c>
      <c r="W83" s="99">
        <f>IF(ISNA(VLOOKUP($A83,'[2]1516 Exp_Rev Access'!$F$7:$FS$306,15,FALSE)),"",VLOOKUP($A83,'[2]1516 Exp_Rev Access'!$F$7:$FS$306,15,FALSE))</f>
        <v>0</v>
      </c>
      <c r="X83" s="99">
        <f>IF(ISNA(VLOOKUP($A83,'[2]1516 Exp_Rev Access'!$F$7:$FS$306,16,FALSE)),"",VLOOKUP($A83,'[2]1516 Exp_Rev Access'!$F$7:$FS$306,16,FALSE))</f>
        <v>543.86</v>
      </c>
      <c r="Y83" s="99">
        <f>IF(ISNA(VLOOKUP($A83,'[2]1516 Exp_Rev Access'!$F$7:$FS$306,17,FALSE)),"",VLOOKUP($A83,'[2]1516 Exp_Rev Access'!$F$7:$FS$306,17,FALSE))</f>
        <v>0</v>
      </c>
      <c r="Z83" s="99">
        <f>IF(ISNA(VLOOKUP($A83,'[2]1516 Exp_Rev Access'!$F$7:$FS$306,18,FALSE)),"",VLOOKUP($A83,'[2]1516 Exp_Rev Access'!$F$7:$FS$306,18,FALSE))</f>
        <v>0</v>
      </c>
      <c r="AA83" s="99">
        <f>IF(ISNA(VLOOKUP($A83,'[2]1516 Exp_Rev Access'!$F$7:$FS$306,19,FALSE)),"",VLOOKUP($A83,'[2]1516 Exp_Rev Access'!$F$7:$FS$306,19,FALSE))</f>
        <v>0</v>
      </c>
      <c r="AB83" s="99">
        <f>IF(ISNA(VLOOKUP($A83,'[2]1516 Exp_Rev Access'!$F$7:$FS$306,20,FALSE)),"",VLOOKUP($A83,'[2]1516 Exp_Rev Access'!$F$7:$FS$306,20,FALSE))</f>
        <v>33816.68</v>
      </c>
      <c r="AC83" s="99">
        <f>IF(ISNA(VLOOKUP($A83,'[2]1516 Exp_Rev Access'!$F$7:$FS$306,21,FALSE)),"",VLOOKUP($A83,'[2]1516 Exp_Rev Access'!$F$7:$FS$306,21,FALSE))</f>
        <v>1456962.69</v>
      </c>
      <c r="AD83" s="99">
        <f>IF(ISNA(VLOOKUP($A83,'[2]1516 Exp_Rev Access'!$F$7:$FS$306,22,FALSE)),"",VLOOKUP($A83,'[2]1516 Exp_Rev Access'!$F$7:$FS$306,22,FALSE))</f>
        <v>89102.36</v>
      </c>
      <c r="AE83" s="99">
        <f>IF(ISNA(VLOOKUP($A83,'[2]1516 Exp_Rev Access'!$F$7:$FS$306,23,FALSE)),"",VLOOKUP($A83,'[2]1516 Exp_Rev Access'!$F$7:$FS$306,23,FALSE))</f>
        <v>0</v>
      </c>
      <c r="AF83" s="99">
        <f>IF(ISNA(VLOOKUP($A83,'[2]1516 Exp_Rev Access'!$F$7:$FS$306,24,FALSE)),"",VLOOKUP($A83,'[2]1516 Exp_Rev Access'!$F$7:$FS$306,24,FALSE))</f>
        <v>1949250.54</v>
      </c>
      <c r="AG83" s="99">
        <f>IF(ISNA(VLOOKUP($A83,'[2]1516 Exp_Rev Access'!$F$7:$FS$306,25,FALSE)),"",VLOOKUP($A83,'[2]1516 Exp_Rev Access'!$F$7:$FS$306,25,FALSE))</f>
        <v>9782.2000000000007</v>
      </c>
      <c r="AH83" s="98">
        <f>IF(ISNA(VLOOKUP($A83,'[2]1516 Exp_Rev Access'!$F$7:$FS$306,26,FALSE)),"",VLOOKUP($A83,'[2]1516 Exp_Rev Access'!$F$7:$FS$306,26,FALSE))</f>
        <v>95458.17</v>
      </c>
      <c r="AI83" s="98">
        <f>IF(ISNA(VLOOKUP($A83,'[2]1516 Exp_Rev Access'!$F$7:$FS$306,27,FALSE)),"",VLOOKUP($A83,'[2]1516 Exp_Rev Access'!$F$7:$FS$306,27,FALSE))</f>
        <v>8318.09</v>
      </c>
      <c r="AJ83" s="98">
        <f>IF(ISNA(VLOOKUP($A83,'[2]1516 Exp_Rev Access'!$F$7:$FS$306,28,FALSE)),"",VLOOKUP($A83,'[2]1516 Exp_Rev Access'!$F$7:$FS$306,28,FALSE))</f>
        <v>25567.77</v>
      </c>
      <c r="AK83" s="98">
        <f>IF(ISNA(VLOOKUP($A83,'[2]1516 Exp_Rev Access'!$F$7:$FS$306,29,FALSE)),"",VLOOKUP($A83,'[2]1516 Exp_Rev Access'!$F$7:$FS$306,29,FALSE))</f>
        <v>10011.14</v>
      </c>
      <c r="AL83" s="100">
        <f t="shared" si="118"/>
        <v>5070500.6199999992</v>
      </c>
      <c r="AM83" s="72">
        <f t="shared" si="119"/>
        <v>9.869394191329664E-2</v>
      </c>
      <c r="AN83" s="94">
        <f t="shared" si="120"/>
        <v>1182.9413417009807</v>
      </c>
      <c r="AO83" s="99">
        <f>IF(ISNA(VLOOKUP($A83,'[2]1516 Exp_Rev Access'!$F$7:$GB$306,30,FALSE)),"",VLOOKUP($A83,'[2]1516 Exp_Rev Access'!$F$7:$FS$306,30,FALSE))</f>
        <v>25653526.18</v>
      </c>
      <c r="AP83" s="99">
        <f>IF(ISNA(VLOOKUP($A83,'[2]1516 Exp_Rev Access'!$F$7:$GB$306,31,FALSE)),"",VLOOKUP($A83,'[2]1516 Exp_Rev Access'!$F$7:$FS$306,31,FALSE))</f>
        <v>521001.3</v>
      </c>
      <c r="AQ83" s="99">
        <f>IF(ISNA(VLOOKUP($A83,'[2]1516 Exp_Rev Access'!$F$7:$GB$306,32,FALSE)),"",VLOOKUP($A83,'[2]1516 Exp_Rev Access'!$F$7:$FS$306,32,FALSE))</f>
        <v>0</v>
      </c>
      <c r="AR83" s="99">
        <f>IF(ISNA(VLOOKUP($A83,'[2]1516 Exp_Rev Access'!$F$7:$GB$306,33,FALSE)),"",VLOOKUP($A83,'[2]1516 Exp_Rev Access'!$F$7:$FS$306,33,FALSE))</f>
        <v>0</v>
      </c>
      <c r="AS83" s="99">
        <f>IF(ISNA(VLOOKUP($A83,'[2]1516 Exp_Rev Access'!$F$7:$GB$306,34,FALSE)),"",VLOOKUP($A83,'[2]1516 Exp_Rev Access'!$F$7:$FS$306,34,FALSE))</f>
        <v>0</v>
      </c>
      <c r="AT83" s="101">
        <f t="shared" si="121"/>
        <v>26174527.48</v>
      </c>
      <c r="AU83" s="72">
        <f t="shared" si="122"/>
        <v>0.50946987059417947</v>
      </c>
      <c r="AV83" s="94">
        <f t="shared" si="123"/>
        <v>6106.4839502140512</v>
      </c>
      <c r="AW83" s="99">
        <f>IF(ISNA(VLOOKUP($A83,'[2]1516 Exp_Rev Access'!$F$7:$GB$306,35,FALSE)),"",VLOOKUP($A83,'[2]1516 Exp_Rev Access'!$F$7:$GB$306,35,FALSE))</f>
        <v>0</v>
      </c>
      <c r="AX83" s="99">
        <f>IF(ISNA(VLOOKUP($A83,'[2]1516 Exp_Rev Access'!$F$7:$GB$306,36,FALSE)),"",VLOOKUP($A83,'[2]1516 Exp_Rev Access'!$F$7:$GB$306,36,FALSE))</f>
        <v>2581731.44</v>
      </c>
      <c r="AY83" s="99">
        <f>IF(ISNA(VLOOKUP($A83,'[2]1516 Exp_Rev Access'!$F$7:$GB$306,37,FALSE)),"",VLOOKUP($A83,'[2]1516 Exp_Rev Access'!$F$7:$GB$306,37,FALSE))</f>
        <v>85663.5</v>
      </c>
      <c r="AZ83" s="99">
        <f>IF(ISNA(VLOOKUP($A83,'[2]1516 Exp_Rev Access'!$F$7:$GB$306,38,FALSE)),"",VLOOKUP($A83,'[2]1516 Exp_Rev Access'!$F$7:$GB$306,38,FALSE))</f>
        <v>0</v>
      </c>
      <c r="BA83" s="99">
        <f>IF(ISNA(VLOOKUP($A83,'[2]1516 Exp_Rev Access'!$F$7:$GB$306,39,FALSE)),"",VLOOKUP($A83,'[2]1516 Exp_Rev Access'!$F$7:$GB$306,39,FALSE))</f>
        <v>0</v>
      </c>
      <c r="BB83" s="99">
        <f>IF(ISNA(VLOOKUP($A83,'[2]1516 Exp_Rev Access'!$F$7:$GB$306,40,FALSE)),"",VLOOKUP($A83,'[2]1516 Exp_Rev Access'!$F$7:$GB$306,40,FALSE))</f>
        <v>82684.27</v>
      </c>
      <c r="BC83" s="99">
        <f>IF(ISNA(VLOOKUP($A83,'[2]1516 Exp_Rev Access'!$F$7:$GB$306,41,FALSE)),"",VLOOKUP($A83,'[2]1516 Exp_Rev Access'!$F$7:$GB$306,41,FALSE))</f>
        <v>0</v>
      </c>
      <c r="BD83" s="99">
        <f>IF(ISNA(VLOOKUP($A83,'[2]1516 Exp_Rev Access'!$F$7:$GB$306,42,FALSE)),"",VLOOKUP($A83,'[2]1516 Exp_Rev Access'!$F$7:$GB$306,42,FALSE))</f>
        <v>313434.58</v>
      </c>
      <c r="BE83" s="99">
        <f>IF(ISNA(VLOOKUP($A83,'[2]1516 Exp_Rev Access'!$F$7:$GB$306,43,FALSE)),"",VLOOKUP($A83,'[2]1516 Exp_Rev Access'!$F$7:$GB$306,43,FALSE))</f>
        <v>0</v>
      </c>
      <c r="BF83" s="99">
        <f>IF(ISNA(VLOOKUP($A83,'[2]1516 Exp_Rev Access'!$F$7:$GB$306,44,FALSE)),"",VLOOKUP($A83,'[2]1516 Exp_Rev Access'!$F$7:$GB$306,44,FALSE))</f>
        <v>147658.39000000001</v>
      </c>
      <c r="BG83" s="99">
        <f>IF(ISNA(VLOOKUP($A83,'[2]1516 Exp_Rev Access'!$F$7:$GB$306,45,FALSE)),"",VLOOKUP($A83,'[2]1516 Exp_Rev Access'!$F$7:$GB$306,45,FALSE))</f>
        <v>42312.34</v>
      </c>
      <c r="BH83" s="99">
        <f>IF(ISNA(VLOOKUP($A83,'[2]1516 Exp_Rev Access'!$F$7:$GB$306,46,FALSE)),"",VLOOKUP($A83,'[2]1516 Exp_Rev Access'!$F$7:$GB$306,46,FALSE))</f>
        <v>0</v>
      </c>
      <c r="BI83" s="99">
        <f>IF(ISNA(VLOOKUP($A83,'[2]1516 Exp_Rev Access'!$F$7:$GB$306,47,FALSE)),"",VLOOKUP($A83,'[2]1516 Exp_Rev Access'!$F$7:$GB$306,47,FALSE))</f>
        <v>340.8</v>
      </c>
      <c r="BJ83" s="99">
        <f>IF(ISNA(VLOOKUP($A83,'[2]1516 Exp_Rev Access'!$F$7:$GB$306,48,FALSE)),"",VLOOKUP($A83,'[2]1516 Exp_Rev Access'!$F$7:$GB$306,48,FALSE))</f>
        <v>1341458.98</v>
      </c>
      <c r="BK83" s="99">
        <f>IF(ISNA(VLOOKUP($A83,'[2]1516 Exp_Rev Access'!$F$7:$GB$306,49,FALSE)),"",VLOOKUP($A83,'[2]1516 Exp_Rev Access'!$F$7:$GB$306,49,FALSE))</f>
        <v>480</v>
      </c>
      <c r="BL83" s="99">
        <f>IF(ISNA(VLOOKUP($A83,'[2]1516 Exp_Rev Access'!$F$7:$GB$306,50,FALSE)),"",VLOOKUP($A83,'[2]1516 Exp_Rev Access'!$F$7:$GB$306,50,FALSE))</f>
        <v>0</v>
      </c>
      <c r="BM83" s="99">
        <f>IF(ISNA(VLOOKUP($A83,'[2]1516 Exp_Rev Access'!$F$7:$GB$306,51,FALSE)),"",VLOOKUP($A83,'[2]1516 Exp_Rev Access'!$F$7:$GB$306,51,FALSE))</f>
        <v>0</v>
      </c>
      <c r="BN83" s="99">
        <f>IF(ISNA(VLOOKUP($A83,'[2]1516 Exp_Rev Access'!$F$7:$GB$306,52,FALSE)),"",VLOOKUP($A83,'[2]1516 Exp_Rev Access'!$F$7:$GB$306,52,FALSE))</f>
        <v>0</v>
      </c>
      <c r="BO83" s="99">
        <f>IF(ISNA(VLOOKUP($A83,'[2]1516 Exp_Rev Access'!$F$7:$GB$306,53,FALSE)),"",VLOOKUP($A83,'[2]1516 Exp_Rev Access'!$F$7:$GB$306,53,FALSE))</f>
        <v>0</v>
      </c>
      <c r="BP83" s="99">
        <f>IF(ISNA(VLOOKUP($A83,'[2]1516 Exp_Rev Access'!$F$7:$GB$306,54,FALSE)),"",VLOOKUP($A83,'[2]1516 Exp_Rev Access'!$F$7:$GB$306,54,FALSE))</f>
        <v>0</v>
      </c>
      <c r="BQ83" s="99">
        <f>IF(ISNA(VLOOKUP($A83,'[2]1516 Exp_Rev Access'!$F$7:$GB$306,55,FALSE)),"",VLOOKUP($A83,'[2]1516 Exp_Rev Access'!$F$7:$GB$306,55,FALSE))</f>
        <v>0</v>
      </c>
      <c r="BR83" s="99">
        <f>IF(ISNA(VLOOKUP($A83,'[2]1516 Exp_Rev Access'!$F$7:$GB$306,56,FALSE)),"",VLOOKUP($A83,'[2]1516 Exp_Rev Access'!$F$7:$GB$306,56,FALSE))</f>
        <v>0</v>
      </c>
      <c r="BS83" s="99">
        <f>IF(ISNA(VLOOKUP($A83,'[2]1516 Exp_Rev Access'!$F$7:$GB$306,57,FALSE)),"",VLOOKUP($A83,'[2]1516 Exp_Rev Access'!$F$7:$GB$306,57,FALSE))</f>
        <v>0</v>
      </c>
      <c r="BT83" s="99">
        <f>IF(ISNA(VLOOKUP($A83,'[2]1516 Exp_Rev Access'!$F$7:$GB$306,58,FALSE)),"",VLOOKUP($A83,'[2]1516 Exp_Rev Access'!$F$7:$GB$306,58,FALSE))</f>
        <v>0</v>
      </c>
      <c r="BU83" s="102">
        <f t="shared" si="124"/>
        <v>4595764.3</v>
      </c>
      <c r="BV83" s="72">
        <f t="shared" si="125"/>
        <v>8.9453513343895896E-2</v>
      </c>
      <c r="BW83" s="94">
        <f t="shared" si="126"/>
        <v>1072.185962415575</v>
      </c>
      <c r="BX83" s="99">
        <f>IF(ISNA(VLOOKUP($A83,'[2]1516 Exp_Rev Access'!$F$7:$GB$306,59,FALSE)),"",VLOOKUP($A83,'[2]1516 Exp_Rev Access'!$F$7:$GB$306,59,FALSE))</f>
        <v>0</v>
      </c>
      <c r="BY83" s="99">
        <f>IF(ISNA(VLOOKUP($A83,'[2]1516 Exp_Rev Access'!$F$7:$GB$306,60,FALSE)),"",VLOOKUP($A83,'[2]1516 Exp_Rev Access'!$F$7:$GB$306,60,FALSE))</f>
        <v>0</v>
      </c>
      <c r="BZ83" s="99">
        <f>IF(ISNA(VLOOKUP($A83,'[2]1516 Exp_Rev Access'!$F$7:$GB$306,61,FALSE)),"",VLOOKUP($A83,'[2]1516 Exp_Rev Access'!$F$7:$GB$306,61,FALSE))</f>
        <v>0</v>
      </c>
      <c r="CA83" s="99">
        <f>IF(ISNA(VLOOKUP($A83,'[2]1516 Exp_Rev Access'!$F$7:$GB$306,62,FALSE)),"",VLOOKUP($A83,'[2]1516 Exp_Rev Access'!$F$7:$GB$306,62,FALSE))</f>
        <v>0</v>
      </c>
      <c r="CB83" s="99">
        <f>IF(ISNA(VLOOKUP($A83,'[2]1516 Exp_Rev Access'!$F$7:$GB$306,63,FALSE)),"",VLOOKUP($A83,'[2]1516 Exp_Rev Access'!$F$7:$GB$306,63,FALSE))</f>
        <v>1800.66</v>
      </c>
      <c r="CC83" s="99">
        <f>IF(ISNA(VLOOKUP($A83,'[2]1516 Exp_Rev Access'!$F$7:$GB$306,64,FALSE)),"",VLOOKUP($A83,'[2]1516 Exp_Rev Access'!$F$7:$GB$306,64,FALSE))</f>
        <v>0</v>
      </c>
      <c r="CD83" s="101">
        <f t="shared" si="127"/>
        <v>1800.66</v>
      </c>
      <c r="CE83" s="72">
        <f t="shared" si="128"/>
        <v>3.5048656289405356E-5</v>
      </c>
      <c r="CF83" s="103">
        <f t="shared" si="129"/>
        <v>0.42009168639985067</v>
      </c>
      <c r="CG83" s="99">
        <f>IF(ISNA(VLOOKUP($A83,'[2]1516 Exp_Rev Access'!$F$7:$GB$306,65,FALSE)),"",VLOOKUP($A83,'[2]1516 Exp_Rev Access'!$F$7:$GB$306,65,FALSE))</f>
        <v>0</v>
      </c>
      <c r="CH83" s="99">
        <f>IF(ISNA(VLOOKUP($A83,'[2]1516 Exp_Rev Access'!$F$7:$GB$306,66,FALSE)),"",VLOOKUP($A83,'[2]1516 Exp_Rev Access'!$F$7:$GB$306,66,FALSE))</f>
        <v>0</v>
      </c>
      <c r="CI83" s="99">
        <f>IF(ISNA(VLOOKUP($A83,'[2]1516 Exp_Rev Access'!$F$7:$GB$306,67,FALSE)),"",VLOOKUP($A83,'[2]1516 Exp_Rev Access'!$F$7:$GB$306,67,FALSE))</f>
        <v>0</v>
      </c>
      <c r="CJ83" s="99">
        <f>IF(ISNA(VLOOKUP($A83,'[2]1516 Exp_Rev Access'!$F$7:$GB$306,68,FALSE)),"",VLOOKUP($A83,'[2]1516 Exp_Rev Access'!$F$7:$GB$306,68,FALSE))</f>
        <v>0</v>
      </c>
      <c r="CK83" s="99">
        <f>IF(ISNA(VLOOKUP($A83,'[2]1516 Exp_Rev Access'!$F$7:$GB$306,69,FALSE)),"",VLOOKUP($A83,'[2]1516 Exp_Rev Access'!$F$7:$GB$306,69,FALSE))</f>
        <v>0</v>
      </c>
      <c r="CL83" s="99">
        <f>IF(ISNA(VLOOKUP($A83,'[2]1516 Exp_Rev Access'!$F$7:$GB$306,70,FALSE)),"",VLOOKUP($A83,'[2]1516 Exp_Rev Access'!$F$7:$GB$306,70,FALSE))</f>
        <v>0</v>
      </c>
      <c r="CM83" s="99">
        <f>IF(ISNA(VLOOKUP($A83,'[2]1516 Exp_Rev Access'!$F$7:$GB$306,71,FALSE)),"",VLOOKUP($A83,'[2]1516 Exp_Rev Access'!$F$7:$GB$306,71,FALSE))</f>
        <v>0</v>
      </c>
      <c r="CN83" s="99">
        <f>IF(ISNA(VLOOKUP($A83,'[2]1516 Exp_Rev Access'!$F$7:$GB$306,72,FALSE)),"",VLOOKUP($A83,'[2]1516 Exp_Rev Access'!$F$7:$GB$306,72,FALSE))</f>
        <v>0</v>
      </c>
      <c r="CO83" s="99">
        <f>IF(ISNA(VLOOKUP($A83,'[2]1516 Exp_Rev Access'!$F$7:$GB$306,73,FALSE)),"",VLOOKUP($A83,'[2]1516 Exp_Rev Access'!$F$7:$GB$306,73,FALSE))</f>
        <v>0</v>
      </c>
      <c r="CP83" s="99">
        <f>IF(ISNA(VLOOKUP($A83,'[2]1516 Exp_Rev Access'!$F$7:$GB$306,74,FALSE)),"",VLOOKUP($A83,'[2]1516 Exp_Rev Access'!$F$7:$GB$306,74,FALSE))</f>
        <v>1070323.58</v>
      </c>
      <c r="CQ83" s="99">
        <f>IF(ISNA(VLOOKUP($A83,'[2]1516 Exp_Rev Access'!$F$7:$GB$306,75,FALSE)),"",VLOOKUP($A83,'[2]1516 Exp_Rev Access'!$F$7:$GB$306,75,FALSE))</f>
        <v>0</v>
      </c>
      <c r="CR83" s="99">
        <f>IF(ISNA(VLOOKUP($A83,'[2]1516 Exp_Rev Access'!$F$7:$GB$306,76,FALSE)),"",VLOOKUP($A83,'[2]1516 Exp_Rev Access'!$F$7:$GB$306,76,FALSE))</f>
        <v>13250.35</v>
      </c>
      <c r="CS83" s="99">
        <f>IF(ISNA(VLOOKUP($A83,'[2]1516 Exp_Rev Access'!$F$7:$GB$306,77,FALSE)),"",VLOOKUP($A83,'[2]1516 Exp_Rev Access'!$F$7:$GB$306,77,FALSE))</f>
        <v>0</v>
      </c>
      <c r="CT83" s="99">
        <f>IF(ISNA(VLOOKUP($A83,'[2]1516 Exp_Rev Access'!$F$7:$GB$306,78,FALSE)),"",VLOOKUP($A83,'[2]1516 Exp_Rev Access'!$F$7:$GB$306,78,FALSE))</f>
        <v>101055.34</v>
      </c>
      <c r="CU83" s="99">
        <f>IF(ISNA(VLOOKUP($A83,'[2]1516 Exp_Rev Access'!$F$7:$GB$306,79,FALSE)),"",VLOOKUP($A83,'[2]1516 Exp_Rev Access'!$F$7:$GB$306,79,FALSE))</f>
        <v>38562.1</v>
      </c>
      <c r="CV83" s="99">
        <f>IF(ISNA(VLOOKUP($A83,'[2]1516 Exp_Rev Access'!$F$7:$GB$306,80,FALSE)),"",VLOOKUP($A83,'[2]1516 Exp_Rev Access'!$F$7:$GB$306,80,FALSE))</f>
        <v>0</v>
      </c>
      <c r="CW83" s="99">
        <f>IF(ISNA(VLOOKUP($A83,'[2]1516 Exp_Rev Access'!$F$7:$GB$306,81,FALSE)),"",VLOOKUP($A83,'[2]1516 Exp_Rev Access'!$F$7:$GB$306,81,FALSE))</f>
        <v>0</v>
      </c>
      <c r="CX83" s="99">
        <f>IF(ISNA(VLOOKUP($A83,'[2]1516 Exp_Rev Access'!$F$7:$GB$306,82,FALSE)),"",VLOOKUP($A83,'[2]1516 Exp_Rev Access'!$F$7:$GB$306,82,FALSE))</f>
        <v>0</v>
      </c>
      <c r="CY83" s="99">
        <f>IF(ISNA(VLOOKUP($A83,'[2]1516 Exp_Rev Access'!$F$7:$GB$306,83,FALSE)),"",VLOOKUP($A83,'[2]1516 Exp_Rev Access'!$F$7:$GB$306,83,FALSE))</f>
        <v>0</v>
      </c>
      <c r="CZ83" s="99">
        <f>IF(ISNA(VLOOKUP($A83,'[2]1516 Exp_Rev Access'!$F$7:$GB$306,84,FALSE)),"",VLOOKUP($A83,'[2]1516 Exp_Rev Access'!$F$7:$GB$306,84,FALSE))</f>
        <v>0</v>
      </c>
      <c r="DA83" s="99">
        <f>IF(ISNA(VLOOKUP($A83,'[2]1516 Exp_Rev Access'!$F$7:$GB$306,85,FALSE)),"",VLOOKUP($A83,'[2]1516 Exp_Rev Access'!$F$7:$GB$306,85,FALSE))</f>
        <v>20868.32</v>
      </c>
      <c r="DB83" s="99">
        <f>IF(ISNA(VLOOKUP($A83,'[2]1516 Exp_Rev Access'!$F$7:$GB$306,86,FALSE)),"",VLOOKUP($A83,'[2]1516 Exp_Rev Access'!$F$7:$GB$306,86,FALSE))</f>
        <v>0</v>
      </c>
      <c r="DC83" s="99">
        <f>IF(ISNA(VLOOKUP($A83,'[2]1516 Exp_Rev Access'!$F$7:$GB$306,87,FALSE)),"",VLOOKUP($A83,'[2]1516 Exp_Rev Access'!$F$7:$GB$306,87,FALSE))</f>
        <v>0</v>
      </c>
      <c r="DD83" s="99">
        <f>IF(ISNA(VLOOKUP($A83,'[2]1516 Exp_Rev Access'!$F$7:$GB$306,88,FALSE)),"",VLOOKUP($A83,'[2]1516 Exp_Rev Access'!$F$7:$GB$306,88,FALSE))</f>
        <v>0</v>
      </c>
      <c r="DE83" s="99">
        <f>IF(ISNA(VLOOKUP($A83,'[2]1516 Exp_Rev Access'!$F$7:$GB$306,89,FALSE)),"",VLOOKUP($A83,'[2]1516 Exp_Rev Access'!$F$7:$GB$306,89,FALSE))</f>
        <v>0</v>
      </c>
      <c r="DF83" s="99">
        <f>IF(ISNA(VLOOKUP($A83,'[2]1516 Exp_Rev Access'!$F$7:$GB$306,90,FALSE)),"",VLOOKUP($A83,'[2]1516 Exp_Rev Access'!$F$7:$GB$306,90,FALSE))</f>
        <v>0</v>
      </c>
      <c r="DG83" s="99">
        <f>IF(ISNA(VLOOKUP($A83,'[2]1516 Exp_Rev Access'!$F$7:$GB$306,91,FALSE)),"",VLOOKUP($A83,'[2]1516 Exp_Rev Access'!$F$7:$GB$306,91,FALSE))</f>
        <v>0</v>
      </c>
      <c r="DH83" s="99">
        <f>IF(ISNA(VLOOKUP($A83,'[2]1516 Exp_Rev Access'!$F$7:$GB$306,92,FALSE)),"",VLOOKUP($A83,'[2]1516 Exp_Rev Access'!$F$7:$GB$306,92,FALSE))</f>
        <v>70510.69</v>
      </c>
      <c r="DI83" s="99">
        <f>IF(ISNA(VLOOKUP($A83,'[2]1516 Exp_Rev Access'!$F$7:$GB$306,93,FALSE)),"",VLOOKUP($A83,'[2]1516 Exp_Rev Access'!$F$7:$GB$306,93,FALSE))</f>
        <v>0</v>
      </c>
      <c r="DJ83" s="99">
        <f>IF(ISNA(VLOOKUP($A83,'[2]1516 Exp_Rev Access'!$F$7:$GB$306,94,FALSE)),"",VLOOKUP($A83,'[2]1516 Exp_Rev Access'!$F$7:$GB$306,94,FALSE))</f>
        <v>0</v>
      </c>
      <c r="DK83" s="99">
        <f>IF(ISNA(VLOOKUP($A83,'[2]1516 Exp_Rev Access'!$F$7:$GB$306,95,FALSE)),"",VLOOKUP($A83,'[2]1516 Exp_Rev Access'!$F$7:$GB$306,95,FALSE))</f>
        <v>0</v>
      </c>
      <c r="DL83" s="99">
        <f>IF(ISNA(VLOOKUP($A83,'[2]1516 Exp_Rev Access'!$F$7:$GB$306,96,FALSE)),"",VLOOKUP($A83,'[2]1516 Exp_Rev Access'!$F$7:$GB$306,96,FALSE))</f>
        <v>0</v>
      </c>
      <c r="DM83" s="99">
        <f>IF(ISNA(VLOOKUP($A83,'[2]1516 Exp_Rev Access'!$F$7:$GB$306,97,FALSE)),"",VLOOKUP($A83,'[2]1516 Exp_Rev Access'!$F$7:$GB$306,97,FALSE))</f>
        <v>0</v>
      </c>
      <c r="DN83" s="99">
        <f>IF(ISNA(VLOOKUP($A83,'[2]1516 Exp_Rev Access'!$F$7:$GB$306,98,FALSE)),"",VLOOKUP($A83,'[2]1516 Exp_Rev Access'!$F$7:$GB$306,98,FALSE))</f>
        <v>0</v>
      </c>
      <c r="DO83" s="99">
        <f>IF(ISNA(VLOOKUP($A83,'[2]1516 Exp_Rev Access'!$F$7:$GB$306,99,FALSE)),"",VLOOKUP($A83,'[2]1516 Exp_Rev Access'!$F$7:$GB$306,99,FALSE))</f>
        <v>0</v>
      </c>
      <c r="DP83" s="99">
        <f>IF(ISNA(VLOOKUP($A83,'[2]1516 Exp_Rev Access'!$F$7:$GB$306,100,FALSE)),"",VLOOKUP($A83,'[2]1516 Exp_Rev Access'!$F$7:$GB$306,100,FALSE))</f>
        <v>0</v>
      </c>
      <c r="DQ83" s="99">
        <f>IF(ISNA(VLOOKUP($A83,'[2]1516 Exp_Rev Access'!$F$7:$GB$306,101,FALSE)),"",VLOOKUP($A83,'[2]1516 Exp_Rev Access'!$F$7:$GB$306,101,FALSE))</f>
        <v>0</v>
      </c>
      <c r="DR83" s="99">
        <f>IF(ISNA(VLOOKUP($A83,'[2]1516 Exp_Rev Access'!$F$7:$GB$306,102,FALSE)),"",VLOOKUP($A83,'[2]1516 Exp_Rev Access'!$F$7:$GB$306,102,FALSE))</f>
        <v>0</v>
      </c>
      <c r="DS83" s="99">
        <f>IF(ISNA(VLOOKUP($A83,'[2]1516 Exp_Rev Access'!$F$7:$GB$306,103,FALSE)),"",VLOOKUP($A83,'[2]1516 Exp_Rev Access'!$F$7:$GB$306,103,FALSE))</f>
        <v>0</v>
      </c>
      <c r="DT83" s="99">
        <f>IF(ISNA(VLOOKUP($A83,'[2]1516 Exp_Rev Access'!$F$7:$GB$306,104,FALSE)),"",VLOOKUP($A83,'[2]1516 Exp_Rev Access'!$F$7:$GB$306,104,FALSE))</f>
        <v>0</v>
      </c>
      <c r="DU83" s="99">
        <f>IF(ISNA(VLOOKUP($A83,'[2]1516 Exp_Rev Access'!$F$7:$GB$306,105,FALSE)),"",VLOOKUP($A83,'[2]1516 Exp_Rev Access'!$F$7:$GB$306,105,FALSE))</f>
        <v>0</v>
      </c>
      <c r="DV83" s="99">
        <f>IF(ISNA(VLOOKUP($A83,'[2]1516 Exp_Rev Access'!$F$7:$GB$306,106,FALSE)),"",VLOOKUP($A83,'[2]1516 Exp_Rev Access'!$F$7:$GB$306,106,FALSE))</f>
        <v>0</v>
      </c>
      <c r="DW83" s="99">
        <f>IF(ISNA(VLOOKUP($A83,'[2]1516 Exp_Rev Access'!$F$7:$GB$306,107,FALSE)),"",VLOOKUP($A83,'[2]1516 Exp_Rev Access'!$F$7:$GB$306,107,FALSE))</f>
        <v>0</v>
      </c>
      <c r="DX83" s="99">
        <f>IF(ISNA(VLOOKUP($A83,'[2]1516 Exp_Rev Access'!$F$7:$GB$306,108,FALSE)),"",VLOOKUP($A83,'[2]1516 Exp_Rev Access'!$F$7:$GB$306,108,FALSE))</f>
        <v>0</v>
      </c>
      <c r="DY83" s="99">
        <f>IF(ISNA(VLOOKUP($A83,'[2]1516 Exp_Rev Access'!$F$7:$GB$306,109,FALSE)),"",VLOOKUP($A83,'[2]1516 Exp_Rev Access'!$F$7:$GB$306,109,FALSE))</f>
        <v>0</v>
      </c>
      <c r="DZ83" s="99">
        <f>IF(ISNA(VLOOKUP($A83,'[2]1516 Exp_Rev Access'!$F$7:$GB$306,110,FALSE)),"",VLOOKUP($A83,'[2]1516 Exp_Rev Access'!$F$7:$GB$306,110,FALSE))</f>
        <v>0</v>
      </c>
      <c r="EA83" s="99">
        <f>IF(ISNA(VLOOKUP($A83,'[2]1516 Exp_Rev Access'!$F$7:$GB$306,111,FALSE)),"",VLOOKUP($A83,'[2]1516 Exp_Rev Access'!$F$7:$GB$306,111,FALSE))</f>
        <v>0</v>
      </c>
      <c r="EB83" s="99">
        <f>IF(ISNA(VLOOKUP($A83,'[2]1516 Exp_Rev Access'!$F$7:$GB$306,112,FALSE)),"",VLOOKUP($A83,'[2]1516 Exp_Rev Access'!$F$7:$GB$306,112,FALSE))</f>
        <v>0</v>
      </c>
      <c r="EC83" s="99">
        <f>IF(ISNA(VLOOKUP($A83,'[2]1516 Exp_Rev Access'!$F$7:$GB$306,113,FALSE)),"",VLOOKUP($A83,'[2]1516 Exp_Rev Access'!$F$7:$GB$306,113,FALSE))</f>
        <v>0</v>
      </c>
      <c r="ED83" s="99">
        <f>IF(ISNA(VLOOKUP($A83,'[2]1516 Exp_Rev Access'!$F$7:$GB$306,114,FALSE)),"",VLOOKUP($A83,'[2]1516 Exp_Rev Access'!$F$7:$GB$306,114,FALSE))</f>
        <v>0</v>
      </c>
      <c r="EE83" s="99">
        <f>IF(ISNA(VLOOKUP($A83,'[2]1516 Exp_Rev Access'!$F$7:$GB$306,115,FALSE)),"",VLOOKUP($A83,'[2]1516 Exp_Rev Access'!$F$7:$GB$306,115,FALSE))</f>
        <v>0</v>
      </c>
      <c r="EF83" s="99">
        <f>IF(ISNA(VLOOKUP($A83,'[2]1516 Exp_Rev Access'!$F$7:$GB$306,116,FALSE)),"",VLOOKUP($A83,'[2]1516 Exp_Rev Access'!$F$7:$GB$306,116,FALSE))</f>
        <v>0</v>
      </c>
      <c r="EG83" s="99">
        <f>IF(ISNA(VLOOKUP($A83,'[2]1516 Exp_Rev Access'!$F$7:$GB$306,117,FALSE)),"",VLOOKUP($A83,'[2]1516 Exp_Rev Access'!$F$7:$GB$306,117,FALSE))</f>
        <v>0</v>
      </c>
      <c r="EH83" s="99">
        <f>IF(ISNA(VLOOKUP($A83,'[2]1516 Exp_Rev Access'!$F$7:$GB$306,118,FALSE)),"",VLOOKUP($A83,'[2]1516 Exp_Rev Access'!$F$7:$GB$306,118,FALSE))</f>
        <v>0</v>
      </c>
      <c r="EI83" s="99">
        <f>IF(ISNA(VLOOKUP($A83,'[2]1516 Exp_Rev Access'!$F$7:$GB$306,119,FALSE)),"",VLOOKUP($A83,'[2]1516 Exp_Rev Access'!$F$7:$GB$306,119,FALSE))</f>
        <v>0</v>
      </c>
      <c r="EJ83" s="99">
        <f>IF(ISNA(VLOOKUP($A83,'[2]1516 Exp_Rev Access'!$F$7:$GB$306,120,FALSE)),"",VLOOKUP($A83,'[2]1516 Exp_Rev Access'!$F$7:$GB$306,120,FALSE))</f>
        <v>0</v>
      </c>
      <c r="EK83" s="99">
        <f>IF(ISNA(VLOOKUP($A83,'[2]1516 Exp_Rev Access'!$F$7:$GB$306,121,FALSE)),"",VLOOKUP($A83,'[2]1516 Exp_Rev Access'!$F$7:$GB$306,121,FALSE))</f>
        <v>0</v>
      </c>
      <c r="EL83" s="99">
        <f>IF(ISNA(VLOOKUP($A83,'[2]1516 Exp_Rev Access'!$F$7:$GB$306,122,FALSE)),"",VLOOKUP($A83,'[2]1516 Exp_Rev Access'!$F$7:$GB$306,122,FALSE))</f>
        <v>0</v>
      </c>
      <c r="EM83" s="99">
        <f>IF(ISNA(VLOOKUP($A83,'[2]1516 Exp_Rev Access'!$F$7:$GB$306,123,FALSE)),"",VLOOKUP($A83,'[2]1516 Exp_Rev Access'!$F$7:$GB$306,123,FALSE))</f>
        <v>0</v>
      </c>
      <c r="EN83" s="99">
        <f>IF(ISNA(VLOOKUP($A83,'[2]1516 Exp_Rev Access'!$F$7:$GB$306,124,FALSE)),"",VLOOKUP($A83,'[2]1516 Exp_Rev Access'!$F$7:$GB$306,124,FALSE))</f>
        <v>0</v>
      </c>
      <c r="EO83" s="99">
        <f>IF(ISNA(VLOOKUP($A83,'[2]1516 Exp_Rev Access'!$F$7:$GB$306,125,FALSE)),"",VLOOKUP($A83,'[2]1516 Exp_Rev Access'!$F$7:$GB$306,125,FALSE))</f>
        <v>0</v>
      </c>
      <c r="EP83" s="99">
        <f>IF(ISNA(VLOOKUP($A83,'[2]1516 Exp_Rev Access'!$F$7:$GB$306,126,FALSE)),"",VLOOKUP($A83,'[2]1516 Exp_Rev Access'!$F$7:$GB$306,126,FALSE))</f>
        <v>0</v>
      </c>
      <c r="EQ83" s="99">
        <f>IF(ISNA(VLOOKUP($A83,'[2]1516 Exp_Rev Access'!$F$7:$GB$306,127,FALSE)),"",VLOOKUP($A83,'[2]1516 Exp_Rev Access'!$F$7:$GB$306,127,FALSE))</f>
        <v>0</v>
      </c>
      <c r="ER83" s="99">
        <f>IF(ISNA(VLOOKUP($A83,'[2]1516 Exp_Rev Access'!$F$7:$GB$306,128,FALSE)),"",VLOOKUP($A83,'[2]1516 Exp_Rev Access'!$F$7:$GB$306,128,FALSE))</f>
        <v>0</v>
      </c>
      <c r="ES83" s="99">
        <f>IF(ISNA(VLOOKUP($A83,'[2]1516 Exp_Rev Access'!$F$7:$GB$306,129,FALSE)),"",VLOOKUP($A83,'[2]1516 Exp_Rev Access'!$F$7:$GB$306,129,FALSE))</f>
        <v>0</v>
      </c>
      <c r="ET83" s="99">
        <f>IF(ISNA(VLOOKUP($A83,'[2]1516 Exp_Rev Access'!$F$7:$GB$306,130,FALSE)),"",VLOOKUP($A83,'[2]1516 Exp_Rev Access'!$F$7:$GB$306,130,FALSE))</f>
        <v>0</v>
      </c>
      <c r="EU83" s="99">
        <f>IF(ISNA(VLOOKUP($A83,'[2]1516 Exp_Rev Access'!$F$7:$GB$306,131,FALSE)),"",VLOOKUP($A83,'[2]1516 Exp_Rev Access'!$F$7:$GB$306,131,FALSE))</f>
        <v>3809.98</v>
      </c>
      <c r="EV83" s="99">
        <f>IF(ISNA(VLOOKUP($A83,'[2]1516 Exp_Rev Access'!$F$7:$GB$306,132,FALSE)),"",VLOOKUP($A83,'[2]1516 Exp_Rev Access'!$F$7:$GB$306,132,FALSE))</f>
        <v>0</v>
      </c>
      <c r="EW83" s="99">
        <f>IF(ISNA(VLOOKUP($A83,'[2]1516 Exp_Rev Access'!$F$7:$GB$306,133,FALSE)),"",VLOOKUP($A83,'[2]1516 Exp_Rev Access'!$F$7:$GB$306,133,FALSE))</f>
        <v>0</v>
      </c>
      <c r="EX83" s="99">
        <f>IF(ISNA(VLOOKUP($A83,'[2]1516 Exp_Rev Access'!$F$7:$GB$306,134,FALSE)),"",VLOOKUP($A83,'[2]1516 Exp_Rev Access'!$F$7:$GB$306,134,FALSE))</f>
        <v>0</v>
      </c>
      <c r="EY83" s="99">
        <f>IF(ISNA(VLOOKUP($A83,'[2]1516 Exp_Rev Access'!$F$7:$GB$306,135,FALSE)),"",VLOOKUP($A83,'[2]1516 Exp_Rev Access'!$F$7:$GB$306,135,FALSE))</f>
        <v>0</v>
      </c>
      <c r="EZ83" s="99">
        <f>IF(ISNA(VLOOKUP($A83,'[2]1516 Exp_Rev Access'!$F$7:$GB$306,136,FALSE)),"",VLOOKUP($A83,'[2]1516 Exp_Rev Access'!$F$7:$GB$306,136,FALSE))</f>
        <v>0</v>
      </c>
      <c r="FA83" s="99">
        <f>IF(ISNA(VLOOKUP($A83,'[2]1516 Exp_Rev Access'!$F$7:$GB$306,137,FALSE)),"",VLOOKUP($A83,'[2]1516 Exp_Rev Access'!$F$7:$GB$306,137,FALSE))</f>
        <v>0</v>
      </c>
      <c r="FB83" s="99">
        <f>IF(ISNA(VLOOKUP($A83,'[2]1516 Exp_Rev Access'!$F$7:$GB$306,138,FALSE)),"",VLOOKUP($A83,'[2]1516 Exp_Rev Access'!$F$7:$GB$306,138,FALSE))</f>
        <v>0</v>
      </c>
      <c r="FC83" s="99">
        <f>IF(ISNA(VLOOKUP($A83,'[2]1516 Exp_Rev Access'!$F$7:$GB$306,139,FALSE)),"",VLOOKUP($A83,'[2]1516 Exp_Rev Access'!$F$7:$GB$306,139,FALSE))</f>
        <v>0</v>
      </c>
      <c r="FD83" s="99">
        <f>IF(ISNA(VLOOKUP($A83,'[2]1516 Exp_Rev Access'!$F$7:$FS$306,140,FALSE)),"",VLOOKUP($A83,'[2]1516 Exp_Rev Access'!$F$7:$FS$306,140,FALSE))</f>
        <v>0</v>
      </c>
      <c r="FE83" s="99">
        <f>IF(ISNA(VLOOKUP($A83,'[2]1516 Exp_Rev Access'!$F$7:$FS$306,141,FALSE)),"",VLOOKUP($A83,'[2]1516 Exp_Rev Access'!$F$7:$FS$306,141,FALSE))</f>
        <v>0</v>
      </c>
      <c r="FF83" s="99">
        <f>IF(ISNA(VLOOKUP($A83,'[2]1516 Exp_Rev Access'!$F$7:$FS$306,142,FALSE)),"",VLOOKUP($A83,'[2]1516 Exp_Rev Access'!$F$7:$FS$306,142,FALSE))</f>
        <v>0</v>
      </c>
      <c r="FG83" s="99">
        <f>IF(ISNA(VLOOKUP($A83,'[2]1516 Exp_Rev Access'!$F$7:$FS$306,143,FALSE)),"",VLOOKUP($A83,'[2]1516 Exp_Rev Access'!$F$7:$FS$306,143,FALSE))</f>
        <v>0</v>
      </c>
      <c r="FH83" s="99">
        <f>IF(ISNA(VLOOKUP($A83,'[2]1516 Exp_Rev Access'!$F$7:$FS$306,144,FALSE)),"",VLOOKUP($A83,'[2]1516 Exp_Rev Access'!$F$7:$FS$306,144,FALSE))</f>
        <v>0</v>
      </c>
      <c r="FI83" s="99">
        <f>IF(ISNA(VLOOKUP($A83,'[2]1516 Exp_Rev Access'!$F$7:$FS$306,145,FALSE)),"",VLOOKUP($A83,'[2]1516 Exp_Rev Access'!$F$7:$FS$306,145,FALSE))</f>
        <v>0</v>
      </c>
      <c r="FJ83" s="99">
        <f>IF(ISNA(VLOOKUP($A83,'[2]1516 Exp_Rev Access'!$F$7:$FS$306,146,FALSE)),"",VLOOKUP($A83,'[2]1516 Exp_Rev Access'!$F$7:$FS$306,146,FALSE))</f>
        <v>0</v>
      </c>
      <c r="FK83" s="99">
        <f>IF(ISNA(VLOOKUP($A83,'[2]1516 Exp_Rev Access'!$F$7:$FS$306,147,FALSE)),"",VLOOKUP($A83,'[2]1516 Exp_Rev Access'!$F$7:$FS$306,147,FALSE))</f>
        <v>0</v>
      </c>
      <c r="FL83" s="99">
        <f>IF(ISNA(VLOOKUP($A83,'[2]1516 Exp_Rev Access'!$F$7:$FS$306,148,FALSE)),"",VLOOKUP($A83,'[2]1516 Exp_Rev Access'!$F$7:$FS$306,148,FALSE))</f>
        <v>0</v>
      </c>
      <c r="FM83" s="99">
        <f>IF(ISNA(VLOOKUP($A83,'[2]1516 Exp_Rev Access'!$F$7:$FS$306,149,FALSE)),"",VLOOKUP($A83,'[2]1516 Exp_Rev Access'!$F$7:$FS$306,149,FALSE))</f>
        <v>0</v>
      </c>
      <c r="FN83" s="99">
        <f>IF(ISNA(VLOOKUP($A83,'[2]1516 Exp_Rev Access'!$F$7:$FS$306,150,FALSE)),"",VLOOKUP($A83,'[2]1516 Exp_Rev Access'!$F$7:$FS$306,150,FALSE))</f>
        <v>0</v>
      </c>
      <c r="FO83" s="99">
        <f>IF(ISNA(VLOOKUP($A83,'[2]1516 Exp_Rev Access'!$F$7:$FS$306,151,FALSE)),"",VLOOKUP($A83,'[2]1516 Exp_Rev Access'!$F$7:$FS$306,151,FALSE))</f>
        <v>0</v>
      </c>
      <c r="FP83" s="99">
        <f>IF(ISNA(VLOOKUP($A83,'[2]1516 Exp_Rev Access'!$F$7:$FS$306,152,FALSE)),"",VLOOKUP($A83,'[2]1516 Exp_Rev Access'!$F$7:$FS$306,152,FALSE))</f>
        <v>0</v>
      </c>
      <c r="FQ83" s="99">
        <f>IF(ISNA(VLOOKUP($A83,'[2]1516 Exp_Rev Access'!$F$7:$FS$306,153,FALSE)),"",VLOOKUP($A83,'[2]1516 Exp_Rev Access'!$F$7:$FS$306,153,FALSE))</f>
        <v>34403.65</v>
      </c>
      <c r="FR83" s="101">
        <f t="shared" si="130"/>
        <v>1352784.0100000002</v>
      </c>
      <c r="FS83" s="72">
        <f t="shared" si="131"/>
        <v>2.6331046283192553E-2</v>
      </c>
      <c r="FT83" s="94">
        <f t="shared" si="132"/>
        <v>315.60278791979192</v>
      </c>
      <c r="FU83" s="99">
        <f>IF(ISNA(VLOOKUP($A83,'[2]1516 Exp_Rev Access'!$F$7:$GB$306,154,FALSE)),"",VLOOKUP($A83,'[2]1516 Exp_Rev Access'!$F$7:$GB$306,154,FALSE))</f>
        <v>0</v>
      </c>
      <c r="FV83" s="99">
        <f>IF(ISNA(VLOOKUP($A83,'[2]1516 Exp_Rev Access'!$F$7:$GB$306,155,FALSE)),"",VLOOKUP($A83,'[2]1516 Exp_Rev Access'!$F$7:$GB$306,155,FALSE))</f>
        <v>0</v>
      </c>
      <c r="FW83" s="99">
        <f>IF(ISNA(VLOOKUP($A83,'[2]1516 Exp_Rev Access'!$F$7:$GB$306,156,FALSE)),"",VLOOKUP($A83,'[2]1516 Exp_Rev Access'!$F$7:$GB$306,156,FALSE))</f>
        <v>0</v>
      </c>
      <c r="FX83" s="99">
        <f>IF(ISNA(VLOOKUP($A83,'[2]1516 Exp_Rev Access'!$F$7:$GB$306,157,FALSE)),"",VLOOKUP($A83,'[2]1516 Exp_Rev Access'!$F$7:$GB$306,157,FALSE))</f>
        <v>0</v>
      </c>
      <c r="FY83" s="99">
        <f>IF(ISNA(VLOOKUP($A83,'[2]1516 Exp_Rev Access'!$F$7:$GB$306,158,FALSE)),"",VLOOKUP($A83,'[2]1516 Exp_Rev Access'!$F$7:$GB$306,158,FALSE))</f>
        <v>0</v>
      </c>
      <c r="FZ83" s="99">
        <f>IF(ISNA(VLOOKUP($A83,'[2]1516 Exp_Rev Access'!$F$7:$GB$306,159,FALSE)),"",VLOOKUP($A83,'[2]1516 Exp_Rev Access'!$F$7:$GB$306,159,FALSE))</f>
        <v>0</v>
      </c>
      <c r="GA83" s="99">
        <f>IF(ISNA(VLOOKUP($A83,'[2]1516 Exp_Rev Access'!$F$7:$GB$306,160,FALSE)),"",VLOOKUP($A83,'[2]1516 Exp_Rev Access'!$F$7:$GB$306,160,FALSE))</f>
        <v>0</v>
      </c>
      <c r="GB83" s="99">
        <f>IF(ISNA(VLOOKUP($A83,'[2]1516 Exp_Rev Access'!$F$7:$GB$306,161,FALSE)),"",VLOOKUP($A83,'[2]1516 Exp_Rev Access'!$F$7:$GB$306,161,FALSE))</f>
        <v>0</v>
      </c>
      <c r="GC83" s="99">
        <f>IF(ISNA(VLOOKUP($A83,'[2]1516 Exp_Rev Access'!$F$7:$GB$306,162,FALSE)),"",VLOOKUP($A83,'[2]1516 Exp_Rev Access'!$F$7:$GB$306,162,FALSE))</f>
        <v>0</v>
      </c>
      <c r="GD83" s="99">
        <f>IF(ISNA(VLOOKUP($A83,'[2]1516 Exp_Rev Access'!$F$7:$GB$306,163,FALSE)),"",VLOOKUP($A83,'[2]1516 Exp_Rev Access'!$F$7:$GB$306,163,FALSE))</f>
        <v>0</v>
      </c>
      <c r="GE83" s="99">
        <f>IF(ISNA(VLOOKUP($A83,'[2]1516 Exp_Rev Access'!$F$7:$GB$306,164,FALSE)),"",VLOOKUP($A83,'[2]1516 Exp_Rev Access'!$F$7:$GB$306,164,FALSE))</f>
        <v>61917.73</v>
      </c>
      <c r="GF83" s="99">
        <f>IF(ISNA(VLOOKUP($A83,'[2]1516 Exp_Rev Access'!$F$7:$GB$306,165,FALSE)),"",VLOOKUP($A83,'[2]1516 Exp_Rev Access'!$F$7:$GB$306,165,FALSE))</f>
        <v>0</v>
      </c>
      <c r="GG83" s="99">
        <f>IF(ISNA(VLOOKUP($A83,'[2]1516 Exp_Rev Access'!$F$7:$GB$306,166,FALSE)),"",VLOOKUP($A83,'[2]1516 Exp_Rev Access'!$F$7:$GB$306,166,FALSE))</f>
        <v>127512</v>
      </c>
      <c r="GH83" s="99">
        <f>IF(ISNA(VLOOKUP($A83,'[2]1516 Exp_Rev Access'!$F$7:$GB$306,167,FALSE)),"",VLOOKUP($A83,'[2]1516 Exp_Rev Access'!$F$7:$GB$306,167,FALSE))</f>
        <v>0</v>
      </c>
      <c r="GI83" s="99">
        <f>IF(ISNA(VLOOKUP($A83,'[2]1516 Exp_Rev Access'!$F$7:$GB$306,168,FALSE)),"",VLOOKUP($A83,'[2]1516 Exp_Rev Access'!$F$7:$GB$306,168,FALSE))</f>
        <v>0</v>
      </c>
      <c r="GJ83" s="99">
        <f>IF(ISNA(VLOOKUP($A83,'[2]1516 Exp_Rev Access'!$F$7:$GB$306,169,FALSE)),"",VLOOKUP($A83,'[2]1516 Exp_Rev Access'!$F$7:$GB$306,169,FALSE))</f>
        <v>0</v>
      </c>
      <c r="GK83" s="99">
        <f>IF(ISNA(VLOOKUP($A83,'[2]1516 Exp_Rev Access'!$F$7:$GB$306,170,FALSE)),"",VLOOKUP($A83,'[2]1516 Exp_Rev Access'!$F$7:$GB$306,170,FALSE))</f>
        <v>0</v>
      </c>
      <c r="GL83" s="99">
        <f>IF(ISNA(VLOOKUP($A83,'[2]1516 Exp_Rev Access'!$F$7:$GB$306,171,FALSE)),"",VLOOKUP($A83,'[2]1516 Exp_Rev Access'!$F$7:$GB$306,171,FALSE))</f>
        <v>0</v>
      </c>
      <c r="GM83" s="99">
        <f>IF(ISNA(VLOOKUP($A83,'[2]1516 Exp_Rev Access'!$F$7:$GB$306,172,FALSE)),"",VLOOKUP($A83,'[2]1516 Exp_Rev Access'!$F$7:$GB$306,172,FALSE))</f>
        <v>0</v>
      </c>
      <c r="GN83" s="99">
        <f>IF(ISNA(VLOOKUP($A83,'[2]1516 Exp_Rev Access'!$F$7:$GB$306,173,FALSE)),"",VLOOKUP($A83,'[2]1516 Exp_Rev Access'!$F$7:$GB$306,173,FALSE))</f>
        <v>0</v>
      </c>
      <c r="GO83" s="99">
        <f>IF(ISNA(VLOOKUP($A83,'[2]1516 Exp_Rev Access'!$F$7:$GB$306,174,FALSE)),"",VLOOKUP($A83,'[2]1516 Exp_Rev Access'!$F$7:$GB$306,174,FALSE))</f>
        <v>0</v>
      </c>
      <c r="GP83" s="99">
        <f>IF(ISNA(VLOOKUP($A83,'[2]1516 Exp_Rev Access'!$F$7:$GB$306,175,FALSE)),"",VLOOKUP($A83,'[2]1516 Exp_Rev Access'!$F$7:$GB$306,175,FALSE))</f>
        <v>12299.57</v>
      </c>
      <c r="GQ83" s="99">
        <f>IF(ISNA(VLOOKUP($A83,'[2]1516 Exp_Rev Access'!$F$7:$GB$306,176,FALSE)),"",VLOOKUP($A83,'[2]1516 Exp_Rev Access'!$F$7:$GB$306,176,FALSE))</f>
        <v>0</v>
      </c>
      <c r="GR83" s="99">
        <f>IF(ISNA(VLOOKUP($A83,'[2]1516 Exp_Rev Access'!$F$7:$GB$306,177,FALSE)),"",VLOOKUP($A83,'[2]1516 Exp_Rev Access'!$F$7:$GB$306,177,FALSE))</f>
        <v>0</v>
      </c>
      <c r="GS83" s="99">
        <f>IF(ISNA(VLOOKUP($A83,'[2]1516 Exp_Rev Access'!$F$7:$GB$306,178,FALSE)),"",VLOOKUP($A83,'[2]1516 Exp_Rev Access'!$F$7:$GB$306,178,FALSE))</f>
        <v>0</v>
      </c>
      <c r="GT83" s="101">
        <f t="shared" si="133"/>
        <v>201729.30000000002</v>
      </c>
      <c r="GU83" s="72">
        <f t="shared" si="134"/>
        <v>3.9265274394957072E-3</v>
      </c>
      <c r="GV83" s="84">
        <f t="shared" si="135"/>
        <v>47.063188960304224</v>
      </c>
    </row>
    <row r="84" spans="1:206" customFormat="1" ht="14.45" customHeight="1" x14ac:dyDescent="0.2">
      <c r="A84" s="96" t="s">
        <v>308</v>
      </c>
      <c r="B84" s="69" t="s">
        <v>309</v>
      </c>
      <c r="C84" s="80">
        <f>IF(ISNA(VLOOKUP($A84,'[2]1516 enrollment_Rev_Exp by size'!$A$6:$G$320,3,FALSE)),"",VLOOKUP($A84,'[2]1516 enrollment_Rev_Exp by size'!$A$6:$G$320,3,FALSE))</f>
        <v>4379.58</v>
      </c>
      <c r="D84" s="97">
        <v>52655537.630000003</v>
      </c>
      <c r="E84" s="80">
        <f t="shared" si="114"/>
        <v>52655537.629999995</v>
      </c>
      <c r="F84" s="80">
        <f t="shared" si="115"/>
        <v>0</v>
      </c>
      <c r="G84" s="98">
        <f>IF(ISNA(VLOOKUP($A84,'[2]1516 Exp_Rev Access'!$F$7:$FS$306,2,FALSE)),"",VLOOKUP($A84,'[2]1516 Exp_Rev Access'!$F$7:$FS$306,2,FALSE))</f>
        <v>7092608.3499999996</v>
      </c>
      <c r="H84" s="98">
        <f>IF(ISNA(VLOOKUP($A84,'[2]1516 Exp_Rev Access'!$F$7:$FS$306,3,FALSE)),"",VLOOKUP($A84,'[2]1516 Exp_Rev Access'!$F$7:$FS$306,3,FALSE))</f>
        <v>0</v>
      </c>
      <c r="I84" s="98">
        <f>IF(ISNA(VLOOKUP($A84,'[2]1516 Exp_Rev Access'!$F$7:$FS$306,4,FALSE)),"",VLOOKUP($A84,'[2]1516 Exp_Rev Access'!$F$7:$FS$306,4,FALSE))</f>
        <v>1768.03</v>
      </c>
      <c r="J84" s="98">
        <f>IF(ISNA(VLOOKUP($A84,'[2]1516 Exp_Rev Access'!$F$7:$FS$306,5,FALSE)),"",VLOOKUP($A84,'[2]1516 Exp_Rev Access'!$F$7:$FS$306,5,FALSE))</f>
        <v>73067.240000000005</v>
      </c>
      <c r="K84" s="98">
        <f>IF(ISNA(VLOOKUP($A84,'[2]1516 Exp_Rev Access'!$F$7:$FS$306,6,FALSE)),"",VLOOKUP($A84,'[2]1516 Exp_Rev Access'!$F$7:$FS$306,6,FALSE))</f>
        <v>0</v>
      </c>
      <c r="L84" s="98">
        <f>IF(ISNA(VLOOKUP($A84,'[2]1516 Exp_Rev Access'!$F$7:$FS$306,7,FALSE)),"",VLOOKUP($A84,'[2]1516 Exp_Rev Access'!$F$7:$FS$306,7,FALSE))</f>
        <v>0</v>
      </c>
      <c r="M84" s="90">
        <f t="shared" si="136"/>
        <v>7167443.6200000001</v>
      </c>
      <c r="N84" s="72">
        <f t="shared" si="116"/>
        <v>0.13611946516174997</v>
      </c>
      <c r="O84" s="73">
        <f t="shared" si="117"/>
        <v>1636.5595833390416</v>
      </c>
      <c r="P84" s="99">
        <f>IF(ISNA(VLOOKUP($A84,'[2]1516 Exp_Rev Access'!$F$7:$FS$306,8,FALSE)),"",VLOOKUP($A84,'[2]1516 Exp_Rev Access'!$F$7:$FS$306,8,FALSE))</f>
        <v>3084.93</v>
      </c>
      <c r="Q84" s="99">
        <f>IF(ISNA(VLOOKUP($A84,'[2]1516 Exp_Rev Access'!$F$7:$FS$306,9,FALSE)),"",VLOOKUP($A84,'[2]1516 Exp_Rev Access'!$F$7:$FS$306,9,FALSE))</f>
        <v>0</v>
      </c>
      <c r="R84" s="99">
        <f>IF(ISNA(VLOOKUP($A84,'[2]1516 Exp_Rev Access'!$F$7:$FS$306,10,FALSE)),"",VLOOKUP($A84,'[2]1516 Exp_Rev Access'!$F$7:$FS$306,10,FALSE))</f>
        <v>0</v>
      </c>
      <c r="S84" s="99">
        <f>IF(ISNA(VLOOKUP($A84,'[2]1516 Exp_Rev Access'!$F$7:$FS$306,11,FALSE)),"",VLOOKUP($A84,'[2]1516 Exp_Rev Access'!$F$7:$FS$306,11,FALSE))</f>
        <v>0</v>
      </c>
      <c r="T84" s="99">
        <f>IF(ISNA(VLOOKUP($A84,'[2]1516 Exp_Rev Access'!$F$7:$FS$306,12,FALSE)),"",VLOOKUP($A84,'[2]1516 Exp_Rev Access'!$F$7:$FS$306,12,FALSE))</f>
        <v>2828</v>
      </c>
      <c r="U84" s="99">
        <f>IF(ISNA(VLOOKUP($A84,'[2]1516 Exp_Rev Access'!$F$7:$FS$306,13,FALSE)),"",VLOOKUP($A84,'[2]1516 Exp_Rev Access'!$F$7:$FS$306,13,FALSE))</f>
        <v>3435</v>
      </c>
      <c r="V84" s="99">
        <f>IF(ISNA(VLOOKUP($A84,'[2]1516 Exp_Rev Access'!$F$7:$FS$306,14,FALSE)),"",VLOOKUP($A84,'[2]1516 Exp_Rev Access'!$F$7:$FS$306,14,FALSE))</f>
        <v>0</v>
      </c>
      <c r="W84" s="99">
        <f>IF(ISNA(VLOOKUP($A84,'[2]1516 Exp_Rev Access'!$F$7:$FS$306,15,FALSE)),"",VLOOKUP($A84,'[2]1516 Exp_Rev Access'!$F$7:$FS$306,15,FALSE))</f>
        <v>0</v>
      </c>
      <c r="X84" s="99">
        <f>IF(ISNA(VLOOKUP($A84,'[2]1516 Exp_Rev Access'!$F$7:$FS$306,16,FALSE)),"",VLOOKUP($A84,'[2]1516 Exp_Rev Access'!$F$7:$FS$306,16,FALSE))</f>
        <v>50219.98</v>
      </c>
      <c r="Y84" s="99">
        <f>IF(ISNA(VLOOKUP($A84,'[2]1516 Exp_Rev Access'!$F$7:$FS$306,17,FALSE)),"",VLOOKUP($A84,'[2]1516 Exp_Rev Access'!$F$7:$FS$306,17,FALSE))</f>
        <v>0</v>
      </c>
      <c r="Z84" s="99">
        <f>IF(ISNA(VLOOKUP($A84,'[2]1516 Exp_Rev Access'!$F$7:$FS$306,18,FALSE)),"",VLOOKUP($A84,'[2]1516 Exp_Rev Access'!$F$7:$FS$306,18,FALSE))</f>
        <v>0</v>
      </c>
      <c r="AA84" s="99">
        <f>IF(ISNA(VLOOKUP($A84,'[2]1516 Exp_Rev Access'!$F$7:$FS$306,19,FALSE)),"",VLOOKUP($A84,'[2]1516 Exp_Rev Access'!$F$7:$FS$306,19,FALSE))</f>
        <v>0</v>
      </c>
      <c r="AB84" s="99">
        <f>IF(ISNA(VLOOKUP($A84,'[2]1516 Exp_Rev Access'!$F$7:$FS$306,20,FALSE)),"",VLOOKUP($A84,'[2]1516 Exp_Rev Access'!$F$7:$FS$306,20,FALSE))</f>
        <v>76896.56</v>
      </c>
      <c r="AC84" s="99">
        <f>IF(ISNA(VLOOKUP($A84,'[2]1516 Exp_Rev Access'!$F$7:$FS$306,21,FALSE)),"",VLOOKUP($A84,'[2]1516 Exp_Rev Access'!$F$7:$FS$306,21,FALSE))</f>
        <v>186300.58</v>
      </c>
      <c r="AD84" s="99">
        <f>IF(ISNA(VLOOKUP($A84,'[2]1516 Exp_Rev Access'!$F$7:$FS$306,22,FALSE)),"",VLOOKUP($A84,'[2]1516 Exp_Rev Access'!$F$7:$FS$306,22,FALSE))</f>
        <v>14532.38</v>
      </c>
      <c r="AE84" s="99">
        <f>IF(ISNA(VLOOKUP($A84,'[2]1516 Exp_Rev Access'!$F$7:$FS$306,23,FALSE)),"",VLOOKUP($A84,'[2]1516 Exp_Rev Access'!$F$7:$FS$306,23,FALSE))</f>
        <v>0</v>
      </c>
      <c r="AF84" s="99">
        <f>IF(ISNA(VLOOKUP($A84,'[2]1516 Exp_Rev Access'!$F$7:$FS$306,24,FALSE)),"",VLOOKUP($A84,'[2]1516 Exp_Rev Access'!$F$7:$FS$306,24,FALSE))</f>
        <v>55133.42</v>
      </c>
      <c r="AG84" s="99">
        <f>IF(ISNA(VLOOKUP($A84,'[2]1516 Exp_Rev Access'!$F$7:$FS$306,25,FALSE)),"",VLOOKUP($A84,'[2]1516 Exp_Rev Access'!$F$7:$FS$306,25,FALSE))</f>
        <v>37060.65</v>
      </c>
      <c r="AH84" s="98">
        <f>IF(ISNA(VLOOKUP($A84,'[2]1516 Exp_Rev Access'!$F$7:$FS$306,26,FALSE)),"",VLOOKUP($A84,'[2]1516 Exp_Rev Access'!$F$7:$FS$306,26,FALSE))</f>
        <v>81838.7</v>
      </c>
      <c r="AI84" s="98">
        <f>IF(ISNA(VLOOKUP($A84,'[2]1516 Exp_Rev Access'!$F$7:$FS$306,27,FALSE)),"",VLOOKUP($A84,'[2]1516 Exp_Rev Access'!$F$7:$FS$306,27,FALSE))</f>
        <v>105475.27</v>
      </c>
      <c r="AJ84" s="98">
        <f>IF(ISNA(VLOOKUP($A84,'[2]1516 Exp_Rev Access'!$F$7:$FS$306,28,FALSE)),"",VLOOKUP($A84,'[2]1516 Exp_Rev Access'!$F$7:$FS$306,28,FALSE))</f>
        <v>7781.2</v>
      </c>
      <c r="AK84" s="98">
        <f>IF(ISNA(VLOOKUP($A84,'[2]1516 Exp_Rev Access'!$F$7:$FS$306,29,FALSE)),"",VLOOKUP($A84,'[2]1516 Exp_Rev Access'!$F$7:$FS$306,29,FALSE))</f>
        <v>27928.29</v>
      </c>
      <c r="AL84" s="100">
        <f t="shared" si="118"/>
        <v>652514.96</v>
      </c>
      <c r="AM84" s="72">
        <f t="shared" si="119"/>
        <v>1.2392143150927314E-2</v>
      </c>
      <c r="AN84" s="94">
        <f t="shared" si="120"/>
        <v>148.99030500641612</v>
      </c>
      <c r="AO84" s="99">
        <f>IF(ISNA(VLOOKUP($A84,'[2]1516 Exp_Rev Access'!$F$7:$GB$306,30,FALSE)),"",VLOOKUP($A84,'[2]1516 Exp_Rev Access'!$F$7:$FS$306,30,FALSE))</f>
        <v>26569161.079999998</v>
      </c>
      <c r="AP84" s="99">
        <f>IF(ISNA(VLOOKUP($A84,'[2]1516 Exp_Rev Access'!$F$7:$GB$306,31,FALSE)),"",VLOOKUP($A84,'[2]1516 Exp_Rev Access'!$F$7:$FS$306,31,FALSE))</f>
        <v>815145.26</v>
      </c>
      <c r="AQ84" s="99">
        <f>IF(ISNA(VLOOKUP($A84,'[2]1516 Exp_Rev Access'!$F$7:$GB$306,32,FALSE)),"",VLOOKUP($A84,'[2]1516 Exp_Rev Access'!$F$7:$FS$306,32,FALSE))</f>
        <v>2843912.8</v>
      </c>
      <c r="AR84" s="99">
        <f>IF(ISNA(VLOOKUP($A84,'[2]1516 Exp_Rev Access'!$F$7:$GB$306,33,FALSE)),"",VLOOKUP($A84,'[2]1516 Exp_Rev Access'!$F$7:$FS$306,33,FALSE))</f>
        <v>0</v>
      </c>
      <c r="AS84" s="99">
        <f>IF(ISNA(VLOOKUP($A84,'[2]1516 Exp_Rev Access'!$F$7:$GB$306,34,FALSE)),"",VLOOKUP($A84,'[2]1516 Exp_Rev Access'!$F$7:$FS$306,34,FALSE))</f>
        <v>0</v>
      </c>
      <c r="AT84" s="101">
        <f t="shared" si="121"/>
        <v>30228219.140000001</v>
      </c>
      <c r="AU84" s="72">
        <f t="shared" si="122"/>
        <v>0.57407483620066113</v>
      </c>
      <c r="AV84" s="94">
        <f t="shared" si="123"/>
        <v>6902.0817384315396</v>
      </c>
      <c r="AW84" s="99">
        <f>IF(ISNA(VLOOKUP($A84,'[2]1516 Exp_Rev Access'!$F$7:$GB$306,35,FALSE)),"",VLOOKUP($A84,'[2]1516 Exp_Rev Access'!$F$7:$GB$306,35,FALSE))</f>
        <v>4455.33</v>
      </c>
      <c r="AX84" s="99">
        <f>IF(ISNA(VLOOKUP($A84,'[2]1516 Exp_Rev Access'!$F$7:$GB$306,36,FALSE)),"",VLOOKUP($A84,'[2]1516 Exp_Rev Access'!$F$7:$GB$306,36,FALSE))</f>
        <v>3885564.81</v>
      </c>
      <c r="AY84" s="99">
        <f>IF(ISNA(VLOOKUP($A84,'[2]1516 Exp_Rev Access'!$F$7:$GB$306,37,FALSE)),"",VLOOKUP($A84,'[2]1516 Exp_Rev Access'!$F$7:$GB$306,37,FALSE))</f>
        <v>152805.26</v>
      </c>
      <c r="AZ84" s="99">
        <f>IF(ISNA(VLOOKUP($A84,'[2]1516 Exp_Rev Access'!$F$7:$GB$306,38,FALSE)),"",VLOOKUP($A84,'[2]1516 Exp_Rev Access'!$F$7:$GB$306,38,FALSE))</f>
        <v>0</v>
      </c>
      <c r="BA84" s="99">
        <f>IF(ISNA(VLOOKUP($A84,'[2]1516 Exp_Rev Access'!$F$7:$GB$306,39,FALSE)),"",VLOOKUP($A84,'[2]1516 Exp_Rev Access'!$F$7:$GB$306,39,FALSE))</f>
        <v>0</v>
      </c>
      <c r="BB84" s="99">
        <f>IF(ISNA(VLOOKUP($A84,'[2]1516 Exp_Rev Access'!$F$7:$GB$306,40,FALSE)),"",VLOOKUP($A84,'[2]1516 Exp_Rev Access'!$F$7:$GB$306,40,FALSE))</f>
        <v>1151426.81</v>
      </c>
      <c r="BC84" s="99">
        <f>IF(ISNA(VLOOKUP($A84,'[2]1516 Exp_Rev Access'!$F$7:$GB$306,41,FALSE)),"",VLOOKUP($A84,'[2]1516 Exp_Rev Access'!$F$7:$GB$306,41,FALSE))</f>
        <v>113818.84</v>
      </c>
      <c r="BD84" s="99">
        <f>IF(ISNA(VLOOKUP($A84,'[2]1516 Exp_Rev Access'!$F$7:$GB$306,42,FALSE)),"",VLOOKUP($A84,'[2]1516 Exp_Rev Access'!$F$7:$GB$306,42,FALSE))</f>
        <v>356570.76</v>
      </c>
      <c r="BE84" s="99">
        <f>IF(ISNA(VLOOKUP($A84,'[2]1516 Exp_Rev Access'!$F$7:$GB$306,43,FALSE)),"",VLOOKUP($A84,'[2]1516 Exp_Rev Access'!$F$7:$GB$306,43,FALSE))</f>
        <v>0</v>
      </c>
      <c r="BF84" s="99">
        <f>IF(ISNA(VLOOKUP($A84,'[2]1516 Exp_Rev Access'!$F$7:$GB$306,44,FALSE)),"",VLOOKUP($A84,'[2]1516 Exp_Rev Access'!$F$7:$GB$306,44,FALSE))</f>
        <v>566833.41</v>
      </c>
      <c r="BG84" s="99">
        <f>IF(ISNA(VLOOKUP($A84,'[2]1516 Exp_Rev Access'!$F$7:$GB$306,45,FALSE)),"",VLOOKUP($A84,'[2]1516 Exp_Rev Access'!$F$7:$GB$306,45,FALSE))</f>
        <v>43360.01</v>
      </c>
      <c r="BH84" s="99">
        <f>IF(ISNA(VLOOKUP($A84,'[2]1516 Exp_Rev Access'!$F$7:$GB$306,46,FALSE)),"",VLOOKUP($A84,'[2]1516 Exp_Rev Access'!$F$7:$GB$306,46,FALSE))</f>
        <v>0</v>
      </c>
      <c r="BI84" s="99">
        <f>IF(ISNA(VLOOKUP($A84,'[2]1516 Exp_Rev Access'!$F$7:$GB$306,47,FALSE)),"",VLOOKUP($A84,'[2]1516 Exp_Rev Access'!$F$7:$GB$306,47,FALSE))</f>
        <v>31403.53</v>
      </c>
      <c r="BJ84" s="99">
        <f>IF(ISNA(VLOOKUP($A84,'[2]1516 Exp_Rev Access'!$F$7:$GB$306,48,FALSE)),"",VLOOKUP($A84,'[2]1516 Exp_Rev Access'!$F$7:$GB$306,48,FALSE))</f>
        <v>1919825.45</v>
      </c>
      <c r="BK84" s="99">
        <f>IF(ISNA(VLOOKUP($A84,'[2]1516 Exp_Rev Access'!$F$7:$GB$306,49,FALSE)),"",VLOOKUP($A84,'[2]1516 Exp_Rev Access'!$F$7:$GB$306,49,FALSE))</f>
        <v>0</v>
      </c>
      <c r="BL84" s="99">
        <f>IF(ISNA(VLOOKUP($A84,'[2]1516 Exp_Rev Access'!$F$7:$GB$306,50,FALSE)),"",VLOOKUP($A84,'[2]1516 Exp_Rev Access'!$F$7:$GB$306,50,FALSE))</f>
        <v>0</v>
      </c>
      <c r="BM84" s="99">
        <f>IF(ISNA(VLOOKUP($A84,'[2]1516 Exp_Rev Access'!$F$7:$GB$306,51,FALSE)),"",VLOOKUP($A84,'[2]1516 Exp_Rev Access'!$F$7:$GB$306,51,FALSE))</f>
        <v>0</v>
      </c>
      <c r="BN84" s="99">
        <f>IF(ISNA(VLOOKUP($A84,'[2]1516 Exp_Rev Access'!$F$7:$GB$306,52,FALSE)),"",VLOOKUP($A84,'[2]1516 Exp_Rev Access'!$F$7:$GB$306,52,FALSE))</f>
        <v>0</v>
      </c>
      <c r="BO84" s="99">
        <f>IF(ISNA(VLOOKUP($A84,'[2]1516 Exp_Rev Access'!$F$7:$GB$306,53,FALSE)),"",VLOOKUP($A84,'[2]1516 Exp_Rev Access'!$F$7:$GB$306,53,FALSE))</f>
        <v>0</v>
      </c>
      <c r="BP84" s="99">
        <f>IF(ISNA(VLOOKUP($A84,'[2]1516 Exp_Rev Access'!$F$7:$GB$306,54,FALSE)),"",VLOOKUP($A84,'[2]1516 Exp_Rev Access'!$F$7:$GB$306,54,FALSE))</f>
        <v>0</v>
      </c>
      <c r="BQ84" s="99">
        <f>IF(ISNA(VLOOKUP($A84,'[2]1516 Exp_Rev Access'!$F$7:$GB$306,55,FALSE)),"",VLOOKUP($A84,'[2]1516 Exp_Rev Access'!$F$7:$GB$306,55,FALSE))</f>
        <v>0</v>
      </c>
      <c r="BR84" s="99">
        <f>IF(ISNA(VLOOKUP($A84,'[2]1516 Exp_Rev Access'!$F$7:$GB$306,56,FALSE)),"",VLOOKUP($A84,'[2]1516 Exp_Rev Access'!$F$7:$GB$306,56,FALSE))</f>
        <v>0</v>
      </c>
      <c r="BS84" s="99">
        <f>IF(ISNA(VLOOKUP($A84,'[2]1516 Exp_Rev Access'!$F$7:$GB$306,57,FALSE)),"",VLOOKUP($A84,'[2]1516 Exp_Rev Access'!$F$7:$GB$306,57,FALSE))</f>
        <v>0</v>
      </c>
      <c r="BT84" s="99">
        <f>IF(ISNA(VLOOKUP($A84,'[2]1516 Exp_Rev Access'!$F$7:$GB$306,58,FALSE)),"",VLOOKUP($A84,'[2]1516 Exp_Rev Access'!$F$7:$GB$306,58,FALSE))</f>
        <v>0</v>
      </c>
      <c r="BU84" s="102">
        <f t="shared" si="124"/>
        <v>8226064.2100000009</v>
      </c>
      <c r="BV84" s="72">
        <f t="shared" si="125"/>
        <v>0.15622410443898455</v>
      </c>
      <c r="BW84" s="94">
        <f t="shared" si="126"/>
        <v>1878.2769603477961</v>
      </c>
      <c r="BX84" s="99">
        <f>IF(ISNA(VLOOKUP($A84,'[2]1516 Exp_Rev Access'!$F$7:$GB$306,59,FALSE)),"",VLOOKUP($A84,'[2]1516 Exp_Rev Access'!$F$7:$GB$306,59,FALSE))</f>
        <v>0</v>
      </c>
      <c r="BY84" s="99">
        <f>IF(ISNA(VLOOKUP($A84,'[2]1516 Exp_Rev Access'!$F$7:$GB$306,60,FALSE)),"",VLOOKUP($A84,'[2]1516 Exp_Rev Access'!$F$7:$GB$306,60,FALSE))</f>
        <v>0</v>
      </c>
      <c r="BZ84" s="99">
        <f>IF(ISNA(VLOOKUP($A84,'[2]1516 Exp_Rev Access'!$F$7:$GB$306,61,FALSE)),"",VLOOKUP($A84,'[2]1516 Exp_Rev Access'!$F$7:$GB$306,61,FALSE))</f>
        <v>0</v>
      </c>
      <c r="CA84" s="99">
        <f>IF(ISNA(VLOOKUP($A84,'[2]1516 Exp_Rev Access'!$F$7:$GB$306,62,FALSE)),"",VLOOKUP($A84,'[2]1516 Exp_Rev Access'!$F$7:$GB$306,62,FALSE))</f>
        <v>0</v>
      </c>
      <c r="CB84" s="99">
        <f>IF(ISNA(VLOOKUP($A84,'[2]1516 Exp_Rev Access'!$F$7:$GB$306,63,FALSE)),"",VLOOKUP($A84,'[2]1516 Exp_Rev Access'!$F$7:$GB$306,63,FALSE))</f>
        <v>81276.27</v>
      </c>
      <c r="CC84" s="99">
        <f>IF(ISNA(VLOOKUP($A84,'[2]1516 Exp_Rev Access'!$F$7:$GB$306,64,FALSE)),"",VLOOKUP($A84,'[2]1516 Exp_Rev Access'!$F$7:$GB$306,64,FALSE))</f>
        <v>0</v>
      </c>
      <c r="CD84" s="101">
        <f t="shared" si="127"/>
        <v>81276.27</v>
      </c>
      <c r="CE84" s="72">
        <f t="shared" si="128"/>
        <v>1.5435464845333494E-3</v>
      </c>
      <c r="CF84" s="103">
        <f t="shared" si="129"/>
        <v>18.558005562177197</v>
      </c>
      <c r="CG84" s="99">
        <f>IF(ISNA(VLOOKUP($A84,'[2]1516 Exp_Rev Access'!$F$7:$GB$306,65,FALSE)),"",VLOOKUP($A84,'[2]1516 Exp_Rev Access'!$F$7:$GB$306,65,FALSE))</f>
        <v>280265.87</v>
      </c>
      <c r="CH84" s="99">
        <f>IF(ISNA(VLOOKUP($A84,'[2]1516 Exp_Rev Access'!$F$7:$GB$306,66,FALSE)),"",VLOOKUP($A84,'[2]1516 Exp_Rev Access'!$F$7:$GB$306,66,FALSE))</f>
        <v>0</v>
      </c>
      <c r="CI84" s="99">
        <f>IF(ISNA(VLOOKUP($A84,'[2]1516 Exp_Rev Access'!$F$7:$GB$306,67,FALSE)),"",VLOOKUP($A84,'[2]1516 Exp_Rev Access'!$F$7:$GB$306,67,FALSE))</f>
        <v>0</v>
      </c>
      <c r="CJ84" s="99">
        <f>IF(ISNA(VLOOKUP($A84,'[2]1516 Exp_Rev Access'!$F$7:$GB$306,68,FALSE)),"",VLOOKUP($A84,'[2]1516 Exp_Rev Access'!$F$7:$GB$306,68,FALSE))</f>
        <v>0</v>
      </c>
      <c r="CK84" s="99">
        <f>IF(ISNA(VLOOKUP($A84,'[2]1516 Exp_Rev Access'!$F$7:$GB$306,69,FALSE)),"",VLOOKUP($A84,'[2]1516 Exp_Rev Access'!$F$7:$GB$306,69,FALSE))</f>
        <v>0</v>
      </c>
      <c r="CL84" s="99">
        <f>IF(ISNA(VLOOKUP($A84,'[2]1516 Exp_Rev Access'!$F$7:$GB$306,70,FALSE)),"",VLOOKUP($A84,'[2]1516 Exp_Rev Access'!$F$7:$GB$306,70,FALSE))</f>
        <v>0</v>
      </c>
      <c r="CM84" s="99">
        <f>IF(ISNA(VLOOKUP($A84,'[2]1516 Exp_Rev Access'!$F$7:$GB$306,71,FALSE)),"",VLOOKUP($A84,'[2]1516 Exp_Rev Access'!$F$7:$GB$306,71,FALSE))</f>
        <v>0</v>
      </c>
      <c r="CN84" s="99">
        <f>IF(ISNA(VLOOKUP($A84,'[2]1516 Exp_Rev Access'!$F$7:$GB$306,72,FALSE)),"",VLOOKUP($A84,'[2]1516 Exp_Rev Access'!$F$7:$GB$306,72,FALSE))</f>
        <v>0</v>
      </c>
      <c r="CO84" s="99">
        <f>IF(ISNA(VLOOKUP($A84,'[2]1516 Exp_Rev Access'!$F$7:$GB$306,73,FALSE)),"",VLOOKUP($A84,'[2]1516 Exp_Rev Access'!$F$7:$GB$306,73,FALSE))</f>
        <v>0</v>
      </c>
      <c r="CP84" s="99">
        <f>IF(ISNA(VLOOKUP($A84,'[2]1516 Exp_Rev Access'!$F$7:$GB$306,74,FALSE)),"",VLOOKUP($A84,'[2]1516 Exp_Rev Access'!$F$7:$GB$306,74,FALSE))</f>
        <v>847263.1</v>
      </c>
      <c r="CQ84" s="99">
        <f>IF(ISNA(VLOOKUP($A84,'[2]1516 Exp_Rev Access'!$F$7:$GB$306,75,FALSE)),"",VLOOKUP($A84,'[2]1516 Exp_Rev Access'!$F$7:$GB$306,75,FALSE))</f>
        <v>0</v>
      </c>
      <c r="CR84" s="99">
        <f>IF(ISNA(VLOOKUP($A84,'[2]1516 Exp_Rev Access'!$F$7:$GB$306,76,FALSE)),"",VLOOKUP($A84,'[2]1516 Exp_Rev Access'!$F$7:$GB$306,76,FALSE))</f>
        <v>43141</v>
      </c>
      <c r="CS84" s="99">
        <f>IF(ISNA(VLOOKUP($A84,'[2]1516 Exp_Rev Access'!$F$7:$GB$306,77,FALSE)),"",VLOOKUP($A84,'[2]1516 Exp_Rev Access'!$F$7:$GB$306,77,FALSE))</f>
        <v>0</v>
      </c>
      <c r="CT84" s="99">
        <f>IF(ISNA(VLOOKUP($A84,'[2]1516 Exp_Rev Access'!$F$7:$GB$306,78,FALSE)),"",VLOOKUP($A84,'[2]1516 Exp_Rev Access'!$F$7:$GB$306,78,FALSE))</f>
        <v>1049422.8</v>
      </c>
      <c r="CU84" s="99">
        <f>IF(ISNA(VLOOKUP($A84,'[2]1516 Exp_Rev Access'!$F$7:$GB$306,79,FALSE)),"",VLOOKUP($A84,'[2]1516 Exp_Rev Access'!$F$7:$GB$306,79,FALSE))</f>
        <v>239848.08</v>
      </c>
      <c r="CV84" s="99">
        <f>IF(ISNA(VLOOKUP($A84,'[2]1516 Exp_Rev Access'!$F$7:$GB$306,80,FALSE)),"",VLOOKUP($A84,'[2]1516 Exp_Rev Access'!$F$7:$GB$306,80,FALSE))</f>
        <v>0</v>
      </c>
      <c r="CW84" s="99">
        <f>IF(ISNA(VLOOKUP($A84,'[2]1516 Exp_Rev Access'!$F$7:$GB$306,81,FALSE)),"",VLOOKUP($A84,'[2]1516 Exp_Rev Access'!$F$7:$GB$306,81,FALSE))</f>
        <v>0</v>
      </c>
      <c r="CX84" s="99">
        <f>IF(ISNA(VLOOKUP($A84,'[2]1516 Exp_Rev Access'!$F$7:$GB$306,82,FALSE)),"",VLOOKUP($A84,'[2]1516 Exp_Rev Access'!$F$7:$GB$306,82,FALSE))</f>
        <v>0</v>
      </c>
      <c r="CY84" s="99">
        <f>IF(ISNA(VLOOKUP($A84,'[2]1516 Exp_Rev Access'!$F$7:$GB$306,83,FALSE)),"",VLOOKUP($A84,'[2]1516 Exp_Rev Access'!$F$7:$GB$306,83,FALSE))</f>
        <v>0</v>
      </c>
      <c r="CZ84" s="99">
        <f>IF(ISNA(VLOOKUP($A84,'[2]1516 Exp_Rev Access'!$F$7:$GB$306,84,FALSE)),"",VLOOKUP($A84,'[2]1516 Exp_Rev Access'!$F$7:$GB$306,84,FALSE))</f>
        <v>0</v>
      </c>
      <c r="DA84" s="99">
        <f>IF(ISNA(VLOOKUP($A84,'[2]1516 Exp_Rev Access'!$F$7:$GB$306,85,FALSE)),"",VLOOKUP($A84,'[2]1516 Exp_Rev Access'!$F$7:$GB$306,85,FALSE))</f>
        <v>60696.74</v>
      </c>
      <c r="DB84" s="99">
        <f>IF(ISNA(VLOOKUP($A84,'[2]1516 Exp_Rev Access'!$F$7:$GB$306,86,FALSE)),"",VLOOKUP($A84,'[2]1516 Exp_Rev Access'!$F$7:$GB$306,86,FALSE))</f>
        <v>0</v>
      </c>
      <c r="DC84" s="99">
        <f>IF(ISNA(VLOOKUP($A84,'[2]1516 Exp_Rev Access'!$F$7:$GB$306,87,FALSE)),"",VLOOKUP($A84,'[2]1516 Exp_Rev Access'!$F$7:$GB$306,87,FALSE))</f>
        <v>0</v>
      </c>
      <c r="DD84" s="99">
        <f>IF(ISNA(VLOOKUP($A84,'[2]1516 Exp_Rev Access'!$F$7:$GB$306,88,FALSE)),"",VLOOKUP($A84,'[2]1516 Exp_Rev Access'!$F$7:$GB$306,88,FALSE))</f>
        <v>0</v>
      </c>
      <c r="DE84" s="99">
        <f>IF(ISNA(VLOOKUP($A84,'[2]1516 Exp_Rev Access'!$F$7:$GB$306,89,FALSE)),"",VLOOKUP($A84,'[2]1516 Exp_Rev Access'!$F$7:$GB$306,89,FALSE))</f>
        <v>0</v>
      </c>
      <c r="DF84" s="99">
        <f>IF(ISNA(VLOOKUP($A84,'[2]1516 Exp_Rev Access'!$F$7:$GB$306,90,FALSE)),"",VLOOKUP($A84,'[2]1516 Exp_Rev Access'!$F$7:$GB$306,90,FALSE))</f>
        <v>0</v>
      </c>
      <c r="DG84" s="99">
        <f>IF(ISNA(VLOOKUP($A84,'[2]1516 Exp_Rev Access'!$F$7:$GB$306,91,FALSE)),"",VLOOKUP($A84,'[2]1516 Exp_Rev Access'!$F$7:$GB$306,91,FALSE))</f>
        <v>0</v>
      </c>
      <c r="DH84" s="99">
        <f>IF(ISNA(VLOOKUP($A84,'[2]1516 Exp_Rev Access'!$F$7:$GB$306,92,FALSE)),"",VLOOKUP($A84,'[2]1516 Exp_Rev Access'!$F$7:$GB$306,92,FALSE))</f>
        <v>1409924.6</v>
      </c>
      <c r="DI84" s="99">
        <f>IF(ISNA(VLOOKUP($A84,'[2]1516 Exp_Rev Access'!$F$7:$GB$306,93,FALSE)),"",VLOOKUP($A84,'[2]1516 Exp_Rev Access'!$F$7:$GB$306,93,FALSE))</f>
        <v>0</v>
      </c>
      <c r="DJ84" s="99">
        <f>IF(ISNA(VLOOKUP($A84,'[2]1516 Exp_Rev Access'!$F$7:$GB$306,94,FALSE)),"",VLOOKUP($A84,'[2]1516 Exp_Rev Access'!$F$7:$GB$306,94,FALSE))</f>
        <v>0</v>
      </c>
      <c r="DK84" s="99">
        <f>IF(ISNA(VLOOKUP($A84,'[2]1516 Exp_Rev Access'!$F$7:$GB$306,95,FALSE)),"",VLOOKUP($A84,'[2]1516 Exp_Rev Access'!$F$7:$GB$306,95,FALSE))</f>
        <v>0</v>
      </c>
      <c r="DL84" s="99">
        <f>IF(ISNA(VLOOKUP($A84,'[2]1516 Exp_Rev Access'!$F$7:$GB$306,96,FALSE)),"",VLOOKUP($A84,'[2]1516 Exp_Rev Access'!$F$7:$GB$306,96,FALSE))</f>
        <v>0</v>
      </c>
      <c r="DM84" s="99">
        <f>IF(ISNA(VLOOKUP($A84,'[2]1516 Exp_Rev Access'!$F$7:$GB$306,97,FALSE)),"",VLOOKUP($A84,'[2]1516 Exp_Rev Access'!$F$7:$GB$306,97,FALSE))</f>
        <v>0</v>
      </c>
      <c r="DN84" s="99">
        <f>IF(ISNA(VLOOKUP($A84,'[2]1516 Exp_Rev Access'!$F$7:$GB$306,98,FALSE)),"",VLOOKUP($A84,'[2]1516 Exp_Rev Access'!$F$7:$GB$306,98,FALSE))</f>
        <v>0</v>
      </c>
      <c r="DO84" s="99">
        <f>IF(ISNA(VLOOKUP($A84,'[2]1516 Exp_Rev Access'!$F$7:$GB$306,99,FALSE)),"",VLOOKUP($A84,'[2]1516 Exp_Rev Access'!$F$7:$GB$306,99,FALSE))</f>
        <v>0</v>
      </c>
      <c r="DP84" s="99">
        <f>IF(ISNA(VLOOKUP($A84,'[2]1516 Exp_Rev Access'!$F$7:$GB$306,100,FALSE)),"",VLOOKUP($A84,'[2]1516 Exp_Rev Access'!$F$7:$GB$306,100,FALSE))</f>
        <v>0</v>
      </c>
      <c r="DQ84" s="99">
        <f>IF(ISNA(VLOOKUP($A84,'[2]1516 Exp_Rev Access'!$F$7:$GB$306,101,FALSE)),"",VLOOKUP($A84,'[2]1516 Exp_Rev Access'!$F$7:$GB$306,101,FALSE))</f>
        <v>0</v>
      </c>
      <c r="DR84" s="99">
        <f>IF(ISNA(VLOOKUP($A84,'[2]1516 Exp_Rev Access'!$F$7:$GB$306,102,FALSE)),"",VLOOKUP($A84,'[2]1516 Exp_Rev Access'!$F$7:$GB$306,102,FALSE))</f>
        <v>0</v>
      </c>
      <c r="DS84" s="99">
        <f>IF(ISNA(VLOOKUP($A84,'[2]1516 Exp_Rev Access'!$F$7:$GB$306,103,FALSE)),"",VLOOKUP($A84,'[2]1516 Exp_Rev Access'!$F$7:$GB$306,103,FALSE))</f>
        <v>0</v>
      </c>
      <c r="DT84" s="99">
        <f>IF(ISNA(VLOOKUP($A84,'[2]1516 Exp_Rev Access'!$F$7:$GB$306,104,FALSE)),"",VLOOKUP($A84,'[2]1516 Exp_Rev Access'!$F$7:$GB$306,104,FALSE))</f>
        <v>0</v>
      </c>
      <c r="DU84" s="99">
        <f>IF(ISNA(VLOOKUP($A84,'[2]1516 Exp_Rev Access'!$F$7:$GB$306,105,FALSE)),"",VLOOKUP($A84,'[2]1516 Exp_Rev Access'!$F$7:$GB$306,105,FALSE))</f>
        <v>0</v>
      </c>
      <c r="DV84" s="99">
        <f>IF(ISNA(VLOOKUP($A84,'[2]1516 Exp_Rev Access'!$F$7:$GB$306,106,FALSE)),"",VLOOKUP($A84,'[2]1516 Exp_Rev Access'!$F$7:$GB$306,106,FALSE))</f>
        <v>0</v>
      </c>
      <c r="DW84" s="99">
        <f>IF(ISNA(VLOOKUP($A84,'[2]1516 Exp_Rev Access'!$F$7:$GB$306,107,FALSE)),"",VLOOKUP($A84,'[2]1516 Exp_Rev Access'!$F$7:$GB$306,107,FALSE))</f>
        <v>0</v>
      </c>
      <c r="DX84" s="99">
        <f>IF(ISNA(VLOOKUP($A84,'[2]1516 Exp_Rev Access'!$F$7:$GB$306,108,FALSE)),"",VLOOKUP($A84,'[2]1516 Exp_Rev Access'!$F$7:$GB$306,108,FALSE))</f>
        <v>0</v>
      </c>
      <c r="DY84" s="99">
        <f>IF(ISNA(VLOOKUP($A84,'[2]1516 Exp_Rev Access'!$F$7:$GB$306,109,FALSE)),"",VLOOKUP($A84,'[2]1516 Exp_Rev Access'!$F$7:$GB$306,109,FALSE))</f>
        <v>0</v>
      </c>
      <c r="DZ84" s="99">
        <f>IF(ISNA(VLOOKUP($A84,'[2]1516 Exp_Rev Access'!$F$7:$GB$306,110,FALSE)),"",VLOOKUP($A84,'[2]1516 Exp_Rev Access'!$F$7:$GB$306,110,FALSE))</f>
        <v>0</v>
      </c>
      <c r="EA84" s="99">
        <f>IF(ISNA(VLOOKUP($A84,'[2]1516 Exp_Rev Access'!$F$7:$GB$306,111,FALSE)),"",VLOOKUP($A84,'[2]1516 Exp_Rev Access'!$F$7:$GB$306,111,FALSE))</f>
        <v>0</v>
      </c>
      <c r="EB84" s="99">
        <f>IF(ISNA(VLOOKUP($A84,'[2]1516 Exp_Rev Access'!$F$7:$GB$306,112,FALSE)),"",VLOOKUP($A84,'[2]1516 Exp_Rev Access'!$F$7:$GB$306,112,FALSE))</f>
        <v>0</v>
      </c>
      <c r="EC84" s="99">
        <f>IF(ISNA(VLOOKUP($A84,'[2]1516 Exp_Rev Access'!$F$7:$GB$306,113,FALSE)),"",VLOOKUP($A84,'[2]1516 Exp_Rev Access'!$F$7:$GB$306,113,FALSE))</f>
        <v>0</v>
      </c>
      <c r="ED84" s="99">
        <f>IF(ISNA(VLOOKUP($A84,'[2]1516 Exp_Rev Access'!$F$7:$GB$306,114,FALSE)),"",VLOOKUP($A84,'[2]1516 Exp_Rev Access'!$F$7:$GB$306,114,FALSE))</f>
        <v>0</v>
      </c>
      <c r="EE84" s="99">
        <f>IF(ISNA(VLOOKUP($A84,'[2]1516 Exp_Rev Access'!$F$7:$GB$306,115,FALSE)),"",VLOOKUP($A84,'[2]1516 Exp_Rev Access'!$F$7:$GB$306,115,FALSE))</f>
        <v>0</v>
      </c>
      <c r="EF84" s="99">
        <f>IF(ISNA(VLOOKUP($A84,'[2]1516 Exp_Rev Access'!$F$7:$GB$306,116,FALSE)),"",VLOOKUP($A84,'[2]1516 Exp_Rev Access'!$F$7:$GB$306,116,FALSE))</f>
        <v>68937.05</v>
      </c>
      <c r="EG84" s="99">
        <f>IF(ISNA(VLOOKUP($A84,'[2]1516 Exp_Rev Access'!$F$7:$GB$306,117,FALSE)),"",VLOOKUP($A84,'[2]1516 Exp_Rev Access'!$F$7:$GB$306,117,FALSE))</f>
        <v>0</v>
      </c>
      <c r="EH84" s="99">
        <f>IF(ISNA(VLOOKUP($A84,'[2]1516 Exp_Rev Access'!$F$7:$GB$306,118,FALSE)),"",VLOOKUP($A84,'[2]1516 Exp_Rev Access'!$F$7:$GB$306,118,FALSE))</f>
        <v>0</v>
      </c>
      <c r="EI84" s="99">
        <f>IF(ISNA(VLOOKUP($A84,'[2]1516 Exp_Rev Access'!$F$7:$GB$306,119,FALSE)),"",VLOOKUP($A84,'[2]1516 Exp_Rev Access'!$F$7:$GB$306,119,FALSE))</f>
        <v>0</v>
      </c>
      <c r="EJ84" s="99">
        <f>IF(ISNA(VLOOKUP($A84,'[2]1516 Exp_Rev Access'!$F$7:$GB$306,120,FALSE)),"",VLOOKUP($A84,'[2]1516 Exp_Rev Access'!$F$7:$GB$306,120,FALSE))</f>
        <v>0</v>
      </c>
      <c r="EK84" s="99">
        <f>IF(ISNA(VLOOKUP($A84,'[2]1516 Exp_Rev Access'!$F$7:$GB$306,121,FALSE)),"",VLOOKUP($A84,'[2]1516 Exp_Rev Access'!$F$7:$GB$306,121,FALSE))</f>
        <v>0</v>
      </c>
      <c r="EL84" s="99">
        <f>IF(ISNA(VLOOKUP($A84,'[2]1516 Exp_Rev Access'!$F$7:$GB$306,122,FALSE)),"",VLOOKUP($A84,'[2]1516 Exp_Rev Access'!$F$7:$GB$306,122,FALSE))</f>
        <v>0</v>
      </c>
      <c r="EM84" s="99">
        <f>IF(ISNA(VLOOKUP($A84,'[2]1516 Exp_Rev Access'!$F$7:$GB$306,123,FALSE)),"",VLOOKUP($A84,'[2]1516 Exp_Rev Access'!$F$7:$GB$306,123,FALSE))</f>
        <v>411647.1</v>
      </c>
      <c r="EN84" s="99">
        <f>IF(ISNA(VLOOKUP($A84,'[2]1516 Exp_Rev Access'!$F$7:$GB$306,124,FALSE)),"",VLOOKUP($A84,'[2]1516 Exp_Rev Access'!$F$7:$GB$306,124,FALSE))</f>
        <v>0</v>
      </c>
      <c r="EO84" s="99">
        <f>IF(ISNA(VLOOKUP($A84,'[2]1516 Exp_Rev Access'!$F$7:$GB$306,125,FALSE)),"",VLOOKUP($A84,'[2]1516 Exp_Rev Access'!$F$7:$GB$306,125,FALSE))</f>
        <v>0</v>
      </c>
      <c r="EP84" s="99">
        <f>IF(ISNA(VLOOKUP($A84,'[2]1516 Exp_Rev Access'!$F$7:$GB$306,126,FALSE)),"",VLOOKUP($A84,'[2]1516 Exp_Rev Access'!$F$7:$GB$306,126,FALSE))</f>
        <v>0</v>
      </c>
      <c r="EQ84" s="99">
        <f>IF(ISNA(VLOOKUP($A84,'[2]1516 Exp_Rev Access'!$F$7:$GB$306,127,FALSE)),"",VLOOKUP($A84,'[2]1516 Exp_Rev Access'!$F$7:$GB$306,127,FALSE))</f>
        <v>0</v>
      </c>
      <c r="ER84" s="99">
        <f>IF(ISNA(VLOOKUP($A84,'[2]1516 Exp_Rev Access'!$F$7:$GB$306,128,FALSE)),"",VLOOKUP($A84,'[2]1516 Exp_Rev Access'!$F$7:$GB$306,128,FALSE))</f>
        <v>0</v>
      </c>
      <c r="ES84" s="99">
        <f>IF(ISNA(VLOOKUP($A84,'[2]1516 Exp_Rev Access'!$F$7:$GB$306,129,FALSE)),"",VLOOKUP($A84,'[2]1516 Exp_Rev Access'!$F$7:$GB$306,129,FALSE))</f>
        <v>0</v>
      </c>
      <c r="ET84" s="99">
        <f>IF(ISNA(VLOOKUP($A84,'[2]1516 Exp_Rev Access'!$F$7:$GB$306,130,FALSE)),"",VLOOKUP($A84,'[2]1516 Exp_Rev Access'!$F$7:$GB$306,130,FALSE))</f>
        <v>0</v>
      </c>
      <c r="EU84" s="99">
        <f>IF(ISNA(VLOOKUP($A84,'[2]1516 Exp_Rev Access'!$F$7:$GB$306,131,FALSE)),"",VLOOKUP($A84,'[2]1516 Exp_Rev Access'!$F$7:$GB$306,131,FALSE))</f>
        <v>0</v>
      </c>
      <c r="EV84" s="99">
        <f>IF(ISNA(VLOOKUP($A84,'[2]1516 Exp_Rev Access'!$F$7:$GB$306,132,FALSE)),"",VLOOKUP($A84,'[2]1516 Exp_Rev Access'!$F$7:$GB$306,132,FALSE))</f>
        <v>0</v>
      </c>
      <c r="EW84" s="99">
        <f>IF(ISNA(VLOOKUP($A84,'[2]1516 Exp_Rev Access'!$F$7:$GB$306,133,FALSE)),"",VLOOKUP($A84,'[2]1516 Exp_Rev Access'!$F$7:$GB$306,133,FALSE))</f>
        <v>0</v>
      </c>
      <c r="EX84" s="99">
        <f>IF(ISNA(VLOOKUP($A84,'[2]1516 Exp_Rev Access'!$F$7:$GB$306,134,FALSE)),"",VLOOKUP($A84,'[2]1516 Exp_Rev Access'!$F$7:$GB$306,134,FALSE))</f>
        <v>0</v>
      </c>
      <c r="EY84" s="99">
        <f>IF(ISNA(VLOOKUP($A84,'[2]1516 Exp_Rev Access'!$F$7:$GB$306,135,FALSE)),"",VLOOKUP($A84,'[2]1516 Exp_Rev Access'!$F$7:$GB$306,135,FALSE))</f>
        <v>0</v>
      </c>
      <c r="EZ84" s="99">
        <f>IF(ISNA(VLOOKUP($A84,'[2]1516 Exp_Rev Access'!$F$7:$GB$306,136,FALSE)),"",VLOOKUP($A84,'[2]1516 Exp_Rev Access'!$F$7:$GB$306,136,FALSE))</f>
        <v>0</v>
      </c>
      <c r="FA84" s="99">
        <f>IF(ISNA(VLOOKUP($A84,'[2]1516 Exp_Rev Access'!$F$7:$GB$306,137,FALSE)),"",VLOOKUP($A84,'[2]1516 Exp_Rev Access'!$F$7:$GB$306,137,FALSE))</f>
        <v>0</v>
      </c>
      <c r="FB84" s="99">
        <f>IF(ISNA(VLOOKUP($A84,'[2]1516 Exp_Rev Access'!$F$7:$GB$306,138,FALSE)),"",VLOOKUP($A84,'[2]1516 Exp_Rev Access'!$F$7:$GB$306,138,FALSE))</f>
        <v>0</v>
      </c>
      <c r="FC84" s="99">
        <f>IF(ISNA(VLOOKUP($A84,'[2]1516 Exp_Rev Access'!$F$7:$GB$306,139,FALSE)),"",VLOOKUP($A84,'[2]1516 Exp_Rev Access'!$F$7:$GB$306,139,FALSE))</f>
        <v>0</v>
      </c>
      <c r="FD84" s="99">
        <f>IF(ISNA(VLOOKUP($A84,'[2]1516 Exp_Rev Access'!$F$7:$FS$306,140,FALSE)),"",VLOOKUP($A84,'[2]1516 Exp_Rev Access'!$F$7:$FS$306,140,FALSE))</f>
        <v>0</v>
      </c>
      <c r="FE84" s="99">
        <f>IF(ISNA(VLOOKUP($A84,'[2]1516 Exp_Rev Access'!$F$7:$FS$306,141,FALSE)),"",VLOOKUP($A84,'[2]1516 Exp_Rev Access'!$F$7:$FS$306,141,FALSE))</f>
        <v>0</v>
      </c>
      <c r="FF84" s="99">
        <f>IF(ISNA(VLOOKUP($A84,'[2]1516 Exp_Rev Access'!$F$7:$FS$306,142,FALSE)),"",VLOOKUP($A84,'[2]1516 Exp_Rev Access'!$F$7:$FS$306,142,FALSE))</f>
        <v>0</v>
      </c>
      <c r="FG84" s="99">
        <f>IF(ISNA(VLOOKUP($A84,'[2]1516 Exp_Rev Access'!$F$7:$FS$306,143,FALSE)),"",VLOOKUP($A84,'[2]1516 Exp_Rev Access'!$F$7:$FS$306,143,FALSE))</f>
        <v>0</v>
      </c>
      <c r="FH84" s="99">
        <f>IF(ISNA(VLOOKUP($A84,'[2]1516 Exp_Rev Access'!$F$7:$FS$306,144,FALSE)),"",VLOOKUP($A84,'[2]1516 Exp_Rev Access'!$F$7:$FS$306,144,FALSE))</f>
        <v>0</v>
      </c>
      <c r="FI84" s="99">
        <f>IF(ISNA(VLOOKUP($A84,'[2]1516 Exp_Rev Access'!$F$7:$FS$306,145,FALSE)),"",VLOOKUP($A84,'[2]1516 Exp_Rev Access'!$F$7:$FS$306,145,FALSE))</f>
        <v>0</v>
      </c>
      <c r="FJ84" s="99">
        <f>IF(ISNA(VLOOKUP($A84,'[2]1516 Exp_Rev Access'!$F$7:$FS$306,146,FALSE)),"",VLOOKUP($A84,'[2]1516 Exp_Rev Access'!$F$7:$FS$306,146,FALSE))</f>
        <v>0</v>
      </c>
      <c r="FK84" s="99">
        <f>IF(ISNA(VLOOKUP($A84,'[2]1516 Exp_Rev Access'!$F$7:$FS$306,147,FALSE)),"",VLOOKUP($A84,'[2]1516 Exp_Rev Access'!$F$7:$FS$306,147,FALSE))</f>
        <v>0</v>
      </c>
      <c r="FL84" s="99">
        <f>IF(ISNA(VLOOKUP($A84,'[2]1516 Exp_Rev Access'!$F$7:$FS$306,148,FALSE)),"",VLOOKUP($A84,'[2]1516 Exp_Rev Access'!$F$7:$FS$306,148,FALSE))</f>
        <v>0</v>
      </c>
      <c r="FM84" s="99">
        <f>IF(ISNA(VLOOKUP($A84,'[2]1516 Exp_Rev Access'!$F$7:$FS$306,149,FALSE)),"",VLOOKUP($A84,'[2]1516 Exp_Rev Access'!$F$7:$FS$306,149,FALSE))</f>
        <v>0</v>
      </c>
      <c r="FN84" s="99">
        <f>IF(ISNA(VLOOKUP($A84,'[2]1516 Exp_Rev Access'!$F$7:$FS$306,150,FALSE)),"",VLOOKUP($A84,'[2]1516 Exp_Rev Access'!$F$7:$FS$306,150,FALSE))</f>
        <v>0</v>
      </c>
      <c r="FO84" s="99">
        <f>IF(ISNA(VLOOKUP($A84,'[2]1516 Exp_Rev Access'!$F$7:$FS$306,151,FALSE)),"",VLOOKUP($A84,'[2]1516 Exp_Rev Access'!$F$7:$FS$306,151,FALSE))</f>
        <v>0</v>
      </c>
      <c r="FP84" s="99">
        <f>IF(ISNA(VLOOKUP($A84,'[2]1516 Exp_Rev Access'!$F$7:$FS$306,152,FALSE)),"",VLOOKUP($A84,'[2]1516 Exp_Rev Access'!$F$7:$FS$306,152,FALSE))</f>
        <v>0</v>
      </c>
      <c r="FQ84" s="99">
        <f>IF(ISNA(VLOOKUP($A84,'[2]1516 Exp_Rev Access'!$F$7:$FS$306,153,FALSE)),"",VLOOKUP($A84,'[2]1516 Exp_Rev Access'!$F$7:$FS$306,153,FALSE))</f>
        <v>127289.68</v>
      </c>
      <c r="FR84" s="101">
        <f t="shared" si="130"/>
        <v>4538436.0199999996</v>
      </c>
      <c r="FS84" s="72">
        <f t="shared" si="131"/>
        <v>8.6191048924249669E-2</v>
      </c>
      <c r="FT84" s="94">
        <f t="shared" si="132"/>
        <v>1036.2719758515657</v>
      </c>
      <c r="FU84" s="99">
        <f>IF(ISNA(VLOOKUP($A84,'[2]1516 Exp_Rev Access'!$F$7:$GB$306,154,FALSE)),"",VLOOKUP($A84,'[2]1516 Exp_Rev Access'!$F$7:$GB$306,154,FALSE))</f>
        <v>0</v>
      </c>
      <c r="FV84" s="99">
        <f>IF(ISNA(VLOOKUP($A84,'[2]1516 Exp_Rev Access'!$F$7:$GB$306,155,FALSE)),"",VLOOKUP($A84,'[2]1516 Exp_Rev Access'!$F$7:$GB$306,155,FALSE))</f>
        <v>167542.98000000001</v>
      </c>
      <c r="FW84" s="99">
        <f>IF(ISNA(VLOOKUP($A84,'[2]1516 Exp_Rev Access'!$F$7:$GB$306,156,FALSE)),"",VLOOKUP($A84,'[2]1516 Exp_Rev Access'!$F$7:$GB$306,156,FALSE))</f>
        <v>0</v>
      </c>
      <c r="FX84" s="99">
        <f>IF(ISNA(VLOOKUP($A84,'[2]1516 Exp_Rev Access'!$F$7:$GB$306,157,FALSE)),"",VLOOKUP($A84,'[2]1516 Exp_Rev Access'!$F$7:$GB$306,157,FALSE))</f>
        <v>0</v>
      </c>
      <c r="FY84" s="99">
        <f>IF(ISNA(VLOOKUP($A84,'[2]1516 Exp_Rev Access'!$F$7:$GB$306,158,FALSE)),"",VLOOKUP($A84,'[2]1516 Exp_Rev Access'!$F$7:$GB$306,158,FALSE))</f>
        <v>0</v>
      </c>
      <c r="FZ84" s="99">
        <f>IF(ISNA(VLOOKUP($A84,'[2]1516 Exp_Rev Access'!$F$7:$GB$306,159,FALSE)),"",VLOOKUP($A84,'[2]1516 Exp_Rev Access'!$F$7:$GB$306,159,FALSE))</f>
        <v>251794.81</v>
      </c>
      <c r="GA84" s="99">
        <f>IF(ISNA(VLOOKUP($A84,'[2]1516 Exp_Rev Access'!$F$7:$GB$306,160,FALSE)),"",VLOOKUP($A84,'[2]1516 Exp_Rev Access'!$F$7:$GB$306,160,FALSE))</f>
        <v>0</v>
      </c>
      <c r="GB84" s="99">
        <f>IF(ISNA(VLOOKUP($A84,'[2]1516 Exp_Rev Access'!$F$7:$GB$306,161,FALSE)),"",VLOOKUP($A84,'[2]1516 Exp_Rev Access'!$F$7:$GB$306,161,FALSE))</f>
        <v>32975.800000000003</v>
      </c>
      <c r="GC84" s="99">
        <f>IF(ISNA(VLOOKUP($A84,'[2]1516 Exp_Rev Access'!$F$7:$GB$306,162,FALSE)),"",VLOOKUP($A84,'[2]1516 Exp_Rev Access'!$F$7:$GB$306,162,FALSE))</f>
        <v>0</v>
      </c>
      <c r="GD84" s="99">
        <f>IF(ISNA(VLOOKUP($A84,'[2]1516 Exp_Rev Access'!$F$7:$GB$306,163,FALSE)),"",VLOOKUP($A84,'[2]1516 Exp_Rev Access'!$F$7:$GB$306,163,FALSE))</f>
        <v>1100901.8</v>
      </c>
      <c r="GE84" s="99">
        <f>IF(ISNA(VLOOKUP($A84,'[2]1516 Exp_Rev Access'!$F$7:$GB$306,164,FALSE)),"",VLOOKUP($A84,'[2]1516 Exp_Rev Access'!$F$7:$GB$306,164,FALSE))</f>
        <v>480</v>
      </c>
      <c r="GF84" s="99">
        <f>IF(ISNA(VLOOKUP($A84,'[2]1516 Exp_Rev Access'!$F$7:$GB$306,165,FALSE)),"",VLOOKUP($A84,'[2]1516 Exp_Rev Access'!$F$7:$GB$306,165,FALSE))</f>
        <v>0</v>
      </c>
      <c r="GG84" s="99">
        <f>IF(ISNA(VLOOKUP($A84,'[2]1516 Exp_Rev Access'!$F$7:$GB$306,166,FALSE)),"",VLOOKUP($A84,'[2]1516 Exp_Rev Access'!$F$7:$GB$306,166,FALSE))</f>
        <v>29290.28</v>
      </c>
      <c r="GH84" s="99">
        <f>IF(ISNA(VLOOKUP($A84,'[2]1516 Exp_Rev Access'!$F$7:$GB$306,167,FALSE)),"",VLOOKUP($A84,'[2]1516 Exp_Rev Access'!$F$7:$GB$306,167,FALSE))</f>
        <v>0</v>
      </c>
      <c r="GI84" s="99">
        <f>IF(ISNA(VLOOKUP($A84,'[2]1516 Exp_Rev Access'!$F$7:$GB$306,168,FALSE)),"",VLOOKUP($A84,'[2]1516 Exp_Rev Access'!$F$7:$GB$306,168,FALSE))</f>
        <v>0</v>
      </c>
      <c r="GJ84" s="99">
        <f>IF(ISNA(VLOOKUP($A84,'[2]1516 Exp_Rev Access'!$F$7:$GB$306,169,FALSE)),"",VLOOKUP($A84,'[2]1516 Exp_Rev Access'!$F$7:$GB$306,169,FALSE))</f>
        <v>153278.51</v>
      </c>
      <c r="GK84" s="99">
        <f>IF(ISNA(VLOOKUP($A84,'[2]1516 Exp_Rev Access'!$F$7:$GB$306,170,FALSE)),"",VLOOKUP($A84,'[2]1516 Exp_Rev Access'!$F$7:$GB$306,170,FALSE))</f>
        <v>25319.23</v>
      </c>
      <c r="GL84" s="99">
        <f>IF(ISNA(VLOOKUP($A84,'[2]1516 Exp_Rev Access'!$F$7:$GB$306,171,FALSE)),"",VLOOKUP($A84,'[2]1516 Exp_Rev Access'!$F$7:$GB$306,171,FALSE))</f>
        <v>0</v>
      </c>
      <c r="GM84" s="99">
        <f>IF(ISNA(VLOOKUP($A84,'[2]1516 Exp_Rev Access'!$F$7:$GB$306,172,FALSE)),"",VLOOKUP($A84,'[2]1516 Exp_Rev Access'!$F$7:$GB$306,172,FALSE))</f>
        <v>0</v>
      </c>
      <c r="GN84" s="99">
        <f>IF(ISNA(VLOOKUP($A84,'[2]1516 Exp_Rev Access'!$F$7:$GB$306,173,FALSE)),"",VLOOKUP($A84,'[2]1516 Exp_Rev Access'!$F$7:$GB$306,173,FALSE))</f>
        <v>0</v>
      </c>
      <c r="GO84" s="99">
        <f>IF(ISNA(VLOOKUP($A84,'[2]1516 Exp_Rev Access'!$F$7:$GB$306,174,FALSE)),"",VLOOKUP($A84,'[2]1516 Exp_Rev Access'!$F$7:$GB$306,174,FALSE))</f>
        <v>0</v>
      </c>
      <c r="GP84" s="99">
        <f>IF(ISNA(VLOOKUP($A84,'[2]1516 Exp_Rev Access'!$F$7:$GB$306,175,FALSE)),"",VLOOKUP($A84,'[2]1516 Exp_Rev Access'!$F$7:$GB$306,175,FALSE))</f>
        <v>0</v>
      </c>
      <c r="GQ84" s="99">
        <f>IF(ISNA(VLOOKUP($A84,'[2]1516 Exp_Rev Access'!$F$7:$GB$306,176,FALSE)),"",VLOOKUP($A84,'[2]1516 Exp_Rev Access'!$F$7:$GB$306,176,FALSE))</f>
        <v>0</v>
      </c>
      <c r="GR84" s="99">
        <f>IF(ISNA(VLOOKUP($A84,'[2]1516 Exp_Rev Access'!$F$7:$GB$306,177,FALSE)),"",VLOOKUP($A84,'[2]1516 Exp_Rev Access'!$F$7:$GB$306,177,FALSE))</f>
        <v>0</v>
      </c>
      <c r="GS84" s="99">
        <f>IF(ISNA(VLOOKUP($A84,'[2]1516 Exp_Rev Access'!$F$7:$GB$306,178,FALSE)),"",VLOOKUP($A84,'[2]1516 Exp_Rev Access'!$F$7:$GB$306,178,FALSE))</f>
        <v>0</v>
      </c>
      <c r="GT84" s="101">
        <f t="shared" si="133"/>
        <v>1761583.4100000001</v>
      </c>
      <c r="GU84" s="72">
        <f t="shared" si="134"/>
        <v>3.3454855638893985E-2</v>
      </c>
      <c r="GV84" s="84">
        <f t="shared" si="135"/>
        <v>402.2265628210925</v>
      </c>
    </row>
    <row r="85" spans="1:206" customFormat="1" ht="14.45" customHeight="1" x14ac:dyDescent="0.2">
      <c r="A85" s="96" t="s">
        <v>310</v>
      </c>
      <c r="B85" s="69" t="s">
        <v>311</v>
      </c>
      <c r="C85" s="80">
        <f>IF(ISNA(VLOOKUP($A85,'[2]1516 enrollment_Rev_Exp by size'!$A$6:$G$320,3,FALSE)),"",VLOOKUP($A85,'[2]1516 enrollment_Rev_Exp by size'!$A$6:$G$320,3,FALSE))</f>
        <v>4238.8999999999996</v>
      </c>
      <c r="D85" s="97">
        <v>50833758.07</v>
      </c>
      <c r="E85" s="80">
        <f t="shared" si="114"/>
        <v>50833758.07</v>
      </c>
      <c r="F85" s="80">
        <f t="shared" si="115"/>
        <v>0</v>
      </c>
      <c r="G85" s="98">
        <f>IF(ISNA(VLOOKUP($A85,'[2]1516 Exp_Rev Access'!$F$7:$FS$306,2,FALSE)),"",VLOOKUP($A85,'[2]1516 Exp_Rev Access'!$F$7:$FS$306,2,FALSE))</f>
        <v>9771715.0600000005</v>
      </c>
      <c r="H85" s="98">
        <f>IF(ISNA(VLOOKUP($A85,'[2]1516 Exp_Rev Access'!$F$7:$FS$306,3,FALSE)),"",VLOOKUP($A85,'[2]1516 Exp_Rev Access'!$F$7:$FS$306,3,FALSE))</f>
        <v>0</v>
      </c>
      <c r="I85" s="98">
        <f>IF(ISNA(VLOOKUP($A85,'[2]1516 Exp_Rev Access'!$F$7:$FS$306,4,FALSE)),"",VLOOKUP($A85,'[2]1516 Exp_Rev Access'!$F$7:$FS$306,4,FALSE))</f>
        <v>0</v>
      </c>
      <c r="J85" s="98">
        <f>IF(ISNA(VLOOKUP($A85,'[2]1516 Exp_Rev Access'!$F$7:$FS$306,5,FALSE)),"",VLOOKUP($A85,'[2]1516 Exp_Rev Access'!$F$7:$FS$306,5,FALSE))</f>
        <v>133963.73000000001</v>
      </c>
      <c r="K85" s="98">
        <f>IF(ISNA(VLOOKUP($A85,'[2]1516 Exp_Rev Access'!$F$7:$FS$306,6,FALSE)),"",VLOOKUP($A85,'[2]1516 Exp_Rev Access'!$F$7:$FS$306,6,FALSE))</f>
        <v>0</v>
      </c>
      <c r="L85" s="98">
        <f>IF(ISNA(VLOOKUP($A85,'[2]1516 Exp_Rev Access'!$F$7:$FS$306,7,FALSE)),"",VLOOKUP($A85,'[2]1516 Exp_Rev Access'!$F$7:$FS$306,7,FALSE))</f>
        <v>0</v>
      </c>
      <c r="M85" s="90">
        <f t="shared" si="136"/>
        <v>9905678.790000001</v>
      </c>
      <c r="N85" s="72">
        <f t="shared" si="116"/>
        <v>0.19486418407939676</v>
      </c>
      <c r="O85" s="73">
        <f t="shared" si="117"/>
        <v>2336.8512562221335</v>
      </c>
      <c r="P85" s="99">
        <f>IF(ISNA(VLOOKUP($A85,'[2]1516 Exp_Rev Access'!$F$7:$FS$306,8,FALSE)),"",VLOOKUP($A85,'[2]1516 Exp_Rev Access'!$F$7:$FS$306,8,FALSE))</f>
        <v>65487.51</v>
      </c>
      <c r="Q85" s="99">
        <f>IF(ISNA(VLOOKUP($A85,'[2]1516 Exp_Rev Access'!$F$7:$FS$306,9,FALSE)),"",VLOOKUP($A85,'[2]1516 Exp_Rev Access'!$F$7:$FS$306,9,FALSE))</f>
        <v>0</v>
      </c>
      <c r="R85" s="99">
        <f>IF(ISNA(VLOOKUP($A85,'[2]1516 Exp_Rev Access'!$F$7:$FS$306,10,FALSE)),"",VLOOKUP($A85,'[2]1516 Exp_Rev Access'!$F$7:$FS$306,10,FALSE))</f>
        <v>25089.35</v>
      </c>
      <c r="S85" s="99">
        <f>IF(ISNA(VLOOKUP($A85,'[2]1516 Exp_Rev Access'!$F$7:$FS$306,11,FALSE)),"",VLOOKUP($A85,'[2]1516 Exp_Rev Access'!$F$7:$FS$306,11,FALSE))</f>
        <v>0</v>
      </c>
      <c r="T85" s="99">
        <f>IF(ISNA(VLOOKUP($A85,'[2]1516 Exp_Rev Access'!$F$7:$FS$306,12,FALSE)),"",VLOOKUP($A85,'[2]1516 Exp_Rev Access'!$F$7:$FS$306,12,FALSE))</f>
        <v>79265.25</v>
      </c>
      <c r="U85" s="99">
        <f>IF(ISNA(VLOOKUP($A85,'[2]1516 Exp_Rev Access'!$F$7:$FS$306,13,FALSE)),"",VLOOKUP($A85,'[2]1516 Exp_Rev Access'!$F$7:$FS$306,13,FALSE))</f>
        <v>0</v>
      </c>
      <c r="V85" s="99">
        <f>IF(ISNA(VLOOKUP($A85,'[2]1516 Exp_Rev Access'!$F$7:$FS$306,14,FALSE)),"",VLOOKUP($A85,'[2]1516 Exp_Rev Access'!$F$7:$FS$306,14,FALSE))</f>
        <v>0</v>
      </c>
      <c r="W85" s="99">
        <f>IF(ISNA(VLOOKUP($A85,'[2]1516 Exp_Rev Access'!$F$7:$FS$306,15,FALSE)),"",VLOOKUP($A85,'[2]1516 Exp_Rev Access'!$F$7:$FS$306,15,FALSE))</f>
        <v>0</v>
      </c>
      <c r="X85" s="99">
        <f>IF(ISNA(VLOOKUP($A85,'[2]1516 Exp_Rev Access'!$F$7:$FS$306,16,FALSE)),"",VLOOKUP($A85,'[2]1516 Exp_Rev Access'!$F$7:$FS$306,16,FALSE))</f>
        <v>31438.43</v>
      </c>
      <c r="Y85" s="99">
        <f>IF(ISNA(VLOOKUP($A85,'[2]1516 Exp_Rev Access'!$F$7:$FS$306,17,FALSE)),"",VLOOKUP($A85,'[2]1516 Exp_Rev Access'!$F$7:$FS$306,17,FALSE))</f>
        <v>5482.95</v>
      </c>
      <c r="Z85" s="99">
        <f>IF(ISNA(VLOOKUP($A85,'[2]1516 Exp_Rev Access'!$F$7:$FS$306,18,FALSE)),"",VLOOKUP($A85,'[2]1516 Exp_Rev Access'!$F$7:$FS$306,18,FALSE))</f>
        <v>0</v>
      </c>
      <c r="AA85" s="99">
        <f>IF(ISNA(VLOOKUP($A85,'[2]1516 Exp_Rev Access'!$F$7:$FS$306,19,FALSE)),"",VLOOKUP($A85,'[2]1516 Exp_Rev Access'!$F$7:$FS$306,19,FALSE))</f>
        <v>0</v>
      </c>
      <c r="AB85" s="99">
        <f>IF(ISNA(VLOOKUP($A85,'[2]1516 Exp_Rev Access'!$F$7:$FS$306,20,FALSE)),"",VLOOKUP($A85,'[2]1516 Exp_Rev Access'!$F$7:$FS$306,20,FALSE))</f>
        <v>39003.550000000003</v>
      </c>
      <c r="AC85" s="99">
        <f>IF(ISNA(VLOOKUP($A85,'[2]1516 Exp_Rev Access'!$F$7:$FS$306,21,FALSE)),"",VLOOKUP($A85,'[2]1516 Exp_Rev Access'!$F$7:$FS$306,21,FALSE))</f>
        <v>565033.14</v>
      </c>
      <c r="AD85" s="99">
        <f>IF(ISNA(VLOOKUP($A85,'[2]1516 Exp_Rev Access'!$F$7:$FS$306,22,FALSE)),"",VLOOKUP($A85,'[2]1516 Exp_Rev Access'!$F$7:$FS$306,22,FALSE))</f>
        <v>28468.29</v>
      </c>
      <c r="AE85" s="99">
        <f>IF(ISNA(VLOOKUP($A85,'[2]1516 Exp_Rev Access'!$F$7:$FS$306,23,FALSE)),"",VLOOKUP($A85,'[2]1516 Exp_Rev Access'!$F$7:$FS$306,23,FALSE))</f>
        <v>0</v>
      </c>
      <c r="AF85" s="99">
        <f>IF(ISNA(VLOOKUP($A85,'[2]1516 Exp_Rev Access'!$F$7:$FS$306,24,FALSE)),"",VLOOKUP($A85,'[2]1516 Exp_Rev Access'!$F$7:$FS$306,24,FALSE))</f>
        <v>223218.59</v>
      </c>
      <c r="AG85" s="99">
        <f>IF(ISNA(VLOOKUP($A85,'[2]1516 Exp_Rev Access'!$F$7:$FS$306,25,FALSE)),"",VLOOKUP($A85,'[2]1516 Exp_Rev Access'!$F$7:$FS$306,25,FALSE))</f>
        <v>13921.1</v>
      </c>
      <c r="AH85" s="98">
        <f>IF(ISNA(VLOOKUP($A85,'[2]1516 Exp_Rev Access'!$F$7:$FS$306,26,FALSE)),"",VLOOKUP($A85,'[2]1516 Exp_Rev Access'!$F$7:$FS$306,26,FALSE))</f>
        <v>21064.959999999999</v>
      </c>
      <c r="AI85" s="98">
        <f>IF(ISNA(VLOOKUP($A85,'[2]1516 Exp_Rev Access'!$F$7:$FS$306,27,FALSE)),"",VLOOKUP($A85,'[2]1516 Exp_Rev Access'!$F$7:$FS$306,27,FALSE))</f>
        <v>77086.570000000007</v>
      </c>
      <c r="AJ85" s="98">
        <f>IF(ISNA(VLOOKUP($A85,'[2]1516 Exp_Rev Access'!$F$7:$FS$306,28,FALSE)),"",VLOOKUP($A85,'[2]1516 Exp_Rev Access'!$F$7:$FS$306,28,FALSE))</f>
        <v>187151.38</v>
      </c>
      <c r="AK85" s="98">
        <f>IF(ISNA(VLOOKUP($A85,'[2]1516 Exp_Rev Access'!$F$7:$FS$306,29,FALSE)),"",VLOOKUP($A85,'[2]1516 Exp_Rev Access'!$F$7:$FS$306,29,FALSE))</f>
        <v>101171.84</v>
      </c>
      <c r="AL85" s="100">
        <f t="shared" si="118"/>
        <v>1462882.9100000004</v>
      </c>
      <c r="AM85" s="72">
        <f t="shared" si="119"/>
        <v>2.8777784006949782E-2</v>
      </c>
      <c r="AN85" s="94">
        <f t="shared" si="120"/>
        <v>345.1090872632052</v>
      </c>
      <c r="AO85" s="99">
        <f>IF(ISNA(VLOOKUP($A85,'[2]1516 Exp_Rev Access'!$F$7:$GB$306,30,FALSE)),"",VLOOKUP($A85,'[2]1516 Exp_Rev Access'!$F$7:$FS$306,30,FALSE))</f>
        <v>22626980.489999998</v>
      </c>
      <c r="AP85" s="99">
        <f>IF(ISNA(VLOOKUP($A85,'[2]1516 Exp_Rev Access'!$F$7:$GB$306,31,FALSE)),"",VLOOKUP($A85,'[2]1516 Exp_Rev Access'!$F$7:$FS$306,31,FALSE))</f>
        <v>915736.74</v>
      </c>
      <c r="AQ85" s="99">
        <f>IF(ISNA(VLOOKUP($A85,'[2]1516 Exp_Rev Access'!$F$7:$GB$306,32,FALSE)),"",VLOOKUP($A85,'[2]1516 Exp_Rev Access'!$F$7:$FS$306,32,FALSE))</f>
        <v>1847951.24</v>
      </c>
      <c r="AR85" s="99">
        <f>IF(ISNA(VLOOKUP($A85,'[2]1516 Exp_Rev Access'!$F$7:$GB$306,33,FALSE)),"",VLOOKUP($A85,'[2]1516 Exp_Rev Access'!$F$7:$FS$306,33,FALSE))</f>
        <v>2616128.16</v>
      </c>
      <c r="AS85" s="99">
        <f>IF(ISNA(VLOOKUP($A85,'[2]1516 Exp_Rev Access'!$F$7:$GB$306,34,FALSE)),"",VLOOKUP($A85,'[2]1516 Exp_Rev Access'!$F$7:$FS$306,34,FALSE))</f>
        <v>0</v>
      </c>
      <c r="AT85" s="101">
        <f t="shared" si="121"/>
        <v>28006796.629999995</v>
      </c>
      <c r="AU85" s="72">
        <f t="shared" si="122"/>
        <v>0.55094877288894484</v>
      </c>
      <c r="AV85" s="94">
        <f t="shared" si="123"/>
        <v>6607.0906673901245</v>
      </c>
      <c r="AW85" s="99">
        <f>IF(ISNA(VLOOKUP($A85,'[2]1516 Exp_Rev Access'!$F$7:$GB$306,35,FALSE)),"",VLOOKUP($A85,'[2]1516 Exp_Rev Access'!$F$7:$GB$306,35,FALSE))</f>
        <v>0</v>
      </c>
      <c r="AX85" s="99">
        <f>IF(ISNA(VLOOKUP($A85,'[2]1516 Exp_Rev Access'!$F$7:$GB$306,36,FALSE)),"",VLOOKUP($A85,'[2]1516 Exp_Rev Access'!$F$7:$GB$306,36,FALSE))</f>
        <v>3743507.5</v>
      </c>
      <c r="AY85" s="99">
        <f>IF(ISNA(VLOOKUP($A85,'[2]1516 Exp_Rev Access'!$F$7:$GB$306,37,FALSE)),"",VLOOKUP($A85,'[2]1516 Exp_Rev Access'!$F$7:$GB$306,37,FALSE))</f>
        <v>170844.37</v>
      </c>
      <c r="AZ85" s="99">
        <f>IF(ISNA(VLOOKUP($A85,'[2]1516 Exp_Rev Access'!$F$7:$GB$306,38,FALSE)),"",VLOOKUP($A85,'[2]1516 Exp_Rev Access'!$F$7:$GB$306,38,FALSE))</f>
        <v>0</v>
      </c>
      <c r="BA85" s="99">
        <f>IF(ISNA(VLOOKUP($A85,'[2]1516 Exp_Rev Access'!$F$7:$GB$306,39,FALSE)),"",VLOOKUP($A85,'[2]1516 Exp_Rev Access'!$F$7:$GB$306,39,FALSE))</f>
        <v>0</v>
      </c>
      <c r="BB85" s="99">
        <f>IF(ISNA(VLOOKUP($A85,'[2]1516 Exp_Rev Access'!$F$7:$GB$306,40,FALSE)),"",VLOOKUP($A85,'[2]1516 Exp_Rev Access'!$F$7:$GB$306,40,FALSE))</f>
        <v>1088162.3600000001</v>
      </c>
      <c r="BC85" s="99">
        <f>IF(ISNA(VLOOKUP($A85,'[2]1516 Exp_Rev Access'!$F$7:$GB$306,41,FALSE)),"",VLOOKUP($A85,'[2]1516 Exp_Rev Access'!$F$7:$GB$306,41,FALSE))</f>
        <v>0</v>
      </c>
      <c r="BD85" s="99">
        <f>IF(ISNA(VLOOKUP($A85,'[2]1516 Exp_Rev Access'!$F$7:$GB$306,42,FALSE)),"",VLOOKUP($A85,'[2]1516 Exp_Rev Access'!$F$7:$GB$306,42,FALSE))</f>
        <v>286905.2</v>
      </c>
      <c r="BE85" s="99">
        <f>IF(ISNA(VLOOKUP($A85,'[2]1516 Exp_Rev Access'!$F$7:$GB$306,43,FALSE)),"",VLOOKUP($A85,'[2]1516 Exp_Rev Access'!$F$7:$GB$306,43,FALSE))</f>
        <v>0</v>
      </c>
      <c r="BF85" s="99">
        <f>IF(ISNA(VLOOKUP($A85,'[2]1516 Exp_Rev Access'!$F$7:$GB$306,44,FALSE)),"",VLOOKUP($A85,'[2]1516 Exp_Rev Access'!$F$7:$GB$306,44,FALSE))</f>
        <v>312233.45</v>
      </c>
      <c r="BG85" s="99">
        <f>IF(ISNA(VLOOKUP($A85,'[2]1516 Exp_Rev Access'!$F$7:$GB$306,45,FALSE)),"",VLOOKUP($A85,'[2]1516 Exp_Rev Access'!$F$7:$GB$306,45,FALSE))</f>
        <v>41495.269999999997</v>
      </c>
      <c r="BH85" s="99">
        <f>IF(ISNA(VLOOKUP($A85,'[2]1516 Exp_Rev Access'!$F$7:$GB$306,46,FALSE)),"",VLOOKUP($A85,'[2]1516 Exp_Rev Access'!$F$7:$GB$306,46,FALSE))</f>
        <v>0</v>
      </c>
      <c r="BI85" s="99">
        <f>IF(ISNA(VLOOKUP($A85,'[2]1516 Exp_Rev Access'!$F$7:$GB$306,47,FALSE)),"",VLOOKUP($A85,'[2]1516 Exp_Rev Access'!$F$7:$GB$306,47,FALSE))</f>
        <v>35360.19</v>
      </c>
      <c r="BJ85" s="99">
        <f>IF(ISNA(VLOOKUP($A85,'[2]1516 Exp_Rev Access'!$F$7:$GB$306,48,FALSE)),"",VLOOKUP($A85,'[2]1516 Exp_Rev Access'!$F$7:$GB$306,48,FALSE))</f>
        <v>2252220.0499999998</v>
      </c>
      <c r="BK85" s="99">
        <f>IF(ISNA(VLOOKUP($A85,'[2]1516 Exp_Rev Access'!$F$7:$GB$306,49,FALSE)),"",VLOOKUP($A85,'[2]1516 Exp_Rev Access'!$F$7:$GB$306,49,FALSE))</f>
        <v>0</v>
      </c>
      <c r="BL85" s="99">
        <f>IF(ISNA(VLOOKUP($A85,'[2]1516 Exp_Rev Access'!$F$7:$GB$306,50,FALSE)),"",VLOOKUP($A85,'[2]1516 Exp_Rev Access'!$F$7:$GB$306,50,FALSE))</f>
        <v>0</v>
      </c>
      <c r="BM85" s="99">
        <f>IF(ISNA(VLOOKUP($A85,'[2]1516 Exp_Rev Access'!$F$7:$GB$306,51,FALSE)),"",VLOOKUP($A85,'[2]1516 Exp_Rev Access'!$F$7:$GB$306,51,FALSE))</f>
        <v>0</v>
      </c>
      <c r="BN85" s="99">
        <f>IF(ISNA(VLOOKUP($A85,'[2]1516 Exp_Rev Access'!$F$7:$GB$306,52,FALSE)),"",VLOOKUP($A85,'[2]1516 Exp_Rev Access'!$F$7:$GB$306,52,FALSE))</f>
        <v>0</v>
      </c>
      <c r="BO85" s="99">
        <f>IF(ISNA(VLOOKUP($A85,'[2]1516 Exp_Rev Access'!$F$7:$GB$306,53,FALSE)),"",VLOOKUP($A85,'[2]1516 Exp_Rev Access'!$F$7:$GB$306,53,FALSE))</f>
        <v>0</v>
      </c>
      <c r="BP85" s="99">
        <f>IF(ISNA(VLOOKUP($A85,'[2]1516 Exp_Rev Access'!$F$7:$GB$306,54,FALSE)),"",VLOOKUP($A85,'[2]1516 Exp_Rev Access'!$F$7:$GB$306,54,FALSE))</f>
        <v>0</v>
      </c>
      <c r="BQ85" s="99">
        <f>IF(ISNA(VLOOKUP($A85,'[2]1516 Exp_Rev Access'!$F$7:$GB$306,55,FALSE)),"",VLOOKUP($A85,'[2]1516 Exp_Rev Access'!$F$7:$GB$306,55,FALSE))</f>
        <v>0</v>
      </c>
      <c r="BR85" s="99">
        <f>IF(ISNA(VLOOKUP($A85,'[2]1516 Exp_Rev Access'!$F$7:$GB$306,56,FALSE)),"",VLOOKUP($A85,'[2]1516 Exp_Rev Access'!$F$7:$GB$306,56,FALSE))</f>
        <v>0</v>
      </c>
      <c r="BS85" s="99">
        <f>IF(ISNA(VLOOKUP($A85,'[2]1516 Exp_Rev Access'!$F$7:$GB$306,57,FALSE)),"",VLOOKUP($A85,'[2]1516 Exp_Rev Access'!$F$7:$GB$306,57,FALSE))</f>
        <v>0</v>
      </c>
      <c r="BT85" s="99">
        <f>IF(ISNA(VLOOKUP($A85,'[2]1516 Exp_Rev Access'!$F$7:$GB$306,58,FALSE)),"",VLOOKUP($A85,'[2]1516 Exp_Rev Access'!$F$7:$GB$306,58,FALSE))</f>
        <v>0</v>
      </c>
      <c r="BU85" s="102">
        <f t="shared" si="124"/>
        <v>7930728.3900000006</v>
      </c>
      <c r="BV85" s="72">
        <f t="shared" si="125"/>
        <v>0.15601302542060905</v>
      </c>
      <c r="BW85" s="94">
        <f t="shared" si="126"/>
        <v>1870.9401943900543</v>
      </c>
      <c r="BX85" s="99">
        <f>IF(ISNA(VLOOKUP($A85,'[2]1516 Exp_Rev Access'!$F$7:$GB$306,59,FALSE)),"",VLOOKUP($A85,'[2]1516 Exp_Rev Access'!$F$7:$GB$306,59,FALSE))</f>
        <v>0</v>
      </c>
      <c r="BY85" s="99">
        <f>IF(ISNA(VLOOKUP($A85,'[2]1516 Exp_Rev Access'!$F$7:$GB$306,60,FALSE)),"",VLOOKUP($A85,'[2]1516 Exp_Rev Access'!$F$7:$GB$306,60,FALSE))</f>
        <v>0</v>
      </c>
      <c r="BZ85" s="99">
        <f>IF(ISNA(VLOOKUP($A85,'[2]1516 Exp_Rev Access'!$F$7:$GB$306,61,FALSE)),"",VLOOKUP($A85,'[2]1516 Exp_Rev Access'!$F$7:$GB$306,61,FALSE))</f>
        <v>0</v>
      </c>
      <c r="CA85" s="99">
        <f>IF(ISNA(VLOOKUP($A85,'[2]1516 Exp_Rev Access'!$F$7:$GB$306,62,FALSE)),"",VLOOKUP($A85,'[2]1516 Exp_Rev Access'!$F$7:$GB$306,62,FALSE))</f>
        <v>0</v>
      </c>
      <c r="CB85" s="99">
        <f>IF(ISNA(VLOOKUP($A85,'[2]1516 Exp_Rev Access'!$F$7:$GB$306,63,FALSE)),"",VLOOKUP($A85,'[2]1516 Exp_Rev Access'!$F$7:$GB$306,63,FALSE))</f>
        <v>55350.11</v>
      </c>
      <c r="CC85" s="99">
        <f>IF(ISNA(VLOOKUP($A85,'[2]1516 Exp_Rev Access'!$F$7:$GB$306,64,FALSE)),"",VLOOKUP($A85,'[2]1516 Exp_Rev Access'!$F$7:$GB$306,64,FALSE))</f>
        <v>0</v>
      </c>
      <c r="CD85" s="101">
        <f t="shared" si="127"/>
        <v>55350.11</v>
      </c>
      <c r="CE85" s="72">
        <f t="shared" si="128"/>
        <v>1.0888455251288093E-3</v>
      </c>
      <c r="CF85" s="103">
        <f t="shared" si="129"/>
        <v>13.057658826582369</v>
      </c>
      <c r="CG85" s="99">
        <f>IF(ISNA(VLOOKUP($A85,'[2]1516 Exp_Rev Access'!$F$7:$GB$306,65,FALSE)),"",VLOOKUP($A85,'[2]1516 Exp_Rev Access'!$F$7:$GB$306,65,FALSE))</f>
        <v>0</v>
      </c>
      <c r="CH85" s="99">
        <f>IF(ISNA(VLOOKUP($A85,'[2]1516 Exp_Rev Access'!$F$7:$GB$306,66,FALSE)),"",VLOOKUP($A85,'[2]1516 Exp_Rev Access'!$F$7:$GB$306,66,FALSE))</f>
        <v>0</v>
      </c>
      <c r="CI85" s="99">
        <f>IF(ISNA(VLOOKUP($A85,'[2]1516 Exp_Rev Access'!$F$7:$GB$306,67,FALSE)),"",VLOOKUP($A85,'[2]1516 Exp_Rev Access'!$F$7:$GB$306,67,FALSE))</f>
        <v>0</v>
      </c>
      <c r="CJ85" s="99">
        <f>IF(ISNA(VLOOKUP($A85,'[2]1516 Exp_Rev Access'!$F$7:$GB$306,68,FALSE)),"",VLOOKUP($A85,'[2]1516 Exp_Rev Access'!$F$7:$GB$306,68,FALSE))</f>
        <v>0</v>
      </c>
      <c r="CK85" s="99">
        <f>IF(ISNA(VLOOKUP($A85,'[2]1516 Exp_Rev Access'!$F$7:$GB$306,69,FALSE)),"",VLOOKUP($A85,'[2]1516 Exp_Rev Access'!$F$7:$GB$306,69,FALSE))</f>
        <v>0</v>
      </c>
      <c r="CL85" s="99">
        <f>IF(ISNA(VLOOKUP($A85,'[2]1516 Exp_Rev Access'!$F$7:$GB$306,70,FALSE)),"",VLOOKUP($A85,'[2]1516 Exp_Rev Access'!$F$7:$GB$306,70,FALSE))</f>
        <v>0</v>
      </c>
      <c r="CM85" s="99">
        <f>IF(ISNA(VLOOKUP($A85,'[2]1516 Exp_Rev Access'!$F$7:$GB$306,71,FALSE)),"",VLOOKUP($A85,'[2]1516 Exp_Rev Access'!$F$7:$GB$306,71,FALSE))</f>
        <v>0</v>
      </c>
      <c r="CN85" s="99">
        <f>IF(ISNA(VLOOKUP($A85,'[2]1516 Exp_Rev Access'!$F$7:$GB$306,72,FALSE)),"",VLOOKUP($A85,'[2]1516 Exp_Rev Access'!$F$7:$GB$306,72,FALSE))</f>
        <v>0</v>
      </c>
      <c r="CO85" s="99">
        <f>IF(ISNA(VLOOKUP($A85,'[2]1516 Exp_Rev Access'!$F$7:$GB$306,73,FALSE)),"",VLOOKUP($A85,'[2]1516 Exp_Rev Access'!$F$7:$GB$306,73,FALSE))</f>
        <v>0</v>
      </c>
      <c r="CP85" s="99">
        <f>IF(ISNA(VLOOKUP($A85,'[2]1516 Exp_Rev Access'!$F$7:$GB$306,74,FALSE)),"",VLOOKUP($A85,'[2]1516 Exp_Rev Access'!$F$7:$GB$306,74,FALSE))</f>
        <v>955574</v>
      </c>
      <c r="CQ85" s="99">
        <f>IF(ISNA(VLOOKUP($A85,'[2]1516 Exp_Rev Access'!$F$7:$GB$306,75,FALSE)),"",VLOOKUP($A85,'[2]1516 Exp_Rev Access'!$F$7:$GB$306,75,FALSE))</f>
        <v>0</v>
      </c>
      <c r="CR85" s="99">
        <f>IF(ISNA(VLOOKUP($A85,'[2]1516 Exp_Rev Access'!$F$7:$GB$306,76,FALSE)),"",VLOOKUP($A85,'[2]1516 Exp_Rev Access'!$F$7:$GB$306,76,FALSE))</f>
        <v>24368</v>
      </c>
      <c r="CS85" s="99">
        <f>IF(ISNA(VLOOKUP($A85,'[2]1516 Exp_Rev Access'!$F$7:$GB$306,77,FALSE)),"",VLOOKUP($A85,'[2]1516 Exp_Rev Access'!$F$7:$GB$306,77,FALSE))</f>
        <v>0</v>
      </c>
      <c r="CT85" s="99">
        <f>IF(ISNA(VLOOKUP($A85,'[2]1516 Exp_Rev Access'!$F$7:$GB$306,78,FALSE)),"",VLOOKUP($A85,'[2]1516 Exp_Rev Access'!$F$7:$GB$306,78,FALSE))</f>
        <v>711151.06</v>
      </c>
      <c r="CU85" s="99">
        <f>IF(ISNA(VLOOKUP($A85,'[2]1516 Exp_Rev Access'!$F$7:$GB$306,79,FALSE)),"",VLOOKUP($A85,'[2]1516 Exp_Rev Access'!$F$7:$GB$306,79,FALSE))</f>
        <v>159529</v>
      </c>
      <c r="CV85" s="99">
        <f>IF(ISNA(VLOOKUP($A85,'[2]1516 Exp_Rev Access'!$F$7:$GB$306,80,FALSE)),"",VLOOKUP($A85,'[2]1516 Exp_Rev Access'!$F$7:$GB$306,80,FALSE))</f>
        <v>52601.89</v>
      </c>
      <c r="CW85" s="99">
        <f>IF(ISNA(VLOOKUP($A85,'[2]1516 Exp_Rev Access'!$F$7:$GB$306,81,FALSE)),"",VLOOKUP($A85,'[2]1516 Exp_Rev Access'!$F$7:$GB$306,81,FALSE))</f>
        <v>0</v>
      </c>
      <c r="CX85" s="99">
        <f>IF(ISNA(VLOOKUP($A85,'[2]1516 Exp_Rev Access'!$F$7:$GB$306,82,FALSE)),"",VLOOKUP($A85,'[2]1516 Exp_Rev Access'!$F$7:$GB$306,82,FALSE))</f>
        <v>0</v>
      </c>
      <c r="CY85" s="99">
        <f>IF(ISNA(VLOOKUP($A85,'[2]1516 Exp_Rev Access'!$F$7:$GB$306,83,FALSE)),"",VLOOKUP($A85,'[2]1516 Exp_Rev Access'!$F$7:$GB$306,83,FALSE))</f>
        <v>0</v>
      </c>
      <c r="CZ85" s="99">
        <f>IF(ISNA(VLOOKUP($A85,'[2]1516 Exp_Rev Access'!$F$7:$GB$306,84,FALSE)),"",VLOOKUP($A85,'[2]1516 Exp_Rev Access'!$F$7:$GB$306,84,FALSE))</f>
        <v>0</v>
      </c>
      <c r="DA85" s="99">
        <f>IF(ISNA(VLOOKUP($A85,'[2]1516 Exp_Rev Access'!$F$7:$GB$306,85,FALSE)),"",VLOOKUP($A85,'[2]1516 Exp_Rev Access'!$F$7:$GB$306,85,FALSE))</f>
        <v>45139</v>
      </c>
      <c r="DB85" s="99">
        <f>IF(ISNA(VLOOKUP($A85,'[2]1516 Exp_Rev Access'!$F$7:$GB$306,86,FALSE)),"",VLOOKUP($A85,'[2]1516 Exp_Rev Access'!$F$7:$GB$306,86,FALSE))</f>
        <v>0</v>
      </c>
      <c r="DC85" s="99">
        <f>IF(ISNA(VLOOKUP($A85,'[2]1516 Exp_Rev Access'!$F$7:$GB$306,87,FALSE)),"",VLOOKUP($A85,'[2]1516 Exp_Rev Access'!$F$7:$GB$306,87,FALSE))</f>
        <v>0</v>
      </c>
      <c r="DD85" s="99">
        <f>IF(ISNA(VLOOKUP($A85,'[2]1516 Exp_Rev Access'!$F$7:$GB$306,88,FALSE)),"",VLOOKUP($A85,'[2]1516 Exp_Rev Access'!$F$7:$GB$306,88,FALSE))</f>
        <v>0</v>
      </c>
      <c r="DE85" s="99">
        <f>IF(ISNA(VLOOKUP($A85,'[2]1516 Exp_Rev Access'!$F$7:$GB$306,89,FALSE)),"",VLOOKUP($A85,'[2]1516 Exp_Rev Access'!$F$7:$GB$306,89,FALSE))</f>
        <v>0</v>
      </c>
      <c r="DF85" s="99">
        <f>IF(ISNA(VLOOKUP($A85,'[2]1516 Exp_Rev Access'!$F$7:$GB$306,90,FALSE)),"",VLOOKUP($A85,'[2]1516 Exp_Rev Access'!$F$7:$GB$306,90,FALSE))</f>
        <v>0</v>
      </c>
      <c r="DG85" s="99">
        <f>IF(ISNA(VLOOKUP($A85,'[2]1516 Exp_Rev Access'!$F$7:$GB$306,91,FALSE)),"",VLOOKUP($A85,'[2]1516 Exp_Rev Access'!$F$7:$GB$306,91,FALSE))</f>
        <v>24359.919999999998</v>
      </c>
      <c r="DH85" s="99">
        <f>IF(ISNA(VLOOKUP($A85,'[2]1516 Exp_Rev Access'!$F$7:$GB$306,92,FALSE)),"",VLOOKUP($A85,'[2]1516 Exp_Rev Access'!$F$7:$GB$306,92,FALSE))</f>
        <v>1154333.5900000001</v>
      </c>
      <c r="DI85" s="99">
        <f>IF(ISNA(VLOOKUP($A85,'[2]1516 Exp_Rev Access'!$F$7:$GB$306,93,FALSE)),"",VLOOKUP($A85,'[2]1516 Exp_Rev Access'!$F$7:$GB$306,93,FALSE))</f>
        <v>0</v>
      </c>
      <c r="DJ85" s="99">
        <f>IF(ISNA(VLOOKUP($A85,'[2]1516 Exp_Rev Access'!$F$7:$GB$306,94,FALSE)),"",VLOOKUP($A85,'[2]1516 Exp_Rev Access'!$F$7:$GB$306,94,FALSE))</f>
        <v>0</v>
      </c>
      <c r="DK85" s="99">
        <f>IF(ISNA(VLOOKUP($A85,'[2]1516 Exp_Rev Access'!$F$7:$GB$306,95,FALSE)),"",VLOOKUP($A85,'[2]1516 Exp_Rev Access'!$F$7:$GB$306,95,FALSE))</f>
        <v>0</v>
      </c>
      <c r="DL85" s="99">
        <f>IF(ISNA(VLOOKUP($A85,'[2]1516 Exp_Rev Access'!$F$7:$GB$306,96,FALSE)),"",VLOOKUP($A85,'[2]1516 Exp_Rev Access'!$F$7:$GB$306,96,FALSE))</f>
        <v>0</v>
      </c>
      <c r="DM85" s="99">
        <f>IF(ISNA(VLOOKUP($A85,'[2]1516 Exp_Rev Access'!$F$7:$GB$306,97,FALSE)),"",VLOOKUP($A85,'[2]1516 Exp_Rev Access'!$F$7:$GB$306,97,FALSE))</f>
        <v>0</v>
      </c>
      <c r="DN85" s="99">
        <f>IF(ISNA(VLOOKUP($A85,'[2]1516 Exp_Rev Access'!$F$7:$GB$306,98,FALSE)),"",VLOOKUP($A85,'[2]1516 Exp_Rev Access'!$F$7:$GB$306,98,FALSE))</f>
        <v>0</v>
      </c>
      <c r="DO85" s="99">
        <f>IF(ISNA(VLOOKUP($A85,'[2]1516 Exp_Rev Access'!$F$7:$GB$306,99,FALSE)),"",VLOOKUP($A85,'[2]1516 Exp_Rev Access'!$F$7:$GB$306,99,FALSE))</f>
        <v>0</v>
      </c>
      <c r="DP85" s="99">
        <f>IF(ISNA(VLOOKUP($A85,'[2]1516 Exp_Rev Access'!$F$7:$GB$306,100,FALSE)),"",VLOOKUP($A85,'[2]1516 Exp_Rev Access'!$F$7:$GB$306,100,FALSE))</f>
        <v>0</v>
      </c>
      <c r="DQ85" s="99">
        <f>IF(ISNA(VLOOKUP($A85,'[2]1516 Exp_Rev Access'!$F$7:$GB$306,101,FALSE)),"",VLOOKUP($A85,'[2]1516 Exp_Rev Access'!$F$7:$GB$306,101,FALSE))</f>
        <v>0</v>
      </c>
      <c r="DR85" s="99">
        <f>IF(ISNA(VLOOKUP($A85,'[2]1516 Exp_Rev Access'!$F$7:$GB$306,102,FALSE)),"",VLOOKUP($A85,'[2]1516 Exp_Rev Access'!$F$7:$GB$306,102,FALSE))</f>
        <v>0</v>
      </c>
      <c r="DS85" s="99">
        <f>IF(ISNA(VLOOKUP($A85,'[2]1516 Exp_Rev Access'!$F$7:$GB$306,103,FALSE)),"",VLOOKUP($A85,'[2]1516 Exp_Rev Access'!$F$7:$GB$306,103,FALSE))</f>
        <v>0</v>
      </c>
      <c r="DT85" s="99">
        <f>IF(ISNA(VLOOKUP($A85,'[2]1516 Exp_Rev Access'!$F$7:$GB$306,104,FALSE)),"",VLOOKUP($A85,'[2]1516 Exp_Rev Access'!$F$7:$GB$306,104,FALSE))</f>
        <v>0</v>
      </c>
      <c r="DU85" s="99">
        <f>IF(ISNA(VLOOKUP($A85,'[2]1516 Exp_Rev Access'!$F$7:$GB$306,105,FALSE)),"",VLOOKUP($A85,'[2]1516 Exp_Rev Access'!$F$7:$GB$306,105,FALSE))</f>
        <v>0</v>
      </c>
      <c r="DV85" s="99">
        <f>IF(ISNA(VLOOKUP($A85,'[2]1516 Exp_Rev Access'!$F$7:$GB$306,106,FALSE)),"",VLOOKUP($A85,'[2]1516 Exp_Rev Access'!$F$7:$GB$306,106,FALSE))</f>
        <v>0</v>
      </c>
      <c r="DW85" s="99">
        <f>IF(ISNA(VLOOKUP($A85,'[2]1516 Exp_Rev Access'!$F$7:$GB$306,107,FALSE)),"",VLOOKUP($A85,'[2]1516 Exp_Rev Access'!$F$7:$GB$306,107,FALSE))</f>
        <v>0</v>
      </c>
      <c r="DX85" s="99">
        <f>IF(ISNA(VLOOKUP($A85,'[2]1516 Exp_Rev Access'!$F$7:$GB$306,108,FALSE)),"",VLOOKUP($A85,'[2]1516 Exp_Rev Access'!$F$7:$GB$306,108,FALSE))</f>
        <v>0</v>
      </c>
      <c r="DY85" s="99">
        <f>IF(ISNA(VLOOKUP($A85,'[2]1516 Exp_Rev Access'!$F$7:$GB$306,109,FALSE)),"",VLOOKUP($A85,'[2]1516 Exp_Rev Access'!$F$7:$GB$306,109,FALSE))</f>
        <v>0</v>
      </c>
      <c r="DZ85" s="99">
        <f>IF(ISNA(VLOOKUP($A85,'[2]1516 Exp_Rev Access'!$F$7:$GB$306,110,FALSE)),"",VLOOKUP($A85,'[2]1516 Exp_Rev Access'!$F$7:$GB$306,110,FALSE))</f>
        <v>0</v>
      </c>
      <c r="EA85" s="99">
        <f>IF(ISNA(VLOOKUP($A85,'[2]1516 Exp_Rev Access'!$F$7:$GB$306,111,FALSE)),"",VLOOKUP($A85,'[2]1516 Exp_Rev Access'!$F$7:$GB$306,111,FALSE))</f>
        <v>0</v>
      </c>
      <c r="EB85" s="99">
        <f>IF(ISNA(VLOOKUP($A85,'[2]1516 Exp_Rev Access'!$F$7:$GB$306,112,FALSE)),"",VLOOKUP($A85,'[2]1516 Exp_Rev Access'!$F$7:$GB$306,112,FALSE))</f>
        <v>0</v>
      </c>
      <c r="EC85" s="99">
        <f>IF(ISNA(VLOOKUP($A85,'[2]1516 Exp_Rev Access'!$F$7:$GB$306,113,FALSE)),"",VLOOKUP($A85,'[2]1516 Exp_Rev Access'!$F$7:$GB$306,113,FALSE))</f>
        <v>0</v>
      </c>
      <c r="ED85" s="99">
        <f>IF(ISNA(VLOOKUP($A85,'[2]1516 Exp_Rev Access'!$F$7:$GB$306,114,FALSE)),"",VLOOKUP($A85,'[2]1516 Exp_Rev Access'!$F$7:$GB$306,114,FALSE))</f>
        <v>0</v>
      </c>
      <c r="EE85" s="99">
        <f>IF(ISNA(VLOOKUP($A85,'[2]1516 Exp_Rev Access'!$F$7:$GB$306,115,FALSE)),"",VLOOKUP($A85,'[2]1516 Exp_Rev Access'!$F$7:$GB$306,115,FALSE))</f>
        <v>0</v>
      </c>
      <c r="EF85" s="99">
        <f>IF(ISNA(VLOOKUP($A85,'[2]1516 Exp_Rev Access'!$F$7:$GB$306,116,FALSE)),"",VLOOKUP($A85,'[2]1516 Exp_Rev Access'!$F$7:$GB$306,116,FALSE))</f>
        <v>0</v>
      </c>
      <c r="EG85" s="99">
        <f>IF(ISNA(VLOOKUP($A85,'[2]1516 Exp_Rev Access'!$F$7:$GB$306,117,FALSE)),"",VLOOKUP($A85,'[2]1516 Exp_Rev Access'!$F$7:$GB$306,117,FALSE))</f>
        <v>0</v>
      </c>
      <c r="EH85" s="99">
        <f>IF(ISNA(VLOOKUP($A85,'[2]1516 Exp_Rev Access'!$F$7:$GB$306,118,FALSE)),"",VLOOKUP($A85,'[2]1516 Exp_Rev Access'!$F$7:$GB$306,118,FALSE))</f>
        <v>0</v>
      </c>
      <c r="EI85" s="99">
        <f>IF(ISNA(VLOOKUP($A85,'[2]1516 Exp_Rev Access'!$F$7:$GB$306,119,FALSE)),"",VLOOKUP($A85,'[2]1516 Exp_Rev Access'!$F$7:$GB$306,119,FALSE))</f>
        <v>0</v>
      </c>
      <c r="EJ85" s="99">
        <f>IF(ISNA(VLOOKUP($A85,'[2]1516 Exp_Rev Access'!$F$7:$GB$306,120,FALSE)),"",VLOOKUP($A85,'[2]1516 Exp_Rev Access'!$F$7:$GB$306,120,FALSE))</f>
        <v>0</v>
      </c>
      <c r="EK85" s="99">
        <f>IF(ISNA(VLOOKUP($A85,'[2]1516 Exp_Rev Access'!$F$7:$GB$306,121,FALSE)),"",VLOOKUP($A85,'[2]1516 Exp_Rev Access'!$F$7:$GB$306,121,FALSE))</f>
        <v>0</v>
      </c>
      <c r="EL85" s="99">
        <f>IF(ISNA(VLOOKUP($A85,'[2]1516 Exp_Rev Access'!$F$7:$GB$306,122,FALSE)),"",VLOOKUP($A85,'[2]1516 Exp_Rev Access'!$F$7:$GB$306,122,FALSE))</f>
        <v>0</v>
      </c>
      <c r="EM85" s="99">
        <f>IF(ISNA(VLOOKUP($A85,'[2]1516 Exp_Rev Access'!$F$7:$GB$306,123,FALSE)),"",VLOOKUP($A85,'[2]1516 Exp_Rev Access'!$F$7:$GB$306,123,FALSE))</f>
        <v>21799.29</v>
      </c>
      <c r="EN85" s="99">
        <f>IF(ISNA(VLOOKUP($A85,'[2]1516 Exp_Rev Access'!$F$7:$GB$306,124,FALSE)),"",VLOOKUP($A85,'[2]1516 Exp_Rev Access'!$F$7:$GB$306,124,FALSE))</f>
        <v>0</v>
      </c>
      <c r="EO85" s="99">
        <f>IF(ISNA(VLOOKUP($A85,'[2]1516 Exp_Rev Access'!$F$7:$GB$306,125,FALSE)),"",VLOOKUP($A85,'[2]1516 Exp_Rev Access'!$F$7:$GB$306,125,FALSE))</f>
        <v>0</v>
      </c>
      <c r="EP85" s="99">
        <f>IF(ISNA(VLOOKUP($A85,'[2]1516 Exp_Rev Access'!$F$7:$GB$306,126,FALSE)),"",VLOOKUP($A85,'[2]1516 Exp_Rev Access'!$F$7:$GB$306,126,FALSE))</f>
        <v>0</v>
      </c>
      <c r="EQ85" s="99">
        <f>IF(ISNA(VLOOKUP($A85,'[2]1516 Exp_Rev Access'!$F$7:$GB$306,127,FALSE)),"",VLOOKUP($A85,'[2]1516 Exp_Rev Access'!$F$7:$GB$306,127,FALSE))</f>
        <v>0</v>
      </c>
      <c r="ER85" s="99">
        <f>IF(ISNA(VLOOKUP($A85,'[2]1516 Exp_Rev Access'!$F$7:$GB$306,128,FALSE)),"",VLOOKUP($A85,'[2]1516 Exp_Rev Access'!$F$7:$GB$306,128,FALSE))</f>
        <v>0</v>
      </c>
      <c r="ES85" s="99">
        <f>IF(ISNA(VLOOKUP($A85,'[2]1516 Exp_Rev Access'!$F$7:$GB$306,129,FALSE)),"",VLOOKUP($A85,'[2]1516 Exp_Rev Access'!$F$7:$GB$306,129,FALSE))</f>
        <v>0</v>
      </c>
      <c r="ET85" s="99">
        <f>IF(ISNA(VLOOKUP($A85,'[2]1516 Exp_Rev Access'!$F$7:$GB$306,130,FALSE)),"",VLOOKUP($A85,'[2]1516 Exp_Rev Access'!$F$7:$GB$306,130,FALSE))</f>
        <v>0</v>
      </c>
      <c r="EU85" s="99">
        <f>IF(ISNA(VLOOKUP($A85,'[2]1516 Exp_Rev Access'!$F$7:$GB$306,131,FALSE)),"",VLOOKUP($A85,'[2]1516 Exp_Rev Access'!$F$7:$GB$306,131,FALSE))</f>
        <v>70536.17</v>
      </c>
      <c r="EV85" s="99">
        <f>IF(ISNA(VLOOKUP($A85,'[2]1516 Exp_Rev Access'!$F$7:$GB$306,132,FALSE)),"",VLOOKUP($A85,'[2]1516 Exp_Rev Access'!$F$7:$GB$306,132,FALSE))</f>
        <v>0</v>
      </c>
      <c r="EW85" s="99">
        <f>IF(ISNA(VLOOKUP($A85,'[2]1516 Exp_Rev Access'!$F$7:$GB$306,133,FALSE)),"",VLOOKUP($A85,'[2]1516 Exp_Rev Access'!$F$7:$GB$306,133,FALSE))</f>
        <v>0</v>
      </c>
      <c r="EX85" s="99">
        <f>IF(ISNA(VLOOKUP($A85,'[2]1516 Exp_Rev Access'!$F$7:$GB$306,134,FALSE)),"",VLOOKUP($A85,'[2]1516 Exp_Rev Access'!$F$7:$GB$306,134,FALSE))</f>
        <v>0</v>
      </c>
      <c r="EY85" s="99">
        <f>IF(ISNA(VLOOKUP($A85,'[2]1516 Exp_Rev Access'!$F$7:$GB$306,135,FALSE)),"",VLOOKUP($A85,'[2]1516 Exp_Rev Access'!$F$7:$GB$306,135,FALSE))</f>
        <v>0</v>
      </c>
      <c r="EZ85" s="99">
        <f>IF(ISNA(VLOOKUP($A85,'[2]1516 Exp_Rev Access'!$F$7:$GB$306,136,FALSE)),"",VLOOKUP($A85,'[2]1516 Exp_Rev Access'!$F$7:$GB$306,136,FALSE))</f>
        <v>0</v>
      </c>
      <c r="FA85" s="99">
        <f>IF(ISNA(VLOOKUP($A85,'[2]1516 Exp_Rev Access'!$F$7:$GB$306,137,FALSE)),"",VLOOKUP($A85,'[2]1516 Exp_Rev Access'!$F$7:$GB$306,137,FALSE))</f>
        <v>0</v>
      </c>
      <c r="FB85" s="99">
        <f>IF(ISNA(VLOOKUP($A85,'[2]1516 Exp_Rev Access'!$F$7:$GB$306,138,FALSE)),"",VLOOKUP($A85,'[2]1516 Exp_Rev Access'!$F$7:$GB$306,138,FALSE))</f>
        <v>0</v>
      </c>
      <c r="FC85" s="99">
        <f>IF(ISNA(VLOOKUP($A85,'[2]1516 Exp_Rev Access'!$F$7:$GB$306,139,FALSE)),"",VLOOKUP($A85,'[2]1516 Exp_Rev Access'!$F$7:$GB$306,139,FALSE))</f>
        <v>0</v>
      </c>
      <c r="FD85" s="99">
        <f>IF(ISNA(VLOOKUP($A85,'[2]1516 Exp_Rev Access'!$F$7:$FS$306,140,FALSE)),"",VLOOKUP($A85,'[2]1516 Exp_Rev Access'!$F$7:$FS$306,140,FALSE))</f>
        <v>0</v>
      </c>
      <c r="FE85" s="99">
        <f>IF(ISNA(VLOOKUP($A85,'[2]1516 Exp_Rev Access'!$F$7:$FS$306,141,FALSE)),"",VLOOKUP($A85,'[2]1516 Exp_Rev Access'!$F$7:$FS$306,141,FALSE))</f>
        <v>0</v>
      </c>
      <c r="FF85" s="99">
        <f>IF(ISNA(VLOOKUP($A85,'[2]1516 Exp_Rev Access'!$F$7:$FS$306,142,FALSE)),"",VLOOKUP($A85,'[2]1516 Exp_Rev Access'!$F$7:$FS$306,142,FALSE))</f>
        <v>0</v>
      </c>
      <c r="FG85" s="99">
        <f>IF(ISNA(VLOOKUP($A85,'[2]1516 Exp_Rev Access'!$F$7:$FS$306,143,FALSE)),"",VLOOKUP($A85,'[2]1516 Exp_Rev Access'!$F$7:$FS$306,143,FALSE))</f>
        <v>0</v>
      </c>
      <c r="FH85" s="99">
        <f>IF(ISNA(VLOOKUP($A85,'[2]1516 Exp_Rev Access'!$F$7:$FS$306,144,FALSE)),"",VLOOKUP($A85,'[2]1516 Exp_Rev Access'!$F$7:$FS$306,144,FALSE))</f>
        <v>0</v>
      </c>
      <c r="FI85" s="99">
        <f>IF(ISNA(VLOOKUP($A85,'[2]1516 Exp_Rev Access'!$F$7:$FS$306,145,FALSE)),"",VLOOKUP($A85,'[2]1516 Exp_Rev Access'!$F$7:$FS$306,145,FALSE))</f>
        <v>0</v>
      </c>
      <c r="FJ85" s="99">
        <f>IF(ISNA(VLOOKUP($A85,'[2]1516 Exp_Rev Access'!$F$7:$FS$306,146,FALSE)),"",VLOOKUP($A85,'[2]1516 Exp_Rev Access'!$F$7:$FS$306,146,FALSE))</f>
        <v>0</v>
      </c>
      <c r="FK85" s="99">
        <f>IF(ISNA(VLOOKUP($A85,'[2]1516 Exp_Rev Access'!$F$7:$FS$306,147,FALSE)),"",VLOOKUP($A85,'[2]1516 Exp_Rev Access'!$F$7:$FS$306,147,FALSE))</f>
        <v>0</v>
      </c>
      <c r="FL85" s="99">
        <f>IF(ISNA(VLOOKUP($A85,'[2]1516 Exp_Rev Access'!$F$7:$FS$306,148,FALSE)),"",VLOOKUP($A85,'[2]1516 Exp_Rev Access'!$F$7:$FS$306,148,FALSE))</f>
        <v>0</v>
      </c>
      <c r="FM85" s="99">
        <f>IF(ISNA(VLOOKUP($A85,'[2]1516 Exp_Rev Access'!$F$7:$FS$306,149,FALSE)),"",VLOOKUP($A85,'[2]1516 Exp_Rev Access'!$F$7:$FS$306,149,FALSE))</f>
        <v>0</v>
      </c>
      <c r="FN85" s="99">
        <f>IF(ISNA(VLOOKUP($A85,'[2]1516 Exp_Rev Access'!$F$7:$FS$306,150,FALSE)),"",VLOOKUP($A85,'[2]1516 Exp_Rev Access'!$F$7:$FS$306,150,FALSE))</f>
        <v>0</v>
      </c>
      <c r="FO85" s="99">
        <f>IF(ISNA(VLOOKUP($A85,'[2]1516 Exp_Rev Access'!$F$7:$FS$306,151,FALSE)),"",VLOOKUP($A85,'[2]1516 Exp_Rev Access'!$F$7:$FS$306,151,FALSE))</f>
        <v>0</v>
      </c>
      <c r="FP85" s="99">
        <f>IF(ISNA(VLOOKUP($A85,'[2]1516 Exp_Rev Access'!$F$7:$FS$306,152,FALSE)),"",VLOOKUP($A85,'[2]1516 Exp_Rev Access'!$F$7:$FS$306,152,FALSE))</f>
        <v>0</v>
      </c>
      <c r="FQ85" s="99">
        <f>IF(ISNA(VLOOKUP($A85,'[2]1516 Exp_Rev Access'!$F$7:$FS$306,153,FALSE)),"",VLOOKUP($A85,'[2]1516 Exp_Rev Access'!$F$7:$FS$306,153,FALSE))</f>
        <v>141693.18</v>
      </c>
      <c r="FR85" s="101">
        <f t="shared" si="130"/>
        <v>3361085.1</v>
      </c>
      <c r="FS85" s="72">
        <f t="shared" si="131"/>
        <v>6.6119154428276955E-2</v>
      </c>
      <c r="FT85" s="94">
        <f t="shared" si="132"/>
        <v>792.91445893981938</v>
      </c>
      <c r="FU85" s="99">
        <f>IF(ISNA(VLOOKUP($A85,'[2]1516 Exp_Rev Access'!$F$7:$GB$306,154,FALSE)),"",VLOOKUP($A85,'[2]1516 Exp_Rev Access'!$F$7:$GB$306,154,FALSE))</f>
        <v>0</v>
      </c>
      <c r="FV85" s="99">
        <f>IF(ISNA(VLOOKUP($A85,'[2]1516 Exp_Rev Access'!$F$7:$GB$306,155,FALSE)),"",VLOOKUP($A85,'[2]1516 Exp_Rev Access'!$F$7:$GB$306,155,FALSE))</f>
        <v>37706</v>
      </c>
      <c r="FW85" s="99">
        <f>IF(ISNA(VLOOKUP($A85,'[2]1516 Exp_Rev Access'!$F$7:$GB$306,156,FALSE)),"",VLOOKUP($A85,'[2]1516 Exp_Rev Access'!$F$7:$GB$306,156,FALSE))</f>
        <v>0</v>
      </c>
      <c r="FX85" s="99">
        <f>IF(ISNA(VLOOKUP($A85,'[2]1516 Exp_Rev Access'!$F$7:$GB$306,157,FALSE)),"",VLOOKUP($A85,'[2]1516 Exp_Rev Access'!$F$7:$GB$306,157,FALSE))</f>
        <v>14139.46</v>
      </c>
      <c r="FY85" s="99">
        <f>IF(ISNA(VLOOKUP($A85,'[2]1516 Exp_Rev Access'!$F$7:$GB$306,158,FALSE)),"",VLOOKUP($A85,'[2]1516 Exp_Rev Access'!$F$7:$GB$306,158,FALSE))</f>
        <v>0</v>
      </c>
      <c r="FZ85" s="99">
        <f>IF(ISNA(VLOOKUP($A85,'[2]1516 Exp_Rev Access'!$F$7:$GB$306,159,FALSE)),"",VLOOKUP($A85,'[2]1516 Exp_Rev Access'!$F$7:$GB$306,159,FALSE))</f>
        <v>0</v>
      </c>
      <c r="GA85" s="99">
        <f>IF(ISNA(VLOOKUP($A85,'[2]1516 Exp_Rev Access'!$F$7:$GB$306,160,FALSE)),"",VLOOKUP($A85,'[2]1516 Exp_Rev Access'!$F$7:$GB$306,160,FALSE))</f>
        <v>0</v>
      </c>
      <c r="GB85" s="99">
        <f>IF(ISNA(VLOOKUP($A85,'[2]1516 Exp_Rev Access'!$F$7:$GB$306,161,FALSE)),"",VLOOKUP($A85,'[2]1516 Exp_Rev Access'!$F$7:$GB$306,161,FALSE))</f>
        <v>14357</v>
      </c>
      <c r="GC85" s="99">
        <f>IF(ISNA(VLOOKUP($A85,'[2]1516 Exp_Rev Access'!$F$7:$GB$306,162,FALSE)),"",VLOOKUP($A85,'[2]1516 Exp_Rev Access'!$F$7:$GB$306,162,FALSE))</f>
        <v>0</v>
      </c>
      <c r="GD85" s="99">
        <f>IF(ISNA(VLOOKUP($A85,'[2]1516 Exp_Rev Access'!$F$7:$GB$306,163,FALSE)),"",VLOOKUP($A85,'[2]1516 Exp_Rev Access'!$F$7:$GB$306,163,FALSE))</f>
        <v>2355</v>
      </c>
      <c r="GE85" s="99">
        <f>IF(ISNA(VLOOKUP($A85,'[2]1516 Exp_Rev Access'!$F$7:$GB$306,164,FALSE)),"",VLOOKUP($A85,'[2]1516 Exp_Rev Access'!$F$7:$GB$306,164,FALSE))</f>
        <v>0</v>
      </c>
      <c r="GF85" s="99">
        <f>IF(ISNA(VLOOKUP($A85,'[2]1516 Exp_Rev Access'!$F$7:$GB$306,165,FALSE)),"",VLOOKUP($A85,'[2]1516 Exp_Rev Access'!$F$7:$GB$306,165,FALSE))</f>
        <v>0</v>
      </c>
      <c r="GG85" s="99">
        <f>IF(ISNA(VLOOKUP($A85,'[2]1516 Exp_Rev Access'!$F$7:$GB$306,166,FALSE)),"",VLOOKUP($A85,'[2]1516 Exp_Rev Access'!$F$7:$GB$306,166,FALSE))</f>
        <v>32849.18</v>
      </c>
      <c r="GH85" s="99">
        <f>IF(ISNA(VLOOKUP($A85,'[2]1516 Exp_Rev Access'!$F$7:$GB$306,167,FALSE)),"",VLOOKUP($A85,'[2]1516 Exp_Rev Access'!$F$7:$GB$306,167,FALSE))</f>
        <v>5280</v>
      </c>
      <c r="GI85" s="99">
        <f>IF(ISNA(VLOOKUP($A85,'[2]1516 Exp_Rev Access'!$F$7:$GB$306,168,FALSE)),"",VLOOKUP($A85,'[2]1516 Exp_Rev Access'!$F$7:$GB$306,168,FALSE))</f>
        <v>0</v>
      </c>
      <c r="GJ85" s="99">
        <f>IF(ISNA(VLOOKUP($A85,'[2]1516 Exp_Rev Access'!$F$7:$GB$306,169,FALSE)),"",VLOOKUP($A85,'[2]1516 Exp_Rev Access'!$F$7:$GB$306,169,FALSE))</f>
        <v>4549.5</v>
      </c>
      <c r="GK85" s="99">
        <f>IF(ISNA(VLOOKUP($A85,'[2]1516 Exp_Rev Access'!$F$7:$GB$306,170,FALSE)),"",VLOOKUP($A85,'[2]1516 Exp_Rev Access'!$F$7:$GB$306,170,FALSE))</f>
        <v>0</v>
      </c>
      <c r="GL85" s="99">
        <f>IF(ISNA(VLOOKUP($A85,'[2]1516 Exp_Rev Access'!$F$7:$GB$306,171,FALSE)),"",VLOOKUP($A85,'[2]1516 Exp_Rev Access'!$F$7:$GB$306,171,FALSE))</f>
        <v>0</v>
      </c>
      <c r="GM85" s="99">
        <f>IF(ISNA(VLOOKUP($A85,'[2]1516 Exp_Rev Access'!$F$7:$GB$306,172,FALSE)),"",VLOOKUP($A85,'[2]1516 Exp_Rev Access'!$F$7:$GB$306,172,FALSE))</f>
        <v>0</v>
      </c>
      <c r="GN85" s="99">
        <f>IF(ISNA(VLOOKUP($A85,'[2]1516 Exp_Rev Access'!$F$7:$GB$306,173,FALSE)),"",VLOOKUP($A85,'[2]1516 Exp_Rev Access'!$F$7:$GB$306,173,FALSE))</f>
        <v>0</v>
      </c>
      <c r="GO85" s="99">
        <f>IF(ISNA(VLOOKUP($A85,'[2]1516 Exp_Rev Access'!$F$7:$GB$306,174,FALSE)),"",VLOOKUP($A85,'[2]1516 Exp_Rev Access'!$F$7:$GB$306,174,FALSE))</f>
        <v>0</v>
      </c>
      <c r="GP85" s="99">
        <f>IF(ISNA(VLOOKUP($A85,'[2]1516 Exp_Rev Access'!$F$7:$GB$306,175,FALSE)),"",VLOOKUP($A85,'[2]1516 Exp_Rev Access'!$F$7:$GB$306,175,FALSE))</f>
        <v>0</v>
      </c>
      <c r="GQ85" s="99">
        <f>IF(ISNA(VLOOKUP($A85,'[2]1516 Exp_Rev Access'!$F$7:$GB$306,176,FALSE)),"",VLOOKUP($A85,'[2]1516 Exp_Rev Access'!$F$7:$GB$306,176,FALSE))</f>
        <v>0</v>
      </c>
      <c r="GR85" s="99">
        <f>IF(ISNA(VLOOKUP($A85,'[2]1516 Exp_Rev Access'!$F$7:$GB$306,177,FALSE)),"",VLOOKUP($A85,'[2]1516 Exp_Rev Access'!$F$7:$GB$306,177,FALSE))</f>
        <v>0</v>
      </c>
      <c r="GS85" s="99">
        <f>IF(ISNA(VLOOKUP($A85,'[2]1516 Exp_Rev Access'!$F$7:$GB$306,178,FALSE)),"",VLOOKUP($A85,'[2]1516 Exp_Rev Access'!$F$7:$GB$306,178,FALSE))</f>
        <v>0</v>
      </c>
      <c r="GT85" s="101">
        <f t="shared" si="133"/>
        <v>111236.13999999998</v>
      </c>
      <c r="GU85" s="72">
        <f t="shared" si="134"/>
        <v>2.1882336506937701E-3</v>
      </c>
      <c r="GV85" s="84">
        <f t="shared" si="135"/>
        <v>26.241746679563093</v>
      </c>
    </row>
    <row r="86" spans="1:206" customFormat="1" ht="14.45" customHeight="1" x14ac:dyDescent="0.2">
      <c r="A86" s="96" t="s">
        <v>312</v>
      </c>
      <c r="B86" s="69" t="s">
        <v>313</v>
      </c>
      <c r="C86" s="80">
        <f>IF(ISNA(VLOOKUP($A86,'[2]1516 enrollment_Rev_Exp by size'!$A$6:$G$320,3,FALSE)),"",VLOOKUP($A86,'[2]1516 enrollment_Rev_Exp by size'!$A$6:$G$320,3,FALSE))</f>
        <v>4267.37</v>
      </c>
      <c r="D86" s="97">
        <v>51780553.659999996</v>
      </c>
      <c r="E86" s="80">
        <f t="shared" si="114"/>
        <v>51780553.659999996</v>
      </c>
      <c r="F86" s="80">
        <f t="shared" si="115"/>
        <v>0</v>
      </c>
      <c r="G86" s="98">
        <f>IF(ISNA(VLOOKUP($A86,'[2]1516 Exp_Rev Access'!$F$7:$FS$306,2,FALSE)),"",VLOOKUP($A86,'[2]1516 Exp_Rev Access'!$F$7:$FS$306,2,FALSE))</f>
        <v>10587108.9</v>
      </c>
      <c r="H86" s="98">
        <f>IF(ISNA(VLOOKUP($A86,'[2]1516 Exp_Rev Access'!$F$7:$FS$306,3,FALSE)),"",VLOOKUP($A86,'[2]1516 Exp_Rev Access'!$F$7:$FS$306,3,FALSE))</f>
        <v>0</v>
      </c>
      <c r="I86" s="98">
        <f>IF(ISNA(VLOOKUP($A86,'[2]1516 Exp_Rev Access'!$F$7:$FS$306,4,FALSE)),"",VLOOKUP($A86,'[2]1516 Exp_Rev Access'!$F$7:$FS$306,4,FALSE))</f>
        <v>0</v>
      </c>
      <c r="J86" s="98">
        <f>IF(ISNA(VLOOKUP($A86,'[2]1516 Exp_Rev Access'!$F$7:$FS$306,5,FALSE)),"",VLOOKUP($A86,'[2]1516 Exp_Rev Access'!$F$7:$FS$306,5,FALSE))</f>
        <v>7283.04</v>
      </c>
      <c r="K86" s="98">
        <f>IF(ISNA(VLOOKUP($A86,'[2]1516 Exp_Rev Access'!$F$7:$FS$306,6,FALSE)),"",VLOOKUP($A86,'[2]1516 Exp_Rev Access'!$F$7:$FS$306,6,FALSE))</f>
        <v>0</v>
      </c>
      <c r="L86" s="98">
        <f>IF(ISNA(VLOOKUP($A86,'[2]1516 Exp_Rev Access'!$F$7:$FS$306,7,FALSE)),"",VLOOKUP($A86,'[2]1516 Exp_Rev Access'!$F$7:$FS$306,7,FALSE))</f>
        <v>0</v>
      </c>
      <c r="M86" s="90">
        <f t="shared" si="136"/>
        <v>10594391.939999999</v>
      </c>
      <c r="N86" s="72">
        <f t="shared" si="116"/>
        <v>0.20460175087281984</v>
      </c>
      <c r="O86" s="73">
        <f t="shared" si="117"/>
        <v>2482.6513613771481</v>
      </c>
      <c r="P86" s="99">
        <f>IF(ISNA(VLOOKUP($A86,'[2]1516 Exp_Rev Access'!$F$7:$FS$306,8,FALSE)),"",VLOOKUP($A86,'[2]1516 Exp_Rev Access'!$F$7:$FS$306,8,FALSE))</f>
        <v>1080</v>
      </c>
      <c r="Q86" s="99">
        <f>IF(ISNA(VLOOKUP($A86,'[2]1516 Exp_Rev Access'!$F$7:$FS$306,9,FALSE)),"",VLOOKUP($A86,'[2]1516 Exp_Rev Access'!$F$7:$FS$306,9,FALSE))</f>
        <v>0</v>
      </c>
      <c r="R86" s="99">
        <f>IF(ISNA(VLOOKUP($A86,'[2]1516 Exp_Rev Access'!$F$7:$FS$306,10,FALSE)),"",VLOOKUP($A86,'[2]1516 Exp_Rev Access'!$F$7:$FS$306,10,FALSE))</f>
        <v>0</v>
      </c>
      <c r="S86" s="99">
        <f>IF(ISNA(VLOOKUP($A86,'[2]1516 Exp_Rev Access'!$F$7:$FS$306,11,FALSE)),"",VLOOKUP($A86,'[2]1516 Exp_Rev Access'!$F$7:$FS$306,11,FALSE))</f>
        <v>0</v>
      </c>
      <c r="T86" s="99">
        <f>IF(ISNA(VLOOKUP($A86,'[2]1516 Exp_Rev Access'!$F$7:$FS$306,12,FALSE)),"",VLOOKUP($A86,'[2]1516 Exp_Rev Access'!$F$7:$FS$306,12,FALSE))</f>
        <v>0</v>
      </c>
      <c r="U86" s="99">
        <f>IF(ISNA(VLOOKUP($A86,'[2]1516 Exp_Rev Access'!$F$7:$FS$306,13,FALSE)),"",VLOOKUP($A86,'[2]1516 Exp_Rev Access'!$F$7:$FS$306,13,FALSE))</f>
        <v>4090</v>
      </c>
      <c r="V86" s="99">
        <f>IF(ISNA(VLOOKUP($A86,'[2]1516 Exp_Rev Access'!$F$7:$FS$306,14,FALSE)),"",VLOOKUP($A86,'[2]1516 Exp_Rev Access'!$F$7:$FS$306,14,FALSE))</f>
        <v>0</v>
      </c>
      <c r="W86" s="99">
        <f>IF(ISNA(VLOOKUP($A86,'[2]1516 Exp_Rev Access'!$F$7:$FS$306,15,FALSE)),"",VLOOKUP($A86,'[2]1516 Exp_Rev Access'!$F$7:$FS$306,15,FALSE))</f>
        <v>0</v>
      </c>
      <c r="X86" s="99">
        <f>IF(ISNA(VLOOKUP($A86,'[2]1516 Exp_Rev Access'!$F$7:$FS$306,16,FALSE)),"",VLOOKUP($A86,'[2]1516 Exp_Rev Access'!$F$7:$FS$306,16,FALSE))</f>
        <v>20653.96</v>
      </c>
      <c r="Y86" s="99">
        <f>IF(ISNA(VLOOKUP($A86,'[2]1516 Exp_Rev Access'!$F$7:$FS$306,17,FALSE)),"",VLOOKUP($A86,'[2]1516 Exp_Rev Access'!$F$7:$FS$306,17,FALSE))</f>
        <v>0</v>
      </c>
      <c r="Z86" s="99">
        <f>IF(ISNA(VLOOKUP($A86,'[2]1516 Exp_Rev Access'!$F$7:$FS$306,18,FALSE)),"",VLOOKUP($A86,'[2]1516 Exp_Rev Access'!$F$7:$FS$306,18,FALSE))</f>
        <v>0</v>
      </c>
      <c r="AA86" s="99">
        <f>IF(ISNA(VLOOKUP($A86,'[2]1516 Exp_Rev Access'!$F$7:$FS$306,19,FALSE)),"",VLOOKUP($A86,'[2]1516 Exp_Rev Access'!$F$7:$FS$306,19,FALSE))</f>
        <v>0</v>
      </c>
      <c r="AB86" s="99">
        <f>IF(ISNA(VLOOKUP($A86,'[2]1516 Exp_Rev Access'!$F$7:$FS$306,20,FALSE)),"",VLOOKUP($A86,'[2]1516 Exp_Rev Access'!$F$7:$FS$306,20,FALSE))</f>
        <v>13396.3</v>
      </c>
      <c r="AC86" s="99">
        <f>IF(ISNA(VLOOKUP($A86,'[2]1516 Exp_Rev Access'!$F$7:$FS$306,21,FALSE)),"",VLOOKUP($A86,'[2]1516 Exp_Rev Access'!$F$7:$FS$306,21,FALSE))</f>
        <v>376629.94</v>
      </c>
      <c r="AD86" s="99">
        <f>IF(ISNA(VLOOKUP($A86,'[2]1516 Exp_Rev Access'!$F$7:$FS$306,22,FALSE)),"",VLOOKUP($A86,'[2]1516 Exp_Rev Access'!$F$7:$FS$306,22,FALSE))</f>
        <v>29429.22</v>
      </c>
      <c r="AE86" s="99">
        <f>IF(ISNA(VLOOKUP($A86,'[2]1516 Exp_Rev Access'!$F$7:$FS$306,23,FALSE)),"",VLOOKUP($A86,'[2]1516 Exp_Rev Access'!$F$7:$FS$306,23,FALSE))</f>
        <v>0</v>
      </c>
      <c r="AF86" s="99">
        <f>IF(ISNA(VLOOKUP($A86,'[2]1516 Exp_Rev Access'!$F$7:$FS$306,24,FALSE)),"",VLOOKUP($A86,'[2]1516 Exp_Rev Access'!$F$7:$FS$306,24,FALSE))</f>
        <v>65165.11</v>
      </c>
      <c r="AG86" s="99">
        <f>IF(ISNA(VLOOKUP($A86,'[2]1516 Exp_Rev Access'!$F$7:$FS$306,25,FALSE)),"",VLOOKUP($A86,'[2]1516 Exp_Rev Access'!$F$7:$FS$306,25,FALSE))</f>
        <v>110.51</v>
      </c>
      <c r="AH86" s="98">
        <f>IF(ISNA(VLOOKUP($A86,'[2]1516 Exp_Rev Access'!$F$7:$FS$306,26,FALSE)),"",VLOOKUP($A86,'[2]1516 Exp_Rev Access'!$F$7:$FS$306,26,FALSE))</f>
        <v>92364.95</v>
      </c>
      <c r="AI86" s="98">
        <f>IF(ISNA(VLOOKUP($A86,'[2]1516 Exp_Rev Access'!$F$7:$FS$306,27,FALSE)),"",VLOOKUP($A86,'[2]1516 Exp_Rev Access'!$F$7:$FS$306,27,FALSE))</f>
        <v>749.35</v>
      </c>
      <c r="AJ86" s="98">
        <f>IF(ISNA(VLOOKUP($A86,'[2]1516 Exp_Rev Access'!$F$7:$FS$306,28,FALSE)),"",VLOOKUP($A86,'[2]1516 Exp_Rev Access'!$F$7:$FS$306,28,FALSE))</f>
        <v>37569.21</v>
      </c>
      <c r="AK86" s="98">
        <f>IF(ISNA(VLOOKUP($A86,'[2]1516 Exp_Rev Access'!$F$7:$FS$306,29,FALSE)),"",VLOOKUP($A86,'[2]1516 Exp_Rev Access'!$F$7:$FS$306,29,FALSE))</f>
        <v>150145.76999999999</v>
      </c>
      <c r="AL86" s="100">
        <f t="shared" si="118"/>
        <v>791384.32</v>
      </c>
      <c r="AM86" s="72">
        <f t="shared" si="119"/>
        <v>1.5283427156773279E-2</v>
      </c>
      <c r="AN86" s="94">
        <f t="shared" si="120"/>
        <v>185.45012970518141</v>
      </c>
      <c r="AO86" s="99">
        <f>IF(ISNA(VLOOKUP($A86,'[2]1516 Exp_Rev Access'!$F$7:$GB$306,30,FALSE)),"",VLOOKUP($A86,'[2]1516 Exp_Rev Access'!$F$7:$FS$306,30,FALSE))</f>
        <v>25728144.710000001</v>
      </c>
      <c r="AP86" s="99">
        <f>IF(ISNA(VLOOKUP($A86,'[2]1516 Exp_Rev Access'!$F$7:$GB$306,31,FALSE)),"",VLOOKUP($A86,'[2]1516 Exp_Rev Access'!$F$7:$FS$306,31,FALSE))</f>
        <v>915814.47</v>
      </c>
      <c r="AQ86" s="99">
        <f>IF(ISNA(VLOOKUP($A86,'[2]1516 Exp_Rev Access'!$F$7:$GB$306,32,FALSE)),"",VLOOKUP($A86,'[2]1516 Exp_Rev Access'!$F$7:$FS$306,32,FALSE))</f>
        <v>1773486.32</v>
      </c>
      <c r="AR86" s="99">
        <f>IF(ISNA(VLOOKUP($A86,'[2]1516 Exp_Rev Access'!$F$7:$GB$306,33,FALSE)),"",VLOOKUP($A86,'[2]1516 Exp_Rev Access'!$F$7:$FS$306,33,FALSE))</f>
        <v>7522</v>
      </c>
      <c r="AS86" s="99">
        <f>IF(ISNA(VLOOKUP($A86,'[2]1516 Exp_Rev Access'!$F$7:$GB$306,34,FALSE)),"",VLOOKUP($A86,'[2]1516 Exp_Rev Access'!$F$7:$FS$306,34,FALSE))</f>
        <v>0</v>
      </c>
      <c r="AT86" s="101">
        <f t="shared" si="121"/>
        <v>28424967.5</v>
      </c>
      <c r="AU86" s="72">
        <f t="shared" si="122"/>
        <v>0.54895062896861269</v>
      </c>
      <c r="AV86" s="94">
        <f t="shared" si="123"/>
        <v>6661.0037329783918</v>
      </c>
      <c r="AW86" s="99">
        <f>IF(ISNA(VLOOKUP($A86,'[2]1516 Exp_Rev Access'!$F$7:$GB$306,35,FALSE)),"",VLOOKUP($A86,'[2]1516 Exp_Rev Access'!$F$7:$GB$306,35,FALSE))</f>
        <v>0</v>
      </c>
      <c r="AX86" s="99">
        <f>IF(ISNA(VLOOKUP($A86,'[2]1516 Exp_Rev Access'!$F$7:$GB$306,36,FALSE)),"",VLOOKUP($A86,'[2]1516 Exp_Rev Access'!$F$7:$GB$306,36,FALSE))</f>
        <v>3674684.29</v>
      </c>
      <c r="AY86" s="99">
        <f>IF(ISNA(VLOOKUP($A86,'[2]1516 Exp_Rev Access'!$F$7:$GB$306,37,FALSE)),"",VLOOKUP($A86,'[2]1516 Exp_Rev Access'!$F$7:$GB$306,37,FALSE))</f>
        <v>298812.08</v>
      </c>
      <c r="AZ86" s="99">
        <f>IF(ISNA(VLOOKUP($A86,'[2]1516 Exp_Rev Access'!$F$7:$GB$306,38,FALSE)),"",VLOOKUP($A86,'[2]1516 Exp_Rev Access'!$F$7:$GB$306,38,FALSE))</f>
        <v>0</v>
      </c>
      <c r="BA86" s="99">
        <f>IF(ISNA(VLOOKUP($A86,'[2]1516 Exp_Rev Access'!$F$7:$GB$306,39,FALSE)),"",VLOOKUP($A86,'[2]1516 Exp_Rev Access'!$F$7:$GB$306,39,FALSE))</f>
        <v>0</v>
      </c>
      <c r="BB86" s="99">
        <f>IF(ISNA(VLOOKUP($A86,'[2]1516 Exp_Rev Access'!$F$7:$GB$306,40,FALSE)),"",VLOOKUP($A86,'[2]1516 Exp_Rev Access'!$F$7:$GB$306,40,FALSE))</f>
        <v>1062476.03</v>
      </c>
      <c r="BC86" s="99">
        <f>IF(ISNA(VLOOKUP($A86,'[2]1516 Exp_Rev Access'!$F$7:$GB$306,41,FALSE)),"",VLOOKUP($A86,'[2]1516 Exp_Rev Access'!$F$7:$GB$306,41,FALSE))</f>
        <v>0</v>
      </c>
      <c r="BD86" s="99">
        <f>IF(ISNA(VLOOKUP($A86,'[2]1516 Exp_Rev Access'!$F$7:$GB$306,42,FALSE)),"",VLOOKUP($A86,'[2]1516 Exp_Rev Access'!$F$7:$GB$306,42,FALSE))</f>
        <v>290287.76</v>
      </c>
      <c r="BE86" s="99">
        <f>IF(ISNA(VLOOKUP($A86,'[2]1516 Exp_Rev Access'!$F$7:$GB$306,43,FALSE)),"",VLOOKUP($A86,'[2]1516 Exp_Rev Access'!$F$7:$GB$306,43,FALSE))</f>
        <v>0</v>
      </c>
      <c r="BF86" s="99">
        <f>IF(ISNA(VLOOKUP($A86,'[2]1516 Exp_Rev Access'!$F$7:$GB$306,44,FALSE)),"",VLOOKUP($A86,'[2]1516 Exp_Rev Access'!$F$7:$GB$306,44,FALSE))</f>
        <v>159349.28</v>
      </c>
      <c r="BG86" s="99">
        <f>IF(ISNA(VLOOKUP($A86,'[2]1516 Exp_Rev Access'!$F$7:$GB$306,45,FALSE)),"",VLOOKUP($A86,'[2]1516 Exp_Rev Access'!$F$7:$GB$306,45,FALSE))</f>
        <v>42904.26</v>
      </c>
      <c r="BH86" s="99">
        <f>IF(ISNA(VLOOKUP($A86,'[2]1516 Exp_Rev Access'!$F$7:$GB$306,46,FALSE)),"",VLOOKUP($A86,'[2]1516 Exp_Rev Access'!$F$7:$GB$306,46,FALSE))</f>
        <v>0</v>
      </c>
      <c r="BI86" s="99">
        <f>IF(ISNA(VLOOKUP($A86,'[2]1516 Exp_Rev Access'!$F$7:$GB$306,47,FALSE)),"",VLOOKUP($A86,'[2]1516 Exp_Rev Access'!$F$7:$GB$306,47,FALSE))</f>
        <v>37043.01</v>
      </c>
      <c r="BJ86" s="99">
        <f>IF(ISNA(VLOOKUP($A86,'[2]1516 Exp_Rev Access'!$F$7:$GB$306,48,FALSE)),"",VLOOKUP($A86,'[2]1516 Exp_Rev Access'!$F$7:$GB$306,48,FALSE))</f>
        <v>1861029.65</v>
      </c>
      <c r="BK86" s="99">
        <f>IF(ISNA(VLOOKUP($A86,'[2]1516 Exp_Rev Access'!$F$7:$GB$306,49,FALSE)),"",VLOOKUP($A86,'[2]1516 Exp_Rev Access'!$F$7:$GB$306,49,FALSE))</f>
        <v>1075340</v>
      </c>
      <c r="BL86" s="99">
        <f>IF(ISNA(VLOOKUP($A86,'[2]1516 Exp_Rev Access'!$F$7:$GB$306,50,FALSE)),"",VLOOKUP($A86,'[2]1516 Exp_Rev Access'!$F$7:$GB$306,50,FALSE))</f>
        <v>0</v>
      </c>
      <c r="BM86" s="99">
        <f>IF(ISNA(VLOOKUP($A86,'[2]1516 Exp_Rev Access'!$F$7:$GB$306,51,FALSE)),"",VLOOKUP($A86,'[2]1516 Exp_Rev Access'!$F$7:$GB$306,51,FALSE))</f>
        <v>0</v>
      </c>
      <c r="BN86" s="99">
        <f>IF(ISNA(VLOOKUP($A86,'[2]1516 Exp_Rev Access'!$F$7:$GB$306,52,FALSE)),"",VLOOKUP($A86,'[2]1516 Exp_Rev Access'!$F$7:$GB$306,52,FALSE))</f>
        <v>0</v>
      </c>
      <c r="BO86" s="99">
        <f>IF(ISNA(VLOOKUP($A86,'[2]1516 Exp_Rev Access'!$F$7:$GB$306,53,FALSE)),"",VLOOKUP($A86,'[2]1516 Exp_Rev Access'!$F$7:$GB$306,53,FALSE))</f>
        <v>0</v>
      </c>
      <c r="BP86" s="99">
        <f>IF(ISNA(VLOOKUP($A86,'[2]1516 Exp_Rev Access'!$F$7:$GB$306,54,FALSE)),"",VLOOKUP($A86,'[2]1516 Exp_Rev Access'!$F$7:$GB$306,54,FALSE))</f>
        <v>0</v>
      </c>
      <c r="BQ86" s="99">
        <f>IF(ISNA(VLOOKUP($A86,'[2]1516 Exp_Rev Access'!$F$7:$GB$306,55,FALSE)),"",VLOOKUP($A86,'[2]1516 Exp_Rev Access'!$F$7:$GB$306,55,FALSE))</f>
        <v>0</v>
      </c>
      <c r="BR86" s="99">
        <f>IF(ISNA(VLOOKUP($A86,'[2]1516 Exp_Rev Access'!$F$7:$GB$306,56,FALSE)),"",VLOOKUP($A86,'[2]1516 Exp_Rev Access'!$F$7:$GB$306,56,FALSE))</f>
        <v>0</v>
      </c>
      <c r="BS86" s="99">
        <f>IF(ISNA(VLOOKUP($A86,'[2]1516 Exp_Rev Access'!$F$7:$GB$306,57,FALSE)),"",VLOOKUP($A86,'[2]1516 Exp_Rev Access'!$F$7:$GB$306,57,FALSE))</f>
        <v>0</v>
      </c>
      <c r="BT86" s="99">
        <f>IF(ISNA(VLOOKUP($A86,'[2]1516 Exp_Rev Access'!$F$7:$GB$306,58,FALSE)),"",VLOOKUP($A86,'[2]1516 Exp_Rev Access'!$F$7:$GB$306,58,FALSE))</f>
        <v>0</v>
      </c>
      <c r="BU86" s="102">
        <f t="shared" si="124"/>
        <v>8501926.3599999994</v>
      </c>
      <c r="BV86" s="72">
        <f t="shared" si="125"/>
        <v>0.164191491960961</v>
      </c>
      <c r="BW86" s="94">
        <f t="shared" si="126"/>
        <v>1992.3105706793644</v>
      </c>
      <c r="BX86" s="99">
        <f>IF(ISNA(VLOOKUP($A86,'[2]1516 Exp_Rev Access'!$F$7:$GB$306,59,FALSE)),"",VLOOKUP($A86,'[2]1516 Exp_Rev Access'!$F$7:$GB$306,59,FALSE))</f>
        <v>0</v>
      </c>
      <c r="BY86" s="99">
        <f>IF(ISNA(VLOOKUP($A86,'[2]1516 Exp_Rev Access'!$F$7:$GB$306,60,FALSE)),"",VLOOKUP($A86,'[2]1516 Exp_Rev Access'!$F$7:$GB$306,60,FALSE))</f>
        <v>0</v>
      </c>
      <c r="BZ86" s="99">
        <f>IF(ISNA(VLOOKUP($A86,'[2]1516 Exp_Rev Access'!$F$7:$GB$306,61,FALSE)),"",VLOOKUP($A86,'[2]1516 Exp_Rev Access'!$F$7:$GB$306,61,FALSE))</f>
        <v>0</v>
      </c>
      <c r="CA86" s="99">
        <f>IF(ISNA(VLOOKUP($A86,'[2]1516 Exp_Rev Access'!$F$7:$GB$306,62,FALSE)),"",VLOOKUP($A86,'[2]1516 Exp_Rev Access'!$F$7:$GB$306,62,FALSE))</f>
        <v>0</v>
      </c>
      <c r="CB86" s="99">
        <f>IF(ISNA(VLOOKUP($A86,'[2]1516 Exp_Rev Access'!$F$7:$GB$306,63,FALSE)),"",VLOOKUP($A86,'[2]1516 Exp_Rev Access'!$F$7:$GB$306,63,FALSE))</f>
        <v>0</v>
      </c>
      <c r="CC86" s="99">
        <f>IF(ISNA(VLOOKUP($A86,'[2]1516 Exp_Rev Access'!$F$7:$GB$306,64,FALSE)),"",VLOOKUP($A86,'[2]1516 Exp_Rev Access'!$F$7:$GB$306,64,FALSE))</f>
        <v>0</v>
      </c>
      <c r="CD86" s="101">
        <f t="shared" si="127"/>
        <v>0</v>
      </c>
      <c r="CE86" s="72"/>
      <c r="CF86" s="103"/>
      <c r="CG86" s="99">
        <f>IF(ISNA(VLOOKUP($A86,'[2]1516 Exp_Rev Access'!$F$7:$GB$306,65,FALSE)),"",VLOOKUP($A86,'[2]1516 Exp_Rev Access'!$F$7:$GB$306,65,FALSE))</f>
        <v>0</v>
      </c>
      <c r="CH86" s="99">
        <f>IF(ISNA(VLOOKUP($A86,'[2]1516 Exp_Rev Access'!$F$7:$GB$306,66,FALSE)),"",VLOOKUP($A86,'[2]1516 Exp_Rev Access'!$F$7:$GB$306,66,FALSE))</f>
        <v>0</v>
      </c>
      <c r="CI86" s="99">
        <f>IF(ISNA(VLOOKUP($A86,'[2]1516 Exp_Rev Access'!$F$7:$GB$306,67,FALSE)),"",VLOOKUP($A86,'[2]1516 Exp_Rev Access'!$F$7:$GB$306,67,FALSE))</f>
        <v>0</v>
      </c>
      <c r="CJ86" s="99">
        <f>IF(ISNA(VLOOKUP($A86,'[2]1516 Exp_Rev Access'!$F$7:$GB$306,68,FALSE)),"",VLOOKUP($A86,'[2]1516 Exp_Rev Access'!$F$7:$GB$306,68,FALSE))</f>
        <v>0</v>
      </c>
      <c r="CK86" s="99">
        <f>IF(ISNA(VLOOKUP($A86,'[2]1516 Exp_Rev Access'!$F$7:$GB$306,69,FALSE)),"",VLOOKUP($A86,'[2]1516 Exp_Rev Access'!$F$7:$GB$306,69,FALSE))</f>
        <v>0</v>
      </c>
      <c r="CL86" s="99">
        <f>IF(ISNA(VLOOKUP($A86,'[2]1516 Exp_Rev Access'!$F$7:$GB$306,70,FALSE)),"",VLOOKUP($A86,'[2]1516 Exp_Rev Access'!$F$7:$GB$306,70,FALSE))</f>
        <v>0</v>
      </c>
      <c r="CM86" s="99">
        <f>IF(ISNA(VLOOKUP($A86,'[2]1516 Exp_Rev Access'!$F$7:$GB$306,71,FALSE)),"",VLOOKUP($A86,'[2]1516 Exp_Rev Access'!$F$7:$GB$306,71,FALSE))</f>
        <v>0</v>
      </c>
      <c r="CN86" s="99">
        <f>IF(ISNA(VLOOKUP($A86,'[2]1516 Exp_Rev Access'!$F$7:$GB$306,72,FALSE)),"",VLOOKUP($A86,'[2]1516 Exp_Rev Access'!$F$7:$GB$306,72,FALSE))</f>
        <v>0</v>
      </c>
      <c r="CO86" s="99">
        <f>IF(ISNA(VLOOKUP($A86,'[2]1516 Exp_Rev Access'!$F$7:$GB$306,73,FALSE)),"",VLOOKUP($A86,'[2]1516 Exp_Rev Access'!$F$7:$GB$306,73,FALSE))</f>
        <v>0</v>
      </c>
      <c r="CP86" s="99">
        <f>IF(ISNA(VLOOKUP($A86,'[2]1516 Exp_Rev Access'!$F$7:$GB$306,74,FALSE)),"",VLOOKUP($A86,'[2]1516 Exp_Rev Access'!$F$7:$GB$306,74,FALSE))</f>
        <v>847526</v>
      </c>
      <c r="CQ86" s="99">
        <f>IF(ISNA(VLOOKUP($A86,'[2]1516 Exp_Rev Access'!$F$7:$GB$306,75,FALSE)),"",VLOOKUP($A86,'[2]1516 Exp_Rev Access'!$F$7:$GB$306,75,FALSE))</f>
        <v>0</v>
      </c>
      <c r="CR86" s="99">
        <f>IF(ISNA(VLOOKUP($A86,'[2]1516 Exp_Rev Access'!$F$7:$GB$306,76,FALSE)),"",VLOOKUP($A86,'[2]1516 Exp_Rev Access'!$F$7:$GB$306,76,FALSE))</f>
        <v>31045</v>
      </c>
      <c r="CS86" s="99">
        <f>IF(ISNA(VLOOKUP($A86,'[2]1516 Exp_Rev Access'!$F$7:$GB$306,77,FALSE)),"",VLOOKUP($A86,'[2]1516 Exp_Rev Access'!$F$7:$GB$306,77,FALSE))</f>
        <v>0</v>
      </c>
      <c r="CT86" s="99">
        <f>IF(ISNA(VLOOKUP($A86,'[2]1516 Exp_Rev Access'!$F$7:$GB$306,78,FALSE)),"",VLOOKUP($A86,'[2]1516 Exp_Rev Access'!$F$7:$GB$306,78,FALSE))</f>
        <v>988915.44</v>
      </c>
      <c r="CU86" s="99">
        <f>IF(ISNA(VLOOKUP($A86,'[2]1516 Exp_Rev Access'!$F$7:$GB$306,79,FALSE)),"",VLOOKUP($A86,'[2]1516 Exp_Rev Access'!$F$7:$GB$306,79,FALSE))</f>
        <v>194122</v>
      </c>
      <c r="CV86" s="99">
        <f>IF(ISNA(VLOOKUP($A86,'[2]1516 Exp_Rev Access'!$F$7:$GB$306,80,FALSE)),"",VLOOKUP($A86,'[2]1516 Exp_Rev Access'!$F$7:$GB$306,80,FALSE))</f>
        <v>0</v>
      </c>
      <c r="CW86" s="99">
        <f>IF(ISNA(VLOOKUP($A86,'[2]1516 Exp_Rev Access'!$F$7:$GB$306,81,FALSE)),"",VLOOKUP($A86,'[2]1516 Exp_Rev Access'!$F$7:$GB$306,81,FALSE))</f>
        <v>0</v>
      </c>
      <c r="CX86" s="99">
        <f>IF(ISNA(VLOOKUP($A86,'[2]1516 Exp_Rev Access'!$F$7:$GB$306,82,FALSE)),"",VLOOKUP($A86,'[2]1516 Exp_Rev Access'!$F$7:$GB$306,82,FALSE))</f>
        <v>0</v>
      </c>
      <c r="CY86" s="99">
        <f>IF(ISNA(VLOOKUP($A86,'[2]1516 Exp_Rev Access'!$F$7:$GB$306,83,FALSE)),"",VLOOKUP($A86,'[2]1516 Exp_Rev Access'!$F$7:$GB$306,83,FALSE))</f>
        <v>0</v>
      </c>
      <c r="CZ86" s="99">
        <f>IF(ISNA(VLOOKUP($A86,'[2]1516 Exp_Rev Access'!$F$7:$GB$306,84,FALSE)),"",VLOOKUP($A86,'[2]1516 Exp_Rev Access'!$F$7:$GB$306,84,FALSE))</f>
        <v>0</v>
      </c>
      <c r="DA86" s="99">
        <f>IF(ISNA(VLOOKUP($A86,'[2]1516 Exp_Rev Access'!$F$7:$GB$306,85,FALSE)),"",VLOOKUP($A86,'[2]1516 Exp_Rev Access'!$F$7:$GB$306,85,FALSE))</f>
        <v>11775.51</v>
      </c>
      <c r="DB86" s="99">
        <f>IF(ISNA(VLOOKUP($A86,'[2]1516 Exp_Rev Access'!$F$7:$GB$306,86,FALSE)),"",VLOOKUP($A86,'[2]1516 Exp_Rev Access'!$F$7:$GB$306,86,FALSE))</f>
        <v>0</v>
      </c>
      <c r="DC86" s="99">
        <f>IF(ISNA(VLOOKUP($A86,'[2]1516 Exp_Rev Access'!$F$7:$GB$306,87,FALSE)),"",VLOOKUP($A86,'[2]1516 Exp_Rev Access'!$F$7:$GB$306,87,FALSE))</f>
        <v>0</v>
      </c>
      <c r="DD86" s="99">
        <f>IF(ISNA(VLOOKUP($A86,'[2]1516 Exp_Rev Access'!$F$7:$GB$306,88,FALSE)),"",VLOOKUP($A86,'[2]1516 Exp_Rev Access'!$F$7:$GB$306,88,FALSE))</f>
        <v>0</v>
      </c>
      <c r="DE86" s="99">
        <f>IF(ISNA(VLOOKUP($A86,'[2]1516 Exp_Rev Access'!$F$7:$GB$306,89,FALSE)),"",VLOOKUP($A86,'[2]1516 Exp_Rev Access'!$F$7:$GB$306,89,FALSE))</f>
        <v>0</v>
      </c>
      <c r="DF86" s="99">
        <f>IF(ISNA(VLOOKUP($A86,'[2]1516 Exp_Rev Access'!$F$7:$GB$306,90,FALSE)),"",VLOOKUP($A86,'[2]1516 Exp_Rev Access'!$F$7:$GB$306,90,FALSE))</f>
        <v>15724.87</v>
      </c>
      <c r="DG86" s="99">
        <f>IF(ISNA(VLOOKUP($A86,'[2]1516 Exp_Rev Access'!$F$7:$GB$306,91,FALSE)),"",VLOOKUP($A86,'[2]1516 Exp_Rev Access'!$F$7:$GB$306,91,FALSE))</f>
        <v>33582.620000000003</v>
      </c>
      <c r="DH86" s="99">
        <f>IF(ISNA(VLOOKUP($A86,'[2]1516 Exp_Rev Access'!$F$7:$GB$306,92,FALSE)),"",VLOOKUP($A86,'[2]1516 Exp_Rev Access'!$F$7:$GB$306,92,FALSE))</f>
        <v>1224630.72</v>
      </c>
      <c r="DI86" s="99">
        <f>IF(ISNA(VLOOKUP($A86,'[2]1516 Exp_Rev Access'!$F$7:$GB$306,93,FALSE)),"",VLOOKUP($A86,'[2]1516 Exp_Rev Access'!$F$7:$GB$306,93,FALSE))</f>
        <v>0</v>
      </c>
      <c r="DJ86" s="99">
        <f>IF(ISNA(VLOOKUP($A86,'[2]1516 Exp_Rev Access'!$F$7:$GB$306,94,FALSE)),"",VLOOKUP($A86,'[2]1516 Exp_Rev Access'!$F$7:$GB$306,94,FALSE))</f>
        <v>0</v>
      </c>
      <c r="DK86" s="99">
        <f>IF(ISNA(VLOOKUP($A86,'[2]1516 Exp_Rev Access'!$F$7:$GB$306,95,FALSE)),"",VLOOKUP($A86,'[2]1516 Exp_Rev Access'!$F$7:$GB$306,95,FALSE))</f>
        <v>0</v>
      </c>
      <c r="DL86" s="99">
        <f>IF(ISNA(VLOOKUP($A86,'[2]1516 Exp_Rev Access'!$F$7:$GB$306,96,FALSE)),"",VLOOKUP($A86,'[2]1516 Exp_Rev Access'!$F$7:$GB$306,96,FALSE))</f>
        <v>0</v>
      </c>
      <c r="DM86" s="99">
        <f>IF(ISNA(VLOOKUP($A86,'[2]1516 Exp_Rev Access'!$F$7:$GB$306,97,FALSE)),"",VLOOKUP($A86,'[2]1516 Exp_Rev Access'!$F$7:$GB$306,97,FALSE))</f>
        <v>0</v>
      </c>
      <c r="DN86" s="99">
        <f>IF(ISNA(VLOOKUP($A86,'[2]1516 Exp_Rev Access'!$F$7:$GB$306,98,FALSE)),"",VLOOKUP($A86,'[2]1516 Exp_Rev Access'!$F$7:$GB$306,98,FALSE))</f>
        <v>0</v>
      </c>
      <c r="DO86" s="99">
        <f>IF(ISNA(VLOOKUP($A86,'[2]1516 Exp_Rev Access'!$F$7:$GB$306,99,FALSE)),"",VLOOKUP($A86,'[2]1516 Exp_Rev Access'!$F$7:$GB$306,99,FALSE))</f>
        <v>0</v>
      </c>
      <c r="DP86" s="99">
        <f>IF(ISNA(VLOOKUP($A86,'[2]1516 Exp_Rev Access'!$F$7:$GB$306,100,FALSE)),"",VLOOKUP($A86,'[2]1516 Exp_Rev Access'!$F$7:$GB$306,100,FALSE))</f>
        <v>0</v>
      </c>
      <c r="DQ86" s="99">
        <f>IF(ISNA(VLOOKUP($A86,'[2]1516 Exp_Rev Access'!$F$7:$GB$306,101,FALSE)),"",VLOOKUP($A86,'[2]1516 Exp_Rev Access'!$F$7:$GB$306,101,FALSE))</f>
        <v>0</v>
      </c>
      <c r="DR86" s="99">
        <f>IF(ISNA(VLOOKUP($A86,'[2]1516 Exp_Rev Access'!$F$7:$GB$306,102,FALSE)),"",VLOOKUP($A86,'[2]1516 Exp_Rev Access'!$F$7:$GB$306,102,FALSE))</f>
        <v>0</v>
      </c>
      <c r="DS86" s="99">
        <f>IF(ISNA(VLOOKUP($A86,'[2]1516 Exp_Rev Access'!$F$7:$GB$306,103,FALSE)),"",VLOOKUP($A86,'[2]1516 Exp_Rev Access'!$F$7:$GB$306,103,FALSE))</f>
        <v>0</v>
      </c>
      <c r="DT86" s="99">
        <f>IF(ISNA(VLOOKUP($A86,'[2]1516 Exp_Rev Access'!$F$7:$GB$306,104,FALSE)),"",VLOOKUP($A86,'[2]1516 Exp_Rev Access'!$F$7:$GB$306,104,FALSE))</f>
        <v>0</v>
      </c>
      <c r="DU86" s="99">
        <f>IF(ISNA(VLOOKUP($A86,'[2]1516 Exp_Rev Access'!$F$7:$GB$306,105,FALSE)),"",VLOOKUP($A86,'[2]1516 Exp_Rev Access'!$F$7:$GB$306,105,FALSE))</f>
        <v>0</v>
      </c>
      <c r="DV86" s="99">
        <f>IF(ISNA(VLOOKUP($A86,'[2]1516 Exp_Rev Access'!$F$7:$GB$306,106,FALSE)),"",VLOOKUP($A86,'[2]1516 Exp_Rev Access'!$F$7:$GB$306,106,FALSE))</f>
        <v>0</v>
      </c>
      <c r="DW86" s="99">
        <f>IF(ISNA(VLOOKUP($A86,'[2]1516 Exp_Rev Access'!$F$7:$GB$306,107,FALSE)),"",VLOOKUP($A86,'[2]1516 Exp_Rev Access'!$F$7:$GB$306,107,FALSE))</f>
        <v>0</v>
      </c>
      <c r="DX86" s="99">
        <f>IF(ISNA(VLOOKUP($A86,'[2]1516 Exp_Rev Access'!$F$7:$GB$306,108,FALSE)),"",VLOOKUP($A86,'[2]1516 Exp_Rev Access'!$F$7:$GB$306,108,FALSE))</f>
        <v>0</v>
      </c>
      <c r="DY86" s="99">
        <f>IF(ISNA(VLOOKUP($A86,'[2]1516 Exp_Rev Access'!$F$7:$GB$306,109,FALSE)),"",VLOOKUP($A86,'[2]1516 Exp_Rev Access'!$F$7:$GB$306,109,FALSE))</f>
        <v>0</v>
      </c>
      <c r="DZ86" s="99">
        <f>IF(ISNA(VLOOKUP($A86,'[2]1516 Exp_Rev Access'!$F$7:$GB$306,110,FALSE)),"",VLOOKUP($A86,'[2]1516 Exp_Rev Access'!$F$7:$GB$306,110,FALSE))</f>
        <v>0</v>
      </c>
      <c r="EA86" s="99">
        <f>IF(ISNA(VLOOKUP($A86,'[2]1516 Exp_Rev Access'!$F$7:$GB$306,111,FALSE)),"",VLOOKUP($A86,'[2]1516 Exp_Rev Access'!$F$7:$GB$306,111,FALSE))</f>
        <v>0</v>
      </c>
      <c r="EB86" s="99">
        <f>IF(ISNA(VLOOKUP($A86,'[2]1516 Exp_Rev Access'!$F$7:$GB$306,112,FALSE)),"",VLOOKUP($A86,'[2]1516 Exp_Rev Access'!$F$7:$GB$306,112,FALSE))</f>
        <v>0</v>
      </c>
      <c r="EC86" s="99">
        <f>IF(ISNA(VLOOKUP($A86,'[2]1516 Exp_Rev Access'!$F$7:$GB$306,113,FALSE)),"",VLOOKUP($A86,'[2]1516 Exp_Rev Access'!$F$7:$GB$306,113,FALSE))</f>
        <v>0</v>
      </c>
      <c r="ED86" s="99">
        <f>IF(ISNA(VLOOKUP($A86,'[2]1516 Exp_Rev Access'!$F$7:$GB$306,114,FALSE)),"",VLOOKUP($A86,'[2]1516 Exp_Rev Access'!$F$7:$GB$306,114,FALSE))</f>
        <v>0</v>
      </c>
      <c r="EE86" s="99">
        <f>IF(ISNA(VLOOKUP($A86,'[2]1516 Exp_Rev Access'!$F$7:$GB$306,115,FALSE)),"",VLOOKUP($A86,'[2]1516 Exp_Rev Access'!$F$7:$GB$306,115,FALSE))</f>
        <v>0</v>
      </c>
      <c r="EF86" s="99">
        <f>IF(ISNA(VLOOKUP($A86,'[2]1516 Exp_Rev Access'!$F$7:$GB$306,116,FALSE)),"",VLOOKUP($A86,'[2]1516 Exp_Rev Access'!$F$7:$GB$306,116,FALSE))</f>
        <v>0</v>
      </c>
      <c r="EG86" s="99">
        <f>IF(ISNA(VLOOKUP($A86,'[2]1516 Exp_Rev Access'!$F$7:$GB$306,117,FALSE)),"",VLOOKUP($A86,'[2]1516 Exp_Rev Access'!$F$7:$GB$306,117,FALSE))</f>
        <v>0</v>
      </c>
      <c r="EH86" s="99">
        <f>IF(ISNA(VLOOKUP($A86,'[2]1516 Exp_Rev Access'!$F$7:$GB$306,118,FALSE)),"",VLOOKUP($A86,'[2]1516 Exp_Rev Access'!$F$7:$GB$306,118,FALSE))</f>
        <v>0</v>
      </c>
      <c r="EI86" s="99">
        <f>IF(ISNA(VLOOKUP($A86,'[2]1516 Exp_Rev Access'!$F$7:$GB$306,119,FALSE)),"",VLOOKUP($A86,'[2]1516 Exp_Rev Access'!$F$7:$GB$306,119,FALSE))</f>
        <v>0</v>
      </c>
      <c r="EJ86" s="99">
        <f>IF(ISNA(VLOOKUP($A86,'[2]1516 Exp_Rev Access'!$F$7:$GB$306,120,FALSE)),"",VLOOKUP($A86,'[2]1516 Exp_Rev Access'!$F$7:$GB$306,120,FALSE))</f>
        <v>0</v>
      </c>
      <c r="EK86" s="99">
        <f>IF(ISNA(VLOOKUP($A86,'[2]1516 Exp_Rev Access'!$F$7:$GB$306,121,FALSE)),"",VLOOKUP($A86,'[2]1516 Exp_Rev Access'!$F$7:$GB$306,121,FALSE))</f>
        <v>0</v>
      </c>
      <c r="EL86" s="99">
        <f>IF(ISNA(VLOOKUP($A86,'[2]1516 Exp_Rev Access'!$F$7:$GB$306,122,FALSE)),"",VLOOKUP($A86,'[2]1516 Exp_Rev Access'!$F$7:$GB$306,122,FALSE))</f>
        <v>0</v>
      </c>
      <c r="EM86" s="99">
        <f>IF(ISNA(VLOOKUP($A86,'[2]1516 Exp_Rev Access'!$F$7:$GB$306,123,FALSE)),"",VLOOKUP($A86,'[2]1516 Exp_Rev Access'!$F$7:$GB$306,123,FALSE))</f>
        <v>0</v>
      </c>
      <c r="EN86" s="99">
        <f>IF(ISNA(VLOOKUP($A86,'[2]1516 Exp_Rev Access'!$F$7:$GB$306,124,FALSE)),"",VLOOKUP($A86,'[2]1516 Exp_Rev Access'!$F$7:$GB$306,124,FALSE))</f>
        <v>0</v>
      </c>
      <c r="EO86" s="99">
        <f>IF(ISNA(VLOOKUP($A86,'[2]1516 Exp_Rev Access'!$F$7:$GB$306,125,FALSE)),"",VLOOKUP($A86,'[2]1516 Exp_Rev Access'!$F$7:$GB$306,125,FALSE))</f>
        <v>0</v>
      </c>
      <c r="EP86" s="99">
        <f>IF(ISNA(VLOOKUP($A86,'[2]1516 Exp_Rev Access'!$F$7:$GB$306,126,FALSE)),"",VLOOKUP($A86,'[2]1516 Exp_Rev Access'!$F$7:$GB$306,126,FALSE))</f>
        <v>0</v>
      </c>
      <c r="EQ86" s="99">
        <f>IF(ISNA(VLOOKUP($A86,'[2]1516 Exp_Rev Access'!$F$7:$GB$306,127,FALSE)),"",VLOOKUP($A86,'[2]1516 Exp_Rev Access'!$F$7:$GB$306,127,FALSE))</f>
        <v>0</v>
      </c>
      <c r="ER86" s="99">
        <f>IF(ISNA(VLOOKUP($A86,'[2]1516 Exp_Rev Access'!$F$7:$GB$306,128,FALSE)),"",VLOOKUP($A86,'[2]1516 Exp_Rev Access'!$F$7:$GB$306,128,FALSE))</f>
        <v>0</v>
      </c>
      <c r="ES86" s="99">
        <f>IF(ISNA(VLOOKUP($A86,'[2]1516 Exp_Rev Access'!$F$7:$GB$306,129,FALSE)),"",VLOOKUP($A86,'[2]1516 Exp_Rev Access'!$F$7:$GB$306,129,FALSE))</f>
        <v>0</v>
      </c>
      <c r="ET86" s="99">
        <f>IF(ISNA(VLOOKUP($A86,'[2]1516 Exp_Rev Access'!$F$7:$GB$306,130,FALSE)),"",VLOOKUP($A86,'[2]1516 Exp_Rev Access'!$F$7:$GB$306,130,FALSE))</f>
        <v>0</v>
      </c>
      <c r="EU86" s="99">
        <f>IF(ISNA(VLOOKUP($A86,'[2]1516 Exp_Rev Access'!$F$7:$GB$306,131,FALSE)),"",VLOOKUP($A86,'[2]1516 Exp_Rev Access'!$F$7:$GB$306,131,FALSE))</f>
        <v>14.87</v>
      </c>
      <c r="EV86" s="99">
        <f>IF(ISNA(VLOOKUP($A86,'[2]1516 Exp_Rev Access'!$F$7:$GB$306,132,FALSE)),"",VLOOKUP($A86,'[2]1516 Exp_Rev Access'!$F$7:$GB$306,132,FALSE))</f>
        <v>0</v>
      </c>
      <c r="EW86" s="99">
        <f>IF(ISNA(VLOOKUP($A86,'[2]1516 Exp_Rev Access'!$F$7:$GB$306,133,FALSE)),"",VLOOKUP($A86,'[2]1516 Exp_Rev Access'!$F$7:$GB$306,133,FALSE))</f>
        <v>0</v>
      </c>
      <c r="EX86" s="99">
        <f>IF(ISNA(VLOOKUP($A86,'[2]1516 Exp_Rev Access'!$F$7:$GB$306,134,FALSE)),"",VLOOKUP($A86,'[2]1516 Exp_Rev Access'!$F$7:$GB$306,134,FALSE))</f>
        <v>0</v>
      </c>
      <c r="EY86" s="99">
        <f>IF(ISNA(VLOOKUP($A86,'[2]1516 Exp_Rev Access'!$F$7:$GB$306,135,FALSE)),"",VLOOKUP($A86,'[2]1516 Exp_Rev Access'!$F$7:$GB$306,135,FALSE))</f>
        <v>0</v>
      </c>
      <c r="EZ86" s="99">
        <f>IF(ISNA(VLOOKUP($A86,'[2]1516 Exp_Rev Access'!$F$7:$GB$306,136,FALSE)),"",VLOOKUP($A86,'[2]1516 Exp_Rev Access'!$F$7:$GB$306,136,FALSE))</f>
        <v>0</v>
      </c>
      <c r="FA86" s="99">
        <f>IF(ISNA(VLOOKUP($A86,'[2]1516 Exp_Rev Access'!$F$7:$GB$306,137,FALSE)),"",VLOOKUP($A86,'[2]1516 Exp_Rev Access'!$F$7:$GB$306,137,FALSE))</f>
        <v>0</v>
      </c>
      <c r="FB86" s="99">
        <f>IF(ISNA(VLOOKUP($A86,'[2]1516 Exp_Rev Access'!$F$7:$GB$306,138,FALSE)),"",VLOOKUP($A86,'[2]1516 Exp_Rev Access'!$F$7:$GB$306,138,FALSE))</f>
        <v>0</v>
      </c>
      <c r="FC86" s="99">
        <f>IF(ISNA(VLOOKUP($A86,'[2]1516 Exp_Rev Access'!$F$7:$GB$306,139,FALSE)),"",VLOOKUP($A86,'[2]1516 Exp_Rev Access'!$F$7:$GB$306,139,FALSE))</f>
        <v>0</v>
      </c>
      <c r="FD86" s="99">
        <f>IF(ISNA(VLOOKUP($A86,'[2]1516 Exp_Rev Access'!$F$7:$FS$306,140,FALSE)),"",VLOOKUP($A86,'[2]1516 Exp_Rev Access'!$F$7:$FS$306,140,FALSE))</f>
        <v>0</v>
      </c>
      <c r="FE86" s="99">
        <f>IF(ISNA(VLOOKUP($A86,'[2]1516 Exp_Rev Access'!$F$7:$FS$306,141,FALSE)),"",VLOOKUP($A86,'[2]1516 Exp_Rev Access'!$F$7:$FS$306,141,FALSE))</f>
        <v>0</v>
      </c>
      <c r="FF86" s="99">
        <f>IF(ISNA(VLOOKUP($A86,'[2]1516 Exp_Rev Access'!$F$7:$FS$306,142,FALSE)),"",VLOOKUP($A86,'[2]1516 Exp_Rev Access'!$F$7:$FS$306,142,FALSE))</f>
        <v>0</v>
      </c>
      <c r="FG86" s="99">
        <f>IF(ISNA(VLOOKUP($A86,'[2]1516 Exp_Rev Access'!$F$7:$FS$306,143,FALSE)),"",VLOOKUP($A86,'[2]1516 Exp_Rev Access'!$F$7:$FS$306,143,FALSE))</f>
        <v>0</v>
      </c>
      <c r="FH86" s="99">
        <f>IF(ISNA(VLOOKUP($A86,'[2]1516 Exp_Rev Access'!$F$7:$FS$306,144,FALSE)),"",VLOOKUP($A86,'[2]1516 Exp_Rev Access'!$F$7:$FS$306,144,FALSE))</f>
        <v>0</v>
      </c>
      <c r="FI86" s="99">
        <f>IF(ISNA(VLOOKUP($A86,'[2]1516 Exp_Rev Access'!$F$7:$FS$306,145,FALSE)),"",VLOOKUP($A86,'[2]1516 Exp_Rev Access'!$F$7:$FS$306,145,FALSE))</f>
        <v>0</v>
      </c>
      <c r="FJ86" s="99">
        <f>IF(ISNA(VLOOKUP($A86,'[2]1516 Exp_Rev Access'!$F$7:$FS$306,146,FALSE)),"",VLOOKUP($A86,'[2]1516 Exp_Rev Access'!$F$7:$FS$306,146,FALSE))</f>
        <v>0</v>
      </c>
      <c r="FK86" s="99">
        <f>IF(ISNA(VLOOKUP($A86,'[2]1516 Exp_Rev Access'!$F$7:$FS$306,147,FALSE)),"",VLOOKUP($A86,'[2]1516 Exp_Rev Access'!$F$7:$FS$306,147,FALSE))</f>
        <v>0</v>
      </c>
      <c r="FL86" s="99">
        <f>IF(ISNA(VLOOKUP($A86,'[2]1516 Exp_Rev Access'!$F$7:$FS$306,148,FALSE)),"",VLOOKUP($A86,'[2]1516 Exp_Rev Access'!$F$7:$FS$306,148,FALSE))</f>
        <v>0</v>
      </c>
      <c r="FM86" s="99">
        <f>IF(ISNA(VLOOKUP($A86,'[2]1516 Exp_Rev Access'!$F$7:$FS$306,149,FALSE)),"",VLOOKUP($A86,'[2]1516 Exp_Rev Access'!$F$7:$FS$306,149,FALSE))</f>
        <v>0</v>
      </c>
      <c r="FN86" s="99">
        <f>IF(ISNA(VLOOKUP($A86,'[2]1516 Exp_Rev Access'!$F$7:$FS$306,150,FALSE)),"",VLOOKUP($A86,'[2]1516 Exp_Rev Access'!$F$7:$FS$306,150,FALSE))</f>
        <v>0</v>
      </c>
      <c r="FO86" s="99">
        <f>IF(ISNA(VLOOKUP($A86,'[2]1516 Exp_Rev Access'!$F$7:$FS$306,151,FALSE)),"",VLOOKUP($A86,'[2]1516 Exp_Rev Access'!$F$7:$FS$306,151,FALSE))</f>
        <v>0</v>
      </c>
      <c r="FP86" s="99">
        <f>IF(ISNA(VLOOKUP($A86,'[2]1516 Exp_Rev Access'!$F$7:$FS$306,152,FALSE)),"",VLOOKUP($A86,'[2]1516 Exp_Rev Access'!$F$7:$FS$306,152,FALSE))</f>
        <v>0</v>
      </c>
      <c r="FQ86" s="99">
        <f>IF(ISNA(VLOOKUP($A86,'[2]1516 Exp_Rev Access'!$F$7:$FS$306,153,FALSE)),"",VLOOKUP($A86,'[2]1516 Exp_Rev Access'!$F$7:$FS$306,153,FALSE))</f>
        <v>120546.51</v>
      </c>
      <c r="FR86" s="101">
        <f t="shared" si="130"/>
        <v>3467883.54</v>
      </c>
      <c r="FS86" s="72">
        <f t="shared" si="131"/>
        <v>6.697270104083318E-2</v>
      </c>
      <c r="FT86" s="94">
        <f t="shared" si="132"/>
        <v>812.65124420896245</v>
      </c>
      <c r="FU86" s="99">
        <f>IF(ISNA(VLOOKUP($A86,'[2]1516 Exp_Rev Access'!$F$7:$GB$306,154,FALSE)),"",VLOOKUP($A86,'[2]1516 Exp_Rev Access'!$F$7:$GB$306,154,FALSE))</f>
        <v>0</v>
      </c>
      <c r="FV86" s="99">
        <f>IF(ISNA(VLOOKUP($A86,'[2]1516 Exp_Rev Access'!$F$7:$GB$306,155,FALSE)),"",VLOOKUP($A86,'[2]1516 Exp_Rev Access'!$F$7:$GB$306,155,FALSE))</f>
        <v>0</v>
      </c>
      <c r="FW86" s="99">
        <f>IF(ISNA(VLOOKUP($A86,'[2]1516 Exp_Rev Access'!$F$7:$GB$306,156,FALSE)),"",VLOOKUP($A86,'[2]1516 Exp_Rev Access'!$F$7:$GB$306,156,FALSE))</f>
        <v>0</v>
      </c>
      <c r="FX86" s="99">
        <f>IF(ISNA(VLOOKUP($A86,'[2]1516 Exp_Rev Access'!$F$7:$GB$306,157,FALSE)),"",VLOOKUP($A86,'[2]1516 Exp_Rev Access'!$F$7:$GB$306,157,FALSE))</f>
        <v>0</v>
      </c>
      <c r="FY86" s="99">
        <f>IF(ISNA(VLOOKUP($A86,'[2]1516 Exp_Rev Access'!$F$7:$GB$306,158,FALSE)),"",VLOOKUP($A86,'[2]1516 Exp_Rev Access'!$F$7:$GB$306,158,FALSE))</f>
        <v>0</v>
      </c>
      <c r="FZ86" s="99">
        <f>IF(ISNA(VLOOKUP($A86,'[2]1516 Exp_Rev Access'!$F$7:$GB$306,159,FALSE)),"",VLOOKUP($A86,'[2]1516 Exp_Rev Access'!$F$7:$GB$306,159,FALSE))</f>
        <v>0</v>
      </c>
      <c r="GA86" s="99">
        <f>IF(ISNA(VLOOKUP($A86,'[2]1516 Exp_Rev Access'!$F$7:$GB$306,160,FALSE)),"",VLOOKUP($A86,'[2]1516 Exp_Rev Access'!$F$7:$GB$306,160,FALSE))</f>
        <v>0</v>
      </c>
      <c r="GB86" s="99">
        <f>IF(ISNA(VLOOKUP($A86,'[2]1516 Exp_Rev Access'!$F$7:$GB$306,161,FALSE)),"",VLOOKUP($A86,'[2]1516 Exp_Rev Access'!$F$7:$GB$306,161,FALSE))</f>
        <v>0</v>
      </c>
      <c r="GC86" s="99">
        <f>IF(ISNA(VLOOKUP($A86,'[2]1516 Exp_Rev Access'!$F$7:$GB$306,162,FALSE)),"",VLOOKUP($A86,'[2]1516 Exp_Rev Access'!$F$7:$GB$306,162,FALSE))</f>
        <v>0</v>
      </c>
      <c r="GD86" s="99">
        <f>IF(ISNA(VLOOKUP($A86,'[2]1516 Exp_Rev Access'!$F$7:$GB$306,163,FALSE)),"",VLOOKUP($A86,'[2]1516 Exp_Rev Access'!$F$7:$GB$306,163,FALSE))</f>
        <v>0</v>
      </c>
      <c r="GE86" s="99">
        <f>IF(ISNA(VLOOKUP($A86,'[2]1516 Exp_Rev Access'!$F$7:$GB$306,164,FALSE)),"",VLOOKUP($A86,'[2]1516 Exp_Rev Access'!$F$7:$GB$306,164,FALSE))</f>
        <v>0</v>
      </c>
      <c r="GF86" s="99">
        <f>IF(ISNA(VLOOKUP($A86,'[2]1516 Exp_Rev Access'!$F$7:$GB$306,165,FALSE)),"",VLOOKUP($A86,'[2]1516 Exp_Rev Access'!$F$7:$GB$306,165,FALSE))</f>
        <v>0</v>
      </c>
      <c r="GG86" s="99">
        <f>IF(ISNA(VLOOKUP($A86,'[2]1516 Exp_Rev Access'!$F$7:$GB$306,166,FALSE)),"",VLOOKUP($A86,'[2]1516 Exp_Rev Access'!$F$7:$GB$306,166,FALSE))</f>
        <v>0</v>
      </c>
      <c r="GH86" s="99">
        <f>IF(ISNA(VLOOKUP($A86,'[2]1516 Exp_Rev Access'!$F$7:$GB$306,167,FALSE)),"",VLOOKUP($A86,'[2]1516 Exp_Rev Access'!$F$7:$GB$306,167,FALSE))</f>
        <v>0</v>
      </c>
      <c r="GI86" s="99">
        <f>IF(ISNA(VLOOKUP($A86,'[2]1516 Exp_Rev Access'!$F$7:$GB$306,168,FALSE)),"",VLOOKUP($A86,'[2]1516 Exp_Rev Access'!$F$7:$GB$306,168,FALSE))</f>
        <v>0</v>
      </c>
      <c r="GJ86" s="99">
        <f>IF(ISNA(VLOOKUP($A86,'[2]1516 Exp_Rev Access'!$F$7:$GB$306,169,FALSE)),"",VLOOKUP($A86,'[2]1516 Exp_Rev Access'!$F$7:$GB$306,169,FALSE))</f>
        <v>0</v>
      </c>
      <c r="GK86" s="99">
        <f>IF(ISNA(VLOOKUP($A86,'[2]1516 Exp_Rev Access'!$F$7:$GB$306,170,FALSE)),"",VLOOKUP($A86,'[2]1516 Exp_Rev Access'!$F$7:$GB$306,170,FALSE))</f>
        <v>0</v>
      </c>
      <c r="GL86" s="99">
        <f>IF(ISNA(VLOOKUP($A86,'[2]1516 Exp_Rev Access'!$F$7:$GB$306,171,FALSE)),"",VLOOKUP($A86,'[2]1516 Exp_Rev Access'!$F$7:$GB$306,171,FALSE))</f>
        <v>0</v>
      </c>
      <c r="GM86" s="99">
        <f>IF(ISNA(VLOOKUP($A86,'[2]1516 Exp_Rev Access'!$F$7:$GB$306,172,FALSE)),"",VLOOKUP($A86,'[2]1516 Exp_Rev Access'!$F$7:$GB$306,172,FALSE))</f>
        <v>0</v>
      </c>
      <c r="GN86" s="99">
        <f>IF(ISNA(VLOOKUP($A86,'[2]1516 Exp_Rev Access'!$F$7:$GB$306,173,FALSE)),"",VLOOKUP($A86,'[2]1516 Exp_Rev Access'!$F$7:$GB$306,173,FALSE))</f>
        <v>0</v>
      </c>
      <c r="GO86" s="99">
        <f>IF(ISNA(VLOOKUP($A86,'[2]1516 Exp_Rev Access'!$F$7:$GB$306,174,FALSE)),"",VLOOKUP($A86,'[2]1516 Exp_Rev Access'!$F$7:$GB$306,174,FALSE))</f>
        <v>0</v>
      </c>
      <c r="GP86" s="99">
        <f>IF(ISNA(VLOOKUP($A86,'[2]1516 Exp_Rev Access'!$F$7:$GB$306,175,FALSE)),"",VLOOKUP($A86,'[2]1516 Exp_Rev Access'!$F$7:$GB$306,175,FALSE))</f>
        <v>0</v>
      </c>
      <c r="GQ86" s="99">
        <f>IF(ISNA(VLOOKUP($A86,'[2]1516 Exp_Rev Access'!$F$7:$GB$306,176,FALSE)),"",VLOOKUP($A86,'[2]1516 Exp_Rev Access'!$F$7:$GB$306,176,FALSE))</f>
        <v>0</v>
      </c>
      <c r="GR86" s="99">
        <f>IF(ISNA(VLOOKUP($A86,'[2]1516 Exp_Rev Access'!$F$7:$GB$306,177,FALSE)),"",VLOOKUP($A86,'[2]1516 Exp_Rev Access'!$F$7:$GB$306,177,FALSE))</f>
        <v>0</v>
      </c>
      <c r="GS86" s="99">
        <f>IF(ISNA(VLOOKUP($A86,'[2]1516 Exp_Rev Access'!$F$7:$GB$306,178,FALSE)),"",VLOOKUP($A86,'[2]1516 Exp_Rev Access'!$F$7:$GB$306,178,FALSE))</f>
        <v>0</v>
      </c>
      <c r="GT86" s="101">
        <f t="shared" si="133"/>
        <v>0</v>
      </c>
      <c r="GU86" s="72"/>
      <c r="GV86" s="84">
        <f t="shared" si="135"/>
        <v>0</v>
      </c>
    </row>
    <row r="87" spans="1:206" customFormat="1" ht="14.45" customHeight="1" x14ac:dyDescent="0.2">
      <c r="A87" s="96" t="s">
        <v>314</v>
      </c>
      <c r="B87" s="69" t="s">
        <v>315</v>
      </c>
      <c r="C87" s="80">
        <f>IF(ISNA(VLOOKUP($A87,'[2]1516 enrollment_Rev_Exp by size'!$A$6:$G$320,3,FALSE)),"",VLOOKUP($A87,'[2]1516 enrollment_Rev_Exp by size'!$A$6:$G$320,3,FALSE))</f>
        <v>4279.5499999999993</v>
      </c>
      <c r="D87" s="97">
        <v>46489950.240000002</v>
      </c>
      <c r="E87" s="80">
        <f t="shared" si="114"/>
        <v>46489950.239999995</v>
      </c>
      <c r="F87" s="80">
        <f t="shared" si="115"/>
        <v>0</v>
      </c>
      <c r="G87" s="98">
        <f>IF(ISNA(VLOOKUP($A87,'[2]1516 Exp_Rev Access'!$F$7:$FS$306,2,FALSE)),"",VLOOKUP($A87,'[2]1516 Exp_Rev Access'!$F$7:$FS$306,2,FALSE))</f>
        <v>2725594.46</v>
      </c>
      <c r="H87" s="98">
        <f>IF(ISNA(VLOOKUP($A87,'[2]1516 Exp_Rev Access'!$F$7:$FS$306,3,FALSE)),"",VLOOKUP($A87,'[2]1516 Exp_Rev Access'!$F$7:$FS$306,3,FALSE))</f>
        <v>0</v>
      </c>
      <c r="I87" s="98">
        <f>IF(ISNA(VLOOKUP($A87,'[2]1516 Exp_Rev Access'!$F$7:$FS$306,4,FALSE)),"",VLOOKUP($A87,'[2]1516 Exp_Rev Access'!$F$7:$FS$306,4,FALSE))</f>
        <v>35212.79</v>
      </c>
      <c r="J87" s="98">
        <f>IF(ISNA(VLOOKUP($A87,'[2]1516 Exp_Rev Access'!$F$7:$FS$306,5,FALSE)),"",VLOOKUP($A87,'[2]1516 Exp_Rev Access'!$F$7:$FS$306,5,FALSE))</f>
        <v>0</v>
      </c>
      <c r="K87" s="98">
        <f>IF(ISNA(VLOOKUP($A87,'[2]1516 Exp_Rev Access'!$F$7:$FS$306,6,FALSE)),"",VLOOKUP($A87,'[2]1516 Exp_Rev Access'!$F$7:$FS$306,6,FALSE))</f>
        <v>0</v>
      </c>
      <c r="L87" s="98">
        <f>IF(ISNA(VLOOKUP($A87,'[2]1516 Exp_Rev Access'!$F$7:$FS$306,7,FALSE)),"",VLOOKUP($A87,'[2]1516 Exp_Rev Access'!$F$7:$FS$306,7,FALSE))</f>
        <v>0</v>
      </c>
      <c r="M87" s="90">
        <f t="shared" si="136"/>
        <v>2760807.25</v>
      </c>
      <c r="N87" s="72">
        <f t="shared" si="116"/>
        <v>5.9385033448037521E-2</v>
      </c>
      <c r="O87" s="73">
        <f t="shared" si="117"/>
        <v>645.11625054036062</v>
      </c>
      <c r="P87" s="99">
        <f>IF(ISNA(VLOOKUP($A87,'[2]1516 Exp_Rev Access'!$F$7:$FS$306,8,FALSE)),"",VLOOKUP($A87,'[2]1516 Exp_Rev Access'!$F$7:$FS$306,8,FALSE))</f>
        <v>14820.73</v>
      </c>
      <c r="Q87" s="99">
        <f>IF(ISNA(VLOOKUP($A87,'[2]1516 Exp_Rev Access'!$F$7:$FS$306,9,FALSE)),"",VLOOKUP($A87,'[2]1516 Exp_Rev Access'!$F$7:$FS$306,9,FALSE))</f>
        <v>0</v>
      </c>
      <c r="R87" s="99">
        <f>IF(ISNA(VLOOKUP($A87,'[2]1516 Exp_Rev Access'!$F$7:$FS$306,10,FALSE)),"",VLOOKUP($A87,'[2]1516 Exp_Rev Access'!$F$7:$FS$306,10,FALSE))</f>
        <v>0</v>
      </c>
      <c r="S87" s="99">
        <f>IF(ISNA(VLOOKUP($A87,'[2]1516 Exp_Rev Access'!$F$7:$FS$306,11,FALSE)),"",VLOOKUP($A87,'[2]1516 Exp_Rev Access'!$F$7:$FS$306,11,FALSE))</f>
        <v>0</v>
      </c>
      <c r="T87" s="99">
        <f>IF(ISNA(VLOOKUP($A87,'[2]1516 Exp_Rev Access'!$F$7:$FS$306,12,FALSE)),"",VLOOKUP($A87,'[2]1516 Exp_Rev Access'!$F$7:$FS$306,12,FALSE))</f>
        <v>13170</v>
      </c>
      <c r="U87" s="99">
        <f>IF(ISNA(VLOOKUP($A87,'[2]1516 Exp_Rev Access'!$F$7:$FS$306,13,FALSE)),"",VLOOKUP($A87,'[2]1516 Exp_Rev Access'!$F$7:$FS$306,13,FALSE))</f>
        <v>0</v>
      </c>
      <c r="V87" s="99">
        <f>IF(ISNA(VLOOKUP($A87,'[2]1516 Exp_Rev Access'!$F$7:$FS$306,14,FALSE)),"",VLOOKUP($A87,'[2]1516 Exp_Rev Access'!$F$7:$FS$306,14,FALSE))</f>
        <v>12407.84</v>
      </c>
      <c r="W87" s="99">
        <f>IF(ISNA(VLOOKUP($A87,'[2]1516 Exp_Rev Access'!$F$7:$FS$306,15,FALSE)),"",VLOOKUP($A87,'[2]1516 Exp_Rev Access'!$F$7:$FS$306,15,FALSE))</f>
        <v>0</v>
      </c>
      <c r="X87" s="99">
        <f>IF(ISNA(VLOOKUP($A87,'[2]1516 Exp_Rev Access'!$F$7:$FS$306,16,FALSE)),"",VLOOKUP($A87,'[2]1516 Exp_Rev Access'!$F$7:$FS$306,16,FALSE))</f>
        <v>41210.449999999997</v>
      </c>
      <c r="Y87" s="99">
        <f>IF(ISNA(VLOOKUP($A87,'[2]1516 Exp_Rev Access'!$F$7:$FS$306,17,FALSE)),"",VLOOKUP($A87,'[2]1516 Exp_Rev Access'!$F$7:$FS$306,17,FALSE))</f>
        <v>0</v>
      </c>
      <c r="Z87" s="99">
        <f>IF(ISNA(VLOOKUP($A87,'[2]1516 Exp_Rev Access'!$F$7:$FS$306,18,FALSE)),"",VLOOKUP($A87,'[2]1516 Exp_Rev Access'!$F$7:$FS$306,18,FALSE))</f>
        <v>0</v>
      </c>
      <c r="AA87" s="99">
        <f>IF(ISNA(VLOOKUP($A87,'[2]1516 Exp_Rev Access'!$F$7:$FS$306,19,FALSE)),"",VLOOKUP($A87,'[2]1516 Exp_Rev Access'!$F$7:$FS$306,19,FALSE))</f>
        <v>0</v>
      </c>
      <c r="AB87" s="99">
        <f>IF(ISNA(VLOOKUP($A87,'[2]1516 Exp_Rev Access'!$F$7:$FS$306,20,FALSE)),"",VLOOKUP($A87,'[2]1516 Exp_Rev Access'!$F$7:$FS$306,20,FALSE))</f>
        <v>8577.49</v>
      </c>
      <c r="AC87" s="99">
        <f>IF(ISNA(VLOOKUP($A87,'[2]1516 Exp_Rev Access'!$F$7:$FS$306,21,FALSE)),"",VLOOKUP($A87,'[2]1516 Exp_Rev Access'!$F$7:$FS$306,21,FALSE))</f>
        <v>213258.95</v>
      </c>
      <c r="AD87" s="99">
        <f>IF(ISNA(VLOOKUP($A87,'[2]1516 Exp_Rev Access'!$F$7:$FS$306,22,FALSE)),"",VLOOKUP($A87,'[2]1516 Exp_Rev Access'!$F$7:$FS$306,22,FALSE))</f>
        <v>35560.67</v>
      </c>
      <c r="AE87" s="99">
        <f>IF(ISNA(VLOOKUP($A87,'[2]1516 Exp_Rev Access'!$F$7:$FS$306,23,FALSE)),"",VLOOKUP($A87,'[2]1516 Exp_Rev Access'!$F$7:$FS$306,23,FALSE))</f>
        <v>800.07</v>
      </c>
      <c r="AF87" s="99">
        <f>IF(ISNA(VLOOKUP($A87,'[2]1516 Exp_Rev Access'!$F$7:$FS$306,24,FALSE)),"",VLOOKUP($A87,'[2]1516 Exp_Rev Access'!$F$7:$FS$306,24,FALSE))</f>
        <v>11249.57</v>
      </c>
      <c r="AG87" s="99">
        <f>IF(ISNA(VLOOKUP($A87,'[2]1516 Exp_Rev Access'!$F$7:$FS$306,25,FALSE)),"",VLOOKUP($A87,'[2]1516 Exp_Rev Access'!$F$7:$FS$306,25,FALSE))</f>
        <v>6918.34</v>
      </c>
      <c r="AH87" s="98">
        <f>IF(ISNA(VLOOKUP($A87,'[2]1516 Exp_Rev Access'!$F$7:$FS$306,26,FALSE)),"",VLOOKUP($A87,'[2]1516 Exp_Rev Access'!$F$7:$FS$306,26,FALSE))</f>
        <v>16684.099999999999</v>
      </c>
      <c r="AI87" s="98">
        <f>IF(ISNA(VLOOKUP($A87,'[2]1516 Exp_Rev Access'!$F$7:$FS$306,27,FALSE)),"",VLOOKUP($A87,'[2]1516 Exp_Rev Access'!$F$7:$FS$306,27,FALSE))</f>
        <v>4485.59</v>
      </c>
      <c r="AJ87" s="98">
        <f>IF(ISNA(VLOOKUP($A87,'[2]1516 Exp_Rev Access'!$F$7:$FS$306,28,FALSE)),"",VLOOKUP($A87,'[2]1516 Exp_Rev Access'!$F$7:$FS$306,28,FALSE))</f>
        <v>16745.3</v>
      </c>
      <c r="AK87" s="98">
        <f>IF(ISNA(VLOOKUP($A87,'[2]1516 Exp_Rev Access'!$F$7:$FS$306,29,FALSE)),"",VLOOKUP($A87,'[2]1516 Exp_Rev Access'!$F$7:$FS$306,29,FALSE))</f>
        <v>638716.22</v>
      </c>
      <c r="AL87" s="100">
        <f t="shared" si="118"/>
        <v>1034605.3200000001</v>
      </c>
      <c r="AM87" s="72">
        <f t="shared" si="119"/>
        <v>2.225438647834526E-2</v>
      </c>
      <c r="AN87" s="94">
        <f t="shared" si="120"/>
        <v>241.75563318573219</v>
      </c>
      <c r="AO87" s="99">
        <f>IF(ISNA(VLOOKUP($A87,'[2]1516 Exp_Rev Access'!$F$7:$GB$306,30,FALSE)),"",VLOOKUP($A87,'[2]1516 Exp_Rev Access'!$F$7:$FS$306,30,FALSE))</f>
        <v>24795563.25</v>
      </c>
      <c r="AP87" s="99">
        <f>IF(ISNA(VLOOKUP($A87,'[2]1516 Exp_Rev Access'!$F$7:$GB$306,31,FALSE)),"",VLOOKUP($A87,'[2]1516 Exp_Rev Access'!$F$7:$FS$306,31,FALSE))</f>
        <v>809183.55</v>
      </c>
      <c r="AQ87" s="99">
        <f>IF(ISNA(VLOOKUP($A87,'[2]1516 Exp_Rev Access'!$F$7:$GB$306,32,FALSE)),"",VLOOKUP($A87,'[2]1516 Exp_Rev Access'!$F$7:$FS$306,32,FALSE))</f>
        <v>4021838.92</v>
      </c>
      <c r="AR87" s="99">
        <f>IF(ISNA(VLOOKUP($A87,'[2]1516 Exp_Rev Access'!$F$7:$GB$306,33,FALSE)),"",VLOOKUP($A87,'[2]1516 Exp_Rev Access'!$F$7:$FS$306,33,FALSE))</f>
        <v>0</v>
      </c>
      <c r="AS87" s="99">
        <f>IF(ISNA(VLOOKUP($A87,'[2]1516 Exp_Rev Access'!$F$7:$GB$306,34,FALSE)),"",VLOOKUP($A87,'[2]1516 Exp_Rev Access'!$F$7:$FS$306,34,FALSE))</f>
        <v>0</v>
      </c>
      <c r="AT87" s="101">
        <f t="shared" si="121"/>
        <v>29626585.719999999</v>
      </c>
      <c r="AU87" s="72">
        <f t="shared" si="122"/>
        <v>0.63726860465660928</v>
      </c>
      <c r="AV87" s="94">
        <f t="shared" si="123"/>
        <v>6922.8273346496717</v>
      </c>
      <c r="AW87" s="99">
        <f>IF(ISNA(VLOOKUP($A87,'[2]1516 Exp_Rev Access'!$F$7:$GB$306,35,FALSE)),"",VLOOKUP($A87,'[2]1516 Exp_Rev Access'!$F$7:$GB$306,35,FALSE))</f>
        <v>326.60000000000002</v>
      </c>
      <c r="AX87" s="99">
        <f>IF(ISNA(VLOOKUP($A87,'[2]1516 Exp_Rev Access'!$F$7:$GB$306,36,FALSE)),"",VLOOKUP($A87,'[2]1516 Exp_Rev Access'!$F$7:$GB$306,36,FALSE))</f>
        <v>3059418.19</v>
      </c>
      <c r="AY87" s="99">
        <f>IF(ISNA(VLOOKUP($A87,'[2]1516 Exp_Rev Access'!$F$7:$GB$306,37,FALSE)),"",VLOOKUP($A87,'[2]1516 Exp_Rev Access'!$F$7:$GB$306,37,FALSE))</f>
        <v>370692.84</v>
      </c>
      <c r="AZ87" s="99">
        <f>IF(ISNA(VLOOKUP($A87,'[2]1516 Exp_Rev Access'!$F$7:$GB$306,38,FALSE)),"",VLOOKUP($A87,'[2]1516 Exp_Rev Access'!$F$7:$GB$306,38,FALSE))</f>
        <v>0</v>
      </c>
      <c r="BA87" s="99">
        <f>IF(ISNA(VLOOKUP($A87,'[2]1516 Exp_Rev Access'!$F$7:$GB$306,39,FALSE)),"",VLOOKUP($A87,'[2]1516 Exp_Rev Access'!$F$7:$GB$306,39,FALSE))</f>
        <v>0</v>
      </c>
      <c r="BB87" s="99">
        <f>IF(ISNA(VLOOKUP($A87,'[2]1516 Exp_Rev Access'!$F$7:$GB$306,40,FALSE)),"",VLOOKUP($A87,'[2]1516 Exp_Rev Access'!$F$7:$GB$306,40,FALSE))</f>
        <v>1488108.66</v>
      </c>
      <c r="BC87" s="99">
        <f>IF(ISNA(VLOOKUP($A87,'[2]1516 Exp_Rev Access'!$F$7:$GB$306,41,FALSE)),"",VLOOKUP($A87,'[2]1516 Exp_Rev Access'!$F$7:$GB$306,41,FALSE))</f>
        <v>0</v>
      </c>
      <c r="BD87" s="99">
        <f>IF(ISNA(VLOOKUP($A87,'[2]1516 Exp_Rev Access'!$F$7:$GB$306,42,FALSE)),"",VLOOKUP($A87,'[2]1516 Exp_Rev Access'!$F$7:$GB$306,42,FALSE))</f>
        <v>289641.58</v>
      </c>
      <c r="BE87" s="99">
        <f>IF(ISNA(VLOOKUP($A87,'[2]1516 Exp_Rev Access'!$F$7:$GB$306,43,FALSE)),"",VLOOKUP($A87,'[2]1516 Exp_Rev Access'!$F$7:$GB$306,43,FALSE))</f>
        <v>0</v>
      </c>
      <c r="BF87" s="99">
        <f>IF(ISNA(VLOOKUP($A87,'[2]1516 Exp_Rev Access'!$F$7:$GB$306,44,FALSE)),"",VLOOKUP($A87,'[2]1516 Exp_Rev Access'!$F$7:$GB$306,44,FALSE))</f>
        <v>1704524.84</v>
      </c>
      <c r="BG87" s="99">
        <f>IF(ISNA(VLOOKUP($A87,'[2]1516 Exp_Rev Access'!$F$7:$GB$306,45,FALSE)),"",VLOOKUP($A87,'[2]1516 Exp_Rev Access'!$F$7:$GB$306,45,FALSE))</f>
        <v>39636.230000000003</v>
      </c>
      <c r="BH87" s="99">
        <f>IF(ISNA(VLOOKUP($A87,'[2]1516 Exp_Rev Access'!$F$7:$GB$306,46,FALSE)),"",VLOOKUP($A87,'[2]1516 Exp_Rev Access'!$F$7:$GB$306,46,FALSE))</f>
        <v>0</v>
      </c>
      <c r="BI87" s="99">
        <f>IF(ISNA(VLOOKUP($A87,'[2]1516 Exp_Rev Access'!$F$7:$GB$306,47,FALSE)),"",VLOOKUP($A87,'[2]1516 Exp_Rev Access'!$F$7:$GB$306,47,FALSE))</f>
        <v>54465.43</v>
      </c>
      <c r="BJ87" s="99">
        <f>IF(ISNA(VLOOKUP($A87,'[2]1516 Exp_Rev Access'!$F$7:$GB$306,48,FALSE)),"",VLOOKUP($A87,'[2]1516 Exp_Rev Access'!$F$7:$GB$306,48,FALSE))</f>
        <v>1068120.43</v>
      </c>
      <c r="BK87" s="99">
        <f>IF(ISNA(VLOOKUP($A87,'[2]1516 Exp_Rev Access'!$F$7:$GB$306,49,FALSE)),"",VLOOKUP($A87,'[2]1516 Exp_Rev Access'!$F$7:$GB$306,49,FALSE))</f>
        <v>12248.32</v>
      </c>
      <c r="BL87" s="99">
        <f>IF(ISNA(VLOOKUP($A87,'[2]1516 Exp_Rev Access'!$F$7:$GB$306,50,FALSE)),"",VLOOKUP($A87,'[2]1516 Exp_Rev Access'!$F$7:$GB$306,50,FALSE))</f>
        <v>0</v>
      </c>
      <c r="BM87" s="99">
        <f>IF(ISNA(VLOOKUP($A87,'[2]1516 Exp_Rev Access'!$F$7:$GB$306,51,FALSE)),"",VLOOKUP($A87,'[2]1516 Exp_Rev Access'!$F$7:$GB$306,51,FALSE))</f>
        <v>0</v>
      </c>
      <c r="BN87" s="99">
        <f>IF(ISNA(VLOOKUP($A87,'[2]1516 Exp_Rev Access'!$F$7:$GB$306,52,FALSE)),"",VLOOKUP($A87,'[2]1516 Exp_Rev Access'!$F$7:$GB$306,52,FALSE))</f>
        <v>0</v>
      </c>
      <c r="BO87" s="99">
        <f>IF(ISNA(VLOOKUP($A87,'[2]1516 Exp_Rev Access'!$F$7:$GB$306,53,FALSE)),"",VLOOKUP($A87,'[2]1516 Exp_Rev Access'!$F$7:$GB$306,53,FALSE))</f>
        <v>0</v>
      </c>
      <c r="BP87" s="99">
        <f>IF(ISNA(VLOOKUP($A87,'[2]1516 Exp_Rev Access'!$F$7:$GB$306,54,FALSE)),"",VLOOKUP($A87,'[2]1516 Exp_Rev Access'!$F$7:$GB$306,54,FALSE))</f>
        <v>0</v>
      </c>
      <c r="BQ87" s="99">
        <f>IF(ISNA(VLOOKUP($A87,'[2]1516 Exp_Rev Access'!$F$7:$GB$306,55,FALSE)),"",VLOOKUP($A87,'[2]1516 Exp_Rev Access'!$F$7:$GB$306,55,FALSE))</f>
        <v>0</v>
      </c>
      <c r="BR87" s="99">
        <f>IF(ISNA(VLOOKUP($A87,'[2]1516 Exp_Rev Access'!$F$7:$GB$306,56,FALSE)),"",VLOOKUP($A87,'[2]1516 Exp_Rev Access'!$F$7:$GB$306,56,FALSE))</f>
        <v>0</v>
      </c>
      <c r="BS87" s="99">
        <f>IF(ISNA(VLOOKUP($A87,'[2]1516 Exp_Rev Access'!$F$7:$GB$306,57,FALSE)),"",VLOOKUP($A87,'[2]1516 Exp_Rev Access'!$F$7:$GB$306,57,FALSE))</f>
        <v>0</v>
      </c>
      <c r="BT87" s="99">
        <f>IF(ISNA(VLOOKUP($A87,'[2]1516 Exp_Rev Access'!$F$7:$GB$306,58,FALSE)),"",VLOOKUP($A87,'[2]1516 Exp_Rev Access'!$F$7:$GB$306,58,FALSE))</f>
        <v>0</v>
      </c>
      <c r="BU87" s="102">
        <f t="shared" si="124"/>
        <v>8087183.1200000001</v>
      </c>
      <c r="BV87" s="72">
        <f t="shared" si="125"/>
        <v>0.173955512497877</v>
      </c>
      <c r="BW87" s="94">
        <f t="shared" si="126"/>
        <v>1889.7274526527326</v>
      </c>
      <c r="BX87" s="99">
        <f>IF(ISNA(VLOOKUP($A87,'[2]1516 Exp_Rev Access'!$F$7:$GB$306,59,FALSE)),"",VLOOKUP($A87,'[2]1516 Exp_Rev Access'!$F$7:$GB$306,59,FALSE))</f>
        <v>0</v>
      </c>
      <c r="BY87" s="99">
        <f>IF(ISNA(VLOOKUP($A87,'[2]1516 Exp_Rev Access'!$F$7:$GB$306,60,FALSE)),"",VLOOKUP($A87,'[2]1516 Exp_Rev Access'!$F$7:$GB$306,60,FALSE))</f>
        <v>0</v>
      </c>
      <c r="BZ87" s="99">
        <f>IF(ISNA(VLOOKUP($A87,'[2]1516 Exp_Rev Access'!$F$7:$GB$306,61,FALSE)),"",VLOOKUP($A87,'[2]1516 Exp_Rev Access'!$F$7:$GB$306,61,FALSE))</f>
        <v>0</v>
      </c>
      <c r="CA87" s="99">
        <f>IF(ISNA(VLOOKUP($A87,'[2]1516 Exp_Rev Access'!$F$7:$GB$306,62,FALSE)),"",VLOOKUP($A87,'[2]1516 Exp_Rev Access'!$F$7:$GB$306,62,FALSE))</f>
        <v>0</v>
      </c>
      <c r="CB87" s="99">
        <f>IF(ISNA(VLOOKUP($A87,'[2]1516 Exp_Rev Access'!$F$7:$GB$306,63,FALSE)),"",VLOOKUP($A87,'[2]1516 Exp_Rev Access'!$F$7:$GB$306,63,FALSE))</f>
        <v>0</v>
      </c>
      <c r="CC87" s="99">
        <f>IF(ISNA(VLOOKUP($A87,'[2]1516 Exp_Rev Access'!$F$7:$GB$306,64,FALSE)),"",VLOOKUP($A87,'[2]1516 Exp_Rev Access'!$F$7:$GB$306,64,FALSE))</f>
        <v>0</v>
      </c>
      <c r="CD87" s="101">
        <f t="shared" si="127"/>
        <v>0</v>
      </c>
      <c r="CE87" s="72"/>
      <c r="CF87" s="103"/>
      <c r="CG87" s="99">
        <f>IF(ISNA(VLOOKUP($A87,'[2]1516 Exp_Rev Access'!$F$7:$GB$306,65,FALSE)),"",VLOOKUP($A87,'[2]1516 Exp_Rev Access'!$F$7:$GB$306,65,FALSE))</f>
        <v>0</v>
      </c>
      <c r="CH87" s="99">
        <f>IF(ISNA(VLOOKUP($A87,'[2]1516 Exp_Rev Access'!$F$7:$GB$306,66,FALSE)),"",VLOOKUP($A87,'[2]1516 Exp_Rev Access'!$F$7:$GB$306,66,FALSE))</f>
        <v>0</v>
      </c>
      <c r="CI87" s="99">
        <f>IF(ISNA(VLOOKUP($A87,'[2]1516 Exp_Rev Access'!$F$7:$GB$306,67,FALSE)),"",VLOOKUP($A87,'[2]1516 Exp_Rev Access'!$F$7:$GB$306,67,FALSE))</f>
        <v>0</v>
      </c>
      <c r="CJ87" s="99">
        <f>IF(ISNA(VLOOKUP($A87,'[2]1516 Exp_Rev Access'!$F$7:$GB$306,68,FALSE)),"",VLOOKUP($A87,'[2]1516 Exp_Rev Access'!$F$7:$GB$306,68,FALSE))</f>
        <v>0</v>
      </c>
      <c r="CK87" s="99">
        <f>IF(ISNA(VLOOKUP($A87,'[2]1516 Exp_Rev Access'!$F$7:$GB$306,69,FALSE)),"",VLOOKUP($A87,'[2]1516 Exp_Rev Access'!$F$7:$GB$306,69,FALSE))</f>
        <v>0</v>
      </c>
      <c r="CL87" s="99">
        <f>IF(ISNA(VLOOKUP($A87,'[2]1516 Exp_Rev Access'!$F$7:$GB$306,70,FALSE)),"",VLOOKUP($A87,'[2]1516 Exp_Rev Access'!$F$7:$GB$306,70,FALSE))</f>
        <v>0</v>
      </c>
      <c r="CM87" s="99">
        <f>IF(ISNA(VLOOKUP($A87,'[2]1516 Exp_Rev Access'!$F$7:$GB$306,71,FALSE)),"",VLOOKUP($A87,'[2]1516 Exp_Rev Access'!$F$7:$GB$306,71,FALSE))</f>
        <v>0</v>
      </c>
      <c r="CN87" s="99">
        <f>IF(ISNA(VLOOKUP($A87,'[2]1516 Exp_Rev Access'!$F$7:$GB$306,72,FALSE)),"",VLOOKUP($A87,'[2]1516 Exp_Rev Access'!$F$7:$GB$306,72,FALSE))</f>
        <v>0</v>
      </c>
      <c r="CO87" s="99">
        <f>IF(ISNA(VLOOKUP($A87,'[2]1516 Exp_Rev Access'!$F$7:$GB$306,73,FALSE)),"",VLOOKUP($A87,'[2]1516 Exp_Rev Access'!$F$7:$GB$306,73,FALSE))</f>
        <v>0</v>
      </c>
      <c r="CP87" s="99">
        <f>IF(ISNA(VLOOKUP($A87,'[2]1516 Exp_Rev Access'!$F$7:$GB$306,74,FALSE)),"",VLOOKUP($A87,'[2]1516 Exp_Rev Access'!$F$7:$GB$306,74,FALSE))</f>
        <v>692346.68</v>
      </c>
      <c r="CQ87" s="99">
        <f>IF(ISNA(VLOOKUP($A87,'[2]1516 Exp_Rev Access'!$F$7:$GB$306,75,FALSE)),"",VLOOKUP($A87,'[2]1516 Exp_Rev Access'!$F$7:$GB$306,75,FALSE))</f>
        <v>0</v>
      </c>
      <c r="CR87" s="99">
        <f>IF(ISNA(VLOOKUP($A87,'[2]1516 Exp_Rev Access'!$F$7:$GB$306,76,FALSE)),"",VLOOKUP($A87,'[2]1516 Exp_Rev Access'!$F$7:$GB$306,76,FALSE))</f>
        <v>22572</v>
      </c>
      <c r="CS87" s="99">
        <f>IF(ISNA(VLOOKUP($A87,'[2]1516 Exp_Rev Access'!$F$7:$GB$306,77,FALSE)),"",VLOOKUP($A87,'[2]1516 Exp_Rev Access'!$F$7:$GB$306,77,FALSE))</f>
        <v>0</v>
      </c>
      <c r="CT87" s="99">
        <f>IF(ISNA(VLOOKUP($A87,'[2]1516 Exp_Rev Access'!$F$7:$GB$306,78,FALSE)),"",VLOOKUP($A87,'[2]1516 Exp_Rev Access'!$F$7:$GB$306,78,FALSE))</f>
        <v>1230377.55</v>
      </c>
      <c r="CU87" s="99">
        <f>IF(ISNA(VLOOKUP($A87,'[2]1516 Exp_Rev Access'!$F$7:$GB$306,79,FALSE)),"",VLOOKUP($A87,'[2]1516 Exp_Rev Access'!$F$7:$GB$306,79,FALSE))</f>
        <v>301018.38</v>
      </c>
      <c r="CV87" s="99">
        <f>IF(ISNA(VLOOKUP($A87,'[2]1516 Exp_Rev Access'!$F$7:$GB$306,80,FALSE)),"",VLOOKUP($A87,'[2]1516 Exp_Rev Access'!$F$7:$GB$306,80,FALSE))</f>
        <v>329861.03999999998</v>
      </c>
      <c r="CW87" s="99">
        <f>IF(ISNA(VLOOKUP($A87,'[2]1516 Exp_Rev Access'!$F$7:$GB$306,81,FALSE)),"",VLOOKUP($A87,'[2]1516 Exp_Rev Access'!$F$7:$GB$306,81,FALSE))</f>
        <v>0</v>
      </c>
      <c r="CX87" s="99">
        <f>IF(ISNA(VLOOKUP($A87,'[2]1516 Exp_Rev Access'!$F$7:$GB$306,82,FALSE)),"",VLOOKUP($A87,'[2]1516 Exp_Rev Access'!$F$7:$GB$306,82,FALSE))</f>
        <v>0</v>
      </c>
      <c r="CY87" s="99">
        <f>IF(ISNA(VLOOKUP($A87,'[2]1516 Exp_Rev Access'!$F$7:$GB$306,83,FALSE)),"",VLOOKUP($A87,'[2]1516 Exp_Rev Access'!$F$7:$GB$306,83,FALSE))</f>
        <v>0</v>
      </c>
      <c r="CZ87" s="99">
        <f>IF(ISNA(VLOOKUP($A87,'[2]1516 Exp_Rev Access'!$F$7:$GB$306,84,FALSE)),"",VLOOKUP($A87,'[2]1516 Exp_Rev Access'!$F$7:$GB$306,84,FALSE))</f>
        <v>0</v>
      </c>
      <c r="DA87" s="99">
        <f>IF(ISNA(VLOOKUP($A87,'[2]1516 Exp_Rev Access'!$F$7:$GB$306,85,FALSE)),"",VLOOKUP($A87,'[2]1516 Exp_Rev Access'!$F$7:$GB$306,85,FALSE))</f>
        <v>203457.27</v>
      </c>
      <c r="DB87" s="99">
        <f>IF(ISNA(VLOOKUP($A87,'[2]1516 Exp_Rev Access'!$F$7:$GB$306,86,FALSE)),"",VLOOKUP($A87,'[2]1516 Exp_Rev Access'!$F$7:$GB$306,86,FALSE))</f>
        <v>0</v>
      </c>
      <c r="DC87" s="99">
        <f>IF(ISNA(VLOOKUP($A87,'[2]1516 Exp_Rev Access'!$F$7:$GB$306,87,FALSE)),"",VLOOKUP($A87,'[2]1516 Exp_Rev Access'!$F$7:$GB$306,87,FALSE))</f>
        <v>0</v>
      </c>
      <c r="DD87" s="99">
        <f>IF(ISNA(VLOOKUP($A87,'[2]1516 Exp_Rev Access'!$F$7:$GB$306,88,FALSE)),"",VLOOKUP($A87,'[2]1516 Exp_Rev Access'!$F$7:$GB$306,88,FALSE))</f>
        <v>0</v>
      </c>
      <c r="DE87" s="99">
        <f>IF(ISNA(VLOOKUP($A87,'[2]1516 Exp_Rev Access'!$F$7:$GB$306,89,FALSE)),"",VLOOKUP($A87,'[2]1516 Exp_Rev Access'!$F$7:$GB$306,89,FALSE))</f>
        <v>0</v>
      </c>
      <c r="DF87" s="99">
        <f>IF(ISNA(VLOOKUP($A87,'[2]1516 Exp_Rev Access'!$F$7:$GB$306,90,FALSE)),"",VLOOKUP($A87,'[2]1516 Exp_Rev Access'!$F$7:$GB$306,90,FALSE))</f>
        <v>0</v>
      </c>
      <c r="DG87" s="99">
        <f>IF(ISNA(VLOOKUP($A87,'[2]1516 Exp_Rev Access'!$F$7:$GB$306,91,FALSE)),"",VLOOKUP($A87,'[2]1516 Exp_Rev Access'!$F$7:$GB$306,91,FALSE))</f>
        <v>73264.78</v>
      </c>
      <c r="DH87" s="99">
        <f>IF(ISNA(VLOOKUP($A87,'[2]1516 Exp_Rev Access'!$F$7:$GB$306,92,FALSE)),"",VLOOKUP($A87,'[2]1516 Exp_Rev Access'!$F$7:$GB$306,92,FALSE))</f>
        <v>1944723.12</v>
      </c>
      <c r="DI87" s="99">
        <f>IF(ISNA(VLOOKUP($A87,'[2]1516 Exp_Rev Access'!$F$7:$GB$306,93,FALSE)),"",VLOOKUP($A87,'[2]1516 Exp_Rev Access'!$F$7:$GB$306,93,FALSE))</f>
        <v>0</v>
      </c>
      <c r="DJ87" s="99">
        <f>IF(ISNA(VLOOKUP($A87,'[2]1516 Exp_Rev Access'!$F$7:$GB$306,94,FALSE)),"",VLOOKUP($A87,'[2]1516 Exp_Rev Access'!$F$7:$GB$306,94,FALSE))</f>
        <v>0</v>
      </c>
      <c r="DK87" s="99">
        <f>IF(ISNA(VLOOKUP($A87,'[2]1516 Exp_Rev Access'!$F$7:$GB$306,95,FALSE)),"",VLOOKUP($A87,'[2]1516 Exp_Rev Access'!$F$7:$GB$306,95,FALSE))</f>
        <v>0</v>
      </c>
      <c r="DL87" s="99">
        <f>IF(ISNA(VLOOKUP($A87,'[2]1516 Exp_Rev Access'!$F$7:$GB$306,96,FALSE)),"",VLOOKUP($A87,'[2]1516 Exp_Rev Access'!$F$7:$GB$306,96,FALSE))</f>
        <v>0</v>
      </c>
      <c r="DM87" s="99">
        <f>IF(ISNA(VLOOKUP($A87,'[2]1516 Exp_Rev Access'!$F$7:$GB$306,97,FALSE)),"",VLOOKUP($A87,'[2]1516 Exp_Rev Access'!$F$7:$GB$306,97,FALSE))</f>
        <v>0</v>
      </c>
      <c r="DN87" s="99">
        <f>IF(ISNA(VLOOKUP($A87,'[2]1516 Exp_Rev Access'!$F$7:$GB$306,98,FALSE)),"",VLOOKUP($A87,'[2]1516 Exp_Rev Access'!$F$7:$GB$306,98,FALSE))</f>
        <v>0</v>
      </c>
      <c r="DO87" s="99">
        <f>IF(ISNA(VLOOKUP($A87,'[2]1516 Exp_Rev Access'!$F$7:$GB$306,99,FALSE)),"",VLOOKUP($A87,'[2]1516 Exp_Rev Access'!$F$7:$GB$306,99,FALSE))</f>
        <v>0</v>
      </c>
      <c r="DP87" s="99">
        <f>IF(ISNA(VLOOKUP($A87,'[2]1516 Exp_Rev Access'!$F$7:$GB$306,100,FALSE)),"",VLOOKUP($A87,'[2]1516 Exp_Rev Access'!$F$7:$GB$306,100,FALSE))</f>
        <v>0</v>
      </c>
      <c r="DQ87" s="99">
        <f>IF(ISNA(VLOOKUP($A87,'[2]1516 Exp_Rev Access'!$F$7:$GB$306,101,FALSE)),"",VLOOKUP($A87,'[2]1516 Exp_Rev Access'!$F$7:$GB$306,101,FALSE))</f>
        <v>0</v>
      </c>
      <c r="DR87" s="99">
        <f>IF(ISNA(VLOOKUP($A87,'[2]1516 Exp_Rev Access'!$F$7:$GB$306,102,FALSE)),"",VLOOKUP($A87,'[2]1516 Exp_Rev Access'!$F$7:$GB$306,102,FALSE))</f>
        <v>0</v>
      </c>
      <c r="DS87" s="99">
        <f>IF(ISNA(VLOOKUP($A87,'[2]1516 Exp_Rev Access'!$F$7:$GB$306,103,FALSE)),"",VLOOKUP($A87,'[2]1516 Exp_Rev Access'!$F$7:$GB$306,103,FALSE))</f>
        <v>0</v>
      </c>
      <c r="DT87" s="99">
        <f>IF(ISNA(VLOOKUP($A87,'[2]1516 Exp_Rev Access'!$F$7:$GB$306,104,FALSE)),"",VLOOKUP($A87,'[2]1516 Exp_Rev Access'!$F$7:$GB$306,104,FALSE))</f>
        <v>0</v>
      </c>
      <c r="DU87" s="99">
        <f>IF(ISNA(VLOOKUP($A87,'[2]1516 Exp_Rev Access'!$F$7:$GB$306,105,FALSE)),"",VLOOKUP($A87,'[2]1516 Exp_Rev Access'!$F$7:$GB$306,105,FALSE))</f>
        <v>0</v>
      </c>
      <c r="DV87" s="99">
        <f>IF(ISNA(VLOOKUP($A87,'[2]1516 Exp_Rev Access'!$F$7:$GB$306,106,FALSE)),"",VLOOKUP($A87,'[2]1516 Exp_Rev Access'!$F$7:$GB$306,106,FALSE))</f>
        <v>0</v>
      </c>
      <c r="DW87" s="99">
        <f>IF(ISNA(VLOOKUP($A87,'[2]1516 Exp_Rev Access'!$F$7:$GB$306,107,FALSE)),"",VLOOKUP($A87,'[2]1516 Exp_Rev Access'!$F$7:$GB$306,107,FALSE))</f>
        <v>0</v>
      </c>
      <c r="DX87" s="99">
        <f>IF(ISNA(VLOOKUP($A87,'[2]1516 Exp_Rev Access'!$F$7:$GB$306,108,FALSE)),"",VLOOKUP($A87,'[2]1516 Exp_Rev Access'!$F$7:$GB$306,108,FALSE))</f>
        <v>0</v>
      </c>
      <c r="DY87" s="99">
        <f>IF(ISNA(VLOOKUP($A87,'[2]1516 Exp_Rev Access'!$F$7:$GB$306,109,FALSE)),"",VLOOKUP($A87,'[2]1516 Exp_Rev Access'!$F$7:$GB$306,109,FALSE))</f>
        <v>0</v>
      </c>
      <c r="DZ87" s="99">
        <f>IF(ISNA(VLOOKUP($A87,'[2]1516 Exp_Rev Access'!$F$7:$GB$306,110,FALSE)),"",VLOOKUP($A87,'[2]1516 Exp_Rev Access'!$F$7:$GB$306,110,FALSE))</f>
        <v>0</v>
      </c>
      <c r="EA87" s="99">
        <f>IF(ISNA(VLOOKUP($A87,'[2]1516 Exp_Rev Access'!$F$7:$GB$306,111,FALSE)),"",VLOOKUP($A87,'[2]1516 Exp_Rev Access'!$F$7:$GB$306,111,FALSE))</f>
        <v>0</v>
      </c>
      <c r="EB87" s="99">
        <f>IF(ISNA(VLOOKUP($A87,'[2]1516 Exp_Rev Access'!$F$7:$GB$306,112,FALSE)),"",VLOOKUP($A87,'[2]1516 Exp_Rev Access'!$F$7:$GB$306,112,FALSE))</f>
        <v>0</v>
      </c>
      <c r="EC87" s="99">
        <f>IF(ISNA(VLOOKUP($A87,'[2]1516 Exp_Rev Access'!$F$7:$GB$306,113,FALSE)),"",VLOOKUP($A87,'[2]1516 Exp_Rev Access'!$F$7:$GB$306,113,FALSE))</f>
        <v>0</v>
      </c>
      <c r="ED87" s="99">
        <f>IF(ISNA(VLOOKUP($A87,'[2]1516 Exp_Rev Access'!$F$7:$GB$306,114,FALSE)),"",VLOOKUP($A87,'[2]1516 Exp_Rev Access'!$F$7:$GB$306,114,FALSE))</f>
        <v>0</v>
      </c>
      <c r="EE87" s="99">
        <f>IF(ISNA(VLOOKUP($A87,'[2]1516 Exp_Rev Access'!$F$7:$GB$306,115,FALSE)),"",VLOOKUP($A87,'[2]1516 Exp_Rev Access'!$F$7:$GB$306,115,FALSE))</f>
        <v>0</v>
      </c>
      <c r="EF87" s="99">
        <f>IF(ISNA(VLOOKUP($A87,'[2]1516 Exp_Rev Access'!$F$7:$GB$306,116,FALSE)),"",VLOOKUP($A87,'[2]1516 Exp_Rev Access'!$F$7:$GB$306,116,FALSE))</f>
        <v>0</v>
      </c>
      <c r="EG87" s="99">
        <f>IF(ISNA(VLOOKUP($A87,'[2]1516 Exp_Rev Access'!$F$7:$GB$306,117,FALSE)),"",VLOOKUP($A87,'[2]1516 Exp_Rev Access'!$F$7:$GB$306,117,FALSE))</f>
        <v>0</v>
      </c>
      <c r="EH87" s="99">
        <f>IF(ISNA(VLOOKUP($A87,'[2]1516 Exp_Rev Access'!$F$7:$GB$306,118,FALSE)),"",VLOOKUP($A87,'[2]1516 Exp_Rev Access'!$F$7:$GB$306,118,FALSE))</f>
        <v>0</v>
      </c>
      <c r="EI87" s="99">
        <f>IF(ISNA(VLOOKUP($A87,'[2]1516 Exp_Rev Access'!$F$7:$GB$306,119,FALSE)),"",VLOOKUP($A87,'[2]1516 Exp_Rev Access'!$F$7:$GB$306,119,FALSE))</f>
        <v>0</v>
      </c>
      <c r="EJ87" s="99">
        <f>IF(ISNA(VLOOKUP($A87,'[2]1516 Exp_Rev Access'!$F$7:$GB$306,120,FALSE)),"",VLOOKUP($A87,'[2]1516 Exp_Rev Access'!$F$7:$GB$306,120,FALSE))</f>
        <v>0</v>
      </c>
      <c r="EK87" s="99">
        <f>IF(ISNA(VLOOKUP($A87,'[2]1516 Exp_Rev Access'!$F$7:$GB$306,121,FALSE)),"",VLOOKUP($A87,'[2]1516 Exp_Rev Access'!$F$7:$GB$306,121,FALSE))</f>
        <v>0</v>
      </c>
      <c r="EL87" s="99">
        <f>IF(ISNA(VLOOKUP($A87,'[2]1516 Exp_Rev Access'!$F$7:$GB$306,122,FALSE)),"",VLOOKUP($A87,'[2]1516 Exp_Rev Access'!$F$7:$GB$306,122,FALSE))</f>
        <v>0</v>
      </c>
      <c r="EM87" s="99">
        <f>IF(ISNA(VLOOKUP($A87,'[2]1516 Exp_Rev Access'!$F$7:$GB$306,123,FALSE)),"",VLOOKUP($A87,'[2]1516 Exp_Rev Access'!$F$7:$GB$306,123,FALSE))</f>
        <v>0</v>
      </c>
      <c r="EN87" s="99">
        <f>IF(ISNA(VLOOKUP($A87,'[2]1516 Exp_Rev Access'!$F$7:$GB$306,124,FALSE)),"",VLOOKUP($A87,'[2]1516 Exp_Rev Access'!$F$7:$GB$306,124,FALSE))</f>
        <v>0</v>
      </c>
      <c r="EO87" s="99">
        <f>IF(ISNA(VLOOKUP($A87,'[2]1516 Exp_Rev Access'!$F$7:$GB$306,125,FALSE)),"",VLOOKUP($A87,'[2]1516 Exp_Rev Access'!$F$7:$GB$306,125,FALSE))</f>
        <v>0</v>
      </c>
      <c r="EP87" s="99">
        <f>IF(ISNA(VLOOKUP($A87,'[2]1516 Exp_Rev Access'!$F$7:$GB$306,126,FALSE)),"",VLOOKUP($A87,'[2]1516 Exp_Rev Access'!$F$7:$GB$306,126,FALSE))</f>
        <v>0</v>
      </c>
      <c r="EQ87" s="99">
        <f>IF(ISNA(VLOOKUP($A87,'[2]1516 Exp_Rev Access'!$F$7:$GB$306,127,FALSE)),"",VLOOKUP($A87,'[2]1516 Exp_Rev Access'!$F$7:$GB$306,127,FALSE))</f>
        <v>0</v>
      </c>
      <c r="ER87" s="99">
        <f>IF(ISNA(VLOOKUP($A87,'[2]1516 Exp_Rev Access'!$F$7:$GB$306,128,FALSE)),"",VLOOKUP($A87,'[2]1516 Exp_Rev Access'!$F$7:$GB$306,128,FALSE))</f>
        <v>0</v>
      </c>
      <c r="ES87" s="99">
        <f>IF(ISNA(VLOOKUP($A87,'[2]1516 Exp_Rev Access'!$F$7:$GB$306,129,FALSE)),"",VLOOKUP($A87,'[2]1516 Exp_Rev Access'!$F$7:$GB$306,129,FALSE))</f>
        <v>0</v>
      </c>
      <c r="ET87" s="99">
        <f>IF(ISNA(VLOOKUP($A87,'[2]1516 Exp_Rev Access'!$F$7:$GB$306,130,FALSE)),"",VLOOKUP($A87,'[2]1516 Exp_Rev Access'!$F$7:$GB$306,130,FALSE))</f>
        <v>0</v>
      </c>
      <c r="EU87" s="99">
        <f>IF(ISNA(VLOOKUP($A87,'[2]1516 Exp_Rev Access'!$F$7:$GB$306,131,FALSE)),"",VLOOKUP($A87,'[2]1516 Exp_Rev Access'!$F$7:$GB$306,131,FALSE))</f>
        <v>10394.17</v>
      </c>
      <c r="EV87" s="99">
        <f>IF(ISNA(VLOOKUP($A87,'[2]1516 Exp_Rev Access'!$F$7:$GB$306,132,FALSE)),"",VLOOKUP($A87,'[2]1516 Exp_Rev Access'!$F$7:$GB$306,132,FALSE))</f>
        <v>0</v>
      </c>
      <c r="EW87" s="99">
        <f>IF(ISNA(VLOOKUP($A87,'[2]1516 Exp_Rev Access'!$F$7:$GB$306,133,FALSE)),"",VLOOKUP($A87,'[2]1516 Exp_Rev Access'!$F$7:$GB$306,133,FALSE))</f>
        <v>0</v>
      </c>
      <c r="EX87" s="99">
        <f>IF(ISNA(VLOOKUP($A87,'[2]1516 Exp_Rev Access'!$F$7:$GB$306,134,FALSE)),"",VLOOKUP($A87,'[2]1516 Exp_Rev Access'!$F$7:$GB$306,134,FALSE))</f>
        <v>0</v>
      </c>
      <c r="EY87" s="99">
        <f>IF(ISNA(VLOOKUP($A87,'[2]1516 Exp_Rev Access'!$F$7:$GB$306,135,FALSE)),"",VLOOKUP($A87,'[2]1516 Exp_Rev Access'!$F$7:$GB$306,135,FALSE))</f>
        <v>0</v>
      </c>
      <c r="EZ87" s="99">
        <f>IF(ISNA(VLOOKUP($A87,'[2]1516 Exp_Rev Access'!$F$7:$GB$306,136,FALSE)),"",VLOOKUP($A87,'[2]1516 Exp_Rev Access'!$F$7:$GB$306,136,FALSE))</f>
        <v>0</v>
      </c>
      <c r="FA87" s="99">
        <f>IF(ISNA(VLOOKUP($A87,'[2]1516 Exp_Rev Access'!$F$7:$GB$306,137,FALSE)),"",VLOOKUP($A87,'[2]1516 Exp_Rev Access'!$F$7:$GB$306,137,FALSE))</f>
        <v>0</v>
      </c>
      <c r="FB87" s="99">
        <f>IF(ISNA(VLOOKUP($A87,'[2]1516 Exp_Rev Access'!$F$7:$GB$306,138,FALSE)),"",VLOOKUP($A87,'[2]1516 Exp_Rev Access'!$F$7:$GB$306,138,FALSE))</f>
        <v>0</v>
      </c>
      <c r="FC87" s="99">
        <f>IF(ISNA(VLOOKUP($A87,'[2]1516 Exp_Rev Access'!$F$7:$GB$306,139,FALSE)),"",VLOOKUP($A87,'[2]1516 Exp_Rev Access'!$F$7:$GB$306,139,FALSE))</f>
        <v>0</v>
      </c>
      <c r="FD87" s="99">
        <f>IF(ISNA(VLOOKUP($A87,'[2]1516 Exp_Rev Access'!$F$7:$FS$306,140,FALSE)),"",VLOOKUP($A87,'[2]1516 Exp_Rev Access'!$F$7:$FS$306,140,FALSE))</f>
        <v>0</v>
      </c>
      <c r="FE87" s="99">
        <f>IF(ISNA(VLOOKUP($A87,'[2]1516 Exp_Rev Access'!$F$7:$FS$306,141,FALSE)),"",VLOOKUP($A87,'[2]1516 Exp_Rev Access'!$F$7:$FS$306,141,FALSE))</f>
        <v>0</v>
      </c>
      <c r="FF87" s="99">
        <f>IF(ISNA(VLOOKUP($A87,'[2]1516 Exp_Rev Access'!$F$7:$FS$306,142,FALSE)),"",VLOOKUP($A87,'[2]1516 Exp_Rev Access'!$F$7:$FS$306,142,FALSE))</f>
        <v>0</v>
      </c>
      <c r="FG87" s="99">
        <f>IF(ISNA(VLOOKUP($A87,'[2]1516 Exp_Rev Access'!$F$7:$FS$306,143,FALSE)),"",VLOOKUP($A87,'[2]1516 Exp_Rev Access'!$F$7:$FS$306,143,FALSE))</f>
        <v>0</v>
      </c>
      <c r="FH87" s="99">
        <f>IF(ISNA(VLOOKUP($A87,'[2]1516 Exp_Rev Access'!$F$7:$FS$306,144,FALSE)),"",VLOOKUP($A87,'[2]1516 Exp_Rev Access'!$F$7:$FS$306,144,FALSE))</f>
        <v>0</v>
      </c>
      <c r="FI87" s="99">
        <f>IF(ISNA(VLOOKUP($A87,'[2]1516 Exp_Rev Access'!$F$7:$FS$306,145,FALSE)),"",VLOOKUP($A87,'[2]1516 Exp_Rev Access'!$F$7:$FS$306,145,FALSE))</f>
        <v>0</v>
      </c>
      <c r="FJ87" s="99">
        <f>IF(ISNA(VLOOKUP($A87,'[2]1516 Exp_Rev Access'!$F$7:$FS$306,146,FALSE)),"",VLOOKUP($A87,'[2]1516 Exp_Rev Access'!$F$7:$FS$306,146,FALSE))</f>
        <v>0</v>
      </c>
      <c r="FK87" s="99">
        <f>IF(ISNA(VLOOKUP($A87,'[2]1516 Exp_Rev Access'!$F$7:$FS$306,147,FALSE)),"",VLOOKUP($A87,'[2]1516 Exp_Rev Access'!$F$7:$FS$306,147,FALSE))</f>
        <v>0</v>
      </c>
      <c r="FL87" s="99">
        <f>IF(ISNA(VLOOKUP($A87,'[2]1516 Exp_Rev Access'!$F$7:$FS$306,148,FALSE)),"",VLOOKUP($A87,'[2]1516 Exp_Rev Access'!$F$7:$FS$306,148,FALSE))</f>
        <v>0</v>
      </c>
      <c r="FM87" s="99">
        <f>IF(ISNA(VLOOKUP($A87,'[2]1516 Exp_Rev Access'!$F$7:$FS$306,149,FALSE)),"",VLOOKUP($A87,'[2]1516 Exp_Rev Access'!$F$7:$FS$306,149,FALSE))</f>
        <v>0</v>
      </c>
      <c r="FN87" s="99">
        <f>IF(ISNA(VLOOKUP($A87,'[2]1516 Exp_Rev Access'!$F$7:$FS$306,150,FALSE)),"",VLOOKUP($A87,'[2]1516 Exp_Rev Access'!$F$7:$FS$306,150,FALSE))</f>
        <v>0</v>
      </c>
      <c r="FO87" s="99">
        <f>IF(ISNA(VLOOKUP($A87,'[2]1516 Exp_Rev Access'!$F$7:$FS$306,151,FALSE)),"",VLOOKUP($A87,'[2]1516 Exp_Rev Access'!$F$7:$FS$306,151,FALSE))</f>
        <v>0</v>
      </c>
      <c r="FP87" s="99">
        <f>IF(ISNA(VLOOKUP($A87,'[2]1516 Exp_Rev Access'!$F$7:$FS$306,152,FALSE)),"",VLOOKUP($A87,'[2]1516 Exp_Rev Access'!$F$7:$FS$306,152,FALSE))</f>
        <v>0</v>
      </c>
      <c r="FQ87" s="99">
        <f>IF(ISNA(VLOOKUP($A87,'[2]1516 Exp_Rev Access'!$F$7:$FS$306,153,FALSE)),"",VLOOKUP($A87,'[2]1516 Exp_Rev Access'!$F$7:$FS$306,153,FALSE))</f>
        <v>150075.23000000001</v>
      </c>
      <c r="FR87" s="101">
        <f t="shared" si="130"/>
        <v>4958090.2200000007</v>
      </c>
      <c r="FS87" s="72">
        <f t="shared" si="131"/>
        <v>0.10664864544711977</v>
      </c>
      <c r="FT87" s="94">
        <f t="shared" si="132"/>
        <v>1158.5541049876742</v>
      </c>
      <c r="FU87" s="99">
        <f>IF(ISNA(VLOOKUP($A87,'[2]1516 Exp_Rev Access'!$F$7:$GB$306,154,FALSE)),"",VLOOKUP($A87,'[2]1516 Exp_Rev Access'!$F$7:$GB$306,154,FALSE))</f>
        <v>8550.18</v>
      </c>
      <c r="FV87" s="99">
        <f>IF(ISNA(VLOOKUP($A87,'[2]1516 Exp_Rev Access'!$F$7:$GB$306,155,FALSE)),"",VLOOKUP($A87,'[2]1516 Exp_Rev Access'!$F$7:$GB$306,155,FALSE))</f>
        <v>0</v>
      </c>
      <c r="FW87" s="99">
        <f>IF(ISNA(VLOOKUP($A87,'[2]1516 Exp_Rev Access'!$F$7:$GB$306,156,FALSE)),"",VLOOKUP($A87,'[2]1516 Exp_Rev Access'!$F$7:$GB$306,156,FALSE))</f>
        <v>0</v>
      </c>
      <c r="FX87" s="99">
        <f>IF(ISNA(VLOOKUP($A87,'[2]1516 Exp_Rev Access'!$F$7:$GB$306,157,FALSE)),"",VLOOKUP($A87,'[2]1516 Exp_Rev Access'!$F$7:$GB$306,157,FALSE))</f>
        <v>0</v>
      </c>
      <c r="FY87" s="99">
        <f>IF(ISNA(VLOOKUP($A87,'[2]1516 Exp_Rev Access'!$F$7:$GB$306,158,FALSE)),"",VLOOKUP($A87,'[2]1516 Exp_Rev Access'!$F$7:$GB$306,158,FALSE))</f>
        <v>0</v>
      </c>
      <c r="FZ87" s="99">
        <f>IF(ISNA(VLOOKUP($A87,'[2]1516 Exp_Rev Access'!$F$7:$GB$306,159,FALSE)),"",VLOOKUP($A87,'[2]1516 Exp_Rev Access'!$F$7:$GB$306,159,FALSE))</f>
        <v>0</v>
      </c>
      <c r="GA87" s="99">
        <f>IF(ISNA(VLOOKUP($A87,'[2]1516 Exp_Rev Access'!$F$7:$GB$306,160,FALSE)),"",VLOOKUP($A87,'[2]1516 Exp_Rev Access'!$F$7:$GB$306,160,FALSE))</f>
        <v>0</v>
      </c>
      <c r="GB87" s="99">
        <f>IF(ISNA(VLOOKUP($A87,'[2]1516 Exp_Rev Access'!$F$7:$GB$306,161,FALSE)),"",VLOOKUP($A87,'[2]1516 Exp_Rev Access'!$F$7:$GB$306,161,FALSE))</f>
        <v>0</v>
      </c>
      <c r="GC87" s="99">
        <f>IF(ISNA(VLOOKUP($A87,'[2]1516 Exp_Rev Access'!$F$7:$GB$306,162,FALSE)),"",VLOOKUP($A87,'[2]1516 Exp_Rev Access'!$F$7:$GB$306,162,FALSE))</f>
        <v>0</v>
      </c>
      <c r="GD87" s="99">
        <f>IF(ISNA(VLOOKUP($A87,'[2]1516 Exp_Rev Access'!$F$7:$GB$306,163,FALSE)),"",VLOOKUP($A87,'[2]1516 Exp_Rev Access'!$F$7:$GB$306,163,FALSE))</f>
        <v>0</v>
      </c>
      <c r="GE87" s="99">
        <f>IF(ISNA(VLOOKUP($A87,'[2]1516 Exp_Rev Access'!$F$7:$GB$306,164,FALSE)),"",VLOOKUP($A87,'[2]1516 Exp_Rev Access'!$F$7:$GB$306,164,FALSE))</f>
        <v>13370</v>
      </c>
      <c r="GF87" s="99">
        <f>IF(ISNA(VLOOKUP($A87,'[2]1516 Exp_Rev Access'!$F$7:$GB$306,165,FALSE)),"",VLOOKUP($A87,'[2]1516 Exp_Rev Access'!$F$7:$GB$306,165,FALSE))</f>
        <v>0</v>
      </c>
      <c r="GG87" s="99">
        <f>IF(ISNA(VLOOKUP($A87,'[2]1516 Exp_Rev Access'!$F$7:$GB$306,166,FALSE)),"",VLOOKUP($A87,'[2]1516 Exp_Rev Access'!$F$7:$GB$306,166,FALSE))</f>
        <v>0</v>
      </c>
      <c r="GH87" s="99">
        <f>IF(ISNA(VLOOKUP($A87,'[2]1516 Exp_Rev Access'!$F$7:$GB$306,167,FALSE)),"",VLOOKUP($A87,'[2]1516 Exp_Rev Access'!$F$7:$GB$306,167,FALSE))</f>
        <v>0</v>
      </c>
      <c r="GI87" s="99">
        <f>IF(ISNA(VLOOKUP($A87,'[2]1516 Exp_Rev Access'!$F$7:$GB$306,168,FALSE)),"",VLOOKUP($A87,'[2]1516 Exp_Rev Access'!$F$7:$GB$306,168,FALSE))</f>
        <v>0</v>
      </c>
      <c r="GJ87" s="99">
        <f>IF(ISNA(VLOOKUP($A87,'[2]1516 Exp_Rev Access'!$F$7:$GB$306,169,FALSE)),"",VLOOKUP($A87,'[2]1516 Exp_Rev Access'!$F$7:$GB$306,169,FALSE))</f>
        <v>758.43</v>
      </c>
      <c r="GK87" s="99">
        <f>IF(ISNA(VLOOKUP($A87,'[2]1516 Exp_Rev Access'!$F$7:$GB$306,170,FALSE)),"",VLOOKUP($A87,'[2]1516 Exp_Rev Access'!$F$7:$GB$306,170,FALSE))</f>
        <v>0</v>
      </c>
      <c r="GL87" s="99">
        <f>IF(ISNA(VLOOKUP($A87,'[2]1516 Exp_Rev Access'!$F$7:$GB$306,171,FALSE)),"",VLOOKUP($A87,'[2]1516 Exp_Rev Access'!$F$7:$GB$306,171,FALSE))</f>
        <v>0</v>
      </c>
      <c r="GM87" s="99">
        <f>IF(ISNA(VLOOKUP($A87,'[2]1516 Exp_Rev Access'!$F$7:$GB$306,172,FALSE)),"",VLOOKUP($A87,'[2]1516 Exp_Rev Access'!$F$7:$GB$306,172,FALSE))</f>
        <v>0</v>
      </c>
      <c r="GN87" s="99">
        <f>IF(ISNA(VLOOKUP($A87,'[2]1516 Exp_Rev Access'!$F$7:$GB$306,173,FALSE)),"",VLOOKUP($A87,'[2]1516 Exp_Rev Access'!$F$7:$GB$306,173,FALSE))</f>
        <v>0</v>
      </c>
      <c r="GO87" s="99">
        <f>IF(ISNA(VLOOKUP($A87,'[2]1516 Exp_Rev Access'!$F$7:$GB$306,174,FALSE)),"",VLOOKUP($A87,'[2]1516 Exp_Rev Access'!$F$7:$GB$306,174,FALSE))</f>
        <v>0</v>
      </c>
      <c r="GP87" s="99">
        <f>IF(ISNA(VLOOKUP($A87,'[2]1516 Exp_Rev Access'!$F$7:$GB$306,175,FALSE)),"",VLOOKUP($A87,'[2]1516 Exp_Rev Access'!$F$7:$GB$306,175,FALSE))</f>
        <v>0</v>
      </c>
      <c r="GQ87" s="99">
        <f>IF(ISNA(VLOOKUP($A87,'[2]1516 Exp_Rev Access'!$F$7:$GB$306,176,FALSE)),"",VLOOKUP($A87,'[2]1516 Exp_Rev Access'!$F$7:$GB$306,176,FALSE))</f>
        <v>0</v>
      </c>
      <c r="GR87" s="99">
        <f>IF(ISNA(VLOOKUP($A87,'[2]1516 Exp_Rev Access'!$F$7:$GB$306,177,FALSE)),"",VLOOKUP($A87,'[2]1516 Exp_Rev Access'!$F$7:$GB$306,177,FALSE))</f>
        <v>0</v>
      </c>
      <c r="GS87" s="99">
        <f>IF(ISNA(VLOOKUP($A87,'[2]1516 Exp_Rev Access'!$F$7:$GB$306,178,FALSE)),"",VLOOKUP($A87,'[2]1516 Exp_Rev Access'!$F$7:$GB$306,178,FALSE))</f>
        <v>0</v>
      </c>
      <c r="GT87" s="101">
        <f t="shared" si="133"/>
        <v>22678.61</v>
      </c>
      <c r="GU87" s="72">
        <f t="shared" si="134"/>
        <v>4.8781747201112944E-4</v>
      </c>
      <c r="GV87" s="84">
        <f t="shared" si="135"/>
        <v>5.2992978233692805</v>
      </c>
    </row>
    <row r="88" spans="1:206" customFormat="1" ht="14.45" customHeight="1" x14ac:dyDescent="0.2">
      <c r="A88" s="96" t="s">
        <v>316</v>
      </c>
      <c r="B88" s="69" t="s">
        <v>317</v>
      </c>
      <c r="C88" s="80">
        <f>IF(ISNA(VLOOKUP($A88,'[2]1516 enrollment_Rev_Exp by size'!$A$6:$G$320,3,FALSE)),"",VLOOKUP($A88,'[2]1516 enrollment_Rev_Exp by size'!$A$6:$G$320,3,FALSE))</f>
        <v>4140.7299999999996</v>
      </c>
      <c r="D88" s="97">
        <v>45799300.539999999</v>
      </c>
      <c r="E88" s="80">
        <f t="shared" si="114"/>
        <v>45799300.539999999</v>
      </c>
      <c r="F88" s="80">
        <f t="shared" si="115"/>
        <v>0</v>
      </c>
      <c r="G88" s="98">
        <f>IF(ISNA(VLOOKUP($A88,'[2]1516 Exp_Rev Access'!$F$7:$FS$306,2,FALSE)),"",VLOOKUP($A88,'[2]1516 Exp_Rev Access'!$F$7:$FS$306,2,FALSE))</f>
        <v>1170139.03</v>
      </c>
      <c r="H88" s="98">
        <f>IF(ISNA(VLOOKUP($A88,'[2]1516 Exp_Rev Access'!$F$7:$FS$306,3,FALSE)),"",VLOOKUP($A88,'[2]1516 Exp_Rev Access'!$F$7:$FS$306,3,FALSE))</f>
        <v>49.56</v>
      </c>
      <c r="I88" s="98">
        <f>IF(ISNA(VLOOKUP($A88,'[2]1516 Exp_Rev Access'!$F$7:$FS$306,4,FALSE)),"",VLOOKUP($A88,'[2]1516 Exp_Rev Access'!$F$7:$FS$306,4,FALSE))</f>
        <v>111.61</v>
      </c>
      <c r="J88" s="98">
        <f>IF(ISNA(VLOOKUP($A88,'[2]1516 Exp_Rev Access'!$F$7:$FS$306,5,FALSE)),"",VLOOKUP($A88,'[2]1516 Exp_Rev Access'!$F$7:$FS$306,5,FALSE))</f>
        <v>0</v>
      </c>
      <c r="K88" s="98">
        <f>IF(ISNA(VLOOKUP($A88,'[2]1516 Exp_Rev Access'!$F$7:$FS$306,6,FALSE)),"",VLOOKUP($A88,'[2]1516 Exp_Rev Access'!$F$7:$FS$306,6,FALSE))</f>
        <v>0</v>
      </c>
      <c r="L88" s="98">
        <f>IF(ISNA(VLOOKUP($A88,'[2]1516 Exp_Rev Access'!$F$7:$FS$306,7,FALSE)),"",VLOOKUP($A88,'[2]1516 Exp_Rev Access'!$F$7:$FS$306,7,FALSE))</f>
        <v>0</v>
      </c>
      <c r="M88" s="90">
        <f t="shared" si="136"/>
        <v>1170300.2000000002</v>
      </c>
      <c r="N88" s="72">
        <f t="shared" si="116"/>
        <v>2.5552796357182099E-2</v>
      </c>
      <c r="O88" s="73">
        <f t="shared" si="117"/>
        <v>282.6313717629501</v>
      </c>
      <c r="P88" s="99">
        <f>IF(ISNA(VLOOKUP($A88,'[2]1516 Exp_Rev Access'!$F$7:$FS$306,8,FALSE)),"",VLOOKUP($A88,'[2]1516 Exp_Rev Access'!$F$7:$FS$306,8,FALSE))</f>
        <v>645</v>
      </c>
      <c r="Q88" s="99">
        <f>IF(ISNA(VLOOKUP($A88,'[2]1516 Exp_Rev Access'!$F$7:$FS$306,9,FALSE)),"",VLOOKUP($A88,'[2]1516 Exp_Rev Access'!$F$7:$FS$306,9,FALSE))</f>
        <v>0</v>
      </c>
      <c r="R88" s="99">
        <f>IF(ISNA(VLOOKUP($A88,'[2]1516 Exp_Rev Access'!$F$7:$FS$306,10,FALSE)),"",VLOOKUP($A88,'[2]1516 Exp_Rev Access'!$F$7:$FS$306,10,FALSE))</f>
        <v>0</v>
      </c>
      <c r="S88" s="99">
        <f>IF(ISNA(VLOOKUP($A88,'[2]1516 Exp_Rev Access'!$F$7:$FS$306,11,FALSE)),"",VLOOKUP($A88,'[2]1516 Exp_Rev Access'!$F$7:$FS$306,11,FALSE))</f>
        <v>0</v>
      </c>
      <c r="T88" s="99">
        <f>IF(ISNA(VLOOKUP($A88,'[2]1516 Exp_Rev Access'!$F$7:$FS$306,12,FALSE)),"",VLOOKUP($A88,'[2]1516 Exp_Rev Access'!$F$7:$FS$306,12,FALSE))</f>
        <v>30800</v>
      </c>
      <c r="U88" s="99">
        <f>IF(ISNA(VLOOKUP($A88,'[2]1516 Exp_Rev Access'!$F$7:$FS$306,13,FALSE)),"",VLOOKUP($A88,'[2]1516 Exp_Rev Access'!$F$7:$FS$306,13,FALSE))</f>
        <v>0</v>
      </c>
      <c r="V88" s="99">
        <f>IF(ISNA(VLOOKUP($A88,'[2]1516 Exp_Rev Access'!$F$7:$FS$306,14,FALSE)),"",VLOOKUP($A88,'[2]1516 Exp_Rev Access'!$F$7:$FS$306,14,FALSE))</f>
        <v>0</v>
      </c>
      <c r="W88" s="99">
        <f>IF(ISNA(VLOOKUP($A88,'[2]1516 Exp_Rev Access'!$F$7:$FS$306,15,FALSE)),"",VLOOKUP($A88,'[2]1516 Exp_Rev Access'!$F$7:$FS$306,15,FALSE))</f>
        <v>0</v>
      </c>
      <c r="X88" s="99">
        <f>IF(ISNA(VLOOKUP($A88,'[2]1516 Exp_Rev Access'!$F$7:$FS$306,16,FALSE)),"",VLOOKUP($A88,'[2]1516 Exp_Rev Access'!$F$7:$FS$306,16,FALSE))</f>
        <v>34668.06</v>
      </c>
      <c r="Y88" s="99">
        <f>IF(ISNA(VLOOKUP($A88,'[2]1516 Exp_Rev Access'!$F$7:$FS$306,17,FALSE)),"",VLOOKUP($A88,'[2]1516 Exp_Rev Access'!$F$7:$FS$306,17,FALSE))</f>
        <v>0</v>
      </c>
      <c r="Z88" s="99">
        <f>IF(ISNA(VLOOKUP($A88,'[2]1516 Exp_Rev Access'!$F$7:$FS$306,18,FALSE)),"",VLOOKUP($A88,'[2]1516 Exp_Rev Access'!$F$7:$FS$306,18,FALSE))</f>
        <v>0</v>
      </c>
      <c r="AA88" s="99">
        <f>IF(ISNA(VLOOKUP($A88,'[2]1516 Exp_Rev Access'!$F$7:$FS$306,19,FALSE)),"",VLOOKUP($A88,'[2]1516 Exp_Rev Access'!$F$7:$FS$306,19,FALSE))</f>
        <v>0</v>
      </c>
      <c r="AB88" s="99">
        <f>IF(ISNA(VLOOKUP($A88,'[2]1516 Exp_Rev Access'!$F$7:$FS$306,20,FALSE)),"",VLOOKUP($A88,'[2]1516 Exp_Rev Access'!$F$7:$FS$306,20,FALSE))</f>
        <v>9454.2999999999993</v>
      </c>
      <c r="AC88" s="99">
        <f>IF(ISNA(VLOOKUP($A88,'[2]1516 Exp_Rev Access'!$F$7:$FS$306,21,FALSE)),"",VLOOKUP($A88,'[2]1516 Exp_Rev Access'!$F$7:$FS$306,21,FALSE))</f>
        <v>30256.45</v>
      </c>
      <c r="AD88" s="99">
        <f>IF(ISNA(VLOOKUP($A88,'[2]1516 Exp_Rev Access'!$F$7:$FS$306,22,FALSE)),"",VLOOKUP($A88,'[2]1516 Exp_Rev Access'!$F$7:$FS$306,22,FALSE))</f>
        <v>44907.75</v>
      </c>
      <c r="AE88" s="99">
        <f>IF(ISNA(VLOOKUP($A88,'[2]1516 Exp_Rev Access'!$F$7:$FS$306,23,FALSE)),"",VLOOKUP($A88,'[2]1516 Exp_Rev Access'!$F$7:$FS$306,23,FALSE))</f>
        <v>0</v>
      </c>
      <c r="AF88" s="99">
        <f>IF(ISNA(VLOOKUP($A88,'[2]1516 Exp_Rev Access'!$F$7:$FS$306,24,FALSE)),"",VLOOKUP($A88,'[2]1516 Exp_Rev Access'!$F$7:$FS$306,24,FALSE))</f>
        <v>34806.94</v>
      </c>
      <c r="AG88" s="99">
        <f>IF(ISNA(VLOOKUP($A88,'[2]1516 Exp_Rev Access'!$F$7:$FS$306,25,FALSE)),"",VLOOKUP($A88,'[2]1516 Exp_Rev Access'!$F$7:$FS$306,25,FALSE))</f>
        <v>4173.6499999999996</v>
      </c>
      <c r="AH88" s="98">
        <f>IF(ISNA(VLOOKUP($A88,'[2]1516 Exp_Rev Access'!$F$7:$FS$306,26,FALSE)),"",VLOOKUP($A88,'[2]1516 Exp_Rev Access'!$F$7:$FS$306,26,FALSE))</f>
        <v>4274.16</v>
      </c>
      <c r="AI88" s="98">
        <f>IF(ISNA(VLOOKUP($A88,'[2]1516 Exp_Rev Access'!$F$7:$FS$306,27,FALSE)),"",VLOOKUP($A88,'[2]1516 Exp_Rev Access'!$F$7:$FS$306,27,FALSE))</f>
        <v>216874.9</v>
      </c>
      <c r="AJ88" s="98">
        <f>IF(ISNA(VLOOKUP($A88,'[2]1516 Exp_Rev Access'!$F$7:$FS$306,28,FALSE)),"",VLOOKUP($A88,'[2]1516 Exp_Rev Access'!$F$7:$FS$306,28,FALSE))</f>
        <v>96508.5</v>
      </c>
      <c r="AK88" s="98">
        <f>IF(ISNA(VLOOKUP($A88,'[2]1516 Exp_Rev Access'!$F$7:$FS$306,29,FALSE)),"",VLOOKUP($A88,'[2]1516 Exp_Rev Access'!$F$7:$FS$306,29,FALSE))</f>
        <v>0</v>
      </c>
      <c r="AL88" s="100">
        <f t="shared" si="118"/>
        <v>507369.70999999996</v>
      </c>
      <c r="AM88" s="72">
        <f t="shared" si="119"/>
        <v>1.1078110451858879E-2</v>
      </c>
      <c r="AN88" s="94">
        <f t="shared" si="120"/>
        <v>122.53146425871768</v>
      </c>
      <c r="AO88" s="99">
        <f>IF(ISNA(VLOOKUP($A88,'[2]1516 Exp_Rev Access'!$F$7:$GB$306,30,FALSE)),"",VLOOKUP($A88,'[2]1516 Exp_Rev Access'!$F$7:$FS$306,30,FALSE))</f>
        <v>24002690.460000001</v>
      </c>
      <c r="AP88" s="99">
        <f>IF(ISNA(VLOOKUP($A88,'[2]1516 Exp_Rev Access'!$F$7:$GB$306,31,FALSE)),"",VLOOKUP($A88,'[2]1516 Exp_Rev Access'!$F$7:$FS$306,31,FALSE))</f>
        <v>644821.76000000001</v>
      </c>
      <c r="AQ88" s="99">
        <f>IF(ISNA(VLOOKUP($A88,'[2]1516 Exp_Rev Access'!$F$7:$GB$306,32,FALSE)),"",VLOOKUP($A88,'[2]1516 Exp_Rev Access'!$F$7:$FS$306,32,FALSE))</f>
        <v>5367361.88</v>
      </c>
      <c r="AR88" s="99">
        <f>IF(ISNA(VLOOKUP($A88,'[2]1516 Exp_Rev Access'!$F$7:$GB$306,33,FALSE)),"",VLOOKUP($A88,'[2]1516 Exp_Rev Access'!$F$7:$FS$306,33,FALSE))</f>
        <v>0</v>
      </c>
      <c r="AS88" s="99">
        <f>IF(ISNA(VLOOKUP($A88,'[2]1516 Exp_Rev Access'!$F$7:$GB$306,34,FALSE)),"",VLOOKUP($A88,'[2]1516 Exp_Rev Access'!$F$7:$FS$306,34,FALSE))</f>
        <v>0</v>
      </c>
      <c r="AT88" s="101">
        <f t="shared" si="121"/>
        <v>30014874.100000001</v>
      </c>
      <c r="AU88" s="72">
        <f t="shared" si="122"/>
        <v>0.65535660471027801</v>
      </c>
      <c r="AV88" s="94">
        <f t="shared" si="123"/>
        <v>7248.691438466165</v>
      </c>
      <c r="AW88" s="99">
        <f>IF(ISNA(VLOOKUP($A88,'[2]1516 Exp_Rev Access'!$F$7:$GB$306,35,FALSE)),"",VLOOKUP($A88,'[2]1516 Exp_Rev Access'!$F$7:$GB$306,35,FALSE))</f>
        <v>0</v>
      </c>
      <c r="AX88" s="99">
        <f>IF(ISNA(VLOOKUP($A88,'[2]1516 Exp_Rev Access'!$F$7:$GB$306,36,FALSE)),"",VLOOKUP($A88,'[2]1516 Exp_Rev Access'!$F$7:$GB$306,36,FALSE))</f>
        <v>2858146.03</v>
      </c>
      <c r="AY88" s="99">
        <f>IF(ISNA(VLOOKUP($A88,'[2]1516 Exp_Rev Access'!$F$7:$GB$306,37,FALSE)),"",VLOOKUP($A88,'[2]1516 Exp_Rev Access'!$F$7:$GB$306,37,FALSE))</f>
        <v>219513.13</v>
      </c>
      <c r="AZ88" s="99">
        <f>IF(ISNA(VLOOKUP($A88,'[2]1516 Exp_Rev Access'!$F$7:$GB$306,38,FALSE)),"",VLOOKUP($A88,'[2]1516 Exp_Rev Access'!$F$7:$GB$306,38,FALSE))</f>
        <v>0</v>
      </c>
      <c r="BA88" s="99">
        <f>IF(ISNA(VLOOKUP($A88,'[2]1516 Exp_Rev Access'!$F$7:$GB$306,39,FALSE)),"",VLOOKUP($A88,'[2]1516 Exp_Rev Access'!$F$7:$GB$306,39,FALSE))</f>
        <v>0</v>
      </c>
      <c r="BB88" s="99">
        <f>IF(ISNA(VLOOKUP($A88,'[2]1516 Exp_Rev Access'!$F$7:$GB$306,40,FALSE)),"",VLOOKUP($A88,'[2]1516 Exp_Rev Access'!$F$7:$GB$306,40,FALSE))</f>
        <v>1685757.17</v>
      </c>
      <c r="BC88" s="99">
        <f>IF(ISNA(VLOOKUP($A88,'[2]1516 Exp_Rev Access'!$F$7:$GB$306,41,FALSE)),"",VLOOKUP($A88,'[2]1516 Exp_Rev Access'!$F$7:$GB$306,41,FALSE))</f>
        <v>0</v>
      </c>
      <c r="BD88" s="99">
        <f>IF(ISNA(VLOOKUP($A88,'[2]1516 Exp_Rev Access'!$F$7:$GB$306,42,FALSE)),"",VLOOKUP($A88,'[2]1516 Exp_Rev Access'!$F$7:$GB$306,42,FALSE))</f>
        <v>338314.72</v>
      </c>
      <c r="BE88" s="99">
        <f>IF(ISNA(VLOOKUP($A88,'[2]1516 Exp_Rev Access'!$F$7:$GB$306,43,FALSE)),"",VLOOKUP($A88,'[2]1516 Exp_Rev Access'!$F$7:$GB$306,43,FALSE))</f>
        <v>0</v>
      </c>
      <c r="BF88" s="99">
        <f>IF(ISNA(VLOOKUP($A88,'[2]1516 Exp_Rev Access'!$F$7:$GB$306,44,FALSE)),"",VLOOKUP($A88,'[2]1516 Exp_Rev Access'!$F$7:$GB$306,44,FALSE))</f>
        <v>1064045.76</v>
      </c>
      <c r="BG88" s="99">
        <f>IF(ISNA(VLOOKUP($A88,'[2]1516 Exp_Rev Access'!$F$7:$GB$306,45,FALSE)),"",VLOOKUP($A88,'[2]1516 Exp_Rev Access'!$F$7:$GB$306,45,FALSE))</f>
        <v>37457.440000000002</v>
      </c>
      <c r="BH88" s="99">
        <f>IF(ISNA(VLOOKUP($A88,'[2]1516 Exp_Rev Access'!$F$7:$GB$306,46,FALSE)),"",VLOOKUP($A88,'[2]1516 Exp_Rev Access'!$F$7:$GB$306,46,FALSE))</f>
        <v>0</v>
      </c>
      <c r="BI88" s="99">
        <f>IF(ISNA(VLOOKUP($A88,'[2]1516 Exp_Rev Access'!$F$7:$GB$306,47,FALSE)),"",VLOOKUP($A88,'[2]1516 Exp_Rev Access'!$F$7:$GB$306,47,FALSE))</f>
        <v>113898.89</v>
      </c>
      <c r="BJ88" s="99">
        <f>IF(ISNA(VLOOKUP($A88,'[2]1516 Exp_Rev Access'!$F$7:$GB$306,48,FALSE)),"",VLOOKUP($A88,'[2]1516 Exp_Rev Access'!$F$7:$GB$306,48,FALSE))</f>
        <v>824665.15</v>
      </c>
      <c r="BK88" s="99">
        <f>IF(ISNA(VLOOKUP($A88,'[2]1516 Exp_Rev Access'!$F$7:$GB$306,49,FALSE)),"",VLOOKUP($A88,'[2]1516 Exp_Rev Access'!$F$7:$GB$306,49,FALSE))</f>
        <v>0</v>
      </c>
      <c r="BL88" s="99">
        <f>IF(ISNA(VLOOKUP($A88,'[2]1516 Exp_Rev Access'!$F$7:$GB$306,50,FALSE)),"",VLOOKUP($A88,'[2]1516 Exp_Rev Access'!$F$7:$GB$306,50,FALSE))</f>
        <v>0</v>
      </c>
      <c r="BM88" s="99">
        <f>IF(ISNA(VLOOKUP($A88,'[2]1516 Exp_Rev Access'!$F$7:$GB$306,51,FALSE)),"",VLOOKUP($A88,'[2]1516 Exp_Rev Access'!$F$7:$GB$306,51,FALSE))</f>
        <v>0</v>
      </c>
      <c r="BN88" s="99">
        <f>IF(ISNA(VLOOKUP($A88,'[2]1516 Exp_Rev Access'!$F$7:$GB$306,52,FALSE)),"",VLOOKUP($A88,'[2]1516 Exp_Rev Access'!$F$7:$GB$306,52,FALSE))</f>
        <v>0</v>
      </c>
      <c r="BO88" s="99">
        <f>IF(ISNA(VLOOKUP($A88,'[2]1516 Exp_Rev Access'!$F$7:$GB$306,53,FALSE)),"",VLOOKUP($A88,'[2]1516 Exp_Rev Access'!$F$7:$GB$306,53,FALSE))</f>
        <v>0</v>
      </c>
      <c r="BP88" s="99">
        <f>IF(ISNA(VLOOKUP($A88,'[2]1516 Exp_Rev Access'!$F$7:$GB$306,54,FALSE)),"",VLOOKUP($A88,'[2]1516 Exp_Rev Access'!$F$7:$GB$306,54,FALSE))</f>
        <v>78447.259999999995</v>
      </c>
      <c r="BQ88" s="99">
        <f>IF(ISNA(VLOOKUP($A88,'[2]1516 Exp_Rev Access'!$F$7:$GB$306,55,FALSE)),"",VLOOKUP($A88,'[2]1516 Exp_Rev Access'!$F$7:$GB$306,55,FALSE))</f>
        <v>0</v>
      </c>
      <c r="BR88" s="99">
        <f>IF(ISNA(VLOOKUP($A88,'[2]1516 Exp_Rev Access'!$F$7:$GB$306,56,FALSE)),"",VLOOKUP($A88,'[2]1516 Exp_Rev Access'!$F$7:$GB$306,56,FALSE))</f>
        <v>0</v>
      </c>
      <c r="BS88" s="99">
        <f>IF(ISNA(VLOOKUP($A88,'[2]1516 Exp_Rev Access'!$F$7:$GB$306,57,FALSE)),"",VLOOKUP($A88,'[2]1516 Exp_Rev Access'!$F$7:$GB$306,57,FALSE))</f>
        <v>0</v>
      </c>
      <c r="BT88" s="99">
        <f>IF(ISNA(VLOOKUP($A88,'[2]1516 Exp_Rev Access'!$F$7:$GB$306,58,FALSE)),"",VLOOKUP($A88,'[2]1516 Exp_Rev Access'!$F$7:$GB$306,58,FALSE))</f>
        <v>0</v>
      </c>
      <c r="BU88" s="102">
        <f t="shared" si="124"/>
        <v>7220245.5499999998</v>
      </c>
      <c r="BV88" s="72">
        <f t="shared" si="125"/>
        <v>0.1576496903854244</v>
      </c>
      <c r="BW88" s="94">
        <f t="shared" si="126"/>
        <v>1743.7131979143776</v>
      </c>
      <c r="BX88" s="99">
        <f>IF(ISNA(VLOOKUP($A88,'[2]1516 Exp_Rev Access'!$F$7:$GB$306,59,FALSE)),"",VLOOKUP($A88,'[2]1516 Exp_Rev Access'!$F$7:$GB$306,59,FALSE))</f>
        <v>0</v>
      </c>
      <c r="BY88" s="99">
        <f>IF(ISNA(VLOOKUP($A88,'[2]1516 Exp_Rev Access'!$F$7:$GB$306,60,FALSE)),"",VLOOKUP($A88,'[2]1516 Exp_Rev Access'!$F$7:$GB$306,60,FALSE))</f>
        <v>0</v>
      </c>
      <c r="BZ88" s="99">
        <f>IF(ISNA(VLOOKUP($A88,'[2]1516 Exp_Rev Access'!$F$7:$GB$306,61,FALSE)),"",VLOOKUP($A88,'[2]1516 Exp_Rev Access'!$F$7:$GB$306,61,FALSE))</f>
        <v>61058.239999999998</v>
      </c>
      <c r="CA88" s="99">
        <f>IF(ISNA(VLOOKUP($A88,'[2]1516 Exp_Rev Access'!$F$7:$GB$306,62,FALSE)),"",VLOOKUP($A88,'[2]1516 Exp_Rev Access'!$F$7:$GB$306,62,FALSE))</f>
        <v>0</v>
      </c>
      <c r="CB88" s="99">
        <f>IF(ISNA(VLOOKUP($A88,'[2]1516 Exp_Rev Access'!$F$7:$GB$306,63,FALSE)),"",VLOOKUP($A88,'[2]1516 Exp_Rev Access'!$F$7:$GB$306,63,FALSE))</f>
        <v>41577.550000000003</v>
      </c>
      <c r="CC88" s="99">
        <f>IF(ISNA(VLOOKUP($A88,'[2]1516 Exp_Rev Access'!$F$7:$GB$306,64,FALSE)),"",VLOOKUP($A88,'[2]1516 Exp_Rev Access'!$F$7:$GB$306,64,FALSE))</f>
        <v>0</v>
      </c>
      <c r="CD88" s="101">
        <f t="shared" si="127"/>
        <v>102635.79000000001</v>
      </c>
      <c r="CE88" s="72">
        <f t="shared" si="128"/>
        <v>2.2409903380589927E-3</v>
      </c>
      <c r="CF88" s="103">
        <f t="shared" si="129"/>
        <v>24.786882989231373</v>
      </c>
      <c r="CG88" s="99">
        <f>IF(ISNA(VLOOKUP($A88,'[2]1516 Exp_Rev Access'!$F$7:$GB$306,65,FALSE)),"",VLOOKUP($A88,'[2]1516 Exp_Rev Access'!$F$7:$GB$306,65,FALSE))</f>
        <v>0</v>
      </c>
      <c r="CH88" s="99">
        <f>IF(ISNA(VLOOKUP($A88,'[2]1516 Exp_Rev Access'!$F$7:$GB$306,66,FALSE)),"",VLOOKUP($A88,'[2]1516 Exp_Rev Access'!$F$7:$GB$306,66,FALSE))</f>
        <v>0</v>
      </c>
      <c r="CI88" s="99">
        <f>IF(ISNA(VLOOKUP($A88,'[2]1516 Exp_Rev Access'!$F$7:$GB$306,67,FALSE)),"",VLOOKUP($A88,'[2]1516 Exp_Rev Access'!$F$7:$GB$306,67,FALSE))</f>
        <v>0</v>
      </c>
      <c r="CJ88" s="99">
        <f>IF(ISNA(VLOOKUP($A88,'[2]1516 Exp_Rev Access'!$F$7:$GB$306,68,FALSE)),"",VLOOKUP($A88,'[2]1516 Exp_Rev Access'!$F$7:$GB$306,68,FALSE))</f>
        <v>0</v>
      </c>
      <c r="CK88" s="99">
        <f>IF(ISNA(VLOOKUP($A88,'[2]1516 Exp_Rev Access'!$F$7:$GB$306,69,FALSE)),"",VLOOKUP($A88,'[2]1516 Exp_Rev Access'!$F$7:$GB$306,69,FALSE))</f>
        <v>0</v>
      </c>
      <c r="CL88" s="99">
        <f>IF(ISNA(VLOOKUP($A88,'[2]1516 Exp_Rev Access'!$F$7:$GB$306,70,FALSE)),"",VLOOKUP($A88,'[2]1516 Exp_Rev Access'!$F$7:$GB$306,70,FALSE))</f>
        <v>0</v>
      </c>
      <c r="CM88" s="99">
        <f>IF(ISNA(VLOOKUP($A88,'[2]1516 Exp_Rev Access'!$F$7:$GB$306,71,FALSE)),"",VLOOKUP($A88,'[2]1516 Exp_Rev Access'!$F$7:$GB$306,71,FALSE))</f>
        <v>0</v>
      </c>
      <c r="CN88" s="99">
        <f>IF(ISNA(VLOOKUP($A88,'[2]1516 Exp_Rev Access'!$F$7:$GB$306,72,FALSE)),"",VLOOKUP($A88,'[2]1516 Exp_Rev Access'!$F$7:$GB$306,72,FALSE))</f>
        <v>0</v>
      </c>
      <c r="CO88" s="99">
        <f>IF(ISNA(VLOOKUP($A88,'[2]1516 Exp_Rev Access'!$F$7:$GB$306,73,FALSE)),"",VLOOKUP($A88,'[2]1516 Exp_Rev Access'!$F$7:$GB$306,73,FALSE))</f>
        <v>0</v>
      </c>
      <c r="CP88" s="99">
        <f>IF(ISNA(VLOOKUP($A88,'[2]1516 Exp_Rev Access'!$F$7:$GB$306,74,FALSE)),"",VLOOKUP($A88,'[2]1516 Exp_Rev Access'!$F$7:$GB$306,74,FALSE))</f>
        <v>719452.15</v>
      </c>
      <c r="CQ88" s="99">
        <f>IF(ISNA(VLOOKUP($A88,'[2]1516 Exp_Rev Access'!$F$7:$GB$306,75,FALSE)),"",VLOOKUP($A88,'[2]1516 Exp_Rev Access'!$F$7:$GB$306,75,FALSE))</f>
        <v>0</v>
      </c>
      <c r="CR88" s="99">
        <f>IF(ISNA(VLOOKUP($A88,'[2]1516 Exp_Rev Access'!$F$7:$GB$306,76,FALSE)),"",VLOOKUP($A88,'[2]1516 Exp_Rev Access'!$F$7:$GB$306,76,FALSE))</f>
        <v>30996.06</v>
      </c>
      <c r="CS88" s="99">
        <f>IF(ISNA(VLOOKUP($A88,'[2]1516 Exp_Rev Access'!$F$7:$GB$306,77,FALSE)),"",VLOOKUP($A88,'[2]1516 Exp_Rev Access'!$F$7:$GB$306,77,FALSE))</f>
        <v>0</v>
      </c>
      <c r="CT88" s="99">
        <f>IF(ISNA(VLOOKUP($A88,'[2]1516 Exp_Rev Access'!$F$7:$GB$306,78,FALSE)),"",VLOOKUP($A88,'[2]1516 Exp_Rev Access'!$F$7:$GB$306,78,FALSE))</f>
        <v>1773780.05</v>
      </c>
      <c r="CU88" s="99">
        <f>IF(ISNA(VLOOKUP($A88,'[2]1516 Exp_Rev Access'!$F$7:$GB$306,79,FALSE)),"",VLOOKUP($A88,'[2]1516 Exp_Rev Access'!$F$7:$GB$306,79,FALSE))</f>
        <v>276651.71000000002</v>
      </c>
      <c r="CV88" s="99">
        <f>IF(ISNA(VLOOKUP($A88,'[2]1516 Exp_Rev Access'!$F$7:$GB$306,80,FALSE)),"",VLOOKUP($A88,'[2]1516 Exp_Rev Access'!$F$7:$GB$306,80,FALSE))</f>
        <v>447629.94</v>
      </c>
      <c r="CW88" s="99">
        <f>IF(ISNA(VLOOKUP($A88,'[2]1516 Exp_Rev Access'!$F$7:$GB$306,81,FALSE)),"",VLOOKUP($A88,'[2]1516 Exp_Rev Access'!$F$7:$GB$306,81,FALSE))</f>
        <v>0</v>
      </c>
      <c r="CX88" s="99">
        <f>IF(ISNA(VLOOKUP($A88,'[2]1516 Exp_Rev Access'!$F$7:$GB$306,82,FALSE)),"",VLOOKUP($A88,'[2]1516 Exp_Rev Access'!$F$7:$GB$306,82,FALSE))</f>
        <v>0</v>
      </c>
      <c r="CY88" s="99">
        <f>IF(ISNA(VLOOKUP($A88,'[2]1516 Exp_Rev Access'!$F$7:$GB$306,83,FALSE)),"",VLOOKUP($A88,'[2]1516 Exp_Rev Access'!$F$7:$GB$306,83,FALSE))</f>
        <v>0</v>
      </c>
      <c r="CZ88" s="99">
        <f>IF(ISNA(VLOOKUP($A88,'[2]1516 Exp_Rev Access'!$F$7:$GB$306,84,FALSE)),"",VLOOKUP($A88,'[2]1516 Exp_Rev Access'!$F$7:$GB$306,84,FALSE))</f>
        <v>0</v>
      </c>
      <c r="DA88" s="99">
        <f>IF(ISNA(VLOOKUP($A88,'[2]1516 Exp_Rev Access'!$F$7:$GB$306,85,FALSE)),"",VLOOKUP($A88,'[2]1516 Exp_Rev Access'!$F$7:$GB$306,85,FALSE))</f>
        <v>176953.9</v>
      </c>
      <c r="DB88" s="99">
        <f>IF(ISNA(VLOOKUP($A88,'[2]1516 Exp_Rev Access'!$F$7:$GB$306,86,FALSE)),"",VLOOKUP($A88,'[2]1516 Exp_Rev Access'!$F$7:$GB$306,86,FALSE))</f>
        <v>0</v>
      </c>
      <c r="DC88" s="99">
        <f>IF(ISNA(VLOOKUP($A88,'[2]1516 Exp_Rev Access'!$F$7:$GB$306,87,FALSE)),"",VLOOKUP($A88,'[2]1516 Exp_Rev Access'!$F$7:$GB$306,87,FALSE))</f>
        <v>0</v>
      </c>
      <c r="DD88" s="99">
        <f>IF(ISNA(VLOOKUP($A88,'[2]1516 Exp_Rev Access'!$F$7:$GB$306,88,FALSE)),"",VLOOKUP($A88,'[2]1516 Exp_Rev Access'!$F$7:$GB$306,88,FALSE))</f>
        <v>0</v>
      </c>
      <c r="DE88" s="99">
        <f>IF(ISNA(VLOOKUP($A88,'[2]1516 Exp_Rev Access'!$F$7:$GB$306,89,FALSE)),"",VLOOKUP($A88,'[2]1516 Exp_Rev Access'!$F$7:$GB$306,89,FALSE))</f>
        <v>0</v>
      </c>
      <c r="DF88" s="99">
        <f>IF(ISNA(VLOOKUP($A88,'[2]1516 Exp_Rev Access'!$F$7:$GB$306,90,FALSE)),"",VLOOKUP($A88,'[2]1516 Exp_Rev Access'!$F$7:$GB$306,90,FALSE))</f>
        <v>0</v>
      </c>
      <c r="DG88" s="99">
        <f>IF(ISNA(VLOOKUP($A88,'[2]1516 Exp_Rev Access'!$F$7:$GB$306,91,FALSE)),"",VLOOKUP($A88,'[2]1516 Exp_Rev Access'!$F$7:$GB$306,91,FALSE))</f>
        <v>0</v>
      </c>
      <c r="DH88" s="99">
        <f>IF(ISNA(VLOOKUP($A88,'[2]1516 Exp_Rev Access'!$F$7:$GB$306,92,FALSE)),"",VLOOKUP($A88,'[2]1516 Exp_Rev Access'!$F$7:$GB$306,92,FALSE))</f>
        <v>2287207.7400000002</v>
      </c>
      <c r="DI88" s="99">
        <f>IF(ISNA(VLOOKUP($A88,'[2]1516 Exp_Rev Access'!$F$7:$GB$306,93,FALSE)),"",VLOOKUP($A88,'[2]1516 Exp_Rev Access'!$F$7:$GB$306,93,FALSE))</f>
        <v>0</v>
      </c>
      <c r="DJ88" s="99">
        <f>IF(ISNA(VLOOKUP($A88,'[2]1516 Exp_Rev Access'!$F$7:$GB$306,94,FALSE)),"",VLOOKUP($A88,'[2]1516 Exp_Rev Access'!$F$7:$GB$306,94,FALSE))</f>
        <v>1347.24</v>
      </c>
      <c r="DK88" s="99">
        <f>IF(ISNA(VLOOKUP($A88,'[2]1516 Exp_Rev Access'!$F$7:$GB$306,95,FALSE)),"",VLOOKUP($A88,'[2]1516 Exp_Rev Access'!$F$7:$GB$306,95,FALSE))</f>
        <v>0</v>
      </c>
      <c r="DL88" s="99">
        <f>IF(ISNA(VLOOKUP($A88,'[2]1516 Exp_Rev Access'!$F$7:$GB$306,96,FALSE)),"",VLOOKUP($A88,'[2]1516 Exp_Rev Access'!$F$7:$GB$306,96,FALSE))</f>
        <v>0</v>
      </c>
      <c r="DM88" s="99">
        <f>IF(ISNA(VLOOKUP($A88,'[2]1516 Exp_Rev Access'!$F$7:$GB$306,97,FALSE)),"",VLOOKUP($A88,'[2]1516 Exp_Rev Access'!$F$7:$GB$306,97,FALSE))</f>
        <v>0</v>
      </c>
      <c r="DN88" s="99">
        <f>IF(ISNA(VLOOKUP($A88,'[2]1516 Exp_Rev Access'!$F$7:$GB$306,98,FALSE)),"",VLOOKUP($A88,'[2]1516 Exp_Rev Access'!$F$7:$GB$306,98,FALSE))</f>
        <v>0</v>
      </c>
      <c r="DO88" s="99">
        <f>IF(ISNA(VLOOKUP($A88,'[2]1516 Exp_Rev Access'!$F$7:$GB$306,99,FALSE)),"",VLOOKUP($A88,'[2]1516 Exp_Rev Access'!$F$7:$GB$306,99,FALSE))</f>
        <v>0</v>
      </c>
      <c r="DP88" s="99">
        <f>IF(ISNA(VLOOKUP($A88,'[2]1516 Exp_Rev Access'!$F$7:$GB$306,100,FALSE)),"",VLOOKUP($A88,'[2]1516 Exp_Rev Access'!$F$7:$GB$306,100,FALSE))</f>
        <v>0</v>
      </c>
      <c r="DQ88" s="99">
        <f>IF(ISNA(VLOOKUP($A88,'[2]1516 Exp_Rev Access'!$F$7:$GB$306,101,FALSE)),"",VLOOKUP($A88,'[2]1516 Exp_Rev Access'!$F$7:$GB$306,101,FALSE))</f>
        <v>0</v>
      </c>
      <c r="DR88" s="99">
        <f>IF(ISNA(VLOOKUP($A88,'[2]1516 Exp_Rev Access'!$F$7:$GB$306,102,FALSE)),"",VLOOKUP($A88,'[2]1516 Exp_Rev Access'!$F$7:$GB$306,102,FALSE))</f>
        <v>0</v>
      </c>
      <c r="DS88" s="99">
        <f>IF(ISNA(VLOOKUP($A88,'[2]1516 Exp_Rev Access'!$F$7:$GB$306,103,FALSE)),"",VLOOKUP($A88,'[2]1516 Exp_Rev Access'!$F$7:$GB$306,103,FALSE))</f>
        <v>0</v>
      </c>
      <c r="DT88" s="99">
        <f>IF(ISNA(VLOOKUP($A88,'[2]1516 Exp_Rev Access'!$F$7:$GB$306,104,FALSE)),"",VLOOKUP($A88,'[2]1516 Exp_Rev Access'!$F$7:$GB$306,104,FALSE))</f>
        <v>0</v>
      </c>
      <c r="DU88" s="99">
        <f>IF(ISNA(VLOOKUP($A88,'[2]1516 Exp_Rev Access'!$F$7:$GB$306,105,FALSE)),"",VLOOKUP($A88,'[2]1516 Exp_Rev Access'!$F$7:$GB$306,105,FALSE))</f>
        <v>0</v>
      </c>
      <c r="DV88" s="99">
        <f>IF(ISNA(VLOOKUP($A88,'[2]1516 Exp_Rev Access'!$F$7:$GB$306,106,FALSE)),"",VLOOKUP($A88,'[2]1516 Exp_Rev Access'!$F$7:$GB$306,106,FALSE))</f>
        <v>0</v>
      </c>
      <c r="DW88" s="99">
        <f>IF(ISNA(VLOOKUP($A88,'[2]1516 Exp_Rev Access'!$F$7:$GB$306,107,FALSE)),"",VLOOKUP($A88,'[2]1516 Exp_Rev Access'!$F$7:$GB$306,107,FALSE))</f>
        <v>0</v>
      </c>
      <c r="DX88" s="99">
        <f>IF(ISNA(VLOOKUP($A88,'[2]1516 Exp_Rev Access'!$F$7:$GB$306,108,FALSE)),"",VLOOKUP($A88,'[2]1516 Exp_Rev Access'!$F$7:$GB$306,108,FALSE))</f>
        <v>0</v>
      </c>
      <c r="DY88" s="99">
        <f>IF(ISNA(VLOOKUP($A88,'[2]1516 Exp_Rev Access'!$F$7:$GB$306,109,FALSE)),"",VLOOKUP($A88,'[2]1516 Exp_Rev Access'!$F$7:$GB$306,109,FALSE))</f>
        <v>0</v>
      </c>
      <c r="DZ88" s="99">
        <f>IF(ISNA(VLOOKUP($A88,'[2]1516 Exp_Rev Access'!$F$7:$GB$306,110,FALSE)),"",VLOOKUP($A88,'[2]1516 Exp_Rev Access'!$F$7:$GB$306,110,FALSE))</f>
        <v>0</v>
      </c>
      <c r="EA88" s="99">
        <f>IF(ISNA(VLOOKUP($A88,'[2]1516 Exp_Rev Access'!$F$7:$GB$306,111,FALSE)),"",VLOOKUP($A88,'[2]1516 Exp_Rev Access'!$F$7:$GB$306,111,FALSE))</f>
        <v>0</v>
      </c>
      <c r="EB88" s="99">
        <f>IF(ISNA(VLOOKUP($A88,'[2]1516 Exp_Rev Access'!$F$7:$GB$306,112,FALSE)),"",VLOOKUP($A88,'[2]1516 Exp_Rev Access'!$F$7:$GB$306,112,FALSE))</f>
        <v>0</v>
      </c>
      <c r="EC88" s="99">
        <f>IF(ISNA(VLOOKUP($A88,'[2]1516 Exp_Rev Access'!$F$7:$GB$306,113,FALSE)),"",VLOOKUP($A88,'[2]1516 Exp_Rev Access'!$F$7:$GB$306,113,FALSE))</f>
        <v>0</v>
      </c>
      <c r="ED88" s="99">
        <f>IF(ISNA(VLOOKUP($A88,'[2]1516 Exp_Rev Access'!$F$7:$GB$306,114,FALSE)),"",VLOOKUP($A88,'[2]1516 Exp_Rev Access'!$F$7:$GB$306,114,FALSE))</f>
        <v>0</v>
      </c>
      <c r="EE88" s="99">
        <f>IF(ISNA(VLOOKUP($A88,'[2]1516 Exp_Rev Access'!$F$7:$GB$306,115,FALSE)),"",VLOOKUP($A88,'[2]1516 Exp_Rev Access'!$F$7:$GB$306,115,FALSE))</f>
        <v>0</v>
      </c>
      <c r="EF88" s="99">
        <f>IF(ISNA(VLOOKUP($A88,'[2]1516 Exp_Rev Access'!$F$7:$GB$306,116,FALSE)),"",VLOOKUP($A88,'[2]1516 Exp_Rev Access'!$F$7:$GB$306,116,FALSE))</f>
        <v>117018.51</v>
      </c>
      <c r="EG88" s="99">
        <f>IF(ISNA(VLOOKUP($A88,'[2]1516 Exp_Rev Access'!$F$7:$GB$306,117,FALSE)),"",VLOOKUP($A88,'[2]1516 Exp_Rev Access'!$F$7:$GB$306,117,FALSE))</f>
        <v>0</v>
      </c>
      <c r="EH88" s="99">
        <f>IF(ISNA(VLOOKUP($A88,'[2]1516 Exp_Rev Access'!$F$7:$GB$306,118,FALSE)),"",VLOOKUP($A88,'[2]1516 Exp_Rev Access'!$F$7:$GB$306,118,FALSE))</f>
        <v>0</v>
      </c>
      <c r="EI88" s="99">
        <f>IF(ISNA(VLOOKUP($A88,'[2]1516 Exp_Rev Access'!$F$7:$GB$306,119,FALSE)),"",VLOOKUP($A88,'[2]1516 Exp_Rev Access'!$F$7:$GB$306,119,FALSE))</f>
        <v>0</v>
      </c>
      <c r="EJ88" s="99">
        <f>IF(ISNA(VLOOKUP($A88,'[2]1516 Exp_Rev Access'!$F$7:$GB$306,120,FALSE)),"",VLOOKUP($A88,'[2]1516 Exp_Rev Access'!$F$7:$GB$306,120,FALSE))</f>
        <v>0</v>
      </c>
      <c r="EK88" s="99">
        <f>IF(ISNA(VLOOKUP($A88,'[2]1516 Exp_Rev Access'!$F$7:$GB$306,121,FALSE)),"",VLOOKUP($A88,'[2]1516 Exp_Rev Access'!$F$7:$GB$306,121,FALSE))</f>
        <v>0</v>
      </c>
      <c r="EL88" s="99">
        <f>IF(ISNA(VLOOKUP($A88,'[2]1516 Exp_Rev Access'!$F$7:$GB$306,122,FALSE)),"",VLOOKUP($A88,'[2]1516 Exp_Rev Access'!$F$7:$GB$306,122,FALSE))</f>
        <v>0</v>
      </c>
      <c r="EM88" s="99">
        <f>IF(ISNA(VLOOKUP($A88,'[2]1516 Exp_Rev Access'!$F$7:$GB$306,123,FALSE)),"",VLOOKUP($A88,'[2]1516 Exp_Rev Access'!$F$7:$GB$306,123,FALSE))</f>
        <v>260690.32</v>
      </c>
      <c r="EN88" s="99">
        <f>IF(ISNA(VLOOKUP($A88,'[2]1516 Exp_Rev Access'!$F$7:$GB$306,124,FALSE)),"",VLOOKUP($A88,'[2]1516 Exp_Rev Access'!$F$7:$GB$306,124,FALSE))</f>
        <v>434371.84000000003</v>
      </c>
      <c r="EO88" s="99">
        <f>IF(ISNA(VLOOKUP($A88,'[2]1516 Exp_Rev Access'!$F$7:$GB$306,125,FALSE)),"",VLOOKUP($A88,'[2]1516 Exp_Rev Access'!$F$7:$GB$306,125,FALSE))</f>
        <v>0</v>
      </c>
      <c r="EP88" s="99">
        <f>IF(ISNA(VLOOKUP($A88,'[2]1516 Exp_Rev Access'!$F$7:$GB$306,126,FALSE)),"",VLOOKUP($A88,'[2]1516 Exp_Rev Access'!$F$7:$GB$306,126,FALSE))</f>
        <v>0</v>
      </c>
      <c r="EQ88" s="99">
        <f>IF(ISNA(VLOOKUP($A88,'[2]1516 Exp_Rev Access'!$F$7:$GB$306,127,FALSE)),"",VLOOKUP($A88,'[2]1516 Exp_Rev Access'!$F$7:$GB$306,127,FALSE))</f>
        <v>0</v>
      </c>
      <c r="ER88" s="99">
        <f>IF(ISNA(VLOOKUP($A88,'[2]1516 Exp_Rev Access'!$F$7:$GB$306,128,FALSE)),"",VLOOKUP($A88,'[2]1516 Exp_Rev Access'!$F$7:$GB$306,128,FALSE))</f>
        <v>0</v>
      </c>
      <c r="ES88" s="99">
        <f>IF(ISNA(VLOOKUP($A88,'[2]1516 Exp_Rev Access'!$F$7:$GB$306,129,FALSE)),"",VLOOKUP($A88,'[2]1516 Exp_Rev Access'!$F$7:$GB$306,129,FALSE))</f>
        <v>0</v>
      </c>
      <c r="ET88" s="99">
        <f>IF(ISNA(VLOOKUP($A88,'[2]1516 Exp_Rev Access'!$F$7:$GB$306,130,FALSE)),"",VLOOKUP($A88,'[2]1516 Exp_Rev Access'!$F$7:$GB$306,130,FALSE))</f>
        <v>0</v>
      </c>
      <c r="EU88" s="99">
        <f>IF(ISNA(VLOOKUP($A88,'[2]1516 Exp_Rev Access'!$F$7:$GB$306,131,FALSE)),"",VLOOKUP($A88,'[2]1516 Exp_Rev Access'!$F$7:$GB$306,131,FALSE))</f>
        <v>0</v>
      </c>
      <c r="EV88" s="99">
        <f>IF(ISNA(VLOOKUP($A88,'[2]1516 Exp_Rev Access'!$F$7:$GB$306,132,FALSE)),"",VLOOKUP($A88,'[2]1516 Exp_Rev Access'!$F$7:$GB$306,132,FALSE))</f>
        <v>0</v>
      </c>
      <c r="EW88" s="99">
        <f>IF(ISNA(VLOOKUP($A88,'[2]1516 Exp_Rev Access'!$F$7:$GB$306,133,FALSE)),"",VLOOKUP($A88,'[2]1516 Exp_Rev Access'!$F$7:$GB$306,133,FALSE))</f>
        <v>0</v>
      </c>
      <c r="EX88" s="99">
        <f>IF(ISNA(VLOOKUP($A88,'[2]1516 Exp_Rev Access'!$F$7:$GB$306,134,FALSE)),"",VLOOKUP($A88,'[2]1516 Exp_Rev Access'!$F$7:$GB$306,134,FALSE))</f>
        <v>0</v>
      </c>
      <c r="EY88" s="99">
        <f>IF(ISNA(VLOOKUP($A88,'[2]1516 Exp_Rev Access'!$F$7:$GB$306,135,FALSE)),"",VLOOKUP($A88,'[2]1516 Exp_Rev Access'!$F$7:$GB$306,135,FALSE))</f>
        <v>0</v>
      </c>
      <c r="EZ88" s="99">
        <f>IF(ISNA(VLOOKUP($A88,'[2]1516 Exp_Rev Access'!$F$7:$GB$306,136,FALSE)),"",VLOOKUP($A88,'[2]1516 Exp_Rev Access'!$F$7:$GB$306,136,FALSE))</f>
        <v>0</v>
      </c>
      <c r="FA88" s="99">
        <f>IF(ISNA(VLOOKUP($A88,'[2]1516 Exp_Rev Access'!$F$7:$GB$306,137,FALSE)),"",VLOOKUP($A88,'[2]1516 Exp_Rev Access'!$F$7:$GB$306,137,FALSE))</f>
        <v>0</v>
      </c>
      <c r="FB88" s="99">
        <f>IF(ISNA(VLOOKUP($A88,'[2]1516 Exp_Rev Access'!$F$7:$GB$306,138,FALSE)),"",VLOOKUP($A88,'[2]1516 Exp_Rev Access'!$F$7:$GB$306,138,FALSE))</f>
        <v>0</v>
      </c>
      <c r="FC88" s="99">
        <f>IF(ISNA(VLOOKUP($A88,'[2]1516 Exp_Rev Access'!$F$7:$GB$306,139,FALSE)),"",VLOOKUP($A88,'[2]1516 Exp_Rev Access'!$F$7:$GB$306,139,FALSE))</f>
        <v>0</v>
      </c>
      <c r="FD88" s="99">
        <f>IF(ISNA(VLOOKUP($A88,'[2]1516 Exp_Rev Access'!$F$7:$FS$306,140,FALSE)),"",VLOOKUP($A88,'[2]1516 Exp_Rev Access'!$F$7:$FS$306,140,FALSE))</f>
        <v>0</v>
      </c>
      <c r="FE88" s="99">
        <f>IF(ISNA(VLOOKUP($A88,'[2]1516 Exp_Rev Access'!$F$7:$FS$306,141,FALSE)),"",VLOOKUP($A88,'[2]1516 Exp_Rev Access'!$F$7:$FS$306,141,FALSE))</f>
        <v>0</v>
      </c>
      <c r="FF88" s="99">
        <f>IF(ISNA(VLOOKUP($A88,'[2]1516 Exp_Rev Access'!$F$7:$FS$306,142,FALSE)),"",VLOOKUP($A88,'[2]1516 Exp_Rev Access'!$F$7:$FS$306,142,FALSE))</f>
        <v>0</v>
      </c>
      <c r="FG88" s="99">
        <f>IF(ISNA(VLOOKUP($A88,'[2]1516 Exp_Rev Access'!$F$7:$FS$306,143,FALSE)),"",VLOOKUP($A88,'[2]1516 Exp_Rev Access'!$F$7:$FS$306,143,FALSE))</f>
        <v>0</v>
      </c>
      <c r="FH88" s="99">
        <f>IF(ISNA(VLOOKUP($A88,'[2]1516 Exp_Rev Access'!$F$7:$FS$306,144,FALSE)),"",VLOOKUP($A88,'[2]1516 Exp_Rev Access'!$F$7:$FS$306,144,FALSE))</f>
        <v>0</v>
      </c>
      <c r="FI88" s="99">
        <f>IF(ISNA(VLOOKUP($A88,'[2]1516 Exp_Rev Access'!$F$7:$FS$306,145,FALSE)),"",VLOOKUP($A88,'[2]1516 Exp_Rev Access'!$F$7:$FS$306,145,FALSE))</f>
        <v>40460.089999999997</v>
      </c>
      <c r="FJ88" s="99">
        <f>IF(ISNA(VLOOKUP($A88,'[2]1516 Exp_Rev Access'!$F$7:$FS$306,146,FALSE)),"",VLOOKUP($A88,'[2]1516 Exp_Rev Access'!$F$7:$FS$306,146,FALSE))</f>
        <v>0</v>
      </c>
      <c r="FK88" s="99">
        <f>IF(ISNA(VLOOKUP($A88,'[2]1516 Exp_Rev Access'!$F$7:$FS$306,147,FALSE)),"",VLOOKUP($A88,'[2]1516 Exp_Rev Access'!$F$7:$FS$306,147,FALSE))</f>
        <v>0</v>
      </c>
      <c r="FL88" s="99">
        <f>IF(ISNA(VLOOKUP($A88,'[2]1516 Exp_Rev Access'!$F$7:$FS$306,148,FALSE)),"",VLOOKUP($A88,'[2]1516 Exp_Rev Access'!$F$7:$FS$306,148,FALSE))</f>
        <v>0</v>
      </c>
      <c r="FM88" s="99">
        <f>IF(ISNA(VLOOKUP($A88,'[2]1516 Exp_Rev Access'!$F$7:$FS$306,149,FALSE)),"",VLOOKUP($A88,'[2]1516 Exp_Rev Access'!$F$7:$FS$306,149,FALSE))</f>
        <v>0</v>
      </c>
      <c r="FN88" s="99">
        <f>IF(ISNA(VLOOKUP($A88,'[2]1516 Exp_Rev Access'!$F$7:$FS$306,150,FALSE)),"",VLOOKUP($A88,'[2]1516 Exp_Rev Access'!$F$7:$FS$306,150,FALSE))</f>
        <v>0</v>
      </c>
      <c r="FO88" s="99">
        <f>IF(ISNA(VLOOKUP($A88,'[2]1516 Exp_Rev Access'!$F$7:$FS$306,151,FALSE)),"",VLOOKUP($A88,'[2]1516 Exp_Rev Access'!$F$7:$FS$306,151,FALSE))</f>
        <v>0</v>
      </c>
      <c r="FP88" s="99">
        <f>IF(ISNA(VLOOKUP($A88,'[2]1516 Exp_Rev Access'!$F$7:$FS$306,152,FALSE)),"",VLOOKUP($A88,'[2]1516 Exp_Rev Access'!$F$7:$FS$306,152,FALSE))</f>
        <v>0</v>
      </c>
      <c r="FQ88" s="99">
        <f>IF(ISNA(VLOOKUP($A88,'[2]1516 Exp_Rev Access'!$F$7:$FS$306,153,FALSE)),"",VLOOKUP($A88,'[2]1516 Exp_Rev Access'!$F$7:$FS$306,153,FALSE))</f>
        <v>207239.6</v>
      </c>
      <c r="FR88" s="101">
        <f t="shared" si="130"/>
        <v>6773799.1500000004</v>
      </c>
      <c r="FS88" s="72">
        <f t="shared" si="131"/>
        <v>0.14790180352391907</v>
      </c>
      <c r="FT88" s="94">
        <f t="shared" si="132"/>
        <v>1635.8949146648058</v>
      </c>
      <c r="FU88" s="99">
        <f>IF(ISNA(VLOOKUP($A88,'[2]1516 Exp_Rev Access'!$F$7:$GB$306,154,FALSE)),"",VLOOKUP($A88,'[2]1516 Exp_Rev Access'!$F$7:$GB$306,154,FALSE))</f>
        <v>0</v>
      </c>
      <c r="FV88" s="99">
        <f>IF(ISNA(VLOOKUP($A88,'[2]1516 Exp_Rev Access'!$F$7:$GB$306,155,FALSE)),"",VLOOKUP($A88,'[2]1516 Exp_Rev Access'!$F$7:$GB$306,155,FALSE))</f>
        <v>0</v>
      </c>
      <c r="FW88" s="99">
        <f>IF(ISNA(VLOOKUP($A88,'[2]1516 Exp_Rev Access'!$F$7:$GB$306,156,FALSE)),"",VLOOKUP($A88,'[2]1516 Exp_Rev Access'!$F$7:$GB$306,156,FALSE))</f>
        <v>0</v>
      </c>
      <c r="FX88" s="99">
        <f>IF(ISNA(VLOOKUP($A88,'[2]1516 Exp_Rev Access'!$F$7:$GB$306,157,FALSE)),"",VLOOKUP($A88,'[2]1516 Exp_Rev Access'!$F$7:$GB$306,157,FALSE))</f>
        <v>0</v>
      </c>
      <c r="FY88" s="99">
        <f>IF(ISNA(VLOOKUP($A88,'[2]1516 Exp_Rev Access'!$F$7:$GB$306,158,FALSE)),"",VLOOKUP($A88,'[2]1516 Exp_Rev Access'!$F$7:$GB$306,158,FALSE))</f>
        <v>0</v>
      </c>
      <c r="FZ88" s="99">
        <f>IF(ISNA(VLOOKUP($A88,'[2]1516 Exp_Rev Access'!$F$7:$GB$306,159,FALSE)),"",VLOOKUP($A88,'[2]1516 Exp_Rev Access'!$F$7:$GB$306,159,FALSE))</f>
        <v>0</v>
      </c>
      <c r="GA88" s="99">
        <f>IF(ISNA(VLOOKUP($A88,'[2]1516 Exp_Rev Access'!$F$7:$GB$306,160,FALSE)),"",VLOOKUP($A88,'[2]1516 Exp_Rev Access'!$F$7:$GB$306,160,FALSE))</f>
        <v>0</v>
      </c>
      <c r="GB88" s="99">
        <f>IF(ISNA(VLOOKUP($A88,'[2]1516 Exp_Rev Access'!$F$7:$GB$306,161,FALSE)),"",VLOOKUP($A88,'[2]1516 Exp_Rev Access'!$F$7:$GB$306,161,FALSE))</f>
        <v>0</v>
      </c>
      <c r="GC88" s="99">
        <f>IF(ISNA(VLOOKUP($A88,'[2]1516 Exp_Rev Access'!$F$7:$GB$306,162,FALSE)),"",VLOOKUP($A88,'[2]1516 Exp_Rev Access'!$F$7:$GB$306,162,FALSE))</f>
        <v>0</v>
      </c>
      <c r="GD88" s="99">
        <f>IF(ISNA(VLOOKUP($A88,'[2]1516 Exp_Rev Access'!$F$7:$GB$306,163,FALSE)),"",VLOOKUP($A88,'[2]1516 Exp_Rev Access'!$F$7:$GB$306,163,FALSE))</f>
        <v>0</v>
      </c>
      <c r="GE88" s="99">
        <f>IF(ISNA(VLOOKUP($A88,'[2]1516 Exp_Rev Access'!$F$7:$GB$306,164,FALSE)),"",VLOOKUP($A88,'[2]1516 Exp_Rev Access'!$F$7:$GB$306,164,FALSE))</f>
        <v>5000</v>
      </c>
      <c r="GF88" s="99">
        <f>IF(ISNA(VLOOKUP($A88,'[2]1516 Exp_Rev Access'!$F$7:$GB$306,165,FALSE)),"",VLOOKUP($A88,'[2]1516 Exp_Rev Access'!$F$7:$GB$306,165,FALSE))</f>
        <v>0</v>
      </c>
      <c r="GG88" s="99">
        <f>IF(ISNA(VLOOKUP($A88,'[2]1516 Exp_Rev Access'!$F$7:$GB$306,166,FALSE)),"",VLOOKUP($A88,'[2]1516 Exp_Rev Access'!$F$7:$GB$306,166,FALSE))</f>
        <v>0</v>
      </c>
      <c r="GH88" s="99">
        <f>IF(ISNA(VLOOKUP($A88,'[2]1516 Exp_Rev Access'!$F$7:$GB$306,167,FALSE)),"",VLOOKUP($A88,'[2]1516 Exp_Rev Access'!$F$7:$GB$306,167,FALSE))</f>
        <v>0</v>
      </c>
      <c r="GI88" s="99">
        <f>IF(ISNA(VLOOKUP($A88,'[2]1516 Exp_Rev Access'!$F$7:$GB$306,168,FALSE)),"",VLOOKUP($A88,'[2]1516 Exp_Rev Access'!$F$7:$GB$306,168,FALSE))</f>
        <v>0</v>
      </c>
      <c r="GJ88" s="99">
        <f>IF(ISNA(VLOOKUP($A88,'[2]1516 Exp_Rev Access'!$F$7:$GB$306,169,FALSE)),"",VLOOKUP($A88,'[2]1516 Exp_Rev Access'!$F$7:$GB$306,169,FALSE))</f>
        <v>0</v>
      </c>
      <c r="GK88" s="99">
        <f>IF(ISNA(VLOOKUP($A88,'[2]1516 Exp_Rev Access'!$F$7:$GB$306,170,FALSE)),"",VLOOKUP($A88,'[2]1516 Exp_Rev Access'!$F$7:$GB$306,170,FALSE))</f>
        <v>5076.04</v>
      </c>
      <c r="GL88" s="99">
        <f>IF(ISNA(VLOOKUP($A88,'[2]1516 Exp_Rev Access'!$F$7:$GB$306,171,FALSE)),"",VLOOKUP($A88,'[2]1516 Exp_Rev Access'!$F$7:$GB$306,171,FALSE))</f>
        <v>0</v>
      </c>
      <c r="GM88" s="99">
        <f>IF(ISNA(VLOOKUP($A88,'[2]1516 Exp_Rev Access'!$F$7:$GB$306,172,FALSE)),"",VLOOKUP($A88,'[2]1516 Exp_Rev Access'!$F$7:$GB$306,172,FALSE))</f>
        <v>0</v>
      </c>
      <c r="GN88" s="99">
        <f>IF(ISNA(VLOOKUP($A88,'[2]1516 Exp_Rev Access'!$F$7:$GB$306,173,FALSE)),"",VLOOKUP($A88,'[2]1516 Exp_Rev Access'!$F$7:$GB$306,173,FALSE))</f>
        <v>0</v>
      </c>
      <c r="GO88" s="99">
        <f>IF(ISNA(VLOOKUP($A88,'[2]1516 Exp_Rev Access'!$F$7:$GB$306,174,FALSE)),"",VLOOKUP($A88,'[2]1516 Exp_Rev Access'!$F$7:$GB$306,174,FALSE))</f>
        <v>0</v>
      </c>
      <c r="GP88" s="99">
        <f>IF(ISNA(VLOOKUP($A88,'[2]1516 Exp_Rev Access'!$F$7:$GB$306,175,FALSE)),"",VLOOKUP($A88,'[2]1516 Exp_Rev Access'!$F$7:$GB$306,175,FALSE))</f>
        <v>0</v>
      </c>
      <c r="GQ88" s="99">
        <f>IF(ISNA(VLOOKUP($A88,'[2]1516 Exp_Rev Access'!$F$7:$GB$306,176,FALSE)),"",VLOOKUP($A88,'[2]1516 Exp_Rev Access'!$F$7:$GB$306,176,FALSE))</f>
        <v>0</v>
      </c>
      <c r="GR88" s="99">
        <f>IF(ISNA(VLOOKUP($A88,'[2]1516 Exp_Rev Access'!$F$7:$GB$306,177,FALSE)),"",VLOOKUP($A88,'[2]1516 Exp_Rev Access'!$F$7:$GB$306,177,FALSE))</f>
        <v>0</v>
      </c>
      <c r="GS88" s="99">
        <f>IF(ISNA(VLOOKUP($A88,'[2]1516 Exp_Rev Access'!$F$7:$GB$306,178,FALSE)),"",VLOOKUP($A88,'[2]1516 Exp_Rev Access'!$F$7:$GB$306,178,FALSE))</f>
        <v>0</v>
      </c>
      <c r="GT88" s="101">
        <f t="shared" si="133"/>
        <v>10076.040000000001</v>
      </c>
      <c r="GU88" s="72">
        <f t="shared" si="134"/>
        <v>2.2000423327862468E-4</v>
      </c>
      <c r="GV88" s="84">
        <f t="shared" si="135"/>
        <v>2.4333970097060185</v>
      </c>
    </row>
    <row r="89" spans="1:206" customFormat="1" ht="14.45" customHeight="1" x14ac:dyDescent="0.2">
      <c r="A89" s="96" t="s">
        <v>318</v>
      </c>
      <c r="B89" s="69" t="s">
        <v>319</v>
      </c>
      <c r="C89" s="80">
        <f>IF(ISNA(VLOOKUP($A89,'[2]1516 enrollment_Rev_Exp by size'!$A$6:$G$320,3,FALSE)),"",VLOOKUP($A89,'[2]1516 enrollment_Rev_Exp by size'!$A$6:$G$320,3,FALSE))</f>
        <v>4033.6099999999997</v>
      </c>
      <c r="D89" s="97">
        <v>47266347.450000003</v>
      </c>
      <c r="E89" s="80">
        <f t="shared" si="114"/>
        <v>47266347.449999996</v>
      </c>
      <c r="F89" s="80">
        <f t="shared" si="115"/>
        <v>0</v>
      </c>
      <c r="G89" s="98">
        <f>IF(ISNA(VLOOKUP($A89,'[2]1516 Exp_Rev Access'!$F$7:$FS$306,2,FALSE)),"",VLOOKUP($A89,'[2]1516 Exp_Rev Access'!$F$7:$FS$306,2,FALSE))</f>
        <v>10100528.630000001</v>
      </c>
      <c r="H89" s="98">
        <f>IF(ISNA(VLOOKUP($A89,'[2]1516 Exp_Rev Access'!$F$7:$FS$306,3,FALSE)),"",VLOOKUP($A89,'[2]1516 Exp_Rev Access'!$F$7:$FS$306,3,FALSE))</f>
        <v>0</v>
      </c>
      <c r="I89" s="98">
        <f>IF(ISNA(VLOOKUP($A89,'[2]1516 Exp_Rev Access'!$F$7:$FS$306,4,FALSE)),"",VLOOKUP($A89,'[2]1516 Exp_Rev Access'!$F$7:$FS$306,4,FALSE))</f>
        <v>7738.77</v>
      </c>
      <c r="J89" s="98">
        <f>IF(ISNA(VLOOKUP($A89,'[2]1516 Exp_Rev Access'!$F$7:$FS$306,5,FALSE)),"",VLOOKUP($A89,'[2]1516 Exp_Rev Access'!$F$7:$FS$306,5,FALSE))</f>
        <v>151256.38</v>
      </c>
      <c r="K89" s="98">
        <f>IF(ISNA(VLOOKUP($A89,'[2]1516 Exp_Rev Access'!$F$7:$FS$306,6,FALSE)),"",VLOOKUP($A89,'[2]1516 Exp_Rev Access'!$F$7:$FS$306,6,FALSE))</f>
        <v>0</v>
      </c>
      <c r="L89" s="98">
        <f>IF(ISNA(VLOOKUP($A89,'[2]1516 Exp_Rev Access'!$F$7:$FS$306,7,FALSE)),"",VLOOKUP($A89,'[2]1516 Exp_Rev Access'!$F$7:$FS$306,7,FALSE))</f>
        <v>0</v>
      </c>
      <c r="M89" s="90">
        <f t="shared" si="136"/>
        <v>10259523.780000001</v>
      </c>
      <c r="N89" s="72">
        <f t="shared" si="116"/>
        <v>0.2170576812784801</v>
      </c>
      <c r="O89" s="73">
        <f t="shared" si="117"/>
        <v>2543.5091097056984</v>
      </c>
      <c r="P89" s="99">
        <f>IF(ISNA(VLOOKUP($A89,'[2]1516 Exp_Rev Access'!$F$7:$FS$306,8,FALSE)),"",VLOOKUP($A89,'[2]1516 Exp_Rev Access'!$F$7:$FS$306,8,FALSE))</f>
        <v>6010</v>
      </c>
      <c r="Q89" s="99">
        <f>IF(ISNA(VLOOKUP($A89,'[2]1516 Exp_Rev Access'!$F$7:$FS$306,9,FALSE)),"",VLOOKUP($A89,'[2]1516 Exp_Rev Access'!$F$7:$FS$306,9,FALSE))</f>
        <v>0</v>
      </c>
      <c r="R89" s="99">
        <f>IF(ISNA(VLOOKUP($A89,'[2]1516 Exp_Rev Access'!$F$7:$FS$306,10,FALSE)),"",VLOOKUP($A89,'[2]1516 Exp_Rev Access'!$F$7:$FS$306,10,FALSE))</f>
        <v>0</v>
      </c>
      <c r="S89" s="99">
        <f>IF(ISNA(VLOOKUP($A89,'[2]1516 Exp_Rev Access'!$F$7:$FS$306,11,FALSE)),"",VLOOKUP($A89,'[2]1516 Exp_Rev Access'!$F$7:$FS$306,11,FALSE))</f>
        <v>0</v>
      </c>
      <c r="T89" s="99">
        <f>IF(ISNA(VLOOKUP($A89,'[2]1516 Exp_Rev Access'!$F$7:$FS$306,12,FALSE)),"",VLOOKUP($A89,'[2]1516 Exp_Rev Access'!$F$7:$FS$306,12,FALSE))</f>
        <v>0</v>
      </c>
      <c r="U89" s="99">
        <f>IF(ISNA(VLOOKUP($A89,'[2]1516 Exp_Rev Access'!$F$7:$FS$306,13,FALSE)),"",VLOOKUP($A89,'[2]1516 Exp_Rev Access'!$F$7:$FS$306,13,FALSE))</f>
        <v>0</v>
      </c>
      <c r="V89" s="99">
        <f>IF(ISNA(VLOOKUP($A89,'[2]1516 Exp_Rev Access'!$F$7:$FS$306,14,FALSE)),"",VLOOKUP($A89,'[2]1516 Exp_Rev Access'!$F$7:$FS$306,14,FALSE))</f>
        <v>0</v>
      </c>
      <c r="W89" s="99">
        <f>IF(ISNA(VLOOKUP($A89,'[2]1516 Exp_Rev Access'!$F$7:$FS$306,15,FALSE)),"",VLOOKUP($A89,'[2]1516 Exp_Rev Access'!$F$7:$FS$306,15,FALSE))</f>
        <v>0</v>
      </c>
      <c r="X89" s="99">
        <f>IF(ISNA(VLOOKUP($A89,'[2]1516 Exp_Rev Access'!$F$7:$FS$306,16,FALSE)),"",VLOOKUP($A89,'[2]1516 Exp_Rev Access'!$F$7:$FS$306,16,FALSE))</f>
        <v>320556.71999999997</v>
      </c>
      <c r="Y89" s="99">
        <f>IF(ISNA(VLOOKUP($A89,'[2]1516 Exp_Rev Access'!$F$7:$FS$306,17,FALSE)),"",VLOOKUP($A89,'[2]1516 Exp_Rev Access'!$F$7:$FS$306,17,FALSE))</f>
        <v>21389.51</v>
      </c>
      <c r="Z89" s="99">
        <f>IF(ISNA(VLOOKUP($A89,'[2]1516 Exp_Rev Access'!$F$7:$FS$306,18,FALSE)),"",VLOOKUP($A89,'[2]1516 Exp_Rev Access'!$F$7:$FS$306,18,FALSE))</f>
        <v>0</v>
      </c>
      <c r="AA89" s="99">
        <f>IF(ISNA(VLOOKUP($A89,'[2]1516 Exp_Rev Access'!$F$7:$FS$306,19,FALSE)),"",VLOOKUP($A89,'[2]1516 Exp_Rev Access'!$F$7:$FS$306,19,FALSE))</f>
        <v>0</v>
      </c>
      <c r="AB89" s="99">
        <f>IF(ISNA(VLOOKUP($A89,'[2]1516 Exp_Rev Access'!$F$7:$FS$306,20,FALSE)),"",VLOOKUP($A89,'[2]1516 Exp_Rev Access'!$F$7:$FS$306,20,FALSE))</f>
        <v>6360.11</v>
      </c>
      <c r="AC89" s="99">
        <f>IF(ISNA(VLOOKUP($A89,'[2]1516 Exp_Rev Access'!$F$7:$FS$306,21,FALSE)),"",VLOOKUP($A89,'[2]1516 Exp_Rev Access'!$F$7:$FS$306,21,FALSE))</f>
        <v>614836.46</v>
      </c>
      <c r="AD89" s="99">
        <f>IF(ISNA(VLOOKUP($A89,'[2]1516 Exp_Rev Access'!$F$7:$FS$306,22,FALSE)),"",VLOOKUP($A89,'[2]1516 Exp_Rev Access'!$F$7:$FS$306,22,FALSE))</f>
        <v>51909.17</v>
      </c>
      <c r="AE89" s="99">
        <f>IF(ISNA(VLOOKUP($A89,'[2]1516 Exp_Rev Access'!$F$7:$FS$306,23,FALSE)),"",VLOOKUP($A89,'[2]1516 Exp_Rev Access'!$F$7:$FS$306,23,FALSE))</f>
        <v>0</v>
      </c>
      <c r="AF89" s="99">
        <f>IF(ISNA(VLOOKUP($A89,'[2]1516 Exp_Rev Access'!$F$7:$FS$306,24,FALSE)),"",VLOOKUP($A89,'[2]1516 Exp_Rev Access'!$F$7:$FS$306,24,FALSE))</f>
        <v>155399.37</v>
      </c>
      <c r="AG89" s="99">
        <f>IF(ISNA(VLOOKUP($A89,'[2]1516 Exp_Rev Access'!$F$7:$FS$306,25,FALSE)),"",VLOOKUP($A89,'[2]1516 Exp_Rev Access'!$F$7:$FS$306,25,FALSE))</f>
        <v>5467.59</v>
      </c>
      <c r="AH89" s="98">
        <f>IF(ISNA(VLOOKUP($A89,'[2]1516 Exp_Rev Access'!$F$7:$FS$306,26,FALSE)),"",VLOOKUP($A89,'[2]1516 Exp_Rev Access'!$F$7:$FS$306,26,FALSE))</f>
        <v>94898.16</v>
      </c>
      <c r="AI89" s="98">
        <f>IF(ISNA(VLOOKUP($A89,'[2]1516 Exp_Rev Access'!$F$7:$FS$306,27,FALSE)),"",VLOOKUP($A89,'[2]1516 Exp_Rev Access'!$F$7:$FS$306,27,FALSE))</f>
        <v>4899.37</v>
      </c>
      <c r="AJ89" s="98">
        <f>IF(ISNA(VLOOKUP($A89,'[2]1516 Exp_Rev Access'!$F$7:$FS$306,28,FALSE)),"",VLOOKUP($A89,'[2]1516 Exp_Rev Access'!$F$7:$FS$306,28,FALSE))</f>
        <v>84585.55</v>
      </c>
      <c r="AK89" s="98">
        <f>IF(ISNA(VLOOKUP($A89,'[2]1516 Exp_Rev Access'!$F$7:$FS$306,29,FALSE)),"",VLOOKUP($A89,'[2]1516 Exp_Rev Access'!$F$7:$FS$306,29,FALSE))</f>
        <v>991.2</v>
      </c>
      <c r="AL89" s="100">
        <f t="shared" si="118"/>
        <v>1367303.21</v>
      </c>
      <c r="AM89" s="72">
        <f t="shared" si="119"/>
        <v>2.8927625758397794E-2</v>
      </c>
      <c r="AN89" s="94">
        <f t="shared" si="120"/>
        <v>338.9775436891519</v>
      </c>
      <c r="AO89" s="99">
        <f>IF(ISNA(VLOOKUP($A89,'[2]1516 Exp_Rev Access'!$F$7:$GB$306,30,FALSE)),"",VLOOKUP($A89,'[2]1516 Exp_Rev Access'!$F$7:$FS$306,30,FALSE))</f>
        <v>24325559.190000001</v>
      </c>
      <c r="AP89" s="99">
        <f>IF(ISNA(VLOOKUP($A89,'[2]1516 Exp_Rev Access'!$F$7:$GB$306,31,FALSE)),"",VLOOKUP($A89,'[2]1516 Exp_Rev Access'!$F$7:$FS$306,31,FALSE))</f>
        <v>828056.79</v>
      </c>
      <c r="AQ89" s="99">
        <f>IF(ISNA(VLOOKUP($A89,'[2]1516 Exp_Rev Access'!$F$7:$GB$306,32,FALSE)),"",VLOOKUP($A89,'[2]1516 Exp_Rev Access'!$F$7:$FS$306,32,FALSE))</f>
        <v>959389.72</v>
      </c>
      <c r="AR89" s="99">
        <f>IF(ISNA(VLOOKUP($A89,'[2]1516 Exp_Rev Access'!$F$7:$GB$306,33,FALSE)),"",VLOOKUP($A89,'[2]1516 Exp_Rev Access'!$F$7:$FS$306,33,FALSE))</f>
        <v>4889.25</v>
      </c>
      <c r="AS89" s="99">
        <f>IF(ISNA(VLOOKUP($A89,'[2]1516 Exp_Rev Access'!$F$7:$GB$306,34,FALSE)),"",VLOOKUP($A89,'[2]1516 Exp_Rev Access'!$F$7:$FS$306,34,FALSE))</f>
        <v>0</v>
      </c>
      <c r="AT89" s="101">
        <f t="shared" si="121"/>
        <v>26117894.949999999</v>
      </c>
      <c r="AU89" s="72">
        <f t="shared" si="122"/>
        <v>0.55256850505803146</v>
      </c>
      <c r="AV89" s="94">
        <f t="shared" si="123"/>
        <v>6475.0669871405516</v>
      </c>
      <c r="AW89" s="99">
        <f>IF(ISNA(VLOOKUP($A89,'[2]1516 Exp_Rev Access'!$F$7:$GB$306,35,FALSE)),"",VLOOKUP($A89,'[2]1516 Exp_Rev Access'!$F$7:$GB$306,35,FALSE))</f>
        <v>0</v>
      </c>
      <c r="AX89" s="99">
        <f>IF(ISNA(VLOOKUP($A89,'[2]1516 Exp_Rev Access'!$F$7:$GB$306,36,FALSE)),"",VLOOKUP($A89,'[2]1516 Exp_Rev Access'!$F$7:$GB$306,36,FALSE))</f>
        <v>3298442.66</v>
      </c>
      <c r="AY89" s="99">
        <f>IF(ISNA(VLOOKUP($A89,'[2]1516 Exp_Rev Access'!$F$7:$GB$306,37,FALSE)),"",VLOOKUP($A89,'[2]1516 Exp_Rev Access'!$F$7:$GB$306,37,FALSE))</f>
        <v>150461.01</v>
      </c>
      <c r="AZ89" s="99">
        <f>IF(ISNA(VLOOKUP($A89,'[2]1516 Exp_Rev Access'!$F$7:$GB$306,38,FALSE)),"",VLOOKUP($A89,'[2]1516 Exp_Rev Access'!$F$7:$GB$306,38,FALSE))</f>
        <v>0</v>
      </c>
      <c r="BA89" s="99">
        <f>IF(ISNA(VLOOKUP($A89,'[2]1516 Exp_Rev Access'!$F$7:$GB$306,39,FALSE)),"",VLOOKUP($A89,'[2]1516 Exp_Rev Access'!$F$7:$GB$306,39,FALSE))</f>
        <v>0</v>
      </c>
      <c r="BB89" s="99">
        <f>IF(ISNA(VLOOKUP($A89,'[2]1516 Exp_Rev Access'!$F$7:$GB$306,40,FALSE)),"",VLOOKUP($A89,'[2]1516 Exp_Rev Access'!$F$7:$GB$306,40,FALSE))</f>
        <v>589733.35</v>
      </c>
      <c r="BC89" s="99">
        <f>IF(ISNA(VLOOKUP($A89,'[2]1516 Exp_Rev Access'!$F$7:$GB$306,41,FALSE)),"",VLOOKUP($A89,'[2]1516 Exp_Rev Access'!$F$7:$GB$306,41,FALSE))</f>
        <v>0</v>
      </c>
      <c r="BD89" s="99">
        <f>IF(ISNA(VLOOKUP($A89,'[2]1516 Exp_Rev Access'!$F$7:$GB$306,42,FALSE)),"",VLOOKUP($A89,'[2]1516 Exp_Rev Access'!$F$7:$GB$306,42,FALSE))</f>
        <v>523611.33</v>
      </c>
      <c r="BE89" s="99">
        <f>IF(ISNA(VLOOKUP($A89,'[2]1516 Exp_Rev Access'!$F$7:$GB$306,43,FALSE)),"",VLOOKUP($A89,'[2]1516 Exp_Rev Access'!$F$7:$GB$306,43,FALSE))</f>
        <v>0</v>
      </c>
      <c r="BF89" s="99">
        <f>IF(ISNA(VLOOKUP($A89,'[2]1516 Exp_Rev Access'!$F$7:$GB$306,44,FALSE)),"",VLOOKUP($A89,'[2]1516 Exp_Rev Access'!$F$7:$GB$306,44,FALSE))</f>
        <v>247769.26</v>
      </c>
      <c r="BG89" s="99">
        <f>IF(ISNA(VLOOKUP($A89,'[2]1516 Exp_Rev Access'!$F$7:$GB$306,45,FALSE)),"",VLOOKUP($A89,'[2]1516 Exp_Rev Access'!$F$7:$GB$306,45,FALSE))</f>
        <v>41294.82</v>
      </c>
      <c r="BH89" s="99">
        <f>IF(ISNA(VLOOKUP($A89,'[2]1516 Exp_Rev Access'!$F$7:$GB$306,46,FALSE)),"",VLOOKUP($A89,'[2]1516 Exp_Rev Access'!$F$7:$GB$306,46,FALSE))</f>
        <v>0</v>
      </c>
      <c r="BI89" s="99">
        <f>IF(ISNA(VLOOKUP($A89,'[2]1516 Exp_Rev Access'!$F$7:$GB$306,47,FALSE)),"",VLOOKUP($A89,'[2]1516 Exp_Rev Access'!$F$7:$GB$306,47,FALSE))</f>
        <v>21876.13</v>
      </c>
      <c r="BJ89" s="99">
        <f>IF(ISNA(VLOOKUP($A89,'[2]1516 Exp_Rev Access'!$F$7:$GB$306,48,FALSE)),"",VLOOKUP($A89,'[2]1516 Exp_Rev Access'!$F$7:$GB$306,48,FALSE))</f>
        <v>1822871</v>
      </c>
      <c r="BK89" s="99">
        <f>IF(ISNA(VLOOKUP($A89,'[2]1516 Exp_Rev Access'!$F$7:$GB$306,49,FALSE)),"",VLOOKUP($A89,'[2]1516 Exp_Rev Access'!$F$7:$GB$306,49,FALSE))</f>
        <v>0</v>
      </c>
      <c r="BL89" s="99">
        <f>IF(ISNA(VLOOKUP($A89,'[2]1516 Exp_Rev Access'!$F$7:$GB$306,50,FALSE)),"",VLOOKUP($A89,'[2]1516 Exp_Rev Access'!$F$7:$GB$306,50,FALSE))</f>
        <v>22176.87</v>
      </c>
      <c r="BM89" s="99">
        <f>IF(ISNA(VLOOKUP($A89,'[2]1516 Exp_Rev Access'!$F$7:$GB$306,51,FALSE)),"",VLOOKUP($A89,'[2]1516 Exp_Rev Access'!$F$7:$GB$306,51,FALSE))</f>
        <v>0</v>
      </c>
      <c r="BN89" s="99">
        <f>IF(ISNA(VLOOKUP($A89,'[2]1516 Exp_Rev Access'!$F$7:$GB$306,52,FALSE)),"",VLOOKUP($A89,'[2]1516 Exp_Rev Access'!$F$7:$GB$306,52,FALSE))</f>
        <v>0</v>
      </c>
      <c r="BO89" s="99">
        <f>IF(ISNA(VLOOKUP($A89,'[2]1516 Exp_Rev Access'!$F$7:$GB$306,53,FALSE)),"",VLOOKUP($A89,'[2]1516 Exp_Rev Access'!$F$7:$GB$306,53,FALSE))</f>
        <v>0</v>
      </c>
      <c r="BP89" s="99">
        <f>IF(ISNA(VLOOKUP($A89,'[2]1516 Exp_Rev Access'!$F$7:$GB$306,54,FALSE)),"",VLOOKUP($A89,'[2]1516 Exp_Rev Access'!$F$7:$GB$306,54,FALSE))</f>
        <v>0</v>
      </c>
      <c r="BQ89" s="99">
        <f>IF(ISNA(VLOOKUP($A89,'[2]1516 Exp_Rev Access'!$F$7:$GB$306,55,FALSE)),"",VLOOKUP($A89,'[2]1516 Exp_Rev Access'!$F$7:$GB$306,55,FALSE))</f>
        <v>0</v>
      </c>
      <c r="BR89" s="99">
        <f>IF(ISNA(VLOOKUP($A89,'[2]1516 Exp_Rev Access'!$F$7:$GB$306,56,FALSE)),"",VLOOKUP($A89,'[2]1516 Exp_Rev Access'!$F$7:$GB$306,56,FALSE))</f>
        <v>0</v>
      </c>
      <c r="BS89" s="99">
        <f>IF(ISNA(VLOOKUP($A89,'[2]1516 Exp_Rev Access'!$F$7:$GB$306,57,FALSE)),"",VLOOKUP($A89,'[2]1516 Exp_Rev Access'!$F$7:$GB$306,57,FALSE))</f>
        <v>0</v>
      </c>
      <c r="BT89" s="99">
        <f>IF(ISNA(VLOOKUP($A89,'[2]1516 Exp_Rev Access'!$F$7:$GB$306,58,FALSE)),"",VLOOKUP($A89,'[2]1516 Exp_Rev Access'!$F$7:$GB$306,58,FALSE))</f>
        <v>0</v>
      </c>
      <c r="BU89" s="102">
        <f t="shared" si="124"/>
        <v>6718236.4299999997</v>
      </c>
      <c r="BV89" s="72">
        <f t="shared" si="125"/>
        <v>0.14213572218811249</v>
      </c>
      <c r="BW89" s="94">
        <f t="shared" si="126"/>
        <v>1665.5642042735913</v>
      </c>
      <c r="BX89" s="99">
        <f>IF(ISNA(VLOOKUP($A89,'[2]1516 Exp_Rev Access'!$F$7:$GB$306,59,FALSE)),"",VLOOKUP($A89,'[2]1516 Exp_Rev Access'!$F$7:$GB$306,59,FALSE))</f>
        <v>0</v>
      </c>
      <c r="BY89" s="99">
        <f>IF(ISNA(VLOOKUP($A89,'[2]1516 Exp_Rev Access'!$F$7:$GB$306,60,FALSE)),"",VLOOKUP($A89,'[2]1516 Exp_Rev Access'!$F$7:$GB$306,60,FALSE))</f>
        <v>0</v>
      </c>
      <c r="BZ89" s="99">
        <f>IF(ISNA(VLOOKUP($A89,'[2]1516 Exp_Rev Access'!$F$7:$GB$306,61,FALSE)),"",VLOOKUP($A89,'[2]1516 Exp_Rev Access'!$F$7:$GB$306,61,FALSE))</f>
        <v>0</v>
      </c>
      <c r="CA89" s="99">
        <f>IF(ISNA(VLOOKUP($A89,'[2]1516 Exp_Rev Access'!$F$7:$GB$306,62,FALSE)),"",VLOOKUP($A89,'[2]1516 Exp_Rev Access'!$F$7:$GB$306,62,FALSE))</f>
        <v>0</v>
      </c>
      <c r="CB89" s="99">
        <f>IF(ISNA(VLOOKUP($A89,'[2]1516 Exp_Rev Access'!$F$7:$GB$306,63,FALSE)),"",VLOOKUP($A89,'[2]1516 Exp_Rev Access'!$F$7:$GB$306,63,FALSE))</f>
        <v>1662.76</v>
      </c>
      <c r="CC89" s="99">
        <f>IF(ISNA(VLOOKUP($A89,'[2]1516 Exp_Rev Access'!$F$7:$GB$306,64,FALSE)),"",VLOOKUP($A89,'[2]1516 Exp_Rev Access'!$F$7:$GB$306,64,FALSE))</f>
        <v>0</v>
      </c>
      <c r="CD89" s="101">
        <f t="shared" si="127"/>
        <v>1662.76</v>
      </c>
      <c r="CE89" s="72">
        <f t="shared" si="128"/>
        <v>3.517851684560407E-5</v>
      </c>
      <c r="CF89" s="103">
        <f t="shared" si="129"/>
        <v>0.41222626877660462</v>
      </c>
      <c r="CG89" s="99">
        <f>IF(ISNA(VLOOKUP($A89,'[2]1516 Exp_Rev Access'!$F$7:$GB$306,65,FALSE)),"",VLOOKUP($A89,'[2]1516 Exp_Rev Access'!$F$7:$GB$306,65,FALSE))</f>
        <v>0</v>
      </c>
      <c r="CH89" s="99">
        <f>IF(ISNA(VLOOKUP($A89,'[2]1516 Exp_Rev Access'!$F$7:$GB$306,66,FALSE)),"",VLOOKUP($A89,'[2]1516 Exp_Rev Access'!$F$7:$GB$306,66,FALSE))</f>
        <v>0</v>
      </c>
      <c r="CI89" s="99">
        <f>IF(ISNA(VLOOKUP($A89,'[2]1516 Exp_Rev Access'!$F$7:$GB$306,67,FALSE)),"",VLOOKUP($A89,'[2]1516 Exp_Rev Access'!$F$7:$GB$306,67,FALSE))</f>
        <v>0</v>
      </c>
      <c r="CJ89" s="99">
        <f>IF(ISNA(VLOOKUP($A89,'[2]1516 Exp_Rev Access'!$F$7:$GB$306,68,FALSE)),"",VLOOKUP($A89,'[2]1516 Exp_Rev Access'!$F$7:$GB$306,68,FALSE))</f>
        <v>0</v>
      </c>
      <c r="CK89" s="99">
        <f>IF(ISNA(VLOOKUP($A89,'[2]1516 Exp_Rev Access'!$F$7:$GB$306,69,FALSE)),"",VLOOKUP($A89,'[2]1516 Exp_Rev Access'!$F$7:$GB$306,69,FALSE))</f>
        <v>0</v>
      </c>
      <c r="CL89" s="99">
        <f>IF(ISNA(VLOOKUP($A89,'[2]1516 Exp_Rev Access'!$F$7:$GB$306,70,FALSE)),"",VLOOKUP($A89,'[2]1516 Exp_Rev Access'!$F$7:$GB$306,70,FALSE))</f>
        <v>0</v>
      </c>
      <c r="CM89" s="99">
        <f>IF(ISNA(VLOOKUP($A89,'[2]1516 Exp_Rev Access'!$F$7:$GB$306,71,FALSE)),"",VLOOKUP($A89,'[2]1516 Exp_Rev Access'!$F$7:$GB$306,71,FALSE))</f>
        <v>0</v>
      </c>
      <c r="CN89" s="99">
        <f>IF(ISNA(VLOOKUP($A89,'[2]1516 Exp_Rev Access'!$F$7:$GB$306,72,FALSE)),"",VLOOKUP($A89,'[2]1516 Exp_Rev Access'!$F$7:$GB$306,72,FALSE))</f>
        <v>0</v>
      </c>
      <c r="CO89" s="99">
        <f>IF(ISNA(VLOOKUP($A89,'[2]1516 Exp_Rev Access'!$F$7:$GB$306,73,FALSE)),"",VLOOKUP($A89,'[2]1516 Exp_Rev Access'!$F$7:$GB$306,73,FALSE))</f>
        <v>0</v>
      </c>
      <c r="CP89" s="99">
        <f>IF(ISNA(VLOOKUP($A89,'[2]1516 Exp_Rev Access'!$F$7:$GB$306,74,FALSE)),"",VLOOKUP($A89,'[2]1516 Exp_Rev Access'!$F$7:$GB$306,74,FALSE))</f>
        <v>1166009.3700000001</v>
      </c>
      <c r="CQ89" s="99">
        <f>IF(ISNA(VLOOKUP($A89,'[2]1516 Exp_Rev Access'!$F$7:$GB$306,75,FALSE)),"",VLOOKUP($A89,'[2]1516 Exp_Rev Access'!$F$7:$GB$306,75,FALSE))</f>
        <v>0</v>
      </c>
      <c r="CR89" s="99">
        <f>IF(ISNA(VLOOKUP($A89,'[2]1516 Exp_Rev Access'!$F$7:$GB$306,76,FALSE)),"",VLOOKUP($A89,'[2]1516 Exp_Rev Access'!$F$7:$GB$306,76,FALSE))</f>
        <v>25235</v>
      </c>
      <c r="CS89" s="99">
        <f>IF(ISNA(VLOOKUP($A89,'[2]1516 Exp_Rev Access'!$F$7:$GB$306,77,FALSE)),"",VLOOKUP($A89,'[2]1516 Exp_Rev Access'!$F$7:$GB$306,77,FALSE))</f>
        <v>0</v>
      </c>
      <c r="CT89" s="99">
        <f>IF(ISNA(VLOOKUP($A89,'[2]1516 Exp_Rev Access'!$F$7:$GB$306,78,FALSE)),"",VLOOKUP($A89,'[2]1516 Exp_Rev Access'!$F$7:$GB$306,78,FALSE))</f>
        <v>526230.07999999996</v>
      </c>
      <c r="CU89" s="99">
        <f>IF(ISNA(VLOOKUP($A89,'[2]1516 Exp_Rev Access'!$F$7:$GB$306,79,FALSE)),"",VLOOKUP($A89,'[2]1516 Exp_Rev Access'!$F$7:$GB$306,79,FALSE))</f>
        <v>127159.03999999999</v>
      </c>
      <c r="CV89" s="99">
        <f>IF(ISNA(VLOOKUP($A89,'[2]1516 Exp_Rev Access'!$F$7:$GB$306,80,FALSE)),"",VLOOKUP($A89,'[2]1516 Exp_Rev Access'!$F$7:$GB$306,80,FALSE))</f>
        <v>0</v>
      </c>
      <c r="CW89" s="99">
        <f>IF(ISNA(VLOOKUP($A89,'[2]1516 Exp_Rev Access'!$F$7:$GB$306,81,FALSE)),"",VLOOKUP($A89,'[2]1516 Exp_Rev Access'!$F$7:$GB$306,81,FALSE))</f>
        <v>0</v>
      </c>
      <c r="CX89" s="99">
        <f>IF(ISNA(VLOOKUP($A89,'[2]1516 Exp_Rev Access'!$F$7:$GB$306,82,FALSE)),"",VLOOKUP($A89,'[2]1516 Exp_Rev Access'!$F$7:$GB$306,82,FALSE))</f>
        <v>0</v>
      </c>
      <c r="CY89" s="99">
        <f>IF(ISNA(VLOOKUP($A89,'[2]1516 Exp_Rev Access'!$F$7:$GB$306,83,FALSE)),"",VLOOKUP($A89,'[2]1516 Exp_Rev Access'!$F$7:$GB$306,83,FALSE))</f>
        <v>0</v>
      </c>
      <c r="CZ89" s="99">
        <f>IF(ISNA(VLOOKUP($A89,'[2]1516 Exp_Rev Access'!$F$7:$GB$306,84,FALSE)),"",VLOOKUP($A89,'[2]1516 Exp_Rev Access'!$F$7:$GB$306,84,FALSE))</f>
        <v>0</v>
      </c>
      <c r="DA89" s="99">
        <f>IF(ISNA(VLOOKUP($A89,'[2]1516 Exp_Rev Access'!$F$7:$GB$306,85,FALSE)),"",VLOOKUP($A89,'[2]1516 Exp_Rev Access'!$F$7:$GB$306,85,FALSE))</f>
        <v>24093.07</v>
      </c>
      <c r="DB89" s="99">
        <f>IF(ISNA(VLOOKUP($A89,'[2]1516 Exp_Rev Access'!$F$7:$GB$306,86,FALSE)),"",VLOOKUP($A89,'[2]1516 Exp_Rev Access'!$F$7:$GB$306,86,FALSE))</f>
        <v>0</v>
      </c>
      <c r="DC89" s="99">
        <f>IF(ISNA(VLOOKUP($A89,'[2]1516 Exp_Rev Access'!$F$7:$GB$306,87,FALSE)),"",VLOOKUP($A89,'[2]1516 Exp_Rev Access'!$F$7:$GB$306,87,FALSE))</f>
        <v>0</v>
      </c>
      <c r="DD89" s="99">
        <f>IF(ISNA(VLOOKUP($A89,'[2]1516 Exp_Rev Access'!$F$7:$GB$306,88,FALSE)),"",VLOOKUP($A89,'[2]1516 Exp_Rev Access'!$F$7:$GB$306,88,FALSE))</f>
        <v>0</v>
      </c>
      <c r="DE89" s="99">
        <f>IF(ISNA(VLOOKUP($A89,'[2]1516 Exp_Rev Access'!$F$7:$GB$306,89,FALSE)),"",VLOOKUP($A89,'[2]1516 Exp_Rev Access'!$F$7:$GB$306,89,FALSE))</f>
        <v>0</v>
      </c>
      <c r="DF89" s="99">
        <f>IF(ISNA(VLOOKUP($A89,'[2]1516 Exp_Rev Access'!$F$7:$GB$306,90,FALSE)),"",VLOOKUP($A89,'[2]1516 Exp_Rev Access'!$F$7:$GB$306,90,FALSE))</f>
        <v>0</v>
      </c>
      <c r="DG89" s="99">
        <f>IF(ISNA(VLOOKUP($A89,'[2]1516 Exp_Rev Access'!$F$7:$GB$306,91,FALSE)),"",VLOOKUP($A89,'[2]1516 Exp_Rev Access'!$F$7:$GB$306,91,FALSE))</f>
        <v>4807.7700000000004</v>
      </c>
      <c r="DH89" s="99">
        <f>IF(ISNA(VLOOKUP($A89,'[2]1516 Exp_Rev Access'!$F$7:$GB$306,92,FALSE)),"",VLOOKUP($A89,'[2]1516 Exp_Rev Access'!$F$7:$GB$306,92,FALSE))</f>
        <v>689124.09</v>
      </c>
      <c r="DI89" s="99">
        <f>IF(ISNA(VLOOKUP($A89,'[2]1516 Exp_Rev Access'!$F$7:$GB$306,93,FALSE)),"",VLOOKUP($A89,'[2]1516 Exp_Rev Access'!$F$7:$GB$306,93,FALSE))</f>
        <v>0</v>
      </c>
      <c r="DJ89" s="99">
        <f>IF(ISNA(VLOOKUP($A89,'[2]1516 Exp_Rev Access'!$F$7:$GB$306,94,FALSE)),"",VLOOKUP($A89,'[2]1516 Exp_Rev Access'!$F$7:$GB$306,94,FALSE))</f>
        <v>0</v>
      </c>
      <c r="DK89" s="99">
        <f>IF(ISNA(VLOOKUP($A89,'[2]1516 Exp_Rev Access'!$F$7:$GB$306,95,FALSE)),"",VLOOKUP($A89,'[2]1516 Exp_Rev Access'!$F$7:$GB$306,95,FALSE))</f>
        <v>0</v>
      </c>
      <c r="DL89" s="99">
        <f>IF(ISNA(VLOOKUP($A89,'[2]1516 Exp_Rev Access'!$F$7:$GB$306,96,FALSE)),"",VLOOKUP($A89,'[2]1516 Exp_Rev Access'!$F$7:$GB$306,96,FALSE))</f>
        <v>0</v>
      </c>
      <c r="DM89" s="99">
        <f>IF(ISNA(VLOOKUP($A89,'[2]1516 Exp_Rev Access'!$F$7:$GB$306,97,FALSE)),"",VLOOKUP($A89,'[2]1516 Exp_Rev Access'!$F$7:$GB$306,97,FALSE))</f>
        <v>0</v>
      </c>
      <c r="DN89" s="99">
        <f>IF(ISNA(VLOOKUP($A89,'[2]1516 Exp_Rev Access'!$F$7:$GB$306,98,FALSE)),"",VLOOKUP($A89,'[2]1516 Exp_Rev Access'!$F$7:$GB$306,98,FALSE))</f>
        <v>0</v>
      </c>
      <c r="DO89" s="99">
        <f>IF(ISNA(VLOOKUP($A89,'[2]1516 Exp_Rev Access'!$F$7:$GB$306,99,FALSE)),"",VLOOKUP($A89,'[2]1516 Exp_Rev Access'!$F$7:$GB$306,99,FALSE))</f>
        <v>0</v>
      </c>
      <c r="DP89" s="99">
        <f>IF(ISNA(VLOOKUP($A89,'[2]1516 Exp_Rev Access'!$F$7:$GB$306,100,FALSE)),"",VLOOKUP($A89,'[2]1516 Exp_Rev Access'!$F$7:$GB$306,100,FALSE))</f>
        <v>0</v>
      </c>
      <c r="DQ89" s="99">
        <f>IF(ISNA(VLOOKUP($A89,'[2]1516 Exp_Rev Access'!$F$7:$GB$306,101,FALSE)),"",VLOOKUP($A89,'[2]1516 Exp_Rev Access'!$F$7:$GB$306,101,FALSE))</f>
        <v>0</v>
      </c>
      <c r="DR89" s="99">
        <f>IF(ISNA(VLOOKUP($A89,'[2]1516 Exp_Rev Access'!$F$7:$GB$306,102,FALSE)),"",VLOOKUP($A89,'[2]1516 Exp_Rev Access'!$F$7:$GB$306,102,FALSE))</f>
        <v>0</v>
      </c>
      <c r="DS89" s="99">
        <f>IF(ISNA(VLOOKUP($A89,'[2]1516 Exp_Rev Access'!$F$7:$GB$306,103,FALSE)),"",VLOOKUP($A89,'[2]1516 Exp_Rev Access'!$F$7:$GB$306,103,FALSE))</f>
        <v>0</v>
      </c>
      <c r="DT89" s="99">
        <f>IF(ISNA(VLOOKUP($A89,'[2]1516 Exp_Rev Access'!$F$7:$GB$306,104,FALSE)),"",VLOOKUP($A89,'[2]1516 Exp_Rev Access'!$F$7:$GB$306,104,FALSE))</f>
        <v>0</v>
      </c>
      <c r="DU89" s="99">
        <f>IF(ISNA(VLOOKUP($A89,'[2]1516 Exp_Rev Access'!$F$7:$GB$306,105,FALSE)),"",VLOOKUP($A89,'[2]1516 Exp_Rev Access'!$F$7:$GB$306,105,FALSE))</f>
        <v>0</v>
      </c>
      <c r="DV89" s="99">
        <f>IF(ISNA(VLOOKUP($A89,'[2]1516 Exp_Rev Access'!$F$7:$GB$306,106,FALSE)),"",VLOOKUP($A89,'[2]1516 Exp_Rev Access'!$F$7:$GB$306,106,FALSE))</f>
        <v>0</v>
      </c>
      <c r="DW89" s="99">
        <f>IF(ISNA(VLOOKUP($A89,'[2]1516 Exp_Rev Access'!$F$7:$GB$306,107,FALSE)),"",VLOOKUP($A89,'[2]1516 Exp_Rev Access'!$F$7:$GB$306,107,FALSE))</f>
        <v>0</v>
      </c>
      <c r="DX89" s="99">
        <f>IF(ISNA(VLOOKUP($A89,'[2]1516 Exp_Rev Access'!$F$7:$GB$306,108,FALSE)),"",VLOOKUP($A89,'[2]1516 Exp_Rev Access'!$F$7:$GB$306,108,FALSE))</f>
        <v>0</v>
      </c>
      <c r="DY89" s="99">
        <f>IF(ISNA(VLOOKUP($A89,'[2]1516 Exp_Rev Access'!$F$7:$GB$306,109,FALSE)),"",VLOOKUP($A89,'[2]1516 Exp_Rev Access'!$F$7:$GB$306,109,FALSE))</f>
        <v>0</v>
      </c>
      <c r="DZ89" s="99">
        <f>IF(ISNA(VLOOKUP($A89,'[2]1516 Exp_Rev Access'!$F$7:$GB$306,110,FALSE)),"",VLOOKUP($A89,'[2]1516 Exp_Rev Access'!$F$7:$GB$306,110,FALSE))</f>
        <v>0</v>
      </c>
      <c r="EA89" s="99">
        <f>IF(ISNA(VLOOKUP($A89,'[2]1516 Exp_Rev Access'!$F$7:$GB$306,111,FALSE)),"",VLOOKUP($A89,'[2]1516 Exp_Rev Access'!$F$7:$GB$306,111,FALSE))</f>
        <v>0</v>
      </c>
      <c r="EB89" s="99">
        <f>IF(ISNA(VLOOKUP($A89,'[2]1516 Exp_Rev Access'!$F$7:$GB$306,112,FALSE)),"",VLOOKUP($A89,'[2]1516 Exp_Rev Access'!$F$7:$GB$306,112,FALSE))</f>
        <v>0</v>
      </c>
      <c r="EC89" s="99">
        <f>IF(ISNA(VLOOKUP($A89,'[2]1516 Exp_Rev Access'!$F$7:$GB$306,113,FALSE)),"",VLOOKUP($A89,'[2]1516 Exp_Rev Access'!$F$7:$GB$306,113,FALSE))</f>
        <v>0</v>
      </c>
      <c r="ED89" s="99">
        <f>IF(ISNA(VLOOKUP($A89,'[2]1516 Exp_Rev Access'!$F$7:$GB$306,114,FALSE)),"",VLOOKUP($A89,'[2]1516 Exp_Rev Access'!$F$7:$GB$306,114,FALSE))</f>
        <v>0</v>
      </c>
      <c r="EE89" s="99">
        <f>IF(ISNA(VLOOKUP($A89,'[2]1516 Exp_Rev Access'!$F$7:$GB$306,115,FALSE)),"",VLOOKUP($A89,'[2]1516 Exp_Rev Access'!$F$7:$GB$306,115,FALSE))</f>
        <v>0</v>
      </c>
      <c r="EF89" s="99">
        <f>IF(ISNA(VLOOKUP($A89,'[2]1516 Exp_Rev Access'!$F$7:$GB$306,116,FALSE)),"",VLOOKUP($A89,'[2]1516 Exp_Rev Access'!$F$7:$GB$306,116,FALSE))</f>
        <v>16622.98</v>
      </c>
      <c r="EG89" s="99">
        <f>IF(ISNA(VLOOKUP($A89,'[2]1516 Exp_Rev Access'!$F$7:$GB$306,117,FALSE)),"",VLOOKUP($A89,'[2]1516 Exp_Rev Access'!$F$7:$GB$306,117,FALSE))</f>
        <v>0</v>
      </c>
      <c r="EH89" s="99">
        <f>IF(ISNA(VLOOKUP($A89,'[2]1516 Exp_Rev Access'!$F$7:$GB$306,118,FALSE)),"",VLOOKUP($A89,'[2]1516 Exp_Rev Access'!$F$7:$GB$306,118,FALSE))</f>
        <v>0</v>
      </c>
      <c r="EI89" s="99">
        <f>IF(ISNA(VLOOKUP($A89,'[2]1516 Exp_Rev Access'!$F$7:$GB$306,119,FALSE)),"",VLOOKUP($A89,'[2]1516 Exp_Rev Access'!$F$7:$GB$306,119,FALSE))</f>
        <v>0</v>
      </c>
      <c r="EJ89" s="99">
        <f>IF(ISNA(VLOOKUP($A89,'[2]1516 Exp_Rev Access'!$F$7:$GB$306,120,FALSE)),"",VLOOKUP($A89,'[2]1516 Exp_Rev Access'!$F$7:$GB$306,120,FALSE))</f>
        <v>0</v>
      </c>
      <c r="EK89" s="99">
        <f>IF(ISNA(VLOOKUP($A89,'[2]1516 Exp_Rev Access'!$F$7:$GB$306,121,FALSE)),"",VLOOKUP($A89,'[2]1516 Exp_Rev Access'!$F$7:$GB$306,121,FALSE))</f>
        <v>0</v>
      </c>
      <c r="EL89" s="99">
        <f>IF(ISNA(VLOOKUP($A89,'[2]1516 Exp_Rev Access'!$F$7:$GB$306,122,FALSE)),"",VLOOKUP($A89,'[2]1516 Exp_Rev Access'!$F$7:$GB$306,122,FALSE))</f>
        <v>0</v>
      </c>
      <c r="EM89" s="99">
        <f>IF(ISNA(VLOOKUP($A89,'[2]1516 Exp_Rev Access'!$F$7:$GB$306,123,FALSE)),"",VLOOKUP($A89,'[2]1516 Exp_Rev Access'!$F$7:$GB$306,123,FALSE))</f>
        <v>0</v>
      </c>
      <c r="EN89" s="99">
        <f>IF(ISNA(VLOOKUP($A89,'[2]1516 Exp_Rev Access'!$F$7:$GB$306,124,FALSE)),"",VLOOKUP($A89,'[2]1516 Exp_Rev Access'!$F$7:$GB$306,124,FALSE))</f>
        <v>0</v>
      </c>
      <c r="EO89" s="99">
        <f>IF(ISNA(VLOOKUP($A89,'[2]1516 Exp_Rev Access'!$F$7:$GB$306,125,FALSE)),"",VLOOKUP($A89,'[2]1516 Exp_Rev Access'!$F$7:$GB$306,125,FALSE))</f>
        <v>0</v>
      </c>
      <c r="EP89" s="99">
        <f>IF(ISNA(VLOOKUP($A89,'[2]1516 Exp_Rev Access'!$F$7:$GB$306,126,FALSE)),"",VLOOKUP($A89,'[2]1516 Exp_Rev Access'!$F$7:$GB$306,126,FALSE))</f>
        <v>0</v>
      </c>
      <c r="EQ89" s="99">
        <f>IF(ISNA(VLOOKUP($A89,'[2]1516 Exp_Rev Access'!$F$7:$GB$306,127,FALSE)),"",VLOOKUP($A89,'[2]1516 Exp_Rev Access'!$F$7:$GB$306,127,FALSE))</f>
        <v>0</v>
      </c>
      <c r="ER89" s="99">
        <f>IF(ISNA(VLOOKUP($A89,'[2]1516 Exp_Rev Access'!$F$7:$GB$306,128,FALSE)),"",VLOOKUP($A89,'[2]1516 Exp_Rev Access'!$F$7:$GB$306,128,FALSE))</f>
        <v>0</v>
      </c>
      <c r="ES89" s="99">
        <f>IF(ISNA(VLOOKUP($A89,'[2]1516 Exp_Rev Access'!$F$7:$GB$306,129,FALSE)),"",VLOOKUP($A89,'[2]1516 Exp_Rev Access'!$F$7:$GB$306,129,FALSE))</f>
        <v>0</v>
      </c>
      <c r="ET89" s="99">
        <f>IF(ISNA(VLOOKUP($A89,'[2]1516 Exp_Rev Access'!$F$7:$GB$306,130,FALSE)),"",VLOOKUP($A89,'[2]1516 Exp_Rev Access'!$F$7:$GB$306,130,FALSE))</f>
        <v>0</v>
      </c>
      <c r="EU89" s="99">
        <f>IF(ISNA(VLOOKUP($A89,'[2]1516 Exp_Rev Access'!$F$7:$GB$306,131,FALSE)),"",VLOOKUP($A89,'[2]1516 Exp_Rev Access'!$F$7:$GB$306,131,FALSE))</f>
        <v>55442.25</v>
      </c>
      <c r="EV89" s="99">
        <f>IF(ISNA(VLOOKUP($A89,'[2]1516 Exp_Rev Access'!$F$7:$GB$306,132,FALSE)),"",VLOOKUP($A89,'[2]1516 Exp_Rev Access'!$F$7:$GB$306,132,FALSE))</f>
        <v>0</v>
      </c>
      <c r="EW89" s="99">
        <f>IF(ISNA(VLOOKUP($A89,'[2]1516 Exp_Rev Access'!$F$7:$GB$306,133,FALSE)),"",VLOOKUP($A89,'[2]1516 Exp_Rev Access'!$F$7:$GB$306,133,FALSE))</f>
        <v>0</v>
      </c>
      <c r="EX89" s="99">
        <f>IF(ISNA(VLOOKUP($A89,'[2]1516 Exp_Rev Access'!$F$7:$GB$306,134,FALSE)),"",VLOOKUP($A89,'[2]1516 Exp_Rev Access'!$F$7:$GB$306,134,FALSE))</f>
        <v>0</v>
      </c>
      <c r="EY89" s="99">
        <f>IF(ISNA(VLOOKUP($A89,'[2]1516 Exp_Rev Access'!$F$7:$GB$306,135,FALSE)),"",VLOOKUP($A89,'[2]1516 Exp_Rev Access'!$F$7:$GB$306,135,FALSE))</f>
        <v>0</v>
      </c>
      <c r="EZ89" s="99">
        <f>IF(ISNA(VLOOKUP($A89,'[2]1516 Exp_Rev Access'!$F$7:$GB$306,136,FALSE)),"",VLOOKUP($A89,'[2]1516 Exp_Rev Access'!$F$7:$GB$306,136,FALSE))</f>
        <v>0</v>
      </c>
      <c r="FA89" s="99">
        <f>IF(ISNA(VLOOKUP($A89,'[2]1516 Exp_Rev Access'!$F$7:$GB$306,137,FALSE)),"",VLOOKUP($A89,'[2]1516 Exp_Rev Access'!$F$7:$GB$306,137,FALSE))</f>
        <v>0</v>
      </c>
      <c r="FB89" s="99">
        <f>IF(ISNA(VLOOKUP($A89,'[2]1516 Exp_Rev Access'!$F$7:$GB$306,138,FALSE)),"",VLOOKUP($A89,'[2]1516 Exp_Rev Access'!$F$7:$GB$306,138,FALSE))</f>
        <v>0</v>
      </c>
      <c r="FC89" s="99">
        <f>IF(ISNA(VLOOKUP($A89,'[2]1516 Exp_Rev Access'!$F$7:$GB$306,139,FALSE)),"",VLOOKUP($A89,'[2]1516 Exp_Rev Access'!$F$7:$GB$306,139,FALSE))</f>
        <v>0</v>
      </c>
      <c r="FD89" s="99">
        <f>IF(ISNA(VLOOKUP($A89,'[2]1516 Exp_Rev Access'!$F$7:$FS$306,140,FALSE)),"",VLOOKUP($A89,'[2]1516 Exp_Rev Access'!$F$7:$FS$306,140,FALSE))</f>
        <v>0</v>
      </c>
      <c r="FE89" s="99">
        <f>IF(ISNA(VLOOKUP($A89,'[2]1516 Exp_Rev Access'!$F$7:$FS$306,141,FALSE)),"",VLOOKUP($A89,'[2]1516 Exp_Rev Access'!$F$7:$FS$306,141,FALSE))</f>
        <v>0</v>
      </c>
      <c r="FF89" s="99">
        <f>IF(ISNA(VLOOKUP($A89,'[2]1516 Exp_Rev Access'!$F$7:$FS$306,142,FALSE)),"",VLOOKUP($A89,'[2]1516 Exp_Rev Access'!$F$7:$FS$306,142,FALSE))</f>
        <v>0</v>
      </c>
      <c r="FG89" s="99">
        <f>IF(ISNA(VLOOKUP($A89,'[2]1516 Exp_Rev Access'!$F$7:$FS$306,143,FALSE)),"",VLOOKUP($A89,'[2]1516 Exp_Rev Access'!$F$7:$FS$306,143,FALSE))</f>
        <v>0</v>
      </c>
      <c r="FH89" s="99">
        <f>IF(ISNA(VLOOKUP($A89,'[2]1516 Exp_Rev Access'!$F$7:$FS$306,144,FALSE)),"",VLOOKUP($A89,'[2]1516 Exp_Rev Access'!$F$7:$FS$306,144,FALSE))</f>
        <v>0</v>
      </c>
      <c r="FI89" s="99">
        <f>IF(ISNA(VLOOKUP($A89,'[2]1516 Exp_Rev Access'!$F$7:$FS$306,145,FALSE)),"",VLOOKUP($A89,'[2]1516 Exp_Rev Access'!$F$7:$FS$306,145,FALSE))</f>
        <v>0</v>
      </c>
      <c r="FJ89" s="99">
        <f>IF(ISNA(VLOOKUP($A89,'[2]1516 Exp_Rev Access'!$F$7:$FS$306,146,FALSE)),"",VLOOKUP($A89,'[2]1516 Exp_Rev Access'!$F$7:$FS$306,146,FALSE))</f>
        <v>0</v>
      </c>
      <c r="FK89" s="99">
        <f>IF(ISNA(VLOOKUP($A89,'[2]1516 Exp_Rev Access'!$F$7:$FS$306,147,FALSE)),"",VLOOKUP($A89,'[2]1516 Exp_Rev Access'!$F$7:$FS$306,147,FALSE))</f>
        <v>0</v>
      </c>
      <c r="FL89" s="99">
        <f>IF(ISNA(VLOOKUP($A89,'[2]1516 Exp_Rev Access'!$F$7:$FS$306,148,FALSE)),"",VLOOKUP($A89,'[2]1516 Exp_Rev Access'!$F$7:$FS$306,148,FALSE))</f>
        <v>0</v>
      </c>
      <c r="FM89" s="99">
        <f>IF(ISNA(VLOOKUP($A89,'[2]1516 Exp_Rev Access'!$F$7:$FS$306,149,FALSE)),"",VLOOKUP($A89,'[2]1516 Exp_Rev Access'!$F$7:$FS$306,149,FALSE))</f>
        <v>0</v>
      </c>
      <c r="FN89" s="99">
        <f>IF(ISNA(VLOOKUP($A89,'[2]1516 Exp_Rev Access'!$F$7:$FS$306,150,FALSE)),"",VLOOKUP($A89,'[2]1516 Exp_Rev Access'!$F$7:$FS$306,150,FALSE))</f>
        <v>0</v>
      </c>
      <c r="FO89" s="99">
        <f>IF(ISNA(VLOOKUP($A89,'[2]1516 Exp_Rev Access'!$F$7:$FS$306,151,FALSE)),"",VLOOKUP($A89,'[2]1516 Exp_Rev Access'!$F$7:$FS$306,151,FALSE))</f>
        <v>0</v>
      </c>
      <c r="FP89" s="99">
        <f>IF(ISNA(VLOOKUP($A89,'[2]1516 Exp_Rev Access'!$F$7:$FS$306,152,FALSE)),"",VLOOKUP($A89,'[2]1516 Exp_Rev Access'!$F$7:$FS$306,152,FALSE))</f>
        <v>0</v>
      </c>
      <c r="FQ89" s="99">
        <f>IF(ISNA(VLOOKUP($A89,'[2]1516 Exp_Rev Access'!$F$7:$FS$306,153,FALSE)),"",VLOOKUP($A89,'[2]1516 Exp_Rev Access'!$F$7:$FS$306,153,FALSE))</f>
        <v>102313.39</v>
      </c>
      <c r="FR89" s="101">
        <f t="shared" si="130"/>
        <v>2737037.0400000005</v>
      </c>
      <c r="FS89" s="72">
        <f t="shared" si="131"/>
        <v>5.7906675418390091E-2</v>
      </c>
      <c r="FT89" s="94">
        <f t="shared" si="132"/>
        <v>678.55767910135103</v>
      </c>
      <c r="FU89" s="99">
        <f>IF(ISNA(VLOOKUP($A89,'[2]1516 Exp_Rev Access'!$F$7:$GB$306,154,FALSE)),"",VLOOKUP($A89,'[2]1516 Exp_Rev Access'!$F$7:$GB$306,154,FALSE))</f>
        <v>33264.68</v>
      </c>
      <c r="FV89" s="99">
        <f>IF(ISNA(VLOOKUP($A89,'[2]1516 Exp_Rev Access'!$F$7:$GB$306,155,FALSE)),"",VLOOKUP($A89,'[2]1516 Exp_Rev Access'!$F$7:$GB$306,155,FALSE))</f>
        <v>0</v>
      </c>
      <c r="FW89" s="99">
        <f>IF(ISNA(VLOOKUP($A89,'[2]1516 Exp_Rev Access'!$F$7:$GB$306,156,FALSE)),"",VLOOKUP($A89,'[2]1516 Exp_Rev Access'!$F$7:$GB$306,156,FALSE))</f>
        <v>0</v>
      </c>
      <c r="FX89" s="99">
        <f>IF(ISNA(VLOOKUP($A89,'[2]1516 Exp_Rev Access'!$F$7:$GB$306,157,FALSE)),"",VLOOKUP($A89,'[2]1516 Exp_Rev Access'!$F$7:$GB$306,157,FALSE))</f>
        <v>0</v>
      </c>
      <c r="FY89" s="99">
        <f>IF(ISNA(VLOOKUP($A89,'[2]1516 Exp_Rev Access'!$F$7:$GB$306,158,FALSE)),"",VLOOKUP($A89,'[2]1516 Exp_Rev Access'!$F$7:$GB$306,158,FALSE))</f>
        <v>0</v>
      </c>
      <c r="FZ89" s="99">
        <f>IF(ISNA(VLOOKUP($A89,'[2]1516 Exp_Rev Access'!$F$7:$GB$306,159,FALSE)),"",VLOOKUP($A89,'[2]1516 Exp_Rev Access'!$F$7:$GB$306,159,FALSE))</f>
        <v>0</v>
      </c>
      <c r="GA89" s="99">
        <f>IF(ISNA(VLOOKUP($A89,'[2]1516 Exp_Rev Access'!$F$7:$GB$306,160,FALSE)),"",VLOOKUP($A89,'[2]1516 Exp_Rev Access'!$F$7:$GB$306,160,FALSE))</f>
        <v>0</v>
      </c>
      <c r="GB89" s="99">
        <f>IF(ISNA(VLOOKUP($A89,'[2]1516 Exp_Rev Access'!$F$7:$GB$306,161,FALSE)),"",VLOOKUP($A89,'[2]1516 Exp_Rev Access'!$F$7:$GB$306,161,FALSE))</f>
        <v>0</v>
      </c>
      <c r="GC89" s="99">
        <f>IF(ISNA(VLOOKUP($A89,'[2]1516 Exp_Rev Access'!$F$7:$GB$306,162,FALSE)),"",VLOOKUP($A89,'[2]1516 Exp_Rev Access'!$F$7:$GB$306,162,FALSE))</f>
        <v>24939.82</v>
      </c>
      <c r="GD89" s="99">
        <f>IF(ISNA(VLOOKUP($A89,'[2]1516 Exp_Rev Access'!$F$7:$GB$306,163,FALSE)),"",VLOOKUP($A89,'[2]1516 Exp_Rev Access'!$F$7:$GB$306,163,FALSE))</f>
        <v>0</v>
      </c>
      <c r="GE89" s="99">
        <f>IF(ISNA(VLOOKUP($A89,'[2]1516 Exp_Rev Access'!$F$7:$GB$306,164,FALSE)),"",VLOOKUP($A89,'[2]1516 Exp_Rev Access'!$F$7:$GB$306,164,FALSE))</f>
        <v>0</v>
      </c>
      <c r="GF89" s="99">
        <f>IF(ISNA(VLOOKUP($A89,'[2]1516 Exp_Rev Access'!$F$7:$GB$306,165,FALSE)),"",VLOOKUP($A89,'[2]1516 Exp_Rev Access'!$F$7:$GB$306,165,FALSE))</f>
        <v>0</v>
      </c>
      <c r="GG89" s="99">
        <f>IF(ISNA(VLOOKUP($A89,'[2]1516 Exp_Rev Access'!$F$7:$GB$306,166,FALSE)),"",VLOOKUP($A89,'[2]1516 Exp_Rev Access'!$F$7:$GB$306,166,FALSE))</f>
        <v>0</v>
      </c>
      <c r="GH89" s="99">
        <f>IF(ISNA(VLOOKUP($A89,'[2]1516 Exp_Rev Access'!$F$7:$GB$306,167,FALSE)),"",VLOOKUP($A89,'[2]1516 Exp_Rev Access'!$F$7:$GB$306,167,FALSE))</f>
        <v>0</v>
      </c>
      <c r="GI89" s="99">
        <f>IF(ISNA(VLOOKUP($A89,'[2]1516 Exp_Rev Access'!$F$7:$GB$306,168,FALSE)),"",VLOOKUP($A89,'[2]1516 Exp_Rev Access'!$F$7:$GB$306,168,FALSE))</f>
        <v>0</v>
      </c>
      <c r="GJ89" s="99">
        <f>IF(ISNA(VLOOKUP($A89,'[2]1516 Exp_Rev Access'!$F$7:$GB$306,169,FALSE)),"",VLOOKUP($A89,'[2]1516 Exp_Rev Access'!$F$7:$GB$306,169,FALSE))</f>
        <v>2400</v>
      </c>
      <c r="GK89" s="99">
        <f>IF(ISNA(VLOOKUP($A89,'[2]1516 Exp_Rev Access'!$F$7:$GB$306,170,FALSE)),"",VLOOKUP($A89,'[2]1516 Exp_Rev Access'!$F$7:$GB$306,170,FALSE))</f>
        <v>0</v>
      </c>
      <c r="GL89" s="99">
        <f>IF(ISNA(VLOOKUP($A89,'[2]1516 Exp_Rev Access'!$F$7:$GB$306,171,FALSE)),"",VLOOKUP($A89,'[2]1516 Exp_Rev Access'!$F$7:$GB$306,171,FALSE))</f>
        <v>0</v>
      </c>
      <c r="GM89" s="99">
        <f>IF(ISNA(VLOOKUP($A89,'[2]1516 Exp_Rev Access'!$F$7:$GB$306,172,FALSE)),"",VLOOKUP($A89,'[2]1516 Exp_Rev Access'!$F$7:$GB$306,172,FALSE))</f>
        <v>0</v>
      </c>
      <c r="GN89" s="99">
        <f>IF(ISNA(VLOOKUP($A89,'[2]1516 Exp_Rev Access'!$F$7:$GB$306,173,FALSE)),"",VLOOKUP($A89,'[2]1516 Exp_Rev Access'!$F$7:$GB$306,173,FALSE))</f>
        <v>0</v>
      </c>
      <c r="GO89" s="99">
        <f>IF(ISNA(VLOOKUP($A89,'[2]1516 Exp_Rev Access'!$F$7:$GB$306,174,FALSE)),"",VLOOKUP($A89,'[2]1516 Exp_Rev Access'!$F$7:$GB$306,174,FALSE))</f>
        <v>0</v>
      </c>
      <c r="GP89" s="99">
        <f>IF(ISNA(VLOOKUP($A89,'[2]1516 Exp_Rev Access'!$F$7:$GB$306,175,FALSE)),"",VLOOKUP($A89,'[2]1516 Exp_Rev Access'!$F$7:$GB$306,175,FALSE))</f>
        <v>4084.78</v>
      </c>
      <c r="GQ89" s="99">
        <f>IF(ISNA(VLOOKUP($A89,'[2]1516 Exp_Rev Access'!$F$7:$GB$306,176,FALSE)),"",VLOOKUP($A89,'[2]1516 Exp_Rev Access'!$F$7:$GB$306,176,FALSE))</f>
        <v>0</v>
      </c>
      <c r="GR89" s="99">
        <f>IF(ISNA(VLOOKUP($A89,'[2]1516 Exp_Rev Access'!$F$7:$GB$306,177,FALSE)),"",VLOOKUP($A89,'[2]1516 Exp_Rev Access'!$F$7:$GB$306,177,FALSE))</f>
        <v>0</v>
      </c>
      <c r="GS89" s="99">
        <f>IF(ISNA(VLOOKUP($A89,'[2]1516 Exp_Rev Access'!$F$7:$GB$306,178,FALSE)),"",VLOOKUP($A89,'[2]1516 Exp_Rev Access'!$F$7:$GB$306,178,FALSE))</f>
        <v>0</v>
      </c>
      <c r="GT89" s="101">
        <f t="shared" si="133"/>
        <v>64689.279999999999</v>
      </c>
      <c r="GU89" s="72">
        <f t="shared" si="134"/>
        <v>1.3686117817424033E-3</v>
      </c>
      <c r="GV89" s="84">
        <f t="shared" si="135"/>
        <v>16.037564365419563</v>
      </c>
    </row>
    <row r="90" spans="1:206" x14ac:dyDescent="0.2">
      <c r="A90" s="104"/>
      <c r="B90" s="78" t="s">
        <v>794</v>
      </c>
      <c r="C90" s="58"/>
      <c r="D90" s="79"/>
      <c r="F90" s="80"/>
      <c r="G90" s="85"/>
      <c r="H90" s="85"/>
      <c r="I90" s="85"/>
      <c r="J90" s="85"/>
      <c r="K90" s="85"/>
      <c r="L90" s="85"/>
      <c r="M90" s="83"/>
      <c r="N90" s="83"/>
      <c r="O90" s="83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3"/>
      <c r="AM90" s="83"/>
      <c r="AN90" s="83"/>
      <c r="AO90" s="85"/>
      <c r="AP90" s="85"/>
      <c r="AQ90" s="85"/>
      <c r="AR90" s="85"/>
      <c r="AS90" s="85"/>
      <c r="AT90" s="83"/>
      <c r="AU90" s="83"/>
      <c r="AV90" s="83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U90" s="83"/>
      <c r="BV90" s="83"/>
      <c r="BW90" s="83"/>
      <c r="BX90" s="83"/>
      <c r="BY90" s="85"/>
      <c r="BZ90" s="85"/>
      <c r="CA90" s="85"/>
      <c r="CB90" s="85"/>
      <c r="CC90" s="85"/>
      <c r="CD90" s="83"/>
      <c r="CE90" s="83"/>
      <c r="CF90" s="83"/>
      <c r="CG90" s="85"/>
      <c r="CH90" s="52"/>
      <c r="CI90" s="52"/>
      <c r="CJ90" s="52"/>
      <c r="CK90" s="52"/>
      <c r="CL90" s="52"/>
      <c r="CM90" s="52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52"/>
      <c r="DL90" s="52"/>
      <c r="DM90" s="52"/>
      <c r="DN90" s="52"/>
      <c r="DO90" s="52"/>
      <c r="DP90" s="52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52"/>
      <c r="EL90" s="52"/>
      <c r="EM90" s="85"/>
      <c r="EN90" s="85"/>
      <c r="EO90" s="52"/>
      <c r="EP90" s="52"/>
      <c r="EQ90" s="52"/>
      <c r="ER90" s="52"/>
      <c r="ES90" s="52"/>
      <c r="ET90" s="52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3"/>
      <c r="FS90" s="83"/>
      <c r="FT90" s="83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3"/>
      <c r="GU90" s="83"/>
      <c r="GV90" s="84"/>
      <c r="GW90" s="85"/>
      <c r="GX90" s="85"/>
    </row>
    <row r="91" spans="1:206" ht="6" customHeight="1" x14ac:dyDescent="0.2">
      <c r="A91" s="104"/>
      <c r="B91" s="108"/>
      <c r="C91" s="58"/>
      <c r="D91" s="86"/>
      <c r="F91" s="80"/>
      <c r="R91" s="89"/>
      <c r="T91" s="89"/>
      <c r="W91" s="89"/>
      <c r="Y91" s="89"/>
      <c r="AA91" s="89"/>
      <c r="AC91" s="89"/>
      <c r="AD91" s="89"/>
      <c r="AF91" s="89"/>
      <c r="AH91" s="89"/>
      <c r="AJ91" s="89"/>
      <c r="AL91" s="92"/>
      <c r="AM91" s="91"/>
      <c r="AN91" s="93"/>
      <c r="AQ91" s="89"/>
      <c r="AS91" s="89"/>
      <c r="AT91" s="94"/>
      <c r="AU91" s="93"/>
      <c r="AW91" s="89"/>
      <c r="AZ91" s="89"/>
      <c r="BA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94"/>
      <c r="BV91" s="93"/>
      <c r="BX91" s="93"/>
      <c r="BZ91" s="89"/>
      <c r="CB91" s="89"/>
      <c r="CC91" s="89"/>
      <c r="CD91" s="94"/>
      <c r="CE91" s="93"/>
      <c r="CG91" s="95"/>
      <c r="CH91" s="52"/>
      <c r="CI91" s="52"/>
      <c r="CJ91" s="52"/>
      <c r="CK91" s="52"/>
      <c r="CL91" s="52"/>
      <c r="CM91" s="52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52"/>
      <c r="DL91" s="52"/>
      <c r="DM91" s="52"/>
      <c r="DN91" s="52"/>
      <c r="DO91" s="52"/>
      <c r="DP91" s="52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52"/>
      <c r="EL91" s="52"/>
      <c r="EM91" s="95"/>
      <c r="EN91" s="95"/>
      <c r="EO91" s="52"/>
      <c r="EP91" s="52"/>
      <c r="EQ91" s="52"/>
      <c r="ER91" s="52"/>
      <c r="ES91" s="52"/>
      <c r="ET91" s="52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4"/>
      <c r="FS91" s="93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53"/>
      <c r="GU91" s="83"/>
      <c r="GV91" s="84"/>
      <c r="GW91" s="85"/>
      <c r="GX91" s="85"/>
    </row>
    <row r="92" spans="1:206" customFormat="1" ht="14.45" customHeight="1" x14ac:dyDescent="0.2">
      <c r="A92" s="96" t="s">
        <v>320</v>
      </c>
      <c r="B92" s="69" t="s">
        <v>321</v>
      </c>
      <c r="C92" s="80">
        <f>IF(ISNA(VLOOKUP($A92,'[2]1516 enrollment_Rev_Exp by size'!$A$6:$G$320,3,FALSE)),"",VLOOKUP($A92,'[2]1516 enrollment_Rev_Exp by size'!$A$6:$G$320,3,FALSE))</f>
        <v>3858.1800000000003</v>
      </c>
      <c r="D92" s="97">
        <v>44774279.350000001</v>
      </c>
      <c r="E92" s="80">
        <f t="shared" si="114"/>
        <v>44774279.349999994</v>
      </c>
      <c r="F92" s="80">
        <f t="shared" si="115"/>
        <v>0</v>
      </c>
      <c r="G92" s="98">
        <f>IF(ISNA(VLOOKUP($A92,'[2]1516 Exp_Rev Access'!$F$7:$FS$306,2,FALSE)),"",VLOOKUP($A92,'[2]1516 Exp_Rev Access'!$F$7:$FS$306,2,FALSE))</f>
        <v>8555029.6899999995</v>
      </c>
      <c r="H92" s="98">
        <f>IF(ISNA(VLOOKUP($A92,'[2]1516 Exp_Rev Access'!$F$7:$FS$306,3,FALSE)),"",VLOOKUP($A92,'[2]1516 Exp_Rev Access'!$F$7:$FS$306,3,FALSE))</f>
        <v>0</v>
      </c>
      <c r="I92" s="98">
        <f>IF(ISNA(VLOOKUP($A92,'[2]1516 Exp_Rev Access'!$F$7:$FS$306,4,FALSE)),"",VLOOKUP($A92,'[2]1516 Exp_Rev Access'!$F$7:$FS$306,4,FALSE))</f>
        <v>0</v>
      </c>
      <c r="J92" s="98">
        <f>IF(ISNA(VLOOKUP($A92,'[2]1516 Exp_Rev Access'!$F$7:$FS$306,5,FALSE)),"",VLOOKUP($A92,'[2]1516 Exp_Rev Access'!$F$7:$FS$306,5,FALSE))</f>
        <v>23526.01</v>
      </c>
      <c r="K92" s="98">
        <f>IF(ISNA(VLOOKUP($A92,'[2]1516 Exp_Rev Access'!$F$7:$FS$306,6,FALSE)),"",VLOOKUP($A92,'[2]1516 Exp_Rev Access'!$F$7:$FS$306,6,FALSE))</f>
        <v>0</v>
      </c>
      <c r="L92" s="98">
        <f>IF(ISNA(VLOOKUP($A92,'[2]1516 Exp_Rev Access'!$F$7:$FS$306,7,FALSE)),"",VLOOKUP($A92,'[2]1516 Exp_Rev Access'!$F$7:$FS$306,7,FALSE))</f>
        <v>0</v>
      </c>
      <c r="M92" s="90">
        <f t="shared" si="136"/>
        <v>8578555.6999999993</v>
      </c>
      <c r="N92" s="72">
        <f t="shared" si="116"/>
        <v>0.1915956174959631</v>
      </c>
      <c r="O92" s="73">
        <f t="shared" si="117"/>
        <v>2223.4721293459606</v>
      </c>
      <c r="P92" s="99">
        <f>IF(ISNA(VLOOKUP($A92,'[2]1516 Exp_Rev Access'!$F$7:$FS$306,8,FALSE)),"",VLOOKUP($A92,'[2]1516 Exp_Rev Access'!$F$7:$FS$306,8,FALSE))</f>
        <v>54851.5</v>
      </c>
      <c r="Q92" s="99">
        <f>IF(ISNA(VLOOKUP($A92,'[2]1516 Exp_Rev Access'!$F$7:$FS$306,9,FALSE)),"",VLOOKUP($A92,'[2]1516 Exp_Rev Access'!$F$7:$FS$306,9,FALSE))</f>
        <v>0</v>
      </c>
      <c r="R92" s="99">
        <f>IF(ISNA(VLOOKUP($A92,'[2]1516 Exp_Rev Access'!$F$7:$FS$306,10,FALSE)),"",VLOOKUP($A92,'[2]1516 Exp_Rev Access'!$F$7:$FS$306,10,FALSE))</f>
        <v>0</v>
      </c>
      <c r="S92" s="99">
        <f>IF(ISNA(VLOOKUP($A92,'[2]1516 Exp_Rev Access'!$F$7:$FS$306,11,FALSE)),"",VLOOKUP($A92,'[2]1516 Exp_Rev Access'!$F$7:$FS$306,11,FALSE))</f>
        <v>714.3</v>
      </c>
      <c r="T92" s="99">
        <f>IF(ISNA(VLOOKUP($A92,'[2]1516 Exp_Rev Access'!$F$7:$FS$306,12,FALSE)),"",VLOOKUP($A92,'[2]1516 Exp_Rev Access'!$F$7:$FS$306,12,FALSE))</f>
        <v>0</v>
      </c>
      <c r="U92" s="99">
        <f>IF(ISNA(VLOOKUP($A92,'[2]1516 Exp_Rev Access'!$F$7:$FS$306,13,FALSE)),"",VLOOKUP($A92,'[2]1516 Exp_Rev Access'!$F$7:$FS$306,13,FALSE))</f>
        <v>0</v>
      </c>
      <c r="V92" s="99">
        <f>IF(ISNA(VLOOKUP($A92,'[2]1516 Exp_Rev Access'!$F$7:$FS$306,14,FALSE)),"",VLOOKUP($A92,'[2]1516 Exp_Rev Access'!$F$7:$FS$306,14,FALSE))</f>
        <v>0</v>
      </c>
      <c r="W92" s="99">
        <f>IF(ISNA(VLOOKUP($A92,'[2]1516 Exp_Rev Access'!$F$7:$FS$306,15,FALSE)),"",VLOOKUP($A92,'[2]1516 Exp_Rev Access'!$F$7:$FS$306,15,FALSE))</f>
        <v>0</v>
      </c>
      <c r="X92" s="99">
        <f>IF(ISNA(VLOOKUP($A92,'[2]1516 Exp_Rev Access'!$F$7:$FS$306,16,FALSE)),"",VLOOKUP($A92,'[2]1516 Exp_Rev Access'!$F$7:$FS$306,16,FALSE))</f>
        <v>0</v>
      </c>
      <c r="Y92" s="99">
        <f>IF(ISNA(VLOOKUP($A92,'[2]1516 Exp_Rev Access'!$F$7:$FS$306,17,FALSE)),"",VLOOKUP($A92,'[2]1516 Exp_Rev Access'!$F$7:$FS$306,17,FALSE))</f>
        <v>0</v>
      </c>
      <c r="Z92" s="99">
        <f>IF(ISNA(VLOOKUP($A92,'[2]1516 Exp_Rev Access'!$F$7:$FS$306,18,FALSE)),"",VLOOKUP($A92,'[2]1516 Exp_Rev Access'!$F$7:$FS$306,18,FALSE))</f>
        <v>44428.93</v>
      </c>
      <c r="AA92" s="99">
        <f>IF(ISNA(VLOOKUP($A92,'[2]1516 Exp_Rev Access'!$F$7:$FS$306,19,FALSE)),"",VLOOKUP($A92,'[2]1516 Exp_Rev Access'!$F$7:$FS$306,19,FALSE))</f>
        <v>0</v>
      </c>
      <c r="AB92" s="99">
        <f>IF(ISNA(VLOOKUP($A92,'[2]1516 Exp_Rev Access'!$F$7:$FS$306,20,FALSE)),"",VLOOKUP($A92,'[2]1516 Exp_Rev Access'!$F$7:$FS$306,20,FALSE))</f>
        <v>0</v>
      </c>
      <c r="AC92" s="99">
        <f>IF(ISNA(VLOOKUP($A92,'[2]1516 Exp_Rev Access'!$F$7:$FS$306,21,FALSE)),"",VLOOKUP($A92,'[2]1516 Exp_Rev Access'!$F$7:$FS$306,21,FALSE))</f>
        <v>255118.14</v>
      </c>
      <c r="AD92" s="99">
        <f>IF(ISNA(VLOOKUP($A92,'[2]1516 Exp_Rev Access'!$F$7:$FS$306,22,FALSE)),"",VLOOKUP($A92,'[2]1516 Exp_Rev Access'!$F$7:$FS$306,22,FALSE))</f>
        <v>24395.599999999999</v>
      </c>
      <c r="AE92" s="99">
        <f>IF(ISNA(VLOOKUP($A92,'[2]1516 Exp_Rev Access'!$F$7:$FS$306,23,FALSE)),"",VLOOKUP($A92,'[2]1516 Exp_Rev Access'!$F$7:$FS$306,23,FALSE))</f>
        <v>0</v>
      </c>
      <c r="AF92" s="99">
        <f>IF(ISNA(VLOOKUP($A92,'[2]1516 Exp_Rev Access'!$F$7:$FS$306,24,FALSE)),"",VLOOKUP($A92,'[2]1516 Exp_Rev Access'!$F$7:$FS$306,24,FALSE))</f>
        <v>99285.64</v>
      </c>
      <c r="AG92" s="99">
        <f>IF(ISNA(VLOOKUP($A92,'[2]1516 Exp_Rev Access'!$F$7:$FS$306,25,FALSE)),"",VLOOKUP($A92,'[2]1516 Exp_Rev Access'!$F$7:$FS$306,25,FALSE))</f>
        <v>218</v>
      </c>
      <c r="AH92" s="98">
        <f>IF(ISNA(VLOOKUP($A92,'[2]1516 Exp_Rev Access'!$F$7:$FS$306,26,FALSE)),"",VLOOKUP($A92,'[2]1516 Exp_Rev Access'!$F$7:$FS$306,26,FALSE))</f>
        <v>27660.33</v>
      </c>
      <c r="AI92" s="98">
        <f>IF(ISNA(VLOOKUP($A92,'[2]1516 Exp_Rev Access'!$F$7:$FS$306,27,FALSE)),"",VLOOKUP($A92,'[2]1516 Exp_Rev Access'!$F$7:$FS$306,27,FALSE))</f>
        <v>32029.63</v>
      </c>
      <c r="AJ92" s="98">
        <f>IF(ISNA(VLOOKUP($A92,'[2]1516 Exp_Rev Access'!$F$7:$FS$306,28,FALSE)),"",VLOOKUP($A92,'[2]1516 Exp_Rev Access'!$F$7:$FS$306,28,FALSE))</f>
        <v>40432.800000000003</v>
      </c>
      <c r="AK92" s="98">
        <f>IF(ISNA(VLOOKUP($A92,'[2]1516 Exp_Rev Access'!$F$7:$FS$306,29,FALSE)),"",VLOOKUP($A92,'[2]1516 Exp_Rev Access'!$F$7:$FS$306,29,FALSE))</f>
        <v>96259.88</v>
      </c>
      <c r="AL92" s="100">
        <f t="shared" si="118"/>
        <v>675394.75</v>
      </c>
      <c r="AM92" s="72">
        <f t="shared" si="119"/>
        <v>1.5084435970938748E-2</v>
      </c>
      <c r="AN92" s="94">
        <f t="shared" si="120"/>
        <v>175.05527217496331</v>
      </c>
      <c r="AO92" s="99">
        <f>IF(ISNA(VLOOKUP($A92,'[2]1516 Exp_Rev Access'!$F$7:$GB$306,30,FALSE)),"",VLOOKUP($A92,'[2]1516 Exp_Rev Access'!$F$7:$FS$306,30,FALSE))</f>
        <v>23458856.739999998</v>
      </c>
      <c r="AP92" s="99">
        <f>IF(ISNA(VLOOKUP($A92,'[2]1516 Exp_Rev Access'!$F$7:$GB$306,31,FALSE)),"",VLOOKUP($A92,'[2]1516 Exp_Rev Access'!$F$7:$FS$306,31,FALSE))</f>
        <v>873975.21</v>
      </c>
      <c r="AQ92" s="99">
        <f>IF(ISNA(VLOOKUP($A92,'[2]1516 Exp_Rev Access'!$F$7:$GB$306,32,FALSE)),"",VLOOKUP($A92,'[2]1516 Exp_Rev Access'!$F$7:$FS$306,32,FALSE))</f>
        <v>890340.72</v>
      </c>
      <c r="AR92" s="99">
        <f>IF(ISNA(VLOOKUP($A92,'[2]1516 Exp_Rev Access'!$F$7:$GB$306,33,FALSE)),"",VLOOKUP($A92,'[2]1516 Exp_Rev Access'!$F$7:$FS$306,33,FALSE))</f>
        <v>389621.73</v>
      </c>
      <c r="AS92" s="99">
        <f>IF(ISNA(VLOOKUP($A92,'[2]1516 Exp_Rev Access'!$F$7:$GB$306,34,FALSE)),"",VLOOKUP($A92,'[2]1516 Exp_Rev Access'!$F$7:$FS$306,34,FALSE))</f>
        <v>0</v>
      </c>
      <c r="AT92" s="101">
        <f t="shared" si="121"/>
        <v>25612794.399999999</v>
      </c>
      <c r="AU92" s="72">
        <f t="shared" si="122"/>
        <v>0.57204258274678399</v>
      </c>
      <c r="AV92" s="94">
        <f t="shared" si="123"/>
        <v>6638.5690662436682</v>
      </c>
      <c r="AW92" s="99">
        <f>IF(ISNA(VLOOKUP($A92,'[2]1516 Exp_Rev Access'!$F$7:$GB$306,35,FALSE)),"",VLOOKUP($A92,'[2]1516 Exp_Rev Access'!$F$7:$GB$306,35,FALSE))</f>
        <v>0</v>
      </c>
      <c r="AX92" s="99">
        <f>IF(ISNA(VLOOKUP($A92,'[2]1516 Exp_Rev Access'!$F$7:$GB$306,36,FALSE)),"",VLOOKUP($A92,'[2]1516 Exp_Rev Access'!$F$7:$GB$306,36,FALSE))</f>
        <v>3269380.58</v>
      </c>
      <c r="AY92" s="99">
        <f>IF(ISNA(VLOOKUP($A92,'[2]1516 Exp_Rev Access'!$F$7:$GB$306,37,FALSE)),"",VLOOKUP($A92,'[2]1516 Exp_Rev Access'!$F$7:$GB$306,37,FALSE))</f>
        <v>139823.07999999999</v>
      </c>
      <c r="AZ92" s="99">
        <f>IF(ISNA(VLOOKUP($A92,'[2]1516 Exp_Rev Access'!$F$7:$GB$306,38,FALSE)),"",VLOOKUP($A92,'[2]1516 Exp_Rev Access'!$F$7:$GB$306,38,FALSE))</f>
        <v>0</v>
      </c>
      <c r="BA92" s="99">
        <f>IF(ISNA(VLOOKUP($A92,'[2]1516 Exp_Rev Access'!$F$7:$GB$306,39,FALSE)),"",VLOOKUP($A92,'[2]1516 Exp_Rev Access'!$F$7:$GB$306,39,FALSE))</f>
        <v>0</v>
      </c>
      <c r="BB92" s="99">
        <f>IF(ISNA(VLOOKUP($A92,'[2]1516 Exp_Rev Access'!$F$7:$GB$306,40,FALSE)),"",VLOOKUP($A92,'[2]1516 Exp_Rev Access'!$F$7:$GB$306,40,FALSE))</f>
        <v>933286.25</v>
      </c>
      <c r="BC92" s="99">
        <f>IF(ISNA(VLOOKUP($A92,'[2]1516 Exp_Rev Access'!$F$7:$GB$306,41,FALSE)),"",VLOOKUP($A92,'[2]1516 Exp_Rev Access'!$F$7:$GB$306,41,FALSE))</f>
        <v>0</v>
      </c>
      <c r="BD92" s="99">
        <f>IF(ISNA(VLOOKUP($A92,'[2]1516 Exp_Rev Access'!$F$7:$GB$306,42,FALSE)),"",VLOOKUP($A92,'[2]1516 Exp_Rev Access'!$F$7:$GB$306,42,FALSE))</f>
        <v>145700.31</v>
      </c>
      <c r="BE92" s="99">
        <f>IF(ISNA(VLOOKUP($A92,'[2]1516 Exp_Rev Access'!$F$7:$GB$306,43,FALSE)),"",VLOOKUP($A92,'[2]1516 Exp_Rev Access'!$F$7:$GB$306,43,FALSE))</f>
        <v>0</v>
      </c>
      <c r="BF92" s="99">
        <f>IF(ISNA(VLOOKUP($A92,'[2]1516 Exp_Rev Access'!$F$7:$GB$306,44,FALSE)),"",VLOOKUP($A92,'[2]1516 Exp_Rev Access'!$F$7:$GB$306,44,FALSE))</f>
        <v>45572.99</v>
      </c>
      <c r="BG92" s="99">
        <f>IF(ISNA(VLOOKUP($A92,'[2]1516 Exp_Rev Access'!$F$7:$GB$306,45,FALSE)),"",VLOOKUP($A92,'[2]1516 Exp_Rev Access'!$F$7:$GB$306,45,FALSE))</f>
        <v>39093.879999999997</v>
      </c>
      <c r="BH92" s="99">
        <f>IF(ISNA(VLOOKUP($A92,'[2]1516 Exp_Rev Access'!$F$7:$GB$306,46,FALSE)),"",VLOOKUP($A92,'[2]1516 Exp_Rev Access'!$F$7:$GB$306,46,FALSE))</f>
        <v>0</v>
      </c>
      <c r="BI92" s="99">
        <f>IF(ISNA(VLOOKUP($A92,'[2]1516 Exp_Rev Access'!$F$7:$GB$306,47,FALSE)),"",VLOOKUP($A92,'[2]1516 Exp_Rev Access'!$F$7:$GB$306,47,FALSE))</f>
        <v>45729.61</v>
      </c>
      <c r="BJ92" s="99">
        <f>IF(ISNA(VLOOKUP($A92,'[2]1516 Exp_Rev Access'!$F$7:$GB$306,48,FALSE)),"",VLOOKUP($A92,'[2]1516 Exp_Rev Access'!$F$7:$GB$306,48,FALSE))</f>
        <v>1298198.23</v>
      </c>
      <c r="BK92" s="99">
        <f>IF(ISNA(VLOOKUP($A92,'[2]1516 Exp_Rev Access'!$F$7:$GB$306,49,FALSE)),"",VLOOKUP($A92,'[2]1516 Exp_Rev Access'!$F$7:$GB$306,49,FALSE))</f>
        <v>53799.5</v>
      </c>
      <c r="BL92" s="99">
        <f>IF(ISNA(VLOOKUP($A92,'[2]1516 Exp_Rev Access'!$F$7:$GB$306,50,FALSE)),"",VLOOKUP($A92,'[2]1516 Exp_Rev Access'!$F$7:$GB$306,50,FALSE))</f>
        <v>0</v>
      </c>
      <c r="BM92" s="99">
        <f>IF(ISNA(VLOOKUP($A92,'[2]1516 Exp_Rev Access'!$F$7:$GB$306,51,FALSE)),"",VLOOKUP($A92,'[2]1516 Exp_Rev Access'!$F$7:$GB$306,51,FALSE))</f>
        <v>0</v>
      </c>
      <c r="BN92" s="99">
        <f>IF(ISNA(VLOOKUP($A92,'[2]1516 Exp_Rev Access'!$F$7:$GB$306,52,FALSE)),"",VLOOKUP($A92,'[2]1516 Exp_Rev Access'!$F$7:$GB$306,52,FALSE))</f>
        <v>0</v>
      </c>
      <c r="BO92" s="99">
        <f>IF(ISNA(VLOOKUP($A92,'[2]1516 Exp_Rev Access'!$F$7:$GB$306,53,FALSE)),"",VLOOKUP($A92,'[2]1516 Exp_Rev Access'!$F$7:$GB$306,53,FALSE))</f>
        <v>0</v>
      </c>
      <c r="BP92" s="99">
        <f>IF(ISNA(VLOOKUP($A92,'[2]1516 Exp_Rev Access'!$F$7:$GB$306,54,FALSE)),"",VLOOKUP($A92,'[2]1516 Exp_Rev Access'!$F$7:$GB$306,54,FALSE))</f>
        <v>0</v>
      </c>
      <c r="BQ92" s="99">
        <f>IF(ISNA(VLOOKUP($A92,'[2]1516 Exp_Rev Access'!$F$7:$GB$306,55,FALSE)),"",VLOOKUP($A92,'[2]1516 Exp_Rev Access'!$F$7:$GB$306,55,FALSE))</f>
        <v>0</v>
      </c>
      <c r="BR92" s="99">
        <f>IF(ISNA(VLOOKUP($A92,'[2]1516 Exp_Rev Access'!$F$7:$GB$306,56,FALSE)),"",VLOOKUP($A92,'[2]1516 Exp_Rev Access'!$F$7:$GB$306,56,FALSE))</f>
        <v>0</v>
      </c>
      <c r="BS92" s="99">
        <f>IF(ISNA(VLOOKUP($A92,'[2]1516 Exp_Rev Access'!$F$7:$GB$306,57,FALSE)),"",VLOOKUP($A92,'[2]1516 Exp_Rev Access'!$F$7:$GB$306,57,FALSE))</f>
        <v>0</v>
      </c>
      <c r="BT92" s="99">
        <f>IF(ISNA(VLOOKUP($A92,'[2]1516 Exp_Rev Access'!$F$7:$GB$306,58,FALSE)),"",VLOOKUP($A92,'[2]1516 Exp_Rev Access'!$F$7:$GB$306,58,FALSE))</f>
        <v>0</v>
      </c>
      <c r="BU92" s="102">
        <f t="shared" si="124"/>
        <v>5970584.4299999997</v>
      </c>
      <c r="BV92" s="72">
        <f t="shared" si="125"/>
        <v>0.13334853216347745</v>
      </c>
      <c r="BW92" s="94">
        <f t="shared" si="126"/>
        <v>1547.5131875651211</v>
      </c>
      <c r="BX92" s="99">
        <f>IF(ISNA(VLOOKUP($A92,'[2]1516 Exp_Rev Access'!$F$7:$GB$306,59,FALSE)),"",VLOOKUP($A92,'[2]1516 Exp_Rev Access'!$F$7:$GB$306,59,FALSE))</f>
        <v>0</v>
      </c>
      <c r="BY92" s="99">
        <f>IF(ISNA(VLOOKUP($A92,'[2]1516 Exp_Rev Access'!$F$7:$GB$306,60,FALSE)),"",VLOOKUP($A92,'[2]1516 Exp_Rev Access'!$F$7:$GB$306,60,FALSE))</f>
        <v>58528.39</v>
      </c>
      <c r="BZ92" s="99">
        <f>IF(ISNA(VLOOKUP($A92,'[2]1516 Exp_Rev Access'!$F$7:$GB$306,61,FALSE)),"",VLOOKUP($A92,'[2]1516 Exp_Rev Access'!$F$7:$GB$306,61,FALSE))</f>
        <v>17307.28</v>
      </c>
      <c r="CA92" s="99">
        <f>IF(ISNA(VLOOKUP($A92,'[2]1516 Exp_Rev Access'!$F$7:$GB$306,62,FALSE)),"",VLOOKUP($A92,'[2]1516 Exp_Rev Access'!$F$7:$GB$306,62,FALSE))</f>
        <v>862.7</v>
      </c>
      <c r="CB92" s="99">
        <f>IF(ISNA(VLOOKUP($A92,'[2]1516 Exp_Rev Access'!$F$7:$GB$306,63,FALSE)),"",VLOOKUP($A92,'[2]1516 Exp_Rev Access'!$F$7:$GB$306,63,FALSE))</f>
        <v>184870.08</v>
      </c>
      <c r="CC92" s="99">
        <f>IF(ISNA(VLOOKUP($A92,'[2]1516 Exp_Rev Access'!$F$7:$GB$306,64,FALSE)),"",VLOOKUP($A92,'[2]1516 Exp_Rev Access'!$F$7:$GB$306,64,FALSE))</f>
        <v>0</v>
      </c>
      <c r="CD92" s="101">
        <f t="shared" si="127"/>
        <v>261568.44999999998</v>
      </c>
      <c r="CE92" s="72">
        <f t="shared" si="128"/>
        <v>5.8419354548472479E-3</v>
      </c>
      <c r="CF92" s="103">
        <f t="shared" si="129"/>
        <v>67.795813051749775</v>
      </c>
      <c r="CG92" s="99">
        <f>IF(ISNA(VLOOKUP($A92,'[2]1516 Exp_Rev Access'!$F$7:$GB$306,65,FALSE)),"",VLOOKUP($A92,'[2]1516 Exp_Rev Access'!$F$7:$GB$306,65,FALSE))</f>
        <v>0</v>
      </c>
      <c r="CH92" s="99">
        <f>IF(ISNA(VLOOKUP($A92,'[2]1516 Exp_Rev Access'!$F$7:$GB$306,66,FALSE)),"",VLOOKUP($A92,'[2]1516 Exp_Rev Access'!$F$7:$GB$306,66,FALSE))</f>
        <v>0</v>
      </c>
      <c r="CI92" s="99">
        <f>IF(ISNA(VLOOKUP($A92,'[2]1516 Exp_Rev Access'!$F$7:$GB$306,67,FALSE)),"",VLOOKUP($A92,'[2]1516 Exp_Rev Access'!$F$7:$GB$306,67,FALSE))</f>
        <v>0</v>
      </c>
      <c r="CJ92" s="99">
        <f>IF(ISNA(VLOOKUP($A92,'[2]1516 Exp_Rev Access'!$F$7:$GB$306,68,FALSE)),"",VLOOKUP($A92,'[2]1516 Exp_Rev Access'!$F$7:$GB$306,68,FALSE))</f>
        <v>0</v>
      </c>
      <c r="CK92" s="99">
        <f>IF(ISNA(VLOOKUP($A92,'[2]1516 Exp_Rev Access'!$F$7:$GB$306,69,FALSE)),"",VLOOKUP($A92,'[2]1516 Exp_Rev Access'!$F$7:$GB$306,69,FALSE))</f>
        <v>0</v>
      </c>
      <c r="CL92" s="99">
        <f>IF(ISNA(VLOOKUP($A92,'[2]1516 Exp_Rev Access'!$F$7:$GB$306,70,FALSE)),"",VLOOKUP($A92,'[2]1516 Exp_Rev Access'!$F$7:$GB$306,70,FALSE))</f>
        <v>0</v>
      </c>
      <c r="CM92" s="99">
        <f>IF(ISNA(VLOOKUP($A92,'[2]1516 Exp_Rev Access'!$F$7:$GB$306,71,FALSE)),"",VLOOKUP($A92,'[2]1516 Exp_Rev Access'!$F$7:$GB$306,71,FALSE))</f>
        <v>0</v>
      </c>
      <c r="CN92" s="99">
        <f>IF(ISNA(VLOOKUP($A92,'[2]1516 Exp_Rev Access'!$F$7:$GB$306,72,FALSE)),"",VLOOKUP($A92,'[2]1516 Exp_Rev Access'!$F$7:$GB$306,72,FALSE))</f>
        <v>0</v>
      </c>
      <c r="CO92" s="99">
        <f>IF(ISNA(VLOOKUP($A92,'[2]1516 Exp_Rev Access'!$F$7:$GB$306,73,FALSE)),"",VLOOKUP($A92,'[2]1516 Exp_Rev Access'!$F$7:$GB$306,73,FALSE))</f>
        <v>0</v>
      </c>
      <c r="CP92" s="99">
        <f>IF(ISNA(VLOOKUP($A92,'[2]1516 Exp_Rev Access'!$F$7:$GB$306,74,FALSE)),"",VLOOKUP($A92,'[2]1516 Exp_Rev Access'!$F$7:$GB$306,74,FALSE))</f>
        <v>836839.39</v>
      </c>
      <c r="CQ92" s="99">
        <f>IF(ISNA(VLOOKUP($A92,'[2]1516 Exp_Rev Access'!$F$7:$GB$306,75,FALSE)),"",VLOOKUP($A92,'[2]1516 Exp_Rev Access'!$F$7:$GB$306,75,FALSE))</f>
        <v>0</v>
      </c>
      <c r="CR92" s="99">
        <f>IF(ISNA(VLOOKUP($A92,'[2]1516 Exp_Rev Access'!$F$7:$GB$306,76,FALSE)),"",VLOOKUP($A92,'[2]1516 Exp_Rev Access'!$F$7:$GB$306,76,FALSE))</f>
        <v>18210</v>
      </c>
      <c r="CS92" s="99">
        <f>IF(ISNA(VLOOKUP($A92,'[2]1516 Exp_Rev Access'!$F$7:$GB$306,77,FALSE)),"",VLOOKUP($A92,'[2]1516 Exp_Rev Access'!$F$7:$GB$306,77,FALSE))</f>
        <v>0</v>
      </c>
      <c r="CT92" s="99">
        <f>IF(ISNA(VLOOKUP($A92,'[2]1516 Exp_Rev Access'!$F$7:$GB$306,78,FALSE)),"",VLOOKUP($A92,'[2]1516 Exp_Rev Access'!$F$7:$GB$306,78,FALSE))</f>
        <v>674029.96</v>
      </c>
      <c r="CU92" s="99">
        <f>IF(ISNA(VLOOKUP($A92,'[2]1516 Exp_Rev Access'!$F$7:$GB$306,79,FALSE)),"",VLOOKUP($A92,'[2]1516 Exp_Rev Access'!$F$7:$GB$306,79,FALSE))</f>
        <v>270911.35999999999</v>
      </c>
      <c r="CV92" s="99">
        <f>IF(ISNA(VLOOKUP($A92,'[2]1516 Exp_Rev Access'!$F$7:$GB$306,80,FALSE)),"",VLOOKUP($A92,'[2]1516 Exp_Rev Access'!$F$7:$GB$306,80,FALSE))</f>
        <v>0</v>
      </c>
      <c r="CW92" s="99">
        <f>IF(ISNA(VLOOKUP($A92,'[2]1516 Exp_Rev Access'!$F$7:$GB$306,81,FALSE)),"",VLOOKUP($A92,'[2]1516 Exp_Rev Access'!$F$7:$GB$306,81,FALSE))</f>
        <v>0</v>
      </c>
      <c r="CX92" s="99">
        <f>IF(ISNA(VLOOKUP($A92,'[2]1516 Exp_Rev Access'!$F$7:$GB$306,82,FALSE)),"",VLOOKUP($A92,'[2]1516 Exp_Rev Access'!$F$7:$GB$306,82,FALSE))</f>
        <v>0</v>
      </c>
      <c r="CY92" s="99">
        <f>IF(ISNA(VLOOKUP($A92,'[2]1516 Exp_Rev Access'!$F$7:$GB$306,83,FALSE)),"",VLOOKUP($A92,'[2]1516 Exp_Rev Access'!$F$7:$GB$306,83,FALSE))</f>
        <v>0</v>
      </c>
      <c r="CZ92" s="99">
        <f>IF(ISNA(VLOOKUP($A92,'[2]1516 Exp_Rev Access'!$F$7:$GB$306,84,FALSE)),"",VLOOKUP($A92,'[2]1516 Exp_Rev Access'!$F$7:$GB$306,84,FALSE))</f>
        <v>0</v>
      </c>
      <c r="DA92" s="99">
        <f>IF(ISNA(VLOOKUP($A92,'[2]1516 Exp_Rev Access'!$F$7:$GB$306,85,FALSE)),"",VLOOKUP($A92,'[2]1516 Exp_Rev Access'!$F$7:$GB$306,85,FALSE))</f>
        <v>3698.31</v>
      </c>
      <c r="DB92" s="99">
        <f>IF(ISNA(VLOOKUP($A92,'[2]1516 Exp_Rev Access'!$F$7:$GB$306,86,FALSE)),"",VLOOKUP($A92,'[2]1516 Exp_Rev Access'!$F$7:$GB$306,86,FALSE))</f>
        <v>0</v>
      </c>
      <c r="DC92" s="99">
        <f>IF(ISNA(VLOOKUP($A92,'[2]1516 Exp_Rev Access'!$F$7:$GB$306,87,FALSE)),"",VLOOKUP($A92,'[2]1516 Exp_Rev Access'!$F$7:$GB$306,87,FALSE))</f>
        <v>0</v>
      </c>
      <c r="DD92" s="99">
        <f>IF(ISNA(VLOOKUP($A92,'[2]1516 Exp_Rev Access'!$F$7:$GB$306,88,FALSE)),"",VLOOKUP($A92,'[2]1516 Exp_Rev Access'!$F$7:$GB$306,88,FALSE))</f>
        <v>0</v>
      </c>
      <c r="DE92" s="99">
        <f>IF(ISNA(VLOOKUP($A92,'[2]1516 Exp_Rev Access'!$F$7:$GB$306,89,FALSE)),"",VLOOKUP($A92,'[2]1516 Exp_Rev Access'!$F$7:$GB$306,89,FALSE))</f>
        <v>0</v>
      </c>
      <c r="DF92" s="99">
        <f>IF(ISNA(VLOOKUP($A92,'[2]1516 Exp_Rev Access'!$F$7:$GB$306,90,FALSE)),"",VLOOKUP($A92,'[2]1516 Exp_Rev Access'!$F$7:$GB$306,90,FALSE))</f>
        <v>6314.05</v>
      </c>
      <c r="DG92" s="99">
        <f>IF(ISNA(VLOOKUP($A92,'[2]1516 Exp_Rev Access'!$F$7:$GB$306,91,FALSE)),"",VLOOKUP($A92,'[2]1516 Exp_Rev Access'!$F$7:$GB$306,91,FALSE))</f>
        <v>0</v>
      </c>
      <c r="DH92" s="99">
        <f>IF(ISNA(VLOOKUP($A92,'[2]1516 Exp_Rev Access'!$F$7:$GB$306,92,FALSE)),"",VLOOKUP($A92,'[2]1516 Exp_Rev Access'!$F$7:$GB$306,92,FALSE))</f>
        <v>1129449.08</v>
      </c>
      <c r="DI92" s="99">
        <f>IF(ISNA(VLOOKUP($A92,'[2]1516 Exp_Rev Access'!$F$7:$GB$306,93,FALSE)),"",VLOOKUP($A92,'[2]1516 Exp_Rev Access'!$F$7:$GB$306,93,FALSE))</f>
        <v>0</v>
      </c>
      <c r="DJ92" s="99">
        <f>IF(ISNA(VLOOKUP($A92,'[2]1516 Exp_Rev Access'!$F$7:$GB$306,94,FALSE)),"",VLOOKUP($A92,'[2]1516 Exp_Rev Access'!$F$7:$GB$306,94,FALSE))</f>
        <v>82098.960000000006</v>
      </c>
      <c r="DK92" s="99">
        <f>IF(ISNA(VLOOKUP($A92,'[2]1516 Exp_Rev Access'!$F$7:$GB$306,95,FALSE)),"",VLOOKUP($A92,'[2]1516 Exp_Rev Access'!$F$7:$GB$306,95,FALSE))</f>
        <v>0</v>
      </c>
      <c r="DL92" s="99">
        <f>IF(ISNA(VLOOKUP($A92,'[2]1516 Exp_Rev Access'!$F$7:$GB$306,96,FALSE)),"",VLOOKUP($A92,'[2]1516 Exp_Rev Access'!$F$7:$GB$306,96,FALSE))</f>
        <v>0</v>
      </c>
      <c r="DM92" s="99">
        <f>IF(ISNA(VLOOKUP($A92,'[2]1516 Exp_Rev Access'!$F$7:$GB$306,97,FALSE)),"",VLOOKUP($A92,'[2]1516 Exp_Rev Access'!$F$7:$GB$306,97,FALSE))</f>
        <v>0</v>
      </c>
      <c r="DN92" s="99">
        <f>IF(ISNA(VLOOKUP($A92,'[2]1516 Exp_Rev Access'!$F$7:$GB$306,98,FALSE)),"",VLOOKUP($A92,'[2]1516 Exp_Rev Access'!$F$7:$GB$306,98,FALSE))</f>
        <v>0</v>
      </c>
      <c r="DO92" s="99">
        <f>IF(ISNA(VLOOKUP($A92,'[2]1516 Exp_Rev Access'!$F$7:$GB$306,99,FALSE)),"",VLOOKUP($A92,'[2]1516 Exp_Rev Access'!$F$7:$GB$306,99,FALSE))</f>
        <v>0</v>
      </c>
      <c r="DP92" s="99">
        <f>IF(ISNA(VLOOKUP($A92,'[2]1516 Exp_Rev Access'!$F$7:$GB$306,100,FALSE)),"",VLOOKUP($A92,'[2]1516 Exp_Rev Access'!$F$7:$GB$306,100,FALSE))</f>
        <v>0</v>
      </c>
      <c r="DQ92" s="99">
        <f>IF(ISNA(VLOOKUP($A92,'[2]1516 Exp_Rev Access'!$F$7:$GB$306,101,FALSE)),"",VLOOKUP($A92,'[2]1516 Exp_Rev Access'!$F$7:$GB$306,101,FALSE))</f>
        <v>0</v>
      </c>
      <c r="DR92" s="99">
        <f>IF(ISNA(VLOOKUP($A92,'[2]1516 Exp_Rev Access'!$F$7:$GB$306,102,FALSE)),"",VLOOKUP($A92,'[2]1516 Exp_Rev Access'!$F$7:$GB$306,102,FALSE))</f>
        <v>0</v>
      </c>
      <c r="DS92" s="99">
        <f>IF(ISNA(VLOOKUP($A92,'[2]1516 Exp_Rev Access'!$F$7:$GB$306,103,FALSE)),"",VLOOKUP($A92,'[2]1516 Exp_Rev Access'!$F$7:$GB$306,103,FALSE))</f>
        <v>0</v>
      </c>
      <c r="DT92" s="99">
        <f>IF(ISNA(VLOOKUP($A92,'[2]1516 Exp_Rev Access'!$F$7:$GB$306,104,FALSE)),"",VLOOKUP($A92,'[2]1516 Exp_Rev Access'!$F$7:$GB$306,104,FALSE))</f>
        <v>0</v>
      </c>
      <c r="DU92" s="99">
        <f>IF(ISNA(VLOOKUP($A92,'[2]1516 Exp_Rev Access'!$F$7:$GB$306,105,FALSE)),"",VLOOKUP($A92,'[2]1516 Exp_Rev Access'!$F$7:$GB$306,105,FALSE))</f>
        <v>0</v>
      </c>
      <c r="DV92" s="99">
        <f>IF(ISNA(VLOOKUP($A92,'[2]1516 Exp_Rev Access'!$F$7:$GB$306,106,FALSE)),"",VLOOKUP($A92,'[2]1516 Exp_Rev Access'!$F$7:$GB$306,106,FALSE))</f>
        <v>0</v>
      </c>
      <c r="DW92" s="99">
        <f>IF(ISNA(VLOOKUP($A92,'[2]1516 Exp_Rev Access'!$F$7:$GB$306,107,FALSE)),"",VLOOKUP($A92,'[2]1516 Exp_Rev Access'!$F$7:$GB$306,107,FALSE))</f>
        <v>0</v>
      </c>
      <c r="DX92" s="99">
        <f>IF(ISNA(VLOOKUP($A92,'[2]1516 Exp_Rev Access'!$F$7:$GB$306,108,FALSE)),"",VLOOKUP($A92,'[2]1516 Exp_Rev Access'!$F$7:$GB$306,108,FALSE))</f>
        <v>0</v>
      </c>
      <c r="DY92" s="99">
        <f>IF(ISNA(VLOOKUP($A92,'[2]1516 Exp_Rev Access'!$F$7:$GB$306,109,FALSE)),"",VLOOKUP($A92,'[2]1516 Exp_Rev Access'!$F$7:$GB$306,109,FALSE))</f>
        <v>0</v>
      </c>
      <c r="DZ92" s="99">
        <f>IF(ISNA(VLOOKUP($A92,'[2]1516 Exp_Rev Access'!$F$7:$GB$306,110,FALSE)),"",VLOOKUP($A92,'[2]1516 Exp_Rev Access'!$F$7:$GB$306,110,FALSE))</f>
        <v>0</v>
      </c>
      <c r="EA92" s="99">
        <f>IF(ISNA(VLOOKUP($A92,'[2]1516 Exp_Rev Access'!$F$7:$GB$306,111,FALSE)),"",VLOOKUP($A92,'[2]1516 Exp_Rev Access'!$F$7:$GB$306,111,FALSE))</f>
        <v>0</v>
      </c>
      <c r="EB92" s="99">
        <f>IF(ISNA(VLOOKUP($A92,'[2]1516 Exp_Rev Access'!$F$7:$GB$306,112,FALSE)),"",VLOOKUP($A92,'[2]1516 Exp_Rev Access'!$F$7:$GB$306,112,FALSE))</f>
        <v>0</v>
      </c>
      <c r="EC92" s="99">
        <f>IF(ISNA(VLOOKUP($A92,'[2]1516 Exp_Rev Access'!$F$7:$GB$306,113,FALSE)),"",VLOOKUP($A92,'[2]1516 Exp_Rev Access'!$F$7:$GB$306,113,FALSE))</f>
        <v>0</v>
      </c>
      <c r="ED92" s="99">
        <f>IF(ISNA(VLOOKUP($A92,'[2]1516 Exp_Rev Access'!$F$7:$GB$306,114,FALSE)),"",VLOOKUP($A92,'[2]1516 Exp_Rev Access'!$F$7:$GB$306,114,FALSE))</f>
        <v>0</v>
      </c>
      <c r="EE92" s="99">
        <f>IF(ISNA(VLOOKUP($A92,'[2]1516 Exp_Rev Access'!$F$7:$GB$306,115,FALSE)),"",VLOOKUP($A92,'[2]1516 Exp_Rev Access'!$F$7:$GB$306,115,FALSE))</f>
        <v>0</v>
      </c>
      <c r="EF92" s="99">
        <f>IF(ISNA(VLOOKUP($A92,'[2]1516 Exp_Rev Access'!$F$7:$GB$306,116,FALSE)),"",VLOOKUP($A92,'[2]1516 Exp_Rev Access'!$F$7:$GB$306,116,FALSE))</f>
        <v>79222</v>
      </c>
      <c r="EG92" s="99">
        <f>IF(ISNA(VLOOKUP($A92,'[2]1516 Exp_Rev Access'!$F$7:$GB$306,117,FALSE)),"",VLOOKUP($A92,'[2]1516 Exp_Rev Access'!$F$7:$GB$306,117,FALSE))</f>
        <v>0</v>
      </c>
      <c r="EH92" s="99">
        <f>IF(ISNA(VLOOKUP($A92,'[2]1516 Exp_Rev Access'!$F$7:$GB$306,118,FALSE)),"",VLOOKUP($A92,'[2]1516 Exp_Rev Access'!$F$7:$GB$306,118,FALSE))</f>
        <v>0</v>
      </c>
      <c r="EI92" s="99">
        <f>IF(ISNA(VLOOKUP($A92,'[2]1516 Exp_Rev Access'!$F$7:$GB$306,119,FALSE)),"",VLOOKUP($A92,'[2]1516 Exp_Rev Access'!$F$7:$GB$306,119,FALSE))</f>
        <v>0</v>
      </c>
      <c r="EJ92" s="99">
        <f>IF(ISNA(VLOOKUP($A92,'[2]1516 Exp_Rev Access'!$F$7:$GB$306,120,FALSE)),"",VLOOKUP($A92,'[2]1516 Exp_Rev Access'!$F$7:$GB$306,120,FALSE))</f>
        <v>0</v>
      </c>
      <c r="EK92" s="99">
        <f>IF(ISNA(VLOOKUP($A92,'[2]1516 Exp_Rev Access'!$F$7:$GB$306,121,FALSE)),"",VLOOKUP($A92,'[2]1516 Exp_Rev Access'!$F$7:$GB$306,121,FALSE))</f>
        <v>0</v>
      </c>
      <c r="EL92" s="99">
        <f>IF(ISNA(VLOOKUP($A92,'[2]1516 Exp_Rev Access'!$F$7:$GB$306,122,FALSE)),"",VLOOKUP($A92,'[2]1516 Exp_Rev Access'!$F$7:$GB$306,122,FALSE))</f>
        <v>0</v>
      </c>
      <c r="EM92" s="99">
        <f>IF(ISNA(VLOOKUP($A92,'[2]1516 Exp_Rev Access'!$F$7:$GB$306,123,FALSE)),"",VLOOKUP($A92,'[2]1516 Exp_Rev Access'!$F$7:$GB$306,123,FALSE))</f>
        <v>163573.88</v>
      </c>
      <c r="EN92" s="99">
        <f>IF(ISNA(VLOOKUP($A92,'[2]1516 Exp_Rev Access'!$F$7:$GB$306,124,FALSE)),"",VLOOKUP($A92,'[2]1516 Exp_Rev Access'!$F$7:$GB$306,124,FALSE))</f>
        <v>164001.25</v>
      </c>
      <c r="EO92" s="99">
        <f>IF(ISNA(VLOOKUP($A92,'[2]1516 Exp_Rev Access'!$F$7:$GB$306,125,FALSE)),"",VLOOKUP($A92,'[2]1516 Exp_Rev Access'!$F$7:$GB$306,125,FALSE))</f>
        <v>0</v>
      </c>
      <c r="EP92" s="99">
        <f>IF(ISNA(VLOOKUP($A92,'[2]1516 Exp_Rev Access'!$F$7:$GB$306,126,FALSE)),"",VLOOKUP($A92,'[2]1516 Exp_Rev Access'!$F$7:$GB$306,126,FALSE))</f>
        <v>0</v>
      </c>
      <c r="EQ92" s="99">
        <f>IF(ISNA(VLOOKUP($A92,'[2]1516 Exp_Rev Access'!$F$7:$GB$306,127,FALSE)),"",VLOOKUP($A92,'[2]1516 Exp_Rev Access'!$F$7:$GB$306,127,FALSE))</f>
        <v>0</v>
      </c>
      <c r="ER92" s="99">
        <f>IF(ISNA(VLOOKUP($A92,'[2]1516 Exp_Rev Access'!$F$7:$GB$306,128,FALSE)),"",VLOOKUP($A92,'[2]1516 Exp_Rev Access'!$F$7:$GB$306,128,FALSE))</f>
        <v>0</v>
      </c>
      <c r="ES92" s="99">
        <f>IF(ISNA(VLOOKUP($A92,'[2]1516 Exp_Rev Access'!$F$7:$GB$306,129,FALSE)),"",VLOOKUP($A92,'[2]1516 Exp_Rev Access'!$F$7:$GB$306,129,FALSE))</f>
        <v>0</v>
      </c>
      <c r="ET92" s="99">
        <f>IF(ISNA(VLOOKUP($A92,'[2]1516 Exp_Rev Access'!$F$7:$GB$306,130,FALSE)),"",VLOOKUP($A92,'[2]1516 Exp_Rev Access'!$F$7:$GB$306,130,FALSE))</f>
        <v>0</v>
      </c>
      <c r="EU92" s="99">
        <f>IF(ISNA(VLOOKUP($A92,'[2]1516 Exp_Rev Access'!$F$7:$GB$306,131,FALSE)),"",VLOOKUP($A92,'[2]1516 Exp_Rev Access'!$F$7:$GB$306,131,FALSE))</f>
        <v>108437.93</v>
      </c>
      <c r="EV92" s="99">
        <f>IF(ISNA(VLOOKUP($A92,'[2]1516 Exp_Rev Access'!$F$7:$GB$306,132,FALSE)),"",VLOOKUP($A92,'[2]1516 Exp_Rev Access'!$F$7:$GB$306,132,FALSE))</f>
        <v>0</v>
      </c>
      <c r="EW92" s="99">
        <f>IF(ISNA(VLOOKUP($A92,'[2]1516 Exp_Rev Access'!$F$7:$GB$306,133,FALSE)),"",VLOOKUP($A92,'[2]1516 Exp_Rev Access'!$F$7:$GB$306,133,FALSE))</f>
        <v>0</v>
      </c>
      <c r="EX92" s="99">
        <f>IF(ISNA(VLOOKUP($A92,'[2]1516 Exp_Rev Access'!$F$7:$GB$306,134,FALSE)),"",VLOOKUP($A92,'[2]1516 Exp_Rev Access'!$F$7:$GB$306,134,FALSE))</f>
        <v>0</v>
      </c>
      <c r="EY92" s="99">
        <f>IF(ISNA(VLOOKUP($A92,'[2]1516 Exp_Rev Access'!$F$7:$GB$306,135,FALSE)),"",VLOOKUP($A92,'[2]1516 Exp_Rev Access'!$F$7:$GB$306,135,FALSE))</f>
        <v>0</v>
      </c>
      <c r="EZ92" s="99">
        <f>IF(ISNA(VLOOKUP($A92,'[2]1516 Exp_Rev Access'!$F$7:$GB$306,136,FALSE)),"",VLOOKUP($A92,'[2]1516 Exp_Rev Access'!$F$7:$GB$306,136,FALSE))</f>
        <v>0</v>
      </c>
      <c r="FA92" s="99">
        <f>IF(ISNA(VLOOKUP($A92,'[2]1516 Exp_Rev Access'!$F$7:$GB$306,137,FALSE)),"",VLOOKUP($A92,'[2]1516 Exp_Rev Access'!$F$7:$GB$306,137,FALSE))</f>
        <v>0</v>
      </c>
      <c r="FB92" s="99">
        <f>IF(ISNA(VLOOKUP($A92,'[2]1516 Exp_Rev Access'!$F$7:$GB$306,138,FALSE)),"",VLOOKUP($A92,'[2]1516 Exp_Rev Access'!$F$7:$GB$306,138,FALSE))</f>
        <v>0</v>
      </c>
      <c r="FC92" s="99">
        <f>IF(ISNA(VLOOKUP($A92,'[2]1516 Exp_Rev Access'!$F$7:$GB$306,139,FALSE)),"",VLOOKUP($A92,'[2]1516 Exp_Rev Access'!$F$7:$GB$306,139,FALSE))</f>
        <v>0</v>
      </c>
      <c r="FD92" s="99">
        <f>IF(ISNA(VLOOKUP($A92,'[2]1516 Exp_Rev Access'!$F$7:$FS$306,140,FALSE)),"",VLOOKUP($A92,'[2]1516 Exp_Rev Access'!$F$7:$FS$306,140,FALSE))</f>
        <v>0</v>
      </c>
      <c r="FE92" s="99">
        <f>IF(ISNA(VLOOKUP($A92,'[2]1516 Exp_Rev Access'!$F$7:$FS$306,141,FALSE)),"",VLOOKUP($A92,'[2]1516 Exp_Rev Access'!$F$7:$FS$306,141,FALSE))</f>
        <v>0</v>
      </c>
      <c r="FF92" s="99">
        <f>IF(ISNA(VLOOKUP($A92,'[2]1516 Exp_Rev Access'!$F$7:$FS$306,142,FALSE)),"",VLOOKUP($A92,'[2]1516 Exp_Rev Access'!$F$7:$FS$306,142,FALSE))</f>
        <v>0</v>
      </c>
      <c r="FG92" s="99">
        <f>IF(ISNA(VLOOKUP($A92,'[2]1516 Exp_Rev Access'!$F$7:$FS$306,143,FALSE)),"",VLOOKUP($A92,'[2]1516 Exp_Rev Access'!$F$7:$FS$306,143,FALSE))</f>
        <v>0</v>
      </c>
      <c r="FH92" s="99">
        <f>IF(ISNA(VLOOKUP($A92,'[2]1516 Exp_Rev Access'!$F$7:$FS$306,144,FALSE)),"",VLOOKUP($A92,'[2]1516 Exp_Rev Access'!$F$7:$FS$306,144,FALSE))</f>
        <v>0</v>
      </c>
      <c r="FI92" s="99">
        <f>IF(ISNA(VLOOKUP($A92,'[2]1516 Exp_Rev Access'!$F$7:$FS$306,145,FALSE)),"",VLOOKUP($A92,'[2]1516 Exp_Rev Access'!$F$7:$FS$306,145,FALSE))</f>
        <v>0</v>
      </c>
      <c r="FJ92" s="99">
        <f>IF(ISNA(VLOOKUP($A92,'[2]1516 Exp_Rev Access'!$F$7:$FS$306,146,FALSE)),"",VLOOKUP($A92,'[2]1516 Exp_Rev Access'!$F$7:$FS$306,146,FALSE))</f>
        <v>0</v>
      </c>
      <c r="FK92" s="99">
        <f>IF(ISNA(VLOOKUP($A92,'[2]1516 Exp_Rev Access'!$F$7:$FS$306,147,FALSE)),"",VLOOKUP($A92,'[2]1516 Exp_Rev Access'!$F$7:$FS$306,147,FALSE))</f>
        <v>0</v>
      </c>
      <c r="FL92" s="99">
        <f>IF(ISNA(VLOOKUP($A92,'[2]1516 Exp_Rev Access'!$F$7:$FS$306,148,FALSE)),"",VLOOKUP($A92,'[2]1516 Exp_Rev Access'!$F$7:$FS$306,148,FALSE))</f>
        <v>0</v>
      </c>
      <c r="FM92" s="99">
        <f>IF(ISNA(VLOOKUP($A92,'[2]1516 Exp_Rev Access'!$F$7:$FS$306,149,FALSE)),"",VLOOKUP($A92,'[2]1516 Exp_Rev Access'!$F$7:$FS$306,149,FALSE))</f>
        <v>0</v>
      </c>
      <c r="FN92" s="99">
        <f>IF(ISNA(VLOOKUP($A92,'[2]1516 Exp_Rev Access'!$F$7:$FS$306,150,FALSE)),"",VLOOKUP($A92,'[2]1516 Exp_Rev Access'!$F$7:$FS$306,150,FALSE))</f>
        <v>0</v>
      </c>
      <c r="FO92" s="99">
        <f>IF(ISNA(VLOOKUP($A92,'[2]1516 Exp_Rev Access'!$F$7:$FS$306,151,FALSE)),"",VLOOKUP($A92,'[2]1516 Exp_Rev Access'!$F$7:$FS$306,151,FALSE))</f>
        <v>0</v>
      </c>
      <c r="FP92" s="99">
        <f>IF(ISNA(VLOOKUP($A92,'[2]1516 Exp_Rev Access'!$F$7:$FS$306,152,FALSE)),"",VLOOKUP($A92,'[2]1516 Exp_Rev Access'!$F$7:$FS$306,152,FALSE))</f>
        <v>0</v>
      </c>
      <c r="FQ92" s="99">
        <f>IF(ISNA(VLOOKUP($A92,'[2]1516 Exp_Rev Access'!$F$7:$FS$306,153,FALSE)),"",VLOOKUP($A92,'[2]1516 Exp_Rev Access'!$F$7:$FS$306,153,FALSE))</f>
        <v>117647.97</v>
      </c>
      <c r="FR92" s="101">
        <f t="shared" si="130"/>
        <v>3654434.1400000006</v>
      </c>
      <c r="FS92" s="72">
        <f t="shared" si="131"/>
        <v>8.1619049888739317E-2</v>
      </c>
      <c r="FT92" s="94">
        <f t="shared" si="132"/>
        <v>947.19119895909478</v>
      </c>
      <c r="FU92" s="99">
        <f>IF(ISNA(VLOOKUP($A92,'[2]1516 Exp_Rev Access'!$F$7:$GB$306,154,FALSE)),"",VLOOKUP($A92,'[2]1516 Exp_Rev Access'!$F$7:$GB$306,154,FALSE))</f>
        <v>0</v>
      </c>
      <c r="FV92" s="99">
        <f>IF(ISNA(VLOOKUP($A92,'[2]1516 Exp_Rev Access'!$F$7:$GB$306,155,FALSE)),"",VLOOKUP($A92,'[2]1516 Exp_Rev Access'!$F$7:$GB$306,155,FALSE))</f>
        <v>0</v>
      </c>
      <c r="FW92" s="99">
        <f>IF(ISNA(VLOOKUP($A92,'[2]1516 Exp_Rev Access'!$F$7:$GB$306,156,FALSE)),"",VLOOKUP($A92,'[2]1516 Exp_Rev Access'!$F$7:$GB$306,156,FALSE))</f>
        <v>0</v>
      </c>
      <c r="FX92" s="99">
        <f>IF(ISNA(VLOOKUP($A92,'[2]1516 Exp_Rev Access'!$F$7:$GB$306,157,FALSE)),"",VLOOKUP($A92,'[2]1516 Exp_Rev Access'!$F$7:$GB$306,157,FALSE))</f>
        <v>0</v>
      </c>
      <c r="FY92" s="99">
        <f>IF(ISNA(VLOOKUP($A92,'[2]1516 Exp_Rev Access'!$F$7:$GB$306,158,FALSE)),"",VLOOKUP($A92,'[2]1516 Exp_Rev Access'!$F$7:$GB$306,158,FALSE))</f>
        <v>0</v>
      </c>
      <c r="FZ92" s="99">
        <f>IF(ISNA(VLOOKUP($A92,'[2]1516 Exp_Rev Access'!$F$7:$GB$306,159,FALSE)),"",VLOOKUP($A92,'[2]1516 Exp_Rev Access'!$F$7:$GB$306,159,FALSE))</f>
        <v>0</v>
      </c>
      <c r="GA92" s="99">
        <f>IF(ISNA(VLOOKUP($A92,'[2]1516 Exp_Rev Access'!$F$7:$GB$306,160,FALSE)),"",VLOOKUP($A92,'[2]1516 Exp_Rev Access'!$F$7:$GB$306,160,FALSE))</f>
        <v>0</v>
      </c>
      <c r="GB92" s="99">
        <f>IF(ISNA(VLOOKUP($A92,'[2]1516 Exp_Rev Access'!$F$7:$GB$306,161,FALSE)),"",VLOOKUP($A92,'[2]1516 Exp_Rev Access'!$F$7:$GB$306,161,FALSE))</f>
        <v>0</v>
      </c>
      <c r="GC92" s="99">
        <f>IF(ISNA(VLOOKUP($A92,'[2]1516 Exp_Rev Access'!$F$7:$GB$306,162,FALSE)),"",VLOOKUP($A92,'[2]1516 Exp_Rev Access'!$F$7:$GB$306,162,FALSE))</f>
        <v>7163.51</v>
      </c>
      <c r="GD92" s="99">
        <f>IF(ISNA(VLOOKUP($A92,'[2]1516 Exp_Rev Access'!$F$7:$GB$306,163,FALSE)),"",VLOOKUP($A92,'[2]1516 Exp_Rev Access'!$F$7:$GB$306,163,FALSE))</f>
        <v>0</v>
      </c>
      <c r="GE92" s="99">
        <f>IF(ISNA(VLOOKUP($A92,'[2]1516 Exp_Rev Access'!$F$7:$GB$306,164,FALSE)),"",VLOOKUP($A92,'[2]1516 Exp_Rev Access'!$F$7:$GB$306,164,FALSE))</f>
        <v>0</v>
      </c>
      <c r="GF92" s="99">
        <f>IF(ISNA(VLOOKUP($A92,'[2]1516 Exp_Rev Access'!$F$7:$GB$306,165,FALSE)),"",VLOOKUP($A92,'[2]1516 Exp_Rev Access'!$F$7:$GB$306,165,FALSE))</f>
        <v>0</v>
      </c>
      <c r="GG92" s="99">
        <f>IF(ISNA(VLOOKUP($A92,'[2]1516 Exp_Rev Access'!$F$7:$GB$306,166,FALSE)),"",VLOOKUP($A92,'[2]1516 Exp_Rev Access'!$F$7:$GB$306,166,FALSE))</f>
        <v>0</v>
      </c>
      <c r="GH92" s="99">
        <f>IF(ISNA(VLOOKUP($A92,'[2]1516 Exp_Rev Access'!$F$7:$GB$306,167,FALSE)),"",VLOOKUP($A92,'[2]1516 Exp_Rev Access'!$F$7:$GB$306,167,FALSE))</f>
        <v>0</v>
      </c>
      <c r="GI92" s="99">
        <f>IF(ISNA(VLOOKUP($A92,'[2]1516 Exp_Rev Access'!$F$7:$GB$306,168,FALSE)),"",VLOOKUP($A92,'[2]1516 Exp_Rev Access'!$F$7:$GB$306,168,FALSE))</f>
        <v>0</v>
      </c>
      <c r="GJ92" s="99">
        <f>IF(ISNA(VLOOKUP($A92,'[2]1516 Exp_Rev Access'!$F$7:$GB$306,169,FALSE)),"",VLOOKUP($A92,'[2]1516 Exp_Rev Access'!$F$7:$GB$306,169,FALSE))</f>
        <v>4886.71</v>
      </c>
      <c r="GK92" s="99">
        <f>IF(ISNA(VLOOKUP($A92,'[2]1516 Exp_Rev Access'!$F$7:$GB$306,170,FALSE)),"",VLOOKUP($A92,'[2]1516 Exp_Rev Access'!$F$7:$GB$306,170,FALSE))</f>
        <v>1440</v>
      </c>
      <c r="GL92" s="99">
        <f>IF(ISNA(VLOOKUP($A92,'[2]1516 Exp_Rev Access'!$F$7:$GB$306,171,FALSE)),"",VLOOKUP($A92,'[2]1516 Exp_Rev Access'!$F$7:$GB$306,171,FALSE))</f>
        <v>0</v>
      </c>
      <c r="GM92" s="99">
        <f>IF(ISNA(VLOOKUP($A92,'[2]1516 Exp_Rev Access'!$F$7:$GB$306,172,FALSE)),"",VLOOKUP($A92,'[2]1516 Exp_Rev Access'!$F$7:$GB$306,172,FALSE))</f>
        <v>0</v>
      </c>
      <c r="GN92" s="99">
        <f>IF(ISNA(VLOOKUP($A92,'[2]1516 Exp_Rev Access'!$F$7:$GB$306,173,FALSE)),"",VLOOKUP($A92,'[2]1516 Exp_Rev Access'!$F$7:$GB$306,173,FALSE))</f>
        <v>0</v>
      </c>
      <c r="GO92" s="99">
        <f>IF(ISNA(VLOOKUP($A92,'[2]1516 Exp_Rev Access'!$F$7:$GB$306,174,FALSE)),"",VLOOKUP($A92,'[2]1516 Exp_Rev Access'!$F$7:$GB$306,174,FALSE))</f>
        <v>0</v>
      </c>
      <c r="GP92" s="99">
        <f>IF(ISNA(VLOOKUP($A92,'[2]1516 Exp_Rev Access'!$F$7:$GB$306,175,FALSE)),"",VLOOKUP($A92,'[2]1516 Exp_Rev Access'!$F$7:$GB$306,175,FALSE))</f>
        <v>0</v>
      </c>
      <c r="GQ92" s="99">
        <f>IF(ISNA(VLOOKUP($A92,'[2]1516 Exp_Rev Access'!$F$7:$GB$306,176,FALSE)),"",VLOOKUP($A92,'[2]1516 Exp_Rev Access'!$F$7:$GB$306,176,FALSE))</f>
        <v>0</v>
      </c>
      <c r="GR92" s="99">
        <f>IF(ISNA(VLOOKUP($A92,'[2]1516 Exp_Rev Access'!$F$7:$GB$306,177,FALSE)),"",VLOOKUP($A92,'[2]1516 Exp_Rev Access'!$F$7:$GB$306,177,FALSE))</f>
        <v>0</v>
      </c>
      <c r="GS92" s="99">
        <f>IF(ISNA(VLOOKUP($A92,'[2]1516 Exp_Rev Access'!$F$7:$GB$306,178,FALSE)),"",VLOOKUP($A92,'[2]1516 Exp_Rev Access'!$F$7:$GB$306,178,FALSE))</f>
        <v>7457.26</v>
      </c>
      <c r="GT92" s="101">
        <f t="shared" si="133"/>
        <v>20947.480000000003</v>
      </c>
      <c r="GU92" s="72">
        <f t="shared" si="134"/>
        <v>4.6784627925005348E-4</v>
      </c>
      <c r="GV92" s="84">
        <f t="shared" si="135"/>
        <v>5.4293682513516739</v>
      </c>
    </row>
    <row r="93" spans="1:206" customFormat="1" ht="14.45" customHeight="1" x14ac:dyDescent="0.2">
      <c r="A93" s="96" t="s">
        <v>322</v>
      </c>
      <c r="B93" s="69" t="s">
        <v>323</v>
      </c>
      <c r="C93" s="80">
        <f>IF(ISNA(VLOOKUP($A93,'[2]1516 enrollment_Rev_Exp by size'!$A$6:$G$320,3,FALSE)),"",VLOOKUP($A93,'[2]1516 enrollment_Rev_Exp by size'!$A$6:$G$320,3,FALSE))</f>
        <v>3708.4700000000003</v>
      </c>
      <c r="D93" s="97">
        <v>42889209.729999997</v>
      </c>
      <c r="E93" s="80">
        <f t="shared" si="114"/>
        <v>42889209.729999997</v>
      </c>
      <c r="F93" s="80">
        <f t="shared" si="115"/>
        <v>0</v>
      </c>
      <c r="G93" s="98">
        <f>IF(ISNA(VLOOKUP($A93,'[2]1516 Exp_Rev Access'!$F$7:$FS$306,2,FALSE)),"",VLOOKUP($A93,'[2]1516 Exp_Rev Access'!$F$7:$FS$306,2,FALSE))</f>
        <v>7937001.9699999997</v>
      </c>
      <c r="H93" s="98">
        <f>IF(ISNA(VLOOKUP($A93,'[2]1516 Exp_Rev Access'!$F$7:$FS$306,3,FALSE)),"",VLOOKUP($A93,'[2]1516 Exp_Rev Access'!$F$7:$FS$306,3,FALSE))</f>
        <v>0</v>
      </c>
      <c r="I93" s="98">
        <f>IF(ISNA(VLOOKUP($A93,'[2]1516 Exp_Rev Access'!$F$7:$FS$306,4,FALSE)),"",VLOOKUP($A93,'[2]1516 Exp_Rev Access'!$F$7:$FS$306,4,FALSE))</f>
        <v>0</v>
      </c>
      <c r="J93" s="98">
        <f>IF(ISNA(VLOOKUP($A93,'[2]1516 Exp_Rev Access'!$F$7:$FS$306,5,FALSE)),"",VLOOKUP($A93,'[2]1516 Exp_Rev Access'!$F$7:$FS$306,5,FALSE))</f>
        <v>195.97</v>
      </c>
      <c r="K93" s="98">
        <f>IF(ISNA(VLOOKUP($A93,'[2]1516 Exp_Rev Access'!$F$7:$FS$306,6,FALSE)),"",VLOOKUP($A93,'[2]1516 Exp_Rev Access'!$F$7:$FS$306,6,FALSE))</f>
        <v>0</v>
      </c>
      <c r="L93" s="98">
        <f>IF(ISNA(VLOOKUP($A93,'[2]1516 Exp_Rev Access'!$F$7:$FS$306,7,FALSE)),"",VLOOKUP($A93,'[2]1516 Exp_Rev Access'!$F$7:$FS$306,7,FALSE))</f>
        <v>0</v>
      </c>
      <c r="M93" s="90">
        <f t="shared" si="136"/>
        <v>7937197.9399999995</v>
      </c>
      <c r="N93" s="72">
        <f t="shared" si="116"/>
        <v>0.18506281626467264</v>
      </c>
      <c r="O93" s="73">
        <f t="shared" si="117"/>
        <v>2140.2891057498105</v>
      </c>
      <c r="P93" s="99">
        <f>IF(ISNA(VLOOKUP($A93,'[2]1516 Exp_Rev Access'!$F$7:$FS$306,8,FALSE)),"",VLOOKUP($A93,'[2]1516 Exp_Rev Access'!$F$7:$FS$306,8,FALSE))</f>
        <v>30334.45</v>
      </c>
      <c r="Q93" s="99">
        <f>IF(ISNA(VLOOKUP($A93,'[2]1516 Exp_Rev Access'!$F$7:$FS$306,9,FALSE)),"",VLOOKUP($A93,'[2]1516 Exp_Rev Access'!$F$7:$FS$306,9,FALSE))</f>
        <v>0</v>
      </c>
      <c r="R93" s="99">
        <f>IF(ISNA(VLOOKUP($A93,'[2]1516 Exp_Rev Access'!$F$7:$FS$306,10,FALSE)),"",VLOOKUP($A93,'[2]1516 Exp_Rev Access'!$F$7:$FS$306,10,FALSE))</f>
        <v>0</v>
      </c>
      <c r="S93" s="99">
        <f>IF(ISNA(VLOOKUP($A93,'[2]1516 Exp_Rev Access'!$F$7:$FS$306,11,FALSE)),"",VLOOKUP($A93,'[2]1516 Exp_Rev Access'!$F$7:$FS$306,11,FALSE))</f>
        <v>0</v>
      </c>
      <c r="T93" s="99">
        <f>IF(ISNA(VLOOKUP($A93,'[2]1516 Exp_Rev Access'!$F$7:$FS$306,12,FALSE)),"",VLOOKUP($A93,'[2]1516 Exp_Rev Access'!$F$7:$FS$306,12,FALSE))</f>
        <v>0</v>
      </c>
      <c r="U93" s="99">
        <f>IF(ISNA(VLOOKUP($A93,'[2]1516 Exp_Rev Access'!$F$7:$FS$306,13,FALSE)),"",VLOOKUP($A93,'[2]1516 Exp_Rev Access'!$F$7:$FS$306,13,FALSE))</f>
        <v>0</v>
      </c>
      <c r="V93" s="99">
        <f>IF(ISNA(VLOOKUP($A93,'[2]1516 Exp_Rev Access'!$F$7:$FS$306,14,FALSE)),"",VLOOKUP($A93,'[2]1516 Exp_Rev Access'!$F$7:$FS$306,14,FALSE))</f>
        <v>0</v>
      </c>
      <c r="W93" s="99">
        <f>IF(ISNA(VLOOKUP($A93,'[2]1516 Exp_Rev Access'!$F$7:$FS$306,15,FALSE)),"",VLOOKUP($A93,'[2]1516 Exp_Rev Access'!$F$7:$FS$306,15,FALSE))</f>
        <v>0</v>
      </c>
      <c r="X93" s="99">
        <f>IF(ISNA(VLOOKUP($A93,'[2]1516 Exp_Rev Access'!$F$7:$FS$306,16,FALSE)),"",VLOOKUP($A93,'[2]1516 Exp_Rev Access'!$F$7:$FS$306,16,FALSE))</f>
        <v>0</v>
      </c>
      <c r="Y93" s="99">
        <f>IF(ISNA(VLOOKUP($A93,'[2]1516 Exp_Rev Access'!$F$7:$FS$306,17,FALSE)),"",VLOOKUP($A93,'[2]1516 Exp_Rev Access'!$F$7:$FS$306,17,FALSE))</f>
        <v>6300.34</v>
      </c>
      <c r="Z93" s="99">
        <f>IF(ISNA(VLOOKUP($A93,'[2]1516 Exp_Rev Access'!$F$7:$FS$306,18,FALSE)),"",VLOOKUP($A93,'[2]1516 Exp_Rev Access'!$F$7:$FS$306,18,FALSE))</f>
        <v>0</v>
      </c>
      <c r="AA93" s="99">
        <f>IF(ISNA(VLOOKUP($A93,'[2]1516 Exp_Rev Access'!$F$7:$FS$306,19,FALSE)),"",VLOOKUP($A93,'[2]1516 Exp_Rev Access'!$F$7:$FS$306,19,FALSE))</f>
        <v>0</v>
      </c>
      <c r="AB93" s="99">
        <f>IF(ISNA(VLOOKUP($A93,'[2]1516 Exp_Rev Access'!$F$7:$FS$306,20,FALSE)),"",VLOOKUP($A93,'[2]1516 Exp_Rev Access'!$F$7:$FS$306,20,FALSE))</f>
        <v>12138.79</v>
      </c>
      <c r="AC93" s="99">
        <f>IF(ISNA(VLOOKUP($A93,'[2]1516 Exp_Rev Access'!$F$7:$FS$306,21,FALSE)),"",VLOOKUP($A93,'[2]1516 Exp_Rev Access'!$F$7:$FS$306,21,FALSE))</f>
        <v>311099.87</v>
      </c>
      <c r="AD93" s="99">
        <f>IF(ISNA(VLOOKUP($A93,'[2]1516 Exp_Rev Access'!$F$7:$FS$306,22,FALSE)),"",VLOOKUP($A93,'[2]1516 Exp_Rev Access'!$F$7:$FS$306,22,FALSE))</f>
        <v>39040.019999999997</v>
      </c>
      <c r="AE93" s="99">
        <f>IF(ISNA(VLOOKUP($A93,'[2]1516 Exp_Rev Access'!$F$7:$FS$306,23,FALSE)),"",VLOOKUP($A93,'[2]1516 Exp_Rev Access'!$F$7:$FS$306,23,FALSE))</f>
        <v>0</v>
      </c>
      <c r="AF93" s="99">
        <f>IF(ISNA(VLOOKUP($A93,'[2]1516 Exp_Rev Access'!$F$7:$FS$306,24,FALSE)),"",VLOOKUP($A93,'[2]1516 Exp_Rev Access'!$F$7:$FS$306,24,FALSE))</f>
        <v>64689.04</v>
      </c>
      <c r="AG93" s="99">
        <f>IF(ISNA(VLOOKUP($A93,'[2]1516 Exp_Rev Access'!$F$7:$FS$306,25,FALSE)),"",VLOOKUP($A93,'[2]1516 Exp_Rev Access'!$F$7:$FS$306,25,FALSE))</f>
        <v>3553.81</v>
      </c>
      <c r="AH93" s="98">
        <f>IF(ISNA(VLOOKUP($A93,'[2]1516 Exp_Rev Access'!$F$7:$FS$306,26,FALSE)),"",VLOOKUP($A93,'[2]1516 Exp_Rev Access'!$F$7:$FS$306,26,FALSE))</f>
        <v>88829.5</v>
      </c>
      <c r="AI93" s="98">
        <f>IF(ISNA(VLOOKUP($A93,'[2]1516 Exp_Rev Access'!$F$7:$FS$306,27,FALSE)),"",VLOOKUP($A93,'[2]1516 Exp_Rev Access'!$F$7:$FS$306,27,FALSE))</f>
        <v>4643.8599999999997</v>
      </c>
      <c r="AJ93" s="98">
        <f>IF(ISNA(VLOOKUP($A93,'[2]1516 Exp_Rev Access'!$F$7:$FS$306,28,FALSE)),"",VLOOKUP($A93,'[2]1516 Exp_Rev Access'!$F$7:$FS$306,28,FALSE))</f>
        <v>198228.62</v>
      </c>
      <c r="AK93" s="98">
        <f>IF(ISNA(VLOOKUP($A93,'[2]1516 Exp_Rev Access'!$F$7:$FS$306,29,FALSE)),"",VLOOKUP($A93,'[2]1516 Exp_Rev Access'!$F$7:$FS$306,29,FALSE))</f>
        <v>21541.57</v>
      </c>
      <c r="AL93" s="100">
        <f t="shared" si="118"/>
        <v>780399.87</v>
      </c>
      <c r="AM93" s="72">
        <f t="shared" si="119"/>
        <v>1.8195715773567368E-2</v>
      </c>
      <c r="AN93" s="94">
        <f t="shared" si="120"/>
        <v>210.43715332738299</v>
      </c>
      <c r="AO93" s="99">
        <f>IF(ISNA(VLOOKUP($A93,'[2]1516 Exp_Rev Access'!$F$7:$GB$306,30,FALSE)),"",VLOOKUP($A93,'[2]1516 Exp_Rev Access'!$F$7:$FS$306,30,FALSE))</f>
        <v>22509417.800000001</v>
      </c>
      <c r="AP93" s="99">
        <f>IF(ISNA(VLOOKUP($A93,'[2]1516 Exp_Rev Access'!$F$7:$GB$306,31,FALSE)),"",VLOOKUP($A93,'[2]1516 Exp_Rev Access'!$F$7:$FS$306,31,FALSE))</f>
        <v>497276.97</v>
      </c>
      <c r="AQ93" s="99">
        <f>IF(ISNA(VLOOKUP($A93,'[2]1516 Exp_Rev Access'!$F$7:$GB$306,32,FALSE)),"",VLOOKUP($A93,'[2]1516 Exp_Rev Access'!$F$7:$FS$306,32,FALSE))</f>
        <v>2139166.36</v>
      </c>
      <c r="AR93" s="99">
        <f>IF(ISNA(VLOOKUP($A93,'[2]1516 Exp_Rev Access'!$F$7:$GB$306,33,FALSE)),"",VLOOKUP($A93,'[2]1516 Exp_Rev Access'!$F$7:$FS$306,33,FALSE))</f>
        <v>612.47</v>
      </c>
      <c r="AS93" s="99">
        <f>IF(ISNA(VLOOKUP($A93,'[2]1516 Exp_Rev Access'!$F$7:$GB$306,34,FALSE)),"",VLOOKUP($A93,'[2]1516 Exp_Rev Access'!$F$7:$FS$306,34,FALSE))</f>
        <v>0</v>
      </c>
      <c r="AT93" s="101">
        <f t="shared" si="121"/>
        <v>25146473.599999998</v>
      </c>
      <c r="AU93" s="72">
        <f t="shared" si="122"/>
        <v>0.58631235591199593</v>
      </c>
      <c r="AV93" s="94">
        <f t="shared" si="123"/>
        <v>6780.8216326409529</v>
      </c>
      <c r="AW93" s="99">
        <f>IF(ISNA(VLOOKUP($A93,'[2]1516 Exp_Rev Access'!$F$7:$GB$306,35,FALSE)),"",VLOOKUP($A93,'[2]1516 Exp_Rev Access'!$F$7:$GB$306,35,FALSE))</f>
        <v>0</v>
      </c>
      <c r="AX93" s="99">
        <f>IF(ISNA(VLOOKUP($A93,'[2]1516 Exp_Rev Access'!$F$7:$GB$306,36,FALSE)),"",VLOOKUP($A93,'[2]1516 Exp_Rev Access'!$F$7:$GB$306,36,FALSE))</f>
        <v>2874051.31</v>
      </c>
      <c r="AY93" s="99">
        <f>IF(ISNA(VLOOKUP($A93,'[2]1516 Exp_Rev Access'!$F$7:$GB$306,37,FALSE)),"",VLOOKUP($A93,'[2]1516 Exp_Rev Access'!$F$7:$GB$306,37,FALSE))</f>
        <v>184187</v>
      </c>
      <c r="AZ93" s="99">
        <f>IF(ISNA(VLOOKUP($A93,'[2]1516 Exp_Rev Access'!$F$7:$GB$306,38,FALSE)),"",VLOOKUP($A93,'[2]1516 Exp_Rev Access'!$F$7:$GB$306,38,FALSE))</f>
        <v>0</v>
      </c>
      <c r="BA93" s="99">
        <f>IF(ISNA(VLOOKUP($A93,'[2]1516 Exp_Rev Access'!$F$7:$GB$306,39,FALSE)),"",VLOOKUP($A93,'[2]1516 Exp_Rev Access'!$F$7:$GB$306,39,FALSE))</f>
        <v>0</v>
      </c>
      <c r="BB93" s="99">
        <f>IF(ISNA(VLOOKUP($A93,'[2]1516 Exp_Rev Access'!$F$7:$GB$306,40,FALSE)),"",VLOOKUP($A93,'[2]1516 Exp_Rev Access'!$F$7:$GB$306,40,FALSE))</f>
        <v>985958.16</v>
      </c>
      <c r="BC93" s="99">
        <f>IF(ISNA(VLOOKUP($A93,'[2]1516 Exp_Rev Access'!$F$7:$GB$306,41,FALSE)),"",VLOOKUP($A93,'[2]1516 Exp_Rev Access'!$F$7:$GB$306,41,FALSE))</f>
        <v>0</v>
      </c>
      <c r="BD93" s="99">
        <f>IF(ISNA(VLOOKUP($A93,'[2]1516 Exp_Rev Access'!$F$7:$GB$306,42,FALSE)),"",VLOOKUP($A93,'[2]1516 Exp_Rev Access'!$F$7:$GB$306,42,FALSE))</f>
        <v>304851.71999999997</v>
      </c>
      <c r="BE93" s="99">
        <f>IF(ISNA(VLOOKUP($A93,'[2]1516 Exp_Rev Access'!$F$7:$GB$306,43,FALSE)),"",VLOOKUP($A93,'[2]1516 Exp_Rev Access'!$F$7:$GB$306,43,FALSE))</f>
        <v>0</v>
      </c>
      <c r="BF93" s="99">
        <f>IF(ISNA(VLOOKUP($A93,'[2]1516 Exp_Rev Access'!$F$7:$GB$306,44,FALSE)),"",VLOOKUP($A93,'[2]1516 Exp_Rev Access'!$F$7:$GB$306,44,FALSE))</f>
        <v>152905.60999999999</v>
      </c>
      <c r="BG93" s="99">
        <f>IF(ISNA(VLOOKUP($A93,'[2]1516 Exp_Rev Access'!$F$7:$GB$306,45,FALSE)),"",VLOOKUP($A93,'[2]1516 Exp_Rev Access'!$F$7:$GB$306,45,FALSE))</f>
        <v>36578.239999999998</v>
      </c>
      <c r="BH93" s="99">
        <f>IF(ISNA(VLOOKUP($A93,'[2]1516 Exp_Rev Access'!$F$7:$GB$306,46,FALSE)),"",VLOOKUP($A93,'[2]1516 Exp_Rev Access'!$F$7:$GB$306,46,FALSE))</f>
        <v>0</v>
      </c>
      <c r="BI93" s="99">
        <f>IF(ISNA(VLOOKUP($A93,'[2]1516 Exp_Rev Access'!$F$7:$GB$306,47,FALSE)),"",VLOOKUP($A93,'[2]1516 Exp_Rev Access'!$F$7:$GB$306,47,FALSE))</f>
        <v>23177.09</v>
      </c>
      <c r="BJ93" s="99">
        <f>IF(ISNA(VLOOKUP($A93,'[2]1516 Exp_Rev Access'!$F$7:$GB$306,48,FALSE)),"",VLOOKUP($A93,'[2]1516 Exp_Rev Access'!$F$7:$GB$306,48,FALSE))</f>
        <v>1286201.57</v>
      </c>
      <c r="BK93" s="99">
        <f>IF(ISNA(VLOOKUP($A93,'[2]1516 Exp_Rev Access'!$F$7:$GB$306,49,FALSE)),"",VLOOKUP($A93,'[2]1516 Exp_Rev Access'!$F$7:$GB$306,49,FALSE))</f>
        <v>8181.6</v>
      </c>
      <c r="BL93" s="99">
        <f>IF(ISNA(VLOOKUP($A93,'[2]1516 Exp_Rev Access'!$F$7:$GB$306,50,FALSE)),"",VLOOKUP($A93,'[2]1516 Exp_Rev Access'!$F$7:$GB$306,50,FALSE))</f>
        <v>0</v>
      </c>
      <c r="BM93" s="99">
        <f>IF(ISNA(VLOOKUP($A93,'[2]1516 Exp_Rev Access'!$F$7:$GB$306,51,FALSE)),"",VLOOKUP($A93,'[2]1516 Exp_Rev Access'!$F$7:$GB$306,51,FALSE))</f>
        <v>0</v>
      </c>
      <c r="BN93" s="99">
        <f>IF(ISNA(VLOOKUP($A93,'[2]1516 Exp_Rev Access'!$F$7:$GB$306,52,FALSE)),"",VLOOKUP($A93,'[2]1516 Exp_Rev Access'!$F$7:$GB$306,52,FALSE))</f>
        <v>0</v>
      </c>
      <c r="BO93" s="99">
        <f>IF(ISNA(VLOOKUP($A93,'[2]1516 Exp_Rev Access'!$F$7:$GB$306,53,FALSE)),"",VLOOKUP($A93,'[2]1516 Exp_Rev Access'!$F$7:$GB$306,53,FALSE))</f>
        <v>0</v>
      </c>
      <c r="BP93" s="99">
        <f>IF(ISNA(VLOOKUP($A93,'[2]1516 Exp_Rev Access'!$F$7:$GB$306,54,FALSE)),"",VLOOKUP($A93,'[2]1516 Exp_Rev Access'!$F$7:$GB$306,54,FALSE))</f>
        <v>18574.189999999999</v>
      </c>
      <c r="BQ93" s="99">
        <f>IF(ISNA(VLOOKUP($A93,'[2]1516 Exp_Rev Access'!$F$7:$GB$306,55,FALSE)),"",VLOOKUP($A93,'[2]1516 Exp_Rev Access'!$F$7:$GB$306,55,FALSE))</f>
        <v>0</v>
      </c>
      <c r="BR93" s="99">
        <f>IF(ISNA(VLOOKUP($A93,'[2]1516 Exp_Rev Access'!$F$7:$GB$306,56,FALSE)),"",VLOOKUP($A93,'[2]1516 Exp_Rev Access'!$F$7:$GB$306,56,FALSE))</f>
        <v>0</v>
      </c>
      <c r="BS93" s="99">
        <f>IF(ISNA(VLOOKUP($A93,'[2]1516 Exp_Rev Access'!$F$7:$GB$306,57,FALSE)),"",VLOOKUP($A93,'[2]1516 Exp_Rev Access'!$F$7:$GB$306,57,FALSE))</f>
        <v>0</v>
      </c>
      <c r="BT93" s="99">
        <f>IF(ISNA(VLOOKUP($A93,'[2]1516 Exp_Rev Access'!$F$7:$GB$306,58,FALSE)),"",VLOOKUP($A93,'[2]1516 Exp_Rev Access'!$F$7:$GB$306,58,FALSE))</f>
        <v>0</v>
      </c>
      <c r="BU93" s="102">
        <f t="shared" si="124"/>
        <v>5874666.4900000012</v>
      </c>
      <c r="BV93" s="72">
        <f t="shared" si="125"/>
        <v>0.13697306448364818</v>
      </c>
      <c r="BW93" s="94">
        <f t="shared" si="126"/>
        <v>1584.121346539139</v>
      </c>
      <c r="BX93" s="99">
        <f>IF(ISNA(VLOOKUP($A93,'[2]1516 Exp_Rev Access'!$F$7:$GB$306,59,FALSE)),"",VLOOKUP($A93,'[2]1516 Exp_Rev Access'!$F$7:$GB$306,59,FALSE))</f>
        <v>0</v>
      </c>
      <c r="BY93" s="99">
        <f>IF(ISNA(VLOOKUP($A93,'[2]1516 Exp_Rev Access'!$F$7:$GB$306,60,FALSE)),"",VLOOKUP($A93,'[2]1516 Exp_Rev Access'!$F$7:$GB$306,60,FALSE))</f>
        <v>0</v>
      </c>
      <c r="BZ93" s="99">
        <f>IF(ISNA(VLOOKUP($A93,'[2]1516 Exp_Rev Access'!$F$7:$GB$306,61,FALSE)),"",VLOOKUP($A93,'[2]1516 Exp_Rev Access'!$F$7:$GB$306,61,FALSE))</f>
        <v>0</v>
      </c>
      <c r="CA93" s="99">
        <f>IF(ISNA(VLOOKUP($A93,'[2]1516 Exp_Rev Access'!$F$7:$GB$306,62,FALSE)),"",VLOOKUP($A93,'[2]1516 Exp_Rev Access'!$F$7:$GB$306,62,FALSE))</f>
        <v>0</v>
      </c>
      <c r="CB93" s="99">
        <f>IF(ISNA(VLOOKUP($A93,'[2]1516 Exp_Rev Access'!$F$7:$GB$306,63,FALSE)),"",VLOOKUP($A93,'[2]1516 Exp_Rev Access'!$F$7:$GB$306,63,FALSE))</f>
        <v>0</v>
      </c>
      <c r="CC93" s="99">
        <f>IF(ISNA(VLOOKUP($A93,'[2]1516 Exp_Rev Access'!$F$7:$GB$306,64,FALSE)),"",VLOOKUP($A93,'[2]1516 Exp_Rev Access'!$F$7:$GB$306,64,FALSE))</f>
        <v>0</v>
      </c>
      <c r="CD93" s="101">
        <f t="shared" si="127"/>
        <v>0</v>
      </c>
      <c r="CE93" s="72"/>
      <c r="CF93" s="103"/>
      <c r="CG93" s="99">
        <f>IF(ISNA(VLOOKUP($A93,'[2]1516 Exp_Rev Access'!$F$7:$GB$306,65,FALSE)),"",VLOOKUP($A93,'[2]1516 Exp_Rev Access'!$F$7:$GB$306,65,FALSE))</f>
        <v>0</v>
      </c>
      <c r="CH93" s="99">
        <f>IF(ISNA(VLOOKUP($A93,'[2]1516 Exp_Rev Access'!$F$7:$GB$306,66,FALSE)),"",VLOOKUP($A93,'[2]1516 Exp_Rev Access'!$F$7:$GB$306,66,FALSE))</f>
        <v>0</v>
      </c>
      <c r="CI93" s="99">
        <f>IF(ISNA(VLOOKUP($A93,'[2]1516 Exp_Rev Access'!$F$7:$GB$306,67,FALSE)),"",VLOOKUP($A93,'[2]1516 Exp_Rev Access'!$F$7:$GB$306,67,FALSE))</f>
        <v>0</v>
      </c>
      <c r="CJ93" s="99">
        <f>IF(ISNA(VLOOKUP($A93,'[2]1516 Exp_Rev Access'!$F$7:$GB$306,68,FALSE)),"",VLOOKUP($A93,'[2]1516 Exp_Rev Access'!$F$7:$GB$306,68,FALSE))</f>
        <v>0</v>
      </c>
      <c r="CK93" s="99">
        <f>IF(ISNA(VLOOKUP($A93,'[2]1516 Exp_Rev Access'!$F$7:$GB$306,69,FALSE)),"",VLOOKUP($A93,'[2]1516 Exp_Rev Access'!$F$7:$GB$306,69,FALSE))</f>
        <v>0</v>
      </c>
      <c r="CL93" s="99">
        <f>IF(ISNA(VLOOKUP($A93,'[2]1516 Exp_Rev Access'!$F$7:$GB$306,70,FALSE)),"",VLOOKUP($A93,'[2]1516 Exp_Rev Access'!$F$7:$GB$306,70,FALSE))</f>
        <v>0</v>
      </c>
      <c r="CM93" s="99">
        <f>IF(ISNA(VLOOKUP($A93,'[2]1516 Exp_Rev Access'!$F$7:$GB$306,71,FALSE)),"",VLOOKUP($A93,'[2]1516 Exp_Rev Access'!$F$7:$GB$306,71,FALSE))</f>
        <v>0</v>
      </c>
      <c r="CN93" s="99">
        <f>IF(ISNA(VLOOKUP($A93,'[2]1516 Exp_Rev Access'!$F$7:$GB$306,72,FALSE)),"",VLOOKUP($A93,'[2]1516 Exp_Rev Access'!$F$7:$GB$306,72,FALSE))</f>
        <v>0</v>
      </c>
      <c r="CO93" s="99">
        <f>IF(ISNA(VLOOKUP($A93,'[2]1516 Exp_Rev Access'!$F$7:$GB$306,73,FALSE)),"",VLOOKUP($A93,'[2]1516 Exp_Rev Access'!$F$7:$GB$306,73,FALSE))</f>
        <v>0</v>
      </c>
      <c r="CP93" s="99">
        <f>IF(ISNA(VLOOKUP($A93,'[2]1516 Exp_Rev Access'!$F$7:$GB$306,74,FALSE)),"",VLOOKUP($A93,'[2]1516 Exp_Rev Access'!$F$7:$GB$306,74,FALSE))</f>
        <v>719768</v>
      </c>
      <c r="CQ93" s="99">
        <f>IF(ISNA(VLOOKUP($A93,'[2]1516 Exp_Rev Access'!$F$7:$GB$306,75,FALSE)),"",VLOOKUP($A93,'[2]1516 Exp_Rev Access'!$F$7:$GB$306,75,FALSE))</f>
        <v>0</v>
      </c>
      <c r="CR93" s="99">
        <f>IF(ISNA(VLOOKUP($A93,'[2]1516 Exp_Rev Access'!$F$7:$GB$306,76,FALSE)),"",VLOOKUP($A93,'[2]1516 Exp_Rev Access'!$F$7:$GB$306,76,FALSE))</f>
        <v>18109</v>
      </c>
      <c r="CS93" s="99">
        <f>IF(ISNA(VLOOKUP($A93,'[2]1516 Exp_Rev Access'!$F$7:$GB$306,77,FALSE)),"",VLOOKUP($A93,'[2]1516 Exp_Rev Access'!$F$7:$GB$306,77,FALSE))</f>
        <v>0</v>
      </c>
      <c r="CT93" s="99">
        <f>IF(ISNA(VLOOKUP($A93,'[2]1516 Exp_Rev Access'!$F$7:$GB$306,78,FALSE)),"",VLOOKUP($A93,'[2]1516 Exp_Rev Access'!$F$7:$GB$306,78,FALSE))</f>
        <v>558805</v>
      </c>
      <c r="CU93" s="99">
        <f>IF(ISNA(VLOOKUP($A93,'[2]1516 Exp_Rev Access'!$F$7:$GB$306,79,FALSE)),"",VLOOKUP($A93,'[2]1516 Exp_Rev Access'!$F$7:$GB$306,79,FALSE))</f>
        <v>87521.14</v>
      </c>
      <c r="CV93" s="99">
        <f>IF(ISNA(VLOOKUP($A93,'[2]1516 Exp_Rev Access'!$F$7:$GB$306,80,FALSE)),"",VLOOKUP($A93,'[2]1516 Exp_Rev Access'!$F$7:$GB$306,80,FALSE))</f>
        <v>0</v>
      </c>
      <c r="CW93" s="99">
        <f>IF(ISNA(VLOOKUP($A93,'[2]1516 Exp_Rev Access'!$F$7:$GB$306,81,FALSE)),"",VLOOKUP($A93,'[2]1516 Exp_Rev Access'!$F$7:$GB$306,81,FALSE))</f>
        <v>0</v>
      </c>
      <c r="CX93" s="99">
        <f>IF(ISNA(VLOOKUP($A93,'[2]1516 Exp_Rev Access'!$F$7:$GB$306,82,FALSE)),"",VLOOKUP($A93,'[2]1516 Exp_Rev Access'!$F$7:$GB$306,82,FALSE))</f>
        <v>0</v>
      </c>
      <c r="CY93" s="99">
        <f>IF(ISNA(VLOOKUP($A93,'[2]1516 Exp_Rev Access'!$F$7:$GB$306,83,FALSE)),"",VLOOKUP($A93,'[2]1516 Exp_Rev Access'!$F$7:$GB$306,83,FALSE))</f>
        <v>0</v>
      </c>
      <c r="CZ93" s="99">
        <f>IF(ISNA(VLOOKUP($A93,'[2]1516 Exp_Rev Access'!$F$7:$GB$306,84,FALSE)),"",VLOOKUP($A93,'[2]1516 Exp_Rev Access'!$F$7:$GB$306,84,FALSE))</f>
        <v>0</v>
      </c>
      <c r="DA93" s="99">
        <f>IF(ISNA(VLOOKUP($A93,'[2]1516 Exp_Rev Access'!$F$7:$GB$306,85,FALSE)),"",VLOOKUP($A93,'[2]1516 Exp_Rev Access'!$F$7:$GB$306,85,FALSE))</f>
        <v>9787.3700000000008</v>
      </c>
      <c r="DB93" s="99">
        <f>IF(ISNA(VLOOKUP($A93,'[2]1516 Exp_Rev Access'!$F$7:$GB$306,86,FALSE)),"",VLOOKUP($A93,'[2]1516 Exp_Rev Access'!$F$7:$GB$306,86,FALSE))</f>
        <v>0</v>
      </c>
      <c r="DC93" s="99">
        <f>IF(ISNA(VLOOKUP($A93,'[2]1516 Exp_Rev Access'!$F$7:$GB$306,87,FALSE)),"",VLOOKUP($A93,'[2]1516 Exp_Rev Access'!$F$7:$GB$306,87,FALSE))</f>
        <v>0</v>
      </c>
      <c r="DD93" s="99">
        <f>IF(ISNA(VLOOKUP($A93,'[2]1516 Exp_Rev Access'!$F$7:$GB$306,88,FALSE)),"",VLOOKUP($A93,'[2]1516 Exp_Rev Access'!$F$7:$GB$306,88,FALSE))</f>
        <v>0</v>
      </c>
      <c r="DE93" s="99">
        <f>IF(ISNA(VLOOKUP($A93,'[2]1516 Exp_Rev Access'!$F$7:$GB$306,89,FALSE)),"",VLOOKUP($A93,'[2]1516 Exp_Rev Access'!$F$7:$GB$306,89,FALSE))</f>
        <v>0</v>
      </c>
      <c r="DF93" s="99">
        <f>IF(ISNA(VLOOKUP($A93,'[2]1516 Exp_Rev Access'!$F$7:$GB$306,90,FALSE)),"",VLOOKUP($A93,'[2]1516 Exp_Rev Access'!$F$7:$GB$306,90,FALSE))</f>
        <v>26573.45</v>
      </c>
      <c r="DG93" s="99">
        <f>IF(ISNA(VLOOKUP($A93,'[2]1516 Exp_Rev Access'!$F$7:$GB$306,91,FALSE)),"",VLOOKUP($A93,'[2]1516 Exp_Rev Access'!$F$7:$GB$306,91,FALSE))</f>
        <v>25990.23</v>
      </c>
      <c r="DH93" s="99">
        <f>IF(ISNA(VLOOKUP($A93,'[2]1516 Exp_Rev Access'!$F$7:$GB$306,92,FALSE)),"",VLOOKUP($A93,'[2]1516 Exp_Rev Access'!$F$7:$GB$306,92,FALSE))</f>
        <v>802888.58</v>
      </c>
      <c r="DI93" s="99">
        <f>IF(ISNA(VLOOKUP($A93,'[2]1516 Exp_Rev Access'!$F$7:$GB$306,93,FALSE)),"",VLOOKUP($A93,'[2]1516 Exp_Rev Access'!$F$7:$GB$306,93,FALSE))</f>
        <v>0</v>
      </c>
      <c r="DJ93" s="99">
        <f>IF(ISNA(VLOOKUP($A93,'[2]1516 Exp_Rev Access'!$F$7:$GB$306,94,FALSE)),"",VLOOKUP($A93,'[2]1516 Exp_Rev Access'!$F$7:$GB$306,94,FALSE))</f>
        <v>0</v>
      </c>
      <c r="DK93" s="99">
        <f>IF(ISNA(VLOOKUP($A93,'[2]1516 Exp_Rev Access'!$F$7:$GB$306,95,FALSE)),"",VLOOKUP($A93,'[2]1516 Exp_Rev Access'!$F$7:$GB$306,95,FALSE))</f>
        <v>0</v>
      </c>
      <c r="DL93" s="99">
        <f>IF(ISNA(VLOOKUP($A93,'[2]1516 Exp_Rev Access'!$F$7:$GB$306,96,FALSE)),"",VLOOKUP($A93,'[2]1516 Exp_Rev Access'!$F$7:$GB$306,96,FALSE))</f>
        <v>0</v>
      </c>
      <c r="DM93" s="99">
        <f>IF(ISNA(VLOOKUP($A93,'[2]1516 Exp_Rev Access'!$F$7:$GB$306,97,FALSE)),"",VLOOKUP($A93,'[2]1516 Exp_Rev Access'!$F$7:$GB$306,97,FALSE))</f>
        <v>0</v>
      </c>
      <c r="DN93" s="99">
        <f>IF(ISNA(VLOOKUP($A93,'[2]1516 Exp_Rev Access'!$F$7:$GB$306,98,FALSE)),"",VLOOKUP($A93,'[2]1516 Exp_Rev Access'!$F$7:$GB$306,98,FALSE))</f>
        <v>0</v>
      </c>
      <c r="DO93" s="99">
        <f>IF(ISNA(VLOOKUP($A93,'[2]1516 Exp_Rev Access'!$F$7:$GB$306,99,FALSE)),"",VLOOKUP($A93,'[2]1516 Exp_Rev Access'!$F$7:$GB$306,99,FALSE))</f>
        <v>0</v>
      </c>
      <c r="DP93" s="99">
        <f>IF(ISNA(VLOOKUP($A93,'[2]1516 Exp_Rev Access'!$F$7:$GB$306,100,FALSE)),"",VLOOKUP($A93,'[2]1516 Exp_Rev Access'!$F$7:$GB$306,100,FALSE))</f>
        <v>0</v>
      </c>
      <c r="DQ93" s="99">
        <f>IF(ISNA(VLOOKUP($A93,'[2]1516 Exp_Rev Access'!$F$7:$GB$306,101,FALSE)),"",VLOOKUP($A93,'[2]1516 Exp_Rev Access'!$F$7:$GB$306,101,FALSE))</f>
        <v>0</v>
      </c>
      <c r="DR93" s="99">
        <f>IF(ISNA(VLOOKUP($A93,'[2]1516 Exp_Rev Access'!$F$7:$GB$306,102,FALSE)),"",VLOOKUP($A93,'[2]1516 Exp_Rev Access'!$F$7:$GB$306,102,FALSE))</f>
        <v>0</v>
      </c>
      <c r="DS93" s="99">
        <f>IF(ISNA(VLOOKUP($A93,'[2]1516 Exp_Rev Access'!$F$7:$GB$306,103,FALSE)),"",VLOOKUP($A93,'[2]1516 Exp_Rev Access'!$F$7:$GB$306,103,FALSE))</f>
        <v>0</v>
      </c>
      <c r="DT93" s="99">
        <f>IF(ISNA(VLOOKUP($A93,'[2]1516 Exp_Rev Access'!$F$7:$GB$306,104,FALSE)),"",VLOOKUP($A93,'[2]1516 Exp_Rev Access'!$F$7:$GB$306,104,FALSE))</f>
        <v>0</v>
      </c>
      <c r="DU93" s="99">
        <f>IF(ISNA(VLOOKUP($A93,'[2]1516 Exp_Rev Access'!$F$7:$GB$306,105,FALSE)),"",VLOOKUP($A93,'[2]1516 Exp_Rev Access'!$F$7:$GB$306,105,FALSE))</f>
        <v>0</v>
      </c>
      <c r="DV93" s="99">
        <f>IF(ISNA(VLOOKUP($A93,'[2]1516 Exp_Rev Access'!$F$7:$GB$306,106,FALSE)),"",VLOOKUP($A93,'[2]1516 Exp_Rev Access'!$F$7:$GB$306,106,FALSE))</f>
        <v>0</v>
      </c>
      <c r="DW93" s="99">
        <f>IF(ISNA(VLOOKUP($A93,'[2]1516 Exp_Rev Access'!$F$7:$GB$306,107,FALSE)),"",VLOOKUP($A93,'[2]1516 Exp_Rev Access'!$F$7:$GB$306,107,FALSE))</f>
        <v>0</v>
      </c>
      <c r="DX93" s="99">
        <f>IF(ISNA(VLOOKUP($A93,'[2]1516 Exp_Rev Access'!$F$7:$GB$306,108,FALSE)),"",VLOOKUP($A93,'[2]1516 Exp_Rev Access'!$F$7:$GB$306,108,FALSE))</f>
        <v>0</v>
      </c>
      <c r="DY93" s="99">
        <f>IF(ISNA(VLOOKUP($A93,'[2]1516 Exp_Rev Access'!$F$7:$GB$306,109,FALSE)),"",VLOOKUP($A93,'[2]1516 Exp_Rev Access'!$F$7:$GB$306,109,FALSE))</f>
        <v>0</v>
      </c>
      <c r="DZ93" s="99">
        <f>IF(ISNA(VLOOKUP($A93,'[2]1516 Exp_Rev Access'!$F$7:$GB$306,110,FALSE)),"",VLOOKUP($A93,'[2]1516 Exp_Rev Access'!$F$7:$GB$306,110,FALSE))</f>
        <v>0</v>
      </c>
      <c r="EA93" s="99">
        <f>IF(ISNA(VLOOKUP($A93,'[2]1516 Exp_Rev Access'!$F$7:$GB$306,111,FALSE)),"",VLOOKUP($A93,'[2]1516 Exp_Rev Access'!$F$7:$GB$306,111,FALSE))</f>
        <v>0</v>
      </c>
      <c r="EB93" s="99">
        <f>IF(ISNA(VLOOKUP($A93,'[2]1516 Exp_Rev Access'!$F$7:$GB$306,112,FALSE)),"",VLOOKUP($A93,'[2]1516 Exp_Rev Access'!$F$7:$GB$306,112,FALSE))</f>
        <v>0</v>
      </c>
      <c r="EC93" s="99">
        <f>IF(ISNA(VLOOKUP($A93,'[2]1516 Exp_Rev Access'!$F$7:$GB$306,113,FALSE)),"",VLOOKUP($A93,'[2]1516 Exp_Rev Access'!$F$7:$GB$306,113,FALSE))</f>
        <v>0</v>
      </c>
      <c r="ED93" s="99">
        <f>IF(ISNA(VLOOKUP($A93,'[2]1516 Exp_Rev Access'!$F$7:$GB$306,114,FALSE)),"",VLOOKUP($A93,'[2]1516 Exp_Rev Access'!$F$7:$GB$306,114,FALSE))</f>
        <v>0</v>
      </c>
      <c r="EE93" s="99">
        <f>IF(ISNA(VLOOKUP($A93,'[2]1516 Exp_Rev Access'!$F$7:$GB$306,115,FALSE)),"",VLOOKUP($A93,'[2]1516 Exp_Rev Access'!$F$7:$GB$306,115,FALSE))</f>
        <v>0</v>
      </c>
      <c r="EF93" s="99">
        <f>IF(ISNA(VLOOKUP($A93,'[2]1516 Exp_Rev Access'!$F$7:$GB$306,116,FALSE)),"",VLOOKUP($A93,'[2]1516 Exp_Rev Access'!$F$7:$GB$306,116,FALSE))</f>
        <v>0</v>
      </c>
      <c r="EG93" s="99">
        <f>IF(ISNA(VLOOKUP($A93,'[2]1516 Exp_Rev Access'!$F$7:$GB$306,117,FALSE)),"",VLOOKUP($A93,'[2]1516 Exp_Rev Access'!$F$7:$GB$306,117,FALSE))</f>
        <v>0</v>
      </c>
      <c r="EH93" s="99">
        <f>IF(ISNA(VLOOKUP($A93,'[2]1516 Exp_Rev Access'!$F$7:$GB$306,118,FALSE)),"",VLOOKUP($A93,'[2]1516 Exp_Rev Access'!$F$7:$GB$306,118,FALSE))</f>
        <v>0</v>
      </c>
      <c r="EI93" s="99">
        <f>IF(ISNA(VLOOKUP($A93,'[2]1516 Exp_Rev Access'!$F$7:$GB$306,119,FALSE)),"",VLOOKUP($A93,'[2]1516 Exp_Rev Access'!$F$7:$GB$306,119,FALSE))</f>
        <v>0</v>
      </c>
      <c r="EJ93" s="99">
        <f>IF(ISNA(VLOOKUP($A93,'[2]1516 Exp_Rev Access'!$F$7:$GB$306,120,FALSE)),"",VLOOKUP($A93,'[2]1516 Exp_Rev Access'!$F$7:$GB$306,120,FALSE))</f>
        <v>0</v>
      </c>
      <c r="EK93" s="99">
        <f>IF(ISNA(VLOOKUP($A93,'[2]1516 Exp_Rev Access'!$F$7:$GB$306,121,FALSE)),"",VLOOKUP($A93,'[2]1516 Exp_Rev Access'!$F$7:$GB$306,121,FALSE))</f>
        <v>0</v>
      </c>
      <c r="EL93" s="99">
        <f>IF(ISNA(VLOOKUP($A93,'[2]1516 Exp_Rev Access'!$F$7:$GB$306,122,FALSE)),"",VLOOKUP($A93,'[2]1516 Exp_Rev Access'!$F$7:$GB$306,122,FALSE))</f>
        <v>0</v>
      </c>
      <c r="EM93" s="99">
        <f>IF(ISNA(VLOOKUP($A93,'[2]1516 Exp_Rev Access'!$F$7:$GB$306,123,FALSE)),"",VLOOKUP($A93,'[2]1516 Exp_Rev Access'!$F$7:$GB$306,123,FALSE))</f>
        <v>158297.76999999999</v>
      </c>
      <c r="EN93" s="99">
        <f>IF(ISNA(VLOOKUP($A93,'[2]1516 Exp_Rev Access'!$F$7:$GB$306,124,FALSE)),"",VLOOKUP($A93,'[2]1516 Exp_Rev Access'!$F$7:$GB$306,124,FALSE))</f>
        <v>0</v>
      </c>
      <c r="EO93" s="99">
        <f>IF(ISNA(VLOOKUP($A93,'[2]1516 Exp_Rev Access'!$F$7:$GB$306,125,FALSE)),"",VLOOKUP($A93,'[2]1516 Exp_Rev Access'!$F$7:$GB$306,125,FALSE))</f>
        <v>0</v>
      </c>
      <c r="EP93" s="99">
        <f>IF(ISNA(VLOOKUP($A93,'[2]1516 Exp_Rev Access'!$F$7:$GB$306,126,FALSE)),"",VLOOKUP($A93,'[2]1516 Exp_Rev Access'!$F$7:$GB$306,126,FALSE))</f>
        <v>0</v>
      </c>
      <c r="EQ93" s="99">
        <f>IF(ISNA(VLOOKUP($A93,'[2]1516 Exp_Rev Access'!$F$7:$GB$306,127,FALSE)),"",VLOOKUP($A93,'[2]1516 Exp_Rev Access'!$F$7:$GB$306,127,FALSE))</f>
        <v>0</v>
      </c>
      <c r="ER93" s="99">
        <f>IF(ISNA(VLOOKUP($A93,'[2]1516 Exp_Rev Access'!$F$7:$GB$306,128,FALSE)),"",VLOOKUP($A93,'[2]1516 Exp_Rev Access'!$F$7:$GB$306,128,FALSE))</f>
        <v>0</v>
      </c>
      <c r="ES93" s="99">
        <f>IF(ISNA(VLOOKUP($A93,'[2]1516 Exp_Rev Access'!$F$7:$GB$306,129,FALSE)),"",VLOOKUP($A93,'[2]1516 Exp_Rev Access'!$F$7:$GB$306,129,FALSE))</f>
        <v>0</v>
      </c>
      <c r="ET93" s="99">
        <f>IF(ISNA(VLOOKUP($A93,'[2]1516 Exp_Rev Access'!$F$7:$GB$306,130,FALSE)),"",VLOOKUP($A93,'[2]1516 Exp_Rev Access'!$F$7:$GB$306,130,FALSE))</f>
        <v>0</v>
      </c>
      <c r="EU93" s="99">
        <f>IF(ISNA(VLOOKUP($A93,'[2]1516 Exp_Rev Access'!$F$7:$GB$306,131,FALSE)),"",VLOOKUP($A93,'[2]1516 Exp_Rev Access'!$F$7:$GB$306,131,FALSE))</f>
        <v>158355.28</v>
      </c>
      <c r="EV93" s="99">
        <f>IF(ISNA(VLOOKUP($A93,'[2]1516 Exp_Rev Access'!$F$7:$GB$306,132,FALSE)),"",VLOOKUP($A93,'[2]1516 Exp_Rev Access'!$F$7:$GB$306,132,FALSE))</f>
        <v>0</v>
      </c>
      <c r="EW93" s="99">
        <f>IF(ISNA(VLOOKUP($A93,'[2]1516 Exp_Rev Access'!$F$7:$GB$306,133,FALSE)),"",VLOOKUP($A93,'[2]1516 Exp_Rev Access'!$F$7:$GB$306,133,FALSE))</f>
        <v>0</v>
      </c>
      <c r="EX93" s="99">
        <f>IF(ISNA(VLOOKUP($A93,'[2]1516 Exp_Rev Access'!$F$7:$GB$306,134,FALSE)),"",VLOOKUP($A93,'[2]1516 Exp_Rev Access'!$F$7:$GB$306,134,FALSE))</f>
        <v>0</v>
      </c>
      <c r="EY93" s="99">
        <f>IF(ISNA(VLOOKUP($A93,'[2]1516 Exp_Rev Access'!$F$7:$GB$306,135,FALSE)),"",VLOOKUP($A93,'[2]1516 Exp_Rev Access'!$F$7:$GB$306,135,FALSE))</f>
        <v>0</v>
      </c>
      <c r="EZ93" s="99">
        <f>IF(ISNA(VLOOKUP($A93,'[2]1516 Exp_Rev Access'!$F$7:$GB$306,136,FALSE)),"",VLOOKUP($A93,'[2]1516 Exp_Rev Access'!$F$7:$GB$306,136,FALSE))</f>
        <v>0</v>
      </c>
      <c r="FA93" s="99">
        <f>IF(ISNA(VLOOKUP($A93,'[2]1516 Exp_Rev Access'!$F$7:$GB$306,137,FALSE)),"",VLOOKUP($A93,'[2]1516 Exp_Rev Access'!$F$7:$GB$306,137,FALSE))</f>
        <v>0</v>
      </c>
      <c r="FB93" s="99">
        <f>IF(ISNA(VLOOKUP($A93,'[2]1516 Exp_Rev Access'!$F$7:$GB$306,138,FALSE)),"",VLOOKUP($A93,'[2]1516 Exp_Rev Access'!$F$7:$GB$306,138,FALSE))</f>
        <v>0</v>
      </c>
      <c r="FC93" s="99">
        <f>IF(ISNA(VLOOKUP($A93,'[2]1516 Exp_Rev Access'!$F$7:$GB$306,139,FALSE)),"",VLOOKUP($A93,'[2]1516 Exp_Rev Access'!$F$7:$GB$306,139,FALSE))</f>
        <v>0</v>
      </c>
      <c r="FD93" s="99">
        <f>IF(ISNA(VLOOKUP($A93,'[2]1516 Exp_Rev Access'!$F$7:$FS$306,140,FALSE)),"",VLOOKUP($A93,'[2]1516 Exp_Rev Access'!$F$7:$FS$306,140,FALSE))</f>
        <v>0</v>
      </c>
      <c r="FE93" s="99">
        <f>IF(ISNA(VLOOKUP($A93,'[2]1516 Exp_Rev Access'!$F$7:$FS$306,141,FALSE)),"",VLOOKUP($A93,'[2]1516 Exp_Rev Access'!$F$7:$FS$306,141,FALSE))</f>
        <v>0</v>
      </c>
      <c r="FF93" s="99">
        <f>IF(ISNA(VLOOKUP($A93,'[2]1516 Exp_Rev Access'!$F$7:$FS$306,142,FALSE)),"",VLOOKUP($A93,'[2]1516 Exp_Rev Access'!$F$7:$FS$306,142,FALSE))</f>
        <v>0</v>
      </c>
      <c r="FG93" s="99">
        <f>IF(ISNA(VLOOKUP($A93,'[2]1516 Exp_Rev Access'!$F$7:$FS$306,143,FALSE)),"",VLOOKUP($A93,'[2]1516 Exp_Rev Access'!$F$7:$FS$306,143,FALSE))</f>
        <v>0</v>
      </c>
      <c r="FH93" s="99">
        <f>IF(ISNA(VLOOKUP($A93,'[2]1516 Exp_Rev Access'!$F$7:$FS$306,144,FALSE)),"",VLOOKUP($A93,'[2]1516 Exp_Rev Access'!$F$7:$FS$306,144,FALSE))</f>
        <v>0</v>
      </c>
      <c r="FI93" s="99">
        <f>IF(ISNA(VLOOKUP($A93,'[2]1516 Exp_Rev Access'!$F$7:$FS$306,145,FALSE)),"",VLOOKUP($A93,'[2]1516 Exp_Rev Access'!$F$7:$FS$306,145,FALSE))</f>
        <v>0</v>
      </c>
      <c r="FJ93" s="99">
        <f>IF(ISNA(VLOOKUP($A93,'[2]1516 Exp_Rev Access'!$F$7:$FS$306,146,FALSE)),"",VLOOKUP($A93,'[2]1516 Exp_Rev Access'!$F$7:$FS$306,146,FALSE))</f>
        <v>0</v>
      </c>
      <c r="FK93" s="99">
        <f>IF(ISNA(VLOOKUP($A93,'[2]1516 Exp_Rev Access'!$F$7:$FS$306,147,FALSE)),"",VLOOKUP($A93,'[2]1516 Exp_Rev Access'!$F$7:$FS$306,147,FALSE))</f>
        <v>0</v>
      </c>
      <c r="FL93" s="99">
        <f>IF(ISNA(VLOOKUP($A93,'[2]1516 Exp_Rev Access'!$F$7:$FS$306,148,FALSE)),"",VLOOKUP($A93,'[2]1516 Exp_Rev Access'!$F$7:$FS$306,148,FALSE))</f>
        <v>0</v>
      </c>
      <c r="FM93" s="99">
        <f>IF(ISNA(VLOOKUP($A93,'[2]1516 Exp_Rev Access'!$F$7:$FS$306,149,FALSE)),"",VLOOKUP($A93,'[2]1516 Exp_Rev Access'!$F$7:$FS$306,149,FALSE))</f>
        <v>0</v>
      </c>
      <c r="FN93" s="99">
        <f>IF(ISNA(VLOOKUP($A93,'[2]1516 Exp_Rev Access'!$F$7:$FS$306,150,FALSE)),"",VLOOKUP($A93,'[2]1516 Exp_Rev Access'!$F$7:$FS$306,150,FALSE))</f>
        <v>0</v>
      </c>
      <c r="FO93" s="99">
        <f>IF(ISNA(VLOOKUP($A93,'[2]1516 Exp_Rev Access'!$F$7:$FS$306,151,FALSE)),"",VLOOKUP($A93,'[2]1516 Exp_Rev Access'!$F$7:$FS$306,151,FALSE))</f>
        <v>0</v>
      </c>
      <c r="FP93" s="99">
        <f>IF(ISNA(VLOOKUP($A93,'[2]1516 Exp_Rev Access'!$F$7:$FS$306,152,FALSE)),"",VLOOKUP($A93,'[2]1516 Exp_Rev Access'!$F$7:$FS$306,152,FALSE))</f>
        <v>0</v>
      </c>
      <c r="FQ93" s="99">
        <f>IF(ISNA(VLOOKUP($A93,'[2]1516 Exp_Rev Access'!$F$7:$FS$306,153,FALSE)),"",VLOOKUP($A93,'[2]1516 Exp_Rev Access'!$F$7:$FS$306,153,FALSE))</f>
        <v>111283.96</v>
      </c>
      <c r="FR93" s="101">
        <f t="shared" si="130"/>
        <v>2677379.7799999998</v>
      </c>
      <c r="FS93" s="72">
        <f t="shared" si="131"/>
        <v>6.2425486430150647E-2</v>
      </c>
      <c r="FT93" s="94">
        <f t="shared" si="132"/>
        <v>721.96344584154645</v>
      </c>
      <c r="FU93" s="99">
        <f>IF(ISNA(VLOOKUP($A93,'[2]1516 Exp_Rev Access'!$F$7:$GB$306,154,FALSE)),"",VLOOKUP($A93,'[2]1516 Exp_Rev Access'!$F$7:$GB$306,154,FALSE))</f>
        <v>0</v>
      </c>
      <c r="FV93" s="99">
        <f>IF(ISNA(VLOOKUP($A93,'[2]1516 Exp_Rev Access'!$F$7:$GB$306,155,FALSE)),"",VLOOKUP($A93,'[2]1516 Exp_Rev Access'!$F$7:$GB$306,155,FALSE))</f>
        <v>9784.9699999999993</v>
      </c>
      <c r="FW93" s="99">
        <f>IF(ISNA(VLOOKUP($A93,'[2]1516 Exp_Rev Access'!$F$7:$GB$306,156,FALSE)),"",VLOOKUP($A93,'[2]1516 Exp_Rev Access'!$F$7:$GB$306,156,FALSE))</f>
        <v>0</v>
      </c>
      <c r="FX93" s="99">
        <f>IF(ISNA(VLOOKUP($A93,'[2]1516 Exp_Rev Access'!$F$7:$GB$306,157,FALSE)),"",VLOOKUP($A93,'[2]1516 Exp_Rev Access'!$F$7:$GB$306,157,FALSE))</f>
        <v>0</v>
      </c>
      <c r="FY93" s="99">
        <f>IF(ISNA(VLOOKUP($A93,'[2]1516 Exp_Rev Access'!$F$7:$GB$306,158,FALSE)),"",VLOOKUP($A93,'[2]1516 Exp_Rev Access'!$F$7:$GB$306,158,FALSE))</f>
        <v>0</v>
      </c>
      <c r="FZ93" s="99">
        <f>IF(ISNA(VLOOKUP($A93,'[2]1516 Exp_Rev Access'!$F$7:$GB$306,159,FALSE)),"",VLOOKUP($A93,'[2]1516 Exp_Rev Access'!$F$7:$GB$306,159,FALSE))</f>
        <v>0</v>
      </c>
      <c r="GA93" s="99">
        <f>IF(ISNA(VLOOKUP($A93,'[2]1516 Exp_Rev Access'!$F$7:$GB$306,160,FALSE)),"",VLOOKUP($A93,'[2]1516 Exp_Rev Access'!$F$7:$GB$306,160,FALSE))</f>
        <v>0</v>
      </c>
      <c r="GB93" s="99">
        <f>IF(ISNA(VLOOKUP($A93,'[2]1516 Exp_Rev Access'!$F$7:$GB$306,161,FALSE)),"",VLOOKUP($A93,'[2]1516 Exp_Rev Access'!$F$7:$GB$306,161,FALSE))</f>
        <v>0</v>
      </c>
      <c r="GC93" s="99">
        <f>IF(ISNA(VLOOKUP($A93,'[2]1516 Exp_Rev Access'!$F$7:$GB$306,162,FALSE)),"",VLOOKUP($A93,'[2]1516 Exp_Rev Access'!$F$7:$GB$306,162,FALSE))</f>
        <v>0</v>
      </c>
      <c r="GD93" s="99">
        <f>IF(ISNA(VLOOKUP($A93,'[2]1516 Exp_Rev Access'!$F$7:$GB$306,163,FALSE)),"",VLOOKUP($A93,'[2]1516 Exp_Rev Access'!$F$7:$GB$306,163,FALSE))</f>
        <v>33049.5</v>
      </c>
      <c r="GE93" s="99">
        <f>IF(ISNA(VLOOKUP($A93,'[2]1516 Exp_Rev Access'!$F$7:$GB$306,164,FALSE)),"",VLOOKUP($A93,'[2]1516 Exp_Rev Access'!$F$7:$GB$306,164,FALSE))</f>
        <v>430016.3</v>
      </c>
      <c r="GF93" s="99">
        <f>IF(ISNA(VLOOKUP($A93,'[2]1516 Exp_Rev Access'!$F$7:$GB$306,165,FALSE)),"",VLOOKUP($A93,'[2]1516 Exp_Rev Access'!$F$7:$GB$306,165,FALSE))</f>
        <v>0</v>
      </c>
      <c r="GG93" s="99">
        <f>IF(ISNA(VLOOKUP($A93,'[2]1516 Exp_Rev Access'!$F$7:$GB$306,166,FALSE)),"",VLOOKUP($A93,'[2]1516 Exp_Rev Access'!$F$7:$GB$306,166,FALSE))</f>
        <v>0</v>
      </c>
      <c r="GH93" s="99">
        <f>IF(ISNA(VLOOKUP($A93,'[2]1516 Exp_Rev Access'!$F$7:$GB$306,167,FALSE)),"",VLOOKUP($A93,'[2]1516 Exp_Rev Access'!$F$7:$GB$306,167,FALSE))</f>
        <v>0</v>
      </c>
      <c r="GI93" s="99">
        <f>IF(ISNA(VLOOKUP($A93,'[2]1516 Exp_Rev Access'!$F$7:$GB$306,168,FALSE)),"",VLOOKUP($A93,'[2]1516 Exp_Rev Access'!$F$7:$GB$306,168,FALSE))</f>
        <v>0</v>
      </c>
      <c r="GJ93" s="99">
        <f>IF(ISNA(VLOOKUP($A93,'[2]1516 Exp_Rev Access'!$F$7:$GB$306,169,FALSE)),"",VLOOKUP($A93,'[2]1516 Exp_Rev Access'!$F$7:$GB$306,169,FALSE))</f>
        <v>0</v>
      </c>
      <c r="GK93" s="99">
        <f>IF(ISNA(VLOOKUP($A93,'[2]1516 Exp_Rev Access'!$F$7:$GB$306,170,FALSE)),"",VLOOKUP($A93,'[2]1516 Exp_Rev Access'!$F$7:$GB$306,170,FALSE))</f>
        <v>241.28</v>
      </c>
      <c r="GL93" s="99">
        <f>IF(ISNA(VLOOKUP($A93,'[2]1516 Exp_Rev Access'!$F$7:$GB$306,171,FALSE)),"",VLOOKUP($A93,'[2]1516 Exp_Rev Access'!$F$7:$GB$306,171,FALSE))</f>
        <v>0</v>
      </c>
      <c r="GM93" s="99">
        <f>IF(ISNA(VLOOKUP($A93,'[2]1516 Exp_Rev Access'!$F$7:$GB$306,172,FALSE)),"",VLOOKUP($A93,'[2]1516 Exp_Rev Access'!$F$7:$GB$306,172,FALSE))</f>
        <v>0</v>
      </c>
      <c r="GN93" s="99">
        <f>IF(ISNA(VLOOKUP($A93,'[2]1516 Exp_Rev Access'!$F$7:$GB$306,173,FALSE)),"",VLOOKUP($A93,'[2]1516 Exp_Rev Access'!$F$7:$GB$306,173,FALSE))</f>
        <v>0</v>
      </c>
      <c r="GO93" s="99">
        <f>IF(ISNA(VLOOKUP($A93,'[2]1516 Exp_Rev Access'!$F$7:$GB$306,174,FALSE)),"",VLOOKUP($A93,'[2]1516 Exp_Rev Access'!$F$7:$GB$306,174,FALSE))</f>
        <v>0</v>
      </c>
      <c r="GP93" s="99">
        <f>IF(ISNA(VLOOKUP($A93,'[2]1516 Exp_Rev Access'!$F$7:$GB$306,175,FALSE)),"",VLOOKUP($A93,'[2]1516 Exp_Rev Access'!$F$7:$GB$306,175,FALSE))</f>
        <v>0</v>
      </c>
      <c r="GQ93" s="99">
        <f>IF(ISNA(VLOOKUP($A93,'[2]1516 Exp_Rev Access'!$F$7:$GB$306,176,FALSE)),"",VLOOKUP($A93,'[2]1516 Exp_Rev Access'!$F$7:$GB$306,176,FALSE))</f>
        <v>0</v>
      </c>
      <c r="GR93" s="99">
        <f>IF(ISNA(VLOOKUP($A93,'[2]1516 Exp_Rev Access'!$F$7:$GB$306,177,FALSE)),"",VLOOKUP($A93,'[2]1516 Exp_Rev Access'!$F$7:$GB$306,177,FALSE))</f>
        <v>0</v>
      </c>
      <c r="GS93" s="99">
        <f>IF(ISNA(VLOOKUP($A93,'[2]1516 Exp_Rev Access'!$F$7:$GB$306,178,FALSE)),"",VLOOKUP($A93,'[2]1516 Exp_Rev Access'!$F$7:$GB$306,178,FALSE))</f>
        <v>0</v>
      </c>
      <c r="GT93" s="101">
        <f t="shared" si="133"/>
        <v>473092.05000000005</v>
      </c>
      <c r="GU93" s="72">
        <f t="shared" si="134"/>
        <v>1.1030561135965237E-2</v>
      </c>
      <c r="GV93" s="84">
        <f t="shared" si="135"/>
        <v>127.57068278831971</v>
      </c>
    </row>
    <row r="94" spans="1:206" customFormat="1" ht="14.45" customHeight="1" x14ac:dyDescent="0.2">
      <c r="A94" s="96" t="s">
        <v>324</v>
      </c>
      <c r="B94" s="69" t="s">
        <v>325</v>
      </c>
      <c r="C94" s="80">
        <f>IF(ISNA(VLOOKUP($A94,'[2]1516 enrollment_Rev_Exp by size'!$A$6:$G$320,3,FALSE)),"",VLOOKUP($A94,'[2]1516 enrollment_Rev_Exp by size'!$A$6:$G$320,3,FALSE))</f>
        <v>3769.74</v>
      </c>
      <c r="D94" s="97">
        <v>42786295.93</v>
      </c>
      <c r="E94" s="80">
        <f t="shared" si="114"/>
        <v>42786295.929999992</v>
      </c>
      <c r="F94" s="80">
        <f t="shared" si="115"/>
        <v>0</v>
      </c>
      <c r="G94" s="98">
        <f>IF(ISNA(VLOOKUP($A94,'[2]1516 Exp_Rev Access'!$F$7:$FS$306,2,FALSE)),"",VLOOKUP($A94,'[2]1516 Exp_Rev Access'!$F$7:$FS$306,2,FALSE))</f>
        <v>9579872.1699999999</v>
      </c>
      <c r="H94" s="98">
        <f>IF(ISNA(VLOOKUP($A94,'[2]1516 Exp_Rev Access'!$F$7:$FS$306,3,FALSE)),"",VLOOKUP($A94,'[2]1516 Exp_Rev Access'!$F$7:$FS$306,3,FALSE))</f>
        <v>61.94</v>
      </c>
      <c r="I94" s="98">
        <f>IF(ISNA(VLOOKUP($A94,'[2]1516 Exp_Rev Access'!$F$7:$FS$306,4,FALSE)),"",VLOOKUP($A94,'[2]1516 Exp_Rev Access'!$F$7:$FS$306,4,FALSE))</f>
        <v>0</v>
      </c>
      <c r="J94" s="98">
        <f>IF(ISNA(VLOOKUP($A94,'[2]1516 Exp_Rev Access'!$F$7:$FS$306,5,FALSE)),"",VLOOKUP($A94,'[2]1516 Exp_Rev Access'!$F$7:$FS$306,5,FALSE))</f>
        <v>1467.76</v>
      </c>
      <c r="K94" s="98">
        <f>IF(ISNA(VLOOKUP($A94,'[2]1516 Exp_Rev Access'!$F$7:$FS$306,6,FALSE)),"",VLOOKUP($A94,'[2]1516 Exp_Rev Access'!$F$7:$FS$306,6,FALSE))</f>
        <v>0</v>
      </c>
      <c r="L94" s="98">
        <f>IF(ISNA(VLOOKUP($A94,'[2]1516 Exp_Rev Access'!$F$7:$FS$306,7,FALSE)),"",VLOOKUP($A94,'[2]1516 Exp_Rev Access'!$F$7:$FS$306,7,FALSE))</f>
        <v>0</v>
      </c>
      <c r="M94" s="90">
        <f t="shared" si="136"/>
        <v>9581401.8699999992</v>
      </c>
      <c r="N94" s="72">
        <f t="shared" si="116"/>
        <v>0.22393623149046452</v>
      </c>
      <c r="O94" s="73">
        <f t="shared" si="117"/>
        <v>2541.66119414071</v>
      </c>
      <c r="P94" s="99">
        <f>IF(ISNA(VLOOKUP($A94,'[2]1516 Exp_Rev Access'!$F$7:$FS$306,8,FALSE)),"",VLOOKUP($A94,'[2]1516 Exp_Rev Access'!$F$7:$FS$306,8,FALSE))</f>
        <v>1056228.3</v>
      </c>
      <c r="Q94" s="99">
        <f>IF(ISNA(VLOOKUP($A94,'[2]1516 Exp_Rev Access'!$F$7:$FS$306,9,FALSE)),"",VLOOKUP($A94,'[2]1516 Exp_Rev Access'!$F$7:$FS$306,9,FALSE))</f>
        <v>0</v>
      </c>
      <c r="R94" s="99">
        <f>IF(ISNA(VLOOKUP($A94,'[2]1516 Exp_Rev Access'!$F$7:$FS$306,10,FALSE)),"",VLOOKUP($A94,'[2]1516 Exp_Rev Access'!$F$7:$FS$306,10,FALSE))</f>
        <v>20921.25</v>
      </c>
      <c r="S94" s="99">
        <f>IF(ISNA(VLOOKUP($A94,'[2]1516 Exp_Rev Access'!$F$7:$FS$306,11,FALSE)),"",VLOOKUP($A94,'[2]1516 Exp_Rev Access'!$F$7:$FS$306,11,FALSE))</f>
        <v>0</v>
      </c>
      <c r="T94" s="99">
        <f>IF(ISNA(VLOOKUP($A94,'[2]1516 Exp_Rev Access'!$F$7:$FS$306,12,FALSE)),"",VLOOKUP($A94,'[2]1516 Exp_Rev Access'!$F$7:$FS$306,12,FALSE))</f>
        <v>0</v>
      </c>
      <c r="U94" s="99">
        <f>IF(ISNA(VLOOKUP($A94,'[2]1516 Exp_Rev Access'!$F$7:$FS$306,13,FALSE)),"",VLOOKUP($A94,'[2]1516 Exp_Rev Access'!$F$7:$FS$306,13,FALSE))</f>
        <v>0</v>
      </c>
      <c r="V94" s="99">
        <f>IF(ISNA(VLOOKUP($A94,'[2]1516 Exp_Rev Access'!$F$7:$FS$306,14,FALSE)),"",VLOOKUP($A94,'[2]1516 Exp_Rev Access'!$F$7:$FS$306,14,FALSE))</f>
        <v>0</v>
      </c>
      <c r="W94" s="99">
        <f>IF(ISNA(VLOOKUP($A94,'[2]1516 Exp_Rev Access'!$F$7:$FS$306,15,FALSE)),"",VLOOKUP($A94,'[2]1516 Exp_Rev Access'!$F$7:$FS$306,15,FALSE))</f>
        <v>0</v>
      </c>
      <c r="X94" s="99">
        <f>IF(ISNA(VLOOKUP($A94,'[2]1516 Exp_Rev Access'!$F$7:$FS$306,16,FALSE)),"",VLOOKUP($A94,'[2]1516 Exp_Rev Access'!$F$7:$FS$306,16,FALSE))</f>
        <v>100407.25</v>
      </c>
      <c r="Y94" s="99">
        <f>IF(ISNA(VLOOKUP($A94,'[2]1516 Exp_Rev Access'!$F$7:$FS$306,17,FALSE)),"",VLOOKUP($A94,'[2]1516 Exp_Rev Access'!$F$7:$FS$306,17,FALSE))</f>
        <v>5321</v>
      </c>
      <c r="Z94" s="99">
        <f>IF(ISNA(VLOOKUP($A94,'[2]1516 Exp_Rev Access'!$F$7:$FS$306,18,FALSE)),"",VLOOKUP($A94,'[2]1516 Exp_Rev Access'!$F$7:$FS$306,18,FALSE))</f>
        <v>0</v>
      </c>
      <c r="AA94" s="99">
        <f>IF(ISNA(VLOOKUP($A94,'[2]1516 Exp_Rev Access'!$F$7:$FS$306,19,FALSE)),"",VLOOKUP($A94,'[2]1516 Exp_Rev Access'!$F$7:$FS$306,19,FALSE))</f>
        <v>0</v>
      </c>
      <c r="AB94" s="99">
        <f>IF(ISNA(VLOOKUP($A94,'[2]1516 Exp_Rev Access'!$F$7:$FS$306,20,FALSE)),"",VLOOKUP($A94,'[2]1516 Exp_Rev Access'!$F$7:$FS$306,20,FALSE))</f>
        <v>45979.94</v>
      </c>
      <c r="AC94" s="99">
        <f>IF(ISNA(VLOOKUP($A94,'[2]1516 Exp_Rev Access'!$F$7:$FS$306,21,FALSE)),"",VLOOKUP($A94,'[2]1516 Exp_Rev Access'!$F$7:$FS$306,21,FALSE))</f>
        <v>749463.06</v>
      </c>
      <c r="AD94" s="99">
        <f>IF(ISNA(VLOOKUP($A94,'[2]1516 Exp_Rev Access'!$F$7:$FS$306,22,FALSE)),"",VLOOKUP($A94,'[2]1516 Exp_Rev Access'!$F$7:$FS$306,22,FALSE))</f>
        <v>11289.78</v>
      </c>
      <c r="AE94" s="99">
        <f>IF(ISNA(VLOOKUP($A94,'[2]1516 Exp_Rev Access'!$F$7:$FS$306,23,FALSE)),"",VLOOKUP($A94,'[2]1516 Exp_Rev Access'!$F$7:$FS$306,23,FALSE))</f>
        <v>0</v>
      </c>
      <c r="AF94" s="99">
        <f>IF(ISNA(VLOOKUP($A94,'[2]1516 Exp_Rev Access'!$F$7:$FS$306,24,FALSE)),"",VLOOKUP($A94,'[2]1516 Exp_Rev Access'!$F$7:$FS$306,24,FALSE))</f>
        <v>1025855.54</v>
      </c>
      <c r="AG94" s="99">
        <f>IF(ISNA(VLOOKUP($A94,'[2]1516 Exp_Rev Access'!$F$7:$FS$306,25,FALSE)),"",VLOOKUP($A94,'[2]1516 Exp_Rev Access'!$F$7:$FS$306,25,FALSE))</f>
        <v>8539.7800000000007</v>
      </c>
      <c r="AH94" s="98">
        <f>IF(ISNA(VLOOKUP($A94,'[2]1516 Exp_Rev Access'!$F$7:$FS$306,26,FALSE)),"",VLOOKUP($A94,'[2]1516 Exp_Rev Access'!$F$7:$FS$306,26,FALSE))</f>
        <v>207074.07</v>
      </c>
      <c r="AI94" s="98">
        <f>IF(ISNA(VLOOKUP($A94,'[2]1516 Exp_Rev Access'!$F$7:$FS$306,27,FALSE)),"",VLOOKUP($A94,'[2]1516 Exp_Rev Access'!$F$7:$FS$306,27,FALSE))</f>
        <v>0</v>
      </c>
      <c r="AJ94" s="98">
        <f>IF(ISNA(VLOOKUP($A94,'[2]1516 Exp_Rev Access'!$F$7:$FS$306,28,FALSE)),"",VLOOKUP($A94,'[2]1516 Exp_Rev Access'!$F$7:$FS$306,28,FALSE))</f>
        <v>141879.67000000001</v>
      </c>
      <c r="AK94" s="98">
        <f>IF(ISNA(VLOOKUP($A94,'[2]1516 Exp_Rev Access'!$F$7:$FS$306,29,FALSE)),"",VLOOKUP($A94,'[2]1516 Exp_Rev Access'!$F$7:$FS$306,29,FALSE))</f>
        <v>43905.87</v>
      </c>
      <c r="AL94" s="100">
        <f t="shared" si="118"/>
        <v>3416865.51</v>
      </c>
      <c r="AM94" s="72">
        <f t="shared" si="119"/>
        <v>7.9858876206300292E-2</v>
      </c>
      <c r="AN94" s="94">
        <f t="shared" si="120"/>
        <v>906.39288385936425</v>
      </c>
      <c r="AO94" s="99">
        <f>IF(ISNA(VLOOKUP($A94,'[2]1516 Exp_Rev Access'!$F$7:$GB$306,30,FALSE)),"",VLOOKUP($A94,'[2]1516 Exp_Rev Access'!$F$7:$FS$306,30,FALSE))</f>
        <v>22835950.699999999</v>
      </c>
      <c r="AP94" s="99">
        <f>IF(ISNA(VLOOKUP($A94,'[2]1516 Exp_Rev Access'!$F$7:$GB$306,31,FALSE)),"",VLOOKUP($A94,'[2]1516 Exp_Rev Access'!$F$7:$FS$306,31,FALSE))</f>
        <v>514041.52</v>
      </c>
      <c r="AQ94" s="99">
        <f>IF(ISNA(VLOOKUP($A94,'[2]1516 Exp_Rev Access'!$F$7:$GB$306,32,FALSE)),"",VLOOKUP($A94,'[2]1516 Exp_Rev Access'!$F$7:$FS$306,32,FALSE))</f>
        <v>0</v>
      </c>
      <c r="AR94" s="99">
        <f>IF(ISNA(VLOOKUP($A94,'[2]1516 Exp_Rev Access'!$F$7:$GB$306,33,FALSE)),"",VLOOKUP($A94,'[2]1516 Exp_Rev Access'!$F$7:$FS$306,33,FALSE))</f>
        <v>0</v>
      </c>
      <c r="AS94" s="99">
        <f>IF(ISNA(VLOOKUP($A94,'[2]1516 Exp_Rev Access'!$F$7:$GB$306,34,FALSE)),"",VLOOKUP($A94,'[2]1516 Exp_Rev Access'!$F$7:$FS$306,34,FALSE))</f>
        <v>0</v>
      </c>
      <c r="AT94" s="101">
        <f t="shared" si="121"/>
        <v>23349992.219999999</v>
      </c>
      <c r="AU94" s="72">
        <f t="shared" si="122"/>
        <v>0.54573530408431403</v>
      </c>
      <c r="AV94" s="94">
        <f t="shared" si="123"/>
        <v>6194.0590650814111</v>
      </c>
      <c r="AW94" s="99">
        <f>IF(ISNA(VLOOKUP($A94,'[2]1516 Exp_Rev Access'!$F$7:$GB$306,35,FALSE)),"",VLOOKUP($A94,'[2]1516 Exp_Rev Access'!$F$7:$GB$306,35,FALSE))</f>
        <v>490</v>
      </c>
      <c r="AX94" s="99">
        <f>IF(ISNA(VLOOKUP($A94,'[2]1516 Exp_Rev Access'!$F$7:$GB$306,36,FALSE)),"",VLOOKUP($A94,'[2]1516 Exp_Rev Access'!$F$7:$GB$306,36,FALSE))</f>
        <v>3133429.62</v>
      </c>
      <c r="AY94" s="99">
        <f>IF(ISNA(VLOOKUP($A94,'[2]1516 Exp_Rev Access'!$F$7:$GB$306,37,FALSE)),"",VLOOKUP($A94,'[2]1516 Exp_Rev Access'!$F$7:$GB$306,37,FALSE))</f>
        <v>98478.75</v>
      </c>
      <c r="AZ94" s="99">
        <f>IF(ISNA(VLOOKUP($A94,'[2]1516 Exp_Rev Access'!$F$7:$GB$306,38,FALSE)),"",VLOOKUP($A94,'[2]1516 Exp_Rev Access'!$F$7:$GB$306,38,FALSE))</f>
        <v>0</v>
      </c>
      <c r="BA94" s="99">
        <f>IF(ISNA(VLOOKUP($A94,'[2]1516 Exp_Rev Access'!$F$7:$GB$306,39,FALSE)),"",VLOOKUP($A94,'[2]1516 Exp_Rev Access'!$F$7:$GB$306,39,FALSE))</f>
        <v>0</v>
      </c>
      <c r="BB94" s="99">
        <f>IF(ISNA(VLOOKUP($A94,'[2]1516 Exp_Rev Access'!$F$7:$GB$306,40,FALSE)),"",VLOOKUP($A94,'[2]1516 Exp_Rev Access'!$F$7:$GB$306,40,FALSE))</f>
        <v>155178.98000000001</v>
      </c>
      <c r="BC94" s="99">
        <f>IF(ISNA(VLOOKUP($A94,'[2]1516 Exp_Rev Access'!$F$7:$GB$306,41,FALSE)),"",VLOOKUP($A94,'[2]1516 Exp_Rev Access'!$F$7:$GB$306,41,FALSE))</f>
        <v>0</v>
      </c>
      <c r="BD94" s="99">
        <f>IF(ISNA(VLOOKUP($A94,'[2]1516 Exp_Rev Access'!$F$7:$GB$306,42,FALSE)),"",VLOOKUP($A94,'[2]1516 Exp_Rev Access'!$F$7:$GB$306,42,FALSE))</f>
        <v>221562.58</v>
      </c>
      <c r="BE94" s="99">
        <f>IF(ISNA(VLOOKUP($A94,'[2]1516 Exp_Rev Access'!$F$7:$GB$306,43,FALSE)),"",VLOOKUP($A94,'[2]1516 Exp_Rev Access'!$F$7:$GB$306,43,FALSE))</f>
        <v>0</v>
      </c>
      <c r="BF94" s="99">
        <f>IF(ISNA(VLOOKUP($A94,'[2]1516 Exp_Rev Access'!$F$7:$GB$306,44,FALSE)),"",VLOOKUP($A94,'[2]1516 Exp_Rev Access'!$F$7:$GB$306,44,FALSE))</f>
        <v>32677.58</v>
      </c>
      <c r="BG94" s="99">
        <f>IF(ISNA(VLOOKUP($A94,'[2]1516 Exp_Rev Access'!$F$7:$GB$306,45,FALSE)),"",VLOOKUP($A94,'[2]1516 Exp_Rev Access'!$F$7:$GB$306,45,FALSE))</f>
        <v>38330.19</v>
      </c>
      <c r="BH94" s="99">
        <f>IF(ISNA(VLOOKUP($A94,'[2]1516 Exp_Rev Access'!$F$7:$GB$306,46,FALSE)),"",VLOOKUP($A94,'[2]1516 Exp_Rev Access'!$F$7:$GB$306,46,FALSE))</f>
        <v>0</v>
      </c>
      <c r="BI94" s="99">
        <f>IF(ISNA(VLOOKUP($A94,'[2]1516 Exp_Rev Access'!$F$7:$GB$306,47,FALSE)),"",VLOOKUP($A94,'[2]1516 Exp_Rev Access'!$F$7:$GB$306,47,FALSE))</f>
        <v>355.2</v>
      </c>
      <c r="BJ94" s="99">
        <f>IF(ISNA(VLOOKUP($A94,'[2]1516 Exp_Rev Access'!$F$7:$GB$306,48,FALSE)),"",VLOOKUP($A94,'[2]1516 Exp_Rev Access'!$F$7:$GB$306,48,FALSE))</f>
        <v>1131101.79</v>
      </c>
      <c r="BK94" s="99">
        <f>IF(ISNA(VLOOKUP($A94,'[2]1516 Exp_Rev Access'!$F$7:$GB$306,49,FALSE)),"",VLOOKUP($A94,'[2]1516 Exp_Rev Access'!$F$7:$GB$306,49,FALSE))</f>
        <v>0</v>
      </c>
      <c r="BL94" s="99">
        <f>IF(ISNA(VLOOKUP($A94,'[2]1516 Exp_Rev Access'!$F$7:$GB$306,50,FALSE)),"",VLOOKUP($A94,'[2]1516 Exp_Rev Access'!$F$7:$GB$306,50,FALSE))</f>
        <v>0</v>
      </c>
      <c r="BM94" s="99">
        <f>IF(ISNA(VLOOKUP($A94,'[2]1516 Exp_Rev Access'!$F$7:$GB$306,51,FALSE)),"",VLOOKUP($A94,'[2]1516 Exp_Rev Access'!$F$7:$GB$306,51,FALSE))</f>
        <v>0</v>
      </c>
      <c r="BN94" s="99">
        <f>IF(ISNA(VLOOKUP($A94,'[2]1516 Exp_Rev Access'!$F$7:$GB$306,52,FALSE)),"",VLOOKUP($A94,'[2]1516 Exp_Rev Access'!$F$7:$GB$306,52,FALSE))</f>
        <v>0</v>
      </c>
      <c r="BO94" s="99">
        <f>IF(ISNA(VLOOKUP($A94,'[2]1516 Exp_Rev Access'!$F$7:$GB$306,53,FALSE)),"",VLOOKUP($A94,'[2]1516 Exp_Rev Access'!$F$7:$GB$306,53,FALSE))</f>
        <v>0</v>
      </c>
      <c r="BP94" s="99">
        <f>IF(ISNA(VLOOKUP($A94,'[2]1516 Exp_Rev Access'!$F$7:$GB$306,54,FALSE)),"",VLOOKUP($A94,'[2]1516 Exp_Rev Access'!$F$7:$GB$306,54,FALSE))</f>
        <v>0</v>
      </c>
      <c r="BQ94" s="99">
        <f>IF(ISNA(VLOOKUP($A94,'[2]1516 Exp_Rev Access'!$F$7:$GB$306,55,FALSE)),"",VLOOKUP($A94,'[2]1516 Exp_Rev Access'!$F$7:$GB$306,55,FALSE))</f>
        <v>0</v>
      </c>
      <c r="BR94" s="99">
        <f>IF(ISNA(VLOOKUP($A94,'[2]1516 Exp_Rev Access'!$F$7:$GB$306,56,FALSE)),"",VLOOKUP($A94,'[2]1516 Exp_Rev Access'!$F$7:$GB$306,56,FALSE))</f>
        <v>0</v>
      </c>
      <c r="BS94" s="99">
        <f>IF(ISNA(VLOOKUP($A94,'[2]1516 Exp_Rev Access'!$F$7:$GB$306,57,FALSE)),"",VLOOKUP($A94,'[2]1516 Exp_Rev Access'!$F$7:$GB$306,57,FALSE))</f>
        <v>0</v>
      </c>
      <c r="BT94" s="99">
        <f>IF(ISNA(VLOOKUP($A94,'[2]1516 Exp_Rev Access'!$F$7:$GB$306,58,FALSE)),"",VLOOKUP($A94,'[2]1516 Exp_Rev Access'!$F$7:$GB$306,58,FALSE))</f>
        <v>0</v>
      </c>
      <c r="BU94" s="102">
        <f t="shared" si="124"/>
        <v>4811604.6900000004</v>
      </c>
      <c r="BV94" s="72">
        <f t="shared" si="125"/>
        <v>0.11245667766782073</v>
      </c>
      <c r="BW94" s="94">
        <f t="shared" si="126"/>
        <v>1276.3757420936195</v>
      </c>
      <c r="BX94" s="99">
        <f>IF(ISNA(VLOOKUP($A94,'[2]1516 Exp_Rev Access'!$F$7:$GB$306,59,FALSE)),"",VLOOKUP($A94,'[2]1516 Exp_Rev Access'!$F$7:$GB$306,59,FALSE))</f>
        <v>0</v>
      </c>
      <c r="BY94" s="99">
        <f>IF(ISNA(VLOOKUP($A94,'[2]1516 Exp_Rev Access'!$F$7:$GB$306,60,FALSE)),"",VLOOKUP($A94,'[2]1516 Exp_Rev Access'!$F$7:$GB$306,60,FALSE))</f>
        <v>0</v>
      </c>
      <c r="BZ94" s="99">
        <f>IF(ISNA(VLOOKUP($A94,'[2]1516 Exp_Rev Access'!$F$7:$GB$306,61,FALSE)),"",VLOOKUP($A94,'[2]1516 Exp_Rev Access'!$F$7:$GB$306,61,FALSE))</f>
        <v>0</v>
      </c>
      <c r="CA94" s="99">
        <f>IF(ISNA(VLOOKUP($A94,'[2]1516 Exp_Rev Access'!$F$7:$GB$306,62,FALSE)),"",VLOOKUP($A94,'[2]1516 Exp_Rev Access'!$F$7:$GB$306,62,FALSE))</f>
        <v>0</v>
      </c>
      <c r="CB94" s="99">
        <f>IF(ISNA(VLOOKUP($A94,'[2]1516 Exp_Rev Access'!$F$7:$GB$306,63,FALSE)),"",VLOOKUP($A94,'[2]1516 Exp_Rev Access'!$F$7:$GB$306,63,FALSE))</f>
        <v>0</v>
      </c>
      <c r="CC94" s="99">
        <f>IF(ISNA(VLOOKUP($A94,'[2]1516 Exp_Rev Access'!$F$7:$GB$306,64,FALSE)),"",VLOOKUP($A94,'[2]1516 Exp_Rev Access'!$F$7:$GB$306,64,FALSE))</f>
        <v>0</v>
      </c>
      <c r="CD94" s="101">
        <f t="shared" si="127"/>
        <v>0</v>
      </c>
      <c r="CE94" s="72"/>
      <c r="CF94" s="103"/>
      <c r="CG94" s="99">
        <f>IF(ISNA(VLOOKUP($A94,'[2]1516 Exp_Rev Access'!$F$7:$GB$306,65,FALSE)),"",VLOOKUP($A94,'[2]1516 Exp_Rev Access'!$F$7:$GB$306,65,FALSE))</f>
        <v>0</v>
      </c>
      <c r="CH94" s="99">
        <f>IF(ISNA(VLOOKUP($A94,'[2]1516 Exp_Rev Access'!$F$7:$GB$306,66,FALSE)),"",VLOOKUP($A94,'[2]1516 Exp_Rev Access'!$F$7:$GB$306,66,FALSE))</f>
        <v>0</v>
      </c>
      <c r="CI94" s="99">
        <f>IF(ISNA(VLOOKUP($A94,'[2]1516 Exp_Rev Access'!$F$7:$GB$306,67,FALSE)),"",VLOOKUP($A94,'[2]1516 Exp_Rev Access'!$F$7:$GB$306,67,FALSE))</f>
        <v>0</v>
      </c>
      <c r="CJ94" s="99">
        <f>IF(ISNA(VLOOKUP($A94,'[2]1516 Exp_Rev Access'!$F$7:$GB$306,68,FALSE)),"",VLOOKUP($A94,'[2]1516 Exp_Rev Access'!$F$7:$GB$306,68,FALSE))</f>
        <v>0</v>
      </c>
      <c r="CK94" s="99">
        <f>IF(ISNA(VLOOKUP($A94,'[2]1516 Exp_Rev Access'!$F$7:$GB$306,69,FALSE)),"",VLOOKUP($A94,'[2]1516 Exp_Rev Access'!$F$7:$GB$306,69,FALSE))</f>
        <v>0</v>
      </c>
      <c r="CL94" s="99">
        <f>IF(ISNA(VLOOKUP($A94,'[2]1516 Exp_Rev Access'!$F$7:$GB$306,70,FALSE)),"",VLOOKUP($A94,'[2]1516 Exp_Rev Access'!$F$7:$GB$306,70,FALSE))</f>
        <v>0</v>
      </c>
      <c r="CM94" s="99">
        <f>IF(ISNA(VLOOKUP($A94,'[2]1516 Exp_Rev Access'!$F$7:$GB$306,71,FALSE)),"",VLOOKUP($A94,'[2]1516 Exp_Rev Access'!$F$7:$GB$306,71,FALSE))</f>
        <v>0</v>
      </c>
      <c r="CN94" s="99">
        <f>IF(ISNA(VLOOKUP($A94,'[2]1516 Exp_Rev Access'!$F$7:$GB$306,72,FALSE)),"",VLOOKUP($A94,'[2]1516 Exp_Rev Access'!$F$7:$GB$306,72,FALSE))</f>
        <v>0</v>
      </c>
      <c r="CO94" s="99">
        <f>IF(ISNA(VLOOKUP($A94,'[2]1516 Exp_Rev Access'!$F$7:$GB$306,73,FALSE)),"",VLOOKUP($A94,'[2]1516 Exp_Rev Access'!$F$7:$GB$306,73,FALSE))</f>
        <v>0</v>
      </c>
      <c r="CP94" s="99">
        <f>IF(ISNA(VLOOKUP($A94,'[2]1516 Exp_Rev Access'!$F$7:$GB$306,74,FALSE)),"",VLOOKUP($A94,'[2]1516 Exp_Rev Access'!$F$7:$GB$306,74,FALSE))</f>
        <v>935865</v>
      </c>
      <c r="CQ94" s="99">
        <f>IF(ISNA(VLOOKUP($A94,'[2]1516 Exp_Rev Access'!$F$7:$GB$306,75,FALSE)),"",VLOOKUP($A94,'[2]1516 Exp_Rev Access'!$F$7:$GB$306,75,FALSE))</f>
        <v>0</v>
      </c>
      <c r="CR94" s="99">
        <f>IF(ISNA(VLOOKUP($A94,'[2]1516 Exp_Rev Access'!$F$7:$GB$306,76,FALSE)),"",VLOOKUP($A94,'[2]1516 Exp_Rev Access'!$F$7:$GB$306,76,FALSE))</f>
        <v>12155</v>
      </c>
      <c r="CS94" s="99">
        <f>IF(ISNA(VLOOKUP($A94,'[2]1516 Exp_Rev Access'!$F$7:$GB$306,77,FALSE)),"",VLOOKUP($A94,'[2]1516 Exp_Rev Access'!$F$7:$GB$306,77,FALSE))</f>
        <v>0</v>
      </c>
      <c r="CT94" s="99">
        <f>IF(ISNA(VLOOKUP($A94,'[2]1516 Exp_Rev Access'!$F$7:$GB$306,78,FALSE)),"",VLOOKUP($A94,'[2]1516 Exp_Rev Access'!$F$7:$GB$306,78,FALSE))</f>
        <v>116621</v>
      </c>
      <c r="CU94" s="99">
        <f>IF(ISNA(VLOOKUP($A94,'[2]1516 Exp_Rev Access'!$F$7:$GB$306,79,FALSE)),"",VLOOKUP($A94,'[2]1516 Exp_Rev Access'!$F$7:$GB$306,79,FALSE))</f>
        <v>73598.259999999995</v>
      </c>
      <c r="CV94" s="99">
        <f>IF(ISNA(VLOOKUP($A94,'[2]1516 Exp_Rev Access'!$F$7:$GB$306,80,FALSE)),"",VLOOKUP($A94,'[2]1516 Exp_Rev Access'!$F$7:$GB$306,80,FALSE))</f>
        <v>0</v>
      </c>
      <c r="CW94" s="99">
        <f>IF(ISNA(VLOOKUP($A94,'[2]1516 Exp_Rev Access'!$F$7:$GB$306,81,FALSE)),"",VLOOKUP($A94,'[2]1516 Exp_Rev Access'!$F$7:$GB$306,81,FALSE))</f>
        <v>0</v>
      </c>
      <c r="CX94" s="99">
        <f>IF(ISNA(VLOOKUP($A94,'[2]1516 Exp_Rev Access'!$F$7:$GB$306,82,FALSE)),"",VLOOKUP($A94,'[2]1516 Exp_Rev Access'!$F$7:$GB$306,82,FALSE))</f>
        <v>0</v>
      </c>
      <c r="CY94" s="99">
        <f>IF(ISNA(VLOOKUP($A94,'[2]1516 Exp_Rev Access'!$F$7:$GB$306,83,FALSE)),"",VLOOKUP($A94,'[2]1516 Exp_Rev Access'!$F$7:$GB$306,83,FALSE))</f>
        <v>0</v>
      </c>
      <c r="CZ94" s="99">
        <f>IF(ISNA(VLOOKUP($A94,'[2]1516 Exp_Rev Access'!$F$7:$GB$306,84,FALSE)),"",VLOOKUP($A94,'[2]1516 Exp_Rev Access'!$F$7:$GB$306,84,FALSE))</f>
        <v>0</v>
      </c>
      <c r="DA94" s="99">
        <f>IF(ISNA(VLOOKUP($A94,'[2]1516 Exp_Rev Access'!$F$7:$GB$306,85,FALSE)),"",VLOOKUP($A94,'[2]1516 Exp_Rev Access'!$F$7:$GB$306,85,FALSE))</f>
        <v>0</v>
      </c>
      <c r="DB94" s="99">
        <f>IF(ISNA(VLOOKUP($A94,'[2]1516 Exp_Rev Access'!$F$7:$GB$306,86,FALSE)),"",VLOOKUP($A94,'[2]1516 Exp_Rev Access'!$F$7:$GB$306,86,FALSE))</f>
        <v>0</v>
      </c>
      <c r="DC94" s="99">
        <f>IF(ISNA(VLOOKUP($A94,'[2]1516 Exp_Rev Access'!$F$7:$GB$306,87,FALSE)),"",VLOOKUP($A94,'[2]1516 Exp_Rev Access'!$F$7:$GB$306,87,FALSE))</f>
        <v>0</v>
      </c>
      <c r="DD94" s="99">
        <f>IF(ISNA(VLOOKUP($A94,'[2]1516 Exp_Rev Access'!$F$7:$GB$306,88,FALSE)),"",VLOOKUP($A94,'[2]1516 Exp_Rev Access'!$F$7:$GB$306,88,FALSE))</f>
        <v>0</v>
      </c>
      <c r="DE94" s="99">
        <f>IF(ISNA(VLOOKUP($A94,'[2]1516 Exp_Rev Access'!$F$7:$GB$306,89,FALSE)),"",VLOOKUP($A94,'[2]1516 Exp_Rev Access'!$F$7:$GB$306,89,FALSE))</f>
        <v>0</v>
      </c>
      <c r="DF94" s="99">
        <f>IF(ISNA(VLOOKUP($A94,'[2]1516 Exp_Rev Access'!$F$7:$GB$306,90,FALSE)),"",VLOOKUP($A94,'[2]1516 Exp_Rev Access'!$F$7:$GB$306,90,FALSE))</f>
        <v>0</v>
      </c>
      <c r="DG94" s="99">
        <f>IF(ISNA(VLOOKUP($A94,'[2]1516 Exp_Rev Access'!$F$7:$GB$306,91,FALSE)),"",VLOOKUP($A94,'[2]1516 Exp_Rev Access'!$F$7:$GB$306,91,FALSE))</f>
        <v>0</v>
      </c>
      <c r="DH94" s="99">
        <f>IF(ISNA(VLOOKUP($A94,'[2]1516 Exp_Rev Access'!$F$7:$GB$306,92,FALSE)),"",VLOOKUP($A94,'[2]1516 Exp_Rev Access'!$F$7:$GB$306,92,FALSE))</f>
        <v>129353.13</v>
      </c>
      <c r="DI94" s="99">
        <f>IF(ISNA(VLOOKUP($A94,'[2]1516 Exp_Rev Access'!$F$7:$GB$306,93,FALSE)),"",VLOOKUP($A94,'[2]1516 Exp_Rev Access'!$F$7:$GB$306,93,FALSE))</f>
        <v>0</v>
      </c>
      <c r="DJ94" s="99">
        <f>IF(ISNA(VLOOKUP($A94,'[2]1516 Exp_Rev Access'!$F$7:$GB$306,94,FALSE)),"",VLOOKUP($A94,'[2]1516 Exp_Rev Access'!$F$7:$GB$306,94,FALSE))</f>
        <v>0</v>
      </c>
      <c r="DK94" s="99">
        <f>IF(ISNA(VLOOKUP($A94,'[2]1516 Exp_Rev Access'!$F$7:$GB$306,95,FALSE)),"",VLOOKUP($A94,'[2]1516 Exp_Rev Access'!$F$7:$GB$306,95,FALSE))</f>
        <v>0</v>
      </c>
      <c r="DL94" s="99">
        <f>IF(ISNA(VLOOKUP($A94,'[2]1516 Exp_Rev Access'!$F$7:$GB$306,96,FALSE)),"",VLOOKUP($A94,'[2]1516 Exp_Rev Access'!$F$7:$GB$306,96,FALSE))</f>
        <v>0</v>
      </c>
      <c r="DM94" s="99">
        <f>IF(ISNA(VLOOKUP($A94,'[2]1516 Exp_Rev Access'!$F$7:$GB$306,97,FALSE)),"",VLOOKUP($A94,'[2]1516 Exp_Rev Access'!$F$7:$GB$306,97,FALSE))</f>
        <v>0</v>
      </c>
      <c r="DN94" s="99">
        <f>IF(ISNA(VLOOKUP($A94,'[2]1516 Exp_Rev Access'!$F$7:$GB$306,98,FALSE)),"",VLOOKUP($A94,'[2]1516 Exp_Rev Access'!$F$7:$GB$306,98,FALSE))</f>
        <v>0</v>
      </c>
      <c r="DO94" s="99">
        <f>IF(ISNA(VLOOKUP($A94,'[2]1516 Exp_Rev Access'!$F$7:$GB$306,99,FALSE)),"",VLOOKUP($A94,'[2]1516 Exp_Rev Access'!$F$7:$GB$306,99,FALSE))</f>
        <v>0</v>
      </c>
      <c r="DP94" s="99">
        <f>IF(ISNA(VLOOKUP($A94,'[2]1516 Exp_Rev Access'!$F$7:$GB$306,100,FALSE)),"",VLOOKUP($A94,'[2]1516 Exp_Rev Access'!$F$7:$GB$306,100,FALSE))</f>
        <v>0</v>
      </c>
      <c r="DQ94" s="99">
        <f>IF(ISNA(VLOOKUP($A94,'[2]1516 Exp_Rev Access'!$F$7:$GB$306,101,FALSE)),"",VLOOKUP($A94,'[2]1516 Exp_Rev Access'!$F$7:$GB$306,101,FALSE))</f>
        <v>0</v>
      </c>
      <c r="DR94" s="99">
        <f>IF(ISNA(VLOOKUP($A94,'[2]1516 Exp_Rev Access'!$F$7:$GB$306,102,FALSE)),"",VLOOKUP($A94,'[2]1516 Exp_Rev Access'!$F$7:$GB$306,102,FALSE))</f>
        <v>0</v>
      </c>
      <c r="DS94" s="99">
        <f>IF(ISNA(VLOOKUP($A94,'[2]1516 Exp_Rev Access'!$F$7:$GB$306,103,FALSE)),"",VLOOKUP($A94,'[2]1516 Exp_Rev Access'!$F$7:$GB$306,103,FALSE))</f>
        <v>0</v>
      </c>
      <c r="DT94" s="99">
        <f>IF(ISNA(VLOOKUP($A94,'[2]1516 Exp_Rev Access'!$F$7:$GB$306,104,FALSE)),"",VLOOKUP($A94,'[2]1516 Exp_Rev Access'!$F$7:$GB$306,104,FALSE))</f>
        <v>0</v>
      </c>
      <c r="DU94" s="99">
        <f>IF(ISNA(VLOOKUP($A94,'[2]1516 Exp_Rev Access'!$F$7:$GB$306,105,FALSE)),"",VLOOKUP($A94,'[2]1516 Exp_Rev Access'!$F$7:$GB$306,105,FALSE))</f>
        <v>0</v>
      </c>
      <c r="DV94" s="99">
        <f>IF(ISNA(VLOOKUP($A94,'[2]1516 Exp_Rev Access'!$F$7:$GB$306,106,FALSE)),"",VLOOKUP($A94,'[2]1516 Exp_Rev Access'!$F$7:$GB$306,106,FALSE))</f>
        <v>0</v>
      </c>
      <c r="DW94" s="99">
        <f>IF(ISNA(VLOOKUP($A94,'[2]1516 Exp_Rev Access'!$F$7:$GB$306,107,FALSE)),"",VLOOKUP($A94,'[2]1516 Exp_Rev Access'!$F$7:$GB$306,107,FALSE))</f>
        <v>0</v>
      </c>
      <c r="DX94" s="99">
        <f>IF(ISNA(VLOOKUP($A94,'[2]1516 Exp_Rev Access'!$F$7:$GB$306,108,FALSE)),"",VLOOKUP($A94,'[2]1516 Exp_Rev Access'!$F$7:$GB$306,108,FALSE))</f>
        <v>0</v>
      </c>
      <c r="DY94" s="99">
        <f>IF(ISNA(VLOOKUP($A94,'[2]1516 Exp_Rev Access'!$F$7:$GB$306,109,FALSE)),"",VLOOKUP($A94,'[2]1516 Exp_Rev Access'!$F$7:$GB$306,109,FALSE))</f>
        <v>0</v>
      </c>
      <c r="DZ94" s="99">
        <f>IF(ISNA(VLOOKUP($A94,'[2]1516 Exp_Rev Access'!$F$7:$GB$306,110,FALSE)),"",VLOOKUP($A94,'[2]1516 Exp_Rev Access'!$F$7:$GB$306,110,FALSE))</f>
        <v>0</v>
      </c>
      <c r="EA94" s="99">
        <f>IF(ISNA(VLOOKUP($A94,'[2]1516 Exp_Rev Access'!$F$7:$GB$306,111,FALSE)),"",VLOOKUP($A94,'[2]1516 Exp_Rev Access'!$F$7:$GB$306,111,FALSE))</f>
        <v>0</v>
      </c>
      <c r="EB94" s="99">
        <f>IF(ISNA(VLOOKUP($A94,'[2]1516 Exp_Rev Access'!$F$7:$GB$306,112,FALSE)),"",VLOOKUP($A94,'[2]1516 Exp_Rev Access'!$F$7:$GB$306,112,FALSE))</f>
        <v>0</v>
      </c>
      <c r="EC94" s="99">
        <f>IF(ISNA(VLOOKUP($A94,'[2]1516 Exp_Rev Access'!$F$7:$GB$306,113,FALSE)),"",VLOOKUP($A94,'[2]1516 Exp_Rev Access'!$F$7:$GB$306,113,FALSE))</f>
        <v>0</v>
      </c>
      <c r="ED94" s="99">
        <f>IF(ISNA(VLOOKUP($A94,'[2]1516 Exp_Rev Access'!$F$7:$GB$306,114,FALSE)),"",VLOOKUP($A94,'[2]1516 Exp_Rev Access'!$F$7:$GB$306,114,FALSE))</f>
        <v>0</v>
      </c>
      <c r="EE94" s="99">
        <f>IF(ISNA(VLOOKUP($A94,'[2]1516 Exp_Rev Access'!$F$7:$GB$306,115,FALSE)),"",VLOOKUP($A94,'[2]1516 Exp_Rev Access'!$F$7:$GB$306,115,FALSE))</f>
        <v>0</v>
      </c>
      <c r="EF94" s="99">
        <f>IF(ISNA(VLOOKUP($A94,'[2]1516 Exp_Rev Access'!$F$7:$GB$306,116,FALSE)),"",VLOOKUP($A94,'[2]1516 Exp_Rev Access'!$F$7:$GB$306,116,FALSE))</f>
        <v>10985</v>
      </c>
      <c r="EG94" s="99">
        <f>IF(ISNA(VLOOKUP($A94,'[2]1516 Exp_Rev Access'!$F$7:$GB$306,117,FALSE)),"",VLOOKUP($A94,'[2]1516 Exp_Rev Access'!$F$7:$GB$306,117,FALSE))</f>
        <v>0</v>
      </c>
      <c r="EH94" s="99">
        <f>IF(ISNA(VLOOKUP($A94,'[2]1516 Exp_Rev Access'!$F$7:$GB$306,118,FALSE)),"",VLOOKUP($A94,'[2]1516 Exp_Rev Access'!$F$7:$GB$306,118,FALSE))</f>
        <v>0</v>
      </c>
      <c r="EI94" s="99">
        <f>IF(ISNA(VLOOKUP($A94,'[2]1516 Exp_Rev Access'!$F$7:$GB$306,119,FALSE)),"",VLOOKUP($A94,'[2]1516 Exp_Rev Access'!$F$7:$GB$306,119,FALSE))</f>
        <v>0</v>
      </c>
      <c r="EJ94" s="99">
        <f>IF(ISNA(VLOOKUP($A94,'[2]1516 Exp_Rev Access'!$F$7:$GB$306,120,FALSE)),"",VLOOKUP($A94,'[2]1516 Exp_Rev Access'!$F$7:$GB$306,120,FALSE))</f>
        <v>0</v>
      </c>
      <c r="EK94" s="99">
        <f>IF(ISNA(VLOOKUP($A94,'[2]1516 Exp_Rev Access'!$F$7:$GB$306,121,FALSE)),"",VLOOKUP($A94,'[2]1516 Exp_Rev Access'!$F$7:$GB$306,121,FALSE))</f>
        <v>0</v>
      </c>
      <c r="EL94" s="99">
        <f>IF(ISNA(VLOOKUP($A94,'[2]1516 Exp_Rev Access'!$F$7:$GB$306,122,FALSE)),"",VLOOKUP($A94,'[2]1516 Exp_Rev Access'!$F$7:$GB$306,122,FALSE))</f>
        <v>0</v>
      </c>
      <c r="EM94" s="99">
        <f>IF(ISNA(VLOOKUP($A94,'[2]1516 Exp_Rev Access'!$F$7:$GB$306,123,FALSE)),"",VLOOKUP($A94,'[2]1516 Exp_Rev Access'!$F$7:$GB$306,123,FALSE))</f>
        <v>0</v>
      </c>
      <c r="EN94" s="99">
        <f>IF(ISNA(VLOOKUP($A94,'[2]1516 Exp_Rev Access'!$F$7:$GB$306,124,FALSE)),"",VLOOKUP($A94,'[2]1516 Exp_Rev Access'!$F$7:$GB$306,124,FALSE))</f>
        <v>0</v>
      </c>
      <c r="EO94" s="99">
        <f>IF(ISNA(VLOOKUP($A94,'[2]1516 Exp_Rev Access'!$F$7:$GB$306,125,FALSE)),"",VLOOKUP($A94,'[2]1516 Exp_Rev Access'!$F$7:$GB$306,125,FALSE))</f>
        <v>0</v>
      </c>
      <c r="EP94" s="99">
        <f>IF(ISNA(VLOOKUP($A94,'[2]1516 Exp_Rev Access'!$F$7:$GB$306,126,FALSE)),"",VLOOKUP($A94,'[2]1516 Exp_Rev Access'!$F$7:$GB$306,126,FALSE))</f>
        <v>0</v>
      </c>
      <c r="EQ94" s="99">
        <f>IF(ISNA(VLOOKUP($A94,'[2]1516 Exp_Rev Access'!$F$7:$GB$306,127,FALSE)),"",VLOOKUP($A94,'[2]1516 Exp_Rev Access'!$F$7:$GB$306,127,FALSE))</f>
        <v>0</v>
      </c>
      <c r="ER94" s="99">
        <f>IF(ISNA(VLOOKUP($A94,'[2]1516 Exp_Rev Access'!$F$7:$GB$306,128,FALSE)),"",VLOOKUP($A94,'[2]1516 Exp_Rev Access'!$F$7:$GB$306,128,FALSE))</f>
        <v>0</v>
      </c>
      <c r="ES94" s="99">
        <f>IF(ISNA(VLOOKUP($A94,'[2]1516 Exp_Rev Access'!$F$7:$GB$306,129,FALSE)),"",VLOOKUP($A94,'[2]1516 Exp_Rev Access'!$F$7:$GB$306,129,FALSE))</f>
        <v>0</v>
      </c>
      <c r="ET94" s="99">
        <f>IF(ISNA(VLOOKUP($A94,'[2]1516 Exp_Rev Access'!$F$7:$GB$306,130,FALSE)),"",VLOOKUP($A94,'[2]1516 Exp_Rev Access'!$F$7:$GB$306,130,FALSE))</f>
        <v>0</v>
      </c>
      <c r="EU94" s="99">
        <f>IF(ISNA(VLOOKUP($A94,'[2]1516 Exp_Rev Access'!$F$7:$GB$306,131,FALSE)),"",VLOOKUP($A94,'[2]1516 Exp_Rev Access'!$F$7:$GB$306,131,FALSE))</f>
        <v>0</v>
      </c>
      <c r="EV94" s="99">
        <f>IF(ISNA(VLOOKUP($A94,'[2]1516 Exp_Rev Access'!$F$7:$GB$306,132,FALSE)),"",VLOOKUP($A94,'[2]1516 Exp_Rev Access'!$F$7:$GB$306,132,FALSE))</f>
        <v>0</v>
      </c>
      <c r="EW94" s="99">
        <f>IF(ISNA(VLOOKUP($A94,'[2]1516 Exp_Rev Access'!$F$7:$GB$306,133,FALSE)),"",VLOOKUP($A94,'[2]1516 Exp_Rev Access'!$F$7:$GB$306,133,FALSE))</f>
        <v>0</v>
      </c>
      <c r="EX94" s="99">
        <f>IF(ISNA(VLOOKUP($A94,'[2]1516 Exp_Rev Access'!$F$7:$GB$306,134,FALSE)),"",VLOOKUP($A94,'[2]1516 Exp_Rev Access'!$F$7:$GB$306,134,FALSE))</f>
        <v>0</v>
      </c>
      <c r="EY94" s="99">
        <f>IF(ISNA(VLOOKUP($A94,'[2]1516 Exp_Rev Access'!$F$7:$GB$306,135,FALSE)),"",VLOOKUP($A94,'[2]1516 Exp_Rev Access'!$F$7:$GB$306,135,FALSE))</f>
        <v>0</v>
      </c>
      <c r="EZ94" s="99">
        <f>IF(ISNA(VLOOKUP($A94,'[2]1516 Exp_Rev Access'!$F$7:$GB$306,136,FALSE)),"",VLOOKUP($A94,'[2]1516 Exp_Rev Access'!$F$7:$GB$306,136,FALSE))</f>
        <v>0</v>
      </c>
      <c r="FA94" s="99">
        <f>IF(ISNA(VLOOKUP($A94,'[2]1516 Exp_Rev Access'!$F$7:$GB$306,137,FALSE)),"",VLOOKUP($A94,'[2]1516 Exp_Rev Access'!$F$7:$GB$306,137,FALSE))</f>
        <v>0</v>
      </c>
      <c r="FB94" s="99">
        <f>IF(ISNA(VLOOKUP($A94,'[2]1516 Exp_Rev Access'!$F$7:$GB$306,138,FALSE)),"",VLOOKUP($A94,'[2]1516 Exp_Rev Access'!$F$7:$GB$306,138,FALSE))</f>
        <v>0</v>
      </c>
      <c r="FC94" s="99">
        <f>IF(ISNA(VLOOKUP($A94,'[2]1516 Exp_Rev Access'!$F$7:$GB$306,139,FALSE)),"",VLOOKUP($A94,'[2]1516 Exp_Rev Access'!$F$7:$GB$306,139,FALSE))</f>
        <v>0</v>
      </c>
      <c r="FD94" s="99">
        <f>IF(ISNA(VLOOKUP($A94,'[2]1516 Exp_Rev Access'!$F$7:$FS$306,140,FALSE)),"",VLOOKUP($A94,'[2]1516 Exp_Rev Access'!$F$7:$FS$306,140,FALSE))</f>
        <v>0</v>
      </c>
      <c r="FE94" s="99">
        <f>IF(ISNA(VLOOKUP($A94,'[2]1516 Exp_Rev Access'!$F$7:$FS$306,141,FALSE)),"",VLOOKUP($A94,'[2]1516 Exp_Rev Access'!$F$7:$FS$306,141,FALSE))</f>
        <v>0</v>
      </c>
      <c r="FF94" s="99">
        <f>IF(ISNA(VLOOKUP($A94,'[2]1516 Exp_Rev Access'!$F$7:$FS$306,142,FALSE)),"",VLOOKUP($A94,'[2]1516 Exp_Rev Access'!$F$7:$FS$306,142,FALSE))</f>
        <v>0</v>
      </c>
      <c r="FG94" s="99">
        <f>IF(ISNA(VLOOKUP($A94,'[2]1516 Exp_Rev Access'!$F$7:$FS$306,143,FALSE)),"",VLOOKUP($A94,'[2]1516 Exp_Rev Access'!$F$7:$FS$306,143,FALSE))</f>
        <v>0</v>
      </c>
      <c r="FH94" s="99">
        <f>IF(ISNA(VLOOKUP($A94,'[2]1516 Exp_Rev Access'!$F$7:$FS$306,144,FALSE)),"",VLOOKUP($A94,'[2]1516 Exp_Rev Access'!$F$7:$FS$306,144,FALSE))</f>
        <v>0</v>
      </c>
      <c r="FI94" s="99">
        <f>IF(ISNA(VLOOKUP($A94,'[2]1516 Exp_Rev Access'!$F$7:$FS$306,145,FALSE)),"",VLOOKUP($A94,'[2]1516 Exp_Rev Access'!$F$7:$FS$306,145,FALSE))</f>
        <v>0</v>
      </c>
      <c r="FJ94" s="99">
        <f>IF(ISNA(VLOOKUP($A94,'[2]1516 Exp_Rev Access'!$F$7:$FS$306,146,FALSE)),"",VLOOKUP($A94,'[2]1516 Exp_Rev Access'!$F$7:$FS$306,146,FALSE))</f>
        <v>0</v>
      </c>
      <c r="FK94" s="99">
        <f>IF(ISNA(VLOOKUP($A94,'[2]1516 Exp_Rev Access'!$F$7:$FS$306,147,FALSE)),"",VLOOKUP($A94,'[2]1516 Exp_Rev Access'!$F$7:$FS$306,147,FALSE))</f>
        <v>0</v>
      </c>
      <c r="FL94" s="99">
        <f>IF(ISNA(VLOOKUP($A94,'[2]1516 Exp_Rev Access'!$F$7:$FS$306,148,FALSE)),"",VLOOKUP($A94,'[2]1516 Exp_Rev Access'!$F$7:$FS$306,148,FALSE))</f>
        <v>0</v>
      </c>
      <c r="FM94" s="99">
        <f>IF(ISNA(VLOOKUP($A94,'[2]1516 Exp_Rev Access'!$F$7:$FS$306,149,FALSE)),"",VLOOKUP($A94,'[2]1516 Exp_Rev Access'!$F$7:$FS$306,149,FALSE))</f>
        <v>0</v>
      </c>
      <c r="FN94" s="99">
        <f>IF(ISNA(VLOOKUP($A94,'[2]1516 Exp_Rev Access'!$F$7:$FS$306,150,FALSE)),"",VLOOKUP($A94,'[2]1516 Exp_Rev Access'!$F$7:$FS$306,150,FALSE))</f>
        <v>0</v>
      </c>
      <c r="FO94" s="99">
        <f>IF(ISNA(VLOOKUP($A94,'[2]1516 Exp_Rev Access'!$F$7:$FS$306,151,FALSE)),"",VLOOKUP($A94,'[2]1516 Exp_Rev Access'!$F$7:$FS$306,151,FALSE))</f>
        <v>0</v>
      </c>
      <c r="FP94" s="99">
        <f>IF(ISNA(VLOOKUP($A94,'[2]1516 Exp_Rev Access'!$F$7:$FS$306,152,FALSE)),"",VLOOKUP($A94,'[2]1516 Exp_Rev Access'!$F$7:$FS$306,152,FALSE))</f>
        <v>0</v>
      </c>
      <c r="FQ94" s="99">
        <f>IF(ISNA(VLOOKUP($A94,'[2]1516 Exp_Rev Access'!$F$7:$FS$306,153,FALSE)),"",VLOOKUP($A94,'[2]1516 Exp_Rev Access'!$F$7:$FS$306,153,FALSE))</f>
        <v>55223.95</v>
      </c>
      <c r="FR94" s="101">
        <f t="shared" si="130"/>
        <v>1333801.3400000001</v>
      </c>
      <c r="FS94" s="72">
        <f t="shared" si="131"/>
        <v>3.1173564128620754E-2</v>
      </c>
      <c r="FT94" s="94">
        <f t="shared" si="132"/>
        <v>353.81786011767394</v>
      </c>
      <c r="FU94" s="99">
        <f>IF(ISNA(VLOOKUP($A94,'[2]1516 Exp_Rev Access'!$F$7:$GB$306,154,FALSE)),"",VLOOKUP($A94,'[2]1516 Exp_Rev Access'!$F$7:$GB$306,154,FALSE))</f>
        <v>0</v>
      </c>
      <c r="FV94" s="99">
        <f>IF(ISNA(VLOOKUP($A94,'[2]1516 Exp_Rev Access'!$F$7:$GB$306,155,FALSE)),"",VLOOKUP($A94,'[2]1516 Exp_Rev Access'!$F$7:$GB$306,155,FALSE))</f>
        <v>0</v>
      </c>
      <c r="FW94" s="99">
        <f>IF(ISNA(VLOOKUP($A94,'[2]1516 Exp_Rev Access'!$F$7:$GB$306,156,FALSE)),"",VLOOKUP($A94,'[2]1516 Exp_Rev Access'!$F$7:$GB$306,156,FALSE))</f>
        <v>0</v>
      </c>
      <c r="FX94" s="99">
        <f>IF(ISNA(VLOOKUP($A94,'[2]1516 Exp_Rev Access'!$F$7:$GB$306,157,FALSE)),"",VLOOKUP($A94,'[2]1516 Exp_Rev Access'!$F$7:$GB$306,157,FALSE))</f>
        <v>0</v>
      </c>
      <c r="FY94" s="99">
        <f>IF(ISNA(VLOOKUP($A94,'[2]1516 Exp_Rev Access'!$F$7:$GB$306,158,FALSE)),"",VLOOKUP($A94,'[2]1516 Exp_Rev Access'!$F$7:$GB$306,158,FALSE))</f>
        <v>0</v>
      </c>
      <c r="FZ94" s="99">
        <f>IF(ISNA(VLOOKUP($A94,'[2]1516 Exp_Rev Access'!$F$7:$GB$306,159,FALSE)),"",VLOOKUP($A94,'[2]1516 Exp_Rev Access'!$F$7:$GB$306,159,FALSE))</f>
        <v>0</v>
      </c>
      <c r="GA94" s="99">
        <f>IF(ISNA(VLOOKUP($A94,'[2]1516 Exp_Rev Access'!$F$7:$GB$306,160,FALSE)),"",VLOOKUP($A94,'[2]1516 Exp_Rev Access'!$F$7:$GB$306,160,FALSE))</f>
        <v>0</v>
      </c>
      <c r="GB94" s="99">
        <f>IF(ISNA(VLOOKUP($A94,'[2]1516 Exp_Rev Access'!$F$7:$GB$306,161,FALSE)),"",VLOOKUP($A94,'[2]1516 Exp_Rev Access'!$F$7:$GB$306,161,FALSE))</f>
        <v>0</v>
      </c>
      <c r="GC94" s="99">
        <f>IF(ISNA(VLOOKUP($A94,'[2]1516 Exp_Rev Access'!$F$7:$GB$306,162,FALSE)),"",VLOOKUP($A94,'[2]1516 Exp_Rev Access'!$F$7:$GB$306,162,FALSE))</f>
        <v>0</v>
      </c>
      <c r="GD94" s="99">
        <f>IF(ISNA(VLOOKUP($A94,'[2]1516 Exp_Rev Access'!$F$7:$GB$306,163,FALSE)),"",VLOOKUP($A94,'[2]1516 Exp_Rev Access'!$F$7:$GB$306,163,FALSE))</f>
        <v>0</v>
      </c>
      <c r="GE94" s="99">
        <f>IF(ISNA(VLOOKUP($A94,'[2]1516 Exp_Rev Access'!$F$7:$GB$306,164,FALSE)),"",VLOOKUP($A94,'[2]1516 Exp_Rev Access'!$F$7:$GB$306,164,FALSE))</f>
        <v>0</v>
      </c>
      <c r="GF94" s="99">
        <f>IF(ISNA(VLOOKUP($A94,'[2]1516 Exp_Rev Access'!$F$7:$GB$306,165,FALSE)),"",VLOOKUP($A94,'[2]1516 Exp_Rev Access'!$F$7:$GB$306,165,FALSE))</f>
        <v>0</v>
      </c>
      <c r="GG94" s="99">
        <f>IF(ISNA(VLOOKUP($A94,'[2]1516 Exp_Rev Access'!$F$7:$GB$306,166,FALSE)),"",VLOOKUP($A94,'[2]1516 Exp_Rev Access'!$F$7:$GB$306,166,FALSE))</f>
        <v>0</v>
      </c>
      <c r="GH94" s="99">
        <f>IF(ISNA(VLOOKUP($A94,'[2]1516 Exp_Rev Access'!$F$7:$GB$306,167,FALSE)),"",VLOOKUP($A94,'[2]1516 Exp_Rev Access'!$F$7:$GB$306,167,FALSE))</f>
        <v>0</v>
      </c>
      <c r="GI94" s="99">
        <f>IF(ISNA(VLOOKUP($A94,'[2]1516 Exp_Rev Access'!$F$7:$GB$306,168,FALSE)),"",VLOOKUP($A94,'[2]1516 Exp_Rev Access'!$F$7:$GB$306,168,FALSE))</f>
        <v>0</v>
      </c>
      <c r="GJ94" s="99">
        <f>IF(ISNA(VLOOKUP($A94,'[2]1516 Exp_Rev Access'!$F$7:$GB$306,169,FALSE)),"",VLOOKUP($A94,'[2]1516 Exp_Rev Access'!$F$7:$GB$306,169,FALSE))</f>
        <v>2215.0300000000002</v>
      </c>
      <c r="GK94" s="99">
        <f>IF(ISNA(VLOOKUP($A94,'[2]1516 Exp_Rev Access'!$F$7:$GB$306,170,FALSE)),"",VLOOKUP($A94,'[2]1516 Exp_Rev Access'!$F$7:$GB$306,170,FALSE))</f>
        <v>0</v>
      </c>
      <c r="GL94" s="99">
        <f>IF(ISNA(VLOOKUP($A94,'[2]1516 Exp_Rev Access'!$F$7:$GB$306,171,FALSE)),"",VLOOKUP($A94,'[2]1516 Exp_Rev Access'!$F$7:$GB$306,171,FALSE))</f>
        <v>0</v>
      </c>
      <c r="GM94" s="99">
        <f>IF(ISNA(VLOOKUP($A94,'[2]1516 Exp_Rev Access'!$F$7:$GB$306,172,FALSE)),"",VLOOKUP($A94,'[2]1516 Exp_Rev Access'!$F$7:$GB$306,172,FALSE))</f>
        <v>0</v>
      </c>
      <c r="GN94" s="99">
        <f>IF(ISNA(VLOOKUP($A94,'[2]1516 Exp_Rev Access'!$F$7:$GB$306,173,FALSE)),"",VLOOKUP($A94,'[2]1516 Exp_Rev Access'!$F$7:$GB$306,173,FALSE))</f>
        <v>0</v>
      </c>
      <c r="GO94" s="99">
        <f>IF(ISNA(VLOOKUP($A94,'[2]1516 Exp_Rev Access'!$F$7:$GB$306,174,FALSE)),"",VLOOKUP($A94,'[2]1516 Exp_Rev Access'!$F$7:$GB$306,174,FALSE))</f>
        <v>0</v>
      </c>
      <c r="GP94" s="99">
        <f>IF(ISNA(VLOOKUP($A94,'[2]1516 Exp_Rev Access'!$F$7:$GB$306,175,FALSE)),"",VLOOKUP($A94,'[2]1516 Exp_Rev Access'!$F$7:$GB$306,175,FALSE))</f>
        <v>0</v>
      </c>
      <c r="GQ94" s="99">
        <f>IF(ISNA(VLOOKUP($A94,'[2]1516 Exp_Rev Access'!$F$7:$GB$306,176,FALSE)),"",VLOOKUP($A94,'[2]1516 Exp_Rev Access'!$F$7:$GB$306,176,FALSE))</f>
        <v>0</v>
      </c>
      <c r="GR94" s="99">
        <f>IF(ISNA(VLOOKUP($A94,'[2]1516 Exp_Rev Access'!$F$7:$GB$306,177,FALSE)),"",VLOOKUP($A94,'[2]1516 Exp_Rev Access'!$F$7:$GB$306,177,FALSE))</f>
        <v>0</v>
      </c>
      <c r="GS94" s="99">
        <f>IF(ISNA(VLOOKUP($A94,'[2]1516 Exp_Rev Access'!$F$7:$GB$306,178,FALSE)),"",VLOOKUP($A94,'[2]1516 Exp_Rev Access'!$F$7:$GB$306,178,FALSE))</f>
        <v>290415.27</v>
      </c>
      <c r="GT94" s="101">
        <f t="shared" si="133"/>
        <v>292630.30000000005</v>
      </c>
      <c r="GU94" s="72">
        <f t="shared" si="134"/>
        <v>6.8393464224796256E-3</v>
      </c>
      <c r="GV94" s="84">
        <f t="shared" si="135"/>
        <v>77.62612275647659</v>
      </c>
    </row>
    <row r="95" spans="1:206" customFormat="1" ht="14.45" customHeight="1" x14ac:dyDescent="0.2">
      <c r="A95" s="96" t="s">
        <v>326</v>
      </c>
      <c r="B95" s="69" t="s">
        <v>327</v>
      </c>
      <c r="C95" s="80">
        <f>IF(ISNA(VLOOKUP($A95,'[2]1516 enrollment_Rev_Exp by size'!$A$6:$G$320,3,FALSE)),"",VLOOKUP($A95,'[2]1516 enrollment_Rev_Exp by size'!$A$6:$G$320,3,FALSE))</f>
        <v>3685.41</v>
      </c>
      <c r="D95" s="97">
        <v>44496862.530000001</v>
      </c>
      <c r="E95" s="80">
        <f t="shared" si="114"/>
        <v>44496862.530000001</v>
      </c>
      <c r="F95" s="80">
        <f t="shared" si="115"/>
        <v>0</v>
      </c>
      <c r="G95" s="98">
        <f>IF(ISNA(VLOOKUP($A95,'[2]1516 Exp_Rev Access'!$F$7:$FS$306,2,FALSE)),"",VLOOKUP($A95,'[2]1516 Exp_Rev Access'!$F$7:$FS$306,2,FALSE))</f>
        <v>9453331.2200000007</v>
      </c>
      <c r="H95" s="98">
        <f>IF(ISNA(VLOOKUP($A95,'[2]1516 Exp_Rev Access'!$F$7:$FS$306,3,FALSE)),"",VLOOKUP($A95,'[2]1516 Exp_Rev Access'!$F$7:$FS$306,3,FALSE))</f>
        <v>0</v>
      </c>
      <c r="I95" s="98">
        <f>IF(ISNA(VLOOKUP($A95,'[2]1516 Exp_Rev Access'!$F$7:$FS$306,4,FALSE)),"",VLOOKUP($A95,'[2]1516 Exp_Rev Access'!$F$7:$FS$306,4,FALSE))</f>
        <v>0</v>
      </c>
      <c r="J95" s="98">
        <f>IF(ISNA(VLOOKUP($A95,'[2]1516 Exp_Rev Access'!$F$7:$FS$306,5,FALSE)),"",VLOOKUP($A95,'[2]1516 Exp_Rev Access'!$F$7:$FS$306,5,FALSE))</f>
        <v>7680.16</v>
      </c>
      <c r="K95" s="98">
        <f>IF(ISNA(VLOOKUP($A95,'[2]1516 Exp_Rev Access'!$F$7:$FS$306,6,FALSE)),"",VLOOKUP($A95,'[2]1516 Exp_Rev Access'!$F$7:$FS$306,6,FALSE))</f>
        <v>0</v>
      </c>
      <c r="L95" s="98">
        <f>IF(ISNA(VLOOKUP($A95,'[2]1516 Exp_Rev Access'!$F$7:$FS$306,7,FALSE)),"",VLOOKUP($A95,'[2]1516 Exp_Rev Access'!$F$7:$FS$306,7,FALSE))</f>
        <v>0</v>
      </c>
      <c r="M95" s="90">
        <f t="shared" si="136"/>
        <v>9461011.3800000008</v>
      </c>
      <c r="N95" s="72">
        <f t="shared" si="116"/>
        <v>0.21262198820470413</v>
      </c>
      <c r="O95" s="73">
        <f t="shared" si="117"/>
        <v>2567.153011469552</v>
      </c>
      <c r="P95" s="99">
        <f>IF(ISNA(VLOOKUP($A95,'[2]1516 Exp_Rev Access'!$F$7:$FS$306,8,FALSE)),"",VLOOKUP($A95,'[2]1516 Exp_Rev Access'!$F$7:$FS$306,8,FALSE))</f>
        <v>62726.09</v>
      </c>
      <c r="Q95" s="99">
        <f>IF(ISNA(VLOOKUP($A95,'[2]1516 Exp_Rev Access'!$F$7:$FS$306,9,FALSE)),"",VLOOKUP($A95,'[2]1516 Exp_Rev Access'!$F$7:$FS$306,9,FALSE))</f>
        <v>0</v>
      </c>
      <c r="R95" s="99">
        <f>IF(ISNA(VLOOKUP($A95,'[2]1516 Exp_Rev Access'!$F$7:$FS$306,10,FALSE)),"",VLOOKUP($A95,'[2]1516 Exp_Rev Access'!$F$7:$FS$306,10,FALSE))</f>
        <v>9468.5</v>
      </c>
      <c r="S95" s="99">
        <f>IF(ISNA(VLOOKUP($A95,'[2]1516 Exp_Rev Access'!$F$7:$FS$306,11,FALSE)),"",VLOOKUP($A95,'[2]1516 Exp_Rev Access'!$F$7:$FS$306,11,FALSE))</f>
        <v>0</v>
      </c>
      <c r="T95" s="99">
        <f>IF(ISNA(VLOOKUP($A95,'[2]1516 Exp_Rev Access'!$F$7:$FS$306,12,FALSE)),"",VLOOKUP($A95,'[2]1516 Exp_Rev Access'!$F$7:$FS$306,12,FALSE))</f>
        <v>65370</v>
      </c>
      <c r="U95" s="99">
        <f>IF(ISNA(VLOOKUP($A95,'[2]1516 Exp_Rev Access'!$F$7:$FS$306,13,FALSE)),"",VLOOKUP($A95,'[2]1516 Exp_Rev Access'!$F$7:$FS$306,13,FALSE))</f>
        <v>0</v>
      </c>
      <c r="V95" s="99">
        <f>IF(ISNA(VLOOKUP($A95,'[2]1516 Exp_Rev Access'!$F$7:$FS$306,14,FALSE)),"",VLOOKUP($A95,'[2]1516 Exp_Rev Access'!$F$7:$FS$306,14,FALSE))</f>
        <v>0</v>
      </c>
      <c r="W95" s="99">
        <f>IF(ISNA(VLOOKUP($A95,'[2]1516 Exp_Rev Access'!$F$7:$FS$306,15,FALSE)),"",VLOOKUP($A95,'[2]1516 Exp_Rev Access'!$F$7:$FS$306,15,FALSE))</f>
        <v>0</v>
      </c>
      <c r="X95" s="99">
        <f>IF(ISNA(VLOOKUP($A95,'[2]1516 Exp_Rev Access'!$F$7:$FS$306,16,FALSE)),"",VLOOKUP($A95,'[2]1516 Exp_Rev Access'!$F$7:$FS$306,16,FALSE))</f>
        <v>1291.78</v>
      </c>
      <c r="Y95" s="99">
        <f>IF(ISNA(VLOOKUP($A95,'[2]1516 Exp_Rev Access'!$F$7:$FS$306,17,FALSE)),"",VLOOKUP($A95,'[2]1516 Exp_Rev Access'!$F$7:$FS$306,17,FALSE))</f>
        <v>17279.53</v>
      </c>
      <c r="Z95" s="99">
        <f>IF(ISNA(VLOOKUP($A95,'[2]1516 Exp_Rev Access'!$F$7:$FS$306,18,FALSE)),"",VLOOKUP($A95,'[2]1516 Exp_Rev Access'!$F$7:$FS$306,18,FALSE))</f>
        <v>0</v>
      </c>
      <c r="AA95" s="99">
        <f>IF(ISNA(VLOOKUP($A95,'[2]1516 Exp_Rev Access'!$F$7:$FS$306,19,FALSE)),"",VLOOKUP($A95,'[2]1516 Exp_Rev Access'!$F$7:$FS$306,19,FALSE))</f>
        <v>0</v>
      </c>
      <c r="AB95" s="99">
        <f>IF(ISNA(VLOOKUP($A95,'[2]1516 Exp_Rev Access'!$F$7:$FS$306,20,FALSE)),"",VLOOKUP($A95,'[2]1516 Exp_Rev Access'!$F$7:$FS$306,20,FALSE))</f>
        <v>40343.01</v>
      </c>
      <c r="AC95" s="99">
        <f>IF(ISNA(VLOOKUP($A95,'[2]1516 Exp_Rev Access'!$F$7:$FS$306,21,FALSE)),"",VLOOKUP($A95,'[2]1516 Exp_Rev Access'!$F$7:$FS$306,21,FALSE))</f>
        <v>310890.44</v>
      </c>
      <c r="AD95" s="99">
        <f>IF(ISNA(VLOOKUP($A95,'[2]1516 Exp_Rev Access'!$F$7:$FS$306,22,FALSE)),"",VLOOKUP($A95,'[2]1516 Exp_Rev Access'!$F$7:$FS$306,22,FALSE))</f>
        <v>15921.09</v>
      </c>
      <c r="AE95" s="99">
        <f>IF(ISNA(VLOOKUP($A95,'[2]1516 Exp_Rev Access'!$F$7:$FS$306,23,FALSE)),"",VLOOKUP($A95,'[2]1516 Exp_Rev Access'!$F$7:$FS$306,23,FALSE))</f>
        <v>0</v>
      </c>
      <c r="AF95" s="99">
        <f>IF(ISNA(VLOOKUP($A95,'[2]1516 Exp_Rev Access'!$F$7:$FS$306,24,FALSE)),"",VLOOKUP($A95,'[2]1516 Exp_Rev Access'!$F$7:$FS$306,24,FALSE))</f>
        <v>52722.64</v>
      </c>
      <c r="AG95" s="99">
        <f>IF(ISNA(VLOOKUP($A95,'[2]1516 Exp_Rev Access'!$F$7:$FS$306,25,FALSE)),"",VLOOKUP($A95,'[2]1516 Exp_Rev Access'!$F$7:$FS$306,25,FALSE))</f>
        <v>7893.33</v>
      </c>
      <c r="AH95" s="98">
        <f>IF(ISNA(VLOOKUP($A95,'[2]1516 Exp_Rev Access'!$F$7:$FS$306,26,FALSE)),"",VLOOKUP($A95,'[2]1516 Exp_Rev Access'!$F$7:$FS$306,26,FALSE))</f>
        <v>11322.5</v>
      </c>
      <c r="AI95" s="98">
        <f>IF(ISNA(VLOOKUP($A95,'[2]1516 Exp_Rev Access'!$F$7:$FS$306,27,FALSE)),"",VLOOKUP($A95,'[2]1516 Exp_Rev Access'!$F$7:$FS$306,27,FALSE))</f>
        <v>22949.13</v>
      </c>
      <c r="AJ95" s="98">
        <f>IF(ISNA(VLOOKUP($A95,'[2]1516 Exp_Rev Access'!$F$7:$FS$306,28,FALSE)),"",VLOOKUP($A95,'[2]1516 Exp_Rev Access'!$F$7:$FS$306,28,FALSE))</f>
        <v>151590.91</v>
      </c>
      <c r="AK95" s="98">
        <f>IF(ISNA(VLOOKUP($A95,'[2]1516 Exp_Rev Access'!$F$7:$FS$306,29,FALSE)),"",VLOOKUP($A95,'[2]1516 Exp_Rev Access'!$F$7:$FS$306,29,FALSE))</f>
        <v>25473.01</v>
      </c>
      <c r="AL95" s="100">
        <f t="shared" si="118"/>
        <v>795241.96</v>
      </c>
      <c r="AM95" s="72">
        <f t="shared" si="119"/>
        <v>1.7871865897597702E-2</v>
      </c>
      <c r="AN95" s="94">
        <f t="shared" si="120"/>
        <v>215.7811369698351</v>
      </c>
      <c r="AO95" s="99">
        <f>IF(ISNA(VLOOKUP($A95,'[2]1516 Exp_Rev Access'!$F$7:$GB$306,30,FALSE)),"",VLOOKUP($A95,'[2]1516 Exp_Rev Access'!$F$7:$FS$306,30,FALSE))</f>
        <v>22205135.370000001</v>
      </c>
      <c r="AP95" s="99">
        <f>IF(ISNA(VLOOKUP($A95,'[2]1516 Exp_Rev Access'!$F$7:$GB$306,31,FALSE)),"",VLOOKUP($A95,'[2]1516 Exp_Rev Access'!$F$7:$FS$306,31,FALSE))</f>
        <v>654206.53</v>
      </c>
      <c r="AQ95" s="99">
        <f>IF(ISNA(VLOOKUP($A95,'[2]1516 Exp_Rev Access'!$F$7:$GB$306,32,FALSE)),"",VLOOKUP($A95,'[2]1516 Exp_Rev Access'!$F$7:$FS$306,32,FALSE))</f>
        <v>622433.43999999994</v>
      </c>
      <c r="AR95" s="99">
        <f>IF(ISNA(VLOOKUP($A95,'[2]1516 Exp_Rev Access'!$F$7:$GB$306,33,FALSE)),"",VLOOKUP($A95,'[2]1516 Exp_Rev Access'!$F$7:$FS$306,33,FALSE))</f>
        <v>67298.97</v>
      </c>
      <c r="AS95" s="99">
        <f>IF(ISNA(VLOOKUP($A95,'[2]1516 Exp_Rev Access'!$F$7:$GB$306,34,FALSE)),"",VLOOKUP($A95,'[2]1516 Exp_Rev Access'!$F$7:$FS$306,34,FALSE))</f>
        <v>0</v>
      </c>
      <c r="AT95" s="101">
        <f t="shared" si="121"/>
        <v>23549074.310000002</v>
      </c>
      <c r="AU95" s="72">
        <f t="shared" si="122"/>
        <v>0.5292299944546226</v>
      </c>
      <c r="AV95" s="94">
        <f t="shared" si="123"/>
        <v>6389.8112584488572</v>
      </c>
      <c r="AW95" s="99">
        <f>IF(ISNA(VLOOKUP($A95,'[2]1516 Exp_Rev Access'!$F$7:$GB$306,35,FALSE)),"",VLOOKUP($A95,'[2]1516 Exp_Rev Access'!$F$7:$GB$306,35,FALSE))</f>
        <v>0</v>
      </c>
      <c r="AX95" s="99">
        <f>IF(ISNA(VLOOKUP($A95,'[2]1516 Exp_Rev Access'!$F$7:$GB$306,36,FALSE)),"",VLOOKUP($A95,'[2]1516 Exp_Rev Access'!$F$7:$GB$306,36,FALSE))</f>
        <v>3144914.66</v>
      </c>
      <c r="AY95" s="99">
        <f>IF(ISNA(VLOOKUP($A95,'[2]1516 Exp_Rev Access'!$F$7:$GB$306,37,FALSE)),"",VLOOKUP($A95,'[2]1516 Exp_Rev Access'!$F$7:$GB$306,37,FALSE))</f>
        <v>74548.06</v>
      </c>
      <c r="AZ95" s="99">
        <f>IF(ISNA(VLOOKUP($A95,'[2]1516 Exp_Rev Access'!$F$7:$GB$306,38,FALSE)),"",VLOOKUP($A95,'[2]1516 Exp_Rev Access'!$F$7:$GB$306,38,FALSE))</f>
        <v>0</v>
      </c>
      <c r="BA95" s="99">
        <f>IF(ISNA(VLOOKUP($A95,'[2]1516 Exp_Rev Access'!$F$7:$GB$306,39,FALSE)),"",VLOOKUP($A95,'[2]1516 Exp_Rev Access'!$F$7:$GB$306,39,FALSE))</f>
        <v>0</v>
      </c>
      <c r="BB95" s="99">
        <f>IF(ISNA(VLOOKUP($A95,'[2]1516 Exp_Rev Access'!$F$7:$GB$306,40,FALSE)),"",VLOOKUP($A95,'[2]1516 Exp_Rev Access'!$F$7:$GB$306,40,FALSE))</f>
        <v>931110.99</v>
      </c>
      <c r="BC95" s="99">
        <f>IF(ISNA(VLOOKUP($A95,'[2]1516 Exp_Rev Access'!$F$7:$GB$306,41,FALSE)),"",VLOOKUP($A95,'[2]1516 Exp_Rev Access'!$F$7:$GB$306,41,FALSE))</f>
        <v>0</v>
      </c>
      <c r="BD95" s="99">
        <f>IF(ISNA(VLOOKUP($A95,'[2]1516 Exp_Rev Access'!$F$7:$GB$306,42,FALSE)),"",VLOOKUP($A95,'[2]1516 Exp_Rev Access'!$F$7:$GB$306,42,FALSE))</f>
        <v>396717.08</v>
      </c>
      <c r="BE95" s="99">
        <f>IF(ISNA(VLOOKUP($A95,'[2]1516 Exp_Rev Access'!$F$7:$GB$306,43,FALSE)),"",VLOOKUP($A95,'[2]1516 Exp_Rev Access'!$F$7:$GB$306,43,FALSE))</f>
        <v>0</v>
      </c>
      <c r="BF95" s="99">
        <f>IF(ISNA(VLOOKUP($A95,'[2]1516 Exp_Rev Access'!$F$7:$GB$306,44,FALSE)),"",VLOOKUP($A95,'[2]1516 Exp_Rev Access'!$F$7:$GB$306,44,FALSE))</f>
        <v>751054.39</v>
      </c>
      <c r="BG95" s="99">
        <f>IF(ISNA(VLOOKUP($A95,'[2]1516 Exp_Rev Access'!$F$7:$GB$306,45,FALSE)),"",VLOOKUP($A95,'[2]1516 Exp_Rev Access'!$F$7:$GB$306,45,FALSE))</f>
        <v>36802.080000000002</v>
      </c>
      <c r="BH95" s="99">
        <f>IF(ISNA(VLOOKUP($A95,'[2]1516 Exp_Rev Access'!$F$7:$GB$306,46,FALSE)),"",VLOOKUP($A95,'[2]1516 Exp_Rev Access'!$F$7:$GB$306,46,FALSE))</f>
        <v>0</v>
      </c>
      <c r="BI95" s="99">
        <f>IF(ISNA(VLOOKUP($A95,'[2]1516 Exp_Rev Access'!$F$7:$GB$306,47,FALSE)),"",VLOOKUP($A95,'[2]1516 Exp_Rev Access'!$F$7:$GB$306,47,FALSE))</f>
        <v>27540.25</v>
      </c>
      <c r="BJ95" s="99">
        <f>IF(ISNA(VLOOKUP($A95,'[2]1516 Exp_Rev Access'!$F$7:$GB$306,48,FALSE)),"",VLOOKUP($A95,'[2]1516 Exp_Rev Access'!$F$7:$GB$306,48,FALSE))</f>
        <v>1732747.59</v>
      </c>
      <c r="BK95" s="99">
        <f>IF(ISNA(VLOOKUP($A95,'[2]1516 Exp_Rev Access'!$F$7:$GB$306,49,FALSE)),"",VLOOKUP($A95,'[2]1516 Exp_Rev Access'!$F$7:$GB$306,49,FALSE))</f>
        <v>0</v>
      </c>
      <c r="BL95" s="99">
        <f>IF(ISNA(VLOOKUP($A95,'[2]1516 Exp_Rev Access'!$F$7:$GB$306,50,FALSE)),"",VLOOKUP($A95,'[2]1516 Exp_Rev Access'!$F$7:$GB$306,50,FALSE))</f>
        <v>0</v>
      </c>
      <c r="BM95" s="99">
        <f>IF(ISNA(VLOOKUP($A95,'[2]1516 Exp_Rev Access'!$F$7:$GB$306,51,FALSE)),"",VLOOKUP($A95,'[2]1516 Exp_Rev Access'!$F$7:$GB$306,51,FALSE))</f>
        <v>0</v>
      </c>
      <c r="BN95" s="99">
        <f>IF(ISNA(VLOOKUP($A95,'[2]1516 Exp_Rev Access'!$F$7:$GB$306,52,FALSE)),"",VLOOKUP($A95,'[2]1516 Exp_Rev Access'!$F$7:$GB$306,52,FALSE))</f>
        <v>0</v>
      </c>
      <c r="BO95" s="99">
        <f>IF(ISNA(VLOOKUP($A95,'[2]1516 Exp_Rev Access'!$F$7:$GB$306,53,FALSE)),"",VLOOKUP($A95,'[2]1516 Exp_Rev Access'!$F$7:$GB$306,53,FALSE))</f>
        <v>0</v>
      </c>
      <c r="BP95" s="99">
        <f>IF(ISNA(VLOOKUP($A95,'[2]1516 Exp_Rev Access'!$F$7:$GB$306,54,FALSE)),"",VLOOKUP($A95,'[2]1516 Exp_Rev Access'!$F$7:$GB$306,54,FALSE))</f>
        <v>0</v>
      </c>
      <c r="BQ95" s="99">
        <f>IF(ISNA(VLOOKUP($A95,'[2]1516 Exp_Rev Access'!$F$7:$GB$306,55,FALSE)),"",VLOOKUP($A95,'[2]1516 Exp_Rev Access'!$F$7:$GB$306,55,FALSE))</f>
        <v>0</v>
      </c>
      <c r="BR95" s="99">
        <f>IF(ISNA(VLOOKUP($A95,'[2]1516 Exp_Rev Access'!$F$7:$GB$306,56,FALSE)),"",VLOOKUP($A95,'[2]1516 Exp_Rev Access'!$F$7:$GB$306,56,FALSE))</f>
        <v>0</v>
      </c>
      <c r="BS95" s="99">
        <f>IF(ISNA(VLOOKUP($A95,'[2]1516 Exp_Rev Access'!$F$7:$GB$306,57,FALSE)),"",VLOOKUP($A95,'[2]1516 Exp_Rev Access'!$F$7:$GB$306,57,FALSE))</f>
        <v>0</v>
      </c>
      <c r="BT95" s="99">
        <f>IF(ISNA(VLOOKUP($A95,'[2]1516 Exp_Rev Access'!$F$7:$GB$306,58,FALSE)),"",VLOOKUP($A95,'[2]1516 Exp_Rev Access'!$F$7:$GB$306,58,FALSE))</f>
        <v>0</v>
      </c>
      <c r="BU95" s="102">
        <f t="shared" si="124"/>
        <v>7095435.0999999996</v>
      </c>
      <c r="BV95" s="72">
        <f t="shared" si="125"/>
        <v>0.15945922243880056</v>
      </c>
      <c r="BW95" s="94">
        <f t="shared" si="126"/>
        <v>1925.2769976746142</v>
      </c>
      <c r="BX95" s="99">
        <f>IF(ISNA(VLOOKUP($A95,'[2]1516 Exp_Rev Access'!$F$7:$GB$306,59,FALSE)),"",VLOOKUP($A95,'[2]1516 Exp_Rev Access'!$F$7:$GB$306,59,FALSE))</f>
        <v>0</v>
      </c>
      <c r="BY95" s="99">
        <f>IF(ISNA(VLOOKUP($A95,'[2]1516 Exp_Rev Access'!$F$7:$GB$306,60,FALSE)),"",VLOOKUP($A95,'[2]1516 Exp_Rev Access'!$F$7:$GB$306,60,FALSE))</f>
        <v>0</v>
      </c>
      <c r="BZ95" s="99">
        <f>IF(ISNA(VLOOKUP($A95,'[2]1516 Exp_Rev Access'!$F$7:$GB$306,61,FALSE)),"",VLOOKUP($A95,'[2]1516 Exp_Rev Access'!$F$7:$GB$306,61,FALSE))</f>
        <v>0</v>
      </c>
      <c r="CA95" s="99">
        <f>IF(ISNA(VLOOKUP($A95,'[2]1516 Exp_Rev Access'!$F$7:$GB$306,62,FALSE)),"",VLOOKUP($A95,'[2]1516 Exp_Rev Access'!$F$7:$GB$306,62,FALSE))</f>
        <v>0</v>
      </c>
      <c r="CB95" s="99">
        <f>IF(ISNA(VLOOKUP($A95,'[2]1516 Exp_Rev Access'!$F$7:$GB$306,63,FALSE)),"",VLOOKUP($A95,'[2]1516 Exp_Rev Access'!$F$7:$GB$306,63,FALSE))</f>
        <v>47528.18</v>
      </c>
      <c r="CC95" s="99">
        <f>IF(ISNA(VLOOKUP($A95,'[2]1516 Exp_Rev Access'!$F$7:$GB$306,64,FALSE)),"",VLOOKUP($A95,'[2]1516 Exp_Rev Access'!$F$7:$GB$306,64,FALSE))</f>
        <v>0</v>
      </c>
      <c r="CD95" s="101">
        <f t="shared" si="127"/>
        <v>47528.18</v>
      </c>
      <c r="CE95" s="72">
        <f t="shared" si="128"/>
        <v>1.0681242968075843E-3</v>
      </c>
      <c r="CF95" s="103">
        <f t="shared" si="129"/>
        <v>12.896307330799017</v>
      </c>
      <c r="CG95" s="99">
        <f>IF(ISNA(VLOOKUP($A95,'[2]1516 Exp_Rev Access'!$F$7:$GB$306,65,FALSE)),"",VLOOKUP($A95,'[2]1516 Exp_Rev Access'!$F$7:$GB$306,65,FALSE))</f>
        <v>5557.66</v>
      </c>
      <c r="CH95" s="99">
        <f>IF(ISNA(VLOOKUP($A95,'[2]1516 Exp_Rev Access'!$F$7:$GB$306,66,FALSE)),"",VLOOKUP($A95,'[2]1516 Exp_Rev Access'!$F$7:$GB$306,66,FALSE))</f>
        <v>0</v>
      </c>
      <c r="CI95" s="99">
        <f>IF(ISNA(VLOOKUP($A95,'[2]1516 Exp_Rev Access'!$F$7:$GB$306,67,FALSE)),"",VLOOKUP($A95,'[2]1516 Exp_Rev Access'!$F$7:$GB$306,67,FALSE))</f>
        <v>0</v>
      </c>
      <c r="CJ95" s="99">
        <f>IF(ISNA(VLOOKUP($A95,'[2]1516 Exp_Rev Access'!$F$7:$GB$306,68,FALSE)),"",VLOOKUP($A95,'[2]1516 Exp_Rev Access'!$F$7:$GB$306,68,FALSE))</f>
        <v>0</v>
      </c>
      <c r="CK95" s="99">
        <f>IF(ISNA(VLOOKUP($A95,'[2]1516 Exp_Rev Access'!$F$7:$GB$306,69,FALSE)),"",VLOOKUP($A95,'[2]1516 Exp_Rev Access'!$F$7:$GB$306,69,FALSE))</f>
        <v>0</v>
      </c>
      <c r="CL95" s="99">
        <f>IF(ISNA(VLOOKUP($A95,'[2]1516 Exp_Rev Access'!$F$7:$GB$306,70,FALSE)),"",VLOOKUP($A95,'[2]1516 Exp_Rev Access'!$F$7:$GB$306,70,FALSE))</f>
        <v>0</v>
      </c>
      <c r="CM95" s="99">
        <f>IF(ISNA(VLOOKUP($A95,'[2]1516 Exp_Rev Access'!$F$7:$GB$306,71,FALSE)),"",VLOOKUP($A95,'[2]1516 Exp_Rev Access'!$F$7:$GB$306,71,FALSE))</f>
        <v>0</v>
      </c>
      <c r="CN95" s="99">
        <f>IF(ISNA(VLOOKUP($A95,'[2]1516 Exp_Rev Access'!$F$7:$GB$306,72,FALSE)),"",VLOOKUP($A95,'[2]1516 Exp_Rev Access'!$F$7:$GB$306,72,FALSE))</f>
        <v>0</v>
      </c>
      <c r="CO95" s="99">
        <f>IF(ISNA(VLOOKUP($A95,'[2]1516 Exp_Rev Access'!$F$7:$GB$306,73,FALSE)),"",VLOOKUP($A95,'[2]1516 Exp_Rev Access'!$F$7:$GB$306,73,FALSE))</f>
        <v>0</v>
      </c>
      <c r="CP95" s="99">
        <f>IF(ISNA(VLOOKUP($A95,'[2]1516 Exp_Rev Access'!$F$7:$GB$306,74,FALSE)),"",VLOOKUP($A95,'[2]1516 Exp_Rev Access'!$F$7:$GB$306,74,FALSE))</f>
        <v>740586.77</v>
      </c>
      <c r="CQ95" s="99">
        <f>IF(ISNA(VLOOKUP($A95,'[2]1516 Exp_Rev Access'!$F$7:$GB$306,75,FALSE)),"",VLOOKUP($A95,'[2]1516 Exp_Rev Access'!$F$7:$GB$306,75,FALSE))</f>
        <v>0</v>
      </c>
      <c r="CR95" s="99">
        <f>IF(ISNA(VLOOKUP($A95,'[2]1516 Exp_Rev Access'!$F$7:$GB$306,76,FALSE)),"",VLOOKUP($A95,'[2]1516 Exp_Rev Access'!$F$7:$GB$306,76,FALSE))</f>
        <v>31006.22</v>
      </c>
      <c r="CS95" s="99">
        <f>IF(ISNA(VLOOKUP($A95,'[2]1516 Exp_Rev Access'!$F$7:$GB$306,77,FALSE)),"",VLOOKUP($A95,'[2]1516 Exp_Rev Access'!$F$7:$GB$306,77,FALSE))</f>
        <v>0</v>
      </c>
      <c r="CT95" s="99">
        <f>IF(ISNA(VLOOKUP($A95,'[2]1516 Exp_Rev Access'!$F$7:$GB$306,78,FALSE)),"",VLOOKUP($A95,'[2]1516 Exp_Rev Access'!$F$7:$GB$306,78,FALSE))</f>
        <v>779462.73</v>
      </c>
      <c r="CU95" s="99">
        <f>IF(ISNA(VLOOKUP($A95,'[2]1516 Exp_Rev Access'!$F$7:$GB$306,79,FALSE)),"",VLOOKUP($A95,'[2]1516 Exp_Rev Access'!$F$7:$GB$306,79,FALSE))</f>
        <v>291181.74</v>
      </c>
      <c r="CV95" s="99">
        <f>IF(ISNA(VLOOKUP($A95,'[2]1516 Exp_Rev Access'!$F$7:$GB$306,80,FALSE)),"",VLOOKUP($A95,'[2]1516 Exp_Rev Access'!$F$7:$GB$306,80,FALSE))</f>
        <v>150134.45000000001</v>
      </c>
      <c r="CW95" s="99">
        <f>IF(ISNA(VLOOKUP($A95,'[2]1516 Exp_Rev Access'!$F$7:$GB$306,81,FALSE)),"",VLOOKUP($A95,'[2]1516 Exp_Rev Access'!$F$7:$GB$306,81,FALSE))</f>
        <v>0</v>
      </c>
      <c r="CX95" s="99">
        <f>IF(ISNA(VLOOKUP($A95,'[2]1516 Exp_Rev Access'!$F$7:$GB$306,82,FALSE)),"",VLOOKUP($A95,'[2]1516 Exp_Rev Access'!$F$7:$GB$306,82,FALSE))</f>
        <v>0</v>
      </c>
      <c r="CY95" s="99">
        <f>IF(ISNA(VLOOKUP($A95,'[2]1516 Exp_Rev Access'!$F$7:$GB$306,83,FALSE)),"",VLOOKUP($A95,'[2]1516 Exp_Rev Access'!$F$7:$GB$306,83,FALSE))</f>
        <v>0</v>
      </c>
      <c r="CZ95" s="99">
        <f>IF(ISNA(VLOOKUP($A95,'[2]1516 Exp_Rev Access'!$F$7:$GB$306,84,FALSE)),"",VLOOKUP($A95,'[2]1516 Exp_Rev Access'!$F$7:$GB$306,84,FALSE))</f>
        <v>0</v>
      </c>
      <c r="DA95" s="99">
        <f>IF(ISNA(VLOOKUP($A95,'[2]1516 Exp_Rev Access'!$F$7:$GB$306,85,FALSE)),"",VLOOKUP($A95,'[2]1516 Exp_Rev Access'!$F$7:$GB$306,85,FALSE))</f>
        <v>73122.98</v>
      </c>
      <c r="DB95" s="99">
        <f>IF(ISNA(VLOOKUP($A95,'[2]1516 Exp_Rev Access'!$F$7:$GB$306,86,FALSE)),"",VLOOKUP($A95,'[2]1516 Exp_Rev Access'!$F$7:$GB$306,86,FALSE))</f>
        <v>0</v>
      </c>
      <c r="DC95" s="99">
        <f>IF(ISNA(VLOOKUP($A95,'[2]1516 Exp_Rev Access'!$F$7:$GB$306,87,FALSE)),"",VLOOKUP($A95,'[2]1516 Exp_Rev Access'!$F$7:$GB$306,87,FALSE))</f>
        <v>0</v>
      </c>
      <c r="DD95" s="99">
        <f>IF(ISNA(VLOOKUP($A95,'[2]1516 Exp_Rev Access'!$F$7:$GB$306,88,FALSE)),"",VLOOKUP($A95,'[2]1516 Exp_Rev Access'!$F$7:$GB$306,88,FALSE))</f>
        <v>0</v>
      </c>
      <c r="DE95" s="99">
        <f>IF(ISNA(VLOOKUP($A95,'[2]1516 Exp_Rev Access'!$F$7:$GB$306,89,FALSE)),"",VLOOKUP($A95,'[2]1516 Exp_Rev Access'!$F$7:$GB$306,89,FALSE))</f>
        <v>0</v>
      </c>
      <c r="DF95" s="99">
        <f>IF(ISNA(VLOOKUP($A95,'[2]1516 Exp_Rev Access'!$F$7:$GB$306,90,FALSE)),"",VLOOKUP($A95,'[2]1516 Exp_Rev Access'!$F$7:$GB$306,90,FALSE))</f>
        <v>17623.37</v>
      </c>
      <c r="DG95" s="99">
        <f>IF(ISNA(VLOOKUP($A95,'[2]1516 Exp_Rev Access'!$F$7:$GB$306,91,FALSE)),"",VLOOKUP($A95,'[2]1516 Exp_Rev Access'!$F$7:$GB$306,91,FALSE))</f>
        <v>29941.78</v>
      </c>
      <c r="DH95" s="99">
        <f>IF(ISNA(VLOOKUP($A95,'[2]1516 Exp_Rev Access'!$F$7:$GB$306,92,FALSE)),"",VLOOKUP($A95,'[2]1516 Exp_Rev Access'!$F$7:$GB$306,92,FALSE))</f>
        <v>960262.05</v>
      </c>
      <c r="DI95" s="99">
        <f>IF(ISNA(VLOOKUP($A95,'[2]1516 Exp_Rev Access'!$F$7:$GB$306,93,FALSE)),"",VLOOKUP($A95,'[2]1516 Exp_Rev Access'!$F$7:$GB$306,93,FALSE))</f>
        <v>0</v>
      </c>
      <c r="DJ95" s="99">
        <f>IF(ISNA(VLOOKUP($A95,'[2]1516 Exp_Rev Access'!$F$7:$GB$306,94,FALSE)),"",VLOOKUP($A95,'[2]1516 Exp_Rev Access'!$F$7:$GB$306,94,FALSE))</f>
        <v>0</v>
      </c>
      <c r="DK95" s="99">
        <f>IF(ISNA(VLOOKUP($A95,'[2]1516 Exp_Rev Access'!$F$7:$GB$306,95,FALSE)),"",VLOOKUP($A95,'[2]1516 Exp_Rev Access'!$F$7:$GB$306,95,FALSE))</f>
        <v>0</v>
      </c>
      <c r="DL95" s="99">
        <f>IF(ISNA(VLOOKUP($A95,'[2]1516 Exp_Rev Access'!$F$7:$GB$306,96,FALSE)),"",VLOOKUP($A95,'[2]1516 Exp_Rev Access'!$F$7:$GB$306,96,FALSE))</f>
        <v>0</v>
      </c>
      <c r="DM95" s="99">
        <f>IF(ISNA(VLOOKUP($A95,'[2]1516 Exp_Rev Access'!$F$7:$GB$306,97,FALSE)),"",VLOOKUP($A95,'[2]1516 Exp_Rev Access'!$F$7:$GB$306,97,FALSE))</f>
        <v>0</v>
      </c>
      <c r="DN95" s="99">
        <f>IF(ISNA(VLOOKUP($A95,'[2]1516 Exp_Rev Access'!$F$7:$GB$306,98,FALSE)),"",VLOOKUP($A95,'[2]1516 Exp_Rev Access'!$F$7:$GB$306,98,FALSE))</f>
        <v>0</v>
      </c>
      <c r="DO95" s="99">
        <f>IF(ISNA(VLOOKUP($A95,'[2]1516 Exp_Rev Access'!$F$7:$GB$306,99,FALSE)),"",VLOOKUP($A95,'[2]1516 Exp_Rev Access'!$F$7:$GB$306,99,FALSE))</f>
        <v>0</v>
      </c>
      <c r="DP95" s="99">
        <f>IF(ISNA(VLOOKUP($A95,'[2]1516 Exp_Rev Access'!$F$7:$GB$306,100,FALSE)),"",VLOOKUP($A95,'[2]1516 Exp_Rev Access'!$F$7:$GB$306,100,FALSE))</f>
        <v>0</v>
      </c>
      <c r="DQ95" s="99">
        <f>IF(ISNA(VLOOKUP($A95,'[2]1516 Exp_Rev Access'!$F$7:$GB$306,101,FALSE)),"",VLOOKUP($A95,'[2]1516 Exp_Rev Access'!$F$7:$GB$306,101,FALSE))</f>
        <v>0</v>
      </c>
      <c r="DR95" s="99">
        <f>IF(ISNA(VLOOKUP($A95,'[2]1516 Exp_Rev Access'!$F$7:$GB$306,102,FALSE)),"",VLOOKUP($A95,'[2]1516 Exp_Rev Access'!$F$7:$GB$306,102,FALSE))</f>
        <v>0</v>
      </c>
      <c r="DS95" s="99">
        <f>IF(ISNA(VLOOKUP($A95,'[2]1516 Exp_Rev Access'!$F$7:$GB$306,103,FALSE)),"",VLOOKUP($A95,'[2]1516 Exp_Rev Access'!$F$7:$GB$306,103,FALSE))</f>
        <v>0</v>
      </c>
      <c r="DT95" s="99">
        <f>IF(ISNA(VLOOKUP($A95,'[2]1516 Exp_Rev Access'!$F$7:$GB$306,104,FALSE)),"",VLOOKUP($A95,'[2]1516 Exp_Rev Access'!$F$7:$GB$306,104,FALSE))</f>
        <v>0</v>
      </c>
      <c r="DU95" s="99">
        <f>IF(ISNA(VLOOKUP($A95,'[2]1516 Exp_Rev Access'!$F$7:$GB$306,105,FALSE)),"",VLOOKUP($A95,'[2]1516 Exp_Rev Access'!$F$7:$GB$306,105,FALSE))</f>
        <v>0</v>
      </c>
      <c r="DV95" s="99">
        <f>IF(ISNA(VLOOKUP($A95,'[2]1516 Exp_Rev Access'!$F$7:$GB$306,106,FALSE)),"",VLOOKUP($A95,'[2]1516 Exp_Rev Access'!$F$7:$GB$306,106,FALSE))</f>
        <v>0</v>
      </c>
      <c r="DW95" s="99">
        <f>IF(ISNA(VLOOKUP($A95,'[2]1516 Exp_Rev Access'!$F$7:$GB$306,107,FALSE)),"",VLOOKUP($A95,'[2]1516 Exp_Rev Access'!$F$7:$GB$306,107,FALSE))</f>
        <v>0</v>
      </c>
      <c r="DX95" s="99">
        <f>IF(ISNA(VLOOKUP($A95,'[2]1516 Exp_Rev Access'!$F$7:$GB$306,108,FALSE)),"",VLOOKUP($A95,'[2]1516 Exp_Rev Access'!$F$7:$GB$306,108,FALSE))</f>
        <v>0</v>
      </c>
      <c r="DY95" s="99">
        <f>IF(ISNA(VLOOKUP($A95,'[2]1516 Exp_Rev Access'!$F$7:$GB$306,109,FALSE)),"",VLOOKUP($A95,'[2]1516 Exp_Rev Access'!$F$7:$GB$306,109,FALSE))</f>
        <v>0</v>
      </c>
      <c r="DZ95" s="99">
        <f>IF(ISNA(VLOOKUP($A95,'[2]1516 Exp_Rev Access'!$F$7:$GB$306,110,FALSE)),"",VLOOKUP($A95,'[2]1516 Exp_Rev Access'!$F$7:$GB$306,110,FALSE))</f>
        <v>0</v>
      </c>
      <c r="EA95" s="99">
        <f>IF(ISNA(VLOOKUP($A95,'[2]1516 Exp_Rev Access'!$F$7:$GB$306,111,FALSE)),"",VLOOKUP($A95,'[2]1516 Exp_Rev Access'!$F$7:$GB$306,111,FALSE))</f>
        <v>0</v>
      </c>
      <c r="EB95" s="99">
        <f>IF(ISNA(VLOOKUP($A95,'[2]1516 Exp_Rev Access'!$F$7:$GB$306,112,FALSE)),"",VLOOKUP($A95,'[2]1516 Exp_Rev Access'!$F$7:$GB$306,112,FALSE))</f>
        <v>0</v>
      </c>
      <c r="EC95" s="99">
        <f>IF(ISNA(VLOOKUP($A95,'[2]1516 Exp_Rev Access'!$F$7:$GB$306,113,FALSE)),"",VLOOKUP($A95,'[2]1516 Exp_Rev Access'!$F$7:$GB$306,113,FALSE))</f>
        <v>0</v>
      </c>
      <c r="ED95" s="99">
        <f>IF(ISNA(VLOOKUP($A95,'[2]1516 Exp_Rev Access'!$F$7:$GB$306,114,FALSE)),"",VLOOKUP($A95,'[2]1516 Exp_Rev Access'!$F$7:$GB$306,114,FALSE))</f>
        <v>0</v>
      </c>
      <c r="EE95" s="99">
        <f>IF(ISNA(VLOOKUP($A95,'[2]1516 Exp_Rev Access'!$F$7:$GB$306,115,FALSE)),"",VLOOKUP($A95,'[2]1516 Exp_Rev Access'!$F$7:$GB$306,115,FALSE))</f>
        <v>0</v>
      </c>
      <c r="EF95" s="99">
        <f>IF(ISNA(VLOOKUP($A95,'[2]1516 Exp_Rev Access'!$F$7:$GB$306,116,FALSE)),"",VLOOKUP($A95,'[2]1516 Exp_Rev Access'!$F$7:$GB$306,116,FALSE))</f>
        <v>0</v>
      </c>
      <c r="EG95" s="99">
        <f>IF(ISNA(VLOOKUP($A95,'[2]1516 Exp_Rev Access'!$F$7:$GB$306,117,FALSE)),"",VLOOKUP($A95,'[2]1516 Exp_Rev Access'!$F$7:$GB$306,117,FALSE))</f>
        <v>0</v>
      </c>
      <c r="EH95" s="99">
        <f>IF(ISNA(VLOOKUP($A95,'[2]1516 Exp_Rev Access'!$F$7:$GB$306,118,FALSE)),"",VLOOKUP($A95,'[2]1516 Exp_Rev Access'!$F$7:$GB$306,118,FALSE))</f>
        <v>0</v>
      </c>
      <c r="EI95" s="99">
        <f>IF(ISNA(VLOOKUP($A95,'[2]1516 Exp_Rev Access'!$F$7:$GB$306,119,FALSE)),"",VLOOKUP($A95,'[2]1516 Exp_Rev Access'!$F$7:$GB$306,119,FALSE))</f>
        <v>0</v>
      </c>
      <c r="EJ95" s="99">
        <f>IF(ISNA(VLOOKUP($A95,'[2]1516 Exp_Rev Access'!$F$7:$GB$306,120,FALSE)),"",VLOOKUP($A95,'[2]1516 Exp_Rev Access'!$F$7:$GB$306,120,FALSE))</f>
        <v>0</v>
      </c>
      <c r="EK95" s="99">
        <f>IF(ISNA(VLOOKUP($A95,'[2]1516 Exp_Rev Access'!$F$7:$GB$306,121,FALSE)),"",VLOOKUP($A95,'[2]1516 Exp_Rev Access'!$F$7:$GB$306,121,FALSE))</f>
        <v>0</v>
      </c>
      <c r="EL95" s="99">
        <f>IF(ISNA(VLOOKUP($A95,'[2]1516 Exp_Rev Access'!$F$7:$GB$306,122,FALSE)),"",VLOOKUP($A95,'[2]1516 Exp_Rev Access'!$F$7:$GB$306,122,FALSE))</f>
        <v>0</v>
      </c>
      <c r="EM95" s="99">
        <f>IF(ISNA(VLOOKUP($A95,'[2]1516 Exp_Rev Access'!$F$7:$GB$306,123,FALSE)),"",VLOOKUP($A95,'[2]1516 Exp_Rev Access'!$F$7:$GB$306,123,FALSE))</f>
        <v>202824.32000000001</v>
      </c>
      <c r="EN95" s="99">
        <f>IF(ISNA(VLOOKUP($A95,'[2]1516 Exp_Rev Access'!$F$7:$GB$306,124,FALSE)),"",VLOOKUP($A95,'[2]1516 Exp_Rev Access'!$F$7:$GB$306,124,FALSE))</f>
        <v>0</v>
      </c>
      <c r="EO95" s="99">
        <f>IF(ISNA(VLOOKUP($A95,'[2]1516 Exp_Rev Access'!$F$7:$GB$306,125,FALSE)),"",VLOOKUP($A95,'[2]1516 Exp_Rev Access'!$F$7:$GB$306,125,FALSE))</f>
        <v>0</v>
      </c>
      <c r="EP95" s="99">
        <f>IF(ISNA(VLOOKUP($A95,'[2]1516 Exp_Rev Access'!$F$7:$GB$306,126,FALSE)),"",VLOOKUP($A95,'[2]1516 Exp_Rev Access'!$F$7:$GB$306,126,FALSE))</f>
        <v>0</v>
      </c>
      <c r="EQ95" s="99">
        <f>IF(ISNA(VLOOKUP($A95,'[2]1516 Exp_Rev Access'!$F$7:$GB$306,127,FALSE)),"",VLOOKUP($A95,'[2]1516 Exp_Rev Access'!$F$7:$GB$306,127,FALSE))</f>
        <v>0</v>
      </c>
      <c r="ER95" s="99">
        <f>IF(ISNA(VLOOKUP($A95,'[2]1516 Exp_Rev Access'!$F$7:$GB$306,128,FALSE)),"",VLOOKUP($A95,'[2]1516 Exp_Rev Access'!$F$7:$GB$306,128,FALSE))</f>
        <v>0</v>
      </c>
      <c r="ES95" s="99">
        <f>IF(ISNA(VLOOKUP($A95,'[2]1516 Exp_Rev Access'!$F$7:$GB$306,129,FALSE)),"",VLOOKUP($A95,'[2]1516 Exp_Rev Access'!$F$7:$GB$306,129,FALSE))</f>
        <v>0</v>
      </c>
      <c r="ET95" s="99">
        <f>IF(ISNA(VLOOKUP($A95,'[2]1516 Exp_Rev Access'!$F$7:$GB$306,130,FALSE)),"",VLOOKUP($A95,'[2]1516 Exp_Rev Access'!$F$7:$GB$306,130,FALSE))</f>
        <v>0</v>
      </c>
      <c r="EU95" s="99">
        <f>IF(ISNA(VLOOKUP($A95,'[2]1516 Exp_Rev Access'!$F$7:$GB$306,131,FALSE)),"",VLOOKUP($A95,'[2]1516 Exp_Rev Access'!$F$7:$GB$306,131,FALSE))</f>
        <v>131702.20000000001</v>
      </c>
      <c r="EV95" s="99">
        <f>IF(ISNA(VLOOKUP($A95,'[2]1516 Exp_Rev Access'!$F$7:$GB$306,132,FALSE)),"",VLOOKUP($A95,'[2]1516 Exp_Rev Access'!$F$7:$GB$306,132,FALSE))</f>
        <v>0</v>
      </c>
      <c r="EW95" s="99">
        <f>IF(ISNA(VLOOKUP($A95,'[2]1516 Exp_Rev Access'!$F$7:$GB$306,133,FALSE)),"",VLOOKUP($A95,'[2]1516 Exp_Rev Access'!$F$7:$GB$306,133,FALSE))</f>
        <v>0</v>
      </c>
      <c r="EX95" s="99">
        <f>IF(ISNA(VLOOKUP($A95,'[2]1516 Exp_Rev Access'!$F$7:$GB$306,134,FALSE)),"",VLOOKUP($A95,'[2]1516 Exp_Rev Access'!$F$7:$GB$306,134,FALSE))</f>
        <v>0</v>
      </c>
      <c r="EY95" s="99">
        <f>IF(ISNA(VLOOKUP($A95,'[2]1516 Exp_Rev Access'!$F$7:$GB$306,135,FALSE)),"",VLOOKUP($A95,'[2]1516 Exp_Rev Access'!$F$7:$GB$306,135,FALSE))</f>
        <v>0</v>
      </c>
      <c r="EZ95" s="99">
        <f>IF(ISNA(VLOOKUP($A95,'[2]1516 Exp_Rev Access'!$F$7:$GB$306,136,FALSE)),"",VLOOKUP($A95,'[2]1516 Exp_Rev Access'!$F$7:$GB$306,136,FALSE))</f>
        <v>0</v>
      </c>
      <c r="FA95" s="99">
        <f>IF(ISNA(VLOOKUP($A95,'[2]1516 Exp_Rev Access'!$F$7:$GB$306,137,FALSE)),"",VLOOKUP($A95,'[2]1516 Exp_Rev Access'!$F$7:$GB$306,137,FALSE))</f>
        <v>0</v>
      </c>
      <c r="FB95" s="99">
        <f>IF(ISNA(VLOOKUP($A95,'[2]1516 Exp_Rev Access'!$F$7:$GB$306,138,FALSE)),"",VLOOKUP($A95,'[2]1516 Exp_Rev Access'!$F$7:$GB$306,138,FALSE))</f>
        <v>0</v>
      </c>
      <c r="FC95" s="99">
        <f>IF(ISNA(VLOOKUP($A95,'[2]1516 Exp_Rev Access'!$F$7:$GB$306,139,FALSE)),"",VLOOKUP($A95,'[2]1516 Exp_Rev Access'!$F$7:$GB$306,139,FALSE))</f>
        <v>0</v>
      </c>
      <c r="FD95" s="99">
        <f>IF(ISNA(VLOOKUP($A95,'[2]1516 Exp_Rev Access'!$F$7:$FS$306,140,FALSE)),"",VLOOKUP($A95,'[2]1516 Exp_Rev Access'!$F$7:$FS$306,140,FALSE))</f>
        <v>0</v>
      </c>
      <c r="FE95" s="99">
        <f>IF(ISNA(VLOOKUP($A95,'[2]1516 Exp_Rev Access'!$F$7:$FS$306,141,FALSE)),"",VLOOKUP($A95,'[2]1516 Exp_Rev Access'!$F$7:$FS$306,141,FALSE))</f>
        <v>0</v>
      </c>
      <c r="FF95" s="99">
        <f>IF(ISNA(VLOOKUP($A95,'[2]1516 Exp_Rev Access'!$F$7:$FS$306,142,FALSE)),"",VLOOKUP($A95,'[2]1516 Exp_Rev Access'!$F$7:$FS$306,142,FALSE))</f>
        <v>0</v>
      </c>
      <c r="FG95" s="99">
        <f>IF(ISNA(VLOOKUP($A95,'[2]1516 Exp_Rev Access'!$F$7:$FS$306,143,FALSE)),"",VLOOKUP($A95,'[2]1516 Exp_Rev Access'!$F$7:$FS$306,143,FALSE))</f>
        <v>0</v>
      </c>
      <c r="FH95" s="99">
        <f>IF(ISNA(VLOOKUP($A95,'[2]1516 Exp_Rev Access'!$F$7:$FS$306,144,FALSE)),"",VLOOKUP($A95,'[2]1516 Exp_Rev Access'!$F$7:$FS$306,144,FALSE))</f>
        <v>0</v>
      </c>
      <c r="FI95" s="99">
        <f>IF(ISNA(VLOOKUP($A95,'[2]1516 Exp_Rev Access'!$F$7:$FS$306,145,FALSE)),"",VLOOKUP($A95,'[2]1516 Exp_Rev Access'!$F$7:$FS$306,145,FALSE))</f>
        <v>0</v>
      </c>
      <c r="FJ95" s="99">
        <f>IF(ISNA(VLOOKUP($A95,'[2]1516 Exp_Rev Access'!$F$7:$FS$306,146,FALSE)),"",VLOOKUP($A95,'[2]1516 Exp_Rev Access'!$F$7:$FS$306,146,FALSE))</f>
        <v>0</v>
      </c>
      <c r="FK95" s="99">
        <f>IF(ISNA(VLOOKUP($A95,'[2]1516 Exp_Rev Access'!$F$7:$FS$306,147,FALSE)),"",VLOOKUP($A95,'[2]1516 Exp_Rev Access'!$F$7:$FS$306,147,FALSE))</f>
        <v>0</v>
      </c>
      <c r="FL95" s="99">
        <f>IF(ISNA(VLOOKUP($A95,'[2]1516 Exp_Rev Access'!$F$7:$FS$306,148,FALSE)),"",VLOOKUP($A95,'[2]1516 Exp_Rev Access'!$F$7:$FS$306,148,FALSE))</f>
        <v>0</v>
      </c>
      <c r="FM95" s="99">
        <f>IF(ISNA(VLOOKUP($A95,'[2]1516 Exp_Rev Access'!$F$7:$FS$306,149,FALSE)),"",VLOOKUP($A95,'[2]1516 Exp_Rev Access'!$F$7:$FS$306,149,FALSE))</f>
        <v>0</v>
      </c>
      <c r="FN95" s="99">
        <f>IF(ISNA(VLOOKUP($A95,'[2]1516 Exp_Rev Access'!$F$7:$FS$306,150,FALSE)),"",VLOOKUP($A95,'[2]1516 Exp_Rev Access'!$F$7:$FS$306,150,FALSE))</f>
        <v>0</v>
      </c>
      <c r="FO95" s="99">
        <f>IF(ISNA(VLOOKUP($A95,'[2]1516 Exp_Rev Access'!$F$7:$FS$306,151,FALSE)),"",VLOOKUP($A95,'[2]1516 Exp_Rev Access'!$F$7:$FS$306,151,FALSE))</f>
        <v>0</v>
      </c>
      <c r="FP95" s="99">
        <f>IF(ISNA(VLOOKUP($A95,'[2]1516 Exp_Rev Access'!$F$7:$FS$306,152,FALSE)),"",VLOOKUP($A95,'[2]1516 Exp_Rev Access'!$F$7:$FS$306,152,FALSE))</f>
        <v>0</v>
      </c>
      <c r="FQ95" s="99">
        <f>IF(ISNA(VLOOKUP($A95,'[2]1516 Exp_Rev Access'!$F$7:$FS$306,153,FALSE)),"",VLOOKUP($A95,'[2]1516 Exp_Rev Access'!$F$7:$FS$306,153,FALSE))</f>
        <v>117576.92</v>
      </c>
      <c r="FR95" s="101">
        <f t="shared" si="130"/>
        <v>3530983.19</v>
      </c>
      <c r="FS95" s="72">
        <f t="shared" si="131"/>
        <v>7.9353531670224922E-2</v>
      </c>
      <c r="FT95" s="94">
        <f t="shared" si="132"/>
        <v>958.09779373258334</v>
      </c>
      <c r="FU95" s="99">
        <f>IF(ISNA(VLOOKUP($A95,'[2]1516 Exp_Rev Access'!$F$7:$GB$306,154,FALSE)),"",VLOOKUP($A95,'[2]1516 Exp_Rev Access'!$F$7:$GB$306,154,FALSE))</f>
        <v>0</v>
      </c>
      <c r="FV95" s="99">
        <f>IF(ISNA(VLOOKUP($A95,'[2]1516 Exp_Rev Access'!$F$7:$GB$306,155,FALSE)),"",VLOOKUP($A95,'[2]1516 Exp_Rev Access'!$F$7:$GB$306,155,FALSE))</f>
        <v>0</v>
      </c>
      <c r="FW95" s="99">
        <f>IF(ISNA(VLOOKUP($A95,'[2]1516 Exp_Rev Access'!$F$7:$GB$306,156,FALSE)),"",VLOOKUP($A95,'[2]1516 Exp_Rev Access'!$F$7:$GB$306,156,FALSE))</f>
        <v>0</v>
      </c>
      <c r="FX95" s="99">
        <f>IF(ISNA(VLOOKUP($A95,'[2]1516 Exp_Rev Access'!$F$7:$GB$306,157,FALSE)),"",VLOOKUP($A95,'[2]1516 Exp_Rev Access'!$F$7:$GB$306,157,FALSE))</f>
        <v>0</v>
      </c>
      <c r="FY95" s="99">
        <f>IF(ISNA(VLOOKUP($A95,'[2]1516 Exp_Rev Access'!$F$7:$GB$306,158,FALSE)),"",VLOOKUP($A95,'[2]1516 Exp_Rev Access'!$F$7:$GB$306,158,FALSE))</f>
        <v>0</v>
      </c>
      <c r="FZ95" s="99">
        <f>IF(ISNA(VLOOKUP($A95,'[2]1516 Exp_Rev Access'!$F$7:$GB$306,159,FALSE)),"",VLOOKUP($A95,'[2]1516 Exp_Rev Access'!$F$7:$GB$306,159,FALSE))</f>
        <v>0</v>
      </c>
      <c r="GA95" s="99">
        <f>IF(ISNA(VLOOKUP($A95,'[2]1516 Exp_Rev Access'!$F$7:$GB$306,160,FALSE)),"",VLOOKUP($A95,'[2]1516 Exp_Rev Access'!$F$7:$GB$306,160,FALSE))</f>
        <v>2748.9</v>
      </c>
      <c r="GB95" s="99">
        <f>IF(ISNA(VLOOKUP($A95,'[2]1516 Exp_Rev Access'!$F$7:$GB$306,161,FALSE)),"",VLOOKUP($A95,'[2]1516 Exp_Rev Access'!$F$7:$GB$306,161,FALSE))</f>
        <v>4711.37</v>
      </c>
      <c r="GC95" s="99">
        <f>IF(ISNA(VLOOKUP($A95,'[2]1516 Exp_Rev Access'!$F$7:$GB$306,162,FALSE)),"",VLOOKUP($A95,'[2]1516 Exp_Rev Access'!$F$7:$GB$306,162,FALSE))</f>
        <v>0</v>
      </c>
      <c r="GD95" s="99">
        <f>IF(ISNA(VLOOKUP($A95,'[2]1516 Exp_Rev Access'!$F$7:$GB$306,163,FALSE)),"",VLOOKUP($A95,'[2]1516 Exp_Rev Access'!$F$7:$GB$306,163,FALSE))</f>
        <v>0</v>
      </c>
      <c r="GE95" s="99">
        <f>IF(ISNA(VLOOKUP($A95,'[2]1516 Exp_Rev Access'!$F$7:$GB$306,164,FALSE)),"",VLOOKUP($A95,'[2]1516 Exp_Rev Access'!$F$7:$GB$306,164,FALSE))</f>
        <v>4688.8</v>
      </c>
      <c r="GF95" s="99">
        <f>IF(ISNA(VLOOKUP($A95,'[2]1516 Exp_Rev Access'!$F$7:$GB$306,165,FALSE)),"",VLOOKUP($A95,'[2]1516 Exp_Rev Access'!$F$7:$GB$306,165,FALSE))</f>
        <v>0</v>
      </c>
      <c r="GG95" s="99">
        <f>IF(ISNA(VLOOKUP($A95,'[2]1516 Exp_Rev Access'!$F$7:$GB$306,166,FALSE)),"",VLOOKUP($A95,'[2]1516 Exp_Rev Access'!$F$7:$GB$306,166,FALSE))</f>
        <v>0</v>
      </c>
      <c r="GH95" s="99">
        <f>IF(ISNA(VLOOKUP($A95,'[2]1516 Exp_Rev Access'!$F$7:$GB$306,167,FALSE)),"",VLOOKUP($A95,'[2]1516 Exp_Rev Access'!$F$7:$GB$306,167,FALSE))</f>
        <v>0</v>
      </c>
      <c r="GI95" s="99">
        <f>IF(ISNA(VLOOKUP($A95,'[2]1516 Exp_Rev Access'!$F$7:$GB$306,168,FALSE)),"",VLOOKUP($A95,'[2]1516 Exp_Rev Access'!$F$7:$GB$306,168,FALSE))</f>
        <v>0</v>
      </c>
      <c r="GJ95" s="99">
        <f>IF(ISNA(VLOOKUP($A95,'[2]1516 Exp_Rev Access'!$F$7:$GB$306,169,FALSE)),"",VLOOKUP($A95,'[2]1516 Exp_Rev Access'!$F$7:$GB$306,169,FALSE))</f>
        <v>5439.34</v>
      </c>
      <c r="GK95" s="99">
        <f>IF(ISNA(VLOOKUP($A95,'[2]1516 Exp_Rev Access'!$F$7:$GB$306,170,FALSE)),"",VLOOKUP($A95,'[2]1516 Exp_Rev Access'!$F$7:$GB$306,170,FALSE))</f>
        <v>0</v>
      </c>
      <c r="GL95" s="99">
        <f>IF(ISNA(VLOOKUP($A95,'[2]1516 Exp_Rev Access'!$F$7:$GB$306,171,FALSE)),"",VLOOKUP($A95,'[2]1516 Exp_Rev Access'!$F$7:$GB$306,171,FALSE))</f>
        <v>0</v>
      </c>
      <c r="GM95" s="99">
        <f>IF(ISNA(VLOOKUP($A95,'[2]1516 Exp_Rev Access'!$F$7:$GB$306,172,FALSE)),"",VLOOKUP($A95,'[2]1516 Exp_Rev Access'!$F$7:$GB$306,172,FALSE))</f>
        <v>0</v>
      </c>
      <c r="GN95" s="99">
        <f>IF(ISNA(VLOOKUP($A95,'[2]1516 Exp_Rev Access'!$F$7:$GB$306,173,FALSE)),"",VLOOKUP($A95,'[2]1516 Exp_Rev Access'!$F$7:$GB$306,173,FALSE))</f>
        <v>0</v>
      </c>
      <c r="GO95" s="99">
        <f>IF(ISNA(VLOOKUP($A95,'[2]1516 Exp_Rev Access'!$F$7:$GB$306,174,FALSE)),"",VLOOKUP($A95,'[2]1516 Exp_Rev Access'!$F$7:$GB$306,174,FALSE))</f>
        <v>0</v>
      </c>
      <c r="GP95" s="99">
        <f>IF(ISNA(VLOOKUP($A95,'[2]1516 Exp_Rev Access'!$F$7:$GB$306,175,FALSE)),"",VLOOKUP($A95,'[2]1516 Exp_Rev Access'!$F$7:$GB$306,175,FALSE))</f>
        <v>0</v>
      </c>
      <c r="GQ95" s="99">
        <f>IF(ISNA(VLOOKUP($A95,'[2]1516 Exp_Rev Access'!$F$7:$GB$306,176,FALSE)),"",VLOOKUP($A95,'[2]1516 Exp_Rev Access'!$F$7:$GB$306,176,FALSE))</f>
        <v>0</v>
      </c>
      <c r="GR95" s="99">
        <f>IF(ISNA(VLOOKUP($A95,'[2]1516 Exp_Rev Access'!$F$7:$GB$306,177,FALSE)),"",VLOOKUP($A95,'[2]1516 Exp_Rev Access'!$F$7:$GB$306,177,FALSE))</f>
        <v>0</v>
      </c>
      <c r="GS95" s="99">
        <f>IF(ISNA(VLOOKUP($A95,'[2]1516 Exp_Rev Access'!$F$7:$GB$306,178,FALSE)),"",VLOOKUP($A95,'[2]1516 Exp_Rev Access'!$F$7:$GB$306,178,FALSE))</f>
        <v>0</v>
      </c>
      <c r="GT95" s="101">
        <f t="shared" si="133"/>
        <v>17588.41</v>
      </c>
      <c r="GU95" s="72">
        <f t="shared" si="134"/>
        <v>3.9527303724261028E-4</v>
      </c>
      <c r="GV95" s="84">
        <f t="shared" si="135"/>
        <v>4.7724432288402108</v>
      </c>
    </row>
    <row r="96" spans="1:206" customFormat="1" ht="14.45" customHeight="1" x14ac:dyDescent="0.2">
      <c r="A96" s="96" t="s">
        <v>328</v>
      </c>
      <c r="B96" s="69" t="s">
        <v>329</v>
      </c>
      <c r="C96" s="80">
        <f>IF(ISNA(VLOOKUP($A96,'[2]1516 enrollment_Rev_Exp by size'!$A$6:$G$320,3,FALSE)),"",VLOOKUP($A96,'[2]1516 enrollment_Rev_Exp by size'!$A$6:$G$320,3,FALSE))</f>
        <v>3654.68</v>
      </c>
      <c r="D96" s="97">
        <v>43446302.350000001</v>
      </c>
      <c r="E96" s="80">
        <f t="shared" si="114"/>
        <v>43446302.350000009</v>
      </c>
      <c r="F96" s="80">
        <f t="shared" si="115"/>
        <v>0</v>
      </c>
      <c r="G96" s="98">
        <f>IF(ISNA(VLOOKUP($A96,'[2]1516 Exp_Rev Access'!$F$7:$FS$306,2,FALSE)),"",VLOOKUP($A96,'[2]1516 Exp_Rev Access'!$F$7:$FS$306,2,FALSE))</f>
        <v>5591974.8700000001</v>
      </c>
      <c r="H96" s="98">
        <f>IF(ISNA(VLOOKUP($A96,'[2]1516 Exp_Rev Access'!$F$7:$FS$306,3,FALSE)),"",VLOOKUP($A96,'[2]1516 Exp_Rev Access'!$F$7:$FS$306,3,FALSE))</f>
        <v>0</v>
      </c>
      <c r="I96" s="98">
        <f>IF(ISNA(VLOOKUP($A96,'[2]1516 Exp_Rev Access'!$F$7:$FS$306,4,FALSE)),"",VLOOKUP($A96,'[2]1516 Exp_Rev Access'!$F$7:$FS$306,4,FALSE))</f>
        <v>0</v>
      </c>
      <c r="J96" s="98">
        <f>IF(ISNA(VLOOKUP($A96,'[2]1516 Exp_Rev Access'!$F$7:$FS$306,5,FALSE)),"",VLOOKUP($A96,'[2]1516 Exp_Rev Access'!$F$7:$FS$306,5,FALSE))</f>
        <v>57470</v>
      </c>
      <c r="K96" s="98">
        <f>IF(ISNA(VLOOKUP($A96,'[2]1516 Exp_Rev Access'!$F$7:$FS$306,6,FALSE)),"",VLOOKUP($A96,'[2]1516 Exp_Rev Access'!$F$7:$FS$306,6,FALSE))</f>
        <v>0</v>
      </c>
      <c r="L96" s="98">
        <f>IF(ISNA(VLOOKUP($A96,'[2]1516 Exp_Rev Access'!$F$7:$FS$306,7,FALSE)),"",VLOOKUP($A96,'[2]1516 Exp_Rev Access'!$F$7:$FS$306,7,FALSE))</f>
        <v>0</v>
      </c>
      <c r="M96" s="90">
        <f t="shared" si="136"/>
        <v>5649444.8700000001</v>
      </c>
      <c r="N96" s="72">
        <f t="shared" si="116"/>
        <v>0.13003281210190262</v>
      </c>
      <c r="O96" s="73">
        <f t="shared" si="117"/>
        <v>1545.8110887957359</v>
      </c>
      <c r="P96" s="99">
        <f>IF(ISNA(VLOOKUP($A96,'[2]1516 Exp_Rev Access'!$F$7:$FS$306,8,FALSE)),"",VLOOKUP($A96,'[2]1516 Exp_Rev Access'!$F$7:$FS$306,8,FALSE))</f>
        <v>46321.06</v>
      </c>
      <c r="Q96" s="99">
        <f>IF(ISNA(VLOOKUP($A96,'[2]1516 Exp_Rev Access'!$F$7:$FS$306,9,FALSE)),"",VLOOKUP($A96,'[2]1516 Exp_Rev Access'!$F$7:$FS$306,9,FALSE))</f>
        <v>0</v>
      </c>
      <c r="R96" s="99">
        <f>IF(ISNA(VLOOKUP($A96,'[2]1516 Exp_Rev Access'!$F$7:$FS$306,10,FALSE)),"",VLOOKUP($A96,'[2]1516 Exp_Rev Access'!$F$7:$FS$306,10,FALSE))</f>
        <v>0</v>
      </c>
      <c r="S96" s="99">
        <f>IF(ISNA(VLOOKUP($A96,'[2]1516 Exp_Rev Access'!$F$7:$FS$306,11,FALSE)),"",VLOOKUP($A96,'[2]1516 Exp_Rev Access'!$F$7:$FS$306,11,FALSE))</f>
        <v>0</v>
      </c>
      <c r="T96" s="99">
        <f>IF(ISNA(VLOOKUP($A96,'[2]1516 Exp_Rev Access'!$F$7:$FS$306,12,FALSE)),"",VLOOKUP($A96,'[2]1516 Exp_Rev Access'!$F$7:$FS$306,12,FALSE))</f>
        <v>0</v>
      </c>
      <c r="U96" s="99">
        <f>IF(ISNA(VLOOKUP($A96,'[2]1516 Exp_Rev Access'!$F$7:$FS$306,13,FALSE)),"",VLOOKUP($A96,'[2]1516 Exp_Rev Access'!$F$7:$FS$306,13,FALSE))</f>
        <v>0</v>
      </c>
      <c r="V96" s="99">
        <f>IF(ISNA(VLOOKUP($A96,'[2]1516 Exp_Rev Access'!$F$7:$FS$306,14,FALSE)),"",VLOOKUP($A96,'[2]1516 Exp_Rev Access'!$F$7:$FS$306,14,FALSE))</f>
        <v>0</v>
      </c>
      <c r="W96" s="99">
        <f>IF(ISNA(VLOOKUP($A96,'[2]1516 Exp_Rev Access'!$F$7:$FS$306,15,FALSE)),"",VLOOKUP($A96,'[2]1516 Exp_Rev Access'!$F$7:$FS$306,15,FALSE))</f>
        <v>30306</v>
      </c>
      <c r="X96" s="99">
        <f>IF(ISNA(VLOOKUP($A96,'[2]1516 Exp_Rev Access'!$F$7:$FS$306,16,FALSE)),"",VLOOKUP($A96,'[2]1516 Exp_Rev Access'!$F$7:$FS$306,16,FALSE))</f>
        <v>27314.43</v>
      </c>
      <c r="Y96" s="99">
        <f>IF(ISNA(VLOOKUP($A96,'[2]1516 Exp_Rev Access'!$F$7:$FS$306,17,FALSE)),"",VLOOKUP($A96,'[2]1516 Exp_Rev Access'!$F$7:$FS$306,17,FALSE))</f>
        <v>0</v>
      </c>
      <c r="Z96" s="99">
        <f>IF(ISNA(VLOOKUP($A96,'[2]1516 Exp_Rev Access'!$F$7:$FS$306,18,FALSE)),"",VLOOKUP($A96,'[2]1516 Exp_Rev Access'!$F$7:$FS$306,18,FALSE))</f>
        <v>0</v>
      </c>
      <c r="AA96" s="99">
        <f>IF(ISNA(VLOOKUP($A96,'[2]1516 Exp_Rev Access'!$F$7:$FS$306,19,FALSE)),"",VLOOKUP($A96,'[2]1516 Exp_Rev Access'!$F$7:$FS$306,19,FALSE))</f>
        <v>0</v>
      </c>
      <c r="AB96" s="99">
        <f>IF(ISNA(VLOOKUP($A96,'[2]1516 Exp_Rev Access'!$F$7:$FS$306,20,FALSE)),"",VLOOKUP($A96,'[2]1516 Exp_Rev Access'!$F$7:$FS$306,20,FALSE))</f>
        <v>0</v>
      </c>
      <c r="AC96" s="99">
        <f>IF(ISNA(VLOOKUP($A96,'[2]1516 Exp_Rev Access'!$F$7:$FS$306,21,FALSE)),"",VLOOKUP($A96,'[2]1516 Exp_Rev Access'!$F$7:$FS$306,21,FALSE))</f>
        <v>79525.63</v>
      </c>
      <c r="AD96" s="99">
        <f>IF(ISNA(VLOOKUP($A96,'[2]1516 Exp_Rev Access'!$F$7:$FS$306,22,FALSE)),"",VLOOKUP($A96,'[2]1516 Exp_Rev Access'!$F$7:$FS$306,22,FALSE))</f>
        <v>23280.78</v>
      </c>
      <c r="AE96" s="99">
        <f>IF(ISNA(VLOOKUP($A96,'[2]1516 Exp_Rev Access'!$F$7:$FS$306,23,FALSE)),"",VLOOKUP($A96,'[2]1516 Exp_Rev Access'!$F$7:$FS$306,23,FALSE))</f>
        <v>0</v>
      </c>
      <c r="AF96" s="99">
        <f>IF(ISNA(VLOOKUP($A96,'[2]1516 Exp_Rev Access'!$F$7:$FS$306,24,FALSE)),"",VLOOKUP($A96,'[2]1516 Exp_Rev Access'!$F$7:$FS$306,24,FALSE))</f>
        <v>7468.21</v>
      </c>
      <c r="AG96" s="99">
        <f>IF(ISNA(VLOOKUP($A96,'[2]1516 Exp_Rev Access'!$F$7:$FS$306,25,FALSE)),"",VLOOKUP($A96,'[2]1516 Exp_Rev Access'!$F$7:$FS$306,25,FALSE))</f>
        <v>4715.29</v>
      </c>
      <c r="AH96" s="98">
        <f>IF(ISNA(VLOOKUP($A96,'[2]1516 Exp_Rev Access'!$F$7:$FS$306,26,FALSE)),"",VLOOKUP($A96,'[2]1516 Exp_Rev Access'!$F$7:$FS$306,26,FALSE))</f>
        <v>12995.6</v>
      </c>
      <c r="AI96" s="98">
        <f>IF(ISNA(VLOOKUP($A96,'[2]1516 Exp_Rev Access'!$F$7:$FS$306,27,FALSE)),"",VLOOKUP($A96,'[2]1516 Exp_Rev Access'!$F$7:$FS$306,27,FALSE))</f>
        <v>23720.19</v>
      </c>
      <c r="AJ96" s="98">
        <f>IF(ISNA(VLOOKUP($A96,'[2]1516 Exp_Rev Access'!$F$7:$FS$306,28,FALSE)),"",VLOOKUP($A96,'[2]1516 Exp_Rev Access'!$F$7:$FS$306,28,FALSE))</f>
        <v>62859.38</v>
      </c>
      <c r="AK96" s="98">
        <f>IF(ISNA(VLOOKUP($A96,'[2]1516 Exp_Rev Access'!$F$7:$FS$306,29,FALSE)),"",VLOOKUP($A96,'[2]1516 Exp_Rev Access'!$F$7:$FS$306,29,FALSE))</f>
        <v>0</v>
      </c>
      <c r="AL96" s="100">
        <f t="shared" si="118"/>
        <v>318506.57</v>
      </c>
      <c r="AM96" s="72">
        <f t="shared" si="119"/>
        <v>7.3310397610856746E-3</v>
      </c>
      <c r="AN96" s="94">
        <f t="shared" si="120"/>
        <v>87.150330535094739</v>
      </c>
      <c r="AO96" s="99">
        <f>IF(ISNA(VLOOKUP($A96,'[2]1516 Exp_Rev Access'!$F$7:$GB$306,30,FALSE)),"",VLOOKUP($A96,'[2]1516 Exp_Rev Access'!$F$7:$FS$306,30,FALSE))</f>
        <v>21726720.27</v>
      </c>
      <c r="AP96" s="99">
        <f>IF(ISNA(VLOOKUP($A96,'[2]1516 Exp_Rev Access'!$F$7:$GB$306,31,FALSE)),"",VLOOKUP($A96,'[2]1516 Exp_Rev Access'!$F$7:$FS$306,31,FALSE))</f>
        <v>951011.61</v>
      </c>
      <c r="AQ96" s="99">
        <f>IF(ISNA(VLOOKUP($A96,'[2]1516 Exp_Rev Access'!$F$7:$GB$306,32,FALSE)),"",VLOOKUP($A96,'[2]1516 Exp_Rev Access'!$F$7:$FS$306,32,FALSE))</f>
        <v>2324943.12</v>
      </c>
      <c r="AR96" s="99">
        <f>IF(ISNA(VLOOKUP($A96,'[2]1516 Exp_Rev Access'!$F$7:$GB$306,33,FALSE)),"",VLOOKUP($A96,'[2]1516 Exp_Rev Access'!$F$7:$FS$306,33,FALSE))</f>
        <v>46774.46</v>
      </c>
      <c r="AS96" s="99">
        <f>IF(ISNA(VLOOKUP($A96,'[2]1516 Exp_Rev Access'!$F$7:$GB$306,34,FALSE)),"",VLOOKUP($A96,'[2]1516 Exp_Rev Access'!$F$7:$FS$306,34,FALSE))</f>
        <v>0</v>
      </c>
      <c r="AT96" s="101">
        <f t="shared" si="121"/>
        <v>25049449.460000001</v>
      </c>
      <c r="AU96" s="72">
        <f t="shared" si="122"/>
        <v>0.57656113650831786</v>
      </c>
      <c r="AV96" s="94">
        <f t="shared" si="123"/>
        <v>6854.0746276007758</v>
      </c>
      <c r="AW96" s="99">
        <f>IF(ISNA(VLOOKUP($A96,'[2]1516 Exp_Rev Access'!$F$7:$GB$306,35,FALSE)),"",VLOOKUP($A96,'[2]1516 Exp_Rev Access'!$F$7:$GB$306,35,FALSE))</f>
        <v>1700664.92</v>
      </c>
      <c r="AX96" s="99">
        <f>IF(ISNA(VLOOKUP($A96,'[2]1516 Exp_Rev Access'!$F$7:$GB$306,36,FALSE)),"",VLOOKUP($A96,'[2]1516 Exp_Rev Access'!$F$7:$GB$306,36,FALSE))</f>
        <v>3104216.17</v>
      </c>
      <c r="AY96" s="99">
        <f>IF(ISNA(VLOOKUP($A96,'[2]1516 Exp_Rev Access'!$F$7:$GB$306,37,FALSE)),"",VLOOKUP($A96,'[2]1516 Exp_Rev Access'!$F$7:$GB$306,37,FALSE))</f>
        <v>238508.36</v>
      </c>
      <c r="AZ96" s="99">
        <f>IF(ISNA(VLOOKUP($A96,'[2]1516 Exp_Rev Access'!$F$7:$GB$306,38,FALSE)),"",VLOOKUP($A96,'[2]1516 Exp_Rev Access'!$F$7:$GB$306,38,FALSE))</f>
        <v>0</v>
      </c>
      <c r="BA96" s="99">
        <f>IF(ISNA(VLOOKUP($A96,'[2]1516 Exp_Rev Access'!$F$7:$GB$306,39,FALSE)),"",VLOOKUP($A96,'[2]1516 Exp_Rev Access'!$F$7:$GB$306,39,FALSE))</f>
        <v>0</v>
      </c>
      <c r="BB96" s="99">
        <f>IF(ISNA(VLOOKUP($A96,'[2]1516 Exp_Rev Access'!$F$7:$GB$306,40,FALSE)),"",VLOOKUP($A96,'[2]1516 Exp_Rev Access'!$F$7:$GB$306,40,FALSE))</f>
        <v>1130903.22</v>
      </c>
      <c r="BC96" s="99">
        <f>IF(ISNA(VLOOKUP($A96,'[2]1516 Exp_Rev Access'!$F$7:$GB$306,41,FALSE)),"",VLOOKUP($A96,'[2]1516 Exp_Rev Access'!$F$7:$GB$306,41,FALSE))</f>
        <v>0</v>
      </c>
      <c r="BD96" s="99">
        <f>IF(ISNA(VLOOKUP($A96,'[2]1516 Exp_Rev Access'!$F$7:$GB$306,42,FALSE)),"",VLOOKUP($A96,'[2]1516 Exp_Rev Access'!$F$7:$GB$306,42,FALSE))</f>
        <v>294195.21999999997</v>
      </c>
      <c r="BE96" s="99">
        <f>IF(ISNA(VLOOKUP($A96,'[2]1516 Exp_Rev Access'!$F$7:$GB$306,43,FALSE)),"",VLOOKUP($A96,'[2]1516 Exp_Rev Access'!$F$7:$GB$306,43,FALSE))</f>
        <v>0</v>
      </c>
      <c r="BF96" s="99">
        <f>IF(ISNA(VLOOKUP($A96,'[2]1516 Exp_Rev Access'!$F$7:$GB$306,44,FALSE)),"",VLOOKUP($A96,'[2]1516 Exp_Rev Access'!$F$7:$GB$306,44,FALSE))</f>
        <v>395619.63</v>
      </c>
      <c r="BG96" s="99">
        <f>IF(ISNA(VLOOKUP($A96,'[2]1516 Exp_Rev Access'!$F$7:$GB$306,45,FALSE)),"",VLOOKUP($A96,'[2]1516 Exp_Rev Access'!$F$7:$GB$306,45,FALSE))</f>
        <v>35490.559999999998</v>
      </c>
      <c r="BH96" s="99">
        <f>IF(ISNA(VLOOKUP($A96,'[2]1516 Exp_Rev Access'!$F$7:$GB$306,46,FALSE)),"",VLOOKUP($A96,'[2]1516 Exp_Rev Access'!$F$7:$GB$306,46,FALSE))</f>
        <v>0</v>
      </c>
      <c r="BI96" s="99">
        <f>IF(ISNA(VLOOKUP($A96,'[2]1516 Exp_Rev Access'!$F$7:$GB$306,47,FALSE)),"",VLOOKUP($A96,'[2]1516 Exp_Rev Access'!$F$7:$GB$306,47,FALSE))</f>
        <v>29784.18</v>
      </c>
      <c r="BJ96" s="99">
        <f>IF(ISNA(VLOOKUP($A96,'[2]1516 Exp_Rev Access'!$F$7:$GB$306,48,FALSE)),"",VLOOKUP($A96,'[2]1516 Exp_Rev Access'!$F$7:$GB$306,48,FALSE))</f>
        <v>0</v>
      </c>
      <c r="BK96" s="99">
        <f>IF(ISNA(VLOOKUP($A96,'[2]1516 Exp_Rev Access'!$F$7:$GB$306,49,FALSE)),"",VLOOKUP($A96,'[2]1516 Exp_Rev Access'!$F$7:$GB$306,49,FALSE))</f>
        <v>0</v>
      </c>
      <c r="BL96" s="99">
        <f>IF(ISNA(VLOOKUP($A96,'[2]1516 Exp_Rev Access'!$F$7:$GB$306,50,FALSE)),"",VLOOKUP($A96,'[2]1516 Exp_Rev Access'!$F$7:$GB$306,50,FALSE))</f>
        <v>22530.93</v>
      </c>
      <c r="BM96" s="99">
        <f>IF(ISNA(VLOOKUP($A96,'[2]1516 Exp_Rev Access'!$F$7:$GB$306,51,FALSE)),"",VLOOKUP($A96,'[2]1516 Exp_Rev Access'!$F$7:$GB$306,51,FALSE))</f>
        <v>0</v>
      </c>
      <c r="BN96" s="99">
        <f>IF(ISNA(VLOOKUP($A96,'[2]1516 Exp_Rev Access'!$F$7:$GB$306,52,FALSE)),"",VLOOKUP($A96,'[2]1516 Exp_Rev Access'!$F$7:$GB$306,52,FALSE))</f>
        <v>0</v>
      </c>
      <c r="BO96" s="99">
        <f>IF(ISNA(VLOOKUP($A96,'[2]1516 Exp_Rev Access'!$F$7:$GB$306,53,FALSE)),"",VLOOKUP($A96,'[2]1516 Exp_Rev Access'!$F$7:$GB$306,53,FALSE))</f>
        <v>0</v>
      </c>
      <c r="BP96" s="99">
        <f>IF(ISNA(VLOOKUP($A96,'[2]1516 Exp_Rev Access'!$F$7:$GB$306,54,FALSE)),"",VLOOKUP($A96,'[2]1516 Exp_Rev Access'!$F$7:$GB$306,54,FALSE))</f>
        <v>0</v>
      </c>
      <c r="BQ96" s="99">
        <f>IF(ISNA(VLOOKUP($A96,'[2]1516 Exp_Rev Access'!$F$7:$GB$306,55,FALSE)),"",VLOOKUP($A96,'[2]1516 Exp_Rev Access'!$F$7:$GB$306,55,FALSE))</f>
        <v>0</v>
      </c>
      <c r="BR96" s="99">
        <f>IF(ISNA(VLOOKUP($A96,'[2]1516 Exp_Rev Access'!$F$7:$GB$306,56,FALSE)),"",VLOOKUP($A96,'[2]1516 Exp_Rev Access'!$F$7:$GB$306,56,FALSE))</f>
        <v>32822.620000000003</v>
      </c>
      <c r="BS96" s="99">
        <f>IF(ISNA(VLOOKUP($A96,'[2]1516 Exp_Rev Access'!$F$7:$GB$306,57,FALSE)),"",VLOOKUP($A96,'[2]1516 Exp_Rev Access'!$F$7:$GB$306,57,FALSE))</f>
        <v>0</v>
      </c>
      <c r="BT96" s="99">
        <f>IF(ISNA(VLOOKUP($A96,'[2]1516 Exp_Rev Access'!$F$7:$GB$306,58,FALSE)),"",VLOOKUP($A96,'[2]1516 Exp_Rev Access'!$F$7:$GB$306,58,FALSE))</f>
        <v>0</v>
      </c>
      <c r="BU96" s="102">
        <f t="shared" si="124"/>
        <v>6984735.8099999987</v>
      </c>
      <c r="BV96" s="72">
        <f t="shared" si="125"/>
        <v>0.16076709483194945</v>
      </c>
      <c r="BW96" s="94">
        <f t="shared" si="126"/>
        <v>1911.1757554696987</v>
      </c>
      <c r="BX96" s="99">
        <f>IF(ISNA(VLOOKUP($A96,'[2]1516 Exp_Rev Access'!$F$7:$GB$306,59,FALSE)),"",VLOOKUP($A96,'[2]1516 Exp_Rev Access'!$F$7:$GB$306,59,FALSE))</f>
        <v>0</v>
      </c>
      <c r="BY96" s="99">
        <f>IF(ISNA(VLOOKUP($A96,'[2]1516 Exp_Rev Access'!$F$7:$GB$306,60,FALSE)),"",VLOOKUP($A96,'[2]1516 Exp_Rev Access'!$F$7:$GB$306,60,FALSE))</f>
        <v>0</v>
      </c>
      <c r="BZ96" s="99">
        <f>IF(ISNA(VLOOKUP($A96,'[2]1516 Exp_Rev Access'!$F$7:$GB$306,61,FALSE)),"",VLOOKUP($A96,'[2]1516 Exp_Rev Access'!$F$7:$GB$306,61,FALSE))</f>
        <v>0</v>
      </c>
      <c r="CA96" s="99">
        <f>IF(ISNA(VLOOKUP($A96,'[2]1516 Exp_Rev Access'!$F$7:$GB$306,62,FALSE)),"",VLOOKUP($A96,'[2]1516 Exp_Rev Access'!$F$7:$GB$306,62,FALSE))</f>
        <v>0</v>
      </c>
      <c r="CB96" s="99">
        <f>IF(ISNA(VLOOKUP($A96,'[2]1516 Exp_Rev Access'!$F$7:$GB$306,63,FALSE)),"",VLOOKUP($A96,'[2]1516 Exp_Rev Access'!$F$7:$GB$306,63,FALSE))</f>
        <v>257641.56</v>
      </c>
      <c r="CC96" s="99">
        <f>IF(ISNA(VLOOKUP($A96,'[2]1516 Exp_Rev Access'!$F$7:$GB$306,64,FALSE)),"",VLOOKUP($A96,'[2]1516 Exp_Rev Access'!$F$7:$GB$306,64,FALSE))</f>
        <v>0</v>
      </c>
      <c r="CD96" s="101">
        <f t="shared" si="127"/>
        <v>257641.56</v>
      </c>
      <c r="CE96" s="72">
        <f t="shared" si="128"/>
        <v>5.9301147868571144E-3</v>
      </c>
      <c r="CF96" s="103">
        <f t="shared" si="129"/>
        <v>70.496338940755422</v>
      </c>
      <c r="CG96" s="99">
        <f>IF(ISNA(VLOOKUP($A96,'[2]1516 Exp_Rev Access'!$F$7:$GB$306,65,FALSE)),"",VLOOKUP($A96,'[2]1516 Exp_Rev Access'!$F$7:$GB$306,65,FALSE))</f>
        <v>0</v>
      </c>
      <c r="CH96" s="99">
        <f>IF(ISNA(VLOOKUP($A96,'[2]1516 Exp_Rev Access'!$F$7:$GB$306,66,FALSE)),"",VLOOKUP($A96,'[2]1516 Exp_Rev Access'!$F$7:$GB$306,66,FALSE))</f>
        <v>0</v>
      </c>
      <c r="CI96" s="99">
        <f>IF(ISNA(VLOOKUP($A96,'[2]1516 Exp_Rev Access'!$F$7:$GB$306,67,FALSE)),"",VLOOKUP($A96,'[2]1516 Exp_Rev Access'!$F$7:$GB$306,67,FALSE))</f>
        <v>0</v>
      </c>
      <c r="CJ96" s="99">
        <f>IF(ISNA(VLOOKUP($A96,'[2]1516 Exp_Rev Access'!$F$7:$GB$306,68,FALSE)),"",VLOOKUP($A96,'[2]1516 Exp_Rev Access'!$F$7:$GB$306,68,FALSE))</f>
        <v>0</v>
      </c>
      <c r="CK96" s="99">
        <f>IF(ISNA(VLOOKUP($A96,'[2]1516 Exp_Rev Access'!$F$7:$GB$306,69,FALSE)),"",VLOOKUP($A96,'[2]1516 Exp_Rev Access'!$F$7:$GB$306,69,FALSE))</f>
        <v>0</v>
      </c>
      <c r="CL96" s="99">
        <f>IF(ISNA(VLOOKUP($A96,'[2]1516 Exp_Rev Access'!$F$7:$GB$306,70,FALSE)),"",VLOOKUP($A96,'[2]1516 Exp_Rev Access'!$F$7:$GB$306,70,FALSE))</f>
        <v>0</v>
      </c>
      <c r="CM96" s="99">
        <f>IF(ISNA(VLOOKUP($A96,'[2]1516 Exp_Rev Access'!$F$7:$GB$306,71,FALSE)),"",VLOOKUP($A96,'[2]1516 Exp_Rev Access'!$F$7:$GB$306,71,FALSE))</f>
        <v>0</v>
      </c>
      <c r="CN96" s="99">
        <f>IF(ISNA(VLOOKUP($A96,'[2]1516 Exp_Rev Access'!$F$7:$GB$306,72,FALSE)),"",VLOOKUP($A96,'[2]1516 Exp_Rev Access'!$F$7:$GB$306,72,FALSE))</f>
        <v>0</v>
      </c>
      <c r="CO96" s="99">
        <f>IF(ISNA(VLOOKUP($A96,'[2]1516 Exp_Rev Access'!$F$7:$GB$306,73,FALSE)),"",VLOOKUP($A96,'[2]1516 Exp_Rev Access'!$F$7:$GB$306,73,FALSE))</f>
        <v>0</v>
      </c>
      <c r="CP96" s="99">
        <f>IF(ISNA(VLOOKUP($A96,'[2]1516 Exp_Rev Access'!$F$7:$GB$306,74,FALSE)),"",VLOOKUP($A96,'[2]1516 Exp_Rev Access'!$F$7:$GB$306,74,FALSE))</f>
        <v>791689</v>
      </c>
      <c r="CQ96" s="99">
        <f>IF(ISNA(VLOOKUP($A96,'[2]1516 Exp_Rev Access'!$F$7:$GB$306,75,FALSE)),"",VLOOKUP($A96,'[2]1516 Exp_Rev Access'!$F$7:$GB$306,75,FALSE))</f>
        <v>0</v>
      </c>
      <c r="CR96" s="99">
        <f>IF(ISNA(VLOOKUP($A96,'[2]1516 Exp_Rev Access'!$F$7:$GB$306,76,FALSE)),"",VLOOKUP($A96,'[2]1516 Exp_Rev Access'!$F$7:$GB$306,76,FALSE))</f>
        <v>30587</v>
      </c>
      <c r="CS96" s="99">
        <f>IF(ISNA(VLOOKUP($A96,'[2]1516 Exp_Rev Access'!$F$7:$GB$306,77,FALSE)),"",VLOOKUP($A96,'[2]1516 Exp_Rev Access'!$F$7:$GB$306,77,FALSE))</f>
        <v>0</v>
      </c>
      <c r="CT96" s="99">
        <f>IF(ISNA(VLOOKUP($A96,'[2]1516 Exp_Rev Access'!$F$7:$GB$306,78,FALSE)),"",VLOOKUP($A96,'[2]1516 Exp_Rev Access'!$F$7:$GB$306,78,FALSE))</f>
        <v>1399908.27</v>
      </c>
      <c r="CU96" s="99">
        <f>IF(ISNA(VLOOKUP($A96,'[2]1516 Exp_Rev Access'!$F$7:$GB$306,79,FALSE)),"",VLOOKUP($A96,'[2]1516 Exp_Rev Access'!$F$7:$GB$306,79,FALSE))</f>
        <v>164968.43</v>
      </c>
      <c r="CV96" s="99">
        <f>IF(ISNA(VLOOKUP($A96,'[2]1516 Exp_Rev Access'!$F$7:$GB$306,80,FALSE)),"",VLOOKUP($A96,'[2]1516 Exp_Rev Access'!$F$7:$GB$306,80,FALSE))</f>
        <v>84444.58</v>
      </c>
      <c r="CW96" s="99">
        <f>IF(ISNA(VLOOKUP($A96,'[2]1516 Exp_Rev Access'!$F$7:$GB$306,81,FALSE)),"",VLOOKUP($A96,'[2]1516 Exp_Rev Access'!$F$7:$GB$306,81,FALSE))</f>
        <v>0</v>
      </c>
      <c r="CX96" s="99">
        <f>IF(ISNA(VLOOKUP($A96,'[2]1516 Exp_Rev Access'!$F$7:$GB$306,82,FALSE)),"",VLOOKUP($A96,'[2]1516 Exp_Rev Access'!$F$7:$GB$306,82,FALSE))</f>
        <v>0</v>
      </c>
      <c r="CY96" s="99">
        <f>IF(ISNA(VLOOKUP($A96,'[2]1516 Exp_Rev Access'!$F$7:$GB$306,83,FALSE)),"",VLOOKUP($A96,'[2]1516 Exp_Rev Access'!$F$7:$GB$306,83,FALSE))</f>
        <v>10000</v>
      </c>
      <c r="CZ96" s="99">
        <f>IF(ISNA(VLOOKUP($A96,'[2]1516 Exp_Rev Access'!$F$7:$GB$306,84,FALSE)),"",VLOOKUP($A96,'[2]1516 Exp_Rev Access'!$F$7:$GB$306,84,FALSE))</f>
        <v>0</v>
      </c>
      <c r="DA96" s="99">
        <f>IF(ISNA(VLOOKUP($A96,'[2]1516 Exp_Rev Access'!$F$7:$GB$306,85,FALSE)),"",VLOOKUP($A96,'[2]1516 Exp_Rev Access'!$F$7:$GB$306,85,FALSE))</f>
        <v>74541.81</v>
      </c>
      <c r="DB96" s="99">
        <f>IF(ISNA(VLOOKUP($A96,'[2]1516 Exp_Rev Access'!$F$7:$GB$306,86,FALSE)),"",VLOOKUP($A96,'[2]1516 Exp_Rev Access'!$F$7:$GB$306,86,FALSE))</f>
        <v>0</v>
      </c>
      <c r="DC96" s="99">
        <f>IF(ISNA(VLOOKUP($A96,'[2]1516 Exp_Rev Access'!$F$7:$GB$306,87,FALSE)),"",VLOOKUP($A96,'[2]1516 Exp_Rev Access'!$F$7:$GB$306,87,FALSE))</f>
        <v>0</v>
      </c>
      <c r="DD96" s="99">
        <f>IF(ISNA(VLOOKUP($A96,'[2]1516 Exp_Rev Access'!$F$7:$GB$306,88,FALSE)),"",VLOOKUP($A96,'[2]1516 Exp_Rev Access'!$F$7:$GB$306,88,FALSE))</f>
        <v>0</v>
      </c>
      <c r="DE96" s="99">
        <f>IF(ISNA(VLOOKUP($A96,'[2]1516 Exp_Rev Access'!$F$7:$GB$306,89,FALSE)),"",VLOOKUP($A96,'[2]1516 Exp_Rev Access'!$F$7:$GB$306,89,FALSE))</f>
        <v>0</v>
      </c>
      <c r="DF96" s="99">
        <f>IF(ISNA(VLOOKUP($A96,'[2]1516 Exp_Rev Access'!$F$7:$GB$306,90,FALSE)),"",VLOOKUP($A96,'[2]1516 Exp_Rev Access'!$F$7:$GB$306,90,FALSE))</f>
        <v>48168.57</v>
      </c>
      <c r="DG96" s="99">
        <f>IF(ISNA(VLOOKUP($A96,'[2]1516 Exp_Rev Access'!$F$7:$GB$306,91,FALSE)),"",VLOOKUP($A96,'[2]1516 Exp_Rev Access'!$F$7:$GB$306,91,FALSE))</f>
        <v>0</v>
      </c>
      <c r="DH96" s="99">
        <f>IF(ISNA(VLOOKUP($A96,'[2]1516 Exp_Rev Access'!$F$7:$GB$306,92,FALSE)),"",VLOOKUP($A96,'[2]1516 Exp_Rev Access'!$F$7:$GB$306,92,FALSE))</f>
        <v>1483221.16</v>
      </c>
      <c r="DI96" s="99">
        <f>IF(ISNA(VLOOKUP($A96,'[2]1516 Exp_Rev Access'!$F$7:$GB$306,93,FALSE)),"",VLOOKUP($A96,'[2]1516 Exp_Rev Access'!$F$7:$GB$306,93,FALSE))</f>
        <v>0</v>
      </c>
      <c r="DJ96" s="99">
        <f>IF(ISNA(VLOOKUP($A96,'[2]1516 Exp_Rev Access'!$F$7:$GB$306,94,FALSE)),"",VLOOKUP($A96,'[2]1516 Exp_Rev Access'!$F$7:$GB$306,94,FALSE))</f>
        <v>0</v>
      </c>
      <c r="DK96" s="99">
        <f>IF(ISNA(VLOOKUP($A96,'[2]1516 Exp_Rev Access'!$F$7:$GB$306,95,FALSE)),"",VLOOKUP($A96,'[2]1516 Exp_Rev Access'!$F$7:$GB$306,95,FALSE))</f>
        <v>0</v>
      </c>
      <c r="DL96" s="99">
        <f>IF(ISNA(VLOOKUP($A96,'[2]1516 Exp_Rev Access'!$F$7:$GB$306,96,FALSE)),"",VLOOKUP($A96,'[2]1516 Exp_Rev Access'!$F$7:$GB$306,96,FALSE))</f>
        <v>0</v>
      </c>
      <c r="DM96" s="99">
        <f>IF(ISNA(VLOOKUP($A96,'[2]1516 Exp_Rev Access'!$F$7:$GB$306,97,FALSE)),"",VLOOKUP($A96,'[2]1516 Exp_Rev Access'!$F$7:$GB$306,97,FALSE))</f>
        <v>0</v>
      </c>
      <c r="DN96" s="99">
        <f>IF(ISNA(VLOOKUP($A96,'[2]1516 Exp_Rev Access'!$F$7:$GB$306,98,FALSE)),"",VLOOKUP($A96,'[2]1516 Exp_Rev Access'!$F$7:$GB$306,98,FALSE))</f>
        <v>0</v>
      </c>
      <c r="DO96" s="99">
        <f>IF(ISNA(VLOOKUP($A96,'[2]1516 Exp_Rev Access'!$F$7:$GB$306,99,FALSE)),"",VLOOKUP($A96,'[2]1516 Exp_Rev Access'!$F$7:$GB$306,99,FALSE))</f>
        <v>0</v>
      </c>
      <c r="DP96" s="99">
        <f>IF(ISNA(VLOOKUP($A96,'[2]1516 Exp_Rev Access'!$F$7:$GB$306,100,FALSE)),"",VLOOKUP($A96,'[2]1516 Exp_Rev Access'!$F$7:$GB$306,100,FALSE))</f>
        <v>0</v>
      </c>
      <c r="DQ96" s="99">
        <f>IF(ISNA(VLOOKUP($A96,'[2]1516 Exp_Rev Access'!$F$7:$GB$306,101,FALSE)),"",VLOOKUP($A96,'[2]1516 Exp_Rev Access'!$F$7:$GB$306,101,FALSE))</f>
        <v>0</v>
      </c>
      <c r="DR96" s="99">
        <f>IF(ISNA(VLOOKUP($A96,'[2]1516 Exp_Rev Access'!$F$7:$GB$306,102,FALSE)),"",VLOOKUP($A96,'[2]1516 Exp_Rev Access'!$F$7:$GB$306,102,FALSE))</f>
        <v>0</v>
      </c>
      <c r="DS96" s="99">
        <f>IF(ISNA(VLOOKUP($A96,'[2]1516 Exp_Rev Access'!$F$7:$GB$306,103,FALSE)),"",VLOOKUP($A96,'[2]1516 Exp_Rev Access'!$F$7:$GB$306,103,FALSE))</f>
        <v>0</v>
      </c>
      <c r="DT96" s="99">
        <f>IF(ISNA(VLOOKUP($A96,'[2]1516 Exp_Rev Access'!$F$7:$GB$306,104,FALSE)),"",VLOOKUP($A96,'[2]1516 Exp_Rev Access'!$F$7:$GB$306,104,FALSE))</f>
        <v>0</v>
      </c>
      <c r="DU96" s="99">
        <f>IF(ISNA(VLOOKUP($A96,'[2]1516 Exp_Rev Access'!$F$7:$GB$306,105,FALSE)),"",VLOOKUP($A96,'[2]1516 Exp_Rev Access'!$F$7:$GB$306,105,FALSE))</f>
        <v>0</v>
      </c>
      <c r="DV96" s="99">
        <f>IF(ISNA(VLOOKUP($A96,'[2]1516 Exp_Rev Access'!$F$7:$GB$306,106,FALSE)),"",VLOOKUP($A96,'[2]1516 Exp_Rev Access'!$F$7:$GB$306,106,FALSE))</f>
        <v>0</v>
      </c>
      <c r="DW96" s="99">
        <f>IF(ISNA(VLOOKUP($A96,'[2]1516 Exp_Rev Access'!$F$7:$GB$306,107,FALSE)),"",VLOOKUP($A96,'[2]1516 Exp_Rev Access'!$F$7:$GB$306,107,FALSE))</f>
        <v>0</v>
      </c>
      <c r="DX96" s="99">
        <f>IF(ISNA(VLOOKUP($A96,'[2]1516 Exp_Rev Access'!$F$7:$GB$306,108,FALSE)),"",VLOOKUP($A96,'[2]1516 Exp_Rev Access'!$F$7:$GB$306,108,FALSE))</f>
        <v>0</v>
      </c>
      <c r="DY96" s="99">
        <f>IF(ISNA(VLOOKUP($A96,'[2]1516 Exp_Rev Access'!$F$7:$GB$306,109,FALSE)),"",VLOOKUP($A96,'[2]1516 Exp_Rev Access'!$F$7:$GB$306,109,FALSE))</f>
        <v>0</v>
      </c>
      <c r="DZ96" s="99">
        <f>IF(ISNA(VLOOKUP($A96,'[2]1516 Exp_Rev Access'!$F$7:$GB$306,110,FALSE)),"",VLOOKUP($A96,'[2]1516 Exp_Rev Access'!$F$7:$GB$306,110,FALSE))</f>
        <v>0</v>
      </c>
      <c r="EA96" s="99">
        <f>IF(ISNA(VLOOKUP($A96,'[2]1516 Exp_Rev Access'!$F$7:$GB$306,111,FALSE)),"",VLOOKUP($A96,'[2]1516 Exp_Rev Access'!$F$7:$GB$306,111,FALSE))</f>
        <v>0</v>
      </c>
      <c r="EB96" s="99">
        <f>IF(ISNA(VLOOKUP($A96,'[2]1516 Exp_Rev Access'!$F$7:$GB$306,112,FALSE)),"",VLOOKUP($A96,'[2]1516 Exp_Rev Access'!$F$7:$GB$306,112,FALSE))</f>
        <v>0</v>
      </c>
      <c r="EC96" s="99">
        <f>IF(ISNA(VLOOKUP($A96,'[2]1516 Exp_Rev Access'!$F$7:$GB$306,113,FALSE)),"",VLOOKUP($A96,'[2]1516 Exp_Rev Access'!$F$7:$GB$306,113,FALSE))</f>
        <v>0</v>
      </c>
      <c r="ED96" s="99">
        <f>IF(ISNA(VLOOKUP($A96,'[2]1516 Exp_Rev Access'!$F$7:$GB$306,114,FALSE)),"",VLOOKUP($A96,'[2]1516 Exp_Rev Access'!$F$7:$GB$306,114,FALSE))</f>
        <v>0</v>
      </c>
      <c r="EE96" s="99">
        <f>IF(ISNA(VLOOKUP($A96,'[2]1516 Exp_Rev Access'!$F$7:$GB$306,115,FALSE)),"",VLOOKUP($A96,'[2]1516 Exp_Rev Access'!$F$7:$GB$306,115,FALSE))</f>
        <v>0</v>
      </c>
      <c r="EF96" s="99">
        <f>IF(ISNA(VLOOKUP($A96,'[2]1516 Exp_Rev Access'!$F$7:$GB$306,116,FALSE)),"",VLOOKUP($A96,'[2]1516 Exp_Rev Access'!$F$7:$GB$306,116,FALSE))</f>
        <v>0</v>
      </c>
      <c r="EG96" s="99">
        <f>IF(ISNA(VLOOKUP($A96,'[2]1516 Exp_Rev Access'!$F$7:$GB$306,117,FALSE)),"",VLOOKUP($A96,'[2]1516 Exp_Rev Access'!$F$7:$GB$306,117,FALSE))</f>
        <v>0</v>
      </c>
      <c r="EH96" s="99">
        <f>IF(ISNA(VLOOKUP($A96,'[2]1516 Exp_Rev Access'!$F$7:$GB$306,118,FALSE)),"",VLOOKUP($A96,'[2]1516 Exp_Rev Access'!$F$7:$GB$306,118,FALSE))</f>
        <v>0</v>
      </c>
      <c r="EI96" s="99">
        <f>IF(ISNA(VLOOKUP($A96,'[2]1516 Exp_Rev Access'!$F$7:$GB$306,119,FALSE)),"",VLOOKUP($A96,'[2]1516 Exp_Rev Access'!$F$7:$GB$306,119,FALSE))</f>
        <v>0</v>
      </c>
      <c r="EJ96" s="99">
        <f>IF(ISNA(VLOOKUP($A96,'[2]1516 Exp_Rev Access'!$F$7:$GB$306,120,FALSE)),"",VLOOKUP($A96,'[2]1516 Exp_Rev Access'!$F$7:$GB$306,120,FALSE))</f>
        <v>0</v>
      </c>
      <c r="EK96" s="99">
        <f>IF(ISNA(VLOOKUP($A96,'[2]1516 Exp_Rev Access'!$F$7:$GB$306,121,FALSE)),"",VLOOKUP($A96,'[2]1516 Exp_Rev Access'!$F$7:$GB$306,121,FALSE))</f>
        <v>0</v>
      </c>
      <c r="EL96" s="99">
        <f>IF(ISNA(VLOOKUP($A96,'[2]1516 Exp_Rev Access'!$F$7:$GB$306,122,FALSE)),"",VLOOKUP($A96,'[2]1516 Exp_Rev Access'!$F$7:$GB$306,122,FALSE))</f>
        <v>0</v>
      </c>
      <c r="EM96" s="99">
        <f>IF(ISNA(VLOOKUP($A96,'[2]1516 Exp_Rev Access'!$F$7:$GB$306,123,FALSE)),"",VLOOKUP($A96,'[2]1516 Exp_Rev Access'!$F$7:$GB$306,123,FALSE))</f>
        <v>40330.129999999997</v>
      </c>
      <c r="EN96" s="99">
        <f>IF(ISNA(VLOOKUP($A96,'[2]1516 Exp_Rev Access'!$F$7:$GB$306,124,FALSE)),"",VLOOKUP($A96,'[2]1516 Exp_Rev Access'!$F$7:$GB$306,124,FALSE))</f>
        <v>0</v>
      </c>
      <c r="EO96" s="99">
        <f>IF(ISNA(VLOOKUP($A96,'[2]1516 Exp_Rev Access'!$F$7:$GB$306,125,FALSE)),"",VLOOKUP($A96,'[2]1516 Exp_Rev Access'!$F$7:$GB$306,125,FALSE))</f>
        <v>0</v>
      </c>
      <c r="EP96" s="99">
        <f>IF(ISNA(VLOOKUP($A96,'[2]1516 Exp_Rev Access'!$F$7:$GB$306,126,FALSE)),"",VLOOKUP($A96,'[2]1516 Exp_Rev Access'!$F$7:$GB$306,126,FALSE))</f>
        <v>0</v>
      </c>
      <c r="EQ96" s="99">
        <f>IF(ISNA(VLOOKUP($A96,'[2]1516 Exp_Rev Access'!$F$7:$GB$306,127,FALSE)),"",VLOOKUP($A96,'[2]1516 Exp_Rev Access'!$F$7:$GB$306,127,FALSE))</f>
        <v>0</v>
      </c>
      <c r="ER96" s="99">
        <f>IF(ISNA(VLOOKUP($A96,'[2]1516 Exp_Rev Access'!$F$7:$GB$306,128,FALSE)),"",VLOOKUP($A96,'[2]1516 Exp_Rev Access'!$F$7:$GB$306,128,FALSE))</f>
        <v>0</v>
      </c>
      <c r="ES96" s="99">
        <f>IF(ISNA(VLOOKUP($A96,'[2]1516 Exp_Rev Access'!$F$7:$GB$306,129,FALSE)),"",VLOOKUP($A96,'[2]1516 Exp_Rev Access'!$F$7:$GB$306,129,FALSE))</f>
        <v>0</v>
      </c>
      <c r="ET96" s="99">
        <f>IF(ISNA(VLOOKUP($A96,'[2]1516 Exp_Rev Access'!$F$7:$GB$306,130,FALSE)),"",VLOOKUP($A96,'[2]1516 Exp_Rev Access'!$F$7:$GB$306,130,FALSE))</f>
        <v>0</v>
      </c>
      <c r="EU96" s="99">
        <f>IF(ISNA(VLOOKUP($A96,'[2]1516 Exp_Rev Access'!$F$7:$GB$306,131,FALSE)),"",VLOOKUP($A96,'[2]1516 Exp_Rev Access'!$F$7:$GB$306,131,FALSE))</f>
        <v>55766.879999999997</v>
      </c>
      <c r="EV96" s="99">
        <f>IF(ISNA(VLOOKUP($A96,'[2]1516 Exp_Rev Access'!$F$7:$GB$306,132,FALSE)),"",VLOOKUP($A96,'[2]1516 Exp_Rev Access'!$F$7:$GB$306,132,FALSE))</f>
        <v>0</v>
      </c>
      <c r="EW96" s="99">
        <f>IF(ISNA(VLOOKUP($A96,'[2]1516 Exp_Rev Access'!$F$7:$GB$306,133,FALSE)),"",VLOOKUP($A96,'[2]1516 Exp_Rev Access'!$F$7:$GB$306,133,FALSE))</f>
        <v>0</v>
      </c>
      <c r="EX96" s="99">
        <f>IF(ISNA(VLOOKUP($A96,'[2]1516 Exp_Rev Access'!$F$7:$GB$306,134,FALSE)),"",VLOOKUP($A96,'[2]1516 Exp_Rev Access'!$F$7:$GB$306,134,FALSE))</f>
        <v>0</v>
      </c>
      <c r="EY96" s="99">
        <f>IF(ISNA(VLOOKUP($A96,'[2]1516 Exp_Rev Access'!$F$7:$GB$306,135,FALSE)),"",VLOOKUP($A96,'[2]1516 Exp_Rev Access'!$F$7:$GB$306,135,FALSE))</f>
        <v>0</v>
      </c>
      <c r="EZ96" s="99">
        <f>IF(ISNA(VLOOKUP($A96,'[2]1516 Exp_Rev Access'!$F$7:$GB$306,136,FALSE)),"",VLOOKUP($A96,'[2]1516 Exp_Rev Access'!$F$7:$GB$306,136,FALSE))</f>
        <v>0</v>
      </c>
      <c r="FA96" s="99">
        <f>IF(ISNA(VLOOKUP($A96,'[2]1516 Exp_Rev Access'!$F$7:$GB$306,137,FALSE)),"",VLOOKUP($A96,'[2]1516 Exp_Rev Access'!$F$7:$GB$306,137,FALSE))</f>
        <v>0</v>
      </c>
      <c r="FB96" s="99">
        <f>IF(ISNA(VLOOKUP($A96,'[2]1516 Exp_Rev Access'!$F$7:$GB$306,138,FALSE)),"",VLOOKUP($A96,'[2]1516 Exp_Rev Access'!$F$7:$GB$306,138,FALSE))</f>
        <v>0</v>
      </c>
      <c r="FC96" s="99">
        <f>IF(ISNA(VLOOKUP($A96,'[2]1516 Exp_Rev Access'!$F$7:$GB$306,139,FALSE)),"",VLOOKUP($A96,'[2]1516 Exp_Rev Access'!$F$7:$GB$306,139,FALSE))</f>
        <v>0</v>
      </c>
      <c r="FD96" s="99">
        <f>IF(ISNA(VLOOKUP($A96,'[2]1516 Exp_Rev Access'!$F$7:$FS$306,140,FALSE)),"",VLOOKUP($A96,'[2]1516 Exp_Rev Access'!$F$7:$FS$306,140,FALSE))</f>
        <v>0</v>
      </c>
      <c r="FE96" s="99">
        <f>IF(ISNA(VLOOKUP($A96,'[2]1516 Exp_Rev Access'!$F$7:$FS$306,141,FALSE)),"",VLOOKUP($A96,'[2]1516 Exp_Rev Access'!$F$7:$FS$306,141,FALSE))</f>
        <v>0</v>
      </c>
      <c r="FF96" s="99">
        <f>IF(ISNA(VLOOKUP($A96,'[2]1516 Exp_Rev Access'!$F$7:$FS$306,142,FALSE)),"",VLOOKUP($A96,'[2]1516 Exp_Rev Access'!$F$7:$FS$306,142,FALSE))</f>
        <v>0</v>
      </c>
      <c r="FG96" s="99">
        <f>IF(ISNA(VLOOKUP($A96,'[2]1516 Exp_Rev Access'!$F$7:$FS$306,143,FALSE)),"",VLOOKUP($A96,'[2]1516 Exp_Rev Access'!$F$7:$FS$306,143,FALSE))</f>
        <v>0</v>
      </c>
      <c r="FH96" s="99">
        <f>IF(ISNA(VLOOKUP($A96,'[2]1516 Exp_Rev Access'!$F$7:$FS$306,144,FALSE)),"",VLOOKUP($A96,'[2]1516 Exp_Rev Access'!$F$7:$FS$306,144,FALSE))</f>
        <v>0</v>
      </c>
      <c r="FI96" s="99">
        <f>IF(ISNA(VLOOKUP($A96,'[2]1516 Exp_Rev Access'!$F$7:$FS$306,145,FALSE)),"",VLOOKUP($A96,'[2]1516 Exp_Rev Access'!$F$7:$FS$306,145,FALSE))</f>
        <v>0</v>
      </c>
      <c r="FJ96" s="99">
        <f>IF(ISNA(VLOOKUP($A96,'[2]1516 Exp_Rev Access'!$F$7:$FS$306,146,FALSE)),"",VLOOKUP($A96,'[2]1516 Exp_Rev Access'!$F$7:$FS$306,146,FALSE))</f>
        <v>0</v>
      </c>
      <c r="FK96" s="99">
        <f>IF(ISNA(VLOOKUP($A96,'[2]1516 Exp_Rev Access'!$F$7:$FS$306,147,FALSE)),"",VLOOKUP($A96,'[2]1516 Exp_Rev Access'!$F$7:$FS$306,147,FALSE))</f>
        <v>0</v>
      </c>
      <c r="FL96" s="99">
        <f>IF(ISNA(VLOOKUP($A96,'[2]1516 Exp_Rev Access'!$F$7:$FS$306,148,FALSE)),"",VLOOKUP($A96,'[2]1516 Exp_Rev Access'!$F$7:$FS$306,148,FALSE))</f>
        <v>0</v>
      </c>
      <c r="FM96" s="99">
        <f>IF(ISNA(VLOOKUP($A96,'[2]1516 Exp_Rev Access'!$F$7:$FS$306,149,FALSE)),"",VLOOKUP($A96,'[2]1516 Exp_Rev Access'!$F$7:$FS$306,149,FALSE))</f>
        <v>0</v>
      </c>
      <c r="FN96" s="99">
        <f>IF(ISNA(VLOOKUP($A96,'[2]1516 Exp_Rev Access'!$F$7:$FS$306,150,FALSE)),"",VLOOKUP($A96,'[2]1516 Exp_Rev Access'!$F$7:$FS$306,150,FALSE))</f>
        <v>0</v>
      </c>
      <c r="FO96" s="99">
        <f>IF(ISNA(VLOOKUP($A96,'[2]1516 Exp_Rev Access'!$F$7:$FS$306,151,FALSE)),"",VLOOKUP($A96,'[2]1516 Exp_Rev Access'!$F$7:$FS$306,151,FALSE))</f>
        <v>0</v>
      </c>
      <c r="FP96" s="99">
        <f>IF(ISNA(VLOOKUP($A96,'[2]1516 Exp_Rev Access'!$F$7:$FS$306,152,FALSE)),"",VLOOKUP($A96,'[2]1516 Exp_Rev Access'!$F$7:$FS$306,152,FALSE))</f>
        <v>0</v>
      </c>
      <c r="FQ96" s="99">
        <f>IF(ISNA(VLOOKUP($A96,'[2]1516 Exp_Rev Access'!$F$7:$FS$306,153,FALSE)),"",VLOOKUP($A96,'[2]1516 Exp_Rev Access'!$F$7:$FS$306,153,FALSE))</f>
        <v>113284.12</v>
      </c>
      <c r="FR96" s="101">
        <f t="shared" si="130"/>
        <v>4296909.95</v>
      </c>
      <c r="FS96" s="72">
        <f t="shared" si="131"/>
        <v>9.8901626089705652E-2</v>
      </c>
      <c r="FT96" s="94">
        <f t="shared" si="132"/>
        <v>1175.7280938413214</v>
      </c>
      <c r="FU96" s="99">
        <f>IF(ISNA(VLOOKUP($A96,'[2]1516 Exp_Rev Access'!$F$7:$GB$306,154,FALSE)),"",VLOOKUP($A96,'[2]1516 Exp_Rev Access'!$F$7:$GB$306,154,FALSE))</f>
        <v>0</v>
      </c>
      <c r="FV96" s="99">
        <f>IF(ISNA(VLOOKUP($A96,'[2]1516 Exp_Rev Access'!$F$7:$GB$306,155,FALSE)),"",VLOOKUP($A96,'[2]1516 Exp_Rev Access'!$F$7:$GB$306,155,FALSE))</f>
        <v>0</v>
      </c>
      <c r="FW96" s="99">
        <f>IF(ISNA(VLOOKUP($A96,'[2]1516 Exp_Rev Access'!$F$7:$GB$306,156,FALSE)),"",VLOOKUP($A96,'[2]1516 Exp_Rev Access'!$F$7:$GB$306,156,FALSE))</f>
        <v>20546.419999999998</v>
      </c>
      <c r="FX96" s="99">
        <f>IF(ISNA(VLOOKUP($A96,'[2]1516 Exp_Rev Access'!$F$7:$GB$306,157,FALSE)),"",VLOOKUP($A96,'[2]1516 Exp_Rev Access'!$F$7:$GB$306,157,FALSE))</f>
        <v>0</v>
      </c>
      <c r="FY96" s="99">
        <f>IF(ISNA(VLOOKUP($A96,'[2]1516 Exp_Rev Access'!$F$7:$GB$306,158,FALSE)),"",VLOOKUP($A96,'[2]1516 Exp_Rev Access'!$F$7:$GB$306,158,FALSE))</f>
        <v>0</v>
      </c>
      <c r="FZ96" s="99">
        <f>IF(ISNA(VLOOKUP($A96,'[2]1516 Exp_Rev Access'!$F$7:$GB$306,159,FALSE)),"",VLOOKUP($A96,'[2]1516 Exp_Rev Access'!$F$7:$GB$306,159,FALSE))</f>
        <v>0</v>
      </c>
      <c r="GA96" s="99">
        <f>IF(ISNA(VLOOKUP($A96,'[2]1516 Exp_Rev Access'!$F$7:$GB$306,160,FALSE)),"",VLOOKUP($A96,'[2]1516 Exp_Rev Access'!$F$7:$GB$306,160,FALSE))</f>
        <v>0</v>
      </c>
      <c r="GB96" s="99">
        <f>IF(ISNA(VLOOKUP($A96,'[2]1516 Exp_Rev Access'!$F$7:$GB$306,161,FALSE)),"",VLOOKUP($A96,'[2]1516 Exp_Rev Access'!$F$7:$GB$306,161,FALSE))</f>
        <v>0</v>
      </c>
      <c r="GC96" s="99">
        <f>IF(ISNA(VLOOKUP($A96,'[2]1516 Exp_Rev Access'!$F$7:$GB$306,162,FALSE)),"",VLOOKUP($A96,'[2]1516 Exp_Rev Access'!$F$7:$GB$306,162,FALSE))</f>
        <v>583988.44999999995</v>
      </c>
      <c r="GD96" s="99">
        <f>IF(ISNA(VLOOKUP($A96,'[2]1516 Exp_Rev Access'!$F$7:$GB$306,163,FALSE)),"",VLOOKUP($A96,'[2]1516 Exp_Rev Access'!$F$7:$GB$306,163,FALSE))</f>
        <v>0</v>
      </c>
      <c r="GE96" s="99">
        <f>IF(ISNA(VLOOKUP($A96,'[2]1516 Exp_Rev Access'!$F$7:$GB$306,164,FALSE)),"",VLOOKUP($A96,'[2]1516 Exp_Rev Access'!$F$7:$GB$306,164,FALSE))</f>
        <v>1441.5</v>
      </c>
      <c r="GF96" s="99">
        <f>IF(ISNA(VLOOKUP($A96,'[2]1516 Exp_Rev Access'!$F$7:$GB$306,165,FALSE)),"",VLOOKUP($A96,'[2]1516 Exp_Rev Access'!$F$7:$GB$306,165,FALSE))</f>
        <v>0</v>
      </c>
      <c r="GG96" s="99">
        <f>IF(ISNA(VLOOKUP($A96,'[2]1516 Exp_Rev Access'!$F$7:$GB$306,166,FALSE)),"",VLOOKUP($A96,'[2]1516 Exp_Rev Access'!$F$7:$GB$306,166,FALSE))</f>
        <v>51538.080000000002</v>
      </c>
      <c r="GH96" s="99">
        <f>IF(ISNA(VLOOKUP($A96,'[2]1516 Exp_Rev Access'!$F$7:$GB$306,167,FALSE)),"",VLOOKUP($A96,'[2]1516 Exp_Rev Access'!$F$7:$GB$306,167,FALSE))</f>
        <v>0</v>
      </c>
      <c r="GI96" s="99">
        <f>IF(ISNA(VLOOKUP($A96,'[2]1516 Exp_Rev Access'!$F$7:$GB$306,168,FALSE)),"",VLOOKUP($A96,'[2]1516 Exp_Rev Access'!$F$7:$GB$306,168,FALSE))</f>
        <v>223991.8</v>
      </c>
      <c r="GJ96" s="99">
        <f>IF(ISNA(VLOOKUP($A96,'[2]1516 Exp_Rev Access'!$F$7:$GB$306,169,FALSE)),"",VLOOKUP($A96,'[2]1516 Exp_Rev Access'!$F$7:$GB$306,169,FALSE))</f>
        <v>0</v>
      </c>
      <c r="GK96" s="99">
        <f>IF(ISNA(VLOOKUP($A96,'[2]1516 Exp_Rev Access'!$F$7:$GB$306,170,FALSE)),"",VLOOKUP($A96,'[2]1516 Exp_Rev Access'!$F$7:$GB$306,170,FALSE))</f>
        <v>8107.88</v>
      </c>
      <c r="GL96" s="99">
        <f>IF(ISNA(VLOOKUP($A96,'[2]1516 Exp_Rev Access'!$F$7:$GB$306,171,FALSE)),"",VLOOKUP($A96,'[2]1516 Exp_Rev Access'!$F$7:$GB$306,171,FALSE))</f>
        <v>0</v>
      </c>
      <c r="GM96" s="99">
        <f>IF(ISNA(VLOOKUP($A96,'[2]1516 Exp_Rev Access'!$F$7:$GB$306,172,FALSE)),"",VLOOKUP($A96,'[2]1516 Exp_Rev Access'!$F$7:$GB$306,172,FALSE))</f>
        <v>0</v>
      </c>
      <c r="GN96" s="99">
        <f>IF(ISNA(VLOOKUP($A96,'[2]1516 Exp_Rev Access'!$F$7:$GB$306,173,FALSE)),"",VLOOKUP($A96,'[2]1516 Exp_Rev Access'!$F$7:$GB$306,173,FALSE))</f>
        <v>0</v>
      </c>
      <c r="GO96" s="99">
        <f>IF(ISNA(VLOOKUP($A96,'[2]1516 Exp_Rev Access'!$F$7:$GB$306,174,FALSE)),"",VLOOKUP($A96,'[2]1516 Exp_Rev Access'!$F$7:$GB$306,174,FALSE))</f>
        <v>0</v>
      </c>
      <c r="GP96" s="99">
        <f>IF(ISNA(VLOOKUP($A96,'[2]1516 Exp_Rev Access'!$F$7:$GB$306,175,FALSE)),"",VLOOKUP($A96,'[2]1516 Exp_Rev Access'!$F$7:$GB$306,175,FALSE))</f>
        <v>0</v>
      </c>
      <c r="GQ96" s="99">
        <f>IF(ISNA(VLOOKUP($A96,'[2]1516 Exp_Rev Access'!$F$7:$GB$306,176,FALSE)),"",VLOOKUP($A96,'[2]1516 Exp_Rev Access'!$F$7:$GB$306,176,FALSE))</f>
        <v>0</v>
      </c>
      <c r="GR96" s="99">
        <f>IF(ISNA(VLOOKUP($A96,'[2]1516 Exp_Rev Access'!$F$7:$GB$306,177,FALSE)),"",VLOOKUP($A96,'[2]1516 Exp_Rev Access'!$F$7:$GB$306,177,FALSE))</f>
        <v>0</v>
      </c>
      <c r="GS96" s="99">
        <f>IF(ISNA(VLOOKUP($A96,'[2]1516 Exp_Rev Access'!$F$7:$GB$306,178,FALSE)),"",VLOOKUP($A96,'[2]1516 Exp_Rev Access'!$F$7:$GB$306,178,FALSE))</f>
        <v>0</v>
      </c>
      <c r="GT96" s="101">
        <f t="shared" si="133"/>
        <v>889614.13</v>
      </c>
      <c r="GU96" s="72">
        <f t="shared" si="134"/>
        <v>2.0476175920181618E-2</v>
      </c>
      <c r="GV96" s="84">
        <f t="shared" si="135"/>
        <v>243.41779034005714</v>
      </c>
    </row>
    <row r="97" spans="1:207" customFormat="1" ht="14.45" customHeight="1" x14ac:dyDescent="0.2">
      <c r="A97" s="96" t="s">
        <v>330</v>
      </c>
      <c r="B97" s="69" t="s">
        <v>331</v>
      </c>
      <c r="C97" s="80">
        <f>IF(ISNA(VLOOKUP($A97,'[2]1516 enrollment_Rev_Exp by size'!$A$6:$G$320,3,FALSE)),"",VLOOKUP($A97,'[2]1516 enrollment_Rev_Exp by size'!$A$6:$G$320,3,FALSE))</f>
        <v>3694.87</v>
      </c>
      <c r="D97" s="97">
        <v>40574180.25</v>
      </c>
      <c r="E97" s="80">
        <f t="shared" si="114"/>
        <v>40574180.25</v>
      </c>
      <c r="F97" s="80">
        <f t="shared" si="115"/>
        <v>0</v>
      </c>
      <c r="G97" s="98">
        <f>IF(ISNA(VLOOKUP($A97,'[2]1516 Exp_Rev Access'!$F$7:$FS$306,2,FALSE)),"",VLOOKUP($A97,'[2]1516 Exp_Rev Access'!$F$7:$FS$306,2,FALSE))</f>
        <v>1239496.56</v>
      </c>
      <c r="H97" s="98">
        <f>IF(ISNA(VLOOKUP($A97,'[2]1516 Exp_Rev Access'!$F$7:$FS$306,3,FALSE)),"",VLOOKUP($A97,'[2]1516 Exp_Rev Access'!$F$7:$FS$306,3,FALSE))</f>
        <v>0</v>
      </c>
      <c r="I97" s="98">
        <f>IF(ISNA(VLOOKUP($A97,'[2]1516 Exp_Rev Access'!$F$7:$FS$306,4,FALSE)),"",VLOOKUP($A97,'[2]1516 Exp_Rev Access'!$F$7:$FS$306,4,FALSE))</f>
        <v>175.07</v>
      </c>
      <c r="J97" s="98">
        <f>IF(ISNA(VLOOKUP($A97,'[2]1516 Exp_Rev Access'!$F$7:$FS$306,5,FALSE)),"",VLOOKUP($A97,'[2]1516 Exp_Rev Access'!$F$7:$FS$306,5,FALSE))</f>
        <v>0</v>
      </c>
      <c r="K97" s="98">
        <f>IF(ISNA(VLOOKUP($A97,'[2]1516 Exp_Rev Access'!$F$7:$FS$306,6,FALSE)),"",VLOOKUP($A97,'[2]1516 Exp_Rev Access'!$F$7:$FS$306,6,FALSE))</f>
        <v>0</v>
      </c>
      <c r="L97" s="98">
        <f>IF(ISNA(VLOOKUP($A97,'[2]1516 Exp_Rev Access'!$F$7:$FS$306,7,FALSE)),"",VLOOKUP($A97,'[2]1516 Exp_Rev Access'!$F$7:$FS$306,7,FALSE))</f>
        <v>113117.09</v>
      </c>
      <c r="M97" s="90">
        <f t="shared" si="136"/>
        <v>1352788.7200000002</v>
      </c>
      <c r="N97" s="72">
        <f t="shared" si="116"/>
        <v>3.3341122646587548E-2</v>
      </c>
      <c r="O97" s="73">
        <f t="shared" si="117"/>
        <v>366.12620200440074</v>
      </c>
      <c r="P97" s="99">
        <f>IF(ISNA(VLOOKUP($A97,'[2]1516 Exp_Rev Access'!$F$7:$FS$306,8,FALSE)),"",VLOOKUP($A97,'[2]1516 Exp_Rev Access'!$F$7:$FS$306,8,FALSE))</f>
        <v>685</v>
      </c>
      <c r="Q97" s="99">
        <f>IF(ISNA(VLOOKUP($A97,'[2]1516 Exp_Rev Access'!$F$7:$FS$306,9,FALSE)),"",VLOOKUP($A97,'[2]1516 Exp_Rev Access'!$F$7:$FS$306,9,FALSE))</f>
        <v>0</v>
      </c>
      <c r="R97" s="99">
        <f>IF(ISNA(VLOOKUP($A97,'[2]1516 Exp_Rev Access'!$F$7:$FS$306,10,FALSE)),"",VLOOKUP($A97,'[2]1516 Exp_Rev Access'!$F$7:$FS$306,10,FALSE))</f>
        <v>0</v>
      </c>
      <c r="S97" s="99">
        <f>IF(ISNA(VLOOKUP($A97,'[2]1516 Exp_Rev Access'!$F$7:$FS$306,11,FALSE)),"",VLOOKUP($A97,'[2]1516 Exp_Rev Access'!$F$7:$FS$306,11,FALSE))</f>
        <v>0</v>
      </c>
      <c r="T97" s="99">
        <f>IF(ISNA(VLOOKUP($A97,'[2]1516 Exp_Rev Access'!$F$7:$FS$306,12,FALSE)),"",VLOOKUP($A97,'[2]1516 Exp_Rev Access'!$F$7:$FS$306,12,FALSE))</f>
        <v>0</v>
      </c>
      <c r="U97" s="99">
        <f>IF(ISNA(VLOOKUP($A97,'[2]1516 Exp_Rev Access'!$F$7:$FS$306,13,FALSE)),"",VLOOKUP($A97,'[2]1516 Exp_Rev Access'!$F$7:$FS$306,13,FALSE))</f>
        <v>0</v>
      </c>
      <c r="V97" s="99">
        <f>IF(ISNA(VLOOKUP($A97,'[2]1516 Exp_Rev Access'!$F$7:$FS$306,14,FALSE)),"",VLOOKUP($A97,'[2]1516 Exp_Rev Access'!$F$7:$FS$306,14,FALSE))</f>
        <v>0</v>
      </c>
      <c r="W97" s="99">
        <f>IF(ISNA(VLOOKUP($A97,'[2]1516 Exp_Rev Access'!$F$7:$FS$306,15,FALSE)),"",VLOOKUP($A97,'[2]1516 Exp_Rev Access'!$F$7:$FS$306,15,FALSE))</f>
        <v>0</v>
      </c>
      <c r="X97" s="99">
        <f>IF(ISNA(VLOOKUP($A97,'[2]1516 Exp_Rev Access'!$F$7:$FS$306,16,FALSE)),"",VLOOKUP($A97,'[2]1516 Exp_Rev Access'!$F$7:$FS$306,16,FALSE))</f>
        <v>9670</v>
      </c>
      <c r="Y97" s="99">
        <f>IF(ISNA(VLOOKUP($A97,'[2]1516 Exp_Rev Access'!$F$7:$FS$306,17,FALSE)),"",VLOOKUP($A97,'[2]1516 Exp_Rev Access'!$F$7:$FS$306,17,FALSE))</f>
        <v>41855.06</v>
      </c>
      <c r="Z97" s="99">
        <f>IF(ISNA(VLOOKUP($A97,'[2]1516 Exp_Rev Access'!$F$7:$FS$306,18,FALSE)),"",VLOOKUP($A97,'[2]1516 Exp_Rev Access'!$F$7:$FS$306,18,FALSE))</f>
        <v>0</v>
      </c>
      <c r="AA97" s="99">
        <f>IF(ISNA(VLOOKUP($A97,'[2]1516 Exp_Rev Access'!$F$7:$FS$306,19,FALSE)),"",VLOOKUP($A97,'[2]1516 Exp_Rev Access'!$F$7:$FS$306,19,FALSE))</f>
        <v>0</v>
      </c>
      <c r="AB97" s="99">
        <f>IF(ISNA(VLOOKUP($A97,'[2]1516 Exp_Rev Access'!$F$7:$FS$306,20,FALSE)),"",VLOOKUP($A97,'[2]1516 Exp_Rev Access'!$F$7:$FS$306,20,FALSE))</f>
        <v>3681.87</v>
      </c>
      <c r="AC97" s="99">
        <f>IF(ISNA(VLOOKUP($A97,'[2]1516 Exp_Rev Access'!$F$7:$FS$306,21,FALSE)),"",VLOOKUP($A97,'[2]1516 Exp_Rev Access'!$F$7:$FS$306,21,FALSE))</f>
        <v>21319.9</v>
      </c>
      <c r="AD97" s="99">
        <f>IF(ISNA(VLOOKUP($A97,'[2]1516 Exp_Rev Access'!$F$7:$FS$306,22,FALSE)),"",VLOOKUP($A97,'[2]1516 Exp_Rev Access'!$F$7:$FS$306,22,FALSE))</f>
        <v>53499.05</v>
      </c>
      <c r="AE97" s="99">
        <f>IF(ISNA(VLOOKUP($A97,'[2]1516 Exp_Rev Access'!$F$7:$FS$306,23,FALSE)),"",VLOOKUP($A97,'[2]1516 Exp_Rev Access'!$F$7:$FS$306,23,FALSE))</f>
        <v>0</v>
      </c>
      <c r="AF97" s="99">
        <f>IF(ISNA(VLOOKUP($A97,'[2]1516 Exp_Rev Access'!$F$7:$FS$306,24,FALSE)),"",VLOOKUP($A97,'[2]1516 Exp_Rev Access'!$F$7:$FS$306,24,FALSE))</f>
        <v>19724.61</v>
      </c>
      <c r="AG97" s="99">
        <f>IF(ISNA(VLOOKUP($A97,'[2]1516 Exp_Rev Access'!$F$7:$FS$306,25,FALSE)),"",VLOOKUP($A97,'[2]1516 Exp_Rev Access'!$F$7:$FS$306,25,FALSE))</f>
        <v>5159.91</v>
      </c>
      <c r="AH97" s="98">
        <f>IF(ISNA(VLOOKUP($A97,'[2]1516 Exp_Rev Access'!$F$7:$FS$306,26,FALSE)),"",VLOOKUP($A97,'[2]1516 Exp_Rev Access'!$F$7:$FS$306,26,FALSE))</f>
        <v>30569</v>
      </c>
      <c r="AI97" s="98">
        <f>IF(ISNA(VLOOKUP($A97,'[2]1516 Exp_Rev Access'!$F$7:$FS$306,27,FALSE)),"",VLOOKUP($A97,'[2]1516 Exp_Rev Access'!$F$7:$FS$306,27,FALSE))</f>
        <v>25000</v>
      </c>
      <c r="AJ97" s="98">
        <f>IF(ISNA(VLOOKUP($A97,'[2]1516 Exp_Rev Access'!$F$7:$FS$306,28,FALSE)),"",VLOOKUP($A97,'[2]1516 Exp_Rev Access'!$F$7:$FS$306,28,FALSE))</f>
        <v>92131.839999999997</v>
      </c>
      <c r="AK97" s="98">
        <f>IF(ISNA(VLOOKUP($A97,'[2]1516 Exp_Rev Access'!$F$7:$FS$306,29,FALSE)),"",VLOOKUP($A97,'[2]1516 Exp_Rev Access'!$F$7:$FS$306,29,FALSE))</f>
        <v>342714.76</v>
      </c>
      <c r="AL97" s="100">
        <f t="shared" si="118"/>
        <v>646011</v>
      </c>
      <c r="AM97" s="72">
        <f t="shared" si="119"/>
        <v>1.5921726477764145E-2</v>
      </c>
      <c r="AN97" s="94">
        <f t="shared" si="120"/>
        <v>174.83998083829744</v>
      </c>
      <c r="AO97" s="99">
        <f>IF(ISNA(VLOOKUP($A97,'[2]1516 Exp_Rev Access'!$F$7:$GB$306,30,FALSE)),"",VLOOKUP($A97,'[2]1516 Exp_Rev Access'!$F$7:$FS$306,30,FALSE))</f>
        <v>21661403.620000001</v>
      </c>
      <c r="AP97" s="99">
        <f>IF(ISNA(VLOOKUP($A97,'[2]1516 Exp_Rev Access'!$F$7:$GB$306,31,FALSE)),"",VLOOKUP($A97,'[2]1516 Exp_Rev Access'!$F$7:$FS$306,31,FALSE))</f>
        <v>570369.32999999996</v>
      </c>
      <c r="AQ97" s="99">
        <f>IF(ISNA(VLOOKUP($A97,'[2]1516 Exp_Rev Access'!$F$7:$GB$306,32,FALSE)),"",VLOOKUP($A97,'[2]1516 Exp_Rev Access'!$F$7:$FS$306,32,FALSE))</f>
        <v>4082045.92</v>
      </c>
      <c r="AR97" s="99">
        <f>IF(ISNA(VLOOKUP($A97,'[2]1516 Exp_Rev Access'!$F$7:$GB$306,33,FALSE)),"",VLOOKUP($A97,'[2]1516 Exp_Rev Access'!$F$7:$FS$306,33,FALSE))</f>
        <v>0</v>
      </c>
      <c r="AS97" s="99">
        <f>IF(ISNA(VLOOKUP($A97,'[2]1516 Exp_Rev Access'!$F$7:$GB$306,34,FALSE)),"",VLOOKUP($A97,'[2]1516 Exp_Rev Access'!$F$7:$FS$306,34,FALSE))</f>
        <v>0</v>
      </c>
      <c r="AT97" s="101">
        <f t="shared" si="121"/>
        <v>26313818.869999997</v>
      </c>
      <c r="AU97" s="72">
        <f t="shared" si="122"/>
        <v>0.64853605686833304</v>
      </c>
      <c r="AV97" s="94">
        <f t="shared" si="123"/>
        <v>7121.7171023608407</v>
      </c>
      <c r="AW97" s="99">
        <f>IF(ISNA(VLOOKUP($A97,'[2]1516 Exp_Rev Access'!$F$7:$GB$306,35,FALSE)),"",VLOOKUP($A97,'[2]1516 Exp_Rev Access'!$F$7:$GB$306,35,FALSE))</f>
        <v>0</v>
      </c>
      <c r="AX97" s="99">
        <f>IF(ISNA(VLOOKUP($A97,'[2]1516 Exp_Rev Access'!$F$7:$GB$306,36,FALSE)),"",VLOOKUP($A97,'[2]1516 Exp_Rev Access'!$F$7:$GB$306,36,FALSE))</f>
        <v>2643890.38</v>
      </c>
      <c r="AY97" s="99">
        <f>IF(ISNA(VLOOKUP($A97,'[2]1516 Exp_Rev Access'!$F$7:$GB$306,37,FALSE)),"",VLOOKUP($A97,'[2]1516 Exp_Rev Access'!$F$7:$GB$306,37,FALSE))</f>
        <v>140463.6</v>
      </c>
      <c r="AZ97" s="99">
        <f>IF(ISNA(VLOOKUP($A97,'[2]1516 Exp_Rev Access'!$F$7:$GB$306,38,FALSE)),"",VLOOKUP($A97,'[2]1516 Exp_Rev Access'!$F$7:$GB$306,38,FALSE))</f>
        <v>0</v>
      </c>
      <c r="BA97" s="99">
        <f>IF(ISNA(VLOOKUP($A97,'[2]1516 Exp_Rev Access'!$F$7:$GB$306,39,FALSE)),"",VLOOKUP($A97,'[2]1516 Exp_Rev Access'!$F$7:$GB$306,39,FALSE))</f>
        <v>0</v>
      </c>
      <c r="BB97" s="99">
        <f>IF(ISNA(VLOOKUP($A97,'[2]1516 Exp_Rev Access'!$F$7:$GB$306,40,FALSE)),"",VLOOKUP($A97,'[2]1516 Exp_Rev Access'!$F$7:$GB$306,40,FALSE))</f>
        <v>1251765.3999999999</v>
      </c>
      <c r="BC97" s="99">
        <f>IF(ISNA(VLOOKUP($A97,'[2]1516 Exp_Rev Access'!$F$7:$GB$306,41,FALSE)),"",VLOOKUP($A97,'[2]1516 Exp_Rev Access'!$F$7:$GB$306,41,FALSE))</f>
        <v>0</v>
      </c>
      <c r="BD97" s="99">
        <f>IF(ISNA(VLOOKUP($A97,'[2]1516 Exp_Rev Access'!$F$7:$GB$306,42,FALSE)),"",VLOOKUP($A97,'[2]1516 Exp_Rev Access'!$F$7:$GB$306,42,FALSE))</f>
        <v>431773.98</v>
      </c>
      <c r="BE97" s="99">
        <f>IF(ISNA(VLOOKUP($A97,'[2]1516 Exp_Rev Access'!$F$7:$GB$306,43,FALSE)),"",VLOOKUP($A97,'[2]1516 Exp_Rev Access'!$F$7:$GB$306,43,FALSE))</f>
        <v>0</v>
      </c>
      <c r="BF97" s="99">
        <f>IF(ISNA(VLOOKUP($A97,'[2]1516 Exp_Rev Access'!$F$7:$GB$306,44,FALSE)),"",VLOOKUP($A97,'[2]1516 Exp_Rev Access'!$F$7:$GB$306,44,FALSE))</f>
        <v>1252087.48</v>
      </c>
      <c r="BG97" s="99">
        <f>IF(ISNA(VLOOKUP($A97,'[2]1516 Exp_Rev Access'!$F$7:$GB$306,45,FALSE)),"",VLOOKUP($A97,'[2]1516 Exp_Rev Access'!$F$7:$GB$306,45,FALSE))</f>
        <v>33990.44</v>
      </c>
      <c r="BH97" s="99">
        <f>IF(ISNA(VLOOKUP($A97,'[2]1516 Exp_Rev Access'!$F$7:$GB$306,46,FALSE)),"",VLOOKUP($A97,'[2]1516 Exp_Rev Access'!$F$7:$GB$306,46,FALSE))</f>
        <v>0</v>
      </c>
      <c r="BI97" s="99">
        <f>IF(ISNA(VLOOKUP($A97,'[2]1516 Exp_Rev Access'!$F$7:$GB$306,47,FALSE)),"",VLOOKUP($A97,'[2]1516 Exp_Rev Access'!$F$7:$GB$306,47,FALSE))</f>
        <v>27947.38</v>
      </c>
      <c r="BJ97" s="99">
        <f>IF(ISNA(VLOOKUP($A97,'[2]1516 Exp_Rev Access'!$F$7:$GB$306,48,FALSE)),"",VLOOKUP($A97,'[2]1516 Exp_Rev Access'!$F$7:$GB$306,48,FALSE))</f>
        <v>941385.76</v>
      </c>
      <c r="BK97" s="99">
        <f>IF(ISNA(VLOOKUP($A97,'[2]1516 Exp_Rev Access'!$F$7:$GB$306,49,FALSE)),"",VLOOKUP($A97,'[2]1516 Exp_Rev Access'!$F$7:$GB$306,49,FALSE))</f>
        <v>0</v>
      </c>
      <c r="BL97" s="99">
        <f>IF(ISNA(VLOOKUP($A97,'[2]1516 Exp_Rev Access'!$F$7:$GB$306,50,FALSE)),"",VLOOKUP($A97,'[2]1516 Exp_Rev Access'!$F$7:$GB$306,50,FALSE))</f>
        <v>0</v>
      </c>
      <c r="BM97" s="99">
        <f>IF(ISNA(VLOOKUP($A97,'[2]1516 Exp_Rev Access'!$F$7:$GB$306,51,FALSE)),"",VLOOKUP($A97,'[2]1516 Exp_Rev Access'!$F$7:$GB$306,51,FALSE))</f>
        <v>0</v>
      </c>
      <c r="BN97" s="99">
        <f>IF(ISNA(VLOOKUP($A97,'[2]1516 Exp_Rev Access'!$F$7:$GB$306,52,FALSE)),"",VLOOKUP($A97,'[2]1516 Exp_Rev Access'!$F$7:$GB$306,52,FALSE))</f>
        <v>0</v>
      </c>
      <c r="BO97" s="99">
        <f>IF(ISNA(VLOOKUP($A97,'[2]1516 Exp_Rev Access'!$F$7:$GB$306,53,FALSE)),"",VLOOKUP($A97,'[2]1516 Exp_Rev Access'!$F$7:$GB$306,53,FALSE))</f>
        <v>0</v>
      </c>
      <c r="BP97" s="99">
        <f>IF(ISNA(VLOOKUP($A97,'[2]1516 Exp_Rev Access'!$F$7:$GB$306,54,FALSE)),"",VLOOKUP($A97,'[2]1516 Exp_Rev Access'!$F$7:$GB$306,54,FALSE))</f>
        <v>0</v>
      </c>
      <c r="BQ97" s="99">
        <f>IF(ISNA(VLOOKUP($A97,'[2]1516 Exp_Rev Access'!$F$7:$GB$306,55,FALSE)),"",VLOOKUP($A97,'[2]1516 Exp_Rev Access'!$F$7:$GB$306,55,FALSE))</f>
        <v>0</v>
      </c>
      <c r="BR97" s="99">
        <f>IF(ISNA(VLOOKUP($A97,'[2]1516 Exp_Rev Access'!$F$7:$GB$306,56,FALSE)),"",VLOOKUP($A97,'[2]1516 Exp_Rev Access'!$F$7:$GB$306,56,FALSE))</f>
        <v>0</v>
      </c>
      <c r="BS97" s="99">
        <f>IF(ISNA(VLOOKUP($A97,'[2]1516 Exp_Rev Access'!$F$7:$GB$306,57,FALSE)),"",VLOOKUP($A97,'[2]1516 Exp_Rev Access'!$F$7:$GB$306,57,FALSE))</f>
        <v>0</v>
      </c>
      <c r="BT97" s="99">
        <f>IF(ISNA(VLOOKUP($A97,'[2]1516 Exp_Rev Access'!$F$7:$GB$306,58,FALSE)),"",VLOOKUP($A97,'[2]1516 Exp_Rev Access'!$F$7:$GB$306,58,FALSE))</f>
        <v>0</v>
      </c>
      <c r="BU97" s="102">
        <f t="shared" si="124"/>
        <v>6723304.4199999999</v>
      </c>
      <c r="BV97" s="72">
        <f t="shared" si="125"/>
        <v>0.16570401123507603</v>
      </c>
      <c r="BW97" s="94">
        <f t="shared" si="126"/>
        <v>1819.6321981558215</v>
      </c>
      <c r="BX97" s="99">
        <f>IF(ISNA(VLOOKUP($A97,'[2]1516 Exp_Rev Access'!$F$7:$GB$306,59,FALSE)),"",VLOOKUP($A97,'[2]1516 Exp_Rev Access'!$F$7:$GB$306,59,FALSE))</f>
        <v>0</v>
      </c>
      <c r="BY97" s="99">
        <f>IF(ISNA(VLOOKUP($A97,'[2]1516 Exp_Rev Access'!$F$7:$GB$306,60,FALSE)),"",VLOOKUP($A97,'[2]1516 Exp_Rev Access'!$F$7:$GB$306,60,FALSE))</f>
        <v>0</v>
      </c>
      <c r="BZ97" s="99">
        <f>IF(ISNA(VLOOKUP($A97,'[2]1516 Exp_Rev Access'!$F$7:$GB$306,61,FALSE)),"",VLOOKUP($A97,'[2]1516 Exp_Rev Access'!$F$7:$GB$306,61,FALSE))</f>
        <v>0</v>
      </c>
      <c r="CA97" s="99">
        <f>IF(ISNA(VLOOKUP($A97,'[2]1516 Exp_Rev Access'!$F$7:$GB$306,62,FALSE)),"",VLOOKUP($A97,'[2]1516 Exp_Rev Access'!$F$7:$GB$306,62,FALSE))</f>
        <v>0</v>
      </c>
      <c r="CB97" s="99">
        <f>IF(ISNA(VLOOKUP($A97,'[2]1516 Exp_Rev Access'!$F$7:$GB$306,63,FALSE)),"",VLOOKUP($A97,'[2]1516 Exp_Rev Access'!$F$7:$GB$306,63,FALSE))</f>
        <v>39610.61</v>
      </c>
      <c r="CC97" s="99">
        <f>IF(ISNA(VLOOKUP($A97,'[2]1516 Exp_Rev Access'!$F$7:$GB$306,64,FALSE)),"",VLOOKUP($A97,'[2]1516 Exp_Rev Access'!$F$7:$GB$306,64,FALSE))</f>
        <v>0</v>
      </c>
      <c r="CD97" s="101">
        <f t="shared" si="127"/>
        <v>39610.61</v>
      </c>
      <c r="CE97" s="72">
        <f t="shared" si="128"/>
        <v>9.762516397358392E-4</v>
      </c>
      <c r="CF97" s="103">
        <f t="shared" si="129"/>
        <v>10.720434007150455</v>
      </c>
      <c r="CG97" s="99">
        <f>IF(ISNA(VLOOKUP($A97,'[2]1516 Exp_Rev Access'!$F$7:$GB$306,65,FALSE)),"",VLOOKUP($A97,'[2]1516 Exp_Rev Access'!$F$7:$GB$306,65,FALSE))</f>
        <v>0</v>
      </c>
      <c r="CH97" s="99">
        <f>IF(ISNA(VLOOKUP($A97,'[2]1516 Exp_Rev Access'!$F$7:$GB$306,66,FALSE)),"",VLOOKUP($A97,'[2]1516 Exp_Rev Access'!$F$7:$GB$306,66,FALSE))</f>
        <v>0</v>
      </c>
      <c r="CI97" s="99">
        <f>IF(ISNA(VLOOKUP($A97,'[2]1516 Exp_Rev Access'!$F$7:$GB$306,67,FALSE)),"",VLOOKUP($A97,'[2]1516 Exp_Rev Access'!$F$7:$GB$306,67,FALSE))</f>
        <v>0</v>
      </c>
      <c r="CJ97" s="99">
        <f>IF(ISNA(VLOOKUP($A97,'[2]1516 Exp_Rev Access'!$F$7:$GB$306,68,FALSE)),"",VLOOKUP($A97,'[2]1516 Exp_Rev Access'!$F$7:$GB$306,68,FALSE))</f>
        <v>0</v>
      </c>
      <c r="CK97" s="99">
        <f>IF(ISNA(VLOOKUP($A97,'[2]1516 Exp_Rev Access'!$F$7:$GB$306,69,FALSE)),"",VLOOKUP($A97,'[2]1516 Exp_Rev Access'!$F$7:$GB$306,69,FALSE))</f>
        <v>0</v>
      </c>
      <c r="CL97" s="99">
        <f>IF(ISNA(VLOOKUP($A97,'[2]1516 Exp_Rev Access'!$F$7:$GB$306,70,FALSE)),"",VLOOKUP($A97,'[2]1516 Exp_Rev Access'!$F$7:$GB$306,70,FALSE))</f>
        <v>0</v>
      </c>
      <c r="CM97" s="99">
        <f>IF(ISNA(VLOOKUP($A97,'[2]1516 Exp_Rev Access'!$F$7:$GB$306,71,FALSE)),"",VLOOKUP($A97,'[2]1516 Exp_Rev Access'!$F$7:$GB$306,71,FALSE))</f>
        <v>0</v>
      </c>
      <c r="CN97" s="99">
        <f>IF(ISNA(VLOOKUP($A97,'[2]1516 Exp_Rev Access'!$F$7:$GB$306,72,FALSE)),"",VLOOKUP($A97,'[2]1516 Exp_Rev Access'!$F$7:$GB$306,72,FALSE))</f>
        <v>0</v>
      </c>
      <c r="CO97" s="99">
        <f>IF(ISNA(VLOOKUP($A97,'[2]1516 Exp_Rev Access'!$F$7:$GB$306,73,FALSE)),"",VLOOKUP($A97,'[2]1516 Exp_Rev Access'!$F$7:$GB$306,73,FALSE))</f>
        <v>0</v>
      </c>
      <c r="CP97" s="99">
        <f>IF(ISNA(VLOOKUP($A97,'[2]1516 Exp_Rev Access'!$F$7:$GB$306,74,FALSE)),"",VLOOKUP($A97,'[2]1516 Exp_Rev Access'!$F$7:$GB$306,74,FALSE))</f>
        <v>712016</v>
      </c>
      <c r="CQ97" s="99">
        <f>IF(ISNA(VLOOKUP($A97,'[2]1516 Exp_Rev Access'!$F$7:$GB$306,75,FALSE)),"",VLOOKUP($A97,'[2]1516 Exp_Rev Access'!$F$7:$GB$306,75,FALSE))</f>
        <v>0</v>
      </c>
      <c r="CR97" s="99">
        <f>IF(ISNA(VLOOKUP($A97,'[2]1516 Exp_Rev Access'!$F$7:$GB$306,76,FALSE)),"",VLOOKUP($A97,'[2]1516 Exp_Rev Access'!$F$7:$GB$306,76,FALSE))</f>
        <v>34133</v>
      </c>
      <c r="CS97" s="99">
        <f>IF(ISNA(VLOOKUP($A97,'[2]1516 Exp_Rev Access'!$F$7:$GB$306,77,FALSE)),"",VLOOKUP($A97,'[2]1516 Exp_Rev Access'!$F$7:$GB$306,77,FALSE))</f>
        <v>0</v>
      </c>
      <c r="CT97" s="99">
        <f>IF(ISNA(VLOOKUP($A97,'[2]1516 Exp_Rev Access'!$F$7:$GB$306,78,FALSE)),"",VLOOKUP($A97,'[2]1516 Exp_Rev Access'!$F$7:$GB$306,78,FALSE))</f>
        <v>1407312</v>
      </c>
      <c r="CU97" s="99">
        <f>IF(ISNA(VLOOKUP($A97,'[2]1516 Exp_Rev Access'!$F$7:$GB$306,79,FALSE)),"",VLOOKUP($A97,'[2]1516 Exp_Rev Access'!$F$7:$GB$306,79,FALSE))</f>
        <v>189268</v>
      </c>
      <c r="CV97" s="99">
        <f>IF(ISNA(VLOOKUP($A97,'[2]1516 Exp_Rev Access'!$F$7:$GB$306,80,FALSE)),"",VLOOKUP($A97,'[2]1516 Exp_Rev Access'!$F$7:$GB$306,80,FALSE))</f>
        <v>427063</v>
      </c>
      <c r="CW97" s="99">
        <f>IF(ISNA(VLOOKUP($A97,'[2]1516 Exp_Rev Access'!$F$7:$GB$306,81,FALSE)),"",VLOOKUP($A97,'[2]1516 Exp_Rev Access'!$F$7:$GB$306,81,FALSE))</f>
        <v>0</v>
      </c>
      <c r="CX97" s="99">
        <f>IF(ISNA(VLOOKUP($A97,'[2]1516 Exp_Rev Access'!$F$7:$GB$306,82,FALSE)),"",VLOOKUP($A97,'[2]1516 Exp_Rev Access'!$F$7:$GB$306,82,FALSE))</f>
        <v>0</v>
      </c>
      <c r="CY97" s="99">
        <f>IF(ISNA(VLOOKUP($A97,'[2]1516 Exp_Rev Access'!$F$7:$GB$306,83,FALSE)),"",VLOOKUP($A97,'[2]1516 Exp_Rev Access'!$F$7:$GB$306,83,FALSE))</f>
        <v>0</v>
      </c>
      <c r="CZ97" s="99">
        <f>IF(ISNA(VLOOKUP($A97,'[2]1516 Exp_Rev Access'!$F$7:$GB$306,84,FALSE)),"",VLOOKUP($A97,'[2]1516 Exp_Rev Access'!$F$7:$GB$306,84,FALSE))</f>
        <v>0</v>
      </c>
      <c r="DA97" s="99">
        <f>IF(ISNA(VLOOKUP($A97,'[2]1516 Exp_Rev Access'!$F$7:$GB$306,85,FALSE)),"",VLOOKUP($A97,'[2]1516 Exp_Rev Access'!$F$7:$GB$306,85,FALSE))</f>
        <v>271056.7</v>
      </c>
      <c r="DB97" s="99">
        <f>IF(ISNA(VLOOKUP($A97,'[2]1516 Exp_Rev Access'!$F$7:$GB$306,86,FALSE)),"",VLOOKUP($A97,'[2]1516 Exp_Rev Access'!$F$7:$GB$306,86,FALSE))</f>
        <v>0</v>
      </c>
      <c r="DC97" s="99">
        <f>IF(ISNA(VLOOKUP($A97,'[2]1516 Exp_Rev Access'!$F$7:$GB$306,87,FALSE)),"",VLOOKUP($A97,'[2]1516 Exp_Rev Access'!$F$7:$GB$306,87,FALSE))</f>
        <v>0</v>
      </c>
      <c r="DD97" s="99">
        <f>IF(ISNA(VLOOKUP($A97,'[2]1516 Exp_Rev Access'!$F$7:$GB$306,88,FALSE)),"",VLOOKUP($A97,'[2]1516 Exp_Rev Access'!$F$7:$GB$306,88,FALSE))</f>
        <v>0</v>
      </c>
      <c r="DE97" s="99">
        <f>IF(ISNA(VLOOKUP($A97,'[2]1516 Exp_Rev Access'!$F$7:$GB$306,89,FALSE)),"",VLOOKUP($A97,'[2]1516 Exp_Rev Access'!$F$7:$GB$306,89,FALSE))</f>
        <v>0</v>
      </c>
      <c r="DF97" s="99">
        <f>IF(ISNA(VLOOKUP($A97,'[2]1516 Exp_Rev Access'!$F$7:$GB$306,90,FALSE)),"",VLOOKUP($A97,'[2]1516 Exp_Rev Access'!$F$7:$GB$306,90,FALSE))</f>
        <v>0</v>
      </c>
      <c r="DG97" s="99">
        <f>IF(ISNA(VLOOKUP($A97,'[2]1516 Exp_Rev Access'!$F$7:$GB$306,91,FALSE)),"",VLOOKUP($A97,'[2]1516 Exp_Rev Access'!$F$7:$GB$306,91,FALSE))</f>
        <v>59979.6</v>
      </c>
      <c r="DH97" s="99">
        <f>IF(ISNA(VLOOKUP($A97,'[2]1516 Exp_Rev Access'!$F$7:$GB$306,92,FALSE)),"",VLOOKUP($A97,'[2]1516 Exp_Rev Access'!$F$7:$GB$306,92,FALSE))</f>
        <v>1852496.61</v>
      </c>
      <c r="DI97" s="99">
        <f>IF(ISNA(VLOOKUP($A97,'[2]1516 Exp_Rev Access'!$F$7:$GB$306,93,FALSE)),"",VLOOKUP($A97,'[2]1516 Exp_Rev Access'!$F$7:$GB$306,93,FALSE))</f>
        <v>0</v>
      </c>
      <c r="DJ97" s="99">
        <f>IF(ISNA(VLOOKUP($A97,'[2]1516 Exp_Rev Access'!$F$7:$GB$306,94,FALSE)),"",VLOOKUP($A97,'[2]1516 Exp_Rev Access'!$F$7:$GB$306,94,FALSE))</f>
        <v>0</v>
      </c>
      <c r="DK97" s="99">
        <f>IF(ISNA(VLOOKUP($A97,'[2]1516 Exp_Rev Access'!$F$7:$GB$306,95,FALSE)),"",VLOOKUP($A97,'[2]1516 Exp_Rev Access'!$F$7:$GB$306,95,FALSE))</f>
        <v>0</v>
      </c>
      <c r="DL97" s="99">
        <f>IF(ISNA(VLOOKUP($A97,'[2]1516 Exp_Rev Access'!$F$7:$GB$306,96,FALSE)),"",VLOOKUP($A97,'[2]1516 Exp_Rev Access'!$F$7:$GB$306,96,FALSE))</f>
        <v>0</v>
      </c>
      <c r="DM97" s="99">
        <f>IF(ISNA(VLOOKUP($A97,'[2]1516 Exp_Rev Access'!$F$7:$GB$306,97,FALSE)),"",VLOOKUP($A97,'[2]1516 Exp_Rev Access'!$F$7:$GB$306,97,FALSE))</f>
        <v>0</v>
      </c>
      <c r="DN97" s="99">
        <f>IF(ISNA(VLOOKUP($A97,'[2]1516 Exp_Rev Access'!$F$7:$GB$306,98,FALSE)),"",VLOOKUP($A97,'[2]1516 Exp_Rev Access'!$F$7:$GB$306,98,FALSE))</f>
        <v>0</v>
      </c>
      <c r="DO97" s="99">
        <f>IF(ISNA(VLOOKUP($A97,'[2]1516 Exp_Rev Access'!$F$7:$GB$306,99,FALSE)),"",VLOOKUP($A97,'[2]1516 Exp_Rev Access'!$F$7:$GB$306,99,FALSE))</f>
        <v>0</v>
      </c>
      <c r="DP97" s="99">
        <f>IF(ISNA(VLOOKUP($A97,'[2]1516 Exp_Rev Access'!$F$7:$GB$306,100,FALSE)),"",VLOOKUP($A97,'[2]1516 Exp_Rev Access'!$F$7:$GB$306,100,FALSE))</f>
        <v>0</v>
      </c>
      <c r="DQ97" s="99">
        <f>IF(ISNA(VLOOKUP($A97,'[2]1516 Exp_Rev Access'!$F$7:$GB$306,101,FALSE)),"",VLOOKUP($A97,'[2]1516 Exp_Rev Access'!$F$7:$GB$306,101,FALSE))</f>
        <v>0</v>
      </c>
      <c r="DR97" s="99">
        <f>IF(ISNA(VLOOKUP($A97,'[2]1516 Exp_Rev Access'!$F$7:$GB$306,102,FALSE)),"",VLOOKUP($A97,'[2]1516 Exp_Rev Access'!$F$7:$GB$306,102,FALSE))</f>
        <v>0</v>
      </c>
      <c r="DS97" s="99">
        <f>IF(ISNA(VLOOKUP($A97,'[2]1516 Exp_Rev Access'!$F$7:$GB$306,103,FALSE)),"",VLOOKUP($A97,'[2]1516 Exp_Rev Access'!$F$7:$GB$306,103,FALSE))</f>
        <v>0</v>
      </c>
      <c r="DT97" s="99">
        <f>IF(ISNA(VLOOKUP($A97,'[2]1516 Exp_Rev Access'!$F$7:$GB$306,104,FALSE)),"",VLOOKUP($A97,'[2]1516 Exp_Rev Access'!$F$7:$GB$306,104,FALSE))</f>
        <v>0</v>
      </c>
      <c r="DU97" s="99">
        <f>IF(ISNA(VLOOKUP($A97,'[2]1516 Exp_Rev Access'!$F$7:$GB$306,105,FALSE)),"",VLOOKUP($A97,'[2]1516 Exp_Rev Access'!$F$7:$GB$306,105,FALSE))</f>
        <v>0</v>
      </c>
      <c r="DV97" s="99">
        <f>IF(ISNA(VLOOKUP($A97,'[2]1516 Exp_Rev Access'!$F$7:$GB$306,106,FALSE)),"",VLOOKUP($A97,'[2]1516 Exp_Rev Access'!$F$7:$GB$306,106,FALSE))</f>
        <v>0</v>
      </c>
      <c r="DW97" s="99">
        <f>IF(ISNA(VLOOKUP($A97,'[2]1516 Exp_Rev Access'!$F$7:$GB$306,107,FALSE)),"",VLOOKUP($A97,'[2]1516 Exp_Rev Access'!$F$7:$GB$306,107,FALSE))</f>
        <v>0</v>
      </c>
      <c r="DX97" s="99">
        <f>IF(ISNA(VLOOKUP($A97,'[2]1516 Exp_Rev Access'!$F$7:$GB$306,108,FALSE)),"",VLOOKUP($A97,'[2]1516 Exp_Rev Access'!$F$7:$GB$306,108,FALSE))</f>
        <v>0</v>
      </c>
      <c r="DY97" s="99">
        <f>IF(ISNA(VLOOKUP($A97,'[2]1516 Exp_Rev Access'!$F$7:$GB$306,109,FALSE)),"",VLOOKUP($A97,'[2]1516 Exp_Rev Access'!$F$7:$GB$306,109,FALSE))</f>
        <v>0</v>
      </c>
      <c r="DZ97" s="99">
        <f>IF(ISNA(VLOOKUP($A97,'[2]1516 Exp_Rev Access'!$F$7:$GB$306,110,FALSE)),"",VLOOKUP($A97,'[2]1516 Exp_Rev Access'!$F$7:$GB$306,110,FALSE))</f>
        <v>0</v>
      </c>
      <c r="EA97" s="99">
        <f>IF(ISNA(VLOOKUP($A97,'[2]1516 Exp_Rev Access'!$F$7:$GB$306,111,FALSE)),"",VLOOKUP($A97,'[2]1516 Exp_Rev Access'!$F$7:$GB$306,111,FALSE))</f>
        <v>0</v>
      </c>
      <c r="EB97" s="99">
        <f>IF(ISNA(VLOOKUP($A97,'[2]1516 Exp_Rev Access'!$F$7:$GB$306,112,FALSE)),"",VLOOKUP($A97,'[2]1516 Exp_Rev Access'!$F$7:$GB$306,112,FALSE))</f>
        <v>0</v>
      </c>
      <c r="EC97" s="99">
        <f>IF(ISNA(VLOOKUP($A97,'[2]1516 Exp_Rev Access'!$F$7:$GB$306,113,FALSE)),"",VLOOKUP($A97,'[2]1516 Exp_Rev Access'!$F$7:$GB$306,113,FALSE))</f>
        <v>0</v>
      </c>
      <c r="ED97" s="99">
        <f>IF(ISNA(VLOOKUP($A97,'[2]1516 Exp_Rev Access'!$F$7:$GB$306,114,FALSE)),"",VLOOKUP($A97,'[2]1516 Exp_Rev Access'!$F$7:$GB$306,114,FALSE))</f>
        <v>0</v>
      </c>
      <c r="EE97" s="99">
        <f>IF(ISNA(VLOOKUP($A97,'[2]1516 Exp_Rev Access'!$F$7:$GB$306,115,FALSE)),"",VLOOKUP($A97,'[2]1516 Exp_Rev Access'!$F$7:$GB$306,115,FALSE))</f>
        <v>0</v>
      </c>
      <c r="EF97" s="99">
        <f>IF(ISNA(VLOOKUP($A97,'[2]1516 Exp_Rev Access'!$F$7:$GB$306,116,FALSE)),"",VLOOKUP($A97,'[2]1516 Exp_Rev Access'!$F$7:$GB$306,116,FALSE))</f>
        <v>0</v>
      </c>
      <c r="EG97" s="99">
        <f>IF(ISNA(VLOOKUP($A97,'[2]1516 Exp_Rev Access'!$F$7:$GB$306,117,FALSE)),"",VLOOKUP($A97,'[2]1516 Exp_Rev Access'!$F$7:$GB$306,117,FALSE))</f>
        <v>0</v>
      </c>
      <c r="EH97" s="99">
        <f>IF(ISNA(VLOOKUP($A97,'[2]1516 Exp_Rev Access'!$F$7:$GB$306,118,FALSE)),"",VLOOKUP($A97,'[2]1516 Exp_Rev Access'!$F$7:$GB$306,118,FALSE))</f>
        <v>0</v>
      </c>
      <c r="EI97" s="99">
        <f>IF(ISNA(VLOOKUP($A97,'[2]1516 Exp_Rev Access'!$F$7:$GB$306,119,FALSE)),"",VLOOKUP($A97,'[2]1516 Exp_Rev Access'!$F$7:$GB$306,119,FALSE))</f>
        <v>0</v>
      </c>
      <c r="EJ97" s="99">
        <f>IF(ISNA(VLOOKUP($A97,'[2]1516 Exp_Rev Access'!$F$7:$GB$306,120,FALSE)),"",VLOOKUP($A97,'[2]1516 Exp_Rev Access'!$F$7:$GB$306,120,FALSE))</f>
        <v>0</v>
      </c>
      <c r="EK97" s="99">
        <f>IF(ISNA(VLOOKUP($A97,'[2]1516 Exp_Rev Access'!$F$7:$GB$306,121,FALSE)),"",VLOOKUP($A97,'[2]1516 Exp_Rev Access'!$F$7:$GB$306,121,FALSE))</f>
        <v>0</v>
      </c>
      <c r="EL97" s="99">
        <f>IF(ISNA(VLOOKUP($A97,'[2]1516 Exp_Rev Access'!$F$7:$GB$306,122,FALSE)),"",VLOOKUP($A97,'[2]1516 Exp_Rev Access'!$F$7:$GB$306,122,FALSE))</f>
        <v>0</v>
      </c>
      <c r="EM97" s="99">
        <f>IF(ISNA(VLOOKUP($A97,'[2]1516 Exp_Rev Access'!$F$7:$GB$306,123,FALSE)),"",VLOOKUP($A97,'[2]1516 Exp_Rev Access'!$F$7:$GB$306,123,FALSE))</f>
        <v>327562.99</v>
      </c>
      <c r="EN97" s="99">
        <f>IF(ISNA(VLOOKUP($A97,'[2]1516 Exp_Rev Access'!$F$7:$GB$306,124,FALSE)),"",VLOOKUP($A97,'[2]1516 Exp_Rev Access'!$F$7:$GB$306,124,FALSE))</f>
        <v>35942.870000000003</v>
      </c>
      <c r="EO97" s="99">
        <f>IF(ISNA(VLOOKUP($A97,'[2]1516 Exp_Rev Access'!$F$7:$GB$306,125,FALSE)),"",VLOOKUP($A97,'[2]1516 Exp_Rev Access'!$F$7:$GB$306,125,FALSE))</f>
        <v>0</v>
      </c>
      <c r="EP97" s="99">
        <f>IF(ISNA(VLOOKUP($A97,'[2]1516 Exp_Rev Access'!$F$7:$GB$306,126,FALSE)),"",VLOOKUP($A97,'[2]1516 Exp_Rev Access'!$F$7:$GB$306,126,FALSE))</f>
        <v>0</v>
      </c>
      <c r="EQ97" s="99">
        <f>IF(ISNA(VLOOKUP($A97,'[2]1516 Exp_Rev Access'!$F$7:$GB$306,127,FALSE)),"",VLOOKUP($A97,'[2]1516 Exp_Rev Access'!$F$7:$GB$306,127,FALSE))</f>
        <v>0</v>
      </c>
      <c r="ER97" s="99">
        <f>IF(ISNA(VLOOKUP($A97,'[2]1516 Exp_Rev Access'!$F$7:$GB$306,128,FALSE)),"",VLOOKUP($A97,'[2]1516 Exp_Rev Access'!$F$7:$GB$306,128,FALSE))</f>
        <v>0</v>
      </c>
      <c r="ES97" s="99">
        <f>IF(ISNA(VLOOKUP($A97,'[2]1516 Exp_Rev Access'!$F$7:$GB$306,129,FALSE)),"",VLOOKUP($A97,'[2]1516 Exp_Rev Access'!$F$7:$GB$306,129,FALSE))</f>
        <v>0</v>
      </c>
      <c r="ET97" s="99">
        <f>IF(ISNA(VLOOKUP($A97,'[2]1516 Exp_Rev Access'!$F$7:$GB$306,130,FALSE)),"",VLOOKUP($A97,'[2]1516 Exp_Rev Access'!$F$7:$GB$306,130,FALSE))</f>
        <v>0</v>
      </c>
      <c r="EU97" s="99">
        <f>IF(ISNA(VLOOKUP($A97,'[2]1516 Exp_Rev Access'!$F$7:$GB$306,131,FALSE)),"",VLOOKUP($A97,'[2]1516 Exp_Rev Access'!$F$7:$GB$306,131,FALSE))</f>
        <v>0</v>
      </c>
      <c r="EV97" s="99">
        <f>IF(ISNA(VLOOKUP($A97,'[2]1516 Exp_Rev Access'!$F$7:$GB$306,132,FALSE)),"",VLOOKUP($A97,'[2]1516 Exp_Rev Access'!$F$7:$GB$306,132,FALSE))</f>
        <v>0</v>
      </c>
      <c r="EW97" s="99">
        <f>IF(ISNA(VLOOKUP($A97,'[2]1516 Exp_Rev Access'!$F$7:$GB$306,133,FALSE)),"",VLOOKUP($A97,'[2]1516 Exp_Rev Access'!$F$7:$GB$306,133,FALSE))</f>
        <v>0</v>
      </c>
      <c r="EX97" s="99">
        <f>IF(ISNA(VLOOKUP($A97,'[2]1516 Exp_Rev Access'!$F$7:$GB$306,134,FALSE)),"",VLOOKUP($A97,'[2]1516 Exp_Rev Access'!$F$7:$GB$306,134,FALSE))</f>
        <v>0</v>
      </c>
      <c r="EY97" s="99">
        <f>IF(ISNA(VLOOKUP($A97,'[2]1516 Exp_Rev Access'!$F$7:$GB$306,135,FALSE)),"",VLOOKUP($A97,'[2]1516 Exp_Rev Access'!$F$7:$GB$306,135,FALSE))</f>
        <v>0</v>
      </c>
      <c r="EZ97" s="99">
        <f>IF(ISNA(VLOOKUP($A97,'[2]1516 Exp_Rev Access'!$F$7:$GB$306,136,FALSE)),"",VLOOKUP($A97,'[2]1516 Exp_Rev Access'!$F$7:$GB$306,136,FALSE))</f>
        <v>0</v>
      </c>
      <c r="FA97" s="99">
        <f>IF(ISNA(VLOOKUP($A97,'[2]1516 Exp_Rev Access'!$F$7:$GB$306,137,FALSE)),"",VLOOKUP($A97,'[2]1516 Exp_Rev Access'!$F$7:$GB$306,137,FALSE))</f>
        <v>0</v>
      </c>
      <c r="FB97" s="99">
        <f>IF(ISNA(VLOOKUP($A97,'[2]1516 Exp_Rev Access'!$F$7:$GB$306,138,FALSE)),"",VLOOKUP($A97,'[2]1516 Exp_Rev Access'!$F$7:$GB$306,138,FALSE))</f>
        <v>0</v>
      </c>
      <c r="FC97" s="99">
        <f>IF(ISNA(VLOOKUP($A97,'[2]1516 Exp_Rev Access'!$F$7:$GB$306,139,FALSE)),"",VLOOKUP($A97,'[2]1516 Exp_Rev Access'!$F$7:$GB$306,139,FALSE))</f>
        <v>0</v>
      </c>
      <c r="FD97" s="99">
        <f>IF(ISNA(VLOOKUP($A97,'[2]1516 Exp_Rev Access'!$F$7:$FS$306,140,FALSE)),"",VLOOKUP($A97,'[2]1516 Exp_Rev Access'!$F$7:$FS$306,140,FALSE))</f>
        <v>0</v>
      </c>
      <c r="FE97" s="99">
        <f>IF(ISNA(VLOOKUP($A97,'[2]1516 Exp_Rev Access'!$F$7:$FS$306,141,FALSE)),"",VLOOKUP($A97,'[2]1516 Exp_Rev Access'!$F$7:$FS$306,141,FALSE))</f>
        <v>0</v>
      </c>
      <c r="FF97" s="99">
        <f>IF(ISNA(VLOOKUP($A97,'[2]1516 Exp_Rev Access'!$F$7:$FS$306,142,FALSE)),"",VLOOKUP($A97,'[2]1516 Exp_Rev Access'!$F$7:$FS$306,142,FALSE))</f>
        <v>0</v>
      </c>
      <c r="FG97" s="99">
        <f>IF(ISNA(VLOOKUP($A97,'[2]1516 Exp_Rev Access'!$F$7:$FS$306,143,FALSE)),"",VLOOKUP($A97,'[2]1516 Exp_Rev Access'!$F$7:$FS$306,143,FALSE))</f>
        <v>0</v>
      </c>
      <c r="FH97" s="99">
        <f>IF(ISNA(VLOOKUP($A97,'[2]1516 Exp_Rev Access'!$F$7:$FS$306,144,FALSE)),"",VLOOKUP($A97,'[2]1516 Exp_Rev Access'!$F$7:$FS$306,144,FALSE))</f>
        <v>0</v>
      </c>
      <c r="FI97" s="99">
        <f>IF(ISNA(VLOOKUP($A97,'[2]1516 Exp_Rev Access'!$F$7:$FS$306,145,FALSE)),"",VLOOKUP($A97,'[2]1516 Exp_Rev Access'!$F$7:$FS$306,145,FALSE))</f>
        <v>0</v>
      </c>
      <c r="FJ97" s="99">
        <f>IF(ISNA(VLOOKUP($A97,'[2]1516 Exp_Rev Access'!$F$7:$FS$306,146,FALSE)),"",VLOOKUP($A97,'[2]1516 Exp_Rev Access'!$F$7:$FS$306,146,FALSE))</f>
        <v>0</v>
      </c>
      <c r="FK97" s="99">
        <f>IF(ISNA(VLOOKUP($A97,'[2]1516 Exp_Rev Access'!$F$7:$FS$306,147,FALSE)),"",VLOOKUP($A97,'[2]1516 Exp_Rev Access'!$F$7:$FS$306,147,FALSE))</f>
        <v>0</v>
      </c>
      <c r="FL97" s="99">
        <f>IF(ISNA(VLOOKUP($A97,'[2]1516 Exp_Rev Access'!$F$7:$FS$306,148,FALSE)),"",VLOOKUP($A97,'[2]1516 Exp_Rev Access'!$F$7:$FS$306,148,FALSE))</f>
        <v>0</v>
      </c>
      <c r="FM97" s="99">
        <f>IF(ISNA(VLOOKUP($A97,'[2]1516 Exp_Rev Access'!$F$7:$FS$306,149,FALSE)),"",VLOOKUP($A97,'[2]1516 Exp_Rev Access'!$F$7:$FS$306,149,FALSE))</f>
        <v>0</v>
      </c>
      <c r="FN97" s="99">
        <f>IF(ISNA(VLOOKUP($A97,'[2]1516 Exp_Rev Access'!$F$7:$FS$306,150,FALSE)),"",VLOOKUP($A97,'[2]1516 Exp_Rev Access'!$F$7:$FS$306,150,FALSE))</f>
        <v>0</v>
      </c>
      <c r="FO97" s="99">
        <f>IF(ISNA(VLOOKUP($A97,'[2]1516 Exp_Rev Access'!$F$7:$FS$306,151,FALSE)),"",VLOOKUP($A97,'[2]1516 Exp_Rev Access'!$F$7:$FS$306,151,FALSE))</f>
        <v>0</v>
      </c>
      <c r="FP97" s="99">
        <f>IF(ISNA(VLOOKUP($A97,'[2]1516 Exp_Rev Access'!$F$7:$FS$306,152,FALSE)),"",VLOOKUP($A97,'[2]1516 Exp_Rev Access'!$F$7:$FS$306,152,FALSE))</f>
        <v>0</v>
      </c>
      <c r="FQ97" s="99">
        <f>IF(ISNA(VLOOKUP($A97,'[2]1516 Exp_Rev Access'!$F$7:$FS$306,153,FALSE)),"",VLOOKUP($A97,'[2]1516 Exp_Rev Access'!$F$7:$FS$306,153,FALSE))</f>
        <v>174370.23</v>
      </c>
      <c r="FR97" s="101">
        <f t="shared" si="130"/>
        <v>5491201.0000000009</v>
      </c>
      <c r="FS97" s="72">
        <f t="shared" si="131"/>
        <v>0.13533732452918754</v>
      </c>
      <c r="FT97" s="94">
        <f t="shared" si="132"/>
        <v>1486.1689315185652</v>
      </c>
      <c r="FU97" s="99">
        <f>IF(ISNA(VLOOKUP($A97,'[2]1516 Exp_Rev Access'!$F$7:$GB$306,154,FALSE)),"",VLOOKUP($A97,'[2]1516 Exp_Rev Access'!$F$7:$GB$306,154,FALSE))</f>
        <v>0</v>
      </c>
      <c r="FV97" s="99">
        <f>IF(ISNA(VLOOKUP($A97,'[2]1516 Exp_Rev Access'!$F$7:$GB$306,155,FALSE)),"",VLOOKUP($A97,'[2]1516 Exp_Rev Access'!$F$7:$GB$306,155,FALSE))</f>
        <v>0</v>
      </c>
      <c r="FW97" s="99">
        <f>IF(ISNA(VLOOKUP($A97,'[2]1516 Exp_Rev Access'!$F$7:$GB$306,156,FALSE)),"",VLOOKUP($A97,'[2]1516 Exp_Rev Access'!$F$7:$GB$306,156,FALSE))</f>
        <v>0</v>
      </c>
      <c r="FX97" s="99">
        <f>IF(ISNA(VLOOKUP($A97,'[2]1516 Exp_Rev Access'!$F$7:$GB$306,157,FALSE)),"",VLOOKUP($A97,'[2]1516 Exp_Rev Access'!$F$7:$GB$306,157,FALSE))</f>
        <v>0</v>
      </c>
      <c r="FY97" s="99">
        <f>IF(ISNA(VLOOKUP($A97,'[2]1516 Exp_Rev Access'!$F$7:$GB$306,158,FALSE)),"",VLOOKUP($A97,'[2]1516 Exp_Rev Access'!$F$7:$GB$306,158,FALSE))</f>
        <v>0</v>
      </c>
      <c r="FZ97" s="99">
        <f>IF(ISNA(VLOOKUP($A97,'[2]1516 Exp_Rev Access'!$F$7:$GB$306,159,FALSE)),"",VLOOKUP($A97,'[2]1516 Exp_Rev Access'!$F$7:$GB$306,159,FALSE))</f>
        <v>0</v>
      </c>
      <c r="GA97" s="99">
        <f>IF(ISNA(VLOOKUP($A97,'[2]1516 Exp_Rev Access'!$F$7:$GB$306,160,FALSE)),"",VLOOKUP($A97,'[2]1516 Exp_Rev Access'!$F$7:$GB$306,160,FALSE))</f>
        <v>0</v>
      </c>
      <c r="GB97" s="99">
        <f>IF(ISNA(VLOOKUP($A97,'[2]1516 Exp_Rev Access'!$F$7:$GB$306,161,FALSE)),"",VLOOKUP($A97,'[2]1516 Exp_Rev Access'!$F$7:$GB$306,161,FALSE))</f>
        <v>0</v>
      </c>
      <c r="GC97" s="99">
        <f>IF(ISNA(VLOOKUP($A97,'[2]1516 Exp_Rev Access'!$F$7:$GB$306,162,FALSE)),"",VLOOKUP($A97,'[2]1516 Exp_Rev Access'!$F$7:$GB$306,162,FALSE))</f>
        <v>0</v>
      </c>
      <c r="GD97" s="99">
        <f>IF(ISNA(VLOOKUP($A97,'[2]1516 Exp_Rev Access'!$F$7:$GB$306,163,FALSE)),"",VLOOKUP($A97,'[2]1516 Exp_Rev Access'!$F$7:$GB$306,163,FALSE))</f>
        <v>0</v>
      </c>
      <c r="GE97" s="99">
        <f>IF(ISNA(VLOOKUP($A97,'[2]1516 Exp_Rev Access'!$F$7:$GB$306,164,FALSE)),"",VLOOKUP($A97,'[2]1516 Exp_Rev Access'!$F$7:$GB$306,164,FALSE))</f>
        <v>0</v>
      </c>
      <c r="GF97" s="99">
        <f>IF(ISNA(VLOOKUP($A97,'[2]1516 Exp_Rev Access'!$F$7:$GB$306,165,FALSE)),"",VLOOKUP($A97,'[2]1516 Exp_Rev Access'!$F$7:$GB$306,165,FALSE))</f>
        <v>0</v>
      </c>
      <c r="GG97" s="99">
        <f>IF(ISNA(VLOOKUP($A97,'[2]1516 Exp_Rev Access'!$F$7:$GB$306,166,FALSE)),"",VLOOKUP($A97,'[2]1516 Exp_Rev Access'!$F$7:$GB$306,166,FALSE))</f>
        <v>0</v>
      </c>
      <c r="GH97" s="99">
        <f>IF(ISNA(VLOOKUP($A97,'[2]1516 Exp_Rev Access'!$F$7:$GB$306,167,FALSE)),"",VLOOKUP($A97,'[2]1516 Exp_Rev Access'!$F$7:$GB$306,167,FALSE))</f>
        <v>0</v>
      </c>
      <c r="GI97" s="99">
        <f>IF(ISNA(VLOOKUP($A97,'[2]1516 Exp_Rev Access'!$F$7:$GB$306,168,FALSE)),"",VLOOKUP($A97,'[2]1516 Exp_Rev Access'!$F$7:$GB$306,168,FALSE))</f>
        <v>0</v>
      </c>
      <c r="GJ97" s="99">
        <f>IF(ISNA(VLOOKUP($A97,'[2]1516 Exp_Rev Access'!$F$7:$GB$306,169,FALSE)),"",VLOOKUP($A97,'[2]1516 Exp_Rev Access'!$F$7:$GB$306,169,FALSE))</f>
        <v>7205.63</v>
      </c>
      <c r="GK97" s="99">
        <f>IF(ISNA(VLOOKUP($A97,'[2]1516 Exp_Rev Access'!$F$7:$GB$306,170,FALSE)),"",VLOOKUP($A97,'[2]1516 Exp_Rev Access'!$F$7:$GB$306,170,FALSE))</f>
        <v>240</v>
      </c>
      <c r="GL97" s="99">
        <f>IF(ISNA(VLOOKUP($A97,'[2]1516 Exp_Rev Access'!$F$7:$GB$306,171,FALSE)),"",VLOOKUP($A97,'[2]1516 Exp_Rev Access'!$F$7:$GB$306,171,FALSE))</f>
        <v>0</v>
      </c>
      <c r="GM97" s="99">
        <f>IF(ISNA(VLOOKUP($A97,'[2]1516 Exp_Rev Access'!$F$7:$GB$306,172,FALSE)),"",VLOOKUP($A97,'[2]1516 Exp_Rev Access'!$F$7:$GB$306,172,FALSE))</f>
        <v>0</v>
      </c>
      <c r="GN97" s="99">
        <f>IF(ISNA(VLOOKUP($A97,'[2]1516 Exp_Rev Access'!$F$7:$GB$306,173,FALSE)),"",VLOOKUP($A97,'[2]1516 Exp_Rev Access'!$F$7:$GB$306,173,FALSE))</f>
        <v>0</v>
      </c>
      <c r="GO97" s="99">
        <f>IF(ISNA(VLOOKUP($A97,'[2]1516 Exp_Rev Access'!$F$7:$GB$306,174,FALSE)),"",VLOOKUP($A97,'[2]1516 Exp_Rev Access'!$F$7:$GB$306,174,FALSE))</f>
        <v>0</v>
      </c>
      <c r="GP97" s="99">
        <f>IF(ISNA(VLOOKUP($A97,'[2]1516 Exp_Rev Access'!$F$7:$GB$306,175,FALSE)),"",VLOOKUP($A97,'[2]1516 Exp_Rev Access'!$F$7:$GB$306,175,FALSE))</f>
        <v>0</v>
      </c>
      <c r="GQ97" s="99">
        <f>IF(ISNA(VLOOKUP($A97,'[2]1516 Exp_Rev Access'!$F$7:$GB$306,176,FALSE)),"",VLOOKUP($A97,'[2]1516 Exp_Rev Access'!$F$7:$GB$306,176,FALSE))</f>
        <v>0</v>
      </c>
      <c r="GR97" s="99">
        <f>IF(ISNA(VLOOKUP($A97,'[2]1516 Exp_Rev Access'!$F$7:$GB$306,177,FALSE)),"",VLOOKUP($A97,'[2]1516 Exp_Rev Access'!$F$7:$GB$306,177,FALSE))</f>
        <v>0</v>
      </c>
      <c r="GS97" s="99">
        <f>IF(ISNA(VLOOKUP($A97,'[2]1516 Exp_Rev Access'!$F$7:$GB$306,178,FALSE)),"",VLOOKUP($A97,'[2]1516 Exp_Rev Access'!$F$7:$GB$306,178,FALSE))</f>
        <v>0</v>
      </c>
      <c r="GT97" s="101">
        <f t="shared" si="133"/>
        <v>7445.63</v>
      </c>
      <c r="GU97" s="72">
        <f t="shared" si="134"/>
        <v>1.8350660331578728E-4</v>
      </c>
      <c r="GV97" s="84">
        <f t="shared" si="135"/>
        <v>2.0151263779239867</v>
      </c>
    </row>
    <row r="98" spans="1:207" customFormat="1" ht="14.45" customHeight="1" x14ac:dyDescent="0.2">
      <c r="A98" s="96" t="s">
        <v>332</v>
      </c>
      <c r="B98" s="69" t="s">
        <v>333</v>
      </c>
      <c r="C98" s="80">
        <f>IF(ISNA(VLOOKUP($A98,'[2]1516 enrollment_Rev_Exp by size'!$A$6:$G$320,3,FALSE)),"",VLOOKUP($A98,'[2]1516 enrollment_Rev_Exp by size'!$A$6:$G$320,3,FALSE))</f>
        <v>3676.2200000000003</v>
      </c>
      <c r="D98" s="97">
        <v>40987780.520000003</v>
      </c>
      <c r="E98" s="80">
        <f t="shared" si="114"/>
        <v>40987780.520000003</v>
      </c>
      <c r="F98" s="80">
        <f t="shared" si="115"/>
        <v>0</v>
      </c>
      <c r="G98" s="98">
        <f>IF(ISNA(VLOOKUP($A98,'[2]1516 Exp_Rev Access'!$F$7:$FS$306,2,FALSE)),"",VLOOKUP($A98,'[2]1516 Exp_Rev Access'!$F$7:$FS$306,2,FALSE))</f>
        <v>9314659.75</v>
      </c>
      <c r="H98" s="98">
        <f>IF(ISNA(VLOOKUP($A98,'[2]1516 Exp_Rev Access'!$F$7:$FS$306,3,FALSE)),"",VLOOKUP($A98,'[2]1516 Exp_Rev Access'!$F$7:$FS$306,3,FALSE))</f>
        <v>0</v>
      </c>
      <c r="I98" s="98">
        <f>IF(ISNA(VLOOKUP($A98,'[2]1516 Exp_Rev Access'!$F$7:$FS$306,4,FALSE)),"",VLOOKUP($A98,'[2]1516 Exp_Rev Access'!$F$7:$FS$306,4,FALSE))</f>
        <v>0</v>
      </c>
      <c r="J98" s="98">
        <f>IF(ISNA(VLOOKUP($A98,'[2]1516 Exp_Rev Access'!$F$7:$FS$306,5,FALSE)),"",VLOOKUP($A98,'[2]1516 Exp_Rev Access'!$F$7:$FS$306,5,FALSE))</f>
        <v>15.47</v>
      </c>
      <c r="K98" s="98">
        <f>IF(ISNA(VLOOKUP($A98,'[2]1516 Exp_Rev Access'!$F$7:$FS$306,6,FALSE)),"",VLOOKUP($A98,'[2]1516 Exp_Rev Access'!$F$7:$FS$306,6,FALSE))</f>
        <v>0</v>
      </c>
      <c r="L98" s="98">
        <f>IF(ISNA(VLOOKUP($A98,'[2]1516 Exp_Rev Access'!$F$7:$FS$306,7,FALSE)),"",VLOOKUP($A98,'[2]1516 Exp_Rev Access'!$F$7:$FS$306,7,FALSE))</f>
        <v>0</v>
      </c>
      <c r="M98" s="90">
        <f t="shared" si="136"/>
        <v>9314675.2200000007</v>
      </c>
      <c r="N98" s="72">
        <f t="shared" si="116"/>
        <v>0.22725493066049041</v>
      </c>
      <c r="O98" s="73">
        <f t="shared" si="117"/>
        <v>2533.7643612188608</v>
      </c>
      <c r="P98" s="99">
        <f>IF(ISNA(VLOOKUP($A98,'[2]1516 Exp_Rev Access'!$F$7:$FS$306,8,FALSE)),"",VLOOKUP($A98,'[2]1516 Exp_Rev Access'!$F$7:$FS$306,8,FALSE))</f>
        <v>8003.2</v>
      </c>
      <c r="Q98" s="99">
        <f>IF(ISNA(VLOOKUP($A98,'[2]1516 Exp_Rev Access'!$F$7:$FS$306,9,FALSE)),"",VLOOKUP($A98,'[2]1516 Exp_Rev Access'!$F$7:$FS$306,9,FALSE))</f>
        <v>0</v>
      </c>
      <c r="R98" s="99">
        <f>IF(ISNA(VLOOKUP($A98,'[2]1516 Exp_Rev Access'!$F$7:$FS$306,10,FALSE)),"",VLOOKUP($A98,'[2]1516 Exp_Rev Access'!$F$7:$FS$306,10,FALSE))</f>
        <v>0</v>
      </c>
      <c r="S98" s="99">
        <f>IF(ISNA(VLOOKUP($A98,'[2]1516 Exp_Rev Access'!$F$7:$FS$306,11,FALSE)),"",VLOOKUP($A98,'[2]1516 Exp_Rev Access'!$F$7:$FS$306,11,FALSE))</f>
        <v>0</v>
      </c>
      <c r="T98" s="99">
        <f>IF(ISNA(VLOOKUP($A98,'[2]1516 Exp_Rev Access'!$F$7:$FS$306,12,FALSE)),"",VLOOKUP($A98,'[2]1516 Exp_Rev Access'!$F$7:$FS$306,12,FALSE))</f>
        <v>41133.15</v>
      </c>
      <c r="U98" s="99">
        <f>IF(ISNA(VLOOKUP($A98,'[2]1516 Exp_Rev Access'!$F$7:$FS$306,13,FALSE)),"",VLOOKUP($A98,'[2]1516 Exp_Rev Access'!$F$7:$FS$306,13,FALSE))</f>
        <v>0</v>
      </c>
      <c r="V98" s="99">
        <f>IF(ISNA(VLOOKUP($A98,'[2]1516 Exp_Rev Access'!$F$7:$FS$306,14,FALSE)),"",VLOOKUP($A98,'[2]1516 Exp_Rev Access'!$F$7:$FS$306,14,FALSE))</f>
        <v>0</v>
      </c>
      <c r="W98" s="99">
        <f>IF(ISNA(VLOOKUP($A98,'[2]1516 Exp_Rev Access'!$F$7:$FS$306,15,FALSE)),"",VLOOKUP($A98,'[2]1516 Exp_Rev Access'!$F$7:$FS$306,15,FALSE))</f>
        <v>0</v>
      </c>
      <c r="X98" s="99">
        <f>IF(ISNA(VLOOKUP($A98,'[2]1516 Exp_Rev Access'!$F$7:$FS$306,16,FALSE)),"",VLOOKUP($A98,'[2]1516 Exp_Rev Access'!$F$7:$FS$306,16,FALSE))</f>
        <v>18473.310000000001</v>
      </c>
      <c r="Y98" s="99">
        <f>IF(ISNA(VLOOKUP($A98,'[2]1516 Exp_Rev Access'!$F$7:$FS$306,17,FALSE)),"",VLOOKUP($A98,'[2]1516 Exp_Rev Access'!$F$7:$FS$306,17,FALSE))</f>
        <v>9912.41</v>
      </c>
      <c r="Z98" s="99">
        <f>IF(ISNA(VLOOKUP($A98,'[2]1516 Exp_Rev Access'!$F$7:$FS$306,18,FALSE)),"",VLOOKUP($A98,'[2]1516 Exp_Rev Access'!$F$7:$FS$306,18,FALSE))</f>
        <v>0</v>
      </c>
      <c r="AA98" s="99">
        <f>IF(ISNA(VLOOKUP($A98,'[2]1516 Exp_Rev Access'!$F$7:$FS$306,19,FALSE)),"",VLOOKUP($A98,'[2]1516 Exp_Rev Access'!$F$7:$FS$306,19,FALSE))</f>
        <v>0</v>
      </c>
      <c r="AB98" s="99">
        <f>IF(ISNA(VLOOKUP($A98,'[2]1516 Exp_Rev Access'!$F$7:$FS$306,20,FALSE)),"",VLOOKUP($A98,'[2]1516 Exp_Rev Access'!$F$7:$FS$306,20,FALSE))</f>
        <v>14988.51</v>
      </c>
      <c r="AC98" s="99">
        <f>IF(ISNA(VLOOKUP($A98,'[2]1516 Exp_Rev Access'!$F$7:$FS$306,21,FALSE)),"",VLOOKUP($A98,'[2]1516 Exp_Rev Access'!$F$7:$FS$306,21,FALSE))</f>
        <v>407026.22</v>
      </c>
      <c r="AD98" s="99">
        <f>IF(ISNA(VLOOKUP($A98,'[2]1516 Exp_Rev Access'!$F$7:$FS$306,22,FALSE)),"",VLOOKUP($A98,'[2]1516 Exp_Rev Access'!$F$7:$FS$306,22,FALSE))</f>
        <v>19858.77</v>
      </c>
      <c r="AE98" s="99">
        <f>IF(ISNA(VLOOKUP($A98,'[2]1516 Exp_Rev Access'!$F$7:$FS$306,23,FALSE)),"",VLOOKUP($A98,'[2]1516 Exp_Rev Access'!$F$7:$FS$306,23,FALSE))</f>
        <v>0</v>
      </c>
      <c r="AF98" s="99">
        <f>IF(ISNA(VLOOKUP($A98,'[2]1516 Exp_Rev Access'!$F$7:$FS$306,24,FALSE)),"",VLOOKUP($A98,'[2]1516 Exp_Rev Access'!$F$7:$FS$306,24,FALSE))</f>
        <v>59579.3</v>
      </c>
      <c r="AG98" s="99">
        <f>IF(ISNA(VLOOKUP($A98,'[2]1516 Exp_Rev Access'!$F$7:$FS$306,25,FALSE)),"",VLOOKUP($A98,'[2]1516 Exp_Rev Access'!$F$7:$FS$306,25,FALSE))</f>
        <v>4901.1099999999997</v>
      </c>
      <c r="AH98" s="98">
        <f>IF(ISNA(VLOOKUP($A98,'[2]1516 Exp_Rev Access'!$F$7:$FS$306,26,FALSE)),"",VLOOKUP($A98,'[2]1516 Exp_Rev Access'!$F$7:$FS$306,26,FALSE))</f>
        <v>45209.98</v>
      </c>
      <c r="AI98" s="98">
        <f>IF(ISNA(VLOOKUP($A98,'[2]1516 Exp_Rev Access'!$F$7:$FS$306,27,FALSE)),"",VLOOKUP($A98,'[2]1516 Exp_Rev Access'!$F$7:$FS$306,27,FALSE))</f>
        <v>6661.38</v>
      </c>
      <c r="AJ98" s="98">
        <f>IF(ISNA(VLOOKUP($A98,'[2]1516 Exp_Rev Access'!$F$7:$FS$306,28,FALSE)),"",VLOOKUP($A98,'[2]1516 Exp_Rev Access'!$F$7:$FS$306,28,FALSE))</f>
        <v>40869.43</v>
      </c>
      <c r="AK98" s="98">
        <f>IF(ISNA(VLOOKUP($A98,'[2]1516 Exp_Rev Access'!$F$7:$FS$306,29,FALSE)),"",VLOOKUP($A98,'[2]1516 Exp_Rev Access'!$F$7:$FS$306,29,FALSE))</f>
        <v>51828.27</v>
      </c>
      <c r="AL98" s="100">
        <f t="shared" si="118"/>
        <v>728445.04</v>
      </c>
      <c r="AM98" s="72">
        <f t="shared" si="119"/>
        <v>1.7772248966848911E-2</v>
      </c>
      <c r="AN98" s="94">
        <f t="shared" si="120"/>
        <v>198.15055682195299</v>
      </c>
      <c r="AO98" s="99">
        <f>IF(ISNA(VLOOKUP($A98,'[2]1516 Exp_Rev Access'!$F$7:$GB$306,30,FALSE)),"",VLOOKUP($A98,'[2]1516 Exp_Rev Access'!$F$7:$FS$306,30,FALSE))</f>
        <v>21872075.399999999</v>
      </c>
      <c r="AP98" s="99">
        <f>IF(ISNA(VLOOKUP($A98,'[2]1516 Exp_Rev Access'!$F$7:$GB$306,31,FALSE)),"",VLOOKUP($A98,'[2]1516 Exp_Rev Access'!$F$7:$FS$306,31,FALSE))</f>
        <v>653543.66</v>
      </c>
      <c r="AQ98" s="99">
        <f>IF(ISNA(VLOOKUP($A98,'[2]1516 Exp_Rev Access'!$F$7:$GB$306,32,FALSE)),"",VLOOKUP($A98,'[2]1516 Exp_Rev Access'!$F$7:$FS$306,32,FALSE))</f>
        <v>0</v>
      </c>
      <c r="AR98" s="99">
        <f>IF(ISNA(VLOOKUP($A98,'[2]1516 Exp_Rev Access'!$F$7:$GB$306,33,FALSE)),"",VLOOKUP($A98,'[2]1516 Exp_Rev Access'!$F$7:$FS$306,33,FALSE))</f>
        <v>0</v>
      </c>
      <c r="AS98" s="99">
        <f>IF(ISNA(VLOOKUP($A98,'[2]1516 Exp_Rev Access'!$F$7:$GB$306,34,FALSE)),"",VLOOKUP($A98,'[2]1516 Exp_Rev Access'!$F$7:$FS$306,34,FALSE))</f>
        <v>0</v>
      </c>
      <c r="AT98" s="101">
        <f t="shared" si="121"/>
        <v>22525619.059999999</v>
      </c>
      <c r="AU98" s="72">
        <f t="shared" si="122"/>
        <v>0.54956913436697585</v>
      </c>
      <c r="AV98" s="94">
        <f t="shared" si="123"/>
        <v>6127.3860269515963</v>
      </c>
      <c r="AW98" s="99">
        <f>IF(ISNA(VLOOKUP($A98,'[2]1516 Exp_Rev Access'!$F$7:$GB$306,35,FALSE)),"",VLOOKUP($A98,'[2]1516 Exp_Rev Access'!$F$7:$GB$306,35,FALSE))</f>
        <v>278170.42</v>
      </c>
      <c r="AX98" s="99">
        <f>IF(ISNA(VLOOKUP($A98,'[2]1516 Exp_Rev Access'!$F$7:$GB$306,36,FALSE)),"",VLOOKUP($A98,'[2]1516 Exp_Rev Access'!$F$7:$GB$306,36,FALSE))</f>
        <v>2492491.2599999998</v>
      </c>
      <c r="AY98" s="99">
        <f>IF(ISNA(VLOOKUP($A98,'[2]1516 Exp_Rev Access'!$F$7:$GB$306,37,FALSE)),"",VLOOKUP($A98,'[2]1516 Exp_Rev Access'!$F$7:$GB$306,37,FALSE))</f>
        <v>104800.01</v>
      </c>
      <c r="AZ98" s="99">
        <f>IF(ISNA(VLOOKUP($A98,'[2]1516 Exp_Rev Access'!$F$7:$GB$306,38,FALSE)),"",VLOOKUP($A98,'[2]1516 Exp_Rev Access'!$F$7:$GB$306,38,FALSE))</f>
        <v>0</v>
      </c>
      <c r="BA98" s="99">
        <f>IF(ISNA(VLOOKUP($A98,'[2]1516 Exp_Rev Access'!$F$7:$GB$306,39,FALSE)),"",VLOOKUP($A98,'[2]1516 Exp_Rev Access'!$F$7:$GB$306,39,FALSE))</f>
        <v>0</v>
      </c>
      <c r="BB98" s="99">
        <f>IF(ISNA(VLOOKUP($A98,'[2]1516 Exp_Rev Access'!$F$7:$GB$306,40,FALSE)),"",VLOOKUP($A98,'[2]1516 Exp_Rev Access'!$F$7:$GB$306,40,FALSE))</f>
        <v>781894.41</v>
      </c>
      <c r="BC98" s="99">
        <f>IF(ISNA(VLOOKUP($A98,'[2]1516 Exp_Rev Access'!$F$7:$GB$306,41,FALSE)),"",VLOOKUP($A98,'[2]1516 Exp_Rev Access'!$F$7:$GB$306,41,FALSE))</f>
        <v>0</v>
      </c>
      <c r="BD98" s="99">
        <f>IF(ISNA(VLOOKUP($A98,'[2]1516 Exp_Rev Access'!$F$7:$GB$306,42,FALSE)),"",VLOOKUP($A98,'[2]1516 Exp_Rev Access'!$F$7:$GB$306,42,FALSE))</f>
        <v>116649.15</v>
      </c>
      <c r="BE98" s="99">
        <f>IF(ISNA(VLOOKUP($A98,'[2]1516 Exp_Rev Access'!$F$7:$GB$306,43,FALSE)),"",VLOOKUP($A98,'[2]1516 Exp_Rev Access'!$F$7:$GB$306,43,FALSE))</f>
        <v>0</v>
      </c>
      <c r="BF98" s="99">
        <f>IF(ISNA(VLOOKUP($A98,'[2]1516 Exp_Rev Access'!$F$7:$GB$306,44,FALSE)),"",VLOOKUP($A98,'[2]1516 Exp_Rev Access'!$F$7:$GB$306,44,FALSE))</f>
        <v>429960.2</v>
      </c>
      <c r="BG98" s="99">
        <f>IF(ISNA(VLOOKUP($A98,'[2]1516 Exp_Rev Access'!$F$7:$GB$306,45,FALSE)),"",VLOOKUP($A98,'[2]1516 Exp_Rev Access'!$F$7:$GB$306,45,FALSE))</f>
        <v>21868.04</v>
      </c>
      <c r="BH98" s="99">
        <f>IF(ISNA(VLOOKUP($A98,'[2]1516 Exp_Rev Access'!$F$7:$GB$306,46,FALSE)),"",VLOOKUP($A98,'[2]1516 Exp_Rev Access'!$F$7:$GB$306,46,FALSE))</f>
        <v>0</v>
      </c>
      <c r="BI98" s="99">
        <f>IF(ISNA(VLOOKUP($A98,'[2]1516 Exp_Rev Access'!$F$7:$GB$306,47,FALSE)),"",VLOOKUP($A98,'[2]1516 Exp_Rev Access'!$F$7:$GB$306,47,FALSE))</f>
        <v>27377.53</v>
      </c>
      <c r="BJ98" s="99">
        <f>IF(ISNA(VLOOKUP($A98,'[2]1516 Exp_Rev Access'!$F$7:$GB$306,48,FALSE)),"",VLOOKUP($A98,'[2]1516 Exp_Rev Access'!$F$7:$GB$306,48,FALSE))</f>
        <v>1414329.48</v>
      </c>
      <c r="BK98" s="99">
        <f>IF(ISNA(VLOOKUP($A98,'[2]1516 Exp_Rev Access'!$F$7:$GB$306,49,FALSE)),"",VLOOKUP($A98,'[2]1516 Exp_Rev Access'!$F$7:$GB$306,49,FALSE))</f>
        <v>0</v>
      </c>
      <c r="BL98" s="99">
        <f>IF(ISNA(VLOOKUP($A98,'[2]1516 Exp_Rev Access'!$F$7:$GB$306,50,FALSE)),"",VLOOKUP($A98,'[2]1516 Exp_Rev Access'!$F$7:$GB$306,50,FALSE))</f>
        <v>0</v>
      </c>
      <c r="BM98" s="99">
        <f>IF(ISNA(VLOOKUP($A98,'[2]1516 Exp_Rev Access'!$F$7:$GB$306,51,FALSE)),"",VLOOKUP($A98,'[2]1516 Exp_Rev Access'!$F$7:$GB$306,51,FALSE))</f>
        <v>0</v>
      </c>
      <c r="BN98" s="99">
        <f>IF(ISNA(VLOOKUP($A98,'[2]1516 Exp_Rev Access'!$F$7:$GB$306,52,FALSE)),"",VLOOKUP($A98,'[2]1516 Exp_Rev Access'!$F$7:$GB$306,52,FALSE))</f>
        <v>0</v>
      </c>
      <c r="BO98" s="99">
        <f>IF(ISNA(VLOOKUP($A98,'[2]1516 Exp_Rev Access'!$F$7:$GB$306,53,FALSE)),"",VLOOKUP($A98,'[2]1516 Exp_Rev Access'!$F$7:$GB$306,53,FALSE))</f>
        <v>0</v>
      </c>
      <c r="BP98" s="99">
        <f>IF(ISNA(VLOOKUP($A98,'[2]1516 Exp_Rev Access'!$F$7:$GB$306,54,FALSE)),"",VLOOKUP($A98,'[2]1516 Exp_Rev Access'!$F$7:$GB$306,54,FALSE))</f>
        <v>0</v>
      </c>
      <c r="BQ98" s="99">
        <f>IF(ISNA(VLOOKUP($A98,'[2]1516 Exp_Rev Access'!$F$7:$GB$306,55,FALSE)),"",VLOOKUP($A98,'[2]1516 Exp_Rev Access'!$F$7:$GB$306,55,FALSE))</f>
        <v>0</v>
      </c>
      <c r="BR98" s="99">
        <f>IF(ISNA(VLOOKUP($A98,'[2]1516 Exp_Rev Access'!$F$7:$GB$306,56,FALSE)),"",VLOOKUP($A98,'[2]1516 Exp_Rev Access'!$F$7:$GB$306,56,FALSE))</f>
        <v>0</v>
      </c>
      <c r="BS98" s="99">
        <f>IF(ISNA(VLOOKUP($A98,'[2]1516 Exp_Rev Access'!$F$7:$GB$306,57,FALSE)),"",VLOOKUP($A98,'[2]1516 Exp_Rev Access'!$F$7:$GB$306,57,FALSE))</f>
        <v>0</v>
      </c>
      <c r="BT98" s="99">
        <f>IF(ISNA(VLOOKUP($A98,'[2]1516 Exp_Rev Access'!$F$7:$GB$306,58,FALSE)),"",VLOOKUP($A98,'[2]1516 Exp_Rev Access'!$F$7:$GB$306,58,FALSE))</f>
        <v>0</v>
      </c>
      <c r="BU98" s="102">
        <f t="shared" si="124"/>
        <v>5667540.5</v>
      </c>
      <c r="BV98" s="72">
        <f t="shared" si="125"/>
        <v>0.13827390573721163</v>
      </c>
      <c r="BW98" s="94">
        <f t="shared" si="126"/>
        <v>1541.6760966427471</v>
      </c>
      <c r="BX98" s="99">
        <f>IF(ISNA(VLOOKUP($A98,'[2]1516 Exp_Rev Access'!$F$7:$GB$306,59,FALSE)),"",VLOOKUP($A98,'[2]1516 Exp_Rev Access'!$F$7:$GB$306,59,FALSE))</f>
        <v>0</v>
      </c>
      <c r="BY98" s="99">
        <f>IF(ISNA(VLOOKUP($A98,'[2]1516 Exp_Rev Access'!$F$7:$GB$306,60,FALSE)),"",VLOOKUP($A98,'[2]1516 Exp_Rev Access'!$F$7:$GB$306,60,FALSE))</f>
        <v>0</v>
      </c>
      <c r="BZ98" s="99">
        <f>IF(ISNA(VLOOKUP($A98,'[2]1516 Exp_Rev Access'!$F$7:$GB$306,61,FALSE)),"",VLOOKUP($A98,'[2]1516 Exp_Rev Access'!$F$7:$GB$306,61,FALSE))</f>
        <v>0</v>
      </c>
      <c r="CA98" s="99">
        <f>IF(ISNA(VLOOKUP($A98,'[2]1516 Exp_Rev Access'!$F$7:$GB$306,62,FALSE)),"",VLOOKUP($A98,'[2]1516 Exp_Rev Access'!$F$7:$GB$306,62,FALSE))</f>
        <v>0</v>
      </c>
      <c r="CB98" s="99">
        <f>IF(ISNA(VLOOKUP($A98,'[2]1516 Exp_Rev Access'!$F$7:$GB$306,63,FALSE)),"",VLOOKUP($A98,'[2]1516 Exp_Rev Access'!$F$7:$GB$306,63,FALSE))</f>
        <v>2909.59</v>
      </c>
      <c r="CC98" s="99">
        <f>IF(ISNA(VLOOKUP($A98,'[2]1516 Exp_Rev Access'!$F$7:$GB$306,64,FALSE)),"",VLOOKUP($A98,'[2]1516 Exp_Rev Access'!$F$7:$GB$306,64,FALSE))</f>
        <v>0</v>
      </c>
      <c r="CD98" s="101">
        <f t="shared" si="127"/>
        <v>2909.59</v>
      </c>
      <c r="CE98" s="72">
        <f t="shared" si="128"/>
        <v>7.0986766374926411E-5</v>
      </c>
      <c r="CF98" s="103">
        <f t="shared" si="129"/>
        <v>0.79146242607896156</v>
      </c>
      <c r="CG98" s="99">
        <f>IF(ISNA(VLOOKUP($A98,'[2]1516 Exp_Rev Access'!$F$7:$GB$306,65,FALSE)),"",VLOOKUP($A98,'[2]1516 Exp_Rev Access'!$F$7:$GB$306,65,FALSE))</f>
        <v>0</v>
      </c>
      <c r="CH98" s="99">
        <f>IF(ISNA(VLOOKUP($A98,'[2]1516 Exp_Rev Access'!$F$7:$GB$306,66,FALSE)),"",VLOOKUP($A98,'[2]1516 Exp_Rev Access'!$F$7:$GB$306,66,FALSE))</f>
        <v>0</v>
      </c>
      <c r="CI98" s="99">
        <f>IF(ISNA(VLOOKUP($A98,'[2]1516 Exp_Rev Access'!$F$7:$GB$306,67,FALSE)),"",VLOOKUP($A98,'[2]1516 Exp_Rev Access'!$F$7:$GB$306,67,FALSE))</f>
        <v>0</v>
      </c>
      <c r="CJ98" s="99">
        <f>IF(ISNA(VLOOKUP($A98,'[2]1516 Exp_Rev Access'!$F$7:$GB$306,68,FALSE)),"",VLOOKUP($A98,'[2]1516 Exp_Rev Access'!$F$7:$GB$306,68,FALSE))</f>
        <v>0</v>
      </c>
      <c r="CK98" s="99">
        <f>IF(ISNA(VLOOKUP($A98,'[2]1516 Exp_Rev Access'!$F$7:$GB$306,69,FALSE)),"",VLOOKUP($A98,'[2]1516 Exp_Rev Access'!$F$7:$GB$306,69,FALSE))</f>
        <v>0</v>
      </c>
      <c r="CL98" s="99">
        <f>IF(ISNA(VLOOKUP($A98,'[2]1516 Exp_Rev Access'!$F$7:$GB$306,70,FALSE)),"",VLOOKUP($A98,'[2]1516 Exp_Rev Access'!$F$7:$GB$306,70,FALSE))</f>
        <v>0</v>
      </c>
      <c r="CM98" s="99">
        <f>IF(ISNA(VLOOKUP($A98,'[2]1516 Exp_Rev Access'!$F$7:$GB$306,71,FALSE)),"",VLOOKUP($A98,'[2]1516 Exp_Rev Access'!$F$7:$GB$306,71,FALSE))</f>
        <v>0</v>
      </c>
      <c r="CN98" s="99">
        <f>IF(ISNA(VLOOKUP($A98,'[2]1516 Exp_Rev Access'!$F$7:$GB$306,72,FALSE)),"",VLOOKUP($A98,'[2]1516 Exp_Rev Access'!$F$7:$GB$306,72,FALSE))</f>
        <v>0</v>
      </c>
      <c r="CO98" s="99">
        <f>IF(ISNA(VLOOKUP($A98,'[2]1516 Exp_Rev Access'!$F$7:$GB$306,73,FALSE)),"",VLOOKUP($A98,'[2]1516 Exp_Rev Access'!$F$7:$GB$306,73,FALSE))</f>
        <v>0</v>
      </c>
      <c r="CP98" s="99">
        <f>IF(ISNA(VLOOKUP($A98,'[2]1516 Exp_Rev Access'!$F$7:$GB$306,74,FALSE)),"",VLOOKUP($A98,'[2]1516 Exp_Rev Access'!$F$7:$GB$306,74,FALSE))</f>
        <v>752837</v>
      </c>
      <c r="CQ98" s="99">
        <f>IF(ISNA(VLOOKUP($A98,'[2]1516 Exp_Rev Access'!$F$7:$GB$306,75,FALSE)),"",VLOOKUP($A98,'[2]1516 Exp_Rev Access'!$F$7:$GB$306,75,FALSE))</f>
        <v>0</v>
      </c>
      <c r="CR98" s="99">
        <f>IF(ISNA(VLOOKUP($A98,'[2]1516 Exp_Rev Access'!$F$7:$GB$306,76,FALSE)),"",VLOOKUP($A98,'[2]1516 Exp_Rev Access'!$F$7:$GB$306,76,FALSE))</f>
        <v>20140.05</v>
      </c>
      <c r="CS98" s="99">
        <f>IF(ISNA(VLOOKUP($A98,'[2]1516 Exp_Rev Access'!$F$7:$GB$306,77,FALSE)),"",VLOOKUP($A98,'[2]1516 Exp_Rev Access'!$F$7:$GB$306,77,FALSE))</f>
        <v>0</v>
      </c>
      <c r="CT98" s="99">
        <f>IF(ISNA(VLOOKUP($A98,'[2]1516 Exp_Rev Access'!$F$7:$GB$306,78,FALSE)),"",VLOOKUP($A98,'[2]1516 Exp_Rev Access'!$F$7:$GB$306,78,FALSE))</f>
        <v>389238.63</v>
      </c>
      <c r="CU98" s="99">
        <f>IF(ISNA(VLOOKUP($A98,'[2]1516 Exp_Rev Access'!$F$7:$GB$306,79,FALSE)),"",VLOOKUP($A98,'[2]1516 Exp_Rev Access'!$F$7:$GB$306,79,FALSE))</f>
        <v>72483.67</v>
      </c>
      <c r="CV98" s="99">
        <f>IF(ISNA(VLOOKUP($A98,'[2]1516 Exp_Rev Access'!$F$7:$GB$306,80,FALSE)),"",VLOOKUP($A98,'[2]1516 Exp_Rev Access'!$F$7:$GB$306,80,FALSE))</f>
        <v>0</v>
      </c>
      <c r="CW98" s="99">
        <f>IF(ISNA(VLOOKUP($A98,'[2]1516 Exp_Rev Access'!$F$7:$GB$306,81,FALSE)),"",VLOOKUP($A98,'[2]1516 Exp_Rev Access'!$F$7:$GB$306,81,FALSE))</f>
        <v>0</v>
      </c>
      <c r="CX98" s="99">
        <f>IF(ISNA(VLOOKUP($A98,'[2]1516 Exp_Rev Access'!$F$7:$GB$306,82,FALSE)),"",VLOOKUP($A98,'[2]1516 Exp_Rev Access'!$F$7:$GB$306,82,FALSE))</f>
        <v>0</v>
      </c>
      <c r="CY98" s="99">
        <f>IF(ISNA(VLOOKUP($A98,'[2]1516 Exp_Rev Access'!$F$7:$GB$306,83,FALSE)),"",VLOOKUP($A98,'[2]1516 Exp_Rev Access'!$F$7:$GB$306,83,FALSE))</f>
        <v>0</v>
      </c>
      <c r="CZ98" s="99">
        <f>IF(ISNA(VLOOKUP($A98,'[2]1516 Exp_Rev Access'!$F$7:$GB$306,84,FALSE)),"",VLOOKUP($A98,'[2]1516 Exp_Rev Access'!$F$7:$GB$306,84,FALSE))</f>
        <v>0</v>
      </c>
      <c r="DA98" s="99">
        <f>IF(ISNA(VLOOKUP($A98,'[2]1516 Exp_Rev Access'!$F$7:$GB$306,85,FALSE)),"",VLOOKUP($A98,'[2]1516 Exp_Rev Access'!$F$7:$GB$306,85,FALSE))</f>
        <v>36999.49</v>
      </c>
      <c r="DB98" s="99">
        <f>IF(ISNA(VLOOKUP($A98,'[2]1516 Exp_Rev Access'!$F$7:$GB$306,86,FALSE)),"",VLOOKUP($A98,'[2]1516 Exp_Rev Access'!$F$7:$GB$306,86,FALSE))</f>
        <v>0</v>
      </c>
      <c r="DC98" s="99">
        <f>IF(ISNA(VLOOKUP($A98,'[2]1516 Exp_Rev Access'!$F$7:$GB$306,87,FALSE)),"",VLOOKUP($A98,'[2]1516 Exp_Rev Access'!$F$7:$GB$306,87,FALSE))</f>
        <v>0</v>
      </c>
      <c r="DD98" s="99">
        <f>IF(ISNA(VLOOKUP($A98,'[2]1516 Exp_Rev Access'!$F$7:$GB$306,88,FALSE)),"",VLOOKUP($A98,'[2]1516 Exp_Rev Access'!$F$7:$GB$306,88,FALSE))</f>
        <v>0</v>
      </c>
      <c r="DE98" s="99">
        <f>IF(ISNA(VLOOKUP($A98,'[2]1516 Exp_Rev Access'!$F$7:$GB$306,89,FALSE)),"",VLOOKUP($A98,'[2]1516 Exp_Rev Access'!$F$7:$GB$306,89,FALSE))</f>
        <v>0</v>
      </c>
      <c r="DF98" s="99">
        <f>IF(ISNA(VLOOKUP($A98,'[2]1516 Exp_Rev Access'!$F$7:$GB$306,90,FALSE)),"",VLOOKUP($A98,'[2]1516 Exp_Rev Access'!$F$7:$GB$306,90,FALSE))</f>
        <v>0</v>
      </c>
      <c r="DG98" s="99">
        <f>IF(ISNA(VLOOKUP($A98,'[2]1516 Exp_Rev Access'!$F$7:$GB$306,91,FALSE)),"",VLOOKUP($A98,'[2]1516 Exp_Rev Access'!$F$7:$GB$306,91,FALSE))</f>
        <v>0</v>
      </c>
      <c r="DH98" s="99">
        <f>IF(ISNA(VLOOKUP($A98,'[2]1516 Exp_Rev Access'!$F$7:$GB$306,92,FALSE)),"",VLOOKUP($A98,'[2]1516 Exp_Rev Access'!$F$7:$GB$306,92,FALSE))</f>
        <v>798840.35</v>
      </c>
      <c r="DI98" s="99">
        <f>IF(ISNA(VLOOKUP($A98,'[2]1516 Exp_Rev Access'!$F$7:$GB$306,93,FALSE)),"",VLOOKUP($A98,'[2]1516 Exp_Rev Access'!$F$7:$GB$306,93,FALSE))</f>
        <v>0</v>
      </c>
      <c r="DJ98" s="99">
        <f>IF(ISNA(VLOOKUP($A98,'[2]1516 Exp_Rev Access'!$F$7:$GB$306,94,FALSE)),"",VLOOKUP($A98,'[2]1516 Exp_Rev Access'!$F$7:$GB$306,94,FALSE))</f>
        <v>0</v>
      </c>
      <c r="DK98" s="99">
        <f>IF(ISNA(VLOOKUP($A98,'[2]1516 Exp_Rev Access'!$F$7:$GB$306,95,FALSE)),"",VLOOKUP($A98,'[2]1516 Exp_Rev Access'!$F$7:$GB$306,95,FALSE))</f>
        <v>0</v>
      </c>
      <c r="DL98" s="99">
        <f>IF(ISNA(VLOOKUP($A98,'[2]1516 Exp_Rev Access'!$F$7:$GB$306,96,FALSE)),"",VLOOKUP($A98,'[2]1516 Exp_Rev Access'!$F$7:$GB$306,96,FALSE))</f>
        <v>0</v>
      </c>
      <c r="DM98" s="99">
        <f>IF(ISNA(VLOOKUP($A98,'[2]1516 Exp_Rev Access'!$F$7:$GB$306,97,FALSE)),"",VLOOKUP($A98,'[2]1516 Exp_Rev Access'!$F$7:$GB$306,97,FALSE))</f>
        <v>0</v>
      </c>
      <c r="DN98" s="99">
        <f>IF(ISNA(VLOOKUP($A98,'[2]1516 Exp_Rev Access'!$F$7:$GB$306,98,FALSE)),"",VLOOKUP($A98,'[2]1516 Exp_Rev Access'!$F$7:$GB$306,98,FALSE))</f>
        <v>0</v>
      </c>
      <c r="DO98" s="99">
        <f>IF(ISNA(VLOOKUP($A98,'[2]1516 Exp_Rev Access'!$F$7:$GB$306,99,FALSE)),"",VLOOKUP($A98,'[2]1516 Exp_Rev Access'!$F$7:$GB$306,99,FALSE))</f>
        <v>0</v>
      </c>
      <c r="DP98" s="99">
        <f>IF(ISNA(VLOOKUP($A98,'[2]1516 Exp_Rev Access'!$F$7:$GB$306,100,FALSE)),"",VLOOKUP($A98,'[2]1516 Exp_Rev Access'!$F$7:$GB$306,100,FALSE))</f>
        <v>0</v>
      </c>
      <c r="DQ98" s="99">
        <f>IF(ISNA(VLOOKUP($A98,'[2]1516 Exp_Rev Access'!$F$7:$GB$306,101,FALSE)),"",VLOOKUP($A98,'[2]1516 Exp_Rev Access'!$F$7:$GB$306,101,FALSE))</f>
        <v>0</v>
      </c>
      <c r="DR98" s="99">
        <f>IF(ISNA(VLOOKUP($A98,'[2]1516 Exp_Rev Access'!$F$7:$GB$306,102,FALSE)),"",VLOOKUP($A98,'[2]1516 Exp_Rev Access'!$F$7:$GB$306,102,FALSE))</f>
        <v>0</v>
      </c>
      <c r="DS98" s="99">
        <f>IF(ISNA(VLOOKUP($A98,'[2]1516 Exp_Rev Access'!$F$7:$GB$306,103,FALSE)),"",VLOOKUP($A98,'[2]1516 Exp_Rev Access'!$F$7:$GB$306,103,FALSE))</f>
        <v>0</v>
      </c>
      <c r="DT98" s="99">
        <f>IF(ISNA(VLOOKUP($A98,'[2]1516 Exp_Rev Access'!$F$7:$GB$306,104,FALSE)),"",VLOOKUP($A98,'[2]1516 Exp_Rev Access'!$F$7:$GB$306,104,FALSE))</f>
        <v>0</v>
      </c>
      <c r="DU98" s="99">
        <f>IF(ISNA(VLOOKUP($A98,'[2]1516 Exp_Rev Access'!$F$7:$GB$306,105,FALSE)),"",VLOOKUP($A98,'[2]1516 Exp_Rev Access'!$F$7:$GB$306,105,FALSE))</f>
        <v>0</v>
      </c>
      <c r="DV98" s="99">
        <f>IF(ISNA(VLOOKUP($A98,'[2]1516 Exp_Rev Access'!$F$7:$GB$306,106,FALSE)),"",VLOOKUP($A98,'[2]1516 Exp_Rev Access'!$F$7:$GB$306,106,FALSE))</f>
        <v>0</v>
      </c>
      <c r="DW98" s="99">
        <f>IF(ISNA(VLOOKUP($A98,'[2]1516 Exp_Rev Access'!$F$7:$GB$306,107,FALSE)),"",VLOOKUP($A98,'[2]1516 Exp_Rev Access'!$F$7:$GB$306,107,FALSE))</f>
        <v>0</v>
      </c>
      <c r="DX98" s="99">
        <f>IF(ISNA(VLOOKUP($A98,'[2]1516 Exp_Rev Access'!$F$7:$GB$306,108,FALSE)),"",VLOOKUP($A98,'[2]1516 Exp_Rev Access'!$F$7:$GB$306,108,FALSE))</f>
        <v>0</v>
      </c>
      <c r="DY98" s="99">
        <f>IF(ISNA(VLOOKUP($A98,'[2]1516 Exp_Rev Access'!$F$7:$GB$306,109,FALSE)),"",VLOOKUP($A98,'[2]1516 Exp_Rev Access'!$F$7:$GB$306,109,FALSE))</f>
        <v>0</v>
      </c>
      <c r="DZ98" s="99">
        <f>IF(ISNA(VLOOKUP($A98,'[2]1516 Exp_Rev Access'!$F$7:$GB$306,110,FALSE)),"",VLOOKUP($A98,'[2]1516 Exp_Rev Access'!$F$7:$GB$306,110,FALSE))</f>
        <v>0</v>
      </c>
      <c r="EA98" s="99">
        <f>IF(ISNA(VLOOKUP($A98,'[2]1516 Exp_Rev Access'!$F$7:$GB$306,111,FALSE)),"",VLOOKUP($A98,'[2]1516 Exp_Rev Access'!$F$7:$GB$306,111,FALSE))</f>
        <v>0</v>
      </c>
      <c r="EB98" s="99">
        <f>IF(ISNA(VLOOKUP($A98,'[2]1516 Exp_Rev Access'!$F$7:$GB$306,112,FALSE)),"",VLOOKUP($A98,'[2]1516 Exp_Rev Access'!$F$7:$GB$306,112,FALSE))</f>
        <v>0</v>
      </c>
      <c r="EC98" s="99">
        <f>IF(ISNA(VLOOKUP($A98,'[2]1516 Exp_Rev Access'!$F$7:$GB$306,113,FALSE)),"",VLOOKUP($A98,'[2]1516 Exp_Rev Access'!$F$7:$GB$306,113,FALSE))</f>
        <v>0</v>
      </c>
      <c r="ED98" s="99">
        <f>IF(ISNA(VLOOKUP($A98,'[2]1516 Exp_Rev Access'!$F$7:$GB$306,114,FALSE)),"",VLOOKUP($A98,'[2]1516 Exp_Rev Access'!$F$7:$GB$306,114,FALSE))</f>
        <v>0</v>
      </c>
      <c r="EE98" s="99">
        <f>IF(ISNA(VLOOKUP($A98,'[2]1516 Exp_Rev Access'!$F$7:$GB$306,115,FALSE)),"",VLOOKUP($A98,'[2]1516 Exp_Rev Access'!$F$7:$GB$306,115,FALSE))</f>
        <v>4889</v>
      </c>
      <c r="EF98" s="99">
        <f>IF(ISNA(VLOOKUP($A98,'[2]1516 Exp_Rev Access'!$F$7:$GB$306,116,FALSE)),"",VLOOKUP($A98,'[2]1516 Exp_Rev Access'!$F$7:$GB$306,116,FALSE))</f>
        <v>22816</v>
      </c>
      <c r="EG98" s="99">
        <f>IF(ISNA(VLOOKUP($A98,'[2]1516 Exp_Rev Access'!$F$7:$GB$306,117,FALSE)),"",VLOOKUP($A98,'[2]1516 Exp_Rev Access'!$F$7:$GB$306,117,FALSE))</f>
        <v>0</v>
      </c>
      <c r="EH98" s="99">
        <f>IF(ISNA(VLOOKUP($A98,'[2]1516 Exp_Rev Access'!$F$7:$GB$306,118,FALSE)),"",VLOOKUP($A98,'[2]1516 Exp_Rev Access'!$F$7:$GB$306,118,FALSE))</f>
        <v>0</v>
      </c>
      <c r="EI98" s="99">
        <f>IF(ISNA(VLOOKUP($A98,'[2]1516 Exp_Rev Access'!$F$7:$GB$306,119,FALSE)),"",VLOOKUP($A98,'[2]1516 Exp_Rev Access'!$F$7:$GB$306,119,FALSE))</f>
        <v>0</v>
      </c>
      <c r="EJ98" s="99">
        <f>IF(ISNA(VLOOKUP($A98,'[2]1516 Exp_Rev Access'!$F$7:$GB$306,120,FALSE)),"",VLOOKUP($A98,'[2]1516 Exp_Rev Access'!$F$7:$GB$306,120,FALSE))</f>
        <v>0</v>
      </c>
      <c r="EK98" s="99">
        <f>IF(ISNA(VLOOKUP($A98,'[2]1516 Exp_Rev Access'!$F$7:$GB$306,121,FALSE)),"",VLOOKUP($A98,'[2]1516 Exp_Rev Access'!$F$7:$GB$306,121,FALSE))</f>
        <v>0</v>
      </c>
      <c r="EL98" s="99">
        <f>IF(ISNA(VLOOKUP($A98,'[2]1516 Exp_Rev Access'!$F$7:$GB$306,122,FALSE)),"",VLOOKUP($A98,'[2]1516 Exp_Rev Access'!$F$7:$GB$306,122,FALSE))</f>
        <v>0</v>
      </c>
      <c r="EM98" s="99">
        <f>IF(ISNA(VLOOKUP($A98,'[2]1516 Exp_Rev Access'!$F$7:$GB$306,123,FALSE)),"",VLOOKUP($A98,'[2]1516 Exp_Rev Access'!$F$7:$GB$306,123,FALSE))</f>
        <v>0</v>
      </c>
      <c r="EN98" s="99">
        <f>IF(ISNA(VLOOKUP($A98,'[2]1516 Exp_Rev Access'!$F$7:$GB$306,124,FALSE)),"",VLOOKUP($A98,'[2]1516 Exp_Rev Access'!$F$7:$GB$306,124,FALSE))</f>
        <v>0</v>
      </c>
      <c r="EO98" s="99">
        <f>IF(ISNA(VLOOKUP($A98,'[2]1516 Exp_Rev Access'!$F$7:$GB$306,125,FALSE)),"",VLOOKUP($A98,'[2]1516 Exp_Rev Access'!$F$7:$GB$306,125,FALSE))</f>
        <v>0</v>
      </c>
      <c r="EP98" s="99">
        <f>IF(ISNA(VLOOKUP($A98,'[2]1516 Exp_Rev Access'!$F$7:$GB$306,126,FALSE)),"",VLOOKUP($A98,'[2]1516 Exp_Rev Access'!$F$7:$GB$306,126,FALSE))</f>
        <v>0</v>
      </c>
      <c r="EQ98" s="99">
        <f>IF(ISNA(VLOOKUP($A98,'[2]1516 Exp_Rev Access'!$F$7:$GB$306,127,FALSE)),"",VLOOKUP($A98,'[2]1516 Exp_Rev Access'!$F$7:$GB$306,127,FALSE))</f>
        <v>0</v>
      </c>
      <c r="ER98" s="99">
        <f>IF(ISNA(VLOOKUP($A98,'[2]1516 Exp_Rev Access'!$F$7:$GB$306,128,FALSE)),"",VLOOKUP($A98,'[2]1516 Exp_Rev Access'!$F$7:$GB$306,128,FALSE))</f>
        <v>0</v>
      </c>
      <c r="ES98" s="99">
        <f>IF(ISNA(VLOOKUP($A98,'[2]1516 Exp_Rev Access'!$F$7:$GB$306,129,FALSE)),"",VLOOKUP($A98,'[2]1516 Exp_Rev Access'!$F$7:$GB$306,129,FALSE))</f>
        <v>0</v>
      </c>
      <c r="ET98" s="99">
        <f>IF(ISNA(VLOOKUP($A98,'[2]1516 Exp_Rev Access'!$F$7:$GB$306,130,FALSE)),"",VLOOKUP($A98,'[2]1516 Exp_Rev Access'!$F$7:$GB$306,130,FALSE))</f>
        <v>0</v>
      </c>
      <c r="EU98" s="99">
        <f>IF(ISNA(VLOOKUP($A98,'[2]1516 Exp_Rev Access'!$F$7:$GB$306,131,FALSE)),"",VLOOKUP($A98,'[2]1516 Exp_Rev Access'!$F$7:$GB$306,131,FALSE))</f>
        <v>41092.99</v>
      </c>
      <c r="EV98" s="99">
        <f>IF(ISNA(VLOOKUP($A98,'[2]1516 Exp_Rev Access'!$F$7:$GB$306,132,FALSE)),"",VLOOKUP($A98,'[2]1516 Exp_Rev Access'!$F$7:$GB$306,132,FALSE))</f>
        <v>0</v>
      </c>
      <c r="EW98" s="99">
        <f>IF(ISNA(VLOOKUP($A98,'[2]1516 Exp_Rev Access'!$F$7:$GB$306,133,FALSE)),"",VLOOKUP($A98,'[2]1516 Exp_Rev Access'!$F$7:$GB$306,133,FALSE))</f>
        <v>0</v>
      </c>
      <c r="EX98" s="99">
        <f>IF(ISNA(VLOOKUP($A98,'[2]1516 Exp_Rev Access'!$F$7:$GB$306,134,FALSE)),"",VLOOKUP($A98,'[2]1516 Exp_Rev Access'!$F$7:$GB$306,134,FALSE))</f>
        <v>0</v>
      </c>
      <c r="EY98" s="99">
        <f>IF(ISNA(VLOOKUP($A98,'[2]1516 Exp_Rev Access'!$F$7:$GB$306,135,FALSE)),"",VLOOKUP($A98,'[2]1516 Exp_Rev Access'!$F$7:$GB$306,135,FALSE))</f>
        <v>0</v>
      </c>
      <c r="EZ98" s="99">
        <f>IF(ISNA(VLOOKUP($A98,'[2]1516 Exp_Rev Access'!$F$7:$GB$306,136,FALSE)),"",VLOOKUP($A98,'[2]1516 Exp_Rev Access'!$F$7:$GB$306,136,FALSE))</f>
        <v>0</v>
      </c>
      <c r="FA98" s="99">
        <f>IF(ISNA(VLOOKUP($A98,'[2]1516 Exp_Rev Access'!$F$7:$GB$306,137,FALSE)),"",VLOOKUP($A98,'[2]1516 Exp_Rev Access'!$F$7:$GB$306,137,FALSE))</f>
        <v>0</v>
      </c>
      <c r="FB98" s="99">
        <f>IF(ISNA(VLOOKUP($A98,'[2]1516 Exp_Rev Access'!$F$7:$GB$306,138,FALSE)),"",VLOOKUP($A98,'[2]1516 Exp_Rev Access'!$F$7:$GB$306,138,FALSE))</f>
        <v>0</v>
      </c>
      <c r="FC98" s="99">
        <f>IF(ISNA(VLOOKUP($A98,'[2]1516 Exp_Rev Access'!$F$7:$GB$306,139,FALSE)),"",VLOOKUP($A98,'[2]1516 Exp_Rev Access'!$F$7:$GB$306,139,FALSE))</f>
        <v>0</v>
      </c>
      <c r="FD98" s="99">
        <f>IF(ISNA(VLOOKUP($A98,'[2]1516 Exp_Rev Access'!$F$7:$FS$306,140,FALSE)),"",VLOOKUP($A98,'[2]1516 Exp_Rev Access'!$F$7:$FS$306,140,FALSE))</f>
        <v>0</v>
      </c>
      <c r="FE98" s="99">
        <f>IF(ISNA(VLOOKUP($A98,'[2]1516 Exp_Rev Access'!$F$7:$FS$306,141,FALSE)),"",VLOOKUP($A98,'[2]1516 Exp_Rev Access'!$F$7:$FS$306,141,FALSE))</f>
        <v>0</v>
      </c>
      <c r="FF98" s="99">
        <f>IF(ISNA(VLOOKUP($A98,'[2]1516 Exp_Rev Access'!$F$7:$FS$306,142,FALSE)),"",VLOOKUP($A98,'[2]1516 Exp_Rev Access'!$F$7:$FS$306,142,FALSE))</f>
        <v>0</v>
      </c>
      <c r="FG98" s="99">
        <f>IF(ISNA(VLOOKUP($A98,'[2]1516 Exp_Rev Access'!$F$7:$FS$306,143,FALSE)),"",VLOOKUP($A98,'[2]1516 Exp_Rev Access'!$F$7:$FS$306,143,FALSE))</f>
        <v>17000</v>
      </c>
      <c r="FH98" s="99">
        <f>IF(ISNA(VLOOKUP($A98,'[2]1516 Exp_Rev Access'!$F$7:$FS$306,144,FALSE)),"",VLOOKUP($A98,'[2]1516 Exp_Rev Access'!$F$7:$FS$306,144,FALSE))</f>
        <v>0</v>
      </c>
      <c r="FI98" s="99">
        <f>IF(ISNA(VLOOKUP($A98,'[2]1516 Exp_Rev Access'!$F$7:$FS$306,145,FALSE)),"",VLOOKUP($A98,'[2]1516 Exp_Rev Access'!$F$7:$FS$306,145,FALSE))</f>
        <v>0</v>
      </c>
      <c r="FJ98" s="99">
        <f>IF(ISNA(VLOOKUP($A98,'[2]1516 Exp_Rev Access'!$F$7:$FS$306,146,FALSE)),"",VLOOKUP($A98,'[2]1516 Exp_Rev Access'!$F$7:$FS$306,146,FALSE))</f>
        <v>0</v>
      </c>
      <c r="FK98" s="99">
        <f>IF(ISNA(VLOOKUP($A98,'[2]1516 Exp_Rev Access'!$F$7:$FS$306,147,FALSE)),"",VLOOKUP($A98,'[2]1516 Exp_Rev Access'!$F$7:$FS$306,147,FALSE))</f>
        <v>0</v>
      </c>
      <c r="FL98" s="99">
        <f>IF(ISNA(VLOOKUP($A98,'[2]1516 Exp_Rev Access'!$F$7:$FS$306,148,FALSE)),"",VLOOKUP($A98,'[2]1516 Exp_Rev Access'!$F$7:$FS$306,148,FALSE))</f>
        <v>0</v>
      </c>
      <c r="FM98" s="99">
        <f>IF(ISNA(VLOOKUP($A98,'[2]1516 Exp_Rev Access'!$F$7:$FS$306,149,FALSE)),"",VLOOKUP($A98,'[2]1516 Exp_Rev Access'!$F$7:$FS$306,149,FALSE))</f>
        <v>0</v>
      </c>
      <c r="FN98" s="99">
        <f>IF(ISNA(VLOOKUP($A98,'[2]1516 Exp_Rev Access'!$F$7:$FS$306,150,FALSE)),"",VLOOKUP($A98,'[2]1516 Exp_Rev Access'!$F$7:$FS$306,150,FALSE))</f>
        <v>0</v>
      </c>
      <c r="FO98" s="99">
        <f>IF(ISNA(VLOOKUP($A98,'[2]1516 Exp_Rev Access'!$F$7:$FS$306,151,FALSE)),"",VLOOKUP($A98,'[2]1516 Exp_Rev Access'!$F$7:$FS$306,151,FALSE))</f>
        <v>0</v>
      </c>
      <c r="FP98" s="99">
        <f>IF(ISNA(VLOOKUP($A98,'[2]1516 Exp_Rev Access'!$F$7:$FS$306,152,FALSE)),"",VLOOKUP($A98,'[2]1516 Exp_Rev Access'!$F$7:$FS$306,152,FALSE))</f>
        <v>0</v>
      </c>
      <c r="FQ98" s="99">
        <f>IF(ISNA(VLOOKUP($A98,'[2]1516 Exp_Rev Access'!$F$7:$FS$306,153,FALSE)),"",VLOOKUP($A98,'[2]1516 Exp_Rev Access'!$F$7:$FS$306,153,FALSE))</f>
        <v>98631.3</v>
      </c>
      <c r="FR98" s="101">
        <f t="shared" si="130"/>
        <v>2254968.48</v>
      </c>
      <c r="FS98" s="72">
        <f t="shared" si="131"/>
        <v>5.5015627862545213E-2</v>
      </c>
      <c r="FT98" s="94">
        <f t="shared" si="132"/>
        <v>613.39323544292779</v>
      </c>
      <c r="FU98" s="99">
        <f>IF(ISNA(VLOOKUP($A98,'[2]1516 Exp_Rev Access'!$F$7:$GB$306,154,FALSE)),"",VLOOKUP($A98,'[2]1516 Exp_Rev Access'!$F$7:$GB$306,154,FALSE))</f>
        <v>0</v>
      </c>
      <c r="FV98" s="99">
        <f>IF(ISNA(VLOOKUP($A98,'[2]1516 Exp_Rev Access'!$F$7:$GB$306,155,FALSE)),"",VLOOKUP($A98,'[2]1516 Exp_Rev Access'!$F$7:$GB$306,155,FALSE))</f>
        <v>0</v>
      </c>
      <c r="FW98" s="99">
        <f>IF(ISNA(VLOOKUP($A98,'[2]1516 Exp_Rev Access'!$F$7:$GB$306,156,FALSE)),"",VLOOKUP($A98,'[2]1516 Exp_Rev Access'!$F$7:$GB$306,156,FALSE))</f>
        <v>0</v>
      </c>
      <c r="FX98" s="99">
        <f>IF(ISNA(VLOOKUP($A98,'[2]1516 Exp_Rev Access'!$F$7:$GB$306,157,FALSE)),"",VLOOKUP($A98,'[2]1516 Exp_Rev Access'!$F$7:$GB$306,157,FALSE))</f>
        <v>0</v>
      </c>
      <c r="FY98" s="99">
        <f>IF(ISNA(VLOOKUP($A98,'[2]1516 Exp_Rev Access'!$F$7:$GB$306,158,FALSE)),"",VLOOKUP($A98,'[2]1516 Exp_Rev Access'!$F$7:$GB$306,158,FALSE))</f>
        <v>0</v>
      </c>
      <c r="FZ98" s="99">
        <f>IF(ISNA(VLOOKUP($A98,'[2]1516 Exp_Rev Access'!$F$7:$GB$306,159,FALSE)),"",VLOOKUP($A98,'[2]1516 Exp_Rev Access'!$F$7:$GB$306,159,FALSE))</f>
        <v>0</v>
      </c>
      <c r="GA98" s="99">
        <f>IF(ISNA(VLOOKUP($A98,'[2]1516 Exp_Rev Access'!$F$7:$GB$306,160,FALSE)),"",VLOOKUP($A98,'[2]1516 Exp_Rev Access'!$F$7:$GB$306,160,FALSE))</f>
        <v>0</v>
      </c>
      <c r="GB98" s="99">
        <f>IF(ISNA(VLOOKUP($A98,'[2]1516 Exp_Rev Access'!$F$7:$GB$306,161,FALSE)),"",VLOOKUP($A98,'[2]1516 Exp_Rev Access'!$F$7:$GB$306,161,FALSE))</f>
        <v>0</v>
      </c>
      <c r="GC98" s="99">
        <f>IF(ISNA(VLOOKUP($A98,'[2]1516 Exp_Rev Access'!$F$7:$GB$306,162,FALSE)),"",VLOOKUP($A98,'[2]1516 Exp_Rev Access'!$F$7:$GB$306,162,FALSE))</f>
        <v>0</v>
      </c>
      <c r="GD98" s="99">
        <f>IF(ISNA(VLOOKUP($A98,'[2]1516 Exp_Rev Access'!$F$7:$GB$306,163,FALSE)),"",VLOOKUP($A98,'[2]1516 Exp_Rev Access'!$F$7:$GB$306,163,FALSE))</f>
        <v>0</v>
      </c>
      <c r="GE98" s="99">
        <f>IF(ISNA(VLOOKUP($A98,'[2]1516 Exp_Rev Access'!$F$7:$GB$306,164,FALSE)),"",VLOOKUP($A98,'[2]1516 Exp_Rev Access'!$F$7:$GB$306,164,FALSE))</f>
        <v>0</v>
      </c>
      <c r="GF98" s="99">
        <f>IF(ISNA(VLOOKUP($A98,'[2]1516 Exp_Rev Access'!$F$7:$GB$306,165,FALSE)),"",VLOOKUP($A98,'[2]1516 Exp_Rev Access'!$F$7:$GB$306,165,FALSE))</f>
        <v>0</v>
      </c>
      <c r="GG98" s="99">
        <f>IF(ISNA(VLOOKUP($A98,'[2]1516 Exp_Rev Access'!$F$7:$GB$306,166,FALSE)),"",VLOOKUP($A98,'[2]1516 Exp_Rev Access'!$F$7:$GB$306,166,FALSE))</f>
        <v>0</v>
      </c>
      <c r="GH98" s="99">
        <f>IF(ISNA(VLOOKUP($A98,'[2]1516 Exp_Rev Access'!$F$7:$GB$306,167,FALSE)),"",VLOOKUP($A98,'[2]1516 Exp_Rev Access'!$F$7:$GB$306,167,FALSE))</f>
        <v>0</v>
      </c>
      <c r="GI98" s="99">
        <f>IF(ISNA(VLOOKUP($A98,'[2]1516 Exp_Rev Access'!$F$7:$GB$306,168,FALSE)),"",VLOOKUP($A98,'[2]1516 Exp_Rev Access'!$F$7:$GB$306,168,FALSE))</f>
        <v>0</v>
      </c>
      <c r="GJ98" s="99">
        <f>IF(ISNA(VLOOKUP($A98,'[2]1516 Exp_Rev Access'!$F$7:$GB$306,169,FALSE)),"",VLOOKUP($A98,'[2]1516 Exp_Rev Access'!$F$7:$GB$306,169,FALSE))</f>
        <v>1734.28</v>
      </c>
      <c r="GK98" s="99">
        <f>IF(ISNA(VLOOKUP($A98,'[2]1516 Exp_Rev Access'!$F$7:$GB$306,170,FALSE)),"",VLOOKUP($A98,'[2]1516 Exp_Rev Access'!$F$7:$GB$306,170,FALSE))</f>
        <v>0</v>
      </c>
      <c r="GL98" s="99">
        <f>IF(ISNA(VLOOKUP($A98,'[2]1516 Exp_Rev Access'!$F$7:$GB$306,171,FALSE)),"",VLOOKUP($A98,'[2]1516 Exp_Rev Access'!$F$7:$GB$306,171,FALSE))</f>
        <v>0</v>
      </c>
      <c r="GM98" s="99">
        <f>IF(ISNA(VLOOKUP($A98,'[2]1516 Exp_Rev Access'!$F$7:$GB$306,172,FALSE)),"",VLOOKUP($A98,'[2]1516 Exp_Rev Access'!$F$7:$GB$306,172,FALSE))</f>
        <v>0</v>
      </c>
      <c r="GN98" s="99">
        <f>IF(ISNA(VLOOKUP($A98,'[2]1516 Exp_Rev Access'!$F$7:$GB$306,173,FALSE)),"",VLOOKUP($A98,'[2]1516 Exp_Rev Access'!$F$7:$GB$306,173,FALSE))</f>
        <v>0</v>
      </c>
      <c r="GO98" s="99">
        <f>IF(ISNA(VLOOKUP($A98,'[2]1516 Exp_Rev Access'!$F$7:$GB$306,174,FALSE)),"",VLOOKUP($A98,'[2]1516 Exp_Rev Access'!$F$7:$GB$306,174,FALSE))</f>
        <v>0</v>
      </c>
      <c r="GP98" s="99">
        <f>IF(ISNA(VLOOKUP($A98,'[2]1516 Exp_Rev Access'!$F$7:$GB$306,175,FALSE)),"",VLOOKUP($A98,'[2]1516 Exp_Rev Access'!$F$7:$GB$306,175,FALSE))</f>
        <v>0</v>
      </c>
      <c r="GQ98" s="99">
        <f>IF(ISNA(VLOOKUP($A98,'[2]1516 Exp_Rev Access'!$F$7:$GB$306,176,FALSE)),"",VLOOKUP($A98,'[2]1516 Exp_Rev Access'!$F$7:$GB$306,176,FALSE))</f>
        <v>0</v>
      </c>
      <c r="GR98" s="99">
        <f>IF(ISNA(VLOOKUP($A98,'[2]1516 Exp_Rev Access'!$F$7:$GB$306,177,FALSE)),"",VLOOKUP($A98,'[2]1516 Exp_Rev Access'!$F$7:$GB$306,177,FALSE))</f>
        <v>0</v>
      </c>
      <c r="GS98" s="99">
        <f>IF(ISNA(VLOOKUP($A98,'[2]1516 Exp_Rev Access'!$F$7:$GB$306,178,FALSE)),"",VLOOKUP($A98,'[2]1516 Exp_Rev Access'!$F$7:$GB$306,178,FALSE))</f>
        <v>491888.35</v>
      </c>
      <c r="GT98" s="101">
        <f t="shared" si="133"/>
        <v>493622.63</v>
      </c>
      <c r="GU98" s="72">
        <f t="shared" si="134"/>
        <v>1.2043165639552907E-2</v>
      </c>
      <c r="GV98" s="84">
        <f t="shared" si="135"/>
        <v>134.2745075104319</v>
      </c>
    </row>
    <row r="99" spans="1:207" customFormat="1" ht="14.45" customHeight="1" x14ac:dyDescent="0.2">
      <c r="A99" s="96" t="s">
        <v>334</v>
      </c>
      <c r="B99" s="69" t="s">
        <v>335</v>
      </c>
      <c r="C99" s="80">
        <f>IF(ISNA(VLOOKUP($A99,'[2]1516 enrollment_Rev_Exp by size'!$A$6:$G$320,3,FALSE)),"",VLOOKUP($A99,'[2]1516 enrollment_Rev_Exp by size'!$A$6:$G$320,3,FALSE))</f>
        <v>3567.0899999999997</v>
      </c>
      <c r="D99" s="97">
        <v>40638301.469999999</v>
      </c>
      <c r="E99" s="80">
        <f t="shared" si="114"/>
        <v>40638301.469999999</v>
      </c>
      <c r="F99" s="80">
        <f t="shared" si="115"/>
        <v>0</v>
      </c>
      <c r="G99" s="98">
        <f>IF(ISNA(VLOOKUP($A99,'[2]1516 Exp_Rev Access'!$F$7:$FS$306,2,FALSE)),"",VLOOKUP($A99,'[2]1516 Exp_Rev Access'!$F$7:$FS$306,2,FALSE))</f>
        <v>8493018.3100000005</v>
      </c>
      <c r="H99" s="98">
        <f>IF(ISNA(VLOOKUP($A99,'[2]1516 Exp_Rev Access'!$F$7:$FS$306,3,FALSE)),"",VLOOKUP($A99,'[2]1516 Exp_Rev Access'!$F$7:$FS$306,3,FALSE))</f>
        <v>0</v>
      </c>
      <c r="I99" s="98">
        <f>IF(ISNA(VLOOKUP($A99,'[2]1516 Exp_Rev Access'!$F$7:$FS$306,4,FALSE)),"",VLOOKUP($A99,'[2]1516 Exp_Rev Access'!$F$7:$FS$306,4,FALSE))</f>
        <v>0</v>
      </c>
      <c r="J99" s="98">
        <f>IF(ISNA(VLOOKUP($A99,'[2]1516 Exp_Rev Access'!$F$7:$FS$306,5,FALSE)),"",VLOOKUP($A99,'[2]1516 Exp_Rev Access'!$F$7:$FS$306,5,FALSE))</f>
        <v>170571.6</v>
      </c>
      <c r="K99" s="98">
        <f>IF(ISNA(VLOOKUP($A99,'[2]1516 Exp_Rev Access'!$F$7:$FS$306,6,FALSE)),"",VLOOKUP($A99,'[2]1516 Exp_Rev Access'!$F$7:$FS$306,6,FALSE))</f>
        <v>0</v>
      </c>
      <c r="L99" s="98">
        <f>IF(ISNA(VLOOKUP($A99,'[2]1516 Exp_Rev Access'!$F$7:$FS$306,7,FALSE)),"",VLOOKUP($A99,'[2]1516 Exp_Rev Access'!$F$7:$FS$306,7,FALSE))</f>
        <v>0</v>
      </c>
      <c r="M99" s="90">
        <f t="shared" si="136"/>
        <v>8663589.9100000001</v>
      </c>
      <c r="N99" s="72">
        <f t="shared" si="116"/>
        <v>0.21318779566600821</v>
      </c>
      <c r="O99" s="73">
        <f t="shared" si="117"/>
        <v>2428.7556271358449</v>
      </c>
      <c r="P99" s="99">
        <f>IF(ISNA(VLOOKUP($A99,'[2]1516 Exp_Rev Access'!$F$7:$FS$306,8,FALSE)),"",VLOOKUP($A99,'[2]1516 Exp_Rev Access'!$F$7:$FS$306,8,FALSE))</f>
        <v>54808.66</v>
      </c>
      <c r="Q99" s="99">
        <f>IF(ISNA(VLOOKUP($A99,'[2]1516 Exp_Rev Access'!$F$7:$FS$306,9,FALSE)),"",VLOOKUP($A99,'[2]1516 Exp_Rev Access'!$F$7:$FS$306,9,FALSE))</f>
        <v>0</v>
      </c>
      <c r="R99" s="99">
        <f>IF(ISNA(VLOOKUP($A99,'[2]1516 Exp_Rev Access'!$F$7:$FS$306,10,FALSE)),"",VLOOKUP($A99,'[2]1516 Exp_Rev Access'!$F$7:$FS$306,10,FALSE))</f>
        <v>0</v>
      </c>
      <c r="S99" s="99">
        <f>IF(ISNA(VLOOKUP($A99,'[2]1516 Exp_Rev Access'!$F$7:$FS$306,11,FALSE)),"",VLOOKUP($A99,'[2]1516 Exp_Rev Access'!$F$7:$FS$306,11,FALSE))</f>
        <v>0</v>
      </c>
      <c r="T99" s="99">
        <f>IF(ISNA(VLOOKUP($A99,'[2]1516 Exp_Rev Access'!$F$7:$FS$306,12,FALSE)),"",VLOOKUP($A99,'[2]1516 Exp_Rev Access'!$F$7:$FS$306,12,FALSE))</f>
        <v>0</v>
      </c>
      <c r="U99" s="99">
        <f>IF(ISNA(VLOOKUP($A99,'[2]1516 Exp_Rev Access'!$F$7:$FS$306,13,FALSE)),"",VLOOKUP($A99,'[2]1516 Exp_Rev Access'!$F$7:$FS$306,13,FALSE))</f>
        <v>2825</v>
      </c>
      <c r="V99" s="99">
        <f>IF(ISNA(VLOOKUP($A99,'[2]1516 Exp_Rev Access'!$F$7:$FS$306,14,FALSE)),"",VLOOKUP($A99,'[2]1516 Exp_Rev Access'!$F$7:$FS$306,14,FALSE))</f>
        <v>0</v>
      </c>
      <c r="W99" s="99">
        <f>IF(ISNA(VLOOKUP($A99,'[2]1516 Exp_Rev Access'!$F$7:$FS$306,15,FALSE)),"",VLOOKUP($A99,'[2]1516 Exp_Rev Access'!$F$7:$FS$306,15,FALSE))</f>
        <v>81236.97</v>
      </c>
      <c r="X99" s="99">
        <f>IF(ISNA(VLOOKUP($A99,'[2]1516 Exp_Rev Access'!$F$7:$FS$306,16,FALSE)),"",VLOOKUP($A99,'[2]1516 Exp_Rev Access'!$F$7:$FS$306,16,FALSE))</f>
        <v>95346.41</v>
      </c>
      <c r="Y99" s="99">
        <f>IF(ISNA(VLOOKUP($A99,'[2]1516 Exp_Rev Access'!$F$7:$FS$306,17,FALSE)),"",VLOOKUP($A99,'[2]1516 Exp_Rev Access'!$F$7:$FS$306,17,FALSE))</f>
        <v>0</v>
      </c>
      <c r="Z99" s="99">
        <f>IF(ISNA(VLOOKUP($A99,'[2]1516 Exp_Rev Access'!$F$7:$FS$306,18,FALSE)),"",VLOOKUP($A99,'[2]1516 Exp_Rev Access'!$F$7:$FS$306,18,FALSE))</f>
        <v>0</v>
      </c>
      <c r="AA99" s="99">
        <f>IF(ISNA(VLOOKUP($A99,'[2]1516 Exp_Rev Access'!$F$7:$FS$306,19,FALSE)),"",VLOOKUP($A99,'[2]1516 Exp_Rev Access'!$F$7:$FS$306,19,FALSE))</f>
        <v>0</v>
      </c>
      <c r="AB99" s="99">
        <f>IF(ISNA(VLOOKUP($A99,'[2]1516 Exp_Rev Access'!$F$7:$FS$306,20,FALSE)),"",VLOOKUP($A99,'[2]1516 Exp_Rev Access'!$F$7:$FS$306,20,FALSE))</f>
        <v>378736.02</v>
      </c>
      <c r="AC99" s="99">
        <f>IF(ISNA(VLOOKUP($A99,'[2]1516 Exp_Rev Access'!$F$7:$FS$306,21,FALSE)),"",VLOOKUP($A99,'[2]1516 Exp_Rev Access'!$F$7:$FS$306,21,FALSE))</f>
        <v>447455.32</v>
      </c>
      <c r="AD99" s="99">
        <f>IF(ISNA(VLOOKUP($A99,'[2]1516 Exp_Rev Access'!$F$7:$FS$306,22,FALSE)),"",VLOOKUP($A99,'[2]1516 Exp_Rev Access'!$F$7:$FS$306,22,FALSE))</f>
        <v>23590.04</v>
      </c>
      <c r="AE99" s="99">
        <f>IF(ISNA(VLOOKUP($A99,'[2]1516 Exp_Rev Access'!$F$7:$FS$306,23,FALSE)),"",VLOOKUP($A99,'[2]1516 Exp_Rev Access'!$F$7:$FS$306,23,FALSE))</f>
        <v>0</v>
      </c>
      <c r="AF99" s="99">
        <f>IF(ISNA(VLOOKUP($A99,'[2]1516 Exp_Rev Access'!$F$7:$FS$306,24,FALSE)),"",VLOOKUP($A99,'[2]1516 Exp_Rev Access'!$F$7:$FS$306,24,FALSE))</f>
        <v>76364.87</v>
      </c>
      <c r="AG99" s="99">
        <f>IF(ISNA(VLOOKUP($A99,'[2]1516 Exp_Rev Access'!$F$7:$FS$306,25,FALSE)),"",VLOOKUP($A99,'[2]1516 Exp_Rev Access'!$F$7:$FS$306,25,FALSE))</f>
        <v>4009.23</v>
      </c>
      <c r="AH99" s="98">
        <f>IF(ISNA(VLOOKUP($A99,'[2]1516 Exp_Rev Access'!$F$7:$FS$306,26,FALSE)),"",VLOOKUP($A99,'[2]1516 Exp_Rev Access'!$F$7:$FS$306,26,FALSE))</f>
        <v>34045.29</v>
      </c>
      <c r="AI99" s="98">
        <f>IF(ISNA(VLOOKUP($A99,'[2]1516 Exp_Rev Access'!$F$7:$FS$306,27,FALSE)),"",VLOOKUP($A99,'[2]1516 Exp_Rev Access'!$F$7:$FS$306,27,FALSE))</f>
        <v>8400.66</v>
      </c>
      <c r="AJ99" s="98">
        <f>IF(ISNA(VLOOKUP($A99,'[2]1516 Exp_Rev Access'!$F$7:$FS$306,28,FALSE)),"",VLOOKUP($A99,'[2]1516 Exp_Rev Access'!$F$7:$FS$306,28,FALSE))</f>
        <v>21615.25</v>
      </c>
      <c r="AK99" s="98">
        <f>IF(ISNA(VLOOKUP($A99,'[2]1516 Exp_Rev Access'!$F$7:$FS$306,29,FALSE)),"",VLOOKUP($A99,'[2]1516 Exp_Rev Access'!$F$7:$FS$306,29,FALSE))</f>
        <v>0</v>
      </c>
      <c r="AL99" s="100">
        <f t="shared" si="118"/>
        <v>1228433.72</v>
      </c>
      <c r="AM99" s="72">
        <f t="shared" si="119"/>
        <v>3.0228471062129753E-2</v>
      </c>
      <c r="AN99" s="94">
        <f t="shared" si="120"/>
        <v>344.37979417396258</v>
      </c>
      <c r="AO99" s="99">
        <f>IF(ISNA(VLOOKUP($A99,'[2]1516 Exp_Rev Access'!$F$7:$GB$306,30,FALSE)),"",VLOOKUP($A99,'[2]1516 Exp_Rev Access'!$F$7:$FS$306,30,FALSE))</f>
        <v>21435116.280000001</v>
      </c>
      <c r="AP99" s="99">
        <f>IF(ISNA(VLOOKUP($A99,'[2]1516 Exp_Rev Access'!$F$7:$GB$306,31,FALSE)),"",VLOOKUP($A99,'[2]1516 Exp_Rev Access'!$F$7:$FS$306,31,FALSE))</f>
        <v>661101.18000000005</v>
      </c>
      <c r="AQ99" s="99">
        <f>IF(ISNA(VLOOKUP($A99,'[2]1516 Exp_Rev Access'!$F$7:$GB$306,32,FALSE)),"",VLOOKUP($A99,'[2]1516 Exp_Rev Access'!$F$7:$FS$306,32,FALSE))</f>
        <v>828276.32</v>
      </c>
      <c r="AR99" s="99">
        <f>IF(ISNA(VLOOKUP($A99,'[2]1516 Exp_Rev Access'!$F$7:$GB$306,33,FALSE)),"",VLOOKUP($A99,'[2]1516 Exp_Rev Access'!$F$7:$FS$306,33,FALSE))</f>
        <v>0</v>
      </c>
      <c r="AS99" s="99">
        <f>IF(ISNA(VLOOKUP($A99,'[2]1516 Exp_Rev Access'!$F$7:$GB$306,34,FALSE)),"",VLOOKUP($A99,'[2]1516 Exp_Rev Access'!$F$7:$FS$306,34,FALSE))</f>
        <v>0</v>
      </c>
      <c r="AT99" s="101">
        <f t="shared" si="121"/>
        <v>22924493.780000001</v>
      </c>
      <c r="AU99" s="72">
        <f t="shared" si="122"/>
        <v>0.56411052998667566</v>
      </c>
      <c r="AV99" s="94">
        <f t="shared" si="123"/>
        <v>6426.6653714932909</v>
      </c>
      <c r="AW99" s="99">
        <f>IF(ISNA(VLOOKUP($A99,'[2]1516 Exp_Rev Access'!$F$7:$GB$306,35,FALSE)),"",VLOOKUP($A99,'[2]1516 Exp_Rev Access'!$F$7:$GB$306,35,FALSE))</f>
        <v>0</v>
      </c>
      <c r="AX99" s="99">
        <f>IF(ISNA(VLOOKUP($A99,'[2]1516 Exp_Rev Access'!$F$7:$GB$306,36,FALSE)),"",VLOOKUP($A99,'[2]1516 Exp_Rev Access'!$F$7:$GB$306,36,FALSE))</f>
        <v>2920169.44</v>
      </c>
      <c r="AY99" s="99">
        <f>IF(ISNA(VLOOKUP($A99,'[2]1516 Exp_Rev Access'!$F$7:$GB$306,37,FALSE)),"",VLOOKUP($A99,'[2]1516 Exp_Rev Access'!$F$7:$GB$306,37,FALSE))</f>
        <v>91851.27</v>
      </c>
      <c r="AZ99" s="99">
        <f>IF(ISNA(VLOOKUP($A99,'[2]1516 Exp_Rev Access'!$F$7:$GB$306,38,FALSE)),"",VLOOKUP($A99,'[2]1516 Exp_Rev Access'!$F$7:$GB$306,38,FALSE))</f>
        <v>63683</v>
      </c>
      <c r="BA99" s="99">
        <f>IF(ISNA(VLOOKUP($A99,'[2]1516 Exp_Rev Access'!$F$7:$GB$306,39,FALSE)),"",VLOOKUP($A99,'[2]1516 Exp_Rev Access'!$F$7:$GB$306,39,FALSE))</f>
        <v>0</v>
      </c>
      <c r="BB99" s="99">
        <f>IF(ISNA(VLOOKUP($A99,'[2]1516 Exp_Rev Access'!$F$7:$GB$306,40,FALSE)),"",VLOOKUP($A99,'[2]1516 Exp_Rev Access'!$F$7:$GB$306,40,FALSE))</f>
        <v>564701.69999999995</v>
      </c>
      <c r="BC99" s="99">
        <f>IF(ISNA(VLOOKUP($A99,'[2]1516 Exp_Rev Access'!$F$7:$GB$306,41,FALSE)),"",VLOOKUP($A99,'[2]1516 Exp_Rev Access'!$F$7:$GB$306,41,FALSE))</f>
        <v>0</v>
      </c>
      <c r="BD99" s="99">
        <f>IF(ISNA(VLOOKUP($A99,'[2]1516 Exp_Rev Access'!$F$7:$GB$306,42,FALSE)),"",VLOOKUP($A99,'[2]1516 Exp_Rev Access'!$F$7:$GB$306,42,FALSE))</f>
        <v>194796.91</v>
      </c>
      <c r="BE99" s="99">
        <f>IF(ISNA(VLOOKUP($A99,'[2]1516 Exp_Rev Access'!$F$7:$GB$306,43,FALSE)),"",VLOOKUP($A99,'[2]1516 Exp_Rev Access'!$F$7:$GB$306,43,FALSE))</f>
        <v>0</v>
      </c>
      <c r="BF99" s="99">
        <f>IF(ISNA(VLOOKUP($A99,'[2]1516 Exp_Rev Access'!$F$7:$GB$306,44,FALSE)),"",VLOOKUP($A99,'[2]1516 Exp_Rev Access'!$F$7:$GB$306,44,FALSE))</f>
        <v>87875.27</v>
      </c>
      <c r="BG99" s="99">
        <f>IF(ISNA(VLOOKUP($A99,'[2]1516 Exp_Rev Access'!$F$7:$GB$306,45,FALSE)),"",VLOOKUP($A99,'[2]1516 Exp_Rev Access'!$F$7:$GB$306,45,FALSE))</f>
        <v>35924.870000000003</v>
      </c>
      <c r="BH99" s="99">
        <f>IF(ISNA(VLOOKUP($A99,'[2]1516 Exp_Rev Access'!$F$7:$GB$306,46,FALSE)),"",VLOOKUP($A99,'[2]1516 Exp_Rev Access'!$F$7:$GB$306,46,FALSE))</f>
        <v>0</v>
      </c>
      <c r="BI99" s="99">
        <f>IF(ISNA(VLOOKUP($A99,'[2]1516 Exp_Rev Access'!$F$7:$GB$306,47,FALSE)),"",VLOOKUP($A99,'[2]1516 Exp_Rev Access'!$F$7:$GB$306,47,FALSE))</f>
        <v>18404.12</v>
      </c>
      <c r="BJ99" s="99">
        <f>IF(ISNA(VLOOKUP($A99,'[2]1516 Exp_Rev Access'!$F$7:$GB$306,48,FALSE)),"",VLOOKUP($A99,'[2]1516 Exp_Rev Access'!$F$7:$GB$306,48,FALSE))</f>
        <v>1606304.99</v>
      </c>
      <c r="BK99" s="99">
        <f>IF(ISNA(VLOOKUP($A99,'[2]1516 Exp_Rev Access'!$F$7:$GB$306,49,FALSE)),"",VLOOKUP($A99,'[2]1516 Exp_Rev Access'!$F$7:$GB$306,49,FALSE))</f>
        <v>0</v>
      </c>
      <c r="BL99" s="99">
        <f>IF(ISNA(VLOOKUP($A99,'[2]1516 Exp_Rev Access'!$F$7:$GB$306,50,FALSE)),"",VLOOKUP($A99,'[2]1516 Exp_Rev Access'!$F$7:$GB$306,50,FALSE))</f>
        <v>0</v>
      </c>
      <c r="BM99" s="99">
        <f>IF(ISNA(VLOOKUP($A99,'[2]1516 Exp_Rev Access'!$F$7:$GB$306,51,FALSE)),"",VLOOKUP($A99,'[2]1516 Exp_Rev Access'!$F$7:$GB$306,51,FALSE))</f>
        <v>0</v>
      </c>
      <c r="BN99" s="99">
        <f>IF(ISNA(VLOOKUP($A99,'[2]1516 Exp_Rev Access'!$F$7:$GB$306,52,FALSE)),"",VLOOKUP($A99,'[2]1516 Exp_Rev Access'!$F$7:$GB$306,52,FALSE))</f>
        <v>0</v>
      </c>
      <c r="BO99" s="99">
        <f>IF(ISNA(VLOOKUP($A99,'[2]1516 Exp_Rev Access'!$F$7:$GB$306,53,FALSE)),"",VLOOKUP($A99,'[2]1516 Exp_Rev Access'!$F$7:$GB$306,53,FALSE))</f>
        <v>0</v>
      </c>
      <c r="BP99" s="99">
        <f>IF(ISNA(VLOOKUP($A99,'[2]1516 Exp_Rev Access'!$F$7:$GB$306,54,FALSE)),"",VLOOKUP($A99,'[2]1516 Exp_Rev Access'!$F$7:$GB$306,54,FALSE))</f>
        <v>587.32000000000005</v>
      </c>
      <c r="BQ99" s="99">
        <f>IF(ISNA(VLOOKUP($A99,'[2]1516 Exp_Rev Access'!$F$7:$GB$306,55,FALSE)),"",VLOOKUP($A99,'[2]1516 Exp_Rev Access'!$F$7:$GB$306,55,FALSE))</f>
        <v>0</v>
      </c>
      <c r="BR99" s="99">
        <f>IF(ISNA(VLOOKUP($A99,'[2]1516 Exp_Rev Access'!$F$7:$GB$306,56,FALSE)),"",VLOOKUP($A99,'[2]1516 Exp_Rev Access'!$F$7:$GB$306,56,FALSE))</f>
        <v>0</v>
      </c>
      <c r="BS99" s="99">
        <f>IF(ISNA(VLOOKUP($A99,'[2]1516 Exp_Rev Access'!$F$7:$GB$306,57,FALSE)),"",VLOOKUP($A99,'[2]1516 Exp_Rev Access'!$F$7:$GB$306,57,FALSE))</f>
        <v>0</v>
      </c>
      <c r="BT99" s="99">
        <f>IF(ISNA(VLOOKUP($A99,'[2]1516 Exp_Rev Access'!$F$7:$GB$306,58,FALSE)),"",VLOOKUP($A99,'[2]1516 Exp_Rev Access'!$F$7:$GB$306,58,FALSE))</f>
        <v>0</v>
      </c>
      <c r="BU99" s="102">
        <f t="shared" si="124"/>
        <v>5584298.8900000006</v>
      </c>
      <c r="BV99" s="72">
        <f t="shared" si="125"/>
        <v>0.13741467256259321</v>
      </c>
      <c r="BW99" s="94">
        <f t="shared" si="126"/>
        <v>1565.505465239173</v>
      </c>
      <c r="BX99" s="99">
        <f>IF(ISNA(VLOOKUP($A99,'[2]1516 Exp_Rev Access'!$F$7:$GB$306,59,FALSE)),"",VLOOKUP($A99,'[2]1516 Exp_Rev Access'!$F$7:$GB$306,59,FALSE))</f>
        <v>0</v>
      </c>
      <c r="BY99" s="99">
        <f>IF(ISNA(VLOOKUP($A99,'[2]1516 Exp_Rev Access'!$F$7:$GB$306,60,FALSE)),"",VLOOKUP($A99,'[2]1516 Exp_Rev Access'!$F$7:$GB$306,60,FALSE))</f>
        <v>0</v>
      </c>
      <c r="BZ99" s="99">
        <f>IF(ISNA(VLOOKUP($A99,'[2]1516 Exp_Rev Access'!$F$7:$GB$306,61,FALSE)),"",VLOOKUP($A99,'[2]1516 Exp_Rev Access'!$F$7:$GB$306,61,FALSE))</f>
        <v>0</v>
      </c>
      <c r="CA99" s="99">
        <f>IF(ISNA(VLOOKUP($A99,'[2]1516 Exp_Rev Access'!$F$7:$GB$306,62,FALSE)),"",VLOOKUP($A99,'[2]1516 Exp_Rev Access'!$F$7:$GB$306,62,FALSE))</f>
        <v>0</v>
      </c>
      <c r="CB99" s="99">
        <f>IF(ISNA(VLOOKUP($A99,'[2]1516 Exp_Rev Access'!$F$7:$GB$306,63,FALSE)),"",VLOOKUP($A99,'[2]1516 Exp_Rev Access'!$F$7:$GB$306,63,FALSE))</f>
        <v>2853.01</v>
      </c>
      <c r="CC99" s="99">
        <f>IF(ISNA(VLOOKUP($A99,'[2]1516 Exp_Rev Access'!$F$7:$GB$306,64,FALSE)),"",VLOOKUP($A99,'[2]1516 Exp_Rev Access'!$F$7:$GB$306,64,FALSE))</f>
        <v>0</v>
      </c>
      <c r="CD99" s="101">
        <f t="shared" si="127"/>
        <v>2853.01</v>
      </c>
      <c r="CE99" s="72">
        <f t="shared" si="128"/>
        <v>7.0204951900023398E-5</v>
      </c>
      <c r="CF99" s="103">
        <f t="shared" si="129"/>
        <v>0.79981441455079649</v>
      </c>
      <c r="CG99" s="99">
        <f>IF(ISNA(VLOOKUP($A99,'[2]1516 Exp_Rev Access'!$F$7:$GB$306,65,FALSE)),"",VLOOKUP($A99,'[2]1516 Exp_Rev Access'!$F$7:$GB$306,65,FALSE))</f>
        <v>0</v>
      </c>
      <c r="CH99" s="99">
        <f>IF(ISNA(VLOOKUP($A99,'[2]1516 Exp_Rev Access'!$F$7:$GB$306,66,FALSE)),"",VLOOKUP($A99,'[2]1516 Exp_Rev Access'!$F$7:$GB$306,66,FALSE))</f>
        <v>0</v>
      </c>
      <c r="CI99" s="99">
        <f>IF(ISNA(VLOOKUP($A99,'[2]1516 Exp_Rev Access'!$F$7:$GB$306,67,FALSE)),"",VLOOKUP($A99,'[2]1516 Exp_Rev Access'!$F$7:$GB$306,67,FALSE))</f>
        <v>0</v>
      </c>
      <c r="CJ99" s="99">
        <f>IF(ISNA(VLOOKUP($A99,'[2]1516 Exp_Rev Access'!$F$7:$GB$306,68,FALSE)),"",VLOOKUP($A99,'[2]1516 Exp_Rev Access'!$F$7:$GB$306,68,FALSE))</f>
        <v>0</v>
      </c>
      <c r="CK99" s="99">
        <f>IF(ISNA(VLOOKUP($A99,'[2]1516 Exp_Rev Access'!$F$7:$GB$306,69,FALSE)),"",VLOOKUP($A99,'[2]1516 Exp_Rev Access'!$F$7:$GB$306,69,FALSE))</f>
        <v>0</v>
      </c>
      <c r="CL99" s="99">
        <f>IF(ISNA(VLOOKUP($A99,'[2]1516 Exp_Rev Access'!$F$7:$GB$306,70,FALSE)),"",VLOOKUP($A99,'[2]1516 Exp_Rev Access'!$F$7:$GB$306,70,FALSE))</f>
        <v>0</v>
      </c>
      <c r="CM99" s="99">
        <f>IF(ISNA(VLOOKUP($A99,'[2]1516 Exp_Rev Access'!$F$7:$GB$306,71,FALSE)),"",VLOOKUP($A99,'[2]1516 Exp_Rev Access'!$F$7:$GB$306,71,FALSE))</f>
        <v>0</v>
      </c>
      <c r="CN99" s="99">
        <f>IF(ISNA(VLOOKUP($A99,'[2]1516 Exp_Rev Access'!$F$7:$GB$306,72,FALSE)),"",VLOOKUP($A99,'[2]1516 Exp_Rev Access'!$F$7:$GB$306,72,FALSE))</f>
        <v>0</v>
      </c>
      <c r="CO99" s="99">
        <f>IF(ISNA(VLOOKUP($A99,'[2]1516 Exp_Rev Access'!$F$7:$GB$306,73,FALSE)),"",VLOOKUP($A99,'[2]1516 Exp_Rev Access'!$F$7:$GB$306,73,FALSE))</f>
        <v>0</v>
      </c>
      <c r="CP99" s="99">
        <f>IF(ISNA(VLOOKUP($A99,'[2]1516 Exp_Rev Access'!$F$7:$GB$306,74,FALSE)),"",VLOOKUP($A99,'[2]1516 Exp_Rev Access'!$F$7:$GB$306,74,FALSE))</f>
        <v>764810.64</v>
      </c>
      <c r="CQ99" s="99">
        <f>IF(ISNA(VLOOKUP($A99,'[2]1516 Exp_Rev Access'!$F$7:$GB$306,75,FALSE)),"",VLOOKUP($A99,'[2]1516 Exp_Rev Access'!$F$7:$GB$306,75,FALSE))</f>
        <v>0</v>
      </c>
      <c r="CR99" s="99">
        <f>IF(ISNA(VLOOKUP($A99,'[2]1516 Exp_Rev Access'!$F$7:$GB$306,76,FALSE)),"",VLOOKUP($A99,'[2]1516 Exp_Rev Access'!$F$7:$GB$306,76,FALSE))</f>
        <v>26065</v>
      </c>
      <c r="CS99" s="99">
        <f>IF(ISNA(VLOOKUP($A99,'[2]1516 Exp_Rev Access'!$F$7:$GB$306,77,FALSE)),"",VLOOKUP($A99,'[2]1516 Exp_Rev Access'!$F$7:$GB$306,77,FALSE))</f>
        <v>0</v>
      </c>
      <c r="CT99" s="99">
        <f>IF(ISNA(VLOOKUP($A99,'[2]1516 Exp_Rev Access'!$F$7:$GB$306,78,FALSE)),"",VLOOKUP($A99,'[2]1516 Exp_Rev Access'!$F$7:$GB$306,78,FALSE))</f>
        <v>453459.48</v>
      </c>
      <c r="CU99" s="99">
        <f>IF(ISNA(VLOOKUP($A99,'[2]1516 Exp_Rev Access'!$F$7:$GB$306,79,FALSE)),"",VLOOKUP($A99,'[2]1516 Exp_Rev Access'!$F$7:$GB$306,79,FALSE))</f>
        <v>90403.65</v>
      </c>
      <c r="CV99" s="99">
        <f>IF(ISNA(VLOOKUP($A99,'[2]1516 Exp_Rev Access'!$F$7:$GB$306,80,FALSE)),"",VLOOKUP($A99,'[2]1516 Exp_Rev Access'!$F$7:$GB$306,80,FALSE))</f>
        <v>0</v>
      </c>
      <c r="CW99" s="99">
        <f>IF(ISNA(VLOOKUP($A99,'[2]1516 Exp_Rev Access'!$F$7:$GB$306,81,FALSE)),"",VLOOKUP($A99,'[2]1516 Exp_Rev Access'!$F$7:$GB$306,81,FALSE))</f>
        <v>0</v>
      </c>
      <c r="CX99" s="99">
        <f>IF(ISNA(VLOOKUP($A99,'[2]1516 Exp_Rev Access'!$F$7:$GB$306,82,FALSE)),"",VLOOKUP($A99,'[2]1516 Exp_Rev Access'!$F$7:$GB$306,82,FALSE))</f>
        <v>0</v>
      </c>
      <c r="CY99" s="99">
        <f>IF(ISNA(VLOOKUP($A99,'[2]1516 Exp_Rev Access'!$F$7:$GB$306,83,FALSE)),"",VLOOKUP($A99,'[2]1516 Exp_Rev Access'!$F$7:$GB$306,83,FALSE))</f>
        <v>0</v>
      </c>
      <c r="CZ99" s="99">
        <f>IF(ISNA(VLOOKUP($A99,'[2]1516 Exp_Rev Access'!$F$7:$GB$306,84,FALSE)),"",VLOOKUP($A99,'[2]1516 Exp_Rev Access'!$F$7:$GB$306,84,FALSE))</f>
        <v>0</v>
      </c>
      <c r="DA99" s="99">
        <f>IF(ISNA(VLOOKUP($A99,'[2]1516 Exp_Rev Access'!$F$7:$GB$306,85,FALSE)),"",VLOOKUP($A99,'[2]1516 Exp_Rev Access'!$F$7:$GB$306,85,FALSE))</f>
        <v>0</v>
      </c>
      <c r="DB99" s="99">
        <f>IF(ISNA(VLOOKUP($A99,'[2]1516 Exp_Rev Access'!$F$7:$GB$306,86,FALSE)),"",VLOOKUP($A99,'[2]1516 Exp_Rev Access'!$F$7:$GB$306,86,FALSE))</f>
        <v>0</v>
      </c>
      <c r="DC99" s="99">
        <f>IF(ISNA(VLOOKUP($A99,'[2]1516 Exp_Rev Access'!$F$7:$GB$306,87,FALSE)),"",VLOOKUP($A99,'[2]1516 Exp_Rev Access'!$F$7:$GB$306,87,FALSE))</f>
        <v>0</v>
      </c>
      <c r="DD99" s="99">
        <f>IF(ISNA(VLOOKUP($A99,'[2]1516 Exp_Rev Access'!$F$7:$GB$306,88,FALSE)),"",VLOOKUP($A99,'[2]1516 Exp_Rev Access'!$F$7:$GB$306,88,FALSE))</f>
        <v>0</v>
      </c>
      <c r="DE99" s="99">
        <f>IF(ISNA(VLOOKUP($A99,'[2]1516 Exp_Rev Access'!$F$7:$GB$306,89,FALSE)),"",VLOOKUP($A99,'[2]1516 Exp_Rev Access'!$F$7:$GB$306,89,FALSE))</f>
        <v>0</v>
      </c>
      <c r="DF99" s="99">
        <f>IF(ISNA(VLOOKUP($A99,'[2]1516 Exp_Rev Access'!$F$7:$GB$306,90,FALSE)),"",VLOOKUP($A99,'[2]1516 Exp_Rev Access'!$F$7:$GB$306,90,FALSE))</f>
        <v>0</v>
      </c>
      <c r="DG99" s="99">
        <f>IF(ISNA(VLOOKUP($A99,'[2]1516 Exp_Rev Access'!$F$7:$GB$306,91,FALSE)),"",VLOOKUP($A99,'[2]1516 Exp_Rev Access'!$F$7:$GB$306,91,FALSE))</f>
        <v>7990.41</v>
      </c>
      <c r="DH99" s="99">
        <f>IF(ISNA(VLOOKUP($A99,'[2]1516 Exp_Rev Access'!$F$7:$GB$306,92,FALSE)),"",VLOOKUP($A99,'[2]1516 Exp_Rev Access'!$F$7:$GB$306,92,FALSE))</f>
        <v>503646.11</v>
      </c>
      <c r="DI99" s="99">
        <f>IF(ISNA(VLOOKUP($A99,'[2]1516 Exp_Rev Access'!$F$7:$GB$306,93,FALSE)),"",VLOOKUP($A99,'[2]1516 Exp_Rev Access'!$F$7:$GB$306,93,FALSE))</f>
        <v>0</v>
      </c>
      <c r="DJ99" s="99">
        <f>IF(ISNA(VLOOKUP($A99,'[2]1516 Exp_Rev Access'!$F$7:$GB$306,94,FALSE)),"",VLOOKUP($A99,'[2]1516 Exp_Rev Access'!$F$7:$GB$306,94,FALSE))</f>
        <v>0</v>
      </c>
      <c r="DK99" s="99">
        <f>IF(ISNA(VLOOKUP($A99,'[2]1516 Exp_Rev Access'!$F$7:$GB$306,95,FALSE)),"",VLOOKUP($A99,'[2]1516 Exp_Rev Access'!$F$7:$GB$306,95,FALSE))</f>
        <v>0</v>
      </c>
      <c r="DL99" s="99">
        <f>IF(ISNA(VLOOKUP($A99,'[2]1516 Exp_Rev Access'!$F$7:$GB$306,96,FALSE)),"",VLOOKUP($A99,'[2]1516 Exp_Rev Access'!$F$7:$GB$306,96,FALSE))</f>
        <v>0</v>
      </c>
      <c r="DM99" s="99">
        <f>IF(ISNA(VLOOKUP($A99,'[2]1516 Exp_Rev Access'!$F$7:$GB$306,97,FALSE)),"",VLOOKUP($A99,'[2]1516 Exp_Rev Access'!$F$7:$GB$306,97,FALSE))</f>
        <v>0</v>
      </c>
      <c r="DN99" s="99">
        <f>IF(ISNA(VLOOKUP($A99,'[2]1516 Exp_Rev Access'!$F$7:$GB$306,98,FALSE)),"",VLOOKUP($A99,'[2]1516 Exp_Rev Access'!$F$7:$GB$306,98,FALSE))</f>
        <v>0</v>
      </c>
      <c r="DO99" s="99">
        <f>IF(ISNA(VLOOKUP($A99,'[2]1516 Exp_Rev Access'!$F$7:$GB$306,99,FALSE)),"",VLOOKUP($A99,'[2]1516 Exp_Rev Access'!$F$7:$GB$306,99,FALSE))</f>
        <v>0</v>
      </c>
      <c r="DP99" s="99">
        <f>IF(ISNA(VLOOKUP($A99,'[2]1516 Exp_Rev Access'!$F$7:$GB$306,100,FALSE)),"",VLOOKUP($A99,'[2]1516 Exp_Rev Access'!$F$7:$GB$306,100,FALSE))</f>
        <v>0</v>
      </c>
      <c r="DQ99" s="99">
        <f>IF(ISNA(VLOOKUP($A99,'[2]1516 Exp_Rev Access'!$F$7:$GB$306,101,FALSE)),"",VLOOKUP($A99,'[2]1516 Exp_Rev Access'!$F$7:$GB$306,101,FALSE))</f>
        <v>0</v>
      </c>
      <c r="DR99" s="99">
        <f>IF(ISNA(VLOOKUP($A99,'[2]1516 Exp_Rev Access'!$F$7:$GB$306,102,FALSE)),"",VLOOKUP($A99,'[2]1516 Exp_Rev Access'!$F$7:$GB$306,102,FALSE))</f>
        <v>0</v>
      </c>
      <c r="DS99" s="99">
        <f>IF(ISNA(VLOOKUP($A99,'[2]1516 Exp_Rev Access'!$F$7:$GB$306,103,FALSE)),"",VLOOKUP($A99,'[2]1516 Exp_Rev Access'!$F$7:$GB$306,103,FALSE))</f>
        <v>0</v>
      </c>
      <c r="DT99" s="99">
        <f>IF(ISNA(VLOOKUP($A99,'[2]1516 Exp_Rev Access'!$F$7:$GB$306,104,FALSE)),"",VLOOKUP($A99,'[2]1516 Exp_Rev Access'!$F$7:$GB$306,104,FALSE))</f>
        <v>0</v>
      </c>
      <c r="DU99" s="99">
        <f>IF(ISNA(VLOOKUP($A99,'[2]1516 Exp_Rev Access'!$F$7:$GB$306,105,FALSE)),"",VLOOKUP($A99,'[2]1516 Exp_Rev Access'!$F$7:$GB$306,105,FALSE))</f>
        <v>200</v>
      </c>
      <c r="DV99" s="99">
        <f>IF(ISNA(VLOOKUP($A99,'[2]1516 Exp_Rev Access'!$F$7:$GB$306,106,FALSE)),"",VLOOKUP($A99,'[2]1516 Exp_Rev Access'!$F$7:$GB$306,106,FALSE))</f>
        <v>0</v>
      </c>
      <c r="DW99" s="99">
        <f>IF(ISNA(VLOOKUP($A99,'[2]1516 Exp_Rev Access'!$F$7:$GB$306,107,FALSE)),"",VLOOKUP($A99,'[2]1516 Exp_Rev Access'!$F$7:$GB$306,107,FALSE))</f>
        <v>0</v>
      </c>
      <c r="DX99" s="99">
        <f>IF(ISNA(VLOOKUP($A99,'[2]1516 Exp_Rev Access'!$F$7:$GB$306,108,FALSE)),"",VLOOKUP($A99,'[2]1516 Exp_Rev Access'!$F$7:$GB$306,108,FALSE))</f>
        <v>0</v>
      </c>
      <c r="DY99" s="99">
        <f>IF(ISNA(VLOOKUP($A99,'[2]1516 Exp_Rev Access'!$F$7:$GB$306,109,FALSE)),"",VLOOKUP($A99,'[2]1516 Exp_Rev Access'!$F$7:$GB$306,109,FALSE))</f>
        <v>0</v>
      </c>
      <c r="DZ99" s="99">
        <f>IF(ISNA(VLOOKUP($A99,'[2]1516 Exp_Rev Access'!$F$7:$GB$306,110,FALSE)),"",VLOOKUP($A99,'[2]1516 Exp_Rev Access'!$F$7:$GB$306,110,FALSE))</f>
        <v>0</v>
      </c>
      <c r="EA99" s="99">
        <f>IF(ISNA(VLOOKUP($A99,'[2]1516 Exp_Rev Access'!$F$7:$GB$306,111,FALSE)),"",VLOOKUP($A99,'[2]1516 Exp_Rev Access'!$F$7:$GB$306,111,FALSE))</f>
        <v>0</v>
      </c>
      <c r="EB99" s="99">
        <f>IF(ISNA(VLOOKUP($A99,'[2]1516 Exp_Rev Access'!$F$7:$GB$306,112,FALSE)),"",VLOOKUP($A99,'[2]1516 Exp_Rev Access'!$F$7:$GB$306,112,FALSE))</f>
        <v>0</v>
      </c>
      <c r="EC99" s="99">
        <f>IF(ISNA(VLOOKUP($A99,'[2]1516 Exp_Rev Access'!$F$7:$GB$306,113,FALSE)),"",VLOOKUP($A99,'[2]1516 Exp_Rev Access'!$F$7:$GB$306,113,FALSE))</f>
        <v>0</v>
      </c>
      <c r="ED99" s="99">
        <f>IF(ISNA(VLOOKUP($A99,'[2]1516 Exp_Rev Access'!$F$7:$GB$306,114,FALSE)),"",VLOOKUP($A99,'[2]1516 Exp_Rev Access'!$F$7:$GB$306,114,FALSE))</f>
        <v>0</v>
      </c>
      <c r="EE99" s="99">
        <f>IF(ISNA(VLOOKUP($A99,'[2]1516 Exp_Rev Access'!$F$7:$GB$306,115,FALSE)),"",VLOOKUP($A99,'[2]1516 Exp_Rev Access'!$F$7:$GB$306,115,FALSE))</f>
        <v>0</v>
      </c>
      <c r="EF99" s="99">
        <f>IF(ISNA(VLOOKUP($A99,'[2]1516 Exp_Rev Access'!$F$7:$GB$306,116,FALSE)),"",VLOOKUP($A99,'[2]1516 Exp_Rev Access'!$F$7:$GB$306,116,FALSE))</f>
        <v>39928</v>
      </c>
      <c r="EG99" s="99">
        <f>IF(ISNA(VLOOKUP($A99,'[2]1516 Exp_Rev Access'!$F$7:$GB$306,117,FALSE)),"",VLOOKUP($A99,'[2]1516 Exp_Rev Access'!$F$7:$GB$306,117,FALSE))</f>
        <v>0</v>
      </c>
      <c r="EH99" s="99">
        <f>IF(ISNA(VLOOKUP($A99,'[2]1516 Exp_Rev Access'!$F$7:$GB$306,118,FALSE)),"",VLOOKUP($A99,'[2]1516 Exp_Rev Access'!$F$7:$GB$306,118,FALSE))</f>
        <v>0</v>
      </c>
      <c r="EI99" s="99">
        <f>IF(ISNA(VLOOKUP($A99,'[2]1516 Exp_Rev Access'!$F$7:$GB$306,119,FALSE)),"",VLOOKUP($A99,'[2]1516 Exp_Rev Access'!$F$7:$GB$306,119,FALSE))</f>
        <v>0</v>
      </c>
      <c r="EJ99" s="99">
        <f>IF(ISNA(VLOOKUP($A99,'[2]1516 Exp_Rev Access'!$F$7:$GB$306,120,FALSE)),"",VLOOKUP($A99,'[2]1516 Exp_Rev Access'!$F$7:$GB$306,120,FALSE))</f>
        <v>0</v>
      </c>
      <c r="EK99" s="99">
        <f>IF(ISNA(VLOOKUP($A99,'[2]1516 Exp_Rev Access'!$F$7:$GB$306,121,FALSE)),"",VLOOKUP($A99,'[2]1516 Exp_Rev Access'!$F$7:$GB$306,121,FALSE))</f>
        <v>0</v>
      </c>
      <c r="EL99" s="99">
        <f>IF(ISNA(VLOOKUP($A99,'[2]1516 Exp_Rev Access'!$F$7:$GB$306,122,FALSE)),"",VLOOKUP($A99,'[2]1516 Exp_Rev Access'!$F$7:$GB$306,122,FALSE))</f>
        <v>0</v>
      </c>
      <c r="EM99" s="99">
        <f>IF(ISNA(VLOOKUP($A99,'[2]1516 Exp_Rev Access'!$F$7:$GB$306,123,FALSE)),"",VLOOKUP($A99,'[2]1516 Exp_Rev Access'!$F$7:$GB$306,123,FALSE))</f>
        <v>0</v>
      </c>
      <c r="EN99" s="99">
        <f>IF(ISNA(VLOOKUP($A99,'[2]1516 Exp_Rev Access'!$F$7:$GB$306,124,FALSE)),"",VLOOKUP($A99,'[2]1516 Exp_Rev Access'!$F$7:$GB$306,124,FALSE))</f>
        <v>0</v>
      </c>
      <c r="EO99" s="99">
        <f>IF(ISNA(VLOOKUP($A99,'[2]1516 Exp_Rev Access'!$F$7:$GB$306,125,FALSE)),"",VLOOKUP($A99,'[2]1516 Exp_Rev Access'!$F$7:$GB$306,125,FALSE))</f>
        <v>0</v>
      </c>
      <c r="EP99" s="99">
        <f>IF(ISNA(VLOOKUP($A99,'[2]1516 Exp_Rev Access'!$F$7:$GB$306,126,FALSE)),"",VLOOKUP($A99,'[2]1516 Exp_Rev Access'!$F$7:$GB$306,126,FALSE))</f>
        <v>0</v>
      </c>
      <c r="EQ99" s="99">
        <f>IF(ISNA(VLOOKUP($A99,'[2]1516 Exp_Rev Access'!$F$7:$GB$306,127,FALSE)),"",VLOOKUP($A99,'[2]1516 Exp_Rev Access'!$F$7:$GB$306,127,FALSE))</f>
        <v>0</v>
      </c>
      <c r="ER99" s="99">
        <f>IF(ISNA(VLOOKUP($A99,'[2]1516 Exp_Rev Access'!$F$7:$GB$306,128,FALSE)),"",VLOOKUP($A99,'[2]1516 Exp_Rev Access'!$F$7:$GB$306,128,FALSE))</f>
        <v>0</v>
      </c>
      <c r="ES99" s="99">
        <f>IF(ISNA(VLOOKUP($A99,'[2]1516 Exp_Rev Access'!$F$7:$GB$306,129,FALSE)),"",VLOOKUP($A99,'[2]1516 Exp_Rev Access'!$F$7:$GB$306,129,FALSE))</f>
        <v>0</v>
      </c>
      <c r="ET99" s="99">
        <f>IF(ISNA(VLOOKUP($A99,'[2]1516 Exp_Rev Access'!$F$7:$GB$306,130,FALSE)),"",VLOOKUP($A99,'[2]1516 Exp_Rev Access'!$F$7:$GB$306,130,FALSE))</f>
        <v>0</v>
      </c>
      <c r="EU99" s="99">
        <f>IF(ISNA(VLOOKUP($A99,'[2]1516 Exp_Rev Access'!$F$7:$GB$306,131,FALSE)),"",VLOOKUP($A99,'[2]1516 Exp_Rev Access'!$F$7:$GB$306,131,FALSE))</f>
        <v>17766.810000000001</v>
      </c>
      <c r="EV99" s="99">
        <f>IF(ISNA(VLOOKUP($A99,'[2]1516 Exp_Rev Access'!$F$7:$GB$306,132,FALSE)),"",VLOOKUP($A99,'[2]1516 Exp_Rev Access'!$F$7:$GB$306,132,FALSE))</f>
        <v>0</v>
      </c>
      <c r="EW99" s="99">
        <f>IF(ISNA(VLOOKUP($A99,'[2]1516 Exp_Rev Access'!$F$7:$GB$306,133,FALSE)),"",VLOOKUP($A99,'[2]1516 Exp_Rev Access'!$F$7:$GB$306,133,FALSE))</f>
        <v>0</v>
      </c>
      <c r="EX99" s="99">
        <f>IF(ISNA(VLOOKUP($A99,'[2]1516 Exp_Rev Access'!$F$7:$GB$306,134,FALSE)),"",VLOOKUP($A99,'[2]1516 Exp_Rev Access'!$F$7:$GB$306,134,FALSE))</f>
        <v>0</v>
      </c>
      <c r="EY99" s="99">
        <f>IF(ISNA(VLOOKUP($A99,'[2]1516 Exp_Rev Access'!$F$7:$GB$306,135,FALSE)),"",VLOOKUP($A99,'[2]1516 Exp_Rev Access'!$F$7:$GB$306,135,FALSE))</f>
        <v>0</v>
      </c>
      <c r="EZ99" s="99">
        <f>IF(ISNA(VLOOKUP($A99,'[2]1516 Exp_Rev Access'!$F$7:$GB$306,136,FALSE)),"",VLOOKUP($A99,'[2]1516 Exp_Rev Access'!$F$7:$GB$306,136,FALSE))</f>
        <v>0</v>
      </c>
      <c r="FA99" s="99">
        <f>IF(ISNA(VLOOKUP($A99,'[2]1516 Exp_Rev Access'!$F$7:$GB$306,137,FALSE)),"",VLOOKUP($A99,'[2]1516 Exp_Rev Access'!$F$7:$GB$306,137,FALSE))</f>
        <v>0</v>
      </c>
      <c r="FB99" s="99">
        <f>IF(ISNA(VLOOKUP($A99,'[2]1516 Exp_Rev Access'!$F$7:$GB$306,138,FALSE)),"",VLOOKUP($A99,'[2]1516 Exp_Rev Access'!$F$7:$GB$306,138,FALSE))</f>
        <v>0</v>
      </c>
      <c r="FC99" s="99">
        <f>IF(ISNA(VLOOKUP($A99,'[2]1516 Exp_Rev Access'!$F$7:$GB$306,139,FALSE)),"",VLOOKUP($A99,'[2]1516 Exp_Rev Access'!$F$7:$GB$306,139,FALSE))</f>
        <v>0</v>
      </c>
      <c r="FD99" s="99">
        <f>IF(ISNA(VLOOKUP($A99,'[2]1516 Exp_Rev Access'!$F$7:$FS$306,140,FALSE)),"",VLOOKUP($A99,'[2]1516 Exp_Rev Access'!$F$7:$FS$306,140,FALSE))</f>
        <v>0</v>
      </c>
      <c r="FE99" s="99">
        <f>IF(ISNA(VLOOKUP($A99,'[2]1516 Exp_Rev Access'!$F$7:$FS$306,141,FALSE)),"",VLOOKUP($A99,'[2]1516 Exp_Rev Access'!$F$7:$FS$306,141,FALSE))</f>
        <v>0</v>
      </c>
      <c r="FF99" s="99">
        <f>IF(ISNA(VLOOKUP($A99,'[2]1516 Exp_Rev Access'!$F$7:$FS$306,142,FALSE)),"",VLOOKUP($A99,'[2]1516 Exp_Rev Access'!$F$7:$FS$306,142,FALSE))</f>
        <v>0</v>
      </c>
      <c r="FG99" s="99">
        <f>IF(ISNA(VLOOKUP($A99,'[2]1516 Exp_Rev Access'!$F$7:$FS$306,143,FALSE)),"",VLOOKUP($A99,'[2]1516 Exp_Rev Access'!$F$7:$FS$306,143,FALSE))</f>
        <v>0</v>
      </c>
      <c r="FH99" s="99">
        <f>IF(ISNA(VLOOKUP($A99,'[2]1516 Exp_Rev Access'!$F$7:$FS$306,144,FALSE)),"",VLOOKUP($A99,'[2]1516 Exp_Rev Access'!$F$7:$FS$306,144,FALSE))</f>
        <v>0</v>
      </c>
      <c r="FI99" s="99">
        <f>IF(ISNA(VLOOKUP($A99,'[2]1516 Exp_Rev Access'!$F$7:$FS$306,145,FALSE)),"",VLOOKUP($A99,'[2]1516 Exp_Rev Access'!$F$7:$FS$306,145,FALSE))</f>
        <v>0</v>
      </c>
      <c r="FJ99" s="99">
        <f>IF(ISNA(VLOOKUP($A99,'[2]1516 Exp_Rev Access'!$F$7:$FS$306,146,FALSE)),"",VLOOKUP($A99,'[2]1516 Exp_Rev Access'!$F$7:$FS$306,146,FALSE))</f>
        <v>0</v>
      </c>
      <c r="FK99" s="99">
        <f>IF(ISNA(VLOOKUP($A99,'[2]1516 Exp_Rev Access'!$F$7:$FS$306,147,FALSE)),"",VLOOKUP($A99,'[2]1516 Exp_Rev Access'!$F$7:$FS$306,147,FALSE))</f>
        <v>0</v>
      </c>
      <c r="FL99" s="99">
        <f>IF(ISNA(VLOOKUP($A99,'[2]1516 Exp_Rev Access'!$F$7:$FS$306,148,FALSE)),"",VLOOKUP($A99,'[2]1516 Exp_Rev Access'!$F$7:$FS$306,148,FALSE))</f>
        <v>0</v>
      </c>
      <c r="FM99" s="99">
        <f>IF(ISNA(VLOOKUP($A99,'[2]1516 Exp_Rev Access'!$F$7:$FS$306,149,FALSE)),"",VLOOKUP($A99,'[2]1516 Exp_Rev Access'!$F$7:$FS$306,149,FALSE))</f>
        <v>0</v>
      </c>
      <c r="FN99" s="99">
        <f>IF(ISNA(VLOOKUP($A99,'[2]1516 Exp_Rev Access'!$F$7:$FS$306,150,FALSE)),"",VLOOKUP($A99,'[2]1516 Exp_Rev Access'!$F$7:$FS$306,150,FALSE))</f>
        <v>0</v>
      </c>
      <c r="FO99" s="99">
        <f>IF(ISNA(VLOOKUP($A99,'[2]1516 Exp_Rev Access'!$F$7:$FS$306,151,FALSE)),"",VLOOKUP($A99,'[2]1516 Exp_Rev Access'!$F$7:$FS$306,151,FALSE))</f>
        <v>0</v>
      </c>
      <c r="FP99" s="99">
        <f>IF(ISNA(VLOOKUP($A99,'[2]1516 Exp_Rev Access'!$F$7:$FS$306,152,FALSE)),"",VLOOKUP($A99,'[2]1516 Exp_Rev Access'!$F$7:$FS$306,152,FALSE))</f>
        <v>0</v>
      </c>
      <c r="FQ99" s="99">
        <f>IF(ISNA(VLOOKUP($A99,'[2]1516 Exp_Rev Access'!$F$7:$FS$306,153,FALSE)),"",VLOOKUP($A99,'[2]1516 Exp_Rev Access'!$F$7:$FS$306,153,FALSE))</f>
        <v>69043.37</v>
      </c>
      <c r="FR99" s="101">
        <f t="shared" si="130"/>
        <v>1973313.4700000002</v>
      </c>
      <c r="FS99" s="72">
        <f t="shared" si="131"/>
        <v>4.8557971141011867E-2</v>
      </c>
      <c r="FT99" s="94">
        <f t="shared" si="132"/>
        <v>553.19979871547969</v>
      </c>
      <c r="FU99" s="99">
        <f>IF(ISNA(VLOOKUP($A99,'[2]1516 Exp_Rev Access'!$F$7:$GB$306,154,FALSE)),"",VLOOKUP($A99,'[2]1516 Exp_Rev Access'!$F$7:$GB$306,154,FALSE))</f>
        <v>240</v>
      </c>
      <c r="FV99" s="99">
        <f>IF(ISNA(VLOOKUP($A99,'[2]1516 Exp_Rev Access'!$F$7:$GB$306,155,FALSE)),"",VLOOKUP($A99,'[2]1516 Exp_Rev Access'!$F$7:$GB$306,155,FALSE))</f>
        <v>13208.4</v>
      </c>
      <c r="FW99" s="99">
        <f>IF(ISNA(VLOOKUP($A99,'[2]1516 Exp_Rev Access'!$F$7:$GB$306,156,FALSE)),"",VLOOKUP($A99,'[2]1516 Exp_Rev Access'!$F$7:$GB$306,156,FALSE))</f>
        <v>0</v>
      </c>
      <c r="FX99" s="99">
        <f>IF(ISNA(VLOOKUP($A99,'[2]1516 Exp_Rev Access'!$F$7:$GB$306,157,FALSE)),"",VLOOKUP($A99,'[2]1516 Exp_Rev Access'!$F$7:$GB$306,157,FALSE))</f>
        <v>0</v>
      </c>
      <c r="FY99" s="99">
        <f>IF(ISNA(VLOOKUP($A99,'[2]1516 Exp_Rev Access'!$F$7:$GB$306,158,FALSE)),"",VLOOKUP($A99,'[2]1516 Exp_Rev Access'!$F$7:$GB$306,158,FALSE))</f>
        <v>0</v>
      </c>
      <c r="FZ99" s="99">
        <f>IF(ISNA(VLOOKUP($A99,'[2]1516 Exp_Rev Access'!$F$7:$GB$306,159,FALSE)),"",VLOOKUP($A99,'[2]1516 Exp_Rev Access'!$F$7:$GB$306,159,FALSE))</f>
        <v>0</v>
      </c>
      <c r="GA99" s="99">
        <f>IF(ISNA(VLOOKUP($A99,'[2]1516 Exp_Rev Access'!$F$7:$GB$306,160,FALSE)),"",VLOOKUP($A99,'[2]1516 Exp_Rev Access'!$F$7:$GB$306,160,FALSE))</f>
        <v>0</v>
      </c>
      <c r="GB99" s="99">
        <f>IF(ISNA(VLOOKUP($A99,'[2]1516 Exp_Rev Access'!$F$7:$GB$306,161,FALSE)),"",VLOOKUP($A99,'[2]1516 Exp_Rev Access'!$F$7:$GB$306,161,FALSE))</f>
        <v>27007.79</v>
      </c>
      <c r="GC99" s="99">
        <f>IF(ISNA(VLOOKUP($A99,'[2]1516 Exp_Rev Access'!$F$7:$GB$306,162,FALSE)),"",VLOOKUP($A99,'[2]1516 Exp_Rev Access'!$F$7:$GB$306,162,FALSE))</f>
        <v>0</v>
      </c>
      <c r="GD99" s="99">
        <f>IF(ISNA(VLOOKUP($A99,'[2]1516 Exp_Rev Access'!$F$7:$GB$306,163,FALSE)),"",VLOOKUP($A99,'[2]1516 Exp_Rev Access'!$F$7:$GB$306,163,FALSE))</f>
        <v>170852.5</v>
      </c>
      <c r="GE99" s="99">
        <f>IF(ISNA(VLOOKUP($A99,'[2]1516 Exp_Rev Access'!$F$7:$GB$306,164,FALSE)),"",VLOOKUP($A99,'[2]1516 Exp_Rev Access'!$F$7:$GB$306,164,FALSE))</f>
        <v>0</v>
      </c>
      <c r="GF99" s="99">
        <f>IF(ISNA(VLOOKUP($A99,'[2]1516 Exp_Rev Access'!$F$7:$GB$306,165,FALSE)),"",VLOOKUP($A99,'[2]1516 Exp_Rev Access'!$F$7:$GB$306,165,FALSE))</f>
        <v>0</v>
      </c>
      <c r="GG99" s="99">
        <f>IF(ISNA(VLOOKUP($A99,'[2]1516 Exp_Rev Access'!$F$7:$GB$306,166,FALSE)),"",VLOOKUP($A99,'[2]1516 Exp_Rev Access'!$F$7:$GB$306,166,FALSE))</f>
        <v>2997.88</v>
      </c>
      <c r="GH99" s="99">
        <f>IF(ISNA(VLOOKUP($A99,'[2]1516 Exp_Rev Access'!$F$7:$GB$306,167,FALSE)),"",VLOOKUP($A99,'[2]1516 Exp_Rev Access'!$F$7:$GB$306,167,FALSE))</f>
        <v>0</v>
      </c>
      <c r="GI99" s="99">
        <f>IF(ISNA(VLOOKUP($A99,'[2]1516 Exp_Rev Access'!$F$7:$GB$306,168,FALSE)),"",VLOOKUP($A99,'[2]1516 Exp_Rev Access'!$F$7:$GB$306,168,FALSE))</f>
        <v>0</v>
      </c>
      <c r="GJ99" s="99">
        <f>IF(ISNA(VLOOKUP($A99,'[2]1516 Exp_Rev Access'!$F$7:$GB$306,169,FALSE)),"",VLOOKUP($A99,'[2]1516 Exp_Rev Access'!$F$7:$GB$306,169,FALSE))</f>
        <v>19378.62</v>
      </c>
      <c r="GK99" s="99">
        <f>IF(ISNA(VLOOKUP($A99,'[2]1516 Exp_Rev Access'!$F$7:$GB$306,170,FALSE)),"",VLOOKUP($A99,'[2]1516 Exp_Rev Access'!$F$7:$GB$306,170,FALSE))</f>
        <v>10233.549999999999</v>
      </c>
      <c r="GL99" s="99">
        <f>IF(ISNA(VLOOKUP($A99,'[2]1516 Exp_Rev Access'!$F$7:$GB$306,171,FALSE)),"",VLOOKUP($A99,'[2]1516 Exp_Rev Access'!$F$7:$GB$306,171,FALSE))</f>
        <v>0</v>
      </c>
      <c r="GM99" s="99">
        <f>IF(ISNA(VLOOKUP($A99,'[2]1516 Exp_Rev Access'!$F$7:$GB$306,172,FALSE)),"",VLOOKUP($A99,'[2]1516 Exp_Rev Access'!$F$7:$GB$306,172,FALSE))</f>
        <v>0</v>
      </c>
      <c r="GN99" s="99">
        <f>IF(ISNA(VLOOKUP($A99,'[2]1516 Exp_Rev Access'!$F$7:$GB$306,173,FALSE)),"",VLOOKUP($A99,'[2]1516 Exp_Rev Access'!$F$7:$GB$306,173,FALSE))</f>
        <v>0</v>
      </c>
      <c r="GO99" s="99">
        <f>IF(ISNA(VLOOKUP($A99,'[2]1516 Exp_Rev Access'!$F$7:$GB$306,174,FALSE)),"",VLOOKUP($A99,'[2]1516 Exp_Rev Access'!$F$7:$GB$306,174,FALSE))</f>
        <v>0</v>
      </c>
      <c r="GP99" s="99">
        <f>IF(ISNA(VLOOKUP($A99,'[2]1516 Exp_Rev Access'!$F$7:$GB$306,175,FALSE)),"",VLOOKUP($A99,'[2]1516 Exp_Rev Access'!$F$7:$GB$306,175,FALSE))</f>
        <v>17399.95</v>
      </c>
      <c r="GQ99" s="99">
        <f>IF(ISNA(VLOOKUP($A99,'[2]1516 Exp_Rev Access'!$F$7:$GB$306,176,FALSE)),"",VLOOKUP($A99,'[2]1516 Exp_Rev Access'!$F$7:$GB$306,176,FALSE))</f>
        <v>0</v>
      </c>
      <c r="GR99" s="99">
        <f>IF(ISNA(VLOOKUP($A99,'[2]1516 Exp_Rev Access'!$F$7:$GB$306,177,FALSE)),"",VLOOKUP($A99,'[2]1516 Exp_Rev Access'!$F$7:$GB$306,177,FALSE))</f>
        <v>0</v>
      </c>
      <c r="GS99" s="99">
        <f>IF(ISNA(VLOOKUP($A99,'[2]1516 Exp_Rev Access'!$F$7:$GB$306,178,FALSE)),"",VLOOKUP($A99,'[2]1516 Exp_Rev Access'!$F$7:$GB$306,178,FALSE))</f>
        <v>0</v>
      </c>
      <c r="GT99" s="101">
        <f t="shared" si="133"/>
        <v>261318.69</v>
      </c>
      <c r="GU99" s="72">
        <f t="shared" si="134"/>
        <v>6.430354629681328E-3</v>
      </c>
      <c r="GV99" s="84">
        <f t="shared" si="135"/>
        <v>73.258227294517383</v>
      </c>
    </row>
    <row r="100" spans="1:207" customFormat="1" ht="14.45" customHeight="1" x14ac:dyDescent="0.2">
      <c r="A100" s="96" t="s">
        <v>336</v>
      </c>
      <c r="B100" s="69" t="s">
        <v>337</v>
      </c>
      <c r="C100" s="80">
        <f>IF(ISNA(VLOOKUP($A100,'[2]1516 enrollment_Rev_Exp by size'!$A$6:$G$320,3,FALSE)),"",VLOOKUP($A100,'[2]1516 enrollment_Rev_Exp by size'!$A$6:$G$320,3,FALSE))</f>
        <v>3599.8300000000004</v>
      </c>
      <c r="D100" s="97">
        <v>40466490</v>
      </c>
      <c r="E100" s="80">
        <f t="shared" si="114"/>
        <v>40466489.999999993</v>
      </c>
      <c r="F100" s="80">
        <f t="shared" si="115"/>
        <v>0</v>
      </c>
      <c r="G100" s="98">
        <f>IF(ISNA(VLOOKUP($A100,'[2]1516 Exp_Rev Access'!$F$7:$FS$306,2,FALSE)),"",VLOOKUP($A100,'[2]1516 Exp_Rev Access'!$F$7:$FS$306,2,FALSE))</f>
        <v>5329972.9800000004</v>
      </c>
      <c r="H100" s="98">
        <f>IF(ISNA(VLOOKUP($A100,'[2]1516 Exp_Rev Access'!$F$7:$FS$306,3,FALSE)),"",VLOOKUP($A100,'[2]1516 Exp_Rev Access'!$F$7:$FS$306,3,FALSE))</f>
        <v>554.21</v>
      </c>
      <c r="I100" s="98">
        <f>IF(ISNA(VLOOKUP($A100,'[2]1516 Exp_Rev Access'!$F$7:$FS$306,4,FALSE)),"",VLOOKUP($A100,'[2]1516 Exp_Rev Access'!$F$7:$FS$306,4,FALSE))</f>
        <v>8424.82</v>
      </c>
      <c r="J100" s="98">
        <f>IF(ISNA(VLOOKUP($A100,'[2]1516 Exp_Rev Access'!$F$7:$FS$306,5,FALSE)),"",VLOOKUP($A100,'[2]1516 Exp_Rev Access'!$F$7:$FS$306,5,FALSE))</f>
        <v>0</v>
      </c>
      <c r="K100" s="98">
        <f>IF(ISNA(VLOOKUP($A100,'[2]1516 Exp_Rev Access'!$F$7:$FS$306,6,FALSE)),"",VLOOKUP($A100,'[2]1516 Exp_Rev Access'!$F$7:$FS$306,6,FALSE))</f>
        <v>0</v>
      </c>
      <c r="L100" s="98">
        <f>IF(ISNA(VLOOKUP($A100,'[2]1516 Exp_Rev Access'!$F$7:$FS$306,7,FALSE)),"",VLOOKUP($A100,'[2]1516 Exp_Rev Access'!$F$7:$FS$306,7,FALSE))</f>
        <v>43634.97</v>
      </c>
      <c r="M100" s="90">
        <f t="shared" si="136"/>
        <v>5382586.9800000004</v>
      </c>
      <c r="N100" s="72">
        <f t="shared" si="116"/>
        <v>0.13301343852654382</v>
      </c>
      <c r="O100" s="73">
        <f t="shared" si="117"/>
        <v>1495.2336582560843</v>
      </c>
      <c r="P100" s="99">
        <f>IF(ISNA(VLOOKUP($A100,'[2]1516 Exp_Rev Access'!$F$7:$FS$306,8,FALSE)),"",VLOOKUP($A100,'[2]1516 Exp_Rev Access'!$F$7:$FS$306,8,FALSE))</f>
        <v>144492.4</v>
      </c>
      <c r="Q100" s="99">
        <f>IF(ISNA(VLOOKUP($A100,'[2]1516 Exp_Rev Access'!$F$7:$FS$306,9,FALSE)),"",VLOOKUP($A100,'[2]1516 Exp_Rev Access'!$F$7:$FS$306,9,FALSE))</f>
        <v>0</v>
      </c>
      <c r="R100" s="99">
        <f>IF(ISNA(VLOOKUP($A100,'[2]1516 Exp_Rev Access'!$F$7:$FS$306,10,FALSE)),"",VLOOKUP($A100,'[2]1516 Exp_Rev Access'!$F$7:$FS$306,10,FALSE))</f>
        <v>0</v>
      </c>
      <c r="S100" s="99">
        <f>IF(ISNA(VLOOKUP($A100,'[2]1516 Exp_Rev Access'!$F$7:$FS$306,11,FALSE)),"",VLOOKUP($A100,'[2]1516 Exp_Rev Access'!$F$7:$FS$306,11,FALSE))</f>
        <v>0</v>
      </c>
      <c r="T100" s="99">
        <f>IF(ISNA(VLOOKUP($A100,'[2]1516 Exp_Rev Access'!$F$7:$FS$306,12,FALSE)),"",VLOOKUP($A100,'[2]1516 Exp_Rev Access'!$F$7:$FS$306,12,FALSE))</f>
        <v>0</v>
      </c>
      <c r="U100" s="99">
        <f>IF(ISNA(VLOOKUP($A100,'[2]1516 Exp_Rev Access'!$F$7:$FS$306,13,FALSE)),"",VLOOKUP($A100,'[2]1516 Exp_Rev Access'!$F$7:$FS$306,13,FALSE))</f>
        <v>0</v>
      </c>
      <c r="V100" s="99">
        <f>IF(ISNA(VLOOKUP($A100,'[2]1516 Exp_Rev Access'!$F$7:$FS$306,14,FALSE)),"",VLOOKUP($A100,'[2]1516 Exp_Rev Access'!$F$7:$FS$306,14,FALSE))</f>
        <v>33100</v>
      </c>
      <c r="W100" s="99">
        <f>IF(ISNA(VLOOKUP($A100,'[2]1516 Exp_Rev Access'!$F$7:$FS$306,15,FALSE)),"",VLOOKUP($A100,'[2]1516 Exp_Rev Access'!$F$7:$FS$306,15,FALSE))</f>
        <v>0</v>
      </c>
      <c r="X100" s="99">
        <f>IF(ISNA(VLOOKUP($A100,'[2]1516 Exp_Rev Access'!$F$7:$FS$306,16,FALSE)),"",VLOOKUP($A100,'[2]1516 Exp_Rev Access'!$F$7:$FS$306,16,FALSE))</f>
        <v>4327.3100000000004</v>
      </c>
      <c r="Y100" s="99">
        <f>IF(ISNA(VLOOKUP($A100,'[2]1516 Exp_Rev Access'!$F$7:$FS$306,17,FALSE)),"",VLOOKUP($A100,'[2]1516 Exp_Rev Access'!$F$7:$FS$306,17,FALSE))</f>
        <v>0</v>
      </c>
      <c r="Z100" s="99">
        <f>IF(ISNA(VLOOKUP($A100,'[2]1516 Exp_Rev Access'!$F$7:$FS$306,18,FALSE)),"",VLOOKUP($A100,'[2]1516 Exp_Rev Access'!$F$7:$FS$306,18,FALSE))</f>
        <v>0</v>
      </c>
      <c r="AA100" s="99">
        <f>IF(ISNA(VLOOKUP($A100,'[2]1516 Exp_Rev Access'!$F$7:$FS$306,19,FALSE)),"",VLOOKUP($A100,'[2]1516 Exp_Rev Access'!$F$7:$FS$306,19,FALSE))</f>
        <v>0</v>
      </c>
      <c r="AB100" s="99">
        <f>IF(ISNA(VLOOKUP($A100,'[2]1516 Exp_Rev Access'!$F$7:$FS$306,20,FALSE)),"",VLOOKUP($A100,'[2]1516 Exp_Rev Access'!$F$7:$FS$306,20,FALSE))</f>
        <v>16050.09</v>
      </c>
      <c r="AC100" s="99">
        <f>IF(ISNA(VLOOKUP($A100,'[2]1516 Exp_Rev Access'!$F$7:$FS$306,21,FALSE)),"",VLOOKUP($A100,'[2]1516 Exp_Rev Access'!$F$7:$FS$306,21,FALSE))</f>
        <v>341705.56</v>
      </c>
      <c r="AD100" s="99">
        <f>IF(ISNA(VLOOKUP($A100,'[2]1516 Exp_Rev Access'!$F$7:$FS$306,22,FALSE)),"",VLOOKUP($A100,'[2]1516 Exp_Rev Access'!$F$7:$FS$306,22,FALSE))</f>
        <v>38874.519999999997</v>
      </c>
      <c r="AE100" s="99">
        <f>IF(ISNA(VLOOKUP($A100,'[2]1516 Exp_Rev Access'!$F$7:$FS$306,23,FALSE)),"",VLOOKUP($A100,'[2]1516 Exp_Rev Access'!$F$7:$FS$306,23,FALSE))</f>
        <v>0</v>
      </c>
      <c r="AF100" s="99">
        <f>IF(ISNA(VLOOKUP($A100,'[2]1516 Exp_Rev Access'!$F$7:$FS$306,24,FALSE)),"",VLOOKUP($A100,'[2]1516 Exp_Rev Access'!$F$7:$FS$306,24,FALSE))</f>
        <v>2719.73</v>
      </c>
      <c r="AG100" s="99">
        <f>IF(ISNA(VLOOKUP($A100,'[2]1516 Exp_Rev Access'!$F$7:$FS$306,25,FALSE)),"",VLOOKUP($A100,'[2]1516 Exp_Rev Access'!$F$7:$FS$306,25,FALSE))</f>
        <v>5354.54</v>
      </c>
      <c r="AH100" s="98">
        <f>IF(ISNA(VLOOKUP($A100,'[2]1516 Exp_Rev Access'!$F$7:$FS$306,26,FALSE)),"",VLOOKUP($A100,'[2]1516 Exp_Rev Access'!$F$7:$FS$306,26,FALSE))</f>
        <v>1382.5</v>
      </c>
      <c r="AI100" s="98">
        <f>IF(ISNA(VLOOKUP($A100,'[2]1516 Exp_Rev Access'!$F$7:$FS$306,27,FALSE)),"",VLOOKUP($A100,'[2]1516 Exp_Rev Access'!$F$7:$FS$306,27,FALSE))</f>
        <v>33902.86</v>
      </c>
      <c r="AJ100" s="98">
        <f>IF(ISNA(VLOOKUP($A100,'[2]1516 Exp_Rev Access'!$F$7:$FS$306,28,FALSE)),"",VLOOKUP($A100,'[2]1516 Exp_Rev Access'!$F$7:$FS$306,28,FALSE))</f>
        <v>47800.27</v>
      </c>
      <c r="AK100" s="98">
        <f>IF(ISNA(VLOOKUP($A100,'[2]1516 Exp_Rev Access'!$F$7:$FS$306,29,FALSE)),"",VLOOKUP($A100,'[2]1516 Exp_Rev Access'!$F$7:$FS$306,29,FALSE))</f>
        <v>55998.66</v>
      </c>
      <c r="AL100" s="100">
        <f t="shared" si="118"/>
        <v>725708.44000000006</v>
      </c>
      <c r="AM100" s="72">
        <f t="shared" si="119"/>
        <v>1.7933565278332765E-2</v>
      </c>
      <c r="AN100" s="94">
        <f t="shared" si="120"/>
        <v>201.59519755099547</v>
      </c>
      <c r="AO100" s="99">
        <f>IF(ISNA(VLOOKUP($A100,'[2]1516 Exp_Rev Access'!$F$7:$GB$306,30,FALSE)),"",VLOOKUP($A100,'[2]1516 Exp_Rev Access'!$F$7:$FS$306,30,FALSE))</f>
        <v>21836812.82</v>
      </c>
      <c r="AP100" s="99">
        <f>IF(ISNA(VLOOKUP($A100,'[2]1516 Exp_Rev Access'!$F$7:$GB$306,31,FALSE)),"",VLOOKUP($A100,'[2]1516 Exp_Rev Access'!$F$7:$FS$306,31,FALSE))</f>
        <v>865720.04</v>
      </c>
      <c r="AQ100" s="99">
        <f>IF(ISNA(VLOOKUP($A100,'[2]1516 Exp_Rev Access'!$F$7:$GB$306,32,FALSE)),"",VLOOKUP($A100,'[2]1516 Exp_Rev Access'!$F$7:$FS$306,32,FALSE))</f>
        <v>2546593.08</v>
      </c>
      <c r="AR100" s="99">
        <f>IF(ISNA(VLOOKUP($A100,'[2]1516 Exp_Rev Access'!$F$7:$GB$306,33,FALSE)),"",VLOOKUP($A100,'[2]1516 Exp_Rev Access'!$F$7:$FS$306,33,FALSE))</f>
        <v>0</v>
      </c>
      <c r="AS100" s="99">
        <f>IF(ISNA(VLOOKUP($A100,'[2]1516 Exp_Rev Access'!$F$7:$GB$306,34,FALSE)),"",VLOOKUP($A100,'[2]1516 Exp_Rev Access'!$F$7:$FS$306,34,FALSE))</f>
        <v>0</v>
      </c>
      <c r="AT100" s="101">
        <f t="shared" si="121"/>
        <v>25249125.939999998</v>
      </c>
      <c r="AU100" s="72">
        <f t="shared" si="122"/>
        <v>0.62395147046358601</v>
      </c>
      <c r="AV100" s="94">
        <f t="shared" si="123"/>
        <v>7013.9773100396396</v>
      </c>
      <c r="AW100" s="99">
        <f>IF(ISNA(VLOOKUP($A100,'[2]1516 Exp_Rev Access'!$F$7:$GB$306,35,FALSE)),"",VLOOKUP($A100,'[2]1516 Exp_Rev Access'!$F$7:$GB$306,35,FALSE))</f>
        <v>608.41</v>
      </c>
      <c r="AX100" s="99">
        <f>IF(ISNA(VLOOKUP($A100,'[2]1516 Exp_Rev Access'!$F$7:$GB$306,36,FALSE)),"",VLOOKUP($A100,'[2]1516 Exp_Rev Access'!$F$7:$GB$306,36,FALSE))</f>
        <v>2878292.23</v>
      </c>
      <c r="AY100" s="99">
        <f>IF(ISNA(VLOOKUP($A100,'[2]1516 Exp_Rev Access'!$F$7:$GB$306,37,FALSE)),"",VLOOKUP($A100,'[2]1516 Exp_Rev Access'!$F$7:$GB$306,37,FALSE))</f>
        <v>109089.97</v>
      </c>
      <c r="AZ100" s="99">
        <f>IF(ISNA(VLOOKUP($A100,'[2]1516 Exp_Rev Access'!$F$7:$GB$306,38,FALSE)),"",VLOOKUP($A100,'[2]1516 Exp_Rev Access'!$F$7:$GB$306,38,FALSE))</f>
        <v>119251.77</v>
      </c>
      <c r="BA100" s="99">
        <f>IF(ISNA(VLOOKUP($A100,'[2]1516 Exp_Rev Access'!$F$7:$GB$306,39,FALSE)),"",VLOOKUP($A100,'[2]1516 Exp_Rev Access'!$F$7:$GB$306,39,FALSE))</f>
        <v>0</v>
      </c>
      <c r="BB100" s="99">
        <f>IF(ISNA(VLOOKUP($A100,'[2]1516 Exp_Rev Access'!$F$7:$GB$306,40,FALSE)),"",VLOOKUP($A100,'[2]1516 Exp_Rev Access'!$F$7:$GB$306,40,FALSE))</f>
        <v>814767.46</v>
      </c>
      <c r="BC100" s="99">
        <f>IF(ISNA(VLOOKUP($A100,'[2]1516 Exp_Rev Access'!$F$7:$GB$306,41,FALSE)),"",VLOOKUP($A100,'[2]1516 Exp_Rev Access'!$F$7:$GB$306,41,FALSE))</f>
        <v>0</v>
      </c>
      <c r="BD100" s="99">
        <f>IF(ISNA(VLOOKUP($A100,'[2]1516 Exp_Rev Access'!$F$7:$GB$306,42,FALSE)),"",VLOOKUP($A100,'[2]1516 Exp_Rev Access'!$F$7:$GB$306,42,FALSE))</f>
        <v>180437.49</v>
      </c>
      <c r="BE100" s="99">
        <f>IF(ISNA(VLOOKUP($A100,'[2]1516 Exp_Rev Access'!$F$7:$GB$306,43,FALSE)),"",VLOOKUP($A100,'[2]1516 Exp_Rev Access'!$F$7:$GB$306,43,FALSE))</f>
        <v>0</v>
      </c>
      <c r="BF100" s="99">
        <f>IF(ISNA(VLOOKUP($A100,'[2]1516 Exp_Rev Access'!$F$7:$GB$306,44,FALSE)),"",VLOOKUP($A100,'[2]1516 Exp_Rev Access'!$F$7:$GB$306,44,FALSE))</f>
        <v>260048.03</v>
      </c>
      <c r="BG100" s="99">
        <f>IF(ISNA(VLOOKUP($A100,'[2]1516 Exp_Rev Access'!$F$7:$GB$306,45,FALSE)),"",VLOOKUP($A100,'[2]1516 Exp_Rev Access'!$F$7:$GB$306,45,FALSE))</f>
        <v>35778.04</v>
      </c>
      <c r="BH100" s="99">
        <f>IF(ISNA(VLOOKUP($A100,'[2]1516 Exp_Rev Access'!$F$7:$GB$306,46,FALSE)),"",VLOOKUP($A100,'[2]1516 Exp_Rev Access'!$F$7:$GB$306,46,FALSE))</f>
        <v>0</v>
      </c>
      <c r="BI100" s="99">
        <f>IF(ISNA(VLOOKUP($A100,'[2]1516 Exp_Rev Access'!$F$7:$GB$306,47,FALSE)),"",VLOOKUP($A100,'[2]1516 Exp_Rev Access'!$F$7:$GB$306,47,FALSE))</f>
        <v>23555.06</v>
      </c>
      <c r="BJ100" s="99">
        <f>IF(ISNA(VLOOKUP($A100,'[2]1516 Exp_Rev Access'!$F$7:$GB$306,48,FALSE)),"",VLOOKUP($A100,'[2]1516 Exp_Rev Access'!$F$7:$GB$306,48,FALSE))</f>
        <v>946488.51</v>
      </c>
      <c r="BK100" s="99">
        <f>IF(ISNA(VLOOKUP($A100,'[2]1516 Exp_Rev Access'!$F$7:$GB$306,49,FALSE)),"",VLOOKUP($A100,'[2]1516 Exp_Rev Access'!$F$7:$GB$306,49,FALSE))</f>
        <v>476515</v>
      </c>
      <c r="BL100" s="99">
        <f>IF(ISNA(VLOOKUP($A100,'[2]1516 Exp_Rev Access'!$F$7:$GB$306,50,FALSE)),"",VLOOKUP($A100,'[2]1516 Exp_Rev Access'!$F$7:$GB$306,50,FALSE))</f>
        <v>0</v>
      </c>
      <c r="BM100" s="99">
        <f>IF(ISNA(VLOOKUP($A100,'[2]1516 Exp_Rev Access'!$F$7:$GB$306,51,FALSE)),"",VLOOKUP($A100,'[2]1516 Exp_Rev Access'!$F$7:$GB$306,51,FALSE))</f>
        <v>0</v>
      </c>
      <c r="BN100" s="99">
        <f>IF(ISNA(VLOOKUP($A100,'[2]1516 Exp_Rev Access'!$F$7:$GB$306,52,FALSE)),"",VLOOKUP($A100,'[2]1516 Exp_Rev Access'!$F$7:$GB$306,52,FALSE))</f>
        <v>0</v>
      </c>
      <c r="BO100" s="99">
        <f>IF(ISNA(VLOOKUP($A100,'[2]1516 Exp_Rev Access'!$F$7:$GB$306,53,FALSE)),"",VLOOKUP($A100,'[2]1516 Exp_Rev Access'!$F$7:$GB$306,53,FALSE))</f>
        <v>0</v>
      </c>
      <c r="BP100" s="99">
        <f>IF(ISNA(VLOOKUP($A100,'[2]1516 Exp_Rev Access'!$F$7:$GB$306,54,FALSE)),"",VLOOKUP($A100,'[2]1516 Exp_Rev Access'!$F$7:$GB$306,54,FALSE))</f>
        <v>0</v>
      </c>
      <c r="BQ100" s="99">
        <f>IF(ISNA(VLOOKUP($A100,'[2]1516 Exp_Rev Access'!$F$7:$GB$306,55,FALSE)),"",VLOOKUP($A100,'[2]1516 Exp_Rev Access'!$F$7:$GB$306,55,FALSE))</f>
        <v>0</v>
      </c>
      <c r="BR100" s="99">
        <f>IF(ISNA(VLOOKUP($A100,'[2]1516 Exp_Rev Access'!$F$7:$GB$306,56,FALSE)),"",VLOOKUP($A100,'[2]1516 Exp_Rev Access'!$F$7:$GB$306,56,FALSE))</f>
        <v>0</v>
      </c>
      <c r="BS100" s="99">
        <f>IF(ISNA(VLOOKUP($A100,'[2]1516 Exp_Rev Access'!$F$7:$GB$306,57,FALSE)),"",VLOOKUP($A100,'[2]1516 Exp_Rev Access'!$F$7:$GB$306,57,FALSE))</f>
        <v>0</v>
      </c>
      <c r="BT100" s="99">
        <f>IF(ISNA(VLOOKUP($A100,'[2]1516 Exp_Rev Access'!$F$7:$GB$306,58,FALSE)),"",VLOOKUP($A100,'[2]1516 Exp_Rev Access'!$F$7:$GB$306,58,FALSE))</f>
        <v>0</v>
      </c>
      <c r="BU100" s="102">
        <f t="shared" si="124"/>
        <v>5844831.9699999997</v>
      </c>
      <c r="BV100" s="72">
        <f t="shared" si="125"/>
        <v>0.1444363464683989</v>
      </c>
      <c r="BW100" s="94">
        <f t="shared" si="126"/>
        <v>1623.6411080523244</v>
      </c>
      <c r="BX100" s="99">
        <f>IF(ISNA(VLOOKUP($A100,'[2]1516 Exp_Rev Access'!$F$7:$GB$306,59,FALSE)),"",VLOOKUP($A100,'[2]1516 Exp_Rev Access'!$F$7:$GB$306,59,FALSE))</f>
        <v>0</v>
      </c>
      <c r="BY100" s="99">
        <f>IF(ISNA(VLOOKUP($A100,'[2]1516 Exp_Rev Access'!$F$7:$GB$306,60,FALSE)),"",VLOOKUP($A100,'[2]1516 Exp_Rev Access'!$F$7:$GB$306,60,FALSE))</f>
        <v>0</v>
      </c>
      <c r="BZ100" s="99">
        <f>IF(ISNA(VLOOKUP($A100,'[2]1516 Exp_Rev Access'!$F$7:$GB$306,61,FALSE)),"",VLOOKUP($A100,'[2]1516 Exp_Rev Access'!$F$7:$GB$306,61,FALSE))</f>
        <v>0</v>
      </c>
      <c r="CA100" s="99">
        <f>IF(ISNA(VLOOKUP($A100,'[2]1516 Exp_Rev Access'!$F$7:$GB$306,62,FALSE)),"",VLOOKUP($A100,'[2]1516 Exp_Rev Access'!$F$7:$GB$306,62,FALSE))</f>
        <v>0</v>
      </c>
      <c r="CB100" s="99">
        <f>IF(ISNA(VLOOKUP($A100,'[2]1516 Exp_Rev Access'!$F$7:$GB$306,63,FALSE)),"",VLOOKUP($A100,'[2]1516 Exp_Rev Access'!$F$7:$GB$306,63,FALSE))</f>
        <v>38607.9</v>
      </c>
      <c r="CC100" s="99">
        <f>IF(ISNA(VLOOKUP($A100,'[2]1516 Exp_Rev Access'!$F$7:$GB$306,64,FALSE)),"",VLOOKUP($A100,'[2]1516 Exp_Rev Access'!$F$7:$GB$306,64,FALSE))</f>
        <v>0</v>
      </c>
      <c r="CD100" s="101">
        <f t="shared" si="127"/>
        <v>38607.9</v>
      </c>
      <c r="CE100" s="72">
        <f t="shared" si="128"/>
        <v>9.5407088680041197E-4</v>
      </c>
      <c r="CF100" s="103">
        <f t="shared" si="129"/>
        <v>10.724923121369619</v>
      </c>
      <c r="CG100" s="99">
        <f>IF(ISNA(VLOOKUP($A100,'[2]1516 Exp_Rev Access'!$F$7:$GB$306,65,FALSE)),"",VLOOKUP($A100,'[2]1516 Exp_Rev Access'!$F$7:$GB$306,65,FALSE))</f>
        <v>0</v>
      </c>
      <c r="CH100" s="99">
        <f>IF(ISNA(VLOOKUP($A100,'[2]1516 Exp_Rev Access'!$F$7:$GB$306,66,FALSE)),"",VLOOKUP($A100,'[2]1516 Exp_Rev Access'!$F$7:$GB$306,66,FALSE))</f>
        <v>0</v>
      </c>
      <c r="CI100" s="99">
        <f>IF(ISNA(VLOOKUP($A100,'[2]1516 Exp_Rev Access'!$F$7:$GB$306,67,FALSE)),"",VLOOKUP($A100,'[2]1516 Exp_Rev Access'!$F$7:$GB$306,67,FALSE))</f>
        <v>0</v>
      </c>
      <c r="CJ100" s="99">
        <f>IF(ISNA(VLOOKUP($A100,'[2]1516 Exp_Rev Access'!$F$7:$GB$306,68,FALSE)),"",VLOOKUP($A100,'[2]1516 Exp_Rev Access'!$F$7:$GB$306,68,FALSE))</f>
        <v>0</v>
      </c>
      <c r="CK100" s="99">
        <f>IF(ISNA(VLOOKUP($A100,'[2]1516 Exp_Rev Access'!$F$7:$GB$306,69,FALSE)),"",VLOOKUP($A100,'[2]1516 Exp_Rev Access'!$F$7:$GB$306,69,FALSE))</f>
        <v>0</v>
      </c>
      <c r="CL100" s="99">
        <f>IF(ISNA(VLOOKUP($A100,'[2]1516 Exp_Rev Access'!$F$7:$GB$306,70,FALSE)),"",VLOOKUP($A100,'[2]1516 Exp_Rev Access'!$F$7:$GB$306,70,FALSE))</f>
        <v>0</v>
      </c>
      <c r="CM100" s="99">
        <f>IF(ISNA(VLOOKUP($A100,'[2]1516 Exp_Rev Access'!$F$7:$GB$306,71,FALSE)),"",VLOOKUP($A100,'[2]1516 Exp_Rev Access'!$F$7:$GB$306,71,FALSE))</f>
        <v>0</v>
      </c>
      <c r="CN100" s="99">
        <f>IF(ISNA(VLOOKUP($A100,'[2]1516 Exp_Rev Access'!$F$7:$GB$306,72,FALSE)),"",VLOOKUP($A100,'[2]1516 Exp_Rev Access'!$F$7:$GB$306,72,FALSE))</f>
        <v>0</v>
      </c>
      <c r="CO100" s="99">
        <f>IF(ISNA(VLOOKUP($A100,'[2]1516 Exp_Rev Access'!$F$7:$GB$306,73,FALSE)),"",VLOOKUP($A100,'[2]1516 Exp_Rev Access'!$F$7:$GB$306,73,FALSE))</f>
        <v>0</v>
      </c>
      <c r="CP100" s="99">
        <f>IF(ISNA(VLOOKUP($A100,'[2]1516 Exp_Rev Access'!$F$7:$GB$306,74,FALSE)),"",VLOOKUP($A100,'[2]1516 Exp_Rev Access'!$F$7:$GB$306,74,FALSE))</f>
        <v>702112.49</v>
      </c>
      <c r="CQ100" s="99">
        <f>IF(ISNA(VLOOKUP($A100,'[2]1516 Exp_Rev Access'!$F$7:$GB$306,75,FALSE)),"",VLOOKUP($A100,'[2]1516 Exp_Rev Access'!$F$7:$GB$306,75,FALSE))</f>
        <v>0</v>
      </c>
      <c r="CR100" s="99">
        <f>IF(ISNA(VLOOKUP($A100,'[2]1516 Exp_Rev Access'!$F$7:$GB$306,76,FALSE)),"",VLOOKUP($A100,'[2]1516 Exp_Rev Access'!$F$7:$GB$306,76,FALSE))</f>
        <v>39885.4</v>
      </c>
      <c r="CS100" s="99">
        <f>IF(ISNA(VLOOKUP($A100,'[2]1516 Exp_Rev Access'!$F$7:$GB$306,77,FALSE)),"",VLOOKUP($A100,'[2]1516 Exp_Rev Access'!$F$7:$GB$306,77,FALSE))</f>
        <v>0</v>
      </c>
      <c r="CT100" s="99">
        <f>IF(ISNA(VLOOKUP($A100,'[2]1516 Exp_Rev Access'!$F$7:$GB$306,78,FALSE)),"",VLOOKUP($A100,'[2]1516 Exp_Rev Access'!$F$7:$GB$306,78,FALSE))</f>
        <v>1280942.21</v>
      </c>
      <c r="CU100" s="99">
        <f>IF(ISNA(VLOOKUP($A100,'[2]1516 Exp_Rev Access'!$F$7:$GB$306,79,FALSE)),"",VLOOKUP($A100,'[2]1516 Exp_Rev Access'!$F$7:$GB$306,79,FALSE))</f>
        <v>94170.03</v>
      </c>
      <c r="CV100" s="99">
        <f>IF(ISNA(VLOOKUP($A100,'[2]1516 Exp_Rev Access'!$F$7:$GB$306,80,FALSE)),"",VLOOKUP($A100,'[2]1516 Exp_Rev Access'!$F$7:$GB$306,80,FALSE))</f>
        <v>0</v>
      </c>
      <c r="CW100" s="99">
        <f>IF(ISNA(VLOOKUP($A100,'[2]1516 Exp_Rev Access'!$F$7:$GB$306,81,FALSE)),"",VLOOKUP($A100,'[2]1516 Exp_Rev Access'!$F$7:$GB$306,81,FALSE))</f>
        <v>0</v>
      </c>
      <c r="CX100" s="99">
        <f>IF(ISNA(VLOOKUP($A100,'[2]1516 Exp_Rev Access'!$F$7:$GB$306,82,FALSE)),"",VLOOKUP($A100,'[2]1516 Exp_Rev Access'!$F$7:$GB$306,82,FALSE))</f>
        <v>0</v>
      </c>
      <c r="CY100" s="99">
        <f>IF(ISNA(VLOOKUP($A100,'[2]1516 Exp_Rev Access'!$F$7:$GB$306,83,FALSE)),"",VLOOKUP($A100,'[2]1516 Exp_Rev Access'!$F$7:$GB$306,83,FALSE))</f>
        <v>0</v>
      </c>
      <c r="CZ100" s="99">
        <f>IF(ISNA(VLOOKUP($A100,'[2]1516 Exp_Rev Access'!$F$7:$GB$306,84,FALSE)),"",VLOOKUP($A100,'[2]1516 Exp_Rev Access'!$F$7:$GB$306,84,FALSE))</f>
        <v>0</v>
      </c>
      <c r="DA100" s="99">
        <f>IF(ISNA(VLOOKUP($A100,'[2]1516 Exp_Rev Access'!$F$7:$GB$306,85,FALSE)),"",VLOOKUP($A100,'[2]1516 Exp_Rev Access'!$F$7:$GB$306,85,FALSE))</f>
        <v>44563.98</v>
      </c>
      <c r="DB100" s="99">
        <f>IF(ISNA(VLOOKUP($A100,'[2]1516 Exp_Rev Access'!$F$7:$GB$306,86,FALSE)),"",VLOOKUP($A100,'[2]1516 Exp_Rev Access'!$F$7:$GB$306,86,FALSE))</f>
        <v>0</v>
      </c>
      <c r="DC100" s="99">
        <f>IF(ISNA(VLOOKUP($A100,'[2]1516 Exp_Rev Access'!$F$7:$GB$306,87,FALSE)),"",VLOOKUP($A100,'[2]1516 Exp_Rev Access'!$F$7:$GB$306,87,FALSE))</f>
        <v>0</v>
      </c>
      <c r="DD100" s="99">
        <f>IF(ISNA(VLOOKUP($A100,'[2]1516 Exp_Rev Access'!$F$7:$GB$306,88,FALSE)),"",VLOOKUP($A100,'[2]1516 Exp_Rev Access'!$F$7:$GB$306,88,FALSE))</f>
        <v>0</v>
      </c>
      <c r="DE100" s="99">
        <f>IF(ISNA(VLOOKUP($A100,'[2]1516 Exp_Rev Access'!$F$7:$GB$306,89,FALSE)),"",VLOOKUP($A100,'[2]1516 Exp_Rev Access'!$F$7:$GB$306,89,FALSE))</f>
        <v>0</v>
      </c>
      <c r="DF100" s="99">
        <f>IF(ISNA(VLOOKUP($A100,'[2]1516 Exp_Rev Access'!$F$7:$GB$306,90,FALSE)),"",VLOOKUP($A100,'[2]1516 Exp_Rev Access'!$F$7:$GB$306,90,FALSE))</f>
        <v>0</v>
      </c>
      <c r="DG100" s="99">
        <f>IF(ISNA(VLOOKUP($A100,'[2]1516 Exp_Rev Access'!$F$7:$GB$306,91,FALSE)),"",VLOOKUP($A100,'[2]1516 Exp_Rev Access'!$F$7:$GB$306,91,FALSE))</f>
        <v>8587.09</v>
      </c>
      <c r="DH100" s="99">
        <f>IF(ISNA(VLOOKUP($A100,'[2]1516 Exp_Rev Access'!$F$7:$GB$306,92,FALSE)),"",VLOOKUP($A100,'[2]1516 Exp_Rev Access'!$F$7:$GB$306,92,FALSE))</f>
        <v>876230.11</v>
      </c>
      <c r="DI100" s="99">
        <f>IF(ISNA(VLOOKUP($A100,'[2]1516 Exp_Rev Access'!$F$7:$GB$306,93,FALSE)),"",VLOOKUP($A100,'[2]1516 Exp_Rev Access'!$F$7:$GB$306,93,FALSE))</f>
        <v>0</v>
      </c>
      <c r="DJ100" s="99">
        <f>IF(ISNA(VLOOKUP($A100,'[2]1516 Exp_Rev Access'!$F$7:$GB$306,94,FALSE)),"",VLOOKUP($A100,'[2]1516 Exp_Rev Access'!$F$7:$GB$306,94,FALSE))</f>
        <v>0</v>
      </c>
      <c r="DK100" s="99">
        <f>IF(ISNA(VLOOKUP($A100,'[2]1516 Exp_Rev Access'!$F$7:$GB$306,95,FALSE)),"",VLOOKUP($A100,'[2]1516 Exp_Rev Access'!$F$7:$GB$306,95,FALSE))</f>
        <v>0</v>
      </c>
      <c r="DL100" s="99">
        <f>IF(ISNA(VLOOKUP($A100,'[2]1516 Exp_Rev Access'!$F$7:$GB$306,96,FALSE)),"",VLOOKUP($A100,'[2]1516 Exp_Rev Access'!$F$7:$GB$306,96,FALSE))</f>
        <v>0</v>
      </c>
      <c r="DM100" s="99">
        <f>IF(ISNA(VLOOKUP($A100,'[2]1516 Exp_Rev Access'!$F$7:$GB$306,97,FALSE)),"",VLOOKUP($A100,'[2]1516 Exp_Rev Access'!$F$7:$GB$306,97,FALSE))</f>
        <v>0</v>
      </c>
      <c r="DN100" s="99">
        <f>IF(ISNA(VLOOKUP($A100,'[2]1516 Exp_Rev Access'!$F$7:$GB$306,98,FALSE)),"",VLOOKUP($A100,'[2]1516 Exp_Rev Access'!$F$7:$GB$306,98,FALSE))</f>
        <v>0</v>
      </c>
      <c r="DO100" s="99">
        <f>IF(ISNA(VLOOKUP($A100,'[2]1516 Exp_Rev Access'!$F$7:$GB$306,99,FALSE)),"",VLOOKUP($A100,'[2]1516 Exp_Rev Access'!$F$7:$GB$306,99,FALSE))</f>
        <v>0</v>
      </c>
      <c r="DP100" s="99">
        <f>IF(ISNA(VLOOKUP($A100,'[2]1516 Exp_Rev Access'!$F$7:$GB$306,100,FALSE)),"",VLOOKUP($A100,'[2]1516 Exp_Rev Access'!$F$7:$GB$306,100,FALSE))</f>
        <v>0</v>
      </c>
      <c r="DQ100" s="99">
        <f>IF(ISNA(VLOOKUP($A100,'[2]1516 Exp_Rev Access'!$F$7:$GB$306,101,FALSE)),"",VLOOKUP($A100,'[2]1516 Exp_Rev Access'!$F$7:$GB$306,101,FALSE))</f>
        <v>0</v>
      </c>
      <c r="DR100" s="99">
        <f>IF(ISNA(VLOOKUP($A100,'[2]1516 Exp_Rev Access'!$F$7:$GB$306,102,FALSE)),"",VLOOKUP($A100,'[2]1516 Exp_Rev Access'!$F$7:$GB$306,102,FALSE))</f>
        <v>0</v>
      </c>
      <c r="DS100" s="99">
        <f>IF(ISNA(VLOOKUP($A100,'[2]1516 Exp_Rev Access'!$F$7:$GB$306,103,FALSE)),"",VLOOKUP($A100,'[2]1516 Exp_Rev Access'!$F$7:$GB$306,103,FALSE))</f>
        <v>0</v>
      </c>
      <c r="DT100" s="99">
        <f>IF(ISNA(VLOOKUP($A100,'[2]1516 Exp_Rev Access'!$F$7:$GB$306,104,FALSE)),"",VLOOKUP($A100,'[2]1516 Exp_Rev Access'!$F$7:$GB$306,104,FALSE))</f>
        <v>0</v>
      </c>
      <c r="DU100" s="99">
        <f>IF(ISNA(VLOOKUP($A100,'[2]1516 Exp_Rev Access'!$F$7:$GB$306,105,FALSE)),"",VLOOKUP($A100,'[2]1516 Exp_Rev Access'!$F$7:$GB$306,105,FALSE))</f>
        <v>0</v>
      </c>
      <c r="DV100" s="99">
        <f>IF(ISNA(VLOOKUP($A100,'[2]1516 Exp_Rev Access'!$F$7:$GB$306,106,FALSE)),"",VLOOKUP($A100,'[2]1516 Exp_Rev Access'!$F$7:$GB$306,106,FALSE))</f>
        <v>0</v>
      </c>
      <c r="DW100" s="99">
        <f>IF(ISNA(VLOOKUP($A100,'[2]1516 Exp_Rev Access'!$F$7:$GB$306,107,FALSE)),"",VLOOKUP($A100,'[2]1516 Exp_Rev Access'!$F$7:$GB$306,107,FALSE))</f>
        <v>0</v>
      </c>
      <c r="DX100" s="99">
        <f>IF(ISNA(VLOOKUP($A100,'[2]1516 Exp_Rev Access'!$F$7:$GB$306,108,FALSE)),"",VLOOKUP($A100,'[2]1516 Exp_Rev Access'!$F$7:$GB$306,108,FALSE))</f>
        <v>0</v>
      </c>
      <c r="DY100" s="99">
        <f>IF(ISNA(VLOOKUP($A100,'[2]1516 Exp_Rev Access'!$F$7:$GB$306,109,FALSE)),"",VLOOKUP($A100,'[2]1516 Exp_Rev Access'!$F$7:$GB$306,109,FALSE))</f>
        <v>0</v>
      </c>
      <c r="DZ100" s="99">
        <f>IF(ISNA(VLOOKUP($A100,'[2]1516 Exp_Rev Access'!$F$7:$GB$306,110,FALSE)),"",VLOOKUP($A100,'[2]1516 Exp_Rev Access'!$F$7:$GB$306,110,FALSE))</f>
        <v>0</v>
      </c>
      <c r="EA100" s="99">
        <f>IF(ISNA(VLOOKUP($A100,'[2]1516 Exp_Rev Access'!$F$7:$GB$306,111,FALSE)),"",VLOOKUP($A100,'[2]1516 Exp_Rev Access'!$F$7:$GB$306,111,FALSE))</f>
        <v>0</v>
      </c>
      <c r="EB100" s="99">
        <f>IF(ISNA(VLOOKUP($A100,'[2]1516 Exp_Rev Access'!$F$7:$GB$306,112,FALSE)),"",VLOOKUP($A100,'[2]1516 Exp_Rev Access'!$F$7:$GB$306,112,FALSE))</f>
        <v>0</v>
      </c>
      <c r="EC100" s="99">
        <f>IF(ISNA(VLOOKUP($A100,'[2]1516 Exp_Rev Access'!$F$7:$GB$306,113,FALSE)),"",VLOOKUP($A100,'[2]1516 Exp_Rev Access'!$F$7:$GB$306,113,FALSE))</f>
        <v>0</v>
      </c>
      <c r="ED100" s="99">
        <f>IF(ISNA(VLOOKUP($A100,'[2]1516 Exp_Rev Access'!$F$7:$GB$306,114,FALSE)),"",VLOOKUP($A100,'[2]1516 Exp_Rev Access'!$F$7:$GB$306,114,FALSE))</f>
        <v>0</v>
      </c>
      <c r="EE100" s="99">
        <f>IF(ISNA(VLOOKUP($A100,'[2]1516 Exp_Rev Access'!$F$7:$GB$306,115,FALSE)),"",VLOOKUP($A100,'[2]1516 Exp_Rev Access'!$F$7:$GB$306,115,FALSE))</f>
        <v>0</v>
      </c>
      <c r="EF100" s="99">
        <f>IF(ISNA(VLOOKUP($A100,'[2]1516 Exp_Rev Access'!$F$7:$GB$306,116,FALSE)),"",VLOOKUP($A100,'[2]1516 Exp_Rev Access'!$F$7:$GB$306,116,FALSE))</f>
        <v>0</v>
      </c>
      <c r="EG100" s="99">
        <f>IF(ISNA(VLOOKUP($A100,'[2]1516 Exp_Rev Access'!$F$7:$GB$306,117,FALSE)),"",VLOOKUP($A100,'[2]1516 Exp_Rev Access'!$F$7:$GB$306,117,FALSE))</f>
        <v>0</v>
      </c>
      <c r="EH100" s="99">
        <f>IF(ISNA(VLOOKUP($A100,'[2]1516 Exp_Rev Access'!$F$7:$GB$306,118,FALSE)),"",VLOOKUP($A100,'[2]1516 Exp_Rev Access'!$F$7:$GB$306,118,FALSE))</f>
        <v>0</v>
      </c>
      <c r="EI100" s="99">
        <f>IF(ISNA(VLOOKUP($A100,'[2]1516 Exp_Rev Access'!$F$7:$GB$306,119,FALSE)),"",VLOOKUP($A100,'[2]1516 Exp_Rev Access'!$F$7:$GB$306,119,FALSE))</f>
        <v>0</v>
      </c>
      <c r="EJ100" s="99">
        <f>IF(ISNA(VLOOKUP($A100,'[2]1516 Exp_Rev Access'!$F$7:$GB$306,120,FALSE)),"",VLOOKUP($A100,'[2]1516 Exp_Rev Access'!$F$7:$GB$306,120,FALSE))</f>
        <v>0</v>
      </c>
      <c r="EK100" s="99">
        <f>IF(ISNA(VLOOKUP($A100,'[2]1516 Exp_Rev Access'!$F$7:$GB$306,121,FALSE)),"",VLOOKUP($A100,'[2]1516 Exp_Rev Access'!$F$7:$GB$306,121,FALSE))</f>
        <v>0</v>
      </c>
      <c r="EL100" s="99">
        <f>IF(ISNA(VLOOKUP($A100,'[2]1516 Exp_Rev Access'!$F$7:$GB$306,122,FALSE)),"",VLOOKUP($A100,'[2]1516 Exp_Rev Access'!$F$7:$GB$306,122,FALSE))</f>
        <v>0</v>
      </c>
      <c r="EM100" s="99">
        <f>IF(ISNA(VLOOKUP($A100,'[2]1516 Exp_Rev Access'!$F$7:$GB$306,123,FALSE)),"",VLOOKUP($A100,'[2]1516 Exp_Rev Access'!$F$7:$GB$306,123,FALSE))</f>
        <v>0</v>
      </c>
      <c r="EN100" s="99">
        <f>IF(ISNA(VLOOKUP($A100,'[2]1516 Exp_Rev Access'!$F$7:$GB$306,124,FALSE)),"",VLOOKUP($A100,'[2]1516 Exp_Rev Access'!$F$7:$GB$306,124,FALSE))</f>
        <v>0</v>
      </c>
      <c r="EO100" s="99">
        <f>IF(ISNA(VLOOKUP($A100,'[2]1516 Exp_Rev Access'!$F$7:$GB$306,125,FALSE)),"",VLOOKUP($A100,'[2]1516 Exp_Rev Access'!$F$7:$GB$306,125,FALSE))</f>
        <v>0</v>
      </c>
      <c r="EP100" s="99">
        <f>IF(ISNA(VLOOKUP($A100,'[2]1516 Exp_Rev Access'!$F$7:$GB$306,126,FALSE)),"",VLOOKUP($A100,'[2]1516 Exp_Rev Access'!$F$7:$GB$306,126,FALSE))</f>
        <v>0</v>
      </c>
      <c r="EQ100" s="99">
        <f>IF(ISNA(VLOOKUP($A100,'[2]1516 Exp_Rev Access'!$F$7:$GB$306,127,FALSE)),"",VLOOKUP($A100,'[2]1516 Exp_Rev Access'!$F$7:$GB$306,127,FALSE))</f>
        <v>0</v>
      </c>
      <c r="ER100" s="99">
        <f>IF(ISNA(VLOOKUP($A100,'[2]1516 Exp_Rev Access'!$F$7:$GB$306,128,FALSE)),"",VLOOKUP($A100,'[2]1516 Exp_Rev Access'!$F$7:$GB$306,128,FALSE))</f>
        <v>0</v>
      </c>
      <c r="ES100" s="99">
        <f>IF(ISNA(VLOOKUP($A100,'[2]1516 Exp_Rev Access'!$F$7:$GB$306,129,FALSE)),"",VLOOKUP($A100,'[2]1516 Exp_Rev Access'!$F$7:$GB$306,129,FALSE))</f>
        <v>0</v>
      </c>
      <c r="ET100" s="99">
        <f>IF(ISNA(VLOOKUP($A100,'[2]1516 Exp_Rev Access'!$F$7:$GB$306,130,FALSE)),"",VLOOKUP($A100,'[2]1516 Exp_Rev Access'!$F$7:$GB$306,130,FALSE))</f>
        <v>0</v>
      </c>
      <c r="EU100" s="99">
        <f>IF(ISNA(VLOOKUP($A100,'[2]1516 Exp_Rev Access'!$F$7:$GB$306,131,FALSE)),"",VLOOKUP($A100,'[2]1516 Exp_Rev Access'!$F$7:$GB$306,131,FALSE))</f>
        <v>0</v>
      </c>
      <c r="EV100" s="99">
        <f>IF(ISNA(VLOOKUP($A100,'[2]1516 Exp_Rev Access'!$F$7:$GB$306,132,FALSE)),"",VLOOKUP($A100,'[2]1516 Exp_Rev Access'!$F$7:$GB$306,132,FALSE))</f>
        <v>0</v>
      </c>
      <c r="EW100" s="99">
        <f>IF(ISNA(VLOOKUP($A100,'[2]1516 Exp_Rev Access'!$F$7:$GB$306,133,FALSE)),"",VLOOKUP($A100,'[2]1516 Exp_Rev Access'!$F$7:$GB$306,133,FALSE))</f>
        <v>0</v>
      </c>
      <c r="EX100" s="99">
        <f>IF(ISNA(VLOOKUP($A100,'[2]1516 Exp_Rev Access'!$F$7:$GB$306,134,FALSE)),"",VLOOKUP($A100,'[2]1516 Exp_Rev Access'!$F$7:$GB$306,134,FALSE))</f>
        <v>0</v>
      </c>
      <c r="EY100" s="99">
        <f>IF(ISNA(VLOOKUP($A100,'[2]1516 Exp_Rev Access'!$F$7:$GB$306,135,FALSE)),"",VLOOKUP($A100,'[2]1516 Exp_Rev Access'!$F$7:$GB$306,135,FALSE))</f>
        <v>0</v>
      </c>
      <c r="EZ100" s="99">
        <f>IF(ISNA(VLOOKUP($A100,'[2]1516 Exp_Rev Access'!$F$7:$GB$306,136,FALSE)),"",VLOOKUP($A100,'[2]1516 Exp_Rev Access'!$F$7:$GB$306,136,FALSE))</f>
        <v>0</v>
      </c>
      <c r="FA100" s="99">
        <f>IF(ISNA(VLOOKUP($A100,'[2]1516 Exp_Rev Access'!$F$7:$GB$306,137,FALSE)),"",VLOOKUP($A100,'[2]1516 Exp_Rev Access'!$F$7:$GB$306,137,FALSE))</f>
        <v>0</v>
      </c>
      <c r="FB100" s="99">
        <f>IF(ISNA(VLOOKUP($A100,'[2]1516 Exp_Rev Access'!$F$7:$GB$306,138,FALSE)),"",VLOOKUP($A100,'[2]1516 Exp_Rev Access'!$F$7:$GB$306,138,FALSE))</f>
        <v>0</v>
      </c>
      <c r="FC100" s="99">
        <f>IF(ISNA(VLOOKUP($A100,'[2]1516 Exp_Rev Access'!$F$7:$GB$306,139,FALSE)),"",VLOOKUP($A100,'[2]1516 Exp_Rev Access'!$F$7:$GB$306,139,FALSE))</f>
        <v>0</v>
      </c>
      <c r="FD100" s="99">
        <f>IF(ISNA(VLOOKUP($A100,'[2]1516 Exp_Rev Access'!$F$7:$FS$306,140,FALSE)),"",VLOOKUP($A100,'[2]1516 Exp_Rev Access'!$F$7:$FS$306,140,FALSE))</f>
        <v>0</v>
      </c>
      <c r="FE100" s="99">
        <f>IF(ISNA(VLOOKUP($A100,'[2]1516 Exp_Rev Access'!$F$7:$FS$306,141,FALSE)),"",VLOOKUP($A100,'[2]1516 Exp_Rev Access'!$F$7:$FS$306,141,FALSE))</f>
        <v>0</v>
      </c>
      <c r="FF100" s="99">
        <f>IF(ISNA(VLOOKUP($A100,'[2]1516 Exp_Rev Access'!$F$7:$FS$306,142,FALSE)),"",VLOOKUP($A100,'[2]1516 Exp_Rev Access'!$F$7:$FS$306,142,FALSE))</f>
        <v>0</v>
      </c>
      <c r="FG100" s="99">
        <f>IF(ISNA(VLOOKUP($A100,'[2]1516 Exp_Rev Access'!$F$7:$FS$306,143,FALSE)),"",VLOOKUP($A100,'[2]1516 Exp_Rev Access'!$F$7:$FS$306,143,FALSE))</f>
        <v>0</v>
      </c>
      <c r="FH100" s="99">
        <f>IF(ISNA(VLOOKUP($A100,'[2]1516 Exp_Rev Access'!$F$7:$FS$306,144,FALSE)),"",VLOOKUP($A100,'[2]1516 Exp_Rev Access'!$F$7:$FS$306,144,FALSE))</f>
        <v>0</v>
      </c>
      <c r="FI100" s="99">
        <f>IF(ISNA(VLOOKUP($A100,'[2]1516 Exp_Rev Access'!$F$7:$FS$306,145,FALSE)),"",VLOOKUP($A100,'[2]1516 Exp_Rev Access'!$F$7:$FS$306,145,FALSE))</f>
        <v>0</v>
      </c>
      <c r="FJ100" s="99">
        <f>IF(ISNA(VLOOKUP($A100,'[2]1516 Exp_Rev Access'!$F$7:$FS$306,146,FALSE)),"",VLOOKUP($A100,'[2]1516 Exp_Rev Access'!$F$7:$FS$306,146,FALSE))</f>
        <v>0</v>
      </c>
      <c r="FK100" s="99">
        <f>IF(ISNA(VLOOKUP($A100,'[2]1516 Exp_Rev Access'!$F$7:$FS$306,147,FALSE)),"",VLOOKUP($A100,'[2]1516 Exp_Rev Access'!$F$7:$FS$306,147,FALSE))</f>
        <v>0</v>
      </c>
      <c r="FL100" s="99">
        <f>IF(ISNA(VLOOKUP($A100,'[2]1516 Exp_Rev Access'!$F$7:$FS$306,148,FALSE)),"",VLOOKUP($A100,'[2]1516 Exp_Rev Access'!$F$7:$FS$306,148,FALSE))</f>
        <v>0</v>
      </c>
      <c r="FM100" s="99">
        <f>IF(ISNA(VLOOKUP($A100,'[2]1516 Exp_Rev Access'!$F$7:$FS$306,149,FALSE)),"",VLOOKUP($A100,'[2]1516 Exp_Rev Access'!$F$7:$FS$306,149,FALSE))</f>
        <v>0</v>
      </c>
      <c r="FN100" s="99">
        <f>IF(ISNA(VLOOKUP($A100,'[2]1516 Exp_Rev Access'!$F$7:$FS$306,150,FALSE)),"",VLOOKUP($A100,'[2]1516 Exp_Rev Access'!$F$7:$FS$306,150,FALSE))</f>
        <v>0</v>
      </c>
      <c r="FO100" s="99">
        <f>IF(ISNA(VLOOKUP($A100,'[2]1516 Exp_Rev Access'!$F$7:$FS$306,151,FALSE)),"",VLOOKUP($A100,'[2]1516 Exp_Rev Access'!$F$7:$FS$306,151,FALSE))</f>
        <v>0</v>
      </c>
      <c r="FP100" s="99">
        <f>IF(ISNA(VLOOKUP($A100,'[2]1516 Exp_Rev Access'!$F$7:$FS$306,152,FALSE)),"",VLOOKUP($A100,'[2]1516 Exp_Rev Access'!$F$7:$FS$306,152,FALSE))</f>
        <v>0</v>
      </c>
      <c r="FQ100" s="99">
        <f>IF(ISNA(VLOOKUP($A100,'[2]1516 Exp_Rev Access'!$F$7:$FS$306,153,FALSE)),"",VLOOKUP($A100,'[2]1516 Exp_Rev Access'!$F$7:$FS$306,153,FALSE))</f>
        <v>114175.8</v>
      </c>
      <c r="FR100" s="101">
        <f t="shared" si="130"/>
        <v>3160667.1099999994</v>
      </c>
      <c r="FS100" s="72">
        <f t="shared" si="131"/>
        <v>7.8105788517857599E-2</v>
      </c>
      <c r="FT100" s="94">
        <f t="shared" si="132"/>
        <v>878.00454743696207</v>
      </c>
      <c r="FU100" s="99">
        <f>IF(ISNA(VLOOKUP($A100,'[2]1516 Exp_Rev Access'!$F$7:$GB$306,154,FALSE)),"",VLOOKUP($A100,'[2]1516 Exp_Rev Access'!$F$7:$GB$306,154,FALSE))</f>
        <v>0</v>
      </c>
      <c r="FV100" s="99">
        <f>IF(ISNA(VLOOKUP($A100,'[2]1516 Exp_Rev Access'!$F$7:$GB$306,155,FALSE)),"",VLOOKUP($A100,'[2]1516 Exp_Rev Access'!$F$7:$GB$306,155,FALSE))</f>
        <v>0</v>
      </c>
      <c r="FW100" s="99">
        <f>IF(ISNA(VLOOKUP($A100,'[2]1516 Exp_Rev Access'!$F$7:$GB$306,156,FALSE)),"",VLOOKUP($A100,'[2]1516 Exp_Rev Access'!$F$7:$GB$306,156,FALSE))</f>
        <v>0</v>
      </c>
      <c r="FX100" s="99">
        <f>IF(ISNA(VLOOKUP($A100,'[2]1516 Exp_Rev Access'!$F$7:$GB$306,157,FALSE)),"",VLOOKUP($A100,'[2]1516 Exp_Rev Access'!$F$7:$GB$306,157,FALSE))</f>
        <v>0</v>
      </c>
      <c r="FY100" s="99">
        <f>IF(ISNA(VLOOKUP($A100,'[2]1516 Exp_Rev Access'!$F$7:$GB$306,158,FALSE)),"",VLOOKUP($A100,'[2]1516 Exp_Rev Access'!$F$7:$GB$306,158,FALSE))</f>
        <v>0</v>
      </c>
      <c r="FZ100" s="99">
        <f>IF(ISNA(VLOOKUP($A100,'[2]1516 Exp_Rev Access'!$F$7:$GB$306,159,FALSE)),"",VLOOKUP($A100,'[2]1516 Exp_Rev Access'!$F$7:$GB$306,159,FALSE))</f>
        <v>0</v>
      </c>
      <c r="GA100" s="99">
        <f>IF(ISNA(VLOOKUP($A100,'[2]1516 Exp_Rev Access'!$F$7:$GB$306,160,FALSE)),"",VLOOKUP($A100,'[2]1516 Exp_Rev Access'!$F$7:$GB$306,160,FALSE))</f>
        <v>0</v>
      </c>
      <c r="GB100" s="99">
        <f>IF(ISNA(VLOOKUP($A100,'[2]1516 Exp_Rev Access'!$F$7:$GB$306,161,FALSE)),"",VLOOKUP($A100,'[2]1516 Exp_Rev Access'!$F$7:$GB$306,161,FALSE))</f>
        <v>0</v>
      </c>
      <c r="GC100" s="99">
        <f>IF(ISNA(VLOOKUP($A100,'[2]1516 Exp_Rev Access'!$F$7:$GB$306,162,FALSE)),"",VLOOKUP($A100,'[2]1516 Exp_Rev Access'!$F$7:$GB$306,162,FALSE))</f>
        <v>0</v>
      </c>
      <c r="GD100" s="99">
        <f>IF(ISNA(VLOOKUP($A100,'[2]1516 Exp_Rev Access'!$F$7:$GB$306,163,FALSE)),"",VLOOKUP($A100,'[2]1516 Exp_Rev Access'!$F$7:$GB$306,163,FALSE))</f>
        <v>0</v>
      </c>
      <c r="GE100" s="99">
        <f>IF(ISNA(VLOOKUP($A100,'[2]1516 Exp_Rev Access'!$F$7:$GB$306,164,FALSE)),"",VLOOKUP($A100,'[2]1516 Exp_Rev Access'!$F$7:$GB$306,164,FALSE))</f>
        <v>56200</v>
      </c>
      <c r="GF100" s="99">
        <f>IF(ISNA(VLOOKUP($A100,'[2]1516 Exp_Rev Access'!$F$7:$GB$306,165,FALSE)),"",VLOOKUP($A100,'[2]1516 Exp_Rev Access'!$F$7:$GB$306,165,FALSE))</f>
        <v>0</v>
      </c>
      <c r="GG100" s="99">
        <f>IF(ISNA(VLOOKUP($A100,'[2]1516 Exp_Rev Access'!$F$7:$GB$306,166,FALSE)),"",VLOOKUP($A100,'[2]1516 Exp_Rev Access'!$F$7:$GB$306,166,FALSE))</f>
        <v>0</v>
      </c>
      <c r="GH100" s="99">
        <f>IF(ISNA(VLOOKUP($A100,'[2]1516 Exp_Rev Access'!$F$7:$GB$306,167,FALSE)),"",VLOOKUP($A100,'[2]1516 Exp_Rev Access'!$F$7:$GB$306,167,FALSE))</f>
        <v>0</v>
      </c>
      <c r="GI100" s="99">
        <f>IF(ISNA(VLOOKUP($A100,'[2]1516 Exp_Rev Access'!$F$7:$GB$306,168,FALSE)),"",VLOOKUP($A100,'[2]1516 Exp_Rev Access'!$F$7:$GB$306,168,FALSE))</f>
        <v>0</v>
      </c>
      <c r="GJ100" s="99">
        <f>IF(ISNA(VLOOKUP($A100,'[2]1516 Exp_Rev Access'!$F$7:$GB$306,169,FALSE)),"",VLOOKUP($A100,'[2]1516 Exp_Rev Access'!$F$7:$GB$306,169,FALSE))</f>
        <v>3220</v>
      </c>
      <c r="GK100" s="99">
        <f>IF(ISNA(VLOOKUP($A100,'[2]1516 Exp_Rev Access'!$F$7:$GB$306,170,FALSE)),"",VLOOKUP($A100,'[2]1516 Exp_Rev Access'!$F$7:$GB$306,170,FALSE))</f>
        <v>5541.66</v>
      </c>
      <c r="GL100" s="99">
        <f>IF(ISNA(VLOOKUP($A100,'[2]1516 Exp_Rev Access'!$F$7:$GB$306,171,FALSE)),"",VLOOKUP($A100,'[2]1516 Exp_Rev Access'!$F$7:$GB$306,171,FALSE))</f>
        <v>0</v>
      </c>
      <c r="GM100" s="99">
        <f>IF(ISNA(VLOOKUP($A100,'[2]1516 Exp_Rev Access'!$F$7:$GB$306,172,FALSE)),"",VLOOKUP($A100,'[2]1516 Exp_Rev Access'!$F$7:$GB$306,172,FALSE))</f>
        <v>0</v>
      </c>
      <c r="GN100" s="99">
        <f>IF(ISNA(VLOOKUP($A100,'[2]1516 Exp_Rev Access'!$F$7:$GB$306,173,FALSE)),"",VLOOKUP($A100,'[2]1516 Exp_Rev Access'!$F$7:$GB$306,173,FALSE))</f>
        <v>0</v>
      </c>
      <c r="GO100" s="99">
        <f>IF(ISNA(VLOOKUP($A100,'[2]1516 Exp_Rev Access'!$F$7:$GB$306,174,FALSE)),"",VLOOKUP($A100,'[2]1516 Exp_Rev Access'!$F$7:$GB$306,174,FALSE))</f>
        <v>0</v>
      </c>
      <c r="GP100" s="99">
        <f>IF(ISNA(VLOOKUP($A100,'[2]1516 Exp_Rev Access'!$F$7:$GB$306,175,FALSE)),"",VLOOKUP($A100,'[2]1516 Exp_Rev Access'!$F$7:$GB$306,175,FALSE))</f>
        <v>0</v>
      </c>
      <c r="GQ100" s="99">
        <f>IF(ISNA(VLOOKUP($A100,'[2]1516 Exp_Rev Access'!$F$7:$GB$306,176,FALSE)),"",VLOOKUP($A100,'[2]1516 Exp_Rev Access'!$F$7:$GB$306,176,FALSE))</f>
        <v>0</v>
      </c>
      <c r="GR100" s="99">
        <f>IF(ISNA(VLOOKUP($A100,'[2]1516 Exp_Rev Access'!$F$7:$GB$306,177,FALSE)),"",VLOOKUP($A100,'[2]1516 Exp_Rev Access'!$F$7:$GB$306,177,FALSE))</f>
        <v>0</v>
      </c>
      <c r="GS100" s="99">
        <f>IF(ISNA(VLOOKUP($A100,'[2]1516 Exp_Rev Access'!$F$7:$GB$306,178,FALSE)),"",VLOOKUP($A100,'[2]1516 Exp_Rev Access'!$F$7:$GB$306,178,FALSE))</f>
        <v>0</v>
      </c>
      <c r="GT100" s="101">
        <f t="shared" si="133"/>
        <v>64961.66</v>
      </c>
      <c r="GU100" s="72">
        <f t="shared" si="134"/>
        <v>1.6053198584804367E-3</v>
      </c>
      <c r="GV100" s="84">
        <f t="shared" si="135"/>
        <v>18.045757716336603</v>
      </c>
    </row>
    <row r="101" spans="1:207" customFormat="1" ht="14.45" customHeight="1" x14ac:dyDescent="0.2">
      <c r="A101" s="96" t="s">
        <v>338</v>
      </c>
      <c r="B101" s="69" t="s">
        <v>339</v>
      </c>
      <c r="C101" s="80">
        <f>IF(ISNA(VLOOKUP($A101,'[2]1516 enrollment_Rev_Exp by size'!$A$6:$G$320,3,FALSE)),"",VLOOKUP($A101,'[2]1516 enrollment_Rev_Exp by size'!$A$6:$G$320,3,FALSE))</f>
        <v>3421.0600000000004</v>
      </c>
      <c r="D101" s="97">
        <v>40292713.770000003</v>
      </c>
      <c r="E101" s="80">
        <f>M101+AL101+AT101+BU101+CD101+FR101+GT101</f>
        <v>40292713.770000003</v>
      </c>
      <c r="F101" s="80">
        <f t="shared" si="115"/>
        <v>0</v>
      </c>
      <c r="G101" s="98">
        <f>IF(ISNA(VLOOKUP($A101,'[2]1516 Exp_Rev Access'!$F$7:$FS$306,2,FALSE)),"",VLOOKUP($A101,'[2]1516 Exp_Rev Access'!$F$7:$FS$306,2,FALSE))</f>
        <v>951443.63</v>
      </c>
      <c r="H101" s="98">
        <f>IF(ISNA(VLOOKUP($A101,'[2]1516 Exp_Rev Access'!$F$7:$FS$306,3,FALSE)),"",VLOOKUP($A101,'[2]1516 Exp_Rev Access'!$F$7:$FS$306,3,FALSE))</f>
        <v>0</v>
      </c>
      <c r="I101" s="98">
        <f>IF(ISNA(VLOOKUP($A101,'[2]1516 Exp_Rev Access'!$F$7:$FS$306,4,FALSE)),"",VLOOKUP($A101,'[2]1516 Exp_Rev Access'!$F$7:$FS$306,4,FALSE))</f>
        <v>81.48</v>
      </c>
      <c r="J101" s="98">
        <f>IF(ISNA(VLOOKUP($A101,'[2]1516 Exp_Rev Access'!$F$7:$FS$306,5,FALSE)),"",VLOOKUP($A101,'[2]1516 Exp_Rev Access'!$F$7:$FS$306,5,FALSE))</f>
        <v>0</v>
      </c>
      <c r="K101" s="98">
        <f>IF(ISNA(VLOOKUP($A101,'[2]1516 Exp_Rev Access'!$F$7:$FS$306,6,FALSE)),"",VLOOKUP($A101,'[2]1516 Exp_Rev Access'!$F$7:$FS$306,6,FALSE))</f>
        <v>0</v>
      </c>
      <c r="L101" s="98">
        <f>IF(ISNA(VLOOKUP($A101,'[2]1516 Exp_Rev Access'!$F$7:$FS$306,7,FALSE)),"",VLOOKUP($A101,'[2]1516 Exp_Rev Access'!$F$7:$FS$306,7,FALSE))</f>
        <v>0</v>
      </c>
      <c r="M101" s="90">
        <f t="shared" si="136"/>
        <v>951525.11</v>
      </c>
      <c r="N101" s="72">
        <f t="shared" si="116"/>
        <v>2.3615314556163239E-2</v>
      </c>
      <c r="O101" s="73">
        <f t="shared" si="117"/>
        <v>278.13751001151684</v>
      </c>
      <c r="P101" s="99">
        <f>IF(ISNA(VLOOKUP($A101,'[2]1516 Exp_Rev Access'!$F$7:$FS$306,8,FALSE)),"",VLOOKUP($A101,'[2]1516 Exp_Rev Access'!$F$7:$FS$306,8,FALSE))</f>
        <v>0</v>
      </c>
      <c r="Q101" s="99">
        <f>IF(ISNA(VLOOKUP($A101,'[2]1516 Exp_Rev Access'!$F$7:$FS$306,9,FALSE)),"",VLOOKUP($A101,'[2]1516 Exp_Rev Access'!$F$7:$FS$306,9,FALSE))</f>
        <v>0</v>
      </c>
      <c r="R101" s="99">
        <f>IF(ISNA(VLOOKUP($A101,'[2]1516 Exp_Rev Access'!$F$7:$FS$306,10,FALSE)),"",VLOOKUP($A101,'[2]1516 Exp_Rev Access'!$F$7:$FS$306,10,FALSE))</f>
        <v>0</v>
      </c>
      <c r="S101" s="99">
        <f>IF(ISNA(VLOOKUP($A101,'[2]1516 Exp_Rev Access'!$F$7:$FS$306,11,FALSE)),"",VLOOKUP($A101,'[2]1516 Exp_Rev Access'!$F$7:$FS$306,11,FALSE))</f>
        <v>0</v>
      </c>
      <c r="T101" s="99">
        <f>IF(ISNA(VLOOKUP($A101,'[2]1516 Exp_Rev Access'!$F$7:$FS$306,12,FALSE)),"",VLOOKUP($A101,'[2]1516 Exp_Rev Access'!$F$7:$FS$306,12,FALSE))</f>
        <v>0</v>
      </c>
      <c r="U101" s="99">
        <f>IF(ISNA(VLOOKUP($A101,'[2]1516 Exp_Rev Access'!$F$7:$FS$306,13,FALSE)),"",VLOOKUP($A101,'[2]1516 Exp_Rev Access'!$F$7:$FS$306,13,FALSE))</f>
        <v>0</v>
      </c>
      <c r="V101" s="99">
        <f>IF(ISNA(VLOOKUP($A101,'[2]1516 Exp_Rev Access'!$F$7:$FS$306,14,FALSE)),"",VLOOKUP($A101,'[2]1516 Exp_Rev Access'!$F$7:$FS$306,14,FALSE))</f>
        <v>0</v>
      </c>
      <c r="W101" s="99">
        <f>IF(ISNA(VLOOKUP($A101,'[2]1516 Exp_Rev Access'!$F$7:$FS$306,15,FALSE)),"",VLOOKUP($A101,'[2]1516 Exp_Rev Access'!$F$7:$FS$306,15,FALSE))</f>
        <v>0</v>
      </c>
      <c r="X101" s="99">
        <f>IF(ISNA(VLOOKUP($A101,'[2]1516 Exp_Rev Access'!$F$7:$FS$306,16,FALSE)),"",VLOOKUP($A101,'[2]1516 Exp_Rev Access'!$F$7:$FS$306,16,FALSE))</f>
        <v>5357.83</v>
      </c>
      <c r="Y101" s="99">
        <f>IF(ISNA(VLOOKUP($A101,'[2]1516 Exp_Rev Access'!$F$7:$FS$306,17,FALSE)),"",VLOOKUP($A101,'[2]1516 Exp_Rev Access'!$F$7:$FS$306,17,FALSE))</f>
        <v>859.5</v>
      </c>
      <c r="Z101" s="99">
        <f>IF(ISNA(VLOOKUP($A101,'[2]1516 Exp_Rev Access'!$F$7:$FS$306,18,FALSE)),"",VLOOKUP($A101,'[2]1516 Exp_Rev Access'!$F$7:$FS$306,18,FALSE))</f>
        <v>0</v>
      </c>
      <c r="AA101" s="99">
        <f>IF(ISNA(VLOOKUP($A101,'[2]1516 Exp_Rev Access'!$F$7:$FS$306,19,FALSE)),"",VLOOKUP($A101,'[2]1516 Exp_Rev Access'!$F$7:$FS$306,19,FALSE))</f>
        <v>0</v>
      </c>
      <c r="AB101" s="99">
        <f>IF(ISNA(VLOOKUP($A101,'[2]1516 Exp_Rev Access'!$F$7:$FS$306,20,FALSE)),"",VLOOKUP($A101,'[2]1516 Exp_Rev Access'!$F$7:$FS$306,20,FALSE))</f>
        <v>0</v>
      </c>
      <c r="AC101" s="99">
        <f>IF(ISNA(VLOOKUP($A101,'[2]1516 Exp_Rev Access'!$F$7:$FS$306,21,FALSE)),"",VLOOKUP($A101,'[2]1516 Exp_Rev Access'!$F$7:$FS$306,21,FALSE))</f>
        <v>39337.870000000003</v>
      </c>
      <c r="AD101" s="99">
        <f>IF(ISNA(VLOOKUP($A101,'[2]1516 Exp_Rev Access'!$F$7:$FS$306,22,FALSE)),"",VLOOKUP($A101,'[2]1516 Exp_Rev Access'!$F$7:$FS$306,22,FALSE))</f>
        <v>0</v>
      </c>
      <c r="AE101" s="99">
        <f>IF(ISNA(VLOOKUP($A101,'[2]1516 Exp_Rev Access'!$F$7:$FS$306,23,FALSE)),"",VLOOKUP($A101,'[2]1516 Exp_Rev Access'!$F$7:$FS$306,23,FALSE))</f>
        <v>0</v>
      </c>
      <c r="AF101" s="99">
        <f>IF(ISNA(VLOOKUP($A101,'[2]1516 Exp_Rev Access'!$F$7:$FS$306,24,FALSE)),"",VLOOKUP($A101,'[2]1516 Exp_Rev Access'!$F$7:$FS$306,24,FALSE))</f>
        <v>-12470.31</v>
      </c>
      <c r="AG101" s="99">
        <f>IF(ISNA(VLOOKUP($A101,'[2]1516 Exp_Rev Access'!$F$7:$FS$306,25,FALSE)),"",VLOOKUP($A101,'[2]1516 Exp_Rev Access'!$F$7:$FS$306,25,FALSE))</f>
        <v>4429.12</v>
      </c>
      <c r="AH101" s="98">
        <f>IF(ISNA(VLOOKUP($A101,'[2]1516 Exp_Rev Access'!$F$7:$FS$306,26,FALSE)),"",VLOOKUP($A101,'[2]1516 Exp_Rev Access'!$F$7:$FS$306,26,FALSE))</f>
        <v>315</v>
      </c>
      <c r="AI101" s="98">
        <f>IF(ISNA(VLOOKUP($A101,'[2]1516 Exp_Rev Access'!$F$7:$FS$306,27,FALSE)),"",VLOOKUP($A101,'[2]1516 Exp_Rev Access'!$F$7:$FS$306,27,FALSE))</f>
        <v>0</v>
      </c>
      <c r="AJ101" s="98">
        <f>IF(ISNA(VLOOKUP($A101,'[2]1516 Exp_Rev Access'!$F$7:$FS$306,28,FALSE)),"",VLOOKUP($A101,'[2]1516 Exp_Rev Access'!$F$7:$FS$306,28,FALSE))</f>
        <v>33802.589999999997</v>
      </c>
      <c r="AK101" s="98">
        <f>IF(ISNA(VLOOKUP($A101,'[2]1516 Exp_Rev Access'!$F$7:$FS$306,29,FALSE)),"",VLOOKUP($A101,'[2]1516 Exp_Rev Access'!$F$7:$FS$306,29,FALSE))</f>
        <v>251598.75</v>
      </c>
      <c r="AL101" s="100">
        <f t="shared" si="118"/>
        <v>323230.34999999998</v>
      </c>
      <c r="AM101" s="72">
        <f t="shared" si="119"/>
        <v>8.0220546038440727E-3</v>
      </c>
      <c r="AN101" s="94">
        <f t="shared" si="120"/>
        <v>94.482514191507875</v>
      </c>
      <c r="AO101" s="99">
        <f>IF(ISNA(VLOOKUP($A101,'[2]1516 Exp_Rev Access'!$F$7:$GB$306,30,FALSE)),"",VLOOKUP($A101,'[2]1516 Exp_Rev Access'!$F$7:$FS$306,30,FALSE))</f>
        <v>20279265.510000002</v>
      </c>
      <c r="AP101" s="99">
        <f>IF(ISNA(VLOOKUP($A101,'[2]1516 Exp_Rev Access'!$F$7:$GB$306,31,FALSE)),"",VLOOKUP($A101,'[2]1516 Exp_Rev Access'!$F$7:$FS$306,31,FALSE))</f>
        <v>378127.52</v>
      </c>
      <c r="AQ101" s="99">
        <f>IF(ISNA(VLOOKUP($A101,'[2]1516 Exp_Rev Access'!$F$7:$GB$306,32,FALSE)),"",VLOOKUP($A101,'[2]1516 Exp_Rev Access'!$F$7:$FS$306,32,FALSE))</f>
        <v>4143616.64</v>
      </c>
      <c r="AR101" s="99">
        <f>IF(ISNA(VLOOKUP($A101,'[2]1516 Exp_Rev Access'!$F$7:$GB$306,33,FALSE)),"",VLOOKUP($A101,'[2]1516 Exp_Rev Access'!$F$7:$FS$306,33,FALSE))</f>
        <v>0</v>
      </c>
      <c r="AS101" s="99">
        <f>IF(ISNA(VLOOKUP($A101,'[2]1516 Exp_Rev Access'!$F$7:$GB$306,34,FALSE)),"",VLOOKUP($A101,'[2]1516 Exp_Rev Access'!$F$7:$FS$306,34,FALSE))</f>
        <v>0</v>
      </c>
      <c r="AT101" s="101">
        <f t="shared" si="121"/>
        <v>24801009.670000002</v>
      </c>
      <c r="AU101" s="72">
        <f t="shared" si="122"/>
        <v>0.61552095526674677</v>
      </c>
      <c r="AV101" s="94">
        <f t="shared" si="123"/>
        <v>7249.5102892086079</v>
      </c>
      <c r="AW101" s="99">
        <f>IF(ISNA(VLOOKUP($A101,'[2]1516 Exp_Rev Access'!$F$7:$GB$306,35,FALSE)),"",VLOOKUP($A101,'[2]1516 Exp_Rev Access'!$F$7:$GB$306,35,FALSE))</f>
        <v>48162.57</v>
      </c>
      <c r="AX101" s="99">
        <f>IF(ISNA(VLOOKUP($A101,'[2]1516 Exp_Rev Access'!$F$7:$GB$306,36,FALSE)),"",VLOOKUP($A101,'[2]1516 Exp_Rev Access'!$F$7:$GB$306,36,FALSE))</f>
        <v>2117372.42</v>
      </c>
      <c r="AY101" s="99">
        <f>IF(ISNA(VLOOKUP($A101,'[2]1516 Exp_Rev Access'!$F$7:$GB$306,37,FALSE)),"",VLOOKUP($A101,'[2]1516 Exp_Rev Access'!$F$7:$GB$306,37,FALSE))</f>
        <v>202084.25</v>
      </c>
      <c r="AZ101" s="99">
        <f>IF(ISNA(VLOOKUP($A101,'[2]1516 Exp_Rev Access'!$F$7:$GB$306,38,FALSE)),"",VLOOKUP($A101,'[2]1516 Exp_Rev Access'!$F$7:$GB$306,38,FALSE))</f>
        <v>0</v>
      </c>
      <c r="BA101" s="99">
        <f>IF(ISNA(VLOOKUP($A101,'[2]1516 Exp_Rev Access'!$F$7:$GB$306,39,FALSE)),"",VLOOKUP($A101,'[2]1516 Exp_Rev Access'!$F$7:$GB$306,39,FALSE))</f>
        <v>0</v>
      </c>
      <c r="BB101" s="99">
        <f>IF(ISNA(VLOOKUP($A101,'[2]1516 Exp_Rev Access'!$F$7:$GB$306,40,FALSE)),"",VLOOKUP($A101,'[2]1516 Exp_Rev Access'!$F$7:$GB$306,40,FALSE))</f>
        <v>1395130.08</v>
      </c>
      <c r="BC101" s="99">
        <f>IF(ISNA(VLOOKUP($A101,'[2]1516 Exp_Rev Access'!$F$7:$GB$306,41,FALSE)),"",VLOOKUP($A101,'[2]1516 Exp_Rev Access'!$F$7:$GB$306,41,FALSE))</f>
        <v>0</v>
      </c>
      <c r="BD101" s="99">
        <f>IF(ISNA(VLOOKUP($A101,'[2]1516 Exp_Rev Access'!$F$7:$GB$306,42,FALSE)),"",VLOOKUP($A101,'[2]1516 Exp_Rev Access'!$F$7:$GB$306,42,FALSE))</f>
        <v>193454.28</v>
      </c>
      <c r="BE101" s="99">
        <f>IF(ISNA(VLOOKUP($A101,'[2]1516 Exp_Rev Access'!$F$7:$GB$306,43,FALSE)),"",VLOOKUP($A101,'[2]1516 Exp_Rev Access'!$F$7:$GB$306,43,FALSE))</f>
        <v>0</v>
      </c>
      <c r="BF101" s="99">
        <f>IF(ISNA(VLOOKUP($A101,'[2]1516 Exp_Rev Access'!$F$7:$GB$306,44,FALSE)),"",VLOOKUP($A101,'[2]1516 Exp_Rev Access'!$F$7:$GB$306,44,FALSE))</f>
        <v>1015864.78</v>
      </c>
      <c r="BG101" s="99">
        <f>IF(ISNA(VLOOKUP($A101,'[2]1516 Exp_Rev Access'!$F$7:$GB$306,45,FALSE)),"",VLOOKUP($A101,'[2]1516 Exp_Rev Access'!$F$7:$GB$306,45,FALSE))</f>
        <v>31704.69</v>
      </c>
      <c r="BH101" s="99">
        <f>IF(ISNA(VLOOKUP($A101,'[2]1516 Exp_Rev Access'!$F$7:$GB$306,46,FALSE)),"",VLOOKUP($A101,'[2]1516 Exp_Rev Access'!$F$7:$GB$306,46,FALSE))</f>
        <v>0</v>
      </c>
      <c r="BI101" s="99">
        <f>IF(ISNA(VLOOKUP($A101,'[2]1516 Exp_Rev Access'!$F$7:$GB$306,47,FALSE)),"",VLOOKUP($A101,'[2]1516 Exp_Rev Access'!$F$7:$GB$306,47,FALSE))</f>
        <v>45767.65</v>
      </c>
      <c r="BJ101" s="99">
        <f>IF(ISNA(VLOOKUP($A101,'[2]1516 Exp_Rev Access'!$F$7:$GB$306,48,FALSE)),"",VLOOKUP($A101,'[2]1516 Exp_Rev Access'!$F$7:$GB$306,48,FALSE))</f>
        <v>1200056.3700000001</v>
      </c>
      <c r="BK101" s="99">
        <f>IF(ISNA(VLOOKUP($A101,'[2]1516 Exp_Rev Access'!$F$7:$GB$306,49,FALSE)),"",VLOOKUP($A101,'[2]1516 Exp_Rev Access'!$F$7:$GB$306,49,FALSE))</f>
        <v>0</v>
      </c>
      <c r="BL101" s="99">
        <f>IF(ISNA(VLOOKUP($A101,'[2]1516 Exp_Rev Access'!$F$7:$GB$306,50,FALSE)),"",VLOOKUP($A101,'[2]1516 Exp_Rev Access'!$F$7:$GB$306,50,FALSE))</f>
        <v>0</v>
      </c>
      <c r="BM101" s="99">
        <f>IF(ISNA(VLOOKUP($A101,'[2]1516 Exp_Rev Access'!$F$7:$GB$306,51,FALSE)),"",VLOOKUP($A101,'[2]1516 Exp_Rev Access'!$F$7:$GB$306,51,FALSE))</f>
        <v>0</v>
      </c>
      <c r="BN101" s="99">
        <f>IF(ISNA(VLOOKUP($A101,'[2]1516 Exp_Rev Access'!$F$7:$GB$306,52,FALSE)),"",VLOOKUP($A101,'[2]1516 Exp_Rev Access'!$F$7:$GB$306,52,FALSE))</f>
        <v>0</v>
      </c>
      <c r="BO101" s="99">
        <f>IF(ISNA(VLOOKUP($A101,'[2]1516 Exp_Rev Access'!$F$7:$GB$306,53,FALSE)),"",VLOOKUP($A101,'[2]1516 Exp_Rev Access'!$F$7:$GB$306,53,FALSE))</f>
        <v>0</v>
      </c>
      <c r="BP101" s="99">
        <f>IF(ISNA(VLOOKUP($A101,'[2]1516 Exp_Rev Access'!$F$7:$GB$306,54,FALSE)),"",VLOOKUP($A101,'[2]1516 Exp_Rev Access'!$F$7:$GB$306,54,FALSE))</f>
        <v>0</v>
      </c>
      <c r="BQ101" s="99">
        <f>IF(ISNA(VLOOKUP($A101,'[2]1516 Exp_Rev Access'!$F$7:$GB$306,55,FALSE)),"",VLOOKUP($A101,'[2]1516 Exp_Rev Access'!$F$7:$GB$306,55,FALSE))</f>
        <v>0</v>
      </c>
      <c r="BR101" s="99">
        <f>IF(ISNA(VLOOKUP($A101,'[2]1516 Exp_Rev Access'!$F$7:$GB$306,56,FALSE)),"",VLOOKUP($A101,'[2]1516 Exp_Rev Access'!$F$7:$GB$306,56,FALSE))</f>
        <v>0</v>
      </c>
      <c r="BS101" s="99">
        <f>IF(ISNA(VLOOKUP($A101,'[2]1516 Exp_Rev Access'!$F$7:$GB$306,57,FALSE)),"",VLOOKUP($A101,'[2]1516 Exp_Rev Access'!$F$7:$GB$306,57,FALSE))</f>
        <v>0</v>
      </c>
      <c r="BT101" s="99">
        <f>IF(ISNA(VLOOKUP($A101,'[2]1516 Exp_Rev Access'!$F$7:$GB$306,58,FALSE)),"",VLOOKUP($A101,'[2]1516 Exp_Rev Access'!$F$7:$GB$306,58,FALSE))</f>
        <v>0</v>
      </c>
      <c r="BU101" s="102">
        <f t="shared" si="124"/>
        <v>6249597.0900000008</v>
      </c>
      <c r="BV101" s="72">
        <f t="shared" si="125"/>
        <v>0.15510489379479689</v>
      </c>
      <c r="BW101" s="94">
        <f t="shared" si="126"/>
        <v>1826.8013685816677</v>
      </c>
      <c r="BX101" s="99">
        <f>IF(ISNA(VLOOKUP($A101,'[2]1516 Exp_Rev Access'!$F$7:$GB$306,59,FALSE)),"",VLOOKUP($A101,'[2]1516 Exp_Rev Access'!$F$7:$GB$306,59,FALSE))</f>
        <v>0</v>
      </c>
      <c r="BY101" s="99">
        <f>IF(ISNA(VLOOKUP($A101,'[2]1516 Exp_Rev Access'!$F$7:$GB$306,60,FALSE)),"",VLOOKUP($A101,'[2]1516 Exp_Rev Access'!$F$7:$GB$306,60,FALSE))</f>
        <v>1788729.03</v>
      </c>
      <c r="BZ101" s="99">
        <f>IF(ISNA(VLOOKUP($A101,'[2]1516 Exp_Rev Access'!$F$7:$GB$306,61,FALSE)),"",VLOOKUP($A101,'[2]1516 Exp_Rev Access'!$F$7:$GB$306,61,FALSE))</f>
        <v>143306</v>
      </c>
      <c r="CA101" s="99">
        <f>IF(ISNA(VLOOKUP($A101,'[2]1516 Exp_Rev Access'!$F$7:$GB$306,62,FALSE)),"",VLOOKUP($A101,'[2]1516 Exp_Rev Access'!$F$7:$GB$306,62,FALSE))</f>
        <v>0</v>
      </c>
      <c r="CB101" s="99">
        <f>IF(ISNA(VLOOKUP($A101,'[2]1516 Exp_Rev Access'!$F$7:$GB$306,63,FALSE)),"",VLOOKUP($A101,'[2]1516 Exp_Rev Access'!$F$7:$GB$306,63,FALSE))</f>
        <v>37010.910000000003</v>
      </c>
      <c r="CC101" s="99">
        <f>IF(ISNA(VLOOKUP($A101,'[2]1516 Exp_Rev Access'!$F$7:$GB$306,64,FALSE)),"",VLOOKUP($A101,'[2]1516 Exp_Rev Access'!$F$7:$GB$306,64,FALSE))</f>
        <v>0</v>
      </c>
      <c r="CD101" s="101">
        <f t="shared" si="127"/>
        <v>1969045.94</v>
      </c>
      <c r="CE101" s="72">
        <f t="shared" si="128"/>
        <v>4.8868536163629066E-2</v>
      </c>
      <c r="CF101" s="103">
        <f t="shared" si="129"/>
        <v>575.56603508853971</v>
      </c>
      <c r="CG101" s="99">
        <f>IF(ISNA(VLOOKUP($A101,'[2]1516 Exp_Rev Access'!$F$7:$GB$306,65,FALSE)),"",VLOOKUP($A101,'[2]1516 Exp_Rev Access'!$F$7:$GB$306,65,FALSE))</f>
        <v>0</v>
      </c>
      <c r="CH101" s="99">
        <f>IF(ISNA(VLOOKUP($A101,'[2]1516 Exp_Rev Access'!$F$7:$GB$306,66,FALSE)),"",VLOOKUP($A101,'[2]1516 Exp_Rev Access'!$F$7:$GB$306,66,FALSE))</f>
        <v>0</v>
      </c>
      <c r="CI101" s="99">
        <f>IF(ISNA(VLOOKUP($A101,'[2]1516 Exp_Rev Access'!$F$7:$GB$306,67,FALSE)),"",VLOOKUP($A101,'[2]1516 Exp_Rev Access'!$F$7:$GB$306,67,FALSE))</f>
        <v>0</v>
      </c>
      <c r="CJ101" s="99">
        <f>IF(ISNA(VLOOKUP($A101,'[2]1516 Exp_Rev Access'!$F$7:$GB$306,68,FALSE)),"",VLOOKUP($A101,'[2]1516 Exp_Rev Access'!$F$7:$GB$306,68,FALSE))</f>
        <v>0</v>
      </c>
      <c r="CK101" s="99">
        <f>IF(ISNA(VLOOKUP($A101,'[2]1516 Exp_Rev Access'!$F$7:$GB$306,69,FALSE)),"",VLOOKUP($A101,'[2]1516 Exp_Rev Access'!$F$7:$GB$306,69,FALSE))</f>
        <v>0</v>
      </c>
      <c r="CL101" s="99">
        <f>IF(ISNA(VLOOKUP($A101,'[2]1516 Exp_Rev Access'!$F$7:$GB$306,70,FALSE)),"",VLOOKUP($A101,'[2]1516 Exp_Rev Access'!$F$7:$GB$306,70,FALSE))</f>
        <v>0</v>
      </c>
      <c r="CM101" s="99">
        <f>IF(ISNA(VLOOKUP($A101,'[2]1516 Exp_Rev Access'!$F$7:$GB$306,71,FALSE)),"",VLOOKUP($A101,'[2]1516 Exp_Rev Access'!$F$7:$GB$306,71,FALSE))</f>
        <v>0</v>
      </c>
      <c r="CN101" s="99">
        <f>IF(ISNA(VLOOKUP($A101,'[2]1516 Exp_Rev Access'!$F$7:$GB$306,72,FALSE)),"",VLOOKUP($A101,'[2]1516 Exp_Rev Access'!$F$7:$GB$306,72,FALSE))</f>
        <v>0</v>
      </c>
      <c r="CO101" s="99">
        <f>IF(ISNA(VLOOKUP($A101,'[2]1516 Exp_Rev Access'!$F$7:$GB$306,73,FALSE)),"",VLOOKUP($A101,'[2]1516 Exp_Rev Access'!$F$7:$GB$306,73,FALSE))</f>
        <v>0</v>
      </c>
      <c r="CP101" s="99">
        <f>IF(ISNA(VLOOKUP($A101,'[2]1516 Exp_Rev Access'!$F$7:$GB$306,74,FALSE)),"",VLOOKUP($A101,'[2]1516 Exp_Rev Access'!$F$7:$GB$306,74,FALSE))</f>
        <v>610756.36</v>
      </c>
      <c r="CQ101" s="99">
        <f>IF(ISNA(VLOOKUP($A101,'[2]1516 Exp_Rev Access'!$F$7:$GB$306,75,FALSE)),"",VLOOKUP($A101,'[2]1516 Exp_Rev Access'!$F$7:$GB$306,75,FALSE))</f>
        <v>0</v>
      </c>
      <c r="CR101" s="99">
        <f>IF(ISNA(VLOOKUP($A101,'[2]1516 Exp_Rev Access'!$F$7:$GB$306,76,FALSE)),"",VLOOKUP($A101,'[2]1516 Exp_Rev Access'!$F$7:$GB$306,76,FALSE))</f>
        <v>35953.410000000003</v>
      </c>
      <c r="CS101" s="99">
        <f>IF(ISNA(VLOOKUP($A101,'[2]1516 Exp_Rev Access'!$F$7:$GB$306,77,FALSE)),"",VLOOKUP($A101,'[2]1516 Exp_Rev Access'!$F$7:$GB$306,77,FALSE))</f>
        <v>0</v>
      </c>
      <c r="CT101" s="99">
        <f>IF(ISNA(VLOOKUP($A101,'[2]1516 Exp_Rev Access'!$F$7:$GB$306,78,FALSE)),"",VLOOKUP($A101,'[2]1516 Exp_Rev Access'!$F$7:$GB$306,78,FALSE))</f>
        <v>1962129.2</v>
      </c>
      <c r="CU101" s="99">
        <f>IF(ISNA(VLOOKUP($A101,'[2]1516 Exp_Rev Access'!$F$7:$GB$306,79,FALSE)),"",VLOOKUP($A101,'[2]1516 Exp_Rev Access'!$F$7:$GB$306,79,FALSE))</f>
        <v>115713.9</v>
      </c>
      <c r="CV101" s="99">
        <f>IF(ISNA(VLOOKUP($A101,'[2]1516 Exp_Rev Access'!$F$7:$GB$306,80,FALSE)),"",VLOOKUP($A101,'[2]1516 Exp_Rev Access'!$F$7:$GB$306,80,FALSE))</f>
        <v>488753.94</v>
      </c>
      <c r="CW101" s="99">
        <f>IF(ISNA(VLOOKUP($A101,'[2]1516 Exp_Rev Access'!$F$7:$GB$306,81,FALSE)),"",VLOOKUP($A101,'[2]1516 Exp_Rev Access'!$F$7:$GB$306,81,FALSE))</f>
        <v>0</v>
      </c>
      <c r="CX101" s="99">
        <f>IF(ISNA(VLOOKUP($A101,'[2]1516 Exp_Rev Access'!$F$7:$GB$306,82,FALSE)),"",VLOOKUP($A101,'[2]1516 Exp_Rev Access'!$F$7:$GB$306,82,FALSE))</f>
        <v>0</v>
      </c>
      <c r="CY101" s="99">
        <f>IF(ISNA(VLOOKUP($A101,'[2]1516 Exp_Rev Access'!$F$7:$GB$306,83,FALSE)),"",VLOOKUP($A101,'[2]1516 Exp_Rev Access'!$F$7:$GB$306,83,FALSE))</f>
        <v>0</v>
      </c>
      <c r="CZ101" s="99">
        <f>IF(ISNA(VLOOKUP($A101,'[2]1516 Exp_Rev Access'!$F$7:$GB$306,84,FALSE)),"",VLOOKUP($A101,'[2]1516 Exp_Rev Access'!$F$7:$GB$306,84,FALSE))</f>
        <v>0</v>
      </c>
      <c r="DA101" s="99">
        <f>IF(ISNA(VLOOKUP($A101,'[2]1516 Exp_Rev Access'!$F$7:$GB$306,85,FALSE)),"",VLOOKUP($A101,'[2]1516 Exp_Rev Access'!$F$7:$GB$306,85,FALSE))</f>
        <v>201684.93</v>
      </c>
      <c r="DB101" s="99">
        <f>IF(ISNA(VLOOKUP($A101,'[2]1516 Exp_Rev Access'!$F$7:$GB$306,86,FALSE)),"",VLOOKUP($A101,'[2]1516 Exp_Rev Access'!$F$7:$GB$306,86,FALSE))</f>
        <v>0</v>
      </c>
      <c r="DC101" s="99">
        <f>IF(ISNA(VLOOKUP($A101,'[2]1516 Exp_Rev Access'!$F$7:$GB$306,87,FALSE)),"",VLOOKUP($A101,'[2]1516 Exp_Rev Access'!$F$7:$GB$306,87,FALSE))</f>
        <v>0</v>
      </c>
      <c r="DD101" s="99">
        <f>IF(ISNA(VLOOKUP($A101,'[2]1516 Exp_Rev Access'!$F$7:$GB$306,88,FALSE)),"",VLOOKUP($A101,'[2]1516 Exp_Rev Access'!$F$7:$GB$306,88,FALSE))</f>
        <v>0</v>
      </c>
      <c r="DE101" s="99">
        <f>IF(ISNA(VLOOKUP($A101,'[2]1516 Exp_Rev Access'!$F$7:$GB$306,89,FALSE)),"",VLOOKUP($A101,'[2]1516 Exp_Rev Access'!$F$7:$GB$306,89,FALSE))</f>
        <v>0</v>
      </c>
      <c r="DF101" s="99">
        <f>IF(ISNA(VLOOKUP($A101,'[2]1516 Exp_Rev Access'!$F$7:$GB$306,90,FALSE)),"",VLOOKUP($A101,'[2]1516 Exp_Rev Access'!$F$7:$GB$306,90,FALSE))</f>
        <v>0</v>
      </c>
      <c r="DG101" s="99">
        <f>IF(ISNA(VLOOKUP($A101,'[2]1516 Exp_Rev Access'!$F$7:$GB$306,91,FALSE)),"",VLOOKUP($A101,'[2]1516 Exp_Rev Access'!$F$7:$GB$306,91,FALSE))</f>
        <v>0</v>
      </c>
      <c r="DH101" s="99">
        <f>IF(ISNA(VLOOKUP($A101,'[2]1516 Exp_Rev Access'!$F$7:$GB$306,92,FALSE)),"",VLOOKUP($A101,'[2]1516 Exp_Rev Access'!$F$7:$GB$306,92,FALSE))</f>
        <v>1902944.38</v>
      </c>
      <c r="DI101" s="99">
        <f>IF(ISNA(VLOOKUP($A101,'[2]1516 Exp_Rev Access'!$F$7:$GB$306,93,FALSE)),"",VLOOKUP($A101,'[2]1516 Exp_Rev Access'!$F$7:$GB$306,93,FALSE))</f>
        <v>0</v>
      </c>
      <c r="DJ101" s="99">
        <f>IF(ISNA(VLOOKUP($A101,'[2]1516 Exp_Rev Access'!$F$7:$GB$306,94,FALSE)),"",VLOOKUP($A101,'[2]1516 Exp_Rev Access'!$F$7:$GB$306,94,FALSE))</f>
        <v>0</v>
      </c>
      <c r="DK101" s="99">
        <f>IF(ISNA(VLOOKUP($A101,'[2]1516 Exp_Rev Access'!$F$7:$GB$306,95,FALSE)),"",VLOOKUP($A101,'[2]1516 Exp_Rev Access'!$F$7:$GB$306,95,FALSE))</f>
        <v>0</v>
      </c>
      <c r="DL101" s="99">
        <f>IF(ISNA(VLOOKUP($A101,'[2]1516 Exp_Rev Access'!$F$7:$GB$306,96,FALSE)),"",VLOOKUP($A101,'[2]1516 Exp_Rev Access'!$F$7:$GB$306,96,FALSE))</f>
        <v>0</v>
      </c>
      <c r="DM101" s="99">
        <f>IF(ISNA(VLOOKUP($A101,'[2]1516 Exp_Rev Access'!$F$7:$GB$306,97,FALSE)),"",VLOOKUP($A101,'[2]1516 Exp_Rev Access'!$F$7:$GB$306,97,FALSE))</f>
        <v>0</v>
      </c>
      <c r="DN101" s="99">
        <f>IF(ISNA(VLOOKUP($A101,'[2]1516 Exp_Rev Access'!$F$7:$GB$306,98,FALSE)),"",VLOOKUP($A101,'[2]1516 Exp_Rev Access'!$F$7:$GB$306,98,FALSE))</f>
        <v>0</v>
      </c>
      <c r="DO101" s="99">
        <f>IF(ISNA(VLOOKUP($A101,'[2]1516 Exp_Rev Access'!$F$7:$GB$306,99,FALSE)),"",VLOOKUP($A101,'[2]1516 Exp_Rev Access'!$F$7:$GB$306,99,FALSE))</f>
        <v>0</v>
      </c>
      <c r="DP101" s="99">
        <f>IF(ISNA(VLOOKUP($A101,'[2]1516 Exp_Rev Access'!$F$7:$GB$306,100,FALSE)),"",VLOOKUP($A101,'[2]1516 Exp_Rev Access'!$F$7:$GB$306,100,FALSE))</f>
        <v>0</v>
      </c>
      <c r="DQ101" s="99">
        <f>IF(ISNA(VLOOKUP($A101,'[2]1516 Exp_Rev Access'!$F$7:$GB$306,101,FALSE)),"",VLOOKUP($A101,'[2]1516 Exp_Rev Access'!$F$7:$GB$306,101,FALSE))</f>
        <v>0</v>
      </c>
      <c r="DR101" s="99">
        <f>IF(ISNA(VLOOKUP($A101,'[2]1516 Exp_Rev Access'!$F$7:$GB$306,102,FALSE)),"",VLOOKUP($A101,'[2]1516 Exp_Rev Access'!$F$7:$GB$306,102,FALSE))</f>
        <v>0</v>
      </c>
      <c r="DS101" s="99">
        <f>IF(ISNA(VLOOKUP($A101,'[2]1516 Exp_Rev Access'!$F$7:$GB$306,103,FALSE)),"",VLOOKUP($A101,'[2]1516 Exp_Rev Access'!$F$7:$GB$306,103,FALSE))</f>
        <v>0</v>
      </c>
      <c r="DT101" s="99">
        <f>IF(ISNA(VLOOKUP($A101,'[2]1516 Exp_Rev Access'!$F$7:$GB$306,104,FALSE)),"",VLOOKUP($A101,'[2]1516 Exp_Rev Access'!$F$7:$GB$306,104,FALSE))</f>
        <v>0</v>
      </c>
      <c r="DU101" s="99">
        <f>IF(ISNA(VLOOKUP($A101,'[2]1516 Exp_Rev Access'!$F$7:$GB$306,105,FALSE)),"",VLOOKUP($A101,'[2]1516 Exp_Rev Access'!$F$7:$GB$306,105,FALSE))</f>
        <v>0</v>
      </c>
      <c r="DV101" s="99">
        <f>IF(ISNA(VLOOKUP($A101,'[2]1516 Exp_Rev Access'!$F$7:$GB$306,106,FALSE)),"",VLOOKUP($A101,'[2]1516 Exp_Rev Access'!$F$7:$GB$306,106,FALSE))</f>
        <v>0</v>
      </c>
      <c r="DW101" s="99">
        <f>IF(ISNA(VLOOKUP($A101,'[2]1516 Exp_Rev Access'!$F$7:$GB$306,107,FALSE)),"",VLOOKUP($A101,'[2]1516 Exp_Rev Access'!$F$7:$GB$306,107,FALSE))</f>
        <v>0</v>
      </c>
      <c r="DX101" s="99">
        <f>IF(ISNA(VLOOKUP($A101,'[2]1516 Exp_Rev Access'!$F$7:$GB$306,108,FALSE)),"",VLOOKUP($A101,'[2]1516 Exp_Rev Access'!$F$7:$GB$306,108,FALSE))</f>
        <v>0</v>
      </c>
      <c r="DY101" s="99">
        <f>IF(ISNA(VLOOKUP($A101,'[2]1516 Exp_Rev Access'!$F$7:$GB$306,109,FALSE)),"",VLOOKUP($A101,'[2]1516 Exp_Rev Access'!$F$7:$GB$306,109,FALSE))</f>
        <v>0</v>
      </c>
      <c r="DZ101" s="99">
        <f>IF(ISNA(VLOOKUP($A101,'[2]1516 Exp_Rev Access'!$F$7:$GB$306,110,FALSE)),"",VLOOKUP($A101,'[2]1516 Exp_Rev Access'!$F$7:$GB$306,110,FALSE))</f>
        <v>0</v>
      </c>
      <c r="EA101" s="99">
        <f>IF(ISNA(VLOOKUP($A101,'[2]1516 Exp_Rev Access'!$F$7:$GB$306,111,FALSE)),"",VLOOKUP($A101,'[2]1516 Exp_Rev Access'!$F$7:$GB$306,111,FALSE))</f>
        <v>0</v>
      </c>
      <c r="EB101" s="99">
        <f>IF(ISNA(VLOOKUP($A101,'[2]1516 Exp_Rev Access'!$F$7:$GB$306,112,FALSE)),"",VLOOKUP($A101,'[2]1516 Exp_Rev Access'!$F$7:$GB$306,112,FALSE))</f>
        <v>0</v>
      </c>
      <c r="EC101" s="99">
        <f>IF(ISNA(VLOOKUP($A101,'[2]1516 Exp_Rev Access'!$F$7:$GB$306,113,FALSE)),"",VLOOKUP($A101,'[2]1516 Exp_Rev Access'!$F$7:$GB$306,113,FALSE))</f>
        <v>0</v>
      </c>
      <c r="ED101" s="99">
        <f>IF(ISNA(VLOOKUP($A101,'[2]1516 Exp_Rev Access'!$F$7:$GB$306,114,FALSE)),"",VLOOKUP($A101,'[2]1516 Exp_Rev Access'!$F$7:$GB$306,114,FALSE))</f>
        <v>0</v>
      </c>
      <c r="EE101" s="99">
        <f>IF(ISNA(VLOOKUP($A101,'[2]1516 Exp_Rev Access'!$F$7:$GB$306,115,FALSE)),"",VLOOKUP($A101,'[2]1516 Exp_Rev Access'!$F$7:$GB$306,115,FALSE))</f>
        <v>36994.870000000003</v>
      </c>
      <c r="EF101" s="99">
        <f>IF(ISNA(VLOOKUP($A101,'[2]1516 Exp_Rev Access'!$F$7:$GB$306,116,FALSE)),"",VLOOKUP($A101,'[2]1516 Exp_Rev Access'!$F$7:$GB$306,116,FALSE))</f>
        <v>193149.95</v>
      </c>
      <c r="EG101" s="99">
        <f>IF(ISNA(VLOOKUP($A101,'[2]1516 Exp_Rev Access'!$F$7:$GB$306,117,FALSE)),"",VLOOKUP($A101,'[2]1516 Exp_Rev Access'!$F$7:$GB$306,117,FALSE))</f>
        <v>0</v>
      </c>
      <c r="EH101" s="99">
        <f>IF(ISNA(VLOOKUP($A101,'[2]1516 Exp_Rev Access'!$F$7:$GB$306,118,FALSE)),"",VLOOKUP($A101,'[2]1516 Exp_Rev Access'!$F$7:$GB$306,118,FALSE))</f>
        <v>0</v>
      </c>
      <c r="EI101" s="99">
        <f>IF(ISNA(VLOOKUP($A101,'[2]1516 Exp_Rev Access'!$F$7:$GB$306,119,FALSE)),"",VLOOKUP($A101,'[2]1516 Exp_Rev Access'!$F$7:$GB$306,119,FALSE))</f>
        <v>0</v>
      </c>
      <c r="EJ101" s="99">
        <f>IF(ISNA(VLOOKUP($A101,'[2]1516 Exp_Rev Access'!$F$7:$GB$306,120,FALSE)),"",VLOOKUP($A101,'[2]1516 Exp_Rev Access'!$F$7:$GB$306,120,FALSE))</f>
        <v>0</v>
      </c>
      <c r="EK101" s="99">
        <f>IF(ISNA(VLOOKUP($A101,'[2]1516 Exp_Rev Access'!$F$7:$GB$306,121,FALSE)),"",VLOOKUP($A101,'[2]1516 Exp_Rev Access'!$F$7:$GB$306,121,FALSE))</f>
        <v>0</v>
      </c>
      <c r="EL101" s="99">
        <f>IF(ISNA(VLOOKUP($A101,'[2]1516 Exp_Rev Access'!$F$7:$GB$306,122,FALSE)),"",VLOOKUP($A101,'[2]1516 Exp_Rev Access'!$F$7:$GB$306,122,FALSE))</f>
        <v>0</v>
      </c>
      <c r="EM101" s="99">
        <f>IF(ISNA(VLOOKUP($A101,'[2]1516 Exp_Rev Access'!$F$7:$GB$306,123,FALSE)),"",VLOOKUP($A101,'[2]1516 Exp_Rev Access'!$F$7:$GB$306,123,FALSE))</f>
        <v>288652.28999999998</v>
      </c>
      <c r="EN101" s="99">
        <f>IF(ISNA(VLOOKUP($A101,'[2]1516 Exp_Rev Access'!$F$7:$GB$306,124,FALSE)),"",VLOOKUP($A101,'[2]1516 Exp_Rev Access'!$F$7:$GB$306,124,FALSE))</f>
        <v>0</v>
      </c>
      <c r="EO101" s="99">
        <f>IF(ISNA(VLOOKUP($A101,'[2]1516 Exp_Rev Access'!$F$7:$GB$306,125,FALSE)),"",VLOOKUP($A101,'[2]1516 Exp_Rev Access'!$F$7:$GB$306,125,FALSE))</f>
        <v>0</v>
      </c>
      <c r="EP101" s="99">
        <f>IF(ISNA(VLOOKUP($A101,'[2]1516 Exp_Rev Access'!$F$7:$GB$306,126,FALSE)),"",VLOOKUP($A101,'[2]1516 Exp_Rev Access'!$F$7:$GB$306,126,FALSE))</f>
        <v>0</v>
      </c>
      <c r="EQ101" s="99">
        <f>IF(ISNA(VLOOKUP($A101,'[2]1516 Exp_Rev Access'!$F$7:$GB$306,127,FALSE)),"",VLOOKUP($A101,'[2]1516 Exp_Rev Access'!$F$7:$GB$306,127,FALSE))</f>
        <v>0</v>
      </c>
      <c r="ER101" s="99">
        <f>IF(ISNA(VLOOKUP($A101,'[2]1516 Exp_Rev Access'!$F$7:$GB$306,128,FALSE)),"",VLOOKUP($A101,'[2]1516 Exp_Rev Access'!$F$7:$GB$306,128,FALSE))</f>
        <v>0</v>
      </c>
      <c r="ES101" s="99">
        <f>IF(ISNA(VLOOKUP($A101,'[2]1516 Exp_Rev Access'!$F$7:$GB$306,129,FALSE)),"",VLOOKUP($A101,'[2]1516 Exp_Rev Access'!$F$7:$GB$306,129,FALSE))</f>
        <v>0</v>
      </c>
      <c r="ET101" s="99">
        <f>IF(ISNA(VLOOKUP($A101,'[2]1516 Exp_Rev Access'!$F$7:$GB$306,130,FALSE)),"",VLOOKUP($A101,'[2]1516 Exp_Rev Access'!$F$7:$GB$306,130,FALSE))</f>
        <v>0</v>
      </c>
      <c r="EU101" s="99">
        <f>IF(ISNA(VLOOKUP($A101,'[2]1516 Exp_Rev Access'!$F$7:$GB$306,131,FALSE)),"",VLOOKUP($A101,'[2]1516 Exp_Rev Access'!$F$7:$GB$306,131,FALSE))</f>
        <v>0</v>
      </c>
      <c r="EV101" s="99">
        <f>IF(ISNA(VLOOKUP($A101,'[2]1516 Exp_Rev Access'!$F$7:$GB$306,132,FALSE)),"",VLOOKUP($A101,'[2]1516 Exp_Rev Access'!$F$7:$GB$306,132,FALSE))</f>
        <v>0</v>
      </c>
      <c r="EW101" s="99">
        <f>IF(ISNA(VLOOKUP($A101,'[2]1516 Exp_Rev Access'!$F$7:$GB$306,133,FALSE)),"",VLOOKUP($A101,'[2]1516 Exp_Rev Access'!$F$7:$GB$306,133,FALSE))</f>
        <v>0</v>
      </c>
      <c r="EX101" s="99">
        <f>IF(ISNA(VLOOKUP($A101,'[2]1516 Exp_Rev Access'!$F$7:$GB$306,134,FALSE)),"",VLOOKUP($A101,'[2]1516 Exp_Rev Access'!$F$7:$GB$306,134,FALSE))</f>
        <v>0</v>
      </c>
      <c r="EY101" s="99">
        <f>IF(ISNA(VLOOKUP($A101,'[2]1516 Exp_Rev Access'!$F$7:$GB$306,135,FALSE)),"",VLOOKUP($A101,'[2]1516 Exp_Rev Access'!$F$7:$GB$306,135,FALSE))</f>
        <v>0</v>
      </c>
      <c r="EZ101" s="99">
        <f>IF(ISNA(VLOOKUP($A101,'[2]1516 Exp_Rev Access'!$F$7:$GB$306,136,FALSE)),"",VLOOKUP($A101,'[2]1516 Exp_Rev Access'!$F$7:$GB$306,136,FALSE))</f>
        <v>0</v>
      </c>
      <c r="FA101" s="99">
        <f>IF(ISNA(VLOOKUP($A101,'[2]1516 Exp_Rev Access'!$F$7:$GB$306,137,FALSE)),"",VLOOKUP($A101,'[2]1516 Exp_Rev Access'!$F$7:$GB$306,137,FALSE))</f>
        <v>0</v>
      </c>
      <c r="FB101" s="99">
        <f>IF(ISNA(VLOOKUP($A101,'[2]1516 Exp_Rev Access'!$F$7:$GB$306,138,FALSE)),"",VLOOKUP($A101,'[2]1516 Exp_Rev Access'!$F$7:$GB$306,138,FALSE))</f>
        <v>0</v>
      </c>
      <c r="FC101" s="99">
        <f>IF(ISNA(VLOOKUP($A101,'[2]1516 Exp_Rev Access'!$F$7:$GB$306,139,FALSE)),"",VLOOKUP($A101,'[2]1516 Exp_Rev Access'!$F$7:$GB$306,139,FALSE))</f>
        <v>0</v>
      </c>
      <c r="FD101" s="99">
        <f>IF(ISNA(VLOOKUP($A101,'[2]1516 Exp_Rev Access'!$F$7:$FS$306,140,FALSE)),"",VLOOKUP($A101,'[2]1516 Exp_Rev Access'!$F$7:$FS$306,140,FALSE))</f>
        <v>0</v>
      </c>
      <c r="FE101" s="99">
        <f>IF(ISNA(VLOOKUP($A101,'[2]1516 Exp_Rev Access'!$F$7:$FS$306,141,FALSE)),"",VLOOKUP($A101,'[2]1516 Exp_Rev Access'!$F$7:$FS$306,141,FALSE))</f>
        <v>0</v>
      </c>
      <c r="FF101" s="99">
        <f>IF(ISNA(VLOOKUP($A101,'[2]1516 Exp_Rev Access'!$F$7:$FS$306,142,FALSE)),"",VLOOKUP($A101,'[2]1516 Exp_Rev Access'!$F$7:$FS$306,142,FALSE))</f>
        <v>0</v>
      </c>
      <c r="FG101" s="99">
        <f>IF(ISNA(VLOOKUP($A101,'[2]1516 Exp_Rev Access'!$F$7:$FS$306,143,FALSE)),"",VLOOKUP($A101,'[2]1516 Exp_Rev Access'!$F$7:$FS$306,143,FALSE))</f>
        <v>0</v>
      </c>
      <c r="FH101" s="99">
        <f>IF(ISNA(VLOOKUP($A101,'[2]1516 Exp_Rev Access'!$F$7:$FS$306,144,FALSE)),"",VLOOKUP($A101,'[2]1516 Exp_Rev Access'!$F$7:$FS$306,144,FALSE))</f>
        <v>0</v>
      </c>
      <c r="FI101" s="99">
        <f>IF(ISNA(VLOOKUP($A101,'[2]1516 Exp_Rev Access'!$F$7:$FS$306,145,FALSE)),"",VLOOKUP($A101,'[2]1516 Exp_Rev Access'!$F$7:$FS$306,145,FALSE))</f>
        <v>0</v>
      </c>
      <c r="FJ101" s="99">
        <f>IF(ISNA(VLOOKUP($A101,'[2]1516 Exp_Rev Access'!$F$7:$FS$306,146,FALSE)),"",VLOOKUP($A101,'[2]1516 Exp_Rev Access'!$F$7:$FS$306,146,FALSE))</f>
        <v>0</v>
      </c>
      <c r="FK101" s="99">
        <f>IF(ISNA(VLOOKUP($A101,'[2]1516 Exp_Rev Access'!$F$7:$FS$306,147,FALSE)),"",VLOOKUP($A101,'[2]1516 Exp_Rev Access'!$F$7:$FS$306,147,FALSE))</f>
        <v>0</v>
      </c>
      <c r="FL101" s="99">
        <f>IF(ISNA(VLOOKUP($A101,'[2]1516 Exp_Rev Access'!$F$7:$FS$306,148,FALSE)),"",VLOOKUP($A101,'[2]1516 Exp_Rev Access'!$F$7:$FS$306,148,FALSE))</f>
        <v>0</v>
      </c>
      <c r="FM101" s="99">
        <f>IF(ISNA(VLOOKUP($A101,'[2]1516 Exp_Rev Access'!$F$7:$FS$306,149,FALSE)),"",VLOOKUP($A101,'[2]1516 Exp_Rev Access'!$F$7:$FS$306,149,FALSE))</f>
        <v>0</v>
      </c>
      <c r="FN101" s="99">
        <f>IF(ISNA(VLOOKUP($A101,'[2]1516 Exp_Rev Access'!$F$7:$FS$306,150,FALSE)),"",VLOOKUP($A101,'[2]1516 Exp_Rev Access'!$F$7:$FS$306,150,FALSE))</f>
        <v>0</v>
      </c>
      <c r="FO101" s="99">
        <f>IF(ISNA(VLOOKUP($A101,'[2]1516 Exp_Rev Access'!$F$7:$FS$306,151,FALSE)),"",VLOOKUP($A101,'[2]1516 Exp_Rev Access'!$F$7:$FS$306,151,FALSE))</f>
        <v>0</v>
      </c>
      <c r="FP101" s="99">
        <f>IF(ISNA(VLOOKUP($A101,'[2]1516 Exp_Rev Access'!$F$7:$FS$306,152,FALSE)),"",VLOOKUP($A101,'[2]1516 Exp_Rev Access'!$F$7:$FS$306,152,FALSE))</f>
        <v>0</v>
      </c>
      <c r="FQ101" s="99">
        <f>IF(ISNA(VLOOKUP($A101,'[2]1516 Exp_Rev Access'!$F$7:$FS$306,153,FALSE)),"",VLOOKUP($A101,'[2]1516 Exp_Rev Access'!$F$7:$FS$306,153,FALSE))</f>
        <v>117166.67</v>
      </c>
      <c r="FR101" s="101">
        <f t="shared" si="130"/>
        <v>5953899.8999999994</v>
      </c>
      <c r="FS101" s="72">
        <f t="shared" si="131"/>
        <v>0.14776616769935669</v>
      </c>
      <c r="FT101" s="94">
        <f t="shared" si="132"/>
        <v>1740.3669915172486</v>
      </c>
      <c r="FU101" s="99">
        <f>IF(ISNA(VLOOKUP($A101,'[2]1516 Exp_Rev Access'!$F$7:$GB$306,154,FALSE)),"",VLOOKUP($A101,'[2]1516 Exp_Rev Access'!$F$7:$GB$306,154,FALSE))</f>
        <v>0</v>
      </c>
      <c r="FV101" s="99">
        <f>IF(ISNA(VLOOKUP($A101,'[2]1516 Exp_Rev Access'!$F$7:$GB$306,155,FALSE)),"",VLOOKUP($A101,'[2]1516 Exp_Rev Access'!$F$7:$GB$306,155,FALSE))</f>
        <v>0</v>
      </c>
      <c r="FW101" s="99">
        <f>IF(ISNA(VLOOKUP($A101,'[2]1516 Exp_Rev Access'!$F$7:$GB$306,156,FALSE)),"",VLOOKUP($A101,'[2]1516 Exp_Rev Access'!$F$7:$GB$306,156,FALSE))</f>
        <v>0</v>
      </c>
      <c r="FX101" s="99">
        <f>IF(ISNA(VLOOKUP($A101,'[2]1516 Exp_Rev Access'!$F$7:$GB$306,157,FALSE)),"",VLOOKUP($A101,'[2]1516 Exp_Rev Access'!$F$7:$GB$306,157,FALSE))</f>
        <v>0</v>
      </c>
      <c r="FY101" s="99">
        <f>IF(ISNA(VLOOKUP($A101,'[2]1516 Exp_Rev Access'!$F$7:$GB$306,158,FALSE)),"",VLOOKUP($A101,'[2]1516 Exp_Rev Access'!$F$7:$GB$306,158,FALSE))</f>
        <v>0</v>
      </c>
      <c r="FZ101" s="99">
        <f>IF(ISNA(VLOOKUP($A101,'[2]1516 Exp_Rev Access'!$F$7:$GB$306,159,FALSE)),"",VLOOKUP($A101,'[2]1516 Exp_Rev Access'!$F$7:$GB$306,159,FALSE))</f>
        <v>0</v>
      </c>
      <c r="GA101" s="99">
        <f>IF(ISNA(VLOOKUP($A101,'[2]1516 Exp_Rev Access'!$F$7:$GB$306,160,FALSE)),"",VLOOKUP($A101,'[2]1516 Exp_Rev Access'!$F$7:$GB$306,160,FALSE))</f>
        <v>0</v>
      </c>
      <c r="GB101" s="99">
        <f>IF(ISNA(VLOOKUP($A101,'[2]1516 Exp_Rev Access'!$F$7:$GB$306,161,FALSE)),"",VLOOKUP($A101,'[2]1516 Exp_Rev Access'!$F$7:$GB$306,161,FALSE))</f>
        <v>0</v>
      </c>
      <c r="GC101" s="99">
        <f>IF(ISNA(VLOOKUP($A101,'[2]1516 Exp_Rev Access'!$F$7:$GB$306,162,FALSE)),"",VLOOKUP($A101,'[2]1516 Exp_Rev Access'!$F$7:$GB$306,162,FALSE))</f>
        <v>0</v>
      </c>
      <c r="GD101" s="99">
        <f>IF(ISNA(VLOOKUP($A101,'[2]1516 Exp_Rev Access'!$F$7:$GB$306,163,FALSE)),"",VLOOKUP($A101,'[2]1516 Exp_Rev Access'!$F$7:$GB$306,163,FALSE))</f>
        <v>0</v>
      </c>
      <c r="GE101" s="99">
        <f>IF(ISNA(VLOOKUP($A101,'[2]1516 Exp_Rev Access'!$F$7:$GB$306,164,FALSE)),"",VLOOKUP($A101,'[2]1516 Exp_Rev Access'!$F$7:$GB$306,164,FALSE))</f>
        <v>0</v>
      </c>
      <c r="GF101" s="99">
        <f>IF(ISNA(VLOOKUP($A101,'[2]1516 Exp_Rev Access'!$F$7:$GB$306,165,FALSE)),"",VLOOKUP($A101,'[2]1516 Exp_Rev Access'!$F$7:$GB$306,165,FALSE))</f>
        <v>0</v>
      </c>
      <c r="GG101" s="99">
        <f>IF(ISNA(VLOOKUP($A101,'[2]1516 Exp_Rev Access'!$F$7:$GB$306,166,FALSE)),"",VLOOKUP($A101,'[2]1516 Exp_Rev Access'!$F$7:$GB$306,166,FALSE))</f>
        <v>0</v>
      </c>
      <c r="GH101" s="99">
        <f>IF(ISNA(VLOOKUP($A101,'[2]1516 Exp_Rev Access'!$F$7:$GB$306,167,FALSE)),"",VLOOKUP($A101,'[2]1516 Exp_Rev Access'!$F$7:$GB$306,167,FALSE))</f>
        <v>34366.97</v>
      </c>
      <c r="GI101" s="99">
        <f>IF(ISNA(VLOOKUP($A101,'[2]1516 Exp_Rev Access'!$F$7:$GB$306,168,FALSE)),"",VLOOKUP($A101,'[2]1516 Exp_Rev Access'!$F$7:$GB$306,168,FALSE))</f>
        <v>10038.74</v>
      </c>
      <c r="GJ101" s="99">
        <f>IF(ISNA(VLOOKUP($A101,'[2]1516 Exp_Rev Access'!$F$7:$GB$306,169,FALSE)),"",VLOOKUP($A101,'[2]1516 Exp_Rev Access'!$F$7:$GB$306,169,FALSE))</f>
        <v>0</v>
      </c>
      <c r="GK101" s="99">
        <f>IF(ISNA(VLOOKUP($A101,'[2]1516 Exp_Rev Access'!$F$7:$GB$306,170,FALSE)),"",VLOOKUP($A101,'[2]1516 Exp_Rev Access'!$F$7:$GB$306,170,FALSE))</f>
        <v>0</v>
      </c>
      <c r="GL101" s="99">
        <f>IF(ISNA(VLOOKUP($A101,'[2]1516 Exp_Rev Access'!$F$7:$GB$306,171,FALSE)),"",VLOOKUP($A101,'[2]1516 Exp_Rev Access'!$F$7:$GB$306,171,FALSE))</f>
        <v>0</v>
      </c>
      <c r="GM101" s="99">
        <f>IF(ISNA(VLOOKUP($A101,'[2]1516 Exp_Rev Access'!$F$7:$GB$306,172,FALSE)),"",VLOOKUP($A101,'[2]1516 Exp_Rev Access'!$F$7:$GB$306,172,FALSE))</f>
        <v>0</v>
      </c>
      <c r="GN101" s="99">
        <f>IF(ISNA(VLOOKUP($A101,'[2]1516 Exp_Rev Access'!$F$7:$GB$306,173,FALSE)),"",VLOOKUP($A101,'[2]1516 Exp_Rev Access'!$F$7:$GB$306,173,FALSE))</f>
        <v>0</v>
      </c>
      <c r="GO101" s="99">
        <f>IF(ISNA(VLOOKUP($A101,'[2]1516 Exp_Rev Access'!$F$7:$GB$306,174,FALSE)),"",VLOOKUP($A101,'[2]1516 Exp_Rev Access'!$F$7:$GB$306,174,FALSE))</f>
        <v>0</v>
      </c>
      <c r="GP101" s="99">
        <f>IF(ISNA(VLOOKUP($A101,'[2]1516 Exp_Rev Access'!$F$7:$GB$306,175,FALSE)),"",VLOOKUP($A101,'[2]1516 Exp_Rev Access'!$F$7:$GB$306,175,FALSE))</f>
        <v>0</v>
      </c>
      <c r="GQ101" s="99">
        <f>IF(ISNA(VLOOKUP($A101,'[2]1516 Exp_Rev Access'!$F$7:$GB$306,176,FALSE)),"",VLOOKUP($A101,'[2]1516 Exp_Rev Access'!$F$7:$GB$306,176,FALSE))</f>
        <v>0</v>
      </c>
      <c r="GR101" s="99">
        <f>IF(ISNA(VLOOKUP($A101,'[2]1516 Exp_Rev Access'!$F$7:$GB$306,177,FALSE)),"",VLOOKUP($A101,'[2]1516 Exp_Rev Access'!$F$7:$GB$306,177,FALSE))</f>
        <v>0</v>
      </c>
      <c r="GS101" s="99">
        <f>IF(ISNA(VLOOKUP($A101,'[2]1516 Exp_Rev Access'!$F$7:$GB$306,178,FALSE)),"",VLOOKUP($A101,'[2]1516 Exp_Rev Access'!$F$7:$GB$306,178,FALSE))</f>
        <v>0</v>
      </c>
      <c r="GT101" s="101">
        <f t="shared" si="133"/>
        <v>44405.71</v>
      </c>
      <c r="GU101" s="72">
        <f t="shared" si="134"/>
        <v>1.102077915463275E-3</v>
      </c>
      <c r="GV101" s="84">
        <f t="shared" si="135"/>
        <v>12.980102658240426</v>
      </c>
    </row>
    <row r="102" spans="1:207" customFormat="1" ht="12" customHeight="1" x14ac:dyDescent="0.2">
      <c r="A102" s="96" t="s">
        <v>340</v>
      </c>
      <c r="B102" s="69" t="s">
        <v>341</v>
      </c>
      <c r="C102" s="80">
        <f>IF(ISNA(VLOOKUP($A102,'[2]1516 enrollment_Rev_Exp by size'!$A$6:$G$320,3,FALSE)),"",VLOOKUP($A102,'[2]1516 enrollment_Rev_Exp by size'!$A$6:$G$320,3,FALSE))</f>
        <v>3346.8000000000006</v>
      </c>
      <c r="D102" s="97">
        <v>42484435.710000001</v>
      </c>
      <c r="E102" s="80">
        <f t="shared" si="114"/>
        <v>42484435.710000001</v>
      </c>
      <c r="F102" s="80">
        <f t="shared" si="115"/>
        <v>0</v>
      </c>
      <c r="G102" s="98">
        <f>IF(ISNA(VLOOKUP($A102,'[2]1516 Exp_Rev Access'!$F$7:$FS$306,2,FALSE)),"",VLOOKUP($A102,'[2]1516 Exp_Rev Access'!$F$7:$FS$306,2,FALSE))</f>
        <v>5159144.8099999996</v>
      </c>
      <c r="H102" s="98">
        <f>IF(ISNA(VLOOKUP($A102,'[2]1516 Exp_Rev Access'!$F$7:$FS$306,3,FALSE)),"",VLOOKUP($A102,'[2]1516 Exp_Rev Access'!$F$7:$FS$306,3,FALSE))</f>
        <v>189.99</v>
      </c>
      <c r="I102" s="98">
        <f>IF(ISNA(VLOOKUP($A102,'[2]1516 Exp_Rev Access'!$F$7:$FS$306,4,FALSE)),"",VLOOKUP($A102,'[2]1516 Exp_Rev Access'!$F$7:$FS$306,4,FALSE))</f>
        <v>2181.94</v>
      </c>
      <c r="J102" s="98">
        <f>IF(ISNA(VLOOKUP($A102,'[2]1516 Exp_Rev Access'!$F$7:$FS$306,5,FALSE)),"",VLOOKUP($A102,'[2]1516 Exp_Rev Access'!$F$7:$FS$306,5,FALSE))</f>
        <v>37516.379999999997</v>
      </c>
      <c r="K102" s="98">
        <f>IF(ISNA(VLOOKUP($A102,'[2]1516 Exp_Rev Access'!$F$7:$FS$306,6,FALSE)),"",VLOOKUP($A102,'[2]1516 Exp_Rev Access'!$F$7:$FS$306,6,FALSE))</f>
        <v>0</v>
      </c>
      <c r="L102" s="98">
        <f>IF(ISNA(VLOOKUP($A102,'[2]1516 Exp_Rev Access'!$F$7:$FS$306,7,FALSE)),"",VLOOKUP($A102,'[2]1516 Exp_Rev Access'!$F$7:$FS$306,7,FALSE))</f>
        <v>0</v>
      </c>
      <c r="M102" s="90">
        <f t="shared" si="136"/>
        <v>5199033.12</v>
      </c>
      <c r="N102" s="72">
        <f t="shared" si="116"/>
        <v>0.12237500706114475</v>
      </c>
      <c r="O102" s="73">
        <f t="shared" si="117"/>
        <v>1553.4340623879525</v>
      </c>
      <c r="P102" s="99">
        <f>IF(ISNA(VLOOKUP($A102,'[2]1516 Exp_Rev Access'!$F$7:$FS$306,8,FALSE)),"",VLOOKUP($A102,'[2]1516 Exp_Rev Access'!$F$7:$FS$306,8,FALSE))</f>
        <v>22327.95</v>
      </c>
      <c r="Q102" s="99">
        <f>IF(ISNA(VLOOKUP($A102,'[2]1516 Exp_Rev Access'!$F$7:$FS$306,9,FALSE)),"",VLOOKUP($A102,'[2]1516 Exp_Rev Access'!$F$7:$FS$306,9,FALSE))</f>
        <v>0</v>
      </c>
      <c r="R102" s="99">
        <f>IF(ISNA(VLOOKUP($A102,'[2]1516 Exp_Rev Access'!$F$7:$FS$306,10,FALSE)),"",VLOOKUP($A102,'[2]1516 Exp_Rev Access'!$F$7:$FS$306,10,FALSE))</f>
        <v>2303.13</v>
      </c>
      <c r="S102" s="99">
        <f>IF(ISNA(VLOOKUP($A102,'[2]1516 Exp_Rev Access'!$F$7:$FS$306,11,FALSE)),"",VLOOKUP($A102,'[2]1516 Exp_Rev Access'!$F$7:$FS$306,11,FALSE))</f>
        <v>2468</v>
      </c>
      <c r="T102" s="99">
        <f>IF(ISNA(VLOOKUP($A102,'[2]1516 Exp_Rev Access'!$F$7:$FS$306,12,FALSE)),"",VLOOKUP($A102,'[2]1516 Exp_Rev Access'!$F$7:$FS$306,12,FALSE))</f>
        <v>0</v>
      </c>
      <c r="U102" s="99">
        <f>IF(ISNA(VLOOKUP($A102,'[2]1516 Exp_Rev Access'!$F$7:$FS$306,13,FALSE)),"",VLOOKUP($A102,'[2]1516 Exp_Rev Access'!$F$7:$FS$306,13,FALSE))</f>
        <v>0</v>
      </c>
      <c r="V102" s="99">
        <f>IF(ISNA(VLOOKUP($A102,'[2]1516 Exp_Rev Access'!$F$7:$FS$306,14,FALSE)),"",VLOOKUP($A102,'[2]1516 Exp_Rev Access'!$F$7:$FS$306,14,FALSE))</f>
        <v>0</v>
      </c>
      <c r="W102" s="99">
        <f>IF(ISNA(VLOOKUP($A102,'[2]1516 Exp_Rev Access'!$F$7:$FS$306,15,FALSE)),"",VLOOKUP($A102,'[2]1516 Exp_Rev Access'!$F$7:$FS$306,15,FALSE))</f>
        <v>14416.5</v>
      </c>
      <c r="X102" s="99">
        <f>IF(ISNA(VLOOKUP($A102,'[2]1516 Exp_Rev Access'!$F$7:$FS$306,16,FALSE)),"",VLOOKUP($A102,'[2]1516 Exp_Rev Access'!$F$7:$FS$306,16,FALSE))</f>
        <v>30292.13</v>
      </c>
      <c r="Y102" s="99">
        <f>IF(ISNA(VLOOKUP($A102,'[2]1516 Exp_Rev Access'!$F$7:$FS$306,17,FALSE)),"",VLOOKUP($A102,'[2]1516 Exp_Rev Access'!$F$7:$FS$306,17,FALSE))</f>
        <v>82570.06</v>
      </c>
      <c r="Z102" s="99">
        <f>IF(ISNA(VLOOKUP($A102,'[2]1516 Exp_Rev Access'!$F$7:$FS$306,18,FALSE)),"",VLOOKUP($A102,'[2]1516 Exp_Rev Access'!$F$7:$FS$306,18,FALSE))</f>
        <v>380</v>
      </c>
      <c r="AA102" s="99">
        <f>IF(ISNA(VLOOKUP($A102,'[2]1516 Exp_Rev Access'!$F$7:$FS$306,19,FALSE)),"",VLOOKUP($A102,'[2]1516 Exp_Rev Access'!$F$7:$FS$306,19,FALSE))</f>
        <v>4445.01</v>
      </c>
      <c r="AB102" s="99">
        <f>IF(ISNA(VLOOKUP($A102,'[2]1516 Exp_Rev Access'!$F$7:$FS$306,20,FALSE)),"",VLOOKUP($A102,'[2]1516 Exp_Rev Access'!$F$7:$FS$306,20,FALSE))</f>
        <v>0</v>
      </c>
      <c r="AC102" s="99">
        <f>IF(ISNA(VLOOKUP($A102,'[2]1516 Exp_Rev Access'!$F$7:$FS$306,21,FALSE)),"",VLOOKUP($A102,'[2]1516 Exp_Rev Access'!$F$7:$FS$306,21,FALSE))</f>
        <v>178629.86</v>
      </c>
      <c r="AD102" s="99">
        <f>IF(ISNA(VLOOKUP($A102,'[2]1516 Exp_Rev Access'!$F$7:$FS$306,22,FALSE)),"",VLOOKUP($A102,'[2]1516 Exp_Rev Access'!$F$7:$FS$306,22,FALSE))</f>
        <v>9394.5300000000007</v>
      </c>
      <c r="AE102" s="99">
        <f>IF(ISNA(VLOOKUP($A102,'[2]1516 Exp_Rev Access'!$F$7:$FS$306,23,FALSE)),"",VLOOKUP($A102,'[2]1516 Exp_Rev Access'!$F$7:$FS$306,23,FALSE))</f>
        <v>0</v>
      </c>
      <c r="AF102" s="99">
        <f>IF(ISNA(VLOOKUP($A102,'[2]1516 Exp_Rev Access'!$F$7:$FS$306,24,FALSE)),"",VLOOKUP($A102,'[2]1516 Exp_Rev Access'!$F$7:$FS$306,24,FALSE))</f>
        <v>198116.68</v>
      </c>
      <c r="AG102" s="99">
        <f>IF(ISNA(VLOOKUP($A102,'[2]1516 Exp_Rev Access'!$F$7:$FS$306,25,FALSE)),"",VLOOKUP($A102,'[2]1516 Exp_Rev Access'!$F$7:$FS$306,25,FALSE))</f>
        <v>2648.03</v>
      </c>
      <c r="AH102" s="98">
        <f>IF(ISNA(VLOOKUP($A102,'[2]1516 Exp_Rev Access'!$F$7:$FS$306,26,FALSE)),"",VLOOKUP($A102,'[2]1516 Exp_Rev Access'!$F$7:$FS$306,26,FALSE))</f>
        <v>0</v>
      </c>
      <c r="AI102" s="98">
        <f>IF(ISNA(VLOOKUP($A102,'[2]1516 Exp_Rev Access'!$F$7:$FS$306,27,FALSE)),"",VLOOKUP($A102,'[2]1516 Exp_Rev Access'!$F$7:$FS$306,27,FALSE))</f>
        <v>9330.0300000000007</v>
      </c>
      <c r="AJ102" s="98">
        <f>IF(ISNA(VLOOKUP($A102,'[2]1516 Exp_Rev Access'!$F$7:$FS$306,28,FALSE)),"",VLOOKUP($A102,'[2]1516 Exp_Rev Access'!$F$7:$FS$306,28,FALSE))</f>
        <v>27915.52</v>
      </c>
      <c r="AK102" s="98">
        <f>IF(ISNA(VLOOKUP($A102,'[2]1516 Exp_Rev Access'!$F$7:$FS$306,29,FALSE)),"",VLOOKUP($A102,'[2]1516 Exp_Rev Access'!$F$7:$FS$306,29,FALSE))</f>
        <v>45104.67</v>
      </c>
      <c r="AL102" s="100">
        <f t="shared" si="118"/>
        <v>630342.10000000021</v>
      </c>
      <c r="AM102" s="72">
        <f t="shared" si="119"/>
        <v>1.4837012413269034E-2</v>
      </c>
      <c r="AN102" s="94">
        <f t="shared" si="120"/>
        <v>188.34172941317081</v>
      </c>
      <c r="AO102" s="99">
        <f>IF(ISNA(VLOOKUP($A102,'[2]1516 Exp_Rev Access'!$F$7:$GB$306,30,FALSE)),"",VLOOKUP($A102,'[2]1516 Exp_Rev Access'!$F$7:$FS$306,30,FALSE))</f>
        <v>20506840.949999999</v>
      </c>
      <c r="AP102" s="99">
        <f>IF(ISNA(VLOOKUP($A102,'[2]1516 Exp_Rev Access'!$F$7:$GB$306,31,FALSE)),"",VLOOKUP($A102,'[2]1516 Exp_Rev Access'!$F$7:$FS$306,31,FALSE))</f>
        <v>650669.77</v>
      </c>
      <c r="AQ102" s="99">
        <f>IF(ISNA(VLOOKUP($A102,'[2]1516 Exp_Rev Access'!$F$7:$GB$306,32,FALSE)),"",VLOOKUP($A102,'[2]1516 Exp_Rev Access'!$F$7:$FS$306,32,FALSE))</f>
        <v>2876811.12</v>
      </c>
      <c r="AR102" s="99">
        <f>IF(ISNA(VLOOKUP($A102,'[2]1516 Exp_Rev Access'!$F$7:$GB$306,33,FALSE)),"",VLOOKUP($A102,'[2]1516 Exp_Rev Access'!$F$7:$FS$306,33,FALSE))</f>
        <v>0</v>
      </c>
      <c r="AS102" s="99">
        <f>IF(ISNA(VLOOKUP($A102,'[2]1516 Exp_Rev Access'!$F$7:$GB$306,34,FALSE)),"",VLOOKUP($A102,'[2]1516 Exp_Rev Access'!$F$7:$FS$306,34,FALSE))</f>
        <v>0</v>
      </c>
      <c r="AT102" s="101">
        <f t="shared" si="121"/>
        <v>24034321.84</v>
      </c>
      <c r="AU102" s="72">
        <f t="shared" si="122"/>
        <v>0.56572063247018234</v>
      </c>
      <c r="AV102" s="94">
        <f t="shared" si="123"/>
        <v>7181.2841639775297</v>
      </c>
      <c r="AW102" s="99">
        <f>IF(ISNA(VLOOKUP($A102,'[2]1516 Exp_Rev Access'!$F$7:$GB$306,35,FALSE)),"",VLOOKUP($A102,'[2]1516 Exp_Rev Access'!$F$7:$GB$306,35,FALSE))</f>
        <v>0</v>
      </c>
      <c r="AX102" s="99">
        <f>IF(ISNA(VLOOKUP($A102,'[2]1516 Exp_Rev Access'!$F$7:$GB$306,36,FALSE)),"",VLOOKUP($A102,'[2]1516 Exp_Rev Access'!$F$7:$GB$306,36,FALSE))</f>
        <v>2915684.98</v>
      </c>
      <c r="AY102" s="99">
        <f>IF(ISNA(VLOOKUP($A102,'[2]1516 Exp_Rev Access'!$F$7:$GB$306,37,FALSE)),"",VLOOKUP($A102,'[2]1516 Exp_Rev Access'!$F$7:$GB$306,37,FALSE))</f>
        <v>131975.14000000001</v>
      </c>
      <c r="AZ102" s="99">
        <f>IF(ISNA(VLOOKUP($A102,'[2]1516 Exp_Rev Access'!$F$7:$GB$306,38,FALSE)),"",VLOOKUP($A102,'[2]1516 Exp_Rev Access'!$F$7:$GB$306,38,FALSE))</f>
        <v>0</v>
      </c>
      <c r="BA102" s="99">
        <f>IF(ISNA(VLOOKUP($A102,'[2]1516 Exp_Rev Access'!$F$7:$GB$306,39,FALSE)),"",VLOOKUP($A102,'[2]1516 Exp_Rev Access'!$F$7:$GB$306,39,FALSE))</f>
        <v>0</v>
      </c>
      <c r="BB102" s="99">
        <f>IF(ISNA(VLOOKUP($A102,'[2]1516 Exp_Rev Access'!$F$7:$GB$306,40,FALSE)),"",VLOOKUP($A102,'[2]1516 Exp_Rev Access'!$F$7:$GB$306,40,FALSE))</f>
        <v>1121707.56</v>
      </c>
      <c r="BC102" s="99">
        <f>IF(ISNA(VLOOKUP($A102,'[2]1516 Exp_Rev Access'!$F$7:$GB$306,41,FALSE)),"",VLOOKUP($A102,'[2]1516 Exp_Rev Access'!$F$7:$GB$306,41,FALSE))</f>
        <v>207279.02</v>
      </c>
      <c r="BD102" s="99">
        <f>IF(ISNA(VLOOKUP($A102,'[2]1516 Exp_Rev Access'!$F$7:$GB$306,42,FALSE)),"",VLOOKUP($A102,'[2]1516 Exp_Rev Access'!$F$7:$GB$306,42,FALSE))</f>
        <v>381538.48</v>
      </c>
      <c r="BE102" s="99">
        <f>IF(ISNA(VLOOKUP($A102,'[2]1516 Exp_Rev Access'!$F$7:$GB$306,43,FALSE)),"",VLOOKUP($A102,'[2]1516 Exp_Rev Access'!$F$7:$GB$306,43,FALSE))</f>
        <v>0</v>
      </c>
      <c r="BF102" s="99">
        <f>IF(ISNA(VLOOKUP($A102,'[2]1516 Exp_Rev Access'!$F$7:$GB$306,44,FALSE)),"",VLOOKUP($A102,'[2]1516 Exp_Rev Access'!$F$7:$GB$306,44,FALSE))</f>
        <v>392809.84</v>
      </c>
      <c r="BG102" s="99">
        <f>IF(ISNA(VLOOKUP($A102,'[2]1516 Exp_Rev Access'!$F$7:$GB$306,45,FALSE)),"",VLOOKUP($A102,'[2]1516 Exp_Rev Access'!$F$7:$GB$306,45,FALSE))</f>
        <v>33661.4</v>
      </c>
      <c r="BH102" s="99">
        <f>IF(ISNA(VLOOKUP($A102,'[2]1516 Exp_Rev Access'!$F$7:$GB$306,46,FALSE)),"",VLOOKUP($A102,'[2]1516 Exp_Rev Access'!$F$7:$GB$306,46,FALSE))</f>
        <v>0</v>
      </c>
      <c r="BI102" s="99">
        <f>IF(ISNA(VLOOKUP($A102,'[2]1516 Exp_Rev Access'!$F$7:$GB$306,47,FALSE)),"",VLOOKUP($A102,'[2]1516 Exp_Rev Access'!$F$7:$GB$306,47,FALSE))</f>
        <v>37063.03</v>
      </c>
      <c r="BJ102" s="99">
        <f>IF(ISNA(VLOOKUP($A102,'[2]1516 Exp_Rev Access'!$F$7:$GB$306,48,FALSE)),"",VLOOKUP($A102,'[2]1516 Exp_Rev Access'!$F$7:$GB$306,48,FALSE))</f>
        <v>788654.16</v>
      </c>
      <c r="BK102" s="99">
        <f>IF(ISNA(VLOOKUP($A102,'[2]1516 Exp_Rev Access'!$F$7:$GB$306,49,FALSE)),"",VLOOKUP($A102,'[2]1516 Exp_Rev Access'!$F$7:$GB$306,49,FALSE))</f>
        <v>0</v>
      </c>
      <c r="BL102" s="99">
        <f>IF(ISNA(VLOOKUP($A102,'[2]1516 Exp_Rev Access'!$F$7:$GB$306,50,FALSE)),"",VLOOKUP($A102,'[2]1516 Exp_Rev Access'!$F$7:$GB$306,50,FALSE))</f>
        <v>5944.89</v>
      </c>
      <c r="BM102" s="99">
        <f>IF(ISNA(VLOOKUP($A102,'[2]1516 Exp_Rev Access'!$F$7:$GB$306,51,FALSE)),"",VLOOKUP($A102,'[2]1516 Exp_Rev Access'!$F$7:$GB$306,51,FALSE))</f>
        <v>0</v>
      </c>
      <c r="BN102" s="99">
        <f>IF(ISNA(VLOOKUP($A102,'[2]1516 Exp_Rev Access'!$F$7:$GB$306,52,FALSE)),"",VLOOKUP($A102,'[2]1516 Exp_Rev Access'!$F$7:$GB$306,52,FALSE))</f>
        <v>0</v>
      </c>
      <c r="BO102" s="99">
        <f>IF(ISNA(VLOOKUP($A102,'[2]1516 Exp_Rev Access'!$F$7:$GB$306,53,FALSE)),"",VLOOKUP($A102,'[2]1516 Exp_Rev Access'!$F$7:$GB$306,53,FALSE))</f>
        <v>0</v>
      </c>
      <c r="BP102" s="99">
        <f>IF(ISNA(VLOOKUP($A102,'[2]1516 Exp_Rev Access'!$F$7:$GB$306,54,FALSE)),"",VLOOKUP($A102,'[2]1516 Exp_Rev Access'!$F$7:$GB$306,54,FALSE))</f>
        <v>1436876</v>
      </c>
      <c r="BQ102" s="99">
        <f>IF(ISNA(VLOOKUP($A102,'[2]1516 Exp_Rev Access'!$F$7:$GB$306,55,FALSE)),"",VLOOKUP($A102,'[2]1516 Exp_Rev Access'!$F$7:$GB$306,55,FALSE))</f>
        <v>0</v>
      </c>
      <c r="BR102" s="99">
        <f>IF(ISNA(VLOOKUP($A102,'[2]1516 Exp_Rev Access'!$F$7:$GB$306,56,FALSE)),"",VLOOKUP($A102,'[2]1516 Exp_Rev Access'!$F$7:$GB$306,56,FALSE))</f>
        <v>0</v>
      </c>
      <c r="BS102" s="99">
        <f>IF(ISNA(VLOOKUP($A102,'[2]1516 Exp_Rev Access'!$F$7:$GB$306,57,FALSE)),"",VLOOKUP($A102,'[2]1516 Exp_Rev Access'!$F$7:$GB$306,57,FALSE))</f>
        <v>0</v>
      </c>
      <c r="BT102" s="99">
        <f>IF(ISNA(VLOOKUP($A102,'[2]1516 Exp_Rev Access'!$F$7:$GB$306,58,FALSE)),"",VLOOKUP($A102,'[2]1516 Exp_Rev Access'!$F$7:$GB$306,58,FALSE))</f>
        <v>0</v>
      </c>
      <c r="BU102" s="102">
        <f t="shared" si="124"/>
        <v>7453194.5</v>
      </c>
      <c r="BV102" s="72">
        <f t="shared" si="125"/>
        <v>0.17543352937239706</v>
      </c>
      <c r="BW102" s="94">
        <f t="shared" si="126"/>
        <v>2226.9614258396077</v>
      </c>
      <c r="BX102" s="99">
        <f>IF(ISNA(VLOOKUP($A102,'[2]1516 Exp_Rev Access'!$F$7:$GB$306,59,FALSE)),"",VLOOKUP($A102,'[2]1516 Exp_Rev Access'!$F$7:$GB$306,59,FALSE))</f>
        <v>0</v>
      </c>
      <c r="BY102" s="99">
        <f>IF(ISNA(VLOOKUP($A102,'[2]1516 Exp_Rev Access'!$F$7:$GB$306,60,FALSE)),"",VLOOKUP($A102,'[2]1516 Exp_Rev Access'!$F$7:$GB$306,60,FALSE))</f>
        <v>0</v>
      </c>
      <c r="BZ102" s="99">
        <f>IF(ISNA(VLOOKUP($A102,'[2]1516 Exp_Rev Access'!$F$7:$GB$306,61,FALSE)),"",VLOOKUP($A102,'[2]1516 Exp_Rev Access'!$F$7:$GB$306,61,FALSE))</f>
        <v>0</v>
      </c>
      <c r="CA102" s="99">
        <f>IF(ISNA(VLOOKUP($A102,'[2]1516 Exp_Rev Access'!$F$7:$GB$306,62,FALSE)),"",VLOOKUP($A102,'[2]1516 Exp_Rev Access'!$F$7:$GB$306,62,FALSE))</f>
        <v>0</v>
      </c>
      <c r="CB102" s="99">
        <f>IF(ISNA(VLOOKUP($A102,'[2]1516 Exp_Rev Access'!$F$7:$GB$306,63,FALSE)),"",VLOOKUP($A102,'[2]1516 Exp_Rev Access'!$F$7:$GB$306,63,FALSE))</f>
        <v>47939.49</v>
      </c>
      <c r="CC102" s="99">
        <f>IF(ISNA(VLOOKUP($A102,'[2]1516 Exp_Rev Access'!$F$7:$GB$306,64,FALSE)),"",VLOOKUP($A102,'[2]1516 Exp_Rev Access'!$F$7:$GB$306,64,FALSE))</f>
        <v>0</v>
      </c>
      <c r="CD102" s="101">
        <f t="shared" si="127"/>
        <v>47939.49</v>
      </c>
      <c r="CE102" s="72">
        <f t="shared" si="128"/>
        <v>1.1284012415096285E-3</v>
      </c>
      <c r="CF102" s="103">
        <f t="shared" si="129"/>
        <v>14.323978128361416</v>
      </c>
      <c r="CG102" s="99">
        <f>IF(ISNA(VLOOKUP($A102,'[2]1516 Exp_Rev Access'!$F$7:$GB$306,65,FALSE)),"",VLOOKUP($A102,'[2]1516 Exp_Rev Access'!$F$7:$GB$306,65,FALSE))</f>
        <v>9898.0300000000007</v>
      </c>
      <c r="CH102" s="99">
        <f>IF(ISNA(VLOOKUP($A102,'[2]1516 Exp_Rev Access'!$F$7:$GB$306,66,FALSE)),"",VLOOKUP($A102,'[2]1516 Exp_Rev Access'!$F$7:$GB$306,66,FALSE))</f>
        <v>0</v>
      </c>
      <c r="CI102" s="99">
        <f>IF(ISNA(VLOOKUP($A102,'[2]1516 Exp_Rev Access'!$F$7:$GB$306,67,FALSE)),"",VLOOKUP($A102,'[2]1516 Exp_Rev Access'!$F$7:$GB$306,67,FALSE))</f>
        <v>0</v>
      </c>
      <c r="CJ102" s="99">
        <f>IF(ISNA(VLOOKUP($A102,'[2]1516 Exp_Rev Access'!$F$7:$GB$306,68,FALSE)),"",VLOOKUP($A102,'[2]1516 Exp_Rev Access'!$F$7:$GB$306,68,FALSE))</f>
        <v>0</v>
      </c>
      <c r="CK102" s="99">
        <f>IF(ISNA(VLOOKUP($A102,'[2]1516 Exp_Rev Access'!$F$7:$GB$306,69,FALSE)),"",VLOOKUP($A102,'[2]1516 Exp_Rev Access'!$F$7:$GB$306,69,FALSE))</f>
        <v>0</v>
      </c>
      <c r="CL102" s="99">
        <f>IF(ISNA(VLOOKUP($A102,'[2]1516 Exp_Rev Access'!$F$7:$GB$306,70,FALSE)),"",VLOOKUP($A102,'[2]1516 Exp_Rev Access'!$F$7:$GB$306,70,FALSE))</f>
        <v>0</v>
      </c>
      <c r="CM102" s="99">
        <f>IF(ISNA(VLOOKUP($A102,'[2]1516 Exp_Rev Access'!$F$7:$GB$306,71,FALSE)),"",VLOOKUP($A102,'[2]1516 Exp_Rev Access'!$F$7:$GB$306,71,FALSE))</f>
        <v>0</v>
      </c>
      <c r="CN102" s="99">
        <f>IF(ISNA(VLOOKUP($A102,'[2]1516 Exp_Rev Access'!$F$7:$GB$306,72,FALSE)),"",VLOOKUP($A102,'[2]1516 Exp_Rev Access'!$F$7:$GB$306,72,FALSE))</f>
        <v>0</v>
      </c>
      <c r="CO102" s="99">
        <f>IF(ISNA(VLOOKUP($A102,'[2]1516 Exp_Rev Access'!$F$7:$GB$306,73,FALSE)),"",VLOOKUP($A102,'[2]1516 Exp_Rev Access'!$F$7:$GB$306,73,FALSE))</f>
        <v>0</v>
      </c>
      <c r="CP102" s="99">
        <f>IF(ISNA(VLOOKUP($A102,'[2]1516 Exp_Rev Access'!$F$7:$GB$306,74,FALSE)),"",VLOOKUP($A102,'[2]1516 Exp_Rev Access'!$F$7:$GB$306,74,FALSE))</f>
        <v>752852.34</v>
      </c>
      <c r="CQ102" s="99">
        <f>IF(ISNA(VLOOKUP($A102,'[2]1516 Exp_Rev Access'!$F$7:$GB$306,75,FALSE)),"",VLOOKUP($A102,'[2]1516 Exp_Rev Access'!$F$7:$GB$306,75,FALSE))</f>
        <v>0</v>
      </c>
      <c r="CR102" s="99">
        <f>IF(ISNA(VLOOKUP($A102,'[2]1516 Exp_Rev Access'!$F$7:$GB$306,76,FALSE)),"",VLOOKUP($A102,'[2]1516 Exp_Rev Access'!$F$7:$GB$306,76,FALSE))</f>
        <v>28356</v>
      </c>
      <c r="CS102" s="99">
        <f>IF(ISNA(VLOOKUP($A102,'[2]1516 Exp_Rev Access'!$F$7:$GB$306,77,FALSE)),"",VLOOKUP($A102,'[2]1516 Exp_Rev Access'!$F$7:$GB$306,77,FALSE))</f>
        <v>0</v>
      </c>
      <c r="CT102" s="99">
        <f>IF(ISNA(VLOOKUP($A102,'[2]1516 Exp_Rev Access'!$F$7:$GB$306,78,FALSE)),"",VLOOKUP($A102,'[2]1516 Exp_Rev Access'!$F$7:$GB$306,78,FALSE))</f>
        <v>1238847.67</v>
      </c>
      <c r="CU102" s="99">
        <f>IF(ISNA(VLOOKUP($A102,'[2]1516 Exp_Rev Access'!$F$7:$GB$306,79,FALSE)),"",VLOOKUP($A102,'[2]1516 Exp_Rev Access'!$F$7:$GB$306,79,FALSE))</f>
        <v>770850.42</v>
      </c>
      <c r="CV102" s="99">
        <f>IF(ISNA(VLOOKUP($A102,'[2]1516 Exp_Rev Access'!$F$7:$GB$306,80,FALSE)),"",VLOOKUP($A102,'[2]1516 Exp_Rev Access'!$F$7:$GB$306,80,FALSE))</f>
        <v>56711.17</v>
      </c>
      <c r="CW102" s="99">
        <f>IF(ISNA(VLOOKUP($A102,'[2]1516 Exp_Rev Access'!$F$7:$GB$306,81,FALSE)),"",VLOOKUP($A102,'[2]1516 Exp_Rev Access'!$F$7:$GB$306,81,FALSE))</f>
        <v>0</v>
      </c>
      <c r="CX102" s="99">
        <f>IF(ISNA(VLOOKUP($A102,'[2]1516 Exp_Rev Access'!$F$7:$GB$306,82,FALSE)),"",VLOOKUP($A102,'[2]1516 Exp_Rev Access'!$F$7:$GB$306,82,FALSE))</f>
        <v>0</v>
      </c>
      <c r="CY102" s="99">
        <f>IF(ISNA(VLOOKUP($A102,'[2]1516 Exp_Rev Access'!$F$7:$GB$306,83,FALSE)),"",VLOOKUP($A102,'[2]1516 Exp_Rev Access'!$F$7:$GB$306,83,FALSE))</f>
        <v>0</v>
      </c>
      <c r="CZ102" s="99">
        <f>IF(ISNA(VLOOKUP($A102,'[2]1516 Exp_Rev Access'!$F$7:$GB$306,84,FALSE)),"",VLOOKUP($A102,'[2]1516 Exp_Rev Access'!$F$7:$GB$306,84,FALSE))</f>
        <v>0</v>
      </c>
      <c r="DA102" s="99">
        <f>IF(ISNA(VLOOKUP($A102,'[2]1516 Exp_Rev Access'!$F$7:$GB$306,85,FALSE)),"",VLOOKUP($A102,'[2]1516 Exp_Rev Access'!$F$7:$GB$306,85,FALSE))</f>
        <v>47323.74</v>
      </c>
      <c r="DB102" s="99">
        <f>IF(ISNA(VLOOKUP($A102,'[2]1516 Exp_Rev Access'!$F$7:$GB$306,86,FALSE)),"",VLOOKUP($A102,'[2]1516 Exp_Rev Access'!$F$7:$GB$306,86,FALSE))</f>
        <v>0</v>
      </c>
      <c r="DC102" s="99">
        <f>IF(ISNA(VLOOKUP($A102,'[2]1516 Exp_Rev Access'!$F$7:$GB$306,87,FALSE)),"",VLOOKUP($A102,'[2]1516 Exp_Rev Access'!$F$7:$GB$306,87,FALSE))</f>
        <v>0</v>
      </c>
      <c r="DD102" s="99">
        <f>IF(ISNA(VLOOKUP($A102,'[2]1516 Exp_Rev Access'!$F$7:$GB$306,88,FALSE)),"",VLOOKUP($A102,'[2]1516 Exp_Rev Access'!$F$7:$GB$306,88,FALSE))</f>
        <v>0</v>
      </c>
      <c r="DE102" s="99">
        <f>IF(ISNA(VLOOKUP($A102,'[2]1516 Exp_Rev Access'!$F$7:$GB$306,89,FALSE)),"",VLOOKUP($A102,'[2]1516 Exp_Rev Access'!$F$7:$GB$306,89,FALSE))</f>
        <v>0</v>
      </c>
      <c r="DF102" s="99">
        <f>IF(ISNA(VLOOKUP($A102,'[2]1516 Exp_Rev Access'!$F$7:$GB$306,90,FALSE)),"",VLOOKUP($A102,'[2]1516 Exp_Rev Access'!$F$7:$GB$306,90,FALSE))</f>
        <v>0</v>
      </c>
      <c r="DG102" s="99">
        <f>IF(ISNA(VLOOKUP($A102,'[2]1516 Exp_Rev Access'!$F$7:$GB$306,91,FALSE)),"",VLOOKUP($A102,'[2]1516 Exp_Rev Access'!$F$7:$GB$306,91,FALSE))</f>
        <v>62221.2</v>
      </c>
      <c r="DH102" s="99">
        <f>IF(ISNA(VLOOKUP($A102,'[2]1516 Exp_Rev Access'!$F$7:$GB$306,92,FALSE)),"",VLOOKUP($A102,'[2]1516 Exp_Rev Access'!$F$7:$GB$306,92,FALSE))</f>
        <v>1555058.6</v>
      </c>
      <c r="DI102" s="99">
        <f>IF(ISNA(VLOOKUP($A102,'[2]1516 Exp_Rev Access'!$F$7:$GB$306,93,FALSE)),"",VLOOKUP($A102,'[2]1516 Exp_Rev Access'!$F$7:$GB$306,93,FALSE))</f>
        <v>0</v>
      </c>
      <c r="DJ102" s="99">
        <f>IF(ISNA(VLOOKUP($A102,'[2]1516 Exp_Rev Access'!$F$7:$GB$306,94,FALSE)),"",VLOOKUP($A102,'[2]1516 Exp_Rev Access'!$F$7:$GB$306,94,FALSE))</f>
        <v>0</v>
      </c>
      <c r="DK102" s="99">
        <f>IF(ISNA(VLOOKUP($A102,'[2]1516 Exp_Rev Access'!$F$7:$GB$306,95,FALSE)),"",VLOOKUP($A102,'[2]1516 Exp_Rev Access'!$F$7:$GB$306,95,FALSE))</f>
        <v>0</v>
      </c>
      <c r="DL102" s="99">
        <f>IF(ISNA(VLOOKUP($A102,'[2]1516 Exp_Rev Access'!$F$7:$GB$306,96,FALSE)),"",VLOOKUP($A102,'[2]1516 Exp_Rev Access'!$F$7:$GB$306,96,FALSE))</f>
        <v>0</v>
      </c>
      <c r="DM102" s="99">
        <f>IF(ISNA(VLOOKUP($A102,'[2]1516 Exp_Rev Access'!$F$7:$GB$306,97,FALSE)),"",VLOOKUP($A102,'[2]1516 Exp_Rev Access'!$F$7:$GB$306,97,FALSE))</f>
        <v>0</v>
      </c>
      <c r="DN102" s="99">
        <f>IF(ISNA(VLOOKUP($A102,'[2]1516 Exp_Rev Access'!$F$7:$GB$306,98,FALSE)),"",VLOOKUP($A102,'[2]1516 Exp_Rev Access'!$F$7:$GB$306,98,FALSE))</f>
        <v>0</v>
      </c>
      <c r="DO102" s="99">
        <f>IF(ISNA(VLOOKUP($A102,'[2]1516 Exp_Rev Access'!$F$7:$GB$306,99,FALSE)),"",VLOOKUP($A102,'[2]1516 Exp_Rev Access'!$F$7:$GB$306,99,FALSE))</f>
        <v>0</v>
      </c>
      <c r="DP102" s="99">
        <f>IF(ISNA(VLOOKUP($A102,'[2]1516 Exp_Rev Access'!$F$7:$GB$306,100,FALSE)),"",VLOOKUP($A102,'[2]1516 Exp_Rev Access'!$F$7:$GB$306,100,FALSE))</f>
        <v>0</v>
      </c>
      <c r="DQ102" s="99">
        <f>IF(ISNA(VLOOKUP($A102,'[2]1516 Exp_Rev Access'!$F$7:$GB$306,101,FALSE)),"",VLOOKUP($A102,'[2]1516 Exp_Rev Access'!$F$7:$GB$306,101,FALSE))</f>
        <v>0</v>
      </c>
      <c r="DR102" s="99">
        <f>IF(ISNA(VLOOKUP($A102,'[2]1516 Exp_Rev Access'!$F$7:$GB$306,102,FALSE)),"",VLOOKUP($A102,'[2]1516 Exp_Rev Access'!$F$7:$GB$306,102,FALSE))</f>
        <v>0</v>
      </c>
      <c r="DS102" s="99">
        <f>IF(ISNA(VLOOKUP($A102,'[2]1516 Exp_Rev Access'!$F$7:$GB$306,103,FALSE)),"",VLOOKUP($A102,'[2]1516 Exp_Rev Access'!$F$7:$GB$306,103,FALSE))</f>
        <v>0</v>
      </c>
      <c r="DT102" s="99">
        <f>IF(ISNA(VLOOKUP($A102,'[2]1516 Exp_Rev Access'!$F$7:$GB$306,104,FALSE)),"",VLOOKUP($A102,'[2]1516 Exp_Rev Access'!$F$7:$GB$306,104,FALSE))</f>
        <v>0</v>
      </c>
      <c r="DU102" s="99">
        <f>IF(ISNA(VLOOKUP($A102,'[2]1516 Exp_Rev Access'!$F$7:$GB$306,105,FALSE)),"",VLOOKUP($A102,'[2]1516 Exp_Rev Access'!$F$7:$GB$306,105,FALSE))</f>
        <v>0</v>
      </c>
      <c r="DV102" s="99">
        <f>IF(ISNA(VLOOKUP($A102,'[2]1516 Exp_Rev Access'!$F$7:$GB$306,106,FALSE)),"",VLOOKUP($A102,'[2]1516 Exp_Rev Access'!$F$7:$GB$306,106,FALSE))</f>
        <v>0</v>
      </c>
      <c r="DW102" s="99">
        <f>IF(ISNA(VLOOKUP($A102,'[2]1516 Exp_Rev Access'!$F$7:$GB$306,107,FALSE)),"",VLOOKUP($A102,'[2]1516 Exp_Rev Access'!$F$7:$GB$306,107,FALSE))</f>
        <v>0</v>
      </c>
      <c r="DX102" s="99">
        <f>IF(ISNA(VLOOKUP($A102,'[2]1516 Exp_Rev Access'!$F$7:$GB$306,108,FALSE)),"",VLOOKUP($A102,'[2]1516 Exp_Rev Access'!$F$7:$GB$306,108,FALSE))</f>
        <v>0</v>
      </c>
      <c r="DY102" s="99">
        <f>IF(ISNA(VLOOKUP($A102,'[2]1516 Exp_Rev Access'!$F$7:$GB$306,109,FALSE)),"",VLOOKUP($A102,'[2]1516 Exp_Rev Access'!$F$7:$GB$306,109,FALSE))</f>
        <v>0</v>
      </c>
      <c r="DZ102" s="99">
        <f>IF(ISNA(VLOOKUP($A102,'[2]1516 Exp_Rev Access'!$F$7:$GB$306,110,FALSE)),"",VLOOKUP($A102,'[2]1516 Exp_Rev Access'!$F$7:$GB$306,110,FALSE))</f>
        <v>0</v>
      </c>
      <c r="EA102" s="99">
        <f>IF(ISNA(VLOOKUP($A102,'[2]1516 Exp_Rev Access'!$F$7:$GB$306,111,FALSE)),"",VLOOKUP($A102,'[2]1516 Exp_Rev Access'!$F$7:$GB$306,111,FALSE))</f>
        <v>0</v>
      </c>
      <c r="EB102" s="99">
        <f>IF(ISNA(VLOOKUP($A102,'[2]1516 Exp_Rev Access'!$F$7:$GB$306,112,FALSE)),"",VLOOKUP($A102,'[2]1516 Exp_Rev Access'!$F$7:$GB$306,112,FALSE))</f>
        <v>0</v>
      </c>
      <c r="EC102" s="99">
        <f>IF(ISNA(VLOOKUP($A102,'[2]1516 Exp_Rev Access'!$F$7:$GB$306,113,FALSE)),"",VLOOKUP($A102,'[2]1516 Exp_Rev Access'!$F$7:$GB$306,113,FALSE))</f>
        <v>0</v>
      </c>
      <c r="ED102" s="99">
        <f>IF(ISNA(VLOOKUP($A102,'[2]1516 Exp_Rev Access'!$F$7:$GB$306,114,FALSE)),"",VLOOKUP($A102,'[2]1516 Exp_Rev Access'!$F$7:$GB$306,114,FALSE))</f>
        <v>0</v>
      </c>
      <c r="EE102" s="99">
        <f>IF(ISNA(VLOOKUP($A102,'[2]1516 Exp_Rev Access'!$F$7:$GB$306,115,FALSE)),"",VLOOKUP($A102,'[2]1516 Exp_Rev Access'!$F$7:$GB$306,115,FALSE))</f>
        <v>0</v>
      </c>
      <c r="EF102" s="99">
        <f>IF(ISNA(VLOOKUP($A102,'[2]1516 Exp_Rev Access'!$F$7:$GB$306,116,FALSE)),"",VLOOKUP($A102,'[2]1516 Exp_Rev Access'!$F$7:$GB$306,116,FALSE))</f>
        <v>13493.93</v>
      </c>
      <c r="EG102" s="99">
        <f>IF(ISNA(VLOOKUP($A102,'[2]1516 Exp_Rev Access'!$F$7:$GB$306,117,FALSE)),"",VLOOKUP($A102,'[2]1516 Exp_Rev Access'!$F$7:$GB$306,117,FALSE))</f>
        <v>0</v>
      </c>
      <c r="EH102" s="99">
        <f>IF(ISNA(VLOOKUP($A102,'[2]1516 Exp_Rev Access'!$F$7:$GB$306,118,FALSE)),"",VLOOKUP($A102,'[2]1516 Exp_Rev Access'!$F$7:$GB$306,118,FALSE))</f>
        <v>0</v>
      </c>
      <c r="EI102" s="99">
        <f>IF(ISNA(VLOOKUP($A102,'[2]1516 Exp_Rev Access'!$F$7:$GB$306,119,FALSE)),"",VLOOKUP($A102,'[2]1516 Exp_Rev Access'!$F$7:$GB$306,119,FALSE))</f>
        <v>0</v>
      </c>
      <c r="EJ102" s="99">
        <f>IF(ISNA(VLOOKUP($A102,'[2]1516 Exp_Rev Access'!$F$7:$GB$306,120,FALSE)),"",VLOOKUP($A102,'[2]1516 Exp_Rev Access'!$F$7:$GB$306,120,FALSE))</f>
        <v>0</v>
      </c>
      <c r="EK102" s="99">
        <f>IF(ISNA(VLOOKUP($A102,'[2]1516 Exp_Rev Access'!$F$7:$GB$306,121,FALSE)),"",VLOOKUP($A102,'[2]1516 Exp_Rev Access'!$F$7:$GB$306,121,FALSE))</f>
        <v>0</v>
      </c>
      <c r="EL102" s="99">
        <f>IF(ISNA(VLOOKUP($A102,'[2]1516 Exp_Rev Access'!$F$7:$GB$306,122,FALSE)),"",VLOOKUP($A102,'[2]1516 Exp_Rev Access'!$F$7:$GB$306,122,FALSE))</f>
        <v>0</v>
      </c>
      <c r="EM102" s="99">
        <f>IF(ISNA(VLOOKUP($A102,'[2]1516 Exp_Rev Access'!$F$7:$GB$306,123,FALSE)),"",VLOOKUP($A102,'[2]1516 Exp_Rev Access'!$F$7:$GB$306,123,FALSE))</f>
        <v>145739.4</v>
      </c>
      <c r="EN102" s="99">
        <f>IF(ISNA(VLOOKUP($A102,'[2]1516 Exp_Rev Access'!$F$7:$GB$306,124,FALSE)),"",VLOOKUP($A102,'[2]1516 Exp_Rev Access'!$F$7:$GB$306,124,FALSE))</f>
        <v>94465.600000000006</v>
      </c>
      <c r="EO102" s="99">
        <f>IF(ISNA(VLOOKUP($A102,'[2]1516 Exp_Rev Access'!$F$7:$GB$306,125,FALSE)),"",VLOOKUP($A102,'[2]1516 Exp_Rev Access'!$F$7:$GB$306,125,FALSE))</f>
        <v>0</v>
      </c>
      <c r="EP102" s="99">
        <f>IF(ISNA(VLOOKUP($A102,'[2]1516 Exp_Rev Access'!$F$7:$GB$306,126,FALSE)),"",VLOOKUP($A102,'[2]1516 Exp_Rev Access'!$F$7:$GB$306,126,FALSE))</f>
        <v>0</v>
      </c>
      <c r="EQ102" s="99">
        <f>IF(ISNA(VLOOKUP($A102,'[2]1516 Exp_Rev Access'!$F$7:$GB$306,127,FALSE)),"",VLOOKUP($A102,'[2]1516 Exp_Rev Access'!$F$7:$GB$306,127,FALSE))</f>
        <v>0</v>
      </c>
      <c r="ER102" s="99">
        <f>IF(ISNA(VLOOKUP($A102,'[2]1516 Exp_Rev Access'!$F$7:$GB$306,128,FALSE)),"",VLOOKUP($A102,'[2]1516 Exp_Rev Access'!$F$7:$GB$306,128,FALSE))</f>
        <v>0</v>
      </c>
      <c r="ES102" s="99">
        <f>IF(ISNA(VLOOKUP($A102,'[2]1516 Exp_Rev Access'!$F$7:$GB$306,129,FALSE)),"",VLOOKUP($A102,'[2]1516 Exp_Rev Access'!$F$7:$GB$306,129,FALSE))</f>
        <v>0</v>
      </c>
      <c r="ET102" s="99">
        <f>IF(ISNA(VLOOKUP($A102,'[2]1516 Exp_Rev Access'!$F$7:$GB$306,130,FALSE)),"",VLOOKUP($A102,'[2]1516 Exp_Rev Access'!$F$7:$GB$306,130,FALSE))</f>
        <v>0</v>
      </c>
      <c r="EU102" s="99">
        <f>IF(ISNA(VLOOKUP($A102,'[2]1516 Exp_Rev Access'!$F$7:$GB$306,131,FALSE)),"",VLOOKUP($A102,'[2]1516 Exp_Rev Access'!$F$7:$GB$306,131,FALSE))</f>
        <v>14862.25</v>
      </c>
      <c r="EV102" s="99">
        <f>IF(ISNA(VLOOKUP($A102,'[2]1516 Exp_Rev Access'!$F$7:$GB$306,132,FALSE)),"",VLOOKUP($A102,'[2]1516 Exp_Rev Access'!$F$7:$GB$306,132,FALSE))</f>
        <v>0</v>
      </c>
      <c r="EW102" s="99">
        <f>IF(ISNA(VLOOKUP($A102,'[2]1516 Exp_Rev Access'!$F$7:$GB$306,133,FALSE)),"",VLOOKUP($A102,'[2]1516 Exp_Rev Access'!$F$7:$GB$306,133,FALSE))</f>
        <v>0</v>
      </c>
      <c r="EX102" s="99">
        <f>IF(ISNA(VLOOKUP($A102,'[2]1516 Exp_Rev Access'!$F$7:$GB$306,134,FALSE)),"",VLOOKUP($A102,'[2]1516 Exp_Rev Access'!$F$7:$GB$306,134,FALSE))</f>
        <v>0</v>
      </c>
      <c r="EY102" s="99">
        <f>IF(ISNA(VLOOKUP($A102,'[2]1516 Exp_Rev Access'!$F$7:$GB$306,135,FALSE)),"",VLOOKUP($A102,'[2]1516 Exp_Rev Access'!$F$7:$GB$306,135,FALSE))</f>
        <v>0</v>
      </c>
      <c r="EZ102" s="99">
        <f>IF(ISNA(VLOOKUP($A102,'[2]1516 Exp_Rev Access'!$F$7:$GB$306,136,FALSE)),"",VLOOKUP($A102,'[2]1516 Exp_Rev Access'!$F$7:$GB$306,136,FALSE))</f>
        <v>0</v>
      </c>
      <c r="FA102" s="99">
        <f>IF(ISNA(VLOOKUP($A102,'[2]1516 Exp_Rev Access'!$F$7:$GB$306,137,FALSE)),"",VLOOKUP($A102,'[2]1516 Exp_Rev Access'!$F$7:$GB$306,137,FALSE))</f>
        <v>0</v>
      </c>
      <c r="FB102" s="99">
        <f>IF(ISNA(VLOOKUP($A102,'[2]1516 Exp_Rev Access'!$F$7:$GB$306,138,FALSE)),"",VLOOKUP($A102,'[2]1516 Exp_Rev Access'!$F$7:$GB$306,138,FALSE))</f>
        <v>0</v>
      </c>
      <c r="FC102" s="99">
        <f>IF(ISNA(VLOOKUP($A102,'[2]1516 Exp_Rev Access'!$F$7:$GB$306,139,FALSE)),"",VLOOKUP($A102,'[2]1516 Exp_Rev Access'!$F$7:$GB$306,139,FALSE))</f>
        <v>0</v>
      </c>
      <c r="FD102" s="99">
        <f>IF(ISNA(VLOOKUP($A102,'[2]1516 Exp_Rev Access'!$F$7:$FS$306,140,FALSE)),"",VLOOKUP($A102,'[2]1516 Exp_Rev Access'!$F$7:$FS$306,140,FALSE))</f>
        <v>0</v>
      </c>
      <c r="FE102" s="99">
        <f>IF(ISNA(VLOOKUP($A102,'[2]1516 Exp_Rev Access'!$F$7:$FS$306,141,FALSE)),"",VLOOKUP($A102,'[2]1516 Exp_Rev Access'!$F$7:$FS$306,141,FALSE))</f>
        <v>0</v>
      </c>
      <c r="FF102" s="99">
        <f>IF(ISNA(VLOOKUP($A102,'[2]1516 Exp_Rev Access'!$F$7:$FS$306,142,FALSE)),"",VLOOKUP($A102,'[2]1516 Exp_Rev Access'!$F$7:$FS$306,142,FALSE))</f>
        <v>0</v>
      </c>
      <c r="FG102" s="99">
        <f>IF(ISNA(VLOOKUP($A102,'[2]1516 Exp_Rev Access'!$F$7:$FS$306,143,FALSE)),"",VLOOKUP($A102,'[2]1516 Exp_Rev Access'!$F$7:$FS$306,143,FALSE))</f>
        <v>0</v>
      </c>
      <c r="FH102" s="99">
        <f>IF(ISNA(VLOOKUP($A102,'[2]1516 Exp_Rev Access'!$F$7:$FS$306,144,FALSE)),"",VLOOKUP($A102,'[2]1516 Exp_Rev Access'!$F$7:$FS$306,144,FALSE))</f>
        <v>0</v>
      </c>
      <c r="FI102" s="99">
        <f>IF(ISNA(VLOOKUP($A102,'[2]1516 Exp_Rev Access'!$F$7:$FS$306,145,FALSE)),"",VLOOKUP($A102,'[2]1516 Exp_Rev Access'!$F$7:$FS$306,145,FALSE))</f>
        <v>0</v>
      </c>
      <c r="FJ102" s="99">
        <f>IF(ISNA(VLOOKUP($A102,'[2]1516 Exp_Rev Access'!$F$7:$FS$306,146,FALSE)),"",VLOOKUP($A102,'[2]1516 Exp_Rev Access'!$F$7:$FS$306,146,FALSE))</f>
        <v>0</v>
      </c>
      <c r="FK102" s="99">
        <f>IF(ISNA(VLOOKUP($A102,'[2]1516 Exp_Rev Access'!$F$7:$FS$306,147,FALSE)),"",VLOOKUP($A102,'[2]1516 Exp_Rev Access'!$F$7:$FS$306,147,FALSE))</f>
        <v>0</v>
      </c>
      <c r="FL102" s="99">
        <f>IF(ISNA(VLOOKUP($A102,'[2]1516 Exp_Rev Access'!$F$7:$FS$306,148,FALSE)),"",VLOOKUP($A102,'[2]1516 Exp_Rev Access'!$F$7:$FS$306,148,FALSE))</f>
        <v>0</v>
      </c>
      <c r="FM102" s="99">
        <f>IF(ISNA(VLOOKUP($A102,'[2]1516 Exp_Rev Access'!$F$7:$FS$306,149,FALSE)),"",VLOOKUP($A102,'[2]1516 Exp_Rev Access'!$F$7:$FS$306,149,FALSE))</f>
        <v>0</v>
      </c>
      <c r="FN102" s="99">
        <f>IF(ISNA(VLOOKUP($A102,'[2]1516 Exp_Rev Access'!$F$7:$FS$306,150,FALSE)),"",VLOOKUP($A102,'[2]1516 Exp_Rev Access'!$F$7:$FS$306,150,FALSE))</f>
        <v>0</v>
      </c>
      <c r="FO102" s="99">
        <f>IF(ISNA(VLOOKUP($A102,'[2]1516 Exp_Rev Access'!$F$7:$FS$306,151,FALSE)),"",VLOOKUP($A102,'[2]1516 Exp_Rev Access'!$F$7:$FS$306,151,FALSE))</f>
        <v>0</v>
      </c>
      <c r="FP102" s="99">
        <f>IF(ISNA(VLOOKUP($A102,'[2]1516 Exp_Rev Access'!$F$7:$FS$306,152,FALSE)),"",VLOOKUP($A102,'[2]1516 Exp_Rev Access'!$F$7:$FS$306,152,FALSE))</f>
        <v>0</v>
      </c>
      <c r="FQ102" s="99">
        <f>IF(ISNA(VLOOKUP($A102,'[2]1516 Exp_Rev Access'!$F$7:$FS$306,153,FALSE)),"",VLOOKUP($A102,'[2]1516 Exp_Rev Access'!$F$7:$FS$306,153,FALSE))</f>
        <v>110628.3</v>
      </c>
      <c r="FR102" s="101">
        <f t="shared" si="130"/>
        <v>4901308.6499999994</v>
      </c>
      <c r="FS102" s="72">
        <f t="shared" si="131"/>
        <v>0.11536715900986599</v>
      </c>
      <c r="FT102" s="94">
        <f t="shared" si="132"/>
        <v>1464.4761115095012</v>
      </c>
      <c r="FU102" s="99">
        <f>IF(ISNA(VLOOKUP($A102,'[2]1516 Exp_Rev Access'!$F$7:$GB$306,154,FALSE)),"",VLOOKUP($A102,'[2]1516 Exp_Rev Access'!$F$7:$GB$306,154,FALSE))</f>
        <v>2600</v>
      </c>
      <c r="FV102" s="99">
        <f>IF(ISNA(VLOOKUP($A102,'[2]1516 Exp_Rev Access'!$F$7:$GB$306,155,FALSE)),"",VLOOKUP($A102,'[2]1516 Exp_Rev Access'!$F$7:$GB$306,155,FALSE))</f>
        <v>0</v>
      </c>
      <c r="FW102" s="99">
        <f>IF(ISNA(VLOOKUP($A102,'[2]1516 Exp_Rev Access'!$F$7:$GB$306,156,FALSE)),"",VLOOKUP($A102,'[2]1516 Exp_Rev Access'!$F$7:$GB$306,156,FALSE))</f>
        <v>0</v>
      </c>
      <c r="FX102" s="99">
        <f>IF(ISNA(VLOOKUP($A102,'[2]1516 Exp_Rev Access'!$F$7:$GB$306,157,FALSE)),"",VLOOKUP($A102,'[2]1516 Exp_Rev Access'!$F$7:$GB$306,157,FALSE))</f>
        <v>0</v>
      </c>
      <c r="FY102" s="99">
        <f>IF(ISNA(VLOOKUP($A102,'[2]1516 Exp_Rev Access'!$F$7:$GB$306,158,FALSE)),"",VLOOKUP($A102,'[2]1516 Exp_Rev Access'!$F$7:$GB$306,158,FALSE))</f>
        <v>0</v>
      </c>
      <c r="FZ102" s="99">
        <f>IF(ISNA(VLOOKUP($A102,'[2]1516 Exp_Rev Access'!$F$7:$GB$306,159,FALSE)),"",VLOOKUP($A102,'[2]1516 Exp_Rev Access'!$F$7:$GB$306,159,FALSE))</f>
        <v>0</v>
      </c>
      <c r="GA102" s="99">
        <f>IF(ISNA(VLOOKUP($A102,'[2]1516 Exp_Rev Access'!$F$7:$GB$306,160,FALSE)),"",VLOOKUP($A102,'[2]1516 Exp_Rev Access'!$F$7:$GB$306,160,FALSE))</f>
        <v>14782</v>
      </c>
      <c r="GB102" s="99">
        <f>IF(ISNA(VLOOKUP($A102,'[2]1516 Exp_Rev Access'!$F$7:$GB$306,161,FALSE)),"",VLOOKUP($A102,'[2]1516 Exp_Rev Access'!$F$7:$GB$306,161,FALSE))</f>
        <v>898</v>
      </c>
      <c r="GC102" s="99">
        <f>IF(ISNA(VLOOKUP($A102,'[2]1516 Exp_Rev Access'!$F$7:$GB$306,162,FALSE)),"",VLOOKUP($A102,'[2]1516 Exp_Rev Access'!$F$7:$GB$306,162,FALSE))</f>
        <v>0</v>
      </c>
      <c r="GD102" s="99">
        <f>IF(ISNA(VLOOKUP($A102,'[2]1516 Exp_Rev Access'!$F$7:$GB$306,163,FALSE)),"",VLOOKUP($A102,'[2]1516 Exp_Rev Access'!$F$7:$GB$306,163,FALSE))</f>
        <v>160851.28</v>
      </c>
      <c r="GE102" s="99">
        <f>IF(ISNA(VLOOKUP($A102,'[2]1516 Exp_Rev Access'!$F$7:$GB$306,164,FALSE)),"",VLOOKUP($A102,'[2]1516 Exp_Rev Access'!$F$7:$GB$306,164,FALSE))</f>
        <v>0</v>
      </c>
      <c r="GF102" s="99">
        <f>IF(ISNA(VLOOKUP($A102,'[2]1516 Exp_Rev Access'!$F$7:$GB$306,165,FALSE)),"",VLOOKUP($A102,'[2]1516 Exp_Rev Access'!$F$7:$GB$306,165,FALSE))</f>
        <v>31062.67</v>
      </c>
      <c r="GG102" s="99">
        <f>IF(ISNA(VLOOKUP($A102,'[2]1516 Exp_Rev Access'!$F$7:$GB$306,166,FALSE)),"",VLOOKUP($A102,'[2]1516 Exp_Rev Access'!$F$7:$GB$306,166,FALSE))</f>
        <v>0</v>
      </c>
      <c r="GH102" s="99">
        <f>IF(ISNA(VLOOKUP($A102,'[2]1516 Exp_Rev Access'!$F$7:$GB$306,167,FALSE)),"",VLOOKUP($A102,'[2]1516 Exp_Rev Access'!$F$7:$GB$306,167,FALSE))</f>
        <v>0</v>
      </c>
      <c r="GI102" s="99">
        <f>IF(ISNA(VLOOKUP($A102,'[2]1516 Exp_Rev Access'!$F$7:$GB$306,168,FALSE)),"",VLOOKUP($A102,'[2]1516 Exp_Rev Access'!$F$7:$GB$306,168,FALSE))</f>
        <v>0</v>
      </c>
      <c r="GJ102" s="99">
        <f>IF(ISNA(VLOOKUP($A102,'[2]1516 Exp_Rev Access'!$F$7:$GB$306,169,FALSE)),"",VLOOKUP($A102,'[2]1516 Exp_Rev Access'!$F$7:$GB$306,169,FALSE))</f>
        <v>8102.06</v>
      </c>
      <c r="GK102" s="99">
        <f>IF(ISNA(VLOOKUP($A102,'[2]1516 Exp_Rev Access'!$F$7:$GB$306,170,FALSE)),"",VLOOKUP($A102,'[2]1516 Exp_Rev Access'!$F$7:$GB$306,170,FALSE))</f>
        <v>0</v>
      </c>
      <c r="GL102" s="99">
        <f>IF(ISNA(VLOOKUP($A102,'[2]1516 Exp_Rev Access'!$F$7:$GB$306,171,FALSE)),"",VLOOKUP($A102,'[2]1516 Exp_Rev Access'!$F$7:$GB$306,171,FALSE))</f>
        <v>0</v>
      </c>
      <c r="GM102" s="99">
        <f>IF(ISNA(VLOOKUP($A102,'[2]1516 Exp_Rev Access'!$F$7:$GB$306,172,FALSE)),"",VLOOKUP($A102,'[2]1516 Exp_Rev Access'!$F$7:$GB$306,172,FALSE))</f>
        <v>0</v>
      </c>
      <c r="GN102" s="99">
        <f>IF(ISNA(VLOOKUP($A102,'[2]1516 Exp_Rev Access'!$F$7:$GB$306,173,FALSE)),"",VLOOKUP($A102,'[2]1516 Exp_Rev Access'!$F$7:$GB$306,173,FALSE))</f>
        <v>0</v>
      </c>
      <c r="GO102" s="99">
        <f>IF(ISNA(VLOOKUP($A102,'[2]1516 Exp_Rev Access'!$F$7:$GB$306,174,FALSE)),"",VLOOKUP($A102,'[2]1516 Exp_Rev Access'!$F$7:$GB$306,174,FALSE))</f>
        <v>0</v>
      </c>
      <c r="GP102" s="99">
        <f>IF(ISNA(VLOOKUP($A102,'[2]1516 Exp_Rev Access'!$F$7:$GB$306,175,FALSE)),"",VLOOKUP($A102,'[2]1516 Exp_Rev Access'!$F$7:$GB$306,175,FALSE))</f>
        <v>0</v>
      </c>
      <c r="GQ102" s="99">
        <f>IF(ISNA(VLOOKUP($A102,'[2]1516 Exp_Rev Access'!$F$7:$GB$306,176,FALSE)),"",VLOOKUP($A102,'[2]1516 Exp_Rev Access'!$F$7:$GB$306,176,FALSE))</f>
        <v>0</v>
      </c>
      <c r="GR102" s="99">
        <f>IF(ISNA(VLOOKUP($A102,'[2]1516 Exp_Rev Access'!$F$7:$GB$306,177,FALSE)),"",VLOOKUP($A102,'[2]1516 Exp_Rev Access'!$F$7:$GB$306,177,FALSE))</f>
        <v>0</v>
      </c>
      <c r="GS102" s="99">
        <f>IF(ISNA(VLOOKUP($A102,'[2]1516 Exp_Rev Access'!$F$7:$GB$306,178,FALSE)),"",VLOOKUP($A102,'[2]1516 Exp_Rev Access'!$F$7:$GB$306,178,FALSE))</f>
        <v>0</v>
      </c>
      <c r="GT102" s="101">
        <f t="shared" si="133"/>
        <v>218296.01</v>
      </c>
      <c r="GU102" s="72">
        <f t="shared" si="134"/>
        <v>5.1382584316311732E-3</v>
      </c>
      <c r="GV102" s="84">
        <f t="shared" si="135"/>
        <v>65.225292817019238</v>
      </c>
    </row>
    <row r="103" spans="1:207" customFormat="1" ht="14.45" customHeight="1" x14ac:dyDescent="0.2">
      <c r="A103" s="96" t="s">
        <v>342</v>
      </c>
      <c r="B103" s="69" t="s">
        <v>343</v>
      </c>
      <c r="C103" s="80">
        <f>IF(ISNA(VLOOKUP($A103,'[2]1516 enrollment_Rev_Exp by size'!$A$6:$G$320,3,FALSE)),"",VLOOKUP($A103,'[2]1516 enrollment_Rev_Exp by size'!$A$6:$G$320,3,FALSE))</f>
        <v>3159.6400000000003</v>
      </c>
      <c r="D103" s="97">
        <v>35868496.799999997</v>
      </c>
      <c r="E103" s="80">
        <f t="shared" si="114"/>
        <v>35868496.800000004</v>
      </c>
      <c r="F103" s="80">
        <f t="shared" si="115"/>
        <v>0</v>
      </c>
      <c r="G103" s="98">
        <f>IF(ISNA(VLOOKUP($A103,'[2]1516 Exp_Rev Access'!$F$7:$FS$306,2,FALSE)),"",VLOOKUP($A103,'[2]1516 Exp_Rev Access'!$F$7:$FS$306,2,FALSE))</f>
        <v>8207480.0999999996</v>
      </c>
      <c r="H103" s="98">
        <f>IF(ISNA(VLOOKUP($A103,'[2]1516 Exp_Rev Access'!$F$7:$FS$306,3,FALSE)),"",VLOOKUP($A103,'[2]1516 Exp_Rev Access'!$F$7:$FS$306,3,FALSE))</f>
        <v>0</v>
      </c>
      <c r="I103" s="98">
        <f>IF(ISNA(VLOOKUP($A103,'[2]1516 Exp_Rev Access'!$F$7:$FS$306,4,FALSE)),"",VLOOKUP($A103,'[2]1516 Exp_Rev Access'!$F$7:$FS$306,4,FALSE))</f>
        <v>0</v>
      </c>
      <c r="J103" s="98">
        <f>IF(ISNA(VLOOKUP($A103,'[2]1516 Exp_Rev Access'!$F$7:$FS$306,5,FALSE)),"",VLOOKUP($A103,'[2]1516 Exp_Rev Access'!$F$7:$FS$306,5,FALSE))</f>
        <v>27744.53</v>
      </c>
      <c r="K103" s="98">
        <f>IF(ISNA(VLOOKUP($A103,'[2]1516 Exp_Rev Access'!$F$7:$FS$306,6,FALSE)),"",VLOOKUP($A103,'[2]1516 Exp_Rev Access'!$F$7:$FS$306,6,FALSE))</f>
        <v>0</v>
      </c>
      <c r="L103" s="98">
        <f>IF(ISNA(VLOOKUP($A103,'[2]1516 Exp_Rev Access'!$F$7:$FS$306,7,FALSE)),"",VLOOKUP($A103,'[2]1516 Exp_Rev Access'!$F$7:$FS$306,7,FALSE))</f>
        <v>0</v>
      </c>
      <c r="M103" s="90">
        <f t="shared" si="136"/>
        <v>8235224.6299999999</v>
      </c>
      <c r="N103" s="72">
        <f t="shared" si="116"/>
        <v>0.22959491934995169</v>
      </c>
      <c r="O103" s="73">
        <f t="shared" si="117"/>
        <v>2606.3806731146583</v>
      </c>
      <c r="P103" s="99">
        <f>IF(ISNA(VLOOKUP($A103,'[2]1516 Exp_Rev Access'!$F$7:$FS$306,8,FALSE)),"",VLOOKUP($A103,'[2]1516 Exp_Rev Access'!$F$7:$FS$306,8,FALSE))</f>
        <v>428934.75</v>
      </c>
      <c r="Q103" s="99">
        <f>IF(ISNA(VLOOKUP($A103,'[2]1516 Exp_Rev Access'!$F$7:$FS$306,9,FALSE)),"",VLOOKUP($A103,'[2]1516 Exp_Rev Access'!$F$7:$FS$306,9,FALSE))</f>
        <v>0</v>
      </c>
      <c r="R103" s="99">
        <f>IF(ISNA(VLOOKUP($A103,'[2]1516 Exp_Rev Access'!$F$7:$FS$306,10,FALSE)),"",VLOOKUP($A103,'[2]1516 Exp_Rev Access'!$F$7:$FS$306,10,FALSE))</f>
        <v>0</v>
      </c>
      <c r="S103" s="99">
        <f>IF(ISNA(VLOOKUP($A103,'[2]1516 Exp_Rev Access'!$F$7:$FS$306,11,FALSE)),"",VLOOKUP($A103,'[2]1516 Exp_Rev Access'!$F$7:$FS$306,11,FALSE))</f>
        <v>0</v>
      </c>
      <c r="T103" s="99">
        <f>IF(ISNA(VLOOKUP($A103,'[2]1516 Exp_Rev Access'!$F$7:$FS$306,12,FALSE)),"",VLOOKUP($A103,'[2]1516 Exp_Rev Access'!$F$7:$FS$306,12,FALSE))</f>
        <v>0</v>
      </c>
      <c r="U103" s="99">
        <f>IF(ISNA(VLOOKUP($A103,'[2]1516 Exp_Rev Access'!$F$7:$FS$306,13,FALSE)),"",VLOOKUP($A103,'[2]1516 Exp_Rev Access'!$F$7:$FS$306,13,FALSE))</f>
        <v>1500</v>
      </c>
      <c r="V103" s="99">
        <f>IF(ISNA(VLOOKUP($A103,'[2]1516 Exp_Rev Access'!$F$7:$FS$306,14,FALSE)),"",VLOOKUP($A103,'[2]1516 Exp_Rev Access'!$F$7:$FS$306,14,FALSE))</f>
        <v>0</v>
      </c>
      <c r="W103" s="99">
        <f>IF(ISNA(VLOOKUP($A103,'[2]1516 Exp_Rev Access'!$F$7:$FS$306,15,FALSE)),"",VLOOKUP($A103,'[2]1516 Exp_Rev Access'!$F$7:$FS$306,15,FALSE))</f>
        <v>391931.1</v>
      </c>
      <c r="X103" s="99">
        <f>IF(ISNA(VLOOKUP($A103,'[2]1516 Exp_Rev Access'!$F$7:$FS$306,16,FALSE)),"",VLOOKUP($A103,'[2]1516 Exp_Rev Access'!$F$7:$FS$306,16,FALSE))</f>
        <v>667297.54</v>
      </c>
      <c r="Y103" s="99">
        <f>IF(ISNA(VLOOKUP($A103,'[2]1516 Exp_Rev Access'!$F$7:$FS$306,17,FALSE)),"",VLOOKUP($A103,'[2]1516 Exp_Rev Access'!$F$7:$FS$306,17,FALSE))</f>
        <v>0</v>
      </c>
      <c r="Z103" s="99">
        <f>IF(ISNA(VLOOKUP($A103,'[2]1516 Exp_Rev Access'!$F$7:$FS$306,18,FALSE)),"",VLOOKUP($A103,'[2]1516 Exp_Rev Access'!$F$7:$FS$306,18,FALSE))</f>
        <v>0</v>
      </c>
      <c r="AA103" s="99">
        <f>IF(ISNA(VLOOKUP($A103,'[2]1516 Exp_Rev Access'!$F$7:$FS$306,19,FALSE)),"",VLOOKUP($A103,'[2]1516 Exp_Rev Access'!$F$7:$FS$306,19,FALSE))</f>
        <v>0</v>
      </c>
      <c r="AB103" s="99">
        <f>IF(ISNA(VLOOKUP($A103,'[2]1516 Exp_Rev Access'!$F$7:$FS$306,20,FALSE)),"",VLOOKUP($A103,'[2]1516 Exp_Rev Access'!$F$7:$FS$306,20,FALSE))</f>
        <v>0</v>
      </c>
      <c r="AC103" s="99">
        <f>IF(ISNA(VLOOKUP($A103,'[2]1516 Exp_Rev Access'!$F$7:$FS$306,21,FALSE)),"",VLOOKUP($A103,'[2]1516 Exp_Rev Access'!$F$7:$FS$306,21,FALSE))</f>
        <v>530780.81000000006</v>
      </c>
      <c r="AD103" s="99">
        <f>IF(ISNA(VLOOKUP($A103,'[2]1516 Exp_Rev Access'!$F$7:$FS$306,22,FALSE)),"",VLOOKUP($A103,'[2]1516 Exp_Rev Access'!$F$7:$FS$306,22,FALSE))</f>
        <v>39699.39</v>
      </c>
      <c r="AE103" s="99">
        <f>IF(ISNA(VLOOKUP($A103,'[2]1516 Exp_Rev Access'!$F$7:$FS$306,23,FALSE)),"",VLOOKUP($A103,'[2]1516 Exp_Rev Access'!$F$7:$FS$306,23,FALSE))</f>
        <v>0</v>
      </c>
      <c r="AF103" s="99">
        <f>IF(ISNA(VLOOKUP($A103,'[2]1516 Exp_Rev Access'!$F$7:$FS$306,24,FALSE)),"",VLOOKUP($A103,'[2]1516 Exp_Rev Access'!$F$7:$FS$306,24,FALSE))</f>
        <v>226024.23</v>
      </c>
      <c r="AG103" s="99">
        <f>IF(ISNA(VLOOKUP($A103,'[2]1516 Exp_Rev Access'!$F$7:$FS$306,25,FALSE)),"",VLOOKUP($A103,'[2]1516 Exp_Rev Access'!$F$7:$FS$306,25,FALSE))</f>
        <v>1744.78</v>
      </c>
      <c r="AH103" s="98">
        <f>IF(ISNA(VLOOKUP($A103,'[2]1516 Exp_Rev Access'!$F$7:$FS$306,26,FALSE)),"",VLOOKUP($A103,'[2]1516 Exp_Rev Access'!$F$7:$FS$306,26,FALSE))</f>
        <v>129335.53</v>
      </c>
      <c r="AI103" s="98">
        <f>IF(ISNA(VLOOKUP($A103,'[2]1516 Exp_Rev Access'!$F$7:$FS$306,27,FALSE)),"",VLOOKUP($A103,'[2]1516 Exp_Rev Access'!$F$7:$FS$306,27,FALSE))</f>
        <v>0</v>
      </c>
      <c r="AJ103" s="98">
        <f>IF(ISNA(VLOOKUP($A103,'[2]1516 Exp_Rev Access'!$F$7:$FS$306,28,FALSE)),"",VLOOKUP($A103,'[2]1516 Exp_Rev Access'!$F$7:$FS$306,28,FALSE))</f>
        <v>14232.66</v>
      </c>
      <c r="AK103" s="98">
        <f>IF(ISNA(VLOOKUP($A103,'[2]1516 Exp_Rev Access'!$F$7:$FS$306,29,FALSE)),"",VLOOKUP($A103,'[2]1516 Exp_Rev Access'!$F$7:$FS$306,29,FALSE))</f>
        <v>15432.68</v>
      </c>
      <c r="AL103" s="100">
        <f t="shared" si="118"/>
        <v>2446913.4700000002</v>
      </c>
      <c r="AM103" s="72">
        <f t="shared" si="119"/>
        <v>6.8219013571820503E-2</v>
      </c>
      <c r="AN103" s="94">
        <f t="shared" si="120"/>
        <v>774.42793166310082</v>
      </c>
      <c r="AO103" s="99">
        <f>IF(ISNA(VLOOKUP($A103,'[2]1516 Exp_Rev Access'!$F$7:$GB$306,30,FALSE)),"",VLOOKUP($A103,'[2]1516 Exp_Rev Access'!$F$7:$FS$306,30,FALSE))</f>
        <v>18763989.359999999</v>
      </c>
      <c r="AP103" s="99">
        <f>IF(ISNA(VLOOKUP($A103,'[2]1516 Exp_Rev Access'!$F$7:$GB$306,31,FALSE)),"",VLOOKUP($A103,'[2]1516 Exp_Rev Access'!$F$7:$FS$306,31,FALSE))</f>
        <v>378579.21</v>
      </c>
      <c r="AQ103" s="99">
        <f>IF(ISNA(VLOOKUP($A103,'[2]1516 Exp_Rev Access'!$F$7:$GB$306,32,FALSE)),"",VLOOKUP($A103,'[2]1516 Exp_Rev Access'!$F$7:$FS$306,32,FALSE))</f>
        <v>0</v>
      </c>
      <c r="AR103" s="99">
        <f>IF(ISNA(VLOOKUP($A103,'[2]1516 Exp_Rev Access'!$F$7:$GB$306,33,FALSE)),"",VLOOKUP($A103,'[2]1516 Exp_Rev Access'!$F$7:$FS$306,33,FALSE))</f>
        <v>0</v>
      </c>
      <c r="AS103" s="99">
        <f>IF(ISNA(VLOOKUP($A103,'[2]1516 Exp_Rev Access'!$F$7:$GB$306,34,FALSE)),"",VLOOKUP($A103,'[2]1516 Exp_Rev Access'!$F$7:$FS$306,34,FALSE))</f>
        <v>0</v>
      </c>
      <c r="AT103" s="101">
        <f t="shared" si="121"/>
        <v>19142568.57</v>
      </c>
      <c r="AU103" s="72">
        <f t="shared" si="122"/>
        <v>0.53368750513124386</v>
      </c>
      <c r="AV103" s="94">
        <f t="shared" si="123"/>
        <v>6058.4650688053061</v>
      </c>
      <c r="AW103" s="99">
        <f>IF(ISNA(VLOOKUP($A103,'[2]1516 Exp_Rev Access'!$F$7:$GB$306,35,FALSE)),"",VLOOKUP($A103,'[2]1516 Exp_Rev Access'!$F$7:$GB$306,35,FALSE))</f>
        <v>0</v>
      </c>
      <c r="AX103" s="99">
        <f>IF(ISNA(VLOOKUP($A103,'[2]1516 Exp_Rev Access'!$F$7:$GB$306,36,FALSE)),"",VLOOKUP($A103,'[2]1516 Exp_Rev Access'!$F$7:$GB$306,36,FALSE))</f>
        <v>1976378.67</v>
      </c>
      <c r="AY103" s="99">
        <f>IF(ISNA(VLOOKUP($A103,'[2]1516 Exp_Rev Access'!$F$7:$GB$306,37,FALSE)),"",VLOOKUP($A103,'[2]1516 Exp_Rev Access'!$F$7:$GB$306,37,FALSE))</f>
        <v>261624.21</v>
      </c>
      <c r="AZ103" s="99">
        <f>IF(ISNA(VLOOKUP($A103,'[2]1516 Exp_Rev Access'!$F$7:$GB$306,38,FALSE)),"",VLOOKUP($A103,'[2]1516 Exp_Rev Access'!$F$7:$GB$306,38,FALSE))</f>
        <v>0</v>
      </c>
      <c r="BA103" s="99">
        <f>IF(ISNA(VLOOKUP($A103,'[2]1516 Exp_Rev Access'!$F$7:$GB$306,39,FALSE)),"",VLOOKUP($A103,'[2]1516 Exp_Rev Access'!$F$7:$GB$306,39,FALSE))</f>
        <v>0</v>
      </c>
      <c r="BB103" s="99">
        <f>IF(ISNA(VLOOKUP($A103,'[2]1516 Exp_Rev Access'!$F$7:$GB$306,40,FALSE)),"",VLOOKUP($A103,'[2]1516 Exp_Rev Access'!$F$7:$GB$306,40,FALSE))</f>
        <v>264113.57</v>
      </c>
      <c r="BC103" s="99">
        <f>IF(ISNA(VLOOKUP($A103,'[2]1516 Exp_Rev Access'!$F$7:$GB$306,41,FALSE)),"",VLOOKUP($A103,'[2]1516 Exp_Rev Access'!$F$7:$GB$306,41,FALSE))</f>
        <v>0</v>
      </c>
      <c r="BD103" s="99">
        <f>IF(ISNA(VLOOKUP($A103,'[2]1516 Exp_Rev Access'!$F$7:$GB$306,42,FALSE)),"",VLOOKUP($A103,'[2]1516 Exp_Rev Access'!$F$7:$GB$306,42,FALSE))</f>
        <v>181066.09</v>
      </c>
      <c r="BE103" s="99">
        <f>IF(ISNA(VLOOKUP($A103,'[2]1516 Exp_Rev Access'!$F$7:$GB$306,43,FALSE)),"",VLOOKUP($A103,'[2]1516 Exp_Rev Access'!$F$7:$GB$306,43,FALSE))</f>
        <v>0</v>
      </c>
      <c r="BF103" s="99">
        <f>IF(ISNA(VLOOKUP($A103,'[2]1516 Exp_Rev Access'!$F$7:$GB$306,44,FALSE)),"",VLOOKUP($A103,'[2]1516 Exp_Rev Access'!$F$7:$GB$306,44,FALSE))</f>
        <v>133002.41</v>
      </c>
      <c r="BG103" s="99">
        <f>IF(ISNA(VLOOKUP($A103,'[2]1516 Exp_Rev Access'!$F$7:$GB$306,45,FALSE)),"",VLOOKUP($A103,'[2]1516 Exp_Rev Access'!$F$7:$GB$306,45,FALSE))</f>
        <v>30270.25</v>
      </c>
      <c r="BH103" s="99">
        <f>IF(ISNA(VLOOKUP($A103,'[2]1516 Exp_Rev Access'!$F$7:$GB$306,46,FALSE)),"",VLOOKUP($A103,'[2]1516 Exp_Rev Access'!$F$7:$GB$306,46,FALSE))</f>
        <v>0</v>
      </c>
      <c r="BI103" s="99">
        <f>IF(ISNA(VLOOKUP($A103,'[2]1516 Exp_Rev Access'!$F$7:$GB$306,47,FALSE)),"",VLOOKUP($A103,'[2]1516 Exp_Rev Access'!$F$7:$GB$306,47,FALSE))</f>
        <v>5975.07</v>
      </c>
      <c r="BJ103" s="99">
        <f>IF(ISNA(VLOOKUP($A103,'[2]1516 Exp_Rev Access'!$F$7:$GB$306,48,FALSE)),"",VLOOKUP($A103,'[2]1516 Exp_Rev Access'!$F$7:$GB$306,48,FALSE))</f>
        <v>1789396.75</v>
      </c>
      <c r="BK103" s="99">
        <f>IF(ISNA(VLOOKUP($A103,'[2]1516 Exp_Rev Access'!$F$7:$GB$306,49,FALSE)),"",VLOOKUP($A103,'[2]1516 Exp_Rev Access'!$F$7:$GB$306,49,FALSE))</f>
        <v>85285.11</v>
      </c>
      <c r="BL103" s="99">
        <f>IF(ISNA(VLOOKUP($A103,'[2]1516 Exp_Rev Access'!$F$7:$GB$306,50,FALSE)),"",VLOOKUP($A103,'[2]1516 Exp_Rev Access'!$F$7:$GB$306,50,FALSE))</f>
        <v>0</v>
      </c>
      <c r="BM103" s="99">
        <f>IF(ISNA(VLOOKUP($A103,'[2]1516 Exp_Rev Access'!$F$7:$GB$306,51,FALSE)),"",VLOOKUP($A103,'[2]1516 Exp_Rev Access'!$F$7:$GB$306,51,FALSE))</f>
        <v>0</v>
      </c>
      <c r="BN103" s="99">
        <f>IF(ISNA(VLOOKUP($A103,'[2]1516 Exp_Rev Access'!$F$7:$GB$306,52,FALSE)),"",VLOOKUP($A103,'[2]1516 Exp_Rev Access'!$F$7:$GB$306,52,FALSE))</f>
        <v>0</v>
      </c>
      <c r="BO103" s="99">
        <f>IF(ISNA(VLOOKUP($A103,'[2]1516 Exp_Rev Access'!$F$7:$GB$306,53,FALSE)),"",VLOOKUP($A103,'[2]1516 Exp_Rev Access'!$F$7:$GB$306,53,FALSE))</f>
        <v>0</v>
      </c>
      <c r="BP103" s="99">
        <f>IF(ISNA(VLOOKUP($A103,'[2]1516 Exp_Rev Access'!$F$7:$GB$306,54,FALSE)),"",VLOOKUP($A103,'[2]1516 Exp_Rev Access'!$F$7:$GB$306,54,FALSE))</f>
        <v>0</v>
      </c>
      <c r="BQ103" s="99">
        <f>IF(ISNA(VLOOKUP($A103,'[2]1516 Exp_Rev Access'!$F$7:$GB$306,55,FALSE)),"",VLOOKUP($A103,'[2]1516 Exp_Rev Access'!$F$7:$GB$306,55,FALSE))</f>
        <v>0</v>
      </c>
      <c r="BR103" s="99">
        <f>IF(ISNA(VLOOKUP($A103,'[2]1516 Exp_Rev Access'!$F$7:$GB$306,56,FALSE)),"",VLOOKUP($A103,'[2]1516 Exp_Rev Access'!$F$7:$GB$306,56,FALSE))</f>
        <v>0</v>
      </c>
      <c r="BS103" s="99">
        <f>IF(ISNA(VLOOKUP($A103,'[2]1516 Exp_Rev Access'!$F$7:$GB$306,57,FALSE)),"",VLOOKUP($A103,'[2]1516 Exp_Rev Access'!$F$7:$GB$306,57,FALSE))</f>
        <v>0</v>
      </c>
      <c r="BT103" s="99">
        <f>IF(ISNA(VLOOKUP($A103,'[2]1516 Exp_Rev Access'!$F$7:$GB$306,58,FALSE)),"",VLOOKUP($A103,'[2]1516 Exp_Rev Access'!$F$7:$GB$306,58,FALSE))</f>
        <v>0</v>
      </c>
      <c r="BU103" s="102">
        <f t="shared" si="124"/>
        <v>4727112.13</v>
      </c>
      <c r="BV103" s="72">
        <f t="shared" si="125"/>
        <v>0.13179008187485572</v>
      </c>
      <c r="BW103" s="94">
        <f t="shared" si="126"/>
        <v>1496.0920009874542</v>
      </c>
      <c r="BX103" s="99">
        <f>IF(ISNA(VLOOKUP($A103,'[2]1516 Exp_Rev Access'!$F$7:$GB$306,59,FALSE)),"",VLOOKUP($A103,'[2]1516 Exp_Rev Access'!$F$7:$GB$306,59,FALSE))</f>
        <v>0</v>
      </c>
      <c r="BY103" s="99">
        <f>IF(ISNA(VLOOKUP($A103,'[2]1516 Exp_Rev Access'!$F$7:$GB$306,60,FALSE)),"",VLOOKUP($A103,'[2]1516 Exp_Rev Access'!$F$7:$GB$306,60,FALSE))</f>
        <v>0</v>
      </c>
      <c r="BZ103" s="99">
        <f>IF(ISNA(VLOOKUP($A103,'[2]1516 Exp_Rev Access'!$F$7:$GB$306,61,FALSE)),"",VLOOKUP($A103,'[2]1516 Exp_Rev Access'!$F$7:$GB$306,61,FALSE))</f>
        <v>0</v>
      </c>
      <c r="CA103" s="99">
        <f>IF(ISNA(VLOOKUP($A103,'[2]1516 Exp_Rev Access'!$F$7:$GB$306,62,FALSE)),"",VLOOKUP($A103,'[2]1516 Exp_Rev Access'!$F$7:$GB$306,62,FALSE))</f>
        <v>0</v>
      </c>
      <c r="CB103" s="99">
        <f>IF(ISNA(VLOOKUP($A103,'[2]1516 Exp_Rev Access'!$F$7:$GB$306,63,FALSE)),"",VLOOKUP($A103,'[2]1516 Exp_Rev Access'!$F$7:$GB$306,63,FALSE))</f>
        <v>1295.98</v>
      </c>
      <c r="CC103" s="99">
        <f>IF(ISNA(VLOOKUP($A103,'[2]1516 Exp_Rev Access'!$F$7:$GB$306,64,FALSE)),"",VLOOKUP($A103,'[2]1516 Exp_Rev Access'!$F$7:$GB$306,64,FALSE))</f>
        <v>0</v>
      </c>
      <c r="CD103" s="101">
        <f t="shared" si="127"/>
        <v>1295.98</v>
      </c>
      <c r="CE103" s="72">
        <f t="shared" si="128"/>
        <v>3.6131427732427307E-5</v>
      </c>
      <c r="CF103" s="103">
        <f t="shared" si="129"/>
        <v>0.41016698104847382</v>
      </c>
      <c r="CG103" s="99">
        <f>IF(ISNA(VLOOKUP($A103,'[2]1516 Exp_Rev Access'!$F$7:$GB$306,65,FALSE)),"",VLOOKUP($A103,'[2]1516 Exp_Rev Access'!$F$7:$GB$306,65,FALSE))</f>
        <v>0</v>
      </c>
      <c r="CH103" s="99">
        <f>IF(ISNA(VLOOKUP($A103,'[2]1516 Exp_Rev Access'!$F$7:$GB$306,66,FALSE)),"",VLOOKUP($A103,'[2]1516 Exp_Rev Access'!$F$7:$GB$306,66,FALSE))</f>
        <v>0</v>
      </c>
      <c r="CI103" s="99">
        <f>IF(ISNA(VLOOKUP($A103,'[2]1516 Exp_Rev Access'!$F$7:$GB$306,67,FALSE)),"",VLOOKUP($A103,'[2]1516 Exp_Rev Access'!$F$7:$GB$306,67,FALSE))</f>
        <v>0</v>
      </c>
      <c r="CJ103" s="99">
        <f>IF(ISNA(VLOOKUP($A103,'[2]1516 Exp_Rev Access'!$F$7:$GB$306,68,FALSE)),"",VLOOKUP($A103,'[2]1516 Exp_Rev Access'!$F$7:$GB$306,68,FALSE))</f>
        <v>0</v>
      </c>
      <c r="CK103" s="99">
        <f>IF(ISNA(VLOOKUP($A103,'[2]1516 Exp_Rev Access'!$F$7:$GB$306,69,FALSE)),"",VLOOKUP($A103,'[2]1516 Exp_Rev Access'!$F$7:$GB$306,69,FALSE))</f>
        <v>0</v>
      </c>
      <c r="CL103" s="99">
        <f>IF(ISNA(VLOOKUP($A103,'[2]1516 Exp_Rev Access'!$F$7:$GB$306,70,FALSE)),"",VLOOKUP($A103,'[2]1516 Exp_Rev Access'!$F$7:$GB$306,70,FALSE))</f>
        <v>0</v>
      </c>
      <c r="CM103" s="99">
        <f>IF(ISNA(VLOOKUP($A103,'[2]1516 Exp_Rev Access'!$F$7:$GB$306,71,FALSE)),"",VLOOKUP($A103,'[2]1516 Exp_Rev Access'!$F$7:$GB$306,71,FALSE))</f>
        <v>0</v>
      </c>
      <c r="CN103" s="99">
        <f>IF(ISNA(VLOOKUP($A103,'[2]1516 Exp_Rev Access'!$F$7:$GB$306,72,FALSE)),"",VLOOKUP($A103,'[2]1516 Exp_Rev Access'!$F$7:$GB$306,72,FALSE))</f>
        <v>0</v>
      </c>
      <c r="CO103" s="99">
        <f>IF(ISNA(VLOOKUP($A103,'[2]1516 Exp_Rev Access'!$F$7:$GB$306,73,FALSE)),"",VLOOKUP($A103,'[2]1516 Exp_Rev Access'!$F$7:$GB$306,73,FALSE))</f>
        <v>0</v>
      </c>
      <c r="CP103" s="99">
        <f>IF(ISNA(VLOOKUP($A103,'[2]1516 Exp_Rev Access'!$F$7:$GB$306,74,FALSE)),"",VLOOKUP($A103,'[2]1516 Exp_Rev Access'!$F$7:$GB$306,74,FALSE))</f>
        <v>615890</v>
      </c>
      <c r="CQ103" s="99">
        <f>IF(ISNA(VLOOKUP($A103,'[2]1516 Exp_Rev Access'!$F$7:$GB$306,75,FALSE)),"",VLOOKUP($A103,'[2]1516 Exp_Rev Access'!$F$7:$GB$306,75,FALSE))</f>
        <v>0</v>
      </c>
      <c r="CR103" s="99">
        <f>IF(ISNA(VLOOKUP($A103,'[2]1516 Exp_Rev Access'!$F$7:$GB$306,76,FALSE)),"",VLOOKUP($A103,'[2]1516 Exp_Rev Access'!$F$7:$GB$306,76,FALSE))</f>
        <v>16834</v>
      </c>
      <c r="CS103" s="99">
        <f>IF(ISNA(VLOOKUP($A103,'[2]1516 Exp_Rev Access'!$F$7:$GB$306,77,FALSE)),"",VLOOKUP($A103,'[2]1516 Exp_Rev Access'!$F$7:$GB$306,77,FALSE))</f>
        <v>0</v>
      </c>
      <c r="CT103" s="99">
        <f>IF(ISNA(VLOOKUP($A103,'[2]1516 Exp_Rev Access'!$F$7:$GB$306,78,FALSE)),"",VLOOKUP($A103,'[2]1516 Exp_Rev Access'!$F$7:$GB$306,78,FALSE))</f>
        <v>286833.96999999997</v>
      </c>
      <c r="CU103" s="99">
        <f>IF(ISNA(VLOOKUP($A103,'[2]1516 Exp_Rev Access'!$F$7:$GB$306,79,FALSE)),"",VLOOKUP($A103,'[2]1516 Exp_Rev Access'!$F$7:$GB$306,79,FALSE))</f>
        <v>47360.800000000003</v>
      </c>
      <c r="CV103" s="99">
        <f>IF(ISNA(VLOOKUP($A103,'[2]1516 Exp_Rev Access'!$F$7:$GB$306,80,FALSE)),"",VLOOKUP($A103,'[2]1516 Exp_Rev Access'!$F$7:$GB$306,80,FALSE))</f>
        <v>0</v>
      </c>
      <c r="CW103" s="99">
        <f>IF(ISNA(VLOOKUP($A103,'[2]1516 Exp_Rev Access'!$F$7:$GB$306,81,FALSE)),"",VLOOKUP($A103,'[2]1516 Exp_Rev Access'!$F$7:$GB$306,81,FALSE))</f>
        <v>0</v>
      </c>
      <c r="CX103" s="99">
        <f>IF(ISNA(VLOOKUP($A103,'[2]1516 Exp_Rev Access'!$F$7:$GB$306,82,FALSE)),"",VLOOKUP($A103,'[2]1516 Exp_Rev Access'!$F$7:$GB$306,82,FALSE))</f>
        <v>0</v>
      </c>
      <c r="CY103" s="99">
        <f>IF(ISNA(VLOOKUP($A103,'[2]1516 Exp_Rev Access'!$F$7:$GB$306,83,FALSE)),"",VLOOKUP($A103,'[2]1516 Exp_Rev Access'!$F$7:$GB$306,83,FALSE))</f>
        <v>0</v>
      </c>
      <c r="CZ103" s="99">
        <f>IF(ISNA(VLOOKUP($A103,'[2]1516 Exp_Rev Access'!$F$7:$GB$306,84,FALSE)),"",VLOOKUP($A103,'[2]1516 Exp_Rev Access'!$F$7:$GB$306,84,FALSE))</f>
        <v>0</v>
      </c>
      <c r="DA103" s="99">
        <f>IF(ISNA(VLOOKUP($A103,'[2]1516 Exp_Rev Access'!$F$7:$GB$306,85,FALSE)),"",VLOOKUP($A103,'[2]1516 Exp_Rev Access'!$F$7:$GB$306,85,FALSE))</f>
        <v>25896.59</v>
      </c>
      <c r="DB103" s="99">
        <f>IF(ISNA(VLOOKUP($A103,'[2]1516 Exp_Rev Access'!$F$7:$GB$306,86,FALSE)),"",VLOOKUP($A103,'[2]1516 Exp_Rev Access'!$F$7:$GB$306,86,FALSE))</f>
        <v>0</v>
      </c>
      <c r="DC103" s="99">
        <f>IF(ISNA(VLOOKUP($A103,'[2]1516 Exp_Rev Access'!$F$7:$GB$306,87,FALSE)),"",VLOOKUP($A103,'[2]1516 Exp_Rev Access'!$F$7:$GB$306,87,FALSE))</f>
        <v>0</v>
      </c>
      <c r="DD103" s="99">
        <f>IF(ISNA(VLOOKUP($A103,'[2]1516 Exp_Rev Access'!$F$7:$GB$306,88,FALSE)),"",VLOOKUP($A103,'[2]1516 Exp_Rev Access'!$F$7:$GB$306,88,FALSE))</f>
        <v>0</v>
      </c>
      <c r="DE103" s="99">
        <f>IF(ISNA(VLOOKUP($A103,'[2]1516 Exp_Rev Access'!$F$7:$GB$306,89,FALSE)),"",VLOOKUP($A103,'[2]1516 Exp_Rev Access'!$F$7:$GB$306,89,FALSE))</f>
        <v>0</v>
      </c>
      <c r="DF103" s="99">
        <f>IF(ISNA(VLOOKUP($A103,'[2]1516 Exp_Rev Access'!$F$7:$GB$306,90,FALSE)),"",VLOOKUP($A103,'[2]1516 Exp_Rev Access'!$F$7:$GB$306,90,FALSE))</f>
        <v>0</v>
      </c>
      <c r="DG103" s="99">
        <f>IF(ISNA(VLOOKUP($A103,'[2]1516 Exp_Rev Access'!$F$7:$GB$306,91,FALSE)),"",VLOOKUP($A103,'[2]1516 Exp_Rev Access'!$F$7:$GB$306,91,FALSE))</f>
        <v>0</v>
      </c>
      <c r="DH103" s="99">
        <f>IF(ISNA(VLOOKUP($A103,'[2]1516 Exp_Rev Access'!$F$7:$GB$306,92,FALSE)),"",VLOOKUP($A103,'[2]1516 Exp_Rev Access'!$F$7:$GB$306,92,FALSE))</f>
        <v>246119.61</v>
      </c>
      <c r="DI103" s="99">
        <f>IF(ISNA(VLOOKUP($A103,'[2]1516 Exp_Rev Access'!$F$7:$GB$306,93,FALSE)),"",VLOOKUP($A103,'[2]1516 Exp_Rev Access'!$F$7:$GB$306,93,FALSE))</f>
        <v>0</v>
      </c>
      <c r="DJ103" s="99">
        <f>IF(ISNA(VLOOKUP($A103,'[2]1516 Exp_Rev Access'!$F$7:$GB$306,94,FALSE)),"",VLOOKUP($A103,'[2]1516 Exp_Rev Access'!$F$7:$GB$306,94,FALSE))</f>
        <v>0</v>
      </c>
      <c r="DK103" s="99">
        <f>IF(ISNA(VLOOKUP($A103,'[2]1516 Exp_Rev Access'!$F$7:$GB$306,95,FALSE)),"",VLOOKUP($A103,'[2]1516 Exp_Rev Access'!$F$7:$GB$306,95,FALSE))</f>
        <v>0</v>
      </c>
      <c r="DL103" s="99">
        <f>IF(ISNA(VLOOKUP($A103,'[2]1516 Exp_Rev Access'!$F$7:$GB$306,96,FALSE)),"",VLOOKUP($A103,'[2]1516 Exp_Rev Access'!$F$7:$GB$306,96,FALSE))</f>
        <v>0</v>
      </c>
      <c r="DM103" s="99">
        <f>IF(ISNA(VLOOKUP($A103,'[2]1516 Exp_Rev Access'!$F$7:$GB$306,97,FALSE)),"",VLOOKUP($A103,'[2]1516 Exp_Rev Access'!$F$7:$GB$306,97,FALSE))</f>
        <v>0</v>
      </c>
      <c r="DN103" s="99">
        <f>IF(ISNA(VLOOKUP($A103,'[2]1516 Exp_Rev Access'!$F$7:$GB$306,98,FALSE)),"",VLOOKUP($A103,'[2]1516 Exp_Rev Access'!$F$7:$GB$306,98,FALSE))</f>
        <v>0</v>
      </c>
      <c r="DO103" s="99">
        <f>IF(ISNA(VLOOKUP($A103,'[2]1516 Exp_Rev Access'!$F$7:$GB$306,99,FALSE)),"",VLOOKUP($A103,'[2]1516 Exp_Rev Access'!$F$7:$GB$306,99,FALSE))</f>
        <v>0</v>
      </c>
      <c r="DP103" s="99">
        <f>IF(ISNA(VLOOKUP($A103,'[2]1516 Exp_Rev Access'!$F$7:$GB$306,100,FALSE)),"",VLOOKUP($A103,'[2]1516 Exp_Rev Access'!$F$7:$GB$306,100,FALSE))</f>
        <v>0</v>
      </c>
      <c r="DQ103" s="99">
        <f>IF(ISNA(VLOOKUP($A103,'[2]1516 Exp_Rev Access'!$F$7:$GB$306,101,FALSE)),"",VLOOKUP($A103,'[2]1516 Exp_Rev Access'!$F$7:$GB$306,101,FALSE))</f>
        <v>0</v>
      </c>
      <c r="DR103" s="99">
        <f>IF(ISNA(VLOOKUP($A103,'[2]1516 Exp_Rev Access'!$F$7:$GB$306,102,FALSE)),"",VLOOKUP($A103,'[2]1516 Exp_Rev Access'!$F$7:$GB$306,102,FALSE))</f>
        <v>0</v>
      </c>
      <c r="DS103" s="99">
        <f>IF(ISNA(VLOOKUP($A103,'[2]1516 Exp_Rev Access'!$F$7:$GB$306,103,FALSE)),"",VLOOKUP($A103,'[2]1516 Exp_Rev Access'!$F$7:$GB$306,103,FALSE))</f>
        <v>0</v>
      </c>
      <c r="DT103" s="99">
        <f>IF(ISNA(VLOOKUP($A103,'[2]1516 Exp_Rev Access'!$F$7:$GB$306,104,FALSE)),"",VLOOKUP($A103,'[2]1516 Exp_Rev Access'!$F$7:$GB$306,104,FALSE))</f>
        <v>0</v>
      </c>
      <c r="DU103" s="99">
        <f>IF(ISNA(VLOOKUP($A103,'[2]1516 Exp_Rev Access'!$F$7:$GB$306,105,FALSE)),"",VLOOKUP($A103,'[2]1516 Exp_Rev Access'!$F$7:$GB$306,105,FALSE))</f>
        <v>0</v>
      </c>
      <c r="DV103" s="99">
        <f>IF(ISNA(VLOOKUP($A103,'[2]1516 Exp_Rev Access'!$F$7:$GB$306,106,FALSE)),"",VLOOKUP($A103,'[2]1516 Exp_Rev Access'!$F$7:$GB$306,106,FALSE))</f>
        <v>0</v>
      </c>
      <c r="DW103" s="99">
        <f>IF(ISNA(VLOOKUP($A103,'[2]1516 Exp_Rev Access'!$F$7:$GB$306,107,FALSE)),"",VLOOKUP($A103,'[2]1516 Exp_Rev Access'!$F$7:$GB$306,107,FALSE))</f>
        <v>0</v>
      </c>
      <c r="DX103" s="99">
        <f>IF(ISNA(VLOOKUP($A103,'[2]1516 Exp_Rev Access'!$F$7:$GB$306,108,FALSE)),"",VLOOKUP($A103,'[2]1516 Exp_Rev Access'!$F$7:$GB$306,108,FALSE))</f>
        <v>0</v>
      </c>
      <c r="DY103" s="99">
        <f>IF(ISNA(VLOOKUP($A103,'[2]1516 Exp_Rev Access'!$F$7:$GB$306,109,FALSE)),"",VLOOKUP($A103,'[2]1516 Exp_Rev Access'!$F$7:$GB$306,109,FALSE))</f>
        <v>0</v>
      </c>
      <c r="DZ103" s="99">
        <f>IF(ISNA(VLOOKUP($A103,'[2]1516 Exp_Rev Access'!$F$7:$GB$306,110,FALSE)),"",VLOOKUP($A103,'[2]1516 Exp_Rev Access'!$F$7:$GB$306,110,FALSE))</f>
        <v>0</v>
      </c>
      <c r="EA103" s="99">
        <f>IF(ISNA(VLOOKUP($A103,'[2]1516 Exp_Rev Access'!$F$7:$GB$306,111,FALSE)),"",VLOOKUP($A103,'[2]1516 Exp_Rev Access'!$F$7:$GB$306,111,FALSE))</f>
        <v>0</v>
      </c>
      <c r="EB103" s="99">
        <f>IF(ISNA(VLOOKUP($A103,'[2]1516 Exp_Rev Access'!$F$7:$GB$306,112,FALSE)),"",VLOOKUP($A103,'[2]1516 Exp_Rev Access'!$F$7:$GB$306,112,FALSE))</f>
        <v>0</v>
      </c>
      <c r="EC103" s="99">
        <f>IF(ISNA(VLOOKUP($A103,'[2]1516 Exp_Rev Access'!$F$7:$GB$306,113,FALSE)),"",VLOOKUP($A103,'[2]1516 Exp_Rev Access'!$F$7:$GB$306,113,FALSE))</f>
        <v>0</v>
      </c>
      <c r="ED103" s="99">
        <f>IF(ISNA(VLOOKUP($A103,'[2]1516 Exp_Rev Access'!$F$7:$GB$306,114,FALSE)),"",VLOOKUP($A103,'[2]1516 Exp_Rev Access'!$F$7:$GB$306,114,FALSE))</f>
        <v>0</v>
      </c>
      <c r="EE103" s="99">
        <f>IF(ISNA(VLOOKUP($A103,'[2]1516 Exp_Rev Access'!$F$7:$GB$306,115,FALSE)),"",VLOOKUP($A103,'[2]1516 Exp_Rev Access'!$F$7:$GB$306,115,FALSE))</f>
        <v>0</v>
      </c>
      <c r="EF103" s="99">
        <f>IF(ISNA(VLOOKUP($A103,'[2]1516 Exp_Rev Access'!$F$7:$GB$306,116,FALSE)),"",VLOOKUP($A103,'[2]1516 Exp_Rev Access'!$F$7:$GB$306,116,FALSE))</f>
        <v>0</v>
      </c>
      <c r="EG103" s="99">
        <f>IF(ISNA(VLOOKUP($A103,'[2]1516 Exp_Rev Access'!$F$7:$GB$306,117,FALSE)),"",VLOOKUP($A103,'[2]1516 Exp_Rev Access'!$F$7:$GB$306,117,FALSE))</f>
        <v>0</v>
      </c>
      <c r="EH103" s="99">
        <f>IF(ISNA(VLOOKUP($A103,'[2]1516 Exp_Rev Access'!$F$7:$GB$306,118,FALSE)),"",VLOOKUP($A103,'[2]1516 Exp_Rev Access'!$F$7:$GB$306,118,FALSE))</f>
        <v>0</v>
      </c>
      <c r="EI103" s="99">
        <f>IF(ISNA(VLOOKUP($A103,'[2]1516 Exp_Rev Access'!$F$7:$GB$306,119,FALSE)),"",VLOOKUP($A103,'[2]1516 Exp_Rev Access'!$F$7:$GB$306,119,FALSE))</f>
        <v>0</v>
      </c>
      <c r="EJ103" s="99">
        <f>IF(ISNA(VLOOKUP($A103,'[2]1516 Exp_Rev Access'!$F$7:$GB$306,120,FALSE)),"",VLOOKUP($A103,'[2]1516 Exp_Rev Access'!$F$7:$GB$306,120,FALSE))</f>
        <v>0</v>
      </c>
      <c r="EK103" s="99">
        <f>IF(ISNA(VLOOKUP($A103,'[2]1516 Exp_Rev Access'!$F$7:$GB$306,121,FALSE)),"",VLOOKUP($A103,'[2]1516 Exp_Rev Access'!$F$7:$GB$306,121,FALSE))</f>
        <v>0</v>
      </c>
      <c r="EL103" s="99">
        <f>IF(ISNA(VLOOKUP($A103,'[2]1516 Exp_Rev Access'!$F$7:$GB$306,122,FALSE)),"",VLOOKUP($A103,'[2]1516 Exp_Rev Access'!$F$7:$GB$306,122,FALSE))</f>
        <v>0</v>
      </c>
      <c r="EM103" s="99">
        <f>IF(ISNA(VLOOKUP($A103,'[2]1516 Exp_Rev Access'!$F$7:$GB$306,123,FALSE)),"",VLOOKUP($A103,'[2]1516 Exp_Rev Access'!$F$7:$GB$306,123,FALSE))</f>
        <v>0</v>
      </c>
      <c r="EN103" s="99">
        <f>IF(ISNA(VLOOKUP($A103,'[2]1516 Exp_Rev Access'!$F$7:$GB$306,124,FALSE)),"",VLOOKUP($A103,'[2]1516 Exp_Rev Access'!$F$7:$GB$306,124,FALSE))</f>
        <v>0</v>
      </c>
      <c r="EO103" s="99">
        <f>IF(ISNA(VLOOKUP($A103,'[2]1516 Exp_Rev Access'!$F$7:$GB$306,125,FALSE)),"",VLOOKUP($A103,'[2]1516 Exp_Rev Access'!$F$7:$GB$306,125,FALSE))</f>
        <v>0</v>
      </c>
      <c r="EP103" s="99">
        <f>IF(ISNA(VLOOKUP($A103,'[2]1516 Exp_Rev Access'!$F$7:$GB$306,126,FALSE)),"",VLOOKUP($A103,'[2]1516 Exp_Rev Access'!$F$7:$GB$306,126,FALSE))</f>
        <v>0</v>
      </c>
      <c r="EQ103" s="99">
        <f>IF(ISNA(VLOOKUP($A103,'[2]1516 Exp_Rev Access'!$F$7:$GB$306,127,FALSE)),"",VLOOKUP($A103,'[2]1516 Exp_Rev Access'!$F$7:$GB$306,127,FALSE))</f>
        <v>0</v>
      </c>
      <c r="ER103" s="99">
        <f>IF(ISNA(VLOOKUP($A103,'[2]1516 Exp_Rev Access'!$F$7:$GB$306,128,FALSE)),"",VLOOKUP($A103,'[2]1516 Exp_Rev Access'!$F$7:$GB$306,128,FALSE))</f>
        <v>0</v>
      </c>
      <c r="ES103" s="99">
        <f>IF(ISNA(VLOOKUP($A103,'[2]1516 Exp_Rev Access'!$F$7:$GB$306,129,FALSE)),"",VLOOKUP($A103,'[2]1516 Exp_Rev Access'!$F$7:$GB$306,129,FALSE))</f>
        <v>0</v>
      </c>
      <c r="ET103" s="99">
        <f>IF(ISNA(VLOOKUP($A103,'[2]1516 Exp_Rev Access'!$F$7:$GB$306,130,FALSE)),"",VLOOKUP($A103,'[2]1516 Exp_Rev Access'!$F$7:$GB$306,130,FALSE))</f>
        <v>0</v>
      </c>
      <c r="EU103" s="99">
        <f>IF(ISNA(VLOOKUP($A103,'[2]1516 Exp_Rev Access'!$F$7:$GB$306,131,FALSE)),"",VLOOKUP($A103,'[2]1516 Exp_Rev Access'!$F$7:$GB$306,131,FALSE))</f>
        <v>9676.3700000000008</v>
      </c>
      <c r="EV103" s="99">
        <f>IF(ISNA(VLOOKUP($A103,'[2]1516 Exp_Rev Access'!$F$7:$GB$306,132,FALSE)),"",VLOOKUP($A103,'[2]1516 Exp_Rev Access'!$F$7:$GB$306,132,FALSE))</f>
        <v>0</v>
      </c>
      <c r="EW103" s="99">
        <f>IF(ISNA(VLOOKUP($A103,'[2]1516 Exp_Rev Access'!$F$7:$GB$306,133,FALSE)),"",VLOOKUP($A103,'[2]1516 Exp_Rev Access'!$F$7:$GB$306,133,FALSE))</f>
        <v>0</v>
      </c>
      <c r="EX103" s="99">
        <f>IF(ISNA(VLOOKUP($A103,'[2]1516 Exp_Rev Access'!$F$7:$GB$306,134,FALSE)),"",VLOOKUP($A103,'[2]1516 Exp_Rev Access'!$F$7:$GB$306,134,FALSE))</f>
        <v>0</v>
      </c>
      <c r="EY103" s="99">
        <f>IF(ISNA(VLOOKUP($A103,'[2]1516 Exp_Rev Access'!$F$7:$GB$306,135,FALSE)),"",VLOOKUP($A103,'[2]1516 Exp_Rev Access'!$F$7:$GB$306,135,FALSE))</f>
        <v>0</v>
      </c>
      <c r="EZ103" s="99">
        <f>IF(ISNA(VLOOKUP($A103,'[2]1516 Exp_Rev Access'!$F$7:$GB$306,136,FALSE)),"",VLOOKUP($A103,'[2]1516 Exp_Rev Access'!$F$7:$GB$306,136,FALSE))</f>
        <v>0</v>
      </c>
      <c r="FA103" s="99">
        <f>IF(ISNA(VLOOKUP($A103,'[2]1516 Exp_Rev Access'!$F$7:$GB$306,137,FALSE)),"",VLOOKUP($A103,'[2]1516 Exp_Rev Access'!$F$7:$GB$306,137,FALSE))</f>
        <v>0</v>
      </c>
      <c r="FB103" s="99">
        <f>IF(ISNA(VLOOKUP($A103,'[2]1516 Exp_Rev Access'!$F$7:$GB$306,138,FALSE)),"",VLOOKUP($A103,'[2]1516 Exp_Rev Access'!$F$7:$GB$306,138,FALSE))</f>
        <v>0</v>
      </c>
      <c r="FC103" s="99">
        <f>IF(ISNA(VLOOKUP($A103,'[2]1516 Exp_Rev Access'!$F$7:$GB$306,139,FALSE)),"",VLOOKUP($A103,'[2]1516 Exp_Rev Access'!$F$7:$GB$306,139,FALSE))</f>
        <v>0</v>
      </c>
      <c r="FD103" s="99">
        <f>IF(ISNA(VLOOKUP($A103,'[2]1516 Exp_Rev Access'!$F$7:$FS$306,140,FALSE)),"",VLOOKUP($A103,'[2]1516 Exp_Rev Access'!$F$7:$FS$306,140,FALSE))</f>
        <v>0</v>
      </c>
      <c r="FE103" s="99">
        <f>IF(ISNA(VLOOKUP($A103,'[2]1516 Exp_Rev Access'!$F$7:$FS$306,141,FALSE)),"",VLOOKUP($A103,'[2]1516 Exp_Rev Access'!$F$7:$FS$306,141,FALSE))</f>
        <v>0</v>
      </c>
      <c r="FF103" s="99">
        <f>IF(ISNA(VLOOKUP($A103,'[2]1516 Exp_Rev Access'!$F$7:$FS$306,142,FALSE)),"",VLOOKUP($A103,'[2]1516 Exp_Rev Access'!$F$7:$FS$306,142,FALSE))</f>
        <v>0</v>
      </c>
      <c r="FG103" s="99">
        <f>IF(ISNA(VLOOKUP($A103,'[2]1516 Exp_Rev Access'!$F$7:$FS$306,143,FALSE)),"",VLOOKUP($A103,'[2]1516 Exp_Rev Access'!$F$7:$FS$306,143,FALSE))</f>
        <v>0</v>
      </c>
      <c r="FH103" s="99">
        <f>IF(ISNA(VLOOKUP($A103,'[2]1516 Exp_Rev Access'!$F$7:$FS$306,144,FALSE)),"",VLOOKUP($A103,'[2]1516 Exp_Rev Access'!$F$7:$FS$306,144,FALSE))</f>
        <v>0</v>
      </c>
      <c r="FI103" s="99">
        <f>IF(ISNA(VLOOKUP($A103,'[2]1516 Exp_Rev Access'!$F$7:$FS$306,145,FALSE)),"",VLOOKUP($A103,'[2]1516 Exp_Rev Access'!$F$7:$FS$306,145,FALSE))</f>
        <v>0</v>
      </c>
      <c r="FJ103" s="99">
        <f>IF(ISNA(VLOOKUP($A103,'[2]1516 Exp_Rev Access'!$F$7:$FS$306,146,FALSE)),"",VLOOKUP($A103,'[2]1516 Exp_Rev Access'!$F$7:$FS$306,146,FALSE))</f>
        <v>0</v>
      </c>
      <c r="FK103" s="99">
        <f>IF(ISNA(VLOOKUP($A103,'[2]1516 Exp_Rev Access'!$F$7:$FS$306,147,FALSE)),"",VLOOKUP($A103,'[2]1516 Exp_Rev Access'!$F$7:$FS$306,147,FALSE))</f>
        <v>0</v>
      </c>
      <c r="FL103" s="99">
        <f>IF(ISNA(VLOOKUP($A103,'[2]1516 Exp_Rev Access'!$F$7:$FS$306,148,FALSE)),"",VLOOKUP($A103,'[2]1516 Exp_Rev Access'!$F$7:$FS$306,148,FALSE))</f>
        <v>0</v>
      </c>
      <c r="FM103" s="99">
        <f>IF(ISNA(VLOOKUP($A103,'[2]1516 Exp_Rev Access'!$F$7:$FS$306,149,FALSE)),"",VLOOKUP($A103,'[2]1516 Exp_Rev Access'!$F$7:$FS$306,149,FALSE))</f>
        <v>0</v>
      </c>
      <c r="FN103" s="99">
        <f>IF(ISNA(VLOOKUP($A103,'[2]1516 Exp_Rev Access'!$F$7:$FS$306,150,FALSE)),"",VLOOKUP($A103,'[2]1516 Exp_Rev Access'!$F$7:$FS$306,150,FALSE))</f>
        <v>0</v>
      </c>
      <c r="FO103" s="99">
        <f>IF(ISNA(VLOOKUP($A103,'[2]1516 Exp_Rev Access'!$F$7:$FS$306,151,FALSE)),"",VLOOKUP($A103,'[2]1516 Exp_Rev Access'!$F$7:$FS$306,151,FALSE))</f>
        <v>0</v>
      </c>
      <c r="FP103" s="99">
        <f>IF(ISNA(VLOOKUP($A103,'[2]1516 Exp_Rev Access'!$F$7:$FS$306,152,FALSE)),"",VLOOKUP($A103,'[2]1516 Exp_Rev Access'!$F$7:$FS$306,152,FALSE))</f>
        <v>0</v>
      </c>
      <c r="FQ103" s="99">
        <f>IF(ISNA(VLOOKUP($A103,'[2]1516 Exp_Rev Access'!$F$7:$FS$306,153,FALSE)),"",VLOOKUP($A103,'[2]1516 Exp_Rev Access'!$F$7:$FS$306,153,FALSE))</f>
        <v>54059.68</v>
      </c>
      <c r="FR103" s="101">
        <f t="shared" si="130"/>
        <v>1302671.02</v>
      </c>
      <c r="FS103" s="72">
        <f t="shared" si="131"/>
        <v>3.6317970816106243E-2</v>
      </c>
      <c r="FT103" s="94">
        <f t="shared" si="132"/>
        <v>412.28463369244594</v>
      </c>
      <c r="FU103" s="99">
        <f>IF(ISNA(VLOOKUP($A103,'[2]1516 Exp_Rev Access'!$F$7:$GB$306,154,FALSE)),"",VLOOKUP($A103,'[2]1516 Exp_Rev Access'!$F$7:$GB$306,154,FALSE))</f>
        <v>0</v>
      </c>
      <c r="FV103" s="99">
        <f>IF(ISNA(VLOOKUP($A103,'[2]1516 Exp_Rev Access'!$F$7:$GB$306,155,FALSE)),"",VLOOKUP($A103,'[2]1516 Exp_Rev Access'!$F$7:$GB$306,155,FALSE))</f>
        <v>0</v>
      </c>
      <c r="FW103" s="99">
        <f>IF(ISNA(VLOOKUP($A103,'[2]1516 Exp_Rev Access'!$F$7:$GB$306,156,FALSE)),"",VLOOKUP($A103,'[2]1516 Exp_Rev Access'!$F$7:$GB$306,156,FALSE))</f>
        <v>0</v>
      </c>
      <c r="FX103" s="99">
        <f>IF(ISNA(VLOOKUP($A103,'[2]1516 Exp_Rev Access'!$F$7:$GB$306,157,FALSE)),"",VLOOKUP($A103,'[2]1516 Exp_Rev Access'!$F$7:$GB$306,157,FALSE))</f>
        <v>0</v>
      </c>
      <c r="FY103" s="99">
        <f>IF(ISNA(VLOOKUP($A103,'[2]1516 Exp_Rev Access'!$F$7:$GB$306,158,FALSE)),"",VLOOKUP($A103,'[2]1516 Exp_Rev Access'!$F$7:$GB$306,158,FALSE))</f>
        <v>0</v>
      </c>
      <c r="FZ103" s="99">
        <f>IF(ISNA(VLOOKUP($A103,'[2]1516 Exp_Rev Access'!$F$7:$GB$306,159,FALSE)),"",VLOOKUP($A103,'[2]1516 Exp_Rev Access'!$F$7:$GB$306,159,FALSE))</f>
        <v>0</v>
      </c>
      <c r="GA103" s="99">
        <f>IF(ISNA(VLOOKUP($A103,'[2]1516 Exp_Rev Access'!$F$7:$GB$306,160,FALSE)),"",VLOOKUP($A103,'[2]1516 Exp_Rev Access'!$F$7:$GB$306,160,FALSE))</f>
        <v>0</v>
      </c>
      <c r="GB103" s="99">
        <f>IF(ISNA(VLOOKUP($A103,'[2]1516 Exp_Rev Access'!$F$7:$GB$306,161,FALSE)),"",VLOOKUP($A103,'[2]1516 Exp_Rev Access'!$F$7:$GB$306,161,FALSE))</f>
        <v>0</v>
      </c>
      <c r="GC103" s="99">
        <f>IF(ISNA(VLOOKUP($A103,'[2]1516 Exp_Rev Access'!$F$7:$GB$306,162,FALSE)),"",VLOOKUP($A103,'[2]1516 Exp_Rev Access'!$F$7:$GB$306,162,FALSE))</f>
        <v>0</v>
      </c>
      <c r="GD103" s="99">
        <f>IF(ISNA(VLOOKUP($A103,'[2]1516 Exp_Rev Access'!$F$7:$GB$306,163,FALSE)),"",VLOOKUP($A103,'[2]1516 Exp_Rev Access'!$F$7:$GB$306,163,FALSE))</f>
        <v>0</v>
      </c>
      <c r="GE103" s="99">
        <f>IF(ISNA(VLOOKUP($A103,'[2]1516 Exp_Rev Access'!$F$7:$GB$306,164,FALSE)),"",VLOOKUP($A103,'[2]1516 Exp_Rev Access'!$F$7:$GB$306,164,FALSE))</f>
        <v>0</v>
      </c>
      <c r="GF103" s="99">
        <f>IF(ISNA(VLOOKUP($A103,'[2]1516 Exp_Rev Access'!$F$7:$GB$306,165,FALSE)),"",VLOOKUP($A103,'[2]1516 Exp_Rev Access'!$F$7:$GB$306,165,FALSE))</f>
        <v>0</v>
      </c>
      <c r="GG103" s="99">
        <f>IF(ISNA(VLOOKUP($A103,'[2]1516 Exp_Rev Access'!$F$7:$GB$306,166,FALSE)),"",VLOOKUP($A103,'[2]1516 Exp_Rev Access'!$F$7:$GB$306,166,FALSE))</f>
        <v>0</v>
      </c>
      <c r="GH103" s="99">
        <f>IF(ISNA(VLOOKUP($A103,'[2]1516 Exp_Rev Access'!$F$7:$GB$306,167,FALSE)),"",VLOOKUP($A103,'[2]1516 Exp_Rev Access'!$F$7:$GB$306,167,FALSE))</f>
        <v>0</v>
      </c>
      <c r="GI103" s="99">
        <f>IF(ISNA(VLOOKUP($A103,'[2]1516 Exp_Rev Access'!$F$7:$GB$306,168,FALSE)),"",VLOOKUP($A103,'[2]1516 Exp_Rev Access'!$F$7:$GB$306,168,FALSE))</f>
        <v>0</v>
      </c>
      <c r="GJ103" s="99">
        <f>IF(ISNA(VLOOKUP($A103,'[2]1516 Exp_Rev Access'!$F$7:$GB$306,169,FALSE)),"",VLOOKUP($A103,'[2]1516 Exp_Rev Access'!$F$7:$GB$306,169,FALSE))</f>
        <v>12711</v>
      </c>
      <c r="GK103" s="99">
        <f>IF(ISNA(VLOOKUP($A103,'[2]1516 Exp_Rev Access'!$F$7:$GB$306,170,FALSE)),"",VLOOKUP($A103,'[2]1516 Exp_Rev Access'!$F$7:$GB$306,170,FALSE))</f>
        <v>0</v>
      </c>
      <c r="GL103" s="99">
        <f>IF(ISNA(VLOOKUP($A103,'[2]1516 Exp_Rev Access'!$F$7:$GB$306,171,FALSE)),"",VLOOKUP($A103,'[2]1516 Exp_Rev Access'!$F$7:$GB$306,171,FALSE))</f>
        <v>0</v>
      </c>
      <c r="GM103" s="99">
        <f>IF(ISNA(VLOOKUP($A103,'[2]1516 Exp_Rev Access'!$F$7:$GB$306,172,FALSE)),"",VLOOKUP($A103,'[2]1516 Exp_Rev Access'!$F$7:$GB$306,172,FALSE))</f>
        <v>0</v>
      </c>
      <c r="GN103" s="99">
        <f>IF(ISNA(VLOOKUP($A103,'[2]1516 Exp_Rev Access'!$F$7:$GB$306,173,FALSE)),"",VLOOKUP($A103,'[2]1516 Exp_Rev Access'!$F$7:$GB$306,173,FALSE))</f>
        <v>0</v>
      </c>
      <c r="GO103" s="99">
        <f>IF(ISNA(VLOOKUP($A103,'[2]1516 Exp_Rev Access'!$F$7:$GB$306,174,FALSE)),"",VLOOKUP($A103,'[2]1516 Exp_Rev Access'!$F$7:$GB$306,174,FALSE))</f>
        <v>0</v>
      </c>
      <c r="GP103" s="99">
        <f>IF(ISNA(VLOOKUP($A103,'[2]1516 Exp_Rev Access'!$F$7:$GB$306,175,FALSE)),"",VLOOKUP($A103,'[2]1516 Exp_Rev Access'!$F$7:$GB$306,175,FALSE))</f>
        <v>0</v>
      </c>
      <c r="GQ103" s="99">
        <f>IF(ISNA(VLOOKUP($A103,'[2]1516 Exp_Rev Access'!$F$7:$GB$306,176,FALSE)),"",VLOOKUP($A103,'[2]1516 Exp_Rev Access'!$F$7:$GB$306,176,FALSE))</f>
        <v>0</v>
      </c>
      <c r="GR103" s="99">
        <f>IF(ISNA(VLOOKUP($A103,'[2]1516 Exp_Rev Access'!$F$7:$GB$306,177,FALSE)),"",VLOOKUP($A103,'[2]1516 Exp_Rev Access'!$F$7:$GB$306,177,FALSE))</f>
        <v>0</v>
      </c>
      <c r="GS103" s="99">
        <f>IF(ISNA(VLOOKUP($A103,'[2]1516 Exp_Rev Access'!$F$7:$GB$306,178,FALSE)),"",VLOOKUP($A103,'[2]1516 Exp_Rev Access'!$F$7:$GB$306,178,FALSE))</f>
        <v>0</v>
      </c>
      <c r="GT103" s="101">
        <f t="shared" si="133"/>
        <v>12711</v>
      </c>
      <c r="GU103" s="72">
        <f t="shared" si="134"/>
        <v>3.5437782828969851E-4</v>
      </c>
      <c r="GV103" s="84">
        <f t="shared" si="135"/>
        <v>4.0229266625311739</v>
      </c>
      <c r="GW103" s="85"/>
      <c r="GX103" s="85"/>
      <c r="GY103" s="85"/>
    </row>
    <row r="104" spans="1:207" customFormat="1" ht="14.45" customHeight="1" x14ac:dyDescent="0.2">
      <c r="A104" s="96" t="s">
        <v>344</v>
      </c>
      <c r="B104" s="69" t="s">
        <v>345</v>
      </c>
      <c r="C104" s="80">
        <f>IF(ISNA(VLOOKUP($A104,'[2]1516 enrollment_Rev_Exp by size'!$A$6:$G$320,3,FALSE)),"",VLOOKUP($A104,'[2]1516 enrollment_Rev_Exp by size'!$A$6:$G$320,3,FALSE))</f>
        <v>3143.5400000000009</v>
      </c>
      <c r="D104" s="97">
        <v>34377015.859999999</v>
      </c>
      <c r="E104" s="80">
        <f t="shared" si="114"/>
        <v>34377015.860000007</v>
      </c>
      <c r="F104" s="80">
        <f t="shared" si="115"/>
        <v>0</v>
      </c>
      <c r="G104" s="98">
        <f>IF(ISNA(VLOOKUP($A104,'[2]1516 Exp_Rev Access'!$F$7:$FS$306,2,FALSE)),"",VLOOKUP($A104,'[2]1516 Exp_Rev Access'!$F$7:$FS$306,2,FALSE))</f>
        <v>6441447</v>
      </c>
      <c r="H104" s="98">
        <f>IF(ISNA(VLOOKUP($A104,'[2]1516 Exp_Rev Access'!$F$7:$FS$306,3,FALSE)),"",VLOOKUP($A104,'[2]1516 Exp_Rev Access'!$F$7:$FS$306,3,FALSE))</f>
        <v>0</v>
      </c>
      <c r="I104" s="98">
        <f>IF(ISNA(VLOOKUP($A104,'[2]1516 Exp_Rev Access'!$F$7:$FS$306,4,FALSE)),"",VLOOKUP($A104,'[2]1516 Exp_Rev Access'!$F$7:$FS$306,4,FALSE))</f>
        <v>0</v>
      </c>
      <c r="J104" s="98">
        <f>IF(ISNA(VLOOKUP($A104,'[2]1516 Exp_Rev Access'!$F$7:$FS$306,5,FALSE)),"",VLOOKUP($A104,'[2]1516 Exp_Rev Access'!$F$7:$FS$306,5,FALSE))</f>
        <v>7678.22</v>
      </c>
      <c r="K104" s="98">
        <f>IF(ISNA(VLOOKUP($A104,'[2]1516 Exp_Rev Access'!$F$7:$FS$306,6,FALSE)),"",VLOOKUP($A104,'[2]1516 Exp_Rev Access'!$F$7:$FS$306,6,FALSE))</f>
        <v>0</v>
      </c>
      <c r="L104" s="98">
        <f>IF(ISNA(VLOOKUP($A104,'[2]1516 Exp_Rev Access'!$F$7:$FS$306,7,FALSE)),"",VLOOKUP($A104,'[2]1516 Exp_Rev Access'!$F$7:$FS$306,7,FALSE))</f>
        <v>0</v>
      </c>
      <c r="M104" s="90">
        <f t="shared" si="136"/>
        <v>6449125.2199999997</v>
      </c>
      <c r="N104" s="72">
        <f t="shared" si="116"/>
        <v>0.18759991403163054</v>
      </c>
      <c r="O104" s="73">
        <f t="shared" si="117"/>
        <v>2051.5486426131042</v>
      </c>
      <c r="P104" s="99">
        <f>IF(ISNA(VLOOKUP($A104,'[2]1516 Exp_Rev Access'!$F$7:$FS$306,8,FALSE)),"",VLOOKUP($A104,'[2]1516 Exp_Rev Access'!$F$7:$FS$306,8,FALSE))</f>
        <v>16144.15</v>
      </c>
      <c r="Q104" s="99">
        <f>IF(ISNA(VLOOKUP($A104,'[2]1516 Exp_Rev Access'!$F$7:$FS$306,9,FALSE)),"",VLOOKUP($A104,'[2]1516 Exp_Rev Access'!$F$7:$FS$306,9,FALSE))</f>
        <v>0</v>
      </c>
      <c r="R104" s="99">
        <f>IF(ISNA(VLOOKUP($A104,'[2]1516 Exp_Rev Access'!$F$7:$FS$306,10,FALSE)),"",VLOOKUP($A104,'[2]1516 Exp_Rev Access'!$F$7:$FS$306,10,FALSE))</f>
        <v>9274.9</v>
      </c>
      <c r="S104" s="99">
        <f>IF(ISNA(VLOOKUP($A104,'[2]1516 Exp_Rev Access'!$F$7:$FS$306,11,FALSE)),"",VLOOKUP($A104,'[2]1516 Exp_Rev Access'!$F$7:$FS$306,11,FALSE))</f>
        <v>0</v>
      </c>
      <c r="T104" s="99">
        <f>IF(ISNA(VLOOKUP($A104,'[2]1516 Exp_Rev Access'!$F$7:$FS$306,12,FALSE)),"",VLOOKUP($A104,'[2]1516 Exp_Rev Access'!$F$7:$FS$306,12,FALSE))</f>
        <v>0</v>
      </c>
      <c r="U104" s="99">
        <f>IF(ISNA(VLOOKUP($A104,'[2]1516 Exp_Rev Access'!$F$7:$FS$306,13,FALSE)),"",VLOOKUP($A104,'[2]1516 Exp_Rev Access'!$F$7:$FS$306,13,FALSE))</f>
        <v>0</v>
      </c>
      <c r="V104" s="99">
        <f>IF(ISNA(VLOOKUP($A104,'[2]1516 Exp_Rev Access'!$F$7:$FS$306,14,FALSE)),"",VLOOKUP($A104,'[2]1516 Exp_Rev Access'!$F$7:$FS$306,14,FALSE))</f>
        <v>0</v>
      </c>
      <c r="W104" s="99">
        <f>IF(ISNA(VLOOKUP($A104,'[2]1516 Exp_Rev Access'!$F$7:$FS$306,15,FALSE)),"",VLOOKUP($A104,'[2]1516 Exp_Rev Access'!$F$7:$FS$306,15,FALSE))</f>
        <v>0</v>
      </c>
      <c r="X104" s="99">
        <f>IF(ISNA(VLOOKUP($A104,'[2]1516 Exp_Rev Access'!$F$7:$FS$306,16,FALSE)),"",VLOOKUP($A104,'[2]1516 Exp_Rev Access'!$F$7:$FS$306,16,FALSE))</f>
        <v>70330.75</v>
      </c>
      <c r="Y104" s="99">
        <f>IF(ISNA(VLOOKUP($A104,'[2]1516 Exp_Rev Access'!$F$7:$FS$306,17,FALSE)),"",VLOOKUP($A104,'[2]1516 Exp_Rev Access'!$F$7:$FS$306,17,FALSE))</f>
        <v>934</v>
      </c>
      <c r="Z104" s="99">
        <f>IF(ISNA(VLOOKUP($A104,'[2]1516 Exp_Rev Access'!$F$7:$FS$306,18,FALSE)),"",VLOOKUP($A104,'[2]1516 Exp_Rev Access'!$F$7:$FS$306,18,FALSE))</f>
        <v>0</v>
      </c>
      <c r="AA104" s="99">
        <f>IF(ISNA(VLOOKUP($A104,'[2]1516 Exp_Rev Access'!$F$7:$FS$306,19,FALSE)),"",VLOOKUP($A104,'[2]1516 Exp_Rev Access'!$F$7:$FS$306,19,FALSE))</f>
        <v>0</v>
      </c>
      <c r="AB104" s="99">
        <f>IF(ISNA(VLOOKUP($A104,'[2]1516 Exp_Rev Access'!$F$7:$FS$306,20,FALSE)),"",VLOOKUP($A104,'[2]1516 Exp_Rev Access'!$F$7:$FS$306,20,FALSE))</f>
        <v>262109.83</v>
      </c>
      <c r="AC104" s="99">
        <f>IF(ISNA(VLOOKUP($A104,'[2]1516 Exp_Rev Access'!$F$7:$FS$306,21,FALSE)),"",VLOOKUP($A104,'[2]1516 Exp_Rev Access'!$F$7:$FS$306,21,FALSE))</f>
        <v>272034.34000000003</v>
      </c>
      <c r="AD104" s="99">
        <f>IF(ISNA(VLOOKUP($A104,'[2]1516 Exp_Rev Access'!$F$7:$FS$306,22,FALSE)),"",VLOOKUP($A104,'[2]1516 Exp_Rev Access'!$F$7:$FS$306,22,FALSE))</f>
        <v>49303.59</v>
      </c>
      <c r="AE104" s="99">
        <f>IF(ISNA(VLOOKUP($A104,'[2]1516 Exp_Rev Access'!$F$7:$FS$306,23,FALSE)),"",VLOOKUP($A104,'[2]1516 Exp_Rev Access'!$F$7:$FS$306,23,FALSE))</f>
        <v>0</v>
      </c>
      <c r="AF104" s="99">
        <f>IF(ISNA(VLOOKUP($A104,'[2]1516 Exp_Rev Access'!$F$7:$FS$306,24,FALSE)),"",VLOOKUP($A104,'[2]1516 Exp_Rev Access'!$F$7:$FS$306,24,FALSE))</f>
        <v>43510.35</v>
      </c>
      <c r="AG104" s="99">
        <f>IF(ISNA(VLOOKUP($A104,'[2]1516 Exp_Rev Access'!$F$7:$FS$306,25,FALSE)),"",VLOOKUP($A104,'[2]1516 Exp_Rev Access'!$F$7:$FS$306,25,FALSE))</f>
        <v>4603.62</v>
      </c>
      <c r="AH104" s="98">
        <f>IF(ISNA(VLOOKUP($A104,'[2]1516 Exp_Rev Access'!$F$7:$FS$306,26,FALSE)),"",VLOOKUP($A104,'[2]1516 Exp_Rev Access'!$F$7:$FS$306,26,FALSE))</f>
        <v>43126.61</v>
      </c>
      <c r="AI104" s="98">
        <f>IF(ISNA(VLOOKUP($A104,'[2]1516 Exp_Rev Access'!$F$7:$FS$306,27,FALSE)),"",VLOOKUP($A104,'[2]1516 Exp_Rev Access'!$F$7:$FS$306,27,FALSE))</f>
        <v>0</v>
      </c>
      <c r="AJ104" s="98">
        <f>IF(ISNA(VLOOKUP($A104,'[2]1516 Exp_Rev Access'!$F$7:$FS$306,28,FALSE)),"",VLOOKUP($A104,'[2]1516 Exp_Rev Access'!$F$7:$FS$306,28,FALSE))</f>
        <v>99759.37</v>
      </c>
      <c r="AK104" s="98">
        <f>IF(ISNA(VLOOKUP($A104,'[2]1516 Exp_Rev Access'!$F$7:$FS$306,29,FALSE)),"",VLOOKUP($A104,'[2]1516 Exp_Rev Access'!$F$7:$FS$306,29,FALSE))</f>
        <v>0</v>
      </c>
      <c r="AL104" s="100">
        <f t="shared" si="118"/>
        <v>871131.50999999989</v>
      </c>
      <c r="AM104" s="72">
        <f t="shared" si="119"/>
        <v>2.534052151436509E-2</v>
      </c>
      <c r="AN104" s="94">
        <f t="shared" si="120"/>
        <v>277.11799754416984</v>
      </c>
      <c r="AO104" s="99">
        <f>IF(ISNA(VLOOKUP($A104,'[2]1516 Exp_Rev Access'!$F$7:$GB$306,30,FALSE)),"",VLOOKUP($A104,'[2]1516 Exp_Rev Access'!$F$7:$FS$306,30,FALSE))</f>
        <v>18390727.100000001</v>
      </c>
      <c r="AP104" s="99">
        <f>IF(ISNA(VLOOKUP($A104,'[2]1516 Exp_Rev Access'!$F$7:$GB$306,31,FALSE)),"",VLOOKUP($A104,'[2]1516 Exp_Rev Access'!$F$7:$FS$306,31,FALSE))</f>
        <v>606329.21</v>
      </c>
      <c r="AQ104" s="99">
        <f>IF(ISNA(VLOOKUP($A104,'[2]1516 Exp_Rev Access'!$F$7:$GB$306,32,FALSE)),"",VLOOKUP($A104,'[2]1516 Exp_Rev Access'!$F$7:$FS$306,32,FALSE))</f>
        <v>798457.8</v>
      </c>
      <c r="AR104" s="99">
        <f>IF(ISNA(VLOOKUP($A104,'[2]1516 Exp_Rev Access'!$F$7:$GB$306,33,FALSE)),"",VLOOKUP($A104,'[2]1516 Exp_Rev Access'!$F$7:$FS$306,33,FALSE))</f>
        <v>126371.73</v>
      </c>
      <c r="AS104" s="99">
        <f>IF(ISNA(VLOOKUP($A104,'[2]1516 Exp_Rev Access'!$F$7:$GB$306,34,FALSE)),"",VLOOKUP($A104,'[2]1516 Exp_Rev Access'!$F$7:$FS$306,34,FALSE))</f>
        <v>0</v>
      </c>
      <c r="AT104" s="101">
        <f t="shared" si="121"/>
        <v>19921885.840000004</v>
      </c>
      <c r="AU104" s="72">
        <f t="shared" si="122"/>
        <v>0.57951178546537185</v>
      </c>
      <c r="AV104" s="94">
        <f t="shared" si="123"/>
        <v>6337.4049129325531</v>
      </c>
      <c r="AW104" s="99">
        <f>IF(ISNA(VLOOKUP($A104,'[2]1516 Exp_Rev Access'!$F$7:$GB$306,35,FALSE)),"",VLOOKUP($A104,'[2]1516 Exp_Rev Access'!$F$7:$GB$306,35,FALSE))</f>
        <v>0</v>
      </c>
      <c r="AX104" s="99">
        <f>IF(ISNA(VLOOKUP($A104,'[2]1516 Exp_Rev Access'!$F$7:$GB$306,36,FALSE)),"",VLOOKUP($A104,'[2]1516 Exp_Rev Access'!$F$7:$GB$306,36,FALSE))</f>
        <v>2566986.9900000002</v>
      </c>
      <c r="AY104" s="99">
        <f>IF(ISNA(VLOOKUP($A104,'[2]1516 Exp_Rev Access'!$F$7:$GB$306,37,FALSE)),"",VLOOKUP($A104,'[2]1516 Exp_Rev Access'!$F$7:$GB$306,37,FALSE))</f>
        <v>96850.37</v>
      </c>
      <c r="AZ104" s="99">
        <f>IF(ISNA(VLOOKUP($A104,'[2]1516 Exp_Rev Access'!$F$7:$GB$306,38,FALSE)),"",VLOOKUP($A104,'[2]1516 Exp_Rev Access'!$F$7:$GB$306,38,FALSE))</f>
        <v>0</v>
      </c>
      <c r="BA104" s="99">
        <f>IF(ISNA(VLOOKUP($A104,'[2]1516 Exp_Rev Access'!$F$7:$GB$306,39,FALSE)),"",VLOOKUP($A104,'[2]1516 Exp_Rev Access'!$F$7:$GB$306,39,FALSE))</f>
        <v>0</v>
      </c>
      <c r="BB104" s="99">
        <f>IF(ISNA(VLOOKUP($A104,'[2]1516 Exp_Rev Access'!$F$7:$GB$306,40,FALSE)),"",VLOOKUP($A104,'[2]1516 Exp_Rev Access'!$F$7:$GB$306,40,FALSE))</f>
        <v>575307.78</v>
      </c>
      <c r="BC104" s="99">
        <f>IF(ISNA(VLOOKUP($A104,'[2]1516 Exp_Rev Access'!$F$7:$GB$306,41,FALSE)),"",VLOOKUP($A104,'[2]1516 Exp_Rev Access'!$F$7:$GB$306,41,FALSE))</f>
        <v>0</v>
      </c>
      <c r="BD104" s="99">
        <f>IF(ISNA(VLOOKUP($A104,'[2]1516 Exp_Rev Access'!$F$7:$GB$306,42,FALSE)),"",VLOOKUP($A104,'[2]1516 Exp_Rev Access'!$F$7:$GB$306,42,FALSE))</f>
        <v>87400.85</v>
      </c>
      <c r="BE104" s="99">
        <f>IF(ISNA(VLOOKUP($A104,'[2]1516 Exp_Rev Access'!$F$7:$GB$306,43,FALSE)),"",VLOOKUP($A104,'[2]1516 Exp_Rev Access'!$F$7:$GB$306,43,FALSE))</f>
        <v>0</v>
      </c>
      <c r="BF104" s="99">
        <f>IF(ISNA(VLOOKUP($A104,'[2]1516 Exp_Rev Access'!$F$7:$GB$306,44,FALSE)),"",VLOOKUP($A104,'[2]1516 Exp_Rev Access'!$F$7:$GB$306,44,FALSE))</f>
        <v>75724.31</v>
      </c>
      <c r="BG104" s="99">
        <f>IF(ISNA(VLOOKUP($A104,'[2]1516 Exp_Rev Access'!$F$7:$GB$306,45,FALSE)),"",VLOOKUP($A104,'[2]1516 Exp_Rev Access'!$F$7:$GB$306,45,FALSE))</f>
        <v>30364.080000000002</v>
      </c>
      <c r="BH104" s="99">
        <f>IF(ISNA(VLOOKUP($A104,'[2]1516 Exp_Rev Access'!$F$7:$GB$306,46,FALSE)),"",VLOOKUP($A104,'[2]1516 Exp_Rev Access'!$F$7:$GB$306,46,FALSE))</f>
        <v>0</v>
      </c>
      <c r="BI104" s="99">
        <f>IF(ISNA(VLOOKUP($A104,'[2]1516 Exp_Rev Access'!$F$7:$GB$306,47,FALSE)),"",VLOOKUP($A104,'[2]1516 Exp_Rev Access'!$F$7:$GB$306,47,FALSE))</f>
        <v>16695.28</v>
      </c>
      <c r="BJ104" s="99">
        <f>IF(ISNA(VLOOKUP($A104,'[2]1516 Exp_Rev Access'!$F$7:$GB$306,48,FALSE)),"",VLOOKUP($A104,'[2]1516 Exp_Rev Access'!$F$7:$GB$306,48,FALSE))</f>
        <v>1530764.14</v>
      </c>
      <c r="BK104" s="99">
        <f>IF(ISNA(VLOOKUP($A104,'[2]1516 Exp_Rev Access'!$F$7:$GB$306,49,FALSE)),"",VLOOKUP($A104,'[2]1516 Exp_Rev Access'!$F$7:$GB$306,49,FALSE))</f>
        <v>0</v>
      </c>
      <c r="BL104" s="99">
        <f>IF(ISNA(VLOOKUP($A104,'[2]1516 Exp_Rev Access'!$F$7:$GB$306,50,FALSE)),"",VLOOKUP($A104,'[2]1516 Exp_Rev Access'!$F$7:$GB$306,50,FALSE))</f>
        <v>0</v>
      </c>
      <c r="BM104" s="99">
        <f>IF(ISNA(VLOOKUP($A104,'[2]1516 Exp_Rev Access'!$F$7:$GB$306,51,FALSE)),"",VLOOKUP($A104,'[2]1516 Exp_Rev Access'!$F$7:$GB$306,51,FALSE))</f>
        <v>0</v>
      </c>
      <c r="BN104" s="99">
        <f>IF(ISNA(VLOOKUP($A104,'[2]1516 Exp_Rev Access'!$F$7:$GB$306,52,FALSE)),"",VLOOKUP($A104,'[2]1516 Exp_Rev Access'!$F$7:$GB$306,52,FALSE))</f>
        <v>0</v>
      </c>
      <c r="BO104" s="99">
        <f>IF(ISNA(VLOOKUP($A104,'[2]1516 Exp_Rev Access'!$F$7:$GB$306,53,FALSE)),"",VLOOKUP($A104,'[2]1516 Exp_Rev Access'!$F$7:$GB$306,53,FALSE))</f>
        <v>0</v>
      </c>
      <c r="BP104" s="99">
        <f>IF(ISNA(VLOOKUP($A104,'[2]1516 Exp_Rev Access'!$F$7:$GB$306,54,FALSE)),"",VLOOKUP($A104,'[2]1516 Exp_Rev Access'!$F$7:$GB$306,54,FALSE))</f>
        <v>0</v>
      </c>
      <c r="BQ104" s="99">
        <f>IF(ISNA(VLOOKUP($A104,'[2]1516 Exp_Rev Access'!$F$7:$GB$306,55,FALSE)),"",VLOOKUP($A104,'[2]1516 Exp_Rev Access'!$F$7:$GB$306,55,FALSE))</f>
        <v>0</v>
      </c>
      <c r="BR104" s="99">
        <f>IF(ISNA(VLOOKUP($A104,'[2]1516 Exp_Rev Access'!$F$7:$GB$306,56,FALSE)),"",VLOOKUP($A104,'[2]1516 Exp_Rev Access'!$F$7:$GB$306,56,FALSE))</f>
        <v>0</v>
      </c>
      <c r="BS104" s="99">
        <f>IF(ISNA(VLOOKUP($A104,'[2]1516 Exp_Rev Access'!$F$7:$GB$306,57,FALSE)),"",VLOOKUP($A104,'[2]1516 Exp_Rev Access'!$F$7:$GB$306,57,FALSE))</f>
        <v>0</v>
      </c>
      <c r="BT104" s="99">
        <f>IF(ISNA(VLOOKUP($A104,'[2]1516 Exp_Rev Access'!$F$7:$GB$306,58,FALSE)),"",VLOOKUP($A104,'[2]1516 Exp_Rev Access'!$F$7:$GB$306,58,FALSE))</f>
        <v>0</v>
      </c>
      <c r="BU104" s="102">
        <f t="shared" si="124"/>
        <v>4980093.8000000007</v>
      </c>
      <c r="BV104" s="72">
        <f t="shared" si="125"/>
        <v>0.1448669605378598</v>
      </c>
      <c r="BW104" s="94">
        <f t="shared" si="126"/>
        <v>1584.2310897904908</v>
      </c>
      <c r="BX104" s="99">
        <f>IF(ISNA(VLOOKUP($A104,'[2]1516 Exp_Rev Access'!$F$7:$GB$306,59,FALSE)),"",VLOOKUP($A104,'[2]1516 Exp_Rev Access'!$F$7:$GB$306,59,FALSE))</f>
        <v>0</v>
      </c>
      <c r="BY104" s="99">
        <f>IF(ISNA(VLOOKUP($A104,'[2]1516 Exp_Rev Access'!$F$7:$GB$306,60,FALSE)),"",VLOOKUP($A104,'[2]1516 Exp_Rev Access'!$F$7:$GB$306,60,FALSE))</f>
        <v>0</v>
      </c>
      <c r="BZ104" s="99">
        <f>IF(ISNA(VLOOKUP($A104,'[2]1516 Exp_Rev Access'!$F$7:$GB$306,61,FALSE)),"",VLOOKUP($A104,'[2]1516 Exp_Rev Access'!$F$7:$GB$306,61,FALSE))</f>
        <v>0</v>
      </c>
      <c r="CA104" s="99">
        <f>IF(ISNA(VLOOKUP($A104,'[2]1516 Exp_Rev Access'!$F$7:$GB$306,62,FALSE)),"",VLOOKUP($A104,'[2]1516 Exp_Rev Access'!$F$7:$GB$306,62,FALSE))</f>
        <v>557.83000000000004</v>
      </c>
      <c r="CB104" s="99">
        <f>IF(ISNA(VLOOKUP($A104,'[2]1516 Exp_Rev Access'!$F$7:$GB$306,63,FALSE)),"",VLOOKUP($A104,'[2]1516 Exp_Rev Access'!$F$7:$GB$306,63,FALSE))</f>
        <v>79.099999999999994</v>
      </c>
      <c r="CC104" s="99">
        <f>IF(ISNA(VLOOKUP($A104,'[2]1516 Exp_Rev Access'!$F$7:$GB$306,64,FALSE)),"",VLOOKUP($A104,'[2]1516 Exp_Rev Access'!$F$7:$GB$306,64,FALSE))</f>
        <v>0</v>
      </c>
      <c r="CD104" s="101">
        <f t="shared" si="127"/>
        <v>636.93000000000006</v>
      </c>
      <c r="CE104" s="72">
        <f t="shared" si="128"/>
        <v>1.8527786198601129E-5</v>
      </c>
      <c r="CF104" s="103">
        <f t="shared" si="129"/>
        <v>0.20261552262735638</v>
      </c>
      <c r="CG104" s="99">
        <f>IF(ISNA(VLOOKUP($A104,'[2]1516 Exp_Rev Access'!$F$7:$GB$306,65,FALSE)),"",VLOOKUP($A104,'[2]1516 Exp_Rev Access'!$F$7:$GB$306,65,FALSE))</f>
        <v>0</v>
      </c>
      <c r="CH104" s="99">
        <f>IF(ISNA(VLOOKUP($A104,'[2]1516 Exp_Rev Access'!$F$7:$GB$306,66,FALSE)),"",VLOOKUP($A104,'[2]1516 Exp_Rev Access'!$F$7:$GB$306,66,FALSE))</f>
        <v>0</v>
      </c>
      <c r="CI104" s="99">
        <f>IF(ISNA(VLOOKUP($A104,'[2]1516 Exp_Rev Access'!$F$7:$GB$306,67,FALSE)),"",VLOOKUP($A104,'[2]1516 Exp_Rev Access'!$F$7:$GB$306,67,FALSE))</f>
        <v>0</v>
      </c>
      <c r="CJ104" s="99">
        <f>IF(ISNA(VLOOKUP($A104,'[2]1516 Exp_Rev Access'!$F$7:$GB$306,68,FALSE)),"",VLOOKUP($A104,'[2]1516 Exp_Rev Access'!$F$7:$GB$306,68,FALSE))</f>
        <v>0</v>
      </c>
      <c r="CK104" s="99">
        <f>IF(ISNA(VLOOKUP($A104,'[2]1516 Exp_Rev Access'!$F$7:$GB$306,69,FALSE)),"",VLOOKUP($A104,'[2]1516 Exp_Rev Access'!$F$7:$GB$306,69,FALSE))</f>
        <v>0</v>
      </c>
      <c r="CL104" s="99">
        <f>IF(ISNA(VLOOKUP($A104,'[2]1516 Exp_Rev Access'!$F$7:$GB$306,70,FALSE)),"",VLOOKUP($A104,'[2]1516 Exp_Rev Access'!$F$7:$GB$306,70,FALSE))</f>
        <v>0</v>
      </c>
      <c r="CM104" s="99">
        <f>IF(ISNA(VLOOKUP($A104,'[2]1516 Exp_Rev Access'!$F$7:$GB$306,71,FALSE)),"",VLOOKUP($A104,'[2]1516 Exp_Rev Access'!$F$7:$GB$306,71,FALSE))</f>
        <v>0</v>
      </c>
      <c r="CN104" s="99">
        <f>IF(ISNA(VLOOKUP($A104,'[2]1516 Exp_Rev Access'!$F$7:$GB$306,72,FALSE)),"",VLOOKUP($A104,'[2]1516 Exp_Rev Access'!$F$7:$GB$306,72,FALSE))</f>
        <v>0</v>
      </c>
      <c r="CO104" s="99">
        <f>IF(ISNA(VLOOKUP($A104,'[2]1516 Exp_Rev Access'!$F$7:$GB$306,73,FALSE)),"",VLOOKUP($A104,'[2]1516 Exp_Rev Access'!$F$7:$GB$306,73,FALSE))</f>
        <v>0</v>
      </c>
      <c r="CP104" s="99">
        <f>IF(ISNA(VLOOKUP($A104,'[2]1516 Exp_Rev Access'!$F$7:$GB$306,74,FALSE)),"",VLOOKUP($A104,'[2]1516 Exp_Rev Access'!$F$7:$GB$306,74,FALSE))</f>
        <v>937340.96</v>
      </c>
      <c r="CQ104" s="99">
        <f>IF(ISNA(VLOOKUP($A104,'[2]1516 Exp_Rev Access'!$F$7:$GB$306,75,FALSE)),"",VLOOKUP($A104,'[2]1516 Exp_Rev Access'!$F$7:$GB$306,75,FALSE))</f>
        <v>0</v>
      </c>
      <c r="CR104" s="99">
        <f>IF(ISNA(VLOOKUP($A104,'[2]1516 Exp_Rev Access'!$F$7:$GB$306,76,FALSE)),"",VLOOKUP($A104,'[2]1516 Exp_Rev Access'!$F$7:$GB$306,76,FALSE))</f>
        <v>17004</v>
      </c>
      <c r="CS104" s="99">
        <f>IF(ISNA(VLOOKUP($A104,'[2]1516 Exp_Rev Access'!$F$7:$GB$306,77,FALSE)),"",VLOOKUP($A104,'[2]1516 Exp_Rev Access'!$F$7:$GB$306,77,FALSE))</f>
        <v>0</v>
      </c>
      <c r="CT104" s="99">
        <f>IF(ISNA(VLOOKUP($A104,'[2]1516 Exp_Rev Access'!$F$7:$GB$306,78,FALSE)),"",VLOOKUP($A104,'[2]1516 Exp_Rev Access'!$F$7:$GB$306,78,FALSE))</f>
        <v>410296.59</v>
      </c>
      <c r="CU104" s="99">
        <f>IF(ISNA(VLOOKUP($A104,'[2]1516 Exp_Rev Access'!$F$7:$GB$306,79,FALSE)),"",VLOOKUP($A104,'[2]1516 Exp_Rev Access'!$F$7:$GB$306,79,FALSE))</f>
        <v>88545.62</v>
      </c>
      <c r="CV104" s="99">
        <f>IF(ISNA(VLOOKUP($A104,'[2]1516 Exp_Rev Access'!$F$7:$GB$306,80,FALSE)),"",VLOOKUP($A104,'[2]1516 Exp_Rev Access'!$F$7:$GB$306,80,FALSE))</f>
        <v>0</v>
      </c>
      <c r="CW104" s="99">
        <f>IF(ISNA(VLOOKUP($A104,'[2]1516 Exp_Rev Access'!$F$7:$GB$306,81,FALSE)),"",VLOOKUP($A104,'[2]1516 Exp_Rev Access'!$F$7:$GB$306,81,FALSE))</f>
        <v>0</v>
      </c>
      <c r="CX104" s="99">
        <f>IF(ISNA(VLOOKUP($A104,'[2]1516 Exp_Rev Access'!$F$7:$GB$306,82,FALSE)),"",VLOOKUP($A104,'[2]1516 Exp_Rev Access'!$F$7:$GB$306,82,FALSE))</f>
        <v>0</v>
      </c>
      <c r="CY104" s="99">
        <f>IF(ISNA(VLOOKUP($A104,'[2]1516 Exp_Rev Access'!$F$7:$GB$306,83,FALSE)),"",VLOOKUP($A104,'[2]1516 Exp_Rev Access'!$F$7:$GB$306,83,FALSE))</f>
        <v>0</v>
      </c>
      <c r="CZ104" s="99">
        <f>IF(ISNA(VLOOKUP($A104,'[2]1516 Exp_Rev Access'!$F$7:$GB$306,84,FALSE)),"",VLOOKUP($A104,'[2]1516 Exp_Rev Access'!$F$7:$GB$306,84,FALSE))</f>
        <v>0</v>
      </c>
      <c r="DA104" s="99">
        <f>IF(ISNA(VLOOKUP($A104,'[2]1516 Exp_Rev Access'!$F$7:$GB$306,85,FALSE)),"",VLOOKUP($A104,'[2]1516 Exp_Rev Access'!$F$7:$GB$306,85,FALSE))</f>
        <v>-576.30999999999995</v>
      </c>
      <c r="DB104" s="99">
        <f>IF(ISNA(VLOOKUP($A104,'[2]1516 Exp_Rev Access'!$F$7:$GB$306,86,FALSE)),"",VLOOKUP($A104,'[2]1516 Exp_Rev Access'!$F$7:$GB$306,86,FALSE))</f>
        <v>0</v>
      </c>
      <c r="DC104" s="99">
        <f>IF(ISNA(VLOOKUP($A104,'[2]1516 Exp_Rev Access'!$F$7:$GB$306,87,FALSE)),"",VLOOKUP($A104,'[2]1516 Exp_Rev Access'!$F$7:$GB$306,87,FALSE))</f>
        <v>0</v>
      </c>
      <c r="DD104" s="99">
        <f>IF(ISNA(VLOOKUP($A104,'[2]1516 Exp_Rev Access'!$F$7:$GB$306,88,FALSE)),"",VLOOKUP($A104,'[2]1516 Exp_Rev Access'!$F$7:$GB$306,88,FALSE))</f>
        <v>0</v>
      </c>
      <c r="DE104" s="99">
        <f>IF(ISNA(VLOOKUP($A104,'[2]1516 Exp_Rev Access'!$F$7:$GB$306,89,FALSE)),"",VLOOKUP($A104,'[2]1516 Exp_Rev Access'!$F$7:$GB$306,89,FALSE))</f>
        <v>0</v>
      </c>
      <c r="DF104" s="99">
        <f>IF(ISNA(VLOOKUP($A104,'[2]1516 Exp_Rev Access'!$F$7:$GB$306,90,FALSE)),"",VLOOKUP($A104,'[2]1516 Exp_Rev Access'!$F$7:$GB$306,90,FALSE))</f>
        <v>0</v>
      </c>
      <c r="DG104" s="99">
        <f>IF(ISNA(VLOOKUP($A104,'[2]1516 Exp_Rev Access'!$F$7:$GB$306,91,FALSE)),"",VLOOKUP($A104,'[2]1516 Exp_Rev Access'!$F$7:$GB$306,91,FALSE))</f>
        <v>5276.54</v>
      </c>
      <c r="DH104" s="99">
        <f>IF(ISNA(VLOOKUP($A104,'[2]1516 Exp_Rev Access'!$F$7:$GB$306,92,FALSE)),"",VLOOKUP($A104,'[2]1516 Exp_Rev Access'!$F$7:$GB$306,92,FALSE))</f>
        <v>541995.71</v>
      </c>
      <c r="DI104" s="99">
        <f>IF(ISNA(VLOOKUP($A104,'[2]1516 Exp_Rev Access'!$F$7:$GB$306,93,FALSE)),"",VLOOKUP($A104,'[2]1516 Exp_Rev Access'!$F$7:$GB$306,93,FALSE))</f>
        <v>0</v>
      </c>
      <c r="DJ104" s="99">
        <f>IF(ISNA(VLOOKUP($A104,'[2]1516 Exp_Rev Access'!$F$7:$GB$306,94,FALSE)),"",VLOOKUP($A104,'[2]1516 Exp_Rev Access'!$F$7:$GB$306,94,FALSE))</f>
        <v>0</v>
      </c>
      <c r="DK104" s="99">
        <f>IF(ISNA(VLOOKUP($A104,'[2]1516 Exp_Rev Access'!$F$7:$GB$306,95,FALSE)),"",VLOOKUP($A104,'[2]1516 Exp_Rev Access'!$F$7:$GB$306,95,FALSE))</f>
        <v>0</v>
      </c>
      <c r="DL104" s="99">
        <f>IF(ISNA(VLOOKUP($A104,'[2]1516 Exp_Rev Access'!$F$7:$GB$306,96,FALSE)),"",VLOOKUP($A104,'[2]1516 Exp_Rev Access'!$F$7:$GB$306,96,FALSE))</f>
        <v>0</v>
      </c>
      <c r="DM104" s="99">
        <f>IF(ISNA(VLOOKUP($A104,'[2]1516 Exp_Rev Access'!$F$7:$GB$306,97,FALSE)),"",VLOOKUP($A104,'[2]1516 Exp_Rev Access'!$F$7:$GB$306,97,FALSE))</f>
        <v>0</v>
      </c>
      <c r="DN104" s="99">
        <f>IF(ISNA(VLOOKUP($A104,'[2]1516 Exp_Rev Access'!$F$7:$GB$306,98,FALSE)),"",VLOOKUP($A104,'[2]1516 Exp_Rev Access'!$F$7:$GB$306,98,FALSE))</f>
        <v>0</v>
      </c>
      <c r="DO104" s="99">
        <f>IF(ISNA(VLOOKUP($A104,'[2]1516 Exp_Rev Access'!$F$7:$GB$306,99,FALSE)),"",VLOOKUP($A104,'[2]1516 Exp_Rev Access'!$F$7:$GB$306,99,FALSE))</f>
        <v>0</v>
      </c>
      <c r="DP104" s="99">
        <f>IF(ISNA(VLOOKUP($A104,'[2]1516 Exp_Rev Access'!$F$7:$GB$306,100,FALSE)),"",VLOOKUP($A104,'[2]1516 Exp_Rev Access'!$F$7:$GB$306,100,FALSE))</f>
        <v>0</v>
      </c>
      <c r="DQ104" s="99">
        <f>IF(ISNA(VLOOKUP($A104,'[2]1516 Exp_Rev Access'!$F$7:$GB$306,101,FALSE)),"",VLOOKUP($A104,'[2]1516 Exp_Rev Access'!$F$7:$GB$306,101,FALSE))</f>
        <v>0</v>
      </c>
      <c r="DR104" s="99">
        <f>IF(ISNA(VLOOKUP($A104,'[2]1516 Exp_Rev Access'!$F$7:$GB$306,102,FALSE)),"",VLOOKUP($A104,'[2]1516 Exp_Rev Access'!$F$7:$GB$306,102,FALSE))</f>
        <v>0</v>
      </c>
      <c r="DS104" s="99">
        <f>IF(ISNA(VLOOKUP($A104,'[2]1516 Exp_Rev Access'!$F$7:$GB$306,103,FALSE)),"",VLOOKUP($A104,'[2]1516 Exp_Rev Access'!$F$7:$GB$306,103,FALSE))</f>
        <v>0</v>
      </c>
      <c r="DT104" s="99">
        <f>IF(ISNA(VLOOKUP($A104,'[2]1516 Exp_Rev Access'!$F$7:$GB$306,104,FALSE)),"",VLOOKUP($A104,'[2]1516 Exp_Rev Access'!$F$7:$GB$306,104,FALSE))</f>
        <v>0</v>
      </c>
      <c r="DU104" s="99">
        <f>IF(ISNA(VLOOKUP($A104,'[2]1516 Exp_Rev Access'!$F$7:$GB$306,105,FALSE)),"",VLOOKUP($A104,'[2]1516 Exp_Rev Access'!$F$7:$GB$306,105,FALSE))</f>
        <v>0</v>
      </c>
      <c r="DV104" s="99">
        <f>IF(ISNA(VLOOKUP($A104,'[2]1516 Exp_Rev Access'!$F$7:$GB$306,106,FALSE)),"",VLOOKUP($A104,'[2]1516 Exp_Rev Access'!$F$7:$GB$306,106,FALSE))</f>
        <v>0</v>
      </c>
      <c r="DW104" s="99">
        <f>IF(ISNA(VLOOKUP($A104,'[2]1516 Exp_Rev Access'!$F$7:$GB$306,107,FALSE)),"",VLOOKUP($A104,'[2]1516 Exp_Rev Access'!$F$7:$GB$306,107,FALSE))</f>
        <v>0</v>
      </c>
      <c r="DX104" s="99">
        <f>IF(ISNA(VLOOKUP($A104,'[2]1516 Exp_Rev Access'!$F$7:$GB$306,108,FALSE)),"",VLOOKUP($A104,'[2]1516 Exp_Rev Access'!$F$7:$GB$306,108,FALSE))</f>
        <v>0</v>
      </c>
      <c r="DY104" s="99">
        <f>IF(ISNA(VLOOKUP($A104,'[2]1516 Exp_Rev Access'!$F$7:$GB$306,109,FALSE)),"",VLOOKUP($A104,'[2]1516 Exp_Rev Access'!$F$7:$GB$306,109,FALSE))</f>
        <v>0</v>
      </c>
      <c r="DZ104" s="99">
        <f>IF(ISNA(VLOOKUP($A104,'[2]1516 Exp_Rev Access'!$F$7:$GB$306,110,FALSE)),"",VLOOKUP($A104,'[2]1516 Exp_Rev Access'!$F$7:$GB$306,110,FALSE))</f>
        <v>0</v>
      </c>
      <c r="EA104" s="99">
        <f>IF(ISNA(VLOOKUP($A104,'[2]1516 Exp_Rev Access'!$F$7:$GB$306,111,FALSE)),"",VLOOKUP($A104,'[2]1516 Exp_Rev Access'!$F$7:$GB$306,111,FALSE))</f>
        <v>0</v>
      </c>
      <c r="EB104" s="99">
        <f>IF(ISNA(VLOOKUP($A104,'[2]1516 Exp_Rev Access'!$F$7:$GB$306,112,FALSE)),"",VLOOKUP($A104,'[2]1516 Exp_Rev Access'!$F$7:$GB$306,112,FALSE))</f>
        <v>0</v>
      </c>
      <c r="EC104" s="99">
        <f>IF(ISNA(VLOOKUP($A104,'[2]1516 Exp_Rev Access'!$F$7:$GB$306,113,FALSE)),"",VLOOKUP($A104,'[2]1516 Exp_Rev Access'!$F$7:$GB$306,113,FALSE))</f>
        <v>0</v>
      </c>
      <c r="ED104" s="99">
        <f>IF(ISNA(VLOOKUP($A104,'[2]1516 Exp_Rev Access'!$F$7:$GB$306,114,FALSE)),"",VLOOKUP($A104,'[2]1516 Exp_Rev Access'!$F$7:$GB$306,114,FALSE))</f>
        <v>0</v>
      </c>
      <c r="EE104" s="99">
        <f>IF(ISNA(VLOOKUP($A104,'[2]1516 Exp_Rev Access'!$F$7:$GB$306,115,FALSE)),"",VLOOKUP($A104,'[2]1516 Exp_Rev Access'!$F$7:$GB$306,115,FALSE))</f>
        <v>0</v>
      </c>
      <c r="EF104" s="99">
        <f>IF(ISNA(VLOOKUP($A104,'[2]1516 Exp_Rev Access'!$F$7:$GB$306,116,FALSE)),"",VLOOKUP($A104,'[2]1516 Exp_Rev Access'!$F$7:$GB$306,116,FALSE))</f>
        <v>0</v>
      </c>
      <c r="EG104" s="99">
        <f>IF(ISNA(VLOOKUP($A104,'[2]1516 Exp_Rev Access'!$F$7:$GB$306,117,FALSE)),"",VLOOKUP($A104,'[2]1516 Exp_Rev Access'!$F$7:$GB$306,117,FALSE))</f>
        <v>0</v>
      </c>
      <c r="EH104" s="99">
        <f>IF(ISNA(VLOOKUP($A104,'[2]1516 Exp_Rev Access'!$F$7:$GB$306,118,FALSE)),"",VLOOKUP($A104,'[2]1516 Exp_Rev Access'!$F$7:$GB$306,118,FALSE))</f>
        <v>0</v>
      </c>
      <c r="EI104" s="99">
        <f>IF(ISNA(VLOOKUP($A104,'[2]1516 Exp_Rev Access'!$F$7:$GB$306,119,FALSE)),"",VLOOKUP($A104,'[2]1516 Exp_Rev Access'!$F$7:$GB$306,119,FALSE))</f>
        <v>0</v>
      </c>
      <c r="EJ104" s="99">
        <f>IF(ISNA(VLOOKUP($A104,'[2]1516 Exp_Rev Access'!$F$7:$GB$306,120,FALSE)),"",VLOOKUP($A104,'[2]1516 Exp_Rev Access'!$F$7:$GB$306,120,FALSE))</f>
        <v>0</v>
      </c>
      <c r="EK104" s="99">
        <f>IF(ISNA(VLOOKUP($A104,'[2]1516 Exp_Rev Access'!$F$7:$GB$306,121,FALSE)),"",VLOOKUP($A104,'[2]1516 Exp_Rev Access'!$F$7:$GB$306,121,FALSE))</f>
        <v>0</v>
      </c>
      <c r="EL104" s="99">
        <f>IF(ISNA(VLOOKUP($A104,'[2]1516 Exp_Rev Access'!$F$7:$GB$306,122,FALSE)),"",VLOOKUP($A104,'[2]1516 Exp_Rev Access'!$F$7:$GB$306,122,FALSE))</f>
        <v>0</v>
      </c>
      <c r="EM104" s="99">
        <f>IF(ISNA(VLOOKUP($A104,'[2]1516 Exp_Rev Access'!$F$7:$GB$306,123,FALSE)),"",VLOOKUP($A104,'[2]1516 Exp_Rev Access'!$F$7:$GB$306,123,FALSE))</f>
        <v>0</v>
      </c>
      <c r="EN104" s="99">
        <f>IF(ISNA(VLOOKUP($A104,'[2]1516 Exp_Rev Access'!$F$7:$GB$306,124,FALSE)),"",VLOOKUP($A104,'[2]1516 Exp_Rev Access'!$F$7:$GB$306,124,FALSE))</f>
        <v>0</v>
      </c>
      <c r="EO104" s="99">
        <f>IF(ISNA(VLOOKUP($A104,'[2]1516 Exp_Rev Access'!$F$7:$GB$306,125,FALSE)),"",VLOOKUP($A104,'[2]1516 Exp_Rev Access'!$F$7:$GB$306,125,FALSE))</f>
        <v>0</v>
      </c>
      <c r="EP104" s="99">
        <f>IF(ISNA(VLOOKUP($A104,'[2]1516 Exp_Rev Access'!$F$7:$GB$306,126,FALSE)),"",VLOOKUP($A104,'[2]1516 Exp_Rev Access'!$F$7:$GB$306,126,FALSE))</f>
        <v>0</v>
      </c>
      <c r="EQ104" s="99">
        <f>IF(ISNA(VLOOKUP($A104,'[2]1516 Exp_Rev Access'!$F$7:$GB$306,127,FALSE)),"",VLOOKUP($A104,'[2]1516 Exp_Rev Access'!$F$7:$GB$306,127,FALSE))</f>
        <v>0</v>
      </c>
      <c r="ER104" s="99">
        <f>IF(ISNA(VLOOKUP($A104,'[2]1516 Exp_Rev Access'!$F$7:$GB$306,128,FALSE)),"",VLOOKUP($A104,'[2]1516 Exp_Rev Access'!$F$7:$GB$306,128,FALSE))</f>
        <v>0</v>
      </c>
      <c r="ES104" s="99">
        <f>IF(ISNA(VLOOKUP($A104,'[2]1516 Exp_Rev Access'!$F$7:$GB$306,129,FALSE)),"",VLOOKUP($A104,'[2]1516 Exp_Rev Access'!$F$7:$GB$306,129,FALSE))</f>
        <v>0</v>
      </c>
      <c r="ET104" s="99">
        <f>IF(ISNA(VLOOKUP($A104,'[2]1516 Exp_Rev Access'!$F$7:$GB$306,130,FALSE)),"",VLOOKUP($A104,'[2]1516 Exp_Rev Access'!$F$7:$GB$306,130,FALSE))</f>
        <v>0</v>
      </c>
      <c r="EU104" s="99">
        <f>IF(ISNA(VLOOKUP($A104,'[2]1516 Exp_Rev Access'!$F$7:$GB$306,131,FALSE)),"",VLOOKUP($A104,'[2]1516 Exp_Rev Access'!$F$7:$GB$306,131,FALSE))</f>
        <v>23873.49</v>
      </c>
      <c r="EV104" s="99">
        <f>IF(ISNA(VLOOKUP($A104,'[2]1516 Exp_Rev Access'!$F$7:$GB$306,132,FALSE)),"",VLOOKUP($A104,'[2]1516 Exp_Rev Access'!$F$7:$GB$306,132,FALSE))</f>
        <v>0</v>
      </c>
      <c r="EW104" s="99">
        <f>IF(ISNA(VLOOKUP($A104,'[2]1516 Exp_Rev Access'!$F$7:$GB$306,133,FALSE)),"",VLOOKUP($A104,'[2]1516 Exp_Rev Access'!$F$7:$GB$306,133,FALSE))</f>
        <v>0</v>
      </c>
      <c r="EX104" s="99">
        <f>IF(ISNA(VLOOKUP($A104,'[2]1516 Exp_Rev Access'!$F$7:$GB$306,134,FALSE)),"",VLOOKUP($A104,'[2]1516 Exp_Rev Access'!$F$7:$GB$306,134,FALSE))</f>
        <v>0</v>
      </c>
      <c r="EY104" s="99">
        <f>IF(ISNA(VLOOKUP($A104,'[2]1516 Exp_Rev Access'!$F$7:$GB$306,135,FALSE)),"",VLOOKUP($A104,'[2]1516 Exp_Rev Access'!$F$7:$GB$306,135,FALSE))</f>
        <v>0</v>
      </c>
      <c r="EZ104" s="99">
        <f>IF(ISNA(VLOOKUP($A104,'[2]1516 Exp_Rev Access'!$F$7:$GB$306,136,FALSE)),"",VLOOKUP($A104,'[2]1516 Exp_Rev Access'!$F$7:$GB$306,136,FALSE))</f>
        <v>0</v>
      </c>
      <c r="FA104" s="99">
        <f>IF(ISNA(VLOOKUP($A104,'[2]1516 Exp_Rev Access'!$F$7:$GB$306,137,FALSE)),"",VLOOKUP($A104,'[2]1516 Exp_Rev Access'!$F$7:$GB$306,137,FALSE))</f>
        <v>0</v>
      </c>
      <c r="FB104" s="99">
        <f>IF(ISNA(VLOOKUP($A104,'[2]1516 Exp_Rev Access'!$F$7:$GB$306,138,FALSE)),"",VLOOKUP($A104,'[2]1516 Exp_Rev Access'!$F$7:$GB$306,138,FALSE))</f>
        <v>0</v>
      </c>
      <c r="FC104" s="99">
        <f>IF(ISNA(VLOOKUP($A104,'[2]1516 Exp_Rev Access'!$F$7:$GB$306,139,FALSE)),"",VLOOKUP($A104,'[2]1516 Exp_Rev Access'!$F$7:$GB$306,139,FALSE))</f>
        <v>0</v>
      </c>
      <c r="FD104" s="99">
        <f>IF(ISNA(VLOOKUP($A104,'[2]1516 Exp_Rev Access'!$F$7:$FS$306,140,FALSE)),"",VLOOKUP($A104,'[2]1516 Exp_Rev Access'!$F$7:$FS$306,140,FALSE))</f>
        <v>0</v>
      </c>
      <c r="FE104" s="99">
        <f>IF(ISNA(VLOOKUP($A104,'[2]1516 Exp_Rev Access'!$F$7:$FS$306,141,FALSE)),"",VLOOKUP($A104,'[2]1516 Exp_Rev Access'!$F$7:$FS$306,141,FALSE))</f>
        <v>0</v>
      </c>
      <c r="FF104" s="99">
        <f>IF(ISNA(VLOOKUP($A104,'[2]1516 Exp_Rev Access'!$F$7:$FS$306,142,FALSE)),"",VLOOKUP($A104,'[2]1516 Exp_Rev Access'!$F$7:$FS$306,142,FALSE))</f>
        <v>0</v>
      </c>
      <c r="FG104" s="99">
        <f>IF(ISNA(VLOOKUP($A104,'[2]1516 Exp_Rev Access'!$F$7:$FS$306,143,FALSE)),"",VLOOKUP($A104,'[2]1516 Exp_Rev Access'!$F$7:$FS$306,143,FALSE))</f>
        <v>0</v>
      </c>
      <c r="FH104" s="99">
        <f>IF(ISNA(VLOOKUP($A104,'[2]1516 Exp_Rev Access'!$F$7:$FS$306,144,FALSE)),"",VLOOKUP($A104,'[2]1516 Exp_Rev Access'!$F$7:$FS$306,144,FALSE))</f>
        <v>0</v>
      </c>
      <c r="FI104" s="99">
        <f>IF(ISNA(VLOOKUP($A104,'[2]1516 Exp_Rev Access'!$F$7:$FS$306,145,FALSE)),"",VLOOKUP($A104,'[2]1516 Exp_Rev Access'!$F$7:$FS$306,145,FALSE))</f>
        <v>0</v>
      </c>
      <c r="FJ104" s="99">
        <f>IF(ISNA(VLOOKUP($A104,'[2]1516 Exp_Rev Access'!$F$7:$FS$306,146,FALSE)),"",VLOOKUP($A104,'[2]1516 Exp_Rev Access'!$F$7:$FS$306,146,FALSE))</f>
        <v>0</v>
      </c>
      <c r="FK104" s="99">
        <f>IF(ISNA(VLOOKUP($A104,'[2]1516 Exp_Rev Access'!$F$7:$FS$306,147,FALSE)),"",VLOOKUP($A104,'[2]1516 Exp_Rev Access'!$F$7:$FS$306,147,FALSE))</f>
        <v>0</v>
      </c>
      <c r="FL104" s="99">
        <f>IF(ISNA(VLOOKUP($A104,'[2]1516 Exp_Rev Access'!$F$7:$FS$306,148,FALSE)),"",VLOOKUP($A104,'[2]1516 Exp_Rev Access'!$F$7:$FS$306,148,FALSE))</f>
        <v>0</v>
      </c>
      <c r="FM104" s="99">
        <f>IF(ISNA(VLOOKUP($A104,'[2]1516 Exp_Rev Access'!$F$7:$FS$306,149,FALSE)),"",VLOOKUP($A104,'[2]1516 Exp_Rev Access'!$F$7:$FS$306,149,FALSE))</f>
        <v>0</v>
      </c>
      <c r="FN104" s="99">
        <f>IF(ISNA(VLOOKUP($A104,'[2]1516 Exp_Rev Access'!$F$7:$FS$306,150,FALSE)),"",VLOOKUP($A104,'[2]1516 Exp_Rev Access'!$F$7:$FS$306,150,FALSE))</f>
        <v>0</v>
      </c>
      <c r="FO104" s="99">
        <f>IF(ISNA(VLOOKUP($A104,'[2]1516 Exp_Rev Access'!$F$7:$FS$306,151,FALSE)),"",VLOOKUP($A104,'[2]1516 Exp_Rev Access'!$F$7:$FS$306,151,FALSE))</f>
        <v>0</v>
      </c>
      <c r="FP104" s="99">
        <f>IF(ISNA(VLOOKUP($A104,'[2]1516 Exp_Rev Access'!$F$7:$FS$306,152,FALSE)),"",VLOOKUP($A104,'[2]1516 Exp_Rev Access'!$F$7:$FS$306,152,FALSE))</f>
        <v>0</v>
      </c>
      <c r="FQ104" s="99">
        <f>IF(ISNA(VLOOKUP($A104,'[2]1516 Exp_Rev Access'!$F$7:$FS$306,153,FALSE)),"",VLOOKUP($A104,'[2]1516 Exp_Rev Access'!$F$7:$FS$306,153,FALSE))</f>
        <v>75450</v>
      </c>
      <c r="FR104" s="101">
        <f t="shared" si="130"/>
        <v>2099206.5999999996</v>
      </c>
      <c r="FS104" s="72">
        <f t="shared" si="131"/>
        <v>6.1064247360765524E-2</v>
      </c>
      <c r="FT104" s="94">
        <f t="shared" si="132"/>
        <v>667.78428141521943</v>
      </c>
      <c r="FU104" s="99">
        <f>IF(ISNA(VLOOKUP($A104,'[2]1516 Exp_Rev Access'!$F$7:$GB$306,154,FALSE)),"",VLOOKUP($A104,'[2]1516 Exp_Rev Access'!$F$7:$GB$306,154,FALSE))</f>
        <v>3499.86</v>
      </c>
      <c r="FV104" s="99">
        <f>IF(ISNA(VLOOKUP($A104,'[2]1516 Exp_Rev Access'!$F$7:$GB$306,155,FALSE)),"",VLOOKUP($A104,'[2]1516 Exp_Rev Access'!$F$7:$GB$306,155,FALSE))</f>
        <v>0</v>
      </c>
      <c r="FW104" s="99">
        <f>IF(ISNA(VLOOKUP($A104,'[2]1516 Exp_Rev Access'!$F$7:$GB$306,156,FALSE)),"",VLOOKUP($A104,'[2]1516 Exp_Rev Access'!$F$7:$GB$306,156,FALSE))</f>
        <v>0</v>
      </c>
      <c r="FX104" s="99">
        <f>IF(ISNA(VLOOKUP($A104,'[2]1516 Exp_Rev Access'!$F$7:$GB$306,157,FALSE)),"",VLOOKUP($A104,'[2]1516 Exp_Rev Access'!$F$7:$GB$306,157,FALSE))</f>
        <v>0</v>
      </c>
      <c r="FY104" s="99">
        <f>IF(ISNA(VLOOKUP($A104,'[2]1516 Exp_Rev Access'!$F$7:$GB$306,158,FALSE)),"",VLOOKUP($A104,'[2]1516 Exp_Rev Access'!$F$7:$GB$306,158,FALSE))</f>
        <v>0</v>
      </c>
      <c r="FZ104" s="99">
        <f>IF(ISNA(VLOOKUP($A104,'[2]1516 Exp_Rev Access'!$F$7:$GB$306,159,FALSE)),"",VLOOKUP($A104,'[2]1516 Exp_Rev Access'!$F$7:$GB$306,159,FALSE))</f>
        <v>0</v>
      </c>
      <c r="GA104" s="99">
        <f>IF(ISNA(VLOOKUP($A104,'[2]1516 Exp_Rev Access'!$F$7:$GB$306,160,FALSE)),"",VLOOKUP($A104,'[2]1516 Exp_Rev Access'!$F$7:$GB$306,160,FALSE))</f>
        <v>0</v>
      </c>
      <c r="GB104" s="99">
        <f>IF(ISNA(VLOOKUP($A104,'[2]1516 Exp_Rev Access'!$F$7:$GB$306,161,FALSE)),"",VLOOKUP($A104,'[2]1516 Exp_Rev Access'!$F$7:$GB$306,161,FALSE))</f>
        <v>0</v>
      </c>
      <c r="GC104" s="99">
        <f>IF(ISNA(VLOOKUP($A104,'[2]1516 Exp_Rev Access'!$F$7:$GB$306,162,FALSE)),"",VLOOKUP($A104,'[2]1516 Exp_Rev Access'!$F$7:$GB$306,162,FALSE))</f>
        <v>0</v>
      </c>
      <c r="GD104" s="99">
        <f>IF(ISNA(VLOOKUP($A104,'[2]1516 Exp_Rev Access'!$F$7:$GB$306,163,FALSE)),"",VLOOKUP($A104,'[2]1516 Exp_Rev Access'!$F$7:$GB$306,163,FALSE))</f>
        <v>51436.1</v>
      </c>
      <c r="GE104" s="99">
        <f>IF(ISNA(VLOOKUP($A104,'[2]1516 Exp_Rev Access'!$F$7:$GB$306,164,FALSE)),"",VLOOKUP($A104,'[2]1516 Exp_Rev Access'!$F$7:$GB$306,164,FALSE))</f>
        <v>0</v>
      </c>
      <c r="GF104" s="99">
        <f>IF(ISNA(VLOOKUP($A104,'[2]1516 Exp_Rev Access'!$F$7:$GB$306,165,FALSE)),"",VLOOKUP($A104,'[2]1516 Exp_Rev Access'!$F$7:$GB$306,165,FALSE))</f>
        <v>0</v>
      </c>
      <c r="GG104" s="99">
        <f>IF(ISNA(VLOOKUP($A104,'[2]1516 Exp_Rev Access'!$F$7:$GB$306,166,FALSE)),"",VLOOKUP($A104,'[2]1516 Exp_Rev Access'!$F$7:$GB$306,166,FALSE))</f>
        <v>0</v>
      </c>
      <c r="GH104" s="99">
        <f>IF(ISNA(VLOOKUP($A104,'[2]1516 Exp_Rev Access'!$F$7:$GB$306,167,FALSE)),"",VLOOKUP($A104,'[2]1516 Exp_Rev Access'!$F$7:$GB$306,167,FALSE))</f>
        <v>0</v>
      </c>
      <c r="GI104" s="99">
        <f>IF(ISNA(VLOOKUP($A104,'[2]1516 Exp_Rev Access'!$F$7:$GB$306,168,FALSE)),"",VLOOKUP($A104,'[2]1516 Exp_Rev Access'!$F$7:$GB$306,168,FALSE))</f>
        <v>0</v>
      </c>
      <c r="GJ104" s="99">
        <f>IF(ISNA(VLOOKUP($A104,'[2]1516 Exp_Rev Access'!$F$7:$GB$306,169,FALSE)),"",VLOOKUP($A104,'[2]1516 Exp_Rev Access'!$F$7:$GB$306,169,FALSE))</f>
        <v>0</v>
      </c>
      <c r="GK104" s="99">
        <f>IF(ISNA(VLOOKUP($A104,'[2]1516 Exp_Rev Access'!$F$7:$GB$306,170,FALSE)),"",VLOOKUP($A104,'[2]1516 Exp_Rev Access'!$F$7:$GB$306,170,FALSE))</f>
        <v>0</v>
      </c>
      <c r="GL104" s="99">
        <f>IF(ISNA(VLOOKUP($A104,'[2]1516 Exp_Rev Access'!$F$7:$GB$306,171,FALSE)),"",VLOOKUP($A104,'[2]1516 Exp_Rev Access'!$F$7:$GB$306,171,FALSE))</f>
        <v>0</v>
      </c>
      <c r="GM104" s="99">
        <f>IF(ISNA(VLOOKUP($A104,'[2]1516 Exp_Rev Access'!$F$7:$GB$306,172,FALSE)),"",VLOOKUP($A104,'[2]1516 Exp_Rev Access'!$F$7:$GB$306,172,FALSE))</f>
        <v>0</v>
      </c>
      <c r="GN104" s="99">
        <f>IF(ISNA(VLOOKUP($A104,'[2]1516 Exp_Rev Access'!$F$7:$GB$306,173,FALSE)),"",VLOOKUP($A104,'[2]1516 Exp_Rev Access'!$F$7:$GB$306,173,FALSE))</f>
        <v>0</v>
      </c>
      <c r="GO104" s="99">
        <f>IF(ISNA(VLOOKUP($A104,'[2]1516 Exp_Rev Access'!$F$7:$GB$306,174,FALSE)),"",VLOOKUP($A104,'[2]1516 Exp_Rev Access'!$F$7:$GB$306,174,FALSE))</f>
        <v>0</v>
      </c>
      <c r="GP104" s="99">
        <f>IF(ISNA(VLOOKUP($A104,'[2]1516 Exp_Rev Access'!$F$7:$GB$306,175,FALSE)),"",VLOOKUP($A104,'[2]1516 Exp_Rev Access'!$F$7:$GB$306,175,FALSE))</f>
        <v>0</v>
      </c>
      <c r="GQ104" s="99">
        <f>IF(ISNA(VLOOKUP($A104,'[2]1516 Exp_Rev Access'!$F$7:$GB$306,176,FALSE)),"",VLOOKUP($A104,'[2]1516 Exp_Rev Access'!$F$7:$GB$306,176,FALSE))</f>
        <v>0</v>
      </c>
      <c r="GR104" s="99">
        <f>IF(ISNA(VLOOKUP($A104,'[2]1516 Exp_Rev Access'!$F$7:$GB$306,177,FALSE)),"",VLOOKUP($A104,'[2]1516 Exp_Rev Access'!$F$7:$GB$306,177,FALSE))</f>
        <v>0</v>
      </c>
      <c r="GS104" s="99">
        <f>IF(ISNA(VLOOKUP($A104,'[2]1516 Exp_Rev Access'!$F$7:$GB$306,178,FALSE)),"",VLOOKUP($A104,'[2]1516 Exp_Rev Access'!$F$7:$GB$306,178,FALSE))</f>
        <v>0</v>
      </c>
      <c r="GT104" s="101">
        <f t="shared" si="133"/>
        <v>54935.96</v>
      </c>
      <c r="GU104" s="72">
        <f>GT104/D104</f>
        <v>1.5980433038087442E-3</v>
      </c>
      <c r="GV104" s="84">
        <f t="shared" si="135"/>
        <v>17.47582661585346</v>
      </c>
    </row>
    <row r="105" spans="1:207" customFormat="1" ht="14.45" customHeight="1" x14ac:dyDescent="0.2">
      <c r="A105" s="96" t="s">
        <v>346</v>
      </c>
      <c r="B105" s="69" t="s">
        <v>347</v>
      </c>
      <c r="C105" s="80">
        <f>IF(ISNA(VLOOKUP($A105,'[2]1516 enrollment_Rev_Exp by size'!$A$6:$G$320,3,FALSE)),"",VLOOKUP($A105,'[2]1516 enrollment_Rev_Exp by size'!$A$6:$G$320,3,FALSE))</f>
        <v>3123.98</v>
      </c>
      <c r="D105" s="97">
        <v>33995019.109999999</v>
      </c>
      <c r="E105" s="80">
        <f t="shared" si="114"/>
        <v>33995019.109999999</v>
      </c>
      <c r="F105" s="80">
        <f t="shared" si="115"/>
        <v>0</v>
      </c>
      <c r="G105" s="98">
        <f>IF(ISNA(VLOOKUP($A105,'[2]1516 Exp_Rev Access'!$F$7:$FS$306,2,FALSE)),"",VLOOKUP($A105,'[2]1516 Exp_Rev Access'!$F$7:$FS$306,2,FALSE))</f>
        <v>4500244.09</v>
      </c>
      <c r="H105" s="98">
        <f>IF(ISNA(VLOOKUP($A105,'[2]1516 Exp_Rev Access'!$F$7:$FS$306,3,FALSE)),"",VLOOKUP($A105,'[2]1516 Exp_Rev Access'!$F$7:$FS$306,3,FALSE))</f>
        <v>1706.35</v>
      </c>
      <c r="I105" s="98">
        <f>IF(ISNA(VLOOKUP($A105,'[2]1516 Exp_Rev Access'!$F$7:$FS$306,4,FALSE)),"",VLOOKUP($A105,'[2]1516 Exp_Rev Access'!$F$7:$FS$306,4,FALSE))</f>
        <v>0</v>
      </c>
      <c r="J105" s="98">
        <f>IF(ISNA(VLOOKUP($A105,'[2]1516 Exp_Rev Access'!$F$7:$FS$306,5,FALSE)),"",VLOOKUP($A105,'[2]1516 Exp_Rev Access'!$F$7:$FS$306,5,FALSE))</f>
        <v>0</v>
      </c>
      <c r="K105" s="98">
        <f>IF(ISNA(VLOOKUP($A105,'[2]1516 Exp_Rev Access'!$F$7:$FS$306,6,FALSE)),"",VLOOKUP($A105,'[2]1516 Exp_Rev Access'!$F$7:$FS$306,6,FALSE))</f>
        <v>0</v>
      </c>
      <c r="L105" s="98">
        <f>IF(ISNA(VLOOKUP($A105,'[2]1516 Exp_Rev Access'!$F$7:$FS$306,7,FALSE)),"",VLOOKUP($A105,'[2]1516 Exp_Rev Access'!$F$7:$FS$306,7,FALSE))</f>
        <v>0</v>
      </c>
      <c r="M105" s="90">
        <f t="shared" si="136"/>
        <v>4501950.4399999995</v>
      </c>
      <c r="N105" s="72">
        <f t="shared" si="116"/>
        <v>0.13242970758253531</v>
      </c>
      <c r="O105" s="73">
        <f t="shared" si="117"/>
        <v>1441.0945140493855</v>
      </c>
      <c r="P105" s="99">
        <f>IF(ISNA(VLOOKUP($A105,'[2]1516 Exp_Rev Access'!$F$7:$FS$306,8,FALSE)),"",VLOOKUP($A105,'[2]1516 Exp_Rev Access'!$F$7:$FS$306,8,FALSE))</f>
        <v>200</v>
      </c>
      <c r="Q105" s="99">
        <f>IF(ISNA(VLOOKUP($A105,'[2]1516 Exp_Rev Access'!$F$7:$FS$306,9,FALSE)),"",VLOOKUP($A105,'[2]1516 Exp_Rev Access'!$F$7:$FS$306,9,FALSE))</f>
        <v>0</v>
      </c>
      <c r="R105" s="99">
        <f>IF(ISNA(VLOOKUP($A105,'[2]1516 Exp_Rev Access'!$F$7:$FS$306,10,FALSE)),"",VLOOKUP($A105,'[2]1516 Exp_Rev Access'!$F$7:$FS$306,10,FALSE))</f>
        <v>0</v>
      </c>
      <c r="S105" s="99">
        <f>IF(ISNA(VLOOKUP($A105,'[2]1516 Exp_Rev Access'!$F$7:$FS$306,11,FALSE)),"",VLOOKUP($A105,'[2]1516 Exp_Rev Access'!$F$7:$FS$306,11,FALSE))</f>
        <v>0</v>
      </c>
      <c r="T105" s="99">
        <f>IF(ISNA(VLOOKUP($A105,'[2]1516 Exp_Rev Access'!$F$7:$FS$306,12,FALSE)),"",VLOOKUP($A105,'[2]1516 Exp_Rev Access'!$F$7:$FS$306,12,FALSE))</f>
        <v>0</v>
      </c>
      <c r="U105" s="99">
        <f>IF(ISNA(VLOOKUP($A105,'[2]1516 Exp_Rev Access'!$F$7:$FS$306,13,FALSE)),"",VLOOKUP($A105,'[2]1516 Exp_Rev Access'!$F$7:$FS$306,13,FALSE))</f>
        <v>0</v>
      </c>
      <c r="V105" s="99">
        <f>IF(ISNA(VLOOKUP($A105,'[2]1516 Exp_Rev Access'!$F$7:$FS$306,14,FALSE)),"",VLOOKUP($A105,'[2]1516 Exp_Rev Access'!$F$7:$FS$306,14,FALSE))</f>
        <v>0</v>
      </c>
      <c r="W105" s="99">
        <f>IF(ISNA(VLOOKUP($A105,'[2]1516 Exp_Rev Access'!$F$7:$FS$306,15,FALSE)),"",VLOOKUP($A105,'[2]1516 Exp_Rev Access'!$F$7:$FS$306,15,FALSE))</f>
        <v>0</v>
      </c>
      <c r="X105" s="99">
        <f>IF(ISNA(VLOOKUP($A105,'[2]1516 Exp_Rev Access'!$F$7:$FS$306,16,FALSE)),"",VLOOKUP($A105,'[2]1516 Exp_Rev Access'!$F$7:$FS$306,16,FALSE))</f>
        <v>0</v>
      </c>
      <c r="Y105" s="99">
        <f>IF(ISNA(VLOOKUP($A105,'[2]1516 Exp_Rev Access'!$F$7:$FS$306,17,FALSE)),"",VLOOKUP($A105,'[2]1516 Exp_Rev Access'!$F$7:$FS$306,17,FALSE))</f>
        <v>0</v>
      </c>
      <c r="Z105" s="99">
        <f>IF(ISNA(VLOOKUP($A105,'[2]1516 Exp_Rev Access'!$F$7:$FS$306,18,FALSE)),"",VLOOKUP($A105,'[2]1516 Exp_Rev Access'!$F$7:$FS$306,18,FALSE))</f>
        <v>0</v>
      </c>
      <c r="AA105" s="99">
        <f>IF(ISNA(VLOOKUP($A105,'[2]1516 Exp_Rev Access'!$F$7:$FS$306,19,FALSE)),"",VLOOKUP($A105,'[2]1516 Exp_Rev Access'!$F$7:$FS$306,19,FALSE))</f>
        <v>0</v>
      </c>
      <c r="AB105" s="99">
        <f>IF(ISNA(VLOOKUP($A105,'[2]1516 Exp_Rev Access'!$F$7:$FS$306,20,FALSE)),"",VLOOKUP($A105,'[2]1516 Exp_Rev Access'!$F$7:$FS$306,20,FALSE))</f>
        <v>0</v>
      </c>
      <c r="AC105" s="99">
        <f>IF(ISNA(VLOOKUP($A105,'[2]1516 Exp_Rev Access'!$F$7:$FS$306,21,FALSE)),"",VLOOKUP($A105,'[2]1516 Exp_Rev Access'!$F$7:$FS$306,21,FALSE))</f>
        <v>312700.90000000002</v>
      </c>
      <c r="AD105" s="99">
        <f>IF(ISNA(VLOOKUP($A105,'[2]1516 Exp_Rev Access'!$F$7:$FS$306,22,FALSE)),"",VLOOKUP($A105,'[2]1516 Exp_Rev Access'!$F$7:$FS$306,22,FALSE))</f>
        <v>32833.230000000003</v>
      </c>
      <c r="AE105" s="99">
        <f>IF(ISNA(VLOOKUP($A105,'[2]1516 Exp_Rev Access'!$F$7:$FS$306,23,FALSE)),"",VLOOKUP($A105,'[2]1516 Exp_Rev Access'!$F$7:$FS$306,23,FALSE))</f>
        <v>0</v>
      </c>
      <c r="AF105" s="99">
        <f>IF(ISNA(VLOOKUP($A105,'[2]1516 Exp_Rev Access'!$F$7:$FS$306,24,FALSE)),"",VLOOKUP($A105,'[2]1516 Exp_Rev Access'!$F$7:$FS$306,24,FALSE))</f>
        <v>50385.58</v>
      </c>
      <c r="AG105" s="99">
        <f>IF(ISNA(VLOOKUP($A105,'[2]1516 Exp_Rev Access'!$F$7:$FS$306,25,FALSE)),"",VLOOKUP($A105,'[2]1516 Exp_Rev Access'!$F$7:$FS$306,25,FALSE))</f>
        <v>2522.94</v>
      </c>
      <c r="AH105" s="98">
        <f>IF(ISNA(VLOOKUP($A105,'[2]1516 Exp_Rev Access'!$F$7:$FS$306,26,FALSE)),"",VLOOKUP($A105,'[2]1516 Exp_Rev Access'!$F$7:$FS$306,26,FALSE))</f>
        <v>15335.35</v>
      </c>
      <c r="AI105" s="98">
        <f>IF(ISNA(VLOOKUP($A105,'[2]1516 Exp_Rev Access'!$F$7:$FS$306,27,FALSE)),"",VLOOKUP($A105,'[2]1516 Exp_Rev Access'!$F$7:$FS$306,27,FALSE))</f>
        <v>0</v>
      </c>
      <c r="AJ105" s="98">
        <f>IF(ISNA(VLOOKUP($A105,'[2]1516 Exp_Rev Access'!$F$7:$FS$306,28,FALSE)),"",VLOOKUP($A105,'[2]1516 Exp_Rev Access'!$F$7:$FS$306,28,FALSE))</f>
        <v>34754.949999999997</v>
      </c>
      <c r="AK105" s="98">
        <f>IF(ISNA(VLOOKUP($A105,'[2]1516 Exp_Rev Access'!$F$7:$FS$306,29,FALSE)),"",VLOOKUP($A105,'[2]1516 Exp_Rev Access'!$F$7:$FS$306,29,FALSE))</f>
        <v>89931.72</v>
      </c>
      <c r="AL105" s="100">
        <f t="shared" si="118"/>
        <v>538664.67000000004</v>
      </c>
      <c r="AM105" s="72">
        <f t="shared" si="119"/>
        <v>1.5845399829222218E-2</v>
      </c>
      <c r="AN105" s="94">
        <f t="shared" si="120"/>
        <v>172.42897521751101</v>
      </c>
      <c r="AO105" s="99">
        <f>IF(ISNA(VLOOKUP($A105,'[2]1516 Exp_Rev Access'!$F$7:$GB$306,30,FALSE)),"",VLOOKUP($A105,'[2]1516 Exp_Rev Access'!$F$7:$FS$306,30,FALSE))</f>
        <v>19053329.84</v>
      </c>
      <c r="AP105" s="99">
        <f>IF(ISNA(VLOOKUP($A105,'[2]1516 Exp_Rev Access'!$F$7:$GB$306,31,FALSE)),"",VLOOKUP($A105,'[2]1516 Exp_Rev Access'!$F$7:$FS$306,31,FALSE))</f>
        <v>570593.11</v>
      </c>
      <c r="AQ105" s="99">
        <f>IF(ISNA(VLOOKUP($A105,'[2]1516 Exp_Rev Access'!$F$7:$GB$306,32,FALSE)),"",VLOOKUP($A105,'[2]1516 Exp_Rev Access'!$F$7:$FS$306,32,FALSE))</f>
        <v>1998561.16</v>
      </c>
      <c r="AR105" s="99">
        <f>IF(ISNA(VLOOKUP($A105,'[2]1516 Exp_Rev Access'!$F$7:$GB$306,33,FALSE)),"",VLOOKUP($A105,'[2]1516 Exp_Rev Access'!$F$7:$FS$306,33,FALSE))</f>
        <v>0</v>
      </c>
      <c r="AS105" s="99">
        <f>IF(ISNA(VLOOKUP($A105,'[2]1516 Exp_Rev Access'!$F$7:$GB$306,34,FALSE)),"",VLOOKUP($A105,'[2]1516 Exp_Rev Access'!$F$7:$FS$306,34,FALSE))</f>
        <v>0</v>
      </c>
      <c r="AT105" s="101">
        <f t="shared" si="121"/>
        <v>21622484.109999999</v>
      </c>
      <c r="AU105" s="72">
        <f t="shared" si="122"/>
        <v>0.63604859406122571</v>
      </c>
      <c r="AV105" s="94">
        <f t="shared" si="123"/>
        <v>6921.4540778109977</v>
      </c>
      <c r="AW105" s="99">
        <f>IF(ISNA(VLOOKUP($A105,'[2]1516 Exp_Rev Access'!$F$7:$GB$306,35,FALSE)),"",VLOOKUP($A105,'[2]1516 Exp_Rev Access'!$F$7:$GB$306,35,FALSE))</f>
        <v>0</v>
      </c>
      <c r="AX105" s="99">
        <f>IF(ISNA(VLOOKUP($A105,'[2]1516 Exp_Rev Access'!$F$7:$GB$306,36,FALSE)),"",VLOOKUP($A105,'[2]1516 Exp_Rev Access'!$F$7:$GB$306,36,FALSE))</f>
        <v>2100316.94</v>
      </c>
      <c r="AY105" s="99">
        <f>IF(ISNA(VLOOKUP($A105,'[2]1516 Exp_Rev Access'!$F$7:$GB$306,37,FALSE)),"",VLOOKUP($A105,'[2]1516 Exp_Rev Access'!$F$7:$GB$306,37,FALSE))</f>
        <v>170463.68</v>
      </c>
      <c r="AZ105" s="99">
        <f>IF(ISNA(VLOOKUP($A105,'[2]1516 Exp_Rev Access'!$F$7:$GB$306,38,FALSE)),"",VLOOKUP($A105,'[2]1516 Exp_Rev Access'!$F$7:$GB$306,38,FALSE))</f>
        <v>0</v>
      </c>
      <c r="BA105" s="99">
        <f>IF(ISNA(VLOOKUP($A105,'[2]1516 Exp_Rev Access'!$F$7:$GB$306,39,FALSE)),"",VLOOKUP($A105,'[2]1516 Exp_Rev Access'!$F$7:$GB$306,39,FALSE))</f>
        <v>0</v>
      </c>
      <c r="BB105" s="99">
        <f>IF(ISNA(VLOOKUP($A105,'[2]1516 Exp_Rev Access'!$F$7:$GB$306,40,FALSE)),"",VLOOKUP($A105,'[2]1516 Exp_Rev Access'!$F$7:$GB$306,40,FALSE))</f>
        <v>866097.27</v>
      </c>
      <c r="BC105" s="99">
        <f>IF(ISNA(VLOOKUP($A105,'[2]1516 Exp_Rev Access'!$F$7:$GB$306,41,FALSE)),"",VLOOKUP($A105,'[2]1516 Exp_Rev Access'!$F$7:$GB$306,41,FALSE))</f>
        <v>0</v>
      </c>
      <c r="BD105" s="99">
        <f>IF(ISNA(VLOOKUP($A105,'[2]1516 Exp_Rev Access'!$F$7:$GB$306,42,FALSE)),"",VLOOKUP($A105,'[2]1516 Exp_Rev Access'!$F$7:$GB$306,42,FALSE))</f>
        <v>93669.58</v>
      </c>
      <c r="BE105" s="99">
        <f>IF(ISNA(VLOOKUP($A105,'[2]1516 Exp_Rev Access'!$F$7:$GB$306,43,FALSE)),"",VLOOKUP($A105,'[2]1516 Exp_Rev Access'!$F$7:$GB$306,43,FALSE))</f>
        <v>0</v>
      </c>
      <c r="BF105" s="99">
        <f>IF(ISNA(VLOOKUP($A105,'[2]1516 Exp_Rev Access'!$F$7:$GB$306,44,FALSE)),"",VLOOKUP($A105,'[2]1516 Exp_Rev Access'!$F$7:$GB$306,44,FALSE))</f>
        <v>383549.45</v>
      </c>
      <c r="BG105" s="99">
        <f>IF(ISNA(VLOOKUP($A105,'[2]1516 Exp_Rev Access'!$F$7:$GB$306,45,FALSE)),"",VLOOKUP($A105,'[2]1516 Exp_Rev Access'!$F$7:$GB$306,45,FALSE))</f>
        <v>30902.43</v>
      </c>
      <c r="BH105" s="99">
        <f>IF(ISNA(VLOOKUP($A105,'[2]1516 Exp_Rev Access'!$F$7:$GB$306,46,FALSE)),"",VLOOKUP($A105,'[2]1516 Exp_Rev Access'!$F$7:$GB$306,46,FALSE))</f>
        <v>0</v>
      </c>
      <c r="BI105" s="99">
        <f>IF(ISNA(VLOOKUP($A105,'[2]1516 Exp_Rev Access'!$F$7:$GB$306,47,FALSE)),"",VLOOKUP($A105,'[2]1516 Exp_Rev Access'!$F$7:$GB$306,47,FALSE))</f>
        <v>20664.939999999999</v>
      </c>
      <c r="BJ105" s="99">
        <f>IF(ISNA(VLOOKUP($A105,'[2]1516 Exp_Rev Access'!$F$7:$GB$306,48,FALSE)),"",VLOOKUP($A105,'[2]1516 Exp_Rev Access'!$F$7:$GB$306,48,FALSE))</f>
        <v>1135455.54</v>
      </c>
      <c r="BK105" s="99">
        <f>IF(ISNA(VLOOKUP($A105,'[2]1516 Exp_Rev Access'!$F$7:$GB$306,49,FALSE)),"",VLOOKUP($A105,'[2]1516 Exp_Rev Access'!$F$7:$GB$306,49,FALSE))</f>
        <v>3394.55</v>
      </c>
      <c r="BL105" s="99">
        <f>IF(ISNA(VLOOKUP($A105,'[2]1516 Exp_Rev Access'!$F$7:$GB$306,50,FALSE)),"",VLOOKUP($A105,'[2]1516 Exp_Rev Access'!$F$7:$GB$306,50,FALSE))</f>
        <v>0</v>
      </c>
      <c r="BM105" s="99">
        <f>IF(ISNA(VLOOKUP($A105,'[2]1516 Exp_Rev Access'!$F$7:$GB$306,51,FALSE)),"",VLOOKUP($A105,'[2]1516 Exp_Rev Access'!$F$7:$GB$306,51,FALSE))</f>
        <v>0</v>
      </c>
      <c r="BN105" s="99">
        <f>IF(ISNA(VLOOKUP($A105,'[2]1516 Exp_Rev Access'!$F$7:$GB$306,52,FALSE)),"",VLOOKUP($A105,'[2]1516 Exp_Rev Access'!$F$7:$GB$306,52,FALSE))</f>
        <v>0</v>
      </c>
      <c r="BO105" s="99">
        <f>IF(ISNA(VLOOKUP($A105,'[2]1516 Exp_Rev Access'!$F$7:$GB$306,53,FALSE)),"",VLOOKUP($A105,'[2]1516 Exp_Rev Access'!$F$7:$GB$306,53,FALSE))</f>
        <v>0</v>
      </c>
      <c r="BP105" s="99">
        <f>IF(ISNA(VLOOKUP($A105,'[2]1516 Exp_Rev Access'!$F$7:$GB$306,54,FALSE)),"",VLOOKUP($A105,'[2]1516 Exp_Rev Access'!$F$7:$GB$306,54,FALSE))</f>
        <v>0</v>
      </c>
      <c r="BQ105" s="99">
        <f>IF(ISNA(VLOOKUP($A105,'[2]1516 Exp_Rev Access'!$F$7:$GB$306,55,FALSE)),"",VLOOKUP($A105,'[2]1516 Exp_Rev Access'!$F$7:$GB$306,55,FALSE))</f>
        <v>0</v>
      </c>
      <c r="BR105" s="99">
        <f>IF(ISNA(VLOOKUP($A105,'[2]1516 Exp_Rev Access'!$F$7:$GB$306,56,FALSE)),"",VLOOKUP($A105,'[2]1516 Exp_Rev Access'!$F$7:$GB$306,56,FALSE))</f>
        <v>0</v>
      </c>
      <c r="BS105" s="99">
        <f>IF(ISNA(VLOOKUP($A105,'[2]1516 Exp_Rev Access'!$F$7:$GB$306,57,FALSE)),"",VLOOKUP($A105,'[2]1516 Exp_Rev Access'!$F$7:$GB$306,57,FALSE))</f>
        <v>0</v>
      </c>
      <c r="BT105" s="99">
        <f>IF(ISNA(VLOOKUP($A105,'[2]1516 Exp_Rev Access'!$F$7:$GB$306,58,FALSE)),"",VLOOKUP($A105,'[2]1516 Exp_Rev Access'!$F$7:$GB$306,58,FALSE))</f>
        <v>0</v>
      </c>
      <c r="BU105" s="102">
        <f t="shared" si="124"/>
        <v>4804514.38</v>
      </c>
      <c r="BV105" s="72">
        <f t="shared" si="125"/>
        <v>0.14132995085114397</v>
      </c>
      <c r="BW105" s="94">
        <f t="shared" si="126"/>
        <v>1537.9465873661163</v>
      </c>
      <c r="BX105" s="99">
        <f>IF(ISNA(VLOOKUP($A105,'[2]1516 Exp_Rev Access'!$F$7:$GB$306,59,FALSE)),"",VLOOKUP($A105,'[2]1516 Exp_Rev Access'!$F$7:$GB$306,59,FALSE))</f>
        <v>0</v>
      </c>
      <c r="BY105" s="99">
        <f>IF(ISNA(VLOOKUP($A105,'[2]1516 Exp_Rev Access'!$F$7:$GB$306,60,FALSE)),"",VLOOKUP($A105,'[2]1516 Exp_Rev Access'!$F$7:$GB$306,60,FALSE))</f>
        <v>0</v>
      </c>
      <c r="BZ105" s="99">
        <f>IF(ISNA(VLOOKUP($A105,'[2]1516 Exp_Rev Access'!$F$7:$GB$306,61,FALSE)),"",VLOOKUP($A105,'[2]1516 Exp_Rev Access'!$F$7:$GB$306,61,FALSE))</f>
        <v>0</v>
      </c>
      <c r="CA105" s="99">
        <f>IF(ISNA(VLOOKUP($A105,'[2]1516 Exp_Rev Access'!$F$7:$GB$306,62,FALSE)),"",VLOOKUP($A105,'[2]1516 Exp_Rev Access'!$F$7:$GB$306,62,FALSE))</f>
        <v>0</v>
      </c>
      <c r="CB105" s="99">
        <f>IF(ISNA(VLOOKUP($A105,'[2]1516 Exp_Rev Access'!$F$7:$GB$306,63,FALSE)),"",VLOOKUP($A105,'[2]1516 Exp_Rev Access'!$F$7:$GB$306,63,FALSE))</f>
        <v>33484.559999999998</v>
      </c>
      <c r="CC105" s="99">
        <f>IF(ISNA(VLOOKUP($A105,'[2]1516 Exp_Rev Access'!$F$7:$GB$306,64,FALSE)),"",VLOOKUP($A105,'[2]1516 Exp_Rev Access'!$F$7:$GB$306,64,FALSE))</f>
        <v>0</v>
      </c>
      <c r="CD105" s="101">
        <f t="shared" si="127"/>
        <v>33484.559999999998</v>
      </c>
      <c r="CE105" s="72">
        <f t="shared" si="128"/>
        <v>9.8498429701279842E-4</v>
      </c>
      <c r="CF105" s="103">
        <f t="shared" si="129"/>
        <v>10.718557737245437</v>
      </c>
      <c r="CG105" s="99">
        <f>IF(ISNA(VLOOKUP($A105,'[2]1516 Exp_Rev Access'!$F$7:$GB$306,65,FALSE)),"",VLOOKUP($A105,'[2]1516 Exp_Rev Access'!$F$7:$GB$306,65,FALSE))</f>
        <v>0</v>
      </c>
      <c r="CH105" s="99">
        <f>IF(ISNA(VLOOKUP($A105,'[2]1516 Exp_Rev Access'!$F$7:$GB$306,66,FALSE)),"",VLOOKUP($A105,'[2]1516 Exp_Rev Access'!$F$7:$GB$306,66,FALSE))</f>
        <v>0</v>
      </c>
      <c r="CI105" s="99">
        <f>IF(ISNA(VLOOKUP($A105,'[2]1516 Exp_Rev Access'!$F$7:$GB$306,67,FALSE)),"",VLOOKUP($A105,'[2]1516 Exp_Rev Access'!$F$7:$GB$306,67,FALSE))</f>
        <v>0</v>
      </c>
      <c r="CJ105" s="99">
        <f>IF(ISNA(VLOOKUP($A105,'[2]1516 Exp_Rev Access'!$F$7:$GB$306,68,FALSE)),"",VLOOKUP($A105,'[2]1516 Exp_Rev Access'!$F$7:$GB$306,68,FALSE))</f>
        <v>0</v>
      </c>
      <c r="CK105" s="99">
        <f>IF(ISNA(VLOOKUP($A105,'[2]1516 Exp_Rev Access'!$F$7:$GB$306,69,FALSE)),"",VLOOKUP($A105,'[2]1516 Exp_Rev Access'!$F$7:$GB$306,69,FALSE))</f>
        <v>0</v>
      </c>
      <c r="CL105" s="99">
        <f>IF(ISNA(VLOOKUP($A105,'[2]1516 Exp_Rev Access'!$F$7:$GB$306,70,FALSE)),"",VLOOKUP($A105,'[2]1516 Exp_Rev Access'!$F$7:$GB$306,70,FALSE))</f>
        <v>0</v>
      </c>
      <c r="CM105" s="99">
        <f>IF(ISNA(VLOOKUP($A105,'[2]1516 Exp_Rev Access'!$F$7:$GB$306,71,FALSE)),"",VLOOKUP($A105,'[2]1516 Exp_Rev Access'!$F$7:$GB$306,71,FALSE))</f>
        <v>0</v>
      </c>
      <c r="CN105" s="99">
        <f>IF(ISNA(VLOOKUP($A105,'[2]1516 Exp_Rev Access'!$F$7:$GB$306,72,FALSE)),"",VLOOKUP($A105,'[2]1516 Exp_Rev Access'!$F$7:$GB$306,72,FALSE))</f>
        <v>0</v>
      </c>
      <c r="CO105" s="99">
        <f>IF(ISNA(VLOOKUP($A105,'[2]1516 Exp_Rev Access'!$F$7:$GB$306,73,FALSE)),"",VLOOKUP($A105,'[2]1516 Exp_Rev Access'!$F$7:$GB$306,73,FALSE))</f>
        <v>0</v>
      </c>
      <c r="CP105" s="99">
        <f>IF(ISNA(VLOOKUP($A105,'[2]1516 Exp_Rev Access'!$F$7:$GB$306,74,FALSE)),"",VLOOKUP($A105,'[2]1516 Exp_Rev Access'!$F$7:$GB$306,74,FALSE))</f>
        <v>562274</v>
      </c>
      <c r="CQ105" s="99">
        <f>IF(ISNA(VLOOKUP($A105,'[2]1516 Exp_Rev Access'!$F$7:$GB$306,75,FALSE)),"",VLOOKUP($A105,'[2]1516 Exp_Rev Access'!$F$7:$GB$306,75,FALSE))</f>
        <v>0</v>
      </c>
      <c r="CR105" s="99">
        <f>IF(ISNA(VLOOKUP($A105,'[2]1516 Exp_Rev Access'!$F$7:$GB$306,76,FALSE)),"",VLOOKUP($A105,'[2]1516 Exp_Rev Access'!$F$7:$GB$306,76,FALSE))</f>
        <v>13754.79</v>
      </c>
      <c r="CS105" s="99">
        <f>IF(ISNA(VLOOKUP($A105,'[2]1516 Exp_Rev Access'!$F$7:$GB$306,77,FALSE)),"",VLOOKUP($A105,'[2]1516 Exp_Rev Access'!$F$7:$GB$306,77,FALSE))</f>
        <v>0</v>
      </c>
      <c r="CT105" s="99">
        <f>IF(ISNA(VLOOKUP($A105,'[2]1516 Exp_Rev Access'!$F$7:$GB$306,78,FALSE)),"",VLOOKUP($A105,'[2]1516 Exp_Rev Access'!$F$7:$GB$306,78,FALSE))</f>
        <v>435713.04</v>
      </c>
      <c r="CU105" s="99">
        <f>IF(ISNA(VLOOKUP($A105,'[2]1516 Exp_Rev Access'!$F$7:$GB$306,79,FALSE)),"",VLOOKUP($A105,'[2]1516 Exp_Rev Access'!$F$7:$GB$306,79,FALSE))</f>
        <v>150683.18</v>
      </c>
      <c r="CV105" s="99">
        <f>IF(ISNA(VLOOKUP($A105,'[2]1516 Exp_Rev Access'!$F$7:$GB$306,80,FALSE)),"",VLOOKUP($A105,'[2]1516 Exp_Rev Access'!$F$7:$GB$306,80,FALSE))</f>
        <v>0</v>
      </c>
      <c r="CW105" s="99">
        <f>IF(ISNA(VLOOKUP($A105,'[2]1516 Exp_Rev Access'!$F$7:$GB$306,81,FALSE)),"",VLOOKUP($A105,'[2]1516 Exp_Rev Access'!$F$7:$GB$306,81,FALSE))</f>
        <v>0</v>
      </c>
      <c r="CX105" s="99">
        <f>IF(ISNA(VLOOKUP($A105,'[2]1516 Exp_Rev Access'!$F$7:$GB$306,82,FALSE)),"",VLOOKUP($A105,'[2]1516 Exp_Rev Access'!$F$7:$GB$306,82,FALSE))</f>
        <v>0</v>
      </c>
      <c r="CY105" s="99">
        <f>IF(ISNA(VLOOKUP($A105,'[2]1516 Exp_Rev Access'!$F$7:$GB$306,83,FALSE)),"",VLOOKUP($A105,'[2]1516 Exp_Rev Access'!$F$7:$GB$306,83,FALSE))</f>
        <v>0</v>
      </c>
      <c r="CZ105" s="99">
        <f>IF(ISNA(VLOOKUP($A105,'[2]1516 Exp_Rev Access'!$F$7:$GB$306,84,FALSE)),"",VLOOKUP($A105,'[2]1516 Exp_Rev Access'!$F$7:$GB$306,84,FALSE))</f>
        <v>0</v>
      </c>
      <c r="DA105" s="99">
        <f>IF(ISNA(VLOOKUP($A105,'[2]1516 Exp_Rev Access'!$F$7:$GB$306,85,FALSE)),"",VLOOKUP($A105,'[2]1516 Exp_Rev Access'!$F$7:$GB$306,85,FALSE))</f>
        <v>74966.649999999994</v>
      </c>
      <c r="DB105" s="99">
        <f>IF(ISNA(VLOOKUP($A105,'[2]1516 Exp_Rev Access'!$F$7:$GB$306,86,FALSE)),"",VLOOKUP($A105,'[2]1516 Exp_Rev Access'!$F$7:$GB$306,86,FALSE))</f>
        <v>0</v>
      </c>
      <c r="DC105" s="99">
        <f>IF(ISNA(VLOOKUP($A105,'[2]1516 Exp_Rev Access'!$F$7:$GB$306,87,FALSE)),"",VLOOKUP($A105,'[2]1516 Exp_Rev Access'!$F$7:$GB$306,87,FALSE))</f>
        <v>0</v>
      </c>
      <c r="DD105" s="99">
        <f>IF(ISNA(VLOOKUP($A105,'[2]1516 Exp_Rev Access'!$F$7:$GB$306,88,FALSE)),"",VLOOKUP($A105,'[2]1516 Exp_Rev Access'!$F$7:$GB$306,88,FALSE))</f>
        <v>0</v>
      </c>
      <c r="DE105" s="99">
        <f>IF(ISNA(VLOOKUP($A105,'[2]1516 Exp_Rev Access'!$F$7:$GB$306,89,FALSE)),"",VLOOKUP($A105,'[2]1516 Exp_Rev Access'!$F$7:$GB$306,89,FALSE))</f>
        <v>0</v>
      </c>
      <c r="DF105" s="99">
        <f>IF(ISNA(VLOOKUP($A105,'[2]1516 Exp_Rev Access'!$F$7:$GB$306,90,FALSE)),"",VLOOKUP($A105,'[2]1516 Exp_Rev Access'!$F$7:$GB$306,90,FALSE))</f>
        <v>0</v>
      </c>
      <c r="DG105" s="99">
        <f>IF(ISNA(VLOOKUP($A105,'[2]1516 Exp_Rev Access'!$F$7:$GB$306,91,FALSE)),"",VLOOKUP($A105,'[2]1516 Exp_Rev Access'!$F$7:$GB$306,91,FALSE))</f>
        <v>0</v>
      </c>
      <c r="DH105" s="99">
        <f>IF(ISNA(VLOOKUP($A105,'[2]1516 Exp_Rev Access'!$F$7:$GB$306,92,FALSE)),"",VLOOKUP($A105,'[2]1516 Exp_Rev Access'!$F$7:$GB$306,92,FALSE))</f>
        <v>854327.31</v>
      </c>
      <c r="DI105" s="99">
        <f>IF(ISNA(VLOOKUP($A105,'[2]1516 Exp_Rev Access'!$F$7:$GB$306,93,FALSE)),"",VLOOKUP($A105,'[2]1516 Exp_Rev Access'!$F$7:$GB$306,93,FALSE))</f>
        <v>0</v>
      </c>
      <c r="DJ105" s="99">
        <f>IF(ISNA(VLOOKUP($A105,'[2]1516 Exp_Rev Access'!$F$7:$GB$306,94,FALSE)),"",VLOOKUP($A105,'[2]1516 Exp_Rev Access'!$F$7:$GB$306,94,FALSE))</f>
        <v>70699.789999999994</v>
      </c>
      <c r="DK105" s="99">
        <f>IF(ISNA(VLOOKUP($A105,'[2]1516 Exp_Rev Access'!$F$7:$GB$306,95,FALSE)),"",VLOOKUP($A105,'[2]1516 Exp_Rev Access'!$F$7:$GB$306,95,FALSE))</f>
        <v>0</v>
      </c>
      <c r="DL105" s="99">
        <f>IF(ISNA(VLOOKUP($A105,'[2]1516 Exp_Rev Access'!$F$7:$GB$306,96,FALSE)),"",VLOOKUP($A105,'[2]1516 Exp_Rev Access'!$F$7:$GB$306,96,FALSE))</f>
        <v>0</v>
      </c>
      <c r="DM105" s="99">
        <f>IF(ISNA(VLOOKUP($A105,'[2]1516 Exp_Rev Access'!$F$7:$GB$306,97,FALSE)),"",VLOOKUP($A105,'[2]1516 Exp_Rev Access'!$F$7:$GB$306,97,FALSE))</f>
        <v>0</v>
      </c>
      <c r="DN105" s="99">
        <f>IF(ISNA(VLOOKUP($A105,'[2]1516 Exp_Rev Access'!$F$7:$GB$306,98,FALSE)),"",VLOOKUP($A105,'[2]1516 Exp_Rev Access'!$F$7:$GB$306,98,FALSE))</f>
        <v>0</v>
      </c>
      <c r="DO105" s="99">
        <f>IF(ISNA(VLOOKUP($A105,'[2]1516 Exp_Rev Access'!$F$7:$GB$306,99,FALSE)),"",VLOOKUP($A105,'[2]1516 Exp_Rev Access'!$F$7:$GB$306,99,FALSE))</f>
        <v>0</v>
      </c>
      <c r="DP105" s="99">
        <f>IF(ISNA(VLOOKUP($A105,'[2]1516 Exp_Rev Access'!$F$7:$GB$306,100,FALSE)),"",VLOOKUP($A105,'[2]1516 Exp_Rev Access'!$F$7:$GB$306,100,FALSE))</f>
        <v>0</v>
      </c>
      <c r="DQ105" s="99">
        <f>IF(ISNA(VLOOKUP($A105,'[2]1516 Exp_Rev Access'!$F$7:$GB$306,101,FALSE)),"",VLOOKUP($A105,'[2]1516 Exp_Rev Access'!$F$7:$GB$306,101,FALSE))</f>
        <v>0</v>
      </c>
      <c r="DR105" s="99">
        <f>IF(ISNA(VLOOKUP($A105,'[2]1516 Exp_Rev Access'!$F$7:$GB$306,102,FALSE)),"",VLOOKUP($A105,'[2]1516 Exp_Rev Access'!$F$7:$GB$306,102,FALSE))</f>
        <v>0</v>
      </c>
      <c r="DS105" s="99">
        <f>IF(ISNA(VLOOKUP($A105,'[2]1516 Exp_Rev Access'!$F$7:$GB$306,103,FALSE)),"",VLOOKUP($A105,'[2]1516 Exp_Rev Access'!$F$7:$GB$306,103,FALSE))</f>
        <v>0</v>
      </c>
      <c r="DT105" s="99">
        <f>IF(ISNA(VLOOKUP($A105,'[2]1516 Exp_Rev Access'!$F$7:$GB$306,104,FALSE)),"",VLOOKUP($A105,'[2]1516 Exp_Rev Access'!$F$7:$GB$306,104,FALSE))</f>
        <v>0</v>
      </c>
      <c r="DU105" s="99">
        <f>IF(ISNA(VLOOKUP($A105,'[2]1516 Exp_Rev Access'!$F$7:$GB$306,105,FALSE)),"",VLOOKUP($A105,'[2]1516 Exp_Rev Access'!$F$7:$GB$306,105,FALSE))</f>
        <v>0</v>
      </c>
      <c r="DV105" s="99">
        <f>IF(ISNA(VLOOKUP($A105,'[2]1516 Exp_Rev Access'!$F$7:$GB$306,106,FALSE)),"",VLOOKUP($A105,'[2]1516 Exp_Rev Access'!$F$7:$GB$306,106,FALSE))</f>
        <v>0</v>
      </c>
      <c r="DW105" s="99">
        <f>IF(ISNA(VLOOKUP($A105,'[2]1516 Exp_Rev Access'!$F$7:$GB$306,107,FALSE)),"",VLOOKUP($A105,'[2]1516 Exp_Rev Access'!$F$7:$GB$306,107,FALSE))</f>
        <v>0</v>
      </c>
      <c r="DX105" s="99">
        <f>IF(ISNA(VLOOKUP($A105,'[2]1516 Exp_Rev Access'!$F$7:$GB$306,108,FALSE)),"",VLOOKUP($A105,'[2]1516 Exp_Rev Access'!$F$7:$GB$306,108,FALSE))</f>
        <v>0</v>
      </c>
      <c r="DY105" s="99">
        <f>IF(ISNA(VLOOKUP($A105,'[2]1516 Exp_Rev Access'!$F$7:$GB$306,109,FALSE)),"",VLOOKUP($A105,'[2]1516 Exp_Rev Access'!$F$7:$GB$306,109,FALSE))</f>
        <v>0</v>
      </c>
      <c r="DZ105" s="99">
        <f>IF(ISNA(VLOOKUP($A105,'[2]1516 Exp_Rev Access'!$F$7:$GB$306,110,FALSE)),"",VLOOKUP($A105,'[2]1516 Exp_Rev Access'!$F$7:$GB$306,110,FALSE))</f>
        <v>0</v>
      </c>
      <c r="EA105" s="99">
        <f>IF(ISNA(VLOOKUP($A105,'[2]1516 Exp_Rev Access'!$F$7:$GB$306,111,FALSE)),"",VLOOKUP($A105,'[2]1516 Exp_Rev Access'!$F$7:$GB$306,111,FALSE))</f>
        <v>0</v>
      </c>
      <c r="EB105" s="99">
        <f>IF(ISNA(VLOOKUP($A105,'[2]1516 Exp_Rev Access'!$F$7:$GB$306,112,FALSE)),"",VLOOKUP($A105,'[2]1516 Exp_Rev Access'!$F$7:$GB$306,112,FALSE))</f>
        <v>0</v>
      </c>
      <c r="EC105" s="99">
        <f>IF(ISNA(VLOOKUP($A105,'[2]1516 Exp_Rev Access'!$F$7:$GB$306,113,FALSE)),"",VLOOKUP($A105,'[2]1516 Exp_Rev Access'!$F$7:$GB$306,113,FALSE))</f>
        <v>0</v>
      </c>
      <c r="ED105" s="99">
        <f>IF(ISNA(VLOOKUP($A105,'[2]1516 Exp_Rev Access'!$F$7:$GB$306,114,FALSE)),"",VLOOKUP($A105,'[2]1516 Exp_Rev Access'!$F$7:$GB$306,114,FALSE))</f>
        <v>0</v>
      </c>
      <c r="EE105" s="99">
        <f>IF(ISNA(VLOOKUP($A105,'[2]1516 Exp_Rev Access'!$F$7:$GB$306,115,FALSE)),"",VLOOKUP($A105,'[2]1516 Exp_Rev Access'!$F$7:$GB$306,115,FALSE))</f>
        <v>0</v>
      </c>
      <c r="EF105" s="99">
        <f>IF(ISNA(VLOOKUP($A105,'[2]1516 Exp_Rev Access'!$F$7:$GB$306,116,FALSE)),"",VLOOKUP($A105,'[2]1516 Exp_Rev Access'!$F$7:$GB$306,116,FALSE))</f>
        <v>0</v>
      </c>
      <c r="EG105" s="99">
        <f>IF(ISNA(VLOOKUP($A105,'[2]1516 Exp_Rev Access'!$F$7:$GB$306,117,FALSE)),"",VLOOKUP($A105,'[2]1516 Exp_Rev Access'!$F$7:$GB$306,117,FALSE))</f>
        <v>0</v>
      </c>
      <c r="EH105" s="99">
        <f>IF(ISNA(VLOOKUP($A105,'[2]1516 Exp_Rev Access'!$F$7:$GB$306,118,FALSE)),"",VLOOKUP($A105,'[2]1516 Exp_Rev Access'!$F$7:$GB$306,118,FALSE))</f>
        <v>0</v>
      </c>
      <c r="EI105" s="99">
        <f>IF(ISNA(VLOOKUP($A105,'[2]1516 Exp_Rev Access'!$F$7:$GB$306,119,FALSE)),"",VLOOKUP($A105,'[2]1516 Exp_Rev Access'!$F$7:$GB$306,119,FALSE))</f>
        <v>0</v>
      </c>
      <c r="EJ105" s="99">
        <f>IF(ISNA(VLOOKUP($A105,'[2]1516 Exp_Rev Access'!$F$7:$GB$306,120,FALSE)),"",VLOOKUP($A105,'[2]1516 Exp_Rev Access'!$F$7:$GB$306,120,FALSE))</f>
        <v>0</v>
      </c>
      <c r="EK105" s="99">
        <f>IF(ISNA(VLOOKUP($A105,'[2]1516 Exp_Rev Access'!$F$7:$GB$306,121,FALSE)),"",VLOOKUP($A105,'[2]1516 Exp_Rev Access'!$F$7:$GB$306,121,FALSE))</f>
        <v>0</v>
      </c>
      <c r="EL105" s="99">
        <f>IF(ISNA(VLOOKUP($A105,'[2]1516 Exp_Rev Access'!$F$7:$GB$306,122,FALSE)),"",VLOOKUP($A105,'[2]1516 Exp_Rev Access'!$F$7:$GB$306,122,FALSE))</f>
        <v>0</v>
      </c>
      <c r="EM105" s="99">
        <f>IF(ISNA(VLOOKUP($A105,'[2]1516 Exp_Rev Access'!$F$7:$GB$306,123,FALSE)),"",VLOOKUP($A105,'[2]1516 Exp_Rev Access'!$F$7:$GB$306,123,FALSE))</f>
        <v>0</v>
      </c>
      <c r="EN105" s="99">
        <f>IF(ISNA(VLOOKUP($A105,'[2]1516 Exp_Rev Access'!$F$7:$GB$306,124,FALSE)),"",VLOOKUP($A105,'[2]1516 Exp_Rev Access'!$F$7:$GB$306,124,FALSE))</f>
        <v>0</v>
      </c>
      <c r="EO105" s="99">
        <f>IF(ISNA(VLOOKUP($A105,'[2]1516 Exp_Rev Access'!$F$7:$GB$306,125,FALSE)),"",VLOOKUP($A105,'[2]1516 Exp_Rev Access'!$F$7:$GB$306,125,FALSE))</f>
        <v>0</v>
      </c>
      <c r="EP105" s="99">
        <f>IF(ISNA(VLOOKUP($A105,'[2]1516 Exp_Rev Access'!$F$7:$GB$306,126,FALSE)),"",VLOOKUP($A105,'[2]1516 Exp_Rev Access'!$F$7:$GB$306,126,FALSE))</f>
        <v>0</v>
      </c>
      <c r="EQ105" s="99">
        <f>IF(ISNA(VLOOKUP($A105,'[2]1516 Exp_Rev Access'!$F$7:$GB$306,127,FALSE)),"",VLOOKUP($A105,'[2]1516 Exp_Rev Access'!$F$7:$GB$306,127,FALSE))</f>
        <v>0</v>
      </c>
      <c r="ER105" s="99">
        <f>IF(ISNA(VLOOKUP($A105,'[2]1516 Exp_Rev Access'!$F$7:$GB$306,128,FALSE)),"",VLOOKUP($A105,'[2]1516 Exp_Rev Access'!$F$7:$GB$306,128,FALSE))</f>
        <v>0</v>
      </c>
      <c r="ES105" s="99">
        <f>IF(ISNA(VLOOKUP($A105,'[2]1516 Exp_Rev Access'!$F$7:$GB$306,129,FALSE)),"",VLOOKUP($A105,'[2]1516 Exp_Rev Access'!$F$7:$GB$306,129,FALSE))</f>
        <v>0</v>
      </c>
      <c r="ET105" s="99">
        <f>IF(ISNA(VLOOKUP($A105,'[2]1516 Exp_Rev Access'!$F$7:$GB$306,130,FALSE)),"",VLOOKUP($A105,'[2]1516 Exp_Rev Access'!$F$7:$GB$306,130,FALSE))</f>
        <v>0</v>
      </c>
      <c r="EU105" s="99">
        <f>IF(ISNA(VLOOKUP($A105,'[2]1516 Exp_Rev Access'!$F$7:$GB$306,131,FALSE)),"",VLOOKUP($A105,'[2]1516 Exp_Rev Access'!$F$7:$GB$306,131,FALSE))</f>
        <v>0</v>
      </c>
      <c r="EV105" s="99">
        <f>IF(ISNA(VLOOKUP($A105,'[2]1516 Exp_Rev Access'!$F$7:$GB$306,132,FALSE)),"",VLOOKUP($A105,'[2]1516 Exp_Rev Access'!$F$7:$GB$306,132,FALSE))</f>
        <v>0</v>
      </c>
      <c r="EW105" s="99">
        <f>IF(ISNA(VLOOKUP($A105,'[2]1516 Exp_Rev Access'!$F$7:$GB$306,133,FALSE)),"",VLOOKUP($A105,'[2]1516 Exp_Rev Access'!$F$7:$GB$306,133,FALSE))</f>
        <v>0</v>
      </c>
      <c r="EX105" s="99">
        <f>IF(ISNA(VLOOKUP($A105,'[2]1516 Exp_Rev Access'!$F$7:$GB$306,134,FALSE)),"",VLOOKUP($A105,'[2]1516 Exp_Rev Access'!$F$7:$GB$306,134,FALSE))</f>
        <v>0</v>
      </c>
      <c r="EY105" s="99">
        <f>IF(ISNA(VLOOKUP($A105,'[2]1516 Exp_Rev Access'!$F$7:$GB$306,135,FALSE)),"",VLOOKUP($A105,'[2]1516 Exp_Rev Access'!$F$7:$GB$306,135,FALSE))</f>
        <v>0</v>
      </c>
      <c r="EZ105" s="99">
        <f>IF(ISNA(VLOOKUP($A105,'[2]1516 Exp_Rev Access'!$F$7:$GB$306,136,FALSE)),"",VLOOKUP($A105,'[2]1516 Exp_Rev Access'!$F$7:$GB$306,136,FALSE))</f>
        <v>0</v>
      </c>
      <c r="FA105" s="99">
        <f>IF(ISNA(VLOOKUP($A105,'[2]1516 Exp_Rev Access'!$F$7:$GB$306,137,FALSE)),"",VLOOKUP($A105,'[2]1516 Exp_Rev Access'!$F$7:$GB$306,137,FALSE))</f>
        <v>0</v>
      </c>
      <c r="FB105" s="99">
        <f>IF(ISNA(VLOOKUP($A105,'[2]1516 Exp_Rev Access'!$F$7:$GB$306,138,FALSE)),"",VLOOKUP($A105,'[2]1516 Exp_Rev Access'!$F$7:$GB$306,138,FALSE))</f>
        <v>0</v>
      </c>
      <c r="FC105" s="99">
        <f>IF(ISNA(VLOOKUP($A105,'[2]1516 Exp_Rev Access'!$F$7:$GB$306,139,FALSE)),"",VLOOKUP($A105,'[2]1516 Exp_Rev Access'!$F$7:$GB$306,139,FALSE))</f>
        <v>0</v>
      </c>
      <c r="FD105" s="99">
        <f>IF(ISNA(VLOOKUP($A105,'[2]1516 Exp_Rev Access'!$F$7:$FS$306,140,FALSE)),"",VLOOKUP($A105,'[2]1516 Exp_Rev Access'!$F$7:$FS$306,140,FALSE))</f>
        <v>0</v>
      </c>
      <c r="FE105" s="99">
        <f>IF(ISNA(VLOOKUP($A105,'[2]1516 Exp_Rev Access'!$F$7:$FS$306,141,FALSE)),"",VLOOKUP($A105,'[2]1516 Exp_Rev Access'!$F$7:$FS$306,141,FALSE))</f>
        <v>0</v>
      </c>
      <c r="FF105" s="99">
        <f>IF(ISNA(VLOOKUP($A105,'[2]1516 Exp_Rev Access'!$F$7:$FS$306,142,FALSE)),"",VLOOKUP($A105,'[2]1516 Exp_Rev Access'!$F$7:$FS$306,142,FALSE))</f>
        <v>0</v>
      </c>
      <c r="FG105" s="99">
        <f>IF(ISNA(VLOOKUP($A105,'[2]1516 Exp_Rev Access'!$F$7:$FS$306,143,FALSE)),"",VLOOKUP($A105,'[2]1516 Exp_Rev Access'!$F$7:$FS$306,143,FALSE))</f>
        <v>0</v>
      </c>
      <c r="FH105" s="99">
        <f>IF(ISNA(VLOOKUP($A105,'[2]1516 Exp_Rev Access'!$F$7:$FS$306,144,FALSE)),"",VLOOKUP($A105,'[2]1516 Exp_Rev Access'!$F$7:$FS$306,144,FALSE))</f>
        <v>0</v>
      </c>
      <c r="FI105" s="99">
        <f>IF(ISNA(VLOOKUP($A105,'[2]1516 Exp_Rev Access'!$F$7:$FS$306,145,FALSE)),"",VLOOKUP($A105,'[2]1516 Exp_Rev Access'!$F$7:$FS$306,145,FALSE))</f>
        <v>0</v>
      </c>
      <c r="FJ105" s="99">
        <f>IF(ISNA(VLOOKUP($A105,'[2]1516 Exp_Rev Access'!$F$7:$FS$306,146,FALSE)),"",VLOOKUP($A105,'[2]1516 Exp_Rev Access'!$F$7:$FS$306,146,FALSE))</f>
        <v>0</v>
      </c>
      <c r="FK105" s="99">
        <f>IF(ISNA(VLOOKUP($A105,'[2]1516 Exp_Rev Access'!$F$7:$FS$306,147,FALSE)),"",VLOOKUP($A105,'[2]1516 Exp_Rev Access'!$F$7:$FS$306,147,FALSE))</f>
        <v>201068.14</v>
      </c>
      <c r="FL105" s="99">
        <f>IF(ISNA(VLOOKUP($A105,'[2]1516 Exp_Rev Access'!$F$7:$FS$306,148,FALSE)),"",VLOOKUP($A105,'[2]1516 Exp_Rev Access'!$F$7:$FS$306,148,FALSE))</f>
        <v>0</v>
      </c>
      <c r="FM105" s="99">
        <f>IF(ISNA(VLOOKUP($A105,'[2]1516 Exp_Rev Access'!$F$7:$FS$306,149,FALSE)),"",VLOOKUP($A105,'[2]1516 Exp_Rev Access'!$F$7:$FS$306,149,FALSE))</f>
        <v>0</v>
      </c>
      <c r="FN105" s="99">
        <f>IF(ISNA(VLOOKUP($A105,'[2]1516 Exp_Rev Access'!$F$7:$FS$306,150,FALSE)),"",VLOOKUP($A105,'[2]1516 Exp_Rev Access'!$F$7:$FS$306,150,FALSE))</f>
        <v>0</v>
      </c>
      <c r="FO105" s="99">
        <f>IF(ISNA(VLOOKUP($A105,'[2]1516 Exp_Rev Access'!$F$7:$FS$306,151,FALSE)),"",VLOOKUP($A105,'[2]1516 Exp_Rev Access'!$F$7:$FS$306,151,FALSE))</f>
        <v>0</v>
      </c>
      <c r="FP105" s="99">
        <f>IF(ISNA(VLOOKUP($A105,'[2]1516 Exp_Rev Access'!$F$7:$FS$306,152,FALSE)),"",VLOOKUP($A105,'[2]1516 Exp_Rev Access'!$F$7:$FS$306,152,FALSE))</f>
        <v>0</v>
      </c>
      <c r="FQ105" s="99">
        <f>IF(ISNA(VLOOKUP($A105,'[2]1516 Exp_Rev Access'!$F$7:$FS$306,153,FALSE)),"",VLOOKUP($A105,'[2]1516 Exp_Rev Access'!$F$7:$FS$306,153,FALSE))</f>
        <v>127952.05</v>
      </c>
      <c r="FR105" s="101">
        <f t="shared" si="130"/>
        <v>2491438.9499999997</v>
      </c>
      <c r="FS105" s="72">
        <f t="shared" si="131"/>
        <v>7.3288352683029273E-2</v>
      </c>
      <c r="FT105" s="94">
        <f t="shared" si="132"/>
        <v>797.52077478088836</v>
      </c>
      <c r="FU105" s="99">
        <f>IF(ISNA(VLOOKUP($A105,'[2]1516 Exp_Rev Access'!$F$7:$GB$306,154,FALSE)),"",VLOOKUP($A105,'[2]1516 Exp_Rev Access'!$F$7:$GB$306,154,FALSE))</f>
        <v>0</v>
      </c>
      <c r="FV105" s="99">
        <f>IF(ISNA(VLOOKUP($A105,'[2]1516 Exp_Rev Access'!$F$7:$GB$306,155,FALSE)),"",VLOOKUP($A105,'[2]1516 Exp_Rev Access'!$F$7:$GB$306,155,FALSE))</f>
        <v>0</v>
      </c>
      <c r="FW105" s="99">
        <f>IF(ISNA(VLOOKUP($A105,'[2]1516 Exp_Rev Access'!$F$7:$GB$306,156,FALSE)),"",VLOOKUP($A105,'[2]1516 Exp_Rev Access'!$F$7:$GB$306,156,FALSE))</f>
        <v>0</v>
      </c>
      <c r="FX105" s="99">
        <f>IF(ISNA(VLOOKUP($A105,'[2]1516 Exp_Rev Access'!$F$7:$GB$306,157,FALSE)),"",VLOOKUP($A105,'[2]1516 Exp_Rev Access'!$F$7:$GB$306,157,FALSE))</f>
        <v>0</v>
      </c>
      <c r="FY105" s="99">
        <f>IF(ISNA(VLOOKUP($A105,'[2]1516 Exp_Rev Access'!$F$7:$GB$306,158,FALSE)),"",VLOOKUP($A105,'[2]1516 Exp_Rev Access'!$F$7:$GB$306,158,FALSE))</f>
        <v>0</v>
      </c>
      <c r="FZ105" s="99">
        <f>IF(ISNA(VLOOKUP($A105,'[2]1516 Exp_Rev Access'!$F$7:$GB$306,159,FALSE)),"",VLOOKUP($A105,'[2]1516 Exp_Rev Access'!$F$7:$GB$306,159,FALSE))</f>
        <v>0</v>
      </c>
      <c r="GA105" s="99">
        <f>IF(ISNA(VLOOKUP($A105,'[2]1516 Exp_Rev Access'!$F$7:$GB$306,160,FALSE)),"",VLOOKUP($A105,'[2]1516 Exp_Rev Access'!$F$7:$GB$306,160,FALSE))</f>
        <v>0</v>
      </c>
      <c r="GB105" s="99">
        <f>IF(ISNA(VLOOKUP($A105,'[2]1516 Exp_Rev Access'!$F$7:$GB$306,161,FALSE)),"",VLOOKUP($A105,'[2]1516 Exp_Rev Access'!$F$7:$GB$306,161,FALSE))</f>
        <v>0</v>
      </c>
      <c r="GC105" s="99">
        <f>IF(ISNA(VLOOKUP($A105,'[2]1516 Exp_Rev Access'!$F$7:$GB$306,162,FALSE)),"",VLOOKUP($A105,'[2]1516 Exp_Rev Access'!$F$7:$GB$306,162,FALSE))</f>
        <v>0</v>
      </c>
      <c r="GD105" s="99">
        <f>IF(ISNA(VLOOKUP($A105,'[2]1516 Exp_Rev Access'!$F$7:$GB$306,163,FALSE)),"",VLOOKUP($A105,'[2]1516 Exp_Rev Access'!$F$7:$GB$306,163,FALSE))</f>
        <v>1482</v>
      </c>
      <c r="GE105" s="99">
        <f>IF(ISNA(VLOOKUP($A105,'[2]1516 Exp_Rev Access'!$F$7:$GB$306,164,FALSE)),"",VLOOKUP($A105,'[2]1516 Exp_Rev Access'!$F$7:$GB$306,164,FALSE))</f>
        <v>0</v>
      </c>
      <c r="GF105" s="99">
        <f>IF(ISNA(VLOOKUP($A105,'[2]1516 Exp_Rev Access'!$F$7:$GB$306,165,FALSE)),"",VLOOKUP($A105,'[2]1516 Exp_Rev Access'!$F$7:$GB$306,165,FALSE))</f>
        <v>0</v>
      </c>
      <c r="GG105" s="99">
        <f>IF(ISNA(VLOOKUP($A105,'[2]1516 Exp_Rev Access'!$F$7:$GB$306,166,FALSE)),"",VLOOKUP($A105,'[2]1516 Exp_Rev Access'!$F$7:$GB$306,166,FALSE))</f>
        <v>0</v>
      </c>
      <c r="GH105" s="99">
        <f>IF(ISNA(VLOOKUP($A105,'[2]1516 Exp_Rev Access'!$F$7:$GB$306,167,FALSE)),"",VLOOKUP($A105,'[2]1516 Exp_Rev Access'!$F$7:$GB$306,167,FALSE))</f>
        <v>0</v>
      </c>
      <c r="GI105" s="99">
        <f>IF(ISNA(VLOOKUP($A105,'[2]1516 Exp_Rev Access'!$F$7:$GB$306,168,FALSE)),"",VLOOKUP($A105,'[2]1516 Exp_Rev Access'!$F$7:$GB$306,168,FALSE))</f>
        <v>0</v>
      </c>
      <c r="GJ105" s="99">
        <f>IF(ISNA(VLOOKUP($A105,'[2]1516 Exp_Rev Access'!$F$7:$GB$306,169,FALSE)),"",VLOOKUP($A105,'[2]1516 Exp_Rev Access'!$F$7:$GB$306,169,FALSE))</f>
        <v>1000</v>
      </c>
      <c r="GK105" s="99">
        <f>IF(ISNA(VLOOKUP($A105,'[2]1516 Exp_Rev Access'!$F$7:$GB$306,170,FALSE)),"",VLOOKUP($A105,'[2]1516 Exp_Rev Access'!$F$7:$GB$306,170,FALSE))</f>
        <v>0</v>
      </c>
      <c r="GL105" s="99">
        <f>IF(ISNA(VLOOKUP($A105,'[2]1516 Exp_Rev Access'!$F$7:$GB$306,171,FALSE)),"",VLOOKUP($A105,'[2]1516 Exp_Rev Access'!$F$7:$GB$306,171,FALSE))</f>
        <v>0</v>
      </c>
      <c r="GM105" s="99">
        <f>IF(ISNA(VLOOKUP($A105,'[2]1516 Exp_Rev Access'!$F$7:$GB$306,172,FALSE)),"",VLOOKUP($A105,'[2]1516 Exp_Rev Access'!$F$7:$GB$306,172,FALSE))</f>
        <v>0</v>
      </c>
      <c r="GN105" s="99">
        <f>IF(ISNA(VLOOKUP($A105,'[2]1516 Exp_Rev Access'!$F$7:$GB$306,173,FALSE)),"",VLOOKUP($A105,'[2]1516 Exp_Rev Access'!$F$7:$GB$306,173,FALSE))</f>
        <v>0</v>
      </c>
      <c r="GO105" s="99">
        <f>IF(ISNA(VLOOKUP($A105,'[2]1516 Exp_Rev Access'!$F$7:$GB$306,174,FALSE)),"",VLOOKUP($A105,'[2]1516 Exp_Rev Access'!$F$7:$GB$306,174,FALSE))</f>
        <v>0</v>
      </c>
      <c r="GP105" s="99">
        <f>IF(ISNA(VLOOKUP($A105,'[2]1516 Exp_Rev Access'!$F$7:$GB$306,175,FALSE)),"",VLOOKUP($A105,'[2]1516 Exp_Rev Access'!$F$7:$GB$306,175,FALSE))</f>
        <v>0</v>
      </c>
      <c r="GQ105" s="99">
        <f>IF(ISNA(VLOOKUP($A105,'[2]1516 Exp_Rev Access'!$F$7:$GB$306,176,FALSE)),"",VLOOKUP($A105,'[2]1516 Exp_Rev Access'!$F$7:$GB$306,176,FALSE))</f>
        <v>0</v>
      </c>
      <c r="GR105" s="99">
        <f>IF(ISNA(VLOOKUP($A105,'[2]1516 Exp_Rev Access'!$F$7:$GB$306,177,FALSE)),"",VLOOKUP($A105,'[2]1516 Exp_Rev Access'!$F$7:$GB$306,177,FALSE))</f>
        <v>0</v>
      </c>
      <c r="GS105" s="99">
        <f>IF(ISNA(VLOOKUP($A105,'[2]1516 Exp_Rev Access'!$F$7:$GB$306,178,FALSE)),"",VLOOKUP($A105,'[2]1516 Exp_Rev Access'!$F$7:$GB$306,178,FALSE))</f>
        <v>0</v>
      </c>
      <c r="GT105" s="101">
        <f t="shared" si="133"/>
        <v>2482</v>
      </c>
      <c r="GU105" s="72">
        <f>GT105/D105</f>
        <v>7.3010695830728127E-5</v>
      </c>
      <c r="GV105" s="84">
        <f t="shared" si="135"/>
        <v>0.79449932457954275</v>
      </c>
    </row>
    <row r="106" spans="1:207" customFormat="1" ht="12" customHeight="1" x14ac:dyDescent="0.2">
      <c r="A106" s="96" t="s">
        <v>348</v>
      </c>
      <c r="B106" s="69" t="s">
        <v>349</v>
      </c>
      <c r="C106" s="80">
        <f>IF(ISNA(VLOOKUP($A106,'[2]1516 enrollment_Rev_Exp by size'!$A$6:$G$320,3,FALSE)),"",VLOOKUP($A106,'[2]1516 enrollment_Rev_Exp by size'!$A$6:$G$320,3,FALSE))</f>
        <v>3274.9199999999996</v>
      </c>
      <c r="D106" s="97">
        <v>36093604.810000002</v>
      </c>
      <c r="E106" s="80">
        <f>M106+AL106+AT106+BU106+CD106+FR106+GT106</f>
        <v>36093604.809999995</v>
      </c>
      <c r="F106" s="80">
        <f>D106-E106</f>
        <v>0</v>
      </c>
      <c r="G106" s="98">
        <f>IF(ISNA(VLOOKUP($A106,'[2]1516 Exp_Rev Access'!$F$7:$FS$306,2,FALSE)),"",VLOOKUP($A106,'[2]1516 Exp_Rev Access'!$F$7:$FS$306,2,FALSE))</f>
        <v>7374541.21</v>
      </c>
      <c r="H106" s="98">
        <f>IF(ISNA(VLOOKUP($A106,'[2]1516 Exp_Rev Access'!$F$7:$FS$306,3,FALSE)),"",VLOOKUP($A106,'[2]1516 Exp_Rev Access'!$F$7:$FS$306,3,FALSE))</f>
        <v>0</v>
      </c>
      <c r="I106" s="98">
        <f>IF(ISNA(VLOOKUP($A106,'[2]1516 Exp_Rev Access'!$F$7:$FS$306,4,FALSE)),"",VLOOKUP($A106,'[2]1516 Exp_Rev Access'!$F$7:$FS$306,4,FALSE))</f>
        <v>41376.75</v>
      </c>
      <c r="J106" s="98">
        <f>IF(ISNA(VLOOKUP($A106,'[2]1516 Exp_Rev Access'!$F$7:$FS$306,5,FALSE)),"",VLOOKUP($A106,'[2]1516 Exp_Rev Access'!$F$7:$FS$306,5,FALSE))</f>
        <v>12241.24</v>
      </c>
      <c r="K106" s="98">
        <f>IF(ISNA(VLOOKUP($A106,'[2]1516 Exp_Rev Access'!$F$7:$FS$306,6,FALSE)),"",VLOOKUP($A106,'[2]1516 Exp_Rev Access'!$F$7:$FS$306,6,FALSE))</f>
        <v>0</v>
      </c>
      <c r="L106" s="98">
        <f>IF(ISNA(VLOOKUP($A106,'[2]1516 Exp_Rev Access'!$F$7:$FS$306,7,FALSE)),"",VLOOKUP($A106,'[2]1516 Exp_Rev Access'!$F$7:$FS$306,7,FALSE))</f>
        <v>0</v>
      </c>
      <c r="M106" s="90">
        <f>SUM(G106:L106)</f>
        <v>7428159.2000000002</v>
      </c>
      <c r="N106" s="72">
        <f>M106/D106</f>
        <v>0.20580264119093955</v>
      </c>
      <c r="O106" s="73">
        <f>M106/C106</f>
        <v>2268.1956200456807</v>
      </c>
      <c r="P106" s="99">
        <f>IF(ISNA(VLOOKUP($A106,'[2]1516 Exp_Rev Access'!$F$7:$FS$306,8,FALSE)),"",VLOOKUP($A106,'[2]1516 Exp_Rev Access'!$F$7:$FS$306,8,FALSE))</f>
        <v>300</v>
      </c>
      <c r="Q106" s="99">
        <f>IF(ISNA(VLOOKUP($A106,'[2]1516 Exp_Rev Access'!$F$7:$FS$306,9,FALSE)),"",VLOOKUP($A106,'[2]1516 Exp_Rev Access'!$F$7:$FS$306,9,FALSE))</f>
        <v>0</v>
      </c>
      <c r="R106" s="99">
        <f>IF(ISNA(VLOOKUP($A106,'[2]1516 Exp_Rev Access'!$F$7:$FS$306,10,FALSE)),"",VLOOKUP($A106,'[2]1516 Exp_Rev Access'!$F$7:$FS$306,10,FALSE))</f>
        <v>0</v>
      </c>
      <c r="S106" s="99">
        <f>IF(ISNA(VLOOKUP($A106,'[2]1516 Exp_Rev Access'!$F$7:$FS$306,11,FALSE)),"",VLOOKUP($A106,'[2]1516 Exp_Rev Access'!$F$7:$FS$306,11,FALSE))</f>
        <v>0</v>
      </c>
      <c r="T106" s="99">
        <f>IF(ISNA(VLOOKUP($A106,'[2]1516 Exp_Rev Access'!$F$7:$FS$306,12,FALSE)),"",VLOOKUP($A106,'[2]1516 Exp_Rev Access'!$F$7:$FS$306,12,FALSE))</f>
        <v>0</v>
      </c>
      <c r="U106" s="99">
        <f>IF(ISNA(VLOOKUP($A106,'[2]1516 Exp_Rev Access'!$F$7:$FS$306,13,FALSE)),"",VLOOKUP($A106,'[2]1516 Exp_Rev Access'!$F$7:$FS$306,13,FALSE))</f>
        <v>0</v>
      </c>
      <c r="V106" s="99">
        <f>IF(ISNA(VLOOKUP($A106,'[2]1516 Exp_Rev Access'!$F$7:$FS$306,14,FALSE)),"",VLOOKUP($A106,'[2]1516 Exp_Rev Access'!$F$7:$FS$306,14,FALSE))</f>
        <v>17050</v>
      </c>
      <c r="W106" s="99">
        <f>IF(ISNA(VLOOKUP($A106,'[2]1516 Exp_Rev Access'!$F$7:$FS$306,15,FALSE)),"",VLOOKUP($A106,'[2]1516 Exp_Rev Access'!$F$7:$FS$306,15,FALSE))</f>
        <v>0</v>
      </c>
      <c r="X106" s="99">
        <f>IF(ISNA(VLOOKUP($A106,'[2]1516 Exp_Rev Access'!$F$7:$FS$306,16,FALSE)),"",VLOOKUP($A106,'[2]1516 Exp_Rev Access'!$F$7:$FS$306,16,FALSE))</f>
        <v>0</v>
      </c>
      <c r="Y106" s="99">
        <f>IF(ISNA(VLOOKUP($A106,'[2]1516 Exp_Rev Access'!$F$7:$FS$306,17,FALSE)),"",VLOOKUP($A106,'[2]1516 Exp_Rev Access'!$F$7:$FS$306,17,FALSE))</f>
        <v>18602.36</v>
      </c>
      <c r="Z106" s="99">
        <f>IF(ISNA(VLOOKUP($A106,'[2]1516 Exp_Rev Access'!$F$7:$FS$306,18,FALSE)),"",VLOOKUP($A106,'[2]1516 Exp_Rev Access'!$F$7:$FS$306,18,FALSE))</f>
        <v>0</v>
      </c>
      <c r="AA106" s="99">
        <f>IF(ISNA(VLOOKUP($A106,'[2]1516 Exp_Rev Access'!$F$7:$FS$306,19,FALSE)),"",VLOOKUP($A106,'[2]1516 Exp_Rev Access'!$F$7:$FS$306,19,FALSE))</f>
        <v>0</v>
      </c>
      <c r="AB106" s="99">
        <f>IF(ISNA(VLOOKUP($A106,'[2]1516 Exp_Rev Access'!$F$7:$FS$306,20,FALSE)),"",VLOOKUP($A106,'[2]1516 Exp_Rev Access'!$F$7:$FS$306,20,FALSE))</f>
        <v>18067.28</v>
      </c>
      <c r="AC106" s="99">
        <f>IF(ISNA(VLOOKUP($A106,'[2]1516 Exp_Rev Access'!$F$7:$FS$306,21,FALSE)),"",VLOOKUP($A106,'[2]1516 Exp_Rev Access'!$F$7:$FS$306,21,FALSE))</f>
        <v>309235.65000000002</v>
      </c>
      <c r="AD106" s="99">
        <f>IF(ISNA(VLOOKUP($A106,'[2]1516 Exp_Rev Access'!$F$7:$FS$306,22,FALSE)),"",VLOOKUP($A106,'[2]1516 Exp_Rev Access'!$F$7:$FS$306,22,FALSE))</f>
        <v>16636.03</v>
      </c>
      <c r="AE106" s="99">
        <f>IF(ISNA(VLOOKUP($A106,'[2]1516 Exp_Rev Access'!$F$7:$FS$306,23,FALSE)),"",VLOOKUP($A106,'[2]1516 Exp_Rev Access'!$F$7:$FS$306,23,FALSE))</f>
        <v>0</v>
      </c>
      <c r="AF106" s="99">
        <f>IF(ISNA(VLOOKUP($A106,'[2]1516 Exp_Rev Access'!$F$7:$FS$306,24,FALSE)),"",VLOOKUP($A106,'[2]1516 Exp_Rev Access'!$F$7:$FS$306,24,FALSE))</f>
        <v>42081.63</v>
      </c>
      <c r="AG106" s="99">
        <f>IF(ISNA(VLOOKUP($A106,'[2]1516 Exp_Rev Access'!$F$7:$FS$306,25,FALSE)),"",VLOOKUP($A106,'[2]1516 Exp_Rev Access'!$F$7:$FS$306,25,FALSE))</f>
        <v>3089.24</v>
      </c>
      <c r="AH106" s="98">
        <f>IF(ISNA(VLOOKUP($A106,'[2]1516 Exp_Rev Access'!$F$7:$FS$306,26,FALSE)),"",VLOOKUP($A106,'[2]1516 Exp_Rev Access'!$F$7:$FS$306,26,FALSE))</f>
        <v>0</v>
      </c>
      <c r="AI106" s="98">
        <f>IF(ISNA(VLOOKUP($A106,'[2]1516 Exp_Rev Access'!$F$7:$FS$306,27,FALSE)),"",VLOOKUP($A106,'[2]1516 Exp_Rev Access'!$F$7:$FS$306,27,FALSE))</f>
        <v>859.62</v>
      </c>
      <c r="AJ106" s="98">
        <f>IF(ISNA(VLOOKUP($A106,'[2]1516 Exp_Rev Access'!$F$7:$FS$306,28,FALSE)),"",VLOOKUP($A106,'[2]1516 Exp_Rev Access'!$F$7:$FS$306,28,FALSE))</f>
        <v>74278.649999999994</v>
      </c>
      <c r="AK106" s="98">
        <f>IF(ISNA(VLOOKUP($A106,'[2]1516 Exp_Rev Access'!$F$7:$FS$306,29,FALSE)),"",VLOOKUP($A106,'[2]1516 Exp_Rev Access'!$F$7:$FS$306,29,FALSE))</f>
        <v>61708.86</v>
      </c>
      <c r="AL106" s="100">
        <f>SUM(P106:AK106)</f>
        <v>561909.32000000007</v>
      </c>
      <c r="AM106" s="72">
        <f>AL106/D106</f>
        <v>1.5568113048223959E-2</v>
      </c>
      <c r="AN106" s="94">
        <f>AL106/C106</f>
        <v>171.57955614182947</v>
      </c>
      <c r="AO106" s="99">
        <f>IF(ISNA(VLOOKUP($A106,'[2]1516 Exp_Rev Access'!$F$7:$GB$306,30,FALSE)),"",VLOOKUP($A106,'[2]1516 Exp_Rev Access'!$F$7:$FS$306,30,FALSE))</f>
        <v>19732226.809999999</v>
      </c>
      <c r="AP106" s="99">
        <f>IF(ISNA(VLOOKUP($A106,'[2]1516 Exp_Rev Access'!$F$7:$GB$306,31,FALSE)),"",VLOOKUP($A106,'[2]1516 Exp_Rev Access'!$F$7:$FS$306,31,FALSE))</f>
        <v>633024.12</v>
      </c>
      <c r="AQ106" s="99">
        <f>IF(ISNA(VLOOKUP($A106,'[2]1516 Exp_Rev Access'!$F$7:$GB$306,32,FALSE)),"",VLOOKUP($A106,'[2]1516 Exp_Rev Access'!$F$7:$FS$306,32,FALSE))</f>
        <v>295738.64</v>
      </c>
      <c r="AR106" s="99">
        <f>IF(ISNA(VLOOKUP($A106,'[2]1516 Exp_Rev Access'!$F$7:$GB$306,33,FALSE)),"",VLOOKUP($A106,'[2]1516 Exp_Rev Access'!$F$7:$FS$306,33,FALSE))</f>
        <v>0</v>
      </c>
      <c r="AS106" s="99">
        <f>IF(ISNA(VLOOKUP($A106,'[2]1516 Exp_Rev Access'!$F$7:$GB$306,34,FALSE)),"",VLOOKUP($A106,'[2]1516 Exp_Rev Access'!$F$7:$FS$306,34,FALSE))</f>
        <v>0</v>
      </c>
      <c r="AT106" s="101">
        <f>SUM(AO106:AS106)</f>
        <v>20660989.57</v>
      </c>
      <c r="AU106" s="72">
        <f>AT106/D106</f>
        <v>0.57242798769370129</v>
      </c>
      <c r="AV106" s="94">
        <f>AT106/C106</f>
        <v>6308.853214735017</v>
      </c>
      <c r="AW106" s="99">
        <f>IF(ISNA(VLOOKUP($A106,'[2]1516 Exp_Rev Access'!$F$7:$GB$306,35,FALSE)),"",VLOOKUP($A106,'[2]1516 Exp_Rev Access'!$F$7:$GB$306,35,FALSE))</f>
        <v>144</v>
      </c>
      <c r="AX106" s="99">
        <f>IF(ISNA(VLOOKUP($A106,'[2]1516 Exp_Rev Access'!$F$7:$GB$306,36,FALSE)),"",VLOOKUP($A106,'[2]1516 Exp_Rev Access'!$F$7:$GB$306,36,FALSE))</f>
        <v>2487162.6800000002</v>
      </c>
      <c r="AY106" s="99">
        <f>IF(ISNA(VLOOKUP($A106,'[2]1516 Exp_Rev Access'!$F$7:$GB$306,37,FALSE)),"",VLOOKUP($A106,'[2]1516 Exp_Rev Access'!$F$7:$GB$306,37,FALSE))</f>
        <v>231487.61</v>
      </c>
      <c r="AZ106" s="99">
        <f>IF(ISNA(VLOOKUP($A106,'[2]1516 Exp_Rev Access'!$F$7:$GB$306,38,FALSE)),"",VLOOKUP($A106,'[2]1516 Exp_Rev Access'!$F$7:$GB$306,38,FALSE))</f>
        <v>0</v>
      </c>
      <c r="BA106" s="99">
        <f>IF(ISNA(VLOOKUP($A106,'[2]1516 Exp_Rev Access'!$F$7:$GB$306,39,FALSE)),"",VLOOKUP($A106,'[2]1516 Exp_Rev Access'!$F$7:$GB$306,39,FALSE))</f>
        <v>0</v>
      </c>
      <c r="BB106" s="99">
        <f>IF(ISNA(VLOOKUP($A106,'[2]1516 Exp_Rev Access'!$F$7:$GB$306,40,FALSE)),"",VLOOKUP($A106,'[2]1516 Exp_Rev Access'!$F$7:$GB$306,40,FALSE))</f>
        <v>631591.61</v>
      </c>
      <c r="BC106" s="99">
        <f>IF(ISNA(VLOOKUP($A106,'[2]1516 Exp_Rev Access'!$F$7:$GB$306,41,FALSE)),"",VLOOKUP($A106,'[2]1516 Exp_Rev Access'!$F$7:$GB$306,41,FALSE))</f>
        <v>0</v>
      </c>
      <c r="BD106" s="99">
        <f>IF(ISNA(VLOOKUP($A106,'[2]1516 Exp_Rev Access'!$F$7:$GB$306,42,FALSE)),"",VLOOKUP($A106,'[2]1516 Exp_Rev Access'!$F$7:$GB$306,42,FALSE))</f>
        <v>92218.74</v>
      </c>
      <c r="BE106" s="99">
        <f>IF(ISNA(VLOOKUP($A106,'[2]1516 Exp_Rev Access'!$F$7:$GB$306,43,FALSE)),"",VLOOKUP($A106,'[2]1516 Exp_Rev Access'!$F$7:$GB$306,43,FALSE))</f>
        <v>0</v>
      </c>
      <c r="BF106" s="99">
        <f>IF(ISNA(VLOOKUP($A106,'[2]1516 Exp_Rev Access'!$F$7:$GB$306,44,FALSE)),"",VLOOKUP($A106,'[2]1516 Exp_Rev Access'!$F$7:$GB$306,44,FALSE))</f>
        <v>248784.2</v>
      </c>
      <c r="BG106" s="99">
        <f>IF(ISNA(VLOOKUP($A106,'[2]1516 Exp_Rev Access'!$F$7:$GB$306,45,FALSE)),"",VLOOKUP($A106,'[2]1516 Exp_Rev Access'!$F$7:$GB$306,45,FALSE))</f>
        <v>33066</v>
      </c>
      <c r="BH106" s="99">
        <f>IF(ISNA(VLOOKUP($A106,'[2]1516 Exp_Rev Access'!$F$7:$GB$306,46,FALSE)),"",VLOOKUP($A106,'[2]1516 Exp_Rev Access'!$F$7:$GB$306,46,FALSE))</f>
        <v>0</v>
      </c>
      <c r="BI106" s="99">
        <f>IF(ISNA(VLOOKUP($A106,'[2]1516 Exp_Rev Access'!$F$7:$GB$306,47,FALSE)),"",VLOOKUP($A106,'[2]1516 Exp_Rev Access'!$F$7:$GB$306,47,FALSE))</f>
        <v>19219.05</v>
      </c>
      <c r="BJ106" s="99">
        <f>IF(ISNA(VLOOKUP($A106,'[2]1516 Exp_Rev Access'!$F$7:$GB$306,48,FALSE)),"",VLOOKUP($A106,'[2]1516 Exp_Rev Access'!$F$7:$GB$306,48,FALSE))</f>
        <v>1212154.74</v>
      </c>
      <c r="BK106" s="99">
        <f>IF(ISNA(VLOOKUP($A106,'[2]1516 Exp_Rev Access'!$F$7:$GB$306,49,FALSE)),"",VLOOKUP($A106,'[2]1516 Exp_Rev Access'!$F$7:$GB$306,49,FALSE))</f>
        <v>17563.8</v>
      </c>
      <c r="BL106" s="99">
        <f>IF(ISNA(VLOOKUP($A106,'[2]1516 Exp_Rev Access'!$F$7:$GB$306,50,FALSE)),"",VLOOKUP($A106,'[2]1516 Exp_Rev Access'!$F$7:$GB$306,50,FALSE))</f>
        <v>3741.41</v>
      </c>
      <c r="BM106" s="99">
        <f>IF(ISNA(VLOOKUP($A106,'[2]1516 Exp_Rev Access'!$F$7:$GB$306,51,FALSE)),"",VLOOKUP($A106,'[2]1516 Exp_Rev Access'!$F$7:$GB$306,51,FALSE))</f>
        <v>0</v>
      </c>
      <c r="BN106" s="99">
        <f>IF(ISNA(VLOOKUP($A106,'[2]1516 Exp_Rev Access'!$F$7:$GB$306,52,FALSE)),"",VLOOKUP($A106,'[2]1516 Exp_Rev Access'!$F$7:$GB$306,52,FALSE))</f>
        <v>0</v>
      </c>
      <c r="BO106" s="99">
        <f>IF(ISNA(VLOOKUP($A106,'[2]1516 Exp_Rev Access'!$F$7:$GB$306,53,FALSE)),"",VLOOKUP($A106,'[2]1516 Exp_Rev Access'!$F$7:$GB$306,53,FALSE))</f>
        <v>0</v>
      </c>
      <c r="BP106" s="99">
        <f>IF(ISNA(VLOOKUP($A106,'[2]1516 Exp_Rev Access'!$F$7:$GB$306,54,FALSE)),"",VLOOKUP($A106,'[2]1516 Exp_Rev Access'!$F$7:$GB$306,54,FALSE))</f>
        <v>0</v>
      </c>
      <c r="BQ106" s="99">
        <f>IF(ISNA(VLOOKUP($A106,'[2]1516 Exp_Rev Access'!$F$7:$GB$306,55,FALSE)),"",VLOOKUP($A106,'[2]1516 Exp_Rev Access'!$F$7:$GB$306,55,FALSE))</f>
        <v>0</v>
      </c>
      <c r="BR106" s="99">
        <f>IF(ISNA(VLOOKUP($A106,'[2]1516 Exp_Rev Access'!$F$7:$GB$306,56,FALSE)),"",VLOOKUP($A106,'[2]1516 Exp_Rev Access'!$F$7:$GB$306,56,FALSE))</f>
        <v>0</v>
      </c>
      <c r="BS106" s="99">
        <f>IF(ISNA(VLOOKUP($A106,'[2]1516 Exp_Rev Access'!$F$7:$GB$306,57,FALSE)),"",VLOOKUP($A106,'[2]1516 Exp_Rev Access'!$F$7:$GB$306,57,FALSE))</f>
        <v>0</v>
      </c>
      <c r="BT106" s="99">
        <f>IF(ISNA(VLOOKUP($A106,'[2]1516 Exp_Rev Access'!$F$7:$GB$306,58,FALSE)),"",VLOOKUP($A106,'[2]1516 Exp_Rev Access'!$F$7:$GB$306,58,FALSE))</f>
        <v>0</v>
      </c>
      <c r="BU106" s="102">
        <f>SUM(AW106:BT106)</f>
        <v>4977133.84</v>
      </c>
      <c r="BV106" s="72">
        <f>BU106/D106</f>
        <v>0.13789517190649375</v>
      </c>
      <c r="BW106" s="94">
        <f>BU106/C106</f>
        <v>1519.772647881475</v>
      </c>
      <c r="BX106" s="99">
        <f>IF(ISNA(VLOOKUP($A106,'[2]1516 Exp_Rev Access'!$F$7:$GB$306,59,FALSE)),"",VLOOKUP($A106,'[2]1516 Exp_Rev Access'!$F$7:$GB$306,59,FALSE))</f>
        <v>448.95</v>
      </c>
      <c r="BY106" s="99">
        <f>IF(ISNA(VLOOKUP($A106,'[2]1516 Exp_Rev Access'!$F$7:$GB$306,60,FALSE)),"",VLOOKUP($A106,'[2]1516 Exp_Rev Access'!$F$7:$GB$306,60,FALSE))</f>
        <v>0</v>
      </c>
      <c r="BZ106" s="99">
        <f>IF(ISNA(VLOOKUP($A106,'[2]1516 Exp_Rev Access'!$F$7:$GB$306,61,FALSE)),"",VLOOKUP($A106,'[2]1516 Exp_Rev Access'!$F$7:$GB$306,61,FALSE))</f>
        <v>0</v>
      </c>
      <c r="CA106" s="99">
        <f>IF(ISNA(VLOOKUP($A106,'[2]1516 Exp_Rev Access'!$F$7:$GB$306,62,FALSE)),"",VLOOKUP($A106,'[2]1516 Exp_Rev Access'!$F$7:$GB$306,62,FALSE))</f>
        <v>0</v>
      </c>
      <c r="CB106" s="99">
        <f>IF(ISNA(VLOOKUP($A106,'[2]1516 Exp_Rev Access'!$F$7:$GB$306,63,FALSE)),"",VLOOKUP($A106,'[2]1516 Exp_Rev Access'!$F$7:$GB$306,63,FALSE))</f>
        <v>179955.03</v>
      </c>
      <c r="CC106" s="99">
        <f>IF(ISNA(VLOOKUP($A106,'[2]1516 Exp_Rev Access'!$F$7:$GB$306,64,FALSE)),"",VLOOKUP($A106,'[2]1516 Exp_Rev Access'!$F$7:$GB$306,64,FALSE))</f>
        <v>0</v>
      </c>
      <c r="CD106" s="101">
        <f>SUM(BX106:CC106)</f>
        <v>180403.98</v>
      </c>
      <c r="CE106" s="72">
        <f>CD106/D106</f>
        <v>4.9982256122563223E-3</v>
      </c>
      <c r="CF106" s="103">
        <f>CD106/C106</f>
        <v>55.086530357993489</v>
      </c>
      <c r="CG106" s="99">
        <f>IF(ISNA(VLOOKUP($A106,'[2]1516 Exp_Rev Access'!$F$7:$GB$306,65,FALSE)),"",VLOOKUP($A106,'[2]1516 Exp_Rev Access'!$F$7:$GB$306,65,FALSE))</f>
        <v>0</v>
      </c>
      <c r="CH106" s="99">
        <f>IF(ISNA(VLOOKUP($A106,'[2]1516 Exp_Rev Access'!$F$7:$GB$306,66,FALSE)),"",VLOOKUP($A106,'[2]1516 Exp_Rev Access'!$F$7:$GB$306,66,FALSE))</f>
        <v>0</v>
      </c>
      <c r="CI106" s="99">
        <f>IF(ISNA(VLOOKUP($A106,'[2]1516 Exp_Rev Access'!$F$7:$GB$306,67,FALSE)),"",VLOOKUP($A106,'[2]1516 Exp_Rev Access'!$F$7:$GB$306,67,FALSE))</f>
        <v>0</v>
      </c>
      <c r="CJ106" s="99">
        <f>IF(ISNA(VLOOKUP($A106,'[2]1516 Exp_Rev Access'!$F$7:$GB$306,68,FALSE)),"",VLOOKUP($A106,'[2]1516 Exp_Rev Access'!$F$7:$GB$306,68,FALSE))</f>
        <v>0</v>
      </c>
      <c r="CK106" s="99">
        <f>IF(ISNA(VLOOKUP($A106,'[2]1516 Exp_Rev Access'!$F$7:$GB$306,69,FALSE)),"",VLOOKUP($A106,'[2]1516 Exp_Rev Access'!$F$7:$GB$306,69,FALSE))</f>
        <v>0</v>
      </c>
      <c r="CL106" s="99">
        <f>IF(ISNA(VLOOKUP($A106,'[2]1516 Exp_Rev Access'!$F$7:$GB$306,70,FALSE)),"",VLOOKUP($A106,'[2]1516 Exp_Rev Access'!$F$7:$GB$306,70,FALSE))</f>
        <v>0</v>
      </c>
      <c r="CM106" s="99">
        <f>IF(ISNA(VLOOKUP($A106,'[2]1516 Exp_Rev Access'!$F$7:$GB$306,71,FALSE)),"",VLOOKUP($A106,'[2]1516 Exp_Rev Access'!$F$7:$GB$306,71,FALSE))</f>
        <v>0</v>
      </c>
      <c r="CN106" s="99">
        <f>IF(ISNA(VLOOKUP($A106,'[2]1516 Exp_Rev Access'!$F$7:$GB$306,72,FALSE)),"",VLOOKUP($A106,'[2]1516 Exp_Rev Access'!$F$7:$GB$306,72,FALSE))</f>
        <v>0</v>
      </c>
      <c r="CO106" s="99">
        <f>IF(ISNA(VLOOKUP($A106,'[2]1516 Exp_Rev Access'!$F$7:$GB$306,73,FALSE)),"",VLOOKUP($A106,'[2]1516 Exp_Rev Access'!$F$7:$GB$306,73,FALSE))</f>
        <v>0</v>
      </c>
      <c r="CP106" s="99">
        <f>IF(ISNA(VLOOKUP($A106,'[2]1516 Exp_Rev Access'!$F$7:$GB$306,74,FALSE)),"",VLOOKUP($A106,'[2]1516 Exp_Rev Access'!$F$7:$GB$306,74,FALSE))</f>
        <v>559978.5</v>
      </c>
      <c r="CQ106" s="99">
        <f>IF(ISNA(VLOOKUP($A106,'[2]1516 Exp_Rev Access'!$F$7:$GB$306,75,FALSE)),"",VLOOKUP($A106,'[2]1516 Exp_Rev Access'!$F$7:$GB$306,75,FALSE))</f>
        <v>0</v>
      </c>
      <c r="CR106" s="99">
        <f>IF(ISNA(VLOOKUP($A106,'[2]1516 Exp_Rev Access'!$F$7:$GB$306,76,FALSE)),"",VLOOKUP($A106,'[2]1516 Exp_Rev Access'!$F$7:$GB$306,76,FALSE))</f>
        <v>17413.36</v>
      </c>
      <c r="CS106" s="99">
        <f>IF(ISNA(VLOOKUP($A106,'[2]1516 Exp_Rev Access'!$F$7:$GB$306,77,FALSE)),"",VLOOKUP($A106,'[2]1516 Exp_Rev Access'!$F$7:$GB$306,77,FALSE))</f>
        <v>0</v>
      </c>
      <c r="CT106" s="99">
        <f>IF(ISNA(VLOOKUP($A106,'[2]1516 Exp_Rev Access'!$F$7:$GB$306,78,FALSE)),"",VLOOKUP($A106,'[2]1516 Exp_Rev Access'!$F$7:$GB$306,78,FALSE))</f>
        <v>492790.75</v>
      </c>
      <c r="CU106" s="99">
        <f>IF(ISNA(VLOOKUP($A106,'[2]1516 Exp_Rev Access'!$F$7:$GB$306,79,FALSE)),"",VLOOKUP($A106,'[2]1516 Exp_Rev Access'!$F$7:$GB$306,79,FALSE))</f>
        <v>122864</v>
      </c>
      <c r="CV106" s="99">
        <f>IF(ISNA(VLOOKUP($A106,'[2]1516 Exp_Rev Access'!$F$7:$GB$306,80,FALSE)),"",VLOOKUP($A106,'[2]1516 Exp_Rev Access'!$F$7:$GB$306,80,FALSE))</f>
        <v>30478.61</v>
      </c>
      <c r="CW106" s="99">
        <f>IF(ISNA(VLOOKUP($A106,'[2]1516 Exp_Rev Access'!$F$7:$GB$306,81,FALSE)),"",VLOOKUP($A106,'[2]1516 Exp_Rev Access'!$F$7:$GB$306,81,FALSE))</f>
        <v>0</v>
      </c>
      <c r="CX106" s="99">
        <f>IF(ISNA(VLOOKUP($A106,'[2]1516 Exp_Rev Access'!$F$7:$GB$306,82,FALSE)),"",VLOOKUP($A106,'[2]1516 Exp_Rev Access'!$F$7:$GB$306,82,FALSE))</f>
        <v>0</v>
      </c>
      <c r="CY106" s="99">
        <f>IF(ISNA(VLOOKUP($A106,'[2]1516 Exp_Rev Access'!$F$7:$GB$306,83,FALSE)),"",VLOOKUP($A106,'[2]1516 Exp_Rev Access'!$F$7:$GB$306,83,FALSE))</f>
        <v>0</v>
      </c>
      <c r="CZ106" s="99">
        <f>IF(ISNA(VLOOKUP($A106,'[2]1516 Exp_Rev Access'!$F$7:$GB$306,84,FALSE)),"",VLOOKUP($A106,'[2]1516 Exp_Rev Access'!$F$7:$GB$306,84,FALSE))</f>
        <v>0</v>
      </c>
      <c r="DA106" s="99">
        <f>IF(ISNA(VLOOKUP($A106,'[2]1516 Exp_Rev Access'!$F$7:$GB$306,85,FALSE)),"",VLOOKUP($A106,'[2]1516 Exp_Rev Access'!$F$7:$GB$306,85,FALSE))</f>
        <v>36264.550000000003</v>
      </c>
      <c r="DB106" s="99">
        <f>IF(ISNA(VLOOKUP($A106,'[2]1516 Exp_Rev Access'!$F$7:$GB$306,86,FALSE)),"",VLOOKUP($A106,'[2]1516 Exp_Rev Access'!$F$7:$GB$306,86,FALSE))</f>
        <v>0</v>
      </c>
      <c r="DC106" s="99">
        <f>IF(ISNA(VLOOKUP($A106,'[2]1516 Exp_Rev Access'!$F$7:$GB$306,87,FALSE)),"",VLOOKUP($A106,'[2]1516 Exp_Rev Access'!$F$7:$GB$306,87,FALSE))</f>
        <v>0</v>
      </c>
      <c r="DD106" s="99">
        <f>IF(ISNA(VLOOKUP($A106,'[2]1516 Exp_Rev Access'!$F$7:$GB$306,88,FALSE)),"",VLOOKUP($A106,'[2]1516 Exp_Rev Access'!$F$7:$GB$306,88,FALSE))</f>
        <v>0</v>
      </c>
      <c r="DE106" s="99">
        <f>IF(ISNA(VLOOKUP($A106,'[2]1516 Exp_Rev Access'!$F$7:$GB$306,89,FALSE)),"",VLOOKUP($A106,'[2]1516 Exp_Rev Access'!$F$7:$GB$306,89,FALSE))</f>
        <v>0</v>
      </c>
      <c r="DF106" s="99">
        <f>IF(ISNA(VLOOKUP($A106,'[2]1516 Exp_Rev Access'!$F$7:$GB$306,90,FALSE)),"",VLOOKUP($A106,'[2]1516 Exp_Rev Access'!$F$7:$GB$306,90,FALSE))</f>
        <v>0</v>
      </c>
      <c r="DG106" s="99">
        <f>IF(ISNA(VLOOKUP($A106,'[2]1516 Exp_Rev Access'!$F$7:$GB$306,91,FALSE)),"",VLOOKUP($A106,'[2]1516 Exp_Rev Access'!$F$7:$GB$306,91,FALSE))</f>
        <v>0</v>
      </c>
      <c r="DH106" s="99">
        <f>IF(ISNA(VLOOKUP($A106,'[2]1516 Exp_Rev Access'!$F$7:$GB$306,92,FALSE)),"",VLOOKUP($A106,'[2]1516 Exp_Rev Access'!$F$7:$GB$306,92,FALSE))</f>
        <v>616219.19999999995</v>
      </c>
      <c r="DI106" s="99">
        <f>IF(ISNA(VLOOKUP($A106,'[2]1516 Exp_Rev Access'!$F$7:$GB$306,93,FALSE)),"",VLOOKUP($A106,'[2]1516 Exp_Rev Access'!$F$7:$GB$306,93,FALSE))</f>
        <v>0</v>
      </c>
      <c r="DJ106" s="99">
        <f>IF(ISNA(VLOOKUP($A106,'[2]1516 Exp_Rev Access'!$F$7:$GB$306,94,FALSE)),"",VLOOKUP($A106,'[2]1516 Exp_Rev Access'!$F$7:$GB$306,94,FALSE))</f>
        <v>0</v>
      </c>
      <c r="DK106" s="99">
        <f>IF(ISNA(VLOOKUP($A106,'[2]1516 Exp_Rev Access'!$F$7:$GB$306,95,FALSE)),"",VLOOKUP($A106,'[2]1516 Exp_Rev Access'!$F$7:$GB$306,95,FALSE))</f>
        <v>0</v>
      </c>
      <c r="DL106" s="99">
        <f>IF(ISNA(VLOOKUP($A106,'[2]1516 Exp_Rev Access'!$F$7:$GB$306,96,FALSE)),"",VLOOKUP($A106,'[2]1516 Exp_Rev Access'!$F$7:$GB$306,96,FALSE))</f>
        <v>0</v>
      </c>
      <c r="DM106" s="99">
        <f>IF(ISNA(VLOOKUP($A106,'[2]1516 Exp_Rev Access'!$F$7:$GB$306,97,FALSE)),"",VLOOKUP($A106,'[2]1516 Exp_Rev Access'!$F$7:$GB$306,97,FALSE))</f>
        <v>0</v>
      </c>
      <c r="DN106" s="99">
        <f>IF(ISNA(VLOOKUP($A106,'[2]1516 Exp_Rev Access'!$F$7:$GB$306,98,FALSE)),"",VLOOKUP($A106,'[2]1516 Exp_Rev Access'!$F$7:$GB$306,98,FALSE))</f>
        <v>0</v>
      </c>
      <c r="DO106" s="99">
        <f>IF(ISNA(VLOOKUP($A106,'[2]1516 Exp_Rev Access'!$F$7:$GB$306,99,FALSE)),"",VLOOKUP($A106,'[2]1516 Exp_Rev Access'!$F$7:$GB$306,99,FALSE))</f>
        <v>0</v>
      </c>
      <c r="DP106" s="99">
        <f>IF(ISNA(VLOOKUP($A106,'[2]1516 Exp_Rev Access'!$F$7:$GB$306,100,FALSE)),"",VLOOKUP($A106,'[2]1516 Exp_Rev Access'!$F$7:$GB$306,100,FALSE))</f>
        <v>0</v>
      </c>
      <c r="DQ106" s="99">
        <f>IF(ISNA(VLOOKUP($A106,'[2]1516 Exp_Rev Access'!$F$7:$GB$306,101,FALSE)),"",VLOOKUP($A106,'[2]1516 Exp_Rev Access'!$F$7:$GB$306,101,FALSE))</f>
        <v>0</v>
      </c>
      <c r="DR106" s="99">
        <f>IF(ISNA(VLOOKUP($A106,'[2]1516 Exp_Rev Access'!$F$7:$GB$306,102,FALSE)),"",VLOOKUP($A106,'[2]1516 Exp_Rev Access'!$F$7:$GB$306,102,FALSE))</f>
        <v>0</v>
      </c>
      <c r="DS106" s="99">
        <f>IF(ISNA(VLOOKUP($A106,'[2]1516 Exp_Rev Access'!$F$7:$GB$306,103,FALSE)),"",VLOOKUP($A106,'[2]1516 Exp_Rev Access'!$F$7:$GB$306,103,FALSE))</f>
        <v>0</v>
      </c>
      <c r="DT106" s="99">
        <f>IF(ISNA(VLOOKUP($A106,'[2]1516 Exp_Rev Access'!$F$7:$GB$306,104,FALSE)),"",VLOOKUP($A106,'[2]1516 Exp_Rev Access'!$F$7:$GB$306,104,FALSE))</f>
        <v>0</v>
      </c>
      <c r="DU106" s="99">
        <f>IF(ISNA(VLOOKUP($A106,'[2]1516 Exp_Rev Access'!$F$7:$GB$306,105,FALSE)),"",VLOOKUP($A106,'[2]1516 Exp_Rev Access'!$F$7:$GB$306,105,FALSE))</f>
        <v>0</v>
      </c>
      <c r="DV106" s="99">
        <f>IF(ISNA(VLOOKUP($A106,'[2]1516 Exp_Rev Access'!$F$7:$GB$306,106,FALSE)),"",VLOOKUP($A106,'[2]1516 Exp_Rev Access'!$F$7:$GB$306,106,FALSE))</f>
        <v>0</v>
      </c>
      <c r="DW106" s="99">
        <f>IF(ISNA(VLOOKUP($A106,'[2]1516 Exp_Rev Access'!$F$7:$GB$306,107,FALSE)),"",VLOOKUP($A106,'[2]1516 Exp_Rev Access'!$F$7:$GB$306,107,FALSE))</f>
        <v>0</v>
      </c>
      <c r="DX106" s="99">
        <f>IF(ISNA(VLOOKUP($A106,'[2]1516 Exp_Rev Access'!$F$7:$GB$306,108,FALSE)),"",VLOOKUP($A106,'[2]1516 Exp_Rev Access'!$F$7:$GB$306,108,FALSE))</f>
        <v>0</v>
      </c>
      <c r="DY106" s="99">
        <f>IF(ISNA(VLOOKUP($A106,'[2]1516 Exp_Rev Access'!$F$7:$GB$306,109,FALSE)),"",VLOOKUP($A106,'[2]1516 Exp_Rev Access'!$F$7:$GB$306,109,FALSE))</f>
        <v>0</v>
      </c>
      <c r="DZ106" s="99">
        <f>IF(ISNA(VLOOKUP($A106,'[2]1516 Exp_Rev Access'!$F$7:$GB$306,110,FALSE)),"",VLOOKUP($A106,'[2]1516 Exp_Rev Access'!$F$7:$GB$306,110,FALSE))</f>
        <v>0</v>
      </c>
      <c r="EA106" s="99">
        <f>IF(ISNA(VLOOKUP($A106,'[2]1516 Exp_Rev Access'!$F$7:$GB$306,111,FALSE)),"",VLOOKUP($A106,'[2]1516 Exp_Rev Access'!$F$7:$GB$306,111,FALSE))</f>
        <v>0</v>
      </c>
      <c r="EB106" s="99">
        <f>IF(ISNA(VLOOKUP($A106,'[2]1516 Exp_Rev Access'!$F$7:$GB$306,112,FALSE)),"",VLOOKUP($A106,'[2]1516 Exp_Rev Access'!$F$7:$GB$306,112,FALSE))</f>
        <v>0</v>
      </c>
      <c r="EC106" s="99">
        <f>IF(ISNA(VLOOKUP($A106,'[2]1516 Exp_Rev Access'!$F$7:$GB$306,113,FALSE)),"",VLOOKUP($A106,'[2]1516 Exp_Rev Access'!$F$7:$GB$306,113,FALSE))</f>
        <v>0</v>
      </c>
      <c r="ED106" s="99">
        <f>IF(ISNA(VLOOKUP($A106,'[2]1516 Exp_Rev Access'!$F$7:$GB$306,114,FALSE)),"",VLOOKUP($A106,'[2]1516 Exp_Rev Access'!$F$7:$GB$306,114,FALSE))</f>
        <v>0</v>
      </c>
      <c r="EE106" s="99">
        <f>IF(ISNA(VLOOKUP($A106,'[2]1516 Exp_Rev Access'!$F$7:$GB$306,115,FALSE)),"",VLOOKUP($A106,'[2]1516 Exp_Rev Access'!$F$7:$GB$306,115,FALSE))</f>
        <v>0</v>
      </c>
      <c r="EF106" s="99">
        <f>IF(ISNA(VLOOKUP($A106,'[2]1516 Exp_Rev Access'!$F$7:$GB$306,116,FALSE)),"",VLOOKUP($A106,'[2]1516 Exp_Rev Access'!$F$7:$GB$306,116,FALSE))</f>
        <v>0</v>
      </c>
      <c r="EG106" s="99">
        <f>IF(ISNA(VLOOKUP($A106,'[2]1516 Exp_Rev Access'!$F$7:$GB$306,117,FALSE)),"",VLOOKUP($A106,'[2]1516 Exp_Rev Access'!$F$7:$GB$306,117,FALSE))</f>
        <v>0</v>
      </c>
      <c r="EH106" s="99">
        <f>IF(ISNA(VLOOKUP($A106,'[2]1516 Exp_Rev Access'!$F$7:$GB$306,118,FALSE)),"",VLOOKUP($A106,'[2]1516 Exp_Rev Access'!$F$7:$GB$306,118,FALSE))</f>
        <v>0</v>
      </c>
      <c r="EI106" s="99">
        <f>IF(ISNA(VLOOKUP($A106,'[2]1516 Exp_Rev Access'!$F$7:$GB$306,119,FALSE)),"",VLOOKUP($A106,'[2]1516 Exp_Rev Access'!$F$7:$GB$306,119,FALSE))</f>
        <v>0</v>
      </c>
      <c r="EJ106" s="99">
        <f>IF(ISNA(VLOOKUP($A106,'[2]1516 Exp_Rev Access'!$F$7:$GB$306,120,FALSE)),"",VLOOKUP($A106,'[2]1516 Exp_Rev Access'!$F$7:$GB$306,120,FALSE))</f>
        <v>0</v>
      </c>
      <c r="EK106" s="99">
        <f>IF(ISNA(VLOOKUP($A106,'[2]1516 Exp_Rev Access'!$F$7:$GB$306,121,FALSE)),"",VLOOKUP($A106,'[2]1516 Exp_Rev Access'!$F$7:$GB$306,121,FALSE))</f>
        <v>0</v>
      </c>
      <c r="EL106" s="99">
        <f>IF(ISNA(VLOOKUP($A106,'[2]1516 Exp_Rev Access'!$F$7:$GB$306,122,FALSE)),"",VLOOKUP($A106,'[2]1516 Exp_Rev Access'!$F$7:$GB$306,122,FALSE))</f>
        <v>0</v>
      </c>
      <c r="EM106" s="99">
        <f>IF(ISNA(VLOOKUP($A106,'[2]1516 Exp_Rev Access'!$F$7:$GB$306,123,FALSE)),"",VLOOKUP($A106,'[2]1516 Exp_Rev Access'!$F$7:$GB$306,123,FALSE))</f>
        <v>70818.12</v>
      </c>
      <c r="EN106" s="99">
        <f>IF(ISNA(VLOOKUP($A106,'[2]1516 Exp_Rev Access'!$F$7:$GB$306,124,FALSE)),"",VLOOKUP($A106,'[2]1516 Exp_Rev Access'!$F$7:$GB$306,124,FALSE))</f>
        <v>0</v>
      </c>
      <c r="EO106" s="99">
        <f>IF(ISNA(VLOOKUP($A106,'[2]1516 Exp_Rev Access'!$F$7:$GB$306,125,FALSE)),"",VLOOKUP($A106,'[2]1516 Exp_Rev Access'!$F$7:$GB$306,125,FALSE))</f>
        <v>0</v>
      </c>
      <c r="EP106" s="99">
        <f>IF(ISNA(VLOOKUP($A106,'[2]1516 Exp_Rev Access'!$F$7:$GB$306,126,FALSE)),"",VLOOKUP($A106,'[2]1516 Exp_Rev Access'!$F$7:$GB$306,126,FALSE))</f>
        <v>0</v>
      </c>
      <c r="EQ106" s="99">
        <f>IF(ISNA(VLOOKUP($A106,'[2]1516 Exp_Rev Access'!$F$7:$GB$306,127,FALSE)),"",VLOOKUP($A106,'[2]1516 Exp_Rev Access'!$F$7:$GB$306,127,FALSE))</f>
        <v>0</v>
      </c>
      <c r="ER106" s="99">
        <f>IF(ISNA(VLOOKUP($A106,'[2]1516 Exp_Rev Access'!$F$7:$GB$306,128,FALSE)),"",VLOOKUP($A106,'[2]1516 Exp_Rev Access'!$F$7:$GB$306,128,FALSE))</f>
        <v>0</v>
      </c>
      <c r="ES106" s="99">
        <f>IF(ISNA(VLOOKUP($A106,'[2]1516 Exp_Rev Access'!$F$7:$GB$306,129,FALSE)),"",VLOOKUP($A106,'[2]1516 Exp_Rev Access'!$F$7:$GB$306,129,FALSE))</f>
        <v>0</v>
      </c>
      <c r="ET106" s="99">
        <f>IF(ISNA(VLOOKUP($A106,'[2]1516 Exp_Rev Access'!$F$7:$GB$306,130,FALSE)),"",VLOOKUP($A106,'[2]1516 Exp_Rev Access'!$F$7:$GB$306,130,FALSE))</f>
        <v>0</v>
      </c>
      <c r="EU106" s="99">
        <f>IF(ISNA(VLOOKUP($A106,'[2]1516 Exp_Rev Access'!$F$7:$GB$306,131,FALSE)),"",VLOOKUP($A106,'[2]1516 Exp_Rev Access'!$F$7:$GB$306,131,FALSE))</f>
        <v>9353.61</v>
      </c>
      <c r="EV106" s="99">
        <f>IF(ISNA(VLOOKUP($A106,'[2]1516 Exp_Rev Access'!$F$7:$GB$306,132,FALSE)),"",VLOOKUP($A106,'[2]1516 Exp_Rev Access'!$F$7:$GB$306,132,FALSE))</f>
        <v>0</v>
      </c>
      <c r="EW106" s="99">
        <f>IF(ISNA(VLOOKUP($A106,'[2]1516 Exp_Rev Access'!$F$7:$GB$306,133,FALSE)),"",VLOOKUP($A106,'[2]1516 Exp_Rev Access'!$F$7:$GB$306,133,FALSE))</f>
        <v>0</v>
      </c>
      <c r="EX106" s="99">
        <f>IF(ISNA(VLOOKUP($A106,'[2]1516 Exp_Rev Access'!$F$7:$GB$306,134,FALSE)),"",VLOOKUP($A106,'[2]1516 Exp_Rev Access'!$F$7:$GB$306,134,FALSE))</f>
        <v>0</v>
      </c>
      <c r="EY106" s="99">
        <f>IF(ISNA(VLOOKUP($A106,'[2]1516 Exp_Rev Access'!$F$7:$GB$306,135,FALSE)),"",VLOOKUP($A106,'[2]1516 Exp_Rev Access'!$F$7:$GB$306,135,FALSE))</f>
        <v>0</v>
      </c>
      <c r="EZ106" s="99">
        <f>IF(ISNA(VLOOKUP($A106,'[2]1516 Exp_Rev Access'!$F$7:$GB$306,136,FALSE)),"",VLOOKUP($A106,'[2]1516 Exp_Rev Access'!$F$7:$GB$306,136,FALSE))</f>
        <v>0</v>
      </c>
      <c r="FA106" s="99">
        <f>IF(ISNA(VLOOKUP($A106,'[2]1516 Exp_Rev Access'!$F$7:$GB$306,137,FALSE)),"",VLOOKUP($A106,'[2]1516 Exp_Rev Access'!$F$7:$GB$306,137,FALSE))</f>
        <v>0</v>
      </c>
      <c r="FB106" s="99">
        <f>IF(ISNA(VLOOKUP($A106,'[2]1516 Exp_Rev Access'!$F$7:$GB$306,138,FALSE)),"",VLOOKUP($A106,'[2]1516 Exp_Rev Access'!$F$7:$GB$306,138,FALSE))</f>
        <v>0</v>
      </c>
      <c r="FC106" s="99">
        <f>IF(ISNA(VLOOKUP($A106,'[2]1516 Exp_Rev Access'!$F$7:$GB$306,139,FALSE)),"",VLOOKUP($A106,'[2]1516 Exp_Rev Access'!$F$7:$GB$306,139,FALSE))</f>
        <v>0</v>
      </c>
      <c r="FD106" s="99">
        <f>IF(ISNA(VLOOKUP($A106,'[2]1516 Exp_Rev Access'!$F$7:$FS$306,140,FALSE)),"",VLOOKUP($A106,'[2]1516 Exp_Rev Access'!$F$7:$FS$306,140,FALSE))</f>
        <v>0</v>
      </c>
      <c r="FE106" s="99">
        <f>IF(ISNA(VLOOKUP($A106,'[2]1516 Exp_Rev Access'!$F$7:$FS$306,141,FALSE)),"",VLOOKUP($A106,'[2]1516 Exp_Rev Access'!$F$7:$FS$306,141,FALSE))</f>
        <v>0</v>
      </c>
      <c r="FF106" s="99">
        <f>IF(ISNA(VLOOKUP($A106,'[2]1516 Exp_Rev Access'!$F$7:$FS$306,142,FALSE)),"",VLOOKUP($A106,'[2]1516 Exp_Rev Access'!$F$7:$FS$306,142,FALSE))</f>
        <v>0</v>
      </c>
      <c r="FG106" s="99">
        <f>IF(ISNA(VLOOKUP($A106,'[2]1516 Exp_Rev Access'!$F$7:$FS$306,143,FALSE)),"",VLOOKUP($A106,'[2]1516 Exp_Rev Access'!$F$7:$FS$306,143,FALSE))</f>
        <v>0</v>
      </c>
      <c r="FH106" s="99">
        <f>IF(ISNA(VLOOKUP($A106,'[2]1516 Exp_Rev Access'!$F$7:$FS$306,144,FALSE)),"",VLOOKUP($A106,'[2]1516 Exp_Rev Access'!$F$7:$FS$306,144,FALSE))</f>
        <v>0</v>
      </c>
      <c r="FI106" s="99">
        <f>IF(ISNA(VLOOKUP($A106,'[2]1516 Exp_Rev Access'!$F$7:$FS$306,145,FALSE)),"",VLOOKUP($A106,'[2]1516 Exp_Rev Access'!$F$7:$FS$306,145,FALSE))</f>
        <v>0</v>
      </c>
      <c r="FJ106" s="99">
        <f>IF(ISNA(VLOOKUP($A106,'[2]1516 Exp_Rev Access'!$F$7:$FS$306,146,FALSE)),"",VLOOKUP($A106,'[2]1516 Exp_Rev Access'!$F$7:$FS$306,146,FALSE))</f>
        <v>0</v>
      </c>
      <c r="FK106" s="99">
        <f>IF(ISNA(VLOOKUP($A106,'[2]1516 Exp_Rev Access'!$F$7:$FS$306,147,FALSE)),"",VLOOKUP($A106,'[2]1516 Exp_Rev Access'!$F$7:$FS$306,147,FALSE))</f>
        <v>0</v>
      </c>
      <c r="FL106" s="99">
        <f>IF(ISNA(VLOOKUP($A106,'[2]1516 Exp_Rev Access'!$F$7:$FS$306,148,FALSE)),"",VLOOKUP($A106,'[2]1516 Exp_Rev Access'!$F$7:$FS$306,148,FALSE))</f>
        <v>0</v>
      </c>
      <c r="FM106" s="99">
        <f>IF(ISNA(VLOOKUP($A106,'[2]1516 Exp_Rev Access'!$F$7:$FS$306,149,FALSE)),"",VLOOKUP($A106,'[2]1516 Exp_Rev Access'!$F$7:$FS$306,149,FALSE))</f>
        <v>0</v>
      </c>
      <c r="FN106" s="99">
        <f>IF(ISNA(VLOOKUP($A106,'[2]1516 Exp_Rev Access'!$F$7:$FS$306,150,FALSE)),"",VLOOKUP($A106,'[2]1516 Exp_Rev Access'!$F$7:$FS$306,150,FALSE))</f>
        <v>0</v>
      </c>
      <c r="FO106" s="99">
        <f>IF(ISNA(VLOOKUP($A106,'[2]1516 Exp_Rev Access'!$F$7:$FS$306,151,FALSE)),"",VLOOKUP($A106,'[2]1516 Exp_Rev Access'!$F$7:$FS$306,151,FALSE))</f>
        <v>0</v>
      </c>
      <c r="FP106" s="99">
        <f>IF(ISNA(VLOOKUP($A106,'[2]1516 Exp_Rev Access'!$F$7:$FS$306,152,FALSE)),"",VLOOKUP($A106,'[2]1516 Exp_Rev Access'!$F$7:$FS$306,152,FALSE))</f>
        <v>0</v>
      </c>
      <c r="FQ106" s="99">
        <f>IF(ISNA(VLOOKUP($A106,'[2]1516 Exp_Rev Access'!$F$7:$FS$306,153,FALSE)),"",VLOOKUP($A106,'[2]1516 Exp_Rev Access'!$F$7:$FS$306,153,FALSE))</f>
        <v>78288.06</v>
      </c>
      <c r="FR106" s="101">
        <f>SUM(CG106:FQ106)</f>
        <v>2034468.76</v>
      </c>
      <c r="FS106" s="72">
        <f>FR106/D106</f>
        <v>5.6366460781892731E-2</v>
      </c>
      <c r="FT106" s="94">
        <f>FR106/C106</f>
        <v>621.22701012543826</v>
      </c>
      <c r="FU106" s="99">
        <f>IF(ISNA(VLOOKUP($A106,'[2]1516 Exp_Rev Access'!$F$7:$GB$306,154,FALSE)),"",VLOOKUP($A106,'[2]1516 Exp_Rev Access'!$F$7:$GB$306,154,FALSE))</f>
        <v>0</v>
      </c>
      <c r="FV106" s="99">
        <f>IF(ISNA(VLOOKUP($A106,'[2]1516 Exp_Rev Access'!$F$7:$GB$306,155,FALSE)),"",VLOOKUP($A106,'[2]1516 Exp_Rev Access'!$F$7:$GB$306,155,FALSE))</f>
        <v>29581.599999999999</v>
      </c>
      <c r="FW106" s="99">
        <f>IF(ISNA(VLOOKUP($A106,'[2]1516 Exp_Rev Access'!$F$7:$GB$306,156,FALSE)),"",VLOOKUP($A106,'[2]1516 Exp_Rev Access'!$F$7:$GB$306,156,FALSE))</f>
        <v>0</v>
      </c>
      <c r="FX106" s="99">
        <f>IF(ISNA(VLOOKUP($A106,'[2]1516 Exp_Rev Access'!$F$7:$GB$306,157,FALSE)),"",VLOOKUP($A106,'[2]1516 Exp_Rev Access'!$F$7:$GB$306,157,FALSE))</f>
        <v>0</v>
      </c>
      <c r="FY106" s="99">
        <f>IF(ISNA(VLOOKUP($A106,'[2]1516 Exp_Rev Access'!$F$7:$GB$306,158,FALSE)),"",VLOOKUP($A106,'[2]1516 Exp_Rev Access'!$F$7:$GB$306,158,FALSE))</f>
        <v>0</v>
      </c>
      <c r="FZ106" s="99">
        <f>IF(ISNA(VLOOKUP($A106,'[2]1516 Exp_Rev Access'!$F$7:$GB$306,159,FALSE)),"",VLOOKUP($A106,'[2]1516 Exp_Rev Access'!$F$7:$GB$306,159,FALSE))</f>
        <v>12896.3</v>
      </c>
      <c r="GA106" s="99">
        <f>IF(ISNA(VLOOKUP($A106,'[2]1516 Exp_Rev Access'!$F$7:$GB$306,160,FALSE)),"",VLOOKUP($A106,'[2]1516 Exp_Rev Access'!$F$7:$GB$306,160,FALSE))</f>
        <v>0</v>
      </c>
      <c r="GB106" s="99">
        <f>IF(ISNA(VLOOKUP($A106,'[2]1516 Exp_Rev Access'!$F$7:$GB$306,161,FALSE)),"",VLOOKUP($A106,'[2]1516 Exp_Rev Access'!$F$7:$GB$306,161,FALSE))</f>
        <v>0</v>
      </c>
      <c r="GC106" s="99">
        <f>IF(ISNA(VLOOKUP($A106,'[2]1516 Exp_Rev Access'!$F$7:$GB$306,162,FALSE)),"",VLOOKUP($A106,'[2]1516 Exp_Rev Access'!$F$7:$GB$306,162,FALSE))</f>
        <v>0</v>
      </c>
      <c r="GD106" s="99">
        <f>IF(ISNA(VLOOKUP($A106,'[2]1516 Exp_Rev Access'!$F$7:$GB$306,163,FALSE)),"",VLOOKUP($A106,'[2]1516 Exp_Rev Access'!$F$7:$GB$306,163,FALSE))</f>
        <v>100005</v>
      </c>
      <c r="GE106" s="99">
        <f>IF(ISNA(VLOOKUP($A106,'[2]1516 Exp_Rev Access'!$F$7:$GB$306,164,FALSE)),"",VLOOKUP($A106,'[2]1516 Exp_Rev Access'!$F$7:$GB$306,164,FALSE))</f>
        <v>0</v>
      </c>
      <c r="GF106" s="99">
        <f>IF(ISNA(VLOOKUP($A106,'[2]1516 Exp_Rev Access'!$F$7:$GB$306,165,FALSE)),"",VLOOKUP($A106,'[2]1516 Exp_Rev Access'!$F$7:$GB$306,165,FALSE))</f>
        <v>0</v>
      </c>
      <c r="GG106" s="99">
        <f>IF(ISNA(VLOOKUP($A106,'[2]1516 Exp_Rev Access'!$F$7:$GB$306,166,FALSE)),"",VLOOKUP($A106,'[2]1516 Exp_Rev Access'!$F$7:$GB$306,166,FALSE))</f>
        <v>0</v>
      </c>
      <c r="GH106" s="99">
        <f>IF(ISNA(VLOOKUP($A106,'[2]1516 Exp_Rev Access'!$F$7:$GB$306,167,FALSE)),"",VLOOKUP($A106,'[2]1516 Exp_Rev Access'!$F$7:$GB$306,167,FALSE))</f>
        <v>0</v>
      </c>
      <c r="GI106" s="99">
        <f>IF(ISNA(VLOOKUP($A106,'[2]1516 Exp_Rev Access'!$F$7:$GB$306,168,FALSE)),"",VLOOKUP($A106,'[2]1516 Exp_Rev Access'!$F$7:$GB$306,168,FALSE))</f>
        <v>0</v>
      </c>
      <c r="GJ106" s="99">
        <f>IF(ISNA(VLOOKUP($A106,'[2]1516 Exp_Rev Access'!$F$7:$GB$306,169,FALSE)),"",VLOOKUP($A106,'[2]1516 Exp_Rev Access'!$F$7:$GB$306,169,FALSE))</f>
        <v>104672.94</v>
      </c>
      <c r="GK106" s="99">
        <f>IF(ISNA(VLOOKUP($A106,'[2]1516 Exp_Rev Access'!$F$7:$GB$306,170,FALSE)),"",VLOOKUP($A106,'[2]1516 Exp_Rev Access'!$F$7:$GB$306,170,FALSE))</f>
        <v>0</v>
      </c>
      <c r="GL106" s="99">
        <f>IF(ISNA(VLOOKUP($A106,'[2]1516 Exp_Rev Access'!$F$7:$GB$306,171,FALSE)),"",VLOOKUP($A106,'[2]1516 Exp_Rev Access'!$F$7:$GB$306,171,FALSE))</f>
        <v>0</v>
      </c>
      <c r="GM106" s="99">
        <f>IF(ISNA(VLOOKUP($A106,'[2]1516 Exp_Rev Access'!$F$7:$GB$306,172,FALSE)),"",VLOOKUP($A106,'[2]1516 Exp_Rev Access'!$F$7:$GB$306,172,FALSE))</f>
        <v>0</v>
      </c>
      <c r="GN106" s="99">
        <f>IF(ISNA(VLOOKUP($A106,'[2]1516 Exp_Rev Access'!$F$7:$GB$306,173,FALSE)),"",VLOOKUP($A106,'[2]1516 Exp_Rev Access'!$F$7:$GB$306,173,FALSE))</f>
        <v>0</v>
      </c>
      <c r="GO106" s="99">
        <f>IF(ISNA(VLOOKUP($A106,'[2]1516 Exp_Rev Access'!$F$7:$GB$306,174,FALSE)),"",VLOOKUP($A106,'[2]1516 Exp_Rev Access'!$F$7:$GB$306,174,FALSE))</f>
        <v>0</v>
      </c>
      <c r="GP106" s="99">
        <f>IF(ISNA(VLOOKUP($A106,'[2]1516 Exp_Rev Access'!$F$7:$GB$306,175,FALSE)),"",VLOOKUP($A106,'[2]1516 Exp_Rev Access'!$F$7:$GB$306,175,FALSE))</f>
        <v>3384.3</v>
      </c>
      <c r="GQ106" s="99">
        <f>IF(ISNA(VLOOKUP($A106,'[2]1516 Exp_Rev Access'!$F$7:$GB$306,176,FALSE)),"",VLOOKUP($A106,'[2]1516 Exp_Rev Access'!$F$7:$GB$306,176,FALSE))</f>
        <v>0</v>
      </c>
      <c r="GR106" s="99">
        <f>IF(ISNA(VLOOKUP($A106,'[2]1516 Exp_Rev Access'!$F$7:$GB$306,177,FALSE)),"",VLOOKUP($A106,'[2]1516 Exp_Rev Access'!$F$7:$GB$306,177,FALSE))</f>
        <v>0</v>
      </c>
      <c r="GS106" s="99">
        <f>IF(ISNA(VLOOKUP($A106,'[2]1516 Exp_Rev Access'!$F$7:$GB$306,178,FALSE)),"",VLOOKUP($A106,'[2]1516 Exp_Rev Access'!$F$7:$GB$306,178,FALSE))</f>
        <v>0</v>
      </c>
      <c r="GT106" s="101">
        <f>SUM(FU106:GS106)</f>
        <v>250540.13999999998</v>
      </c>
      <c r="GU106" s="72">
        <f>GT106/D106</f>
        <v>6.9413997664923167E-3</v>
      </c>
      <c r="GV106" s="84">
        <f>GT106/C106</f>
        <v>76.502674874500755</v>
      </c>
      <c r="GW106" s="85"/>
      <c r="GX106" s="85"/>
      <c r="GY106" s="85"/>
    </row>
    <row r="107" spans="1:207" customFormat="1" ht="12" customHeight="1" x14ac:dyDescent="0.2">
      <c r="A107" s="96" t="s">
        <v>350</v>
      </c>
      <c r="B107" s="69" t="s">
        <v>351</v>
      </c>
      <c r="C107" s="80">
        <f>IF(ISNA(VLOOKUP($A107,'[2]1516 enrollment_Rev_Exp by size'!$A$6:$G$320,3,FALSE)),"",VLOOKUP($A107,'[2]1516 enrollment_Rev_Exp by size'!$A$6:$G$320,3,FALSE))</f>
        <v>2981.2899999999991</v>
      </c>
      <c r="D107" s="97">
        <v>41966046.280000001</v>
      </c>
      <c r="E107" s="80">
        <f>M107+AL107+AT107+BU107+CD107+FR107+GT107</f>
        <v>41966046.279999994</v>
      </c>
      <c r="F107" s="80">
        <f>D107-E107</f>
        <v>0</v>
      </c>
      <c r="G107" s="98">
        <f>IF(ISNA(VLOOKUP($A107,'[2]1516 Exp_Rev Access'!$F$7:$FS$306,2,FALSE)),"",VLOOKUP($A107,'[2]1516 Exp_Rev Access'!$F$7:$FS$306,2,FALSE))</f>
        <v>10992984.289999999</v>
      </c>
      <c r="H107" s="98">
        <f>IF(ISNA(VLOOKUP($A107,'[2]1516 Exp_Rev Access'!$F$7:$FS$306,3,FALSE)),"",VLOOKUP($A107,'[2]1516 Exp_Rev Access'!$F$7:$FS$306,3,FALSE))</f>
        <v>0</v>
      </c>
      <c r="I107" s="98">
        <f>IF(ISNA(VLOOKUP($A107,'[2]1516 Exp_Rev Access'!$F$7:$FS$306,4,FALSE)),"",VLOOKUP($A107,'[2]1516 Exp_Rev Access'!$F$7:$FS$306,4,FALSE))</f>
        <v>0</v>
      </c>
      <c r="J107" s="98">
        <f>IF(ISNA(VLOOKUP($A107,'[2]1516 Exp_Rev Access'!$F$7:$FS$306,5,FALSE)),"",VLOOKUP($A107,'[2]1516 Exp_Rev Access'!$F$7:$FS$306,5,FALSE))</f>
        <v>0</v>
      </c>
      <c r="K107" s="98">
        <f>IF(ISNA(VLOOKUP($A107,'[2]1516 Exp_Rev Access'!$F$7:$FS$306,6,FALSE)),"",VLOOKUP($A107,'[2]1516 Exp_Rev Access'!$F$7:$FS$306,6,FALSE))</f>
        <v>0</v>
      </c>
      <c r="L107" s="98">
        <f>IF(ISNA(VLOOKUP($A107,'[2]1516 Exp_Rev Access'!$F$7:$FS$306,7,FALSE)),"",VLOOKUP($A107,'[2]1516 Exp_Rev Access'!$F$7:$FS$306,7,FALSE))</f>
        <v>0</v>
      </c>
      <c r="M107" s="90">
        <f>SUM(G107:L107)</f>
        <v>10992984.289999999</v>
      </c>
      <c r="N107" s="72">
        <f>M107/D107</f>
        <v>0.26194948689362213</v>
      </c>
      <c r="O107" s="73">
        <f>M107/C107</f>
        <v>3687.3247117858386</v>
      </c>
      <c r="P107" s="99">
        <f>IF(ISNA(VLOOKUP($A107,'[2]1516 Exp_Rev Access'!$F$7:$FS$306,8,FALSE)),"",VLOOKUP($A107,'[2]1516 Exp_Rev Access'!$F$7:$FS$306,8,FALSE))</f>
        <v>10020.48</v>
      </c>
      <c r="Q107" s="99">
        <f>IF(ISNA(VLOOKUP($A107,'[2]1516 Exp_Rev Access'!$F$7:$FS$306,9,FALSE)),"",VLOOKUP($A107,'[2]1516 Exp_Rev Access'!$F$7:$FS$306,9,FALSE))</f>
        <v>0</v>
      </c>
      <c r="R107" s="99">
        <f>IF(ISNA(VLOOKUP($A107,'[2]1516 Exp_Rev Access'!$F$7:$FS$306,10,FALSE)),"",VLOOKUP($A107,'[2]1516 Exp_Rev Access'!$F$7:$FS$306,10,FALSE))</f>
        <v>0</v>
      </c>
      <c r="S107" s="99">
        <f>IF(ISNA(VLOOKUP($A107,'[2]1516 Exp_Rev Access'!$F$7:$FS$306,11,FALSE)),"",VLOOKUP($A107,'[2]1516 Exp_Rev Access'!$F$7:$FS$306,11,FALSE))</f>
        <v>0</v>
      </c>
      <c r="T107" s="99">
        <f>IF(ISNA(VLOOKUP($A107,'[2]1516 Exp_Rev Access'!$F$7:$FS$306,12,FALSE)),"",VLOOKUP($A107,'[2]1516 Exp_Rev Access'!$F$7:$FS$306,12,FALSE))</f>
        <v>0</v>
      </c>
      <c r="U107" s="99">
        <f>IF(ISNA(VLOOKUP($A107,'[2]1516 Exp_Rev Access'!$F$7:$FS$306,13,FALSE)),"",VLOOKUP($A107,'[2]1516 Exp_Rev Access'!$F$7:$FS$306,13,FALSE))</f>
        <v>0</v>
      </c>
      <c r="V107" s="99">
        <f>IF(ISNA(VLOOKUP($A107,'[2]1516 Exp_Rev Access'!$F$7:$FS$306,14,FALSE)),"",VLOOKUP($A107,'[2]1516 Exp_Rev Access'!$F$7:$FS$306,14,FALSE))</f>
        <v>0</v>
      </c>
      <c r="W107" s="99">
        <f>IF(ISNA(VLOOKUP($A107,'[2]1516 Exp_Rev Access'!$F$7:$FS$306,15,FALSE)),"",VLOOKUP($A107,'[2]1516 Exp_Rev Access'!$F$7:$FS$306,15,FALSE))</f>
        <v>0</v>
      </c>
      <c r="X107" s="99">
        <f>IF(ISNA(VLOOKUP($A107,'[2]1516 Exp_Rev Access'!$F$7:$FS$306,16,FALSE)),"",VLOOKUP($A107,'[2]1516 Exp_Rev Access'!$F$7:$FS$306,16,FALSE))</f>
        <v>207416.25</v>
      </c>
      <c r="Y107" s="99">
        <f>IF(ISNA(VLOOKUP($A107,'[2]1516 Exp_Rev Access'!$F$7:$FS$306,17,FALSE)),"",VLOOKUP($A107,'[2]1516 Exp_Rev Access'!$F$7:$FS$306,17,FALSE))</f>
        <v>0</v>
      </c>
      <c r="Z107" s="99">
        <f>IF(ISNA(VLOOKUP($A107,'[2]1516 Exp_Rev Access'!$F$7:$FS$306,18,FALSE)),"",VLOOKUP($A107,'[2]1516 Exp_Rev Access'!$F$7:$FS$306,18,FALSE))</f>
        <v>0</v>
      </c>
      <c r="AA107" s="99">
        <f>IF(ISNA(VLOOKUP($A107,'[2]1516 Exp_Rev Access'!$F$7:$FS$306,19,FALSE)),"",VLOOKUP($A107,'[2]1516 Exp_Rev Access'!$F$7:$FS$306,19,FALSE))</f>
        <v>0</v>
      </c>
      <c r="AB107" s="99">
        <f>IF(ISNA(VLOOKUP($A107,'[2]1516 Exp_Rev Access'!$F$7:$FS$306,20,FALSE)),"",VLOOKUP($A107,'[2]1516 Exp_Rev Access'!$F$7:$FS$306,20,FALSE))</f>
        <v>1370.19</v>
      </c>
      <c r="AC107" s="99">
        <f>IF(ISNA(VLOOKUP($A107,'[2]1516 Exp_Rev Access'!$F$7:$FS$306,21,FALSE)),"",VLOOKUP($A107,'[2]1516 Exp_Rev Access'!$F$7:$FS$306,21,FALSE))</f>
        <v>154946.82999999999</v>
      </c>
      <c r="AD107" s="99">
        <f>IF(ISNA(VLOOKUP($A107,'[2]1516 Exp_Rev Access'!$F$7:$FS$306,22,FALSE)),"",VLOOKUP($A107,'[2]1516 Exp_Rev Access'!$F$7:$FS$306,22,FALSE))</f>
        <v>32074.58</v>
      </c>
      <c r="AE107" s="99">
        <f>IF(ISNA(VLOOKUP($A107,'[2]1516 Exp_Rev Access'!$F$7:$FS$306,23,FALSE)),"",VLOOKUP($A107,'[2]1516 Exp_Rev Access'!$F$7:$FS$306,23,FALSE))</f>
        <v>0</v>
      </c>
      <c r="AF107" s="99">
        <f>IF(ISNA(VLOOKUP($A107,'[2]1516 Exp_Rev Access'!$F$7:$FS$306,24,FALSE)),"",VLOOKUP($A107,'[2]1516 Exp_Rev Access'!$F$7:$FS$306,24,FALSE))</f>
        <v>15230</v>
      </c>
      <c r="AG107" s="99">
        <f>IF(ISNA(VLOOKUP($A107,'[2]1516 Exp_Rev Access'!$F$7:$FS$306,25,FALSE)),"",VLOOKUP($A107,'[2]1516 Exp_Rev Access'!$F$7:$FS$306,25,FALSE))</f>
        <v>4050.54</v>
      </c>
      <c r="AH107" s="98">
        <f>IF(ISNA(VLOOKUP($A107,'[2]1516 Exp_Rev Access'!$F$7:$FS$306,26,FALSE)),"",VLOOKUP($A107,'[2]1516 Exp_Rev Access'!$F$7:$FS$306,26,FALSE))</f>
        <v>152782.14000000001</v>
      </c>
      <c r="AI107" s="98">
        <f>IF(ISNA(VLOOKUP($A107,'[2]1516 Exp_Rev Access'!$F$7:$FS$306,27,FALSE)),"",VLOOKUP($A107,'[2]1516 Exp_Rev Access'!$F$7:$FS$306,27,FALSE))</f>
        <v>23513.759999999998</v>
      </c>
      <c r="AJ107" s="98">
        <f>IF(ISNA(VLOOKUP($A107,'[2]1516 Exp_Rev Access'!$F$7:$FS$306,28,FALSE)),"",VLOOKUP($A107,'[2]1516 Exp_Rev Access'!$F$7:$FS$306,28,FALSE))</f>
        <v>55975.28</v>
      </c>
      <c r="AK107" s="98">
        <f>IF(ISNA(VLOOKUP($A107,'[2]1516 Exp_Rev Access'!$F$7:$FS$306,29,FALSE)),"",VLOOKUP($A107,'[2]1516 Exp_Rev Access'!$F$7:$FS$306,29,FALSE))</f>
        <v>1065.32</v>
      </c>
      <c r="AL107" s="100">
        <f>SUM(P107:AK107)</f>
        <v>658445.37</v>
      </c>
      <c r="AM107" s="72">
        <f>AL107/D107</f>
        <v>1.5689954817444861E-2</v>
      </c>
      <c r="AN107" s="94">
        <f>AL107/C107</f>
        <v>220.85921530612595</v>
      </c>
      <c r="AO107" s="99">
        <f>IF(ISNA(VLOOKUP($A107,'[2]1516 Exp_Rev Access'!$F$7:$GB$306,30,FALSE)),"",VLOOKUP($A107,'[2]1516 Exp_Rev Access'!$F$7:$FS$306,30,FALSE))</f>
        <v>17983903.949999999</v>
      </c>
      <c r="AP107" s="99">
        <f>IF(ISNA(VLOOKUP($A107,'[2]1516 Exp_Rev Access'!$F$7:$GB$306,31,FALSE)),"",VLOOKUP($A107,'[2]1516 Exp_Rev Access'!$F$7:$FS$306,31,FALSE))</f>
        <v>407974.81</v>
      </c>
      <c r="AQ107" s="99">
        <f>IF(ISNA(VLOOKUP($A107,'[2]1516 Exp_Rev Access'!$F$7:$GB$306,32,FALSE)),"",VLOOKUP($A107,'[2]1516 Exp_Rev Access'!$F$7:$FS$306,32,FALSE))</f>
        <v>0</v>
      </c>
      <c r="AR107" s="99">
        <f>IF(ISNA(VLOOKUP($A107,'[2]1516 Exp_Rev Access'!$F$7:$GB$306,33,FALSE)),"",VLOOKUP($A107,'[2]1516 Exp_Rev Access'!$F$7:$FS$306,33,FALSE))</f>
        <v>0</v>
      </c>
      <c r="AS107" s="99">
        <f>IF(ISNA(VLOOKUP($A107,'[2]1516 Exp_Rev Access'!$F$7:$GB$306,34,FALSE)),"",VLOOKUP($A107,'[2]1516 Exp_Rev Access'!$F$7:$FS$306,34,FALSE))</f>
        <v>0</v>
      </c>
      <c r="AT107" s="101">
        <f>SUM(AO107:AS107)</f>
        <v>18391878.759999998</v>
      </c>
      <c r="AU107" s="72">
        <f>AT107/D107</f>
        <v>0.4382561711267311</v>
      </c>
      <c r="AV107" s="94">
        <f>AT107/C107</f>
        <v>6169.1008791496315</v>
      </c>
      <c r="AW107" s="99">
        <f>IF(ISNA(VLOOKUP($A107,'[2]1516 Exp_Rev Access'!$F$7:$GB$306,35,FALSE)),"",VLOOKUP($A107,'[2]1516 Exp_Rev Access'!$F$7:$GB$306,35,FALSE))</f>
        <v>370</v>
      </c>
      <c r="AX107" s="99">
        <f>IF(ISNA(VLOOKUP($A107,'[2]1516 Exp_Rev Access'!$F$7:$GB$306,36,FALSE)),"",VLOOKUP($A107,'[2]1516 Exp_Rev Access'!$F$7:$GB$306,36,FALSE))</f>
        <v>1703453.84</v>
      </c>
      <c r="AY107" s="99">
        <f>IF(ISNA(VLOOKUP($A107,'[2]1516 Exp_Rev Access'!$F$7:$GB$306,37,FALSE)),"",VLOOKUP($A107,'[2]1516 Exp_Rev Access'!$F$7:$GB$306,37,FALSE))</f>
        <v>135538.54999999999</v>
      </c>
      <c r="AZ107" s="99">
        <f>IF(ISNA(VLOOKUP($A107,'[2]1516 Exp_Rev Access'!$F$7:$GB$306,38,FALSE)),"",VLOOKUP($A107,'[2]1516 Exp_Rev Access'!$F$7:$GB$306,38,FALSE))</f>
        <v>0</v>
      </c>
      <c r="BA107" s="99">
        <f>IF(ISNA(VLOOKUP($A107,'[2]1516 Exp_Rev Access'!$F$7:$GB$306,39,FALSE)),"",VLOOKUP($A107,'[2]1516 Exp_Rev Access'!$F$7:$GB$306,39,FALSE))</f>
        <v>0</v>
      </c>
      <c r="BB107" s="99">
        <f>IF(ISNA(VLOOKUP($A107,'[2]1516 Exp_Rev Access'!$F$7:$GB$306,40,FALSE)),"",VLOOKUP($A107,'[2]1516 Exp_Rev Access'!$F$7:$GB$306,40,FALSE))</f>
        <v>1097225.53</v>
      </c>
      <c r="BC107" s="99">
        <f>IF(ISNA(VLOOKUP($A107,'[2]1516 Exp_Rev Access'!$F$7:$GB$306,41,FALSE)),"",VLOOKUP($A107,'[2]1516 Exp_Rev Access'!$F$7:$GB$306,41,FALSE))</f>
        <v>0</v>
      </c>
      <c r="BD107" s="99">
        <f>IF(ISNA(VLOOKUP($A107,'[2]1516 Exp_Rev Access'!$F$7:$GB$306,42,FALSE)),"",VLOOKUP($A107,'[2]1516 Exp_Rev Access'!$F$7:$GB$306,42,FALSE))</f>
        <v>603225.17000000004</v>
      </c>
      <c r="BE107" s="99">
        <f>IF(ISNA(VLOOKUP($A107,'[2]1516 Exp_Rev Access'!$F$7:$GB$306,43,FALSE)),"",VLOOKUP($A107,'[2]1516 Exp_Rev Access'!$F$7:$GB$306,43,FALSE))</f>
        <v>0</v>
      </c>
      <c r="BF107" s="99">
        <f>IF(ISNA(VLOOKUP($A107,'[2]1516 Exp_Rev Access'!$F$7:$GB$306,44,FALSE)),"",VLOOKUP($A107,'[2]1516 Exp_Rev Access'!$F$7:$GB$306,44,FALSE))</f>
        <v>1125236.1000000001</v>
      </c>
      <c r="BG107" s="99">
        <f>IF(ISNA(VLOOKUP($A107,'[2]1516 Exp_Rev Access'!$F$7:$GB$306,45,FALSE)),"",VLOOKUP($A107,'[2]1516 Exp_Rev Access'!$F$7:$GB$306,45,FALSE))</f>
        <v>25246.15</v>
      </c>
      <c r="BH107" s="99">
        <f>IF(ISNA(VLOOKUP($A107,'[2]1516 Exp_Rev Access'!$F$7:$GB$306,46,FALSE)),"",VLOOKUP($A107,'[2]1516 Exp_Rev Access'!$F$7:$GB$306,46,FALSE))</f>
        <v>0</v>
      </c>
      <c r="BI107" s="99">
        <f>IF(ISNA(VLOOKUP($A107,'[2]1516 Exp_Rev Access'!$F$7:$GB$306,47,FALSE)),"",VLOOKUP($A107,'[2]1516 Exp_Rev Access'!$F$7:$GB$306,47,FALSE))</f>
        <v>57605.46</v>
      </c>
      <c r="BJ107" s="99">
        <f>IF(ISNA(VLOOKUP($A107,'[2]1516 Exp_Rev Access'!$F$7:$GB$306,48,FALSE)),"",VLOOKUP($A107,'[2]1516 Exp_Rev Access'!$F$7:$GB$306,48,FALSE))</f>
        <v>589745.18000000005</v>
      </c>
      <c r="BK107" s="99">
        <f>IF(ISNA(VLOOKUP($A107,'[2]1516 Exp_Rev Access'!$F$7:$GB$306,49,FALSE)),"",VLOOKUP($A107,'[2]1516 Exp_Rev Access'!$F$7:$GB$306,49,FALSE))</f>
        <v>34784</v>
      </c>
      <c r="BL107" s="99">
        <f>IF(ISNA(VLOOKUP($A107,'[2]1516 Exp_Rev Access'!$F$7:$GB$306,50,FALSE)),"",VLOOKUP($A107,'[2]1516 Exp_Rev Access'!$F$7:$GB$306,50,FALSE))</f>
        <v>0</v>
      </c>
      <c r="BM107" s="99">
        <f>IF(ISNA(VLOOKUP($A107,'[2]1516 Exp_Rev Access'!$F$7:$GB$306,51,FALSE)),"",VLOOKUP($A107,'[2]1516 Exp_Rev Access'!$F$7:$GB$306,51,FALSE))</f>
        <v>0</v>
      </c>
      <c r="BN107" s="99">
        <f>IF(ISNA(VLOOKUP($A107,'[2]1516 Exp_Rev Access'!$F$7:$GB$306,52,FALSE)),"",VLOOKUP($A107,'[2]1516 Exp_Rev Access'!$F$7:$GB$306,52,FALSE))</f>
        <v>0</v>
      </c>
      <c r="BO107" s="99">
        <f>IF(ISNA(VLOOKUP($A107,'[2]1516 Exp_Rev Access'!$F$7:$GB$306,53,FALSE)),"",VLOOKUP($A107,'[2]1516 Exp_Rev Access'!$F$7:$GB$306,53,FALSE))</f>
        <v>0</v>
      </c>
      <c r="BP107" s="99">
        <f>IF(ISNA(VLOOKUP($A107,'[2]1516 Exp_Rev Access'!$F$7:$GB$306,54,FALSE)),"",VLOOKUP($A107,'[2]1516 Exp_Rev Access'!$F$7:$GB$306,54,FALSE))</f>
        <v>436881.44</v>
      </c>
      <c r="BQ107" s="99">
        <f>IF(ISNA(VLOOKUP($A107,'[2]1516 Exp_Rev Access'!$F$7:$GB$306,55,FALSE)),"",VLOOKUP($A107,'[2]1516 Exp_Rev Access'!$F$7:$GB$306,55,FALSE))</f>
        <v>0</v>
      </c>
      <c r="BR107" s="99">
        <f>IF(ISNA(VLOOKUP($A107,'[2]1516 Exp_Rev Access'!$F$7:$GB$306,56,FALSE)),"",VLOOKUP($A107,'[2]1516 Exp_Rev Access'!$F$7:$GB$306,56,FALSE))</f>
        <v>0</v>
      </c>
      <c r="BS107" s="99">
        <f>IF(ISNA(VLOOKUP($A107,'[2]1516 Exp_Rev Access'!$F$7:$GB$306,57,FALSE)),"",VLOOKUP($A107,'[2]1516 Exp_Rev Access'!$F$7:$GB$306,57,FALSE))</f>
        <v>0</v>
      </c>
      <c r="BT107" s="99">
        <f>IF(ISNA(VLOOKUP($A107,'[2]1516 Exp_Rev Access'!$F$7:$GB$306,58,FALSE)),"",VLOOKUP($A107,'[2]1516 Exp_Rev Access'!$F$7:$GB$306,58,FALSE))</f>
        <v>0</v>
      </c>
      <c r="BU107" s="102">
        <f>SUM(AW107:BT107)</f>
        <v>5809311.4199999999</v>
      </c>
      <c r="BV107" s="72">
        <f>BU107/D107</f>
        <v>0.13842884748398557</v>
      </c>
      <c r="BW107" s="94">
        <f>BU107/C107</f>
        <v>1948.5898453354091</v>
      </c>
      <c r="BX107" s="99">
        <f>IF(ISNA(VLOOKUP($A107,'[2]1516 Exp_Rev Access'!$F$7:$GB$306,59,FALSE)),"",VLOOKUP($A107,'[2]1516 Exp_Rev Access'!$F$7:$GB$306,59,FALSE))</f>
        <v>0</v>
      </c>
      <c r="BY107" s="99">
        <f>IF(ISNA(VLOOKUP($A107,'[2]1516 Exp_Rev Access'!$F$7:$GB$306,60,FALSE)),"",VLOOKUP($A107,'[2]1516 Exp_Rev Access'!$F$7:$GB$306,60,FALSE))</f>
        <v>0</v>
      </c>
      <c r="BZ107" s="99">
        <f>IF(ISNA(VLOOKUP($A107,'[2]1516 Exp_Rev Access'!$F$7:$GB$306,61,FALSE)),"",VLOOKUP($A107,'[2]1516 Exp_Rev Access'!$F$7:$GB$306,61,FALSE))</f>
        <v>0</v>
      </c>
      <c r="CA107" s="99">
        <f>IF(ISNA(VLOOKUP($A107,'[2]1516 Exp_Rev Access'!$F$7:$GB$306,62,FALSE)),"",VLOOKUP($A107,'[2]1516 Exp_Rev Access'!$F$7:$GB$306,62,FALSE))</f>
        <v>0</v>
      </c>
      <c r="CB107" s="99">
        <f>IF(ISNA(VLOOKUP($A107,'[2]1516 Exp_Rev Access'!$F$7:$GB$306,63,FALSE)),"",VLOOKUP($A107,'[2]1516 Exp_Rev Access'!$F$7:$GB$306,63,FALSE))</f>
        <v>1255.4100000000001</v>
      </c>
      <c r="CC107" s="99">
        <f>IF(ISNA(VLOOKUP($A107,'[2]1516 Exp_Rev Access'!$F$7:$GB$306,64,FALSE)),"",VLOOKUP($A107,'[2]1516 Exp_Rev Access'!$F$7:$GB$306,64,FALSE))</f>
        <v>0</v>
      </c>
      <c r="CD107" s="101">
        <f>SUM(BX107:CC107)</f>
        <v>1255.4100000000001</v>
      </c>
      <c r="CE107" s="72">
        <f>CD107/D107</f>
        <v>2.9914898144653144E-5</v>
      </c>
      <c r="CF107" s="103">
        <f>CD107/C107</f>
        <v>0.42109623686390807</v>
      </c>
      <c r="CG107" s="99">
        <f>IF(ISNA(VLOOKUP($A107,'[2]1516 Exp_Rev Access'!$F$7:$GB$306,65,FALSE)),"",VLOOKUP($A107,'[2]1516 Exp_Rev Access'!$F$7:$GB$306,65,FALSE))</f>
        <v>0</v>
      </c>
      <c r="CH107" s="99">
        <f>IF(ISNA(VLOOKUP($A107,'[2]1516 Exp_Rev Access'!$F$7:$GB$306,66,FALSE)),"",VLOOKUP($A107,'[2]1516 Exp_Rev Access'!$F$7:$GB$306,66,FALSE))</f>
        <v>0</v>
      </c>
      <c r="CI107" s="99">
        <f>IF(ISNA(VLOOKUP($A107,'[2]1516 Exp_Rev Access'!$F$7:$GB$306,67,FALSE)),"",VLOOKUP($A107,'[2]1516 Exp_Rev Access'!$F$7:$GB$306,67,FALSE))</f>
        <v>0</v>
      </c>
      <c r="CJ107" s="99">
        <f>IF(ISNA(VLOOKUP($A107,'[2]1516 Exp_Rev Access'!$F$7:$GB$306,68,FALSE)),"",VLOOKUP($A107,'[2]1516 Exp_Rev Access'!$F$7:$GB$306,68,FALSE))</f>
        <v>0</v>
      </c>
      <c r="CK107" s="99">
        <f>IF(ISNA(VLOOKUP($A107,'[2]1516 Exp_Rev Access'!$F$7:$GB$306,69,FALSE)),"",VLOOKUP($A107,'[2]1516 Exp_Rev Access'!$F$7:$GB$306,69,FALSE))</f>
        <v>0</v>
      </c>
      <c r="CL107" s="99">
        <f>IF(ISNA(VLOOKUP($A107,'[2]1516 Exp_Rev Access'!$F$7:$GB$306,70,FALSE)),"",VLOOKUP($A107,'[2]1516 Exp_Rev Access'!$F$7:$GB$306,70,FALSE))</f>
        <v>0</v>
      </c>
      <c r="CM107" s="99">
        <f>IF(ISNA(VLOOKUP($A107,'[2]1516 Exp_Rev Access'!$F$7:$GB$306,71,FALSE)),"",VLOOKUP($A107,'[2]1516 Exp_Rev Access'!$F$7:$GB$306,71,FALSE))</f>
        <v>0</v>
      </c>
      <c r="CN107" s="99">
        <f>IF(ISNA(VLOOKUP($A107,'[2]1516 Exp_Rev Access'!$F$7:$GB$306,72,FALSE)),"",VLOOKUP($A107,'[2]1516 Exp_Rev Access'!$F$7:$GB$306,72,FALSE))</f>
        <v>0</v>
      </c>
      <c r="CO107" s="99">
        <f>IF(ISNA(VLOOKUP($A107,'[2]1516 Exp_Rev Access'!$F$7:$GB$306,73,FALSE)),"",VLOOKUP($A107,'[2]1516 Exp_Rev Access'!$F$7:$GB$306,73,FALSE))</f>
        <v>0</v>
      </c>
      <c r="CP107" s="99">
        <f>IF(ISNA(VLOOKUP($A107,'[2]1516 Exp_Rev Access'!$F$7:$GB$306,74,FALSE)),"",VLOOKUP($A107,'[2]1516 Exp_Rev Access'!$F$7:$GB$306,74,FALSE))</f>
        <v>613054</v>
      </c>
      <c r="CQ107" s="99">
        <f>IF(ISNA(VLOOKUP($A107,'[2]1516 Exp_Rev Access'!$F$7:$GB$306,75,FALSE)),"",VLOOKUP($A107,'[2]1516 Exp_Rev Access'!$F$7:$GB$306,75,FALSE))</f>
        <v>0</v>
      </c>
      <c r="CR107" s="99">
        <f>IF(ISNA(VLOOKUP($A107,'[2]1516 Exp_Rev Access'!$F$7:$GB$306,76,FALSE)),"",VLOOKUP($A107,'[2]1516 Exp_Rev Access'!$F$7:$GB$306,76,FALSE))</f>
        <v>28526</v>
      </c>
      <c r="CS107" s="99">
        <f>IF(ISNA(VLOOKUP($A107,'[2]1516 Exp_Rev Access'!$F$7:$GB$306,77,FALSE)),"",VLOOKUP($A107,'[2]1516 Exp_Rev Access'!$F$7:$GB$306,77,FALSE))</f>
        <v>0</v>
      </c>
      <c r="CT107" s="99">
        <f>IF(ISNA(VLOOKUP($A107,'[2]1516 Exp_Rev Access'!$F$7:$GB$306,78,FALSE)),"",VLOOKUP($A107,'[2]1516 Exp_Rev Access'!$F$7:$GB$306,78,FALSE))</f>
        <v>2024005.16</v>
      </c>
      <c r="CU107" s="99">
        <f>IF(ISNA(VLOOKUP($A107,'[2]1516 Exp_Rev Access'!$F$7:$GB$306,79,FALSE)),"",VLOOKUP($A107,'[2]1516 Exp_Rev Access'!$F$7:$GB$306,79,FALSE))</f>
        <v>142667.76999999999</v>
      </c>
      <c r="CV107" s="99">
        <f>IF(ISNA(VLOOKUP($A107,'[2]1516 Exp_Rev Access'!$F$7:$GB$306,80,FALSE)),"",VLOOKUP($A107,'[2]1516 Exp_Rev Access'!$F$7:$GB$306,80,FALSE))</f>
        <v>0</v>
      </c>
      <c r="CW107" s="99">
        <f>IF(ISNA(VLOOKUP($A107,'[2]1516 Exp_Rev Access'!$F$7:$GB$306,81,FALSE)),"",VLOOKUP($A107,'[2]1516 Exp_Rev Access'!$F$7:$GB$306,81,FALSE))</f>
        <v>0</v>
      </c>
      <c r="CX107" s="99">
        <f>IF(ISNA(VLOOKUP($A107,'[2]1516 Exp_Rev Access'!$F$7:$GB$306,82,FALSE)),"",VLOOKUP($A107,'[2]1516 Exp_Rev Access'!$F$7:$GB$306,82,FALSE))</f>
        <v>0</v>
      </c>
      <c r="CY107" s="99">
        <f>IF(ISNA(VLOOKUP($A107,'[2]1516 Exp_Rev Access'!$F$7:$GB$306,83,FALSE)),"",VLOOKUP($A107,'[2]1516 Exp_Rev Access'!$F$7:$GB$306,83,FALSE))</f>
        <v>0</v>
      </c>
      <c r="CZ107" s="99">
        <f>IF(ISNA(VLOOKUP($A107,'[2]1516 Exp_Rev Access'!$F$7:$GB$306,84,FALSE)),"",VLOOKUP($A107,'[2]1516 Exp_Rev Access'!$F$7:$GB$306,84,FALSE))</f>
        <v>0</v>
      </c>
      <c r="DA107" s="99">
        <f>IF(ISNA(VLOOKUP($A107,'[2]1516 Exp_Rev Access'!$F$7:$GB$306,85,FALSE)),"",VLOOKUP($A107,'[2]1516 Exp_Rev Access'!$F$7:$GB$306,85,FALSE))</f>
        <v>175843.1</v>
      </c>
      <c r="DB107" s="99">
        <f>IF(ISNA(VLOOKUP($A107,'[2]1516 Exp_Rev Access'!$F$7:$GB$306,86,FALSE)),"",VLOOKUP($A107,'[2]1516 Exp_Rev Access'!$F$7:$GB$306,86,FALSE))</f>
        <v>0</v>
      </c>
      <c r="DC107" s="99">
        <f>IF(ISNA(VLOOKUP($A107,'[2]1516 Exp_Rev Access'!$F$7:$GB$306,87,FALSE)),"",VLOOKUP($A107,'[2]1516 Exp_Rev Access'!$F$7:$GB$306,87,FALSE))</f>
        <v>0</v>
      </c>
      <c r="DD107" s="99">
        <f>IF(ISNA(VLOOKUP($A107,'[2]1516 Exp_Rev Access'!$F$7:$GB$306,88,FALSE)),"",VLOOKUP($A107,'[2]1516 Exp_Rev Access'!$F$7:$GB$306,88,FALSE))</f>
        <v>0</v>
      </c>
      <c r="DE107" s="99">
        <f>IF(ISNA(VLOOKUP($A107,'[2]1516 Exp_Rev Access'!$F$7:$GB$306,89,FALSE)),"",VLOOKUP($A107,'[2]1516 Exp_Rev Access'!$F$7:$GB$306,89,FALSE))</f>
        <v>0</v>
      </c>
      <c r="DF107" s="99">
        <f>IF(ISNA(VLOOKUP($A107,'[2]1516 Exp_Rev Access'!$F$7:$GB$306,90,FALSE)),"",VLOOKUP($A107,'[2]1516 Exp_Rev Access'!$F$7:$GB$306,90,FALSE))</f>
        <v>79211.350000000006</v>
      </c>
      <c r="DG107" s="99">
        <f>IF(ISNA(VLOOKUP($A107,'[2]1516 Exp_Rev Access'!$F$7:$GB$306,91,FALSE)),"",VLOOKUP($A107,'[2]1516 Exp_Rev Access'!$F$7:$GB$306,91,FALSE))</f>
        <v>0</v>
      </c>
      <c r="DH107" s="99">
        <f>IF(ISNA(VLOOKUP($A107,'[2]1516 Exp_Rev Access'!$F$7:$GB$306,92,FALSE)),"",VLOOKUP($A107,'[2]1516 Exp_Rev Access'!$F$7:$GB$306,92,FALSE))</f>
        <v>1397233.42</v>
      </c>
      <c r="DI107" s="99">
        <f>IF(ISNA(VLOOKUP($A107,'[2]1516 Exp_Rev Access'!$F$7:$GB$306,93,FALSE)),"",VLOOKUP($A107,'[2]1516 Exp_Rev Access'!$F$7:$GB$306,93,FALSE))</f>
        <v>0</v>
      </c>
      <c r="DJ107" s="99">
        <f>IF(ISNA(VLOOKUP($A107,'[2]1516 Exp_Rev Access'!$F$7:$GB$306,94,FALSE)),"",VLOOKUP($A107,'[2]1516 Exp_Rev Access'!$F$7:$GB$306,94,FALSE))</f>
        <v>0</v>
      </c>
      <c r="DK107" s="99">
        <f>IF(ISNA(VLOOKUP($A107,'[2]1516 Exp_Rev Access'!$F$7:$GB$306,95,FALSE)),"",VLOOKUP($A107,'[2]1516 Exp_Rev Access'!$F$7:$GB$306,95,FALSE))</f>
        <v>0</v>
      </c>
      <c r="DL107" s="99">
        <f>IF(ISNA(VLOOKUP($A107,'[2]1516 Exp_Rev Access'!$F$7:$GB$306,96,FALSE)),"",VLOOKUP($A107,'[2]1516 Exp_Rev Access'!$F$7:$GB$306,96,FALSE))</f>
        <v>0</v>
      </c>
      <c r="DM107" s="99">
        <f>IF(ISNA(VLOOKUP($A107,'[2]1516 Exp_Rev Access'!$F$7:$GB$306,97,FALSE)),"",VLOOKUP($A107,'[2]1516 Exp_Rev Access'!$F$7:$GB$306,97,FALSE))</f>
        <v>0</v>
      </c>
      <c r="DN107" s="99">
        <f>IF(ISNA(VLOOKUP($A107,'[2]1516 Exp_Rev Access'!$F$7:$GB$306,98,FALSE)),"",VLOOKUP($A107,'[2]1516 Exp_Rev Access'!$F$7:$GB$306,98,FALSE))</f>
        <v>0</v>
      </c>
      <c r="DO107" s="99">
        <f>IF(ISNA(VLOOKUP($A107,'[2]1516 Exp_Rev Access'!$F$7:$GB$306,99,FALSE)),"",VLOOKUP($A107,'[2]1516 Exp_Rev Access'!$F$7:$GB$306,99,FALSE))</f>
        <v>0</v>
      </c>
      <c r="DP107" s="99">
        <f>IF(ISNA(VLOOKUP($A107,'[2]1516 Exp_Rev Access'!$F$7:$GB$306,100,FALSE)),"",VLOOKUP($A107,'[2]1516 Exp_Rev Access'!$F$7:$GB$306,100,FALSE))</f>
        <v>0</v>
      </c>
      <c r="DQ107" s="99">
        <f>IF(ISNA(VLOOKUP($A107,'[2]1516 Exp_Rev Access'!$F$7:$GB$306,101,FALSE)),"",VLOOKUP($A107,'[2]1516 Exp_Rev Access'!$F$7:$GB$306,101,FALSE))</f>
        <v>0</v>
      </c>
      <c r="DR107" s="99">
        <f>IF(ISNA(VLOOKUP($A107,'[2]1516 Exp_Rev Access'!$F$7:$GB$306,102,FALSE)),"",VLOOKUP($A107,'[2]1516 Exp_Rev Access'!$F$7:$GB$306,102,FALSE))</f>
        <v>0</v>
      </c>
      <c r="DS107" s="99">
        <f>IF(ISNA(VLOOKUP($A107,'[2]1516 Exp_Rev Access'!$F$7:$GB$306,103,FALSE)),"",VLOOKUP($A107,'[2]1516 Exp_Rev Access'!$F$7:$GB$306,103,FALSE))</f>
        <v>0</v>
      </c>
      <c r="DT107" s="99">
        <f>IF(ISNA(VLOOKUP($A107,'[2]1516 Exp_Rev Access'!$F$7:$GB$306,104,FALSE)),"",VLOOKUP($A107,'[2]1516 Exp_Rev Access'!$F$7:$GB$306,104,FALSE))</f>
        <v>0</v>
      </c>
      <c r="DU107" s="99">
        <f>IF(ISNA(VLOOKUP($A107,'[2]1516 Exp_Rev Access'!$F$7:$GB$306,105,FALSE)),"",VLOOKUP($A107,'[2]1516 Exp_Rev Access'!$F$7:$GB$306,105,FALSE))</f>
        <v>0</v>
      </c>
      <c r="DV107" s="99">
        <f>IF(ISNA(VLOOKUP($A107,'[2]1516 Exp_Rev Access'!$F$7:$GB$306,106,FALSE)),"",VLOOKUP($A107,'[2]1516 Exp_Rev Access'!$F$7:$GB$306,106,FALSE))</f>
        <v>0</v>
      </c>
      <c r="DW107" s="99">
        <f>IF(ISNA(VLOOKUP($A107,'[2]1516 Exp_Rev Access'!$F$7:$GB$306,107,FALSE)),"",VLOOKUP($A107,'[2]1516 Exp_Rev Access'!$F$7:$GB$306,107,FALSE))</f>
        <v>0</v>
      </c>
      <c r="DX107" s="99">
        <f>IF(ISNA(VLOOKUP($A107,'[2]1516 Exp_Rev Access'!$F$7:$GB$306,108,FALSE)),"",VLOOKUP($A107,'[2]1516 Exp_Rev Access'!$F$7:$GB$306,108,FALSE))</f>
        <v>0</v>
      </c>
      <c r="DY107" s="99">
        <f>IF(ISNA(VLOOKUP($A107,'[2]1516 Exp_Rev Access'!$F$7:$GB$306,109,FALSE)),"",VLOOKUP($A107,'[2]1516 Exp_Rev Access'!$F$7:$GB$306,109,FALSE))</f>
        <v>0</v>
      </c>
      <c r="DZ107" s="99">
        <f>IF(ISNA(VLOOKUP($A107,'[2]1516 Exp_Rev Access'!$F$7:$GB$306,110,FALSE)),"",VLOOKUP($A107,'[2]1516 Exp_Rev Access'!$F$7:$GB$306,110,FALSE))</f>
        <v>0</v>
      </c>
      <c r="EA107" s="99">
        <f>IF(ISNA(VLOOKUP($A107,'[2]1516 Exp_Rev Access'!$F$7:$GB$306,111,FALSE)),"",VLOOKUP($A107,'[2]1516 Exp_Rev Access'!$F$7:$GB$306,111,FALSE))</f>
        <v>0</v>
      </c>
      <c r="EB107" s="99">
        <f>IF(ISNA(VLOOKUP($A107,'[2]1516 Exp_Rev Access'!$F$7:$GB$306,112,FALSE)),"",VLOOKUP($A107,'[2]1516 Exp_Rev Access'!$F$7:$GB$306,112,FALSE))</f>
        <v>0</v>
      </c>
      <c r="EC107" s="99">
        <f>IF(ISNA(VLOOKUP($A107,'[2]1516 Exp_Rev Access'!$F$7:$GB$306,113,FALSE)),"",VLOOKUP($A107,'[2]1516 Exp_Rev Access'!$F$7:$GB$306,113,FALSE))</f>
        <v>0</v>
      </c>
      <c r="ED107" s="99">
        <f>IF(ISNA(VLOOKUP($A107,'[2]1516 Exp_Rev Access'!$F$7:$GB$306,114,FALSE)),"",VLOOKUP($A107,'[2]1516 Exp_Rev Access'!$F$7:$GB$306,114,FALSE))</f>
        <v>0</v>
      </c>
      <c r="EE107" s="99">
        <f>IF(ISNA(VLOOKUP($A107,'[2]1516 Exp_Rev Access'!$F$7:$GB$306,115,FALSE)),"",VLOOKUP($A107,'[2]1516 Exp_Rev Access'!$F$7:$GB$306,115,FALSE))</f>
        <v>0</v>
      </c>
      <c r="EF107" s="99">
        <f>IF(ISNA(VLOOKUP($A107,'[2]1516 Exp_Rev Access'!$F$7:$GB$306,116,FALSE)),"",VLOOKUP($A107,'[2]1516 Exp_Rev Access'!$F$7:$GB$306,116,FALSE))</f>
        <v>0</v>
      </c>
      <c r="EG107" s="99">
        <f>IF(ISNA(VLOOKUP($A107,'[2]1516 Exp_Rev Access'!$F$7:$GB$306,117,FALSE)),"",VLOOKUP($A107,'[2]1516 Exp_Rev Access'!$F$7:$GB$306,117,FALSE))</f>
        <v>0</v>
      </c>
      <c r="EH107" s="99">
        <f>IF(ISNA(VLOOKUP($A107,'[2]1516 Exp_Rev Access'!$F$7:$GB$306,118,FALSE)),"",VLOOKUP($A107,'[2]1516 Exp_Rev Access'!$F$7:$GB$306,118,FALSE))</f>
        <v>0</v>
      </c>
      <c r="EI107" s="99">
        <f>IF(ISNA(VLOOKUP($A107,'[2]1516 Exp_Rev Access'!$F$7:$GB$306,119,FALSE)),"",VLOOKUP($A107,'[2]1516 Exp_Rev Access'!$F$7:$GB$306,119,FALSE))</f>
        <v>0</v>
      </c>
      <c r="EJ107" s="99">
        <f>IF(ISNA(VLOOKUP($A107,'[2]1516 Exp_Rev Access'!$F$7:$GB$306,120,FALSE)),"",VLOOKUP($A107,'[2]1516 Exp_Rev Access'!$F$7:$GB$306,120,FALSE))</f>
        <v>0</v>
      </c>
      <c r="EK107" s="99">
        <f>IF(ISNA(VLOOKUP($A107,'[2]1516 Exp_Rev Access'!$F$7:$GB$306,121,FALSE)),"",VLOOKUP($A107,'[2]1516 Exp_Rev Access'!$F$7:$GB$306,121,FALSE))</f>
        <v>0</v>
      </c>
      <c r="EL107" s="99">
        <f>IF(ISNA(VLOOKUP($A107,'[2]1516 Exp_Rev Access'!$F$7:$GB$306,122,FALSE)),"",VLOOKUP($A107,'[2]1516 Exp_Rev Access'!$F$7:$GB$306,122,FALSE))</f>
        <v>0</v>
      </c>
      <c r="EM107" s="99">
        <f>IF(ISNA(VLOOKUP($A107,'[2]1516 Exp_Rev Access'!$F$7:$GB$306,123,FALSE)),"",VLOOKUP($A107,'[2]1516 Exp_Rev Access'!$F$7:$GB$306,123,FALSE))</f>
        <v>3195.49</v>
      </c>
      <c r="EN107" s="99">
        <f>IF(ISNA(VLOOKUP($A107,'[2]1516 Exp_Rev Access'!$F$7:$GB$306,124,FALSE)),"",VLOOKUP($A107,'[2]1516 Exp_Rev Access'!$F$7:$GB$306,124,FALSE))</f>
        <v>79370.12</v>
      </c>
      <c r="EO107" s="99">
        <f>IF(ISNA(VLOOKUP($A107,'[2]1516 Exp_Rev Access'!$F$7:$GB$306,125,FALSE)),"",VLOOKUP($A107,'[2]1516 Exp_Rev Access'!$F$7:$GB$306,125,FALSE))</f>
        <v>0</v>
      </c>
      <c r="EP107" s="99">
        <f>IF(ISNA(VLOOKUP($A107,'[2]1516 Exp_Rev Access'!$F$7:$GB$306,126,FALSE)),"",VLOOKUP($A107,'[2]1516 Exp_Rev Access'!$F$7:$GB$306,126,FALSE))</f>
        <v>0</v>
      </c>
      <c r="EQ107" s="99">
        <f>IF(ISNA(VLOOKUP($A107,'[2]1516 Exp_Rev Access'!$F$7:$GB$306,127,FALSE)),"",VLOOKUP($A107,'[2]1516 Exp_Rev Access'!$F$7:$GB$306,127,FALSE))</f>
        <v>0</v>
      </c>
      <c r="ER107" s="99">
        <f>IF(ISNA(VLOOKUP($A107,'[2]1516 Exp_Rev Access'!$F$7:$GB$306,128,FALSE)),"",VLOOKUP($A107,'[2]1516 Exp_Rev Access'!$F$7:$GB$306,128,FALSE))</f>
        <v>0</v>
      </c>
      <c r="ES107" s="99">
        <f>IF(ISNA(VLOOKUP($A107,'[2]1516 Exp_Rev Access'!$F$7:$GB$306,129,FALSE)),"",VLOOKUP($A107,'[2]1516 Exp_Rev Access'!$F$7:$GB$306,129,FALSE))</f>
        <v>878496.09</v>
      </c>
      <c r="ET107" s="99">
        <f>IF(ISNA(VLOOKUP($A107,'[2]1516 Exp_Rev Access'!$F$7:$GB$306,130,FALSE)),"",VLOOKUP($A107,'[2]1516 Exp_Rev Access'!$F$7:$GB$306,130,FALSE))</f>
        <v>0</v>
      </c>
      <c r="EU107" s="99">
        <f>IF(ISNA(VLOOKUP($A107,'[2]1516 Exp_Rev Access'!$F$7:$GB$306,131,FALSE)),"",VLOOKUP($A107,'[2]1516 Exp_Rev Access'!$F$7:$GB$306,131,FALSE))</f>
        <v>0</v>
      </c>
      <c r="EV107" s="99">
        <f>IF(ISNA(VLOOKUP($A107,'[2]1516 Exp_Rev Access'!$F$7:$GB$306,132,FALSE)),"",VLOOKUP($A107,'[2]1516 Exp_Rev Access'!$F$7:$GB$306,132,FALSE))</f>
        <v>0</v>
      </c>
      <c r="EW107" s="99">
        <f>IF(ISNA(VLOOKUP($A107,'[2]1516 Exp_Rev Access'!$F$7:$GB$306,133,FALSE)),"",VLOOKUP($A107,'[2]1516 Exp_Rev Access'!$F$7:$GB$306,133,FALSE))</f>
        <v>0</v>
      </c>
      <c r="EX107" s="99">
        <f>IF(ISNA(VLOOKUP($A107,'[2]1516 Exp_Rev Access'!$F$7:$GB$306,134,FALSE)),"",VLOOKUP($A107,'[2]1516 Exp_Rev Access'!$F$7:$GB$306,134,FALSE))</f>
        <v>0</v>
      </c>
      <c r="EY107" s="99">
        <f>IF(ISNA(VLOOKUP($A107,'[2]1516 Exp_Rev Access'!$F$7:$GB$306,135,FALSE)),"",VLOOKUP($A107,'[2]1516 Exp_Rev Access'!$F$7:$GB$306,135,FALSE))</f>
        <v>0</v>
      </c>
      <c r="EZ107" s="99">
        <f>IF(ISNA(VLOOKUP($A107,'[2]1516 Exp_Rev Access'!$F$7:$GB$306,136,FALSE)),"",VLOOKUP($A107,'[2]1516 Exp_Rev Access'!$F$7:$GB$306,136,FALSE))</f>
        <v>0</v>
      </c>
      <c r="FA107" s="99">
        <f>IF(ISNA(VLOOKUP($A107,'[2]1516 Exp_Rev Access'!$F$7:$GB$306,137,FALSE)),"",VLOOKUP($A107,'[2]1516 Exp_Rev Access'!$F$7:$GB$306,137,FALSE))</f>
        <v>0</v>
      </c>
      <c r="FB107" s="99">
        <f>IF(ISNA(VLOOKUP($A107,'[2]1516 Exp_Rev Access'!$F$7:$GB$306,138,FALSE)),"",VLOOKUP($A107,'[2]1516 Exp_Rev Access'!$F$7:$GB$306,138,FALSE))</f>
        <v>0</v>
      </c>
      <c r="FC107" s="99">
        <f>IF(ISNA(VLOOKUP($A107,'[2]1516 Exp_Rev Access'!$F$7:$GB$306,139,FALSE)),"",VLOOKUP($A107,'[2]1516 Exp_Rev Access'!$F$7:$GB$306,139,FALSE))</f>
        <v>0</v>
      </c>
      <c r="FD107" s="99">
        <f>IF(ISNA(VLOOKUP($A107,'[2]1516 Exp_Rev Access'!$F$7:$FS$306,140,FALSE)),"",VLOOKUP($A107,'[2]1516 Exp_Rev Access'!$F$7:$FS$306,140,FALSE))</f>
        <v>0</v>
      </c>
      <c r="FE107" s="99">
        <f>IF(ISNA(VLOOKUP($A107,'[2]1516 Exp_Rev Access'!$F$7:$FS$306,141,FALSE)),"",VLOOKUP($A107,'[2]1516 Exp_Rev Access'!$F$7:$FS$306,141,FALSE))</f>
        <v>0</v>
      </c>
      <c r="FF107" s="99">
        <f>IF(ISNA(VLOOKUP($A107,'[2]1516 Exp_Rev Access'!$F$7:$FS$306,142,FALSE)),"",VLOOKUP($A107,'[2]1516 Exp_Rev Access'!$F$7:$FS$306,142,FALSE))</f>
        <v>293589.95</v>
      </c>
      <c r="FG107" s="99">
        <f>IF(ISNA(VLOOKUP($A107,'[2]1516 Exp_Rev Access'!$F$7:$FS$306,143,FALSE)),"",VLOOKUP($A107,'[2]1516 Exp_Rev Access'!$F$7:$FS$306,143,FALSE))</f>
        <v>0</v>
      </c>
      <c r="FH107" s="99">
        <f>IF(ISNA(VLOOKUP($A107,'[2]1516 Exp_Rev Access'!$F$7:$FS$306,144,FALSE)),"",VLOOKUP($A107,'[2]1516 Exp_Rev Access'!$F$7:$FS$306,144,FALSE))</f>
        <v>89950</v>
      </c>
      <c r="FI107" s="99">
        <f>IF(ISNA(VLOOKUP($A107,'[2]1516 Exp_Rev Access'!$F$7:$FS$306,145,FALSE)),"",VLOOKUP($A107,'[2]1516 Exp_Rev Access'!$F$7:$FS$306,145,FALSE))</f>
        <v>0</v>
      </c>
      <c r="FJ107" s="99">
        <f>IF(ISNA(VLOOKUP($A107,'[2]1516 Exp_Rev Access'!$F$7:$FS$306,146,FALSE)),"",VLOOKUP($A107,'[2]1516 Exp_Rev Access'!$F$7:$FS$306,146,FALSE))</f>
        <v>0</v>
      </c>
      <c r="FK107" s="99">
        <f>IF(ISNA(VLOOKUP($A107,'[2]1516 Exp_Rev Access'!$F$7:$FS$306,147,FALSE)),"",VLOOKUP($A107,'[2]1516 Exp_Rev Access'!$F$7:$FS$306,147,FALSE))</f>
        <v>0</v>
      </c>
      <c r="FL107" s="99">
        <f>IF(ISNA(VLOOKUP($A107,'[2]1516 Exp_Rev Access'!$F$7:$FS$306,148,FALSE)),"",VLOOKUP($A107,'[2]1516 Exp_Rev Access'!$F$7:$FS$306,148,FALSE))</f>
        <v>0</v>
      </c>
      <c r="FM107" s="99">
        <f>IF(ISNA(VLOOKUP($A107,'[2]1516 Exp_Rev Access'!$F$7:$FS$306,149,FALSE)),"",VLOOKUP($A107,'[2]1516 Exp_Rev Access'!$F$7:$FS$306,149,FALSE))</f>
        <v>0</v>
      </c>
      <c r="FN107" s="99">
        <f>IF(ISNA(VLOOKUP($A107,'[2]1516 Exp_Rev Access'!$F$7:$FS$306,150,FALSE)),"",VLOOKUP($A107,'[2]1516 Exp_Rev Access'!$F$7:$FS$306,150,FALSE))</f>
        <v>0</v>
      </c>
      <c r="FO107" s="99">
        <f>IF(ISNA(VLOOKUP($A107,'[2]1516 Exp_Rev Access'!$F$7:$FS$306,151,FALSE)),"",VLOOKUP($A107,'[2]1516 Exp_Rev Access'!$F$7:$FS$306,151,FALSE))</f>
        <v>0</v>
      </c>
      <c r="FP107" s="99">
        <f>IF(ISNA(VLOOKUP($A107,'[2]1516 Exp_Rev Access'!$F$7:$FS$306,152,FALSE)),"",VLOOKUP($A107,'[2]1516 Exp_Rev Access'!$F$7:$FS$306,152,FALSE))</f>
        <v>0</v>
      </c>
      <c r="FQ107" s="99">
        <f>IF(ISNA(VLOOKUP($A107,'[2]1516 Exp_Rev Access'!$F$7:$FS$306,153,FALSE)),"",VLOOKUP($A107,'[2]1516 Exp_Rev Access'!$F$7:$FS$306,153,FALSE))</f>
        <v>127976.85</v>
      </c>
      <c r="FR107" s="101">
        <f>SUM(CG107:FQ107)</f>
        <v>5933119.3000000007</v>
      </c>
      <c r="FS107" s="72">
        <f>FR107/D107</f>
        <v>0.14137903915021849</v>
      </c>
      <c r="FT107" s="94">
        <f>FR107/C107</f>
        <v>1990.1181367797171</v>
      </c>
      <c r="FU107" s="99">
        <f>IF(ISNA(VLOOKUP($A107,'[2]1516 Exp_Rev Access'!$F$7:$GB$306,154,FALSE)),"",VLOOKUP($A107,'[2]1516 Exp_Rev Access'!$F$7:$GB$306,154,FALSE))</f>
        <v>0</v>
      </c>
      <c r="FV107" s="99">
        <f>IF(ISNA(VLOOKUP($A107,'[2]1516 Exp_Rev Access'!$F$7:$GB$306,155,FALSE)),"",VLOOKUP($A107,'[2]1516 Exp_Rev Access'!$F$7:$GB$306,155,FALSE))</f>
        <v>0</v>
      </c>
      <c r="FW107" s="99">
        <f>IF(ISNA(VLOOKUP($A107,'[2]1516 Exp_Rev Access'!$F$7:$GB$306,156,FALSE)),"",VLOOKUP($A107,'[2]1516 Exp_Rev Access'!$F$7:$GB$306,156,FALSE))</f>
        <v>0</v>
      </c>
      <c r="FX107" s="99">
        <f>IF(ISNA(VLOOKUP($A107,'[2]1516 Exp_Rev Access'!$F$7:$GB$306,157,FALSE)),"",VLOOKUP($A107,'[2]1516 Exp_Rev Access'!$F$7:$GB$306,157,FALSE))</f>
        <v>0</v>
      </c>
      <c r="FY107" s="99">
        <f>IF(ISNA(VLOOKUP($A107,'[2]1516 Exp_Rev Access'!$F$7:$GB$306,158,FALSE)),"",VLOOKUP($A107,'[2]1516 Exp_Rev Access'!$F$7:$GB$306,158,FALSE))</f>
        <v>0</v>
      </c>
      <c r="FZ107" s="99">
        <f>IF(ISNA(VLOOKUP($A107,'[2]1516 Exp_Rev Access'!$F$7:$GB$306,159,FALSE)),"",VLOOKUP($A107,'[2]1516 Exp_Rev Access'!$F$7:$GB$306,159,FALSE))</f>
        <v>0</v>
      </c>
      <c r="GA107" s="99">
        <f>IF(ISNA(VLOOKUP($A107,'[2]1516 Exp_Rev Access'!$F$7:$GB$306,160,FALSE)),"",VLOOKUP($A107,'[2]1516 Exp_Rev Access'!$F$7:$GB$306,160,FALSE))</f>
        <v>0</v>
      </c>
      <c r="GB107" s="99">
        <f>IF(ISNA(VLOOKUP($A107,'[2]1516 Exp_Rev Access'!$F$7:$GB$306,161,FALSE)),"",VLOOKUP($A107,'[2]1516 Exp_Rev Access'!$F$7:$GB$306,161,FALSE))</f>
        <v>0</v>
      </c>
      <c r="GC107" s="99">
        <f>IF(ISNA(VLOOKUP($A107,'[2]1516 Exp_Rev Access'!$F$7:$GB$306,162,FALSE)),"",VLOOKUP($A107,'[2]1516 Exp_Rev Access'!$F$7:$GB$306,162,FALSE))</f>
        <v>159350.79999999999</v>
      </c>
      <c r="GD107" s="99">
        <f>IF(ISNA(VLOOKUP($A107,'[2]1516 Exp_Rev Access'!$F$7:$GB$306,163,FALSE)),"",VLOOKUP($A107,'[2]1516 Exp_Rev Access'!$F$7:$GB$306,163,FALSE))</f>
        <v>0</v>
      </c>
      <c r="GE107" s="99">
        <f>IF(ISNA(VLOOKUP($A107,'[2]1516 Exp_Rev Access'!$F$7:$GB$306,164,FALSE)),"",VLOOKUP($A107,'[2]1516 Exp_Rev Access'!$F$7:$GB$306,164,FALSE))</f>
        <v>0</v>
      </c>
      <c r="GF107" s="99">
        <f>IF(ISNA(VLOOKUP($A107,'[2]1516 Exp_Rev Access'!$F$7:$GB$306,165,FALSE)),"",VLOOKUP($A107,'[2]1516 Exp_Rev Access'!$F$7:$GB$306,165,FALSE))</f>
        <v>0</v>
      </c>
      <c r="GG107" s="99">
        <f>IF(ISNA(VLOOKUP($A107,'[2]1516 Exp_Rev Access'!$F$7:$GB$306,166,FALSE)),"",VLOOKUP($A107,'[2]1516 Exp_Rev Access'!$F$7:$GB$306,166,FALSE))</f>
        <v>0</v>
      </c>
      <c r="GH107" s="99">
        <f>IF(ISNA(VLOOKUP($A107,'[2]1516 Exp_Rev Access'!$F$7:$GB$306,167,FALSE)),"",VLOOKUP($A107,'[2]1516 Exp_Rev Access'!$F$7:$GB$306,167,FALSE))</f>
        <v>0</v>
      </c>
      <c r="GI107" s="99">
        <f>IF(ISNA(VLOOKUP($A107,'[2]1516 Exp_Rev Access'!$F$7:$GB$306,168,FALSE)),"",VLOOKUP($A107,'[2]1516 Exp_Rev Access'!$F$7:$GB$306,168,FALSE))</f>
        <v>0</v>
      </c>
      <c r="GJ107" s="99">
        <f>IF(ISNA(VLOOKUP($A107,'[2]1516 Exp_Rev Access'!$F$7:$GB$306,169,FALSE)),"",VLOOKUP($A107,'[2]1516 Exp_Rev Access'!$F$7:$GB$306,169,FALSE))</f>
        <v>19414.28</v>
      </c>
      <c r="GK107" s="99">
        <f>IF(ISNA(VLOOKUP($A107,'[2]1516 Exp_Rev Access'!$F$7:$GB$306,170,FALSE)),"",VLOOKUP($A107,'[2]1516 Exp_Rev Access'!$F$7:$GB$306,170,FALSE))</f>
        <v>0</v>
      </c>
      <c r="GL107" s="99">
        <f>IF(ISNA(VLOOKUP($A107,'[2]1516 Exp_Rev Access'!$F$7:$GB$306,171,FALSE)),"",VLOOKUP($A107,'[2]1516 Exp_Rev Access'!$F$7:$GB$306,171,FALSE))</f>
        <v>0</v>
      </c>
      <c r="GM107" s="99">
        <f>IF(ISNA(VLOOKUP($A107,'[2]1516 Exp_Rev Access'!$F$7:$GB$306,172,FALSE)),"",VLOOKUP($A107,'[2]1516 Exp_Rev Access'!$F$7:$GB$306,172,FALSE))</f>
        <v>0</v>
      </c>
      <c r="GN107" s="99">
        <f>IF(ISNA(VLOOKUP($A107,'[2]1516 Exp_Rev Access'!$F$7:$GB$306,173,FALSE)),"",VLOOKUP($A107,'[2]1516 Exp_Rev Access'!$F$7:$GB$306,173,FALSE))</f>
        <v>0</v>
      </c>
      <c r="GO107" s="99">
        <f>IF(ISNA(VLOOKUP($A107,'[2]1516 Exp_Rev Access'!$F$7:$GB$306,174,FALSE)),"",VLOOKUP($A107,'[2]1516 Exp_Rev Access'!$F$7:$GB$306,174,FALSE))</f>
        <v>0</v>
      </c>
      <c r="GP107" s="99">
        <f>IF(ISNA(VLOOKUP($A107,'[2]1516 Exp_Rev Access'!$F$7:$GB$306,175,FALSE)),"",VLOOKUP($A107,'[2]1516 Exp_Rev Access'!$F$7:$GB$306,175,FALSE))</f>
        <v>286.64999999999998</v>
      </c>
      <c r="GQ107" s="99">
        <f>IF(ISNA(VLOOKUP($A107,'[2]1516 Exp_Rev Access'!$F$7:$GB$306,176,FALSE)),"",VLOOKUP($A107,'[2]1516 Exp_Rev Access'!$F$7:$GB$306,176,FALSE))</f>
        <v>0</v>
      </c>
      <c r="GR107" s="99">
        <f>IF(ISNA(VLOOKUP($A107,'[2]1516 Exp_Rev Access'!$F$7:$GB$306,177,FALSE)),"",VLOOKUP($A107,'[2]1516 Exp_Rev Access'!$F$7:$GB$306,177,FALSE))</f>
        <v>0</v>
      </c>
      <c r="GS107" s="99">
        <f>IF(ISNA(VLOOKUP($A107,'[2]1516 Exp_Rev Access'!$F$7:$GB$306,178,FALSE)),"",VLOOKUP($A107,'[2]1516 Exp_Rev Access'!$F$7:$GB$306,178,FALSE))</f>
        <v>0</v>
      </c>
      <c r="GT107" s="101">
        <f>SUM(FU107:GS107)</f>
        <v>179051.72999999998</v>
      </c>
      <c r="GU107" s="72">
        <f>GT107/D107</f>
        <v>4.2665856298531434E-3</v>
      </c>
      <c r="GV107" s="84">
        <f>GT107/C107</f>
        <v>60.05847468713209</v>
      </c>
    </row>
    <row r="108" spans="1:207" x14ac:dyDescent="0.2">
      <c r="A108" s="104">
        <f>COUNTA(A77:A107)</f>
        <v>29</v>
      </c>
      <c r="B108" s="78" t="s">
        <v>352</v>
      </c>
      <c r="C108" s="58">
        <f>SUM(C77:C107)</f>
        <v>114263.86999999998</v>
      </c>
      <c r="D108" s="123">
        <f>SUM(D77:D107)</f>
        <v>1307628690.6699996</v>
      </c>
      <c r="E108" s="58">
        <f>SUM(E77:E107)</f>
        <v>1307628690.6699996</v>
      </c>
      <c r="F108" s="58">
        <f t="shared" ref="F108" si="137">D108-E108</f>
        <v>0</v>
      </c>
      <c r="G108" s="106">
        <f t="shared" ref="G108:M108" si="138">SUM(G77:G107)</f>
        <v>215281104.16</v>
      </c>
      <c r="H108" s="106">
        <f t="shared" si="138"/>
        <v>2568.04</v>
      </c>
      <c r="I108" s="106">
        <f t="shared" si="138"/>
        <v>97511.390000000014</v>
      </c>
      <c r="J108" s="106">
        <f t="shared" si="138"/>
        <v>968144.71999999986</v>
      </c>
      <c r="K108" s="106">
        <f t="shared" si="138"/>
        <v>0</v>
      </c>
      <c r="L108" s="106">
        <f t="shared" si="138"/>
        <v>156752.06</v>
      </c>
      <c r="M108" s="106">
        <f t="shared" si="138"/>
        <v>216506080.37</v>
      </c>
      <c r="N108" s="62">
        <f t="shared" ref="N108" si="139">M108/D108</f>
        <v>0.16557152799933378</v>
      </c>
      <c r="O108" s="63">
        <f t="shared" ref="O108" si="140">M108/C108</f>
        <v>1894.7903687316038</v>
      </c>
      <c r="P108" s="106">
        <f t="shared" ref="P108:AL108" si="141">SUM(P77:P107)</f>
        <v>3679129.5</v>
      </c>
      <c r="Q108" s="106">
        <f t="shared" si="141"/>
        <v>0</v>
      </c>
      <c r="R108" s="106">
        <f t="shared" si="141"/>
        <v>80155.360000000001</v>
      </c>
      <c r="S108" s="106">
        <f t="shared" si="141"/>
        <v>3182.3</v>
      </c>
      <c r="T108" s="106">
        <f t="shared" si="141"/>
        <v>462591.4</v>
      </c>
      <c r="U108" s="106">
        <f t="shared" si="141"/>
        <v>111975</v>
      </c>
      <c r="V108" s="106">
        <f t="shared" si="141"/>
        <v>62557.84</v>
      </c>
      <c r="W108" s="106">
        <f t="shared" si="141"/>
        <v>517890.56999999995</v>
      </c>
      <c r="X108" s="106">
        <f t="shared" si="141"/>
        <v>1951255.4900000002</v>
      </c>
      <c r="Y108" s="106">
        <f t="shared" si="141"/>
        <v>284465.27999999997</v>
      </c>
      <c r="Z108" s="106">
        <f t="shared" si="141"/>
        <v>44808.93</v>
      </c>
      <c r="AA108" s="106">
        <f t="shared" si="141"/>
        <v>45277.16</v>
      </c>
      <c r="AB108" s="106">
        <f t="shared" si="141"/>
        <v>1178950.7399999998</v>
      </c>
      <c r="AC108" s="106">
        <f t="shared" si="141"/>
        <v>10512955.890000001</v>
      </c>
      <c r="AD108" s="106">
        <f t="shared" si="141"/>
        <v>914664.60000000009</v>
      </c>
      <c r="AE108" s="106">
        <f t="shared" si="141"/>
        <v>800.07</v>
      </c>
      <c r="AF108" s="106">
        <f t="shared" si="141"/>
        <v>4863344.7200000007</v>
      </c>
      <c r="AG108" s="106">
        <f t="shared" si="141"/>
        <v>196532.16</v>
      </c>
      <c r="AH108" s="106">
        <f t="shared" si="141"/>
        <v>1458623.0100000002</v>
      </c>
      <c r="AI108" s="106">
        <f t="shared" si="141"/>
        <v>678340.63</v>
      </c>
      <c r="AJ108" s="106">
        <f t="shared" si="141"/>
        <v>1931452.77</v>
      </c>
      <c r="AK108" s="106">
        <f t="shared" si="141"/>
        <v>2384077.27</v>
      </c>
      <c r="AL108" s="106">
        <f t="shared" si="141"/>
        <v>31363030.690000009</v>
      </c>
      <c r="AM108" s="62">
        <f t="shared" ref="AM108" si="142">AL108/D108</f>
        <v>2.398466087030432E-2</v>
      </c>
      <c r="AN108" s="64">
        <f t="shared" ref="AN108" si="143">AL108/C108</f>
        <v>274.47898176387702</v>
      </c>
      <c r="AO108" s="106">
        <f t="shared" ref="AO108:AT108" si="144">SUM(AO77:AO107)</f>
        <v>683132625.84000015</v>
      </c>
      <c r="AP108" s="106">
        <f t="shared" si="144"/>
        <v>21007839.359999999</v>
      </c>
      <c r="AQ108" s="106">
        <f t="shared" si="144"/>
        <v>53182405.479999982</v>
      </c>
      <c r="AR108" s="106">
        <f t="shared" si="144"/>
        <v>3276838.5200000005</v>
      </c>
      <c r="AS108" s="106">
        <f t="shared" si="144"/>
        <v>0</v>
      </c>
      <c r="AT108" s="106">
        <f t="shared" si="144"/>
        <v>760599709.20000005</v>
      </c>
      <c r="AU108" s="62">
        <f t="shared" ref="AU108" si="145">AT108/D108</f>
        <v>0.58166336868173629</v>
      </c>
      <c r="AV108" s="64">
        <f t="shared" ref="AV108" si="146">AT108/C108</f>
        <v>6656.5197660467848</v>
      </c>
      <c r="AW108" s="106">
        <f t="shared" ref="AW108:BU108" si="147">SUM(AW77:AW107)</f>
        <v>2045761.17</v>
      </c>
      <c r="AX108" s="106">
        <f t="shared" si="147"/>
        <v>88995449.720000014</v>
      </c>
      <c r="AY108" s="106">
        <f t="shared" si="147"/>
        <v>5202292.26</v>
      </c>
      <c r="AZ108" s="106">
        <f t="shared" si="147"/>
        <v>182934.77000000002</v>
      </c>
      <c r="BA108" s="106">
        <f t="shared" si="147"/>
        <v>0</v>
      </c>
      <c r="BB108" s="106">
        <f t="shared" si="147"/>
        <v>26434134</v>
      </c>
      <c r="BC108" s="106">
        <f t="shared" si="147"/>
        <v>321097.86</v>
      </c>
      <c r="BD108" s="106">
        <f t="shared" si="147"/>
        <v>7570824.6799999997</v>
      </c>
      <c r="BE108" s="106">
        <f t="shared" si="147"/>
        <v>0</v>
      </c>
      <c r="BF108" s="106">
        <f t="shared" si="147"/>
        <v>12404957.179999996</v>
      </c>
      <c r="BG108" s="106">
        <f t="shared" si="147"/>
        <v>1102090.8299999996</v>
      </c>
      <c r="BH108" s="106">
        <f t="shared" si="147"/>
        <v>0</v>
      </c>
      <c r="BI108" s="106">
        <f t="shared" si="147"/>
        <v>884472.83000000007</v>
      </c>
      <c r="BJ108" s="106">
        <f t="shared" si="147"/>
        <v>39904304.219999999</v>
      </c>
      <c r="BK108" s="106">
        <f t="shared" si="147"/>
        <v>1778160.7500000005</v>
      </c>
      <c r="BL108" s="106">
        <f t="shared" si="147"/>
        <v>73981.200000000012</v>
      </c>
      <c r="BM108" s="106">
        <f t="shared" si="147"/>
        <v>0</v>
      </c>
      <c r="BN108" s="106">
        <f t="shared" si="147"/>
        <v>0</v>
      </c>
      <c r="BO108" s="106">
        <f t="shared" si="147"/>
        <v>0</v>
      </c>
      <c r="BP108" s="106">
        <f t="shared" si="147"/>
        <v>1971366.21</v>
      </c>
      <c r="BQ108" s="106">
        <f t="shared" si="147"/>
        <v>0</v>
      </c>
      <c r="BR108" s="106">
        <f t="shared" si="147"/>
        <v>451396.58</v>
      </c>
      <c r="BS108" s="106">
        <f t="shared" si="147"/>
        <v>0</v>
      </c>
      <c r="BT108" s="106">
        <f t="shared" si="147"/>
        <v>0</v>
      </c>
      <c r="BU108" s="106">
        <f t="shared" si="147"/>
        <v>189323224.25999999</v>
      </c>
      <c r="BV108" s="62">
        <f>BU108/D108</f>
        <v>0.14478362673657383</v>
      </c>
      <c r="BW108" s="64">
        <f>BU108/C108</f>
        <v>1656.8949070252918</v>
      </c>
      <c r="BX108" s="106">
        <f t="shared" ref="BX108:CD108" si="148">SUM(BX77:BX107)</f>
        <v>448.95</v>
      </c>
      <c r="BY108" s="106">
        <f t="shared" si="148"/>
        <v>2170938.9</v>
      </c>
      <c r="BZ108" s="106">
        <f t="shared" si="148"/>
        <v>366823.92</v>
      </c>
      <c r="CA108" s="106">
        <f t="shared" si="148"/>
        <v>15547.6</v>
      </c>
      <c r="CB108" s="106">
        <f t="shared" si="148"/>
        <v>1417292.3900000001</v>
      </c>
      <c r="CC108" s="106">
        <f t="shared" si="148"/>
        <v>0</v>
      </c>
      <c r="CD108" s="106">
        <f t="shared" si="148"/>
        <v>3971051.7600000007</v>
      </c>
      <c r="CE108" s="62">
        <f>CD108/D108</f>
        <v>3.0368343768637585E-3</v>
      </c>
      <c r="CF108" s="65">
        <f>CD108/C108</f>
        <v>34.75334556758844</v>
      </c>
      <c r="CG108" s="106">
        <f t="shared" ref="CG108:DL108" si="149">SUM(CG77:CG107)</f>
        <v>295721.56</v>
      </c>
      <c r="CH108" s="106">
        <f t="shared" si="149"/>
        <v>0</v>
      </c>
      <c r="CI108" s="106">
        <f t="shared" si="149"/>
        <v>0</v>
      </c>
      <c r="CJ108" s="106">
        <f t="shared" si="149"/>
        <v>0</v>
      </c>
      <c r="CK108" s="106">
        <f t="shared" si="149"/>
        <v>0</v>
      </c>
      <c r="CL108" s="106">
        <f t="shared" si="149"/>
        <v>0</v>
      </c>
      <c r="CM108" s="106">
        <f t="shared" si="149"/>
        <v>0</v>
      </c>
      <c r="CN108" s="106">
        <f t="shared" si="149"/>
        <v>0</v>
      </c>
      <c r="CO108" s="106">
        <f t="shared" si="149"/>
        <v>0</v>
      </c>
      <c r="CP108" s="106">
        <f t="shared" si="149"/>
        <v>23329212.93</v>
      </c>
      <c r="CQ108" s="106">
        <f t="shared" si="149"/>
        <v>0</v>
      </c>
      <c r="CR108" s="106">
        <f t="shared" si="149"/>
        <v>750530.10000000021</v>
      </c>
      <c r="CS108" s="106">
        <f t="shared" si="149"/>
        <v>0</v>
      </c>
      <c r="CT108" s="106">
        <f t="shared" si="149"/>
        <v>25161682.829999998</v>
      </c>
      <c r="CU108" s="106">
        <f t="shared" si="149"/>
        <v>5870213.8400000008</v>
      </c>
      <c r="CV108" s="106">
        <f t="shared" si="149"/>
        <v>2116166.4099999997</v>
      </c>
      <c r="CW108" s="106">
        <f t="shared" si="149"/>
        <v>0</v>
      </c>
      <c r="CX108" s="106">
        <f t="shared" si="149"/>
        <v>0</v>
      </c>
      <c r="CY108" s="106">
        <f t="shared" si="149"/>
        <v>10000</v>
      </c>
      <c r="CZ108" s="106">
        <f t="shared" si="149"/>
        <v>0</v>
      </c>
      <c r="DA108" s="106">
        <f t="shared" si="149"/>
        <v>1747357.0499999998</v>
      </c>
      <c r="DB108" s="106">
        <f t="shared" si="149"/>
        <v>0</v>
      </c>
      <c r="DC108" s="106">
        <f t="shared" si="149"/>
        <v>0</v>
      </c>
      <c r="DD108" s="106">
        <f t="shared" si="149"/>
        <v>0</v>
      </c>
      <c r="DE108" s="106">
        <f t="shared" si="149"/>
        <v>0</v>
      </c>
      <c r="DF108" s="106">
        <f t="shared" si="149"/>
        <v>193615.66</v>
      </c>
      <c r="DG108" s="106">
        <f t="shared" si="149"/>
        <v>349962.69</v>
      </c>
      <c r="DH108" s="106">
        <f t="shared" si="149"/>
        <v>30280883.950000003</v>
      </c>
      <c r="DI108" s="106">
        <f t="shared" si="149"/>
        <v>0</v>
      </c>
      <c r="DJ108" s="106">
        <f t="shared" si="149"/>
        <v>306825.83999999997</v>
      </c>
      <c r="DK108" s="106">
        <f t="shared" si="149"/>
        <v>0</v>
      </c>
      <c r="DL108" s="106">
        <f t="shared" si="149"/>
        <v>0</v>
      </c>
      <c r="DM108" s="106">
        <f t="shared" ref="DM108:ER108" si="150">SUM(DM77:DM107)</f>
        <v>0</v>
      </c>
      <c r="DN108" s="106">
        <f t="shared" si="150"/>
        <v>0</v>
      </c>
      <c r="DO108" s="106">
        <f t="shared" si="150"/>
        <v>0</v>
      </c>
      <c r="DP108" s="106">
        <f t="shared" si="150"/>
        <v>0</v>
      </c>
      <c r="DQ108" s="106">
        <f t="shared" si="150"/>
        <v>0</v>
      </c>
      <c r="DR108" s="106">
        <f t="shared" si="150"/>
        <v>0</v>
      </c>
      <c r="DS108" s="106">
        <f t="shared" si="150"/>
        <v>0</v>
      </c>
      <c r="DT108" s="106">
        <f t="shared" si="150"/>
        <v>0</v>
      </c>
      <c r="DU108" s="106">
        <f t="shared" si="150"/>
        <v>200</v>
      </c>
      <c r="DV108" s="106">
        <f t="shared" si="150"/>
        <v>0</v>
      </c>
      <c r="DW108" s="106">
        <f t="shared" si="150"/>
        <v>0</v>
      </c>
      <c r="DX108" s="106">
        <f t="shared" si="150"/>
        <v>0</v>
      </c>
      <c r="DY108" s="106">
        <f t="shared" si="150"/>
        <v>0</v>
      </c>
      <c r="DZ108" s="106">
        <f t="shared" si="150"/>
        <v>0</v>
      </c>
      <c r="EA108" s="106">
        <f t="shared" si="150"/>
        <v>0</v>
      </c>
      <c r="EB108" s="106">
        <f t="shared" si="150"/>
        <v>0</v>
      </c>
      <c r="EC108" s="106">
        <f t="shared" si="150"/>
        <v>0</v>
      </c>
      <c r="ED108" s="106">
        <f t="shared" si="150"/>
        <v>0</v>
      </c>
      <c r="EE108" s="106">
        <f t="shared" si="150"/>
        <v>41883.870000000003</v>
      </c>
      <c r="EF108" s="106">
        <f t="shared" si="150"/>
        <v>854655.79999999993</v>
      </c>
      <c r="EG108" s="106">
        <f t="shared" si="150"/>
        <v>0</v>
      </c>
      <c r="EH108" s="106">
        <f t="shared" si="150"/>
        <v>0</v>
      </c>
      <c r="EI108" s="106">
        <f t="shared" si="150"/>
        <v>0</v>
      </c>
      <c r="EJ108" s="106">
        <f t="shared" si="150"/>
        <v>0</v>
      </c>
      <c r="EK108" s="106">
        <f t="shared" si="150"/>
        <v>0</v>
      </c>
      <c r="EL108" s="106">
        <f t="shared" si="150"/>
        <v>0</v>
      </c>
      <c r="EM108" s="106">
        <f t="shared" si="150"/>
        <v>2123994.33</v>
      </c>
      <c r="EN108" s="106">
        <f t="shared" si="150"/>
        <v>958303.76</v>
      </c>
      <c r="EO108" s="106">
        <f t="shared" si="150"/>
        <v>0</v>
      </c>
      <c r="EP108" s="106">
        <f t="shared" si="150"/>
        <v>0</v>
      </c>
      <c r="EQ108" s="106">
        <f t="shared" si="150"/>
        <v>0</v>
      </c>
      <c r="ER108" s="106">
        <f t="shared" si="150"/>
        <v>0</v>
      </c>
      <c r="ES108" s="106">
        <f t="shared" ref="ES108:FR108" si="151">SUM(ES77:ES107)</f>
        <v>878496.09</v>
      </c>
      <c r="ET108" s="106">
        <f t="shared" si="151"/>
        <v>0</v>
      </c>
      <c r="EU108" s="106">
        <f t="shared" si="151"/>
        <v>779668.72000000009</v>
      </c>
      <c r="EV108" s="106">
        <f t="shared" si="151"/>
        <v>0</v>
      </c>
      <c r="EW108" s="106">
        <f t="shared" si="151"/>
        <v>0</v>
      </c>
      <c r="EX108" s="106">
        <f t="shared" si="151"/>
        <v>0</v>
      </c>
      <c r="EY108" s="106">
        <f t="shared" si="151"/>
        <v>0</v>
      </c>
      <c r="EZ108" s="106">
        <f t="shared" si="151"/>
        <v>0</v>
      </c>
      <c r="FA108" s="106">
        <f t="shared" si="151"/>
        <v>0</v>
      </c>
      <c r="FB108" s="106">
        <f t="shared" si="151"/>
        <v>0</v>
      </c>
      <c r="FC108" s="106">
        <f t="shared" si="151"/>
        <v>0</v>
      </c>
      <c r="FD108" s="106">
        <f t="shared" si="151"/>
        <v>0</v>
      </c>
      <c r="FE108" s="106">
        <f t="shared" si="151"/>
        <v>0</v>
      </c>
      <c r="FF108" s="106">
        <f t="shared" si="151"/>
        <v>293589.95</v>
      </c>
      <c r="FG108" s="106">
        <f t="shared" si="151"/>
        <v>17000</v>
      </c>
      <c r="FH108" s="106">
        <f t="shared" si="151"/>
        <v>89950</v>
      </c>
      <c r="FI108" s="106">
        <f t="shared" si="151"/>
        <v>59942.539999999994</v>
      </c>
      <c r="FJ108" s="106">
        <f t="shared" si="151"/>
        <v>0</v>
      </c>
      <c r="FK108" s="106">
        <f t="shared" si="151"/>
        <v>201068.14</v>
      </c>
      <c r="FL108" s="106">
        <f t="shared" si="151"/>
        <v>0</v>
      </c>
      <c r="FM108" s="106">
        <f t="shared" si="151"/>
        <v>0</v>
      </c>
      <c r="FN108" s="106">
        <f t="shared" si="151"/>
        <v>0</v>
      </c>
      <c r="FO108" s="106">
        <f t="shared" si="151"/>
        <v>0</v>
      </c>
      <c r="FP108" s="106">
        <f t="shared" si="151"/>
        <v>0</v>
      </c>
      <c r="FQ108" s="106">
        <f t="shared" si="151"/>
        <v>3215377.7699999996</v>
      </c>
      <c r="FR108" s="106">
        <f t="shared" si="151"/>
        <v>99926303.830000013</v>
      </c>
      <c r="FS108" s="62">
        <f>FR108/D108</f>
        <v>7.6417949944796656E-2</v>
      </c>
      <c r="FT108" s="64">
        <f>FR108/C108</f>
        <v>874.52231252100978</v>
      </c>
      <c r="FU108" s="106">
        <f t="shared" ref="FU108:GT108" si="152">SUM(FU77:FU107)</f>
        <v>48672.47</v>
      </c>
      <c r="FV108" s="106">
        <f t="shared" si="152"/>
        <v>290507.73</v>
      </c>
      <c r="FW108" s="106">
        <f t="shared" si="152"/>
        <v>20546.419999999998</v>
      </c>
      <c r="FX108" s="106">
        <f t="shared" si="152"/>
        <v>14139.46</v>
      </c>
      <c r="FY108" s="106">
        <f t="shared" si="152"/>
        <v>0</v>
      </c>
      <c r="FZ108" s="106">
        <f t="shared" si="152"/>
        <v>266503.92</v>
      </c>
      <c r="GA108" s="106">
        <f t="shared" si="152"/>
        <v>17530.900000000001</v>
      </c>
      <c r="GB108" s="106">
        <f t="shared" si="152"/>
        <v>79949.960000000006</v>
      </c>
      <c r="GC108" s="106">
        <f t="shared" si="152"/>
        <v>775442.57999999984</v>
      </c>
      <c r="GD108" s="106">
        <f t="shared" si="152"/>
        <v>1676619.33</v>
      </c>
      <c r="GE108" s="106">
        <f t="shared" si="152"/>
        <v>781263.06</v>
      </c>
      <c r="GF108" s="106">
        <f t="shared" si="152"/>
        <v>31062.67</v>
      </c>
      <c r="GG108" s="106">
        <f t="shared" si="152"/>
        <v>244512.68</v>
      </c>
      <c r="GH108" s="106">
        <f t="shared" si="152"/>
        <v>39646.97</v>
      </c>
      <c r="GI108" s="106">
        <f t="shared" si="152"/>
        <v>234030.53999999998</v>
      </c>
      <c r="GJ108" s="106">
        <f t="shared" si="152"/>
        <v>394140.61</v>
      </c>
      <c r="GK108" s="106">
        <f t="shared" si="152"/>
        <v>189616.07</v>
      </c>
      <c r="GL108" s="106">
        <f t="shared" si="152"/>
        <v>0</v>
      </c>
      <c r="GM108" s="106">
        <f t="shared" si="152"/>
        <v>0</v>
      </c>
      <c r="GN108" s="106">
        <f t="shared" si="152"/>
        <v>0</v>
      </c>
      <c r="GO108" s="106">
        <f t="shared" si="152"/>
        <v>0</v>
      </c>
      <c r="GP108" s="106">
        <f t="shared" si="152"/>
        <v>45344.310000000005</v>
      </c>
      <c r="GQ108" s="106">
        <f t="shared" si="152"/>
        <v>0</v>
      </c>
      <c r="GR108" s="106">
        <f t="shared" si="152"/>
        <v>0</v>
      </c>
      <c r="GS108" s="106">
        <f t="shared" si="152"/>
        <v>789760.88</v>
      </c>
      <c r="GT108" s="106">
        <f t="shared" si="152"/>
        <v>5939290.5599999987</v>
      </c>
      <c r="GU108" s="62">
        <f>GT108/D108</f>
        <v>4.5420313903917478E-3</v>
      </c>
      <c r="GV108" s="66">
        <f>GT108/C108</f>
        <v>51.978727484024475</v>
      </c>
      <c r="GW108" s="85"/>
      <c r="GX108" s="85"/>
    </row>
    <row r="109" spans="1:207" ht="6" customHeight="1" x14ac:dyDescent="0.2">
      <c r="A109" s="104"/>
      <c r="B109" s="78"/>
      <c r="C109" s="58"/>
      <c r="D109" s="79"/>
      <c r="F109" s="80"/>
      <c r="G109" s="85"/>
      <c r="H109" s="85"/>
      <c r="I109" s="85"/>
      <c r="J109" s="85"/>
      <c r="K109" s="85"/>
      <c r="L109" s="85"/>
      <c r="M109" s="83"/>
      <c r="N109" s="82"/>
      <c r="O109" s="83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3"/>
      <c r="AM109" s="82"/>
      <c r="AN109" s="83"/>
      <c r="AO109" s="85"/>
      <c r="AP109" s="85"/>
      <c r="AQ109" s="85"/>
      <c r="AR109" s="85"/>
      <c r="AS109" s="85"/>
      <c r="AT109" s="83"/>
      <c r="AU109" s="82"/>
      <c r="AV109" s="83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U109" s="83"/>
      <c r="BV109" s="82"/>
      <c r="BW109" s="83"/>
      <c r="BX109" s="83"/>
      <c r="BY109" s="85"/>
      <c r="BZ109" s="85"/>
      <c r="CA109" s="85"/>
      <c r="CB109" s="85"/>
      <c r="CC109" s="85"/>
      <c r="CD109" s="83"/>
      <c r="CE109" s="83"/>
      <c r="CF109" s="83"/>
      <c r="CG109" s="85"/>
      <c r="CH109" s="52"/>
      <c r="CI109" s="52"/>
      <c r="CJ109" s="52"/>
      <c r="CK109" s="52"/>
      <c r="CL109" s="52"/>
      <c r="CM109" s="52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52"/>
      <c r="DL109" s="52"/>
      <c r="DM109" s="52"/>
      <c r="DN109" s="52"/>
      <c r="DO109" s="52"/>
      <c r="DP109" s="52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52"/>
      <c r="EL109" s="52"/>
      <c r="EM109" s="85"/>
      <c r="EN109" s="85"/>
      <c r="EO109" s="52"/>
      <c r="EP109" s="52"/>
      <c r="EQ109" s="52"/>
      <c r="ER109" s="52"/>
      <c r="ES109" s="52"/>
      <c r="ET109" s="52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3"/>
      <c r="FS109" s="83"/>
      <c r="FT109" s="83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3"/>
      <c r="GU109" s="83"/>
      <c r="GV109" s="84"/>
      <c r="GW109" s="85"/>
      <c r="GX109" s="85"/>
    </row>
    <row r="110" spans="1:207" x14ac:dyDescent="0.2">
      <c r="A110" s="104"/>
      <c r="B110" s="78" t="s">
        <v>353</v>
      </c>
      <c r="C110" s="58"/>
      <c r="D110" s="86"/>
      <c r="F110" s="80"/>
      <c r="R110" s="89"/>
      <c r="T110" s="89"/>
      <c r="W110" s="89"/>
      <c r="Y110" s="89"/>
      <c r="AA110" s="89"/>
      <c r="AC110" s="89"/>
      <c r="AD110" s="89"/>
      <c r="AF110" s="89"/>
      <c r="AH110" s="89"/>
      <c r="AJ110" s="89"/>
      <c r="AL110" s="92"/>
      <c r="AM110" s="91"/>
      <c r="AN110" s="93"/>
      <c r="AQ110" s="89"/>
      <c r="AS110" s="89"/>
      <c r="AT110" s="94"/>
      <c r="AU110" s="93"/>
      <c r="AW110" s="89"/>
      <c r="AZ110" s="89"/>
      <c r="BA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94"/>
      <c r="BV110" s="93"/>
      <c r="BX110" s="93"/>
      <c r="BZ110" s="89"/>
      <c r="CB110" s="89"/>
      <c r="CC110" s="89"/>
      <c r="CD110" s="94"/>
      <c r="CE110" s="93"/>
      <c r="CG110" s="95"/>
      <c r="CH110" s="52"/>
      <c r="CI110" s="52"/>
      <c r="CJ110" s="52"/>
      <c r="CK110" s="52"/>
      <c r="CL110" s="52"/>
      <c r="CM110" s="52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52"/>
      <c r="DL110" s="52"/>
      <c r="DM110" s="52"/>
      <c r="DN110" s="52"/>
      <c r="DO110" s="52"/>
      <c r="DP110" s="52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52"/>
      <c r="EL110" s="52"/>
      <c r="EM110" s="95"/>
      <c r="EN110" s="95"/>
      <c r="EO110" s="52"/>
      <c r="EP110" s="52"/>
      <c r="EQ110" s="52"/>
      <c r="ER110" s="52"/>
      <c r="ES110" s="52"/>
      <c r="ET110" s="52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4"/>
      <c r="FS110" s="93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53"/>
      <c r="GU110" s="83"/>
      <c r="GV110" s="84"/>
      <c r="GW110" s="85"/>
      <c r="GX110" s="85"/>
    </row>
    <row r="111" spans="1:207" ht="6" customHeight="1" x14ac:dyDescent="0.2">
      <c r="A111" s="104"/>
      <c r="B111" s="78"/>
      <c r="C111" s="58"/>
      <c r="D111" s="110"/>
      <c r="E111" s="80"/>
      <c r="F111" s="80"/>
      <c r="G111" s="99"/>
      <c r="H111" s="99"/>
      <c r="I111" s="99"/>
      <c r="J111" s="99"/>
      <c r="K111" s="99"/>
      <c r="L111" s="99"/>
      <c r="M111" s="100"/>
      <c r="N111" s="72"/>
      <c r="O111" s="73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100"/>
      <c r="AM111" s="72"/>
      <c r="AN111" s="94"/>
      <c r="AO111" s="99"/>
      <c r="AP111" s="99"/>
      <c r="AQ111" s="99"/>
      <c r="AR111" s="99"/>
      <c r="AS111" s="99"/>
      <c r="AT111" s="101"/>
      <c r="AU111" s="72"/>
      <c r="AV111" s="94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102"/>
      <c r="BV111" s="72"/>
      <c r="BW111" s="94"/>
      <c r="BX111" s="99"/>
      <c r="BY111" s="99"/>
      <c r="BZ111" s="99"/>
      <c r="CA111" s="99"/>
      <c r="CB111" s="99"/>
      <c r="CC111" s="99"/>
      <c r="CD111" s="101"/>
      <c r="CE111" s="72"/>
      <c r="CF111" s="111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101"/>
      <c r="FS111" s="72"/>
      <c r="FT111" s="94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101"/>
      <c r="GU111" s="72"/>
      <c r="GV111" s="84"/>
      <c r="GW111" s="85"/>
      <c r="GX111" s="85"/>
    </row>
    <row r="112" spans="1:207" customFormat="1" ht="12" customHeight="1" x14ac:dyDescent="0.2">
      <c r="A112" s="96" t="s">
        <v>354</v>
      </c>
      <c r="B112" s="69" t="s">
        <v>355</v>
      </c>
      <c r="C112" s="80">
        <f>IF(ISNA(VLOOKUP($A112,'[2]1516 enrollment_Rev_Exp by size'!$A$6:$G$320,3,FALSE)),"",VLOOKUP($A112,'[2]1516 enrollment_Rev_Exp by size'!$A$6:$G$320,3,FALSE))</f>
        <v>3092.01</v>
      </c>
      <c r="D112" s="97">
        <v>33606955.259999998</v>
      </c>
      <c r="E112" s="80">
        <f>M112+AL112+AT112+BU112+CD112+FR112+GT112</f>
        <v>33606955.259999998</v>
      </c>
      <c r="F112" s="80">
        <f>D112-E112</f>
        <v>0</v>
      </c>
      <c r="G112" s="98">
        <f>IF(ISNA(VLOOKUP($A112,'[2]1516 Exp_Rev Access'!$F$7:$FS$306,2,FALSE)),"",VLOOKUP($A112,'[2]1516 Exp_Rev Access'!$F$7:$FS$306,2,FALSE))</f>
        <v>7015119.6600000001</v>
      </c>
      <c r="H112" s="98">
        <f>IF(ISNA(VLOOKUP($A112,'[2]1516 Exp_Rev Access'!$F$7:$FS$306,3,FALSE)),"",VLOOKUP($A112,'[2]1516 Exp_Rev Access'!$F$7:$FS$306,3,FALSE))</f>
        <v>0</v>
      </c>
      <c r="I112" s="98">
        <f>IF(ISNA(VLOOKUP($A112,'[2]1516 Exp_Rev Access'!$F$7:$FS$306,4,FALSE)),"",VLOOKUP($A112,'[2]1516 Exp_Rev Access'!$F$7:$FS$306,4,FALSE))</f>
        <v>0</v>
      </c>
      <c r="J112" s="98">
        <f>IF(ISNA(VLOOKUP($A112,'[2]1516 Exp_Rev Access'!$F$7:$FS$306,5,FALSE)),"",VLOOKUP($A112,'[2]1516 Exp_Rev Access'!$F$7:$FS$306,5,FALSE))</f>
        <v>406.22</v>
      </c>
      <c r="K112" s="98">
        <f>IF(ISNA(VLOOKUP($A112,'[2]1516 Exp_Rev Access'!$F$7:$FS$306,6,FALSE)),"",VLOOKUP($A112,'[2]1516 Exp_Rev Access'!$F$7:$FS$306,6,FALSE))</f>
        <v>0</v>
      </c>
      <c r="L112" s="98">
        <f>IF(ISNA(VLOOKUP($A112,'[2]1516 Exp_Rev Access'!$F$7:$FS$306,7,FALSE)),"",VLOOKUP($A112,'[2]1516 Exp_Rev Access'!$F$7:$FS$306,7,FALSE))</f>
        <v>0</v>
      </c>
      <c r="M112" s="90">
        <f>SUM(G112:L112)</f>
        <v>7015525.8799999999</v>
      </c>
      <c r="N112" s="72">
        <f>M112/D112</f>
        <v>0.20875220101685582</v>
      </c>
      <c r="O112" s="73">
        <f>M112/C112</f>
        <v>2268.9208249649901</v>
      </c>
      <c r="P112" s="99">
        <f>IF(ISNA(VLOOKUP($A112,'[2]1516 Exp_Rev Access'!$F$7:$FS$306,8,FALSE)),"",VLOOKUP($A112,'[2]1516 Exp_Rev Access'!$F$7:$FS$306,8,FALSE))</f>
        <v>301571.90000000002</v>
      </c>
      <c r="Q112" s="99">
        <f>IF(ISNA(VLOOKUP($A112,'[2]1516 Exp_Rev Access'!$F$7:$FS$306,9,FALSE)),"",VLOOKUP($A112,'[2]1516 Exp_Rev Access'!$F$7:$FS$306,9,FALSE))</f>
        <v>0</v>
      </c>
      <c r="R112" s="99">
        <f>IF(ISNA(VLOOKUP($A112,'[2]1516 Exp_Rev Access'!$F$7:$FS$306,10,FALSE)),"",VLOOKUP($A112,'[2]1516 Exp_Rev Access'!$F$7:$FS$306,10,FALSE))</f>
        <v>0</v>
      </c>
      <c r="S112" s="99">
        <f>IF(ISNA(VLOOKUP($A112,'[2]1516 Exp_Rev Access'!$F$7:$FS$306,11,FALSE)),"",VLOOKUP($A112,'[2]1516 Exp_Rev Access'!$F$7:$FS$306,11,FALSE))</f>
        <v>0</v>
      </c>
      <c r="T112" s="99">
        <f>IF(ISNA(VLOOKUP($A112,'[2]1516 Exp_Rev Access'!$F$7:$FS$306,12,FALSE)),"",VLOOKUP($A112,'[2]1516 Exp_Rev Access'!$F$7:$FS$306,12,FALSE))</f>
        <v>0</v>
      </c>
      <c r="U112" s="99">
        <f>IF(ISNA(VLOOKUP($A112,'[2]1516 Exp_Rev Access'!$F$7:$FS$306,13,FALSE)),"",VLOOKUP($A112,'[2]1516 Exp_Rev Access'!$F$7:$FS$306,13,FALSE))</f>
        <v>0</v>
      </c>
      <c r="V112" s="99">
        <f>IF(ISNA(VLOOKUP($A112,'[2]1516 Exp_Rev Access'!$F$7:$FS$306,14,FALSE)),"",VLOOKUP($A112,'[2]1516 Exp_Rev Access'!$F$7:$FS$306,14,FALSE))</f>
        <v>0</v>
      </c>
      <c r="W112" s="99">
        <f>IF(ISNA(VLOOKUP($A112,'[2]1516 Exp_Rev Access'!$F$7:$FS$306,15,FALSE)),"",VLOOKUP($A112,'[2]1516 Exp_Rev Access'!$F$7:$FS$306,15,FALSE))</f>
        <v>0</v>
      </c>
      <c r="X112" s="99">
        <f>IF(ISNA(VLOOKUP($A112,'[2]1516 Exp_Rev Access'!$F$7:$FS$306,16,FALSE)),"",VLOOKUP($A112,'[2]1516 Exp_Rev Access'!$F$7:$FS$306,16,FALSE))</f>
        <v>2222.1</v>
      </c>
      <c r="Y112" s="99">
        <f>IF(ISNA(VLOOKUP($A112,'[2]1516 Exp_Rev Access'!$F$7:$FS$306,17,FALSE)),"",VLOOKUP($A112,'[2]1516 Exp_Rev Access'!$F$7:$FS$306,17,FALSE))</f>
        <v>350.25</v>
      </c>
      <c r="Z112" s="99">
        <f>IF(ISNA(VLOOKUP($A112,'[2]1516 Exp_Rev Access'!$F$7:$FS$306,18,FALSE)),"",VLOOKUP($A112,'[2]1516 Exp_Rev Access'!$F$7:$FS$306,18,FALSE))</f>
        <v>0</v>
      </c>
      <c r="AA112" s="99">
        <f>IF(ISNA(VLOOKUP($A112,'[2]1516 Exp_Rev Access'!$F$7:$FS$306,19,FALSE)),"",VLOOKUP($A112,'[2]1516 Exp_Rev Access'!$F$7:$FS$306,19,FALSE))</f>
        <v>0</v>
      </c>
      <c r="AB112" s="99">
        <f>IF(ISNA(VLOOKUP($A112,'[2]1516 Exp_Rev Access'!$F$7:$FS$306,20,FALSE)),"",VLOOKUP($A112,'[2]1516 Exp_Rev Access'!$F$7:$FS$306,20,FALSE))</f>
        <v>333</v>
      </c>
      <c r="AC112" s="99">
        <f>IF(ISNA(VLOOKUP($A112,'[2]1516 Exp_Rev Access'!$F$7:$FS$306,21,FALSE)),"",VLOOKUP($A112,'[2]1516 Exp_Rev Access'!$F$7:$FS$306,21,FALSE))</f>
        <v>505667.23</v>
      </c>
      <c r="AD112" s="99">
        <f>IF(ISNA(VLOOKUP($A112,'[2]1516 Exp_Rev Access'!$F$7:$FS$306,22,FALSE)),"",VLOOKUP($A112,'[2]1516 Exp_Rev Access'!$F$7:$FS$306,22,FALSE))</f>
        <v>8089.22</v>
      </c>
      <c r="AE112" s="99">
        <f>IF(ISNA(VLOOKUP($A112,'[2]1516 Exp_Rev Access'!$F$7:$FS$306,23,FALSE)),"",VLOOKUP($A112,'[2]1516 Exp_Rev Access'!$F$7:$FS$306,23,FALSE))</f>
        <v>0</v>
      </c>
      <c r="AF112" s="99">
        <f>IF(ISNA(VLOOKUP($A112,'[2]1516 Exp_Rev Access'!$F$7:$FS$306,24,FALSE)),"",VLOOKUP($A112,'[2]1516 Exp_Rev Access'!$F$7:$FS$306,24,FALSE))</f>
        <v>8782.3799999999992</v>
      </c>
      <c r="AG112" s="99">
        <f>IF(ISNA(VLOOKUP($A112,'[2]1516 Exp_Rev Access'!$F$7:$FS$306,25,FALSE)),"",VLOOKUP($A112,'[2]1516 Exp_Rev Access'!$F$7:$FS$306,25,FALSE))</f>
        <v>3800.02</v>
      </c>
      <c r="AH112" s="98">
        <f>IF(ISNA(VLOOKUP($A112,'[2]1516 Exp_Rev Access'!$F$7:$FS$306,26,FALSE)),"",VLOOKUP($A112,'[2]1516 Exp_Rev Access'!$F$7:$FS$306,26,FALSE))</f>
        <v>91323.75</v>
      </c>
      <c r="AI112" s="98">
        <f>IF(ISNA(VLOOKUP($A112,'[2]1516 Exp_Rev Access'!$F$7:$FS$306,27,FALSE)),"",VLOOKUP($A112,'[2]1516 Exp_Rev Access'!$F$7:$FS$306,27,FALSE))</f>
        <v>0</v>
      </c>
      <c r="AJ112" s="98">
        <f>IF(ISNA(VLOOKUP($A112,'[2]1516 Exp_Rev Access'!$F$7:$FS$306,28,FALSE)),"",VLOOKUP($A112,'[2]1516 Exp_Rev Access'!$F$7:$FS$306,28,FALSE))</f>
        <v>42214.43</v>
      </c>
      <c r="AK112" s="98">
        <f>IF(ISNA(VLOOKUP($A112,'[2]1516 Exp_Rev Access'!$F$7:$FS$306,29,FALSE)),"",VLOOKUP($A112,'[2]1516 Exp_Rev Access'!$F$7:$FS$306,29,FALSE))</f>
        <v>79626.11</v>
      </c>
      <c r="AL112" s="100">
        <f>SUM(P112:AK112)</f>
        <v>1043980.39</v>
      </c>
      <c r="AM112" s="72">
        <f>AL112/D112</f>
        <v>3.1064414551191927E-2</v>
      </c>
      <c r="AN112" s="94">
        <f>AL112/C112</f>
        <v>337.63810272282427</v>
      </c>
      <c r="AO112" s="99">
        <f>IF(ISNA(VLOOKUP($A112,'[2]1516 Exp_Rev Access'!$F$7:$GB$306,30,FALSE)),"",VLOOKUP($A112,'[2]1516 Exp_Rev Access'!$F$7:$FS$306,30,FALSE))</f>
        <v>18379487.41</v>
      </c>
      <c r="AP112" s="99">
        <f>IF(ISNA(VLOOKUP($A112,'[2]1516 Exp_Rev Access'!$F$7:$GB$306,31,FALSE)),"",VLOOKUP($A112,'[2]1516 Exp_Rev Access'!$F$7:$FS$306,31,FALSE))</f>
        <v>466663.65</v>
      </c>
      <c r="AQ112" s="99">
        <f>IF(ISNA(VLOOKUP($A112,'[2]1516 Exp_Rev Access'!$F$7:$GB$306,32,FALSE)),"",VLOOKUP($A112,'[2]1516 Exp_Rev Access'!$F$7:$FS$306,32,FALSE))</f>
        <v>0</v>
      </c>
      <c r="AR112" s="99">
        <f>IF(ISNA(VLOOKUP($A112,'[2]1516 Exp_Rev Access'!$F$7:$GB$306,33,FALSE)),"",VLOOKUP($A112,'[2]1516 Exp_Rev Access'!$F$7:$FS$306,33,FALSE))</f>
        <v>0</v>
      </c>
      <c r="AS112" s="99">
        <f>IF(ISNA(VLOOKUP($A112,'[2]1516 Exp_Rev Access'!$F$7:$GB$306,34,FALSE)),"",VLOOKUP($A112,'[2]1516 Exp_Rev Access'!$F$7:$FS$306,34,FALSE))</f>
        <v>0</v>
      </c>
      <c r="AT112" s="101">
        <f>SUM(AO112:AS112)</f>
        <v>18846151.059999999</v>
      </c>
      <c r="AU112" s="72">
        <f>AT112/D112</f>
        <v>0.5607812702518532</v>
      </c>
      <c r="AV112" s="94">
        <f>AT112/C112</f>
        <v>6095.1132305522933</v>
      </c>
      <c r="AW112" s="99">
        <f>IF(ISNA(VLOOKUP($A112,'[2]1516 Exp_Rev Access'!$F$7:$GB$306,35,FALSE)),"",VLOOKUP($A112,'[2]1516 Exp_Rev Access'!$F$7:$GB$306,35,FALSE))</f>
        <v>0</v>
      </c>
      <c r="AX112" s="99">
        <f>IF(ISNA(VLOOKUP($A112,'[2]1516 Exp_Rev Access'!$F$7:$GB$306,36,FALSE)),"",VLOOKUP($A112,'[2]1516 Exp_Rev Access'!$F$7:$GB$306,36,FALSE))</f>
        <v>2270609.7799999998</v>
      </c>
      <c r="AY112" s="99">
        <f>IF(ISNA(VLOOKUP($A112,'[2]1516 Exp_Rev Access'!$F$7:$GB$306,37,FALSE)),"",VLOOKUP($A112,'[2]1516 Exp_Rev Access'!$F$7:$GB$306,37,FALSE))</f>
        <v>132036.26</v>
      </c>
      <c r="AZ112" s="99">
        <f>IF(ISNA(VLOOKUP($A112,'[2]1516 Exp_Rev Access'!$F$7:$GB$306,38,FALSE)),"",VLOOKUP($A112,'[2]1516 Exp_Rev Access'!$F$7:$GB$306,38,FALSE))</f>
        <v>0</v>
      </c>
      <c r="BA112" s="99">
        <f>IF(ISNA(VLOOKUP($A112,'[2]1516 Exp_Rev Access'!$F$7:$GB$306,39,FALSE)),"",VLOOKUP($A112,'[2]1516 Exp_Rev Access'!$F$7:$GB$306,39,FALSE))</f>
        <v>0</v>
      </c>
      <c r="BB112" s="99">
        <f>IF(ISNA(VLOOKUP($A112,'[2]1516 Exp_Rev Access'!$F$7:$GB$306,40,FALSE)),"",VLOOKUP($A112,'[2]1516 Exp_Rev Access'!$F$7:$GB$306,40,FALSE))</f>
        <v>287720.46000000002</v>
      </c>
      <c r="BC112" s="99">
        <f>IF(ISNA(VLOOKUP($A112,'[2]1516 Exp_Rev Access'!$F$7:$GB$306,41,FALSE)),"",VLOOKUP($A112,'[2]1516 Exp_Rev Access'!$F$7:$GB$306,41,FALSE))</f>
        <v>0</v>
      </c>
      <c r="BD112" s="99">
        <f>IF(ISNA(VLOOKUP($A112,'[2]1516 Exp_Rev Access'!$F$7:$GB$306,42,FALSE)),"",VLOOKUP($A112,'[2]1516 Exp_Rev Access'!$F$7:$GB$306,42,FALSE))</f>
        <v>178091.21</v>
      </c>
      <c r="BE112" s="99">
        <f>IF(ISNA(VLOOKUP($A112,'[2]1516 Exp_Rev Access'!$F$7:$GB$306,43,FALSE)),"",VLOOKUP($A112,'[2]1516 Exp_Rev Access'!$F$7:$GB$306,43,FALSE))</f>
        <v>0</v>
      </c>
      <c r="BF112" s="99">
        <f>IF(ISNA(VLOOKUP($A112,'[2]1516 Exp_Rev Access'!$F$7:$GB$306,44,FALSE)),"",VLOOKUP($A112,'[2]1516 Exp_Rev Access'!$F$7:$GB$306,44,FALSE))</f>
        <v>102451.32</v>
      </c>
      <c r="BG112" s="99">
        <f>IF(ISNA(VLOOKUP($A112,'[2]1516 Exp_Rev Access'!$F$7:$GB$306,45,FALSE)),"",VLOOKUP($A112,'[2]1516 Exp_Rev Access'!$F$7:$GB$306,45,FALSE))</f>
        <v>30232.57</v>
      </c>
      <c r="BH112" s="99">
        <f>IF(ISNA(VLOOKUP($A112,'[2]1516 Exp_Rev Access'!$F$7:$GB$306,46,FALSE)),"",VLOOKUP($A112,'[2]1516 Exp_Rev Access'!$F$7:$GB$306,46,FALSE))</f>
        <v>0</v>
      </c>
      <c r="BI112" s="99">
        <f>IF(ISNA(VLOOKUP($A112,'[2]1516 Exp_Rev Access'!$F$7:$GB$306,47,FALSE)),"",VLOOKUP($A112,'[2]1516 Exp_Rev Access'!$F$7:$GB$306,47,FALSE))</f>
        <v>8612.24</v>
      </c>
      <c r="BJ112" s="99">
        <f>IF(ISNA(VLOOKUP($A112,'[2]1516 Exp_Rev Access'!$F$7:$GB$306,48,FALSE)),"",VLOOKUP($A112,'[2]1516 Exp_Rev Access'!$F$7:$GB$306,48,FALSE))</f>
        <v>1253494.45</v>
      </c>
      <c r="BK112" s="99">
        <f>IF(ISNA(VLOOKUP($A112,'[2]1516 Exp_Rev Access'!$F$7:$GB$306,49,FALSE)),"",VLOOKUP($A112,'[2]1516 Exp_Rev Access'!$F$7:$GB$306,49,FALSE))</f>
        <v>24926.62</v>
      </c>
      <c r="BL112" s="99">
        <f>IF(ISNA(VLOOKUP($A112,'[2]1516 Exp_Rev Access'!$F$7:$GB$306,50,FALSE)),"",VLOOKUP($A112,'[2]1516 Exp_Rev Access'!$F$7:$GB$306,50,FALSE))</f>
        <v>6490.9</v>
      </c>
      <c r="BM112" s="99">
        <f>IF(ISNA(VLOOKUP($A112,'[2]1516 Exp_Rev Access'!$F$7:$GB$306,51,FALSE)),"",VLOOKUP($A112,'[2]1516 Exp_Rev Access'!$F$7:$GB$306,51,FALSE))</f>
        <v>0</v>
      </c>
      <c r="BN112" s="99">
        <f>IF(ISNA(VLOOKUP($A112,'[2]1516 Exp_Rev Access'!$F$7:$GB$306,52,FALSE)),"",VLOOKUP($A112,'[2]1516 Exp_Rev Access'!$F$7:$GB$306,52,FALSE))</f>
        <v>0</v>
      </c>
      <c r="BO112" s="99">
        <f>IF(ISNA(VLOOKUP($A112,'[2]1516 Exp_Rev Access'!$F$7:$GB$306,53,FALSE)),"",VLOOKUP($A112,'[2]1516 Exp_Rev Access'!$F$7:$GB$306,53,FALSE))</f>
        <v>0</v>
      </c>
      <c r="BP112" s="99">
        <f>IF(ISNA(VLOOKUP($A112,'[2]1516 Exp_Rev Access'!$F$7:$GB$306,54,FALSE)),"",VLOOKUP($A112,'[2]1516 Exp_Rev Access'!$F$7:$GB$306,54,FALSE))</f>
        <v>0</v>
      </c>
      <c r="BQ112" s="99">
        <f>IF(ISNA(VLOOKUP($A112,'[2]1516 Exp_Rev Access'!$F$7:$GB$306,55,FALSE)),"",VLOOKUP($A112,'[2]1516 Exp_Rev Access'!$F$7:$GB$306,55,FALSE))</f>
        <v>0</v>
      </c>
      <c r="BR112" s="99">
        <f>IF(ISNA(VLOOKUP($A112,'[2]1516 Exp_Rev Access'!$F$7:$GB$306,56,FALSE)),"",VLOOKUP($A112,'[2]1516 Exp_Rev Access'!$F$7:$GB$306,56,FALSE))</f>
        <v>0</v>
      </c>
      <c r="BS112" s="99">
        <f>IF(ISNA(VLOOKUP($A112,'[2]1516 Exp_Rev Access'!$F$7:$GB$306,57,FALSE)),"",VLOOKUP($A112,'[2]1516 Exp_Rev Access'!$F$7:$GB$306,57,FALSE))</f>
        <v>0</v>
      </c>
      <c r="BT112" s="99">
        <f>IF(ISNA(VLOOKUP($A112,'[2]1516 Exp_Rev Access'!$F$7:$GB$306,58,FALSE)),"",VLOOKUP($A112,'[2]1516 Exp_Rev Access'!$F$7:$GB$306,58,FALSE))</f>
        <v>0</v>
      </c>
      <c r="BU112" s="102">
        <f>SUM(AW112:BT112)</f>
        <v>4294665.8100000005</v>
      </c>
      <c r="BV112" s="72">
        <f>BU112/D112</f>
        <v>0.12779098185998539</v>
      </c>
      <c r="BW112" s="94">
        <f>BU112/C112</f>
        <v>1388.9559897930474</v>
      </c>
      <c r="BX112" s="99">
        <f>IF(ISNA(VLOOKUP($A112,'[2]1516 Exp_Rev Access'!$F$7:$GB$306,59,FALSE)),"",VLOOKUP($A112,'[2]1516 Exp_Rev Access'!$F$7:$GB$306,59,FALSE))</f>
        <v>0</v>
      </c>
      <c r="BY112" s="99">
        <f>IF(ISNA(VLOOKUP($A112,'[2]1516 Exp_Rev Access'!$F$7:$GB$306,60,FALSE)),"",VLOOKUP($A112,'[2]1516 Exp_Rev Access'!$F$7:$GB$306,60,FALSE))</f>
        <v>472204.45</v>
      </c>
      <c r="BZ112" s="99">
        <f>IF(ISNA(VLOOKUP($A112,'[2]1516 Exp_Rev Access'!$F$7:$GB$306,61,FALSE)),"",VLOOKUP($A112,'[2]1516 Exp_Rev Access'!$F$7:$GB$306,61,FALSE))</f>
        <v>46138.49</v>
      </c>
      <c r="CA112" s="99">
        <f>IF(ISNA(VLOOKUP($A112,'[2]1516 Exp_Rev Access'!$F$7:$GB$306,62,FALSE)),"",VLOOKUP($A112,'[2]1516 Exp_Rev Access'!$F$7:$GB$306,62,FALSE))</f>
        <v>0</v>
      </c>
      <c r="CB112" s="99">
        <f>IF(ISNA(VLOOKUP($A112,'[2]1516 Exp_Rev Access'!$F$7:$GB$306,63,FALSE)),"",VLOOKUP($A112,'[2]1516 Exp_Rev Access'!$F$7:$GB$306,63,FALSE))</f>
        <v>2420.08</v>
      </c>
      <c r="CC112" s="99">
        <f>IF(ISNA(VLOOKUP($A112,'[2]1516 Exp_Rev Access'!$F$7:$GB$306,64,FALSE)),"",VLOOKUP($A112,'[2]1516 Exp_Rev Access'!$F$7:$GB$306,64,FALSE))</f>
        <v>0</v>
      </c>
      <c r="CD112" s="101">
        <f>SUM(BX112:CC112)</f>
        <v>520763.02</v>
      </c>
      <c r="CE112" s="72">
        <f>CD112/D112</f>
        <v>1.5495691768894867E-2</v>
      </c>
      <c r="CF112" s="103">
        <f>CD112/C112</f>
        <v>168.42216551692911</v>
      </c>
      <c r="CG112" s="99">
        <f>IF(ISNA(VLOOKUP($A112,'[2]1516 Exp_Rev Access'!$F$7:$GB$306,65,FALSE)),"",VLOOKUP($A112,'[2]1516 Exp_Rev Access'!$F$7:$GB$306,65,FALSE))</f>
        <v>0</v>
      </c>
      <c r="CH112" s="99">
        <f>IF(ISNA(VLOOKUP($A112,'[2]1516 Exp_Rev Access'!$F$7:$GB$306,66,FALSE)),"",VLOOKUP($A112,'[2]1516 Exp_Rev Access'!$F$7:$GB$306,66,FALSE))</f>
        <v>0</v>
      </c>
      <c r="CI112" s="99">
        <f>IF(ISNA(VLOOKUP($A112,'[2]1516 Exp_Rev Access'!$F$7:$GB$306,67,FALSE)),"",VLOOKUP($A112,'[2]1516 Exp_Rev Access'!$F$7:$GB$306,67,FALSE))</f>
        <v>0</v>
      </c>
      <c r="CJ112" s="99">
        <f>IF(ISNA(VLOOKUP($A112,'[2]1516 Exp_Rev Access'!$F$7:$GB$306,68,FALSE)),"",VLOOKUP($A112,'[2]1516 Exp_Rev Access'!$F$7:$GB$306,68,FALSE))</f>
        <v>0</v>
      </c>
      <c r="CK112" s="99">
        <f>IF(ISNA(VLOOKUP($A112,'[2]1516 Exp_Rev Access'!$F$7:$GB$306,69,FALSE)),"",VLOOKUP($A112,'[2]1516 Exp_Rev Access'!$F$7:$GB$306,69,FALSE))</f>
        <v>0</v>
      </c>
      <c r="CL112" s="99">
        <f>IF(ISNA(VLOOKUP($A112,'[2]1516 Exp_Rev Access'!$F$7:$GB$306,70,FALSE)),"",VLOOKUP($A112,'[2]1516 Exp_Rev Access'!$F$7:$GB$306,70,FALSE))</f>
        <v>0</v>
      </c>
      <c r="CM112" s="99">
        <f>IF(ISNA(VLOOKUP($A112,'[2]1516 Exp_Rev Access'!$F$7:$GB$306,71,FALSE)),"",VLOOKUP($A112,'[2]1516 Exp_Rev Access'!$F$7:$GB$306,71,FALSE))</f>
        <v>0</v>
      </c>
      <c r="CN112" s="99">
        <f>IF(ISNA(VLOOKUP($A112,'[2]1516 Exp_Rev Access'!$F$7:$GB$306,72,FALSE)),"",VLOOKUP($A112,'[2]1516 Exp_Rev Access'!$F$7:$GB$306,72,FALSE))</f>
        <v>0</v>
      </c>
      <c r="CO112" s="99">
        <f>IF(ISNA(VLOOKUP($A112,'[2]1516 Exp_Rev Access'!$F$7:$GB$306,73,FALSE)),"",VLOOKUP($A112,'[2]1516 Exp_Rev Access'!$F$7:$GB$306,73,FALSE))</f>
        <v>0</v>
      </c>
      <c r="CP112" s="99">
        <f>IF(ISNA(VLOOKUP($A112,'[2]1516 Exp_Rev Access'!$F$7:$GB$306,74,FALSE)),"",VLOOKUP($A112,'[2]1516 Exp_Rev Access'!$F$7:$GB$306,74,FALSE))</f>
        <v>544712.53</v>
      </c>
      <c r="CQ112" s="99">
        <f>IF(ISNA(VLOOKUP($A112,'[2]1516 Exp_Rev Access'!$F$7:$GB$306,75,FALSE)),"",VLOOKUP($A112,'[2]1516 Exp_Rev Access'!$F$7:$GB$306,75,FALSE))</f>
        <v>0</v>
      </c>
      <c r="CR112" s="99">
        <f>IF(ISNA(VLOOKUP($A112,'[2]1516 Exp_Rev Access'!$F$7:$GB$306,76,FALSE)),"",VLOOKUP($A112,'[2]1516 Exp_Rev Access'!$F$7:$GB$306,76,FALSE))</f>
        <v>17128</v>
      </c>
      <c r="CS112" s="99">
        <f>IF(ISNA(VLOOKUP($A112,'[2]1516 Exp_Rev Access'!$F$7:$GB$306,77,FALSE)),"",VLOOKUP($A112,'[2]1516 Exp_Rev Access'!$F$7:$GB$306,77,FALSE))</f>
        <v>0</v>
      </c>
      <c r="CT112" s="99">
        <f>IF(ISNA(VLOOKUP($A112,'[2]1516 Exp_Rev Access'!$F$7:$GB$306,78,FALSE)),"",VLOOKUP($A112,'[2]1516 Exp_Rev Access'!$F$7:$GB$306,78,FALSE))</f>
        <v>361929.47</v>
      </c>
      <c r="CU112" s="99">
        <f>IF(ISNA(VLOOKUP($A112,'[2]1516 Exp_Rev Access'!$F$7:$GB$306,79,FALSE)),"",VLOOKUP($A112,'[2]1516 Exp_Rev Access'!$F$7:$GB$306,79,FALSE))</f>
        <v>67441</v>
      </c>
      <c r="CV112" s="99">
        <f>IF(ISNA(VLOOKUP($A112,'[2]1516 Exp_Rev Access'!$F$7:$GB$306,80,FALSE)),"",VLOOKUP($A112,'[2]1516 Exp_Rev Access'!$F$7:$GB$306,80,FALSE))</f>
        <v>0</v>
      </c>
      <c r="CW112" s="99">
        <f>IF(ISNA(VLOOKUP($A112,'[2]1516 Exp_Rev Access'!$F$7:$GB$306,81,FALSE)),"",VLOOKUP($A112,'[2]1516 Exp_Rev Access'!$F$7:$GB$306,81,FALSE))</f>
        <v>0</v>
      </c>
      <c r="CX112" s="99">
        <f>IF(ISNA(VLOOKUP($A112,'[2]1516 Exp_Rev Access'!$F$7:$GB$306,82,FALSE)),"",VLOOKUP($A112,'[2]1516 Exp_Rev Access'!$F$7:$GB$306,82,FALSE))</f>
        <v>0</v>
      </c>
      <c r="CY112" s="99">
        <f>IF(ISNA(VLOOKUP($A112,'[2]1516 Exp_Rev Access'!$F$7:$GB$306,83,FALSE)),"",VLOOKUP($A112,'[2]1516 Exp_Rev Access'!$F$7:$GB$306,83,FALSE))</f>
        <v>8000</v>
      </c>
      <c r="CZ112" s="99">
        <f>IF(ISNA(VLOOKUP($A112,'[2]1516 Exp_Rev Access'!$F$7:$GB$306,84,FALSE)),"",VLOOKUP($A112,'[2]1516 Exp_Rev Access'!$F$7:$GB$306,84,FALSE))</f>
        <v>312770.96000000002</v>
      </c>
      <c r="DA112" s="99">
        <f>IF(ISNA(VLOOKUP($A112,'[2]1516 Exp_Rev Access'!$F$7:$GB$306,85,FALSE)),"",VLOOKUP($A112,'[2]1516 Exp_Rev Access'!$F$7:$GB$306,85,FALSE))</f>
        <v>20450.97</v>
      </c>
      <c r="DB112" s="99">
        <f>IF(ISNA(VLOOKUP($A112,'[2]1516 Exp_Rev Access'!$F$7:$GB$306,86,FALSE)),"",VLOOKUP($A112,'[2]1516 Exp_Rev Access'!$F$7:$GB$306,86,FALSE))</f>
        <v>0</v>
      </c>
      <c r="DC112" s="99">
        <f>IF(ISNA(VLOOKUP($A112,'[2]1516 Exp_Rev Access'!$F$7:$GB$306,87,FALSE)),"",VLOOKUP($A112,'[2]1516 Exp_Rev Access'!$F$7:$GB$306,87,FALSE))</f>
        <v>0</v>
      </c>
      <c r="DD112" s="99">
        <f>IF(ISNA(VLOOKUP($A112,'[2]1516 Exp_Rev Access'!$F$7:$GB$306,88,FALSE)),"",VLOOKUP($A112,'[2]1516 Exp_Rev Access'!$F$7:$GB$306,88,FALSE))</f>
        <v>0</v>
      </c>
      <c r="DE112" s="99">
        <f>IF(ISNA(VLOOKUP($A112,'[2]1516 Exp_Rev Access'!$F$7:$GB$306,89,FALSE)),"",VLOOKUP($A112,'[2]1516 Exp_Rev Access'!$F$7:$GB$306,89,FALSE))</f>
        <v>0</v>
      </c>
      <c r="DF112" s="99">
        <f>IF(ISNA(VLOOKUP($A112,'[2]1516 Exp_Rev Access'!$F$7:$GB$306,90,FALSE)),"",VLOOKUP($A112,'[2]1516 Exp_Rev Access'!$F$7:$GB$306,90,FALSE))</f>
        <v>0</v>
      </c>
      <c r="DG112" s="99">
        <f>IF(ISNA(VLOOKUP($A112,'[2]1516 Exp_Rev Access'!$F$7:$GB$306,91,FALSE)),"",VLOOKUP($A112,'[2]1516 Exp_Rev Access'!$F$7:$GB$306,91,FALSE))</f>
        <v>0</v>
      </c>
      <c r="DH112" s="99">
        <f>IF(ISNA(VLOOKUP($A112,'[2]1516 Exp_Rev Access'!$F$7:$GB$306,92,FALSE)),"",VLOOKUP($A112,'[2]1516 Exp_Rev Access'!$F$7:$GB$306,92,FALSE))</f>
        <v>360425.56</v>
      </c>
      <c r="DI112" s="99">
        <f>IF(ISNA(VLOOKUP($A112,'[2]1516 Exp_Rev Access'!$F$7:$GB$306,93,FALSE)),"",VLOOKUP($A112,'[2]1516 Exp_Rev Access'!$F$7:$GB$306,93,FALSE))</f>
        <v>0</v>
      </c>
      <c r="DJ112" s="99">
        <f>IF(ISNA(VLOOKUP($A112,'[2]1516 Exp_Rev Access'!$F$7:$GB$306,94,FALSE)),"",VLOOKUP($A112,'[2]1516 Exp_Rev Access'!$F$7:$GB$306,94,FALSE))</f>
        <v>0</v>
      </c>
      <c r="DK112" s="99">
        <f>IF(ISNA(VLOOKUP($A112,'[2]1516 Exp_Rev Access'!$F$7:$GB$306,95,FALSE)),"",VLOOKUP($A112,'[2]1516 Exp_Rev Access'!$F$7:$GB$306,95,FALSE))</f>
        <v>0</v>
      </c>
      <c r="DL112" s="99">
        <f>IF(ISNA(VLOOKUP($A112,'[2]1516 Exp_Rev Access'!$F$7:$GB$306,96,FALSE)),"",VLOOKUP($A112,'[2]1516 Exp_Rev Access'!$F$7:$GB$306,96,FALSE))</f>
        <v>0</v>
      </c>
      <c r="DM112" s="99">
        <f>IF(ISNA(VLOOKUP($A112,'[2]1516 Exp_Rev Access'!$F$7:$GB$306,97,FALSE)),"",VLOOKUP($A112,'[2]1516 Exp_Rev Access'!$F$7:$GB$306,97,FALSE))</f>
        <v>0</v>
      </c>
      <c r="DN112" s="99">
        <f>IF(ISNA(VLOOKUP($A112,'[2]1516 Exp_Rev Access'!$F$7:$GB$306,98,FALSE)),"",VLOOKUP($A112,'[2]1516 Exp_Rev Access'!$F$7:$GB$306,98,FALSE))</f>
        <v>0</v>
      </c>
      <c r="DO112" s="99">
        <f>IF(ISNA(VLOOKUP($A112,'[2]1516 Exp_Rev Access'!$F$7:$GB$306,99,FALSE)),"",VLOOKUP($A112,'[2]1516 Exp_Rev Access'!$F$7:$GB$306,99,FALSE))</f>
        <v>0</v>
      </c>
      <c r="DP112" s="99">
        <f>IF(ISNA(VLOOKUP($A112,'[2]1516 Exp_Rev Access'!$F$7:$GB$306,100,FALSE)),"",VLOOKUP($A112,'[2]1516 Exp_Rev Access'!$F$7:$GB$306,100,FALSE))</f>
        <v>0</v>
      </c>
      <c r="DQ112" s="99">
        <f>IF(ISNA(VLOOKUP($A112,'[2]1516 Exp_Rev Access'!$F$7:$GB$306,101,FALSE)),"",VLOOKUP($A112,'[2]1516 Exp_Rev Access'!$F$7:$GB$306,101,FALSE))</f>
        <v>0</v>
      </c>
      <c r="DR112" s="99">
        <f>IF(ISNA(VLOOKUP($A112,'[2]1516 Exp_Rev Access'!$F$7:$GB$306,102,FALSE)),"",VLOOKUP($A112,'[2]1516 Exp_Rev Access'!$F$7:$GB$306,102,FALSE))</f>
        <v>0</v>
      </c>
      <c r="DS112" s="99">
        <f>IF(ISNA(VLOOKUP($A112,'[2]1516 Exp_Rev Access'!$F$7:$GB$306,103,FALSE)),"",VLOOKUP($A112,'[2]1516 Exp_Rev Access'!$F$7:$GB$306,103,FALSE))</f>
        <v>0</v>
      </c>
      <c r="DT112" s="99">
        <f>IF(ISNA(VLOOKUP($A112,'[2]1516 Exp_Rev Access'!$F$7:$GB$306,104,FALSE)),"",VLOOKUP($A112,'[2]1516 Exp_Rev Access'!$F$7:$GB$306,104,FALSE))</f>
        <v>0</v>
      </c>
      <c r="DU112" s="99">
        <f>IF(ISNA(VLOOKUP($A112,'[2]1516 Exp_Rev Access'!$F$7:$GB$306,105,FALSE)),"",VLOOKUP($A112,'[2]1516 Exp_Rev Access'!$F$7:$GB$306,105,FALSE))</f>
        <v>0</v>
      </c>
      <c r="DV112" s="99">
        <f>IF(ISNA(VLOOKUP($A112,'[2]1516 Exp_Rev Access'!$F$7:$GB$306,106,FALSE)),"",VLOOKUP($A112,'[2]1516 Exp_Rev Access'!$F$7:$GB$306,106,FALSE))</f>
        <v>0</v>
      </c>
      <c r="DW112" s="99">
        <f>IF(ISNA(VLOOKUP($A112,'[2]1516 Exp_Rev Access'!$F$7:$GB$306,107,FALSE)),"",VLOOKUP($A112,'[2]1516 Exp_Rev Access'!$F$7:$GB$306,107,FALSE))</f>
        <v>0</v>
      </c>
      <c r="DX112" s="99">
        <f>IF(ISNA(VLOOKUP($A112,'[2]1516 Exp_Rev Access'!$F$7:$GB$306,108,FALSE)),"",VLOOKUP($A112,'[2]1516 Exp_Rev Access'!$F$7:$GB$306,108,FALSE))</f>
        <v>0</v>
      </c>
      <c r="DY112" s="99">
        <f>IF(ISNA(VLOOKUP($A112,'[2]1516 Exp_Rev Access'!$F$7:$GB$306,109,FALSE)),"",VLOOKUP($A112,'[2]1516 Exp_Rev Access'!$F$7:$GB$306,109,FALSE))</f>
        <v>0</v>
      </c>
      <c r="DZ112" s="99">
        <f>IF(ISNA(VLOOKUP($A112,'[2]1516 Exp_Rev Access'!$F$7:$GB$306,110,FALSE)),"",VLOOKUP($A112,'[2]1516 Exp_Rev Access'!$F$7:$GB$306,110,FALSE))</f>
        <v>0</v>
      </c>
      <c r="EA112" s="99">
        <f>IF(ISNA(VLOOKUP($A112,'[2]1516 Exp_Rev Access'!$F$7:$GB$306,111,FALSE)),"",VLOOKUP($A112,'[2]1516 Exp_Rev Access'!$F$7:$GB$306,111,FALSE))</f>
        <v>0</v>
      </c>
      <c r="EB112" s="99">
        <f>IF(ISNA(VLOOKUP($A112,'[2]1516 Exp_Rev Access'!$F$7:$GB$306,112,FALSE)),"",VLOOKUP($A112,'[2]1516 Exp_Rev Access'!$F$7:$GB$306,112,FALSE))</f>
        <v>0</v>
      </c>
      <c r="EC112" s="99">
        <f>IF(ISNA(VLOOKUP($A112,'[2]1516 Exp_Rev Access'!$F$7:$GB$306,113,FALSE)),"",VLOOKUP($A112,'[2]1516 Exp_Rev Access'!$F$7:$GB$306,113,FALSE))</f>
        <v>0</v>
      </c>
      <c r="ED112" s="99">
        <f>IF(ISNA(VLOOKUP($A112,'[2]1516 Exp_Rev Access'!$F$7:$GB$306,114,FALSE)),"",VLOOKUP($A112,'[2]1516 Exp_Rev Access'!$F$7:$GB$306,114,FALSE))</f>
        <v>0</v>
      </c>
      <c r="EE112" s="99">
        <f>IF(ISNA(VLOOKUP($A112,'[2]1516 Exp_Rev Access'!$F$7:$GB$306,115,FALSE)),"",VLOOKUP($A112,'[2]1516 Exp_Rev Access'!$F$7:$GB$306,115,FALSE))</f>
        <v>0</v>
      </c>
      <c r="EF112" s="99">
        <f>IF(ISNA(VLOOKUP($A112,'[2]1516 Exp_Rev Access'!$F$7:$GB$306,116,FALSE)),"",VLOOKUP($A112,'[2]1516 Exp_Rev Access'!$F$7:$GB$306,116,FALSE))</f>
        <v>0</v>
      </c>
      <c r="EG112" s="99">
        <f>IF(ISNA(VLOOKUP($A112,'[2]1516 Exp_Rev Access'!$F$7:$GB$306,117,FALSE)),"",VLOOKUP($A112,'[2]1516 Exp_Rev Access'!$F$7:$GB$306,117,FALSE))</f>
        <v>0</v>
      </c>
      <c r="EH112" s="99">
        <f>IF(ISNA(VLOOKUP($A112,'[2]1516 Exp_Rev Access'!$F$7:$GB$306,118,FALSE)),"",VLOOKUP($A112,'[2]1516 Exp_Rev Access'!$F$7:$GB$306,118,FALSE))</f>
        <v>0</v>
      </c>
      <c r="EI112" s="99">
        <f>IF(ISNA(VLOOKUP($A112,'[2]1516 Exp_Rev Access'!$F$7:$GB$306,119,FALSE)),"",VLOOKUP($A112,'[2]1516 Exp_Rev Access'!$F$7:$GB$306,119,FALSE))</f>
        <v>0</v>
      </c>
      <c r="EJ112" s="99">
        <f>IF(ISNA(VLOOKUP($A112,'[2]1516 Exp_Rev Access'!$F$7:$GB$306,120,FALSE)),"",VLOOKUP($A112,'[2]1516 Exp_Rev Access'!$F$7:$GB$306,120,FALSE))</f>
        <v>0</v>
      </c>
      <c r="EK112" s="99">
        <f>IF(ISNA(VLOOKUP($A112,'[2]1516 Exp_Rev Access'!$F$7:$GB$306,121,FALSE)),"",VLOOKUP($A112,'[2]1516 Exp_Rev Access'!$F$7:$GB$306,121,FALSE))</f>
        <v>0</v>
      </c>
      <c r="EL112" s="99">
        <f>IF(ISNA(VLOOKUP($A112,'[2]1516 Exp_Rev Access'!$F$7:$GB$306,122,FALSE)),"",VLOOKUP($A112,'[2]1516 Exp_Rev Access'!$F$7:$GB$306,122,FALSE))</f>
        <v>0</v>
      </c>
      <c r="EM112" s="99">
        <f>IF(ISNA(VLOOKUP($A112,'[2]1516 Exp_Rev Access'!$F$7:$GB$306,123,FALSE)),"",VLOOKUP($A112,'[2]1516 Exp_Rev Access'!$F$7:$GB$306,123,FALSE))</f>
        <v>0</v>
      </c>
      <c r="EN112" s="99">
        <f>IF(ISNA(VLOOKUP($A112,'[2]1516 Exp_Rev Access'!$F$7:$GB$306,124,FALSE)),"",VLOOKUP($A112,'[2]1516 Exp_Rev Access'!$F$7:$GB$306,124,FALSE))</f>
        <v>56551.16</v>
      </c>
      <c r="EO112" s="99">
        <f>IF(ISNA(VLOOKUP($A112,'[2]1516 Exp_Rev Access'!$F$7:$GB$306,125,FALSE)),"",VLOOKUP($A112,'[2]1516 Exp_Rev Access'!$F$7:$GB$306,125,FALSE))</f>
        <v>0</v>
      </c>
      <c r="EP112" s="99">
        <f>IF(ISNA(VLOOKUP($A112,'[2]1516 Exp_Rev Access'!$F$7:$GB$306,126,FALSE)),"",VLOOKUP($A112,'[2]1516 Exp_Rev Access'!$F$7:$GB$306,126,FALSE))</f>
        <v>0</v>
      </c>
      <c r="EQ112" s="99">
        <f>IF(ISNA(VLOOKUP($A112,'[2]1516 Exp_Rev Access'!$F$7:$GB$306,127,FALSE)),"",VLOOKUP($A112,'[2]1516 Exp_Rev Access'!$F$7:$GB$306,127,FALSE))</f>
        <v>0</v>
      </c>
      <c r="ER112" s="99">
        <f>IF(ISNA(VLOOKUP($A112,'[2]1516 Exp_Rev Access'!$F$7:$GB$306,128,FALSE)),"",VLOOKUP($A112,'[2]1516 Exp_Rev Access'!$F$7:$GB$306,128,FALSE))</f>
        <v>0</v>
      </c>
      <c r="ES112" s="99">
        <f>IF(ISNA(VLOOKUP($A112,'[2]1516 Exp_Rev Access'!$F$7:$GB$306,129,FALSE)),"",VLOOKUP($A112,'[2]1516 Exp_Rev Access'!$F$7:$GB$306,129,FALSE))</f>
        <v>0</v>
      </c>
      <c r="ET112" s="99">
        <f>IF(ISNA(VLOOKUP($A112,'[2]1516 Exp_Rev Access'!$F$7:$GB$306,130,FALSE)),"",VLOOKUP($A112,'[2]1516 Exp_Rev Access'!$F$7:$GB$306,130,FALSE))</f>
        <v>0</v>
      </c>
      <c r="EU112" s="99">
        <f>IF(ISNA(VLOOKUP($A112,'[2]1516 Exp_Rev Access'!$F$7:$GB$306,131,FALSE)),"",VLOOKUP($A112,'[2]1516 Exp_Rev Access'!$F$7:$GB$306,131,FALSE))</f>
        <v>16227.42</v>
      </c>
      <c r="EV112" s="99">
        <f>IF(ISNA(VLOOKUP($A112,'[2]1516 Exp_Rev Access'!$F$7:$GB$306,132,FALSE)),"",VLOOKUP($A112,'[2]1516 Exp_Rev Access'!$F$7:$GB$306,132,FALSE))</f>
        <v>0</v>
      </c>
      <c r="EW112" s="99">
        <f>IF(ISNA(VLOOKUP($A112,'[2]1516 Exp_Rev Access'!$F$7:$GB$306,133,FALSE)),"",VLOOKUP($A112,'[2]1516 Exp_Rev Access'!$F$7:$GB$306,133,FALSE))</f>
        <v>0</v>
      </c>
      <c r="EX112" s="99">
        <f>IF(ISNA(VLOOKUP($A112,'[2]1516 Exp_Rev Access'!$F$7:$GB$306,134,FALSE)),"",VLOOKUP($A112,'[2]1516 Exp_Rev Access'!$F$7:$GB$306,134,FALSE))</f>
        <v>0</v>
      </c>
      <c r="EY112" s="99">
        <f>IF(ISNA(VLOOKUP($A112,'[2]1516 Exp_Rev Access'!$F$7:$GB$306,135,FALSE)),"",VLOOKUP($A112,'[2]1516 Exp_Rev Access'!$F$7:$GB$306,135,FALSE))</f>
        <v>0</v>
      </c>
      <c r="EZ112" s="99">
        <f>IF(ISNA(VLOOKUP($A112,'[2]1516 Exp_Rev Access'!$F$7:$GB$306,136,FALSE)),"",VLOOKUP($A112,'[2]1516 Exp_Rev Access'!$F$7:$GB$306,136,FALSE))</f>
        <v>0</v>
      </c>
      <c r="FA112" s="99">
        <f>IF(ISNA(VLOOKUP($A112,'[2]1516 Exp_Rev Access'!$F$7:$GB$306,137,FALSE)),"",VLOOKUP($A112,'[2]1516 Exp_Rev Access'!$F$7:$GB$306,137,FALSE))</f>
        <v>0</v>
      </c>
      <c r="FB112" s="99">
        <f>IF(ISNA(VLOOKUP($A112,'[2]1516 Exp_Rev Access'!$F$7:$GB$306,138,FALSE)),"",VLOOKUP($A112,'[2]1516 Exp_Rev Access'!$F$7:$GB$306,138,FALSE))</f>
        <v>0</v>
      </c>
      <c r="FC112" s="99">
        <f>IF(ISNA(VLOOKUP($A112,'[2]1516 Exp_Rev Access'!$F$7:$GB$306,139,FALSE)),"",VLOOKUP($A112,'[2]1516 Exp_Rev Access'!$F$7:$GB$306,139,FALSE))</f>
        <v>0</v>
      </c>
      <c r="FD112" s="99">
        <f>IF(ISNA(VLOOKUP($A112,'[2]1516 Exp_Rev Access'!$F$7:$FS$306,140,FALSE)),"",VLOOKUP($A112,'[2]1516 Exp_Rev Access'!$F$7:$FS$306,140,FALSE))</f>
        <v>0</v>
      </c>
      <c r="FE112" s="99">
        <f>IF(ISNA(VLOOKUP($A112,'[2]1516 Exp_Rev Access'!$F$7:$FS$306,141,FALSE)),"",VLOOKUP($A112,'[2]1516 Exp_Rev Access'!$F$7:$FS$306,141,FALSE))</f>
        <v>0</v>
      </c>
      <c r="FF112" s="99">
        <f>IF(ISNA(VLOOKUP($A112,'[2]1516 Exp_Rev Access'!$F$7:$FS$306,142,FALSE)),"",VLOOKUP($A112,'[2]1516 Exp_Rev Access'!$F$7:$FS$306,142,FALSE))</f>
        <v>0</v>
      </c>
      <c r="FG112" s="99">
        <f>IF(ISNA(VLOOKUP($A112,'[2]1516 Exp_Rev Access'!$F$7:$FS$306,143,FALSE)),"",VLOOKUP($A112,'[2]1516 Exp_Rev Access'!$F$7:$FS$306,143,FALSE))</f>
        <v>0</v>
      </c>
      <c r="FH112" s="99">
        <f>IF(ISNA(VLOOKUP($A112,'[2]1516 Exp_Rev Access'!$F$7:$FS$306,144,FALSE)),"",VLOOKUP($A112,'[2]1516 Exp_Rev Access'!$F$7:$FS$306,144,FALSE))</f>
        <v>0</v>
      </c>
      <c r="FI112" s="99">
        <f>IF(ISNA(VLOOKUP($A112,'[2]1516 Exp_Rev Access'!$F$7:$FS$306,145,FALSE)),"",VLOOKUP($A112,'[2]1516 Exp_Rev Access'!$F$7:$FS$306,145,FALSE))</f>
        <v>0</v>
      </c>
      <c r="FJ112" s="99">
        <f>IF(ISNA(VLOOKUP($A112,'[2]1516 Exp_Rev Access'!$F$7:$FS$306,146,FALSE)),"",VLOOKUP($A112,'[2]1516 Exp_Rev Access'!$F$7:$FS$306,146,FALSE))</f>
        <v>0</v>
      </c>
      <c r="FK112" s="99">
        <f>IF(ISNA(VLOOKUP($A112,'[2]1516 Exp_Rev Access'!$F$7:$FS$306,147,FALSE)),"",VLOOKUP($A112,'[2]1516 Exp_Rev Access'!$F$7:$FS$306,147,FALSE))</f>
        <v>0</v>
      </c>
      <c r="FL112" s="99">
        <f>IF(ISNA(VLOOKUP($A112,'[2]1516 Exp_Rev Access'!$F$7:$FS$306,148,FALSE)),"",VLOOKUP($A112,'[2]1516 Exp_Rev Access'!$F$7:$FS$306,148,FALSE))</f>
        <v>0</v>
      </c>
      <c r="FM112" s="99">
        <f>IF(ISNA(VLOOKUP($A112,'[2]1516 Exp_Rev Access'!$F$7:$FS$306,149,FALSE)),"",VLOOKUP($A112,'[2]1516 Exp_Rev Access'!$F$7:$FS$306,149,FALSE))</f>
        <v>0</v>
      </c>
      <c r="FN112" s="99">
        <f>IF(ISNA(VLOOKUP($A112,'[2]1516 Exp_Rev Access'!$F$7:$FS$306,150,FALSE)),"",VLOOKUP($A112,'[2]1516 Exp_Rev Access'!$F$7:$FS$306,150,FALSE))</f>
        <v>0</v>
      </c>
      <c r="FO112" s="99">
        <f>IF(ISNA(VLOOKUP($A112,'[2]1516 Exp_Rev Access'!$F$7:$FS$306,151,FALSE)),"",VLOOKUP($A112,'[2]1516 Exp_Rev Access'!$F$7:$FS$306,151,FALSE))</f>
        <v>0</v>
      </c>
      <c r="FP112" s="99">
        <f>IF(ISNA(VLOOKUP($A112,'[2]1516 Exp_Rev Access'!$F$7:$FS$306,152,FALSE)),"",VLOOKUP($A112,'[2]1516 Exp_Rev Access'!$F$7:$FS$306,152,FALSE))</f>
        <v>0</v>
      </c>
      <c r="FQ112" s="99">
        <f>IF(ISNA(VLOOKUP($A112,'[2]1516 Exp_Rev Access'!$F$7:$FS$306,153,FALSE)),"",VLOOKUP($A112,'[2]1516 Exp_Rev Access'!$F$7:$FS$306,153,FALSE))</f>
        <v>67473.75</v>
      </c>
      <c r="FR112" s="101">
        <f>SUM(CG112:FQ112)</f>
        <v>1833110.8199999998</v>
      </c>
      <c r="FS112" s="72">
        <f>FR112/D112</f>
        <v>5.4545578610681912E-2</v>
      </c>
      <c r="FT112" s="94">
        <f>FR112/C112</f>
        <v>592.85410461156323</v>
      </c>
      <c r="FU112" s="99">
        <f>IF(ISNA(VLOOKUP($A112,'[2]1516 Exp_Rev Access'!$F$7:$GB$306,154,FALSE)),"",VLOOKUP($A112,'[2]1516 Exp_Rev Access'!$F$7:$GB$306,154,FALSE))</f>
        <v>0</v>
      </c>
      <c r="FV112" s="99">
        <f>IF(ISNA(VLOOKUP($A112,'[2]1516 Exp_Rev Access'!$F$7:$GB$306,155,FALSE)),"",VLOOKUP($A112,'[2]1516 Exp_Rev Access'!$F$7:$GB$306,155,FALSE))</f>
        <v>0</v>
      </c>
      <c r="FW112" s="99">
        <f>IF(ISNA(VLOOKUP($A112,'[2]1516 Exp_Rev Access'!$F$7:$GB$306,156,FALSE)),"",VLOOKUP($A112,'[2]1516 Exp_Rev Access'!$F$7:$GB$306,156,FALSE))</f>
        <v>0</v>
      </c>
      <c r="FX112" s="99">
        <f>IF(ISNA(VLOOKUP($A112,'[2]1516 Exp_Rev Access'!$F$7:$GB$306,157,FALSE)),"",VLOOKUP($A112,'[2]1516 Exp_Rev Access'!$F$7:$GB$306,157,FALSE))</f>
        <v>0</v>
      </c>
      <c r="FY112" s="99">
        <f>IF(ISNA(VLOOKUP($A112,'[2]1516 Exp_Rev Access'!$F$7:$GB$306,158,FALSE)),"",VLOOKUP($A112,'[2]1516 Exp_Rev Access'!$F$7:$GB$306,158,FALSE))</f>
        <v>0</v>
      </c>
      <c r="FZ112" s="99">
        <f>IF(ISNA(VLOOKUP($A112,'[2]1516 Exp_Rev Access'!$F$7:$GB$306,159,FALSE)),"",VLOOKUP($A112,'[2]1516 Exp_Rev Access'!$F$7:$GB$306,159,FALSE))</f>
        <v>0</v>
      </c>
      <c r="GA112" s="99">
        <f>IF(ISNA(VLOOKUP($A112,'[2]1516 Exp_Rev Access'!$F$7:$GB$306,160,FALSE)),"",VLOOKUP($A112,'[2]1516 Exp_Rev Access'!$F$7:$GB$306,160,FALSE))</f>
        <v>0</v>
      </c>
      <c r="GB112" s="99">
        <f>IF(ISNA(VLOOKUP($A112,'[2]1516 Exp_Rev Access'!$F$7:$GB$306,161,FALSE)),"",VLOOKUP($A112,'[2]1516 Exp_Rev Access'!$F$7:$GB$306,161,FALSE))</f>
        <v>0</v>
      </c>
      <c r="GC112" s="99">
        <f>IF(ISNA(VLOOKUP($A112,'[2]1516 Exp_Rev Access'!$F$7:$GB$306,162,FALSE)),"",VLOOKUP($A112,'[2]1516 Exp_Rev Access'!$F$7:$GB$306,162,FALSE))</f>
        <v>0</v>
      </c>
      <c r="GD112" s="99">
        <f>IF(ISNA(VLOOKUP($A112,'[2]1516 Exp_Rev Access'!$F$7:$GB$306,163,FALSE)),"",VLOOKUP($A112,'[2]1516 Exp_Rev Access'!$F$7:$GB$306,163,FALSE))</f>
        <v>0</v>
      </c>
      <c r="GE112" s="99">
        <f>IF(ISNA(VLOOKUP($A112,'[2]1516 Exp_Rev Access'!$F$7:$GB$306,164,FALSE)),"",VLOOKUP($A112,'[2]1516 Exp_Rev Access'!$F$7:$GB$306,164,FALSE))</f>
        <v>0</v>
      </c>
      <c r="GF112" s="99">
        <f>IF(ISNA(VLOOKUP($A112,'[2]1516 Exp_Rev Access'!$F$7:$GB$306,165,FALSE)),"",VLOOKUP($A112,'[2]1516 Exp_Rev Access'!$F$7:$GB$306,165,FALSE))</f>
        <v>0</v>
      </c>
      <c r="GG112" s="99">
        <f>IF(ISNA(VLOOKUP($A112,'[2]1516 Exp_Rev Access'!$F$7:$GB$306,166,FALSE)),"",VLOOKUP($A112,'[2]1516 Exp_Rev Access'!$F$7:$GB$306,166,FALSE))</f>
        <v>0</v>
      </c>
      <c r="GH112" s="99">
        <f>IF(ISNA(VLOOKUP($A112,'[2]1516 Exp_Rev Access'!$F$7:$GB$306,167,FALSE)),"",VLOOKUP($A112,'[2]1516 Exp_Rev Access'!$F$7:$GB$306,167,FALSE))</f>
        <v>0</v>
      </c>
      <c r="GI112" s="99">
        <f>IF(ISNA(VLOOKUP($A112,'[2]1516 Exp_Rev Access'!$F$7:$GB$306,168,FALSE)),"",VLOOKUP($A112,'[2]1516 Exp_Rev Access'!$F$7:$GB$306,168,FALSE))</f>
        <v>0</v>
      </c>
      <c r="GJ112" s="99">
        <f>IF(ISNA(VLOOKUP($A112,'[2]1516 Exp_Rev Access'!$F$7:$GB$306,169,FALSE)),"",VLOOKUP($A112,'[2]1516 Exp_Rev Access'!$F$7:$GB$306,169,FALSE))</f>
        <v>50342.23</v>
      </c>
      <c r="GK112" s="99">
        <f>IF(ISNA(VLOOKUP($A112,'[2]1516 Exp_Rev Access'!$F$7:$GB$306,170,FALSE)),"",VLOOKUP($A112,'[2]1516 Exp_Rev Access'!$F$7:$GB$306,170,FALSE))</f>
        <v>0</v>
      </c>
      <c r="GL112" s="99">
        <f>IF(ISNA(VLOOKUP($A112,'[2]1516 Exp_Rev Access'!$F$7:$GB$306,171,FALSE)),"",VLOOKUP($A112,'[2]1516 Exp_Rev Access'!$F$7:$GB$306,171,FALSE))</f>
        <v>0</v>
      </c>
      <c r="GM112" s="99">
        <f>IF(ISNA(VLOOKUP($A112,'[2]1516 Exp_Rev Access'!$F$7:$GB$306,172,FALSE)),"",VLOOKUP($A112,'[2]1516 Exp_Rev Access'!$F$7:$GB$306,172,FALSE))</f>
        <v>0</v>
      </c>
      <c r="GN112" s="99">
        <f>IF(ISNA(VLOOKUP($A112,'[2]1516 Exp_Rev Access'!$F$7:$GB$306,173,FALSE)),"",VLOOKUP($A112,'[2]1516 Exp_Rev Access'!$F$7:$GB$306,173,FALSE))</f>
        <v>0</v>
      </c>
      <c r="GO112" s="99">
        <f>IF(ISNA(VLOOKUP($A112,'[2]1516 Exp_Rev Access'!$F$7:$GB$306,174,FALSE)),"",VLOOKUP($A112,'[2]1516 Exp_Rev Access'!$F$7:$GB$306,174,FALSE))</f>
        <v>0</v>
      </c>
      <c r="GP112" s="99">
        <f>IF(ISNA(VLOOKUP($A112,'[2]1516 Exp_Rev Access'!$F$7:$GB$306,175,FALSE)),"",VLOOKUP($A112,'[2]1516 Exp_Rev Access'!$F$7:$GB$306,175,FALSE))</f>
        <v>2416.0500000000002</v>
      </c>
      <c r="GQ112" s="99">
        <f>IF(ISNA(VLOOKUP($A112,'[2]1516 Exp_Rev Access'!$F$7:$GB$306,176,FALSE)),"",VLOOKUP($A112,'[2]1516 Exp_Rev Access'!$F$7:$GB$306,176,FALSE))</f>
        <v>0</v>
      </c>
      <c r="GR112" s="99">
        <f>IF(ISNA(VLOOKUP($A112,'[2]1516 Exp_Rev Access'!$F$7:$GB$306,177,FALSE)),"",VLOOKUP($A112,'[2]1516 Exp_Rev Access'!$F$7:$GB$306,177,FALSE))</f>
        <v>0</v>
      </c>
      <c r="GS112" s="99">
        <f>IF(ISNA(VLOOKUP($A112,'[2]1516 Exp_Rev Access'!$F$7:$GB$306,178,FALSE)),"",VLOOKUP($A112,'[2]1516 Exp_Rev Access'!$F$7:$GB$306,178,FALSE))</f>
        <v>0</v>
      </c>
      <c r="GT112" s="101">
        <f>SUM(FU112:GS112)</f>
        <v>52758.280000000006</v>
      </c>
      <c r="GU112" s="72">
        <f>GT112/D112</f>
        <v>1.5698619405368889E-3</v>
      </c>
      <c r="GV112" s="84">
        <f>GT112/C112</f>
        <v>17.062777934094651</v>
      </c>
    </row>
    <row r="113" spans="1:207" customFormat="1" ht="12" customHeight="1" x14ac:dyDescent="0.2">
      <c r="A113" s="96" t="s">
        <v>356</v>
      </c>
      <c r="B113" s="69" t="s">
        <v>357</v>
      </c>
      <c r="C113" s="80">
        <f>IF(ISNA(VLOOKUP($A113,'[2]1516 enrollment_Rev_Exp by size'!$A$6:$G$320,3,FALSE)),"",VLOOKUP($A113,'[2]1516 enrollment_Rev_Exp by size'!$A$6:$G$320,3,FALSE))</f>
        <v>2958.9199999999996</v>
      </c>
      <c r="D113" s="97">
        <v>27474266.25</v>
      </c>
      <c r="E113" s="80">
        <f>M113+AL113+AT113+BU113+CD113+FR113+GT113</f>
        <v>27474266.250000004</v>
      </c>
      <c r="F113" s="80">
        <f>D113-E113</f>
        <v>0</v>
      </c>
      <c r="G113" s="98">
        <f>IF(ISNA(VLOOKUP($A113,'[2]1516 Exp_Rev Access'!$F$7:$FS$306,2,FALSE)),"",VLOOKUP($A113,'[2]1516 Exp_Rev Access'!$F$7:$FS$306,2,FALSE))</f>
        <v>515365.75</v>
      </c>
      <c r="H113" s="98">
        <f>IF(ISNA(VLOOKUP($A113,'[2]1516 Exp_Rev Access'!$F$7:$FS$306,3,FALSE)),"",VLOOKUP($A113,'[2]1516 Exp_Rev Access'!$F$7:$FS$306,3,FALSE))</f>
        <v>4150.87</v>
      </c>
      <c r="I113" s="98">
        <f>IF(ISNA(VLOOKUP($A113,'[2]1516 Exp_Rev Access'!$F$7:$FS$306,4,FALSE)),"",VLOOKUP($A113,'[2]1516 Exp_Rev Access'!$F$7:$FS$306,4,FALSE))</f>
        <v>0</v>
      </c>
      <c r="J113" s="98">
        <f>IF(ISNA(VLOOKUP($A113,'[2]1516 Exp_Rev Access'!$F$7:$FS$306,5,FALSE)),"",VLOOKUP($A113,'[2]1516 Exp_Rev Access'!$F$7:$FS$306,5,FALSE))</f>
        <v>111985.59</v>
      </c>
      <c r="K113" s="98">
        <f>IF(ISNA(VLOOKUP($A113,'[2]1516 Exp_Rev Access'!$F$7:$FS$306,6,FALSE)),"",VLOOKUP($A113,'[2]1516 Exp_Rev Access'!$F$7:$FS$306,6,FALSE))</f>
        <v>0</v>
      </c>
      <c r="L113" s="98">
        <f>IF(ISNA(VLOOKUP($A113,'[2]1516 Exp_Rev Access'!$F$7:$FS$306,7,FALSE)),"",VLOOKUP($A113,'[2]1516 Exp_Rev Access'!$F$7:$FS$306,7,FALSE))</f>
        <v>0</v>
      </c>
      <c r="M113" s="90">
        <f>SUM(G113:L113)</f>
        <v>631502.21</v>
      </c>
      <c r="N113" s="72">
        <f>M113/D113</f>
        <v>2.2985225674589216E-2</v>
      </c>
      <c r="O113" s="73">
        <f>M113/C113</f>
        <v>213.42321184756602</v>
      </c>
      <c r="P113" s="99">
        <f>IF(ISNA(VLOOKUP($A113,'[2]1516 Exp_Rev Access'!$F$7:$FS$306,8,FALSE)),"",VLOOKUP($A113,'[2]1516 Exp_Rev Access'!$F$7:$FS$306,8,FALSE))</f>
        <v>2378</v>
      </c>
      <c r="Q113" s="99">
        <f>IF(ISNA(VLOOKUP($A113,'[2]1516 Exp_Rev Access'!$F$7:$FS$306,9,FALSE)),"",VLOOKUP($A113,'[2]1516 Exp_Rev Access'!$F$7:$FS$306,9,FALSE))</f>
        <v>0</v>
      </c>
      <c r="R113" s="99">
        <f>IF(ISNA(VLOOKUP($A113,'[2]1516 Exp_Rev Access'!$F$7:$FS$306,10,FALSE)),"",VLOOKUP($A113,'[2]1516 Exp_Rev Access'!$F$7:$FS$306,10,FALSE))</f>
        <v>0</v>
      </c>
      <c r="S113" s="99">
        <f>IF(ISNA(VLOOKUP($A113,'[2]1516 Exp_Rev Access'!$F$7:$FS$306,11,FALSE)),"",VLOOKUP($A113,'[2]1516 Exp_Rev Access'!$F$7:$FS$306,11,FALSE))</f>
        <v>0</v>
      </c>
      <c r="T113" s="99">
        <f>IF(ISNA(VLOOKUP($A113,'[2]1516 Exp_Rev Access'!$F$7:$FS$306,12,FALSE)),"",VLOOKUP($A113,'[2]1516 Exp_Rev Access'!$F$7:$FS$306,12,FALSE))</f>
        <v>0</v>
      </c>
      <c r="U113" s="99">
        <f>IF(ISNA(VLOOKUP($A113,'[2]1516 Exp_Rev Access'!$F$7:$FS$306,13,FALSE)),"",VLOOKUP($A113,'[2]1516 Exp_Rev Access'!$F$7:$FS$306,13,FALSE))</f>
        <v>0</v>
      </c>
      <c r="V113" s="99">
        <f>IF(ISNA(VLOOKUP($A113,'[2]1516 Exp_Rev Access'!$F$7:$FS$306,14,FALSE)),"",VLOOKUP($A113,'[2]1516 Exp_Rev Access'!$F$7:$FS$306,14,FALSE))</f>
        <v>0</v>
      </c>
      <c r="W113" s="99">
        <f>IF(ISNA(VLOOKUP($A113,'[2]1516 Exp_Rev Access'!$F$7:$FS$306,15,FALSE)),"",VLOOKUP($A113,'[2]1516 Exp_Rev Access'!$F$7:$FS$306,15,FALSE))</f>
        <v>0</v>
      </c>
      <c r="X113" s="99">
        <f>IF(ISNA(VLOOKUP($A113,'[2]1516 Exp_Rev Access'!$F$7:$FS$306,16,FALSE)),"",VLOOKUP($A113,'[2]1516 Exp_Rev Access'!$F$7:$FS$306,16,FALSE))</f>
        <v>5276.5</v>
      </c>
      <c r="Y113" s="99">
        <f>IF(ISNA(VLOOKUP($A113,'[2]1516 Exp_Rev Access'!$F$7:$FS$306,17,FALSE)),"",VLOOKUP($A113,'[2]1516 Exp_Rev Access'!$F$7:$FS$306,17,FALSE))</f>
        <v>0</v>
      </c>
      <c r="Z113" s="99">
        <f>IF(ISNA(VLOOKUP($A113,'[2]1516 Exp_Rev Access'!$F$7:$FS$306,18,FALSE)),"",VLOOKUP($A113,'[2]1516 Exp_Rev Access'!$F$7:$FS$306,18,FALSE))</f>
        <v>0</v>
      </c>
      <c r="AA113" s="99">
        <f>IF(ISNA(VLOOKUP($A113,'[2]1516 Exp_Rev Access'!$F$7:$FS$306,19,FALSE)),"",VLOOKUP($A113,'[2]1516 Exp_Rev Access'!$F$7:$FS$306,19,FALSE))</f>
        <v>0</v>
      </c>
      <c r="AB113" s="99">
        <f>IF(ISNA(VLOOKUP($A113,'[2]1516 Exp_Rev Access'!$F$7:$FS$306,20,FALSE)),"",VLOOKUP($A113,'[2]1516 Exp_Rev Access'!$F$7:$FS$306,20,FALSE))</f>
        <v>1936.55</v>
      </c>
      <c r="AC113" s="99">
        <f>IF(ISNA(VLOOKUP($A113,'[2]1516 Exp_Rev Access'!$F$7:$FS$306,21,FALSE)),"",VLOOKUP($A113,'[2]1516 Exp_Rev Access'!$F$7:$FS$306,21,FALSE))</f>
        <v>70104.710000000006</v>
      </c>
      <c r="AD113" s="99">
        <f>IF(ISNA(VLOOKUP($A113,'[2]1516 Exp_Rev Access'!$F$7:$FS$306,22,FALSE)),"",VLOOKUP($A113,'[2]1516 Exp_Rev Access'!$F$7:$FS$306,22,FALSE))</f>
        <v>11960.26</v>
      </c>
      <c r="AE113" s="99">
        <f>IF(ISNA(VLOOKUP($A113,'[2]1516 Exp_Rev Access'!$F$7:$FS$306,23,FALSE)),"",VLOOKUP($A113,'[2]1516 Exp_Rev Access'!$F$7:$FS$306,23,FALSE))</f>
        <v>0</v>
      </c>
      <c r="AF113" s="99">
        <f>IF(ISNA(VLOOKUP($A113,'[2]1516 Exp_Rev Access'!$F$7:$FS$306,24,FALSE)),"",VLOOKUP($A113,'[2]1516 Exp_Rev Access'!$F$7:$FS$306,24,FALSE))</f>
        <v>16217.52</v>
      </c>
      <c r="AG113" s="99">
        <f>IF(ISNA(VLOOKUP($A113,'[2]1516 Exp_Rev Access'!$F$7:$FS$306,25,FALSE)),"",VLOOKUP($A113,'[2]1516 Exp_Rev Access'!$F$7:$FS$306,25,FALSE))</f>
        <v>1059.33</v>
      </c>
      <c r="AH113" s="98">
        <f>IF(ISNA(VLOOKUP($A113,'[2]1516 Exp_Rev Access'!$F$7:$FS$306,26,FALSE)),"",VLOOKUP($A113,'[2]1516 Exp_Rev Access'!$F$7:$FS$306,26,FALSE))</f>
        <v>538.63</v>
      </c>
      <c r="AI113" s="98">
        <f>IF(ISNA(VLOOKUP($A113,'[2]1516 Exp_Rev Access'!$F$7:$FS$306,27,FALSE)),"",VLOOKUP($A113,'[2]1516 Exp_Rev Access'!$F$7:$FS$306,27,FALSE))</f>
        <v>0</v>
      </c>
      <c r="AJ113" s="98">
        <f>IF(ISNA(VLOOKUP($A113,'[2]1516 Exp_Rev Access'!$F$7:$FS$306,28,FALSE)),"",VLOOKUP($A113,'[2]1516 Exp_Rev Access'!$F$7:$FS$306,28,FALSE))</f>
        <v>26.97</v>
      </c>
      <c r="AK113" s="98">
        <f>IF(ISNA(VLOOKUP($A113,'[2]1516 Exp_Rev Access'!$F$7:$FS$306,29,FALSE)),"",VLOOKUP($A113,'[2]1516 Exp_Rev Access'!$F$7:$FS$306,29,FALSE))</f>
        <v>54946.87</v>
      </c>
      <c r="AL113" s="100">
        <f>SUM(P113:AK113)</f>
        <v>164445.34000000003</v>
      </c>
      <c r="AM113" s="72">
        <f>AL113/D113</f>
        <v>5.9854315490591135E-3</v>
      </c>
      <c r="AN113" s="94">
        <f>AL113/C113</f>
        <v>55.576135887418395</v>
      </c>
      <c r="AO113" s="99">
        <f>IF(ISNA(VLOOKUP($A113,'[2]1516 Exp_Rev Access'!$F$7:$GB$306,30,FALSE)),"",VLOOKUP($A113,'[2]1516 Exp_Rev Access'!$F$7:$FS$306,30,FALSE))</f>
        <v>17876424.949999999</v>
      </c>
      <c r="AP113" s="99">
        <f>IF(ISNA(VLOOKUP($A113,'[2]1516 Exp_Rev Access'!$F$7:$GB$306,31,FALSE)),"",VLOOKUP($A113,'[2]1516 Exp_Rev Access'!$F$7:$FS$306,31,FALSE))</f>
        <v>444463.78</v>
      </c>
      <c r="AQ113" s="99">
        <f>IF(ISNA(VLOOKUP($A113,'[2]1516 Exp_Rev Access'!$F$7:$GB$306,32,FALSE)),"",VLOOKUP($A113,'[2]1516 Exp_Rev Access'!$F$7:$FS$306,32,FALSE))</f>
        <v>2459416</v>
      </c>
      <c r="AR113" s="99">
        <f>IF(ISNA(VLOOKUP($A113,'[2]1516 Exp_Rev Access'!$F$7:$GB$306,33,FALSE)),"",VLOOKUP($A113,'[2]1516 Exp_Rev Access'!$F$7:$FS$306,33,FALSE))</f>
        <v>42432.57</v>
      </c>
      <c r="AS113" s="99">
        <f>IF(ISNA(VLOOKUP($A113,'[2]1516 Exp_Rev Access'!$F$7:$GB$306,34,FALSE)),"",VLOOKUP($A113,'[2]1516 Exp_Rev Access'!$F$7:$FS$306,34,FALSE))</f>
        <v>0</v>
      </c>
      <c r="AT113" s="101">
        <f>SUM(AO113:AS113)</f>
        <v>20822737.300000001</v>
      </c>
      <c r="AU113" s="72">
        <f>AT113/D113</f>
        <v>0.75789966911309237</v>
      </c>
      <c r="AV113" s="94">
        <f>AT113/C113</f>
        <v>7037.2762021278049</v>
      </c>
      <c r="AW113" s="99">
        <f>IF(ISNA(VLOOKUP($A113,'[2]1516 Exp_Rev Access'!$F$7:$GB$306,35,FALSE)),"",VLOOKUP($A113,'[2]1516 Exp_Rev Access'!$F$7:$GB$306,35,FALSE))</f>
        <v>617.27</v>
      </c>
      <c r="AX113" s="99">
        <f>IF(ISNA(VLOOKUP($A113,'[2]1516 Exp_Rev Access'!$F$7:$GB$306,36,FALSE)),"",VLOOKUP($A113,'[2]1516 Exp_Rev Access'!$F$7:$GB$306,36,FALSE))</f>
        <v>2203123.17</v>
      </c>
      <c r="AY113" s="99">
        <f>IF(ISNA(VLOOKUP($A113,'[2]1516 Exp_Rev Access'!$F$7:$GB$306,37,FALSE)),"",VLOOKUP($A113,'[2]1516 Exp_Rev Access'!$F$7:$GB$306,37,FALSE))</f>
        <v>32788.5</v>
      </c>
      <c r="AZ113" s="99">
        <f>IF(ISNA(VLOOKUP($A113,'[2]1516 Exp_Rev Access'!$F$7:$GB$306,38,FALSE)),"",VLOOKUP($A113,'[2]1516 Exp_Rev Access'!$F$7:$GB$306,38,FALSE))</f>
        <v>0</v>
      </c>
      <c r="BA113" s="99">
        <f>IF(ISNA(VLOOKUP($A113,'[2]1516 Exp_Rev Access'!$F$7:$GB$306,39,FALSE)),"",VLOOKUP($A113,'[2]1516 Exp_Rev Access'!$F$7:$GB$306,39,FALSE))</f>
        <v>0</v>
      </c>
      <c r="BB113" s="99">
        <f>IF(ISNA(VLOOKUP($A113,'[2]1516 Exp_Rev Access'!$F$7:$GB$306,40,FALSE)),"",VLOOKUP($A113,'[2]1516 Exp_Rev Access'!$F$7:$GB$306,40,FALSE))</f>
        <v>659508.97</v>
      </c>
      <c r="BC113" s="99">
        <f>IF(ISNA(VLOOKUP($A113,'[2]1516 Exp_Rev Access'!$F$7:$GB$306,41,FALSE)),"",VLOOKUP($A113,'[2]1516 Exp_Rev Access'!$F$7:$GB$306,41,FALSE))</f>
        <v>0</v>
      </c>
      <c r="BD113" s="99">
        <f>IF(ISNA(VLOOKUP($A113,'[2]1516 Exp_Rev Access'!$F$7:$GB$306,42,FALSE)),"",VLOOKUP($A113,'[2]1516 Exp_Rev Access'!$F$7:$GB$306,42,FALSE))</f>
        <v>137549.21</v>
      </c>
      <c r="BE113" s="99">
        <f>IF(ISNA(VLOOKUP($A113,'[2]1516 Exp_Rev Access'!$F$7:$GB$306,43,FALSE)),"",VLOOKUP($A113,'[2]1516 Exp_Rev Access'!$F$7:$GB$306,43,FALSE))</f>
        <v>0</v>
      </c>
      <c r="BF113" s="99">
        <f>IF(ISNA(VLOOKUP($A113,'[2]1516 Exp_Rev Access'!$F$7:$GB$306,44,FALSE)),"",VLOOKUP($A113,'[2]1516 Exp_Rev Access'!$F$7:$GB$306,44,FALSE))</f>
        <v>115550.69</v>
      </c>
      <c r="BG113" s="99">
        <f>IF(ISNA(VLOOKUP($A113,'[2]1516 Exp_Rev Access'!$F$7:$GB$306,45,FALSE)),"",VLOOKUP($A113,'[2]1516 Exp_Rev Access'!$F$7:$GB$306,45,FALSE))</f>
        <v>27893.35</v>
      </c>
      <c r="BH113" s="99">
        <f>IF(ISNA(VLOOKUP($A113,'[2]1516 Exp_Rev Access'!$F$7:$GB$306,46,FALSE)),"",VLOOKUP($A113,'[2]1516 Exp_Rev Access'!$F$7:$GB$306,46,FALSE))</f>
        <v>0</v>
      </c>
      <c r="BI113" s="99">
        <f>IF(ISNA(VLOOKUP($A113,'[2]1516 Exp_Rev Access'!$F$7:$GB$306,47,FALSE)),"",VLOOKUP($A113,'[2]1516 Exp_Rev Access'!$F$7:$GB$306,47,FALSE))</f>
        <v>13899.7</v>
      </c>
      <c r="BJ113" s="99">
        <f>IF(ISNA(VLOOKUP($A113,'[2]1516 Exp_Rev Access'!$F$7:$GB$306,48,FALSE)),"",VLOOKUP($A113,'[2]1516 Exp_Rev Access'!$F$7:$GB$306,48,FALSE))</f>
        <v>492105.41</v>
      </c>
      <c r="BK113" s="99">
        <f>IF(ISNA(VLOOKUP($A113,'[2]1516 Exp_Rev Access'!$F$7:$GB$306,49,FALSE)),"",VLOOKUP($A113,'[2]1516 Exp_Rev Access'!$F$7:$GB$306,49,FALSE))</f>
        <v>335793.62</v>
      </c>
      <c r="BL113" s="99">
        <f>IF(ISNA(VLOOKUP($A113,'[2]1516 Exp_Rev Access'!$F$7:$GB$306,50,FALSE)),"",VLOOKUP($A113,'[2]1516 Exp_Rev Access'!$F$7:$GB$306,50,FALSE))</f>
        <v>0</v>
      </c>
      <c r="BM113" s="99">
        <f>IF(ISNA(VLOOKUP($A113,'[2]1516 Exp_Rev Access'!$F$7:$GB$306,51,FALSE)),"",VLOOKUP($A113,'[2]1516 Exp_Rev Access'!$F$7:$GB$306,51,FALSE))</f>
        <v>0</v>
      </c>
      <c r="BN113" s="99">
        <f>IF(ISNA(VLOOKUP($A113,'[2]1516 Exp_Rev Access'!$F$7:$GB$306,52,FALSE)),"",VLOOKUP($A113,'[2]1516 Exp_Rev Access'!$F$7:$GB$306,52,FALSE))</f>
        <v>0</v>
      </c>
      <c r="BO113" s="99">
        <f>IF(ISNA(VLOOKUP($A113,'[2]1516 Exp_Rev Access'!$F$7:$GB$306,53,FALSE)),"",VLOOKUP($A113,'[2]1516 Exp_Rev Access'!$F$7:$GB$306,53,FALSE))</f>
        <v>0</v>
      </c>
      <c r="BP113" s="99">
        <f>IF(ISNA(VLOOKUP($A113,'[2]1516 Exp_Rev Access'!$F$7:$GB$306,54,FALSE)),"",VLOOKUP($A113,'[2]1516 Exp_Rev Access'!$F$7:$GB$306,54,FALSE))</f>
        <v>0</v>
      </c>
      <c r="BQ113" s="99">
        <f>IF(ISNA(VLOOKUP($A113,'[2]1516 Exp_Rev Access'!$F$7:$GB$306,55,FALSE)),"",VLOOKUP($A113,'[2]1516 Exp_Rev Access'!$F$7:$GB$306,55,FALSE))</f>
        <v>0</v>
      </c>
      <c r="BR113" s="99">
        <f>IF(ISNA(VLOOKUP($A113,'[2]1516 Exp_Rev Access'!$F$7:$GB$306,56,FALSE)),"",VLOOKUP($A113,'[2]1516 Exp_Rev Access'!$F$7:$GB$306,56,FALSE))</f>
        <v>0</v>
      </c>
      <c r="BS113" s="99">
        <f>IF(ISNA(VLOOKUP($A113,'[2]1516 Exp_Rev Access'!$F$7:$GB$306,57,FALSE)),"",VLOOKUP($A113,'[2]1516 Exp_Rev Access'!$F$7:$GB$306,57,FALSE))</f>
        <v>0</v>
      </c>
      <c r="BT113" s="99">
        <f>IF(ISNA(VLOOKUP($A113,'[2]1516 Exp_Rev Access'!$F$7:$GB$306,58,FALSE)),"",VLOOKUP($A113,'[2]1516 Exp_Rev Access'!$F$7:$GB$306,58,FALSE))</f>
        <v>0</v>
      </c>
      <c r="BU113" s="102">
        <f>SUM(AW113:BT113)</f>
        <v>4018829.8900000006</v>
      </c>
      <c r="BV113" s="72">
        <f>BU113/D113</f>
        <v>0.14627614995905489</v>
      </c>
      <c r="BW113" s="94">
        <f>BU113/C113</f>
        <v>1358.2083631865685</v>
      </c>
      <c r="BX113" s="99">
        <f>IF(ISNA(VLOOKUP($A113,'[2]1516 Exp_Rev Access'!$F$7:$GB$306,59,FALSE)),"",VLOOKUP($A113,'[2]1516 Exp_Rev Access'!$F$7:$GB$306,59,FALSE))</f>
        <v>0</v>
      </c>
      <c r="BY113" s="99">
        <f>IF(ISNA(VLOOKUP($A113,'[2]1516 Exp_Rev Access'!$F$7:$GB$306,60,FALSE)),"",VLOOKUP($A113,'[2]1516 Exp_Rev Access'!$F$7:$GB$306,60,FALSE))</f>
        <v>0</v>
      </c>
      <c r="BZ113" s="99">
        <f>IF(ISNA(VLOOKUP($A113,'[2]1516 Exp_Rev Access'!$F$7:$GB$306,61,FALSE)),"",VLOOKUP($A113,'[2]1516 Exp_Rev Access'!$F$7:$GB$306,61,FALSE))</f>
        <v>0</v>
      </c>
      <c r="CA113" s="99">
        <f>IF(ISNA(VLOOKUP($A113,'[2]1516 Exp_Rev Access'!$F$7:$GB$306,62,FALSE)),"",VLOOKUP($A113,'[2]1516 Exp_Rev Access'!$F$7:$GB$306,62,FALSE))</f>
        <v>0</v>
      </c>
      <c r="CB113" s="99">
        <f>IF(ISNA(VLOOKUP($A113,'[2]1516 Exp_Rev Access'!$F$7:$GB$306,63,FALSE)),"",VLOOKUP($A113,'[2]1516 Exp_Rev Access'!$F$7:$GB$306,63,FALSE))</f>
        <v>55999.21</v>
      </c>
      <c r="CC113" s="99">
        <f>IF(ISNA(VLOOKUP($A113,'[2]1516 Exp_Rev Access'!$F$7:$GB$306,64,FALSE)),"",VLOOKUP($A113,'[2]1516 Exp_Rev Access'!$F$7:$GB$306,64,FALSE))</f>
        <v>0</v>
      </c>
      <c r="CD113" s="101">
        <f>SUM(BX113:CC113)</f>
        <v>55999.21</v>
      </c>
      <c r="CE113" s="72">
        <f>CD113/D113</f>
        <v>2.0382422405912297E-3</v>
      </c>
      <c r="CF113" s="103">
        <f>CD113/C113</f>
        <v>18.925557297933032</v>
      </c>
      <c r="CG113" s="99">
        <f>IF(ISNA(VLOOKUP($A113,'[2]1516 Exp_Rev Access'!$F$7:$GB$306,65,FALSE)),"",VLOOKUP($A113,'[2]1516 Exp_Rev Access'!$F$7:$GB$306,65,FALSE))</f>
        <v>0</v>
      </c>
      <c r="CH113" s="99">
        <f>IF(ISNA(VLOOKUP($A113,'[2]1516 Exp_Rev Access'!$F$7:$GB$306,66,FALSE)),"",VLOOKUP($A113,'[2]1516 Exp_Rev Access'!$F$7:$GB$306,66,FALSE))</f>
        <v>0</v>
      </c>
      <c r="CI113" s="99">
        <f>IF(ISNA(VLOOKUP($A113,'[2]1516 Exp_Rev Access'!$F$7:$GB$306,67,FALSE)),"",VLOOKUP($A113,'[2]1516 Exp_Rev Access'!$F$7:$GB$306,67,FALSE))</f>
        <v>0</v>
      </c>
      <c r="CJ113" s="99">
        <f>IF(ISNA(VLOOKUP($A113,'[2]1516 Exp_Rev Access'!$F$7:$GB$306,68,FALSE)),"",VLOOKUP($A113,'[2]1516 Exp_Rev Access'!$F$7:$GB$306,68,FALSE))</f>
        <v>0</v>
      </c>
      <c r="CK113" s="99">
        <f>IF(ISNA(VLOOKUP($A113,'[2]1516 Exp_Rev Access'!$F$7:$GB$306,69,FALSE)),"",VLOOKUP($A113,'[2]1516 Exp_Rev Access'!$F$7:$GB$306,69,FALSE))</f>
        <v>0</v>
      </c>
      <c r="CL113" s="99">
        <f>IF(ISNA(VLOOKUP($A113,'[2]1516 Exp_Rev Access'!$F$7:$GB$306,70,FALSE)),"",VLOOKUP($A113,'[2]1516 Exp_Rev Access'!$F$7:$GB$306,70,FALSE))</f>
        <v>0</v>
      </c>
      <c r="CM113" s="99">
        <f>IF(ISNA(VLOOKUP($A113,'[2]1516 Exp_Rev Access'!$F$7:$GB$306,71,FALSE)),"",VLOOKUP($A113,'[2]1516 Exp_Rev Access'!$F$7:$GB$306,71,FALSE))</f>
        <v>0</v>
      </c>
      <c r="CN113" s="99">
        <f>IF(ISNA(VLOOKUP($A113,'[2]1516 Exp_Rev Access'!$F$7:$GB$306,72,FALSE)),"",VLOOKUP($A113,'[2]1516 Exp_Rev Access'!$F$7:$GB$306,72,FALSE))</f>
        <v>0</v>
      </c>
      <c r="CO113" s="99">
        <f>IF(ISNA(VLOOKUP($A113,'[2]1516 Exp_Rev Access'!$F$7:$GB$306,73,FALSE)),"",VLOOKUP($A113,'[2]1516 Exp_Rev Access'!$F$7:$GB$306,73,FALSE))</f>
        <v>0</v>
      </c>
      <c r="CP113" s="99">
        <f>IF(ISNA(VLOOKUP($A113,'[2]1516 Exp_Rev Access'!$F$7:$GB$306,74,FALSE)),"",VLOOKUP($A113,'[2]1516 Exp_Rev Access'!$F$7:$GB$306,74,FALSE))</f>
        <v>513590</v>
      </c>
      <c r="CQ113" s="99">
        <f>IF(ISNA(VLOOKUP($A113,'[2]1516 Exp_Rev Access'!$F$7:$GB$306,75,FALSE)),"",VLOOKUP($A113,'[2]1516 Exp_Rev Access'!$F$7:$GB$306,75,FALSE))</f>
        <v>0</v>
      </c>
      <c r="CR113" s="99">
        <f>IF(ISNA(VLOOKUP($A113,'[2]1516 Exp_Rev Access'!$F$7:$GB$306,76,FALSE)),"",VLOOKUP($A113,'[2]1516 Exp_Rev Access'!$F$7:$GB$306,76,FALSE))</f>
        <v>8891</v>
      </c>
      <c r="CS113" s="99">
        <f>IF(ISNA(VLOOKUP($A113,'[2]1516 Exp_Rev Access'!$F$7:$GB$306,77,FALSE)),"",VLOOKUP($A113,'[2]1516 Exp_Rev Access'!$F$7:$GB$306,77,FALSE))</f>
        <v>0</v>
      </c>
      <c r="CT113" s="99">
        <f>IF(ISNA(VLOOKUP($A113,'[2]1516 Exp_Rev Access'!$F$7:$GB$306,78,FALSE)),"",VLOOKUP($A113,'[2]1516 Exp_Rev Access'!$F$7:$GB$306,78,FALSE))</f>
        <v>409089.65</v>
      </c>
      <c r="CU113" s="99">
        <f>IF(ISNA(VLOOKUP($A113,'[2]1516 Exp_Rev Access'!$F$7:$GB$306,79,FALSE)),"",VLOOKUP($A113,'[2]1516 Exp_Rev Access'!$F$7:$GB$306,79,FALSE))</f>
        <v>86976.97</v>
      </c>
      <c r="CV113" s="99">
        <f>IF(ISNA(VLOOKUP($A113,'[2]1516 Exp_Rev Access'!$F$7:$GB$306,80,FALSE)),"",VLOOKUP($A113,'[2]1516 Exp_Rev Access'!$F$7:$GB$306,80,FALSE))</f>
        <v>24791</v>
      </c>
      <c r="CW113" s="99">
        <f>IF(ISNA(VLOOKUP($A113,'[2]1516 Exp_Rev Access'!$F$7:$GB$306,81,FALSE)),"",VLOOKUP($A113,'[2]1516 Exp_Rev Access'!$F$7:$GB$306,81,FALSE))</f>
        <v>0</v>
      </c>
      <c r="CX113" s="99">
        <f>IF(ISNA(VLOOKUP($A113,'[2]1516 Exp_Rev Access'!$F$7:$GB$306,82,FALSE)),"",VLOOKUP($A113,'[2]1516 Exp_Rev Access'!$F$7:$GB$306,82,FALSE))</f>
        <v>0</v>
      </c>
      <c r="CY113" s="99">
        <f>IF(ISNA(VLOOKUP($A113,'[2]1516 Exp_Rev Access'!$F$7:$GB$306,83,FALSE)),"",VLOOKUP($A113,'[2]1516 Exp_Rev Access'!$F$7:$GB$306,83,FALSE))</f>
        <v>0</v>
      </c>
      <c r="CZ113" s="99">
        <f>IF(ISNA(VLOOKUP($A113,'[2]1516 Exp_Rev Access'!$F$7:$GB$306,84,FALSE)),"",VLOOKUP($A113,'[2]1516 Exp_Rev Access'!$F$7:$GB$306,84,FALSE))</f>
        <v>0</v>
      </c>
      <c r="DA113" s="99">
        <f>IF(ISNA(VLOOKUP($A113,'[2]1516 Exp_Rev Access'!$F$7:$GB$306,85,FALSE)),"",VLOOKUP($A113,'[2]1516 Exp_Rev Access'!$F$7:$GB$306,85,FALSE))</f>
        <v>12089.49</v>
      </c>
      <c r="DB113" s="99">
        <f>IF(ISNA(VLOOKUP($A113,'[2]1516 Exp_Rev Access'!$F$7:$GB$306,86,FALSE)),"",VLOOKUP($A113,'[2]1516 Exp_Rev Access'!$F$7:$GB$306,86,FALSE))</f>
        <v>0</v>
      </c>
      <c r="DC113" s="99">
        <f>IF(ISNA(VLOOKUP($A113,'[2]1516 Exp_Rev Access'!$F$7:$GB$306,87,FALSE)),"",VLOOKUP($A113,'[2]1516 Exp_Rev Access'!$F$7:$GB$306,87,FALSE))</f>
        <v>0</v>
      </c>
      <c r="DD113" s="99">
        <f>IF(ISNA(VLOOKUP($A113,'[2]1516 Exp_Rev Access'!$F$7:$GB$306,88,FALSE)),"",VLOOKUP($A113,'[2]1516 Exp_Rev Access'!$F$7:$GB$306,88,FALSE))</f>
        <v>0</v>
      </c>
      <c r="DE113" s="99">
        <f>IF(ISNA(VLOOKUP($A113,'[2]1516 Exp_Rev Access'!$F$7:$GB$306,89,FALSE)),"",VLOOKUP($A113,'[2]1516 Exp_Rev Access'!$F$7:$GB$306,89,FALSE))</f>
        <v>0</v>
      </c>
      <c r="DF113" s="99">
        <f>IF(ISNA(VLOOKUP($A113,'[2]1516 Exp_Rev Access'!$F$7:$GB$306,90,FALSE)),"",VLOOKUP($A113,'[2]1516 Exp_Rev Access'!$F$7:$GB$306,90,FALSE))</f>
        <v>0</v>
      </c>
      <c r="DG113" s="99">
        <f>IF(ISNA(VLOOKUP($A113,'[2]1516 Exp_Rev Access'!$F$7:$GB$306,91,FALSE)),"",VLOOKUP($A113,'[2]1516 Exp_Rev Access'!$F$7:$GB$306,91,FALSE))</f>
        <v>9504.39</v>
      </c>
      <c r="DH113" s="99">
        <f>IF(ISNA(VLOOKUP($A113,'[2]1516 Exp_Rev Access'!$F$7:$GB$306,92,FALSE)),"",VLOOKUP($A113,'[2]1516 Exp_Rev Access'!$F$7:$GB$306,92,FALSE))</f>
        <v>409267.75</v>
      </c>
      <c r="DI113" s="99">
        <f>IF(ISNA(VLOOKUP($A113,'[2]1516 Exp_Rev Access'!$F$7:$GB$306,93,FALSE)),"",VLOOKUP($A113,'[2]1516 Exp_Rev Access'!$F$7:$GB$306,93,FALSE))</f>
        <v>0</v>
      </c>
      <c r="DJ113" s="99">
        <f>IF(ISNA(VLOOKUP($A113,'[2]1516 Exp_Rev Access'!$F$7:$GB$306,94,FALSE)),"",VLOOKUP($A113,'[2]1516 Exp_Rev Access'!$F$7:$GB$306,94,FALSE))</f>
        <v>0</v>
      </c>
      <c r="DK113" s="99">
        <f>IF(ISNA(VLOOKUP($A113,'[2]1516 Exp_Rev Access'!$F$7:$GB$306,95,FALSE)),"",VLOOKUP($A113,'[2]1516 Exp_Rev Access'!$F$7:$GB$306,95,FALSE))</f>
        <v>0</v>
      </c>
      <c r="DL113" s="99">
        <f>IF(ISNA(VLOOKUP($A113,'[2]1516 Exp_Rev Access'!$F$7:$GB$306,96,FALSE)),"",VLOOKUP($A113,'[2]1516 Exp_Rev Access'!$F$7:$GB$306,96,FALSE))</f>
        <v>0</v>
      </c>
      <c r="DM113" s="99">
        <f>IF(ISNA(VLOOKUP($A113,'[2]1516 Exp_Rev Access'!$F$7:$GB$306,97,FALSE)),"",VLOOKUP($A113,'[2]1516 Exp_Rev Access'!$F$7:$GB$306,97,FALSE))</f>
        <v>0</v>
      </c>
      <c r="DN113" s="99">
        <f>IF(ISNA(VLOOKUP($A113,'[2]1516 Exp_Rev Access'!$F$7:$GB$306,98,FALSE)),"",VLOOKUP($A113,'[2]1516 Exp_Rev Access'!$F$7:$GB$306,98,FALSE))</f>
        <v>0</v>
      </c>
      <c r="DO113" s="99">
        <f>IF(ISNA(VLOOKUP($A113,'[2]1516 Exp_Rev Access'!$F$7:$GB$306,99,FALSE)),"",VLOOKUP($A113,'[2]1516 Exp_Rev Access'!$F$7:$GB$306,99,FALSE))</f>
        <v>0</v>
      </c>
      <c r="DP113" s="99">
        <f>IF(ISNA(VLOOKUP($A113,'[2]1516 Exp_Rev Access'!$F$7:$GB$306,100,FALSE)),"",VLOOKUP($A113,'[2]1516 Exp_Rev Access'!$F$7:$GB$306,100,FALSE))</f>
        <v>0</v>
      </c>
      <c r="DQ113" s="99">
        <f>IF(ISNA(VLOOKUP($A113,'[2]1516 Exp_Rev Access'!$F$7:$GB$306,101,FALSE)),"",VLOOKUP($A113,'[2]1516 Exp_Rev Access'!$F$7:$GB$306,101,FALSE))</f>
        <v>0</v>
      </c>
      <c r="DR113" s="99">
        <f>IF(ISNA(VLOOKUP($A113,'[2]1516 Exp_Rev Access'!$F$7:$GB$306,102,FALSE)),"",VLOOKUP($A113,'[2]1516 Exp_Rev Access'!$F$7:$GB$306,102,FALSE))</f>
        <v>0</v>
      </c>
      <c r="DS113" s="99">
        <f>IF(ISNA(VLOOKUP($A113,'[2]1516 Exp_Rev Access'!$F$7:$GB$306,103,FALSE)),"",VLOOKUP($A113,'[2]1516 Exp_Rev Access'!$F$7:$GB$306,103,FALSE))</f>
        <v>0</v>
      </c>
      <c r="DT113" s="99">
        <f>IF(ISNA(VLOOKUP($A113,'[2]1516 Exp_Rev Access'!$F$7:$GB$306,104,FALSE)),"",VLOOKUP($A113,'[2]1516 Exp_Rev Access'!$F$7:$GB$306,104,FALSE))</f>
        <v>0</v>
      </c>
      <c r="DU113" s="99">
        <f>IF(ISNA(VLOOKUP($A113,'[2]1516 Exp_Rev Access'!$F$7:$GB$306,105,FALSE)),"",VLOOKUP($A113,'[2]1516 Exp_Rev Access'!$F$7:$GB$306,105,FALSE))</f>
        <v>0</v>
      </c>
      <c r="DV113" s="99">
        <f>IF(ISNA(VLOOKUP($A113,'[2]1516 Exp_Rev Access'!$F$7:$GB$306,106,FALSE)),"",VLOOKUP($A113,'[2]1516 Exp_Rev Access'!$F$7:$GB$306,106,FALSE))</f>
        <v>0</v>
      </c>
      <c r="DW113" s="99">
        <f>IF(ISNA(VLOOKUP($A113,'[2]1516 Exp_Rev Access'!$F$7:$GB$306,107,FALSE)),"",VLOOKUP($A113,'[2]1516 Exp_Rev Access'!$F$7:$GB$306,107,FALSE))</f>
        <v>0</v>
      </c>
      <c r="DX113" s="99">
        <f>IF(ISNA(VLOOKUP($A113,'[2]1516 Exp_Rev Access'!$F$7:$GB$306,108,FALSE)),"",VLOOKUP($A113,'[2]1516 Exp_Rev Access'!$F$7:$GB$306,108,FALSE))</f>
        <v>0</v>
      </c>
      <c r="DY113" s="99">
        <f>IF(ISNA(VLOOKUP($A113,'[2]1516 Exp_Rev Access'!$F$7:$GB$306,109,FALSE)),"",VLOOKUP($A113,'[2]1516 Exp_Rev Access'!$F$7:$GB$306,109,FALSE))</f>
        <v>0</v>
      </c>
      <c r="DZ113" s="99">
        <f>IF(ISNA(VLOOKUP($A113,'[2]1516 Exp_Rev Access'!$F$7:$GB$306,110,FALSE)),"",VLOOKUP($A113,'[2]1516 Exp_Rev Access'!$F$7:$GB$306,110,FALSE))</f>
        <v>0</v>
      </c>
      <c r="EA113" s="99">
        <f>IF(ISNA(VLOOKUP($A113,'[2]1516 Exp_Rev Access'!$F$7:$GB$306,111,FALSE)),"",VLOOKUP($A113,'[2]1516 Exp_Rev Access'!$F$7:$GB$306,111,FALSE))</f>
        <v>0</v>
      </c>
      <c r="EB113" s="99">
        <f>IF(ISNA(VLOOKUP($A113,'[2]1516 Exp_Rev Access'!$F$7:$GB$306,112,FALSE)),"",VLOOKUP($A113,'[2]1516 Exp_Rev Access'!$F$7:$GB$306,112,FALSE))</f>
        <v>0</v>
      </c>
      <c r="EC113" s="99">
        <f>IF(ISNA(VLOOKUP($A113,'[2]1516 Exp_Rev Access'!$F$7:$GB$306,113,FALSE)),"",VLOOKUP($A113,'[2]1516 Exp_Rev Access'!$F$7:$GB$306,113,FALSE))</f>
        <v>0</v>
      </c>
      <c r="ED113" s="99">
        <f>IF(ISNA(VLOOKUP($A113,'[2]1516 Exp_Rev Access'!$F$7:$GB$306,114,FALSE)),"",VLOOKUP($A113,'[2]1516 Exp_Rev Access'!$F$7:$GB$306,114,FALSE))</f>
        <v>0</v>
      </c>
      <c r="EE113" s="99">
        <f>IF(ISNA(VLOOKUP($A113,'[2]1516 Exp_Rev Access'!$F$7:$GB$306,115,FALSE)),"",VLOOKUP($A113,'[2]1516 Exp_Rev Access'!$F$7:$GB$306,115,FALSE))</f>
        <v>0</v>
      </c>
      <c r="EF113" s="99">
        <f>IF(ISNA(VLOOKUP($A113,'[2]1516 Exp_Rev Access'!$F$7:$GB$306,116,FALSE)),"",VLOOKUP($A113,'[2]1516 Exp_Rev Access'!$F$7:$GB$306,116,FALSE))</f>
        <v>41407</v>
      </c>
      <c r="EG113" s="99">
        <f>IF(ISNA(VLOOKUP($A113,'[2]1516 Exp_Rev Access'!$F$7:$GB$306,117,FALSE)),"",VLOOKUP($A113,'[2]1516 Exp_Rev Access'!$F$7:$GB$306,117,FALSE))</f>
        <v>0</v>
      </c>
      <c r="EH113" s="99">
        <f>IF(ISNA(VLOOKUP($A113,'[2]1516 Exp_Rev Access'!$F$7:$GB$306,118,FALSE)),"",VLOOKUP($A113,'[2]1516 Exp_Rev Access'!$F$7:$GB$306,118,FALSE))</f>
        <v>0</v>
      </c>
      <c r="EI113" s="99">
        <f>IF(ISNA(VLOOKUP($A113,'[2]1516 Exp_Rev Access'!$F$7:$GB$306,119,FALSE)),"",VLOOKUP($A113,'[2]1516 Exp_Rev Access'!$F$7:$GB$306,119,FALSE))</f>
        <v>0</v>
      </c>
      <c r="EJ113" s="99">
        <f>IF(ISNA(VLOOKUP($A113,'[2]1516 Exp_Rev Access'!$F$7:$GB$306,120,FALSE)),"",VLOOKUP($A113,'[2]1516 Exp_Rev Access'!$F$7:$GB$306,120,FALSE))</f>
        <v>0</v>
      </c>
      <c r="EK113" s="99">
        <f>IF(ISNA(VLOOKUP($A113,'[2]1516 Exp_Rev Access'!$F$7:$GB$306,121,FALSE)),"",VLOOKUP($A113,'[2]1516 Exp_Rev Access'!$F$7:$GB$306,121,FALSE))</f>
        <v>0</v>
      </c>
      <c r="EL113" s="99">
        <f>IF(ISNA(VLOOKUP($A113,'[2]1516 Exp_Rev Access'!$F$7:$GB$306,122,FALSE)),"",VLOOKUP($A113,'[2]1516 Exp_Rev Access'!$F$7:$GB$306,122,FALSE))</f>
        <v>0</v>
      </c>
      <c r="EM113" s="99">
        <f>IF(ISNA(VLOOKUP($A113,'[2]1516 Exp_Rev Access'!$F$7:$GB$306,123,FALSE)),"",VLOOKUP($A113,'[2]1516 Exp_Rev Access'!$F$7:$GB$306,123,FALSE))</f>
        <v>87168.3</v>
      </c>
      <c r="EN113" s="99">
        <f>IF(ISNA(VLOOKUP($A113,'[2]1516 Exp_Rev Access'!$F$7:$GB$306,124,FALSE)),"",VLOOKUP($A113,'[2]1516 Exp_Rev Access'!$F$7:$GB$306,124,FALSE))</f>
        <v>0</v>
      </c>
      <c r="EO113" s="99">
        <f>IF(ISNA(VLOOKUP($A113,'[2]1516 Exp_Rev Access'!$F$7:$GB$306,125,FALSE)),"",VLOOKUP($A113,'[2]1516 Exp_Rev Access'!$F$7:$GB$306,125,FALSE))</f>
        <v>0</v>
      </c>
      <c r="EP113" s="99">
        <f>IF(ISNA(VLOOKUP($A113,'[2]1516 Exp_Rev Access'!$F$7:$GB$306,126,FALSE)),"",VLOOKUP($A113,'[2]1516 Exp_Rev Access'!$F$7:$GB$306,126,FALSE))</f>
        <v>0</v>
      </c>
      <c r="EQ113" s="99">
        <f>IF(ISNA(VLOOKUP($A113,'[2]1516 Exp_Rev Access'!$F$7:$GB$306,127,FALSE)),"",VLOOKUP($A113,'[2]1516 Exp_Rev Access'!$F$7:$GB$306,127,FALSE))</f>
        <v>0</v>
      </c>
      <c r="ER113" s="99">
        <f>IF(ISNA(VLOOKUP($A113,'[2]1516 Exp_Rev Access'!$F$7:$GB$306,128,FALSE)),"",VLOOKUP($A113,'[2]1516 Exp_Rev Access'!$F$7:$GB$306,128,FALSE))</f>
        <v>0</v>
      </c>
      <c r="ES113" s="99">
        <f>IF(ISNA(VLOOKUP($A113,'[2]1516 Exp_Rev Access'!$F$7:$GB$306,129,FALSE)),"",VLOOKUP($A113,'[2]1516 Exp_Rev Access'!$F$7:$GB$306,129,FALSE))</f>
        <v>0</v>
      </c>
      <c r="ET113" s="99">
        <f>IF(ISNA(VLOOKUP($A113,'[2]1516 Exp_Rev Access'!$F$7:$GB$306,130,FALSE)),"",VLOOKUP($A113,'[2]1516 Exp_Rev Access'!$F$7:$GB$306,130,FALSE))</f>
        <v>0</v>
      </c>
      <c r="EU113" s="99">
        <f>IF(ISNA(VLOOKUP($A113,'[2]1516 Exp_Rev Access'!$F$7:$GB$306,131,FALSE)),"",VLOOKUP($A113,'[2]1516 Exp_Rev Access'!$F$7:$GB$306,131,FALSE))</f>
        <v>0</v>
      </c>
      <c r="EV113" s="99">
        <f>IF(ISNA(VLOOKUP($A113,'[2]1516 Exp_Rev Access'!$F$7:$GB$306,132,FALSE)),"",VLOOKUP($A113,'[2]1516 Exp_Rev Access'!$F$7:$GB$306,132,FALSE))</f>
        <v>0</v>
      </c>
      <c r="EW113" s="99">
        <f>IF(ISNA(VLOOKUP($A113,'[2]1516 Exp_Rev Access'!$F$7:$GB$306,133,FALSE)),"",VLOOKUP($A113,'[2]1516 Exp_Rev Access'!$F$7:$GB$306,133,FALSE))</f>
        <v>0</v>
      </c>
      <c r="EX113" s="99">
        <f>IF(ISNA(VLOOKUP($A113,'[2]1516 Exp_Rev Access'!$F$7:$GB$306,134,FALSE)),"",VLOOKUP($A113,'[2]1516 Exp_Rev Access'!$F$7:$GB$306,134,FALSE))</f>
        <v>0</v>
      </c>
      <c r="EY113" s="99">
        <f>IF(ISNA(VLOOKUP($A113,'[2]1516 Exp_Rev Access'!$F$7:$GB$306,135,FALSE)),"",VLOOKUP($A113,'[2]1516 Exp_Rev Access'!$F$7:$GB$306,135,FALSE))</f>
        <v>0</v>
      </c>
      <c r="EZ113" s="99">
        <f>IF(ISNA(VLOOKUP($A113,'[2]1516 Exp_Rev Access'!$F$7:$GB$306,136,FALSE)),"",VLOOKUP($A113,'[2]1516 Exp_Rev Access'!$F$7:$GB$306,136,FALSE))</f>
        <v>0</v>
      </c>
      <c r="FA113" s="99">
        <f>IF(ISNA(VLOOKUP($A113,'[2]1516 Exp_Rev Access'!$F$7:$GB$306,137,FALSE)),"",VLOOKUP($A113,'[2]1516 Exp_Rev Access'!$F$7:$GB$306,137,FALSE))</f>
        <v>0</v>
      </c>
      <c r="FB113" s="99">
        <f>IF(ISNA(VLOOKUP($A113,'[2]1516 Exp_Rev Access'!$F$7:$GB$306,138,FALSE)),"",VLOOKUP($A113,'[2]1516 Exp_Rev Access'!$F$7:$GB$306,138,FALSE))</f>
        <v>0</v>
      </c>
      <c r="FC113" s="99">
        <f>IF(ISNA(VLOOKUP($A113,'[2]1516 Exp_Rev Access'!$F$7:$GB$306,139,FALSE)),"",VLOOKUP($A113,'[2]1516 Exp_Rev Access'!$F$7:$GB$306,139,FALSE))</f>
        <v>0</v>
      </c>
      <c r="FD113" s="99">
        <f>IF(ISNA(VLOOKUP($A113,'[2]1516 Exp_Rev Access'!$F$7:$FS$306,140,FALSE)),"",VLOOKUP($A113,'[2]1516 Exp_Rev Access'!$F$7:$FS$306,140,FALSE))</f>
        <v>0</v>
      </c>
      <c r="FE113" s="99">
        <f>IF(ISNA(VLOOKUP($A113,'[2]1516 Exp_Rev Access'!$F$7:$FS$306,141,FALSE)),"",VLOOKUP($A113,'[2]1516 Exp_Rev Access'!$F$7:$FS$306,141,FALSE))</f>
        <v>0</v>
      </c>
      <c r="FF113" s="99">
        <f>IF(ISNA(VLOOKUP($A113,'[2]1516 Exp_Rev Access'!$F$7:$FS$306,142,FALSE)),"",VLOOKUP($A113,'[2]1516 Exp_Rev Access'!$F$7:$FS$306,142,FALSE))</f>
        <v>0</v>
      </c>
      <c r="FG113" s="99">
        <f>IF(ISNA(VLOOKUP($A113,'[2]1516 Exp_Rev Access'!$F$7:$FS$306,143,FALSE)),"",VLOOKUP($A113,'[2]1516 Exp_Rev Access'!$F$7:$FS$306,143,FALSE))</f>
        <v>0</v>
      </c>
      <c r="FH113" s="99">
        <f>IF(ISNA(VLOOKUP($A113,'[2]1516 Exp_Rev Access'!$F$7:$FS$306,144,FALSE)),"",VLOOKUP($A113,'[2]1516 Exp_Rev Access'!$F$7:$FS$306,144,FALSE))</f>
        <v>0</v>
      </c>
      <c r="FI113" s="99">
        <f>IF(ISNA(VLOOKUP($A113,'[2]1516 Exp_Rev Access'!$F$7:$FS$306,145,FALSE)),"",VLOOKUP($A113,'[2]1516 Exp_Rev Access'!$F$7:$FS$306,145,FALSE))</f>
        <v>0</v>
      </c>
      <c r="FJ113" s="99">
        <f>IF(ISNA(VLOOKUP($A113,'[2]1516 Exp_Rev Access'!$F$7:$FS$306,146,FALSE)),"",VLOOKUP($A113,'[2]1516 Exp_Rev Access'!$F$7:$FS$306,146,FALSE))</f>
        <v>0</v>
      </c>
      <c r="FK113" s="99">
        <f>IF(ISNA(VLOOKUP($A113,'[2]1516 Exp_Rev Access'!$F$7:$FS$306,147,FALSE)),"",VLOOKUP($A113,'[2]1516 Exp_Rev Access'!$F$7:$FS$306,147,FALSE))</f>
        <v>0</v>
      </c>
      <c r="FL113" s="99">
        <f>IF(ISNA(VLOOKUP($A113,'[2]1516 Exp_Rev Access'!$F$7:$FS$306,148,FALSE)),"",VLOOKUP($A113,'[2]1516 Exp_Rev Access'!$F$7:$FS$306,148,FALSE))</f>
        <v>0</v>
      </c>
      <c r="FM113" s="99">
        <f>IF(ISNA(VLOOKUP($A113,'[2]1516 Exp_Rev Access'!$F$7:$FS$306,149,FALSE)),"",VLOOKUP($A113,'[2]1516 Exp_Rev Access'!$F$7:$FS$306,149,FALSE))</f>
        <v>0</v>
      </c>
      <c r="FN113" s="99">
        <f>IF(ISNA(VLOOKUP($A113,'[2]1516 Exp_Rev Access'!$F$7:$FS$306,150,FALSE)),"",VLOOKUP($A113,'[2]1516 Exp_Rev Access'!$F$7:$FS$306,150,FALSE))</f>
        <v>0</v>
      </c>
      <c r="FO113" s="99">
        <f>IF(ISNA(VLOOKUP($A113,'[2]1516 Exp_Rev Access'!$F$7:$FS$306,151,FALSE)),"",VLOOKUP($A113,'[2]1516 Exp_Rev Access'!$F$7:$FS$306,151,FALSE))</f>
        <v>0</v>
      </c>
      <c r="FP113" s="99">
        <f>IF(ISNA(VLOOKUP($A113,'[2]1516 Exp_Rev Access'!$F$7:$FS$306,152,FALSE)),"",VLOOKUP($A113,'[2]1516 Exp_Rev Access'!$F$7:$FS$306,152,FALSE))</f>
        <v>0</v>
      </c>
      <c r="FQ113" s="99">
        <f>IF(ISNA(VLOOKUP($A113,'[2]1516 Exp_Rev Access'!$F$7:$FS$306,153,FALSE)),"",VLOOKUP($A113,'[2]1516 Exp_Rev Access'!$F$7:$FS$306,153,FALSE))</f>
        <v>26244.16</v>
      </c>
      <c r="FR113" s="101">
        <f>SUM(CG113:FQ113)</f>
        <v>1629019.71</v>
      </c>
      <c r="FS113" s="72">
        <f>FR113/D113</f>
        <v>5.9292564728639474E-2</v>
      </c>
      <c r="FT113" s="94">
        <f>FR113/C113</f>
        <v>550.54537128411721</v>
      </c>
      <c r="FU113" s="99">
        <f>IF(ISNA(VLOOKUP($A113,'[2]1516 Exp_Rev Access'!$F$7:$GB$306,154,FALSE)),"",VLOOKUP($A113,'[2]1516 Exp_Rev Access'!$F$7:$GB$306,154,FALSE))</f>
        <v>34000</v>
      </c>
      <c r="FV113" s="99">
        <f>IF(ISNA(VLOOKUP($A113,'[2]1516 Exp_Rev Access'!$F$7:$GB$306,155,FALSE)),"",VLOOKUP($A113,'[2]1516 Exp_Rev Access'!$F$7:$GB$306,155,FALSE))</f>
        <v>0</v>
      </c>
      <c r="FW113" s="99">
        <f>IF(ISNA(VLOOKUP($A113,'[2]1516 Exp_Rev Access'!$F$7:$GB$306,156,FALSE)),"",VLOOKUP($A113,'[2]1516 Exp_Rev Access'!$F$7:$GB$306,156,FALSE))</f>
        <v>0</v>
      </c>
      <c r="FX113" s="99">
        <f>IF(ISNA(VLOOKUP($A113,'[2]1516 Exp_Rev Access'!$F$7:$GB$306,157,FALSE)),"",VLOOKUP($A113,'[2]1516 Exp_Rev Access'!$F$7:$GB$306,157,FALSE))</f>
        <v>0</v>
      </c>
      <c r="FY113" s="99">
        <f>IF(ISNA(VLOOKUP($A113,'[2]1516 Exp_Rev Access'!$F$7:$GB$306,158,FALSE)),"",VLOOKUP($A113,'[2]1516 Exp_Rev Access'!$F$7:$GB$306,158,FALSE))</f>
        <v>10014.299999999999</v>
      </c>
      <c r="FZ113" s="99">
        <f>IF(ISNA(VLOOKUP($A113,'[2]1516 Exp_Rev Access'!$F$7:$GB$306,159,FALSE)),"",VLOOKUP($A113,'[2]1516 Exp_Rev Access'!$F$7:$GB$306,159,FALSE))</f>
        <v>0</v>
      </c>
      <c r="GA113" s="99">
        <f>IF(ISNA(VLOOKUP($A113,'[2]1516 Exp_Rev Access'!$F$7:$GB$306,160,FALSE)),"",VLOOKUP($A113,'[2]1516 Exp_Rev Access'!$F$7:$GB$306,160,FALSE))</f>
        <v>0</v>
      </c>
      <c r="GB113" s="99">
        <f>IF(ISNA(VLOOKUP($A113,'[2]1516 Exp_Rev Access'!$F$7:$GB$306,161,FALSE)),"",VLOOKUP($A113,'[2]1516 Exp_Rev Access'!$F$7:$GB$306,161,FALSE))</f>
        <v>0</v>
      </c>
      <c r="GC113" s="99">
        <f>IF(ISNA(VLOOKUP($A113,'[2]1516 Exp_Rev Access'!$F$7:$GB$306,162,FALSE)),"",VLOOKUP($A113,'[2]1516 Exp_Rev Access'!$F$7:$GB$306,162,FALSE))</f>
        <v>11247.6</v>
      </c>
      <c r="GD113" s="99">
        <f>IF(ISNA(VLOOKUP($A113,'[2]1516 Exp_Rev Access'!$F$7:$GB$306,163,FALSE)),"",VLOOKUP($A113,'[2]1516 Exp_Rev Access'!$F$7:$GB$306,163,FALSE))</f>
        <v>0</v>
      </c>
      <c r="GE113" s="99">
        <f>IF(ISNA(VLOOKUP($A113,'[2]1516 Exp_Rev Access'!$F$7:$GB$306,164,FALSE)),"",VLOOKUP($A113,'[2]1516 Exp_Rev Access'!$F$7:$GB$306,164,FALSE))</f>
        <v>0</v>
      </c>
      <c r="GF113" s="99">
        <f>IF(ISNA(VLOOKUP($A113,'[2]1516 Exp_Rev Access'!$F$7:$GB$306,165,FALSE)),"",VLOOKUP($A113,'[2]1516 Exp_Rev Access'!$F$7:$GB$306,165,FALSE))</f>
        <v>0</v>
      </c>
      <c r="GG113" s="99">
        <f>IF(ISNA(VLOOKUP($A113,'[2]1516 Exp_Rev Access'!$F$7:$GB$306,166,FALSE)),"",VLOOKUP($A113,'[2]1516 Exp_Rev Access'!$F$7:$GB$306,166,FALSE))</f>
        <v>0</v>
      </c>
      <c r="GH113" s="99">
        <f>IF(ISNA(VLOOKUP($A113,'[2]1516 Exp_Rev Access'!$F$7:$GB$306,167,FALSE)),"",VLOOKUP($A113,'[2]1516 Exp_Rev Access'!$F$7:$GB$306,167,FALSE))</f>
        <v>0</v>
      </c>
      <c r="GI113" s="99">
        <f>IF(ISNA(VLOOKUP($A113,'[2]1516 Exp_Rev Access'!$F$7:$GB$306,168,FALSE)),"",VLOOKUP($A113,'[2]1516 Exp_Rev Access'!$F$7:$GB$306,168,FALSE))</f>
        <v>95990.69</v>
      </c>
      <c r="GJ113" s="99">
        <f>IF(ISNA(VLOOKUP($A113,'[2]1516 Exp_Rev Access'!$F$7:$GB$306,169,FALSE)),"",VLOOKUP($A113,'[2]1516 Exp_Rev Access'!$F$7:$GB$306,169,FALSE))</f>
        <v>0</v>
      </c>
      <c r="GK113" s="99">
        <f>IF(ISNA(VLOOKUP($A113,'[2]1516 Exp_Rev Access'!$F$7:$GB$306,170,FALSE)),"",VLOOKUP($A113,'[2]1516 Exp_Rev Access'!$F$7:$GB$306,170,FALSE))</f>
        <v>480</v>
      </c>
      <c r="GL113" s="99">
        <f>IF(ISNA(VLOOKUP($A113,'[2]1516 Exp_Rev Access'!$F$7:$GB$306,171,FALSE)),"",VLOOKUP($A113,'[2]1516 Exp_Rev Access'!$F$7:$GB$306,171,FALSE))</f>
        <v>0</v>
      </c>
      <c r="GM113" s="99">
        <f>IF(ISNA(VLOOKUP($A113,'[2]1516 Exp_Rev Access'!$F$7:$GB$306,172,FALSE)),"",VLOOKUP($A113,'[2]1516 Exp_Rev Access'!$F$7:$GB$306,172,FALSE))</f>
        <v>0</v>
      </c>
      <c r="GN113" s="99">
        <f>IF(ISNA(VLOOKUP($A113,'[2]1516 Exp_Rev Access'!$F$7:$GB$306,173,FALSE)),"",VLOOKUP($A113,'[2]1516 Exp_Rev Access'!$F$7:$GB$306,173,FALSE))</f>
        <v>0</v>
      </c>
      <c r="GO113" s="99">
        <f>IF(ISNA(VLOOKUP($A113,'[2]1516 Exp_Rev Access'!$F$7:$GB$306,174,FALSE)),"",VLOOKUP($A113,'[2]1516 Exp_Rev Access'!$F$7:$GB$306,174,FALSE))</f>
        <v>0</v>
      </c>
      <c r="GP113" s="99">
        <f>IF(ISNA(VLOOKUP($A113,'[2]1516 Exp_Rev Access'!$F$7:$GB$306,175,FALSE)),"",VLOOKUP($A113,'[2]1516 Exp_Rev Access'!$F$7:$GB$306,175,FALSE))</f>
        <v>0</v>
      </c>
      <c r="GQ113" s="99">
        <f>IF(ISNA(VLOOKUP($A113,'[2]1516 Exp_Rev Access'!$F$7:$GB$306,176,FALSE)),"",VLOOKUP($A113,'[2]1516 Exp_Rev Access'!$F$7:$GB$306,176,FALSE))</f>
        <v>0</v>
      </c>
      <c r="GR113" s="99">
        <f>IF(ISNA(VLOOKUP($A113,'[2]1516 Exp_Rev Access'!$F$7:$GB$306,177,FALSE)),"",VLOOKUP($A113,'[2]1516 Exp_Rev Access'!$F$7:$GB$306,177,FALSE))</f>
        <v>0</v>
      </c>
      <c r="GS113" s="99">
        <f>IF(ISNA(VLOOKUP($A113,'[2]1516 Exp_Rev Access'!$F$7:$GB$306,178,FALSE)),"",VLOOKUP($A113,'[2]1516 Exp_Rev Access'!$F$7:$GB$306,178,FALSE))</f>
        <v>0</v>
      </c>
      <c r="GT113" s="101">
        <f>SUM(FU113:GS113)</f>
        <v>151732.59</v>
      </c>
      <c r="GU113" s="72">
        <f>GT113/D113</f>
        <v>5.522716734973768E-3</v>
      </c>
      <c r="GV113" s="84">
        <f>GT113/C113</f>
        <v>51.279720303353933</v>
      </c>
    </row>
    <row r="114" spans="1:207" customFormat="1" ht="12" customHeight="1" x14ac:dyDescent="0.2">
      <c r="A114" s="96" t="s">
        <v>358</v>
      </c>
      <c r="B114" s="69" t="s">
        <v>359</v>
      </c>
      <c r="C114" s="80">
        <f>IF(ISNA(VLOOKUP($A114,'[2]1516 enrollment_Rev_Exp by size'!$A$6:$G$320,3,FALSE)),"",VLOOKUP($A114,'[2]1516 enrollment_Rev_Exp by size'!$A$6:$G$320,3,FALSE))</f>
        <v>3015.2599999999993</v>
      </c>
      <c r="D114" s="97">
        <v>35918343.219999999</v>
      </c>
      <c r="E114" s="80">
        <f t="shared" ref="E114:E128" si="153">M114+AL114+AT114+BU114+CD114+FR114+GT114</f>
        <v>35918343.219999999</v>
      </c>
      <c r="F114" s="80">
        <f t="shared" ref="F114:F128" si="154">D114-E114</f>
        <v>0</v>
      </c>
      <c r="G114" s="98">
        <f>IF(ISNA(VLOOKUP($A114,'[2]1516 Exp_Rev Access'!$F$7:$FS$306,2,FALSE)),"",VLOOKUP($A114,'[2]1516 Exp_Rev Access'!$F$7:$FS$306,2,FALSE))</f>
        <v>4487202.96</v>
      </c>
      <c r="H114" s="98">
        <f>IF(ISNA(VLOOKUP($A114,'[2]1516 Exp_Rev Access'!$F$7:$FS$306,3,FALSE)),"",VLOOKUP($A114,'[2]1516 Exp_Rev Access'!$F$7:$FS$306,3,FALSE))</f>
        <v>0</v>
      </c>
      <c r="I114" s="98">
        <f>IF(ISNA(VLOOKUP($A114,'[2]1516 Exp_Rev Access'!$F$7:$FS$306,4,FALSE)),"",VLOOKUP($A114,'[2]1516 Exp_Rev Access'!$F$7:$FS$306,4,FALSE))</f>
        <v>0</v>
      </c>
      <c r="J114" s="98">
        <f>IF(ISNA(VLOOKUP($A114,'[2]1516 Exp_Rev Access'!$F$7:$FS$306,5,FALSE)),"",VLOOKUP($A114,'[2]1516 Exp_Rev Access'!$F$7:$FS$306,5,FALSE))</f>
        <v>35586.86</v>
      </c>
      <c r="K114" s="98">
        <f>IF(ISNA(VLOOKUP($A114,'[2]1516 Exp_Rev Access'!$F$7:$FS$306,6,FALSE)),"",VLOOKUP($A114,'[2]1516 Exp_Rev Access'!$F$7:$FS$306,6,FALSE))</f>
        <v>0</v>
      </c>
      <c r="L114" s="98">
        <f>IF(ISNA(VLOOKUP($A114,'[2]1516 Exp_Rev Access'!$F$7:$FS$306,7,FALSE)),"",VLOOKUP($A114,'[2]1516 Exp_Rev Access'!$F$7:$FS$306,7,FALSE))</f>
        <v>0</v>
      </c>
      <c r="M114" s="90">
        <f t="shared" ref="M114:M128" si="155">SUM(G114:L114)</f>
        <v>4522789.82</v>
      </c>
      <c r="N114" s="72">
        <f t="shared" ref="N114:N128" si="156">M114/D114</f>
        <v>0.12591866479747951</v>
      </c>
      <c r="O114" s="73">
        <f t="shared" ref="O114:O128" si="157">M114/C114</f>
        <v>1499.9667756677704</v>
      </c>
      <c r="P114" s="99">
        <f>IF(ISNA(VLOOKUP($A114,'[2]1516 Exp_Rev Access'!$F$7:$FS$306,8,FALSE)),"",VLOOKUP($A114,'[2]1516 Exp_Rev Access'!$F$7:$FS$306,8,FALSE))</f>
        <v>42166.14</v>
      </c>
      <c r="Q114" s="99">
        <f>IF(ISNA(VLOOKUP($A114,'[2]1516 Exp_Rev Access'!$F$7:$FS$306,9,FALSE)),"",VLOOKUP($A114,'[2]1516 Exp_Rev Access'!$F$7:$FS$306,9,FALSE))</f>
        <v>0</v>
      </c>
      <c r="R114" s="99">
        <f>IF(ISNA(VLOOKUP($A114,'[2]1516 Exp_Rev Access'!$F$7:$FS$306,10,FALSE)),"",VLOOKUP($A114,'[2]1516 Exp_Rev Access'!$F$7:$FS$306,10,FALSE))</f>
        <v>0</v>
      </c>
      <c r="S114" s="99">
        <f>IF(ISNA(VLOOKUP($A114,'[2]1516 Exp_Rev Access'!$F$7:$FS$306,11,FALSE)),"",VLOOKUP($A114,'[2]1516 Exp_Rev Access'!$F$7:$FS$306,11,FALSE))</f>
        <v>0</v>
      </c>
      <c r="T114" s="99">
        <f>IF(ISNA(VLOOKUP($A114,'[2]1516 Exp_Rev Access'!$F$7:$FS$306,12,FALSE)),"",VLOOKUP($A114,'[2]1516 Exp_Rev Access'!$F$7:$FS$306,12,FALSE))</f>
        <v>760</v>
      </c>
      <c r="U114" s="99">
        <f>IF(ISNA(VLOOKUP($A114,'[2]1516 Exp_Rev Access'!$F$7:$FS$306,13,FALSE)),"",VLOOKUP($A114,'[2]1516 Exp_Rev Access'!$F$7:$FS$306,13,FALSE))</f>
        <v>0</v>
      </c>
      <c r="V114" s="99">
        <f>IF(ISNA(VLOOKUP($A114,'[2]1516 Exp_Rev Access'!$F$7:$FS$306,14,FALSE)),"",VLOOKUP($A114,'[2]1516 Exp_Rev Access'!$F$7:$FS$306,14,FALSE))</f>
        <v>0</v>
      </c>
      <c r="W114" s="99">
        <f>IF(ISNA(VLOOKUP($A114,'[2]1516 Exp_Rev Access'!$F$7:$FS$306,15,FALSE)),"",VLOOKUP($A114,'[2]1516 Exp_Rev Access'!$F$7:$FS$306,15,FALSE))</f>
        <v>0</v>
      </c>
      <c r="X114" s="99">
        <f>IF(ISNA(VLOOKUP($A114,'[2]1516 Exp_Rev Access'!$F$7:$FS$306,16,FALSE)),"",VLOOKUP($A114,'[2]1516 Exp_Rev Access'!$F$7:$FS$306,16,FALSE))</f>
        <v>33069.24</v>
      </c>
      <c r="Y114" s="99">
        <f>IF(ISNA(VLOOKUP($A114,'[2]1516 Exp_Rev Access'!$F$7:$FS$306,17,FALSE)),"",VLOOKUP($A114,'[2]1516 Exp_Rev Access'!$F$7:$FS$306,17,FALSE))</f>
        <v>0</v>
      </c>
      <c r="Z114" s="99">
        <f>IF(ISNA(VLOOKUP($A114,'[2]1516 Exp_Rev Access'!$F$7:$FS$306,18,FALSE)),"",VLOOKUP($A114,'[2]1516 Exp_Rev Access'!$F$7:$FS$306,18,FALSE))</f>
        <v>0</v>
      </c>
      <c r="AA114" s="99">
        <f>IF(ISNA(VLOOKUP($A114,'[2]1516 Exp_Rev Access'!$F$7:$FS$306,19,FALSE)),"",VLOOKUP($A114,'[2]1516 Exp_Rev Access'!$F$7:$FS$306,19,FALSE))</f>
        <v>0</v>
      </c>
      <c r="AB114" s="99">
        <f>IF(ISNA(VLOOKUP($A114,'[2]1516 Exp_Rev Access'!$F$7:$FS$306,20,FALSE)),"",VLOOKUP($A114,'[2]1516 Exp_Rev Access'!$F$7:$FS$306,20,FALSE))</f>
        <v>4075.17</v>
      </c>
      <c r="AC114" s="99">
        <f>IF(ISNA(VLOOKUP($A114,'[2]1516 Exp_Rev Access'!$F$7:$FS$306,21,FALSE)),"",VLOOKUP($A114,'[2]1516 Exp_Rev Access'!$F$7:$FS$306,21,FALSE))</f>
        <v>169836.32</v>
      </c>
      <c r="AD114" s="99">
        <f>IF(ISNA(VLOOKUP($A114,'[2]1516 Exp_Rev Access'!$F$7:$FS$306,22,FALSE)),"",VLOOKUP($A114,'[2]1516 Exp_Rev Access'!$F$7:$FS$306,22,FALSE))</f>
        <v>20048.62</v>
      </c>
      <c r="AE114" s="99">
        <f>IF(ISNA(VLOOKUP($A114,'[2]1516 Exp_Rev Access'!$F$7:$FS$306,23,FALSE)),"",VLOOKUP($A114,'[2]1516 Exp_Rev Access'!$F$7:$FS$306,23,FALSE))</f>
        <v>0</v>
      </c>
      <c r="AF114" s="99">
        <f>IF(ISNA(VLOOKUP($A114,'[2]1516 Exp_Rev Access'!$F$7:$FS$306,24,FALSE)),"",VLOOKUP($A114,'[2]1516 Exp_Rev Access'!$F$7:$FS$306,24,FALSE))</f>
        <v>225415.4</v>
      </c>
      <c r="AG114" s="99">
        <f>IF(ISNA(VLOOKUP($A114,'[2]1516 Exp_Rev Access'!$F$7:$FS$306,25,FALSE)),"",VLOOKUP($A114,'[2]1516 Exp_Rev Access'!$F$7:$FS$306,25,FALSE))</f>
        <v>6321.32</v>
      </c>
      <c r="AH114" s="98">
        <f>IF(ISNA(VLOOKUP($A114,'[2]1516 Exp_Rev Access'!$F$7:$FS$306,26,FALSE)),"",VLOOKUP($A114,'[2]1516 Exp_Rev Access'!$F$7:$FS$306,26,FALSE))</f>
        <v>4202.3100000000004</v>
      </c>
      <c r="AI114" s="98">
        <f>IF(ISNA(VLOOKUP($A114,'[2]1516 Exp_Rev Access'!$F$7:$FS$306,27,FALSE)),"",VLOOKUP($A114,'[2]1516 Exp_Rev Access'!$F$7:$FS$306,27,FALSE))</f>
        <v>0</v>
      </c>
      <c r="AJ114" s="98">
        <f>IF(ISNA(VLOOKUP($A114,'[2]1516 Exp_Rev Access'!$F$7:$FS$306,28,FALSE)),"",VLOOKUP($A114,'[2]1516 Exp_Rev Access'!$F$7:$FS$306,28,FALSE))</f>
        <v>59128.43</v>
      </c>
      <c r="AK114" s="98">
        <f>IF(ISNA(VLOOKUP($A114,'[2]1516 Exp_Rev Access'!$F$7:$FS$306,29,FALSE)),"",VLOOKUP($A114,'[2]1516 Exp_Rev Access'!$F$7:$FS$306,29,FALSE))</f>
        <v>0</v>
      </c>
      <c r="AL114" s="100">
        <f t="shared" ref="AL114:AL128" si="158">SUM(P114:AK114)</f>
        <v>565022.95000000007</v>
      </c>
      <c r="AM114" s="72">
        <f t="shared" ref="AM114:AM128" si="159">AL114/D114</f>
        <v>1.5730763151831147E-2</v>
      </c>
      <c r="AN114" s="94">
        <f t="shared" ref="AN114:AN128" si="160">AL114/C114</f>
        <v>187.38780403679954</v>
      </c>
      <c r="AO114" s="99">
        <f>IF(ISNA(VLOOKUP($A114,'[2]1516 Exp_Rev Access'!$F$7:$GB$306,30,FALSE)),"",VLOOKUP($A114,'[2]1516 Exp_Rev Access'!$F$7:$FS$306,30,FALSE))</f>
        <v>17224727.98</v>
      </c>
      <c r="AP114" s="99">
        <f>IF(ISNA(VLOOKUP($A114,'[2]1516 Exp_Rev Access'!$F$7:$GB$306,31,FALSE)),"",VLOOKUP($A114,'[2]1516 Exp_Rev Access'!$F$7:$FS$306,31,FALSE))</f>
        <v>708937.22</v>
      </c>
      <c r="AQ114" s="99">
        <f>IF(ISNA(VLOOKUP($A114,'[2]1516 Exp_Rev Access'!$F$7:$GB$306,32,FALSE)),"",VLOOKUP($A114,'[2]1516 Exp_Rev Access'!$F$7:$FS$306,32,FALSE))</f>
        <v>1195501.08</v>
      </c>
      <c r="AR114" s="99">
        <f>IF(ISNA(VLOOKUP($A114,'[2]1516 Exp_Rev Access'!$F$7:$GB$306,33,FALSE)),"",VLOOKUP($A114,'[2]1516 Exp_Rev Access'!$F$7:$FS$306,33,FALSE))</f>
        <v>0</v>
      </c>
      <c r="AS114" s="99">
        <f>IF(ISNA(VLOOKUP($A114,'[2]1516 Exp_Rev Access'!$F$7:$GB$306,34,FALSE)),"",VLOOKUP($A114,'[2]1516 Exp_Rev Access'!$F$7:$FS$306,34,FALSE))</f>
        <v>0</v>
      </c>
      <c r="AT114" s="101">
        <f t="shared" ref="AT114:AT128" si="161">SUM(AO114:AS114)</f>
        <v>19129166.280000001</v>
      </c>
      <c r="AU114" s="72">
        <f t="shared" ref="AU114:AU128" si="162">AT114/D114</f>
        <v>0.53257373712461564</v>
      </c>
      <c r="AV114" s="94">
        <f t="shared" ref="AV114:AV128" si="163">AT114/C114</f>
        <v>6344.1183446866953</v>
      </c>
      <c r="AW114" s="99">
        <f>IF(ISNA(VLOOKUP($A114,'[2]1516 Exp_Rev Access'!$F$7:$GB$306,35,FALSE)),"",VLOOKUP($A114,'[2]1516 Exp_Rev Access'!$F$7:$GB$306,35,FALSE))</f>
        <v>0</v>
      </c>
      <c r="AX114" s="99">
        <f>IF(ISNA(VLOOKUP($A114,'[2]1516 Exp_Rev Access'!$F$7:$GB$306,36,FALSE)),"",VLOOKUP($A114,'[2]1516 Exp_Rev Access'!$F$7:$GB$306,36,FALSE))</f>
        <v>2255789</v>
      </c>
      <c r="AY114" s="99">
        <f>IF(ISNA(VLOOKUP($A114,'[2]1516 Exp_Rev Access'!$F$7:$GB$306,37,FALSE)),"",VLOOKUP($A114,'[2]1516 Exp_Rev Access'!$F$7:$GB$306,37,FALSE))</f>
        <v>0</v>
      </c>
      <c r="AZ114" s="99">
        <f>IF(ISNA(VLOOKUP($A114,'[2]1516 Exp_Rev Access'!$F$7:$GB$306,38,FALSE)),"",VLOOKUP($A114,'[2]1516 Exp_Rev Access'!$F$7:$GB$306,38,FALSE))</f>
        <v>0</v>
      </c>
      <c r="BA114" s="99">
        <f>IF(ISNA(VLOOKUP($A114,'[2]1516 Exp_Rev Access'!$F$7:$GB$306,39,FALSE)),"",VLOOKUP($A114,'[2]1516 Exp_Rev Access'!$F$7:$GB$306,39,FALSE))</f>
        <v>0</v>
      </c>
      <c r="BB114" s="99">
        <f>IF(ISNA(VLOOKUP($A114,'[2]1516 Exp_Rev Access'!$F$7:$GB$306,40,FALSE)),"",VLOOKUP($A114,'[2]1516 Exp_Rev Access'!$F$7:$GB$306,40,FALSE))</f>
        <v>683231</v>
      </c>
      <c r="BC114" s="99">
        <f>IF(ISNA(VLOOKUP($A114,'[2]1516 Exp_Rev Access'!$F$7:$GB$306,41,FALSE)),"",VLOOKUP($A114,'[2]1516 Exp_Rev Access'!$F$7:$GB$306,41,FALSE))</f>
        <v>2644473.2200000002</v>
      </c>
      <c r="BD114" s="99">
        <f>IF(ISNA(VLOOKUP($A114,'[2]1516 Exp_Rev Access'!$F$7:$GB$306,42,FALSE)),"",VLOOKUP($A114,'[2]1516 Exp_Rev Access'!$F$7:$GB$306,42,FALSE))</f>
        <v>149746.76</v>
      </c>
      <c r="BE114" s="99">
        <f>IF(ISNA(VLOOKUP($A114,'[2]1516 Exp_Rev Access'!$F$7:$GB$306,43,FALSE)),"",VLOOKUP($A114,'[2]1516 Exp_Rev Access'!$F$7:$GB$306,43,FALSE))</f>
        <v>10063.5</v>
      </c>
      <c r="BF114" s="99">
        <f>IF(ISNA(VLOOKUP($A114,'[2]1516 Exp_Rev Access'!$F$7:$GB$306,44,FALSE)),"",VLOOKUP($A114,'[2]1516 Exp_Rev Access'!$F$7:$GB$306,44,FALSE))</f>
        <v>135903.45000000001</v>
      </c>
      <c r="BG114" s="99">
        <f>IF(ISNA(VLOOKUP($A114,'[2]1516 Exp_Rev Access'!$F$7:$GB$306,45,FALSE)),"",VLOOKUP($A114,'[2]1516 Exp_Rev Access'!$F$7:$GB$306,45,FALSE))</f>
        <v>28502.880000000001</v>
      </c>
      <c r="BH114" s="99">
        <f>IF(ISNA(VLOOKUP($A114,'[2]1516 Exp_Rev Access'!$F$7:$GB$306,46,FALSE)),"",VLOOKUP($A114,'[2]1516 Exp_Rev Access'!$F$7:$GB$306,46,FALSE))</f>
        <v>0</v>
      </c>
      <c r="BI114" s="99">
        <f>IF(ISNA(VLOOKUP($A114,'[2]1516 Exp_Rev Access'!$F$7:$GB$306,47,FALSE)),"",VLOOKUP($A114,'[2]1516 Exp_Rev Access'!$F$7:$GB$306,47,FALSE))</f>
        <v>18431.43</v>
      </c>
      <c r="BJ114" s="99">
        <f>IF(ISNA(VLOOKUP($A114,'[2]1516 Exp_Rev Access'!$F$7:$GB$306,48,FALSE)),"",VLOOKUP($A114,'[2]1516 Exp_Rev Access'!$F$7:$GB$306,48,FALSE))</f>
        <v>984615.06</v>
      </c>
      <c r="BK114" s="99">
        <f>IF(ISNA(VLOOKUP($A114,'[2]1516 Exp_Rev Access'!$F$7:$GB$306,49,FALSE)),"",VLOOKUP($A114,'[2]1516 Exp_Rev Access'!$F$7:$GB$306,49,FALSE))</f>
        <v>0</v>
      </c>
      <c r="BL114" s="99">
        <f>IF(ISNA(VLOOKUP($A114,'[2]1516 Exp_Rev Access'!$F$7:$GB$306,50,FALSE)),"",VLOOKUP($A114,'[2]1516 Exp_Rev Access'!$F$7:$GB$306,50,FALSE))</f>
        <v>0</v>
      </c>
      <c r="BM114" s="99">
        <f>IF(ISNA(VLOOKUP($A114,'[2]1516 Exp_Rev Access'!$F$7:$GB$306,51,FALSE)),"",VLOOKUP($A114,'[2]1516 Exp_Rev Access'!$F$7:$GB$306,51,FALSE))</f>
        <v>0</v>
      </c>
      <c r="BN114" s="99">
        <f>IF(ISNA(VLOOKUP($A114,'[2]1516 Exp_Rev Access'!$F$7:$GB$306,52,FALSE)),"",VLOOKUP($A114,'[2]1516 Exp_Rev Access'!$F$7:$GB$306,52,FALSE))</f>
        <v>0</v>
      </c>
      <c r="BO114" s="99">
        <f>IF(ISNA(VLOOKUP($A114,'[2]1516 Exp_Rev Access'!$F$7:$GB$306,53,FALSE)),"",VLOOKUP($A114,'[2]1516 Exp_Rev Access'!$F$7:$GB$306,53,FALSE))</f>
        <v>0</v>
      </c>
      <c r="BP114" s="99">
        <f>IF(ISNA(VLOOKUP($A114,'[2]1516 Exp_Rev Access'!$F$7:$GB$306,54,FALSE)),"",VLOOKUP($A114,'[2]1516 Exp_Rev Access'!$F$7:$GB$306,54,FALSE))</f>
        <v>0</v>
      </c>
      <c r="BQ114" s="99">
        <f>IF(ISNA(VLOOKUP($A114,'[2]1516 Exp_Rev Access'!$F$7:$GB$306,55,FALSE)),"",VLOOKUP($A114,'[2]1516 Exp_Rev Access'!$F$7:$GB$306,55,FALSE))</f>
        <v>0</v>
      </c>
      <c r="BR114" s="99">
        <f>IF(ISNA(VLOOKUP($A114,'[2]1516 Exp_Rev Access'!$F$7:$GB$306,56,FALSE)),"",VLOOKUP($A114,'[2]1516 Exp_Rev Access'!$F$7:$GB$306,56,FALSE))</f>
        <v>0</v>
      </c>
      <c r="BS114" s="99">
        <f>IF(ISNA(VLOOKUP($A114,'[2]1516 Exp_Rev Access'!$F$7:$GB$306,57,FALSE)),"",VLOOKUP($A114,'[2]1516 Exp_Rev Access'!$F$7:$GB$306,57,FALSE))</f>
        <v>0</v>
      </c>
      <c r="BT114" s="99">
        <f>IF(ISNA(VLOOKUP($A114,'[2]1516 Exp_Rev Access'!$F$7:$GB$306,58,FALSE)),"",VLOOKUP($A114,'[2]1516 Exp_Rev Access'!$F$7:$GB$306,58,FALSE))</f>
        <v>0</v>
      </c>
      <c r="BU114" s="102">
        <f t="shared" ref="BU114:BU128" si="164">SUM(AW114:BT114)</f>
        <v>6910756.3000000007</v>
      </c>
      <c r="BV114" s="72">
        <f t="shared" ref="BV114:BV128" si="165">BU114/D114</f>
        <v>0.1924018671371224</v>
      </c>
      <c r="BW114" s="94">
        <f t="shared" ref="BW114:BW128" si="166">BU114/C114</f>
        <v>2291.9271638266691</v>
      </c>
      <c r="BX114" s="99">
        <f>IF(ISNA(VLOOKUP($A114,'[2]1516 Exp_Rev Access'!$F$7:$GB$306,59,FALSE)),"",VLOOKUP($A114,'[2]1516 Exp_Rev Access'!$F$7:$GB$306,59,FALSE))</f>
        <v>0</v>
      </c>
      <c r="BY114" s="99">
        <f>IF(ISNA(VLOOKUP($A114,'[2]1516 Exp_Rev Access'!$F$7:$GB$306,60,FALSE)),"",VLOOKUP($A114,'[2]1516 Exp_Rev Access'!$F$7:$GB$306,60,FALSE))</f>
        <v>0</v>
      </c>
      <c r="BZ114" s="99">
        <f>IF(ISNA(VLOOKUP($A114,'[2]1516 Exp_Rev Access'!$F$7:$GB$306,61,FALSE)),"",VLOOKUP($A114,'[2]1516 Exp_Rev Access'!$F$7:$GB$306,61,FALSE))</f>
        <v>0</v>
      </c>
      <c r="CA114" s="99">
        <f>IF(ISNA(VLOOKUP($A114,'[2]1516 Exp_Rev Access'!$F$7:$GB$306,62,FALSE)),"",VLOOKUP($A114,'[2]1516 Exp_Rev Access'!$F$7:$GB$306,62,FALSE))</f>
        <v>0</v>
      </c>
      <c r="CB114" s="99">
        <f>IF(ISNA(VLOOKUP($A114,'[2]1516 Exp_Rev Access'!$F$7:$GB$306,63,FALSE)),"",VLOOKUP($A114,'[2]1516 Exp_Rev Access'!$F$7:$GB$306,63,FALSE))</f>
        <v>202845.79</v>
      </c>
      <c r="CC114" s="99">
        <f>IF(ISNA(VLOOKUP($A114,'[2]1516 Exp_Rev Access'!$F$7:$GB$306,64,FALSE)),"",VLOOKUP($A114,'[2]1516 Exp_Rev Access'!$F$7:$GB$306,64,FALSE))</f>
        <v>0</v>
      </c>
      <c r="CD114" s="101">
        <f t="shared" ref="CD114:CD128" si="167">SUM(BX114:CC114)</f>
        <v>202845.79</v>
      </c>
      <c r="CE114" s="72">
        <f t="shared" ref="CE114:CE120" si="168">CD114/D114</f>
        <v>5.6474149923221324E-3</v>
      </c>
      <c r="CF114" s="103">
        <f t="shared" ref="CF114:CF120" si="169">CD114/C114</f>
        <v>67.273067662490149</v>
      </c>
      <c r="CG114" s="99">
        <f>IF(ISNA(VLOOKUP($A114,'[2]1516 Exp_Rev Access'!$F$7:$GB$306,65,FALSE)),"",VLOOKUP($A114,'[2]1516 Exp_Rev Access'!$F$7:$GB$306,65,FALSE))</f>
        <v>0</v>
      </c>
      <c r="CH114" s="99">
        <f>IF(ISNA(VLOOKUP($A114,'[2]1516 Exp_Rev Access'!$F$7:$GB$306,66,FALSE)),"",VLOOKUP($A114,'[2]1516 Exp_Rev Access'!$F$7:$GB$306,66,FALSE))</f>
        <v>0</v>
      </c>
      <c r="CI114" s="99">
        <f>IF(ISNA(VLOOKUP($A114,'[2]1516 Exp_Rev Access'!$F$7:$GB$306,67,FALSE)),"",VLOOKUP($A114,'[2]1516 Exp_Rev Access'!$F$7:$GB$306,67,FALSE))</f>
        <v>0</v>
      </c>
      <c r="CJ114" s="99">
        <f>IF(ISNA(VLOOKUP($A114,'[2]1516 Exp_Rev Access'!$F$7:$GB$306,68,FALSE)),"",VLOOKUP($A114,'[2]1516 Exp_Rev Access'!$F$7:$GB$306,68,FALSE))</f>
        <v>0</v>
      </c>
      <c r="CK114" s="99">
        <f>IF(ISNA(VLOOKUP($A114,'[2]1516 Exp_Rev Access'!$F$7:$GB$306,69,FALSE)),"",VLOOKUP($A114,'[2]1516 Exp_Rev Access'!$F$7:$GB$306,69,FALSE))</f>
        <v>0</v>
      </c>
      <c r="CL114" s="99">
        <f>IF(ISNA(VLOOKUP($A114,'[2]1516 Exp_Rev Access'!$F$7:$GB$306,70,FALSE)),"",VLOOKUP($A114,'[2]1516 Exp_Rev Access'!$F$7:$GB$306,70,FALSE))</f>
        <v>0</v>
      </c>
      <c r="CM114" s="99">
        <f>IF(ISNA(VLOOKUP($A114,'[2]1516 Exp_Rev Access'!$F$7:$GB$306,71,FALSE)),"",VLOOKUP($A114,'[2]1516 Exp_Rev Access'!$F$7:$GB$306,71,FALSE))</f>
        <v>0</v>
      </c>
      <c r="CN114" s="99">
        <f>IF(ISNA(VLOOKUP($A114,'[2]1516 Exp_Rev Access'!$F$7:$GB$306,72,FALSE)),"",VLOOKUP($A114,'[2]1516 Exp_Rev Access'!$F$7:$GB$306,72,FALSE))</f>
        <v>0</v>
      </c>
      <c r="CO114" s="99">
        <f>IF(ISNA(VLOOKUP($A114,'[2]1516 Exp_Rev Access'!$F$7:$GB$306,73,FALSE)),"",VLOOKUP($A114,'[2]1516 Exp_Rev Access'!$F$7:$GB$306,73,FALSE))</f>
        <v>0</v>
      </c>
      <c r="CP114" s="99">
        <f>IF(ISNA(VLOOKUP($A114,'[2]1516 Exp_Rev Access'!$F$7:$GB$306,74,FALSE)),"",VLOOKUP($A114,'[2]1516 Exp_Rev Access'!$F$7:$GB$306,74,FALSE))</f>
        <v>620409.30000000005</v>
      </c>
      <c r="CQ114" s="99">
        <f>IF(ISNA(VLOOKUP($A114,'[2]1516 Exp_Rev Access'!$F$7:$GB$306,75,FALSE)),"",VLOOKUP($A114,'[2]1516 Exp_Rev Access'!$F$7:$GB$306,75,FALSE))</f>
        <v>0</v>
      </c>
      <c r="CR114" s="99">
        <f>IF(ISNA(VLOOKUP($A114,'[2]1516 Exp_Rev Access'!$F$7:$GB$306,76,FALSE)),"",VLOOKUP($A114,'[2]1516 Exp_Rev Access'!$F$7:$GB$306,76,FALSE))</f>
        <v>31789.15</v>
      </c>
      <c r="CS114" s="99">
        <f>IF(ISNA(VLOOKUP($A114,'[2]1516 Exp_Rev Access'!$F$7:$GB$306,77,FALSE)),"",VLOOKUP($A114,'[2]1516 Exp_Rev Access'!$F$7:$GB$306,77,FALSE))</f>
        <v>0</v>
      </c>
      <c r="CT114" s="99">
        <f>IF(ISNA(VLOOKUP($A114,'[2]1516 Exp_Rev Access'!$F$7:$GB$306,78,FALSE)),"",VLOOKUP($A114,'[2]1516 Exp_Rev Access'!$F$7:$GB$306,78,FALSE))</f>
        <v>551535.99</v>
      </c>
      <c r="CU114" s="99">
        <f>IF(ISNA(VLOOKUP($A114,'[2]1516 Exp_Rev Access'!$F$7:$GB$306,79,FALSE)),"",VLOOKUP($A114,'[2]1516 Exp_Rev Access'!$F$7:$GB$306,79,FALSE))</f>
        <v>110146.71</v>
      </c>
      <c r="CV114" s="99">
        <f>IF(ISNA(VLOOKUP($A114,'[2]1516 Exp_Rev Access'!$F$7:$GB$306,80,FALSE)),"",VLOOKUP($A114,'[2]1516 Exp_Rev Access'!$F$7:$GB$306,80,FALSE))</f>
        <v>0</v>
      </c>
      <c r="CW114" s="99">
        <f>IF(ISNA(VLOOKUP($A114,'[2]1516 Exp_Rev Access'!$F$7:$GB$306,81,FALSE)),"",VLOOKUP($A114,'[2]1516 Exp_Rev Access'!$F$7:$GB$306,81,FALSE))</f>
        <v>0</v>
      </c>
      <c r="CX114" s="99">
        <f>IF(ISNA(VLOOKUP($A114,'[2]1516 Exp_Rev Access'!$F$7:$GB$306,82,FALSE)),"",VLOOKUP($A114,'[2]1516 Exp_Rev Access'!$F$7:$GB$306,82,FALSE))</f>
        <v>306654.31</v>
      </c>
      <c r="CY114" s="99">
        <f>IF(ISNA(VLOOKUP($A114,'[2]1516 Exp_Rev Access'!$F$7:$GB$306,83,FALSE)),"",VLOOKUP($A114,'[2]1516 Exp_Rev Access'!$F$7:$GB$306,83,FALSE))</f>
        <v>0</v>
      </c>
      <c r="CZ114" s="99">
        <f>IF(ISNA(VLOOKUP($A114,'[2]1516 Exp_Rev Access'!$F$7:$GB$306,84,FALSE)),"",VLOOKUP($A114,'[2]1516 Exp_Rev Access'!$F$7:$GB$306,84,FALSE))</f>
        <v>0</v>
      </c>
      <c r="DA114" s="99">
        <f>IF(ISNA(VLOOKUP($A114,'[2]1516 Exp_Rev Access'!$F$7:$GB$306,85,FALSE)),"",VLOOKUP($A114,'[2]1516 Exp_Rev Access'!$F$7:$GB$306,85,FALSE))</f>
        <v>12340.82</v>
      </c>
      <c r="DB114" s="99">
        <f>IF(ISNA(VLOOKUP($A114,'[2]1516 Exp_Rev Access'!$F$7:$GB$306,86,FALSE)),"",VLOOKUP($A114,'[2]1516 Exp_Rev Access'!$F$7:$GB$306,86,FALSE))</f>
        <v>0</v>
      </c>
      <c r="DC114" s="99">
        <f>IF(ISNA(VLOOKUP($A114,'[2]1516 Exp_Rev Access'!$F$7:$GB$306,87,FALSE)),"",VLOOKUP($A114,'[2]1516 Exp_Rev Access'!$F$7:$GB$306,87,FALSE))</f>
        <v>0</v>
      </c>
      <c r="DD114" s="99">
        <f>IF(ISNA(VLOOKUP($A114,'[2]1516 Exp_Rev Access'!$F$7:$GB$306,88,FALSE)),"",VLOOKUP($A114,'[2]1516 Exp_Rev Access'!$F$7:$GB$306,88,FALSE))</f>
        <v>0</v>
      </c>
      <c r="DE114" s="99">
        <f>IF(ISNA(VLOOKUP($A114,'[2]1516 Exp_Rev Access'!$F$7:$GB$306,89,FALSE)),"",VLOOKUP($A114,'[2]1516 Exp_Rev Access'!$F$7:$GB$306,89,FALSE))</f>
        <v>0</v>
      </c>
      <c r="DF114" s="99">
        <f>IF(ISNA(VLOOKUP($A114,'[2]1516 Exp_Rev Access'!$F$7:$GB$306,90,FALSE)),"",VLOOKUP($A114,'[2]1516 Exp_Rev Access'!$F$7:$GB$306,90,FALSE))</f>
        <v>0</v>
      </c>
      <c r="DG114" s="99">
        <f>IF(ISNA(VLOOKUP($A114,'[2]1516 Exp_Rev Access'!$F$7:$GB$306,91,FALSE)),"",VLOOKUP($A114,'[2]1516 Exp_Rev Access'!$F$7:$GB$306,91,FALSE))</f>
        <v>0</v>
      </c>
      <c r="DH114" s="99">
        <f>IF(ISNA(VLOOKUP($A114,'[2]1516 Exp_Rev Access'!$F$7:$GB$306,92,FALSE)),"",VLOOKUP($A114,'[2]1516 Exp_Rev Access'!$F$7:$GB$306,92,FALSE))</f>
        <v>658498.4</v>
      </c>
      <c r="DI114" s="99">
        <f>IF(ISNA(VLOOKUP($A114,'[2]1516 Exp_Rev Access'!$F$7:$GB$306,93,FALSE)),"",VLOOKUP($A114,'[2]1516 Exp_Rev Access'!$F$7:$GB$306,93,FALSE))</f>
        <v>0</v>
      </c>
      <c r="DJ114" s="99">
        <f>IF(ISNA(VLOOKUP($A114,'[2]1516 Exp_Rev Access'!$F$7:$GB$306,94,FALSE)),"",VLOOKUP($A114,'[2]1516 Exp_Rev Access'!$F$7:$GB$306,94,FALSE))</f>
        <v>0</v>
      </c>
      <c r="DK114" s="99">
        <f>IF(ISNA(VLOOKUP($A114,'[2]1516 Exp_Rev Access'!$F$7:$GB$306,95,FALSE)),"",VLOOKUP($A114,'[2]1516 Exp_Rev Access'!$F$7:$GB$306,95,FALSE))</f>
        <v>0</v>
      </c>
      <c r="DL114" s="99">
        <f>IF(ISNA(VLOOKUP($A114,'[2]1516 Exp_Rev Access'!$F$7:$GB$306,96,FALSE)),"",VLOOKUP($A114,'[2]1516 Exp_Rev Access'!$F$7:$GB$306,96,FALSE))</f>
        <v>0</v>
      </c>
      <c r="DM114" s="99">
        <f>IF(ISNA(VLOOKUP($A114,'[2]1516 Exp_Rev Access'!$F$7:$GB$306,97,FALSE)),"",VLOOKUP($A114,'[2]1516 Exp_Rev Access'!$F$7:$GB$306,97,FALSE))</f>
        <v>0</v>
      </c>
      <c r="DN114" s="99">
        <f>IF(ISNA(VLOOKUP($A114,'[2]1516 Exp_Rev Access'!$F$7:$GB$306,98,FALSE)),"",VLOOKUP($A114,'[2]1516 Exp_Rev Access'!$F$7:$GB$306,98,FALSE))</f>
        <v>0</v>
      </c>
      <c r="DO114" s="99">
        <f>IF(ISNA(VLOOKUP($A114,'[2]1516 Exp_Rev Access'!$F$7:$GB$306,99,FALSE)),"",VLOOKUP($A114,'[2]1516 Exp_Rev Access'!$F$7:$GB$306,99,FALSE))</f>
        <v>0</v>
      </c>
      <c r="DP114" s="99">
        <f>IF(ISNA(VLOOKUP($A114,'[2]1516 Exp_Rev Access'!$F$7:$GB$306,100,FALSE)),"",VLOOKUP($A114,'[2]1516 Exp_Rev Access'!$F$7:$GB$306,100,FALSE))</f>
        <v>0</v>
      </c>
      <c r="DQ114" s="99">
        <f>IF(ISNA(VLOOKUP($A114,'[2]1516 Exp_Rev Access'!$F$7:$GB$306,101,FALSE)),"",VLOOKUP($A114,'[2]1516 Exp_Rev Access'!$F$7:$GB$306,101,FALSE))</f>
        <v>0</v>
      </c>
      <c r="DR114" s="99">
        <f>IF(ISNA(VLOOKUP($A114,'[2]1516 Exp_Rev Access'!$F$7:$GB$306,102,FALSE)),"",VLOOKUP($A114,'[2]1516 Exp_Rev Access'!$F$7:$GB$306,102,FALSE))</f>
        <v>0</v>
      </c>
      <c r="DS114" s="99">
        <f>IF(ISNA(VLOOKUP($A114,'[2]1516 Exp_Rev Access'!$F$7:$GB$306,103,FALSE)),"",VLOOKUP($A114,'[2]1516 Exp_Rev Access'!$F$7:$GB$306,103,FALSE))</f>
        <v>0</v>
      </c>
      <c r="DT114" s="99">
        <f>IF(ISNA(VLOOKUP($A114,'[2]1516 Exp_Rev Access'!$F$7:$GB$306,104,FALSE)),"",VLOOKUP($A114,'[2]1516 Exp_Rev Access'!$F$7:$GB$306,104,FALSE))</f>
        <v>0</v>
      </c>
      <c r="DU114" s="99">
        <f>IF(ISNA(VLOOKUP($A114,'[2]1516 Exp_Rev Access'!$F$7:$GB$306,105,FALSE)),"",VLOOKUP($A114,'[2]1516 Exp_Rev Access'!$F$7:$GB$306,105,FALSE))</f>
        <v>0</v>
      </c>
      <c r="DV114" s="99">
        <f>IF(ISNA(VLOOKUP($A114,'[2]1516 Exp_Rev Access'!$F$7:$GB$306,106,FALSE)),"",VLOOKUP($A114,'[2]1516 Exp_Rev Access'!$F$7:$GB$306,106,FALSE))</f>
        <v>0</v>
      </c>
      <c r="DW114" s="99">
        <f>IF(ISNA(VLOOKUP($A114,'[2]1516 Exp_Rev Access'!$F$7:$GB$306,107,FALSE)),"",VLOOKUP($A114,'[2]1516 Exp_Rev Access'!$F$7:$GB$306,107,FALSE))</f>
        <v>0</v>
      </c>
      <c r="DX114" s="99">
        <f>IF(ISNA(VLOOKUP($A114,'[2]1516 Exp_Rev Access'!$F$7:$GB$306,108,FALSE)),"",VLOOKUP($A114,'[2]1516 Exp_Rev Access'!$F$7:$GB$306,108,FALSE))</f>
        <v>0</v>
      </c>
      <c r="DY114" s="99">
        <f>IF(ISNA(VLOOKUP($A114,'[2]1516 Exp_Rev Access'!$F$7:$GB$306,109,FALSE)),"",VLOOKUP($A114,'[2]1516 Exp_Rev Access'!$F$7:$GB$306,109,FALSE))</f>
        <v>0</v>
      </c>
      <c r="DZ114" s="99">
        <f>IF(ISNA(VLOOKUP($A114,'[2]1516 Exp_Rev Access'!$F$7:$GB$306,110,FALSE)),"",VLOOKUP($A114,'[2]1516 Exp_Rev Access'!$F$7:$GB$306,110,FALSE))</f>
        <v>0</v>
      </c>
      <c r="EA114" s="99">
        <f>IF(ISNA(VLOOKUP($A114,'[2]1516 Exp_Rev Access'!$F$7:$GB$306,111,FALSE)),"",VLOOKUP($A114,'[2]1516 Exp_Rev Access'!$F$7:$GB$306,111,FALSE))</f>
        <v>0</v>
      </c>
      <c r="EB114" s="99">
        <f>IF(ISNA(VLOOKUP($A114,'[2]1516 Exp_Rev Access'!$F$7:$GB$306,112,FALSE)),"",VLOOKUP($A114,'[2]1516 Exp_Rev Access'!$F$7:$GB$306,112,FALSE))</f>
        <v>0</v>
      </c>
      <c r="EC114" s="99">
        <f>IF(ISNA(VLOOKUP($A114,'[2]1516 Exp_Rev Access'!$F$7:$GB$306,113,FALSE)),"",VLOOKUP($A114,'[2]1516 Exp_Rev Access'!$F$7:$GB$306,113,FALSE))</f>
        <v>0</v>
      </c>
      <c r="ED114" s="99">
        <f>IF(ISNA(VLOOKUP($A114,'[2]1516 Exp_Rev Access'!$F$7:$GB$306,114,FALSE)),"",VLOOKUP($A114,'[2]1516 Exp_Rev Access'!$F$7:$GB$306,114,FALSE))</f>
        <v>0</v>
      </c>
      <c r="EE114" s="99">
        <f>IF(ISNA(VLOOKUP($A114,'[2]1516 Exp_Rev Access'!$F$7:$GB$306,115,FALSE)),"",VLOOKUP($A114,'[2]1516 Exp_Rev Access'!$F$7:$GB$306,115,FALSE))</f>
        <v>0</v>
      </c>
      <c r="EF114" s="99">
        <f>IF(ISNA(VLOOKUP($A114,'[2]1516 Exp_Rev Access'!$F$7:$GB$306,116,FALSE)),"",VLOOKUP($A114,'[2]1516 Exp_Rev Access'!$F$7:$GB$306,116,FALSE))</f>
        <v>0</v>
      </c>
      <c r="EG114" s="99">
        <f>IF(ISNA(VLOOKUP($A114,'[2]1516 Exp_Rev Access'!$F$7:$GB$306,117,FALSE)),"",VLOOKUP($A114,'[2]1516 Exp_Rev Access'!$F$7:$GB$306,117,FALSE))</f>
        <v>0</v>
      </c>
      <c r="EH114" s="99">
        <f>IF(ISNA(VLOOKUP($A114,'[2]1516 Exp_Rev Access'!$F$7:$GB$306,118,FALSE)),"",VLOOKUP($A114,'[2]1516 Exp_Rev Access'!$F$7:$GB$306,118,FALSE))</f>
        <v>0</v>
      </c>
      <c r="EI114" s="99">
        <f>IF(ISNA(VLOOKUP($A114,'[2]1516 Exp_Rev Access'!$F$7:$GB$306,119,FALSE)),"",VLOOKUP($A114,'[2]1516 Exp_Rev Access'!$F$7:$GB$306,119,FALSE))</f>
        <v>0</v>
      </c>
      <c r="EJ114" s="99">
        <f>IF(ISNA(VLOOKUP($A114,'[2]1516 Exp_Rev Access'!$F$7:$GB$306,120,FALSE)),"",VLOOKUP($A114,'[2]1516 Exp_Rev Access'!$F$7:$GB$306,120,FALSE))</f>
        <v>0</v>
      </c>
      <c r="EK114" s="99">
        <f>IF(ISNA(VLOOKUP($A114,'[2]1516 Exp_Rev Access'!$F$7:$GB$306,121,FALSE)),"",VLOOKUP($A114,'[2]1516 Exp_Rev Access'!$F$7:$GB$306,121,FALSE))</f>
        <v>0</v>
      </c>
      <c r="EL114" s="99">
        <f>IF(ISNA(VLOOKUP($A114,'[2]1516 Exp_Rev Access'!$F$7:$GB$306,122,FALSE)),"",VLOOKUP($A114,'[2]1516 Exp_Rev Access'!$F$7:$GB$306,122,FALSE))</f>
        <v>0</v>
      </c>
      <c r="EM114" s="99">
        <f>IF(ISNA(VLOOKUP($A114,'[2]1516 Exp_Rev Access'!$F$7:$GB$306,123,FALSE)),"",VLOOKUP($A114,'[2]1516 Exp_Rev Access'!$F$7:$GB$306,123,FALSE))</f>
        <v>0</v>
      </c>
      <c r="EN114" s="99">
        <f>IF(ISNA(VLOOKUP($A114,'[2]1516 Exp_Rev Access'!$F$7:$GB$306,124,FALSE)),"",VLOOKUP($A114,'[2]1516 Exp_Rev Access'!$F$7:$GB$306,124,FALSE))</f>
        <v>0</v>
      </c>
      <c r="EO114" s="99">
        <f>IF(ISNA(VLOOKUP($A114,'[2]1516 Exp_Rev Access'!$F$7:$GB$306,125,FALSE)),"",VLOOKUP($A114,'[2]1516 Exp_Rev Access'!$F$7:$GB$306,125,FALSE))</f>
        <v>0</v>
      </c>
      <c r="EP114" s="99">
        <f>IF(ISNA(VLOOKUP($A114,'[2]1516 Exp_Rev Access'!$F$7:$GB$306,126,FALSE)),"",VLOOKUP($A114,'[2]1516 Exp_Rev Access'!$F$7:$GB$306,126,FALSE))</f>
        <v>0</v>
      </c>
      <c r="EQ114" s="99">
        <f>IF(ISNA(VLOOKUP($A114,'[2]1516 Exp_Rev Access'!$F$7:$GB$306,127,FALSE)),"",VLOOKUP($A114,'[2]1516 Exp_Rev Access'!$F$7:$GB$306,127,FALSE))</f>
        <v>0</v>
      </c>
      <c r="ER114" s="99">
        <f>IF(ISNA(VLOOKUP($A114,'[2]1516 Exp_Rev Access'!$F$7:$GB$306,128,FALSE)),"",VLOOKUP($A114,'[2]1516 Exp_Rev Access'!$F$7:$GB$306,128,FALSE))</f>
        <v>0</v>
      </c>
      <c r="ES114" s="99">
        <f>IF(ISNA(VLOOKUP($A114,'[2]1516 Exp_Rev Access'!$F$7:$GB$306,129,FALSE)),"",VLOOKUP($A114,'[2]1516 Exp_Rev Access'!$F$7:$GB$306,129,FALSE))</f>
        <v>0</v>
      </c>
      <c r="ET114" s="99">
        <f>IF(ISNA(VLOOKUP($A114,'[2]1516 Exp_Rev Access'!$F$7:$GB$306,130,FALSE)),"",VLOOKUP($A114,'[2]1516 Exp_Rev Access'!$F$7:$GB$306,130,FALSE))</f>
        <v>0</v>
      </c>
      <c r="EU114" s="99">
        <f>IF(ISNA(VLOOKUP($A114,'[2]1516 Exp_Rev Access'!$F$7:$GB$306,131,FALSE)),"",VLOOKUP($A114,'[2]1516 Exp_Rev Access'!$F$7:$GB$306,131,FALSE))</f>
        <v>24689.599999999999</v>
      </c>
      <c r="EV114" s="99">
        <f>IF(ISNA(VLOOKUP($A114,'[2]1516 Exp_Rev Access'!$F$7:$GB$306,132,FALSE)),"",VLOOKUP($A114,'[2]1516 Exp_Rev Access'!$F$7:$GB$306,132,FALSE))</f>
        <v>0</v>
      </c>
      <c r="EW114" s="99">
        <f>IF(ISNA(VLOOKUP($A114,'[2]1516 Exp_Rev Access'!$F$7:$GB$306,133,FALSE)),"",VLOOKUP($A114,'[2]1516 Exp_Rev Access'!$F$7:$GB$306,133,FALSE))</f>
        <v>0</v>
      </c>
      <c r="EX114" s="99">
        <f>IF(ISNA(VLOOKUP($A114,'[2]1516 Exp_Rev Access'!$F$7:$GB$306,134,FALSE)),"",VLOOKUP($A114,'[2]1516 Exp_Rev Access'!$F$7:$GB$306,134,FALSE))</f>
        <v>0</v>
      </c>
      <c r="EY114" s="99">
        <f>IF(ISNA(VLOOKUP($A114,'[2]1516 Exp_Rev Access'!$F$7:$GB$306,135,FALSE)),"",VLOOKUP($A114,'[2]1516 Exp_Rev Access'!$F$7:$GB$306,135,FALSE))</f>
        <v>0</v>
      </c>
      <c r="EZ114" s="99">
        <f>IF(ISNA(VLOOKUP($A114,'[2]1516 Exp_Rev Access'!$F$7:$GB$306,136,FALSE)),"",VLOOKUP($A114,'[2]1516 Exp_Rev Access'!$F$7:$GB$306,136,FALSE))</f>
        <v>0</v>
      </c>
      <c r="FA114" s="99">
        <f>IF(ISNA(VLOOKUP($A114,'[2]1516 Exp_Rev Access'!$F$7:$GB$306,137,FALSE)),"",VLOOKUP($A114,'[2]1516 Exp_Rev Access'!$F$7:$GB$306,137,FALSE))</f>
        <v>0</v>
      </c>
      <c r="FB114" s="99">
        <f>IF(ISNA(VLOOKUP($A114,'[2]1516 Exp_Rev Access'!$F$7:$GB$306,138,FALSE)),"",VLOOKUP($A114,'[2]1516 Exp_Rev Access'!$F$7:$GB$306,138,FALSE))</f>
        <v>0</v>
      </c>
      <c r="FC114" s="99">
        <f>IF(ISNA(VLOOKUP($A114,'[2]1516 Exp_Rev Access'!$F$7:$GB$306,139,FALSE)),"",VLOOKUP($A114,'[2]1516 Exp_Rev Access'!$F$7:$GB$306,139,FALSE))</f>
        <v>0</v>
      </c>
      <c r="FD114" s="99">
        <f>IF(ISNA(VLOOKUP($A114,'[2]1516 Exp_Rev Access'!$F$7:$FS$306,140,FALSE)),"",VLOOKUP($A114,'[2]1516 Exp_Rev Access'!$F$7:$FS$306,140,FALSE))</f>
        <v>0</v>
      </c>
      <c r="FE114" s="99">
        <f>IF(ISNA(VLOOKUP($A114,'[2]1516 Exp_Rev Access'!$F$7:$FS$306,141,FALSE)),"",VLOOKUP($A114,'[2]1516 Exp_Rev Access'!$F$7:$FS$306,141,FALSE))</f>
        <v>0</v>
      </c>
      <c r="FF114" s="99">
        <f>IF(ISNA(VLOOKUP($A114,'[2]1516 Exp_Rev Access'!$F$7:$FS$306,142,FALSE)),"",VLOOKUP($A114,'[2]1516 Exp_Rev Access'!$F$7:$FS$306,142,FALSE))</f>
        <v>0</v>
      </c>
      <c r="FG114" s="99">
        <f>IF(ISNA(VLOOKUP($A114,'[2]1516 Exp_Rev Access'!$F$7:$FS$306,143,FALSE)),"",VLOOKUP($A114,'[2]1516 Exp_Rev Access'!$F$7:$FS$306,143,FALSE))</f>
        <v>0</v>
      </c>
      <c r="FH114" s="99">
        <f>IF(ISNA(VLOOKUP($A114,'[2]1516 Exp_Rev Access'!$F$7:$FS$306,144,FALSE)),"",VLOOKUP($A114,'[2]1516 Exp_Rev Access'!$F$7:$FS$306,144,FALSE))</f>
        <v>0</v>
      </c>
      <c r="FI114" s="99">
        <f>IF(ISNA(VLOOKUP($A114,'[2]1516 Exp_Rev Access'!$F$7:$FS$306,145,FALSE)),"",VLOOKUP($A114,'[2]1516 Exp_Rev Access'!$F$7:$FS$306,145,FALSE))</f>
        <v>0</v>
      </c>
      <c r="FJ114" s="99">
        <f>IF(ISNA(VLOOKUP($A114,'[2]1516 Exp_Rev Access'!$F$7:$FS$306,146,FALSE)),"",VLOOKUP($A114,'[2]1516 Exp_Rev Access'!$F$7:$FS$306,146,FALSE))</f>
        <v>0</v>
      </c>
      <c r="FK114" s="99">
        <f>IF(ISNA(VLOOKUP($A114,'[2]1516 Exp_Rev Access'!$F$7:$FS$306,147,FALSE)),"",VLOOKUP($A114,'[2]1516 Exp_Rev Access'!$F$7:$FS$306,147,FALSE))</f>
        <v>0</v>
      </c>
      <c r="FL114" s="99">
        <f>IF(ISNA(VLOOKUP($A114,'[2]1516 Exp_Rev Access'!$F$7:$FS$306,148,FALSE)),"",VLOOKUP($A114,'[2]1516 Exp_Rev Access'!$F$7:$FS$306,148,FALSE))</f>
        <v>0</v>
      </c>
      <c r="FM114" s="99">
        <f>IF(ISNA(VLOOKUP($A114,'[2]1516 Exp_Rev Access'!$F$7:$FS$306,149,FALSE)),"",VLOOKUP($A114,'[2]1516 Exp_Rev Access'!$F$7:$FS$306,149,FALSE))</f>
        <v>0</v>
      </c>
      <c r="FN114" s="99">
        <f>IF(ISNA(VLOOKUP($A114,'[2]1516 Exp_Rev Access'!$F$7:$FS$306,150,FALSE)),"",VLOOKUP($A114,'[2]1516 Exp_Rev Access'!$F$7:$FS$306,150,FALSE))</f>
        <v>0</v>
      </c>
      <c r="FO114" s="99">
        <f>IF(ISNA(VLOOKUP($A114,'[2]1516 Exp_Rev Access'!$F$7:$FS$306,151,FALSE)),"",VLOOKUP($A114,'[2]1516 Exp_Rev Access'!$F$7:$FS$306,151,FALSE))</f>
        <v>0</v>
      </c>
      <c r="FP114" s="99">
        <f>IF(ISNA(VLOOKUP($A114,'[2]1516 Exp_Rev Access'!$F$7:$FS$306,152,FALSE)),"",VLOOKUP($A114,'[2]1516 Exp_Rev Access'!$F$7:$FS$306,152,FALSE))</f>
        <v>0</v>
      </c>
      <c r="FQ114" s="99">
        <f>IF(ISNA(VLOOKUP($A114,'[2]1516 Exp_Rev Access'!$F$7:$FS$306,153,FALSE)),"",VLOOKUP($A114,'[2]1516 Exp_Rev Access'!$F$7:$FS$306,153,FALSE))</f>
        <v>54291.29</v>
      </c>
      <c r="FR114" s="101">
        <f t="shared" ref="FR114:FR128" si="170">SUM(CG114:FQ114)</f>
        <v>2370355.5700000003</v>
      </c>
      <c r="FS114" s="72">
        <f t="shared" ref="FS114:FS128" si="171">FR114/D114</f>
        <v>6.5992898265979663E-2</v>
      </c>
      <c r="FT114" s="94">
        <f t="shared" ref="FT114:FT128" si="172">FR114/C114</f>
        <v>786.11979398128221</v>
      </c>
      <c r="FU114" s="99">
        <f>IF(ISNA(VLOOKUP($A114,'[2]1516 Exp_Rev Access'!$F$7:$GB$306,154,FALSE)),"",VLOOKUP($A114,'[2]1516 Exp_Rev Access'!$F$7:$GB$306,154,FALSE))</f>
        <v>31899.35</v>
      </c>
      <c r="FV114" s="99">
        <f>IF(ISNA(VLOOKUP($A114,'[2]1516 Exp_Rev Access'!$F$7:$GB$306,155,FALSE)),"",VLOOKUP($A114,'[2]1516 Exp_Rev Access'!$F$7:$GB$306,155,FALSE))</f>
        <v>1765050.24</v>
      </c>
      <c r="FW114" s="99">
        <f>IF(ISNA(VLOOKUP($A114,'[2]1516 Exp_Rev Access'!$F$7:$GB$306,156,FALSE)),"",VLOOKUP($A114,'[2]1516 Exp_Rev Access'!$F$7:$GB$306,156,FALSE))</f>
        <v>0</v>
      </c>
      <c r="FX114" s="99">
        <f>IF(ISNA(VLOOKUP($A114,'[2]1516 Exp_Rev Access'!$F$7:$GB$306,157,FALSE)),"",VLOOKUP($A114,'[2]1516 Exp_Rev Access'!$F$7:$GB$306,157,FALSE))</f>
        <v>0</v>
      </c>
      <c r="FY114" s="99">
        <f>IF(ISNA(VLOOKUP($A114,'[2]1516 Exp_Rev Access'!$F$7:$GB$306,158,FALSE)),"",VLOOKUP($A114,'[2]1516 Exp_Rev Access'!$F$7:$GB$306,158,FALSE))</f>
        <v>0</v>
      </c>
      <c r="FZ114" s="99">
        <f>IF(ISNA(VLOOKUP($A114,'[2]1516 Exp_Rev Access'!$F$7:$GB$306,159,FALSE)),"",VLOOKUP($A114,'[2]1516 Exp_Rev Access'!$F$7:$GB$306,159,FALSE))</f>
        <v>0</v>
      </c>
      <c r="GA114" s="99">
        <f>IF(ISNA(VLOOKUP($A114,'[2]1516 Exp_Rev Access'!$F$7:$GB$306,160,FALSE)),"",VLOOKUP($A114,'[2]1516 Exp_Rev Access'!$F$7:$GB$306,160,FALSE))</f>
        <v>0</v>
      </c>
      <c r="GB114" s="99">
        <f>IF(ISNA(VLOOKUP($A114,'[2]1516 Exp_Rev Access'!$F$7:$GB$306,161,FALSE)),"",VLOOKUP($A114,'[2]1516 Exp_Rev Access'!$F$7:$GB$306,161,FALSE))</f>
        <v>0</v>
      </c>
      <c r="GC114" s="99">
        <f>IF(ISNA(VLOOKUP($A114,'[2]1516 Exp_Rev Access'!$F$7:$GB$306,162,FALSE)),"",VLOOKUP($A114,'[2]1516 Exp_Rev Access'!$F$7:$GB$306,162,FALSE))</f>
        <v>0</v>
      </c>
      <c r="GD114" s="99">
        <f>IF(ISNA(VLOOKUP($A114,'[2]1516 Exp_Rev Access'!$F$7:$GB$306,163,FALSE)),"",VLOOKUP($A114,'[2]1516 Exp_Rev Access'!$F$7:$GB$306,163,FALSE))</f>
        <v>48241.2</v>
      </c>
      <c r="GE114" s="99">
        <f>IF(ISNA(VLOOKUP($A114,'[2]1516 Exp_Rev Access'!$F$7:$GB$306,164,FALSE)),"",VLOOKUP($A114,'[2]1516 Exp_Rev Access'!$F$7:$GB$306,164,FALSE))</f>
        <v>2232.1999999999998</v>
      </c>
      <c r="GF114" s="99">
        <f>IF(ISNA(VLOOKUP($A114,'[2]1516 Exp_Rev Access'!$F$7:$GB$306,165,FALSE)),"",VLOOKUP($A114,'[2]1516 Exp_Rev Access'!$F$7:$GB$306,165,FALSE))</f>
        <v>0</v>
      </c>
      <c r="GG114" s="99">
        <f>IF(ISNA(VLOOKUP($A114,'[2]1516 Exp_Rev Access'!$F$7:$GB$306,166,FALSE)),"",VLOOKUP($A114,'[2]1516 Exp_Rev Access'!$F$7:$GB$306,166,FALSE))</f>
        <v>0</v>
      </c>
      <c r="GH114" s="99">
        <f>IF(ISNA(VLOOKUP($A114,'[2]1516 Exp_Rev Access'!$F$7:$GB$306,167,FALSE)),"",VLOOKUP($A114,'[2]1516 Exp_Rev Access'!$F$7:$GB$306,167,FALSE))</f>
        <v>0</v>
      </c>
      <c r="GI114" s="99">
        <f>IF(ISNA(VLOOKUP($A114,'[2]1516 Exp_Rev Access'!$F$7:$GB$306,168,FALSE)),"",VLOOKUP($A114,'[2]1516 Exp_Rev Access'!$F$7:$GB$306,168,FALSE))</f>
        <v>0</v>
      </c>
      <c r="GJ114" s="99">
        <f>IF(ISNA(VLOOKUP($A114,'[2]1516 Exp_Rev Access'!$F$7:$GB$306,169,FALSE)),"",VLOOKUP($A114,'[2]1516 Exp_Rev Access'!$F$7:$GB$306,169,FALSE))</f>
        <v>369983.52</v>
      </c>
      <c r="GK114" s="99">
        <f>IF(ISNA(VLOOKUP($A114,'[2]1516 Exp_Rev Access'!$F$7:$GB$306,170,FALSE)),"",VLOOKUP($A114,'[2]1516 Exp_Rev Access'!$F$7:$GB$306,170,FALSE))</f>
        <v>0</v>
      </c>
      <c r="GL114" s="99">
        <f>IF(ISNA(VLOOKUP($A114,'[2]1516 Exp_Rev Access'!$F$7:$GB$306,171,FALSE)),"",VLOOKUP($A114,'[2]1516 Exp_Rev Access'!$F$7:$GB$306,171,FALSE))</f>
        <v>0</v>
      </c>
      <c r="GM114" s="99">
        <f>IF(ISNA(VLOOKUP($A114,'[2]1516 Exp_Rev Access'!$F$7:$GB$306,172,FALSE)),"",VLOOKUP($A114,'[2]1516 Exp_Rev Access'!$F$7:$GB$306,172,FALSE))</f>
        <v>0</v>
      </c>
      <c r="GN114" s="99">
        <f>IF(ISNA(VLOOKUP($A114,'[2]1516 Exp_Rev Access'!$F$7:$GB$306,173,FALSE)),"",VLOOKUP($A114,'[2]1516 Exp_Rev Access'!$F$7:$GB$306,173,FALSE))</f>
        <v>0</v>
      </c>
      <c r="GO114" s="99">
        <f>IF(ISNA(VLOOKUP($A114,'[2]1516 Exp_Rev Access'!$F$7:$GB$306,174,FALSE)),"",VLOOKUP($A114,'[2]1516 Exp_Rev Access'!$F$7:$GB$306,174,FALSE))</f>
        <v>0</v>
      </c>
      <c r="GP114" s="99">
        <f>IF(ISNA(VLOOKUP($A114,'[2]1516 Exp_Rev Access'!$F$7:$GB$306,175,FALSE)),"",VLOOKUP($A114,'[2]1516 Exp_Rev Access'!$F$7:$GB$306,175,FALSE))</f>
        <v>0</v>
      </c>
      <c r="GQ114" s="99">
        <f>IF(ISNA(VLOOKUP($A114,'[2]1516 Exp_Rev Access'!$F$7:$GB$306,176,FALSE)),"",VLOOKUP($A114,'[2]1516 Exp_Rev Access'!$F$7:$GB$306,176,FALSE))</f>
        <v>0</v>
      </c>
      <c r="GR114" s="99">
        <f>IF(ISNA(VLOOKUP($A114,'[2]1516 Exp_Rev Access'!$F$7:$GB$306,177,FALSE)),"",VLOOKUP($A114,'[2]1516 Exp_Rev Access'!$F$7:$GB$306,177,FALSE))</f>
        <v>0</v>
      </c>
      <c r="GS114" s="99">
        <f>IF(ISNA(VLOOKUP($A114,'[2]1516 Exp_Rev Access'!$F$7:$GB$306,178,FALSE)),"",VLOOKUP($A114,'[2]1516 Exp_Rev Access'!$F$7:$GB$306,178,FALSE))</f>
        <v>0</v>
      </c>
      <c r="GT114" s="101">
        <f t="shared" ref="GT114:GT128" si="173">SUM(FU114:GS114)</f>
        <v>2217406.5099999998</v>
      </c>
      <c r="GU114" s="72">
        <f t="shared" ref="GU114:GU128" si="174">GT114/D114</f>
        <v>6.1734654530649587E-2</v>
      </c>
      <c r="GV114" s="84">
        <f t="shared" ref="GV114:GV128" si="175">GT114/C114</f>
        <v>735.39479514204425</v>
      </c>
    </row>
    <row r="115" spans="1:207" customFormat="1" ht="12" customHeight="1" x14ac:dyDescent="0.2">
      <c r="A115" s="112" t="s">
        <v>360</v>
      </c>
      <c r="B115" s="69" t="s">
        <v>361</v>
      </c>
      <c r="C115" s="80">
        <f>IF(ISNA(VLOOKUP($A115,'[2]1516 enrollment_Rev_Exp by size'!$A$6:$G$320,3,FALSE)),"",VLOOKUP($A115,'[2]1516 enrollment_Rev_Exp by size'!$A$6:$G$320,3,FALSE))</f>
        <v>2904.1099999999997</v>
      </c>
      <c r="D115" s="97">
        <v>35163866.549999997</v>
      </c>
      <c r="E115" s="80">
        <f t="shared" si="153"/>
        <v>35163866.549999997</v>
      </c>
      <c r="F115" s="80">
        <f t="shared" si="154"/>
        <v>0</v>
      </c>
      <c r="G115" s="98">
        <f>IF(ISNA(VLOOKUP($A115,'[2]1516 Exp_Rev Access'!$F$7:$FS$306,2,FALSE)),"",VLOOKUP($A115,'[2]1516 Exp_Rev Access'!$F$7:$FS$306,2,FALSE))</f>
        <v>7830675.0199999996</v>
      </c>
      <c r="H115" s="98">
        <f>IF(ISNA(VLOOKUP($A115,'[2]1516 Exp_Rev Access'!$F$7:$FS$306,3,FALSE)),"",VLOOKUP($A115,'[2]1516 Exp_Rev Access'!$F$7:$FS$306,3,FALSE))</f>
        <v>0</v>
      </c>
      <c r="I115" s="98">
        <f>IF(ISNA(VLOOKUP($A115,'[2]1516 Exp_Rev Access'!$F$7:$FS$306,4,FALSE)),"",VLOOKUP($A115,'[2]1516 Exp_Rev Access'!$F$7:$FS$306,4,FALSE))</f>
        <v>1352.79</v>
      </c>
      <c r="J115" s="98">
        <f>IF(ISNA(VLOOKUP($A115,'[2]1516 Exp_Rev Access'!$F$7:$FS$306,5,FALSE)),"",VLOOKUP($A115,'[2]1516 Exp_Rev Access'!$F$7:$FS$306,5,FALSE))</f>
        <v>0</v>
      </c>
      <c r="K115" s="98">
        <f>IF(ISNA(VLOOKUP($A115,'[2]1516 Exp_Rev Access'!$F$7:$FS$306,6,FALSE)),"",VLOOKUP($A115,'[2]1516 Exp_Rev Access'!$F$7:$FS$306,6,FALSE))</f>
        <v>0</v>
      </c>
      <c r="L115" s="98">
        <f>IF(ISNA(VLOOKUP($A115,'[2]1516 Exp_Rev Access'!$F$7:$FS$306,7,FALSE)),"",VLOOKUP($A115,'[2]1516 Exp_Rev Access'!$F$7:$FS$306,7,FALSE))</f>
        <v>0</v>
      </c>
      <c r="M115" s="90">
        <f t="shared" si="155"/>
        <v>7832027.8099999996</v>
      </c>
      <c r="N115" s="72">
        <f t="shared" si="156"/>
        <v>0.22272942592543199</v>
      </c>
      <c r="O115" s="73">
        <f t="shared" si="157"/>
        <v>2696.877118979653</v>
      </c>
      <c r="P115" s="99">
        <f>IF(ISNA(VLOOKUP($A115,'[2]1516 Exp_Rev Access'!$F$7:$FS$306,8,FALSE)),"",VLOOKUP($A115,'[2]1516 Exp_Rev Access'!$F$7:$FS$306,8,FALSE))</f>
        <v>15</v>
      </c>
      <c r="Q115" s="99">
        <f>IF(ISNA(VLOOKUP($A115,'[2]1516 Exp_Rev Access'!$F$7:$FS$306,9,FALSE)),"",VLOOKUP($A115,'[2]1516 Exp_Rev Access'!$F$7:$FS$306,9,FALSE))</f>
        <v>0</v>
      </c>
      <c r="R115" s="99">
        <f>IF(ISNA(VLOOKUP($A115,'[2]1516 Exp_Rev Access'!$F$7:$FS$306,10,FALSE)),"",VLOOKUP($A115,'[2]1516 Exp_Rev Access'!$F$7:$FS$306,10,FALSE))</f>
        <v>0</v>
      </c>
      <c r="S115" s="99">
        <f>IF(ISNA(VLOOKUP($A115,'[2]1516 Exp_Rev Access'!$F$7:$FS$306,11,FALSE)),"",VLOOKUP($A115,'[2]1516 Exp_Rev Access'!$F$7:$FS$306,11,FALSE))</f>
        <v>0</v>
      </c>
      <c r="T115" s="99">
        <f>IF(ISNA(VLOOKUP($A115,'[2]1516 Exp_Rev Access'!$F$7:$FS$306,12,FALSE)),"",VLOOKUP($A115,'[2]1516 Exp_Rev Access'!$F$7:$FS$306,12,FALSE))</f>
        <v>0</v>
      </c>
      <c r="U115" s="99">
        <f>IF(ISNA(VLOOKUP($A115,'[2]1516 Exp_Rev Access'!$F$7:$FS$306,13,FALSE)),"",VLOOKUP($A115,'[2]1516 Exp_Rev Access'!$F$7:$FS$306,13,FALSE))</f>
        <v>0</v>
      </c>
      <c r="V115" s="99">
        <f>IF(ISNA(VLOOKUP($A115,'[2]1516 Exp_Rev Access'!$F$7:$FS$306,14,FALSE)),"",VLOOKUP($A115,'[2]1516 Exp_Rev Access'!$F$7:$FS$306,14,FALSE))</f>
        <v>0</v>
      </c>
      <c r="W115" s="99">
        <f>IF(ISNA(VLOOKUP($A115,'[2]1516 Exp_Rev Access'!$F$7:$FS$306,15,FALSE)),"",VLOOKUP($A115,'[2]1516 Exp_Rev Access'!$F$7:$FS$306,15,FALSE))</f>
        <v>0</v>
      </c>
      <c r="X115" s="99">
        <f>IF(ISNA(VLOOKUP($A115,'[2]1516 Exp_Rev Access'!$F$7:$FS$306,16,FALSE)),"",VLOOKUP($A115,'[2]1516 Exp_Rev Access'!$F$7:$FS$306,16,FALSE))</f>
        <v>-7882.41</v>
      </c>
      <c r="Y115" s="99">
        <f>IF(ISNA(VLOOKUP($A115,'[2]1516 Exp_Rev Access'!$F$7:$FS$306,17,FALSE)),"",VLOOKUP($A115,'[2]1516 Exp_Rev Access'!$F$7:$FS$306,17,FALSE))</f>
        <v>0</v>
      </c>
      <c r="Z115" s="99">
        <f>IF(ISNA(VLOOKUP($A115,'[2]1516 Exp_Rev Access'!$F$7:$FS$306,18,FALSE)),"",VLOOKUP($A115,'[2]1516 Exp_Rev Access'!$F$7:$FS$306,18,FALSE))</f>
        <v>0</v>
      </c>
      <c r="AA115" s="99">
        <f>IF(ISNA(VLOOKUP($A115,'[2]1516 Exp_Rev Access'!$F$7:$FS$306,19,FALSE)),"",VLOOKUP($A115,'[2]1516 Exp_Rev Access'!$F$7:$FS$306,19,FALSE))</f>
        <v>0</v>
      </c>
      <c r="AB115" s="99">
        <f>IF(ISNA(VLOOKUP($A115,'[2]1516 Exp_Rev Access'!$F$7:$FS$306,20,FALSE)),"",VLOOKUP($A115,'[2]1516 Exp_Rev Access'!$F$7:$FS$306,20,FALSE))</f>
        <v>0</v>
      </c>
      <c r="AC115" s="99">
        <f>IF(ISNA(VLOOKUP($A115,'[2]1516 Exp_Rev Access'!$F$7:$FS$306,21,FALSE)),"",VLOOKUP($A115,'[2]1516 Exp_Rev Access'!$F$7:$FS$306,21,FALSE))</f>
        <v>121682.42</v>
      </c>
      <c r="AD115" s="99">
        <f>IF(ISNA(VLOOKUP($A115,'[2]1516 Exp_Rev Access'!$F$7:$FS$306,22,FALSE)),"",VLOOKUP($A115,'[2]1516 Exp_Rev Access'!$F$7:$FS$306,22,FALSE))</f>
        <v>132468.37</v>
      </c>
      <c r="AE115" s="99">
        <f>IF(ISNA(VLOOKUP($A115,'[2]1516 Exp_Rev Access'!$F$7:$FS$306,23,FALSE)),"",VLOOKUP($A115,'[2]1516 Exp_Rev Access'!$F$7:$FS$306,23,FALSE))</f>
        <v>0</v>
      </c>
      <c r="AF115" s="99">
        <f>IF(ISNA(VLOOKUP($A115,'[2]1516 Exp_Rev Access'!$F$7:$FS$306,24,FALSE)),"",VLOOKUP($A115,'[2]1516 Exp_Rev Access'!$F$7:$FS$306,24,FALSE))</f>
        <v>136346.9</v>
      </c>
      <c r="AG115" s="99">
        <f>IF(ISNA(VLOOKUP($A115,'[2]1516 Exp_Rev Access'!$F$7:$FS$306,25,FALSE)),"",VLOOKUP($A115,'[2]1516 Exp_Rev Access'!$F$7:$FS$306,25,FALSE))</f>
        <v>1302.92</v>
      </c>
      <c r="AH115" s="98">
        <f>IF(ISNA(VLOOKUP($A115,'[2]1516 Exp_Rev Access'!$F$7:$FS$306,26,FALSE)),"",VLOOKUP($A115,'[2]1516 Exp_Rev Access'!$F$7:$FS$306,26,FALSE))</f>
        <v>10671</v>
      </c>
      <c r="AI115" s="98">
        <f>IF(ISNA(VLOOKUP($A115,'[2]1516 Exp_Rev Access'!$F$7:$FS$306,27,FALSE)),"",VLOOKUP($A115,'[2]1516 Exp_Rev Access'!$F$7:$FS$306,27,FALSE))</f>
        <v>12920.58</v>
      </c>
      <c r="AJ115" s="98">
        <f>IF(ISNA(VLOOKUP($A115,'[2]1516 Exp_Rev Access'!$F$7:$FS$306,28,FALSE)),"",VLOOKUP($A115,'[2]1516 Exp_Rev Access'!$F$7:$FS$306,28,FALSE))</f>
        <v>-19.100000000000001</v>
      </c>
      <c r="AK115" s="98">
        <f>IF(ISNA(VLOOKUP($A115,'[2]1516 Exp_Rev Access'!$F$7:$FS$306,29,FALSE)),"",VLOOKUP($A115,'[2]1516 Exp_Rev Access'!$F$7:$FS$306,29,FALSE))</f>
        <v>0</v>
      </c>
      <c r="AL115" s="100">
        <f t="shared" si="158"/>
        <v>407505.68000000005</v>
      </c>
      <c r="AM115" s="72">
        <f t="shared" si="159"/>
        <v>1.1588761987267868E-2</v>
      </c>
      <c r="AN115" s="94">
        <f t="shared" si="160"/>
        <v>140.32033221882094</v>
      </c>
      <c r="AO115" s="99">
        <f>IF(ISNA(VLOOKUP($A115,'[2]1516 Exp_Rev Access'!$F$7:$GB$306,30,FALSE)),"",VLOOKUP($A115,'[2]1516 Exp_Rev Access'!$F$7:$FS$306,30,FALSE))</f>
        <v>17265009.629999999</v>
      </c>
      <c r="AP115" s="99">
        <f>IF(ISNA(VLOOKUP($A115,'[2]1516 Exp_Rev Access'!$F$7:$GB$306,31,FALSE)),"",VLOOKUP($A115,'[2]1516 Exp_Rev Access'!$F$7:$FS$306,31,FALSE))</f>
        <v>457824.84</v>
      </c>
      <c r="AQ115" s="99">
        <f>IF(ISNA(VLOOKUP($A115,'[2]1516 Exp_Rev Access'!$F$7:$GB$306,32,FALSE)),"",VLOOKUP($A115,'[2]1516 Exp_Rev Access'!$F$7:$FS$306,32,FALSE))</f>
        <v>0</v>
      </c>
      <c r="AR115" s="99">
        <f>IF(ISNA(VLOOKUP($A115,'[2]1516 Exp_Rev Access'!$F$7:$GB$306,33,FALSE)),"",VLOOKUP($A115,'[2]1516 Exp_Rev Access'!$F$7:$FS$306,33,FALSE))</f>
        <v>0</v>
      </c>
      <c r="AS115" s="99">
        <f>IF(ISNA(VLOOKUP($A115,'[2]1516 Exp_Rev Access'!$F$7:$GB$306,34,FALSE)),"",VLOOKUP($A115,'[2]1516 Exp_Rev Access'!$F$7:$FS$306,34,FALSE))</f>
        <v>0</v>
      </c>
      <c r="AT115" s="101">
        <f t="shared" si="161"/>
        <v>17722834.469999999</v>
      </c>
      <c r="AU115" s="72">
        <f t="shared" si="162"/>
        <v>0.50400698810523725</v>
      </c>
      <c r="AV115" s="94">
        <f t="shared" si="163"/>
        <v>6102.6732699518961</v>
      </c>
      <c r="AW115" s="99">
        <f>IF(ISNA(VLOOKUP($A115,'[2]1516 Exp_Rev Access'!$F$7:$GB$306,35,FALSE)),"",VLOOKUP($A115,'[2]1516 Exp_Rev Access'!$F$7:$GB$306,35,FALSE))</f>
        <v>0</v>
      </c>
      <c r="AX115" s="99">
        <f>IF(ISNA(VLOOKUP($A115,'[2]1516 Exp_Rev Access'!$F$7:$GB$306,36,FALSE)),"",VLOOKUP($A115,'[2]1516 Exp_Rev Access'!$F$7:$GB$306,36,FALSE))</f>
        <v>2151398.58</v>
      </c>
      <c r="AY115" s="99">
        <f>IF(ISNA(VLOOKUP($A115,'[2]1516 Exp_Rev Access'!$F$7:$GB$306,37,FALSE)),"",VLOOKUP($A115,'[2]1516 Exp_Rev Access'!$F$7:$GB$306,37,FALSE))</f>
        <v>46011.23</v>
      </c>
      <c r="AZ115" s="99">
        <f>IF(ISNA(VLOOKUP($A115,'[2]1516 Exp_Rev Access'!$F$7:$GB$306,38,FALSE)),"",VLOOKUP($A115,'[2]1516 Exp_Rev Access'!$F$7:$GB$306,38,FALSE))</f>
        <v>0</v>
      </c>
      <c r="BA115" s="99">
        <f>IF(ISNA(VLOOKUP($A115,'[2]1516 Exp_Rev Access'!$F$7:$GB$306,39,FALSE)),"",VLOOKUP($A115,'[2]1516 Exp_Rev Access'!$F$7:$GB$306,39,FALSE))</f>
        <v>0</v>
      </c>
      <c r="BB115" s="99">
        <f>IF(ISNA(VLOOKUP($A115,'[2]1516 Exp_Rev Access'!$F$7:$GB$306,40,FALSE)),"",VLOOKUP($A115,'[2]1516 Exp_Rev Access'!$F$7:$GB$306,40,FALSE))</f>
        <v>900204.16</v>
      </c>
      <c r="BC115" s="99">
        <f>IF(ISNA(VLOOKUP($A115,'[2]1516 Exp_Rev Access'!$F$7:$GB$306,41,FALSE)),"",VLOOKUP($A115,'[2]1516 Exp_Rev Access'!$F$7:$GB$306,41,FALSE))</f>
        <v>0</v>
      </c>
      <c r="BD115" s="99">
        <f>IF(ISNA(VLOOKUP($A115,'[2]1516 Exp_Rev Access'!$F$7:$GB$306,42,FALSE)),"",VLOOKUP($A115,'[2]1516 Exp_Rev Access'!$F$7:$GB$306,42,FALSE))</f>
        <v>179845.44</v>
      </c>
      <c r="BE115" s="99">
        <f>IF(ISNA(VLOOKUP($A115,'[2]1516 Exp_Rev Access'!$F$7:$GB$306,43,FALSE)),"",VLOOKUP($A115,'[2]1516 Exp_Rev Access'!$F$7:$GB$306,43,FALSE))</f>
        <v>0</v>
      </c>
      <c r="BF115" s="99">
        <f>IF(ISNA(VLOOKUP($A115,'[2]1516 Exp_Rev Access'!$F$7:$GB$306,44,FALSE)),"",VLOOKUP($A115,'[2]1516 Exp_Rev Access'!$F$7:$GB$306,44,FALSE))</f>
        <v>1175534.75</v>
      </c>
      <c r="BG115" s="99">
        <f>IF(ISNA(VLOOKUP($A115,'[2]1516 Exp_Rev Access'!$F$7:$GB$306,45,FALSE)),"",VLOOKUP($A115,'[2]1516 Exp_Rev Access'!$F$7:$GB$306,45,FALSE))</f>
        <v>27103.7</v>
      </c>
      <c r="BH115" s="99">
        <f>IF(ISNA(VLOOKUP($A115,'[2]1516 Exp_Rev Access'!$F$7:$GB$306,46,FALSE)),"",VLOOKUP($A115,'[2]1516 Exp_Rev Access'!$F$7:$GB$306,46,FALSE))</f>
        <v>0</v>
      </c>
      <c r="BI115" s="99">
        <f>IF(ISNA(VLOOKUP($A115,'[2]1516 Exp_Rev Access'!$F$7:$GB$306,47,FALSE)),"",VLOOKUP($A115,'[2]1516 Exp_Rev Access'!$F$7:$GB$306,47,FALSE))</f>
        <v>32773.42</v>
      </c>
      <c r="BJ115" s="99">
        <f>IF(ISNA(VLOOKUP($A115,'[2]1516 Exp_Rev Access'!$F$7:$GB$306,48,FALSE)),"",VLOOKUP($A115,'[2]1516 Exp_Rev Access'!$F$7:$GB$306,48,FALSE))</f>
        <v>1130507.95</v>
      </c>
      <c r="BK115" s="99">
        <f>IF(ISNA(VLOOKUP($A115,'[2]1516 Exp_Rev Access'!$F$7:$GB$306,49,FALSE)),"",VLOOKUP($A115,'[2]1516 Exp_Rev Access'!$F$7:$GB$306,49,FALSE))</f>
        <v>0</v>
      </c>
      <c r="BL115" s="99">
        <f>IF(ISNA(VLOOKUP($A115,'[2]1516 Exp_Rev Access'!$F$7:$GB$306,50,FALSE)),"",VLOOKUP($A115,'[2]1516 Exp_Rev Access'!$F$7:$GB$306,50,FALSE))</f>
        <v>0</v>
      </c>
      <c r="BM115" s="99">
        <f>IF(ISNA(VLOOKUP($A115,'[2]1516 Exp_Rev Access'!$F$7:$GB$306,51,FALSE)),"",VLOOKUP($A115,'[2]1516 Exp_Rev Access'!$F$7:$GB$306,51,FALSE))</f>
        <v>0</v>
      </c>
      <c r="BN115" s="99">
        <f>IF(ISNA(VLOOKUP($A115,'[2]1516 Exp_Rev Access'!$F$7:$GB$306,52,FALSE)),"",VLOOKUP($A115,'[2]1516 Exp_Rev Access'!$F$7:$GB$306,52,FALSE))</f>
        <v>0</v>
      </c>
      <c r="BO115" s="99">
        <f>IF(ISNA(VLOOKUP($A115,'[2]1516 Exp_Rev Access'!$F$7:$GB$306,53,FALSE)),"",VLOOKUP($A115,'[2]1516 Exp_Rev Access'!$F$7:$GB$306,53,FALSE))</f>
        <v>0</v>
      </c>
      <c r="BP115" s="99">
        <f>IF(ISNA(VLOOKUP($A115,'[2]1516 Exp_Rev Access'!$F$7:$GB$306,54,FALSE)),"",VLOOKUP($A115,'[2]1516 Exp_Rev Access'!$F$7:$GB$306,54,FALSE))</f>
        <v>0</v>
      </c>
      <c r="BQ115" s="99">
        <f>IF(ISNA(VLOOKUP($A115,'[2]1516 Exp_Rev Access'!$F$7:$GB$306,55,FALSE)),"",VLOOKUP($A115,'[2]1516 Exp_Rev Access'!$F$7:$GB$306,55,FALSE))</f>
        <v>0</v>
      </c>
      <c r="BR115" s="99">
        <f>IF(ISNA(VLOOKUP($A115,'[2]1516 Exp_Rev Access'!$F$7:$GB$306,56,FALSE)),"",VLOOKUP($A115,'[2]1516 Exp_Rev Access'!$F$7:$GB$306,56,FALSE))</f>
        <v>0</v>
      </c>
      <c r="BS115" s="99">
        <f>IF(ISNA(VLOOKUP($A115,'[2]1516 Exp_Rev Access'!$F$7:$GB$306,57,FALSE)),"",VLOOKUP($A115,'[2]1516 Exp_Rev Access'!$F$7:$GB$306,57,FALSE))</f>
        <v>0</v>
      </c>
      <c r="BT115" s="99">
        <f>IF(ISNA(VLOOKUP($A115,'[2]1516 Exp_Rev Access'!$F$7:$GB$306,58,FALSE)),"",VLOOKUP($A115,'[2]1516 Exp_Rev Access'!$F$7:$GB$306,58,FALSE))</f>
        <v>0</v>
      </c>
      <c r="BU115" s="102">
        <f t="shared" si="164"/>
        <v>5643379.2300000004</v>
      </c>
      <c r="BV115" s="72">
        <f t="shared" si="165"/>
        <v>0.16048801749305924</v>
      </c>
      <c r="BW115" s="94">
        <f t="shared" si="166"/>
        <v>1943.23879949451</v>
      </c>
      <c r="BX115" s="99">
        <f>IF(ISNA(VLOOKUP($A115,'[2]1516 Exp_Rev Access'!$F$7:$GB$306,59,FALSE)),"",VLOOKUP($A115,'[2]1516 Exp_Rev Access'!$F$7:$GB$306,59,FALSE))</f>
        <v>1286.22</v>
      </c>
      <c r="BY115" s="99">
        <f>IF(ISNA(VLOOKUP($A115,'[2]1516 Exp_Rev Access'!$F$7:$GB$306,60,FALSE)),"",VLOOKUP($A115,'[2]1516 Exp_Rev Access'!$F$7:$GB$306,60,FALSE))</f>
        <v>0</v>
      </c>
      <c r="BZ115" s="99">
        <f>IF(ISNA(VLOOKUP($A115,'[2]1516 Exp_Rev Access'!$F$7:$GB$306,61,FALSE)),"",VLOOKUP($A115,'[2]1516 Exp_Rev Access'!$F$7:$GB$306,61,FALSE))</f>
        <v>0</v>
      </c>
      <c r="CA115" s="99">
        <f>IF(ISNA(VLOOKUP($A115,'[2]1516 Exp_Rev Access'!$F$7:$GB$306,62,FALSE)),"",VLOOKUP($A115,'[2]1516 Exp_Rev Access'!$F$7:$GB$306,62,FALSE))</f>
        <v>0</v>
      </c>
      <c r="CB115" s="99">
        <f>IF(ISNA(VLOOKUP($A115,'[2]1516 Exp_Rev Access'!$F$7:$GB$306,63,FALSE)),"",VLOOKUP($A115,'[2]1516 Exp_Rev Access'!$F$7:$GB$306,63,FALSE))</f>
        <v>0</v>
      </c>
      <c r="CC115" s="99">
        <f>IF(ISNA(VLOOKUP($A115,'[2]1516 Exp_Rev Access'!$F$7:$GB$306,64,FALSE)),"",VLOOKUP($A115,'[2]1516 Exp_Rev Access'!$F$7:$GB$306,64,FALSE))</f>
        <v>0</v>
      </c>
      <c r="CD115" s="101">
        <f t="shared" si="167"/>
        <v>1286.22</v>
      </c>
      <c r="CE115" s="72">
        <f t="shared" si="168"/>
        <v>3.6577888787375124E-5</v>
      </c>
      <c r="CF115" s="103">
        <f t="shared" si="169"/>
        <v>0.44289644675993683</v>
      </c>
      <c r="CG115" s="99">
        <f>IF(ISNA(VLOOKUP($A115,'[2]1516 Exp_Rev Access'!$F$7:$GB$306,65,FALSE)),"",VLOOKUP($A115,'[2]1516 Exp_Rev Access'!$F$7:$GB$306,65,FALSE))</f>
        <v>0</v>
      </c>
      <c r="CH115" s="99">
        <f>IF(ISNA(VLOOKUP($A115,'[2]1516 Exp_Rev Access'!$F$7:$GB$306,66,FALSE)),"",VLOOKUP($A115,'[2]1516 Exp_Rev Access'!$F$7:$GB$306,66,FALSE))</f>
        <v>0</v>
      </c>
      <c r="CI115" s="99">
        <f>IF(ISNA(VLOOKUP($A115,'[2]1516 Exp_Rev Access'!$F$7:$GB$306,67,FALSE)),"",VLOOKUP($A115,'[2]1516 Exp_Rev Access'!$F$7:$GB$306,67,FALSE))</f>
        <v>0</v>
      </c>
      <c r="CJ115" s="99">
        <f>IF(ISNA(VLOOKUP($A115,'[2]1516 Exp_Rev Access'!$F$7:$GB$306,68,FALSE)),"",VLOOKUP($A115,'[2]1516 Exp_Rev Access'!$F$7:$GB$306,68,FALSE))</f>
        <v>0</v>
      </c>
      <c r="CK115" s="99">
        <f>IF(ISNA(VLOOKUP($A115,'[2]1516 Exp_Rev Access'!$F$7:$GB$306,69,FALSE)),"",VLOOKUP($A115,'[2]1516 Exp_Rev Access'!$F$7:$GB$306,69,FALSE))</f>
        <v>0</v>
      </c>
      <c r="CL115" s="99">
        <f>IF(ISNA(VLOOKUP($A115,'[2]1516 Exp_Rev Access'!$F$7:$GB$306,70,FALSE)),"",VLOOKUP($A115,'[2]1516 Exp_Rev Access'!$F$7:$GB$306,70,FALSE))</f>
        <v>0</v>
      </c>
      <c r="CM115" s="99">
        <f>IF(ISNA(VLOOKUP($A115,'[2]1516 Exp_Rev Access'!$F$7:$GB$306,71,FALSE)),"",VLOOKUP($A115,'[2]1516 Exp_Rev Access'!$F$7:$GB$306,71,FALSE))</f>
        <v>0</v>
      </c>
      <c r="CN115" s="99">
        <f>IF(ISNA(VLOOKUP($A115,'[2]1516 Exp_Rev Access'!$F$7:$GB$306,72,FALSE)),"",VLOOKUP($A115,'[2]1516 Exp_Rev Access'!$F$7:$GB$306,72,FALSE))</f>
        <v>0</v>
      </c>
      <c r="CO115" s="99">
        <f>IF(ISNA(VLOOKUP($A115,'[2]1516 Exp_Rev Access'!$F$7:$GB$306,73,FALSE)),"",VLOOKUP($A115,'[2]1516 Exp_Rev Access'!$F$7:$GB$306,73,FALSE))</f>
        <v>0</v>
      </c>
      <c r="CP115" s="99">
        <f>IF(ISNA(VLOOKUP($A115,'[2]1516 Exp_Rev Access'!$F$7:$GB$306,74,FALSE)),"",VLOOKUP($A115,'[2]1516 Exp_Rev Access'!$F$7:$GB$306,74,FALSE))</f>
        <v>482795.81</v>
      </c>
      <c r="CQ115" s="99">
        <f>IF(ISNA(VLOOKUP($A115,'[2]1516 Exp_Rev Access'!$F$7:$GB$306,75,FALSE)),"",VLOOKUP($A115,'[2]1516 Exp_Rev Access'!$F$7:$GB$306,75,FALSE))</f>
        <v>0</v>
      </c>
      <c r="CR115" s="99">
        <f>IF(ISNA(VLOOKUP($A115,'[2]1516 Exp_Rev Access'!$F$7:$GB$306,76,FALSE)),"",VLOOKUP($A115,'[2]1516 Exp_Rev Access'!$F$7:$GB$306,76,FALSE))</f>
        <v>28292</v>
      </c>
      <c r="CS115" s="99">
        <f>IF(ISNA(VLOOKUP($A115,'[2]1516 Exp_Rev Access'!$F$7:$GB$306,77,FALSE)),"",VLOOKUP($A115,'[2]1516 Exp_Rev Access'!$F$7:$GB$306,77,FALSE))</f>
        <v>0</v>
      </c>
      <c r="CT115" s="99">
        <f>IF(ISNA(VLOOKUP($A115,'[2]1516 Exp_Rev Access'!$F$7:$GB$306,78,FALSE)),"",VLOOKUP($A115,'[2]1516 Exp_Rev Access'!$F$7:$GB$306,78,FALSE))</f>
        <v>923597.27</v>
      </c>
      <c r="CU115" s="99">
        <f>IF(ISNA(VLOOKUP($A115,'[2]1516 Exp_Rev Access'!$F$7:$GB$306,79,FALSE)),"",VLOOKUP($A115,'[2]1516 Exp_Rev Access'!$F$7:$GB$306,79,FALSE))</f>
        <v>164682.29999999999</v>
      </c>
      <c r="CV115" s="99">
        <f>IF(ISNA(VLOOKUP($A115,'[2]1516 Exp_Rev Access'!$F$7:$GB$306,80,FALSE)),"",VLOOKUP($A115,'[2]1516 Exp_Rev Access'!$F$7:$GB$306,80,FALSE))</f>
        <v>250259.34</v>
      </c>
      <c r="CW115" s="99">
        <f>IF(ISNA(VLOOKUP($A115,'[2]1516 Exp_Rev Access'!$F$7:$GB$306,81,FALSE)),"",VLOOKUP($A115,'[2]1516 Exp_Rev Access'!$F$7:$GB$306,81,FALSE))</f>
        <v>0</v>
      </c>
      <c r="CX115" s="99">
        <f>IF(ISNA(VLOOKUP($A115,'[2]1516 Exp_Rev Access'!$F$7:$GB$306,82,FALSE)),"",VLOOKUP($A115,'[2]1516 Exp_Rev Access'!$F$7:$GB$306,82,FALSE))</f>
        <v>0</v>
      </c>
      <c r="CY115" s="99">
        <f>IF(ISNA(VLOOKUP($A115,'[2]1516 Exp_Rev Access'!$F$7:$GB$306,83,FALSE)),"",VLOOKUP($A115,'[2]1516 Exp_Rev Access'!$F$7:$GB$306,83,FALSE))</f>
        <v>0</v>
      </c>
      <c r="CZ115" s="99">
        <f>IF(ISNA(VLOOKUP($A115,'[2]1516 Exp_Rev Access'!$F$7:$GB$306,84,FALSE)),"",VLOOKUP($A115,'[2]1516 Exp_Rev Access'!$F$7:$GB$306,84,FALSE))</f>
        <v>0</v>
      </c>
      <c r="DA115" s="99">
        <f>IF(ISNA(VLOOKUP($A115,'[2]1516 Exp_Rev Access'!$F$7:$GB$306,85,FALSE)),"",VLOOKUP($A115,'[2]1516 Exp_Rev Access'!$F$7:$GB$306,85,FALSE))</f>
        <v>237520.61</v>
      </c>
      <c r="DB115" s="99">
        <f>IF(ISNA(VLOOKUP($A115,'[2]1516 Exp_Rev Access'!$F$7:$GB$306,86,FALSE)),"",VLOOKUP($A115,'[2]1516 Exp_Rev Access'!$F$7:$GB$306,86,FALSE))</f>
        <v>0</v>
      </c>
      <c r="DC115" s="99">
        <f>IF(ISNA(VLOOKUP($A115,'[2]1516 Exp_Rev Access'!$F$7:$GB$306,87,FALSE)),"",VLOOKUP($A115,'[2]1516 Exp_Rev Access'!$F$7:$GB$306,87,FALSE))</f>
        <v>0</v>
      </c>
      <c r="DD115" s="99">
        <f>IF(ISNA(VLOOKUP($A115,'[2]1516 Exp_Rev Access'!$F$7:$GB$306,88,FALSE)),"",VLOOKUP($A115,'[2]1516 Exp_Rev Access'!$F$7:$GB$306,88,FALSE))</f>
        <v>0</v>
      </c>
      <c r="DE115" s="99">
        <f>IF(ISNA(VLOOKUP($A115,'[2]1516 Exp_Rev Access'!$F$7:$GB$306,89,FALSE)),"",VLOOKUP($A115,'[2]1516 Exp_Rev Access'!$F$7:$GB$306,89,FALSE))</f>
        <v>0</v>
      </c>
      <c r="DF115" s="99">
        <f>IF(ISNA(VLOOKUP($A115,'[2]1516 Exp_Rev Access'!$F$7:$GB$306,90,FALSE)),"",VLOOKUP($A115,'[2]1516 Exp_Rev Access'!$F$7:$GB$306,90,FALSE))</f>
        <v>0</v>
      </c>
      <c r="DG115" s="99">
        <f>IF(ISNA(VLOOKUP($A115,'[2]1516 Exp_Rev Access'!$F$7:$GB$306,91,FALSE)),"",VLOOKUP($A115,'[2]1516 Exp_Rev Access'!$F$7:$GB$306,91,FALSE))</f>
        <v>49252.39</v>
      </c>
      <c r="DH115" s="99">
        <f>IF(ISNA(VLOOKUP($A115,'[2]1516 Exp_Rev Access'!$F$7:$GB$306,92,FALSE)),"",VLOOKUP($A115,'[2]1516 Exp_Rev Access'!$F$7:$GB$306,92,FALSE))</f>
        <v>1280021.6599999999</v>
      </c>
      <c r="DI115" s="99">
        <f>IF(ISNA(VLOOKUP($A115,'[2]1516 Exp_Rev Access'!$F$7:$GB$306,93,FALSE)),"",VLOOKUP($A115,'[2]1516 Exp_Rev Access'!$F$7:$GB$306,93,FALSE))</f>
        <v>0</v>
      </c>
      <c r="DJ115" s="99">
        <f>IF(ISNA(VLOOKUP($A115,'[2]1516 Exp_Rev Access'!$F$7:$GB$306,94,FALSE)),"",VLOOKUP($A115,'[2]1516 Exp_Rev Access'!$F$7:$GB$306,94,FALSE))</f>
        <v>0</v>
      </c>
      <c r="DK115" s="99">
        <f>IF(ISNA(VLOOKUP($A115,'[2]1516 Exp_Rev Access'!$F$7:$GB$306,95,FALSE)),"",VLOOKUP($A115,'[2]1516 Exp_Rev Access'!$F$7:$GB$306,95,FALSE))</f>
        <v>0</v>
      </c>
      <c r="DL115" s="99">
        <f>IF(ISNA(VLOOKUP($A115,'[2]1516 Exp_Rev Access'!$F$7:$GB$306,96,FALSE)),"",VLOOKUP($A115,'[2]1516 Exp_Rev Access'!$F$7:$GB$306,96,FALSE))</f>
        <v>0</v>
      </c>
      <c r="DM115" s="99">
        <f>IF(ISNA(VLOOKUP($A115,'[2]1516 Exp_Rev Access'!$F$7:$GB$306,97,FALSE)),"",VLOOKUP($A115,'[2]1516 Exp_Rev Access'!$F$7:$GB$306,97,FALSE))</f>
        <v>0</v>
      </c>
      <c r="DN115" s="99">
        <f>IF(ISNA(VLOOKUP($A115,'[2]1516 Exp_Rev Access'!$F$7:$GB$306,98,FALSE)),"",VLOOKUP($A115,'[2]1516 Exp_Rev Access'!$F$7:$GB$306,98,FALSE))</f>
        <v>0</v>
      </c>
      <c r="DO115" s="99">
        <f>IF(ISNA(VLOOKUP($A115,'[2]1516 Exp_Rev Access'!$F$7:$GB$306,99,FALSE)),"",VLOOKUP($A115,'[2]1516 Exp_Rev Access'!$F$7:$GB$306,99,FALSE))</f>
        <v>0</v>
      </c>
      <c r="DP115" s="99">
        <f>IF(ISNA(VLOOKUP($A115,'[2]1516 Exp_Rev Access'!$F$7:$GB$306,100,FALSE)),"",VLOOKUP($A115,'[2]1516 Exp_Rev Access'!$F$7:$GB$306,100,FALSE))</f>
        <v>0</v>
      </c>
      <c r="DQ115" s="99">
        <f>IF(ISNA(VLOOKUP($A115,'[2]1516 Exp_Rev Access'!$F$7:$GB$306,101,FALSE)),"",VLOOKUP($A115,'[2]1516 Exp_Rev Access'!$F$7:$GB$306,101,FALSE))</f>
        <v>0</v>
      </c>
      <c r="DR115" s="99">
        <f>IF(ISNA(VLOOKUP($A115,'[2]1516 Exp_Rev Access'!$F$7:$GB$306,102,FALSE)),"",VLOOKUP($A115,'[2]1516 Exp_Rev Access'!$F$7:$GB$306,102,FALSE))</f>
        <v>0</v>
      </c>
      <c r="DS115" s="99">
        <f>IF(ISNA(VLOOKUP($A115,'[2]1516 Exp_Rev Access'!$F$7:$GB$306,103,FALSE)),"",VLOOKUP($A115,'[2]1516 Exp_Rev Access'!$F$7:$GB$306,103,FALSE))</f>
        <v>0</v>
      </c>
      <c r="DT115" s="99">
        <f>IF(ISNA(VLOOKUP($A115,'[2]1516 Exp_Rev Access'!$F$7:$GB$306,104,FALSE)),"",VLOOKUP($A115,'[2]1516 Exp_Rev Access'!$F$7:$GB$306,104,FALSE))</f>
        <v>0</v>
      </c>
      <c r="DU115" s="99">
        <f>IF(ISNA(VLOOKUP($A115,'[2]1516 Exp_Rev Access'!$F$7:$GB$306,105,FALSE)),"",VLOOKUP($A115,'[2]1516 Exp_Rev Access'!$F$7:$GB$306,105,FALSE))</f>
        <v>0</v>
      </c>
      <c r="DV115" s="99">
        <f>IF(ISNA(VLOOKUP($A115,'[2]1516 Exp_Rev Access'!$F$7:$GB$306,106,FALSE)),"",VLOOKUP($A115,'[2]1516 Exp_Rev Access'!$F$7:$GB$306,106,FALSE))</f>
        <v>0</v>
      </c>
      <c r="DW115" s="99">
        <f>IF(ISNA(VLOOKUP($A115,'[2]1516 Exp_Rev Access'!$F$7:$GB$306,107,FALSE)),"",VLOOKUP($A115,'[2]1516 Exp_Rev Access'!$F$7:$GB$306,107,FALSE))</f>
        <v>0</v>
      </c>
      <c r="DX115" s="99">
        <f>IF(ISNA(VLOOKUP($A115,'[2]1516 Exp_Rev Access'!$F$7:$GB$306,108,FALSE)),"",VLOOKUP($A115,'[2]1516 Exp_Rev Access'!$F$7:$GB$306,108,FALSE))</f>
        <v>0</v>
      </c>
      <c r="DY115" s="99">
        <f>IF(ISNA(VLOOKUP($A115,'[2]1516 Exp_Rev Access'!$F$7:$GB$306,109,FALSE)),"",VLOOKUP($A115,'[2]1516 Exp_Rev Access'!$F$7:$GB$306,109,FALSE))</f>
        <v>0</v>
      </c>
      <c r="DZ115" s="99">
        <f>IF(ISNA(VLOOKUP($A115,'[2]1516 Exp_Rev Access'!$F$7:$GB$306,110,FALSE)),"",VLOOKUP($A115,'[2]1516 Exp_Rev Access'!$F$7:$GB$306,110,FALSE))</f>
        <v>0</v>
      </c>
      <c r="EA115" s="99">
        <f>IF(ISNA(VLOOKUP($A115,'[2]1516 Exp_Rev Access'!$F$7:$GB$306,111,FALSE)),"",VLOOKUP($A115,'[2]1516 Exp_Rev Access'!$F$7:$GB$306,111,FALSE))</f>
        <v>0</v>
      </c>
      <c r="EB115" s="99">
        <f>IF(ISNA(VLOOKUP($A115,'[2]1516 Exp_Rev Access'!$F$7:$GB$306,112,FALSE)),"",VLOOKUP($A115,'[2]1516 Exp_Rev Access'!$F$7:$GB$306,112,FALSE))</f>
        <v>0</v>
      </c>
      <c r="EC115" s="99">
        <f>IF(ISNA(VLOOKUP($A115,'[2]1516 Exp_Rev Access'!$F$7:$GB$306,113,FALSE)),"",VLOOKUP($A115,'[2]1516 Exp_Rev Access'!$F$7:$GB$306,113,FALSE))</f>
        <v>0</v>
      </c>
      <c r="ED115" s="99">
        <f>IF(ISNA(VLOOKUP($A115,'[2]1516 Exp_Rev Access'!$F$7:$GB$306,114,FALSE)),"",VLOOKUP($A115,'[2]1516 Exp_Rev Access'!$F$7:$GB$306,114,FALSE))</f>
        <v>0</v>
      </c>
      <c r="EE115" s="99">
        <f>IF(ISNA(VLOOKUP($A115,'[2]1516 Exp_Rev Access'!$F$7:$GB$306,115,FALSE)),"",VLOOKUP($A115,'[2]1516 Exp_Rev Access'!$F$7:$GB$306,115,FALSE))</f>
        <v>0</v>
      </c>
      <c r="EF115" s="99">
        <f>IF(ISNA(VLOOKUP($A115,'[2]1516 Exp_Rev Access'!$F$7:$GB$306,116,FALSE)),"",VLOOKUP($A115,'[2]1516 Exp_Rev Access'!$F$7:$GB$306,116,FALSE))</f>
        <v>0</v>
      </c>
      <c r="EG115" s="99">
        <f>IF(ISNA(VLOOKUP($A115,'[2]1516 Exp_Rev Access'!$F$7:$GB$306,117,FALSE)),"",VLOOKUP($A115,'[2]1516 Exp_Rev Access'!$F$7:$GB$306,117,FALSE))</f>
        <v>0</v>
      </c>
      <c r="EH115" s="99">
        <f>IF(ISNA(VLOOKUP($A115,'[2]1516 Exp_Rev Access'!$F$7:$GB$306,118,FALSE)),"",VLOOKUP($A115,'[2]1516 Exp_Rev Access'!$F$7:$GB$306,118,FALSE))</f>
        <v>0</v>
      </c>
      <c r="EI115" s="99">
        <f>IF(ISNA(VLOOKUP($A115,'[2]1516 Exp_Rev Access'!$F$7:$GB$306,119,FALSE)),"",VLOOKUP($A115,'[2]1516 Exp_Rev Access'!$F$7:$GB$306,119,FALSE))</f>
        <v>0</v>
      </c>
      <c r="EJ115" s="99">
        <f>IF(ISNA(VLOOKUP($A115,'[2]1516 Exp_Rev Access'!$F$7:$GB$306,120,FALSE)),"",VLOOKUP($A115,'[2]1516 Exp_Rev Access'!$F$7:$GB$306,120,FALSE))</f>
        <v>0</v>
      </c>
      <c r="EK115" s="99">
        <f>IF(ISNA(VLOOKUP($A115,'[2]1516 Exp_Rev Access'!$F$7:$GB$306,121,FALSE)),"",VLOOKUP($A115,'[2]1516 Exp_Rev Access'!$F$7:$GB$306,121,FALSE))</f>
        <v>0</v>
      </c>
      <c r="EL115" s="99">
        <f>IF(ISNA(VLOOKUP($A115,'[2]1516 Exp_Rev Access'!$F$7:$GB$306,122,FALSE)),"",VLOOKUP($A115,'[2]1516 Exp_Rev Access'!$F$7:$GB$306,122,FALSE))</f>
        <v>0</v>
      </c>
      <c r="EM115" s="99">
        <f>IF(ISNA(VLOOKUP($A115,'[2]1516 Exp_Rev Access'!$F$7:$GB$306,123,FALSE)),"",VLOOKUP($A115,'[2]1516 Exp_Rev Access'!$F$7:$GB$306,123,FALSE))</f>
        <v>42368.6</v>
      </c>
      <c r="EN115" s="99">
        <f>IF(ISNA(VLOOKUP($A115,'[2]1516 Exp_Rev Access'!$F$7:$GB$306,124,FALSE)),"",VLOOKUP($A115,'[2]1516 Exp_Rev Access'!$F$7:$GB$306,124,FALSE))</f>
        <v>0</v>
      </c>
      <c r="EO115" s="99">
        <f>IF(ISNA(VLOOKUP($A115,'[2]1516 Exp_Rev Access'!$F$7:$GB$306,125,FALSE)),"",VLOOKUP($A115,'[2]1516 Exp_Rev Access'!$F$7:$GB$306,125,FALSE))</f>
        <v>0</v>
      </c>
      <c r="EP115" s="99">
        <f>IF(ISNA(VLOOKUP($A115,'[2]1516 Exp_Rev Access'!$F$7:$GB$306,126,FALSE)),"",VLOOKUP($A115,'[2]1516 Exp_Rev Access'!$F$7:$GB$306,126,FALSE))</f>
        <v>0</v>
      </c>
      <c r="EQ115" s="99">
        <f>IF(ISNA(VLOOKUP($A115,'[2]1516 Exp_Rev Access'!$F$7:$GB$306,127,FALSE)),"",VLOOKUP($A115,'[2]1516 Exp_Rev Access'!$F$7:$GB$306,127,FALSE))</f>
        <v>0</v>
      </c>
      <c r="ER115" s="99">
        <f>IF(ISNA(VLOOKUP($A115,'[2]1516 Exp_Rev Access'!$F$7:$GB$306,128,FALSE)),"",VLOOKUP($A115,'[2]1516 Exp_Rev Access'!$F$7:$GB$306,128,FALSE))</f>
        <v>0</v>
      </c>
      <c r="ES115" s="99">
        <f>IF(ISNA(VLOOKUP($A115,'[2]1516 Exp_Rev Access'!$F$7:$GB$306,129,FALSE)),"",VLOOKUP($A115,'[2]1516 Exp_Rev Access'!$F$7:$GB$306,129,FALSE))</f>
        <v>0</v>
      </c>
      <c r="ET115" s="99">
        <f>IF(ISNA(VLOOKUP($A115,'[2]1516 Exp_Rev Access'!$F$7:$GB$306,130,FALSE)),"",VLOOKUP($A115,'[2]1516 Exp_Rev Access'!$F$7:$GB$306,130,FALSE))</f>
        <v>0</v>
      </c>
      <c r="EU115" s="99">
        <f>IF(ISNA(VLOOKUP($A115,'[2]1516 Exp_Rev Access'!$F$7:$GB$306,131,FALSE)),"",VLOOKUP($A115,'[2]1516 Exp_Rev Access'!$F$7:$GB$306,131,FALSE))</f>
        <v>0</v>
      </c>
      <c r="EV115" s="99">
        <f>IF(ISNA(VLOOKUP($A115,'[2]1516 Exp_Rev Access'!$F$7:$GB$306,132,FALSE)),"",VLOOKUP($A115,'[2]1516 Exp_Rev Access'!$F$7:$GB$306,132,FALSE))</f>
        <v>0</v>
      </c>
      <c r="EW115" s="99">
        <f>IF(ISNA(VLOOKUP($A115,'[2]1516 Exp_Rev Access'!$F$7:$GB$306,133,FALSE)),"",VLOOKUP($A115,'[2]1516 Exp_Rev Access'!$F$7:$GB$306,133,FALSE))</f>
        <v>0</v>
      </c>
      <c r="EX115" s="99">
        <f>IF(ISNA(VLOOKUP($A115,'[2]1516 Exp_Rev Access'!$F$7:$GB$306,134,FALSE)),"",VLOOKUP($A115,'[2]1516 Exp_Rev Access'!$F$7:$GB$306,134,FALSE))</f>
        <v>0</v>
      </c>
      <c r="EY115" s="99">
        <f>IF(ISNA(VLOOKUP($A115,'[2]1516 Exp_Rev Access'!$F$7:$GB$306,135,FALSE)),"",VLOOKUP($A115,'[2]1516 Exp_Rev Access'!$F$7:$GB$306,135,FALSE))</f>
        <v>0</v>
      </c>
      <c r="EZ115" s="99">
        <f>IF(ISNA(VLOOKUP($A115,'[2]1516 Exp_Rev Access'!$F$7:$GB$306,136,FALSE)),"",VLOOKUP($A115,'[2]1516 Exp_Rev Access'!$F$7:$GB$306,136,FALSE))</f>
        <v>0</v>
      </c>
      <c r="FA115" s="99">
        <f>IF(ISNA(VLOOKUP($A115,'[2]1516 Exp_Rev Access'!$F$7:$GB$306,137,FALSE)),"",VLOOKUP($A115,'[2]1516 Exp_Rev Access'!$F$7:$GB$306,137,FALSE))</f>
        <v>0</v>
      </c>
      <c r="FB115" s="99">
        <f>IF(ISNA(VLOOKUP($A115,'[2]1516 Exp_Rev Access'!$F$7:$GB$306,138,FALSE)),"",VLOOKUP($A115,'[2]1516 Exp_Rev Access'!$F$7:$GB$306,138,FALSE))</f>
        <v>0</v>
      </c>
      <c r="FC115" s="99">
        <f>IF(ISNA(VLOOKUP($A115,'[2]1516 Exp_Rev Access'!$F$7:$GB$306,139,FALSE)),"",VLOOKUP($A115,'[2]1516 Exp_Rev Access'!$F$7:$GB$306,139,FALSE))</f>
        <v>0</v>
      </c>
      <c r="FD115" s="99">
        <f>IF(ISNA(VLOOKUP($A115,'[2]1516 Exp_Rev Access'!$F$7:$FS$306,140,FALSE)),"",VLOOKUP($A115,'[2]1516 Exp_Rev Access'!$F$7:$FS$306,140,FALSE))</f>
        <v>0</v>
      </c>
      <c r="FE115" s="99">
        <f>IF(ISNA(VLOOKUP($A115,'[2]1516 Exp_Rev Access'!$F$7:$FS$306,141,FALSE)),"",VLOOKUP($A115,'[2]1516 Exp_Rev Access'!$F$7:$FS$306,141,FALSE))</f>
        <v>0</v>
      </c>
      <c r="FF115" s="99">
        <f>IF(ISNA(VLOOKUP($A115,'[2]1516 Exp_Rev Access'!$F$7:$FS$306,142,FALSE)),"",VLOOKUP($A115,'[2]1516 Exp_Rev Access'!$F$7:$FS$306,142,FALSE))</f>
        <v>0</v>
      </c>
      <c r="FG115" s="99">
        <f>IF(ISNA(VLOOKUP($A115,'[2]1516 Exp_Rev Access'!$F$7:$FS$306,143,FALSE)),"",VLOOKUP($A115,'[2]1516 Exp_Rev Access'!$F$7:$FS$306,143,FALSE))</f>
        <v>0</v>
      </c>
      <c r="FH115" s="99">
        <f>IF(ISNA(VLOOKUP($A115,'[2]1516 Exp_Rev Access'!$F$7:$FS$306,144,FALSE)),"",VLOOKUP($A115,'[2]1516 Exp_Rev Access'!$F$7:$FS$306,144,FALSE))</f>
        <v>0</v>
      </c>
      <c r="FI115" s="99">
        <f>IF(ISNA(VLOOKUP($A115,'[2]1516 Exp_Rev Access'!$F$7:$FS$306,145,FALSE)),"",VLOOKUP($A115,'[2]1516 Exp_Rev Access'!$F$7:$FS$306,145,FALSE))</f>
        <v>0</v>
      </c>
      <c r="FJ115" s="99">
        <f>IF(ISNA(VLOOKUP($A115,'[2]1516 Exp_Rev Access'!$F$7:$FS$306,146,FALSE)),"",VLOOKUP($A115,'[2]1516 Exp_Rev Access'!$F$7:$FS$306,146,FALSE))</f>
        <v>0</v>
      </c>
      <c r="FK115" s="99">
        <f>IF(ISNA(VLOOKUP($A115,'[2]1516 Exp_Rev Access'!$F$7:$FS$306,147,FALSE)),"",VLOOKUP($A115,'[2]1516 Exp_Rev Access'!$F$7:$FS$306,147,FALSE))</f>
        <v>0</v>
      </c>
      <c r="FL115" s="99">
        <f>IF(ISNA(VLOOKUP($A115,'[2]1516 Exp_Rev Access'!$F$7:$FS$306,148,FALSE)),"",VLOOKUP($A115,'[2]1516 Exp_Rev Access'!$F$7:$FS$306,148,FALSE))</f>
        <v>0</v>
      </c>
      <c r="FM115" s="99">
        <f>IF(ISNA(VLOOKUP($A115,'[2]1516 Exp_Rev Access'!$F$7:$FS$306,149,FALSE)),"",VLOOKUP($A115,'[2]1516 Exp_Rev Access'!$F$7:$FS$306,149,FALSE))</f>
        <v>0</v>
      </c>
      <c r="FN115" s="99">
        <f>IF(ISNA(VLOOKUP($A115,'[2]1516 Exp_Rev Access'!$F$7:$FS$306,150,FALSE)),"",VLOOKUP($A115,'[2]1516 Exp_Rev Access'!$F$7:$FS$306,150,FALSE))</f>
        <v>0</v>
      </c>
      <c r="FO115" s="99">
        <f>IF(ISNA(VLOOKUP($A115,'[2]1516 Exp_Rev Access'!$F$7:$FS$306,151,FALSE)),"",VLOOKUP($A115,'[2]1516 Exp_Rev Access'!$F$7:$FS$306,151,FALSE))</f>
        <v>0</v>
      </c>
      <c r="FP115" s="99">
        <f>IF(ISNA(VLOOKUP($A115,'[2]1516 Exp_Rev Access'!$F$7:$FS$306,152,FALSE)),"",VLOOKUP($A115,'[2]1516 Exp_Rev Access'!$F$7:$FS$306,152,FALSE))</f>
        <v>0</v>
      </c>
      <c r="FQ115" s="99">
        <f>IF(ISNA(VLOOKUP($A115,'[2]1516 Exp_Rev Access'!$F$7:$FS$306,153,FALSE)),"",VLOOKUP($A115,'[2]1516 Exp_Rev Access'!$F$7:$FS$306,153,FALSE))</f>
        <v>96025.16</v>
      </c>
      <c r="FR115" s="101">
        <f t="shared" si="170"/>
        <v>3554815.14</v>
      </c>
      <c r="FS115" s="72">
        <f t="shared" si="171"/>
        <v>0.10109284014445222</v>
      </c>
      <c r="FT115" s="94">
        <f t="shared" si="172"/>
        <v>1224.0635306513873</v>
      </c>
      <c r="FU115" s="99">
        <f>IF(ISNA(VLOOKUP($A115,'[2]1516 Exp_Rev Access'!$F$7:$GB$306,154,FALSE)),"",VLOOKUP($A115,'[2]1516 Exp_Rev Access'!$F$7:$GB$306,154,FALSE))</f>
        <v>0</v>
      </c>
      <c r="FV115" s="99">
        <f>IF(ISNA(VLOOKUP($A115,'[2]1516 Exp_Rev Access'!$F$7:$GB$306,155,FALSE)),"",VLOOKUP($A115,'[2]1516 Exp_Rev Access'!$F$7:$GB$306,155,FALSE))</f>
        <v>0</v>
      </c>
      <c r="FW115" s="99">
        <f>IF(ISNA(VLOOKUP($A115,'[2]1516 Exp_Rev Access'!$F$7:$GB$306,156,FALSE)),"",VLOOKUP($A115,'[2]1516 Exp_Rev Access'!$F$7:$GB$306,156,FALSE))</f>
        <v>0</v>
      </c>
      <c r="FX115" s="99">
        <f>IF(ISNA(VLOOKUP($A115,'[2]1516 Exp_Rev Access'!$F$7:$GB$306,157,FALSE)),"",VLOOKUP($A115,'[2]1516 Exp_Rev Access'!$F$7:$GB$306,157,FALSE))</f>
        <v>0</v>
      </c>
      <c r="FY115" s="99">
        <f>IF(ISNA(VLOOKUP($A115,'[2]1516 Exp_Rev Access'!$F$7:$GB$306,158,FALSE)),"",VLOOKUP($A115,'[2]1516 Exp_Rev Access'!$F$7:$GB$306,158,FALSE))</f>
        <v>0</v>
      </c>
      <c r="FZ115" s="99">
        <f>IF(ISNA(VLOOKUP($A115,'[2]1516 Exp_Rev Access'!$F$7:$GB$306,159,FALSE)),"",VLOOKUP($A115,'[2]1516 Exp_Rev Access'!$F$7:$GB$306,159,FALSE))</f>
        <v>0</v>
      </c>
      <c r="GA115" s="99">
        <f>IF(ISNA(VLOOKUP($A115,'[2]1516 Exp_Rev Access'!$F$7:$GB$306,160,FALSE)),"",VLOOKUP($A115,'[2]1516 Exp_Rev Access'!$F$7:$GB$306,160,FALSE))</f>
        <v>0</v>
      </c>
      <c r="GB115" s="99">
        <f>IF(ISNA(VLOOKUP($A115,'[2]1516 Exp_Rev Access'!$F$7:$GB$306,161,FALSE)),"",VLOOKUP($A115,'[2]1516 Exp_Rev Access'!$F$7:$GB$306,161,FALSE))</f>
        <v>0</v>
      </c>
      <c r="GC115" s="99">
        <f>IF(ISNA(VLOOKUP($A115,'[2]1516 Exp_Rev Access'!$F$7:$GB$306,162,FALSE)),"",VLOOKUP($A115,'[2]1516 Exp_Rev Access'!$F$7:$GB$306,162,FALSE))</f>
        <v>0</v>
      </c>
      <c r="GD115" s="99">
        <f>IF(ISNA(VLOOKUP($A115,'[2]1516 Exp_Rev Access'!$F$7:$GB$306,163,FALSE)),"",VLOOKUP($A115,'[2]1516 Exp_Rev Access'!$F$7:$GB$306,163,FALSE))</f>
        <v>0</v>
      </c>
      <c r="GE115" s="99">
        <f>IF(ISNA(VLOOKUP($A115,'[2]1516 Exp_Rev Access'!$F$7:$GB$306,164,FALSE)),"",VLOOKUP($A115,'[2]1516 Exp_Rev Access'!$F$7:$GB$306,164,FALSE))</f>
        <v>0</v>
      </c>
      <c r="GF115" s="99">
        <f>IF(ISNA(VLOOKUP($A115,'[2]1516 Exp_Rev Access'!$F$7:$GB$306,165,FALSE)),"",VLOOKUP($A115,'[2]1516 Exp_Rev Access'!$F$7:$GB$306,165,FALSE))</f>
        <v>0</v>
      </c>
      <c r="GG115" s="99">
        <f>IF(ISNA(VLOOKUP($A115,'[2]1516 Exp_Rev Access'!$F$7:$GB$306,166,FALSE)),"",VLOOKUP($A115,'[2]1516 Exp_Rev Access'!$F$7:$GB$306,166,FALSE))</f>
        <v>0</v>
      </c>
      <c r="GH115" s="99">
        <f>IF(ISNA(VLOOKUP($A115,'[2]1516 Exp_Rev Access'!$F$7:$GB$306,167,FALSE)),"",VLOOKUP($A115,'[2]1516 Exp_Rev Access'!$F$7:$GB$306,167,FALSE))</f>
        <v>0</v>
      </c>
      <c r="GI115" s="99">
        <f>IF(ISNA(VLOOKUP($A115,'[2]1516 Exp_Rev Access'!$F$7:$GB$306,168,FALSE)),"",VLOOKUP($A115,'[2]1516 Exp_Rev Access'!$F$7:$GB$306,168,FALSE))</f>
        <v>0</v>
      </c>
      <c r="GJ115" s="99">
        <f>IF(ISNA(VLOOKUP($A115,'[2]1516 Exp_Rev Access'!$F$7:$GB$306,169,FALSE)),"",VLOOKUP($A115,'[2]1516 Exp_Rev Access'!$F$7:$GB$306,169,FALSE))</f>
        <v>0</v>
      </c>
      <c r="GK115" s="99">
        <f>IF(ISNA(VLOOKUP($A115,'[2]1516 Exp_Rev Access'!$F$7:$GB$306,170,FALSE)),"",VLOOKUP($A115,'[2]1516 Exp_Rev Access'!$F$7:$GB$306,170,FALSE))</f>
        <v>0</v>
      </c>
      <c r="GL115" s="99">
        <f>IF(ISNA(VLOOKUP($A115,'[2]1516 Exp_Rev Access'!$F$7:$GB$306,171,FALSE)),"",VLOOKUP($A115,'[2]1516 Exp_Rev Access'!$F$7:$GB$306,171,FALSE))</f>
        <v>0</v>
      </c>
      <c r="GM115" s="99">
        <f>IF(ISNA(VLOOKUP($A115,'[2]1516 Exp_Rev Access'!$F$7:$GB$306,172,FALSE)),"",VLOOKUP($A115,'[2]1516 Exp_Rev Access'!$F$7:$GB$306,172,FALSE))</f>
        <v>0</v>
      </c>
      <c r="GN115" s="99">
        <f>IF(ISNA(VLOOKUP($A115,'[2]1516 Exp_Rev Access'!$F$7:$GB$306,173,FALSE)),"",VLOOKUP($A115,'[2]1516 Exp_Rev Access'!$F$7:$GB$306,173,FALSE))</f>
        <v>0</v>
      </c>
      <c r="GO115" s="99">
        <f>IF(ISNA(VLOOKUP($A115,'[2]1516 Exp_Rev Access'!$F$7:$GB$306,174,FALSE)),"",VLOOKUP($A115,'[2]1516 Exp_Rev Access'!$F$7:$GB$306,174,FALSE))</f>
        <v>0</v>
      </c>
      <c r="GP115" s="99">
        <f>IF(ISNA(VLOOKUP($A115,'[2]1516 Exp_Rev Access'!$F$7:$GB$306,175,FALSE)),"",VLOOKUP($A115,'[2]1516 Exp_Rev Access'!$F$7:$GB$306,175,FALSE))</f>
        <v>2018</v>
      </c>
      <c r="GQ115" s="99">
        <f>IF(ISNA(VLOOKUP($A115,'[2]1516 Exp_Rev Access'!$F$7:$GB$306,176,FALSE)),"",VLOOKUP($A115,'[2]1516 Exp_Rev Access'!$F$7:$GB$306,176,FALSE))</f>
        <v>0</v>
      </c>
      <c r="GR115" s="99">
        <f>IF(ISNA(VLOOKUP($A115,'[2]1516 Exp_Rev Access'!$F$7:$GB$306,177,FALSE)),"",VLOOKUP($A115,'[2]1516 Exp_Rev Access'!$F$7:$GB$306,177,FALSE))</f>
        <v>0</v>
      </c>
      <c r="GS115" s="99">
        <f>IF(ISNA(VLOOKUP($A115,'[2]1516 Exp_Rev Access'!$F$7:$GB$306,178,FALSE)),"",VLOOKUP($A115,'[2]1516 Exp_Rev Access'!$F$7:$GB$306,178,FALSE))</f>
        <v>0</v>
      </c>
      <c r="GT115" s="101">
        <f t="shared" si="173"/>
        <v>2018</v>
      </c>
      <c r="GU115" s="72">
        <f t="shared" si="174"/>
        <v>5.7388455764117331E-5</v>
      </c>
      <c r="GV115" s="84">
        <f t="shared" si="175"/>
        <v>0.69487726015887841</v>
      </c>
    </row>
    <row r="116" spans="1:207" customFormat="1" ht="12" customHeight="1" x14ac:dyDescent="0.2">
      <c r="A116" s="96" t="s">
        <v>362</v>
      </c>
      <c r="B116" s="69" t="s">
        <v>363</v>
      </c>
      <c r="C116" s="80">
        <f>IF(ISNA(VLOOKUP($A116,'[2]1516 enrollment_Rev_Exp by size'!$A$6:$G$320,3,FALSE)),"",VLOOKUP($A116,'[2]1516 enrollment_Rev_Exp by size'!$A$6:$G$320,3,FALSE))</f>
        <v>3063.5699999999997</v>
      </c>
      <c r="D116" s="97">
        <v>32845253.559999999</v>
      </c>
      <c r="E116" s="80">
        <f t="shared" si="153"/>
        <v>32845253.559999995</v>
      </c>
      <c r="F116" s="80">
        <f t="shared" si="154"/>
        <v>0</v>
      </c>
      <c r="G116" s="98">
        <f>IF(ISNA(VLOOKUP($A116,'[2]1516 Exp_Rev Access'!$F$7:$FS$306,2,FALSE)),"",VLOOKUP($A116,'[2]1516 Exp_Rev Access'!$F$7:$FS$306,2,FALSE))</f>
        <v>5611910.2400000002</v>
      </c>
      <c r="H116" s="98">
        <f>IF(ISNA(VLOOKUP($A116,'[2]1516 Exp_Rev Access'!$F$7:$FS$306,3,FALSE)),"",VLOOKUP($A116,'[2]1516 Exp_Rev Access'!$F$7:$FS$306,3,FALSE))</f>
        <v>0</v>
      </c>
      <c r="I116" s="98">
        <f>IF(ISNA(VLOOKUP($A116,'[2]1516 Exp_Rev Access'!$F$7:$FS$306,4,FALSE)),"",VLOOKUP($A116,'[2]1516 Exp_Rev Access'!$F$7:$FS$306,4,FALSE))</f>
        <v>0</v>
      </c>
      <c r="J116" s="98">
        <f>IF(ISNA(VLOOKUP($A116,'[2]1516 Exp_Rev Access'!$F$7:$FS$306,5,FALSE)),"",VLOOKUP($A116,'[2]1516 Exp_Rev Access'!$F$7:$FS$306,5,FALSE))</f>
        <v>373.56</v>
      </c>
      <c r="K116" s="98">
        <f>IF(ISNA(VLOOKUP($A116,'[2]1516 Exp_Rev Access'!$F$7:$FS$306,6,FALSE)),"",VLOOKUP($A116,'[2]1516 Exp_Rev Access'!$F$7:$FS$306,6,FALSE))</f>
        <v>0</v>
      </c>
      <c r="L116" s="98">
        <f>IF(ISNA(VLOOKUP($A116,'[2]1516 Exp_Rev Access'!$F$7:$FS$306,7,FALSE)),"",VLOOKUP($A116,'[2]1516 Exp_Rev Access'!$F$7:$FS$306,7,FALSE))</f>
        <v>0</v>
      </c>
      <c r="M116" s="90">
        <f t="shared" si="155"/>
        <v>5612283.7999999998</v>
      </c>
      <c r="N116" s="72">
        <f t="shared" si="156"/>
        <v>0.17087046655760388</v>
      </c>
      <c r="O116" s="73">
        <f t="shared" si="157"/>
        <v>1831.9424070610432</v>
      </c>
      <c r="P116" s="99">
        <f>IF(ISNA(VLOOKUP($A116,'[2]1516 Exp_Rev Access'!$F$7:$FS$306,8,FALSE)),"",VLOOKUP($A116,'[2]1516 Exp_Rev Access'!$F$7:$FS$306,8,FALSE))</f>
        <v>89371.61</v>
      </c>
      <c r="Q116" s="99">
        <f>IF(ISNA(VLOOKUP($A116,'[2]1516 Exp_Rev Access'!$F$7:$FS$306,9,FALSE)),"",VLOOKUP($A116,'[2]1516 Exp_Rev Access'!$F$7:$FS$306,9,FALSE))</f>
        <v>0</v>
      </c>
      <c r="R116" s="99">
        <f>IF(ISNA(VLOOKUP($A116,'[2]1516 Exp_Rev Access'!$F$7:$FS$306,10,FALSE)),"",VLOOKUP($A116,'[2]1516 Exp_Rev Access'!$F$7:$FS$306,10,FALSE))</f>
        <v>1050</v>
      </c>
      <c r="S116" s="99">
        <f>IF(ISNA(VLOOKUP($A116,'[2]1516 Exp_Rev Access'!$F$7:$FS$306,11,FALSE)),"",VLOOKUP($A116,'[2]1516 Exp_Rev Access'!$F$7:$FS$306,11,FALSE))</f>
        <v>0</v>
      </c>
      <c r="T116" s="99">
        <f>IF(ISNA(VLOOKUP($A116,'[2]1516 Exp_Rev Access'!$F$7:$FS$306,12,FALSE)),"",VLOOKUP($A116,'[2]1516 Exp_Rev Access'!$F$7:$FS$306,12,FALSE))</f>
        <v>0</v>
      </c>
      <c r="U116" s="99">
        <f>IF(ISNA(VLOOKUP($A116,'[2]1516 Exp_Rev Access'!$F$7:$FS$306,13,FALSE)),"",VLOOKUP($A116,'[2]1516 Exp_Rev Access'!$F$7:$FS$306,13,FALSE))</f>
        <v>0</v>
      </c>
      <c r="V116" s="99">
        <f>IF(ISNA(VLOOKUP($A116,'[2]1516 Exp_Rev Access'!$F$7:$FS$306,14,FALSE)),"",VLOOKUP($A116,'[2]1516 Exp_Rev Access'!$F$7:$FS$306,14,FALSE))</f>
        <v>0</v>
      </c>
      <c r="W116" s="99">
        <f>IF(ISNA(VLOOKUP($A116,'[2]1516 Exp_Rev Access'!$F$7:$FS$306,15,FALSE)),"",VLOOKUP($A116,'[2]1516 Exp_Rev Access'!$F$7:$FS$306,15,FALSE))</f>
        <v>0</v>
      </c>
      <c r="X116" s="99">
        <f>IF(ISNA(VLOOKUP($A116,'[2]1516 Exp_Rev Access'!$F$7:$FS$306,16,FALSE)),"",VLOOKUP($A116,'[2]1516 Exp_Rev Access'!$F$7:$FS$306,16,FALSE))</f>
        <v>30371.29</v>
      </c>
      <c r="Y116" s="99">
        <f>IF(ISNA(VLOOKUP($A116,'[2]1516 Exp_Rev Access'!$F$7:$FS$306,17,FALSE)),"",VLOOKUP($A116,'[2]1516 Exp_Rev Access'!$F$7:$FS$306,17,FALSE))</f>
        <v>17526.849999999999</v>
      </c>
      <c r="Z116" s="99">
        <f>IF(ISNA(VLOOKUP($A116,'[2]1516 Exp_Rev Access'!$F$7:$FS$306,18,FALSE)),"",VLOOKUP($A116,'[2]1516 Exp_Rev Access'!$F$7:$FS$306,18,FALSE))</f>
        <v>0</v>
      </c>
      <c r="AA116" s="99">
        <f>IF(ISNA(VLOOKUP($A116,'[2]1516 Exp_Rev Access'!$F$7:$FS$306,19,FALSE)),"",VLOOKUP($A116,'[2]1516 Exp_Rev Access'!$F$7:$FS$306,19,FALSE))</f>
        <v>0</v>
      </c>
      <c r="AB116" s="99">
        <f>IF(ISNA(VLOOKUP($A116,'[2]1516 Exp_Rev Access'!$F$7:$FS$306,20,FALSE)),"",VLOOKUP($A116,'[2]1516 Exp_Rev Access'!$F$7:$FS$306,20,FALSE))</f>
        <v>4488.78</v>
      </c>
      <c r="AC116" s="99">
        <f>IF(ISNA(VLOOKUP($A116,'[2]1516 Exp_Rev Access'!$F$7:$FS$306,21,FALSE)),"",VLOOKUP($A116,'[2]1516 Exp_Rev Access'!$F$7:$FS$306,21,FALSE))</f>
        <v>306287.98</v>
      </c>
      <c r="AD116" s="99">
        <f>IF(ISNA(VLOOKUP($A116,'[2]1516 Exp_Rev Access'!$F$7:$FS$306,22,FALSE)),"",VLOOKUP($A116,'[2]1516 Exp_Rev Access'!$F$7:$FS$306,22,FALSE))</f>
        <v>19456.61</v>
      </c>
      <c r="AE116" s="99">
        <f>IF(ISNA(VLOOKUP($A116,'[2]1516 Exp_Rev Access'!$F$7:$FS$306,23,FALSE)),"",VLOOKUP($A116,'[2]1516 Exp_Rev Access'!$F$7:$FS$306,23,FALSE))</f>
        <v>0</v>
      </c>
      <c r="AF116" s="99">
        <f>IF(ISNA(VLOOKUP($A116,'[2]1516 Exp_Rev Access'!$F$7:$FS$306,24,FALSE)),"",VLOOKUP($A116,'[2]1516 Exp_Rev Access'!$F$7:$FS$306,24,FALSE))</f>
        <v>142972.67000000001</v>
      </c>
      <c r="AG116" s="99">
        <f>IF(ISNA(VLOOKUP($A116,'[2]1516 Exp_Rev Access'!$F$7:$FS$306,25,FALSE)),"",VLOOKUP($A116,'[2]1516 Exp_Rev Access'!$F$7:$FS$306,25,FALSE))</f>
        <v>880.63</v>
      </c>
      <c r="AH116" s="98">
        <f>IF(ISNA(VLOOKUP($A116,'[2]1516 Exp_Rev Access'!$F$7:$FS$306,26,FALSE)),"",VLOOKUP($A116,'[2]1516 Exp_Rev Access'!$F$7:$FS$306,26,FALSE))</f>
        <v>-13</v>
      </c>
      <c r="AI116" s="98">
        <f>IF(ISNA(VLOOKUP($A116,'[2]1516 Exp_Rev Access'!$F$7:$FS$306,27,FALSE)),"",VLOOKUP($A116,'[2]1516 Exp_Rev Access'!$F$7:$FS$306,27,FALSE))</f>
        <v>32432.9</v>
      </c>
      <c r="AJ116" s="98">
        <f>IF(ISNA(VLOOKUP($A116,'[2]1516 Exp_Rev Access'!$F$7:$FS$306,28,FALSE)),"",VLOOKUP($A116,'[2]1516 Exp_Rev Access'!$F$7:$FS$306,28,FALSE))</f>
        <v>9661.15</v>
      </c>
      <c r="AK116" s="98">
        <f>IF(ISNA(VLOOKUP($A116,'[2]1516 Exp_Rev Access'!$F$7:$FS$306,29,FALSE)),"",VLOOKUP($A116,'[2]1516 Exp_Rev Access'!$F$7:$FS$306,29,FALSE))</f>
        <v>23661.040000000001</v>
      </c>
      <c r="AL116" s="100">
        <f t="shared" si="158"/>
        <v>678148.51000000013</v>
      </c>
      <c r="AM116" s="72">
        <f t="shared" si="159"/>
        <v>2.0646773475540194E-2</v>
      </c>
      <c r="AN116" s="94">
        <f t="shared" si="160"/>
        <v>221.35890807130249</v>
      </c>
      <c r="AO116" s="99">
        <f>IF(ISNA(VLOOKUP($A116,'[2]1516 Exp_Rev Access'!$F$7:$GB$306,30,FALSE)),"",VLOOKUP($A116,'[2]1516 Exp_Rev Access'!$F$7:$FS$306,30,FALSE))</f>
        <v>18386897.899999999</v>
      </c>
      <c r="AP116" s="99">
        <f>IF(ISNA(VLOOKUP($A116,'[2]1516 Exp_Rev Access'!$F$7:$GB$306,31,FALSE)),"",VLOOKUP($A116,'[2]1516 Exp_Rev Access'!$F$7:$FS$306,31,FALSE))</f>
        <v>554612.5</v>
      </c>
      <c r="AQ116" s="99">
        <f>IF(ISNA(VLOOKUP($A116,'[2]1516 Exp_Rev Access'!$F$7:$GB$306,32,FALSE)),"",VLOOKUP($A116,'[2]1516 Exp_Rev Access'!$F$7:$FS$306,32,FALSE))</f>
        <v>306639.71999999997</v>
      </c>
      <c r="AR116" s="99">
        <f>IF(ISNA(VLOOKUP($A116,'[2]1516 Exp_Rev Access'!$F$7:$GB$306,33,FALSE)),"",VLOOKUP($A116,'[2]1516 Exp_Rev Access'!$F$7:$FS$306,33,FALSE))</f>
        <v>0</v>
      </c>
      <c r="AS116" s="99">
        <f>IF(ISNA(VLOOKUP($A116,'[2]1516 Exp_Rev Access'!$F$7:$GB$306,34,FALSE)),"",VLOOKUP($A116,'[2]1516 Exp_Rev Access'!$F$7:$FS$306,34,FALSE))</f>
        <v>0</v>
      </c>
      <c r="AT116" s="101">
        <f t="shared" si="161"/>
        <v>19248150.119999997</v>
      </c>
      <c r="AU116" s="72">
        <f t="shared" si="162"/>
        <v>0.58602531671245828</v>
      </c>
      <c r="AV116" s="94">
        <f t="shared" si="163"/>
        <v>6282.915069673616</v>
      </c>
      <c r="AW116" s="99">
        <f>IF(ISNA(VLOOKUP($A116,'[2]1516 Exp_Rev Access'!$F$7:$GB$306,35,FALSE)),"",VLOOKUP($A116,'[2]1516 Exp_Rev Access'!$F$7:$GB$306,35,FALSE))</f>
        <v>0</v>
      </c>
      <c r="AX116" s="99">
        <f>IF(ISNA(VLOOKUP($A116,'[2]1516 Exp_Rev Access'!$F$7:$GB$306,36,FALSE)),"",VLOOKUP($A116,'[2]1516 Exp_Rev Access'!$F$7:$GB$306,36,FALSE))</f>
        <v>2664745.9700000002</v>
      </c>
      <c r="AY116" s="99">
        <f>IF(ISNA(VLOOKUP($A116,'[2]1516 Exp_Rev Access'!$F$7:$GB$306,37,FALSE)),"",VLOOKUP($A116,'[2]1516 Exp_Rev Access'!$F$7:$GB$306,37,FALSE))</f>
        <v>153117.45000000001</v>
      </c>
      <c r="AZ116" s="99">
        <f>IF(ISNA(VLOOKUP($A116,'[2]1516 Exp_Rev Access'!$F$7:$GB$306,38,FALSE)),"",VLOOKUP($A116,'[2]1516 Exp_Rev Access'!$F$7:$GB$306,38,FALSE))</f>
        <v>0</v>
      </c>
      <c r="BA116" s="99">
        <f>IF(ISNA(VLOOKUP($A116,'[2]1516 Exp_Rev Access'!$F$7:$GB$306,39,FALSE)),"",VLOOKUP($A116,'[2]1516 Exp_Rev Access'!$F$7:$GB$306,39,FALSE))</f>
        <v>0</v>
      </c>
      <c r="BB116" s="99">
        <f>IF(ISNA(VLOOKUP($A116,'[2]1516 Exp_Rev Access'!$F$7:$GB$306,40,FALSE)),"",VLOOKUP($A116,'[2]1516 Exp_Rev Access'!$F$7:$GB$306,40,FALSE))</f>
        <v>516135.87</v>
      </c>
      <c r="BC116" s="99">
        <f>IF(ISNA(VLOOKUP($A116,'[2]1516 Exp_Rev Access'!$F$7:$GB$306,41,FALSE)),"",VLOOKUP($A116,'[2]1516 Exp_Rev Access'!$F$7:$GB$306,41,FALSE))</f>
        <v>0</v>
      </c>
      <c r="BD116" s="99">
        <f>IF(ISNA(VLOOKUP($A116,'[2]1516 Exp_Rev Access'!$F$7:$GB$306,42,FALSE)),"",VLOOKUP($A116,'[2]1516 Exp_Rev Access'!$F$7:$GB$306,42,FALSE))</f>
        <v>159265.92000000001</v>
      </c>
      <c r="BE116" s="99">
        <f>IF(ISNA(VLOOKUP($A116,'[2]1516 Exp_Rev Access'!$F$7:$GB$306,43,FALSE)),"",VLOOKUP($A116,'[2]1516 Exp_Rev Access'!$F$7:$GB$306,43,FALSE))</f>
        <v>0</v>
      </c>
      <c r="BF116" s="99">
        <f>IF(ISNA(VLOOKUP($A116,'[2]1516 Exp_Rev Access'!$F$7:$GB$306,44,FALSE)),"",VLOOKUP($A116,'[2]1516 Exp_Rev Access'!$F$7:$GB$306,44,FALSE))</f>
        <v>321319.13</v>
      </c>
      <c r="BG116" s="99">
        <f>IF(ISNA(VLOOKUP($A116,'[2]1516 Exp_Rev Access'!$F$7:$GB$306,45,FALSE)),"",VLOOKUP($A116,'[2]1516 Exp_Rev Access'!$F$7:$GB$306,45,FALSE))</f>
        <v>30604.39</v>
      </c>
      <c r="BH116" s="99">
        <f>IF(ISNA(VLOOKUP($A116,'[2]1516 Exp_Rev Access'!$F$7:$GB$306,46,FALSE)),"",VLOOKUP($A116,'[2]1516 Exp_Rev Access'!$F$7:$GB$306,46,FALSE))</f>
        <v>0</v>
      </c>
      <c r="BI116" s="99">
        <f>IF(ISNA(VLOOKUP($A116,'[2]1516 Exp_Rev Access'!$F$7:$GB$306,47,FALSE)),"",VLOOKUP($A116,'[2]1516 Exp_Rev Access'!$F$7:$GB$306,47,FALSE))</f>
        <v>16834.32</v>
      </c>
      <c r="BJ116" s="99">
        <f>IF(ISNA(VLOOKUP($A116,'[2]1516 Exp_Rev Access'!$F$7:$GB$306,48,FALSE)),"",VLOOKUP($A116,'[2]1516 Exp_Rev Access'!$F$7:$GB$306,48,FALSE))</f>
        <v>1107091.25</v>
      </c>
      <c r="BK116" s="99">
        <f>IF(ISNA(VLOOKUP($A116,'[2]1516 Exp_Rev Access'!$F$7:$GB$306,49,FALSE)),"",VLOOKUP($A116,'[2]1516 Exp_Rev Access'!$F$7:$GB$306,49,FALSE))</f>
        <v>2017.07</v>
      </c>
      <c r="BL116" s="99">
        <f>IF(ISNA(VLOOKUP($A116,'[2]1516 Exp_Rev Access'!$F$7:$GB$306,50,FALSE)),"",VLOOKUP($A116,'[2]1516 Exp_Rev Access'!$F$7:$GB$306,50,FALSE))</f>
        <v>18000.009999999998</v>
      </c>
      <c r="BM116" s="99">
        <f>IF(ISNA(VLOOKUP($A116,'[2]1516 Exp_Rev Access'!$F$7:$GB$306,51,FALSE)),"",VLOOKUP($A116,'[2]1516 Exp_Rev Access'!$F$7:$GB$306,51,FALSE))</f>
        <v>0</v>
      </c>
      <c r="BN116" s="99">
        <f>IF(ISNA(VLOOKUP($A116,'[2]1516 Exp_Rev Access'!$F$7:$GB$306,52,FALSE)),"",VLOOKUP($A116,'[2]1516 Exp_Rev Access'!$F$7:$GB$306,52,FALSE))</f>
        <v>0</v>
      </c>
      <c r="BO116" s="99">
        <f>IF(ISNA(VLOOKUP($A116,'[2]1516 Exp_Rev Access'!$F$7:$GB$306,53,FALSE)),"",VLOOKUP($A116,'[2]1516 Exp_Rev Access'!$F$7:$GB$306,53,FALSE))</f>
        <v>0</v>
      </c>
      <c r="BP116" s="99">
        <f>IF(ISNA(VLOOKUP($A116,'[2]1516 Exp_Rev Access'!$F$7:$GB$306,54,FALSE)),"",VLOOKUP($A116,'[2]1516 Exp_Rev Access'!$F$7:$GB$306,54,FALSE))</f>
        <v>0</v>
      </c>
      <c r="BQ116" s="99">
        <f>IF(ISNA(VLOOKUP($A116,'[2]1516 Exp_Rev Access'!$F$7:$GB$306,55,FALSE)),"",VLOOKUP($A116,'[2]1516 Exp_Rev Access'!$F$7:$GB$306,55,FALSE))</f>
        <v>0</v>
      </c>
      <c r="BR116" s="99">
        <f>IF(ISNA(VLOOKUP($A116,'[2]1516 Exp_Rev Access'!$F$7:$GB$306,56,FALSE)),"",VLOOKUP($A116,'[2]1516 Exp_Rev Access'!$F$7:$GB$306,56,FALSE))</f>
        <v>0</v>
      </c>
      <c r="BS116" s="99">
        <f>IF(ISNA(VLOOKUP($A116,'[2]1516 Exp_Rev Access'!$F$7:$GB$306,57,FALSE)),"",VLOOKUP($A116,'[2]1516 Exp_Rev Access'!$F$7:$GB$306,57,FALSE))</f>
        <v>0</v>
      </c>
      <c r="BT116" s="99">
        <f>IF(ISNA(VLOOKUP($A116,'[2]1516 Exp_Rev Access'!$F$7:$GB$306,58,FALSE)),"",VLOOKUP($A116,'[2]1516 Exp_Rev Access'!$F$7:$GB$306,58,FALSE))</f>
        <v>0</v>
      </c>
      <c r="BU116" s="102">
        <f t="shared" si="164"/>
        <v>4989131.3800000008</v>
      </c>
      <c r="BV116" s="72">
        <f t="shared" si="165"/>
        <v>0.15189809300409618</v>
      </c>
      <c r="BW116" s="94">
        <f t="shared" si="166"/>
        <v>1628.5351338471135</v>
      </c>
      <c r="BX116" s="99">
        <f>IF(ISNA(VLOOKUP($A116,'[2]1516 Exp_Rev Access'!$F$7:$GB$306,59,FALSE)),"",VLOOKUP($A116,'[2]1516 Exp_Rev Access'!$F$7:$GB$306,59,FALSE))</f>
        <v>0</v>
      </c>
      <c r="BY116" s="99">
        <f>IF(ISNA(VLOOKUP($A116,'[2]1516 Exp_Rev Access'!$F$7:$GB$306,60,FALSE)),"",VLOOKUP($A116,'[2]1516 Exp_Rev Access'!$F$7:$GB$306,60,FALSE))</f>
        <v>0</v>
      </c>
      <c r="BZ116" s="99">
        <f>IF(ISNA(VLOOKUP($A116,'[2]1516 Exp_Rev Access'!$F$7:$GB$306,61,FALSE)),"",VLOOKUP($A116,'[2]1516 Exp_Rev Access'!$F$7:$GB$306,61,FALSE))</f>
        <v>0</v>
      </c>
      <c r="CA116" s="99">
        <f>IF(ISNA(VLOOKUP($A116,'[2]1516 Exp_Rev Access'!$F$7:$GB$306,62,FALSE)),"",VLOOKUP($A116,'[2]1516 Exp_Rev Access'!$F$7:$GB$306,62,FALSE))</f>
        <v>0</v>
      </c>
      <c r="CB116" s="99">
        <f>IF(ISNA(VLOOKUP($A116,'[2]1516 Exp_Rev Access'!$F$7:$GB$306,63,FALSE)),"",VLOOKUP($A116,'[2]1516 Exp_Rev Access'!$F$7:$GB$306,63,FALSE))</f>
        <v>49988.35</v>
      </c>
      <c r="CC116" s="99">
        <f>IF(ISNA(VLOOKUP($A116,'[2]1516 Exp_Rev Access'!$F$7:$GB$306,64,FALSE)),"",VLOOKUP($A116,'[2]1516 Exp_Rev Access'!$F$7:$GB$306,64,FALSE))</f>
        <v>0</v>
      </c>
      <c r="CD116" s="101">
        <f t="shared" si="167"/>
        <v>49988.35</v>
      </c>
      <c r="CE116" s="72">
        <f t="shared" si="168"/>
        <v>1.5219352747173616E-3</v>
      </c>
      <c r="CF116" s="103">
        <f t="shared" si="169"/>
        <v>16.317025561681309</v>
      </c>
      <c r="CG116" s="99">
        <f>IF(ISNA(VLOOKUP($A116,'[2]1516 Exp_Rev Access'!$F$7:$GB$306,65,FALSE)),"",VLOOKUP($A116,'[2]1516 Exp_Rev Access'!$F$7:$GB$306,65,FALSE))</f>
        <v>0</v>
      </c>
      <c r="CH116" s="99">
        <f>IF(ISNA(VLOOKUP($A116,'[2]1516 Exp_Rev Access'!$F$7:$GB$306,66,FALSE)),"",VLOOKUP($A116,'[2]1516 Exp_Rev Access'!$F$7:$GB$306,66,FALSE))</f>
        <v>0</v>
      </c>
      <c r="CI116" s="99">
        <f>IF(ISNA(VLOOKUP($A116,'[2]1516 Exp_Rev Access'!$F$7:$GB$306,67,FALSE)),"",VLOOKUP($A116,'[2]1516 Exp_Rev Access'!$F$7:$GB$306,67,FALSE))</f>
        <v>0</v>
      </c>
      <c r="CJ116" s="99">
        <f>IF(ISNA(VLOOKUP($A116,'[2]1516 Exp_Rev Access'!$F$7:$GB$306,68,FALSE)),"",VLOOKUP($A116,'[2]1516 Exp_Rev Access'!$F$7:$GB$306,68,FALSE))</f>
        <v>0</v>
      </c>
      <c r="CK116" s="99">
        <f>IF(ISNA(VLOOKUP($A116,'[2]1516 Exp_Rev Access'!$F$7:$GB$306,69,FALSE)),"",VLOOKUP($A116,'[2]1516 Exp_Rev Access'!$F$7:$GB$306,69,FALSE))</f>
        <v>0</v>
      </c>
      <c r="CL116" s="99">
        <f>IF(ISNA(VLOOKUP($A116,'[2]1516 Exp_Rev Access'!$F$7:$GB$306,70,FALSE)),"",VLOOKUP($A116,'[2]1516 Exp_Rev Access'!$F$7:$GB$306,70,FALSE))</f>
        <v>0</v>
      </c>
      <c r="CM116" s="99">
        <f>IF(ISNA(VLOOKUP($A116,'[2]1516 Exp_Rev Access'!$F$7:$GB$306,71,FALSE)),"",VLOOKUP($A116,'[2]1516 Exp_Rev Access'!$F$7:$GB$306,71,FALSE))</f>
        <v>0</v>
      </c>
      <c r="CN116" s="99">
        <f>IF(ISNA(VLOOKUP($A116,'[2]1516 Exp_Rev Access'!$F$7:$GB$306,72,FALSE)),"",VLOOKUP($A116,'[2]1516 Exp_Rev Access'!$F$7:$GB$306,72,FALSE))</f>
        <v>0</v>
      </c>
      <c r="CO116" s="99">
        <f>IF(ISNA(VLOOKUP($A116,'[2]1516 Exp_Rev Access'!$F$7:$GB$306,73,FALSE)),"",VLOOKUP($A116,'[2]1516 Exp_Rev Access'!$F$7:$GB$306,73,FALSE))</f>
        <v>0</v>
      </c>
      <c r="CP116" s="99">
        <f>IF(ISNA(VLOOKUP($A116,'[2]1516 Exp_Rev Access'!$F$7:$GB$306,74,FALSE)),"",VLOOKUP($A116,'[2]1516 Exp_Rev Access'!$F$7:$GB$306,74,FALSE))</f>
        <v>736177.19</v>
      </c>
      <c r="CQ116" s="99">
        <f>IF(ISNA(VLOOKUP($A116,'[2]1516 Exp_Rev Access'!$F$7:$GB$306,75,FALSE)),"",VLOOKUP($A116,'[2]1516 Exp_Rev Access'!$F$7:$GB$306,75,FALSE))</f>
        <v>0</v>
      </c>
      <c r="CR116" s="99">
        <f>IF(ISNA(VLOOKUP($A116,'[2]1516 Exp_Rev Access'!$F$7:$GB$306,76,FALSE)),"",VLOOKUP($A116,'[2]1516 Exp_Rev Access'!$F$7:$GB$306,76,FALSE))</f>
        <v>24252.02</v>
      </c>
      <c r="CS116" s="99">
        <f>IF(ISNA(VLOOKUP($A116,'[2]1516 Exp_Rev Access'!$F$7:$GB$306,77,FALSE)),"",VLOOKUP($A116,'[2]1516 Exp_Rev Access'!$F$7:$GB$306,77,FALSE))</f>
        <v>0</v>
      </c>
      <c r="CT116" s="99">
        <f>IF(ISNA(VLOOKUP($A116,'[2]1516 Exp_Rev Access'!$F$7:$GB$306,78,FALSE)),"",VLOOKUP($A116,'[2]1516 Exp_Rev Access'!$F$7:$GB$306,78,FALSE))</f>
        <v>373824.97</v>
      </c>
      <c r="CU116" s="99">
        <f>IF(ISNA(VLOOKUP($A116,'[2]1516 Exp_Rev Access'!$F$7:$GB$306,79,FALSE)),"",VLOOKUP($A116,'[2]1516 Exp_Rev Access'!$F$7:$GB$306,79,FALSE))</f>
        <v>100148.63</v>
      </c>
      <c r="CV116" s="99">
        <f>IF(ISNA(VLOOKUP($A116,'[2]1516 Exp_Rev Access'!$F$7:$GB$306,80,FALSE)),"",VLOOKUP($A116,'[2]1516 Exp_Rev Access'!$F$7:$GB$306,80,FALSE))</f>
        <v>35160.85</v>
      </c>
      <c r="CW116" s="99">
        <f>IF(ISNA(VLOOKUP($A116,'[2]1516 Exp_Rev Access'!$F$7:$GB$306,81,FALSE)),"",VLOOKUP($A116,'[2]1516 Exp_Rev Access'!$F$7:$GB$306,81,FALSE))</f>
        <v>0</v>
      </c>
      <c r="CX116" s="99">
        <f>IF(ISNA(VLOOKUP($A116,'[2]1516 Exp_Rev Access'!$F$7:$GB$306,82,FALSE)),"",VLOOKUP($A116,'[2]1516 Exp_Rev Access'!$F$7:$GB$306,82,FALSE))</f>
        <v>0</v>
      </c>
      <c r="CY116" s="99">
        <f>IF(ISNA(VLOOKUP($A116,'[2]1516 Exp_Rev Access'!$F$7:$GB$306,83,FALSE)),"",VLOOKUP($A116,'[2]1516 Exp_Rev Access'!$F$7:$GB$306,83,FALSE))</f>
        <v>0</v>
      </c>
      <c r="CZ116" s="99">
        <f>IF(ISNA(VLOOKUP($A116,'[2]1516 Exp_Rev Access'!$F$7:$GB$306,84,FALSE)),"",VLOOKUP($A116,'[2]1516 Exp_Rev Access'!$F$7:$GB$306,84,FALSE))</f>
        <v>0</v>
      </c>
      <c r="DA116" s="99">
        <f>IF(ISNA(VLOOKUP($A116,'[2]1516 Exp_Rev Access'!$F$7:$GB$306,85,FALSE)),"",VLOOKUP($A116,'[2]1516 Exp_Rev Access'!$F$7:$GB$306,85,FALSE))</f>
        <v>35700</v>
      </c>
      <c r="DB116" s="99">
        <f>IF(ISNA(VLOOKUP($A116,'[2]1516 Exp_Rev Access'!$F$7:$GB$306,86,FALSE)),"",VLOOKUP($A116,'[2]1516 Exp_Rev Access'!$F$7:$GB$306,86,FALSE))</f>
        <v>0</v>
      </c>
      <c r="DC116" s="99">
        <f>IF(ISNA(VLOOKUP($A116,'[2]1516 Exp_Rev Access'!$F$7:$GB$306,87,FALSE)),"",VLOOKUP($A116,'[2]1516 Exp_Rev Access'!$F$7:$GB$306,87,FALSE))</f>
        <v>0</v>
      </c>
      <c r="DD116" s="99">
        <f>IF(ISNA(VLOOKUP($A116,'[2]1516 Exp_Rev Access'!$F$7:$GB$306,88,FALSE)),"",VLOOKUP($A116,'[2]1516 Exp_Rev Access'!$F$7:$GB$306,88,FALSE))</f>
        <v>0</v>
      </c>
      <c r="DE116" s="99">
        <f>IF(ISNA(VLOOKUP($A116,'[2]1516 Exp_Rev Access'!$F$7:$GB$306,89,FALSE)),"",VLOOKUP($A116,'[2]1516 Exp_Rev Access'!$F$7:$GB$306,89,FALSE))</f>
        <v>0</v>
      </c>
      <c r="DF116" s="99">
        <f>IF(ISNA(VLOOKUP($A116,'[2]1516 Exp_Rev Access'!$F$7:$GB$306,90,FALSE)),"",VLOOKUP($A116,'[2]1516 Exp_Rev Access'!$F$7:$GB$306,90,FALSE))</f>
        <v>0</v>
      </c>
      <c r="DG116" s="99">
        <f>IF(ISNA(VLOOKUP($A116,'[2]1516 Exp_Rev Access'!$F$7:$GB$306,91,FALSE)),"",VLOOKUP($A116,'[2]1516 Exp_Rev Access'!$F$7:$GB$306,91,FALSE))</f>
        <v>0</v>
      </c>
      <c r="DH116" s="99">
        <f>IF(ISNA(VLOOKUP($A116,'[2]1516 Exp_Rev Access'!$F$7:$GB$306,92,FALSE)),"",VLOOKUP($A116,'[2]1516 Exp_Rev Access'!$F$7:$GB$306,92,FALSE))</f>
        <v>530478.23</v>
      </c>
      <c r="DI116" s="99">
        <f>IF(ISNA(VLOOKUP($A116,'[2]1516 Exp_Rev Access'!$F$7:$GB$306,93,FALSE)),"",VLOOKUP($A116,'[2]1516 Exp_Rev Access'!$F$7:$GB$306,93,FALSE))</f>
        <v>0</v>
      </c>
      <c r="DJ116" s="99">
        <f>IF(ISNA(VLOOKUP($A116,'[2]1516 Exp_Rev Access'!$F$7:$GB$306,94,FALSE)),"",VLOOKUP($A116,'[2]1516 Exp_Rev Access'!$F$7:$GB$306,94,FALSE))</f>
        <v>0</v>
      </c>
      <c r="DK116" s="99">
        <f>IF(ISNA(VLOOKUP($A116,'[2]1516 Exp_Rev Access'!$F$7:$GB$306,95,FALSE)),"",VLOOKUP($A116,'[2]1516 Exp_Rev Access'!$F$7:$GB$306,95,FALSE))</f>
        <v>0</v>
      </c>
      <c r="DL116" s="99">
        <f>IF(ISNA(VLOOKUP($A116,'[2]1516 Exp_Rev Access'!$F$7:$GB$306,96,FALSE)),"",VLOOKUP($A116,'[2]1516 Exp_Rev Access'!$F$7:$GB$306,96,FALSE))</f>
        <v>0</v>
      </c>
      <c r="DM116" s="99">
        <f>IF(ISNA(VLOOKUP($A116,'[2]1516 Exp_Rev Access'!$F$7:$GB$306,97,FALSE)),"",VLOOKUP($A116,'[2]1516 Exp_Rev Access'!$F$7:$GB$306,97,FALSE))</f>
        <v>0</v>
      </c>
      <c r="DN116" s="99">
        <f>IF(ISNA(VLOOKUP($A116,'[2]1516 Exp_Rev Access'!$F$7:$GB$306,98,FALSE)),"",VLOOKUP($A116,'[2]1516 Exp_Rev Access'!$F$7:$GB$306,98,FALSE))</f>
        <v>0</v>
      </c>
      <c r="DO116" s="99">
        <f>IF(ISNA(VLOOKUP($A116,'[2]1516 Exp_Rev Access'!$F$7:$GB$306,99,FALSE)),"",VLOOKUP($A116,'[2]1516 Exp_Rev Access'!$F$7:$GB$306,99,FALSE))</f>
        <v>0</v>
      </c>
      <c r="DP116" s="99">
        <f>IF(ISNA(VLOOKUP($A116,'[2]1516 Exp_Rev Access'!$F$7:$GB$306,100,FALSE)),"",VLOOKUP($A116,'[2]1516 Exp_Rev Access'!$F$7:$GB$306,100,FALSE))</f>
        <v>0</v>
      </c>
      <c r="DQ116" s="99">
        <f>IF(ISNA(VLOOKUP($A116,'[2]1516 Exp_Rev Access'!$F$7:$GB$306,101,FALSE)),"",VLOOKUP($A116,'[2]1516 Exp_Rev Access'!$F$7:$GB$306,101,FALSE))</f>
        <v>0</v>
      </c>
      <c r="DR116" s="99">
        <f>IF(ISNA(VLOOKUP($A116,'[2]1516 Exp_Rev Access'!$F$7:$GB$306,102,FALSE)),"",VLOOKUP($A116,'[2]1516 Exp_Rev Access'!$F$7:$GB$306,102,FALSE))</f>
        <v>0</v>
      </c>
      <c r="DS116" s="99">
        <f>IF(ISNA(VLOOKUP($A116,'[2]1516 Exp_Rev Access'!$F$7:$GB$306,103,FALSE)),"",VLOOKUP($A116,'[2]1516 Exp_Rev Access'!$F$7:$GB$306,103,FALSE))</f>
        <v>0</v>
      </c>
      <c r="DT116" s="99">
        <f>IF(ISNA(VLOOKUP($A116,'[2]1516 Exp_Rev Access'!$F$7:$GB$306,104,FALSE)),"",VLOOKUP($A116,'[2]1516 Exp_Rev Access'!$F$7:$GB$306,104,FALSE))</f>
        <v>0</v>
      </c>
      <c r="DU116" s="99">
        <f>IF(ISNA(VLOOKUP($A116,'[2]1516 Exp_Rev Access'!$F$7:$GB$306,105,FALSE)),"",VLOOKUP($A116,'[2]1516 Exp_Rev Access'!$F$7:$GB$306,105,FALSE))</f>
        <v>0</v>
      </c>
      <c r="DV116" s="99">
        <f>IF(ISNA(VLOOKUP($A116,'[2]1516 Exp_Rev Access'!$F$7:$GB$306,106,FALSE)),"",VLOOKUP($A116,'[2]1516 Exp_Rev Access'!$F$7:$GB$306,106,FALSE))</f>
        <v>0</v>
      </c>
      <c r="DW116" s="99">
        <f>IF(ISNA(VLOOKUP($A116,'[2]1516 Exp_Rev Access'!$F$7:$GB$306,107,FALSE)),"",VLOOKUP($A116,'[2]1516 Exp_Rev Access'!$F$7:$GB$306,107,FALSE))</f>
        <v>0</v>
      </c>
      <c r="DX116" s="99">
        <f>IF(ISNA(VLOOKUP($A116,'[2]1516 Exp_Rev Access'!$F$7:$GB$306,108,FALSE)),"",VLOOKUP($A116,'[2]1516 Exp_Rev Access'!$F$7:$GB$306,108,FALSE))</f>
        <v>0</v>
      </c>
      <c r="DY116" s="99">
        <f>IF(ISNA(VLOOKUP($A116,'[2]1516 Exp_Rev Access'!$F$7:$GB$306,109,FALSE)),"",VLOOKUP($A116,'[2]1516 Exp_Rev Access'!$F$7:$GB$306,109,FALSE))</f>
        <v>0</v>
      </c>
      <c r="DZ116" s="99">
        <f>IF(ISNA(VLOOKUP($A116,'[2]1516 Exp_Rev Access'!$F$7:$GB$306,110,FALSE)),"",VLOOKUP($A116,'[2]1516 Exp_Rev Access'!$F$7:$GB$306,110,FALSE))</f>
        <v>0</v>
      </c>
      <c r="EA116" s="99">
        <f>IF(ISNA(VLOOKUP($A116,'[2]1516 Exp_Rev Access'!$F$7:$GB$306,111,FALSE)),"",VLOOKUP($A116,'[2]1516 Exp_Rev Access'!$F$7:$GB$306,111,FALSE))</f>
        <v>0</v>
      </c>
      <c r="EB116" s="99">
        <f>IF(ISNA(VLOOKUP($A116,'[2]1516 Exp_Rev Access'!$F$7:$GB$306,112,FALSE)),"",VLOOKUP($A116,'[2]1516 Exp_Rev Access'!$F$7:$GB$306,112,FALSE))</f>
        <v>0</v>
      </c>
      <c r="EC116" s="99">
        <f>IF(ISNA(VLOOKUP($A116,'[2]1516 Exp_Rev Access'!$F$7:$GB$306,113,FALSE)),"",VLOOKUP($A116,'[2]1516 Exp_Rev Access'!$F$7:$GB$306,113,FALSE))</f>
        <v>0</v>
      </c>
      <c r="ED116" s="99">
        <f>IF(ISNA(VLOOKUP($A116,'[2]1516 Exp_Rev Access'!$F$7:$GB$306,114,FALSE)),"",VLOOKUP($A116,'[2]1516 Exp_Rev Access'!$F$7:$GB$306,114,FALSE))</f>
        <v>0</v>
      </c>
      <c r="EE116" s="99">
        <f>IF(ISNA(VLOOKUP($A116,'[2]1516 Exp_Rev Access'!$F$7:$GB$306,115,FALSE)),"",VLOOKUP($A116,'[2]1516 Exp_Rev Access'!$F$7:$GB$306,115,FALSE))</f>
        <v>0</v>
      </c>
      <c r="EF116" s="99">
        <f>IF(ISNA(VLOOKUP($A116,'[2]1516 Exp_Rev Access'!$F$7:$GB$306,116,FALSE)),"",VLOOKUP($A116,'[2]1516 Exp_Rev Access'!$F$7:$GB$306,116,FALSE))</f>
        <v>0</v>
      </c>
      <c r="EG116" s="99">
        <f>IF(ISNA(VLOOKUP($A116,'[2]1516 Exp_Rev Access'!$F$7:$GB$306,117,FALSE)),"",VLOOKUP($A116,'[2]1516 Exp_Rev Access'!$F$7:$GB$306,117,FALSE))</f>
        <v>0</v>
      </c>
      <c r="EH116" s="99">
        <f>IF(ISNA(VLOOKUP($A116,'[2]1516 Exp_Rev Access'!$F$7:$GB$306,118,FALSE)),"",VLOOKUP($A116,'[2]1516 Exp_Rev Access'!$F$7:$GB$306,118,FALSE))</f>
        <v>0</v>
      </c>
      <c r="EI116" s="99">
        <f>IF(ISNA(VLOOKUP($A116,'[2]1516 Exp_Rev Access'!$F$7:$GB$306,119,FALSE)),"",VLOOKUP($A116,'[2]1516 Exp_Rev Access'!$F$7:$GB$306,119,FALSE))</f>
        <v>0</v>
      </c>
      <c r="EJ116" s="99">
        <f>IF(ISNA(VLOOKUP($A116,'[2]1516 Exp_Rev Access'!$F$7:$GB$306,120,FALSE)),"",VLOOKUP($A116,'[2]1516 Exp_Rev Access'!$F$7:$GB$306,120,FALSE))</f>
        <v>0</v>
      </c>
      <c r="EK116" s="99">
        <f>IF(ISNA(VLOOKUP($A116,'[2]1516 Exp_Rev Access'!$F$7:$GB$306,121,FALSE)),"",VLOOKUP($A116,'[2]1516 Exp_Rev Access'!$F$7:$GB$306,121,FALSE))</f>
        <v>0</v>
      </c>
      <c r="EL116" s="99">
        <f>IF(ISNA(VLOOKUP($A116,'[2]1516 Exp_Rev Access'!$F$7:$GB$306,122,FALSE)),"",VLOOKUP($A116,'[2]1516 Exp_Rev Access'!$F$7:$GB$306,122,FALSE))</f>
        <v>0</v>
      </c>
      <c r="EM116" s="99">
        <f>IF(ISNA(VLOOKUP($A116,'[2]1516 Exp_Rev Access'!$F$7:$GB$306,123,FALSE)),"",VLOOKUP($A116,'[2]1516 Exp_Rev Access'!$F$7:$GB$306,123,FALSE))</f>
        <v>6178.16</v>
      </c>
      <c r="EN116" s="99">
        <f>IF(ISNA(VLOOKUP($A116,'[2]1516 Exp_Rev Access'!$F$7:$GB$306,124,FALSE)),"",VLOOKUP($A116,'[2]1516 Exp_Rev Access'!$F$7:$GB$306,124,FALSE))</f>
        <v>0</v>
      </c>
      <c r="EO116" s="99">
        <f>IF(ISNA(VLOOKUP($A116,'[2]1516 Exp_Rev Access'!$F$7:$GB$306,125,FALSE)),"",VLOOKUP($A116,'[2]1516 Exp_Rev Access'!$F$7:$GB$306,125,FALSE))</f>
        <v>0</v>
      </c>
      <c r="EP116" s="99">
        <f>IF(ISNA(VLOOKUP($A116,'[2]1516 Exp_Rev Access'!$F$7:$GB$306,126,FALSE)),"",VLOOKUP($A116,'[2]1516 Exp_Rev Access'!$F$7:$GB$306,126,FALSE))</f>
        <v>0</v>
      </c>
      <c r="EQ116" s="99">
        <f>IF(ISNA(VLOOKUP($A116,'[2]1516 Exp_Rev Access'!$F$7:$GB$306,127,FALSE)),"",VLOOKUP($A116,'[2]1516 Exp_Rev Access'!$F$7:$GB$306,127,FALSE))</f>
        <v>0</v>
      </c>
      <c r="ER116" s="99">
        <f>IF(ISNA(VLOOKUP($A116,'[2]1516 Exp_Rev Access'!$F$7:$GB$306,128,FALSE)),"",VLOOKUP($A116,'[2]1516 Exp_Rev Access'!$F$7:$GB$306,128,FALSE))</f>
        <v>0</v>
      </c>
      <c r="ES116" s="99">
        <f>IF(ISNA(VLOOKUP($A116,'[2]1516 Exp_Rev Access'!$F$7:$GB$306,129,FALSE)),"",VLOOKUP($A116,'[2]1516 Exp_Rev Access'!$F$7:$GB$306,129,FALSE))</f>
        <v>0</v>
      </c>
      <c r="ET116" s="99">
        <f>IF(ISNA(VLOOKUP($A116,'[2]1516 Exp_Rev Access'!$F$7:$GB$306,130,FALSE)),"",VLOOKUP($A116,'[2]1516 Exp_Rev Access'!$F$7:$GB$306,130,FALSE))</f>
        <v>0</v>
      </c>
      <c r="EU116" s="99">
        <f>IF(ISNA(VLOOKUP($A116,'[2]1516 Exp_Rev Access'!$F$7:$GB$306,131,FALSE)),"",VLOOKUP($A116,'[2]1516 Exp_Rev Access'!$F$7:$GB$306,131,FALSE))</f>
        <v>45000.02</v>
      </c>
      <c r="EV116" s="99">
        <f>IF(ISNA(VLOOKUP($A116,'[2]1516 Exp_Rev Access'!$F$7:$GB$306,132,FALSE)),"",VLOOKUP($A116,'[2]1516 Exp_Rev Access'!$F$7:$GB$306,132,FALSE))</f>
        <v>0</v>
      </c>
      <c r="EW116" s="99">
        <f>IF(ISNA(VLOOKUP($A116,'[2]1516 Exp_Rev Access'!$F$7:$GB$306,133,FALSE)),"",VLOOKUP($A116,'[2]1516 Exp_Rev Access'!$F$7:$GB$306,133,FALSE))</f>
        <v>0</v>
      </c>
      <c r="EX116" s="99">
        <f>IF(ISNA(VLOOKUP($A116,'[2]1516 Exp_Rev Access'!$F$7:$GB$306,134,FALSE)),"",VLOOKUP($A116,'[2]1516 Exp_Rev Access'!$F$7:$GB$306,134,FALSE))</f>
        <v>0</v>
      </c>
      <c r="EY116" s="99">
        <f>IF(ISNA(VLOOKUP($A116,'[2]1516 Exp_Rev Access'!$F$7:$GB$306,135,FALSE)),"",VLOOKUP($A116,'[2]1516 Exp_Rev Access'!$F$7:$GB$306,135,FALSE))</f>
        <v>0</v>
      </c>
      <c r="EZ116" s="99">
        <f>IF(ISNA(VLOOKUP($A116,'[2]1516 Exp_Rev Access'!$F$7:$GB$306,136,FALSE)),"",VLOOKUP($A116,'[2]1516 Exp_Rev Access'!$F$7:$GB$306,136,FALSE))</f>
        <v>0</v>
      </c>
      <c r="FA116" s="99">
        <f>IF(ISNA(VLOOKUP($A116,'[2]1516 Exp_Rev Access'!$F$7:$GB$306,137,FALSE)),"",VLOOKUP($A116,'[2]1516 Exp_Rev Access'!$F$7:$GB$306,137,FALSE))</f>
        <v>3874.88</v>
      </c>
      <c r="FB116" s="99">
        <f>IF(ISNA(VLOOKUP($A116,'[2]1516 Exp_Rev Access'!$F$7:$GB$306,138,FALSE)),"",VLOOKUP($A116,'[2]1516 Exp_Rev Access'!$F$7:$GB$306,138,FALSE))</f>
        <v>0</v>
      </c>
      <c r="FC116" s="99">
        <f>IF(ISNA(VLOOKUP($A116,'[2]1516 Exp_Rev Access'!$F$7:$GB$306,139,FALSE)),"",VLOOKUP($A116,'[2]1516 Exp_Rev Access'!$F$7:$GB$306,139,FALSE))</f>
        <v>0</v>
      </c>
      <c r="FD116" s="99">
        <f>IF(ISNA(VLOOKUP($A116,'[2]1516 Exp_Rev Access'!$F$7:$FS$306,140,FALSE)),"",VLOOKUP($A116,'[2]1516 Exp_Rev Access'!$F$7:$FS$306,140,FALSE))</f>
        <v>0</v>
      </c>
      <c r="FE116" s="99">
        <f>IF(ISNA(VLOOKUP($A116,'[2]1516 Exp_Rev Access'!$F$7:$FS$306,141,FALSE)),"",VLOOKUP($A116,'[2]1516 Exp_Rev Access'!$F$7:$FS$306,141,FALSE))</f>
        <v>0</v>
      </c>
      <c r="FF116" s="99">
        <f>IF(ISNA(VLOOKUP($A116,'[2]1516 Exp_Rev Access'!$F$7:$FS$306,142,FALSE)),"",VLOOKUP($A116,'[2]1516 Exp_Rev Access'!$F$7:$FS$306,142,FALSE))</f>
        <v>0</v>
      </c>
      <c r="FG116" s="99">
        <f>IF(ISNA(VLOOKUP($A116,'[2]1516 Exp_Rev Access'!$F$7:$FS$306,143,FALSE)),"",VLOOKUP($A116,'[2]1516 Exp_Rev Access'!$F$7:$FS$306,143,FALSE))</f>
        <v>0</v>
      </c>
      <c r="FH116" s="99">
        <f>IF(ISNA(VLOOKUP($A116,'[2]1516 Exp_Rev Access'!$F$7:$FS$306,144,FALSE)),"",VLOOKUP($A116,'[2]1516 Exp_Rev Access'!$F$7:$FS$306,144,FALSE))</f>
        <v>0</v>
      </c>
      <c r="FI116" s="99">
        <f>IF(ISNA(VLOOKUP($A116,'[2]1516 Exp_Rev Access'!$F$7:$FS$306,145,FALSE)),"",VLOOKUP($A116,'[2]1516 Exp_Rev Access'!$F$7:$FS$306,145,FALSE))</f>
        <v>0</v>
      </c>
      <c r="FJ116" s="99">
        <f>IF(ISNA(VLOOKUP($A116,'[2]1516 Exp_Rev Access'!$F$7:$FS$306,146,FALSE)),"",VLOOKUP($A116,'[2]1516 Exp_Rev Access'!$F$7:$FS$306,146,FALSE))</f>
        <v>0</v>
      </c>
      <c r="FK116" s="99">
        <f>IF(ISNA(VLOOKUP($A116,'[2]1516 Exp_Rev Access'!$F$7:$FS$306,147,FALSE)),"",VLOOKUP($A116,'[2]1516 Exp_Rev Access'!$F$7:$FS$306,147,FALSE))</f>
        <v>0</v>
      </c>
      <c r="FL116" s="99">
        <f>IF(ISNA(VLOOKUP($A116,'[2]1516 Exp_Rev Access'!$F$7:$FS$306,148,FALSE)),"",VLOOKUP($A116,'[2]1516 Exp_Rev Access'!$F$7:$FS$306,148,FALSE))</f>
        <v>0</v>
      </c>
      <c r="FM116" s="99">
        <f>IF(ISNA(VLOOKUP($A116,'[2]1516 Exp_Rev Access'!$F$7:$FS$306,149,FALSE)),"",VLOOKUP($A116,'[2]1516 Exp_Rev Access'!$F$7:$FS$306,149,FALSE))</f>
        <v>0</v>
      </c>
      <c r="FN116" s="99">
        <f>IF(ISNA(VLOOKUP($A116,'[2]1516 Exp_Rev Access'!$F$7:$FS$306,150,FALSE)),"",VLOOKUP($A116,'[2]1516 Exp_Rev Access'!$F$7:$FS$306,150,FALSE))</f>
        <v>0</v>
      </c>
      <c r="FO116" s="99">
        <f>IF(ISNA(VLOOKUP($A116,'[2]1516 Exp_Rev Access'!$F$7:$FS$306,151,FALSE)),"",VLOOKUP($A116,'[2]1516 Exp_Rev Access'!$F$7:$FS$306,151,FALSE))</f>
        <v>0</v>
      </c>
      <c r="FP116" s="99">
        <f>IF(ISNA(VLOOKUP($A116,'[2]1516 Exp_Rev Access'!$F$7:$FS$306,152,FALSE)),"",VLOOKUP($A116,'[2]1516 Exp_Rev Access'!$F$7:$FS$306,152,FALSE))</f>
        <v>0</v>
      </c>
      <c r="FQ116" s="99">
        <f>IF(ISNA(VLOOKUP($A116,'[2]1516 Exp_Rev Access'!$F$7:$FS$306,153,FALSE)),"",VLOOKUP($A116,'[2]1516 Exp_Rev Access'!$F$7:$FS$306,153,FALSE))</f>
        <v>68518.14</v>
      </c>
      <c r="FR116" s="101">
        <f t="shared" si="170"/>
        <v>1959313.0899999999</v>
      </c>
      <c r="FS116" s="72">
        <f t="shared" si="171"/>
        <v>5.9652853232532631E-2</v>
      </c>
      <c r="FT116" s="94">
        <f t="shared" si="172"/>
        <v>639.5522511318494</v>
      </c>
      <c r="FU116" s="99">
        <f>IF(ISNA(VLOOKUP($A116,'[2]1516 Exp_Rev Access'!$F$7:$GB$306,154,FALSE)),"",VLOOKUP($A116,'[2]1516 Exp_Rev Access'!$F$7:$GB$306,154,FALSE))</f>
        <v>0</v>
      </c>
      <c r="FV116" s="99">
        <f>IF(ISNA(VLOOKUP($A116,'[2]1516 Exp_Rev Access'!$F$7:$GB$306,155,FALSE)),"",VLOOKUP($A116,'[2]1516 Exp_Rev Access'!$F$7:$GB$306,155,FALSE))</f>
        <v>0</v>
      </c>
      <c r="FW116" s="99">
        <f>IF(ISNA(VLOOKUP($A116,'[2]1516 Exp_Rev Access'!$F$7:$GB$306,156,FALSE)),"",VLOOKUP($A116,'[2]1516 Exp_Rev Access'!$F$7:$GB$306,156,FALSE))</f>
        <v>0</v>
      </c>
      <c r="FX116" s="99">
        <f>IF(ISNA(VLOOKUP($A116,'[2]1516 Exp_Rev Access'!$F$7:$GB$306,157,FALSE)),"",VLOOKUP($A116,'[2]1516 Exp_Rev Access'!$F$7:$GB$306,157,FALSE))</f>
        <v>0</v>
      </c>
      <c r="FY116" s="99">
        <f>IF(ISNA(VLOOKUP($A116,'[2]1516 Exp_Rev Access'!$F$7:$GB$306,158,FALSE)),"",VLOOKUP($A116,'[2]1516 Exp_Rev Access'!$F$7:$GB$306,158,FALSE))</f>
        <v>0</v>
      </c>
      <c r="FZ116" s="99">
        <f>IF(ISNA(VLOOKUP($A116,'[2]1516 Exp_Rev Access'!$F$7:$GB$306,159,FALSE)),"",VLOOKUP($A116,'[2]1516 Exp_Rev Access'!$F$7:$GB$306,159,FALSE))</f>
        <v>0</v>
      </c>
      <c r="GA116" s="99">
        <f>IF(ISNA(VLOOKUP($A116,'[2]1516 Exp_Rev Access'!$F$7:$GB$306,160,FALSE)),"",VLOOKUP($A116,'[2]1516 Exp_Rev Access'!$F$7:$GB$306,160,FALSE))</f>
        <v>0</v>
      </c>
      <c r="GB116" s="99">
        <f>IF(ISNA(VLOOKUP($A116,'[2]1516 Exp_Rev Access'!$F$7:$GB$306,161,FALSE)),"",VLOOKUP($A116,'[2]1516 Exp_Rev Access'!$F$7:$GB$306,161,FALSE))</f>
        <v>0</v>
      </c>
      <c r="GC116" s="99">
        <f>IF(ISNA(VLOOKUP($A116,'[2]1516 Exp_Rev Access'!$F$7:$GB$306,162,FALSE)),"",VLOOKUP($A116,'[2]1516 Exp_Rev Access'!$F$7:$GB$306,162,FALSE))</f>
        <v>0</v>
      </c>
      <c r="GD116" s="99">
        <f>IF(ISNA(VLOOKUP($A116,'[2]1516 Exp_Rev Access'!$F$7:$GB$306,163,FALSE)),"",VLOOKUP($A116,'[2]1516 Exp_Rev Access'!$F$7:$GB$306,163,FALSE))</f>
        <v>0</v>
      </c>
      <c r="GE116" s="99">
        <f>IF(ISNA(VLOOKUP($A116,'[2]1516 Exp_Rev Access'!$F$7:$GB$306,164,FALSE)),"",VLOOKUP($A116,'[2]1516 Exp_Rev Access'!$F$7:$GB$306,164,FALSE))</f>
        <v>92500</v>
      </c>
      <c r="GF116" s="99">
        <f>IF(ISNA(VLOOKUP($A116,'[2]1516 Exp_Rev Access'!$F$7:$GB$306,165,FALSE)),"",VLOOKUP($A116,'[2]1516 Exp_Rev Access'!$F$7:$GB$306,165,FALSE))</f>
        <v>0</v>
      </c>
      <c r="GG116" s="99">
        <f>IF(ISNA(VLOOKUP($A116,'[2]1516 Exp_Rev Access'!$F$7:$GB$306,166,FALSE)),"",VLOOKUP($A116,'[2]1516 Exp_Rev Access'!$F$7:$GB$306,166,FALSE))</f>
        <v>0</v>
      </c>
      <c r="GH116" s="99">
        <f>IF(ISNA(VLOOKUP($A116,'[2]1516 Exp_Rev Access'!$F$7:$GB$306,167,FALSE)),"",VLOOKUP($A116,'[2]1516 Exp_Rev Access'!$F$7:$GB$306,167,FALSE))</f>
        <v>0</v>
      </c>
      <c r="GI116" s="99">
        <f>IF(ISNA(VLOOKUP($A116,'[2]1516 Exp_Rev Access'!$F$7:$GB$306,168,FALSE)),"",VLOOKUP($A116,'[2]1516 Exp_Rev Access'!$F$7:$GB$306,168,FALSE))</f>
        <v>0</v>
      </c>
      <c r="GJ116" s="99">
        <f>IF(ISNA(VLOOKUP($A116,'[2]1516 Exp_Rev Access'!$F$7:$GB$306,169,FALSE)),"",VLOOKUP($A116,'[2]1516 Exp_Rev Access'!$F$7:$GB$306,169,FALSE))</f>
        <v>2400</v>
      </c>
      <c r="GK116" s="99">
        <f>IF(ISNA(VLOOKUP($A116,'[2]1516 Exp_Rev Access'!$F$7:$GB$306,170,FALSE)),"",VLOOKUP($A116,'[2]1516 Exp_Rev Access'!$F$7:$GB$306,170,FALSE))</f>
        <v>0</v>
      </c>
      <c r="GL116" s="99">
        <f>IF(ISNA(VLOOKUP($A116,'[2]1516 Exp_Rev Access'!$F$7:$GB$306,171,FALSE)),"",VLOOKUP($A116,'[2]1516 Exp_Rev Access'!$F$7:$GB$306,171,FALSE))</f>
        <v>0</v>
      </c>
      <c r="GM116" s="99">
        <f>IF(ISNA(VLOOKUP($A116,'[2]1516 Exp_Rev Access'!$F$7:$GB$306,172,FALSE)),"",VLOOKUP($A116,'[2]1516 Exp_Rev Access'!$F$7:$GB$306,172,FALSE))</f>
        <v>0</v>
      </c>
      <c r="GN116" s="99">
        <f>IF(ISNA(VLOOKUP($A116,'[2]1516 Exp_Rev Access'!$F$7:$GB$306,173,FALSE)),"",VLOOKUP($A116,'[2]1516 Exp_Rev Access'!$F$7:$GB$306,173,FALSE))</f>
        <v>0</v>
      </c>
      <c r="GO116" s="99">
        <f>IF(ISNA(VLOOKUP($A116,'[2]1516 Exp_Rev Access'!$F$7:$GB$306,174,FALSE)),"",VLOOKUP($A116,'[2]1516 Exp_Rev Access'!$F$7:$GB$306,174,FALSE))</f>
        <v>0</v>
      </c>
      <c r="GP116" s="99">
        <f>IF(ISNA(VLOOKUP($A116,'[2]1516 Exp_Rev Access'!$F$7:$GB$306,175,FALSE)),"",VLOOKUP($A116,'[2]1516 Exp_Rev Access'!$F$7:$GB$306,175,FALSE))</f>
        <v>13338.31</v>
      </c>
      <c r="GQ116" s="99">
        <f>IF(ISNA(VLOOKUP($A116,'[2]1516 Exp_Rev Access'!$F$7:$GB$306,176,FALSE)),"",VLOOKUP($A116,'[2]1516 Exp_Rev Access'!$F$7:$GB$306,176,FALSE))</f>
        <v>0</v>
      </c>
      <c r="GR116" s="99">
        <f>IF(ISNA(VLOOKUP($A116,'[2]1516 Exp_Rev Access'!$F$7:$GB$306,177,FALSE)),"",VLOOKUP($A116,'[2]1516 Exp_Rev Access'!$F$7:$GB$306,177,FALSE))</f>
        <v>200000</v>
      </c>
      <c r="GS116" s="99">
        <f>IF(ISNA(VLOOKUP($A116,'[2]1516 Exp_Rev Access'!$F$7:$GB$306,178,FALSE)),"",VLOOKUP($A116,'[2]1516 Exp_Rev Access'!$F$7:$GB$306,178,FALSE))</f>
        <v>0</v>
      </c>
      <c r="GT116" s="101">
        <f t="shared" si="173"/>
        <v>308238.31</v>
      </c>
      <c r="GU116" s="72">
        <f t="shared" si="174"/>
        <v>9.384561743051436E-3</v>
      </c>
      <c r="GV116" s="84">
        <f t="shared" si="175"/>
        <v>100.61409075033377</v>
      </c>
    </row>
    <row r="117" spans="1:207" customFormat="1" ht="12" customHeight="1" x14ac:dyDescent="0.2">
      <c r="A117" s="96" t="s">
        <v>364</v>
      </c>
      <c r="B117" s="69" t="s">
        <v>365</v>
      </c>
      <c r="C117" s="80">
        <f>IF(ISNA(VLOOKUP($A117,'[2]1516 enrollment_Rev_Exp by size'!$A$6:$G$320,3,FALSE)),"",VLOOKUP($A117,'[2]1516 enrollment_Rev_Exp by size'!$A$6:$G$320,3,FALSE))</f>
        <v>2770.2599999999998</v>
      </c>
      <c r="D117" s="97">
        <v>32493453.940000001</v>
      </c>
      <c r="E117" s="80">
        <f t="shared" si="153"/>
        <v>32493453.939999998</v>
      </c>
      <c r="F117" s="80">
        <f t="shared" si="154"/>
        <v>0</v>
      </c>
      <c r="G117" s="98">
        <f>IF(ISNA(VLOOKUP($A117,'[2]1516 Exp_Rev Access'!$F$7:$FS$306,2,FALSE)),"",VLOOKUP($A117,'[2]1516 Exp_Rev Access'!$F$7:$FS$306,2,FALSE))</f>
        <v>3757122</v>
      </c>
      <c r="H117" s="98">
        <f>IF(ISNA(VLOOKUP($A117,'[2]1516 Exp_Rev Access'!$F$7:$FS$306,3,FALSE)),"",VLOOKUP($A117,'[2]1516 Exp_Rev Access'!$F$7:$FS$306,3,FALSE))</f>
        <v>0</v>
      </c>
      <c r="I117" s="98">
        <f>IF(ISNA(VLOOKUP($A117,'[2]1516 Exp_Rev Access'!$F$7:$FS$306,4,FALSE)),"",VLOOKUP($A117,'[2]1516 Exp_Rev Access'!$F$7:$FS$306,4,FALSE))</f>
        <v>0</v>
      </c>
      <c r="J117" s="98">
        <f>IF(ISNA(VLOOKUP($A117,'[2]1516 Exp_Rev Access'!$F$7:$FS$306,5,FALSE)),"",VLOOKUP($A117,'[2]1516 Exp_Rev Access'!$F$7:$FS$306,5,FALSE))</f>
        <v>0</v>
      </c>
      <c r="K117" s="98">
        <f>IF(ISNA(VLOOKUP($A117,'[2]1516 Exp_Rev Access'!$F$7:$FS$306,6,FALSE)),"",VLOOKUP($A117,'[2]1516 Exp_Rev Access'!$F$7:$FS$306,6,FALSE))</f>
        <v>0</v>
      </c>
      <c r="L117" s="98">
        <f>IF(ISNA(VLOOKUP($A117,'[2]1516 Exp_Rev Access'!$F$7:$FS$306,7,FALSE)),"",VLOOKUP($A117,'[2]1516 Exp_Rev Access'!$F$7:$FS$306,7,FALSE))</f>
        <v>233659.91</v>
      </c>
      <c r="M117" s="90">
        <f t="shared" si="155"/>
        <v>3990781.91</v>
      </c>
      <c r="N117" s="72">
        <f t="shared" si="156"/>
        <v>0.12281802720538978</v>
      </c>
      <c r="O117" s="73">
        <f t="shared" si="157"/>
        <v>1440.5802740536992</v>
      </c>
      <c r="P117" s="99">
        <f>IF(ISNA(VLOOKUP($A117,'[2]1516 Exp_Rev Access'!$F$7:$FS$306,8,FALSE)),"",VLOOKUP($A117,'[2]1516 Exp_Rev Access'!$F$7:$FS$306,8,FALSE))</f>
        <v>15555.55</v>
      </c>
      <c r="Q117" s="99">
        <f>IF(ISNA(VLOOKUP($A117,'[2]1516 Exp_Rev Access'!$F$7:$FS$306,9,FALSE)),"",VLOOKUP($A117,'[2]1516 Exp_Rev Access'!$F$7:$FS$306,9,FALSE))</f>
        <v>0</v>
      </c>
      <c r="R117" s="99">
        <f>IF(ISNA(VLOOKUP($A117,'[2]1516 Exp_Rev Access'!$F$7:$FS$306,10,FALSE)),"",VLOOKUP($A117,'[2]1516 Exp_Rev Access'!$F$7:$FS$306,10,FALSE))</f>
        <v>0</v>
      </c>
      <c r="S117" s="99">
        <f>IF(ISNA(VLOOKUP($A117,'[2]1516 Exp_Rev Access'!$F$7:$FS$306,11,FALSE)),"",VLOOKUP($A117,'[2]1516 Exp_Rev Access'!$F$7:$FS$306,11,FALSE))</f>
        <v>0</v>
      </c>
      <c r="T117" s="99">
        <f>IF(ISNA(VLOOKUP($A117,'[2]1516 Exp_Rev Access'!$F$7:$FS$306,12,FALSE)),"",VLOOKUP($A117,'[2]1516 Exp_Rev Access'!$F$7:$FS$306,12,FALSE))</f>
        <v>55407.14</v>
      </c>
      <c r="U117" s="99">
        <f>IF(ISNA(VLOOKUP($A117,'[2]1516 Exp_Rev Access'!$F$7:$FS$306,13,FALSE)),"",VLOOKUP($A117,'[2]1516 Exp_Rev Access'!$F$7:$FS$306,13,FALSE))</f>
        <v>0</v>
      </c>
      <c r="V117" s="99">
        <f>IF(ISNA(VLOOKUP($A117,'[2]1516 Exp_Rev Access'!$F$7:$FS$306,14,FALSE)),"",VLOOKUP($A117,'[2]1516 Exp_Rev Access'!$F$7:$FS$306,14,FALSE))</f>
        <v>0</v>
      </c>
      <c r="W117" s="99">
        <f>IF(ISNA(VLOOKUP($A117,'[2]1516 Exp_Rev Access'!$F$7:$FS$306,15,FALSE)),"",VLOOKUP($A117,'[2]1516 Exp_Rev Access'!$F$7:$FS$306,15,FALSE))</f>
        <v>0</v>
      </c>
      <c r="X117" s="99">
        <f>IF(ISNA(VLOOKUP($A117,'[2]1516 Exp_Rev Access'!$F$7:$FS$306,16,FALSE)),"",VLOOKUP($A117,'[2]1516 Exp_Rev Access'!$F$7:$FS$306,16,FALSE))</f>
        <v>1142</v>
      </c>
      <c r="Y117" s="99">
        <f>IF(ISNA(VLOOKUP($A117,'[2]1516 Exp_Rev Access'!$F$7:$FS$306,17,FALSE)),"",VLOOKUP($A117,'[2]1516 Exp_Rev Access'!$F$7:$FS$306,17,FALSE))</f>
        <v>0</v>
      </c>
      <c r="Z117" s="99">
        <f>IF(ISNA(VLOOKUP($A117,'[2]1516 Exp_Rev Access'!$F$7:$FS$306,18,FALSE)),"",VLOOKUP($A117,'[2]1516 Exp_Rev Access'!$F$7:$FS$306,18,FALSE))</f>
        <v>0</v>
      </c>
      <c r="AA117" s="99">
        <f>IF(ISNA(VLOOKUP($A117,'[2]1516 Exp_Rev Access'!$F$7:$FS$306,19,FALSE)),"",VLOOKUP($A117,'[2]1516 Exp_Rev Access'!$F$7:$FS$306,19,FALSE))</f>
        <v>0</v>
      </c>
      <c r="AB117" s="99">
        <f>IF(ISNA(VLOOKUP($A117,'[2]1516 Exp_Rev Access'!$F$7:$FS$306,20,FALSE)),"",VLOOKUP($A117,'[2]1516 Exp_Rev Access'!$F$7:$FS$306,20,FALSE))</f>
        <v>0</v>
      </c>
      <c r="AC117" s="99">
        <f>IF(ISNA(VLOOKUP($A117,'[2]1516 Exp_Rev Access'!$F$7:$FS$306,21,FALSE)),"",VLOOKUP($A117,'[2]1516 Exp_Rev Access'!$F$7:$FS$306,21,FALSE))</f>
        <v>184734.85</v>
      </c>
      <c r="AD117" s="99">
        <f>IF(ISNA(VLOOKUP($A117,'[2]1516 Exp_Rev Access'!$F$7:$FS$306,22,FALSE)),"",VLOOKUP($A117,'[2]1516 Exp_Rev Access'!$F$7:$FS$306,22,FALSE))</f>
        <v>9500.32</v>
      </c>
      <c r="AE117" s="99">
        <f>IF(ISNA(VLOOKUP($A117,'[2]1516 Exp_Rev Access'!$F$7:$FS$306,23,FALSE)),"",VLOOKUP($A117,'[2]1516 Exp_Rev Access'!$F$7:$FS$306,23,FALSE))</f>
        <v>0</v>
      </c>
      <c r="AF117" s="99">
        <f>IF(ISNA(VLOOKUP($A117,'[2]1516 Exp_Rev Access'!$F$7:$FS$306,24,FALSE)),"",VLOOKUP($A117,'[2]1516 Exp_Rev Access'!$F$7:$FS$306,24,FALSE))</f>
        <v>23771.93</v>
      </c>
      <c r="AG117" s="99">
        <f>IF(ISNA(VLOOKUP($A117,'[2]1516 Exp_Rev Access'!$F$7:$FS$306,25,FALSE)),"",VLOOKUP($A117,'[2]1516 Exp_Rev Access'!$F$7:$FS$306,25,FALSE))</f>
        <v>2628.36</v>
      </c>
      <c r="AH117" s="98">
        <f>IF(ISNA(VLOOKUP($A117,'[2]1516 Exp_Rev Access'!$F$7:$FS$306,26,FALSE)),"",VLOOKUP($A117,'[2]1516 Exp_Rev Access'!$F$7:$FS$306,26,FALSE))</f>
        <v>4736.5</v>
      </c>
      <c r="AI117" s="98">
        <f>IF(ISNA(VLOOKUP($A117,'[2]1516 Exp_Rev Access'!$F$7:$FS$306,27,FALSE)),"",VLOOKUP($A117,'[2]1516 Exp_Rev Access'!$F$7:$FS$306,27,FALSE))</f>
        <v>24501.7</v>
      </c>
      <c r="AJ117" s="98">
        <f>IF(ISNA(VLOOKUP($A117,'[2]1516 Exp_Rev Access'!$F$7:$FS$306,28,FALSE)),"",VLOOKUP($A117,'[2]1516 Exp_Rev Access'!$F$7:$FS$306,28,FALSE))</f>
        <v>11717.4</v>
      </c>
      <c r="AK117" s="98">
        <f>IF(ISNA(VLOOKUP($A117,'[2]1516 Exp_Rev Access'!$F$7:$FS$306,29,FALSE)),"",VLOOKUP($A117,'[2]1516 Exp_Rev Access'!$F$7:$FS$306,29,FALSE))</f>
        <v>153507.22</v>
      </c>
      <c r="AL117" s="100">
        <f t="shared" si="158"/>
        <v>487202.97</v>
      </c>
      <c r="AM117" s="72">
        <f t="shared" si="159"/>
        <v>1.4993880641301869E-2</v>
      </c>
      <c r="AN117" s="94">
        <f t="shared" si="160"/>
        <v>175.86904117303069</v>
      </c>
      <c r="AO117" s="99">
        <f>IF(ISNA(VLOOKUP($A117,'[2]1516 Exp_Rev Access'!$F$7:$GB$306,30,FALSE)),"",VLOOKUP($A117,'[2]1516 Exp_Rev Access'!$F$7:$FS$306,30,FALSE))</f>
        <v>17040396.530000001</v>
      </c>
      <c r="AP117" s="99">
        <f>IF(ISNA(VLOOKUP($A117,'[2]1516 Exp_Rev Access'!$F$7:$GB$306,31,FALSE)),"",VLOOKUP($A117,'[2]1516 Exp_Rev Access'!$F$7:$FS$306,31,FALSE))</f>
        <v>550838.31000000006</v>
      </c>
      <c r="AQ117" s="99">
        <f>IF(ISNA(VLOOKUP($A117,'[2]1516 Exp_Rev Access'!$F$7:$GB$306,32,FALSE)),"",VLOOKUP($A117,'[2]1516 Exp_Rev Access'!$F$7:$FS$306,32,FALSE))</f>
        <v>2048484.04</v>
      </c>
      <c r="AR117" s="99">
        <f>IF(ISNA(VLOOKUP($A117,'[2]1516 Exp_Rev Access'!$F$7:$GB$306,33,FALSE)),"",VLOOKUP($A117,'[2]1516 Exp_Rev Access'!$F$7:$FS$306,33,FALSE))</f>
        <v>0</v>
      </c>
      <c r="AS117" s="99">
        <f>IF(ISNA(VLOOKUP($A117,'[2]1516 Exp_Rev Access'!$F$7:$GB$306,34,FALSE)),"",VLOOKUP($A117,'[2]1516 Exp_Rev Access'!$F$7:$FS$306,34,FALSE))</f>
        <v>0</v>
      </c>
      <c r="AT117" s="101">
        <f t="shared" si="161"/>
        <v>19639718.879999999</v>
      </c>
      <c r="AU117" s="72">
        <f t="shared" si="162"/>
        <v>0.60442078322191428</v>
      </c>
      <c r="AV117" s="94">
        <f t="shared" si="163"/>
        <v>7089.4857811180182</v>
      </c>
      <c r="AW117" s="99">
        <f>IF(ISNA(VLOOKUP($A117,'[2]1516 Exp_Rev Access'!$F$7:$GB$306,35,FALSE)),"",VLOOKUP($A117,'[2]1516 Exp_Rev Access'!$F$7:$GB$306,35,FALSE))</f>
        <v>0</v>
      </c>
      <c r="AX117" s="99">
        <f>IF(ISNA(VLOOKUP($A117,'[2]1516 Exp_Rev Access'!$F$7:$GB$306,36,FALSE)),"",VLOOKUP($A117,'[2]1516 Exp_Rev Access'!$F$7:$GB$306,36,FALSE))</f>
        <v>2056083.83</v>
      </c>
      <c r="AY117" s="99">
        <f>IF(ISNA(VLOOKUP($A117,'[2]1516 Exp_Rev Access'!$F$7:$GB$306,37,FALSE)),"",VLOOKUP($A117,'[2]1516 Exp_Rev Access'!$F$7:$GB$306,37,FALSE))</f>
        <v>173024.65</v>
      </c>
      <c r="AZ117" s="99">
        <f>IF(ISNA(VLOOKUP($A117,'[2]1516 Exp_Rev Access'!$F$7:$GB$306,38,FALSE)),"",VLOOKUP($A117,'[2]1516 Exp_Rev Access'!$F$7:$GB$306,38,FALSE))</f>
        <v>0</v>
      </c>
      <c r="BA117" s="99">
        <f>IF(ISNA(VLOOKUP($A117,'[2]1516 Exp_Rev Access'!$F$7:$GB$306,39,FALSE)),"",VLOOKUP($A117,'[2]1516 Exp_Rev Access'!$F$7:$GB$306,39,FALSE))</f>
        <v>0</v>
      </c>
      <c r="BB117" s="99">
        <f>IF(ISNA(VLOOKUP($A117,'[2]1516 Exp_Rev Access'!$F$7:$GB$306,40,FALSE)),"",VLOOKUP($A117,'[2]1516 Exp_Rev Access'!$F$7:$GB$306,40,FALSE))</f>
        <v>929578.2</v>
      </c>
      <c r="BC117" s="99">
        <f>IF(ISNA(VLOOKUP($A117,'[2]1516 Exp_Rev Access'!$F$7:$GB$306,41,FALSE)),"",VLOOKUP($A117,'[2]1516 Exp_Rev Access'!$F$7:$GB$306,41,FALSE))</f>
        <v>0</v>
      </c>
      <c r="BD117" s="99">
        <f>IF(ISNA(VLOOKUP($A117,'[2]1516 Exp_Rev Access'!$F$7:$GB$306,42,FALSE)),"",VLOOKUP($A117,'[2]1516 Exp_Rev Access'!$F$7:$GB$306,42,FALSE))</f>
        <v>198715.61</v>
      </c>
      <c r="BE117" s="99">
        <f>IF(ISNA(VLOOKUP($A117,'[2]1516 Exp_Rev Access'!$F$7:$GB$306,43,FALSE)),"",VLOOKUP($A117,'[2]1516 Exp_Rev Access'!$F$7:$GB$306,43,FALSE))</f>
        <v>0</v>
      </c>
      <c r="BF117" s="99">
        <f>IF(ISNA(VLOOKUP($A117,'[2]1516 Exp_Rev Access'!$F$7:$GB$306,44,FALSE)),"",VLOOKUP($A117,'[2]1516 Exp_Rev Access'!$F$7:$GB$306,44,FALSE))</f>
        <v>718484.65</v>
      </c>
      <c r="BG117" s="99">
        <f>IF(ISNA(VLOOKUP($A117,'[2]1516 Exp_Rev Access'!$F$7:$GB$306,45,FALSE)),"",VLOOKUP($A117,'[2]1516 Exp_Rev Access'!$F$7:$GB$306,45,FALSE))</f>
        <v>27973.35</v>
      </c>
      <c r="BH117" s="99">
        <f>IF(ISNA(VLOOKUP($A117,'[2]1516 Exp_Rev Access'!$F$7:$GB$306,46,FALSE)),"",VLOOKUP($A117,'[2]1516 Exp_Rev Access'!$F$7:$GB$306,46,FALSE))</f>
        <v>0</v>
      </c>
      <c r="BI117" s="99">
        <f>IF(ISNA(VLOOKUP($A117,'[2]1516 Exp_Rev Access'!$F$7:$GB$306,47,FALSE)),"",VLOOKUP($A117,'[2]1516 Exp_Rev Access'!$F$7:$GB$306,47,FALSE))</f>
        <v>24095.02</v>
      </c>
      <c r="BJ117" s="99">
        <f>IF(ISNA(VLOOKUP($A117,'[2]1516 Exp_Rev Access'!$F$7:$GB$306,48,FALSE)),"",VLOOKUP($A117,'[2]1516 Exp_Rev Access'!$F$7:$GB$306,48,FALSE))</f>
        <v>1223735.43</v>
      </c>
      <c r="BK117" s="99">
        <f>IF(ISNA(VLOOKUP($A117,'[2]1516 Exp_Rev Access'!$F$7:$GB$306,49,FALSE)),"",VLOOKUP($A117,'[2]1516 Exp_Rev Access'!$F$7:$GB$306,49,FALSE))</f>
        <v>0</v>
      </c>
      <c r="BL117" s="99">
        <f>IF(ISNA(VLOOKUP($A117,'[2]1516 Exp_Rev Access'!$F$7:$GB$306,50,FALSE)),"",VLOOKUP($A117,'[2]1516 Exp_Rev Access'!$F$7:$GB$306,50,FALSE))</f>
        <v>0</v>
      </c>
      <c r="BM117" s="99">
        <f>IF(ISNA(VLOOKUP($A117,'[2]1516 Exp_Rev Access'!$F$7:$GB$306,51,FALSE)),"",VLOOKUP($A117,'[2]1516 Exp_Rev Access'!$F$7:$GB$306,51,FALSE))</f>
        <v>0</v>
      </c>
      <c r="BN117" s="99">
        <f>IF(ISNA(VLOOKUP($A117,'[2]1516 Exp_Rev Access'!$F$7:$GB$306,52,FALSE)),"",VLOOKUP($A117,'[2]1516 Exp_Rev Access'!$F$7:$GB$306,52,FALSE))</f>
        <v>0</v>
      </c>
      <c r="BO117" s="99">
        <f>IF(ISNA(VLOOKUP($A117,'[2]1516 Exp_Rev Access'!$F$7:$GB$306,53,FALSE)),"",VLOOKUP($A117,'[2]1516 Exp_Rev Access'!$F$7:$GB$306,53,FALSE))</f>
        <v>0</v>
      </c>
      <c r="BP117" s="99">
        <f>IF(ISNA(VLOOKUP($A117,'[2]1516 Exp_Rev Access'!$F$7:$GB$306,54,FALSE)),"",VLOOKUP($A117,'[2]1516 Exp_Rev Access'!$F$7:$GB$306,54,FALSE))</f>
        <v>0</v>
      </c>
      <c r="BQ117" s="99">
        <f>IF(ISNA(VLOOKUP($A117,'[2]1516 Exp_Rev Access'!$F$7:$GB$306,55,FALSE)),"",VLOOKUP($A117,'[2]1516 Exp_Rev Access'!$F$7:$GB$306,55,FALSE))</f>
        <v>0</v>
      </c>
      <c r="BR117" s="99">
        <f>IF(ISNA(VLOOKUP($A117,'[2]1516 Exp_Rev Access'!$F$7:$GB$306,56,FALSE)),"",VLOOKUP($A117,'[2]1516 Exp_Rev Access'!$F$7:$GB$306,56,FALSE))</f>
        <v>0</v>
      </c>
      <c r="BS117" s="99">
        <f>IF(ISNA(VLOOKUP($A117,'[2]1516 Exp_Rev Access'!$F$7:$GB$306,57,FALSE)),"",VLOOKUP($A117,'[2]1516 Exp_Rev Access'!$F$7:$GB$306,57,FALSE))</f>
        <v>0</v>
      </c>
      <c r="BT117" s="99">
        <f>IF(ISNA(VLOOKUP($A117,'[2]1516 Exp_Rev Access'!$F$7:$GB$306,58,FALSE)),"",VLOOKUP($A117,'[2]1516 Exp_Rev Access'!$F$7:$GB$306,58,FALSE))</f>
        <v>0</v>
      </c>
      <c r="BU117" s="102">
        <f t="shared" si="164"/>
        <v>5351690.7399999993</v>
      </c>
      <c r="BV117" s="72">
        <f t="shared" si="165"/>
        <v>0.16470058091953024</v>
      </c>
      <c r="BW117" s="94">
        <f t="shared" si="166"/>
        <v>1931.8369900298167</v>
      </c>
      <c r="BX117" s="99">
        <f>IF(ISNA(VLOOKUP($A117,'[2]1516 Exp_Rev Access'!$F$7:$GB$306,59,FALSE)),"",VLOOKUP($A117,'[2]1516 Exp_Rev Access'!$F$7:$GB$306,59,FALSE))</f>
        <v>57343.8</v>
      </c>
      <c r="BY117" s="99">
        <f>IF(ISNA(VLOOKUP($A117,'[2]1516 Exp_Rev Access'!$F$7:$GB$306,60,FALSE)),"",VLOOKUP($A117,'[2]1516 Exp_Rev Access'!$F$7:$GB$306,60,FALSE))</f>
        <v>0</v>
      </c>
      <c r="BZ117" s="99">
        <f>IF(ISNA(VLOOKUP($A117,'[2]1516 Exp_Rev Access'!$F$7:$GB$306,61,FALSE)),"",VLOOKUP($A117,'[2]1516 Exp_Rev Access'!$F$7:$GB$306,61,FALSE))</f>
        <v>0</v>
      </c>
      <c r="CA117" s="99">
        <f>IF(ISNA(VLOOKUP($A117,'[2]1516 Exp_Rev Access'!$F$7:$GB$306,62,FALSE)),"",VLOOKUP($A117,'[2]1516 Exp_Rev Access'!$F$7:$GB$306,62,FALSE))</f>
        <v>0</v>
      </c>
      <c r="CB117" s="99">
        <f>IF(ISNA(VLOOKUP($A117,'[2]1516 Exp_Rev Access'!$F$7:$GB$306,63,FALSE)),"",VLOOKUP($A117,'[2]1516 Exp_Rev Access'!$F$7:$GB$306,63,FALSE))</f>
        <v>0</v>
      </c>
      <c r="CC117" s="99">
        <f>IF(ISNA(VLOOKUP($A117,'[2]1516 Exp_Rev Access'!$F$7:$GB$306,64,FALSE)),"",VLOOKUP($A117,'[2]1516 Exp_Rev Access'!$F$7:$GB$306,64,FALSE))</f>
        <v>0</v>
      </c>
      <c r="CD117" s="101">
        <f t="shared" si="167"/>
        <v>57343.8</v>
      </c>
      <c r="CE117" s="72">
        <f t="shared" si="168"/>
        <v>1.764780072499735E-3</v>
      </c>
      <c r="CF117" s="103">
        <f t="shared" si="169"/>
        <v>20.699789911416261</v>
      </c>
      <c r="CG117" s="99">
        <f>IF(ISNA(VLOOKUP($A117,'[2]1516 Exp_Rev Access'!$F$7:$GB$306,65,FALSE)),"",VLOOKUP($A117,'[2]1516 Exp_Rev Access'!$F$7:$GB$306,65,FALSE))</f>
        <v>0</v>
      </c>
      <c r="CH117" s="99">
        <f>IF(ISNA(VLOOKUP($A117,'[2]1516 Exp_Rev Access'!$F$7:$GB$306,66,FALSE)),"",VLOOKUP($A117,'[2]1516 Exp_Rev Access'!$F$7:$GB$306,66,FALSE))</f>
        <v>0</v>
      </c>
      <c r="CI117" s="99">
        <f>IF(ISNA(VLOOKUP($A117,'[2]1516 Exp_Rev Access'!$F$7:$GB$306,67,FALSE)),"",VLOOKUP($A117,'[2]1516 Exp_Rev Access'!$F$7:$GB$306,67,FALSE))</f>
        <v>0</v>
      </c>
      <c r="CJ117" s="99">
        <f>IF(ISNA(VLOOKUP($A117,'[2]1516 Exp_Rev Access'!$F$7:$GB$306,68,FALSE)),"",VLOOKUP($A117,'[2]1516 Exp_Rev Access'!$F$7:$GB$306,68,FALSE))</f>
        <v>0</v>
      </c>
      <c r="CK117" s="99">
        <f>IF(ISNA(VLOOKUP($A117,'[2]1516 Exp_Rev Access'!$F$7:$GB$306,69,FALSE)),"",VLOOKUP($A117,'[2]1516 Exp_Rev Access'!$F$7:$GB$306,69,FALSE))</f>
        <v>0</v>
      </c>
      <c r="CL117" s="99">
        <f>IF(ISNA(VLOOKUP($A117,'[2]1516 Exp_Rev Access'!$F$7:$GB$306,70,FALSE)),"",VLOOKUP($A117,'[2]1516 Exp_Rev Access'!$F$7:$GB$306,70,FALSE))</f>
        <v>0</v>
      </c>
      <c r="CM117" s="99">
        <f>IF(ISNA(VLOOKUP($A117,'[2]1516 Exp_Rev Access'!$F$7:$GB$306,71,FALSE)),"",VLOOKUP($A117,'[2]1516 Exp_Rev Access'!$F$7:$GB$306,71,FALSE))</f>
        <v>0</v>
      </c>
      <c r="CN117" s="99">
        <f>IF(ISNA(VLOOKUP($A117,'[2]1516 Exp_Rev Access'!$F$7:$GB$306,72,FALSE)),"",VLOOKUP($A117,'[2]1516 Exp_Rev Access'!$F$7:$GB$306,72,FALSE))</f>
        <v>0</v>
      </c>
      <c r="CO117" s="99">
        <f>IF(ISNA(VLOOKUP($A117,'[2]1516 Exp_Rev Access'!$F$7:$GB$306,73,FALSE)),"",VLOOKUP($A117,'[2]1516 Exp_Rev Access'!$F$7:$GB$306,73,FALSE))</f>
        <v>0</v>
      </c>
      <c r="CP117" s="99">
        <f>IF(ISNA(VLOOKUP($A117,'[2]1516 Exp_Rev Access'!$F$7:$GB$306,74,FALSE)),"",VLOOKUP($A117,'[2]1516 Exp_Rev Access'!$F$7:$GB$306,74,FALSE))</f>
        <v>561828.74</v>
      </c>
      <c r="CQ117" s="99">
        <f>IF(ISNA(VLOOKUP($A117,'[2]1516 Exp_Rev Access'!$F$7:$GB$306,75,FALSE)),"",VLOOKUP($A117,'[2]1516 Exp_Rev Access'!$F$7:$GB$306,75,FALSE))</f>
        <v>0</v>
      </c>
      <c r="CR117" s="99">
        <f>IF(ISNA(VLOOKUP($A117,'[2]1516 Exp_Rev Access'!$F$7:$GB$306,76,FALSE)),"",VLOOKUP($A117,'[2]1516 Exp_Rev Access'!$F$7:$GB$306,76,FALSE))</f>
        <v>22093.69</v>
      </c>
      <c r="CS117" s="99">
        <f>IF(ISNA(VLOOKUP($A117,'[2]1516 Exp_Rev Access'!$F$7:$GB$306,77,FALSE)),"",VLOOKUP($A117,'[2]1516 Exp_Rev Access'!$F$7:$GB$306,77,FALSE))</f>
        <v>0</v>
      </c>
      <c r="CT117" s="99">
        <f>IF(ISNA(VLOOKUP($A117,'[2]1516 Exp_Rev Access'!$F$7:$GB$306,78,FALSE)),"",VLOOKUP($A117,'[2]1516 Exp_Rev Access'!$F$7:$GB$306,78,FALSE))</f>
        <v>624937.92000000004</v>
      </c>
      <c r="CU117" s="99">
        <f>IF(ISNA(VLOOKUP($A117,'[2]1516 Exp_Rev Access'!$F$7:$GB$306,79,FALSE)),"",VLOOKUP($A117,'[2]1516 Exp_Rev Access'!$F$7:$GB$306,79,FALSE))</f>
        <v>86102.36</v>
      </c>
      <c r="CV117" s="99">
        <f>IF(ISNA(VLOOKUP($A117,'[2]1516 Exp_Rev Access'!$F$7:$GB$306,80,FALSE)),"",VLOOKUP($A117,'[2]1516 Exp_Rev Access'!$F$7:$GB$306,80,FALSE))</f>
        <v>423341</v>
      </c>
      <c r="CW117" s="99">
        <f>IF(ISNA(VLOOKUP($A117,'[2]1516 Exp_Rev Access'!$F$7:$GB$306,81,FALSE)),"",VLOOKUP($A117,'[2]1516 Exp_Rev Access'!$F$7:$GB$306,81,FALSE))</f>
        <v>0</v>
      </c>
      <c r="CX117" s="99">
        <f>IF(ISNA(VLOOKUP($A117,'[2]1516 Exp_Rev Access'!$F$7:$GB$306,82,FALSE)),"",VLOOKUP($A117,'[2]1516 Exp_Rev Access'!$F$7:$GB$306,82,FALSE))</f>
        <v>0</v>
      </c>
      <c r="CY117" s="99">
        <f>IF(ISNA(VLOOKUP($A117,'[2]1516 Exp_Rev Access'!$F$7:$GB$306,83,FALSE)),"",VLOOKUP($A117,'[2]1516 Exp_Rev Access'!$F$7:$GB$306,83,FALSE))</f>
        <v>0</v>
      </c>
      <c r="CZ117" s="99">
        <f>IF(ISNA(VLOOKUP($A117,'[2]1516 Exp_Rev Access'!$F$7:$GB$306,84,FALSE)),"",VLOOKUP($A117,'[2]1516 Exp_Rev Access'!$F$7:$GB$306,84,FALSE))</f>
        <v>0</v>
      </c>
      <c r="DA117" s="99">
        <f>IF(ISNA(VLOOKUP($A117,'[2]1516 Exp_Rev Access'!$F$7:$GB$306,85,FALSE)),"",VLOOKUP($A117,'[2]1516 Exp_Rev Access'!$F$7:$GB$306,85,FALSE))</f>
        <v>128806.68</v>
      </c>
      <c r="DB117" s="99">
        <f>IF(ISNA(VLOOKUP($A117,'[2]1516 Exp_Rev Access'!$F$7:$GB$306,86,FALSE)),"",VLOOKUP($A117,'[2]1516 Exp_Rev Access'!$F$7:$GB$306,86,FALSE))</f>
        <v>0</v>
      </c>
      <c r="DC117" s="99">
        <f>IF(ISNA(VLOOKUP($A117,'[2]1516 Exp_Rev Access'!$F$7:$GB$306,87,FALSE)),"",VLOOKUP($A117,'[2]1516 Exp_Rev Access'!$F$7:$GB$306,87,FALSE))</f>
        <v>0</v>
      </c>
      <c r="DD117" s="99">
        <f>IF(ISNA(VLOOKUP($A117,'[2]1516 Exp_Rev Access'!$F$7:$GB$306,88,FALSE)),"",VLOOKUP($A117,'[2]1516 Exp_Rev Access'!$F$7:$GB$306,88,FALSE))</f>
        <v>0</v>
      </c>
      <c r="DE117" s="99">
        <f>IF(ISNA(VLOOKUP($A117,'[2]1516 Exp_Rev Access'!$F$7:$GB$306,89,FALSE)),"",VLOOKUP($A117,'[2]1516 Exp_Rev Access'!$F$7:$GB$306,89,FALSE))</f>
        <v>0</v>
      </c>
      <c r="DF117" s="99">
        <f>IF(ISNA(VLOOKUP($A117,'[2]1516 Exp_Rev Access'!$F$7:$GB$306,90,FALSE)),"",VLOOKUP($A117,'[2]1516 Exp_Rev Access'!$F$7:$GB$306,90,FALSE))</f>
        <v>0</v>
      </c>
      <c r="DG117" s="99">
        <f>IF(ISNA(VLOOKUP($A117,'[2]1516 Exp_Rev Access'!$F$7:$GB$306,91,FALSE)),"",VLOOKUP($A117,'[2]1516 Exp_Rev Access'!$F$7:$GB$306,91,FALSE))</f>
        <v>37245.82</v>
      </c>
      <c r="DH117" s="99">
        <f>IF(ISNA(VLOOKUP($A117,'[2]1516 Exp_Rev Access'!$F$7:$GB$306,92,FALSE)),"",VLOOKUP($A117,'[2]1516 Exp_Rev Access'!$F$7:$GB$306,92,FALSE))</f>
        <v>941892.4</v>
      </c>
      <c r="DI117" s="99">
        <f>IF(ISNA(VLOOKUP($A117,'[2]1516 Exp_Rev Access'!$F$7:$GB$306,93,FALSE)),"",VLOOKUP($A117,'[2]1516 Exp_Rev Access'!$F$7:$GB$306,93,FALSE))</f>
        <v>0</v>
      </c>
      <c r="DJ117" s="99">
        <f>IF(ISNA(VLOOKUP($A117,'[2]1516 Exp_Rev Access'!$F$7:$GB$306,94,FALSE)),"",VLOOKUP($A117,'[2]1516 Exp_Rev Access'!$F$7:$GB$306,94,FALSE))</f>
        <v>0</v>
      </c>
      <c r="DK117" s="99">
        <f>IF(ISNA(VLOOKUP($A117,'[2]1516 Exp_Rev Access'!$F$7:$GB$306,95,FALSE)),"",VLOOKUP($A117,'[2]1516 Exp_Rev Access'!$F$7:$GB$306,95,FALSE))</f>
        <v>0</v>
      </c>
      <c r="DL117" s="99">
        <f>IF(ISNA(VLOOKUP($A117,'[2]1516 Exp_Rev Access'!$F$7:$GB$306,96,FALSE)),"",VLOOKUP($A117,'[2]1516 Exp_Rev Access'!$F$7:$GB$306,96,FALSE))</f>
        <v>0</v>
      </c>
      <c r="DM117" s="99">
        <f>IF(ISNA(VLOOKUP($A117,'[2]1516 Exp_Rev Access'!$F$7:$GB$306,97,FALSE)),"",VLOOKUP($A117,'[2]1516 Exp_Rev Access'!$F$7:$GB$306,97,FALSE))</f>
        <v>0</v>
      </c>
      <c r="DN117" s="99">
        <f>IF(ISNA(VLOOKUP($A117,'[2]1516 Exp_Rev Access'!$F$7:$GB$306,98,FALSE)),"",VLOOKUP($A117,'[2]1516 Exp_Rev Access'!$F$7:$GB$306,98,FALSE))</f>
        <v>0</v>
      </c>
      <c r="DO117" s="99">
        <f>IF(ISNA(VLOOKUP($A117,'[2]1516 Exp_Rev Access'!$F$7:$GB$306,99,FALSE)),"",VLOOKUP($A117,'[2]1516 Exp_Rev Access'!$F$7:$GB$306,99,FALSE))</f>
        <v>0</v>
      </c>
      <c r="DP117" s="99">
        <f>IF(ISNA(VLOOKUP($A117,'[2]1516 Exp_Rev Access'!$F$7:$GB$306,100,FALSE)),"",VLOOKUP($A117,'[2]1516 Exp_Rev Access'!$F$7:$GB$306,100,FALSE))</f>
        <v>0</v>
      </c>
      <c r="DQ117" s="99">
        <f>IF(ISNA(VLOOKUP($A117,'[2]1516 Exp_Rev Access'!$F$7:$GB$306,101,FALSE)),"",VLOOKUP($A117,'[2]1516 Exp_Rev Access'!$F$7:$GB$306,101,FALSE))</f>
        <v>0</v>
      </c>
      <c r="DR117" s="99">
        <f>IF(ISNA(VLOOKUP($A117,'[2]1516 Exp_Rev Access'!$F$7:$GB$306,102,FALSE)),"",VLOOKUP($A117,'[2]1516 Exp_Rev Access'!$F$7:$GB$306,102,FALSE))</f>
        <v>0</v>
      </c>
      <c r="DS117" s="99">
        <f>IF(ISNA(VLOOKUP($A117,'[2]1516 Exp_Rev Access'!$F$7:$GB$306,103,FALSE)),"",VLOOKUP($A117,'[2]1516 Exp_Rev Access'!$F$7:$GB$306,103,FALSE))</f>
        <v>0</v>
      </c>
      <c r="DT117" s="99">
        <f>IF(ISNA(VLOOKUP($A117,'[2]1516 Exp_Rev Access'!$F$7:$GB$306,104,FALSE)),"",VLOOKUP($A117,'[2]1516 Exp_Rev Access'!$F$7:$GB$306,104,FALSE))</f>
        <v>0</v>
      </c>
      <c r="DU117" s="99">
        <f>IF(ISNA(VLOOKUP($A117,'[2]1516 Exp_Rev Access'!$F$7:$GB$306,105,FALSE)),"",VLOOKUP($A117,'[2]1516 Exp_Rev Access'!$F$7:$GB$306,105,FALSE))</f>
        <v>0</v>
      </c>
      <c r="DV117" s="99">
        <f>IF(ISNA(VLOOKUP($A117,'[2]1516 Exp_Rev Access'!$F$7:$GB$306,106,FALSE)),"",VLOOKUP($A117,'[2]1516 Exp_Rev Access'!$F$7:$GB$306,106,FALSE))</f>
        <v>0</v>
      </c>
      <c r="DW117" s="99">
        <f>IF(ISNA(VLOOKUP($A117,'[2]1516 Exp_Rev Access'!$F$7:$GB$306,107,FALSE)),"",VLOOKUP($A117,'[2]1516 Exp_Rev Access'!$F$7:$GB$306,107,FALSE))</f>
        <v>0</v>
      </c>
      <c r="DX117" s="99">
        <f>IF(ISNA(VLOOKUP($A117,'[2]1516 Exp_Rev Access'!$F$7:$GB$306,108,FALSE)),"",VLOOKUP($A117,'[2]1516 Exp_Rev Access'!$F$7:$GB$306,108,FALSE))</f>
        <v>0</v>
      </c>
      <c r="DY117" s="99">
        <f>IF(ISNA(VLOOKUP($A117,'[2]1516 Exp_Rev Access'!$F$7:$GB$306,109,FALSE)),"",VLOOKUP($A117,'[2]1516 Exp_Rev Access'!$F$7:$GB$306,109,FALSE))</f>
        <v>0</v>
      </c>
      <c r="DZ117" s="99">
        <f>IF(ISNA(VLOOKUP($A117,'[2]1516 Exp_Rev Access'!$F$7:$GB$306,110,FALSE)),"",VLOOKUP($A117,'[2]1516 Exp_Rev Access'!$F$7:$GB$306,110,FALSE))</f>
        <v>0</v>
      </c>
      <c r="EA117" s="99">
        <f>IF(ISNA(VLOOKUP($A117,'[2]1516 Exp_Rev Access'!$F$7:$GB$306,111,FALSE)),"",VLOOKUP($A117,'[2]1516 Exp_Rev Access'!$F$7:$GB$306,111,FALSE))</f>
        <v>0</v>
      </c>
      <c r="EB117" s="99">
        <f>IF(ISNA(VLOOKUP($A117,'[2]1516 Exp_Rev Access'!$F$7:$GB$306,112,FALSE)),"",VLOOKUP($A117,'[2]1516 Exp_Rev Access'!$F$7:$GB$306,112,FALSE))</f>
        <v>0</v>
      </c>
      <c r="EC117" s="99">
        <f>IF(ISNA(VLOOKUP($A117,'[2]1516 Exp_Rev Access'!$F$7:$GB$306,113,FALSE)),"",VLOOKUP($A117,'[2]1516 Exp_Rev Access'!$F$7:$GB$306,113,FALSE))</f>
        <v>0</v>
      </c>
      <c r="ED117" s="99">
        <f>IF(ISNA(VLOOKUP($A117,'[2]1516 Exp_Rev Access'!$F$7:$GB$306,114,FALSE)),"",VLOOKUP($A117,'[2]1516 Exp_Rev Access'!$F$7:$GB$306,114,FALSE))</f>
        <v>0</v>
      </c>
      <c r="EE117" s="99">
        <f>IF(ISNA(VLOOKUP($A117,'[2]1516 Exp_Rev Access'!$F$7:$GB$306,115,FALSE)),"",VLOOKUP($A117,'[2]1516 Exp_Rev Access'!$F$7:$GB$306,115,FALSE))</f>
        <v>0</v>
      </c>
      <c r="EF117" s="99">
        <f>IF(ISNA(VLOOKUP($A117,'[2]1516 Exp_Rev Access'!$F$7:$GB$306,116,FALSE)),"",VLOOKUP($A117,'[2]1516 Exp_Rev Access'!$F$7:$GB$306,116,FALSE))</f>
        <v>0</v>
      </c>
      <c r="EG117" s="99">
        <f>IF(ISNA(VLOOKUP($A117,'[2]1516 Exp_Rev Access'!$F$7:$GB$306,117,FALSE)),"",VLOOKUP($A117,'[2]1516 Exp_Rev Access'!$F$7:$GB$306,117,FALSE))</f>
        <v>0</v>
      </c>
      <c r="EH117" s="99">
        <f>IF(ISNA(VLOOKUP($A117,'[2]1516 Exp_Rev Access'!$F$7:$GB$306,118,FALSE)),"",VLOOKUP($A117,'[2]1516 Exp_Rev Access'!$F$7:$GB$306,118,FALSE))</f>
        <v>0</v>
      </c>
      <c r="EI117" s="99">
        <f>IF(ISNA(VLOOKUP($A117,'[2]1516 Exp_Rev Access'!$F$7:$GB$306,119,FALSE)),"",VLOOKUP($A117,'[2]1516 Exp_Rev Access'!$F$7:$GB$306,119,FALSE))</f>
        <v>0</v>
      </c>
      <c r="EJ117" s="99">
        <f>IF(ISNA(VLOOKUP($A117,'[2]1516 Exp_Rev Access'!$F$7:$GB$306,120,FALSE)),"",VLOOKUP($A117,'[2]1516 Exp_Rev Access'!$F$7:$GB$306,120,FALSE))</f>
        <v>0</v>
      </c>
      <c r="EK117" s="99">
        <f>IF(ISNA(VLOOKUP($A117,'[2]1516 Exp_Rev Access'!$F$7:$GB$306,121,FALSE)),"",VLOOKUP($A117,'[2]1516 Exp_Rev Access'!$F$7:$GB$306,121,FALSE))</f>
        <v>0</v>
      </c>
      <c r="EL117" s="99">
        <f>IF(ISNA(VLOOKUP($A117,'[2]1516 Exp_Rev Access'!$F$7:$GB$306,122,FALSE)),"",VLOOKUP($A117,'[2]1516 Exp_Rev Access'!$F$7:$GB$306,122,FALSE))</f>
        <v>0</v>
      </c>
      <c r="EM117" s="99">
        <f>IF(ISNA(VLOOKUP($A117,'[2]1516 Exp_Rev Access'!$F$7:$GB$306,123,FALSE)),"",VLOOKUP($A117,'[2]1516 Exp_Rev Access'!$F$7:$GB$306,123,FALSE))</f>
        <v>5207</v>
      </c>
      <c r="EN117" s="99">
        <f>IF(ISNA(VLOOKUP($A117,'[2]1516 Exp_Rev Access'!$F$7:$GB$306,124,FALSE)),"",VLOOKUP($A117,'[2]1516 Exp_Rev Access'!$F$7:$GB$306,124,FALSE))</f>
        <v>2528.4</v>
      </c>
      <c r="EO117" s="99">
        <f>IF(ISNA(VLOOKUP($A117,'[2]1516 Exp_Rev Access'!$F$7:$GB$306,125,FALSE)),"",VLOOKUP($A117,'[2]1516 Exp_Rev Access'!$F$7:$GB$306,125,FALSE))</f>
        <v>0</v>
      </c>
      <c r="EP117" s="99">
        <f>IF(ISNA(VLOOKUP($A117,'[2]1516 Exp_Rev Access'!$F$7:$GB$306,126,FALSE)),"",VLOOKUP($A117,'[2]1516 Exp_Rev Access'!$F$7:$GB$306,126,FALSE))</f>
        <v>0</v>
      </c>
      <c r="EQ117" s="99">
        <f>IF(ISNA(VLOOKUP($A117,'[2]1516 Exp_Rev Access'!$F$7:$GB$306,127,FALSE)),"",VLOOKUP($A117,'[2]1516 Exp_Rev Access'!$F$7:$GB$306,127,FALSE))</f>
        <v>0</v>
      </c>
      <c r="ER117" s="99">
        <f>IF(ISNA(VLOOKUP($A117,'[2]1516 Exp_Rev Access'!$F$7:$GB$306,128,FALSE)),"",VLOOKUP($A117,'[2]1516 Exp_Rev Access'!$F$7:$GB$306,128,FALSE))</f>
        <v>0</v>
      </c>
      <c r="ES117" s="99">
        <f>IF(ISNA(VLOOKUP($A117,'[2]1516 Exp_Rev Access'!$F$7:$GB$306,129,FALSE)),"",VLOOKUP($A117,'[2]1516 Exp_Rev Access'!$F$7:$GB$306,129,FALSE))</f>
        <v>0</v>
      </c>
      <c r="ET117" s="99">
        <f>IF(ISNA(VLOOKUP($A117,'[2]1516 Exp_Rev Access'!$F$7:$GB$306,130,FALSE)),"",VLOOKUP($A117,'[2]1516 Exp_Rev Access'!$F$7:$GB$306,130,FALSE))</f>
        <v>0</v>
      </c>
      <c r="EU117" s="99">
        <f>IF(ISNA(VLOOKUP($A117,'[2]1516 Exp_Rev Access'!$F$7:$GB$306,131,FALSE)),"",VLOOKUP($A117,'[2]1516 Exp_Rev Access'!$F$7:$GB$306,131,FALSE))</f>
        <v>5728.27</v>
      </c>
      <c r="EV117" s="99">
        <f>IF(ISNA(VLOOKUP($A117,'[2]1516 Exp_Rev Access'!$F$7:$GB$306,132,FALSE)),"",VLOOKUP($A117,'[2]1516 Exp_Rev Access'!$F$7:$GB$306,132,FALSE))</f>
        <v>0</v>
      </c>
      <c r="EW117" s="99">
        <f>IF(ISNA(VLOOKUP($A117,'[2]1516 Exp_Rev Access'!$F$7:$GB$306,133,FALSE)),"",VLOOKUP($A117,'[2]1516 Exp_Rev Access'!$F$7:$GB$306,133,FALSE))</f>
        <v>0</v>
      </c>
      <c r="EX117" s="99">
        <f>IF(ISNA(VLOOKUP($A117,'[2]1516 Exp_Rev Access'!$F$7:$GB$306,134,FALSE)),"",VLOOKUP($A117,'[2]1516 Exp_Rev Access'!$F$7:$GB$306,134,FALSE))</f>
        <v>0</v>
      </c>
      <c r="EY117" s="99">
        <f>IF(ISNA(VLOOKUP($A117,'[2]1516 Exp_Rev Access'!$F$7:$GB$306,135,FALSE)),"",VLOOKUP($A117,'[2]1516 Exp_Rev Access'!$F$7:$GB$306,135,FALSE))</f>
        <v>0</v>
      </c>
      <c r="EZ117" s="99">
        <f>IF(ISNA(VLOOKUP($A117,'[2]1516 Exp_Rev Access'!$F$7:$GB$306,136,FALSE)),"",VLOOKUP($A117,'[2]1516 Exp_Rev Access'!$F$7:$GB$306,136,FALSE))</f>
        <v>0</v>
      </c>
      <c r="FA117" s="99">
        <f>IF(ISNA(VLOOKUP($A117,'[2]1516 Exp_Rev Access'!$F$7:$GB$306,137,FALSE)),"",VLOOKUP($A117,'[2]1516 Exp_Rev Access'!$F$7:$GB$306,137,FALSE))</f>
        <v>0</v>
      </c>
      <c r="FB117" s="99">
        <f>IF(ISNA(VLOOKUP($A117,'[2]1516 Exp_Rev Access'!$F$7:$GB$306,138,FALSE)),"",VLOOKUP($A117,'[2]1516 Exp_Rev Access'!$F$7:$GB$306,138,FALSE))</f>
        <v>0</v>
      </c>
      <c r="FC117" s="99">
        <f>IF(ISNA(VLOOKUP($A117,'[2]1516 Exp_Rev Access'!$F$7:$GB$306,139,FALSE)),"",VLOOKUP($A117,'[2]1516 Exp_Rev Access'!$F$7:$GB$306,139,FALSE))</f>
        <v>0</v>
      </c>
      <c r="FD117" s="99">
        <f>IF(ISNA(VLOOKUP($A117,'[2]1516 Exp_Rev Access'!$F$7:$FS$306,140,FALSE)),"",VLOOKUP($A117,'[2]1516 Exp_Rev Access'!$F$7:$FS$306,140,FALSE))</f>
        <v>0</v>
      </c>
      <c r="FE117" s="99">
        <f>IF(ISNA(VLOOKUP($A117,'[2]1516 Exp_Rev Access'!$F$7:$FS$306,141,FALSE)),"",VLOOKUP($A117,'[2]1516 Exp_Rev Access'!$F$7:$FS$306,141,FALSE))</f>
        <v>0</v>
      </c>
      <c r="FF117" s="99">
        <f>IF(ISNA(VLOOKUP($A117,'[2]1516 Exp_Rev Access'!$F$7:$FS$306,142,FALSE)),"",VLOOKUP($A117,'[2]1516 Exp_Rev Access'!$F$7:$FS$306,142,FALSE))</f>
        <v>0</v>
      </c>
      <c r="FG117" s="99">
        <f>IF(ISNA(VLOOKUP($A117,'[2]1516 Exp_Rev Access'!$F$7:$FS$306,143,FALSE)),"",VLOOKUP($A117,'[2]1516 Exp_Rev Access'!$F$7:$FS$306,143,FALSE))</f>
        <v>0</v>
      </c>
      <c r="FH117" s="99">
        <f>IF(ISNA(VLOOKUP($A117,'[2]1516 Exp_Rev Access'!$F$7:$FS$306,144,FALSE)),"",VLOOKUP($A117,'[2]1516 Exp_Rev Access'!$F$7:$FS$306,144,FALSE))</f>
        <v>0</v>
      </c>
      <c r="FI117" s="99">
        <f>IF(ISNA(VLOOKUP($A117,'[2]1516 Exp_Rev Access'!$F$7:$FS$306,145,FALSE)),"",VLOOKUP($A117,'[2]1516 Exp_Rev Access'!$F$7:$FS$306,145,FALSE))</f>
        <v>0</v>
      </c>
      <c r="FJ117" s="99">
        <f>IF(ISNA(VLOOKUP($A117,'[2]1516 Exp_Rev Access'!$F$7:$FS$306,146,FALSE)),"",VLOOKUP($A117,'[2]1516 Exp_Rev Access'!$F$7:$FS$306,146,FALSE))</f>
        <v>0</v>
      </c>
      <c r="FK117" s="99">
        <f>IF(ISNA(VLOOKUP($A117,'[2]1516 Exp_Rev Access'!$F$7:$FS$306,147,FALSE)),"",VLOOKUP($A117,'[2]1516 Exp_Rev Access'!$F$7:$FS$306,147,FALSE))</f>
        <v>0</v>
      </c>
      <c r="FL117" s="99">
        <f>IF(ISNA(VLOOKUP($A117,'[2]1516 Exp_Rev Access'!$F$7:$FS$306,148,FALSE)),"",VLOOKUP($A117,'[2]1516 Exp_Rev Access'!$F$7:$FS$306,148,FALSE))</f>
        <v>0</v>
      </c>
      <c r="FM117" s="99">
        <f>IF(ISNA(VLOOKUP($A117,'[2]1516 Exp_Rev Access'!$F$7:$FS$306,149,FALSE)),"",VLOOKUP($A117,'[2]1516 Exp_Rev Access'!$F$7:$FS$306,149,FALSE))</f>
        <v>0</v>
      </c>
      <c r="FN117" s="99">
        <f>IF(ISNA(VLOOKUP($A117,'[2]1516 Exp_Rev Access'!$F$7:$FS$306,150,FALSE)),"",VLOOKUP($A117,'[2]1516 Exp_Rev Access'!$F$7:$FS$306,150,FALSE))</f>
        <v>0</v>
      </c>
      <c r="FO117" s="99">
        <f>IF(ISNA(VLOOKUP($A117,'[2]1516 Exp_Rev Access'!$F$7:$FS$306,151,FALSE)),"",VLOOKUP($A117,'[2]1516 Exp_Rev Access'!$F$7:$FS$306,151,FALSE))</f>
        <v>0</v>
      </c>
      <c r="FP117" s="99">
        <f>IF(ISNA(VLOOKUP($A117,'[2]1516 Exp_Rev Access'!$F$7:$FS$306,152,FALSE)),"",VLOOKUP($A117,'[2]1516 Exp_Rev Access'!$F$7:$FS$306,152,FALSE))</f>
        <v>0</v>
      </c>
      <c r="FQ117" s="99">
        <f>IF(ISNA(VLOOKUP($A117,'[2]1516 Exp_Rev Access'!$F$7:$FS$306,153,FALSE)),"",VLOOKUP($A117,'[2]1516 Exp_Rev Access'!$F$7:$FS$306,153,FALSE))</f>
        <v>95452</v>
      </c>
      <c r="FR117" s="101">
        <f t="shared" si="170"/>
        <v>2935164.2800000003</v>
      </c>
      <c r="FS117" s="72">
        <f t="shared" si="171"/>
        <v>9.0330941284969477E-2</v>
      </c>
      <c r="FT117" s="94">
        <f t="shared" si="172"/>
        <v>1059.5266437085329</v>
      </c>
      <c r="FU117" s="99">
        <f>IF(ISNA(VLOOKUP($A117,'[2]1516 Exp_Rev Access'!$F$7:$GB$306,154,FALSE)),"",VLOOKUP($A117,'[2]1516 Exp_Rev Access'!$F$7:$GB$306,154,FALSE))</f>
        <v>0</v>
      </c>
      <c r="FV117" s="99">
        <f>IF(ISNA(VLOOKUP($A117,'[2]1516 Exp_Rev Access'!$F$7:$GB$306,155,FALSE)),"",VLOOKUP($A117,'[2]1516 Exp_Rev Access'!$F$7:$GB$306,155,FALSE))</f>
        <v>0</v>
      </c>
      <c r="FW117" s="99">
        <f>IF(ISNA(VLOOKUP($A117,'[2]1516 Exp_Rev Access'!$F$7:$GB$306,156,FALSE)),"",VLOOKUP($A117,'[2]1516 Exp_Rev Access'!$F$7:$GB$306,156,FALSE))</f>
        <v>0</v>
      </c>
      <c r="FX117" s="99">
        <f>IF(ISNA(VLOOKUP($A117,'[2]1516 Exp_Rev Access'!$F$7:$GB$306,157,FALSE)),"",VLOOKUP($A117,'[2]1516 Exp_Rev Access'!$F$7:$GB$306,157,FALSE))</f>
        <v>0</v>
      </c>
      <c r="FY117" s="99">
        <f>IF(ISNA(VLOOKUP($A117,'[2]1516 Exp_Rev Access'!$F$7:$GB$306,158,FALSE)),"",VLOOKUP($A117,'[2]1516 Exp_Rev Access'!$F$7:$GB$306,158,FALSE))</f>
        <v>0</v>
      </c>
      <c r="FZ117" s="99">
        <f>IF(ISNA(VLOOKUP($A117,'[2]1516 Exp_Rev Access'!$F$7:$GB$306,159,FALSE)),"",VLOOKUP($A117,'[2]1516 Exp_Rev Access'!$F$7:$GB$306,159,FALSE))</f>
        <v>0</v>
      </c>
      <c r="GA117" s="99">
        <f>IF(ISNA(VLOOKUP($A117,'[2]1516 Exp_Rev Access'!$F$7:$GB$306,160,FALSE)),"",VLOOKUP($A117,'[2]1516 Exp_Rev Access'!$F$7:$GB$306,160,FALSE))</f>
        <v>0</v>
      </c>
      <c r="GB117" s="99">
        <f>IF(ISNA(VLOOKUP($A117,'[2]1516 Exp_Rev Access'!$F$7:$GB$306,161,FALSE)),"",VLOOKUP($A117,'[2]1516 Exp_Rev Access'!$F$7:$GB$306,161,FALSE))</f>
        <v>0</v>
      </c>
      <c r="GC117" s="99">
        <f>IF(ISNA(VLOOKUP($A117,'[2]1516 Exp_Rev Access'!$F$7:$GB$306,162,FALSE)),"",VLOOKUP($A117,'[2]1516 Exp_Rev Access'!$F$7:$GB$306,162,FALSE))</f>
        <v>0</v>
      </c>
      <c r="GD117" s="99">
        <f>IF(ISNA(VLOOKUP($A117,'[2]1516 Exp_Rev Access'!$F$7:$GB$306,163,FALSE)),"",VLOOKUP($A117,'[2]1516 Exp_Rev Access'!$F$7:$GB$306,163,FALSE))</f>
        <v>23710.799999999999</v>
      </c>
      <c r="GE117" s="99">
        <f>IF(ISNA(VLOOKUP($A117,'[2]1516 Exp_Rev Access'!$F$7:$GB$306,164,FALSE)),"",VLOOKUP($A117,'[2]1516 Exp_Rev Access'!$F$7:$GB$306,164,FALSE))</f>
        <v>0</v>
      </c>
      <c r="GF117" s="99">
        <f>IF(ISNA(VLOOKUP($A117,'[2]1516 Exp_Rev Access'!$F$7:$GB$306,165,FALSE)),"",VLOOKUP($A117,'[2]1516 Exp_Rev Access'!$F$7:$GB$306,165,FALSE))</f>
        <v>0</v>
      </c>
      <c r="GG117" s="99">
        <f>IF(ISNA(VLOOKUP($A117,'[2]1516 Exp_Rev Access'!$F$7:$GB$306,166,FALSE)),"",VLOOKUP($A117,'[2]1516 Exp_Rev Access'!$F$7:$GB$306,166,FALSE))</f>
        <v>0</v>
      </c>
      <c r="GH117" s="99">
        <f>IF(ISNA(VLOOKUP($A117,'[2]1516 Exp_Rev Access'!$F$7:$GB$306,167,FALSE)),"",VLOOKUP($A117,'[2]1516 Exp_Rev Access'!$F$7:$GB$306,167,FALSE))</f>
        <v>0</v>
      </c>
      <c r="GI117" s="99">
        <f>IF(ISNA(VLOOKUP($A117,'[2]1516 Exp_Rev Access'!$F$7:$GB$306,168,FALSE)),"",VLOOKUP($A117,'[2]1516 Exp_Rev Access'!$F$7:$GB$306,168,FALSE))</f>
        <v>0</v>
      </c>
      <c r="GJ117" s="99">
        <f>IF(ISNA(VLOOKUP($A117,'[2]1516 Exp_Rev Access'!$F$7:$GB$306,169,FALSE)),"",VLOOKUP($A117,'[2]1516 Exp_Rev Access'!$F$7:$GB$306,169,FALSE))</f>
        <v>7840.56</v>
      </c>
      <c r="GK117" s="99">
        <f>IF(ISNA(VLOOKUP($A117,'[2]1516 Exp_Rev Access'!$F$7:$GB$306,170,FALSE)),"",VLOOKUP($A117,'[2]1516 Exp_Rev Access'!$F$7:$GB$306,170,FALSE))</f>
        <v>0</v>
      </c>
      <c r="GL117" s="99">
        <f>IF(ISNA(VLOOKUP($A117,'[2]1516 Exp_Rev Access'!$F$7:$GB$306,171,FALSE)),"",VLOOKUP($A117,'[2]1516 Exp_Rev Access'!$F$7:$GB$306,171,FALSE))</f>
        <v>0</v>
      </c>
      <c r="GM117" s="99">
        <f>IF(ISNA(VLOOKUP($A117,'[2]1516 Exp_Rev Access'!$F$7:$GB$306,172,FALSE)),"",VLOOKUP($A117,'[2]1516 Exp_Rev Access'!$F$7:$GB$306,172,FALSE))</f>
        <v>0</v>
      </c>
      <c r="GN117" s="99">
        <f>IF(ISNA(VLOOKUP($A117,'[2]1516 Exp_Rev Access'!$F$7:$GB$306,173,FALSE)),"",VLOOKUP($A117,'[2]1516 Exp_Rev Access'!$F$7:$GB$306,173,FALSE))</f>
        <v>0</v>
      </c>
      <c r="GO117" s="99">
        <f>IF(ISNA(VLOOKUP($A117,'[2]1516 Exp_Rev Access'!$F$7:$GB$306,174,FALSE)),"",VLOOKUP($A117,'[2]1516 Exp_Rev Access'!$F$7:$GB$306,174,FALSE))</f>
        <v>0</v>
      </c>
      <c r="GP117" s="99">
        <f>IF(ISNA(VLOOKUP($A117,'[2]1516 Exp_Rev Access'!$F$7:$GB$306,175,FALSE)),"",VLOOKUP($A117,'[2]1516 Exp_Rev Access'!$F$7:$GB$306,175,FALSE))</f>
        <v>0</v>
      </c>
      <c r="GQ117" s="99">
        <f>IF(ISNA(VLOOKUP($A117,'[2]1516 Exp_Rev Access'!$F$7:$GB$306,176,FALSE)),"",VLOOKUP($A117,'[2]1516 Exp_Rev Access'!$F$7:$GB$306,176,FALSE))</f>
        <v>0</v>
      </c>
      <c r="GR117" s="99">
        <f>IF(ISNA(VLOOKUP($A117,'[2]1516 Exp_Rev Access'!$F$7:$GB$306,177,FALSE)),"",VLOOKUP($A117,'[2]1516 Exp_Rev Access'!$F$7:$GB$306,177,FALSE))</f>
        <v>0</v>
      </c>
      <c r="GS117" s="99">
        <f>IF(ISNA(VLOOKUP($A117,'[2]1516 Exp_Rev Access'!$F$7:$GB$306,178,FALSE)),"",VLOOKUP($A117,'[2]1516 Exp_Rev Access'!$F$7:$GB$306,178,FALSE))</f>
        <v>0</v>
      </c>
      <c r="GT117" s="101">
        <f t="shared" si="173"/>
        <v>31551.360000000001</v>
      </c>
      <c r="GU117" s="72">
        <f t="shared" si="174"/>
        <v>9.7100665439446348E-4</v>
      </c>
      <c r="GV117" s="84">
        <f t="shared" si="175"/>
        <v>11.389313638431052</v>
      </c>
    </row>
    <row r="118" spans="1:207" customFormat="1" ht="12" customHeight="1" x14ac:dyDescent="0.2">
      <c r="A118" s="96" t="s">
        <v>366</v>
      </c>
      <c r="B118" s="69" t="s">
        <v>367</v>
      </c>
      <c r="C118" s="80">
        <f>IF(ISNA(VLOOKUP($A118,'[2]1516 enrollment_Rev_Exp by size'!$A$6:$G$320,3,FALSE)),"",VLOOKUP($A118,'[2]1516 enrollment_Rev_Exp by size'!$A$6:$G$320,3,FALSE))</f>
        <v>2794.2999999999997</v>
      </c>
      <c r="D118" s="97">
        <v>29991671.260000002</v>
      </c>
      <c r="E118" s="80">
        <f t="shared" si="153"/>
        <v>29991671.259999998</v>
      </c>
      <c r="F118" s="80">
        <f t="shared" si="154"/>
        <v>0</v>
      </c>
      <c r="G118" s="98">
        <f>IF(ISNA(VLOOKUP($A118,'[2]1516 Exp_Rev Access'!$F$7:$FS$306,2,FALSE)),"",VLOOKUP($A118,'[2]1516 Exp_Rev Access'!$F$7:$FS$306,2,FALSE))</f>
        <v>5793163.6399999997</v>
      </c>
      <c r="H118" s="98">
        <f>IF(ISNA(VLOOKUP($A118,'[2]1516 Exp_Rev Access'!$F$7:$FS$306,3,FALSE)),"",VLOOKUP($A118,'[2]1516 Exp_Rev Access'!$F$7:$FS$306,3,FALSE))</f>
        <v>0</v>
      </c>
      <c r="I118" s="98">
        <f>IF(ISNA(VLOOKUP($A118,'[2]1516 Exp_Rev Access'!$F$7:$FS$306,4,FALSE)),"",VLOOKUP($A118,'[2]1516 Exp_Rev Access'!$F$7:$FS$306,4,FALSE))</f>
        <v>0</v>
      </c>
      <c r="J118" s="98">
        <f>IF(ISNA(VLOOKUP($A118,'[2]1516 Exp_Rev Access'!$F$7:$FS$306,5,FALSE)),"",VLOOKUP($A118,'[2]1516 Exp_Rev Access'!$F$7:$FS$306,5,FALSE))</f>
        <v>32333.23</v>
      </c>
      <c r="K118" s="98">
        <f>IF(ISNA(VLOOKUP($A118,'[2]1516 Exp_Rev Access'!$F$7:$FS$306,6,FALSE)),"",VLOOKUP($A118,'[2]1516 Exp_Rev Access'!$F$7:$FS$306,6,FALSE))</f>
        <v>0</v>
      </c>
      <c r="L118" s="98">
        <f>IF(ISNA(VLOOKUP($A118,'[2]1516 Exp_Rev Access'!$F$7:$FS$306,7,FALSE)),"",VLOOKUP($A118,'[2]1516 Exp_Rev Access'!$F$7:$FS$306,7,FALSE))</f>
        <v>0</v>
      </c>
      <c r="M118" s="90">
        <f t="shared" si="155"/>
        <v>5825496.8700000001</v>
      </c>
      <c r="N118" s="72">
        <f t="shared" si="156"/>
        <v>0.1942371540251405</v>
      </c>
      <c r="O118" s="73">
        <f t="shared" si="157"/>
        <v>2084.7786100275562</v>
      </c>
      <c r="P118" s="99">
        <f>IF(ISNA(VLOOKUP($A118,'[2]1516 Exp_Rev Access'!$F$7:$FS$306,8,FALSE)),"",VLOOKUP($A118,'[2]1516 Exp_Rev Access'!$F$7:$FS$306,8,FALSE))</f>
        <v>77814.429999999993</v>
      </c>
      <c r="Q118" s="99">
        <f>IF(ISNA(VLOOKUP($A118,'[2]1516 Exp_Rev Access'!$F$7:$FS$306,9,FALSE)),"",VLOOKUP($A118,'[2]1516 Exp_Rev Access'!$F$7:$FS$306,9,FALSE))</f>
        <v>0</v>
      </c>
      <c r="R118" s="99">
        <f>IF(ISNA(VLOOKUP($A118,'[2]1516 Exp_Rev Access'!$F$7:$FS$306,10,FALSE)),"",VLOOKUP($A118,'[2]1516 Exp_Rev Access'!$F$7:$FS$306,10,FALSE))</f>
        <v>485</v>
      </c>
      <c r="S118" s="99">
        <f>IF(ISNA(VLOOKUP($A118,'[2]1516 Exp_Rev Access'!$F$7:$FS$306,11,FALSE)),"",VLOOKUP($A118,'[2]1516 Exp_Rev Access'!$F$7:$FS$306,11,FALSE))</f>
        <v>0</v>
      </c>
      <c r="T118" s="99">
        <f>IF(ISNA(VLOOKUP($A118,'[2]1516 Exp_Rev Access'!$F$7:$FS$306,12,FALSE)),"",VLOOKUP($A118,'[2]1516 Exp_Rev Access'!$F$7:$FS$306,12,FALSE))</f>
        <v>0</v>
      </c>
      <c r="U118" s="99">
        <f>IF(ISNA(VLOOKUP($A118,'[2]1516 Exp_Rev Access'!$F$7:$FS$306,13,FALSE)),"",VLOOKUP($A118,'[2]1516 Exp_Rev Access'!$F$7:$FS$306,13,FALSE))</f>
        <v>300</v>
      </c>
      <c r="V118" s="99">
        <f>IF(ISNA(VLOOKUP($A118,'[2]1516 Exp_Rev Access'!$F$7:$FS$306,14,FALSE)),"",VLOOKUP($A118,'[2]1516 Exp_Rev Access'!$F$7:$FS$306,14,FALSE))</f>
        <v>0</v>
      </c>
      <c r="W118" s="99">
        <f>IF(ISNA(VLOOKUP($A118,'[2]1516 Exp_Rev Access'!$F$7:$FS$306,15,FALSE)),"",VLOOKUP($A118,'[2]1516 Exp_Rev Access'!$F$7:$FS$306,15,FALSE))</f>
        <v>0</v>
      </c>
      <c r="X118" s="99">
        <f>IF(ISNA(VLOOKUP($A118,'[2]1516 Exp_Rev Access'!$F$7:$FS$306,16,FALSE)),"",VLOOKUP($A118,'[2]1516 Exp_Rev Access'!$F$7:$FS$306,16,FALSE))</f>
        <v>30986.19</v>
      </c>
      <c r="Y118" s="99">
        <f>IF(ISNA(VLOOKUP($A118,'[2]1516 Exp_Rev Access'!$F$7:$FS$306,17,FALSE)),"",VLOOKUP($A118,'[2]1516 Exp_Rev Access'!$F$7:$FS$306,17,FALSE))</f>
        <v>16075.25</v>
      </c>
      <c r="Z118" s="99">
        <f>IF(ISNA(VLOOKUP($A118,'[2]1516 Exp_Rev Access'!$F$7:$FS$306,18,FALSE)),"",VLOOKUP($A118,'[2]1516 Exp_Rev Access'!$F$7:$FS$306,18,FALSE))</f>
        <v>0</v>
      </c>
      <c r="AA118" s="99">
        <f>IF(ISNA(VLOOKUP($A118,'[2]1516 Exp_Rev Access'!$F$7:$FS$306,19,FALSE)),"",VLOOKUP($A118,'[2]1516 Exp_Rev Access'!$F$7:$FS$306,19,FALSE))</f>
        <v>0</v>
      </c>
      <c r="AB118" s="99">
        <f>IF(ISNA(VLOOKUP($A118,'[2]1516 Exp_Rev Access'!$F$7:$FS$306,20,FALSE)),"",VLOOKUP($A118,'[2]1516 Exp_Rev Access'!$F$7:$FS$306,20,FALSE))</f>
        <v>0</v>
      </c>
      <c r="AC118" s="99">
        <f>IF(ISNA(VLOOKUP($A118,'[2]1516 Exp_Rev Access'!$F$7:$FS$306,21,FALSE)),"",VLOOKUP($A118,'[2]1516 Exp_Rev Access'!$F$7:$FS$306,21,FALSE))</f>
        <v>200990.32</v>
      </c>
      <c r="AD118" s="99">
        <f>IF(ISNA(VLOOKUP($A118,'[2]1516 Exp_Rev Access'!$F$7:$FS$306,22,FALSE)),"",VLOOKUP($A118,'[2]1516 Exp_Rev Access'!$F$7:$FS$306,22,FALSE))</f>
        <v>8923.33</v>
      </c>
      <c r="AE118" s="99">
        <f>IF(ISNA(VLOOKUP($A118,'[2]1516 Exp_Rev Access'!$F$7:$FS$306,23,FALSE)),"",VLOOKUP($A118,'[2]1516 Exp_Rev Access'!$F$7:$FS$306,23,FALSE))</f>
        <v>0</v>
      </c>
      <c r="AF118" s="99">
        <f>IF(ISNA(VLOOKUP($A118,'[2]1516 Exp_Rev Access'!$F$7:$FS$306,24,FALSE)),"",VLOOKUP($A118,'[2]1516 Exp_Rev Access'!$F$7:$FS$306,24,FALSE))</f>
        <v>56187.76</v>
      </c>
      <c r="AG118" s="99">
        <f>IF(ISNA(VLOOKUP($A118,'[2]1516 Exp_Rev Access'!$F$7:$FS$306,25,FALSE)),"",VLOOKUP($A118,'[2]1516 Exp_Rev Access'!$F$7:$FS$306,25,FALSE))</f>
        <v>6110.89</v>
      </c>
      <c r="AH118" s="98">
        <f>IF(ISNA(VLOOKUP($A118,'[2]1516 Exp_Rev Access'!$F$7:$FS$306,26,FALSE)),"",VLOOKUP($A118,'[2]1516 Exp_Rev Access'!$F$7:$FS$306,26,FALSE))</f>
        <v>21607.5</v>
      </c>
      <c r="AI118" s="98">
        <f>IF(ISNA(VLOOKUP($A118,'[2]1516 Exp_Rev Access'!$F$7:$FS$306,27,FALSE)),"",VLOOKUP($A118,'[2]1516 Exp_Rev Access'!$F$7:$FS$306,27,FALSE))</f>
        <v>1010.38</v>
      </c>
      <c r="AJ118" s="98">
        <f>IF(ISNA(VLOOKUP($A118,'[2]1516 Exp_Rev Access'!$F$7:$FS$306,28,FALSE)),"",VLOOKUP($A118,'[2]1516 Exp_Rev Access'!$F$7:$FS$306,28,FALSE))</f>
        <v>50004.959999999999</v>
      </c>
      <c r="AK118" s="98">
        <f>IF(ISNA(VLOOKUP($A118,'[2]1516 Exp_Rev Access'!$F$7:$FS$306,29,FALSE)),"",VLOOKUP($A118,'[2]1516 Exp_Rev Access'!$F$7:$FS$306,29,FALSE))</f>
        <v>0</v>
      </c>
      <c r="AL118" s="100">
        <f t="shared" si="158"/>
        <v>470496.01000000007</v>
      </c>
      <c r="AM118" s="72">
        <f t="shared" si="159"/>
        <v>1.5687555585723635E-2</v>
      </c>
      <c r="AN118" s="94">
        <f t="shared" si="160"/>
        <v>168.37705686576248</v>
      </c>
      <c r="AO118" s="99">
        <f>IF(ISNA(VLOOKUP($A118,'[2]1516 Exp_Rev Access'!$F$7:$GB$306,30,FALSE)),"",VLOOKUP($A118,'[2]1516 Exp_Rev Access'!$F$7:$FS$306,30,FALSE))</f>
        <v>16703101.25</v>
      </c>
      <c r="AP118" s="99">
        <f>IF(ISNA(VLOOKUP($A118,'[2]1516 Exp_Rev Access'!$F$7:$GB$306,31,FALSE)),"",VLOOKUP($A118,'[2]1516 Exp_Rev Access'!$F$7:$FS$306,31,FALSE))</f>
        <v>455440.56</v>
      </c>
      <c r="AQ118" s="99">
        <f>IF(ISNA(VLOOKUP($A118,'[2]1516 Exp_Rev Access'!$F$7:$GB$306,32,FALSE)),"",VLOOKUP($A118,'[2]1516 Exp_Rev Access'!$F$7:$FS$306,32,FALSE))</f>
        <v>0</v>
      </c>
      <c r="AR118" s="99">
        <f>IF(ISNA(VLOOKUP($A118,'[2]1516 Exp_Rev Access'!$F$7:$GB$306,33,FALSE)),"",VLOOKUP($A118,'[2]1516 Exp_Rev Access'!$F$7:$FS$306,33,FALSE))</f>
        <v>186844.84</v>
      </c>
      <c r="AS118" s="99">
        <f>IF(ISNA(VLOOKUP($A118,'[2]1516 Exp_Rev Access'!$F$7:$GB$306,34,FALSE)),"",VLOOKUP($A118,'[2]1516 Exp_Rev Access'!$F$7:$FS$306,34,FALSE))</f>
        <v>0</v>
      </c>
      <c r="AT118" s="101">
        <f t="shared" si="161"/>
        <v>17345386.649999999</v>
      </c>
      <c r="AU118" s="72">
        <f t="shared" si="162"/>
        <v>0.57834011648205819</v>
      </c>
      <c r="AV118" s="94">
        <f t="shared" si="163"/>
        <v>6207.4174748595351</v>
      </c>
      <c r="AW118" s="99">
        <f>IF(ISNA(VLOOKUP($A118,'[2]1516 Exp_Rev Access'!$F$7:$GB$306,35,FALSE)),"",VLOOKUP($A118,'[2]1516 Exp_Rev Access'!$F$7:$GB$306,35,FALSE))</f>
        <v>118026.98</v>
      </c>
      <c r="AX118" s="99">
        <f>IF(ISNA(VLOOKUP($A118,'[2]1516 Exp_Rev Access'!$F$7:$GB$306,36,FALSE)),"",VLOOKUP($A118,'[2]1516 Exp_Rev Access'!$F$7:$GB$306,36,FALSE))</f>
        <v>2235133.36</v>
      </c>
      <c r="AY118" s="99">
        <f>IF(ISNA(VLOOKUP($A118,'[2]1516 Exp_Rev Access'!$F$7:$GB$306,37,FALSE)),"",VLOOKUP($A118,'[2]1516 Exp_Rev Access'!$F$7:$GB$306,37,FALSE))</f>
        <v>0</v>
      </c>
      <c r="AZ118" s="99">
        <f>IF(ISNA(VLOOKUP($A118,'[2]1516 Exp_Rev Access'!$F$7:$GB$306,38,FALSE)),"",VLOOKUP($A118,'[2]1516 Exp_Rev Access'!$F$7:$GB$306,38,FALSE))</f>
        <v>0</v>
      </c>
      <c r="BA118" s="99">
        <f>IF(ISNA(VLOOKUP($A118,'[2]1516 Exp_Rev Access'!$F$7:$GB$306,39,FALSE)),"",VLOOKUP($A118,'[2]1516 Exp_Rev Access'!$F$7:$GB$306,39,FALSE))</f>
        <v>0</v>
      </c>
      <c r="BB118" s="99">
        <f>IF(ISNA(VLOOKUP($A118,'[2]1516 Exp_Rev Access'!$F$7:$GB$306,40,FALSE)),"",VLOOKUP($A118,'[2]1516 Exp_Rev Access'!$F$7:$GB$306,40,FALSE))</f>
        <v>612987.56000000006</v>
      </c>
      <c r="BC118" s="99">
        <f>IF(ISNA(VLOOKUP($A118,'[2]1516 Exp_Rev Access'!$F$7:$GB$306,41,FALSE)),"",VLOOKUP($A118,'[2]1516 Exp_Rev Access'!$F$7:$GB$306,41,FALSE))</f>
        <v>0</v>
      </c>
      <c r="BD118" s="99">
        <f>IF(ISNA(VLOOKUP($A118,'[2]1516 Exp_Rev Access'!$F$7:$GB$306,42,FALSE)),"",VLOOKUP($A118,'[2]1516 Exp_Rev Access'!$F$7:$GB$306,42,FALSE))</f>
        <v>187298.96</v>
      </c>
      <c r="BE118" s="99">
        <f>IF(ISNA(VLOOKUP($A118,'[2]1516 Exp_Rev Access'!$F$7:$GB$306,43,FALSE)),"",VLOOKUP($A118,'[2]1516 Exp_Rev Access'!$F$7:$GB$306,43,FALSE))</f>
        <v>0</v>
      </c>
      <c r="BF118" s="99">
        <f>IF(ISNA(VLOOKUP($A118,'[2]1516 Exp_Rev Access'!$F$7:$GB$306,44,FALSE)),"",VLOOKUP($A118,'[2]1516 Exp_Rev Access'!$F$7:$GB$306,44,FALSE))</f>
        <v>55892.3</v>
      </c>
      <c r="BG118" s="99">
        <f>IF(ISNA(VLOOKUP($A118,'[2]1516 Exp_Rev Access'!$F$7:$GB$306,45,FALSE)),"",VLOOKUP($A118,'[2]1516 Exp_Rev Access'!$F$7:$GB$306,45,FALSE))</f>
        <v>27852.69</v>
      </c>
      <c r="BH118" s="99">
        <f>IF(ISNA(VLOOKUP($A118,'[2]1516 Exp_Rev Access'!$F$7:$GB$306,46,FALSE)),"",VLOOKUP($A118,'[2]1516 Exp_Rev Access'!$F$7:$GB$306,46,FALSE))</f>
        <v>0</v>
      </c>
      <c r="BI118" s="99">
        <f>IF(ISNA(VLOOKUP($A118,'[2]1516 Exp_Rev Access'!$F$7:$GB$306,47,FALSE)),"",VLOOKUP($A118,'[2]1516 Exp_Rev Access'!$F$7:$GB$306,47,FALSE))</f>
        <v>19399.37</v>
      </c>
      <c r="BJ118" s="99">
        <f>IF(ISNA(VLOOKUP($A118,'[2]1516 Exp_Rev Access'!$F$7:$GB$306,48,FALSE)),"",VLOOKUP($A118,'[2]1516 Exp_Rev Access'!$F$7:$GB$306,48,FALSE))</f>
        <v>897912.6</v>
      </c>
      <c r="BK118" s="99">
        <f>IF(ISNA(VLOOKUP($A118,'[2]1516 Exp_Rev Access'!$F$7:$GB$306,49,FALSE)),"",VLOOKUP($A118,'[2]1516 Exp_Rev Access'!$F$7:$GB$306,49,FALSE))</f>
        <v>0</v>
      </c>
      <c r="BL118" s="99">
        <f>IF(ISNA(VLOOKUP($A118,'[2]1516 Exp_Rev Access'!$F$7:$GB$306,50,FALSE)),"",VLOOKUP($A118,'[2]1516 Exp_Rev Access'!$F$7:$GB$306,50,FALSE))</f>
        <v>0</v>
      </c>
      <c r="BM118" s="99">
        <f>IF(ISNA(VLOOKUP($A118,'[2]1516 Exp_Rev Access'!$F$7:$GB$306,51,FALSE)),"",VLOOKUP($A118,'[2]1516 Exp_Rev Access'!$F$7:$GB$306,51,FALSE))</f>
        <v>0</v>
      </c>
      <c r="BN118" s="99">
        <f>IF(ISNA(VLOOKUP($A118,'[2]1516 Exp_Rev Access'!$F$7:$GB$306,52,FALSE)),"",VLOOKUP($A118,'[2]1516 Exp_Rev Access'!$F$7:$GB$306,52,FALSE))</f>
        <v>0</v>
      </c>
      <c r="BO118" s="99">
        <f>IF(ISNA(VLOOKUP($A118,'[2]1516 Exp_Rev Access'!$F$7:$GB$306,53,FALSE)),"",VLOOKUP($A118,'[2]1516 Exp_Rev Access'!$F$7:$GB$306,53,FALSE))</f>
        <v>0</v>
      </c>
      <c r="BP118" s="99">
        <f>IF(ISNA(VLOOKUP($A118,'[2]1516 Exp_Rev Access'!$F$7:$GB$306,54,FALSE)),"",VLOOKUP($A118,'[2]1516 Exp_Rev Access'!$F$7:$GB$306,54,FALSE))</f>
        <v>0</v>
      </c>
      <c r="BQ118" s="99">
        <f>IF(ISNA(VLOOKUP($A118,'[2]1516 Exp_Rev Access'!$F$7:$GB$306,55,FALSE)),"",VLOOKUP($A118,'[2]1516 Exp_Rev Access'!$F$7:$GB$306,55,FALSE))</f>
        <v>0</v>
      </c>
      <c r="BR118" s="99">
        <f>IF(ISNA(VLOOKUP($A118,'[2]1516 Exp_Rev Access'!$F$7:$GB$306,56,FALSE)),"",VLOOKUP($A118,'[2]1516 Exp_Rev Access'!$F$7:$GB$306,56,FALSE))</f>
        <v>0</v>
      </c>
      <c r="BS118" s="99">
        <f>IF(ISNA(VLOOKUP($A118,'[2]1516 Exp_Rev Access'!$F$7:$GB$306,57,FALSE)),"",VLOOKUP($A118,'[2]1516 Exp_Rev Access'!$F$7:$GB$306,57,FALSE))</f>
        <v>0</v>
      </c>
      <c r="BT118" s="99">
        <f>IF(ISNA(VLOOKUP($A118,'[2]1516 Exp_Rev Access'!$F$7:$GB$306,58,FALSE)),"",VLOOKUP($A118,'[2]1516 Exp_Rev Access'!$F$7:$GB$306,58,FALSE))</f>
        <v>0</v>
      </c>
      <c r="BU118" s="102">
        <f t="shared" si="164"/>
        <v>4154503.82</v>
      </c>
      <c r="BV118" s="72">
        <f t="shared" si="165"/>
        <v>0.13852191776791301</v>
      </c>
      <c r="BW118" s="94">
        <f t="shared" si="166"/>
        <v>1486.7780195397775</v>
      </c>
      <c r="BX118" s="99">
        <f>IF(ISNA(VLOOKUP($A118,'[2]1516 Exp_Rev Access'!$F$7:$GB$306,59,FALSE)),"",VLOOKUP($A118,'[2]1516 Exp_Rev Access'!$F$7:$GB$306,59,FALSE))</f>
        <v>0</v>
      </c>
      <c r="BY118" s="99">
        <f>IF(ISNA(VLOOKUP($A118,'[2]1516 Exp_Rev Access'!$F$7:$GB$306,60,FALSE)),"",VLOOKUP($A118,'[2]1516 Exp_Rev Access'!$F$7:$GB$306,60,FALSE))</f>
        <v>0</v>
      </c>
      <c r="BZ118" s="99">
        <f>IF(ISNA(VLOOKUP($A118,'[2]1516 Exp_Rev Access'!$F$7:$GB$306,61,FALSE)),"",VLOOKUP($A118,'[2]1516 Exp_Rev Access'!$F$7:$GB$306,61,FALSE))</f>
        <v>0</v>
      </c>
      <c r="CA118" s="99">
        <f>IF(ISNA(VLOOKUP($A118,'[2]1516 Exp_Rev Access'!$F$7:$GB$306,62,FALSE)),"",VLOOKUP($A118,'[2]1516 Exp_Rev Access'!$F$7:$GB$306,62,FALSE))</f>
        <v>0</v>
      </c>
      <c r="CB118" s="99">
        <f>IF(ISNA(VLOOKUP($A118,'[2]1516 Exp_Rev Access'!$F$7:$GB$306,63,FALSE)),"",VLOOKUP($A118,'[2]1516 Exp_Rev Access'!$F$7:$GB$306,63,FALSE))</f>
        <v>132178.69</v>
      </c>
      <c r="CC118" s="99">
        <f>IF(ISNA(VLOOKUP($A118,'[2]1516 Exp_Rev Access'!$F$7:$GB$306,64,FALSE)),"",VLOOKUP($A118,'[2]1516 Exp_Rev Access'!$F$7:$GB$306,64,FALSE))</f>
        <v>0</v>
      </c>
      <c r="CD118" s="101">
        <f t="shared" si="167"/>
        <v>132178.69</v>
      </c>
      <c r="CE118" s="72">
        <f t="shared" si="168"/>
        <v>4.4071798751771189E-3</v>
      </c>
      <c r="CF118" s="103">
        <f t="shared" si="169"/>
        <v>47.302970332462522</v>
      </c>
      <c r="CG118" s="99">
        <f>IF(ISNA(VLOOKUP($A118,'[2]1516 Exp_Rev Access'!$F$7:$GB$306,65,FALSE)),"",VLOOKUP($A118,'[2]1516 Exp_Rev Access'!$F$7:$GB$306,65,FALSE))</f>
        <v>0</v>
      </c>
      <c r="CH118" s="99">
        <f>IF(ISNA(VLOOKUP($A118,'[2]1516 Exp_Rev Access'!$F$7:$GB$306,66,FALSE)),"",VLOOKUP($A118,'[2]1516 Exp_Rev Access'!$F$7:$GB$306,66,FALSE))</f>
        <v>0</v>
      </c>
      <c r="CI118" s="99">
        <f>IF(ISNA(VLOOKUP($A118,'[2]1516 Exp_Rev Access'!$F$7:$GB$306,67,FALSE)),"",VLOOKUP($A118,'[2]1516 Exp_Rev Access'!$F$7:$GB$306,67,FALSE))</f>
        <v>0</v>
      </c>
      <c r="CJ118" s="99">
        <f>IF(ISNA(VLOOKUP($A118,'[2]1516 Exp_Rev Access'!$F$7:$GB$306,68,FALSE)),"",VLOOKUP($A118,'[2]1516 Exp_Rev Access'!$F$7:$GB$306,68,FALSE))</f>
        <v>0</v>
      </c>
      <c r="CK118" s="99">
        <f>IF(ISNA(VLOOKUP($A118,'[2]1516 Exp_Rev Access'!$F$7:$GB$306,69,FALSE)),"",VLOOKUP($A118,'[2]1516 Exp_Rev Access'!$F$7:$GB$306,69,FALSE))</f>
        <v>0</v>
      </c>
      <c r="CL118" s="99">
        <f>IF(ISNA(VLOOKUP($A118,'[2]1516 Exp_Rev Access'!$F$7:$GB$306,70,FALSE)),"",VLOOKUP($A118,'[2]1516 Exp_Rev Access'!$F$7:$GB$306,70,FALSE))</f>
        <v>0</v>
      </c>
      <c r="CM118" s="99">
        <f>IF(ISNA(VLOOKUP($A118,'[2]1516 Exp_Rev Access'!$F$7:$GB$306,71,FALSE)),"",VLOOKUP($A118,'[2]1516 Exp_Rev Access'!$F$7:$GB$306,71,FALSE))</f>
        <v>0</v>
      </c>
      <c r="CN118" s="99">
        <f>IF(ISNA(VLOOKUP($A118,'[2]1516 Exp_Rev Access'!$F$7:$GB$306,72,FALSE)),"",VLOOKUP($A118,'[2]1516 Exp_Rev Access'!$F$7:$GB$306,72,FALSE))</f>
        <v>0</v>
      </c>
      <c r="CO118" s="99">
        <f>IF(ISNA(VLOOKUP($A118,'[2]1516 Exp_Rev Access'!$F$7:$GB$306,73,FALSE)),"",VLOOKUP($A118,'[2]1516 Exp_Rev Access'!$F$7:$GB$306,73,FALSE))</f>
        <v>0</v>
      </c>
      <c r="CP118" s="99">
        <f>IF(ISNA(VLOOKUP($A118,'[2]1516 Exp_Rev Access'!$F$7:$GB$306,74,FALSE)),"",VLOOKUP($A118,'[2]1516 Exp_Rev Access'!$F$7:$GB$306,74,FALSE))</f>
        <v>517424</v>
      </c>
      <c r="CQ118" s="99">
        <f>IF(ISNA(VLOOKUP($A118,'[2]1516 Exp_Rev Access'!$F$7:$GB$306,75,FALSE)),"",VLOOKUP($A118,'[2]1516 Exp_Rev Access'!$F$7:$GB$306,75,FALSE))</f>
        <v>0</v>
      </c>
      <c r="CR118" s="99">
        <f>IF(ISNA(VLOOKUP($A118,'[2]1516 Exp_Rev Access'!$F$7:$GB$306,76,FALSE)),"",VLOOKUP($A118,'[2]1516 Exp_Rev Access'!$F$7:$GB$306,76,FALSE))</f>
        <v>18806</v>
      </c>
      <c r="CS118" s="99">
        <f>IF(ISNA(VLOOKUP($A118,'[2]1516 Exp_Rev Access'!$F$7:$GB$306,77,FALSE)),"",VLOOKUP($A118,'[2]1516 Exp_Rev Access'!$F$7:$GB$306,77,FALSE))</f>
        <v>0</v>
      </c>
      <c r="CT118" s="99">
        <f>IF(ISNA(VLOOKUP($A118,'[2]1516 Exp_Rev Access'!$F$7:$GB$306,78,FALSE)),"",VLOOKUP($A118,'[2]1516 Exp_Rev Access'!$F$7:$GB$306,78,FALSE))</f>
        <v>639248.39</v>
      </c>
      <c r="CU118" s="99">
        <f>IF(ISNA(VLOOKUP($A118,'[2]1516 Exp_Rev Access'!$F$7:$GB$306,79,FALSE)),"",VLOOKUP($A118,'[2]1516 Exp_Rev Access'!$F$7:$GB$306,79,FALSE))</f>
        <v>95908.29</v>
      </c>
      <c r="CV118" s="99">
        <f>IF(ISNA(VLOOKUP($A118,'[2]1516 Exp_Rev Access'!$F$7:$GB$306,80,FALSE)),"",VLOOKUP($A118,'[2]1516 Exp_Rev Access'!$F$7:$GB$306,80,FALSE))</f>
        <v>0</v>
      </c>
      <c r="CW118" s="99">
        <f>IF(ISNA(VLOOKUP($A118,'[2]1516 Exp_Rev Access'!$F$7:$GB$306,81,FALSE)),"",VLOOKUP($A118,'[2]1516 Exp_Rev Access'!$F$7:$GB$306,81,FALSE))</f>
        <v>0</v>
      </c>
      <c r="CX118" s="99">
        <f>IF(ISNA(VLOOKUP($A118,'[2]1516 Exp_Rev Access'!$F$7:$GB$306,82,FALSE)),"",VLOOKUP($A118,'[2]1516 Exp_Rev Access'!$F$7:$GB$306,82,FALSE))</f>
        <v>0</v>
      </c>
      <c r="CY118" s="99">
        <f>IF(ISNA(VLOOKUP($A118,'[2]1516 Exp_Rev Access'!$F$7:$GB$306,83,FALSE)),"",VLOOKUP($A118,'[2]1516 Exp_Rev Access'!$F$7:$GB$306,83,FALSE))</f>
        <v>0</v>
      </c>
      <c r="CZ118" s="99">
        <f>IF(ISNA(VLOOKUP($A118,'[2]1516 Exp_Rev Access'!$F$7:$GB$306,84,FALSE)),"",VLOOKUP($A118,'[2]1516 Exp_Rev Access'!$F$7:$GB$306,84,FALSE))</f>
        <v>0</v>
      </c>
      <c r="DA118" s="99">
        <f>IF(ISNA(VLOOKUP($A118,'[2]1516 Exp_Rev Access'!$F$7:$GB$306,85,FALSE)),"",VLOOKUP($A118,'[2]1516 Exp_Rev Access'!$F$7:$GB$306,85,FALSE))</f>
        <v>0</v>
      </c>
      <c r="DB118" s="99">
        <f>IF(ISNA(VLOOKUP($A118,'[2]1516 Exp_Rev Access'!$F$7:$GB$306,86,FALSE)),"",VLOOKUP($A118,'[2]1516 Exp_Rev Access'!$F$7:$GB$306,86,FALSE))</f>
        <v>0</v>
      </c>
      <c r="DC118" s="99">
        <f>IF(ISNA(VLOOKUP($A118,'[2]1516 Exp_Rev Access'!$F$7:$GB$306,87,FALSE)),"",VLOOKUP($A118,'[2]1516 Exp_Rev Access'!$F$7:$GB$306,87,FALSE))</f>
        <v>0</v>
      </c>
      <c r="DD118" s="99">
        <f>IF(ISNA(VLOOKUP($A118,'[2]1516 Exp_Rev Access'!$F$7:$GB$306,88,FALSE)),"",VLOOKUP($A118,'[2]1516 Exp_Rev Access'!$F$7:$GB$306,88,FALSE))</f>
        <v>0</v>
      </c>
      <c r="DE118" s="99">
        <f>IF(ISNA(VLOOKUP($A118,'[2]1516 Exp_Rev Access'!$F$7:$GB$306,89,FALSE)),"",VLOOKUP($A118,'[2]1516 Exp_Rev Access'!$F$7:$GB$306,89,FALSE))</f>
        <v>0</v>
      </c>
      <c r="DF118" s="99">
        <f>IF(ISNA(VLOOKUP($A118,'[2]1516 Exp_Rev Access'!$F$7:$GB$306,90,FALSE)),"",VLOOKUP($A118,'[2]1516 Exp_Rev Access'!$F$7:$GB$306,90,FALSE))</f>
        <v>0</v>
      </c>
      <c r="DG118" s="99">
        <f>IF(ISNA(VLOOKUP($A118,'[2]1516 Exp_Rev Access'!$F$7:$GB$306,91,FALSE)),"",VLOOKUP($A118,'[2]1516 Exp_Rev Access'!$F$7:$GB$306,91,FALSE))</f>
        <v>0</v>
      </c>
      <c r="DH118" s="99">
        <f>IF(ISNA(VLOOKUP($A118,'[2]1516 Exp_Rev Access'!$F$7:$GB$306,92,FALSE)),"",VLOOKUP($A118,'[2]1516 Exp_Rev Access'!$F$7:$GB$306,92,FALSE))</f>
        <v>592082.27</v>
      </c>
      <c r="DI118" s="99">
        <f>IF(ISNA(VLOOKUP($A118,'[2]1516 Exp_Rev Access'!$F$7:$GB$306,93,FALSE)),"",VLOOKUP($A118,'[2]1516 Exp_Rev Access'!$F$7:$GB$306,93,FALSE))</f>
        <v>0</v>
      </c>
      <c r="DJ118" s="99">
        <f>IF(ISNA(VLOOKUP($A118,'[2]1516 Exp_Rev Access'!$F$7:$GB$306,94,FALSE)),"",VLOOKUP($A118,'[2]1516 Exp_Rev Access'!$F$7:$GB$306,94,FALSE))</f>
        <v>0</v>
      </c>
      <c r="DK118" s="99">
        <f>IF(ISNA(VLOOKUP($A118,'[2]1516 Exp_Rev Access'!$F$7:$GB$306,95,FALSE)),"",VLOOKUP($A118,'[2]1516 Exp_Rev Access'!$F$7:$GB$306,95,FALSE))</f>
        <v>0</v>
      </c>
      <c r="DL118" s="99">
        <f>IF(ISNA(VLOOKUP($A118,'[2]1516 Exp_Rev Access'!$F$7:$GB$306,96,FALSE)),"",VLOOKUP($A118,'[2]1516 Exp_Rev Access'!$F$7:$GB$306,96,FALSE))</f>
        <v>0</v>
      </c>
      <c r="DM118" s="99">
        <f>IF(ISNA(VLOOKUP($A118,'[2]1516 Exp_Rev Access'!$F$7:$GB$306,97,FALSE)),"",VLOOKUP($A118,'[2]1516 Exp_Rev Access'!$F$7:$GB$306,97,FALSE))</f>
        <v>0</v>
      </c>
      <c r="DN118" s="99">
        <f>IF(ISNA(VLOOKUP($A118,'[2]1516 Exp_Rev Access'!$F$7:$GB$306,98,FALSE)),"",VLOOKUP($A118,'[2]1516 Exp_Rev Access'!$F$7:$GB$306,98,FALSE))</f>
        <v>0</v>
      </c>
      <c r="DO118" s="99">
        <f>IF(ISNA(VLOOKUP($A118,'[2]1516 Exp_Rev Access'!$F$7:$GB$306,99,FALSE)),"",VLOOKUP($A118,'[2]1516 Exp_Rev Access'!$F$7:$GB$306,99,FALSE))</f>
        <v>0</v>
      </c>
      <c r="DP118" s="99">
        <f>IF(ISNA(VLOOKUP($A118,'[2]1516 Exp_Rev Access'!$F$7:$GB$306,100,FALSE)),"",VLOOKUP($A118,'[2]1516 Exp_Rev Access'!$F$7:$GB$306,100,FALSE))</f>
        <v>0</v>
      </c>
      <c r="DQ118" s="99">
        <f>IF(ISNA(VLOOKUP($A118,'[2]1516 Exp_Rev Access'!$F$7:$GB$306,101,FALSE)),"",VLOOKUP($A118,'[2]1516 Exp_Rev Access'!$F$7:$GB$306,101,FALSE))</f>
        <v>0</v>
      </c>
      <c r="DR118" s="99">
        <f>IF(ISNA(VLOOKUP($A118,'[2]1516 Exp_Rev Access'!$F$7:$GB$306,102,FALSE)),"",VLOOKUP($A118,'[2]1516 Exp_Rev Access'!$F$7:$GB$306,102,FALSE))</f>
        <v>0</v>
      </c>
      <c r="DS118" s="99">
        <f>IF(ISNA(VLOOKUP($A118,'[2]1516 Exp_Rev Access'!$F$7:$GB$306,103,FALSE)),"",VLOOKUP($A118,'[2]1516 Exp_Rev Access'!$F$7:$GB$306,103,FALSE))</f>
        <v>0</v>
      </c>
      <c r="DT118" s="99">
        <f>IF(ISNA(VLOOKUP($A118,'[2]1516 Exp_Rev Access'!$F$7:$GB$306,104,FALSE)),"",VLOOKUP($A118,'[2]1516 Exp_Rev Access'!$F$7:$GB$306,104,FALSE))</f>
        <v>0</v>
      </c>
      <c r="DU118" s="99">
        <f>IF(ISNA(VLOOKUP($A118,'[2]1516 Exp_Rev Access'!$F$7:$GB$306,105,FALSE)),"",VLOOKUP($A118,'[2]1516 Exp_Rev Access'!$F$7:$GB$306,105,FALSE))</f>
        <v>0</v>
      </c>
      <c r="DV118" s="99">
        <f>IF(ISNA(VLOOKUP($A118,'[2]1516 Exp_Rev Access'!$F$7:$GB$306,106,FALSE)),"",VLOOKUP($A118,'[2]1516 Exp_Rev Access'!$F$7:$GB$306,106,FALSE))</f>
        <v>0</v>
      </c>
      <c r="DW118" s="99">
        <f>IF(ISNA(VLOOKUP($A118,'[2]1516 Exp_Rev Access'!$F$7:$GB$306,107,FALSE)),"",VLOOKUP($A118,'[2]1516 Exp_Rev Access'!$F$7:$GB$306,107,FALSE))</f>
        <v>0</v>
      </c>
      <c r="DX118" s="99">
        <f>IF(ISNA(VLOOKUP($A118,'[2]1516 Exp_Rev Access'!$F$7:$GB$306,108,FALSE)),"",VLOOKUP($A118,'[2]1516 Exp_Rev Access'!$F$7:$GB$306,108,FALSE))</f>
        <v>0</v>
      </c>
      <c r="DY118" s="99">
        <f>IF(ISNA(VLOOKUP($A118,'[2]1516 Exp_Rev Access'!$F$7:$GB$306,109,FALSE)),"",VLOOKUP($A118,'[2]1516 Exp_Rev Access'!$F$7:$GB$306,109,FALSE))</f>
        <v>0</v>
      </c>
      <c r="DZ118" s="99">
        <f>IF(ISNA(VLOOKUP($A118,'[2]1516 Exp_Rev Access'!$F$7:$GB$306,110,FALSE)),"",VLOOKUP($A118,'[2]1516 Exp_Rev Access'!$F$7:$GB$306,110,FALSE))</f>
        <v>0</v>
      </c>
      <c r="EA118" s="99">
        <f>IF(ISNA(VLOOKUP($A118,'[2]1516 Exp_Rev Access'!$F$7:$GB$306,111,FALSE)),"",VLOOKUP($A118,'[2]1516 Exp_Rev Access'!$F$7:$GB$306,111,FALSE))</f>
        <v>0</v>
      </c>
      <c r="EB118" s="99">
        <f>IF(ISNA(VLOOKUP($A118,'[2]1516 Exp_Rev Access'!$F$7:$GB$306,112,FALSE)),"",VLOOKUP($A118,'[2]1516 Exp_Rev Access'!$F$7:$GB$306,112,FALSE))</f>
        <v>0</v>
      </c>
      <c r="EC118" s="99">
        <f>IF(ISNA(VLOOKUP($A118,'[2]1516 Exp_Rev Access'!$F$7:$GB$306,113,FALSE)),"",VLOOKUP($A118,'[2]1516 Exp_Rev Access'!$F$7:$GB$306,113,FALSE))</f>
        <v>0</v>
      </c>
      <c r="ED118" s="99">
        <f>IF(ISNA(VLOOKUP($A118,'[2]1516 Exp_Rev Access'!$F$7:$GB$306,114,FALSE)),"",VLOOKUP($A118,'[2]1516 Exp_Rev Access'!$F$7:$GB$306,114,FALSE))</f>
        <v>0</v>
      </c>
      <c r="EE118" s="99">
        <f>IF(ISNA(VLOOKUP($A118,'[2]1516 Exp_Rev Access'!$F$7:$GB$306,115,FALSE)),"",VLOOKUP($A118,'[2]1516 Exp_Rev Access'!$F$7:$GB$306,115,FALSE))</f>
        <v>0</v>
      </c>
      <c r="EF118" s="99">
        <f>IF(ISNA(VLOOKUP($A118,'[2]1516 Exp_Rev Access'!$F$7:$GB$306,116,FALSE)),"",VLOOKUP($A118,'[2]1516 Exp_Rev Access'!$F$7:$GB$306,116,FALSE))</f>
        <v>28097</v>
      </c>
      <c r="EG118" s="99">
        <f>IF(ISNA(VLOOKUP($A118,'[2]1516 Exp_Rev Access'!$F$7:$GB$306,117,FALSE)),"",VLOOKUP($A118,'[2]1516 Exp_Rev Access'!$F$7:$GB$306,117,FALSE))</f>
        <v>0</v>
      </c>
      <c r="EH118" s="99">
        <f>IF(ISNA(VLOOKUP($A118,'[2]1516 Exp_Rev Access'!$F$7:$GB$306,118,FALSE)),"",VLOOKUP($A118,'[2]1516 Exp_Rev Access'!$F$7:$GB$306,118,FALSE))</f>
        <v>0</v>
      </c>
      <c r="EI118" s="99">
        <f>IF(ISNA(VLOOKUP($A118,'[2]1516 Exp_Rev Access'!$F$7:$GB$306,119,FALSE)),"",VLOOKUP($A118,'[2]1516 Exp_Rev Access'!$F$7:$GB$306,119,FALSE))</f>
        <v>0</v>
      </c>
      <c r="EJ118" s="99">
        <f>IF(ISNA(VLOOKUP($A118,'[2]1516 Exp_Rev Access'!$F$7:$GB$306,120,FALSE)),"",VLOOKUP($A118,'[2]1516 Exp_Rev Access'!$F$7:$GB$306,120,FALSE))</f>
        <v>0</v>
      </c>
      <c r="EK118" s="99">
        <f>IF(ISNA(VLOOKUP($A118,'[2]1516 Exp_Rev Access'!$F$7:$GB$306,121,FALSE)),"",VLOOKUP($A118,'[2]1516 Exp_Rev Access'!$F$7:$GB$306,121,FALSE))</f>
        <v>0</v>
      </c>
      <c r="EL118" s="99">
        <f>IF(ISNA(VLOOKUP($A118,'[2]1516 Exp_Rev Access'!$F$7:$GB$306,122,FALSE)),"",VLOOKUP($A118,'[2]1516 Exp_Rev Access'!$F$7:$GB$306,122,FALSE))</f>
        <v>0</v>
      </c>
      <c r="EM118" s="99">
        <f>IF(ISNA(VLOOKUP($A118,'[2]1516 Exp_Rev Access'!$F$7:$GB$306,123,FALSE)),"",VLOOKUP($A118,'[2]1516 Exp_Rev Access'!$F$7:$GB$306,123,FALSE))</f>
        <v>0</v>
      </c>
      <c r="EN118" s="99">
        <f>IF(ISNA(VLOOKUP($A118,'[2]1516 Exp_Rev Access'!$F$7:$GB$306,124,FALSE)),"",VLOOKUP($A118,'[2]1516 Exp_Rev Access'!$F$7:$GB$306,124,FALSE))</f>
        <v>0</v>
      </c>
      <c r="EO118" s="99">
        <f>IF(ISNA(VLOOKUP($A118,'[2]1516 Exp_Rev Access'!$F$7:$GB$306,125,FALSE)),"",VLOOKUP($A118,'[2]1516 Exp_Rev Access'!$F$7:$GB$306,125,FALSE))</f>
        <v>0</v>
      </c>
      <c r="EP118" s="99">
        <f>IF(ISNA(VLOOKUP($A118,'[2]1516 Exp_Rev Access'!$F$7:$GB$306,126,FALSE)),"",VLOOKUP($A118,'[2]1516 Exp_Rev Access'!$F$7:$GB$306,126,FALSE))</f>
        <v>0</v>
      </c>
      <c r="EQ118" s="99">
        <f>IF(ISNA(VLOOKUP($A118,'[2]1516 Exp_Rev Access'!$F$7:$GB$306,127,FALSE)),"",VLOOKUP($A118,'[2]1516 Exp_Rev Access'!$F$7:$GB$306,127,FALSE))</f>
        <v>0</v>
      </c>
      <c r="ER118" s="99">
        <f>IF(ISNA(VLOOKUP($A118,'[2]1516 Exp_Rev Access'!$F$7:$GB$306,128,FALSE)),"",VLOOKUP($A118,'[2]1516 Exp_Rev Access'!$F$7:$GB$306,128,FALSE))</f>
        <v>0</v>
      </c>
      <c r="ES118" s="99">
        <f>IF(ISNA(VLOOKUP($A118,'[2]1516 Exp_Rev Access'!$F$7:$GB$306,129,FALSE)),"",VLOOKUP($A118,'[2]1516 Exp_Rev Access'!$F$7:$GB$306,129,FALSE))</f>
        <v>0</v>
      </c>
      <c r="ET118" s="99">
        <f>IF(ISNA(VLOOKUP($A118,'[2]1516 Exp_Rev Access'!$F$7:$GB$306,130,FALSE)),"",VLOOKUP($A118,'[2]1516 Exp_Rev Access'!$F$7:$GB$306,130,FALSE))</f>
        <v>0</v>
      </c>
      <c r="EU118" s="99">
        <f>IF(ISNA(VLOOKUP($A118,'[2]1516 Exp_Rev Access'!$F$7:$GB$306,131,FALSE)),"",VLOOKUP($A118,'[2]1516 Exp_Rev Access'!$F$7:$GB$306,131,FALSE))</f>
        <v>88612.62</v>
      </c>
      <c r="EV118" s="99">
        <f>IF(ISNA(VLOOKUP($A118,'[2]1516 Exp_Rev Access'!$F$7:$GB$306,132,FALSE)),"",VLOOKUP($A118,'[2]1516 Exp_Rev Access'!$F$7:$GB$306,132,FALSE))</f>
        <v>0</v>
      </c>
      <c r="EW118" s="99">
        <f>IF(ISNA(VLOOKUP($A118,'[2]1516 Exp_Rev Access'!$F$7:$GB$306,133,FALSE)),"",VLOOKUP($A118,'[2]1516 Exp_Rev Access'!$F$7:$GB$306,133,FALSE))</f>
        <v>0</v>
      </c>
      <c r="EX118" s="99">
        <f>IF(ISNA(VLOOKUP($A118,'[2]1516 Exp_Rev Access'!$F$7:$GB$306,134,FALSE)),"",VLOOKUP($A118,'[2]1516 Exp_Rev Access'!$F$7:$GB$306,134,FALSE))</f>
        <v>0</v>
      </c>
      <c r="EY118" s="99">
        <f>IF(ISNA(VLOOKUP($A118,'[2]1516 Exp_Rev Access'!$F$7:$GB$306,135,FALSE)),"",VLOOKUP($A118,'[2]1516 Exp_Rev Access'!$F$7:$GB$306,135,FALSE))</f>
        <v>0</v>
      </c>
      <c r="EZ118" s="99">
        <f>IF(ISNA(VLOOKUP($A118,'[2]1516 Exp_Rev Access'!$F$7:$GB$306,136,FALSE)),"",VLOOKUP($A118,'[2]1516 Exp_Rev Access'!$F$7:$GB$306,136,FALSE))</f>
        <v>0</v>
      </c>
      <c r="FA118" s="99">
        <f>IF(ISNA(VLOOKUP($A118,'[2]1516 Exp_Rev Access'!$F$7:$GB$306,137,FALSE)),"",VLOOKUP($A118,'[2]1516 Exp_Rev Access'!$F$7:$GB$306,137,FALSE))</f>
        <v>0</v>
      </c>
      <c r="FB118" s="99">
        <f>IF(ISNA(VLOOKUP($A118,'[2]1516 Exp_Rev Access'!$F$7:$GB$306,138,FALSE)),"",VLOOKUP($A118,'[2]1516 Exp_Rev Access'!$F$7:$GB$306,138,FALSE))</f>
        <v>0</v>
      </c>
      <c r="FC118" s="99">
        <f>IF(ISNA(VLOOKUP($A118,'[2]1516 Exp_Rev Access'!$F$7:$GB$306,139,FALSE)),"",VLOOKUP($A118,'[2]1516 Exp_Rev Access'!$F$7:$GB$306,139,FALSE))</f>
        <v>0</v>
      </c>
      <c r="FD118" s="99">
        <f>IF(ISNA(VLOOKUP($A118,'[2]1516 Exp_Rev Access'!$F$7:$FS$306,140,FALSE)),"",VLOOKUP($A118,'[2]1516 Exp_Rev Access'!$F$7:$FS$306,140,FALSE))</f>
        <v>0</v>
      </c>
      <c r="FE118" s="99">
        <f>IF(ISNA(VLOOKUP($A118,'[2]1516 Exp_Rev Access'!$F$7:$FS$306,141,FALSE)),"",VLOOKUP($A118,'[2]1516 Exp_Rev Access'!$F$7:$FS$306,141,FALSE))</f>
        <v>0</v>
      </c>
      <c r="FF118" s="99">
        <f>IF(ISNA(VLOOKUP($A118,'[2]1516 Exp_Rev Access'!$F$7:$FS$306,142,FALSE)),"",VLOOKUP($A118,'[2]1516 Exp_Rev Access'!$F$7:$FS$306,142,FALSE))</f>
        <v>0</v>
      </c>
      <c r="FG118" s="99">
        <f>IF(ISNA(VLOOKUP($A118,'[2]1516 Exp_Rev Access'!$F$7:$FS$306,143,FALSE)),"",VLOOKUP($A118,'[2]1516 Exp_Rev Access'!$F$7:$FS$306,143,FALSE))</f>
        <v>0</v>
      </c>
      <c r="FH118" s="99">
        <f>IF(ISNA(VLOOKUP($A118,'[2]1516 Exp_Rev Access'!$F$7:$FS$306,144,FALSE)),"",VLOOKUP($A118,'[2]1516 Exp_Rev Access'!$F$7:$FS$306,144,FALSE))</f>
        <v>0</v>
      </c>
      <c r="FI118" s="99">
        <f>IF(ISNA(VLOOKUP($A118,'[2]1516 Exp_Rev Access'!$F$7:$FS$306,145,FALSE)),"",VLOOKUP($A118,'[2]1516 Exp_Rev Access'!$F$7:$FS$306,145,FALSE))</f>
        <v>0</v>
      </c>
      <c r="FJ118" s="99">
        <f>IF(ISNA(VLOOKUP($A118,'[2]1516 Exp_Rev Access'!$F$7:$FS$306,146,FALSE)),"",VLOOKUP($A118,'[2]1516 Exp_Rev Access'!$F$7:$FS$306,146,FALSE))</f>
        <v>0</v>
      </c>
      <c r="FK118" s="99">
        <f>IF(ISNA(VLOOKUP($A118,'[2]1516 Exp_Rev Access'!$F$7:$FS$306,147,FALSE)),"",VLOOKUP($A118,'[2]1516 Exp_Rev Access'!$F$7:$FS$306,147,FALSE))</f>
        <v>0</v>
      </c>
      <c r="FL118" s="99">
        <f>IF(ISNA(VLOOKUP($A118,'[2]1516 Exp_Rev Access'!$F$7:$FS$306,148,FALSE)),"",VLOOKUP($A118,'[2]1516 Exp_Rev Access'!$F$7:$FS$306,148,FALSE))</f>
        <v>0</v>
      </c>
      <c r="FM118" s="99">
        <f>IF(ISNA(VLOOKUP($A118,'[2]1516 Exp_Rev Access'!$F$7:$FS$306,149,FALSE)),"",VLOOKUP($A118,'[2]1516 Exp_Rev Access'!$F$7:$FS$306,149,FALSE))</f>
        <v>0</v>
      </c>
      <c r="FN118" s="99">
        <f>IF(ISNA(VLOOKUP($A118,'[2]1516 Exp_Rev Access'!$F$7:$FS$306,150,FALSE)),"",VLOOKUP($A118,'[2]1516 Exp_Rev Access'!$F$7:$FS$306,150,FALSE))</f>
        <v>0</v>
      </c>
      <c r="FO118" s="99">
        <f>IF(ISNA(VLOOKUP($A118,'[2]1516 Exp_Rev Access'!$F$7:$FS$306,151,FALSE)),"",VLOOKUP($A118,'[2]1516 Exp_Rev Access'!$F$7:$FS$306,151,FALSE))</f>
        <v>0</v>
      </c>
      <c r="FP118" s="99">
        <f>IF(ISNA(VLOOKUP($A118,'[2]1516 Exp_Rev Access'!$F$7:$FS$306,152,FALSE)),"",VLOOKUP($A118,'[2]1516 Exp_Rev Access'!$F$7:$FS$306,152,FALSE))</f>
        <v>0</v>
      </c>
      <c r="FQ118" s="99">
        <f>IF(ISNA(VLOOKUP($A118,'[2]1516 Exp_Rev Access'!$F$7:$FS$306,153,FALSE)),"",VLOOKUP($A118,'[2]1516 Exp_Rev Access'!$F$7:$FS$306,153,FALSE))</f>
        <v>73130.649999999994</v>
      </c>
      <c r="FR118" s="101">
        <f t="shared" si="170"/>
        <v>2053309.2200000002</v>
      </c>
      <c r="FS118" s="72">
        <f t="shared" si="171"/>
        <v>6.8462647586381958E-2</v>
      </c>
      <c r="FT118" s="94">
        <f t="shared" si="172"/>
        <v>734.82060623411962</v>
      </c>
      <c r="FU118" s="99">
        <f>IF(ISNA(VLOOKUP($A118,'[2]1516 Exp_Rev Access'!$F$7:$GB$306,154,FALSE)),"",VLOOKUP($A118,'[2]1516 Exp_Rev Access'!$F$7:$GB$306,154,FALSE))</f>
        <v>0</v>
      </c>
      <c r="FV118" s="99">
        <f>IF(ISNA(VLOOKUP($A118,'[2]1516 Exp_Rev Access'!$F$7:$GB$306,155,FALSE)),"",VLOOKUP($A118,'[2]1516 Exp_Rev Access'!$F$7:$GB$306,155,FALSE))</f>
        <v>0</v>
      </c>
      <c r="FW118" s="99">
        <f>IF(ISNA(VLOOKUP($A118,'[2]1516 Exp_Rev Access'!$F$7:$GB$306,156,FALSE)),"",VLOOKUP($A118,'[2]1516 Exp_Rev Access'!$F$7:$GB$306,156,FALSE))</f>
        <v>0</v>
      </c>
      <c r="FX118" s="99">
        <f>IF(ISNA(VLOOKUP($A118,'[2]1516 Exp_Rev Access'!$F$7:$GB$306,157,FALSE)),"",VLOOKUP($A118,'[2]1516 Exp_Rev Access'!$F$7:$GB$306,157,FALSE))</f>
        <v>0</v>
      </c>
      <c r="FY118" s="99">
        <f>IF(ISNA(VLOOKUP($A118,'[2]1516 Exp_Rev Access'!$F$7:$GB$306,158,FALSE)),"",VLOOKUP($A118,'[2]1516 Exp_Rev Access'!$F$7:$GB$306,158,FALSE))</f>
        <v>0</v>
      </c>
      <c r="FZ118" s="99">
        <f>IF(ISNA(VLOOKUP($A118,'[2]1516 Exp_Rev Access'!$F$7:$GB$306,159,FALSE)),"",VLOOKUP($A118,'[2]1516 Exp_Rev Access'!$F$7:$GB$306,159,FALSE))</f>
        <v>0</v>
      </c>
      <c r="GA118" s="99">
        <f>IF(ISNA(VLOOKUP($A118,'[2]1516 Exp_Rev Access'!$F$7:$GB$306,160,FALSE)),"",VLOOKUP($A118,'[2]1516 Exp_Rev Access'!$F$7:$GB$306,160,FALSE))</f>
        <v>0</v>
      </c>
      <c r="GB118" s="99">
        <f>IF(ISNA(VLOOKUP($A118,'[2]1516 Exp_Rev Access'!$F$7:$GB$306,161,FALSE)),"",VLOOKUP($A118,'[2]1516 Exp_Rev Access'!$F$7:$GB$306,161,FALSE))</f>
        <v>0</v>
      </c>
      <c r="GC118" s="99">
        <f>IF(ISNA(VLOOKUP($A118,'[2]1516 Exp_Rev Access'!$F$7:$GB$306,162,FALSE)),"",VLOOKUP($A118,'[2]1516 Exp_Rev Access'!$F$7:$GB$306,162,FALSE))</f>
        <v>0</v>
      </c>
      <c r="GD118" s="99">
        <f>IF(ISNA(VLOOKUP($A118,'[2]1516 Exp_Rev Access'!$F$7:$GB$306,163,FALSE)),"",VLOOKUP($A118,'[2]1516 Exp_Rev Access'!$F$7:$GB$306,163,FALSE))</f>
        <v>0</v>
      </c>
      <c r="GE118" s="99">
        <f>IF(ISNA(VLOOKUP($A118,'[2]1516 Exp_Rev Access'!$F$7:$GB$306,164,FALSE)),"",VLOOKUP($A118,'[2]1516 Exp_Rev Access'!$F$7:$GB$306,164,FALSE))</f>
        <v>0</v>
      </c>
      <c r="GF118" s="99">
        <f>IF(ISNA(VLOOKUP($A118,'[2]1516 Exp_Rev Access'!$F$7:$GB$306,165,FALSE)),"",VLOOKUP($A118,'[2]1516 Exp_Rev Access'!$F$7:$GB$306,165,FALSE))</f>
        <v>0</v>
      </c>
      <c r="GG118" s="99">
        <f>IF(ISNA(VLOOKUP($A118,'[2]1516 Exp_Rev Access'!$F$7:$GB$306,166,FALSE)),"",VLOOKUP($A118,'[2]1516 Exp_Rev Access'!$F$7:$GB$306,166,FALSE))</f>
        <v>0</v>
      </c>
      <c r="GH118" s="99">
        <f>IF(ISNA(VLOOKUP($A118,'[2]1516 Exp_Rev Access'!$F$7:$GB$306,167,FALSE)),"",VLOOKUP($A118,'[2]1516 Exp_Rev Access'!$F$7:$GB$306,167,FALSE))</f>
        <v>0</v>
      </c>
      <c r="GI118" s="99">
        <f>IF(ISNA(VLOOKUP($A118,'[2]1516 Exp_Rev Access'!$F$7:$GB$306,168,FALSE)),"",VLOOKUP($A118,'[2]1516 Exp_Rev Access'!$F$7:$GB$306,168,FALSE))</f>
        <v>0</v>
      </c>
      <c r="GJ118" s="99">
        <f>IF(ISNA(VLOOKUP($A118,'[2]1516 Exp_Rev Access'!$F$7:$GB$306,169,FALSE)),"",VLOOKUP($A118,'[2]1516 Exp_Rev Access'!$F$7:$GB$306,169,FALSE))</f>
        <v>5500</v>
      </c>
      <c r="GK118" s="99">
        <f>IF(ISNA(VLOOKUP($A118,'[2]1516 Exp_Rev Access'!$F$7:$GB$306,170,FALSE)),"",VLOOKUP($A118,'[2]1516 Exp_Rev Access'!$F$7:$GB$306,170,FALSE))</f>
        <v>4800</v>
      </c>
      <c r="GL118" s="99">
        <f>IF(ISNA(VLOOKUP($A118,'[2]1516 Exp_Rev Access'!$F$7:$GB$306,171,FALSE)),"",VLOOKUP($A118,'[2]1516 Exp_Rev Access'!$F$7:$GB$306,171,FALSE))</f>
        <v>0</v>
      </c>
      <c r="GM118" s="99">
        <f>IF(ISNA(VLOOKUP($A118,'[2]1516 Exp_Rev Access'!$F$7:$GB$306,172,FALSE)),"",VLOOKUP($A118,'[2]1516 Exp_Rev Access'!$F$7:$GB$306,172,FALSE))</f>
        <v>0</v>
      </c>
      <c r="GN118" s="99">
        <f>IF(ISNA(VLOOKUP($A118,'[2]1516 Exp_Rev Access'!$F$7:$GB$306,173,FALSE)),"",VLOOKUP($A118,'[2]1516 Exp_Rev Access'!$F$7:$GB$306,173,FALSE))</f>
        <v>0</v>
      </c>
      <c r="GO118" s="99">
        <f>IF(ISNA(VLOOKUP($A118,'[2]1516 Exp_Rev Access'!$F$7:$GB$306,174,FALSE)),"",VLOOKUP($A118,'[2]1516 Exp_Rev Access'!$F$7:$GB$306,174,FALSE))</f>
        <v>0</v>
      </c>
      <c r="GP118" s="99">
        <f>IF(ISNA(VLOOKUP($A118,'[2]1516 Exp_Rev Access'!$F$7:$GB$306,175,FALSE)),"",VLOOKUP($A118,'[2]1516 Exp_Rev Access'!$F$7:$GB$306,175,FALSE))</f>
        <v>0</v>
      </c>
      <c r="GQ118" s="99">
        <f>IF(ISNA(VLOOKUP($A118,'[2]1516 Exp_Rev Access'!$F$7:$GB$306,176,FALSE)),"",VLOOKUP($A118,'[2]1516 Exp_Rev Access'!$F$7:$GB$306,176,FALSE))</f>
        <v>0</v>
      </c>
      <c r="GR118" s="99">
        <f>IF(ISNA(VLOOKUP($A118,'[2]1516 Exp_Rev Access'!$F$7:$GB$306,177,FALSE)),"",VLOOKUP($A118,'[2]1516 Exp_Rev Access'!$F$7:$GB$306,177,FALSE))</f>
        <v>0</v>
      </c>
      <c r="GS118" s="99">
        <f>IF(ISNA(VLOOKUP($A118,'[2]1516 Exp_Rev Access'!$F$7:$GB$306,178,FALSE)),"",VLOOKUP($A118,'[2]1516 Exp_Rev Access'!$F$7:$GB$306,178,FALSE))</f>
        <v>0</v>
      </c>
      <c r="GT118" s="101">
        <f t="shared" si="173"/>
        <v>10300</v>
      </c>
      <c r="GU118" s="72">
        <f t="shared" si="174"/>
        <v>3.4342867760547732E-4</v>
      </c>
      <c r="GV118" s="84">
        <f t="shared" si="175"/>
        <v>3.6860752245642918</v>
      </c>
    </row>
    <row r="119" spans="1:207" customFormat="1" ht="12" customHeight="1" x14ac:dyDescent="0.2">
      <c r="A119" s="96" t="s">
        <v>368</v>
      </c>
      <c r="B119" s="69" t="s">
        <v>369</v>
      </c>
      <c r="C119" s="80">
        <f>IF(ISNA(VLOOKUP($A119,'[2]1516 enrollment_Rev_Exp by size'!$A$6:$G$320,3,FALSE)),"",VLOOKUP($A119,'[2]1516 enrollment_Rev_Exp by size'!$A$6:$G$320,3,FALSE))</f>
        <v>2749.3999999999996</v>
      </c>
      <c r="D119" s="97">
        <v>32300280.16</v>
      </c>
      <c r="E119" s="80">
        <f t="shared" si="153"/>
        <v>32300280.159999993</v>
      </c>
      <c r="F119" s="80">
        <f t="shared" si="154"/>
        <v>0</v>
      </c>
      <c r="G119" s="98">
        <f>IF(ISNA(VLOOKUP($A119,'[2]1516 Exp_Rev Access'!$F$7:$FS$306,2,FALSE)),"",VLOOKUP($A119,'[2]1516 Exp_Rev Access'!$F$7:$FS$306,2,FALSE))</f>
        <v>7413904.8499999996</v>
      </c>
      <c r="H119" s="98">
        <f>IF(ISNA(VLOOKUP($A119,'[2]1516 Exp_Rev Access'!$F$7:$FS$306,3,FALSE)),"",VLOOKUP($A119,'[2]1516 Exp_Rev Access'!$F$7:$FS$306,3,FALSE))</f>
        <v>0</v>
      </c>
      <c r="I119" s="98">
        <f>IF(ISNA(VLOOKUP($A119,'[2]1516 Exp_Rev Access'!$F$7:$FS$306,4,FALSE)),"",VLOOKUP($A119,'[2]1516 Exp_Rev Access'!$F$7:$FS$306,4,FALSE))</f>
        <v>41903.22</v>
      </c>
      <c r="J119" s="98">
        <f>IF(ISNA(VLOOKUP($A119,'[2]1516 Exp_Rev Access'!$F$7:$FS$306,5,FALSE)),"",VLOOKUP($A119,'[2]1516 Exp_Rev Access'!$F$7:$FS$306,5,FALSE))</f>
        <v>345.23</v>
      </c>
      <c r="K119" s="98">
        <f>IF(ISNA(VLOOKUP($A119,'[2]1516 Exp_Rev Access'!$F$7:$FS$306,6,FALSE)),"",VLOOKUP($A119,'[2]1516 Exp_Rev Access'!$F$7:$FS$306,6,FALSE))</f>
        <v>0</v>
      </c>
      <c r="L119" s="98">
        <f>IF(ISNA(VLOOKUP($A119,'[2]1516 Exp_Rev Access'!$F$7:$FS$306,7,FALSE)),"",VLOOKUP($A119,'[2]1516 Exp_Rev Access'!$F$7:$FS$306,7,FALSE))</f>
        <v>0</v>
      </c>
      <c r="M119" s="90">
        <f t="shared" si="155"/>
        <v>7456153.2999999998</v>
      </c>
      <c r="N119" s="72">
        <f t="shared" si="156"/>
        <v>0.23083865722110813</v>
      </c>
      <c r="O119" s="73">
        <f t="shared" si="157"/>
        <v>2711.9201643995057</v>
      </c>
      <c r="P119" s="99">
        <f>IF(ISNA(VLOOKUP($A119,'[2]1516 Exp_Rev Access'!$F$7:$FS$306,8,FALSE)),"",VLOOKUP($A119,'[2]1516 Exp_Rev Access'!$F$7:$FS$306,8,FALSE))</f>
        <v>208195.36</v>
      </c>
      <c r="Q119" s="99">
        <f>IF(ISNA(VLOOKUP($A119,'[2]1516 Exp_Rev Access'!$F$7:$FS$306,9,FALSE)),"",VLOOKUP($A119,'[2]1516 Exp_Rev Access'!$F$7:$FS$306,9,FALSE))</f>
        <v>0</v>
      </c>
      <c r="R119" s="99">
        <f>IF(ISNA(VLOOKUP($A119,'[2]1516 Exp_Rev Access'!$F$7:$FS$306,10,FALSE)),"",VLOOKUP($A119,'[2]1516 Exp_Rev Access'!$F$7:$FS$306,10,FALSE))</f>
        <v>0</v>
      </c>
      <c r="S119" s="99">
        <f>IF(ISNA(VLOOKUP($A119,'[2]1516 Exp_Rev Access'!$F$7:$FS$306,11,FALSE)),"",VLOOKUP($A119,'[2]1516 Exp_Rev Access'!$F$7:$FS$306,11,FALSE))</f>
        <v>0</v>
      </c>
      <c r="T119" s="99">
        <f>IF(ISNA(VLOOKUP($A119,'[2]1516 Exp_Rev Access'!$F$7:$FS$306,12,FALSE)),"",VLOOKUP($A119,'[2]1516 Exp_Rev Access'!$F$7:$FS$306,12,FALSE))</f>
        <v>0</v>
      </c>
      <c r="U119" s="99">
        <f>IF(ISNA(VLOOKUP($A119,'[2]1516 Exp_Rev Access'!$F$7:$FS$306,13,FALSE)),"",VLOOKUP($A119,'[2]1516 Exp_Rev Access'!$F$7:$FS$306,13,FALSE))</f>
        <v>1350</v>
      </c>
      <c r="V119" s="99">
        <f>IF(ISNA(VLOOKUP($A119,'[2]1516 Exp_Rev Access'!$F$7:$FS$306,14,FALSE)),"",VLOOKUP($A119,'[2]1516 Exp_Rev Access'!$F$7:$FS$306,14,FALSE))</f>
        <v>0</v>
      </c>
      <c r="W119" s="99">
        <f>IF(ISNA(VLOOKUP($A119,'[2]1516 Exp_Rev Access'!$F$7:$FS$306,15,FALSE)),"",VLOOKUP($A119,'[2]1516 Exp_Rev Access'!$F$7:$FS$306,15,FALSE))</f>
        <v>0</v>
      </c>
      <c r="X119" s="99">
        <f>IF(ISNA(VLOOKUP($A119,'[2]1516 Exp_Rev Access'!$F$7:$FS$306,16,FALSE)),"",VLOOKUP($A119,'[2]1516 Exp_Rev Access'!$F$7:$FS$306,16,FALSE))</f>
        <v>45211.93</v>
      </c>
      <c r="Y119" s="99">
        <f>IF(ISNA(VLOOKUP($A119,'[2]1516 Exp_Rev Access'!$F$7:$FS$306,17,FALSE)),"",VLOOKUP($A119,'[2]1516 Exp_Rev Access'!$F$7:$FS$306,17,FALSE))</f>
        <v>0</v>
      </c>
      <c r="Z119" s="99">
        <f>IF(ISNA(VLOOKUP($A119,'[2]1516 Exp_Rev Access'!$F$7:$FS$306,18,FALSE)),"",VLOOKUP($A119,'[2]1516 Exp_Rev Access'!$F$7:$FS$306,18,FALSE))</f>
        <v>0</v>
      </c>
      <c r="AA119" s="99">
        <f>IF(ISNA(VLOOKUP($A119,'[2]1516 Exp_Rev Access'!$F$7:$FS$306,19,FALSE)),"",VLOOKUP($A119,'[2]1516 Exp_Rev Access'!$F$7:$FS$306,19,FALSE))</f>
        <v>0</v>
      </c>
      <c r="AB119" s="99">
        <f>IF(ISNA(VLOOKUP($A119,'[2]1516 Exp_Rev Access'!$F$7:$FS$306,20,FALSE)),"",VLOOKUP($A119,'[2]1516 Exp_Rev Access'!$F$7:$FS$306,20,FALSE))</f>
        <v>14630.89</v>
      </c>
      <c r="AC119" s="99">
        <f>IF(ISNA(VLOOKUP($A119,'[2]1516 Exp_Rev Access'!$F$7:$FS$306,21,FALSE)),"",VLOOKUP($A119,'[2]1516 Exp_Rev Access'!$F$7:$FS$306,21,FALSE))</f>
        <v>319437.99</v>
      </c>
      <c r="AD119" s="99">
        <f>IF(ISNA(VLOOKUP($A119,'[2]1516 Exp_Rev Access'!$F$7:$FS$306,22,FALSE)),"",VLOOKUP($A119,'[2]1516 Exp_Rev Access'!$F$7:$FS$306,22,FALSE))</f>
        <v>16564.09</v>
      </c>
      <c r="AE119" s="99">
        <f>IF(ISNA(VLOOKUP($A119,'[2]1516 Exp_Rev Access'!$F$7:$FS$306,23,FALSE)),"",VLOOKUP($A119,'[2]1516 Exp_Rev Access'!$F$7:$FS$306,23,FALSE))</f>
        <v>0</v>
      </c>
      <c r="AF119" s="99">
        <f>IF(ISNA(VLOOKUP($A119,'[2]1516 Exp_Rev Access'!$F$7:$FS$306,24,FALSE)),"",VLOOKUP($A119,'[2]1516 Exp_Rev Access'!$F$7:$FS$306,24,FALSE))</f>
        <v>319657.43</v>
      </c>
      <c r="AG119" s="99">
        <f>IF(ISNA(VLOOKUP($A119,'[2]1516 Exp_Rev Access'!$F$7:$FS$306,25,FALSE)),"",VLOOKUP($A119,'[2]1516 Exp_Rev Access'!$F$7:$FS$306,25,FALSE))</f>
        <v>4393.07</v>
      </c>
      <c r="AH119" s="98">
        <f>IF(ISNA(VLOOKUP($A119,'[2]1516 Exp_Rev Access'!$F$7:$FS$306,26,FALSE)),"",VLOOKUP($A119,'[2]1516 Exp_Rev Access'!$F$7:$FS$306,26,FALSE))</f>
        <v>77671.75</v>
      </c>
      <c r="AI119" s="98">
        <f>IF(ISNA(VLOOKUP($A119,'[2]1516 Exp_Rev Access'!$F$7:$FS$306,27,FALSE)),"",VLOOKUP($A119,'[2]1516 Exp_Rev Access'!$F$7:$FS$306,27,FALSE))</f>
        <v>2127.7199999999998</v>
      </c>
      <c r="AJ119" s="98">
        <f>IF(ISNA(VLOOKUP($A119,'[2]1516 Exp_Rev Access'!$F$7:$FS$306,28,FALSE)),"",VLOOKUP($A119,'[2]1516 Exp_Rev Access'!$F$7:$FS$306,28,FALSE))</f>
        <v>213647.67</v>
      </c>
      <c r="AK119" s="98">
        <f>IF(ISNA(VLOOKUP($A119,'[2]1516 Exp_Rev Access'!$F$7:$FS$306,29,FALSE)),"",VLOOKUP($A119,'[2]1516 Exp_Rev Access'!$F$7:$FS$306,29,FALSE))</f>
        <v>23214.97</v>
      </c>
      <c r="AL119" s="100">
        <f t="shared" si="158"/>
        <v>1246102.8699999999</v>
      </c>
      <c r="AM119" s="72">
        <f t="shared" si="159"/>
        <v>3.8578701603435253E-2</v>
      </c>
      <c r="AN119" s="94">
        <f t="shared" si="160"/>
        <v>453.22720229868338</v>
      </c>
      <c r="AO119" s="99">
        <f>IF(ISNA(VLOOKUP($A119,'[2]1516 Exp_Rev Access'!$F$7:$GB$306,30,FALSE)),"",VLOOKUP($A119,'[2]1516 Exp_Rev Access'!$F$7:$FS$306,30,FALSE))</f>
        <v>16749473.82</v>
      </c>
      <c r="AP119" s="99">
        <f>IF(ISNA(VLOOKUP($A119,'[2]1516 Exp_Rev Access'!$F$7:$GB$306,31,FALSE)),"",VLOOKUP($A119,'[2]1516 Exp_Rev Access'!$F$7:$FS$306,31,FALSE))</f>
        <v>347377.13</v>
      </c>
      <c r="AQ119" s="99">
        <f>IF(ISNA(VLOOKUP($A119,'[2]1516 Exp_Rev Access'!$F$7:$GB$306,32,FALSE)),"",VLOOKUP($A119,'[2]1516 Exp_Rev Access'!$F$7:$FS$306,32,FALSE))</f>
        <v>0</v>
      </c>
      <c r="AR119" s="99">
        <f>IF(ISNA(VLOOKUP($A119,'[2]1516 Exp_Rev Access'!$F$7:$GB$306,33,FALSE)),"",VLOOKUP($A119,'[2]1516 Exp_Rev Access'!$F$7:$FS$306,33,FALSE))</f>
        <v>0</v>
      </c>
      <c r="AS119" s="99">
        <f>IF(ISNA(VLOOKUP($A119,'[2]1516 Exp_Rev Access'!$F$7:$GB$306,34,FALSE)),"",VLOOKUP($A119,'[2]1516 Exp_Rev Access'!$F$7:$FS$306,34,FALSE))</f>
        <v>0</v>
      </c>
      <c r="AT119" s="101">
        <f t="shared" si="161"/>
        <v>17096850.949999999</v>
      </c>
      <c r="AU119" s="72">
        <f t="shared" si="162"/>
        <v>0.5293096798328204</v>
      </c>
      <c r="AV119" s="94">
        <f t="shared" si="163"/>
        <v>6218.3934494798868</v>
      </c>
      <c r="AW119" s="99">
        <f>IF(ISNA(VLOOKUP($A119,'[2]1516 Exp_Rev Access'!$F$7:$GB$306,35,FALSE)),"",VLOOKUP($A119,'[2]1516 Exp_Rev Access'!$F$7:$GB$306,35,FALSE))</f>
        <v>0</v>
      </c>
      <c r="AX119" s="99">
        <f>IF(ISNA(VLOOKUP($A119,'[2]1516 Exp_Rev Access'!$F$7:$GB$306,36,FALSE)),"",VLOOKUP($A119,'[2]1516 Exp_Rev Access'!$F$7:$GB$306,36,FALSE))</f>
        <v>1718550</v>
      </c>
      <c r="AY119" s="99">
        <f>IF(ISNA(VLOOKUP($A119,'[2]1516 Exp_Rev Access'!$F$7:$GB$306,37,FALSE)),"",VLOOKUP($A119,'[2]1516 Exp_Rev Access'!$F$7:$GB$306,37,FALSE))</f>
        <v>140261.93</v>
      </c>
      <c r="AZ119" s="99">
        <f>IF(ISNA(VLOOKUP($A119,'[2]1516 Exp_Rev Access'!$F$7:$GB$306,38,FALSE)),"",VLOOKUP($A119,'[2]1516 Exp_Rev Access'!$F$7:$GB$306,38,FALSE))</f>
        <v>0</v>
      </c>
      <c r="BA119" s="99">
        <f>IF(ISNA(VLOOKUP($A119,'[2]1516 Exp_Rev Access'!$F$7:$GB$306,39,FALSE)),"",VLOOKUP($A119,'[2]1516 Exp_Rev Access'!$F$7:$GB$306,39,FALSE))</f>
        <v>0</v>
      </c>
      <c r="BB119" s="99">
        <f>IF(ISNA(VLOOKUP($A119,'[2]1516 Exp_Rev Access'!$F$7:$GB$306,40,FALSE)),"",VLOOKUP($A119,'[2]1516 Exp_Rev Access'!$F$7:$GB$306,40,FALSE))</f>
        <v>425839.28</v>
      </c>
      <c r="BC119" s="99">
        <f>IF(ISNA(VLOOKUP($A119,'[2]1516 Exp_Rev Access'!$F$7:$GB$306,41,FALSE)),"",VLOOKUP($A119,'[2]1516 Exp_Rev Access'!$F$7:$GB$306,41,FALSE))</f>
        <v>0</v>
      </c>
      <c r="BD119" s="99">
        <f>IF(ISNA(VLOOKUP($A119,'[2]1516 Exp_Rev Access'!$F$7:$GB$306,42,FALSE)),"",VLOOKUP($A119,'[2]1516 Exp_Rev Access'!$F$7:$GB$306,42,FALSE))</f>
        <v>150273.94</v>
      </c>
      <c r="BE119" s="99">
        <f>IF(ISNA(VLOOKUP($A119,'[2]1516 Exp_Rev Access'!$F$7:$GB$306,43,FALSE)),"",VLOOKUP($A119,'[2]1516 Exp_Rev Access'!$F$7:$GB$306,43,FALSE))</f>
        <v>0</v>
      </c>
      <c r="BF119" s="99">
        <f>IF(ISNA(VLOOKUP($A119,'[2]1516 Exp_Rev Access'!$F$7:$GB$306,44,FALSE)),"",VLOOKUP($A119,'[2]1516 Exp_Rev Access'!$F$7:$GB$306,44,FALSE))</f>
        <v>74098.98</v>
      </c>
      <c r="BG119" s="99">
        <f>IF(ISNA(VLOOKUP($A119,'[2]1516 Exp_Rev Access'!$F$7:$GB$306,45,FALSE)),"",VLOOKUP($A119,'[2]1516 Exp_Rev Access'!$F$7:$GB$306,45,FALSE))</f>
        <v>25437.200000000001</v>
      </c>
      <c r="BH119" s="99">
        <f>IF(ISNA(VLOOKUP($A119,'[2]1516 Exp_Rev Access'!$F$7:$GB$306,46,FALSE)),"",VLOOKUP($A119,'[2]1516 Exp_Rev Access'!$F$7:$GB$306,46,FALSE))</f>
        <v>0</v>
      </c>
      <c r="BI119" s="99">
        <f>IF(ISNA(VLOOKUP($A119,'[2]1516 Exp_Rev Access'!$F$7:$GB$306,47,FALSE)),"",VLOOKUP($A119,'[2]1516 Exp_Rev Access'!$F$7:$GB$306,47,FALSE))</f>
        <v>8509.19</v>
      </c>
      <c r="BJ119" s="99">
        <f>IF(ISNA(VLOOKUP($A119,'[2]1516 Exp_Rev Access'!$F$7:$GB$306,48,FALSE)),"",VLOOKUP($A119,'[2]1516 Exp_Rev Access'!$F$7:$GB$306,48,FALSE))</f>
        <v>864992.06</v>
      </c>
      <c r="BK119" s="99">
        <f>IF(ISNA(VLOOKUP($A119,'[2]1516 Exp_Rev Access'!$F$7:$GB$306,49,FALSE)),"",VLOOKUP($A119,'[2]1516 Exp_Rev Access'!$F$7:$GB$306,49,FALSE))</f>
        <v>0</v>
      </c>
      <c r="BL119" s="99">
        <f>IF(ISNA(VLOOKUP($A119,'[2]1516 Exp_Rev Access'!$F$7:$GB$306,50,FALSE)),"",VLOOKUP($A119,'[2]1516 Exp_Rev Access'!$F$7:$GB$306,50,FALSE))</f>
        <v>0</v>
      </c>
      <c r="BM119" s="99">
        <f>IF(ISNA(VLOOKUP($A119,'[2]1516 Exp_Rev Access'!$F$7:$GB$306,51,FALSE)),"",VLOOKUP($A119,'[2]1516 Exp_Rev Access'!$F$7:$GB$306,51,FALSE))</f>
        <v>0</v>
      </c>
      <c r="BN119" s="99">
        <f>IF(ISNA(VLOOKUP($A119,'[2]1516 Exp_Rev Access'!$F$7:$GB$306,52,FALSE)),"",VLOOKUP($A119,'[2]1516 Exp_Rev Access'!$F$7:$GB$306,52,FALSE))</f>
        <v>0</v>
      </c>
      <c r="BO119" s="99">
        <f>IF(ISNA(VLOOKUP($A119,'[2]1516 Exp_Rev Access'!$F$7:$GB$306,53,FALSE)),"",VLOOKUP($A119,'[2]1516 Exp_Rev Access'!$F$7:$GB$306,53,FALSE))</f>
        <v>0</v>
      </c>
      <c r="BP119" s="99">
        <f>IF(ISNA(VLOOKUP($A119,'[2]1516 Exp_Rev Access'!$F$7:$GB$306,54,FALSE)),"",VLOOKUP($A119,'[2]1516 Exp_Rev Access'!$F$7:$GB$306,54,FALSE))</f>
        <v>0</v>
      </c>
      <c r="BQ119" s="99">
        <f>IF(ISNA(VLOOKUP($A119,'[2]1516 Exp_Rev Access'!$F$7:$GB$306,55,FALSE)),"",VLOOKUP($A119,'[2]1516 Exp_Rev Access'!$F$7:$GB$306,55,FALSE))</f>
        <v>0</v>
      </c>
      <c r="BR119" s="99">
        <f>IF(ISNA(VLOOKUP($A119,'[2]1516 Exp_Rev Access'!$F$7:$GB$306,56,FALSE)),"",VLOOKUP($A119,'[2]1516 Exp_Rev Access'!$F$7:$GB$306,56,FALSE))</f>
        <v>0</v>
      </c>
      <c r="BS119" s="99">
        <f>IF(ISNA(VLOOKUP($A119,'[2]1516 Exp_Rev Access'!$F$7:$GB$306,57,FALSE)),"",VLOOKUP($A119,'[2]1516 Exp_Rev Access'!$F$7:$GB$306,57,FALSE))</f>
        <v>0</v>
      </c>
      <c r="BT119" s="99">
        <f>IF(ISNA(VLOOKUP($A119,'[2]1516 Exp_Rev Access'!$F$7:$GB$306,58,FALSE)),"",VLOOKUP($A119,'[2]1516 Exp_Rev Access'!$F$7:$GB$306,58,FALSE))</f>
        <v>0</v>
      </c>
      <c r="BU119" s="102">
        <f t="shared" si="164"/>
        <v>3407962.58</v>
      </c>
      <c r="BV119" s="72">
        <f t="shared" si="165"/>
        <v>0.1055087622496956</v>
      </c>
      <c r="BW119" s="94">
        <f t="shared" si="166"/>
        <v>1239.5295628137051</v>
      </c>
      <c r="BX119" s="99">
        <f>IF(ISNA(VLOOKUP($A119,'[2]1516 Exp_Rev Access'!$F$7:$GB$306,59,FALSE)),"",VLOOKUP($A119,'[2]1516 Exp_Rev Access'!$F$7:$GB$306,59,FALSE))</f>
        <v>0</v>
      </c>
      <c r="BY119" s="99">
        <f>IF(ISNA(VLOOKUP($A119,'[2]1516 Exp_Rev Access'!$F$7:$GB$306,60,FALSE)),"",VLOOKUP($A119,'[2]1516 Exp_Rev Access'!$F$7:$GB$306,60,FALSE))</f>
        <v>0</v>
      </c>
      <c r="BZ119" s="99">
        <f>IF(ISNA(VLOOKUP($A119,'[2]1516 Exp_Rev Access'!$F$7:$GB$306,61,FALSE)),"",VLOOKUP($A119,'[2]1516 Exp_Rev Access'!$F$7:$GB$306,61,FALSE))</f>
        <v>0</v>
      </c>
      <c r="CA119" s="99">
        <f>IF(ISNA(VLOOKUP($A119,'[2]1516 Exp_Rev Access'!$F$7:$GB$306,62,FALSE)),"",VLOOKUP($A119,'[2]1516 Exp_Rev Access'!$F$7:$GB$306,62,FALSE))</f>
        <v>0</v>
      </c>
      <c r="CB119" s="99">
        <f>IF(ISNA(VLOOKUP($A119,'[2]1516 Exp_Rev Access'!$F$7:$GB$306,63,FALSE)),"",VLOOKUP($A119,'[2]1516 Exp_Rev Access'!$F$7:$GB$306,63,FALSE))</f>
        <v>35663.99</v>
      </c>
      <c r="CC119" s="99">
        <f>IF(ISNA(VLOOKUP($A119,'[2]1516 Exp_Rev Access'!$F$7:$GB$306,64,FALSE)),"",VLOOKUP($A119,'[2]1516 Exp_Rev Access'!$F$7:$GB$306,64,FALSE))</f>
        <v>0</v>
      </c>
      <c r="CD119" s="101">
        <f t="shared" si="167"/>
        <v>35663.99</v>
      </c>
      <c r="CE119" s="72">
        <f t="shared" si="168"/>
        <v>1.104138720263038E-3</v>
      </c>
      <c r="CF119" s="103">
        <f t="shared" si="169"/>
        <v>12.971553793554959</v>
      </c>
      <c r="CG119" s="99">
        <f>IF(ISNA(VLOOKUP($A119,'[2]1516 Exp_Rev Access'!$F$7:$GB$306,65,FALSE)),"",VLOOKUP($A119,'[2]1516 Exp_Rev Access'!$F$7:$GB$306,65,FALSE))</f>
        <v>0</v>
      </c>
      <c r="CH119" s="99">
        <f>IF(ISNA(VLOOKUP($A119,'[2]1516 Exp_Rev Access'!$F$7:$GB$306,66,FALSE)),"",VLOOKUP($A119,'[2]1516 Exp_Rev Access'!$F$7:$GB$306,66,FALSE))</f>
        <v>0</v>
      </c>
      <c r="CI119" s="99">
        <f>IF(ISNA(VLOOKUP($A119,'[2]1516 Exp_Rev Access'!$F$7:$GB$306,67,FALSE)),"",VLOOKUP($A119,'[2]1516 Exp_Rev Access'!$F$7:$GB$306,67,FALSE))</f>
        <v>0</v>
      </c>
      <c r="CJ119" s="99">
        <f>IF(ISNA(VLOOKUP($A119,'[2]1516 Exp_Rev Access'!$F$7:$GB$306,68,FALSE)),"",VLOOKUP($A119,'[2]1516 Exp_Rev Access'!$F$7:$GB$306,68,FALSE))</f>
        <v>0</v>
      </c>
      <c r="CK119" s="99">
        <f>IF(ISNA(VLOOKUP($A119,'[2]1516 Exp_Rev Access'!$F$7:$GB$306,69,FALSE)),"",VLOOKUP($A119,'[2]1516 Exp_Rev Access'!$F$7:$GB$306,69,FALSE))</f>
        <v>0</v>
      </c>
      <c r="CL119" s="99">
        <f>IF(ISNA(VLOOKUP($A119,'[2]1516 Exp_Rev Access'!$F$7:$GB$306,70,FALSE)),"",VLOOKUP($A119,'[2]1516 Exp_Rev Access'!$F$7:$GB$306,70,FALSE))</f>
        <v>0</v>
      </c>
      <c r="CM119" s="99">
        <f>IF(ISNA(VLOOKUP($A119,'[2]1516 Exp_Rev Access'!$F$7:$GB$306,71,FALSE)),"",VLOOKUP($A119,'[2]1516 Exp_Rev Access'!$F$7:$GB$306,71,FALSE))</f>
        <v>0</v>
      </c>
      <c r="CN119" s="99">
        <f>IF(ISNA(VLOOKUP($A119,'[2]1516 Exp_Rev Access'!$F$7:$GB$306,72,FALSE)),"",VLOOKUP($A119,'[2]1516 Exp_Rev Access'!$F$7:$GB$306,72,FALSE))</f>
        <v>0</v>
      </c>
      <c r="CO119" s="99">
        <f>IF(ISNA(VLOOKUP($A119,'[2]1516 Exp_Rev Access'!$F$7:$GB$306,73,FALSE)),"",VLOOKUP($A119,'[2]1516 Exp_Rev Access'!$F$7:$GB$306,73,FALSE))</f>
        <v>0</v>
      </c>
      <c r="CP119" s="99">
        <f>IF(ISNA(VLOOKUP($A119,'[2]1516 Exp_Rev Access'!$F$7:$GB$306,74,FALSE)),"",VLOOKUP($A119,'[2]1516 Exp_Rev Access'!$F$7:$GB$306,74,FALSE))</f>
        <v>551585</v>
      </c>
      <c r="CQ119" s="99">
        <f>IF(ISNA(VLOOKUP($A119,'[2]1516 Exp_Rev Access'!$F$7:$GB$306,75,FALSE)),"",VLOOKUP($A119,'[2]1516 Exp_Rev Access'!$F$7:$GB$306,75,FALSE))</f>
        <v>0</v>
      </c>
      <c r="CR119" s="99">
        <f>IF(ISNA(VLOOKUP($A119,'[2]1516 Exp_Rev Access'!$F$7:$GB$306,76,FALSE)),"",VLOOKUP($A119,'[2]1516 Exp_Rev Access'!$F$7:$GB$306,76,FALSE))</f>
        <v>11671</v>
      </c>
      <c r="CS119" s="99">
        <f>IF(ISNA(VLOOKUP($A119,'[2]1516 Exp_Rev Access'!$F$7:$GB$306,77,FALSE)),"",VLOOKUP($A119,'[2]1516 Exp_Rev Access'!$F$7:$GB$306,77,FALSE))</f>
        <v>0</v>
      </c>
      <c r="CT119" s="99">
        <f>IF(ISNA(VLOOKUP($A119,'[2]1516 Exp_Rev Access'!$F$7:$GB$306,78,FALSE)),"",VLOOKUP($A119,'[2]1516 Exp_Rev Access'!$F$7:$GB$306,78,FALSE))</f>
        <v>238597.47</v>
      </c>
      <c r="CU119" s="99">
        <f>IF(ISNA(VLOOKUP($A119,'[2]1516 Exp_Rev Access'!$F$7:$GB$306,79,FALSE)),"",VLOOKUP($A119,'[2]1516 Exp_Rev Access'!$F$7:$GB$306,79,FALSE))</f>
        <v>59177.19</v>
      </c>
      <c r="CV119" s="99">
        <f>IF(ISNA(VLOOKUP($A119,'[2]1516 Exp_Rev Access'!$F$7:$GB$306,80,FALSE)),"",VLOOKUP($A119,'[2]1516 Exp_Rev Access'!$F$7:$GB$306,80,FALSE))</f>
        <v>0</v>
      </c>
      <c r="CW119" s="99">
        <f>IF(ISNA(VLOOKUP($A119,'[2]1516 Exp_Rev Access'!$F$7:$GB$306,81,FALSE)),"",VLOOKUP($A119,'[2]1516 Exp_Rev Access'!$F$7:$GB$306,81,FALSE))</f>
        <v>0</v>
      </c>
      <c r="CX119" s="99">
        <f>IF(ISNA(VLOOKUP($A119,'[2]1516 Exp_Rev Access'!$F$7:$GB$306,82,FALSE)),"",VLOOKUP($A119,'[2]1516 Exp_Rev Access'!$F$7:$GB$306,82,FALSE))</f>
        <v>0</v>
      </c>
      <c r="CY119" s="99">
        <f>IF(ISNA(VLOOKUP($A119,'[2]1516 Exp_Rev Access'!$F$7:$GB$306,83,FALSE)),"",VLOOKUP($A119,'[2]1516 Exp_Rev Access'!$F$7:$GB$306,83,FALSE))</f>
        <v>0</v>
      </c>
      <c r="CZ119" s="99">
        <f>IF(ISNA(VLOOKUP($A119,'[2]1516 Exp_Rev Access'!$F$7:$GB$306,84,FALSE)),"",VLOOKUP($A119,'[2]1516 Exp_Rev Access'!$F$7:$GB$306,84,FALSE))</f>
        <v>0</v>
      </c>
      <c r="DA119" s="99">
        <f>IF(ISNA(VLOOKUP($A119,'[2]1516 Exp_Rev Access'!$F$7:$GB$306,85,FALSE)),"",VLOOKUP($A119,'[2]1516 Exp_Rev Access'!$F$7:$GB$306,85,FALSE))</f>
        <v>0</v>
      </c>
      <c r="DB119" s="99">
        <f>IF(ISNA(VLOOKUP($A119,'[2]1516 Exp_Rev Access'!$F$7:$GB$306,86,FALSE)),"",VLOOKUP($A119,'[2]1516 Exp_Rev Access'!$F$7:$GB$306,86,FALSE))</f>
        <v>0</v>
      </c>
      <c r="DC119" s="99">
        <f>IF(ISNA(VLOOKUP($A119,'[2]1516 Exp_Rev Access'!$F$7:$GB$306,87,FALSE)),"",VLOOKUP($A119,'[2]1516 Exp_Rev Access'!$F$7:$GB$306,87,FALSE))</f>
        <v>0</v>
      </c>
      <c r="DD119" s="99">
        <f>IF(ISNA(VLOOKUP($A119,'[2]1516 Exp_Rev Access'!$F$7:$GB$306,88,FALSE)),"",VLOOKUP($A119,'[2]1516 Exp_Rev Access'!$F$7:$GB$306,88,FALSE))</f>
        <v>0</v>
      </c>
      <c r="DE119" s="99">
        <f>IF(ISNA(VLOOKUP($A119,'[2]1516 Exp_Rev Access'!$F$7:$GB$306,89,FALSE)),"",VLOOKUP($A119,'[2]1516 Exp_Rev Access'!$F$7:$GB$306,89,FALSE))</f>
        <v>0</v>
      </c>
      <c r="DF119" s="99">
        <f>IF(ISNA(VLOOKUP($A119,'[2]1516 Exp_Rev Access'!$F$7:$GB$306,90,FALSE)),"",VLOOKUP($A119,'[2]1516 Exp_Rev Access'!$F$7:$GB$306,90,FALSE))</f>
        <v>0</v>
      </c>
      <c r="DG119" s="99">
        <f>IF(ISNA(VLOOKUP($A119,'[2]1516 Exp_Rev Access'!$F$7:$GB$306,91,FALSE)),"",VLOOKUP($A119,'[2]1516 Exp_Rev Access'!$F$7:$GB$306,91,FALSE))</f>
        <v>0</v>
      </c>
      <c r="DH119" s="99">
        <f>IF(ISNA(VLOOKUP($A119,'[2]1516 Exp_Rev Access'!$F$7:$GB$306,92,FALSE)),"",VLOOKUP($A119,'[2]1516 Exp_Rev Access'!$F$7:$GB$306,92,FALSE))</f>
        <v>345411.72</v>
      </c>
      <c r="DI119" s="99">
        <f>IF(ISNA(VLOOKUP($A119,'[2]1516 Exp_Rev Access'!$F$7:$GB$306,93,FALSE)),"",VLOOKUP($A119,'[2]1516 Exp_Rev Access'!$F$7:$GB$306,93,FALSE))</f>
        <v>0</v>
      </c>
      <c r="DJ119" s="99">
        <f>IF(ISNA(VLOOKUP($A119,'[2]1516 Exp_Rev Access'!$F$7:$GB$306,94,FALSE)),"",VLOOKUP($A119,'[2]1516 Exp_Rev Access'!$F$7:$GB$306,94,FALSE))</f>
        <v>0</v>
      </c>
      <c r="DK119" s="99">
        <f>IF(ISNA(VLOOKUP($A119,'[2]1516 Exp_Rev Access'!$F$7:$GB$306,95,FALSE)),"",VLOOKUP($A119,'[2]1516 Exp_Rev Access'!$F$7:$GB$306,95,FALSE))</f>
        <v>0</v>
      </c>
      <c r="DL119" s="99">
        <f>IF(ISNA(VLOOKUP($A119,'[2]1516 Exp_Rev Access'!$F$7:$GB$306,96,FALSE)),"",VLOOKUP($A119,'[2]1516 Exp_Rev Access'!$F$7:$GB$306,96,FALSE))</f>
        <v>0</v>
      </c>
      <c r="DM119" s="99">
        <f>IF(ISNA(VLOOKUP($A119,'[2]1516 Exp_Rev Access'!$F$7:$GB$306,97,FALSE)),"",VLOOKUP($A119,'[2]1516 Exp_Rev Access'!$F$7:$GB$306,97,FALSE))</f>
        <v>0</v>
      </c>
      <c r="DN119" s="99">
        <f>IF(ISNA(VLOOKUP($A119,'[2]1516 Exp_Rev Access'!$F$7:$GB$306,98,FALSE)),"",VLOOKUP($A119,'[2]1516 Exp_Rev Access'!$F$7:$GB$306,98,FALSE))</f>
        <v>0</v>
      </c>
      <c r="DO119" s="99">
        <f>IF(ISNA(VLOOKUP($A119,'[2]1516 Exp_Rev Access'!$F$7:$GB$306,99,FALSE)),"",VLOOKUP($A119,'[2]1516 Exp_Rev Access'!$F$7:$GB$306,99,FALSE))</f>
        <v>0</v>
      </c>
      <c r="DP119" s="99">
        <f>IF(ISNA(VLOOKUP($A119,'[2]1516 Exp_Rev Access'!$F$7:$GB$306,100,FALSE)),"",VLOOKUP($A119,'[2]1516 Exp_Rev Access'!$F$7:$GB$306,100,FALSE))</f>
        <v>0</v>
      </c>
      <c r="DQ119" s="99">
        <f>IF(ISNA(VLOOKUP($A119,'[2]1516 Exp_Rev Access'!$F$7:$GB$306,101,FALSE)),"",VLOOKUP($A119,'[2]1516 Exp_Rev Access'!$F$7:$GB$306,101,FALSE))</f>
        <v>0</v>
      </c>
      <c r="DR119" s="99">
        <f>IF(ISNA(VLOOKUP($A119,'[2]1516 Exp_Rev Access'!$F$7:$GB$306,102,FALSE)),"",VLOOKUP($A119,'[2]1516 Exp_Rev Access'!$F$7:$GB$306,102,FALSE))</f>
        <v>0</v>
      </c>
      <c r="DS119" s="99">
        <f>IF(ISNA(VLOOKUP($A119,'[2]1516 Exp_Rev Access'!$F$7:$GB$306,103,FALSE)),"",VLOOKUP($A119,'[2]1516 Exp_Rev Access'!$F$7:$GB$306,103,FALSE))</f>
        <v>0</v>
      </c>
      <c r="DT119" s="99">
        <f>IF(ISNA(VLOOKUP($A119,'[2]1516 Exp_Rev Access'!$F$7:$GB$306,104,FALSE)),"",VLOOKUP($A119,'[2]1516 Exp_Rev Access'!$F$7:$GB$306,104,FALSE))</f>
        <v>0</v>
      </c>
      <c r="DU119" s="99">
        <f>IF(ISNA(VLOOKUP($A119,'[2]1516 Exp_Rev Access'!$F$7:$GB$306,105,FALSE)),"",VLOOKUP($A119,'[2]1516 Exp_Rev Access'!$F$7:$GB$306,105,FALSE))</f>
        <v>0</v>
      </c>
      <c r="DV119" s="99">
        <f>IF(ISNA(VLOOKUP($A119,'[2]1516 Exp_Rev Access'!$F$7:$GB$306,106,FALSE)),"",VLOOKUP($A119,'[2]1516 Exp_Rev Access'!$F$7:$GB$306,106,FALSE))</f>
        <v>0</v>
      </c>
      <c r="DW119" s="99">
        <f>IF(ISNA(VLOOKUP($A119,'[2]1516 Exp_Rev Access'!$F$7:$GB$306,107,FALSE)),"",VLOOKUP($A119,'[2]1516 Exp_Rev Access'!$F$7:$GB$306,107,FALSE))</f>
        <v>0</v>
      </c>
      <c r="DX119" s="99">
        <f>IF(ISNA(VLOOKUP($A119,'[2]1516 Exp_Rev Access'!$F$7:$GB$306,108,FALSE)),"",VLOOKUP($A119,'[2]1516 Exp_Rev Access'!$F$7:$GB$306,108,FALSE))</f>
        <v>0</v>
      </c>
      <c r="DY119" s="99">
        <f>IF(ISNA(VLOOKUP($A119,'[2]1516 Exp_Rev Access'!$F$7:$GB$306,109,FALSE)),"",VLOOKUP($A119,'[2]1516 Exp_Rev Access'!$F$7:$GB$306,109,FALSE))</f>
        <v>0</v>
      </c>
      <c r="DZ119" s="99">
        <f>IF(ISNA(VLOOKUP($A119,'[2]1516 Exp_Rev Access'!$F$7:$GB$306,110,FALSE)),"",VLOOKUP($A119,'[2]1516 Exp_Rev Access'!$F$7:$GB$306,110,FALSE))</f>
        <v>0</v>
      </c>
      <c r="EA119" s="99">
        <f>IF(ISNA(VLOOKUP($A119,'[2]1516 Exp_Rev Access'!$F$7:$GB$306,111,FALSE)),"",VLOOKUP($A119,'[2]1516 Exp_Rev Access'!$F$7:$GB$306,111,FALSE))</f>
        <v>0</v>
      </c>
      <c r="EB119" s="99">
        <f>IF(ISNA(VLOOKUP($A119,'[2]1516 Exp_Rev Access'!$F$7:$GB$306,112,FALSE)),"",VLOOKUP($A119,'[2]1516 Exp_Rev Access'!$F$7:$GB$306,112,FALSE))</f>
        <v>0</v>
      </c>
      <c r="EC119" s="99">
        <f>IF(ISNA(VLOOKUP($A119,'[2]1516 Exp_Rev Access'!$F$7:$GB$306,113,FALSE)),"",VLOOKUP($A119,'[2]1516 Exp_Rev Access'!$F$7:$GB$306,113,FALSE))</f>
        <v>0</v>
      </c>
      <c r="ED119" s="99">
        <f>IF(ISNA(VLOOKUP($A119,'[2]1516 Exp_Rev Access'!$F$7:$GB$306,114,FALSE)),"",VLOOKUP($A119,'[2]1516 Exp_Rev Access'!$F$7:$GB$306,114,FALSE))</f>
        <v>0</v>
      </c>
      <c r="EE119" s="99">
        <f>IF(ISNA(VLOOKUP($A119,'[2]1516 Exp_Rev Access'!$F$7:$GB$306,115,FALSE)),"",VLOOKUP($A119,'[2]1516 Exp_Rev Access'!$F$7:$GB$306,115,FALSE))</f>
        <v>0</v>
      </c>
      <c r="EF119" s="99">
        <f>IF(ISNA(VLOOKUP($A119,'[2]1516 Exp_Rev Access'!$F$7:$GB$306,116,FALSE)),"",VLOOKUP($A119,'[2]1516 Exp_Rev Access'!$F$7:$GB$306,116,FALSE))</f>
        <v>0</v>
      </c>
      <c r="EG119" s="99">
        <f>IF(ISNA(VLOOKUP($A119,'[2]1516 Exp_Rev Access'!$F$7:$GB$306,117,FALSE)),"",VLOOKUP($A119,'[2]1516 Exp_Rev Access'!$F$7:$GB$306,117,FALSE))</f>
        <v>0</v>
      </c>
      <c r="EH119" s="99">
        <f>IF(ISNA(VLOOKUP($A119,'[2]1516 Exp_Rev Access'!$F$7:$GB$306,118,FALSE)),"",VLOOKUP($A119,'[2]1516 Exp_Rev Access'!$F$7:$GB$306,118,FALSE))</f>
        <v>0</v>
      </c>
      <c r="EI119" s="99">
        <f>IF(ISNA(VLOOKUP($A119,'[2]1516 Exp_Rev Access'!$F$7:$GB$306,119,FALSE)),"",VLOOKUP($A119,'[2]1516 Exp_Rev Access'!$F$7:$GB$306,119,FALSE))</f>
        <v>0</v>
      </c>
      <c r="EJ119" s="99">
        <f>IF(ISNA(VLOOKUP($A119,'[2]1516 Exp_Rev Access'!$F$7:$GB$306,120,FALSE)),"",VLOOKUP($A119,'[2]1516 Exp_Rev Access'!$F$7:$GB$306,120,FALSE))</f>
        <v>0</v>
      </c>
      <c r="EK119" s="99">
        <f>IF(ISNA(VLOOKUP($A119,'[2]1516 Exp_Rev Access'!$F$7:$GB$306,121,FALSE)),"",VLOOKUP($A119,'[2]1516 Exp_Rev Access'!$F$7:$GB$306,121,FALSE))</f>
        <v>0</v>
      </c>
      <c r="EL119" s="99">
        <f>IF(ISNA(VLOOKUP($A119,'[2]1516 Exp_Rev Access'!$F$7:$GB$306,122,FALSE)),"",VLOOKUP($A119,'[2]1516 Exp_Rev Access'!$F$7:$GB$306,122,FALSE))</f>
        <v>0</v>
      </c>
      <c r="EM119" s="99">
        <f>IF(ISNA(VLOOKUP($A119,'[2]1516 Exp_Rev Access'!$F$7:$GB$306,123,FALSE)),"",VLOOKUP($A119,'[2]1516 Exp_Rev Access'!$F$7:$GB$306,123,FALSE))</f>
        <v>0</v>
      </c>
      <c r="EN119" s="99">
        <f>IF(ISNA(VLOOKUP($A119,'[2]1516 Exp_Rev Access'!$F$7:$GB$306,124,FALSE)),"",VLOOKUP($A119,'[2]1516 Exp_Rev Access'!$F$7:$GB$306,124,FALSE))</f>
        <v>0</v>
      </c>
      <c r="EO119" s="99">
        <f>IF(ISNA(VLOOKUP($A119,'[2]1516 Exp_Rev Access'!$F$7:$GB$306,125,FALSE)),"",VLOOKUP($A119,'[2]1516 Exp_Rev Access'!$F$7:$GB$306,125,FALSE))</f>
        <v>0</v>
      </c>
      <c r="EP119" s="99">
        <f>IF(ISNA(VLOOKUP($A119,'[2]1516 Exp_Rev Access'!$F$7:$GB$306,126,FALSE)),"",VLOOKUP($A119,'[2]1516 Exp_Rev Access'!$F$7:$GB$306,126,FALSE))</f>
        <v>0</v>
      </c>
      <c r="EQ119" s="99">
        <f>IF(ISNA(VLOOKUP($A119,'[2]1516 Exp_Rev Access'!$F$7:$GB$306,127,FALSE)),"",VLOOKUP($A119,'[2]1516 Exp_Rev Access'!$F$7:$GB$306,127,FALSE))</f>
        <v>0</v>
      </c>
      <c r="ER119" s="99">
        <f>IF(ISNA(VLOOKUP($A119,'[2]1516 Exp_Rev Access'!$F$7:$GB$306,128,FALSE)),"",VLOOKUP($A119,'[2]1516 Exp_Rev Access'!$F$7:$GB$306,128,FALSE))</f>
        <v>0</v>
      </c>
      <c r="ES119" s="99">
        <f>IF(ISNA(VLOOKUP($A119,'[2]1516 Exp_Rev Access'!$F$7:$GB$306,129,FALSE)),"",VLOOKUP($A119,'[2]1516 Exp_Rev Access'!$F$7:$GB$306,129,FALSE))</f>
        <v>0</v>
      </c>
      <c r="ET119" s="99">
        <f>IF(ISNA(VLOOKUP($A119,'[2]1516 Exp_Rev Access'!$F$7:$GB$306,130,FALSE)),"",VLOOKUP($A119,'[2]1516 Exp_Rev Access'!$F$7:$GB$306,130,FALSE))</f>
        <v>0</v>
      </c>
      <c r="EU119" s="99">
        <f>IF(ISNA(VLOOKUP($A119,'[2]1516 Exp_Rev Access'!$F$7:$GB$306,131,FALSE)),"",VLOOKUP($A119,'[2]1516 Exp_Rev Access'!$F$7:$GB$306,131,FALSE))</f>
        <v>2006.82</v>
      </c>
      <c r="EV119" s="99">
        <f>IF(ISNA(VLOOKUP($A119,'[2]1516 Exp_Rev Access'!$F$7:$GB$306,132,FALSE)),"",VLOOKUP($A119,'[2]1516 Exp_Rev Access'!$F$7:$GB$306,132,FALSE))</f>
        <v>0</v>
      </c>
      <c r="EW119" s="99">
        <f>IF(ISNA(VLOOKUP($A119,'[2]1516 Exp_Rev Access'!$F$7:$GB$306,133,FALSE)),"",VLOOKUP($A119,'[2]1516 Exp_Rev Access'!$F$7:$GB$306,133,FALSE))</f>
        <v>0</v>
      </c>
      <c r="EX119" s="99">
        <f>IF(ISNA(VLOOKUP($A119,'[2]1516 Exp_Rev Access'!$F$7:$GB$306,134,FALSE)),"",VLOOKUP($A119,'[2]1516 Exp_Rev Access'!$F$7:$GB$306,134,FALSE))</f>
        <v>0</v>
      </c>
      <c r="EY119" s="99">
        <f>IF(ISNA(VLOOKUP($A119,'[2]1516 Exp_Rev Access'!$F$7:$GB$306,135,FALSE)),"",VLOOKUP($A119,'[2]1516 Exp_Rev Access'!$F$7:$GB$306,135,FALSE))</f>
        <v>0</v>
      </c>
      <c r="EZ119" s="99">
        <f>IF(ISNA(VLOOKUP($A119,'[2]1516 Exp_Rev Access'!$F$7:$GB$306,136,FALSE)),"",VLOOKUP($A119,'[2]1516 Exp_Rev Access'!$F$7:$GB$306,136,FALSE))</f>
        <v>0</v>
      </c>
      <c r="FA119" s="99">
        <f>IF(ISNA(VLOOKUP($A119,'[2]1516 Exp_Rev Access'!$F$7:$GB$306,137,FALSE)),"",VLOOKUP($A119,'[2]1516 Exp_Rev Access'!$F$7:$GB$306,137,FALSE))</f>
        <v>0</v>
      </c>
      <c r="FB119" s="99">
        <f>IF(ISNA(VLOOKUP($A119,'[2]1516 Exp_Rev Access'!$F$7:$GB$306,138,FALSE)),"",VLOOKUP($A119,'[2]1516 Exp_Rev Access'!$F$7:$GB$306,138,FALSE))</f>
        <v>0</v>
      </c>
      <c r="FC119" s="99">
        <f>IF(ISNA(VLOOKUP($A119,'[2]1516 Exp_Rev Access'!$F$7:$GB$306,139,FALSE)),"",VLOOKUP($A119,'[2]1516 Exp_Rev Access'!$F$7:$GB$306,139,FALSE))</f>
        <v>0</v>
      </c>
      <c r="FD119" s="99">
        <f>IF(ISNA(VLOOKUP($A119,'[2]1516 Exp_Rev Access'!$F$7:$FS$306,140,FALSE)),"",VLOOKUP($A119,'[2]1516 Exp_Rev Access'!$F$7:$FS$306,140,FALSE))</f>
        <v>0</v>
      </c>
      <c r="FE119" s="99">
        <f>IF(ISNA(VLOOKUP($A119,'[2]1516 Exp_Rev Access'!$F$7:$FS$306,141,FALSE)),"",VLOOKUP($A119,'[2]1516 Exp_Rev Access'!$F$7:$FS$306,141,FALSE))</f>
        <v>0</v>
      </c>
      <c r="FF119" s="99">
        <f>IF(ISNA(VLOOKUP($A119,'[2]1516 Exp_Rev Access'!$F$7:$FS$306,142,FALSE)),"",VLOOKUP($A119,'[2]1516 Exp_Rev Access'!$F$7:$FS$306,142,FALSE))</f>
        <v>0</v>
      </c>
      <c r="FG119" s="99">
        <f>IF(ISNA(VLOOKUP($A119,'[2]1516 Exp_Rev Access'!$F$7:$FS$306,143,FALSE)),"",VLOOKUP($A119,'[2]1516 Exp_Rev Access'!$F$7:$FS$306,143,FALSE))</f>
        <v>0</v>
      </c>
      <c r="FH119" s="99">
        <f>IF(ISNA(VLOOKUP($A119,'[2]1516 Exp_Rev Access'!$F$7:$FS$306,144,FALSE)),"",VLOOKUP($A119,'[2]1516 Exp_Rev Access'!$F$7:$FS$306,144,FALSE))</f>
        <v>0</v>
      </c>
      <c r="FI119" s="99">
        <f>IF(ISNA(VLOOKUP($A119,'[2]1516 Exp_Rev Access'!$F$7:$FS$306,145,FALSE)),"",VLOOKUP($A119,'[2]1516 Exp_Rev Access'!$F$7:$FS$306,145,FALSE))</f>
        <v>0</v>
      </c>
      <c r="FJ119" s="99">
        <f>IF(ISNA(VLOOKUP($A119,'[2]1516 Exp_Rev Access'!$F$7:$FS$306,146,FALSE)),"",VLOOKUP($A119,'[2]1516 Exp_Rev Access'!$F$7:$FS$306,146,FALSE))</f>
        <v>0</v>
      </c>
      <c r="FK119" s="99">
        <f>IF(ISNA(VLOOKUP($A119,'[2]1516 Exp_Rev Access'!$F$7:$FS$306,147,FALSE)),"",VLOOKUP($A119,'[2]1516 Exp_Rev Access'!$F$7:$FS$306,147,FALSE))</f>
        <v>0</v>
      </c>
      <c r="FL119" s="99">
        <f>IF(ISNA(VLOOKUP($A119,'[2]1516 Exp_Rev Access'!$F$7:$FS$306,148,FALSE)),"",VLOOKUP($A119,'[2]1516 Exp_Rev Access'!$F$7:$FS$306,148,FALSE))</f>
        <v>0</v>
      </c>
      <c r="FM119" s="99">
        <f>IF(ISNA(VLOOKUP($A119,'[2]1516 Exp_Rev Access'!$F$7:$FS$306,149,FALSE)),"",VLOOKUP($A119,'[2]1516 Exp_Rev Access'!$F$7:$FS$306,149,FALSE))</f>
        <v>0</v>
      </c>
      <c r="FN119" s="99">
        <f>IF(ISNA(VLOOKUP($A119,'[2]1516 Exp_Rev Access'!$F$7:$FS$306,150,FALSE)),"",VLOOKUP($A119,'[2]1516 Exp_Rev Access'!$F$7:$FS$306,150,FALSE))</f>
        <v>0</v>
      </c>
      <c r="FO119" s="99">
        <f>IF(ISNA(VLOOKUP($A119,'[2]1516 Exp_Rev Access'!$F$7:$FS$306,151,FALSE)),"",VLOOKUP($A119,'[2]1516 Exp_Rev Access'!$F$7:$FS$306,151,FALSE))</f>
        <v>0</v>
      </c>
      <c r="FP119" s="99">
        <f>IF(ISNA(VLOOKUP($A119,'[2]1516 Exp_Rev Access'!$F$7:$FS$306,152,FALSE)),"",VLOOKUP($A119,'[2]1516 Exp_Rev Access'!$F$7:$FS$306,152,FALSE))</f>
        <v>0</v>
      </c>
      <c r="FQ119" s="99">
        <f>IF(ISNA(VLOOKUP($A119,'[2]1516 Exp_Rev Access'!$F$7:$FS$306,153,FALSE)),"",VLOOKUP($A119,'[2]1516 Exp_Rev Access'!$F$7:$FS$306,153,FALSE))</f>
        <v>58454.3</v>
      </c>
      <c r="FR119" s="101">
        <f t="shared" si="170"/>
        <v>1266903.5</v>
      </c>
      <c r="FS119" s="72">
        <f t="shared" si="171"/>
        <v>3.9222678370725315E-2</v>
      </c>
      <c r="FT119" s="94">
        <f t="shared" si="172"/>
        <v>460.7927184112898</v>
      </c>
      <c r="FU119" s="99">
        <f>IF(ISNA(VLOOKUP($A119,'[2]1516 Exp_Rev Access'!$F$7:$GB$306,154,FALSE)),"",VLOOKUP($A119,'[2]1516 Exp_Rev Access'!$F$7:$GB$306,154,FALSE))</f>
        <v>0</v>
      </c>
      <c r="FV119" s="99">
        <f>IF(ISNA(VLOOKUP($A119,'[2]1516 Exp_Rev Access'!$F$7:$GB$306,155,FALSE)),"",VLOOKUP($A119,'[2]1516 Exp_Rev Access'!$F$7:$GB$306,155,FALSE))</f>
        <v>0</v>
      </c>
      <c r="FW119" s="99">
        <f>IF(ISNA(VLOOKUP($A119,'[2]1516 Exp_Rev Access'!$F$7:$GB$306,156,FALSE)),"",VLOOKUP($A119,'[2]1516 Exp_Rev Access'!$F$7:$GB$306,156,FALSE))</f>
        <v>0</v>
      </c>
      <c r="FX119" s="99">
        <f>IF(ISNA(VLOOKUP($A119,'[2]1516 Exp_Rev Access'!$F$7:$GB$306,157,FALSE)),"",VLOOKUP($A119,'[2]1516 Exp_Rev Access'!$F$7:$GB$306,157,FALSE))</f>
        <v>0</v>
      </c>
      <c r="FY119" s="99">
        <f>IF(ISNA(VLOOKUP($A119,'[2]1516 Exp_Rev Access'!$F$7:$GB$306,158,FALSE)),"",VLOOKUP($A119,'[2]1516 Exp_Rev Access'!$F$7:$GB$306,158,FALSE))</f>
        <v>0</v>
      </c>
      <c r="FZ119" s="99">
        <f>IF(ISNA(VLOOKUP($A119,'[2]1516 Exp_Rev Access'!$F$7:$GB$306,159,FALSE)),"",VLOOKUP($A119,'[2]1516 Exp_Rev Access'!$F$7:$GB$306,159,FALSE))</f>
        <v>0</v>
      </c>
      <c r="GA119" s="99">
        <f>IF(ISNA(VLOOKUP($A119,'[2]1516 Exp_Rev Access'!$F$7:$GB$306,160,FALSE)),"",VLOOKUP($A119,'[2]1516 Exp_Rev Access'!$F$7:$GB$306,160,FALSE))</f>
        <v>0</v>
      </c>
      <c r="GB119" s="99">
        <f>IF(ISNA(VLOOKUP($A119,'[2]1516 Exp_Rev Access'!$F$7:$GB$306,161,FALSE)),"",VLOOKUP($A119,'[2]1516 Exp_Rev Access'!$F$7:$GB$306,161,FALSE))</f>
        <v>0</v>
      </c>
      <c r="GC119" s="99">
        <f>IF(ISNA(VLOOKUP($A119,'[2]1516 Exp_Rev Access'!$F$7:$GB$306,162,FALSE)),"",VLOOKUP($A119,'[2]1516 Exp_Rev Access'!$F$7:$GB$306,162,FALSE))</f>
        <v>25286.48</v>
      </c>
      <c r="GD119" s="99">
        <f>IF(ISNA(VLOOKUP($A119,'[2]1516 Exp_Rev Access'!$F$7:$GB$306,163,FALSE)),"",VLOOKUP($A119,'[2]1516 Exp_Rev Access'!$F$7:$GB$306,163,FALSE))</f>
        <v>0</v>
      </c>
      <c r="GE119" s="99">
        <f>IF(ISNA(VLOOKUP($A119,'[2]1516 Exp_Rev Access'!$F$7:$GB$306,164,FALSE)),"",VLOOKUP($A119,'[2]1516 Exp_Rev Access'!$F$7:$GB$306,164,FALSE))</f>
        <v>25154.5</v>
      </c>
      <c r="GF119" s="99">
        <f>IF(ISNA(VLOOKUP($A119,'[2]1516 Exp_Rev Access'!$F$7:$GB$306,165,FALSE)),"",VLOOKUP($A119,'[2]1516 Exp_Rev Access'!$F$7:$GB$306,165,FALSE))</f>
        <v>0</v>
      </c>
      <c r="GG119" s="99">
        <f>IF(ISNA(VLOOKUP($A119,'[2]1516 Exp_Rev Access'!$F$7:$GB$306,166,FALSE)),"",VLOOKUP($A119,'[2]1516 Exp_Rev Access'!$F$7:$GB$306,166,FALSE))</f>
        <v>0</v>
      </c>
      <c r="GH119" s="99">
        <f>IF(ISNA(VLOOKUP($A119,'[2]1516 Exp_Rev Access'!$F$7:$GB$306,167,FALSE)),"",VLOOKUP($A119,'[2]1516 Exp_Rev Access'!$F$7:$GB$306,167,FALSE))</f>
        <v>0</v>
      </c>
      <c r="GI119" s="99">
        <f>IF(ISNA(VLOOKUP($A119,'[2]1516 Exp_Rev Access'!$F$7:$GB$306,168,FALSE)),"",VLOOKUP($A119,'[2]1516 Exp_Rev Access'!$F$7:$GB$306,168,FALSE))</f>
        <v>0</v>
      </c>
      <c r="GJ119" s="99">
        <f>IF(ISNA(VLOOKUP($A119,'[2]1516 Exp_Rev Access'!$F$7:$GB$306,169,FALSE)),"",VLOOKUP($A119,'[2]1516 Exp_Rev Access'!$F$7:$GB$306,169,FALSE))</f>
        <v>4280.5</v>
      </c>
      <c r="GK119" s="99">
        <f>IF(ISNA(VLOOKUP($A119,'[2]1516 Exp_Rev Access'!$F$7:$GB$306,170,FALSE)),"",VLOOKUP($A119,'[2]1516 Exp_Rev Access'!$F$7:$GB$306,170,FALSE))</f>
        <v>20353.36</v>
      </c>
      <c r="GL119" s="99">
        <f>IF(ISNA(VLOOKUP($A119,'[2]1516 Exp_Rev Access'!$F$7:$GB$306,171,FALSE)),"",VLOOKUP($A119,'[2]1516 Exp_Rev Access'!$F$7:$GB$306,171,FALSE))</f>
        <v>0</v>
      </c>
      <c r="GM119" s="99">
        <f>IF(ISNA(VLOOKUP($A119,'[2]1516 Exp_Rev Access'!$F$7:$GB$306,172,FALSE)),"",VLOOKUP($A119,'[2]1516 Exp_Rev Access'!$F$7:$GB$306,172,FALSE))</f>
        <v>0</v>
      </c>
      <c r="GN119" s="99">
        <f>IF(ISNA(VLOOKUP($A119,'[2]1516 Exp_Rev Access'!$F$7:$GB$306,173,FALSE)),"",VLOOKUP($A119,'[2]1516 Exp_Rev Access'!$F$7:$GB$306,173,FALSE))</f>
        <v>0</v>
      </c>
      <c r="GO119" s="99">
        <f>IF(ISNA(VLOOKUP($A119,'[2]1516 Exp_Rev Access'!$F$7:$GB$306,174,FALSE)),"",VLOOKUP($A119,'[2]1516 Exp_Rev Access'!$F$7:$GB$306,174,FALSE))</f>
        <v>0</v>
      </c>
      <c r="GP119" s="99">
        <f>IF(ISNA(VLOOKUP($A119,'[2]1516 Exp_Rev Access'!$F$7:$GB$306,175,FALSE)),"",VLOOKUP($A119,'[2]1516 Exp_Rev Access'!$F$7:$GB$306,175,FALSE))</f>
        <v>0</v>
      </c>
      <c r="GQ119" s="99">
        <f>IF(ISNA(VLOOKUP($A119,'[2]1516 Exp_Rev Access'!$F$7:$GB$306,176,FALSE)),"",VLOOKUP($A119,'[2]1516 Exp_Rev Access'!$F$7:$GB$306,176,FALSE))</f>
        <v>0</v>
      </c>
      <c r="GR119" s="99">
        <f>IF(ISNA(VLOOKUP($A119,'[2]1516 Exp_Rev Access'!$F$7:$GB$306,177,FALSE)),"",VLOOKUP($A119,'[2]1516 Exp_Rev Access'!$F$7:$GB$306,177,FALSE))</f>
        <v>0</v>
      </c>
      <c r="GS119" s="99">
        <f>IF(ISNA(VLOOKUP($A119,'[2]1516 Exp_Rev Access'!$F$7:$GB$306,178,FALSE)),"",VLOOKUP($A119,'[2]1516 Exp_Rev Access'!$F$7:$GB$306,178,FALSE))</f>
        <v>1715568.13</v>
      </c>
      <c r="GT119" s="101">
        <f t="shared" si="173"/>
        <v>1790642.97</v>
      </c>
      <c r="GU119" s="72">
        <f t="shared" si="174"/>
        <v>5.5437382001952272E-2</v>
      </c>
      <c r="GV119" s="84">
        <f t="shared" si="175"/>
        <v>651.28499672655857</v>
      </c>
    </row>
    <row r="120" spans="1:207" customFormat="1" ht="12" customHeight="1" x14ac:dyDescent="0.2">
      <c r="A120" s="96" t="s">
        <v>370</v>
      </c>
      <c r="B120" s="69" t="s">
        <v>371</v>
      </c>
      <c r="C120" s="80">
        <f>IF(ISNA(VLOOKUP($A120,'[2]1516 enrollment_Rev_Exp by size'!$A$6:$G$320,3,FALSE)),"",VLOOKUP($A120,'[2]1516 enrollment_Rev_Exp by size'!$A$6:$G$320,3,FALSE))</f>
        <v>2675.5500000000006</v>
      </c>
      <c r="D120" s="97">
        <v>30901791.329999998</v>
      </c>
      <c r="E120" s="80">
        <f t="shared" si="153"/>
        <v>30901791.330000002</v>
      </c>
      <c r="F120" s="80">
        <f t="shared" si="154"/>
        <v>0</v>
      </c>
      <c r="G120" s="98">
        <f>IF(ISNA(VLOOKUP($A120,'[2]1516 Exp_Rev Access'!$F$7:$FS$306,2,FALSE)),"",VLOOKUP($A120,'[2]1516 Exp_Rev Access'!$F$7:$FS$306,2,FALSE))</f>
        <v>4805085.6500000004</v>
      </c>
      <c r="H120" s="98">
        <f>IF(ISNA(VLOOKUP($A120,'[2]1516 Exp_Rev Access'!$F$7:$FS$306,3,FALSE)),"",VLOOKUP($A120,'[2]1516 Exp_Rev Access'!$F$7:$FS$306,3,FALSE))</f>
        <v>0</v>
      </c>
      <c r="I120" s="98">
        <f>IF(ISNA(VLOOKUP($A120,'[2]1516 Exp_Rev Access'!$F$7:$FS$306,4,FALSE)),"",VLOOKUP($A120,'[2]1516 Exp_Rev Access'!$F$7:$FS$306,4,FALSE))</f>
        <v>189.2</v>
      </c>
      <c r="J120" s="98">
        <f>IF(ISNA(VLOOKUP($A120,'[2]1516 Exp_Rev Access'!$F$7:$FS$306,5,FALSE)),"",VLOOKUP($A120,'[2]1516 Exp_Rev Access'!$F$7:$FS$306,5,FALSE))</f>
        <v>0</v>
      </c>
      <c r="K120" s="98">
        <f>IF(ISNA(VLOOKUP($A120,'[2]1516 Exp_Rev Access'!$F$7:$FS$306,6,FALSE)),"",VLOOKUP($A120,'[2]1516 Exp_Rev Access'!$F$7:$FS$306,6,FALSE))</f>
        <v>0</v>
      </c>
      <c r="L120" s="98">
        <f>IF(ISNA(VLOOKUP($A120,'[2]1516 Exp_Rev Access'!$F$7:$FS$306,7,FALSE)),"",VLOOKUP($A120,'[2]1516 Exp_Rev Access'!$F$7:$FS$306,7,FALSE))</f>
        <v>0</v>
      </c>
      <c r="M120" s="90">
        <f t="shared" si="155"/>
        <v>4805274.8500000006</v>
      </c>
      <c r="N120" s="72">
        <f t="shared" si="156"/>
        <v>0.15550149823628368</v>
      </c>
      <c r="O120" s="73">
        <f t="shared" si="157"/>
        <v>1795.9951598736707</v>
      </c>
      <c r="P120" s="99">
        <f>IF(ISNA(VLOOKUP($A120,'[2]1516 Exp_Rev Access'!$F$7:$FS$306,8,FALSE)),"",VLOOKUP($A120,'[2]1516 Exp_Rev Access'!$F$7:$FS$306,8,FALSE))</f>
        <v>5532</v>
      </c>
      <c r="Q120" s="99">
        <f>IF(ISNA(VLOOKUP($A120,'[2]1516 Exp_Rev Access'!$F$7:$FS$306,9,FALSE)),"",VLOOKUP($A120,'[2]1516 Exp_Rev Access'!$F$7:$FS$306,9,FALSE))</f>
        <v>0</v>
      </c>
      <c r="R120" s="99">
        <f>IF(ISNA(VLOOKUP($A120,'[2]1516 Exp_Rev Access'!$F$7:$FS$306,10,FALSE)),"",VLOOKUP($A120,'[2]1516 Exp_Rev Access'!$F$7:$FS$306,10,FALSE))</f>
        <v>0</v>
      </c>
      <c r="S120" s="99">
        <f>IF(ISNA(VLOOKUP($A120,'[2]1516 Exp_Rev Access'!$F$7:$FS$306,11,FALSE)),"",VLOOKUP($A120,'[2]1516 Exp_Rev Access'!$F$7:$FS$306,11,FALSE))</f>
        <v>0</v>
      </c>
      <c r="T120" s="99">
        <f>IF(ISNA(VLOOKUP($A120,'[2]1516 Exp_Rev Access'!$F$7:$FS$306,12,FALSE)),"",VLOOKUP($A120,'[2]1516 Exp_Rev Access'!$F$7:$FS$306,12,FALSE))</f>
        <v>0</v>
      </c>
      <c r="U120" s="99">
        <f>IF(ISNA(VLOOKUP($A120,'[2]1516 Exp_Rev Access'!$F$7:$FS$306,13,FALSE)),"",VLOOKUP($A120,'[2]1516 Exp_Rev Access'!$F$7:$FS$306,13,FALSE))</f>
        <v>0</v>
      </c>
      <c r="V120" s="99">
        <f>IF(ISNA(VLOOKUP($A120,'[2]1516 Exp_Rev Access'!$F$7:$FS$306,14,FALSE)),"",VLOOKUP($A120,'[2]1516 Exp_Rev Access'!$F$7:$FS$306,14,FALSE))</f>
        <v>0</v>
      </c>
      <c r="W120" s="99">
        <f>IF(ISNA(VLOOKUP($A120,'[2]1516 Exp_Rev Access'!$F$7:$FS$306,15,FALSE)),"",VLOOKUP($A120,'[2]1516 Exp_Rev Access'!$F$7:$FS$306,15,FALSE))</f>
        <v>0</v>
      </c>
      <c r="X120" s="99">
        <f>IF(ISNA(VLOOKUP($A120,'[2]1516 Exp_Rev Access'!$F$7:$FS$306,16,FALSE)),"",VLOOKUP($A120,'[2]1516 Exp_Rev Access'!$F$7:$FS$306,16,FALSE))</f>
        <v>20067.95</v>
      </c>
      <c r="Y120" s="99">
        <f>IF(ISNA(VLOOKUP($A120,'[2]1516 Exp_Rev Access'!$F$7:$FS$306,17,FALSE)),"",VLOOKUP($A120,'[2]1516 Exp_Rev Access'!$F$7:$FS$306,17,FALSE))</f>
        <v>0</v>
      </c>
      <c r="Z120" s="99">
        <f>IF(ISNA(VLOOKUP($A120,'[2]1516 Exp_Rev Access'!$F$7:$FS$306,18,FALSE)),"",VLOOKUP($A120,'[2]1516 Exp_Rev Access'!$F$7:$FS$306,18,FALSE))</f>
        <v>0</v>
      </c>
      <c r="AA120" s="99">
        <f>IF(ISNA(VLOOKUP($A120,'[2]1516 Exp_Rev Access'!$F$7:$FS$306,19,FALSE)),"",VLOOKUP($A120,'[2]1516 Exp_Rev Access'!$F$7:$FS$306,19,FALSE))</f>
        <v>0</v>
      </c>
      <c r="AB120" s="99">
        <f>IF(ISNA(VLOOKUP($A120,'[2]1516 Exp_Rev Access'!$F$7:$FS$306,20,FALSE)),"",VLOOKUP($A120,'[2]1516 Exp_Rev Access'!$F$7:$FS$306,20,FALSE))</f>
        <v>6731.98</v>
      </c>
      <c r="AC120" s="99">
        <f>IF(ISNA(VLOOKUP($A120,'[2]1516 Exp_Rev Access'!$F$7:$FS$306,21,FALSE)),"",VLOOKUP($A120,'[2]1516 Exp_Rev Access'!$F$7:$FS$306,21,FALSE))</f>
        <v>261093.33</v>
      </c>
      <c r="AD120" s="99">
        <f>IF(ISNA(VLOOKUP($A120,'[2]1516 Exp_Rev Access'!$F$7:$FS$306,22,FALSE)),"",VLOOKUP($A120,'[2]1516 Exp_Rev Access'!$F$7:$FS$306,22,FALSE))</f>
        <v>8687.31</v>
      </c>
      <c r="AE120" s="99">
        <f>IF(ISNA(VLOOKUP($A120,'[2]1516 Exp_Rev Access'!$F$7:$FS$306,23,FALSE)),"",VLOOKUP($A120,'[2]1516 Exp_Rev Access'!$F$7:$FS$306,23,FALSE))</f>
        <v>0</v>
      </c>
      <c r="AF120" s="99">
        <f>IF(ISNA(VLOOKUP($A120,'[2]1516 Exp_Rev Access'!$F$7:$FS$306,24,FALSE)),"",VLOOKUP($A120,'[2]1516 Exp_Rev Access'!$F$7:$FS$306,24,FALSE))</f>
        <v>98518.25</v>
      </c>
      <c r="AG120" s="99">
        <f>IF(ISNA(VLOOKUP($A120,'[2]1516 Exp_Rev Access'!$F$7:$FS$306,25,FALSE)),"",VLOOKUP($A120,'[2]1516 Exp_Rev Access'!$F$7:$FS$306,25,FALSE))</f>
        <v>3297.73</v>
      </c>
      <c r="AH120" s="98">
        <f>IF(ISNA(VLOOKUP($A120,'[2]1516 Exp_Rev Access'!$F$7:$FS$306,26,FALSE)),"",VLOOKUP($A120,'[2]1516 Exp_Rev Access'!$F$7:$FS$306,26,FALSE))</f>
        <v>80761.37</v>
      </c>
      <c r="AI120" s="98">
        <f>IF(ISNA(VLOOKUP($A120,'[2]1516 Exp_Rev Access'!$F$7:$FS$306,27,FALSE)),"",VLOOKUP($A120,'[2]1516 Exp_Rev Access'!$F$7:$FS$306,27,FALSE))</f>
        <v>39873.93</v>
      </c>
      <c r="AJ120" s="98">
        <f>IF(ISNA(VLOOKUP($A120,'[2]1516 Exp_Rev Access'!$F$7:$FS$306,28,FALSE)),"",VLOOKUP($A120,'[2]1516 Exp_Rev Access'!$F$7:$FS$306,28,FALSE))</f>
        <v>1398.73</v>
      </c>
      <c r="AK120" s="98">
        <f>IF(ISNA(VLOOKUP($A120,'[2]1516 Exp_Rev Access'!$F$7:$FS$306,29,FALSE)),"",VLOOKUP($A120,'[2]1516 Exp_Rev Access'!$F$7:$FS$306,29,FALSE))</f>
        <v>111200.03</v>
      </c>
      <c r="AL120" s="100">
        <f t="shared" si="158"/>
        <v>637162.61</v>
      </c>
      <c r="AM120" s="72">
        <f t="shared" si="159"/>
        <v>2.0618953872147579E-2</v>
      </c>
      <c r="AN120" s="94">
        <f t="shared" si="160"/>
        <v>238.14266599390774</v>
      </c>
      <c r="AO120" s="99">
        <f>IF(ISNA(VLOOKUP($A120,'[2]1516 Exp_Rev Access'!$F$7:$GB$306,30,FALSE)),"",VLOOKUP($A120,'[2]1516 Exp_Rev Access'!$F$7:$FS$306,30,FALSE))</f>
        <v>16290535.65</v>
      </c>
      <c r="AP120" s="99">
        <f>IF(ISNA(VLOOKUP($A120,'[2]1516 Exp_Rev Access'!$F$7:$GB$306,31,FALSE)),"",VLOOKUP($A120,'[2]1516 Exp_Rev Access'!$F$7:$FS$306,31,FALSE))</f>
        <v>551522.35</v>
      </c>
      <c r="AQ120" s="99">
        <f>IF(ISNA(VLOOKUP($A120,'[2]1516 Exp_Rev Access'!$F$7:$GB$306,32,FALSE)),"",VLOOKUP($A120,'[2]1516 Exp_Rev Access'!$F$7:$FS$306,32,FALSE))</f>
        <v>1735572.04</v>
      </c>
      <c r="AR120" s="99">
        <f>IF(ISNA(VLOOKUP($A120,'[2]1516 Exp_Rev Access'!$F$7:$GB$306,33,FALSE)),"",VLOOKUP($A120,'[2]1516 Exp_Rev Access'!$F$7:$FS$306,33,FALSE))</f>
        <v>0</v>
      </c>
      <c r="AS120" s="99">
        <f>IF(ISNA(VLOOKUP($A120,'[2]1516 Exp_Rev Access'!$F$7:$GB$306,34,FALSE)),"",VLOOKUP($A120,'[2]1516 Exp_Rev Access'!$F$7:$FS$306,34,FALSE))</f>
        <v>0</v>
      </c>
      <c r="AT120" s="101">
        <f t="shared" si="161"/>
        <v>18577630.039999999</v>
      </c>
      <c r="AU120" s="72">
        <f t="shared" si="162"/>
        <v>0.60118294896271962</v>
      </c>
      <c r="AV120" s="94">
        <f t="shared" si="163"/>
        <v>6943.4807946029769</v>
      </c>
      <c r="AW120" s="99">
        <f>IF(ISNA(VLOOKUP($A120,'[2]1516 Exp_Rev Access'!$F$7:$GB$306,35,FALSE)),"",VLOOKUP($A120,'[2]1516 Exp_Rev Access'!$F$7:$GB$306,35,FALSE))</f>
        <v>130</v>
      </c>
      <c r="AX120" s="99">
        <f>IF(ISNA(VLOOKUP($A120,'[2]1516 Exp_Rev Access'!$F$7:$GB$306,36,FALSE)),"",VLOOKUP($A120,'[2]1516 Exp_Rev Access'!$F$7:$GB$306,36,FALSE))</f>
        <v>2117922.2000000002</v>
      </c>
      <c r="AY120" s="99">
        <f>IF(ISNA(VLOOKUP($A120,'[2]1516 Exp_Rev Access'!$F$7:$GB$306,37,FALSE)),"",VLOOKUP($A120,'[2]1516 Exp_Rev Access'!$F$7:$GB$306,37,FALSE))</f>
        <v>200256.38</v>
      </c>
      <c r="AZ120" s="99">
        <f>IF(ISNA(VLOOKUP($A120,'[2]1516 Exp_Rev Access'!$F$7:$GB$306,38,FALSE)),"",VLOOKUP($A120,'[2]1516 Exp_Rev Access'!$F$7:$GB$306,38,FALSE))</f>
        <v>0</v>
      </c>
      <c r="BA120" s="99">
        <f>IF(ISNA(VLOOKUP($A120,'[2]1516 Exp_Rev Access'!$F$7:$GB$306,39,FALSE)),"",VLOOKUP($A120,'[2]1516 Exp_Rev Access'!$F$7:$GB$306,39,FALSE))</f>
        <v>0</v>
      </c>
      <c r="BB120" s="99">
        <f>IF(ISNA(VLOOKUP($A120,'[2]1516 Exp_Rev Access'!$F$7:$GB$306,40,FALSE)),"",VLOOKUP($A120,'[2]1516 Exp_Rev Access'!$F$7:$GB$306,40,FALSE))</f>
        <v>763119.92</v>
      </c>
      <c r="BC120" s="99">
        <f>IF(ISNA(VLOOKUP($A120,'[2]1516 Exp_Rev Access'!$F$7:$GB$306,41,FALSE)),"",VLOOKUP($A120,'[2]1516 Exp_Rev Access'!$F$7:$GB$306,41,FALSE))</f>
        <v>0</v>
      </c>
      <c r="BD120" s="99">
        <f>IF(ISNA(VLOOKUP($A120,'[2]1516 Exp_Rev Access'!$F$7:$GB$306,42,FALSE)),"",VLOOKUP($A120,'[2]1516 Exp_Rev Access'!$F$7:$GB$306,42,FALSE))</f>
        <v>220363.68</v>
      </c>
      <c r="BE120" s="99">
        <f>IF(ISNA(VLOOKUP($A120,'[2]1516 Exp_Rev Access'!$F$7:$GB$306,43,FALSE)),"",VLOOKUP($A120,'[2]1516 Exp_Rev Access'!$F$7:$GB$306,43,FALSE))</f>
        <v>0</v>
      </c>
      <c r="BF120" s="99">
        <f>IF(ISNA(VLOOKUP($A120,'[2]1516 Exp_Rev Access'!$F$7:$GB$306,44,FALSE)),"",VLOOKUP($A120,'[2]1516 Exp_Rev Access'!$F$7:$GB$306,44,FALSE))</f>
        <v>33511.440000000002</v>
      </c>
      <c r="BG120" s="99">
        <f>IF(ISNA(VLOOKUP($A120,'[2]1516 Exp_Rev Access'!$F$7:$GB$306,45,FALSE)),"",VLOOKUP($A120,'[2]1516 Exp_Rev Access'!$F$7:$GB$306,45,FALSE))</f>
        <v>27155.59</v>
      </c>
      <c r="BH120" s="99">
        <f>IF(ISNA(VLOOKUP($A120,'[2]1516 Exp_Rev Access'!$F$7:$GB$306,46,FALSE)),"",VLOOKUP($A120,'[2]1516 Exp_Rev Access'!$F$7:$GB$306,46,FALSE))</f>
        <v>0</v>
      </c>
      <c r="BI120" s="99">
        <f>IF(ISNA(VLOOKUP($A120,'[2]1516 Exp_Rev Access'!$F$7:$GB$306,47,FALSE)),"",VLOOKUP($A120,'[2]1516 Exp_Rev Access'!$F$7:$GB$306,47,FALSE))</f>
        <v>27609.01</v>
      </c>
      <c r="BJ120" s="99">
        <f>IF(ISNA(VLOOKUP($A120,'[2]1516 Exp_Rev Access'!$F$7:$GB$306,48,FALSE)),"",VLOOKUP($A120,'[2]1516 Exp_Rev Access'!$F$7:$GB$306,48,FALSE))</f>
        <v>761359.73</v>
      </c>
      <c r="BK120" s="99">
        <f>IF(ISNA(VLOOKUP($A120,'[2]1516 Exp_Rev Access'!$F$7:$GB$306,49,FALSE)),"",VLOOKUP($A120,'[2]1516 Exp_Rev Access'!$F$7:$GB$306,49,FALSE))</f>
        <v>596.53</v>
      </c>
      <c r="BL120" s="99">
        <f>IF(ISNA(VLOOKUP($A120,'[2]1516 Exp_Rev Access'!$F$7:$GB$306,50,FALSE)),"",VLOOKUP($A120,'[2]1516 Exp_Rev Access'!$F$7:$GB$306,50,FALSE))</f>
        <v>0</v>
      </c>
      <c r="BM120" s="99">
        <f>IF(ISNA(VLOOKUP($A120,'[2]1516 Exp_Rev Access'!$F$7:$GB$306,51,FALSE)),"",VLOOKUP($A120,'[2]1516 Exp_Rev Access'!$F$7:$GB$306,51,FALSE))</f>
        <v>0</v>
      </c>
      <c r="BN120" s="99">
        <f>IF(ISNA(VLOOKUP($A120,'[2]1516 Exp_Rev Access'!$F$7:$GB$306,52,FALSE)),"",VLOOKUP($A120,'[2]1516 Exp_Rev Access'!$F$7:$GB$306,52,FALSE))</f>
        <v>0</v>
      </c>
      <c r="BO120" s="99">
        <f>IF(ISNA(VLOOKUP($A120,'[2]1516 Exp_Rev Access'!$F$7:$GB$306,53,FALSE)),"",VLOOKUP($A120,'[2]1516 Exp_Rev Access'!$F$7:$GB$306,53,FALSE))</f>
        <v>0</v>
      </c>
      <c r="BP120" s="99">
        <f>IF(ISNA(VLOOKUP($A120,'[2]1516 Exp_Rev Access'!$F$7:$GB$306,54,FALSE)),"",VLOOKUP($A120,'[2]1516 Exp_Rev Access'!$F$7:$GB$306,54,FALSE))</f>
        <v>0</v>
      </c>
      <c r="BQ120" s="99">
        <f>IF(ISNA(VLOOKUP($A120,'[2]1516 Exp_Rev Access'!$F$7:$GB$306,55,FALSE)),"",VLOOKUP($A120,'[2]1516 Exp_Rev Access'!$F$7:$GB$306,55,FALSE))</f>
        <v>0</v>
      </c>
      <c r="BR120" s="99">
        <f>IF(ISNA(VLOOKUP($A120,'[2]1516 Exp_Rev Access'!$F$7:$GB$306,56,FALSE)),"",VLOOKUP($A120,'[2]1516 Exp_Rev Access'!$F$7:$GB$306,56,FALSE))</f>
        <v>0</v>
      </c>
      <c r="BS120" s="99">
        <f>IF(ISNA(VLOOKUP($A120,'[2]1516 Exp_Rev Access'!$F$7:$GB$306,57,FALSE)),"",VLOOKUP($A120,'[2]1516 Exp_Rev Access'!$F$7:$GB$306,57,FALSE))</f>
        <v>0</v>
      </c>
      <c r="BT120" s="99">
        <f>IF(ISNA(VLOOKUP($A120,'[2]1516 Exp_Rev Access'!$F$7:$GB$306,58,FALSE)),"",VLOOKUP($A120,'[2]1516 Exp_Rev Access'!$F$7:$GB$306,58,FALSE))</f>
        <v>0</v>
      </c>
      <c r="BU120" s="102">
        <f t="shared" si="164"/>
        <v>4152024.4799999995</v>
      </c>
      <c r="BV120" s="72">
        <f t="shared" si="165"/>
        <v>0.13436193506261696</v>
      </c>
      <c r="BW120" s="94">
        <f t="shared" si="166"/>
        <v>1551.8396142849128</v>
      </c>
      <c r="BX120" s="99">
        <f>IF(ISNA(VLOOKUP($A120,'[2]1516 Exp_Rev Access'!$F$7:$GB$306,59,FALSE)),"",VLOOKUP($A120,'[2]1516 Exp_Rev Access'!$F$7:$GB$306,59,FALSE))</f>
        <v>0</v>
      </c>
      <c r="BY120" s="99">
        <f>IF(ISNA(VLOOKUP($A120,'[2]1516 Exp_Rev Access'!$F$7:$GB$306,60,FALSE)),"",VLOOKUP($A120,'[2]1516 Exp_Rev Access'!$F$7:$GB$306,60,FALSE))</f>
        <v>0</v>
      </c>
      <c r="BZ120" s="99">
        <f>IF(ISNA(VLOOKUP($A120,'[2]1516 Exp_Rev Access'!$F$7:$GB$306,61,FALSE)),"",VLOOKUP($A120,'[2]1516 Exp_Rev Access'!$F$7:$GB$306,61,FALSE))</f>
        <v>0</v>
      </c>
      <c r="CA120" s="99">
        <f>IF(ISNA(VLOOKUP($A120,'[2]1516 Exp_Rev Access'!$F$7:$GB$306,62,FALSE)),"",VLOOKUP($A120,'[2]1516 Exp_Rev Access'!$F$7:$GB$306,62,FALSE))</f>
        <v>0</v>
      </c>
      <c r="CB120" s="99">
        <f>IF(ISNA(VLOOKUP($A120,'[2]1516 Exp_Rev Access'!$F$7:$GB$306,63,FALSE)),"",VLOOKUP($A120,'[2]1516 Exp_Rev Access'!$F$7:$GB$306,63,FALSE))</f>
        <v>25477.57</v>
      </c>
      <c r="CC120" s="99">
        <f>IF(ISNA(VLOOKUP($A120,'[2]1516 Exp_Rev Access'!$F$7:$GB$306,64,FALSE)),"",VLOOKUP($A120,'[2]1516 Exp_Rev Access'!$F$7:$GB$306,64,FALSE))</f>
        <v>0</v>
      </c>
      <c r="CD120" s="101">
        <f t="shared" si="167"/>
        <v>25477.57</v>
      </c>
      <c r="CE120" s="72">
        <f t="shared" si="168"/>
        <v>8.2446903248828592E-4</v>
      </c>
      <c r="CF120" s="103">
        <f t="shared" si="169"/>
        <v>9.5223673637196065</v>
      </c>
      <c r="CG120" s="99">
        <f>IF(ISNA(VLOOKUP($A120,'[2]1516 Exp_Rev Access'!$F$7:$GB$306,65,FALSE)),"",VLOOKUP($A120,'[2]1516 Exp_Rev Access'!$F$7:$GB$306,65,FALSE))</f>
        <v>0</v>
      </c>
      <c r="CH120" s="99">
        <f>IF(ISNA(VLOOKUP($A120,'[2]1516 Exp_Rev Access'!$F$7:$GB$306,66,FALSE)),"",VLOOKUP($A120,'[2]1516 Exp_Rev Access'!$F$7:$GB$306,66,FALSE))</f>
        <v>0</v>
      </c>
      <c r="CI120" s="99">
        <f>IF(ISNA(VLOOKUP($A120,'[2]1516 Exp_Rev Access'!$F$7:$GB$306,67,FALSE)),"",VLOOKUP($A120,'[2]1516 Exp_Rev Access'!$F$7:$GB$306,67,FALSE))</f>
        <v>0</v>
      </c>
      <c r="CJ120" s="99">
        <f>IF(ISNA(VLOOKUP($A120,'[2]1516 Exp_Rev Access'!$F$7:$GB$306,68,FALSE)),"",VLOOKUP($A120,'[2]1516 Exp_Rev Access'!$F$7:$GB$306,68,FALSE))</f>
        <v>0</v>
      </c>
      <c r="CK120" s="99">
        <f>IF(ISNA(VLOOKUP($A120,'[2]1516 Exp_Rev Access'!$F$7:$GB$306,69,FALSE)),"",VLOOKUP($A120,'[2]1516 Exp_Rev Access'!$F$7:$GB$306,69,FALSE))</f>
        <v>0</v>
      </c>
      <c r="CL120" s="99">
        <f>IF(ISNA(VLOOKUP($A120,'[2]1516 Exp_Rev Access'!$F$7:$GB$306,70,FALSE)),"",VLOOKUP($A120,'[2]1516 Exp_Rev Access'!$F$7:$GB$306,70,FALSE))</f>
        <v>0</v>
      </c>
      <c r="CM120" s="99">
        <f>IF(ISNA(VLOOKUP($A120,'[2]1516 Exp_Rev Access'!$F$7:$GB$306,71,FALSE)),"",VLOOKUP($A120,'[2]1516 Exp_Rev Access'!$F$7:$GB$306,71,FALSE))</f>
        <v>0</v>
      </c>
      <c r="CN120" s="99">
        <f>IF(ISNA(VLOOKUP($A120,'[2]1516 Exp_Rev Access'!$F$7:$GB$306,72,FALSE)),"",VLOOKUP($A120,'[2]1516 Exp_Rev Access'!$F$7:$GB$306,72,FALSE))</f>
        <v>0</v>
      </c>
      <c r="CO120" s="99">
        <f>IF(ISNA(VLOOKUP($A120,'[2]1516 Exp_Rev Access'!$F$7:$GB$306,73,FALSE)),"",VLOOKUP($A120,'[2]1516 Exp_Rev Access'!$F$7:$GB$306,73,FALSE))</f>
        <v>0</v>
      </c>
      <c r="CP120" s="99">
        <f>IF(ISNA(VLOOKUP($A120,'[2]1516 Exp_Rev Access'!$F$7:$GB$306,74,FALSE)),"",VLOOKUP($A120,'[2]1516 Exp_Rev Access'!$F$7:$GB$306,74,FALSE))</f>
        <v>556537.41</v>
      </c>
      <c r="CQ120" s="99">
        <f>IF(ISNA(VLOOKUP($A120,'[2]1516 Exp_Rev Access'!$F$7:$GB$306,75,FALSE)),"",VLOOKUP($A120,'[2]1516 Exp_Rev Access'!$F$7:$GB$306,75,FALSE))</f>
        <v>0</v>
      </c>
      <c r="CR120" s="99">
        <f>IF(ISNA(VLOOKUP($A120,'[2]1516 Exp_Rev Access'!$F$7:$GB$306,76,FALSE)),"",VLOOKUP($A120,'[2]1516 Exp_Rev Access'!$F$7:$GB$306,76,FALSE))</f>
        <v>22384</v>
      </c>
      <c r="CS120" s="99">
        <f>IF(ISNA(VLOOKUP($A120,'[2]1516 Exp_Rev Access'!$F$7:$GB$306,77,FALSE)),"",VLOOKUP($A120,'[2]1516 Exp_Rev Access'!$F$7:$GB$306,77,FALSE))</f>
        <v>0</v>
      </c>
      <c r="CT120" s="99">
        <f>IF(ISNA(VLOOKUP($A120,'[2]1516 Exp_Rev Access'!$F$7:$GB$306,78,FALSE)),"",VLOOKUP($A120,'[2]1516 Exp_Rev Access'!$F$7:$GB$306,78,FALSE))</f>
        <v>769598</v>
      </c>
      <c r="CU120" s="99">
        <f>IF(ISNA(VLOOKUP($A120,'[2]1516 Exp_Rev Access'!$F$7:$GB$306,79,FALSE)),"",VLOOKUP($A120,'[2]1516 Exp_Rev Access'!$F$7:$GB$306,79,FALSE))</f>
        <v>142345.21</v>
      </c>
      <c r="CV120" s="99">
        <f>IF(ISNA(VLOOKUP($A120,'[2]1516 Exp_Rev Access'!$F$7:$GB$306,80,FALSE)),"",VLOOKUP($A120,'[2]1516 Exp_Rev Access'!$F$7:$GB$306,80,FALSE))</f>
        <v>0</v>
      </c>
      <c r="CW120" s="99">
        <f>IF(ISNA(VLOOKUP($A120,'[2]1516 Exp_Rev Access'!$F$7:$GB$306,81,FALSE)),"",VLOOKUP($A120,'[2]1516 Exp_Rev Access'!$F$7:$GB$306,81,FALSE))</f>
        <v>0</v>
      </c>
      <c r="CX120" s="99">
        <f>IF(ISNA(VLOOKUP($A120,'[2]1516 Exp_Rev Access'!$F$7:$GB$306,82,FALSE)),"",VLOOKUP($A120,'[2]1516 Exp_Rev Access'!$F$7:$GB$306,82,FALSE))</f>
        <v>0</v>
      </c>
      <c r="CY120" s="99">
        <f>IF(ISNA(VLOOKUP($A120,'[2]1516 Exp_Rev Access'!$F$7:$GB$306,83,FALSE)),"",VLOOKUP($A120,'[2]1516 Exp_Rev Access'!$F$7:$GB$306,83,FALSE))</f>
        <v>0</v>
      </c>
      <c r="CZ120" s="99">
        <f>IF(ISNA(VLOOKUP($A120,'[2]1516 Exp_Rev Access'!$F$7:$GB$306,84,FALSE)),"",VLOOKUP($A120,'[2]1516 Exp_Rev Access'!$F$7:$GB$306,84,FALSE))</f>
        <v>0</v>
      </c>
      <c r="DA120" s="99">
        <f>IF(ISNA(VLOOKUP($A120,'[2]1516 Exp_Rev Access'!$F$7:$GB$306,85,FALSE)),"",VLOOKUP($A120,'[2]1516 Exp_Rev Access'!$F$7:$GB$306,85,FALSE))</f>
        <v>0</v>
      </c>
      <c r="DB120" s="99">
        <f>IF(ISNA(VLOOKUP($A120,'[2]1516 Exp_Rev Access'!$F$7:$GB$306,86,FALSE)),"",VLOOKUP($A120,'[2]1516 Exp_Rev Access'!$F$7:$GB$306,86,FALSE))</f>
        <v>0</v>
      </c>
      <c r="DC120" s="99">
        <f>IF(ISNA(VLOOKUP($A120,'[2]1516 Exp_Rev Access'!$F$7:$GB$306,87,FALSE)),"",VLOOKUP($A120,'[2]1516 Exp_Rev Access'!$F$7:$GB$306,87,FALSE))</f>
        <v>0</v>
      </c>
      <c r="DD120" s="99">
        <f>IF(ISNA(VLOOKUP($A120,'[2]1516 Exp_Rev Access'!$F$7:$GB$306,88,FALSE)),"",VLOOKUP($A120,'[2]1516 Exp_Rev Access'!$F$7:$GB$306,88,FALSE))</f>
        <v>0</v>
      </c>
      <c r="DE120" s="99">
        <f>IF(ISNA(VLOOKUP($A120,'[2]1516 Exp_Rev Access'!$F$7:$GB$306,89,FALSE)),"",VLOOKUP($A120,'[2]1516 Exp_Rev Access'!$F$7:$GB$306,89,FALSE))</f>
        <v>0</v>
      </c>
      <c r="DF120" s="99">
        <f>IF(ISNA(VLOOKUP($A120,'[2]1516 Exp_Rev Access'!$F$7:$GB$306,90,FALSE)),"",VLOOKUP($A120,'[2]1516 Exp_Rev Access'!$F$7:$GB$306,90,FALSE))</f>
        <v>0</v>
      </c>
      <c r="DG120" s="99">
        <f>IF(ISNA(VLOOKUP($A120,'[2]1516 Exp_Rev Access'!$F$7:$GB$306,91,FALSE)),"",VLOOKUP($A120,'[2]1516 Exp_Rev Access'!$F$7:$GB$306,91,FALSE))</f>
        <v>61876.63</v>
      </c>
      <c r="DH120" s="99">
        <f>IF(ISNA(VLOOKUP($A120,'[2]1516 Exp_Rev Access'!$F$7:$GB$306,92,FALSE)),"",VLOOKUP($A120,'[2]1516 Exp_Rev Access'!$F$7:$GB$306,92,FALSE))</f>
        <v>891616.67</v>
      </c>
      <c r="DI120" s="99">
        <f>IF(ISNA(VLOOKUP($A120,'[2]1516 Exp_Rev Access'!$F$7:$GB$306,93,FALSE)),"",VLOOKUP($A120,'[2]1516 Exp_Rev Access'!$F$7:$GB$306,93,FALSE))</f>
        <v>0</v>
      </c>
      <c r="DJ120" s="99">
        <f>IF(ISNA(VLOOKUP($A120,'[2]1516 Exp_Rev Access'!$F$7:$GB$306,94,FALSE)),"",VLOOKUP($A120,'[2]1516 Exp_Rev Access'!$F$7:$GB$306,94,FALSE))</f>
        <v>57854.86</v>
      </c>
      <c r="DK120" s="99">
        <f>IF(ISNA(VLOOKUP($A120,'[2]1516 Exp_Rev Access'!$F$7:$GB$306,95,FALSE)),"",VLOOKUP($A120,'[2]1516 Exp_Rev Access'!$F$7:$GB$306,95,FALSE))</f>
        <v>0</v>
      </c>
      <c r="DL120" s="99">
        <f>IF(ISNA(VLOOKUP($A120,'[2]1516 Exp_Rev Access'!$F$7:$GB$306,96,FALSE)),"",VLOOKUP($A120,'[2]1516 Exp_Rev Access'!$F$7:$GB$306,96,FALSE))</f>
        <v>0</v>
      </c>
      <c r="DM120" s="99">
        <f>IF(ISNA(VLOOKUP($A120,'[2]1516 Exp_Rev Access'!$F$7:$GB$306,97,FALSE)),"",VLOOKUP($A120,'[2]1516 Exp_Rev Access'!$F$7:$GB$306,97,FALSE))</f>
        <v>0</v>
      </c>
      <c r="DN120" s="99">
        <f>IF(ISNA(VLOOKUP($A120,'[2]1516 Exp_Rev Access'!$F$7:$GB$306,98,FALSE)),"",VLOOKUP($A120,'[2]1516 Exp_Rev Access'!$F$7:$GB$306,98,FALSE))</f>
        <v>0</v>
      </c>
      <c r="DO120" s="99">
        <f>IF(ISNA(VLOOKUP($A120,'[2]1516 Exp_Rev Access'!$F$7:$GB$306,99,FALSE)),"",VLOOKUP($A120,'[2]1516 Exp_Rev Access'!$F$7:$GB$306,99,FALSE))</f>
        <v>0</v>
      </c>
      <c r="DP120" s="99">
        <f>IF(ISNA(VLOOKUP($A120,'[2]1516 Exp_Rev Access'!$F$7:$GB$306,100,FALSE)),"",VLOOKUP($A120,'[2]1516 Exp_Rev Access'!$F$7:$GB$306,100,FALSE))</f>
        <v>0</v>
      </c>
      <c r="DQ120" s="99">
        <f>IF(ISNA(VLOOKUP($A120,'[2]1516 Exp_Rev Access'!$F$7:$GB$306,101,FALSE)),"",VLOOKUP($A120,'[2]1516 Exp_Rev Access'!$F$7:$GB$306,101,FALSE))</f>
        <v>0</v>
      </c>
      <c r="DR120" s="99">
        <f>IF(ISNA(VLOOKUP($A120,'[2]1516 Exp_Rev Access'!$F$7:$GB$306,102,FALSE)),"",VLOOKUP($A120,'[2]1516 Exp_Rev Access'!$F$7:$GB$306,102,FALSE))</f>
        <v>0</v>
      </c>
      <c r="DS120" s="99">
        <f>IF(ISNA(VLOOKUP($A120,'[2]1516 Exp_Rev Access'!$F$7:$GB$306,103,FALSE)),"",VLOOKUP($A120,'[2]1516 Exp_Rev Access'!$F$7:$GB$306,103,FALSE))</f>
        <v>0</v>
      </c>
      <c r="DT120" s="99">
        <f>IF(ISNA(VLOOKUP($A120,'[2]1516 Exp_Rev Access'!$F$7:$GB$306,104,FALSE)),"",VLOOKUP($A120,'[2]1516 Exp_Rev Access'!$F$7:$GB$306,104,FALSE))</f>
        <v>0</v>
      </c>
      <c r="DU120" s="99">
        <f>IF(ISNA(VLOOKUP($A120,'[2]1516 Exp_Rev Access'!$F$7:$GB$306,105,FALSE)),"",VLOOKUP($A120,'[2]1516 Exp_Rev Access'!$F$7:$GB$306,105,FALSE))</f>
        <v>0</v>
      </c>
      <c r="DV120" s="99">
        <f>IF(ISNA(VLOOKUP($A120,'[2]1516 Exp_Rev Access'!$F$7:$GB$306,106,FALSE)),"",VLOOKUP($A120,'[2]1516 Exp_Rev Access'!$F$7:$GB$306,106,FALSE))</f>
        <v>0</v>
      </c>
      <c r="DW120" s="99">
        <f>IF(ISNA(VLOOKUP($A120,'[2]1516 Exp_Rev Access'!$F$7:$GB$306,107,FALSE)),"",VLOOKUP($A120,'[2]1516 Exp_Rev Access'!$F$7:$GB$306,107,FALSE))</f>
        <v>0</v>
      </c>
      <c r="DX120" s="99">
        <f>IF(ISNA(VLOOKUP($A120,'[2]1516 Exp_Rev Access'!$F$7:$GB$306,108,FALSE)),"",VLOOKUP($A120,'[2]1516 Exp_Rev Access'!$F$7:$GB$306,108,FALSE))</f>
        <v>0</v>
      </c>
      <c r="DY120" s="99">
        <f>IF(ISNA(VLOOKUP($A120,'[2]1516 Exp_Rev Access'!$F$7:$GB$306,109,FALSE)),"",VLOOKUP($A120,'[2]1516 Exp_Rev Access'!$F$7:$GB$306,109,FALSE))</f>
        <v>0</v>
      </c>
      <c r="DZ120" s="99">
        <f>IF(ISNA(VLOOKUP($A120,'[2]1516 Exp_Rev Access'!$F$7:$GB$306,110,FALSE)),"",VLOOKUP($A120,'[2]1516 Exp_Rev Access'!$F$7:$GB$306,110,FALSE))</f>
        <v>0</v>
      </c>
      <c r="EA120" s="99">
        <f>IF(ISNA(VLOOKUP($A120,'[2]1516 Exp_Rev Access'!$F$7:$GB$306,111,FALSE)),"",VLOOKUP($A120,'[2]1516 Exp_Rev Access'!$F$7:$GB$306,111,FALSE))</f>
        <v>0</v>
      </c>
      <c r="EB120" s="99">
        <f>IF(ISNA(VLOOKUP($A120,'[2]1516 Exp_Rev Access'!$F$7:$GB$306,112,FALSE)),"",VLOOKUP($A120,'[2]1516 Exp_Rev Access'!$F$7:$GB$306,112,FALSE))</f>
        <v>0</v>
      </c>
      <c r="EC120" s="99">
        <f>IF(ISNA(VLOOKUP($A120,'[2]1516 Exp_Rev Access'!$F$7:$GB$306,113,FALSE)),"",VLOOKUP($A120,'[2]1516 Exp_Rev Access'!$F$7:$GB$306,113,FALSE))</f>
        <v>0</v>
      </c>
      <c r="ED120" s="99">
        <f>IF(ISNA(VLOOKUP($A120,'[2]1516 Exp_Rev Access'!$F$7:$GB$306,114,FALSE)),"",VLOOKUP($A120,'[2]1516 Exp_Rev Access'!$F$7:$GB$306,114,FALSE))</f>
        <v>0</v>
      </c>
      <c r="EE120" s="99">
        <f>IF(ISNA(VLOOKUP($A120,'[2]1516 Exp_Rev Access'!$F$7:$GB$306,115,FALSE)),"",VLOOKUP($A120,'[2]1516 Exp_Rev Access'!$F$7:$GB$306,115,FALSE))</f>
        <v>0</v>
      </c>
      <c r="EF120" s="99">
        <f>IF(ISNA(VLOOKUP($A120,'[2]1516 Exp_Rev Access'!$F$7:$GB$306,116,FALSE)),"",VLOOKUP($A120,'[2]1516 Exp_Rev Access'!$F$7:$GB$306,116,FALSE))</f>
        <v>0</v>
      </c>
      <c r="EG120" s="99">
        <f>IF(ISNA(VLOOKUP($A120,'[2]1516 Exp_Rev Access'!$F$7:$GB$306,117,FALSE)),"",VLOOKUP($A120,'[2]1516 Exp_Rev Access'!$F$7:$GB$306,117,FALSE))</f>
        <v>0</v>
      </c>
      <c r="EH120" s="99">
        <f>IF(ISNA(VLOOKUP($A120,'[2]1516 Exp_Rev Access'!$F$7:$GB$306,118,FALSE)),"",VLOOKUP($A120,'[2]1516 Exp_Rev Access'!$F$7:$GB$306,118,FALSE))</f>
        <v>0</v>
      </c>
      <c r="EI120" s="99">
        <f>IF(ISNA(VLOOKUP($A120,'[2]1516 Exp_Rev Access'!$F$7:$GB$306,119,FALSE)),"",VLOOKUP($A120,'[2]1516 Exp_Rev Access'!$F$7:$GB$306,119,FALSE))</f>
        <v>0</v>
      </c>
      <c r="EJ120" s="99">
        <f>IF(ISNA(VLOOKUP($A120,'[2]1516 Exp_Rev Access'!$F$7:$GB$306,120,FALSE)),"",VLOOKUP($A120,'[2]1516 Exp_Rev Access'!$F$7:$GB$306,120,FALSE))</f>
        <v>0</v>
      </c>
      <c r="EK120" s="99">
        <f>IF(ISNA(VLOOKUP($A120,'[2]1516 Exp_Rev Access'!$F$7:$GB$306,121,FALSE)),"",VLOOKUP($A120,'[2]1516 Exp_Rev Access'!$F$7:$GB$306,121,FALSE))</f>
        <v>0</v>
      </c>
      <c r="EL120" s="99">
        <f>IF(ISNA(VLOOKUP($A120,'[2]1516 Exp_Rev Access'!$F$7:$GB$306,122,FALSE)),"",VLOOKUP($A120,'[2]1516 Exp_Rev Access'!$F$7:$GB$306,122,FALSE))</f>
        <v>0</v>
      </c>
      <c r="EM120" s="99">
        <f>IF(ISNA(VLOOKUP($A120,'[2]1516 Exp_Rev Access'!$F$7:$GB$306,123,FALSE)),"",VLOOKUP($A120,'[2]1516 Exp_Rev Access'!$F$7:$GB$306,123,FALSE))</f>
        <v>0</v>
      </c>
      <c r="EN120" s="99">
        <f>IF(ISNA(VLOOKUP($A120,'[2]1516 Exp_Rev Access'!$F$7:$GB$306,124,FALSE)),"",VLOOKUP($A120,'[2]1516 Exp_Rev Access'!$F$7:$GB$306,124,FALSE))</f>
        <v>0</v>
      </c>
      <c r="EO120" s="99">
        <f>IF(ISNA(VLOOKUP($A120,'[2]1516 Exp_Rev Access'!$F$7:$GB$306,125,FALSE)),"",VLOOKUP($A120,'[2]1516 Exp_Rev Access'!$F$7:$GB$306,125,FALSE))</f>
        <v>0</v>
      </c>
      <c r="EP120" s="99">
        <f>IF(ISNA(VLOOKUP($A120,'[2]1516 Exp_Rev Access'!$F$7:$GB$306,126,FALSE)),"",VLOOKUP($A120,'[2]1516 Exp_Rev Access'!$F$7:$GB$306,126,FALSE))</f>
        <v>0</v>
      </c>
      <c r="EQ120" s="99">
        <f>IF(ISNA(VLOOKUP($A120,'[2]1516 Exp_Rev Access'!$F$7:$GB$306,127,FALSE)),"",VLOOKUP($A120,'[2]1516 Exp_Rev Access'!$F$7:$GB$306,127,FALSE))</f>
        <v>0</v>
      </c>
      <c r="ER120" s="99">
        <f>IF(ISNA(VLOOKUP($A120,'[2]1516 Exp_Rev Access'!$F$7:$GB$306,128,FALSE)),"",VLOOKUP($A120,'[2]1516 Exp_Rev Access'!$F$7:$GB$306,128,FALSE))</f>
        <v>0</v>
      </c>
      <c r="ES120" s="99">
        <f>IF(ISNA(VLOOKUP($A120,'[2]1516 Exp_Rev Access'!$F$7:$GB$306,129,FALSE)),"",VLOOKUP($A120,'[2]1516 Exp_Rev Access'!$F$7:$GB$306,129,FALSE))</f>
        <v>0</v>
      </c>
      <c r="ET120" s="99">
        <f>IF(ISNA(VLOOKUP($A120,'[2]1516 Exp_Rev Access'!$F$7:$GB$306,130,FALSE)),"",VLOOKUP($A120,'[2]1516 Exp_Rev Access'!$F$7:$GB$306,130,FALSE))</f>
        <v>0</v>
      </c>
      <c r="EU120" s="99">
        <f>IF(ISNA(VLOOKUP($A120,'[2]1516 Exp_Rev Access'!$F$7:$GB$306,131,FALSE)),"",VLOOKUP($A120,'[2]1516 Exp_Rev Access'!$F$7:$GB$306,131,FALSE))</f>
        <v>48714.38</v>
      </c>
      <c r="EV120" s="99">
        <f>IF(ISNA(VLOOKUP($A120,'[2]1516 Exp_Rev Access'!$F$7:$GB$306,132,FALSE)),"",VLOOKUP($A120,'[2]1516 Exp_Rev Access'!$F$7:$GB$306,132,FALSE))</f>
        <v>0</v>
      </c>
      <c r="EW120" s="99">
        <f>IF(ISNA(VLOOKUP($A120,'[2]1516 Exp_Rev Access'!$F$7:$GB$306,133,FALSE)),"",VLOOKUP($A120,'[2]1516 Exp_Rev Access'!$F$7:$GB$306,133,FALSE))</f>
        <v>0</v>
      </c>
      <c r="EX120" s="99">
        <f>IF(ISNA(VLOOKUP($A120,'[2]1516 Exp_Rev Access'!$F$7:$GB$306,134,FALSE)),"",VLOOKUP($A120,'[2]1516 Exp_Rev Access'!$F$7:$GB$306,134,FALSE))</f>
        <v>0</v>
      </c>
      <c r="EY120" s="99">
        <f>IF(ISNA(VLOOKUP($A120,'[2]1516 Exp_Rev Access'!$F$7:$GB$306,135,FALSE)),"",VLOOKUP($A120,'[2]1516 Exp_Rev Access'!$F$7:$GB$306,135,FALSE))</f>
        <v>0</v>
      </c>
      <c r="EZ120" s="99">
        <f>IF(ISNA(VLOOKUP($A120,'[2]1516 Exp_Rev Access'!$F$7:$GB$306,136,FALSE)),"",VLOOKUP($A120,'[2]1516 Exp_Rev Access'!$F$7:$GB$306,136,FALSE))</f>
        <v>0</v>
      </c>
      <c r="FA120" s="99">
        <f>IF(ISNA(VLOOKUP($A120,'[2]1516 Exp_Rev Access'!$F$7:$GB$306,137,FALSE)),"",VLOOKUP($A120,'[2]1516 Exp_Rev Access'!$F$7:$GB$306,137,FALSE))</f>
        <v>0</v>
      </c>
      <c r="FB120" s="99">
        <f>IF(ISNA(VLOOKUP($A120,'[2]1516 Exp_Rev Access'!$F$7:$GB$306,138,FALSE)),"",VLOOKUP($A120,'[2]1516 Exp_Rev Access'!$F$7:$GB$306,138,FALSE))</f>
        <v>0</v>
      </c>
      <c r="FC120" s="99">
        <f>IF(ISNA(VLOOKUP($A120,'[2]1516 Exp_Rev Access'!$F$7:$GB$306,139,FALSE)),"",VLOOKUP($A120,'[2]1516 Exp_Rev Access'!$F$7:$GB$306,139,FALSE))</f>
        <v>0</v>
      </c>
      <c r="FD120" s="99">
        <f>IF(ISNA(VLOOKUP($A120,'[2]1516 Exp_Rev Access'!$F$7:$FS$306,140,FALSE)),"",VLOOKUP($A120,'[2]1516 Exp_Rev Access'!$F$7:$FS$306,140,FALSE))</f>
        <v>0</v>
      </c>
      <c r="FE120" s="99">
        <f>IF(ISNA(VLOOKUP($A120,'[2]1516 Exp_Rev Access'!$F$7:$FS$306,141,FALSE)),"",VLOOKUP($A120,'[2]1516 Exp_Rev Access'!$F$7:$FS$306,141,FALSE))</f>
        <v>0</v>
      </c>
      <c r="FF120" s="99">
        <f>IF(ISNA(VLOOKUP($A120,'[2]1516 Exp_Rev Access'!$F$7:$FS$306,142,FALSE)),"",VLOOKUP($A120,'[2]1516 Exp_Rev Access'!$F$7:$FS$306,142,FALSE))</f>
        <v>0</v>
      </c>
      <c r="FG120" s="99">
        <f>IF(ISNA(VLOOKUP($A120,'[2]1516 Exp_Rev Access'!$F$7:$FS$306,143,FALSE)),"",VLOOKUP($A120,'[2]1516 Exp_Rev Access'!$F$7:$FS$306,143,FALSE))</f>
        <v>0</v>
      </c>
      <c r="FH120" s="99">
        <f>IF(ISNA(VLOOKUP($A120,'[2]1516 Exp_Rev Access'!$F$7:$FS$306,144,FALSE)),"",VLOOKUP($A120,'[2]1516 Exp_Rev Access'!$F$7:$FS$306,144,FALSE))</f>
        <v>0</v>
      </c>
      <c r="FI120" s="99">
        <f>IF(ISNA(VLOOKUP($A120,'[2]1516 Exp_Rev Access'!$F$7:$FS$306,145,FALSE)),"",VLOOKUP($A120,'[2]1516 Exp_Rev Access'!$F$7:$FS$306,145,FALSE))</f>
        <v>0</v>
      </c>
      <c r="FJ120" s="99">
        <f>IF(ISNA(VLOOKUP($A120,'[2]1516 Exp_Rev Access'!$F$7:$FS$306,146,FALSE)),"",VLOOKUP($A120,'[2]1516 Exp_Rev Access'!$F$7:$FS$306,146,FALSE))</f>
        <v>0</v>
      </c>
      <c r="FK120" s="99">
        <f>IF(ISNA(VLOOKUP($A120,'[2]1516 Exp_Rev Access'!$F$7:$FS$306,147,FALSE)),"",VLOOKUP($A120,'[2]1516 Exp_Rev Access'!$F$7:$FS$306,147,FALSE))</f>
        <v>0</v>
      </c>
      <c r="FL120" s="99">
        <f>IF(ISNA(VLOOKUP($A120,'[2]1516 Exp_Rev Access'!$F$7:$FS$306,148,FALSE)),"",VLOOKUP($A120,'[2]1516 Exp_Rev Access'!$F$7:$FS$306,148,FALSE))</f>
        <v>0</v>
      </c>
      <c r="FM120" s="99">
        <f>IF(ISNA(VLOOKUP($A120,'[2]1516 Exp_Rev Access'!$F$7:$FS$306,149,FALSE)),"",VLOOKUP($A120,'[2]1516 Exp_Rev Access'!$F$7:$FS$306,149,FALSE))</f>
        <v>0</v>
      </c>
      <c r="FN120" s="99">
        <f>IF(ISNA(VLOOKUP($A120,'[2]1516 Exp_Rev Access'!$F$7:$FS$306,150,FALSE)),"",VLOOKUP($A120,'[2]1516 Exp_Rev Access'!$F$7:$FS$306,150,FALSE))</f>
        <v>0</v>
      </c>
      <c r="FO120" s="99">
        <f>IF(ISNA(VLOOKUP($A120,'[2]1516 Exp_Rev Access'!$F$7:$FS$306,151,FALSE)),"",VLOOKUP($A120,'[2]1516 Exp_Rev Access'!$F$7:$FS$306,151,FALSE))</f>
        <v>0</v>
      </c>
      <c r="FP120" s="99">
        <f>IF(ISNA(VLOOKUP($A120,'[2]1516 Exp_Rev Access'!$F$7:$FS$306,152,FALSE)),"",VLOOKUP($A120,'[2]1516 Exp_Rev Access'!$F$7:$FS$306,152,FALSE))</f>
        <v>0</v>
      </c>
      <c r="FQ120" s="99">
        <f>IF(ISNA(VLOOKUP($A120,'[2]1516 Exp_Rev Access'!$F$7:$FS$306,153,FALSE)),"",VLOOKUP($A120,'[2]1516 Exp_Rev Access'!$F$7:$FS$306,153,FALSE))</f>
        <v>111649.16</v>
      </c>
      <c r="FR120" s="101">
        <f t="shared" si="170"/>
        <v>2662576.3199999998</v>
      </c>
      <c r="FS120" s="72">
        <f t="shared" si="171"/>
        <v>8.6162523446177183E-2</v>
      </c>
      <c r="FT120" s="94">
        <f t="shared" si="172"/>
        <v>995.15102315411752</v>
      </c>
      <c r="FU120" s="99">
        <f>IF(ISNA(VLOOKUP($A120,'[2]1516 Exp_Rev Access'!$F$7:$GB$306,154,FALSE)),"",VLOOKUP($A120,'[2]1516 Exp_Rev Access'!$F$7:$GB$306,154,FALSE))</f>
        <v>0</v>
      </c>
      <c r="FV120" s="99">
        <f>IF(ISNA(VLOOKUP($A120,'[2]1516 Exp_Rev Access'!$F$7:$GB$306,155,FALSE)),"",VLOOKUP($A120,'[2]1516 Exp_Rev Access'!$F$7:$GB$306,155,FALSE))</f>
        <v>0</v>
      </c>
      <c r="FW120" s="99">
        <f>IF(ISNA(VLOOKUP($A120,'[2]1516 Exp_Rev Access'!$F$7:$GB$306,156,FALSE)),"",VLOOKUP($A120,'[2]1516 Exp_Rev Access'!$F$7:$GB$306,156,FALSE))</f>
        <v>0</v>
      </c>
      <c r="FX120" s="99">
        <f>IF(ISNA(VLOOKUP($A120,'[2]1516 Exp_Rev Access'!$F$7:$GB$306,157,FALSE)),"",VLOOKUP($A120,'[2]1516 Exp_Rev Access'!$F$7:$GB$306,157,FALSE))</f>
        <v>0</v>
      </c>
      <c r="FY120" s="99">
        <f>IF(ISNA(VLOOKUP($A120,'[2]1516 Exp_Rev Access'!$F$7:$GB$306,158,FALSE)),"",VLOOKUP($A120,'[2]1516 Exp_Rev Access'!$F$7:$GB$306,158,FALSE))</f>
        <v>0</v>
      </c>
      <c r="FZ120" s="99">
        <f>IF(ISNA(VLOOKUP($A120,'[2]1516 Exp_Rev Access'!$F$7:$GB$306,159,FALSE)),"",VLOOKUP($A120,'[2]1516 Exp_Rev Access'!$F$7:$GB$306,159,FALSE))</f>
        <v>0</v>
      </c>
      <c r="GA120" s="99">
        <f>IF(ISNA(VLOOKUP($A120,'[2]1516 Exp_Rev Access'!$F$7:$GB$306,160,FALSE)),"",VLOOKUP($A120,'[2]1516 Exp_Rev Access'!$F$7:$GB$306,160,FALSE))</f>
        <v>0</v>
      </c>
      <c r="GB120" s="99">
        <f>IF(ISNA(VLOOKUP($A120,'[2]1516 Exp_Rev Access'!$F$7:$GB$306,161,FALSE)),"",VLOOKUP($A120,'[2]1516 Exp_Rev Access'!$F$7:$GB$306,161,FALSE))</f>
        <v>0</v>
      </c>
      <c r="GC120" s="99">
        <f>IF(ISNA(VLOOKUP($A120,'[2]1516 Exp_Rev Access'!$F$7:$GB$306,162,FALSE)),"",VLOOKUP($A120,'[2]1516 Exp_Rev Access'!$F$7:$GB$306,162,FALSE))</f>
        <v>0</v>
      </c>
      <c r="GD120" s="99">
        <f>IF(ISNA(VLOOKUP($A120,'[2]1516 Exp_Rev Access'!$F$7:$GB$306,163,FALSE)),"",VLOOKUP($A120,'[2]1516 Exp_Rev Access'!$F$7:$GB$306,163,FALSE))</f>
        <v>0</v>
      </c>
      <c r="GE120" s="99">
        <f>IF(ISNA(VLOOKUP($A120,'[2]1516 Exp_Rev Access'!$F$7:$GB$306,164,FALSE)),"",VLOOKUP($A120,'[2]1516 Exp_Rev Access'!$F$7:$GB$306,164,FALSE))</f>
        <v>27265</v>
      </c>
      <c r="GF120" s="99">
        <f>IF(ISNA(VLOOKUP($A120,'[2]1516 Exp_Rev Access'!$F$7:$GB$306,165,FALSE)),"",VLOOKUP($A120,'[2]1516 Exp_Rev Access'!$F$7:$GB$306,165,FALSE))</f>
        <v>0</v>
      </c>
      <c r="GG120" s="99">
        <f>IF(ISNA(VLOOKUP($A120,'[2]1516 Exp_Rev Access'!$F$7:$GB$306,166,FALSE)),"",VLOOKUP($A120,'[2]1516 Exp_Rev Access'!$F$7:$GB$306,166,FALSE))</f>
        <v>0</v>
      </c>
      <c r="GH120" s="99">
        <f>IF(ISNA(VLOOKUP($A120,'[2]1516 Exp_Rev Access'!$F$7:$GB$306,167,FALSE)),"",VLOOKUP($A120,'[2]1516 Exp_Rev Access'!$F$7:$GB$306,167,FALSE))</f>
        <v>0</v>
      </c>
      <c r="GI120" s="99">
        <f>IF(ISNA(VLOOKUP($A120,'[2]1516 Exp_Rev Access'!$F$7:$GB$306,168,FALSE)),"",VLOOKUP($A120,'[2]1516 Exp_Rev Access'!$F$7:$GB$306,168,FALSE))</f>
        <v>0</v>
      </c>
      <c r="GJ120" s="99">
        <f>IF(ISNA(VLOOKUP($A120,'[2]1516 Exp_Rev Access'!$F$7:$GB$306,169,FALSE)),"",VLOOKUP($A120,'[2]1516 Exp_Rev Access'!$F$7:$GB$306,169,FALSE))</f>
        <v>12430.82</v>
      </c>
      <c r="GK120" s="99">
        <f>IF(ISNA(VLOOKUP($A120,'[2]1516 Exp_Rev Access'!$F$7:$GB$306,170,FALSE)),"",VLOOKUP($A120,'[2]1516 Exp_Rev Access'!$F$7:$GB$306,170,FALSE))</f>
        <v>0</v>
      </c>
      <c r="GL120" s="99">
        <f>IF(ISNA(VLOOKUP($A120,'[2]1516 Exp_Rev Access'!$F$7:$GB$306,171,FALSE)),"",VLOOKUP($A120,'[2]1516 Exp_Rev Access'!$F$7:$GB$306,171,FALSE))</f>
        <v>0</v>
      </c>
      <c r="GM120" s="99">
        <f>IF(ISNA(VLOOKUP($A120,'[2]1516 Exp_Rev Access'!$F$7:$GB$306,172,FALSE)),"",VLOOKUP($A120,'[2]1516 Exp_Rev Access'!$F$7:$GB$306,172,FALSE))</f>
        <v>0</v>
      </c>
      <c r="GN120" s="99">
        <f>IF(ISNA(VLOOKUP($A120,'[2]1516 Exp_Rev Access'!$F$7:$GB$306,173,FALSE)),"",VLOOKUP($A120,'[2]1516 Exp_Rev Access'!$F$7:$GB$306,173,FALSE))</f>
        <v>0</v>
      </c>
      <c r="GO120" s="99">
        <f>IF(ISNA(VLOOKUP($A120,'[2]1516 Exp_Rev Access'!$F$7:$GB$306,174,FALSE)),"",VLOOKUP($A120,'[2]1516 Exp_Rev Access'!$F$7:$GB$306,174,FALSE))</f>
        <v>0</v>
      </c>
      <c r="GP120" s="99">
        <f>IF(ISNA(VLOOKUP($A120,'[2]1516 Exp_Rev Access'!$F$7:$GB$306,175,FALSE)),"",VLOOKUP($A120,'[2]1516 Exp_Rev Access'!$F$7:$GB$306,175,FALSE))</f>
        <v>1949.64</v>
      </c>
      <c r="GQ120" s="99">
        <f>IF(ISNA(VLOOKUP($A120,'[2]1516 Exp_Rev Access'!$F$7:$GB$306,176,FALSE)),"",VLOOKUP($A120,'[2]1516 Exp_Rev Access'!$F$7:$GB$306,176,FALSE))</f>
        <v>0</v>
      </c>
      <c r="GR120" s="99">
        <f>IF(ISNA(VLOOKUP($A120,'[2]1516 Exp_Rev Access'!$F$7:$GB$306,177,FALSE)),"",VLOOKUP($A120,'[2]1516 Exp_Rev Access'!$F$7:$GB$306,177,FALSE))</f>
        <v>0</v>
      </c>
      <c r="GS120" s="99">
        <f>IF(ISNA(VLOOKUP($A120,'[2]1516 Exp_Rev Access'!$F$7:$GB$306,178,FALSE)),"",VLOOKUP($A120,'[2]1516 Exp_Rev Access'!$F$7:$GB$306,178,FALSE))</f>
        <v>0</v>
      </c>
      <c r="GT120" s="101">
        <f t="shared" si="173"/>
        <v>41645.46</v>
      </c>
      <c r="GU120" s="72">
        <f t="shared" si="174"/>
        <v>1.3476713875667738E-3</v>
      </c>
      <c r="GV120" s="84">
        <f t="shared" si="175"/>
        <v>15.565195941021468</v>
      </c>
    </row>
    <row r="121" spans="1:207" ht="12" customHeight="1" x14ac:dyDescent="0.2">
      <c r="A121" s="96" t="s">
        <v>372</v>
      </c>
      <c r="B121" s="69" t="s">
        <v>373</v>
      </c>
      <c r="C121" s="80">
        <f>IF(ISNA(VLOOKUP($A121,'[2]1516 enrollment_Rev_Exp by size'!$A$6:$G$320,3,FALSE)),"",VLOOKUP($A121,'[2]1516 enrollment_Rev_Exp by size'!$A$6:$G$320,3,FALSE))</f>
        <v>2727.79</v>
      </c>
      <c r="D121" s="97">
        <v>27100610.510000002</v>
      </c>
      <c r="E121" s="80">
        <f t="shared" si="153"/>
        <v>27100610.509999998</v>
      </c>
      <c r="F121" s="80">
        <f t="shared" si="154"/>
        <v>0</v>
      </c>
      <c r="G121" s="98">
        <f>IF(ISNA(VLOOKUP($A121,'[2]1516 Exp_Rev Access'!$F$7:$FS$306,2,FALSE)),"",VLOOKUP($A121,'[2]1516 Exp_Rev Access'!$F$7:$FS$306,2,FALSE))</f>
        <v>5346755.63</v>
      </c>
      <c r="H121" s="98">
        <f>IF(ISNA(VLOOKUP($A121,'[2]1516 Exp_Rev Access'!$F$7:$FS$306,3,FALSE)),"",VLOOKUP($A121,'[2]1516 Exp_Rev Access'!$F$7:$FS$306,3,FALSE))</f>
        <v>0</v>
      </c>
      <c r="I121" s="98">
        <f>IF(ISNA(VLOOKUP($A121,'[2]1516 Exp_Rev Access'!$F$7:$FS$306,4,FALSE)),"",VLOOKUP($A121,'[2]1516 Exp_Rev Access'!$F$7:$FS$306,4,FALSE))</f>
        <v>0</v>
      </c>
      <c r="J121" s="98">
        <f>IF(ISNA(VLOOKUP($A121,'[2]1516 Exp_Rev Access'!$F$7:$FS$306,5,FALSE)),"",VLOOKUP($A121,'[2]1516 Exp_Rev Access'!$F$7:$FS$306,5,FALSE))</f>
        <v>0</v>
      </c>
      <c r="K121" s="98">
        <f>IF(ISNA(VLOOKUP($A121,'[2]1516 Exp_Rev Access'!$F$7:$FS$306,6,FALSE)),"",VLOOKUP($A121,'[2]1516 Exp_Rev Access'!$F$7:$FS$306,6,FALSE))</f>
        <v>0</v>
      </c>
      <c r="L121" s="98">
        <f>IF(ISNA(VLOOKUP($A121,'[2]1516 Exp_Rev Access'!$F$7:$FS$306,7,FALSE)),"",VLOOKUP($A121,'[2]1516 Exp_Rev Access'!$F$7:$FS$306,7,FALSE))</f>
        <v>0</v>
      </c>
      <c r="M121" s="90">
        <f t="shared" si="155"/>
        <v>5346755.63</v>
      </c>
      <c r="N121" s="72">
        <f t="shared" si="156"/>
        <v>0.19729281109837254</v>
      </c>
      <c r="O121" s="73">
        <f t="shared" si="157"/>
        <v>1960.1052976952037</v>
      </c>
      <c r="P121" s="99">
        <f>IF(ISNA(VLOOKUP($A121,'[2]1516 Exp_Rev Access'!$F$7:$FS$306,8,FALSE)),"",VLOOKUP($A121,'[2]1516 Exp_Rev Access'!$F$7:$FS$306,8,FALSE))</f>
        <v>36966.6</v>
      </c>
      <c r="Q121" s="99">
        <f>IF(ISNA(VLOOKUP($A121,'[2]1516 Exp_Rev Access'!$F$7:$FS$306,9,FALSE)),"",VLOOKUP($A121,'[2]1516 Exp_Rev Access'!$F$7:$FS$306,9,FALSE))</f>
        <v>0</v>
      </c>
      <c r="R121" s="99">
        <f>IF(ISNA(VLOOKUP($A121,'[2]1516 Exp_Rev Access'!$F$7:$FS$306,10,FALSE)),"",VLOOKUP($A121,'[2]1516 Exp_Rev Access'!$F$7:$FS$306,10,FALSE))</f>
        <v>2145</v>
      </c>
      <c r="S121" s="99">
        <f>IF(ISNA(VLOOKUP($A121,'[2]1516 Exp_Rev Access'!$F$7:$FS$306,11,FALSE)),"",VLOOKUP($A121,'[2]1516 Exp_Rev Access'!$F$7:$FS$306,11,FALSE))</f>
        <v>0</v>
      </c>
      <c r="T121" s="99">
        <f>IF(ISNA(VLOOKUP($A121,'[2]1516 Exp_Rev Access'!$F$7:$FS$306,12,FALSE)),"",VLOOKUP($A121,'[2]1516 Exp_Rev Access'!$F$7:$FS$306,12,FALSE))</f>
        <v>0</v>
      </c>
      <c r="U121" s="99">
        <f>IF(ISNA(VLOOKUP($A121,'[2]1516 Exp_Rev Access'!$F$7:$FS$306,13,FALSE)),"",VLOOKUP($A121,'[2]1516 Exp_Rev Access'!$F$7:$FS$306,13,FALSE))</f>
        <v>2375</v>
      </c>
      <c r="V121" s="99">
        <f>IF(ISNA(VLOOKUP($A121,'[2]1516 Exp_Rev Access'!$F$7:$FS$306,14,FALSE)),"",VLOOKUP($A121,'[2]1516 Exp_Rev Access'!$F$7:$FS$306,14,FALSE))</f>
        <v>0</v>
      </c>
      <c r="W121" s="99">
        <f>IF(ISNA(VLOOKUP($A121,'[2]1516 Exp_Rev Access'!$F$7:$FS$306,15,FALSE)),"",VLOOKUP($A121,'[2]1516 Exp_Rev Access'!$F$7:$FS$306,15,FALSE))</f>
        <v>0</v>
      </c>
      <c r="X121" s="99">
        <f>IF(ISNA(VLOOKUP($A121,'[2]1516 Exp_Rev Access'!$F$7:$FS$306,16,FALSE)),"",VLOOKUP($A121,'[2]1516 Exp_Rev Access'!$F$7:$FS$306,16,FALSE))</f>
        <v>1528</v>
      </c>
      <c r="Y121" s="99">
        <f>IF(ISNA(VLOOKUP($A121,'[2]1516 Exp_Rev Access'!$F$7:$FS$306,17,FALSE)),"",VLOOKUP($A121,'[2]1516 Exp_Rev Access'!$F$7:$FS$306,17,FALSE))</f>
        <v>1575.07</v>
      </c>
      <c r="Z121" s="99">
        <f>IF(ISNA(VLOOKUP($A121,'[2]1516 Exp_Rev Access'!$F$7:$FS$306,18,FALSE)),"",VLOOKUP($A121,'[2]1516 Exp_Rev Access'!$F$7:$FS$306,18,FALSE))</f>
        <v>0</v>
      </c>
      <c r="AA121" s="99">
        <f>IF(ISNA(VLOOKUP($A121,'[2]1516 Exp_Rev Access'!$F$7:$FS$306,19,FALSE)),"",VLOOKUP($A121,'[2]1516 Exp_Rev Access'!$F$7:$FS$306,19,FALSE))</f>
        <v>0</v>
      </c>
      <c r="AB121" s="99">
        <f>IF(ISNA(VLOOKUP($A121,'[2]1516 Exp_Rev Access'!$F$7:$FS$306,20,FALSE)),"",VLOOKUP($A121,'[2]1516 Exp_Rev Access'!$F$7:$FS$306,20,FALSE))</f>
        <v>10523.86</v>
      </c>
      <c r="AC121" s="99">
        <f>IF(ISNA(VLOOKUP($A121,'[2]1516 Exp_Rev Access'!$F$7:$FS$306,21,FALSE)),"",VLOOKUP($A121,'[2]1516 Exp_Rev Access'!$F$7:$FS$306,21,FALSE))</f>
        <v>386546.75</v>
      </c>
      <c r="AD121" s="99">
        <f>IF(ISNA(VLOOKUP($A121,'[2]1516 Exp_Rev Access'!$F$7:$FS$306,22,FALSE)),"",VLOOKUP($A121,'[2]1516 Exp_Rev Access'!$F$7:$FS$306,22,FALSE))</f>
        <v>9526.85</v>
      </c>
      <c r="AE121" s="99">
        <f>IF(ISNA(VLOOKUP($A121,'[2]1516 Exp_Rev Access'!$F$7:$FS$306,23,FALSE)),"",VLOOKUP($A121,'[2]1516 Exp_Rev Access'!$F$7:$FS$306,23,FALSE))</f>
        <v>0</v>
      </c>
      <c r="AF121" s="99">
        <f>IF(ISNA(VLOOKUP($A121,'[2]1516 Exp_Rev Access'!$F$7:$FS$306,24,FALSE)),"",VLOOKUP($A121,'[2]1516 Exp_Rev Access'!$F$7:$FS$306,24,FALSE))</f>
        <v>37017.11</v>
      </c>
      <c r="AG121" s="99">
        <f>IF(ISNA(VLOOKUP($A121,'[2]1516 Exp_Rev Access'!$F$7:$FS$306,25,FALSE)),"",VLOOKUP($A121,'[2]1516 Exp_Rev Access'!$F$7:$FS$306,25,FALSE))</f>
        <v>7581.76</v>
      </c>
      <c r="AH121" s="98">
        <f>IF(ISNA(VLOOKUP($A121,'[2]1516 Exp_Rev Access'!$F$7:$FS$306,26,FALSE)),"",VLOOKUP($A121,'[2]1516 Exp_Rev Access'!$F$7:$FS$306,26,FALSE))</f>
        <v>19334.5</v>
      </c>
      <c r="AI121" s="98">
        <f>IF(ISNA(VLOOKUP($A121,'[2]1516 Exp_Rev Access'!$F$7:$FS$306,27,FALSE)),"",VLOOKUP($A121,'[2]1516 Exp_Rev Access'!$F$7:$FS$306,27,FALSE))</f>
        <v>0</v>
      </c>
      <c r="AJ121" s="98">
        <f>IF(ISNA(VLOOKUP($A121,'[2]1516 Exp_Rev Access'!$F$7:$FS$306,28,FALSE)),"",VLOOKUP($A121,'[2]1516 Exp_Rev Access'!$F$7:$FS$306,28,FALSE))</f>
        <v>19745.57</v>
      </c>
      <c r="AK121" s="98">
        <f>IF(ISNA(VLOOKUP($A121,'[2]1516 Exp_Rev Access'!$F$7:$FS$306,29,FALSE)),"",VLOOKUP($A121,'[2]1516 Exp_Rev Access'!$F$7:$FS$306,29,FALSE))</f>
        <v>43822.11</v>
      </c>
      <c r="AL121" s="100">
        <f t="shared" si="158"/>
        <v>578688.17999999993</v>
      </c>
      <c r="AM121" s="72">
        <f t="shared" si="159"/>
        <v>2.1353326331392669E-2</v>
      </c>
      <c r="AN121" s="94">
        <f t="shared" si="160"/>
        <v>212.14542908361713</v>
      </c>
      <c r="AO121" s="99">
        <f>IF(ISNA(VLOOKUP($A121,'[2]1516 Exp_Rev Access'!$F$7:$GB$306,30,FALSE)),"",VLOOKUP($A121,'[2]1516 Exp_Rev Access'!$F$7:$FS$306,30,FALSE))</f>
        <v>15921599.75</v>
      </c>
      <c r="AP121" s="99">
        <f>IF(ISNA(VLOOKUP($A121,'[2]1516 Exp_Rev Access'!$F$7:$GB$306,31,FALSE)),"",VLOOKUP($A121,'[2]1516 Exp_Rev Access'!$F$7:$FS$306,31,FALSE))</f>
        <v>250731.77</v>
      </c>
      <c r="AQ121" s="99">
        <f>IF(ISNA(VLOOKUP($A121,'[2]1516 Exp_Rev Access'!$F$7:$GB$306,32,FALSE)),"",VLOOKUP($A121,'[2]1516 Exp_Rev Access'!$F$7:$FS$306,32,FALSE))</f>
        <v>0</v>
      </c>
      <c r="AR121" s="99">
        <f>IF(ISNA(VLOOKUP($A121,'[2]1516 Exp_Rev Access'!$F$7:$GB$306,33,FALSE)),"",VLOOKUP($A121,'[2]1516 Exp_Rev Access'!$F$7:$FS$306,33,FALSE))</f>
        <v>0</v>
      </c>
      <c r="AS121" s="99">
        <f>IF(ISNA(VLOOKUP($A121,'[2]1516 Exp_Rev Access'!$F$7:$GB$306,34,FALSE)),"",VLOOKUP($A121,'[2]1516 Exp_Rev Access'!$F$7:$FS$306,34,FALSE))</f>
        <v>0</v>
      </c>
      <c r="AT121" s="101">
        <f t="shared" si="161"/>
        <v>16172331.52</v>
      </c>
      <c r="AU121" s="72">
        <f t="shared" si="162"/>
        <v>0.59675155709250471</v>
      </c>
      <c r="AV121" s="94">
        <f t="shared" si="163"/>
        <v>5928.730408132591</v>
      </c>
      <c r="AW121" s="99">
        <f>IF(ISNA(VLOOKUP($A121,'[2]1516 Exp_Rev Access'!$F$7:$GB$306,35,FALSE)),"",VLOOKUP($A121,'[2]1516 Exp_Rev Access'!$F$7:$GB$306,35,FALSE))</f>
        <v>61</v>
      </c>
      <c r="AX121" s="99">
        <f>IF(ISNA(VLOOKUP($A121,'[2]1516 Exp_Rev Access'!$F$7:$GB$306,36,FALSE)),"",VLOOKUP($A121,'[2]1516 Exp_Rev Access'!$F$7:$GB$306,36,FALSE))</f>
        <v>1720252.02</v>
      </c>
      <c r="AY121" s="99">
        <f>IF(ISNA(VLOOKUP($A121,'[2]1516 Exp_Rev Access'!$F$7:$GB$306,37,FALSE)),"",VLOOKUP($A121,'[2]1516 Exp_Rev Access'!$F$7:$GB$306,37,FALSE))</f>
        <v>154019.25</v>
      </c>
      <c r="AZ121" s="99">
        <f>IF(ISNA(VLOOKUP($A121,'[2]1516 Exp_Rev Access'!$F$7:$GB$306,38,FALSE)),"",VLOOKUP($A121,'[2]1516 Exp_Rev Access'!$F$7:$GB$306,38,FALSE))</f>
        <v>0</v>
      </c>
      <c r="BA121" s="99">
        <f>IF(ISNA(VLOOKUP($A121,'[2]1516 Exp_Rev Access'!$F$7:$GB$306,39,FALSE)),"",VLOOKUP($A121,'[2]1516 Exp_Rev Access'!$F$7:$GB$306,39,FALSE))</f>
        <v>0</v>
      </c>
      <c r="BB121" s="99">
        <f>IF(ISNA(VLOOKUP($A121,'[2]1516 Exp_Rev Access'!$F$7:$GB$306,40,FALSE)),"",VLOOKUP($A121,'[2]1516 Exp_Rev Access'!$F$7:$GB$306,40,FALSE))</f>
        <v>371725.32</v>
      </c>
      <c r="BC121" s="99">
        <f>IF(ISNA(VLOOKUP($A121,'[2]1516 Exp_Rev Access'!$F$7:$GB$306,41,FALSE)),"",VLOOKUP($A121,'[2]1516 Exp_Rev Access'!$F$7:$GB$306,41,FALSE))</f>
        <v>0</v>
      </c>
      <c r="BD121" s="99">
        <f>IF(ISNA(VLOOKUP($A121,'[2]1516 Exp_Rev Access'!$F$7:$GB$306,42,FALSE)),"",VLOOKUP($A121,'[2]1516 Exp_Rev Access'!$F$7:$GB$306,42,FALSE))</f>
        <v>129483.2</v>
      </c>
      <c r="BE121" s="99">
        <f>IF(ISNA(VLOOKUP($A121,'[2]1516 Exp_Rev Access'!$F$7:$GB$306,43,FALSE)),"",VLOOKUP($A121,'[2]1516 Exp_Rev Access'!$F$7:$GB$306,43,FALSE))</f>
        <v>0</v>
      </c>
      <c r="BF121" s="99">
        <f>IF(ISNA(VLOOKUP($A121,'[2]1516 Exp_Rev Access'!$F$7:$GB$306,44,FALSE)),"",VLOOKUP($A121,'[2]1516 Exp_Rev Access'!$F$7:$GB$306,44,FALSE))</f>
        <v>186254.97</v>
      </c>
      <c r="BG121" s="99">
        <f>IF(ISNA(VLOOKUP($A121,'[2]1516 Exp_Rev Access'!$F$7:$GB$306,45,FALSE)),"",VLOOKUP($A121,'[2]1516 Exp_Rev Access'!$F$7:$GB$306,45,FALSE))</f>
        <v>26067.67</v>
      </c>
      <c r="BH121" s="99">
        <f>IF(ISNA(VLOOKUP($A121,'[2]1516 Exp_Rev Access'!$F$7:$GB$306,46,FALSE)),"",VLOOKUP($A121,'[2]1516 Exp_Rev Access'!$F$7:$GB$306,46,FALSE))</f>
        <v>0</v>
      </c>
      <c r="BI121" s="99">
        <f>IF(ISNA(VLOOKUP($A121,'[2]1516 Exp_Rev Access'!$F$7:$GB$306,47,FALSE)),"",VLOOKUP($A121,'[2]1516 Exp_Rev Access'!$F$7:$GB$306,47,FALSE))</f>
        <v>15510.06</v>
      </c>
      <c r="BJ121" s="99">
        <f>IF(ISNA(VLOOKUP($A121,'[2]1516 Exp_Rev Access'!$F$7:$GB$306,48,FALSE)),"",VLOOKUP($A121,'[2]1516 Exp_Rev Access'!$F$7:$GB$306,48,FALSE))</f>
        <v>877793.02</v>
      </c>
      <c r="BK121" s="99">
        <f>IF(ISNA(VLOOKUP($A121,'[2]1516 Exp_Rev Access'!$F$7:$GB$306,49,FALSE)),"",VLOOKUP($A121,'[2]1516 Exp_Rev Access'!$F$7:$GB$306,49,FALSE))</f>
        <v>1050</v>
      </c>
      <c r="BL121" s="99">
        <f>IF(ISNA(VLOOKUP($A121,'[2]1516 Exp_Rev Access'!$F$7:$GB$306,50,FALSE)),"",VLOOKUP($A121,'[2]1516 Exp_Rev Access'!$F$7:$GB$306,50,FALSE))</f>
        <v>10433.24</v>
      </c>
      <c r="BM121" s="99">
        <f>IF(ISNA(VLOOKUP($A121,'[2]1516 Exp_Rev Access'!$F$7:$GB$306,51,FALSE)),"",VLOOKUP($A121,'[2]1516 Exp_Rev Access'!$F$7:$GB$306,51,FALSE))</f>
        <v>0</v>
      </c>
      <c r="BN121" s="99">
        <f>IF(ISNA(VLOOKUP($A121,'[2]1516 Exp_Rev Access'!$F$7:$GB$306,52,FALSE)),"",VLOOKUP($A121,'[2]1516 Exp_Rev Access'!$F$7:$GB$306,52,FALSE))</f>
        <v>0</v>
      </c>
      <c r="BO121" s="99">
        <f>IF(ISNA(VLOOKUP($A121,'[2]1516 Exp_Rev Access'!$F$7:$GB$306,53,FALSE)),"",VLOOKUP($A121,'[2]1516 Exp_Rev Access'!$F$7:$GB$306,53,FALSE))</f>
        <v>0</v>
      </c>
      <c r="BP121" s="99">
        <f>IF(ISNA(VLOOKUP($A121,'[2]1516 Exp_Rev Access'!$F$7:$GB$306,54,FALSE)),"",VLOOKUP($A121,'[2]1516 Exp_Rev Access'!$F$7:$GB$306,54,FALSE))</f>
        <v>8728</v>
      </c>
      <c r="BQ121" s="99">
        <f>IF(ISNA(VLOOKUP($A121,'[2]1516 Exp_Rev Access'!$F$7:$GB$306,55,FALSE)),"",VLOOKUP($A121,'[2]1516 Exp_Rev Access'!$F$7:$GB$306,55,FALSE))</f>
        <v>0</v>
      </c>
      <c r="BR121" s="99">
        <f>IF(ISNA(VLOOKUP($A121,'[2]1516 Exp_Rev Access'!$F$7:$GB$306,56,FALSE)),"",VLOOKUP($A121,'[2]1516 Exp_Rev Access'!$F$7:$GB$306,56,FALSE))</f>
        <v>0</v>
      </c>
      <c r="BS121" s="99">
        <f>IF(ISNA(VLOOKUP($A121,'[2]1516 Exp_Rev Access'!$F$7:$GB$306,57,FALSE)),"",VLOOKUP($A121,'[2]1516 Exp_Rev Access'!$F$7:$GB$306,57,FALSE))</f>
        <v>0</v>
      </c>
      <c r="BT121" s="99">
        <f>IF(ISNA(VLOOKUP($A121,'[2]1516 Exp_Rev Access'!$F$7:$GB$306,58,FALSE)),"",VLOOKUP($A121,'[2]1516 Exp_Rev Access'!$F$7:$GB$306,58,FALSE))</f>
        <v>0</v>
      </c>
      <c r="BU121" s="102">
        <f t="shared" si="164"/>
        <v>3501377.7500000005</v>
      </c>
      <c r="BV121" s="72">
        <f t="shared" si="165"/>
        <v>0.12919922039055201</v>
      </c>
      <c r="BW121" s="94">
        <f t="shared" si="166"/>
        <v>1283.595053138255</v>
      </c>
      <c r="BX121" s="99">
        <f>IF(ISNA(VLOOKUP($A121,'[2]1516 Exp_Rev Access'!$F$7:$GB$306,59,FALSE)),"",VLOOKUP($A121,'[2]1516 Exp_Rev Access'!$F$7:$GB$306,59,FALSE))</f>
        <v>0</v>
      </c>
      <c r="BY121" s="99">
        <f>IF(ISNA(VLOOKUP($A121,'[2]1516 Exp_Rev Access'!$F$7:$GB$306,60,FALSE)),"",VLOOKUP($A121,'[2]1516 Exp_Rev Access'!$F$7:$GB$306,60,FALSE))</f>
        <v>0</v>
      </c>
      <c r="BZ121" s="99">
        <f>IF(ISNA(VLOOKUP($A121,'[2]1516 Exp_Rev Access'!$F$7:$GB$306,61,FALSE)),"",VLOOKUP($A121,'[2]1516 Exp_Rev Access'!$F$7:$GB$306,61,FALSE))</f>
        <v>0</v>
      </c>
      <c r="CA121" s="99">
        <f>IF(ISNA(VLOOKUP($A121,'[2]1516 Exp_Rev Access'!$F$7:$GB$306,62,FALSE)),"",VLOOKUP($A121,'[2]1516 Exp_Rev Access'!$F$7:$GB$306,62,FALSE))</f>
        <v>0</v>
      </c>
      <c r="CB121" s="99">
        <f>IF(ISNA(VLOOKUP($A121,'[2]1516 Exp_Rev Access'!$F$7:$GB$306,63,FALSE)),"",VLOOKUP($A121,'[2]1516 Exp_Rev Access'!$F$7:$GB$306,63,FALSE))</f>
        <v>0</v>
      </c>
      <c r="CC121" s="99">
        <f>IF(ISNA(VLOOKUP($A121,'[2]1516 Exp_Rev Access'!$F$7:$GB$306,64,FALSE)),"",VLOOKUP($A121,'[2]1516 Exp_Rev Access'!$F$7:$GB$306,64,FALSE))</f>
        <v>0</v>
      </c>
      <c r="CD121" s="101">
        <f t="shared" si="167"/>
        <v>0</v>
      </c>
      <c r="CE121" s="72"/>
      <c r="CF121" s="103"/>
      <c r="CG121" s="99">
        <f>IF(ISNA(VLOOKUP($A121,'[2]1516 Exp_Rev Access'!$F$7:$GB$306,65,FALSE)),"",VLOOKUP($A121,'[2]1516 Exp_Rev Access'!$F$7:$GB$306,65,FALSE))</f>
        <v>0</v>
      </c>
      <c r="CH121" s="99">
        <f>IF(ISNA(VLOOKUP($A121,'[2]1516 Exp_Rev Access'!$F$7:$GB$306,66,FALSE)),"",VLOOKUP($A121,'[2]1516 Exp_Rev Access'!$F$7:$GB$306,66,FALSE))</f>
        <v>0</v>
      </c>
      <c r="CI121" s="99">
        <f>IF(ISNA(VLOOKUP($A121,'[2]1516 Exp_Rev Access'!$F$7:$GB$306,67,FALSE)),"",VLOOKUP($A121,'[2]1516 Exp_Rev Access'!$F$7:$GB$306,67,FALSE))</f>
        <v>0</v>
      </c>
      <c r="CJ121" s="99">
        <f>IF(ISNA(VLOOKUP($A121,'[2]1516 Exp_Rev Access'!$F$7:$GB$306,68,FALSE)),"",VLOOKUP($A121,'[2]1516 Exp_Rev Access'!$F$7:$GB$306,68,FALSE))</f>
        <v>0</v>
      </c>
      <c r="CK121" s="99">
        <f>IF(ISNA(VLOOKUP($A121,'[2]1516 Exp_Rev Access'!$F$7:$GB$306,69,FALSE)),"",VLOOKUP($A121,'[2]1516 Exp_Rev Access'!$F$7:$GB$306,69,FALSE))</f>
        <v>0</v>
      </c>
      <c r="CL121" s="99">
        <f>IF(ISNA(VLOOKUP($A121,'[2]1516 Exp_Rev Access'!$F$7:$GB$306,70,FALSE)),"",VLOOKUP($A121,'[2]1516 Exp_Rev Access'!$F$7:$GB$306,70,FALSE))</f>
        <v>0</v>
      </c>
      <c r="CM121" s="99">
        <f>IF(ISNA(VLOOKUP($A121,'[2]1516 Exp_Rev Access'!$F$7:$GB$306,71,FALSE)),"",VLOOKUP($A121,'[2]1516 Exp_Rev Access'!$F$7:$GB$306,71,FALSE))</f>
        <v>0</v>
      </c>
      <c r="CN121" s="99">
        <f>IF(ISNA(VLOOKUP($A121,'[2]1516 Exp_Rev Access'!$F$7:$GB$306,72,FALSE)),"",VLOOKUP($A121,'[2]1516 Exp_Rev Access'!$F$7:$GB$306,72,FALSE))</f>
        <v>0</v>
      </c>
      <c r="CO121" s="99">
        <f>IF(ISNA(VLOOKUP($A121,'[2]1516 Exp_Rev Access'!$F$7:$GB$306,73,FALSE)),"",VLOOKUP($A121,'[2]1516 Exp_Rev Access'!$F$7:$GB$306,73,FALSE))</f>
        <v>0</v>
      </c>
      <c r="CP121" s="99">
        <f>IF(ISNA(VLOOKUP($A121,'[2]1516 Exp_Rev Access'!$F$7:$GB$306,74,FALSE)),"",VLOOKUP($A121,'[2]1516 Exp_Rev Access'!$F$7:$GB$306,74,FALSE))</f>
        <v>411433.48</v>
      </c>
      <c r="CQ121" s="99">
        <f>IF(ISNA(VLOOKUP($A121,'[2]1516 Exp_Rev Access'!$F$7:$GB$306,75,FALSE)),"",VLOOKUP($A121,'[2]1516 Exp_Rev Access'!$F$7:$GB$306,75,FALSE))</f>
        <v>0</v>
      </c>
      <c r="CR121" s="99">
        <f>IF(ISNA(VLOOKUP($A121,'[2]1516 Exp_Rev Access'!$F$7:$GB$306,76,FALSE)),"",VLOOKUP($A121,'[2]1516 Exp_Rev Access'!$F$7:$GB$306,76,FALSE))</f>
        <v>14351</v>
      </c>
      <c r="CS121" s="99">
        <f>IF(ISNA(VLOOKUP($A121,'[2]1516 Exp_Rev Access'!$F$7:$GB$306,77,FALSE)),"",VLOOKUP($A121,'[2]1516 Exp_Rev Access'!$F$7:$GB$306,77,FALSE))</f>
        <v>0</v>
      </c>
      <c r="CT121" s="99">
        <f>IF(ISNA(VLOOKUP($A121,'[2]1516 Exp_Rev Access'!$F$7:$GB$306,78,FALSE)),"",VLOOKUP($A121,'[2]1516 Exp_Rev Access'!$F$7:$GB$306,78,FALSE))</f>
        <v>387671.68</v>
      </c>
      <c r="CU121" s="99">
        <f>IF(ISNA(VLOOKUP($A121,'[2]1516 Exp_Rev Access'!$F$7:$GB$306,79,FALSE)),"",VLOOKUP($A121,'[2]1516 Exp_Rev Access'!$F$7:$GB$306,79,FALSE))</f>
        <v>83779.92</v>
      </c>
      <c r="CV121" s="99">
        <f>IF(ISNA(VLOOKUP($A121,'[2]1516 Exp_Rev Access'!$F$7:$GB$306,80,FALSE)),"",VLOOKUP($A121,'[2]1516 Exp_Rev Access'!$F$7:$GB$306,80,FALSE))</f>
        <v>0</v>
      </c>
      <c r="CW121" s="99">
        <f>IF(ISNA(VLOOKUP($A121,'[2]1516 Exp_Rev Access'!$F$7:$GB$306,81,FALSE)),"",VLOOKUP($A121,'[2]1516 Exp_Rev Access'!$F$7:$GB$306,81,FALSE))</f>
        <v>0</v>
      </c>
      <c r="CX121" s="99">
        <f>IF(ISNA(VLOOKUP($A121,'[2]1516 Exp_Rev Access'!$F$7:$GB$306,82,FALSE)),"",VLOOKUP($A121,'[2]1516 Exp_Rev Access'!$F$7:$GB$306,82,FALSE))</f>
        <v>0</v>
      </c>
      <c r="CY121" s="99">
        <f>IF(ISNA(VLOOKUP($A121,'[2]1516 Exp_Rev Access'!$F$7:$GB$306,83,FALSE)),"",VLOOKUP($A121,'[2]1516 Exp_Rev Access'!$F$7:$GB$306,83,FALSE))</f>
        <v>0</v>
      </c>
      <c r="CZ121" s="99">
        <f>IF(ISNA(VLOOKUP($A121,'[2]1516 Exp_Rev Access'!$F$7:$GB$306,84,FALSE)),"",VLOOKUP($A121,'[2]1516 Exp_Rev Access'!$F$7:$GB$306,84,FALSE))</f>
        <v>0</v>
      </c>
      <c r="DA121" s="99">
        <f>IF(ISNA(VLOOKUP($A121,'[2]1516 Exp_Rev Access'!$F$7:$GB$306,85,FALSE)),"",VLOOKUP($A121,'[2]1516 Exp_Rev Access'!$F$7:$GB$306,85,FALSE))</f>
        <v>13135.67</v>
      </c>
      <c r="DB121" s="99">
        <f>IF(ISNA(VLOOKUP($A121,'[2]1516 Exp_Rev Access'!$F$7:$GB$306,86,FALSE)),"",VLOOKUP($A121,'[2]1516 Exp_Rev Access'!$F$7:$GB$306,86,FALSE))</f>
        <v>0</v>
      </c>
      <c r="DC121" s="99">
        <f>IF(ISNA(VLOOKUP($A121,'[2]1516 Exp_Rev Access'!$F$7:$GB$306,87,FALSE)),"",VLOOKUP($A121,'[2]1516 Exp_Rev Access'!$F$7:$GB$306,87,FALSE))</f>
        <v>0</v>
      </c>
      <c r="DD121" s="99">
        <f>IF(ISNA(VLOOKUP($A121,'[2]1516 Exp_Rev Access'!$F$7:$GB$306,88,FALSE)),"",VLOOKUP($A121,'[2]1516 Exp_Rev Access'!$F$7:$GB$306,88,FALSE))</f>
        <v>0</v>
      </c>
      <c r="DE121" s="99">
        <f>IF(ISNA(VLOOKUP($A121,'[2]1516 Exp_Rev Access'!$F$7:$GB$306,89,FALSE)),"",VLOOKUP($A121,'[2]1516 Exp_Rev Access'!$F$7:$GB$306,89,FALSE))</f>
        <v>0</v>
      </c>
      <c r="DF121" s="99">
        <f>IF(ISNA(VLOOKUP($A121,'[2]1516 Exp_Rev Access'!$F$7:$GB$306,90,FALSE)),"",VLOOKUP($A121,'[2]1516 Exp_Rev Access'!$F$7:$GB$306,90,FALSE))</f>
        <v>0</v>
      </c>
      <c r="DG121" s="99">
        <f>IF(ISNA(VLOOKUP($A121,'[2]1516 Exp_Rev Access'!$F$7:$GB$306,91,FALSE)),"",VLOOKUP($A121,'[2]1516 Exp_Rev Access'!$F$7:$GB$306,91,FALSE))</f>
        <v>0</v>
      </c>
      <c r="DH121" s="99">
        <f>IF(ISNA(VLOOKUP($A121,'[2]1516 Exp_Rev Access'!$F$7:$GB$306,92,FALSE)),"",VLOOKUP($A121,'[2]1516 Exp_Rev Access'!$F$7:$GB$306,92,FALSE))</f>
        <v>443124.12</v>
      </c>
      <c r="DI121" s="99">
        <f>IF(ISNA(VLOOKUP($A121,'[2]1516 Exp_Rev Access'!$F$7:$GB$306,93,FALSE)),"",VLOOKUP($A121,'[2]1516 Exp_Rev Access'!$F$7:$GB$306,93,FALSE))</f>
        <v>0</v>
      </c>
      <c r="DJ121" s="99">
        <f>IF(ISNA(VLOOKUP($A121,'[2]1516 Exp_Rev Access'!$F$7:$GB$306,94,FALSE)),"",VLOOKUP($A121,'[2]1516 Exp_Rev Access'!$F$7:$GB$306,94,FALSE))</f>
        <v>0</v>
      </c>
      <c r="DK121" s="99">
        <f>IF(ISNA(VLOOKUP($A121,'[2]1516 Exp_Rev Access'!$F$7:$GB$306,95,FALSE)),"",VLOOKUP($A121,'[2]1516 Exp_Rev Access'!$F$7:$GB$306,95,FALSE))</f>
        <v>0</v>
      </c>
      <c r="DL121" s="99">
        <f>IF(ISNA(VLOOKUP($A121,'[2]1516 Exp_Rev Access'!$F$7:$GB$306,96,FALSE)),"",VLOOKUP($A121,'[2]1516 Exp_Rev Access'!$F$7:$GB$306,96,FALSE))</f>
        <v>0</v>
      </c>
      <c r="DM121" s="99">
        <f>IF(ISNA(VLOOKUP($A121,'[2]1516 Exp_Rev Access'!$F$7:$GB$306,97,FALSE)),"",VLOOKUP($A121,'[2]1516 Exp_Rev Access'!$F$7:$GB$306,97,FALSE))</f>
        <v>0</v>
      </c>
      <c r="DN121" s="99">
        <f>IF(ISNA(VLOOKUP($A121,'[2]1516 Exp_Rev Access'!$F$7:$GB$306,98,FALSE)),"",VLOOKUP($A121,'[2]1516 Exp_Rev Access'!$F$7:$GB$306,98,FALSE))</f>
        <v>0</v>
      </c>
      <c r="DO121" s="99">
        <f>IF(ISNA(VLOOKUP($A121,'[2]1516 Exp_Rev Access'!$F$7:$GB$306,99,FALSE)),"",VLOOKUP($A121,'[2]1516 Exp_Rev Access'!$F$7:$GB$306,99,FALSE))</f>
        <v>0</v>
      </c>
      <c r="DP121" s="99">
        <f>IF(ISNA(VLOOKUP($A121,'[2]1516 Exp_Rev Access'!$F$7:$GB$306,100,FALSE)),"",VLOOKUP($A121,'[2]1516 Exp_Rev Access'!$F$7:$GB$306,100,FALSE))</f>
        <v>0</v>
      </c>
      <c r="DQ121" s="99">
        <f>IF(ISNA(VLOOKUP($A121,'[2]1516 Exp_Rev Access'!$F$7:$GB$306,101,FALSE)),"",VLOOKUP($A121,'[2]1516 Exp_Rev Access'!$F$7:$GB$306,101,FALSE))</f>
        <v>0</v>
      </c>
      <c r="DR121" s="99">
        <f>IF(ISNA(VLOOKUP($A121,'[2]1516 Exp_Rev Access'!$F$7:$GB$306,102,FALSE)),"",VLOOKUP($A121,'[2]1516 Exp_Rev Access'!$F$7:$GB$306,102,FALSE))</f>
        <v>0</v>
      </c>
      <c r="DS121" s="99">
        <f>IF(ISNA(VLOOKUP($A121,'[2]1516 Exp_Rev Access'!$F$7:$GB$306,103,FALSE)),"",VLOOKUP($A121,'[2]1516 Exp_Rev Access'!$F$7:$GB$306,103,FALSE))</f>
        <v>0</v>
      </c>
      <c r="DT121" s="99">
        <f>IF(ISNA(VLOOKUP($A121,'[2]1516 Exp_Rev Access'!$F$7:$GB$306,104,FALSE)),"",VLOOKUP($A121,'[2]1516 Exp_Rev Access'!$F$7:$GB$306,104,FALSE))</f>
        <v>0</v>
      </c>
      <c r="DU121" s="99">
        <f>IF(ISNA(VLOOKUP($A121,'[2]1516 Exp_Rev Access'!$F$7:$GB$306,105,FALSE)),"",VLOOKUP($A121,'[2]1516 Exp_Rev Access'!$F$7:$GB$306,105,FALSE))</f>
        <v>0</v>
      </c>
      <c r="DV121" s="99">
        <f>IF(ISNA(VLOOKUP($A121,'[2]1516 Exp_Rev Access'!$F$7:$GB$306,106,FALSE)),"",VLOOKUP($A121,'[2]1516 Exp_Rev Access'!$F$7:$GB$306,106,FALSE))</f>
        <v>0</v>
      </c>
      <c r="DW121" s="99">
        <f>IF(ISNA(VLOOKUP($A121,'[2]1516 Exp_Rev Access'!$F$7:$GB$306,107,FALSE)),"",VLOOKUP($A121,'[2]1516 Exp_Rev Access'!$F$7:$GB$306,107,FALSE))</f>
        <v>0</v>
      </c>
      <c r="DX121" s="99">
        <f>IF(ISNA(VLOOKUP($A121,'[2]1516 Exp_Rev Access'!$F$7:$GB$306,108,FALSE)),"",VLOOKUP($A121,'[2]1516 Exp_Rev Access'!$F$7:$GB$306,108,FALSE))</f>
        <v>0</v>
      </c>
      <c r="DY121" s="99">
        <f>IF(ISNA(VLOOKUP($A121,'[2]1516 Exp_Rev Access'!$F$7:$GB$306,109,FALSE)),"",VLOOKUP($A121,'[2]1516 Exp_Rev Access'!$F$7:$GB$306,109,FALSE))</f>
        <v>0</v>
      </c>
      <c r="DZ121" s="99">
        <f>IF(ISNA(VLOOKUP($A121,'[2]1516 Exp_Rev Access'!$F$7:$GB$306,110,FALSE)),"",VLOOKUP($A121,'[2]1516 Exp_Rev Access'!$F$7:$GB$306,110,FALSE))</f>
        <v>0</v>
      </c>
      <c r="EA121" s="99">
        <f>IF(ISNA(VLOOKUP($A121,'[2]1516 Exp_Rev Access'!$F$7:$GB$306,111,FALSE)),"",VLOOKUP($A121,'[2]1516 Exp_Rev Access'!$F$7:$GB$306,111,FALSE))</f>
        <v>0</v>
      </c>
      <c r="EB121" s="99">
        <f>IF(ISNA(VLOOKUP($A121,'[2]1516 Exp_Rev Access'!$F$7:$GB$306,112,FALSE)),"",VLOOKUP($A121,'[2]1516 Exp_Rev Access'!$F$7:$GB$306,112,FALSE))</f>
        <v>0</v>
      </c>
      <c r="EC121" s="99">
        <f>IF(ISNA(VLOOKUP($A121,'[2]1516 Exp_Rev Access'!$F$7:$GB$306,113,FALSE)),"",VLOOKUP($A121,'[2]1516 Exp_Rev Access'!$F$7:$GB$306,113,FALSE))</f>
        <v>0</v>
      </c>
      <c r="ED121" s="99">
        <f>IF(ISNA(VLOOKUP($A121,'[2]1516 Exp_Rev Access'!$F$7:$GB$306,114,FALSE)),"",VLOOKUP($A121,'[2]1516 Exp_Rev Access'!$F$7:$GB$306,114,FALSE))</f>
        <v>0</v>
      </c>
      <c r="EE121" s="99">
        <f>IF(ISNA(VLOOKUP($A121,'[2]1516 Exp_Rev Access'!$F$7:$GB$306,115,FALSE)),"",VLOOKUP($A121,'[2]1516 Exp_Rev Access'!$F$7:$GB$306,115,FALSE))</f>
        <v>0</v>
      </c>
      <c r="EF121" s="99">
        <f>IF(ISNA(VLOOKUP($A121,'[2]1516 Exp_Rev Access'!$F$7:$GB$306,116,FALSE)),"",VLOOKUP($A121,'[2]1516 Exp_Rev Access'!$F$7:$GB$306,116,FALSE))</f>
        <v>0</v>
      </c>
      <c r="EG121" s="99">
        <f>IF(ISNA(VLOOKUP($A121,'[2]1516 Exp_Rev Access'!$F$7:$GB$306,117,FALSE)),"",VLOOKUP($A121,'[2]1516 Exp_Rev Access'!$F$7:$GB$306,117,FALSE))</f>
        <v>0</v>
      </c>
      <c r="EH121" s="99">
        <f>IF(ISNA(VLOOKUP($A121,'[2]1516 Exp_Rev Access'!$F$7:$GB$306,118,FALSE)),"",VLOOKUP($A121,'[2]1516 Exp_Rev Access'!$F$7:$GB$306,118,FALSE))</f>
        <v>0</v>
      </c>
      <c r="EI121" s="99">
        <f>IF(ISNA(VLOOKUP($A121,'[2]1516 Exp_Rev Access'!$F$7:$GB$306,119,FALSE)),"",VLOOKUP($A121,'[2]1516 Exp_Rev Access'!$F$7:$GB$306,119,FALSE))</f>
        <v>0</v>
      </c>
      <c r="EJ121" s="99">
        <f>IF(ISNA(VLOOKUP($A121,'[2]1516 Exp_Rev Access'!$F$7:$GB$306,120,FALSE)),"",VLOOKUP($A121,'[2]1516 Exp_Rev Access'!$F$7:$GB$306,120,FALSE))</f>
        <v>0</v>
      </c>
      <c r="EK121" s="99">
        <f>IF(ISNA(VLOOKUP($A121,'[2]1516 Exp_Rev Access'!$F$7:$GB$306,121,FALSE)),"",VLOOKUP($A121,'[2]1516 Exp_Rev Access'!$F$7:$GB$306,121,FALSE))</f>
        <v>0</v>
      </c>
      <c r="EL121" s="99">
        <f>IF(ISNA(VLOOKUP($A121,'[2]1516 Exp_Rev Access'!$F$7:$GB$306,122,FALSE)),"",VLOOKUP($A121,'[2]1516 Exp_Rev Access'!$F$7:$GB$306,122,FALSE))</f>
        <v>0</v>
      </c>
      <c r="EM121" s="99">
        <f>IF(ISNA(VLOOKUP($A121,'[2]1516 Exp_Rev Access'!$F$7:$GB$306,123,FALSE)),"",VLOOKUP($A121,'[2]1516 Exp_Rev Access'!$F$7:$GB$306,123,FALSE))</f>
        <v>0</v>
      </c>
      <c r="EN121" s="99">
        <f>IF(ISNA(VLOOKUP($A121,'[2]1516 Exp_Rev Access'!$F$7:$GB$306,124,FALSE)),"",VLOOKUP($A121,'[2]1516 Exp_Rev Access'!$F$7:$GB$306,124,FALSE))</f>
        <v>0</v>
      </c>
      <c r="EO121" s="99">
        <f>IF(ISNA(VLOOKUP($A121,'[2]1516 Exp_Rev Access'!$F$7:$GB$306,125,FALSE)),"",VLOOKUP($A121,'[2]1516 Exp_Rev Access'!$F$7:$GB$306,125,FALSE))</f>
        <v>0</v>
      </c>
      <c r="EP121" s="99">
        <f>IF(ISNA(VLOOKUP($A121,'[2]1516 Exp_Rev Access'!$F$7:$GB$306,126,FALSE)),"",VLOOKUP($A121,'[2]1516 Exp_Rev Access'!$F$7:$GB$306,126,FALSE))</f>
        <v>0</v>
      </c>
      <c r="EQ121" s="99">
        <f>IF(ISNA(VLOOKUP($A121,'[2]1516 Exp_Rev Access'!$F$7:$GB$306,127,FALSE)),"",VLOOKUP($A121,'[2]1516 Exp_Rev Access'!$F$7:$GB$306,127,FALSE))</f>
        <v>0</v>
      </c>
      <c r="ER121" s="99">
        <f>IF(ISNA(VLOOKUP($A121,'[2]1516 Exp_Rev Access'!$F$7:$GB$306,128,FALSE)),"",VLOOKUP($A121,'[2]1516 Exp_Rev Access'!$F$7:$GB$306,128,FALSE))</f>
        <v>0</v>
      </c>
      <c r="ES121" s="99">
        <f>IF(ISNA(VLOOKUP($A121,'[2]1516 Exp_Rev Access'!$F$7:$GB$306,129,FALSE)),"",VLOOKUP($A121,'[2]1516 Exp_Rev Access'!$F$7:$GB$306,129,FALSE))</f>
        <v>0</v>
      </c>
      <c r="ET121" s="99">
        <f>IF(ISNA(VLOOKUP($A121,'[2]1516 Exp_Rev Access'!$F$7:$GB$306,130,FALSE)),"",VLOOKUP($A121,'[2]1516 Exp_Rev Access'!$F$7:$GB$306,130,FALSE))</f>
        <v>0</v>
      </c>
      <c r="EU121" s="99">
        <f>IF(ISNA(VLOOKUP($A121,'[2]1516 Exp_Rev Access'!$F$7:$GB$306,131,FALSE)),"",VLOOKUP($A121,'[2]1516 Exp_Rev Access'!$F$7:$GB$306,131,FALSE))</f>
        <v>26084.93</v>
      </c>
      <c r="EV121" s="99">
        <f>IF(ISNA(VLOOKUP($A121,'[2]1516 Exp_Rev Access'!$F$7:$GB$306,132,FALSE)),"",VLOOKUP($A121,'[2]1516 Exp_Rev Access'!$F$7:$GB$306,132,FALSE))</f>
        <v>0</v>
      </c>
      <c r="EW121" s="99">
        <f>IF(ISNA(VLOOKUP($A121,'[2]1516 Exp_Rev Access'!$F$7:$GB$306,133,FALSE)),"",VLOOKUP($A121,'[2]1516 Exp_Rev Access'!$F$7:$GB$306,133,FALSE))</f>
        <v>0</v>
      </c>
      <c r="EX121" s="99">
        <f>IF(ISNA(VLOOKUP($A121,'[2]1516 Exp_Rev Access'!$F$7:$GB$306,134,FALSE)),"",VLOOKUP($A121,'[2]1516 Exp_Rev Access'!$F$7:$GB$306,134,FALSE))</f>
        <v>0</v>
      </c>
      <c r="EY121" s="99">
        <f>IF(ISNA(VLOOKUP($A121,'[2]1516 Exp_Rev Access'!$F$7:$GB$306,135,FALSE)),"",VLOOKUP($A121,'[2]1516 Exp_Rev Access'!$F$7:$GB$306,135,FALSE))</f>
        <v>0</v>
      </c>
      <c r="EZ121" s="99">
        <f>IF(ISNA(VLOOKUP($A121,'[2]1516 Exp_Rev Access'!$F$7:$GB$306,136,FALSE)),"",VLOOKUP($A121,'[2]1516 Exp_Rev Access'!$F$7:$GB$306,136,FALSE))</f>
        <v>0</v>
      </c>
      <c r="FA121" s="99">
        <f>IF(ISNA(VLOOKUP($A121,'[2]1516 Exp_Rev Access'!$F$7:$GB$306,137,FALSE)),"",VLOOKUP($A121,'[2]1516 Exp_Rev Access'!$F$7:$GB$306,137,FALSE))</f>
        <v>0</v>
      </c>
      <c r="FB121" s="99">
        <f>IF(ISNA(VLOOKUP($A121,'[2]1516 Exp_Rev Access'!$F$7:$GB$306,138,FALSE)),"",VLOOKUP($A121,'[2]1516 Exp_Rev Access'!$F$7:$GB$306,138,FALSE))</f>
        <v>0</v>
      </c>
      <c r="FC121" s="99">
        <f>IF(ISNA(VLOOKUP($A121,'[2]1516 Exp_Rev Access'!$F$7:$GB$306,139,FALSE)),"",VLOOKUP($A121,'[2]1516 Exp_Rev Access'!$F$7:$GB$306,139,FALSE))</f>
        <v>0</v>
      </c>
      <c r="FD121" s="99">
        <f>IF(ISNA(VLOOKUP($A121,'[2]1516 Exp_Rev Access'!$F$7:$FS$306,140,FALSE)),"",VLOOKUP($A121,'[2]1516 Exp_Rev Access'!$F$7:$FS$306,140,FALSE))</f>
        <v>0</v>
      </c>
      <c r="FE121" s="99">
        <f>IF(ISNA(VLOOKUP($A121,'[2]1516 Exp_Rev Access'!$F$7:$FS$306,141,FALSE)),"",VLOOKUP($A121,'[2]1516 Exp_Rev Access'!$F$7:$FS$306,141,FALSE))</f>
        <v>0</v>
      </c>
      <c r="FF121" s="99">
        <f>IF(ISNA(VLOOKUP($A121,'[2]1516 Exp_Rev Access'!$F$7:$FS$306,142,FALSE)),"",VLOOKUP($A121,'[2]1516 Exp_Rev Access'!$F$7:$FS$306,142,FALSE))</f>
        <v>0</v>
      </c>
      <c r="FG121" s="99">
        <f>IF(ISNA(VLOOKUP($A121,'[2]1516 Exp_Rev Access'!$F$7:$FS$306,143,FALSE)),"",VLOOKUP($A121,'[2]1516 Exp_Rev Access'!$F$7:$FS$306,143,FALSE))</f>
        <v>0</v>
      </c>
      <c r="FH121" s="99">
        <f>IF(ISNA(VLOOKUP($A121,'[2]1516 Exp_Rev Access'!$F$7:$FS$306,144,FALSE)),"",VLOOKUP($A121,'[2]1516 Exp_Rev Access'!$F$7:$FS$306,144,FALSE))</f>
        <v>0</v>
      </c>
      <c r="FI121" s="99">
        <f>IF(ISNA(VLOOKUP($A121,'[2]1516 Exp_Rev Access'!$F$7:$FS$306,145,FALSE)),"",VLOOKUP($A121,'[2]1516 Exp_Rev Access'!$F$7:$FS$306,145,FALSE))</f>
        <v>0</v>
      </c>
      <c r="FJ121" s="99">
        <f>IF(ISNA(VLOOKUP($A121,'[2]1516 Exp_Rev Access'!$F$7:$FS$306,146,FALSE)),"",VLOOKUP($A121,'[2]1516 Exp_Rev Access'!$F$7:$FS$306,146,FALSE))</f>
        <v>0</v>
      </c>
      <c r="FK121" s="99">
        <f>IF(ISNA(VLOOKUP($A121,'[2]1516 Exp_Rev Access'!$F$7:$FS$306,147,FALSE)),"",VLOOKUP($A121,'[2]1516 Exp_Rev Access'!$F$7:$FS$306,147,FALSE))</f>
        <v>0</v>
      </c>
      <c r="FL121" s="99">
        <f>IF(ISNA(VLOOKUP($A121,'[2]1516 Exp_Rev Access'!$F$7:$FS$306,148,FALSE)),"",VLOOKUP($A121,'[2]1516 Exp_Rev Access'!$F$7:$FS$306,148,FALSE))</f>
        <v>0</v>
      </c>
      <c r="FM121" s="99">
        <f>IF(ISNA(VLOOKUP($A121,'[2]1516 Exp_Rev Access'!$F$7:$FS$306,149,FALSE)),"",VLOOKUP($A121,'[2]1516 Exp_Rev Access'!$F$7:$FS$306,149,FALSE))</f>
        <v>0</v>
      </c>
      <c r="FN121" s="99">
        <f>IF(ISNA(VLOOKUP($A121,'[2]1516 Exp_Rev Access'!$F$7:$FS$306,150,FALSE)),"",VLOOKUP($A121,'[2]1516 Exp_Rev Access'!$F$7:$FS$306,150,FALSE))</f>
        <v>0</v>
      </c>
      <c r="FO121" s="99">
        <f>IF(ISNA(VLOOKUP($A121,'[2]1516 Exp_Rev Access'!$F$7:$FS$306,151,FALSE)),"",VLOOKUP($A121,'[2]1516 Exp_Rev Access'!$F$7:$FS$306,151,FALSE))</f>
        <v>0</v>
      </c>
      <c r="FP121" s="99">
        <f>IF(ISNA(VLOOKUP($A121,'[2]1516 Exp_Rev Access'!$F$7:$FS$306,152,FALSE)),"",VLOOKUP($A121,'[2]1516 Exp_Rev Access'!$F$7:$FS$306,152,FALSE))</f>
        <v>0</v>
      </c>
      <c r="FQ121" s="99">
        <f>IF(ISNA(VLOOKUP($A121,'[2]1516 Exp_Rev Access'!$F$7:$FS$306,153,FALSE)),"",VLOOKUP($A121,'[2]1516 Exp_Rev Access'!$F$7:$FS$306,153,FALSE))</f>
        <v>68873.259999999995</v>
      </c>
      <c r="FR121" s="101">
        <f t="shared" si="170"/>
        <v>1448454.06</v>
      </c>
      <c r="FS121" s="72">
        <f t="shared" si="171"/>
        <v>5.3447285236084517E-2</v>
      </c>
      <c r="FT121" s="94">
        <f t="shared" si="172"/>
        <v>530.99910916896101</v>
      </c>
      <c r="FU121" s="99">
        <f>IF(ISNA(VLOOKUP($A121,'[2]1516 Exp_Rev Access'!$F$7:$GB$306,154,FALSE)),"",VLOOKUP($A121,'[2]1516 Exp_Rev Access'!$F$7:$GB$306,154,FALSE))</f>
        <v>0</v>
      </c>
      <c r="FV121" s="99">
        <f>IF(ISNA(VLOOKUP($A121,'[2]1516 Exp_Rev Access'!$F$7:$GB$306,155,FALSE)),"",VLOOKUP($A121,'[2]1516 Exp_Rev Access'!$F$7:$GB$306,155,FALSE))</f>
        <v>32299.03</v>
      </c>
      <c r="FW121" s="99">
        <f>IF(ISNA(VLOOKUP($A121,'[2]1516 Exp_Rev Access'!$F$7:$GB$306,156,FALSE)),"",VLOOKUP($A121,'[2]1516 Exp_Rev Access'!$F$7:$GB$306,156,FALSE))</f>
        <v>0</v>
      </c>
      <c r="FX121" s="99">
        <f>IF(ISNA(VLOOKUP($A121,'[2]1516 Exp_Rev Access'!$F$7:$GB$306,157,FALSE)),"",VLOOKUP($A121,'[2]1516 Exp_Rev Access'!$F$7:$GB$306,157,FALSE))</f>
        <v>0</v>
      </c>
      <c r="FY121" s="99">
        <f>IF(ISNA(VLOOKUP($A121,'[2]1516 Exp_Rev Access'!$F$7:$GB$306,158,FALSE)),"",VLOOKUP($A121,'[2]1516 Exp_Rev Access'!$F$7:$GB$306,158,FALSE))</f>
        <v>0</v>
      </c>
      <c r="FZ121" s="99">
        <f>IF(ISNA(VLOOKUP($A121,'[2]1516 Exp_Rev Access'!$F$7:$GB$306,159,FALSE)),"",VLOOKUP($A121,'[2]1516 Exp_Rev Access'!$F$7:$GB$306,159,FALSE))</f>
        <v>0</v>
      </c>
      <c r="GA121" s="99">
        <f>IF(ISNA(VLOOKUP($A121,'[2]1516 Exp_Rev Access'!$F$7:$GB$306,160,FALSE)),"",VLOOKUP($A121,'[2]1516 Exp_Rev Access'!$F$7:$GB$306,160,FALSE))</f>
        <v>0</v>
      </c>
      <c r="GB121" s="99">
        <f>IF(ISNA(VLOOKUP($A121,'[2]1516 Exp_Rev Access'!$F$7:$GB$306,161,FALSE)),"",VLOOKUP($A121,'[2]1516 Exp_Rev Access'!$F$7:$GB$306,161,FALSE))</f>
        <v>0</v>
      </c>
      <c r="GC121" s="99">
        <f>IF(ISNA(VLOOKUP($A121,'[2]1516 Exp_Rev Access'!$F$7:$GB$306,162,FALSE)),"",VLOOKUP($A121,'[2]1516 Exp_Rev Access'!$F$7:$GB$306,162,FALSE))</f>
        <v>0</v>
      </c>
      <c r="GD121" s="99">
        <f>IF(ISNA(VLOOKUP($A121,'[2]1516 Exp_Rev Access'!$F$7:$GB$306,163,FALSE)),"",VLOOKUP($A121,'[2]1516 Exp_Rev Access'!$F$7:$GB$306,163,FALSE))</f>
        <v>0</v>
      </c>
      <c r="GE121" s="99">
        <f>IF(ISNA(VLOOKUP($A121,'[2]1516 Exp_Rev Access'!$F$7:$GB$306,164,FALSE)),"",VLOOKUP($A121,'[2]1516 Exp_Rev Access'!$F$7:$GB$306,164,FALSE))</f>
        <v>0</v>
      </c>
      <c r="GF121" s="99">
        <f>IF(ISNA(VLOOKUP($A121,'[2]1516 Exp_Rev Access'!$F$7:$GB$306,165,FALSE)),"",VLOOKUP($A121,'[2]1516 Exp_Rev Access'!$F$7:$GB$306,165,FALSE))</f>
        <v>0</v>
      </c>
      <c r="GG121" s="99">
        <f>IF(ISNA(VLOOKUP($A121,'[2]1516 Exp_Rev Access'!$F$7:$GB$306,166,FALSE)),"",VLOOKUP($A121,'[2]1516 Exp_Rev Access'!$F$7:$GB$306,166,FALSE))</f>
        <v>0</v>
      </c>
      <c r="GH121" s="99">
        <f>IF(ISNA(VLOOKUP($A121,'[2]1516 Exp_Rev Access'!$F$7:$GB$306,167,FALSE)),"",VLOOKUP($A121,'[2]1516 Exp_Rev Access'!$F$7:$GB$306,167,FALSE))</f>
        <v>11091.8</v>
      </c>
      <c r="GI121" s="99">
        <f>IF(ISNA(VLOOKUP($A121,'[2]1516 Exp_Rev Access'!$F$7:$GB$306,168,FALSE)),"",VLOOKUP($A121,'[2]1516 Exp_Rev Access'!$F$7:$GB$306,168,FALSE))</f>
        <v>0</v>
      </c>
      <c r="GJ121" s="99">
        <f>IF(ISNA(VLOOKUP($A121,'[2]1516 Exp_Rev Access'!$F$7:$GB$306,169,FALSE)),"",VLOOKUP($A121,'[2]1516 Exp_Rev Access'!$F$7:$GB$306,169,FALSE))</f>
        <v>9612.5400000000009</v>
      </c>
      <c r="GK121" s="99">
        <f>IF(ISNA(VLOOKUP($A121,'[2]1516 Exp_Rev Access'!$F$7:$GB$306,170,FALSE)),"",VLOOKUP($A121,'[2]1516 Exp_Rev Access'!$F$7:$GB$306,170,FALSE))</f>
        <v>0</v>
      </c>
      <c r="GL121" s="99">
        <f>IF(ISNA(VLOOKUP($A121,'[2]1516 Exp_Rev Access'!$F$7:$GB$306,171,FALSE)),"",VLOOKUP($A121,'[2]1516 Exp_Rev Access'!$F$7:$GB$306,171,FALSE))</f>
        <v>0</v>
      </c>
      <c r="GM121" s="99">
        <f>IF(ISNA(VLOOKUP($A121,'[2]1516 Exp_Rev Access'!$F$7:$GB$306,172,FALSE)),"",VLOOKUP($A121,'[2]1516 Exp_Rev Access'!$F$7:$GB$306,172,FALSE))</f>
        <v>0</v>
      </c>
      <c r="GN121" s="99">
        <f>IF(ISNA(VLOOKUP($A121,'[2]1516 Exp_Rev Access'!$F$7:$GB$306,173,FALSE)),"",VLOOKUP($A121,'[2]1516 Exp_Rev Access'!$F$7:$GB$306,173,FALSE))</f>
        <v>0</v>
      </c>
      <c r="GO121" s="99">
        <f>IF(ISNA(VLOOKUP($A121,'[2]1516 Exp_Rev Access'!$F$7:$GB$306,174,FALSE)),"",VLOOKUP($A121,'[2]1516 Exp_Rev Access'!$F$7:$GB$306,174,FALSE))</f>
        <v>0</v>
      </c>
      <c r="GP121" s="99">
        <f>IF(ISNA(VLOOKUP($A121,'[2]1516 Exp_Rev Access'!$F$7:$GB$306,175,FALSE)),"",VLOOKUP($A121,'[2]1516 Exp_Rev Access'!$F$7:$GB$306,175,FALSE))</f>
        <v>0</v>
      </c>
      <c r="GQ121" s="99">
        <f>IF(ISNA(VLOOKUP($A121,'[2]1516 Exp_Rev Access'!$F$7:$GB$306,176,FALSE)),"",VLOOKUP($A121,'[2]1516 Exp_Rev Access'!$F$7:$GB$306,176,FALSE))</f>
        <v>0</v>
      </c>
      <c r="GR121" s="99">
        <f>IF(ISNA(VLOOKUP($A121,'[2]1516 Exp_Rev Access'!$F$7:$GB$306,177,FALSE)),"",VLOOKUP($A121,'[2]1516 Exp_Rev Access'!$F$7:$GB$306,177,FALSE))</f>
        <v>0</v>
      </c>
      <c r="GS121" s="99">
        <f>IF(ISNA(VLOOKUP($A121,'[2]1516 Exp_Rev Access'!$F$7:$GB$306,178,FALSE)),"",VLOOKUP($A121,'[2]1516 Exp_Rev Access'!$F$7:$GB$306,178,FALSE))</f>
        <v>0</v>
      </c>
      <c r="GT121" s="101">
        <f t="shared" si="173"/>
        <v>53003.37</v>
      </c>
      <c r="GU121" s="72">
        <f t="shared" si="174"/>
        <v>1.9557998510934651E-3</v>
      </c>
      <c r="GV121" s="84">
        <f t="shared" si="175"/>
        <v>19.43088360907548</v>
      </c>
      <c r="GW121"/>
      <c r="GX121"/>
      <c r="GY121"/>
    </row>
    <row r="122" spans="1:207" customFormat="1" ht="12" customHeight="1" x14ac:dyDescent="0.2">
      <c r="A122" s="96" t="s">
        <v>374</v>
      </c>
      <c r="B122" s="69" t="s">
        <v>375</v>
      </c>
      <c r="C122" s="80">
        <f>IF(ISNA(VLOOKUP($A122,'[2]1516 enrollment_Rev_Exp by size'!$A$6:$G$320,3,FALSE)),"",VLOOKUP($A122,'[2]1516 enrollment_Rev_Exp by size'!$A$6:$G$320,3,FALSE))</f>
        <v>2458.25</v>
      </c>
      <c r="D122" s="97">
        <v>25552176.07</v>
      </c>
      <c r="E122" s="80">
        <f t="shared" si="153"/>
        <v>25552176.070000004</v>
      </c>
      <c r="F122" s="80">
        <f t="shared" si="154"/>
        <v>0</v>
      </c>
      <c r="G122" s="98">
        <f>IF(ISNA(VLOOKUP($A122,'[2]1516 Exp_Rev Access'!$F$7:$FS$306,2,FALSE)),"",VLOOKUP($A122,'[2]1516 Exp_Rev Access'!$F$7:$FS$306,2,FALSE))</f>
        <v>2099969.84</v>
      </c>
      <c r="H122" s="98">
        <f>IF(ISNA(VLOOKUP($A122,'[2]1516 Exp_Rev Access'!$F$7:$FS$306,3,FALSE)),"",VLOOKUP($A122,'[2]1516 Exp_Rev Access'!$F$7:$FS$306,3,FALSE))</f>
        <v>0</v>
      </c>
      <c r="I122" s="98">
        <f>IF(ISNA(VLOOKUP($A122,'[2]1516 Exp_Rev Access'!$F$7:$FS$306,4,FALSE)),"",VLOOKUP($A122,'[2]1516 Exp_Rev Access'!$F$7:$FS$306,4,FALSE))</f>
        <v>0</v>
      </c>
      <c r="J122" s="98">
        <f>IF(ISNA(VLOOKUP($A122,'[2]1516 Exp_Rev Access'!$F$7:$FS$306,5,FALSE)),"",VLOOKUP($A122,'[2]1516 Exp_Rev Access'!$F$7:$FS$306,5,FALSE))</f>
        <v>854.29</v>
      </c>
      <c r="K122" s="98">
        <f>IF(ISNA(VLOOKUP($A122,'[2]1516 Exp_Rev Access'!$F$7:$FS$306,6,FALSE)),"",VLOOKUP($A122,'[2]1516 Exp_Rev Access'!$F$7:$FS$306,6,FALSE))</f>
        <v>0</v>
      </c>
      <c r="L122" s="98">
        <f>IF(ISNA(VLOOKUP($A122,'[2]1516 Exp_Rev Access'!$F$7:$FS$306,7,FALSE)),"",VLOOKUP($A122,'[2]1516 Exp_Rev Access'!$F$7:$FS$306,7,FALSE))</f>
        <v>0</v>
      </c>
      <c r="M122" s="90">
        <f t="shared" si="155"/>
        <v>2100824.13</v>
      </c>
      <c r="N122" s="72">
        <f t="shared" si="156"/>
        <v>8.2217034050047544E-2</v>
      </c>
      <c r="O122" s="73">
        <f t="shared" si="157"/>
        <v>854.60149699989825</v>
      </c>
      <c r="P122" s="99">
        <f>IF(ISNA(VLOOKUP($A122,'[2]1516 Exp_Rev Access'!$F$7:$FS$306,8,FALSE)),"",VLOOKUP($A122,'[2]1516 Exp_Rev Access'!$F$7:$FS$306,8,FALSE))</f>
        <v>12406.92</v>
      </c>
      <c r="Q122" s="99">
        <f>IF(ISNA(VLOOKUP($A122,'[2]1516 Exp_Rev Access'!$F$7:$FS$306,9,FALSE)),"",VLOOKUP($A122,'[2]1516 Exp_Rev Access'!$F$7:$FS$306,9,FALSE))</f>
        <v>0</v>
      </c>
      <c r="R122" s="99">
        <f>IF(ISNA(VLOOKUP($A122,'[2]1516 Exp_Rev Access'!$F$7:$FS$306,10,FALSE)),"",VLOOKUP($A122,'[2]1516 Exp_Rev Access'!$F$7:$FS$306,10,FALSE))</f>
        <v>0</v>
      </c>
      <c r="S122" s="99">
        <f>IF(ISNA(VLOOKUP($A122,'[2]1516 Exp_Rev Access'!$F$7:$FS$306,11,FALSE)),"",VLOOKUP($A122,'[2]1516 Exp_Rev Access'!$F$7:$FS$306,11,FALSE))</f>
        <v>0</v>
      </c>
      <c r="T122" s="99">
        <f>IF(ISNA(VLOOKUP($A122,'[2]1516 Exp_Rev Access'!$F$7:$FS$306,12,FALSE)),"",VLOOKUP($A122,'[2]1516 Exp_Rev Access'!$F$7:$FS$306,12,FALSE))</f>
        <v>0</v>
      </c>
      <c r="U122" s="99">
        <f>IF(ISNA(VLOOKUP($A122,'[2]1516 Exp_Rev Access'!$F$7:$FS$306,13,FALSE)),"",VLOOKUP($A122,'[2]1516 Exp_Rev Access'!$F$7:$FS$306,13,FALSE))</f>
        <v>0</v>
      </c>
      <c r="V122" s="99">
        <f>IF(ISNA(VLOOKUP($A122,'[2]1516 Exp_Rev Access'!$F$7:$FS$306,14,FALSE)),"",VLOOKUP($A122,'[2]1516 Exp_Rev Access'!$F$7:$FS$306,14,FALSE))</f>
        <v>0</v>
      </c>
      <c r="W122" s="99">
        <f>IF(ISNA(VLOOKUP($A122,'[2]1516 Exp_Rev Access'!$F$7:$FS$306,15,FALSE)),"",VLOOKUP($A122,'[2]1516 Exp_Rev Access'!$F$7:$FS$306,15,FALSE))</f>
        <v>0</v>
      </c>
      <c r="X122" s="99">
        <f>IF(ISNA(VLOOKUP($A122,'[2]1516 Exp_Rev Access'!$F$7:$FS$306,16,FALSE)),"",VLOOKUP($A122,'[2]1516 Exp_Rev Access'!$F$7:$FS$306,16,FALSE))</f>
        <v>689.98</v>
      </c>
      <c r="Y122" s="99">
        <f>IF(ISNA(VLOOKUP($A122,'[2]1516 Exp_Rev Access'!$F$7:$FS$306,17,FALSE)),"",VLOOKUP($A122,'[2]1516 Exp_Rev Access'!$F$7:$FS$306,17,FALSE))</f>
        <v>0</v>
      </c>
      <c r="Z122" s="99">
        <f>IF(ISNA(VLOOKUP($A122,'[2]1516 Exp_Rev Access'!$F$7:$FS$306,18,FALSE)),"",VLOOKUP($A122,'[2]1516 Exp_Rev Access'!$F$7:$FS$306,18,FALSE))</f>
        <v>0</v>
      </c>
      <c r="AA122" s="99">
        <f>IF(ISNA(VLOOKUP($A122,'[2]1516 Exp_Rev Access'!$F$7:$FS$306,19,FALSE)),"",VLOOKUP($A122,'[2]1516 Exp_Rev Access'!$F$7:$FS$306,19,FALSE))</f>
        <v>0</v>
      </c>
      <c r="AB122" s="99">
        <f>IF(ISNA(VLOOKUP($A122,'[2]1516 Exp_Rev Access'!$F$7:$FS$306,20,FALSE)),"",VLOOKUP($A122,'[2]1516 Exp_Rev Access'!$F$7:$FS$306,20,FALSE))</f>
        <v>0</v>
      </c>
      <c r="AC122" s="99">
        <f>IF(ISNA(VLOOKUP($A122,'[2]1516 Exp_Rev Access'!$F$7:$FS$306,21,FALSE)),"",VLOOKUP($A122,'[2]1516 Exp_Rev Access'!$F$7:$FS$306,21,FALSE))</f>
        <v>125499.03</v>
      </c>
      <c r="AD122" s="99">
        <f>IF(ISNA(VLOOKUP($A122,'[2]1516 Exp_Rev Access'!$F$7:$FS$306,22,FALSE)),"",VLOOKUP($A122,'[2]1516 Exp_Rev Access'!$F$7:$FS$306,22,FALSE))</f>
        <v>14635.12</v>
      </c>
      <c r="AE122" s="99">
        <f>IF(ISNA(VLOOKUP($A122,'[2]1516 Exp_Rev Access'!$F$7:$FS$306,23,FALSE)),"",VLOOKUP($A122,'[2]1516 Exp_Rev Access'!$F$7:$FS$306,23,FALSE))</f>
        <v>0</v>
      </c>
      <c r="AF122" s="99">
        <f>IF(ISNA(VLOOKUP($A122,'[2]1516 Exp_Rev Access'!$F$7:$FS$306,24,FALSE)),"",VLOOKUP($A122,'[2]1516 Exp_Rev Access'!$F$7:$FS$306,24,FALSE))</f>
        <v>0</v>
      </c>
      <c r="AG122" s="99">
        <f>IF(ISNA(VLOOKUP($A122,'[2]1516 Exp_Rev Access'!$F$7:$FS$306,25,FALSE)),"",VLOOKUP($A122,'[2]1516 Exp_Rev Access'!$F$7:$FS$306,25,FALSE))</f>
        <v>618</v>
      </c>
      <c r="AH122" s="98">
        <f>IF(ISNA(VLOOKUP($A122,'[2]1516 Exp_Rev Access'!$F$7:$FS$306,26,FALSE)),"",VLOOKUP($A122,'[2]1516 Exp_Rev Access'!$F$7:$FS$306,26,FALSE))</f>
        <v>21160</v>
      </c>
      <c r="AI122" s="98">
        <f>IF(ISNA(VLOOKUP($A122,'[2]1516 Exp_Rev Access'!$F$7:$FS$306,27,FALSE)),"",VLOOKUP($A122,'[2]1516 Exp_Rev Access'!$F$7:$FS$306,27,FALSE))</f>
        <v>2560.89</v>
      </c>
      <c r="AJ122" s="98">
        <f>IF(ISNA(VLOOKUP($A122,'[2]1516 Exp_Rev Access'!$F$7:$FS$306,28,FALSE)),"",VLOOKUP($A122,'[2]1516 Exp_Rev Access'!$F$7:$FS$306,28,FALSE))</f>
        <v>66239.360000000001</v>
      </c>
      <c r="AK122" s="98">
        <f>IF(ISNA(VLOOKUP($A122,'[2]1516 Exp_Rev Access'!$F$7:$FS$306,29,FALSE)),"",VLOOKUP($A122,'[2]1516 Exp_Rev Access'!$F$7:$FS$306,29,FALSE))</f>
        <v>39385.19</v>
      </c>
      <c r="AL122" s="100">
        <f t="shared" si="158"/>
        <v>283194.49</v>
      </c>
      <c r="AM122" s="72">
        <f t="shared" si="159"/>
        <v>1.1082989144415361E-2</v>
      </c>
      <c r="AN122" s="94">
        <f t="shared" si="160"/>
        <v>115.20166378521306</v>
      </c>
      <c r="AO122" s="99">
        <f>IF(ISNA(VLOOKUP($A122,'[2]1516 Exp_Rev Access'!$F$7:$GB$306,30,FALSE)),"",VLOOKUP($A122,'[2]1516 Exp_Rev Access'!$F$7:$FS$306,30,FALSE))</f>
        <v>14883737.02</v>
      </c>
      <c r="AP122" s="99">
        <f>IF(ISNA(VLOOKUP($A122,'[2]1516 Exp_Rev Access'!$F$7:$GB$306,31,FALSE)),"",VLOOKUP($A122,'[2]1516 Exp_Rev Access'!$F$7:$FS$306,31,FALSE))</f>
        <v>481626.14</v>
      </c>
      <c r="AQ122" s="99">
        <f>IF(ISNA(VLOOKUP($A122,'[2]1516 Exp_Rev Access'!$F$7:$GB$306,32,FALSE)),"",VLOOKUP($A122,'[2]1516 Exp_Rev Access'!$F$7:$FS$306,32,FALSE))</f>
        <v>1992787.28</v>
      </c>
      <c r="AR122" s="99">
        <f>IF(ISNA(VLOOKUP($A122,'[2]1516 Exp_Rev Access'!$F$7:$GB$306,33,FALSE)),"",VLOOKUP($A122,'[2]1516 Exp_Rev Access'!$F$7:$FS$306,33,FALSE))</f>
        <v>0</v>
      </c>
      <c r="AS122" s="99">
        <f>IF(ISNA(VLOOKUP($A122,'[2]1516 Exp_Rev Access'!$F$7:$GB$306,34,FALSE)),"",VLOOKUP($A122,'[2]1516 Exp_Rev Access'!$F$7:$FS$306,34,FALSE))</f>
        <v>0</v>
      </c>
      <c r="AT122" s="101">
        <f t="shared" si="161"/>
        <v>17358150.440000001</v>
      </c>
      <c r="AU122" s="72">
        <f t="shared" si="162"/>
        <v>0.67932180775709572</v>
      </c>
      <c r="AV122" s="94">
        <f t="shared" si="163"/>
        <v>7061.1819139631862</v>
      </c>
      <c r="AW122" s="99">
        <f>IF(ISNA(VLOOKUP($A122,'[2]1516 Exp_Rev Access'!$F$7:$GB$306,35,FALSE)),"",VLOOKUP($A122,'[2]1516 Exp_Rev Access'!$F$7:$GB$306,35,FALSE))</f>
        <v>0</v>
      </c>
      <c r="AX122" s="99">
        <f>IF(ISNA(VLOOKUP($A122,'[2]1516 Exp_Rev Access'!$F$7:$GB$306,36,FALSE)),"",VLOOKUP($A122,'[2]1516 Exp_Rev Access'!$F$7:$GB$306,36,FALSE))</f>
        <v>1751343.07</v>
      </c>
      <c r="AY122" s="99">
        <f>IF(ISNA(VLOOKUP($A122,'[2]1516 Exp_Rev Access'!$F$7:$GB$306,37,FALSE)),"",VLOOKUP($A122,'[2]1516 Exp_Rev Access'!$F$7:$GB$306,37,FALSE))</f>
        <v>69219.98</v>
      </c>
      <c r="AZ122" s="99">
        <f>IF(ISNA(VLOOKUP($A122,'[2]1516 Exp_Rev Access'!$F$7:$GB$306,38,FALSE)),"",VLOOKUP($A122,'[2]1516 Exp_Rev Access'!$F$7:$GB$306,38,FALSE))</f>
        <v>0</v>
      </c>
      <c r="BA122" s="99">
        <f>IF(ISNA(VLOOKUP($A122,'[2]1516 Exp_Rev Access'!$F$7:$GB$306,39,FALSE)),"",VLOOKUP($A122,'[2]1516 Exp_Rev Access'!$F$7:$GB$306,39,FALSE))</f>
        <v>0</v>
      </c>
      <c r="BB122" s="99">
        <f>IF(ISNA(VLOOKUP($A122,'[2]1516 Exp_Rev Access'!$F$7:$GB$306,40,FALSE)),"",VLOOKUP($A122,'[2]1516 Exp_Rev Access'!$F$7:$GB$306,40,FALSE))</f>
        <v>586897.79</v>
      </c>
      <c r="BC122" s="99">
        <f>IF(ISNA(VLOOKUP($A122,'[2]1516 Exp_Rev Access'!$F$7:$GB$306,41,FALSE)),"",VLOOKUP($A122,'[2]1516 Exp_Rev Access'!$F$7:$GB$306,41,FALSE))</f>
        <v>0</v>
      </c>
      <c r="BD122" s="99">
        <f>IF(ISNA(VLOOKUP($A122,'[2]1516 Exp_Rev Access'!$F$7:$GB$306,42,FALSE)),"",VLOOKUP($A122,'[2]1516 Exp_Rev Access'!$F$7:$GB$306,42,FALSE))</f>
        <v>121402.87</v>
      </c>
      <c r="BE122" s="99">
        <f>IF(ISNA(VLOOKUP($A122,'[2]1516 Exp_Rev Access'!$F$7:$GB$306,43,FALSE)),"",VLOOKUP($A122,'[2]1516 Exp_Rev Access'!$F$7:$GB$306,43,FALSE))</f>
        <v>0</v>
      </c>
      <c r="BF122" s="99">
        <f>IF(ISNA(VLOOKUP($A122,'[2]1516 Exp_Rev Access'!$F$7:$GB$306,44,FALSE)),"",VLOOKUP($A122,'[2]1516 Exp_Rev Access'!$F$7:$GB$306,44,FALSE))</f>
        <v>14275.82</v>
      </c>
      <c r="BG122" s="99">
        <f>IF(ISNA(VLOOKUP($A122,'[2]1516 Exp_Rev Access'!$F$7:$GB$306,45,FALSE)),"",VLOOKUP($A122,'[2]1516 Exp_Rev Access'!$F$7:$GB$306,45,FALSE))</f>
        <v>24309.119999999999</v>
      </c>
      <c r="BH122" s="99">
        <f>IF(ISNA(VLOOKUP($A122,'[2]1516 Exp_Rev Access'!$F$7:$GB$306,46,FALSE)),"",VLOOKUP($A122,'[2]1516 Exp_Rev Access'!$F$7:$GB$306,46,FALSE))</f>
        <v>0</v>
      </c>
      <c r="BI122" s="99">
        <f>IF(ISNA(VLOOKUP($A122,'[2]1516 Exp_Rev Access'!$F$7:$GB$306,47,FALSE)),"",VLOOKUP($A122,'[2]1516 Exp_Rev Access'!$F$7:$GB$306,47,FALSE))</f>
        <v>36916.49</v>
      </c>
      <c r="BJ122" s="99">
        <f>IF(ISNA(VLOOKUP($A122,'[2]1516 Exp_Rev Access'!$F$7:$GB$306,48,FALSE)),"",VLOOKUP($A122,'[2]1516 Exp_Rev Access'!$F$7:$GB$306,48,FALSE))</f>
        <v>1100891.25</v>
      </c>
      <c r="BK122" s="99">
        <f>IF(ISNA(VLOOKUP($A122,'[2]1516 Exp_Rev Access'!$F$7:$GB$306,49,FALSE)),"",VLOOKUP($A122,'[2]1516 Exp_Rev Access'!$F$7:$GB$306,49,FALSE))</f>
        <v>0</v>
      </c>
      <c r="BL122" s="99">
        <f>IF(ISNA(VLOOKUP($A122,'[2]1516 Exp_Rev Access'!$F$7:$GB$306,50,FALSE)),"",VLOOKUP($A122,'[2]1516 Exp_Rev Access'!$F$7:$GB$306,50,FALSE))</f>
        <v>0</v>
      </c>
      <c r="BM122" s="99">
        <f>IF(ISNA(VLOOKUP($A122,'[2]1516 Exp_Rev Access'!$F$7:$GB$306,51,FALSE)),"",VLOOKUP($A122,'[2]1516 Exp_Rev Access'!$F$7:$GB$306,51,FALSE))</f>
        <v>0</v>
      </c>
      <c r="BN122" s="99">
        <f>IF(ISNA(VLOOKUP($A122,'[2]1516 Exp_Rev Access'!$F$7:$GB$306,52,FALSE)),"",VLOOKUP($A122,'[2]1516 Exp_Rev Access'!$F$7:$GB$306,52,FALSE))</f>
        <v>0</v>
      </c>
      <c r="BO122" s="99">
        <f>IF(ISNA(VLOOKUP($A122,'[2]1516 Exp_Rev Access'!$F$7:$GB$306,53,FALSE)),"",VLOOKUP($A122,'[2]1516 Exp_Rev Access'!$F$7:$GB$306,53,FALSE))</f>
        <v>0</v>
      </c>
      <c r="BP122" s="99">
        <f>IF(ISNA(VLOOKUP($A122,'[2]1516 Exp_Rev Access'!$F$7:$GB$306,54,FALSE)),"",VLOOKUP($A122,'[2]1516 Exp_Rev Access'!$F$7:$GB$306,54,FALSE))</f>
        <v>0</v>
      </c>
      <c r="BQ122" s="99">
        <f>IF(ISNA(VLOOKUP($A122,'[2]1516 Exp_Rev Access'!$F$7:$GB$306,55,FALSE)),"",VLOOKUP($A122,'[2]1516 Exp_Rev Access'!$F$7:$GB$306,55,FALSE))</f>
        <v>0</v>
      </c>
      <c r="BR122" s="99">
        <f>IF(ISNA(VLOOKUP($A122,'[2]1516 Exp_Rev Access'!$F$7:$GB$306,56,FALSE)),"",VLOOKUP($A122,'[2]1516 Exp_Rev Access'!$F$7:$GB$306,56,FALSE))</f>
        <v>0</v>
      </c>
      <c r="BS122" s="99">
        <f>IF(ISNA(VLOOKUP($A122,'[2]1516 Exp_Rev Access'!$F$7:$GB$306,57,FALSE)),"",VLOOKUP($A122,'[2]1516 Exp_Rev Access'!$F$7:$GB$306,57,FALSE))</f>
        <v>0</v>
      </c>
      <c r="BT122" s="99">
        <f>IF(ISNA(VLOOKUP($A122,'[2]1516 Exp_Rev Access'!$F$7:$GB$306,58,FALSE)),"",VLOOKUP($A122,'[2]1516 Exp_Rev Access'!$F$7:$GB$306,58,FALSE))</f>
        <v>0</v>
      </c>
      <c r="BU122" s="102">
        <f t="shared" si="164"/>
        <v>3705256.39</v>
      </c>
      <c r="BV122" s="72">
        <f t="shared" si="165"/>
        <v>0.14500746941667422</v>
      </c>
      <c r="BW122" s="94">
        <f t="shared" si="166"/>
        <v>1507.2740323400794</v>
      </c>
      <c r="BX122" s="99">
        <f>IF(ISNA(VLOOKUP($A122,'[2]1516 Exp_Rev Access'!$F$7:$GB$306,59,FALSE)),"",VLOOKUP($A122,'[2]1516 Exp_Rev Access'!$F$7:$GB$306,59,FALSE))</f>
        <v>0</v>
      </c>
      <c r="BY122" s="99">
        <f>IF(ISNA(VLOOKUP($A122,'[2]1516 Exp_Rev Access'!$F$7:$GB$306,60,FALSE)),"",VLOOKUP($A122,'[2]1516 Exp_Rev Access'!$F$7:$GB$306,60,FALSE))</f>
        <v>0</v>
      </c>
      <c r="BZ122" s="99">
        <f>IF(ISNA(VLOOKUP($A122,'[2]1516 Exp_Rev Access'!$F$7:$GB$306,61,FALSE)),"",VLOOKUP($A122,'[2]1516 Exp_Rev Access'!$F$7:$GB$306,61,FALSE))</f>
        <v>0</v>
      </c>
      <c r="CA122" s="99">
        <f>IF(ISNA(VLOOKUP($A122,'[2]1516 Exp_Rev Access'!$F$7:$GB$306,62,FALSE)),"",VLOOKUP($A122,'[2]1516 Exp_Rev Access'!$F$7:$GB$306,62,FALSE))</f>
        <v>0</v>
      </c>
      <c r="CB122" s="99">
        <f>IF(ISNA(VLOOKUP($A122,'[2]1516 Exp_Rev Access'!$F$7:$GB$306,63,FALSE)),"",VLOOKUP($A122,'[2]1516 Exp_Rev Access'!$F$7:$GB$306,63,FALSE))</f>
        <v>0</v>
      </c>
      <c r="CC122" s="99">
        <f>IF(ISNA(VLOOKUP($A122,'[2]1516 Exp_Rev Access'!$F$7:$GB$306,64,FALSE)),"",VLOOKUP($A122,'[2]1516 Exp_Rev Access'!$F$7:$GB$306,64,FALSE))</f>
        <v>0</v>
      </c>
      <c r="CD122" s="101">
        <f t="shared" si="167"/>
        <v>0</v>
      </c>
      <c r="CE122" s="72"/>
      <c r="CF122" s="103"/>
      <c r="CG122" s="99">
        <f>IF(ISNA(VLOOKUP($A122,'[2]1516 Exp_Rev Access'!$F$7:$GB$306,65,FALSE)),"",VLOOKUP($A122,'[2]1516 Exp_Rev Access'!$F$7:$GB$306,65,FALSE))</f>
        <v>0</v>
      </c>
      <c r="CH122" s="99">
        <f>IF(ISNA(VLOOKUP($A122,'[2]1516 Exp_Rev Access'!$F$7:$GB$306,66,FALSE)),"",VLOOKUP($A122,'[2]1516 Exp_Rev Access'!$F$7:$GB$306,66,FALSE))</f>
        <v>0</v>
      </c>
      <c r="CI122" s="99">
        <f>IF(ISNA(VLOOKUP($A122,'[2]1516 Exp_Rev Access'!$F$7:$GB$306,67,FALSE)),"",VLOOKUP($A122,'[2]1516 Exp_Rev Access'!$F$7:$GB$306,67,FALSE))</f>
        <v>0</v>
      </c>
      <c r="CJ122" s="99">
        <f>IF(ISNA(VLOOKUP($A122,'[2]1516 Exp_Rev Access'!$F$7:$GB$306,68,FALSE)),"",VLOOKUP($A122,'[2]1516 Exp_Rev Access'!$F$7:$GB$306,68,FALSE))</f>
        <v>0</v>
      </c>
      <c r="CK122" s="99">
        <f>IF(ISNA(VLOOKUP($A122,'[2]1516 Exp_Rev Access'!$F$7:$GB$306,69,FALSE)),"",VLOOKUP($A122,'[2]1516 Exp_Rev Access'!$F$7:$GB$306,69,FALSE))</f>
        <v>0</v>
      </c>
      <c r="CL122" s="99">
        <f>IF(ISNA(VLOOKUP($A122,'[2]1516 Exp_Rev Access'!$F$7:$GB$306,70,FALSE)),"",VLOOKUP($A122,'[2]1516 Exp_Rev Access'!$F$7:$GB$306,70,FALSE))</f>
        <v>0</v>
      </c>
      <c r="CM122" s="99">
        <f>IF(ISNA(VLOOKUP($A122,'[2]1516 Exp_Rev Access'!$F$7:$GB$306,71,FALSE)),"",VLOOKUP($A122,'[2]1516 Exp_Rev Access'!$F$7:$GB$306,71,FALSE))</f>
        <v>0</v>
      </c>
      <c r="CN122" s="99">
        <f>IF(ISNA(VLOOKUP($A122,'[2]1516 Exp_Rev Access'!$F$7:$GB$306,72,FALSE)),"",VLOOKUP($A122,'[2]1516 Exp_Rev Access'!$F$7:$GB$306,72,FALSE))</f>
        <v>0</v>
      </c>
      <c r="CO122" s="99">
        <f>IF(ISNA(VLOOKUP($A122,'[2]1516 Exp_Rev Access'!$F$7:$GB$306,73,FALSE)),"",VLOOKUP($A122,'[2]1516 Exp_Rev Access'!$F$7:$GB$306,73,FALSE))</f>
        <v>0</v>
      </c>
      <c r="CP122" s="99">
        <f>IF(ISNA(VLOOKUP($A122,'[2]1516 Exp_Rev Access'!$F$7:$GB$306,74,FALSE)),"",VLOOKUP($A122,'[2]1516 Exp_Rev Access'!$F$7:$GB$306,74,FALSE))</f>
        <v>432170.73</v>
      </c>
      <c r="CQ122" s="99">
        <f>IF(ISNA(VLOOKUP($A122,'[2]1516 Exp_Rev Access'!$F$7:$GB$306,75,FALSE)),"",VLOOKUP($A122,'[2]1516 Exp_Rev Access'!$F$7:$GB$306,75,FALSE))</f>
        <v>0</v>
      </c>
      <c r="CR122" s="99">
        <f>IF(ISNA(VLOOKUP($A122,'[2]1516 Exp_Rev Access'!$F$7:$GB$306,76,FALSE)),"",VLOOKUP($A122,'[2]1516 Exp_Rev Access'!$F$7:$GB$306,76,FALSE))</f>
        <v>15596.45</v>
      </c>
      <c r="CS122" s="99">
        <f>IF(ISNA(VLOOKUP($A122,'[2]1516 Exp_Rev Access'!$F$7:$GB$306,77,FALSE)),"",VLOOKUP($A122,'[2]1516 Exp_Rev Access'!$F$7:$GB$306,77,FALSE))</f>
        <v>0</v>
      </c>
      <c r="CT122" s="99">
        <f>IF(ISNA(VLOOKUP($A122,'[2]1516 Exp_Rev Access'!$F$7:$GB$306,78,FALSE)),"",VLOOKUP($A122,'[2]1516 Exp_Rev Access'!$F$7:$GB$306,78,FALSE))</f>
        <v>547365.56999999995</v>
      </c>
      <c r="CU122" s="99">
        <f>IF(ISNA(VLOOKUP($A122,'[2]1516 Exp_Rev Access'!$F$7:$GB$306,79,FALSE)),"",VLOOKUP($A122,'[2]1516 Exp_Rev Access'!$F$7:$GB$306,79,FALSE))</f>
        <v>14943.51</v>
      </c>
      <c r="CV122" s="99">
        <f>IF(ISNA(VLOOKUP($A122,'[2]1516 Exp_Rev Access'!$F$7:$GB$306,80,FALSE)),"",VLOOKUP($A122,'[2]1516 Exp_Rev Access'!$F$7:$GB$306,80,FALSE))</f>
        <v>0</v>
      </c>
      <c r="CW122" s="99">
        <f>IF(ISNA(VLOOKUP($A122,'[2]1516 Exp_Rev Access'!$F$7:$GB$306,81,FALSE)),"",VLOOKUP($A122,'[2]1516 Exp_Rev Access'!$F$7:$GB$306,81,FALSE))</f>
        <v>0</v>
      </c>
      <c r="CX122" s="99">
        <f>IF(ISNA(VLOOKUP($A122,'[2]1516 Exp_Rev Access'!$F$7:$GB$306,82,FALSE)),"",VLOOKUP($A122,'[2]1516 Exp_Rev Access'!$F$7:$GB$306,82,FALSE))</f>
        <v>0</v>
      </c>
      <c r="CY122" s="99">
        <f>IF(ISNA(VLOOKUP($A122,'[2]1516 Exp_Rev Access'!$F$7:$GB$306,83,FALSE)),"",VLOOKUP($A122,'[2]1516 Exp_Rev Access'!$F$7:$GB$306,83,FALSE))</f>
        <v>0</v>
      </c>
      <c r="CZ122" s="99">
        <f>IF(ISNA(VLOOKUP($A122,'[2]1516 Exp_Rev Access'!$F$7:$GB$306,84,FALSE)),"",VLOOKUP($A122,'[2]1516 Exp_Rev Access'!$F$7:$GB$306,84,FALSE))</f>
        <v>0</v>
      </c>
      <c r="DA122" s="99">
        <f>IF(ISNA(VLOOKUP($A122,'[2]1516 Exp_Rev Access'!$F$7:$GB$306,85,FALSE)),"",VLOOKUP($A122,'[2]1516 Exp_Rev Access'!$F$7:$GB$306,85,FALSE))</f>
        <v>0</v>
      </c>
      <c r="DB122" s="99">
        <f>IF(ISNA(VLOOKUP($A122,'[2]1516 Exp_Rev Access'!$F$7:$GB$306,86,FALSE)),"",VLOOKUP($A122,'[2]1516 Exp_Rev Access'!$F$7:$GB$306,86,FALSE))</f>
        <v>0</v>
      </c>
      <c r="DC122" s="99">
        <f>IF(ISNA(VLOOKUP($A122,'[2]1516 Exp_Rev Access'!$F$7:$GB$306,87,FALSE)),"",VLOOKUP($A122,'[2]1516 Exp_Rev Access'!$F$7:$GB$306,87,FALSE))</f>
        <v>0</v>
      </c>
      <c r="DD122" s="99">
        <f>IF(ISNA(VLOOKUP($A122,'[2]1516 Exp_Rev Access'!$F$7:$GB$306,88,FALSE)),"",VLOOKUP($A122,'[2]1516 Exp_Rev Access'!$F$7:$GB$306,88,FALSE))</f>
        <v>0</v>
      </c>
      <c r="DE122" s="99">
        <f>IF(ISNA(VLOOKUP($A122,'[2]1516 Exp_Rev Access'!$F$7:$GB$306,89,FALSE)),"",VLOOKUP($A122,'[2]1516 Exp_Rev Access'!$F$7:$GB$306,89,FALSE))</f>
        <v>0</v>
      </c>
      <c r="DF122" s="99">
        <f>IF(ISNA(VLOOKUP($A122,'[2]1516 Exp_Rev Access'!$F$7:$GB$306,90,FALSE)),"",VLOOKUP($A122,'[2]1516 Exp_Rev Access'!$F$7:$GB$306,90,FALSE))</f>
        <v>0</v>
      </c>
      <c r="DG122" s="99">
        <f>IF(ISNA(VLOOKUP($A122,'[2]1516 Exp_Rev Access'!$F$7:$GB$306,91,FALSE)),"",VLOOKUP($A122,'[2]1516 Exp_Rev Access'!$F$7:$GB$306,91,FALSE))</f>
        <v>14327.88</v>
      </c>
      <c r="DH122" s="99">
        <f>IF(ISNA(VLOOKUP($A122,'[2]1516 Exp_Rev Access'!$F$7:$GB$306,92,FALSE)),"",VLOOKUP($A122,'[2]1516 Exp_Rev Access'!$F$7:$GB$306,92,FALSE))</f>
        <v>578656.4</v>
      </c>
      <c r="DI122" s="99">
        <f>IF(ISNA(VLOOKUP($A122,'[2]1516 Exp_Rev Access'!$F$7:$GB$306,93,FALSE)),"",VLOOKUP($A122,'[2]1516 Exp_Rev Access'!$F$7:$GB$306,93,FALSE))</f>
        <v>0</v>
      </c>
      <c r="DJ122" s="99">
        <f>IF(ISNA(VLOOKUP($A122,'[2]1516 Exp_Rev Access'!$F$7:$GB$306,94,FALSE)),"",VLOOKUP($A122,'[2]1516 Exp_Rev Access'!$F$7:$GB$306,94,FALSE))</f>
        <v>0</v>
      </c>
      <c r="DK122" s="99">
        <f>IF(ISNA(VLOOKUP($A122,'[2]1516 Exp_Rev Access'!$F$7:$GB$306,95,FALSE)),"",VLOOKUP($A122,'[2]1516 Exp_Rev Access'!$F$7:$GB$306,95,FALSE))</f>
        <v>0</v>
      </c>
      <c r="DL122" s="99">
        <f>IF(ISNA(VLOOKUP($A122,'[2]1516 Exp_Rev Access'!$F$7:$GB$306,96,FALSE)),"",VLOOKUP($A122,'[2]1516 Exp_Rev Access'!$F$7:$GB$306,96,FALSE))</f>
        <v>0</v>
      </c>
      <c r="DM122" s="99">
        <f>IF(ISNA(VLOOKUP($A122,'[2]1516 Exp_Rev Access'!$F$7:$GB$306,97,FALSE)),"",VLOOKUP($A122,'[2]1516 Exp_Rev Access'!$F$7:$GB$306,97,FALSE))</f>
        <v>0</v>
      </c>
      <c r="DN122" s="99">
        <f>IF(ISNA(VLOOKUP($A122,'[2]1516 Exp_Rev Access'!$F$7:$GB$306,98,FALSE)),"",VLOOKUP($A122,'[2]1516 Exp_Rev Access'!$F$7:$GB$306,98,FALSE))</f>
        <v>0</v>
      </c>
      <c r="DO122" s="99">
        <f>IF(ISNA(VLOOKUP($A122,'[2]1516 Exp_Rev Access'!$F$7:$GB$306,99,FALSE)),"",VLOOKUP($A122,'[2]1516 Exp_Rev Access'!$F$7:$GB$306,99,FALSE))</f>
        <v>0</v>
      </c>
      <c r="DP122" s="99">
        <f>IF(ISNA(VLOOKUP($A122,'[2]1516 Exp_Rev Access'!$F$7:$GB$306,100,FALSE)),"",VLOOKUP($A122,'[2]1516 Exp_Rev Access'!$F$7:$GB$306,100,FALSE))</f>
        <v>0</v>
      </c>
      <c r="DQ122" s="99">
        <f>IF(ISNA(VLOOKUP($A122,'[2]1516 Exp_Rev Access'!$F$7:$GB$306,101,FALSE)),"",VLOOKUP($A122,'[2]1516 Exp_Rev Access'!$F$7:$GB$306,101,FALSE))</f>
        <v>0</v>
      </c>
      <c r="DR122" s="99">
        <f>IF(ISNA(VLOOKUP($A122,'[2]1516 Exp_Rev Access'!$F$7:$GB$306,102,FALSE)),"",VLOOKUP($A122,'[2]1516 Exp_Rev Access'!$F$7:$GB$306,102,FALSE))</f>
        <v>0</v>
      </c>
      <c r="DS122" s="99">
        <f>IF(ISNA(VLOOKUP($A122,'[2]1516 Exp_Rev Access'!$F$7:$GB$306,103,FALSE)),"",VLOOKUP($A122,'[2]1516 Exp_Rev Access'!$F$7:$GB$306,103,FALSE))</f>
        <v>0</v>
      </c>
      <c r="DT122" s="99">
        <f>IF(ISNA(VLOOKUP($A122,'[2]1516 Exp_Rev Access'!$F$7:$GB$306,104,FALSE)),"",VLOOKUP($A122,'[2]1516 Exp_Rev Access'!$F$7:$GB$306,104,FALSE))</f>
        <v>0</v>
      </c>
      <c r="DU122" s="99">
        <f>IF(ISNA(VLOOKUP($A122,'[2]1516 Exp_Rev Access'!$F$7:$GB$306,105,FALSE)),"",VLOOKUP($A122,'[2]1516 Exp_Rev Access'!$F$7:$GB$306,105,FALSE))</f>
        <v>0</v>
      </c>
      <c r="DV122" s="99">
        <f>IF(ISNA(VLOOKUP($A122,'[2]1516 Exp_Rev Access'!$F$7:$GB$306,106,FALSE)),"",VLOOKUP($A122,'[2]1516 Exp_Rev Access'!$F$7:$GB$306,106,FALSE))</f>
        <v>0</v>
      </c>
      <c r="DW122" s="99">
        <f>IF(ISNA(VLOOKUP($A122,'[2]1516 Exp_Rev Access'!$F$7:$GB$306,107,FALSE)),"",VLOOKUP($A122,'[2]1516 Exp_Rev Access'!$F$7:$GB$306,107,FALSE))</f>
        <v>0</v>
      </c>
      <c r="DX122" s="99">
        <f>IF(ISNA(VLOOKUP($A122,'[2]1516 Exp_Rev Access'!$F$7:$GB$306,108,FALSE)),"",VLOOKUP($A122,'[2]1516 Exp_Rev Access'!$F$7:$GB$306,108,FALSE))</f>
        <v>0</v>
      </c>
      <c r="DY122" s="99">
        <f>IF(ISNA(VLOOKUP($A122,'[2]1516 Exp_Rev Access'!$F$7:$GB$306,109,FALSE)),"",VLOOKUP($A122,'[2]1516 Exp_Rev Access'!$F$7:$GB$306,109,FALSE))</f>
        <v>0</v>
      </c>
      <c r="DZ122" s="99">
        <f>IF(ISNA(VLOOKUP($A122,'[2]1516 Exp_Rev Access'!$F$7:$GB$306,110,FALSE)),"",VLOOKUP($A122,'[2]1516 Exp_Rev Access'!$F$7:$GB$306,110,FALSE))</f>
        <v>0</v>
      </c>
      <c r="EA122" s="99">
        <f>IF(ISNA(VLOOKUP($A122,'[2]1516 Exp_Rev Access'!$F$7:$GB$306,111,FALSE)),"",VLOOKUP($A122,'[2]1516 Exp_Rev Access'!$F$7:$GB$306,111,FALSE))</f>
        <v>0</v>
      </c>
      <c r="EB122" s="99">
        <f>IF(ISNA(VLOOKUP($A122,'[2]1516 Exp_Rev Access'!$F$7:$GB$306,112,FALSE)),"",VLOOKUP($A122,'[2]1516 Exp_Rev Access'!$F$7:$GB$306,112,FALSE))</f>
        <v>0</v>
      </c>
      <c r="EC122" s="99">
        <f>IF(ISNA(VLOOKUP($A122,'[2]1516 Exp_Rev Access'!$F$7:$GB$306,113,FALSE)),"",VLOOKUP($A122,'[2]1516 Exp_Rev Access'!$F$7:$GB$306,113,FALSE))</f>
        <v>0</v>
      </c>
      <c r="ED122" s="99">
        <f>IF(ISNA(VLOOKUP($A122,'[2]1516 Exp_Rev Access'!$F$7:$GB$306,114,FALSE)),"",VLOOKUP($A122,'[2]1516 Exp_Rev Access'!$F$7:$GB$306,114,FALSE))</f>
        <v>0</v>
      </c>
      <c r="EE122" s="99">
        <f>IF(ISNA(VLOOKUP($A122,'[2]1516 Exp_Rev Access'!$F$7:$GB$306,115,FALSE)),"",VLOOKUP($A122,'[2]1516 Exp_Rev Access'!$F$7:$GB$306,115,FALSE))</f>
        <v>0</v>
      </c>
      <c r="EF122" s="99">
        <f>IF(ISNA(VLOOKUP($A122,'[2]1516 Exp_Rev Access'!$F$7:$GB$306,116,FALSE)),"",VLOOKUP($A122,'[2]1516 Exp_Rev Access'!$F$7:$GB$306,116,FALSE))</f>
        <v>0</v>
      </c>
      <c r="EG122" s="99">
        <f>IF(ISNA(VLOOKUP($A122,'[2]1516 Exp_Rev Access'!$F$7:$GB$306,117,FALSE)),"",VLOOKUP($A122,'[2]1516 Exp_Rev Access'!$F$7:$GB$306,117,FALSE))</f>
        <v>0</v>
      </c>
      <c r="EH122" s="99">
        <f>IF(ISNA(VLOOKUP($A122,'[2]1516 Exp_Rev Access'!$F$7:$GB$306,118,FALSE)),"",VLOOKUP($A122,'[2]1516 Exp_Rev Access'!$F$7:$GB$306,118,FALSE))</f>
        <v>0</v>
      </c>
      <c r="EI122" s="99">
        <f>IF(ISNA(VLOOKUP($A122,'[2]1516 Exp_Rev Access'!$F$7:$GB$306,119,FALSE)),"",VLOOKUP($A122,'[2]1516 Exp_Rev Access'!$F$7:$GB$306,119,FALSE))</f>
        <v>0</v>
      </c>
      <c r="EJ122" s="99">
        <f>IF(ISNA(VLOOKUP($A122,'[2]1516 Exp_Rev Access'!$F$7:$GB$306,120,FALSE)),"",VLOOKUP($A122,'[2]1516 Exp_Rev Access'!$F$7:$GB$306,120,FALSE))</f>
        <v>0</v>
      </c>
      <c r="EK122" s="99">
        <f>IF(ISNA(VLOOKUP($A122,'[2]1516 Exp_Rev Access'!$F$7:$GB$306,121,FALSE)),"",VLOOKUP($A122,'[2]1516 Exp_Rev Access'!$F$7:$GB$306,121,FALSE))</f>
        <v>0</v>
      </c>
      <c r="EL122" s="99">
        <f>IF(ISNA(VLOOKUP($A122,'[2]1516 Exp_Rev Access'!$F$7:$GB$306,122,FALSE)),"",VLOOKUP($A122,'[2]1516 Exp_Rev Access'!$F$7:$GB$306,122,FALSE))</f>
        <v>0</v>
      </c>
      <c r="EM122" s="99">
        <f>IF(ISNA(VLOOKUP($A122,'[2]1516 Exp_Rev Access'!$F$7:$GB$306,123,FALSE)),"",VLOOKUP($A122,'[2]1516 Exp_Rev Access'!$F$7:$GB$306,123,FALSE))</f>
        <v>2247.96</v>
      </c>
      <c r="EN122" s="99">
        <f>IF(ISNA(VLOOKUP($A122,'[2]1516 Exp_Rev Access'!$F$7:$GB$306,124,FALSE)),"",VLOOKUP($A122,'[2]1516 Exp_Rev Access'!$F$7:$GB$306,124,FALSE))</f>
        <v>0</v>
      </c>
      <c r="EO122" s="99">
        <f>IF(ISNA(VLOOKUP($A122,'[2]1516 Exp_Rev Access'!$F$7:$GB$306,125,FALSE)),"",VLOOKUP($A122,'[2]1516 Exp_Rev Access'!$F$7:$GB$306,125,FALSE))</f>
        <v>0</v>
      </c>
      <c r="EP122" s="99">
        <f>IF(ISNA(VLOOKUP($A122,'[2]1516 Exp_Rev Access'!$F$7:$GB$306,126,FALSE)),"",VLOOKUP($A122,'[2]1516 Exp_Rev Access'!$F$7:$GB$306,126,FALSE))</f>
        <v>0</v>
      </c>
      <c r="EQ122" s="99">
        <f>IF(ISNA(VLOOKUP($A122,'[2]1516 Exp_Rev Access'!$F$7:$GB$306,127,FALSE)),"",VLOOKUP($A122,'[2]1516 Exp_Rev Access'!$F$7:$GB$306,127,FALSE))</f>
        <v>0</v>
      </c>
      <c r="ER122" s="99">
        <f>IF(ISNA(VLOOKUP($A122,'[2]1516 Exp_Rev Access'!$F$7:$GB$306,128,FALSE)),"",VLOOKUP($A122,'[2]1516 Exp_Rev Access'!$F$7:$GB$306,128,FALSE))</f>
        <v>0</v>
      </c>
      <c r="ES122" s="99">
        <f>IF(ISNA(VLOOKUP($A122,'[2]1516 Exp_Rev Access'!$F$7:$GB$306,129,FALSE)),"",VLOOKUP($A122,'[2]1516 Exp_Rev Access'!$F$7:$GB$306,129,FALSE))</f>
        <v>0</v>
      </c>
      <c r="ET122" s="99">
        <f>IF(ISNA(VLOOKUP($A122,'[2]1516 Exp_Rev Access'!$F$7:$GB$306,130,FALSE)),"",VLOOKUP($A122,'[2]1516 Exp_Rev Access'!$F$7:$GB$306,130,FALSE))</f>
        <v>0</v>
      </c>
      <c r="EU122" s="99">
        <f>IF(ISNA(VLOOKUP($A122,'[2]1516 Exp_Rev Access'!$F$7:$GB$306,131,FALSE)),"",VLOOKUP($A122,'[2]1516 Exp_Rev Access'!$F$7:$GB$306,131,FALSE))</f>
        <v>0</v>
      </c>
      <c r="EV122" s="99">
        <f>IF(ISNA(VLOOKUP($A122,'[2]1516 Exp_Rev Access'!$F$7:$GB$306,132,FALSE)),"",VLOOKUP($A122,'[2]1516 Exp_Rev Access'!$F$7:$GB$306,132,FALSE))</f>
        <v>0</v>
      </c>
      <c r="EW122" s="99">
        <f>IF(ISNA(VLOOKUP($A122,'[2]1516 Exp_Rev Access'!$F$7:$GB$306,133,FALSE)),"",VLOOKUP($A122,'[2]1516 Exp_Rev Access'!$F$7:$GB$306,133,FALSE))</f>
        <v>0</v>
      </c>
      <c r="EX122" s="99">
        <f>IF(ISNA(VLOOKUP($A122,'[2]1516 Exp_Rev Access'!$F$7:$GB$306,134,FALSE)),"",VLOOKUP($A122,'[2]1516 Exp_Rev Access'!$F$7:$GB$306,134,FALSE))</f>
        <v>0</v>
      </c>
      <c r="EY122" s="99">
        <f>IF(ISNA(VLOOKUP($A122,'[2]1516 Exp_Rev Access'!$F$7:$GB$306,135,FALSE)),"",VLOOKUP($A122,'[2]1516 Exp_Rev Access'!$F$7:$GB$306,135,FALSE))</f>
        <v>0</v>
      </c>
      <c r="EZ122" s="99">
        <f>IF(ISNA(VLOOKUP($A122,'[2]1516 Exp_Rev Access'!$F$7:$GB$306,136,FALSE)),"",VLOOKUP($A122,'[2]1516 Exp_Rev Access'!$F$7:$GB$306,136,FALSE))</f>
        <v>0</v>
      </c>
      <c r="FA122" s="99">
        <f>IF(ISNA(VLOOKUP($A122,'[2]1516 Exp_Rev Access'!$F$7:$GB$306,137,FALSE)),"",VLOOKUP($A122,'[2]1516 Exp_Rev Access'!$F$7:$GB$306,137,FALSE))</f>
        <v>0</v>
      </c>
      <c r="FB122" s="99">
        <f>IF(ISNA(VLOOKUP($A122,'[2]1516 Exp_Rev Access'!$F$7:$GB$306,138,FALSE)),"",VLOOKUP($A122,'[2]1516 Exp_Rev Access'!$F$7:$GB$306,138,FALSE))</f>
        <v>0</v>
      </c>
      <c r="FC122" s="99">
        <f>IF(ISNA(VLOOKUP($A122,'[2]1516 Exp_Rev Access'!$F$7:$GB$306,139,FALSE)),"",VLOOKUP($A122,'[2]1516 Exp_Rev Access'!$F$7:$GB$306,139,FALSE))</f>
        <v>0</v>
      </c>
      <c r="FD122" s="99">
        <f>IF(ISNA(VLOOKUP($A122,'[2]1516 Exp_Rev Access'!$F$7:$FS$306,140,FALSE)),"",VLOOKUP($A122,'[2]1516 Exp_Rev Access'!$F$7:$FS$306,140,FALSE))</f>
        <v>0</v>
      </c>
      <c r="FE122" s="99">
        <f>IF(ISNA(VLOOKUP($A122,'[2]1516 Exp_Rev Access'!$F$7:$FS$306,141,FALSE)),"",VLOOKUP($A122,'[2]1516 Exp_Rev Access'!$F$7:$FS$306,141,FALSE))</f>
        <v>0</v>
      </c>
      <c r="FF122" s="99">
        <f>IF(ISNA(VLOOKUP($A122,'[2]1516 Exp_Rev Access'!$F$7:$FS$306,142,FALSE)),"",VLOOKUP($A122,'[2]1516 Exp_Rev Access'!$F$7:$FS$306,142,FALSE))</f>
        <v>0</v>
      </c>
      <c r="FG122" s="99">
        <f>IF(ISNA(VLOOKUP($A122,'[2]1516 Exp_Rev Access'!$F$7:$FS$306,143,FALSE)),"",VLOOKUP($A122,'[2]1516 Exp_Rev Access'!$F$7:$FS$306,143,FALSE))</f>
        <v>0</v>
      </c>
      <c r="FH122" s="99">
        <f>IF(ISNA(VLOOKUP($A122,'[2]1516 Exp_Rev Access'!$F$7:$FS$306,144,FALSE)),"",VLOOKUP($A122,'[2]1516 Exp_Rev Access'!$F$7:$FS$306,144,FALSE))</f>
        <v>0</v>
      </c>
      <c r="FI122" s="99">
        <f>IF(ISNA(VLOOKUP($A122,'[2]1516 Exp_Rev Access'!$F$7:$FS$306,145,FALSE)),"",VLOOKUP($A122,'[2]1516 Exp_Rev Access'!$F$7:$FS$306,145,FALSE))</f>
        <v>0</v>
      </c>
      <c r="FJ122" s="99">
        <f>IF(ISNA(VLOOKUP($A122,'[2]1516 Exp_Rev Access'!$F$7:$FS$306,146,FALSE)),"",VLOOKUP($A122,'[2]1516 Exp_Rev Access'!$F$7:$FS$306,146,FALSE))</f>
        <v>0</v>
      </c>
      <c r="FK122" s="99">
        <f>IF(ISNA(VLOOKUP($A122,'[2]1516 Exp_Rev Access'!$F$7:$FS$306,147,FALSE)),"",VLOOKUP($A122,'[2]1516 Exp_Rev Access'!$F$7:$FS$306,147,FALSE))</f>
        <v>0</v>
      </c>
      <c r="FL122" s="99">
        <f>IF(ISNA(VLOOKUP($A122,'[2]1516 Exp_Rev Access'!$F$7:$FS$306,148,FALSE)),"",VLOOKUP($A122,'[2]1516 Exp_Rev Access'!$F$7:$FS$306,148,FALSE))</f>
        <v>0</v>
      </c>
      <c r="FM122" s="99">
        <f>IF(ISNA(VLOOKUP($A122,'[2]1516 Exp_Rev Access'!$F$7:$FS$306,149,FALSE)),"",VLOOKUP($A122,'[2]1516 Exp_Rev Access'!$F$7:$FS$306,149,FALSE))</f>
        <v>0</v>
      </c>
      <c r="FN122" s="99">
        <f>IF(ISNA(VLOOKUP($A122,'[2]1516 Exp_Rev Access'!$F$7:$FS$306,150,FALSE)),"",VLOOKUP($A122,'[2]1516 Exp_Rev Access'!$F$7:$FS$306,150,FALSE))</f>
        <v>0</v>
      </c>
      <c r="FO122" s="99">
        <f>IF(ISNA(VLOOKUP($A122,'[2]1516 Exp_Rev Access'!$F$7:$FS$306,151,FALSE)),"",VLOOKUP($A122,'[2]1516 Exp_Rev Access'!$F$7:$FS$306,151,FALSE))</f>
        <v>0</v>
      </c>
      <c r="FP122" s="99">
        <f>IF(ISNA(VLOOKUP($A122,'[2]1516 Exp_Rev Access'!$F$7:$FS$306,152,FALSE)),"",VLOOKUP($A122,'[2]1516 Exp_Rev Access'!$F$7:$FS$306,152,FALSE))</f>
        <v>0</v>
      </c>
      <c r="FQ122" s="99">
        <f>IF(ISNA(VLOOKUP($A122,'[2]1516 Exp_Rev Access'!$F$7:$FS$306,153,FALSE)),"",VLOOKUP($A122,'[2]1516 Exp_Rev Access'!$F$7:$FS$306,153,FALSE))</f>
        <v>36802.51</v>
      </c>
      <c r="FR122" s="101">
        <f t="shared" si="170"/>
        <v>1642111.01</v>
      </c>
      <c r="FS122" s="72">
        <f t="shared" si="171"/>
        <v>6.4265016235855954E-2</v>
      </c>
      <c r="FT122" s="94">
        <f t="shared" si="172"/>
        <v>668.00000406793447</v>
      </c>
      <c r="FU122" s="99">
        <f>IF(ISNA(VLOOKUP($A122,'[2]1516 Exp_Rev Access'!$F$7:$GB$306,154,FALSE)),"",VLOOKUP($A122,'[2]1516 Exp_Rev Access'!$F$7:$GB$306,154,FALSE))</f>
        <v>0</v>
      </c>
      <c r="FV122" s="99">
        <f>IF(ISNA(VLOOKUP($A122,'[2]1516 Exp_Rev Access'!$F$7:$GB$306,155,FALSE)),"",VLOOKUP($A122,'[2]1516 Exp_Rev Access'!$F$7:$GB$306,155,FALSE))</f>
        <v>0</v>
      </c>
      <c r="FW122" s="99">
        <f>IF(ISNA(VLOOKUP($A122,'[2]1516 Exp_Rev Access'!$F$7:$GB$306,156,FALSE)),"",VLOOKUP($A122,'[2]1516 Exp_Rev Access'!$F$7:$GB$306,156,FALSE))</f>
        <v>0</v>
      </c>
      <c r="FX122" s="99">
        <f>IF(ISNA(VLOOKUP($A122,'[2]1516 Exp_Rev Access'!$F$7:$GB$306,157,FALSE)),"",VLOOKUP($A122,'[2]1516 Exp_Rev Access'!$F$7:$GB$306,157,FALSE))</f>
        <v>0</v>
      </c>
      <c r="FY122" s="99">
        <f>IF(ISNA(VLOOKUP($A122,'[2]1516 Exp_Rev Access'!$F$7:$GB$306,158,FALSE)),"",VLOOKUP($A122,'[2]1516 Exp_Rev Access'!$F$7:$GB$306,158,FALSE))</f>
        <v>0</v>
      </c>
      <c r="FZ122" s="99">
        <f>IF(ISNA(VLOOKUP($A122,'[2]1516 Exp_Rev Access'!$F$7:$GB$306,159,FALSE)),"",VLOOKUP($A122,'[2]1516 Exp_Rev Access'!$F$7:$GB$306,159,FALSE))</f>
        <v>0</v>
      </c>
      <c r="GA122" s="99">
        <f>IF(ISNA(VLOOKUP($A122,'[2]1516 Exp_Rev Access'!$F$7:$GB$306,160,FALSE)),"",VLOOKUP($A122,'[2]1516 Exp_Rev Access'!$F$7:$GB$306,160,FALSE))</f>
        <v>0</v>
      </c>
      <c r="GB122" s="99">
        <f>IF(ISNA(VLOOKUP($A122,'[2]1516 Exp_Rev Access'!$F$7:$GB$306,161,FALSE)),"",VLOOKUP($A122,'[2]1516 Exp_Rev Access'!$F$7:$GB$306,161,FALSE))</f>
        <v>0</v>
      </c>
      <c r="GC122" s="99">
        <f>IF(ISNA(VLOOKUP($A122,'[2]1516 Exp_Rev Access'!$F$7:$GB$306,162,FALSE)),"",VLOOKUP($A122,'[2]1516 Exp_Rev Access'!$F$7:$GB$306,162,FALSE))</f>
        <v>0</v>
      </c>
      <c r="GD122" s="99">
        <f>IF(ISNA(VLOOKUP($A122,'[2]1516 Exp_Rev Access'!$F$7:$GB$306,163,FALSE)),"",VLOOKUP($A122,'[2]1516 Exp_Rev Access'!$F$7:$GB$306,163,FALSE))</f>
        <v>58975.7</v>
      </c>
      <c r="GE122" s="99">
        <f>IF(ISNA(VLOOKUP($A122,'[2]1516 Exp_Rev Access'!$F$7:$GB$306,164,FALSE)),"",VLOOKUP($A122,'[2]1516 Exp_Rev Access'!$F$7:$GB$306,164,FALSE))</f>
        <v>401078</v>
      </c>
      <c r="GF122" s="99">
        <f>IF(ISNA(VLOOKUP($A122,'[2]1516 Exp_Rev Access'!$F$7:$GB$306,165,FALSE)),"",VLOOKUP($A122,'[2]1516 Exp_Rev Access'!$F$7:$GB$306,165,FALSE))</f>
        <v>0</v>
      </c>
      <c r="GG122" s="99">
        <f>IF(ISNA(VLOOKUP($A122,'[2]1516 Exp_Rev Access'!$F$7:$GB$306,166,FALSE)),"",VLOOKUP($A122,'[2]1516 Exp_Rev Access'!$F$7:$GB$306,166,FALSE))</f>
        <v>0</v>
      </c>
      <c r="GH122" s="99">
        <f>IF(ISNA(VLOOKUP($A122,'[2]1516 Exp_Rev Access'!$F$7:$GB$306,167,FALSE)),"",VLOOKUP($A122,'[2]1516 Exp_Rev Access'!$F$7:$GB$306,167,FALSE))</f>
        <v>0</v>
      </c>
      <c r="GI122" s="99">
        <f>IF(ISNA(VLOOKUP($A122,'[2]1516 Exp_Rev Access'!$F$7:$GB$306,168,FALSE)),"",VLOOKUP($A122,'[2]1516 Exp_Rev Access'!$F$7:$GB$306,168,FALSE))</f>
        <v>0</v>
      </c>
      <c r="GJ122" s="99">
        <f>IF(ISNA(VLOOKUP($A122,'[2]1516 Exp_Rev Access'!$F$7:$GB$306,169,FALSE)),"",VLOOKUP($A122,'[2]1516 Exp_Rev Access'!$F$7:$GB$306,169,FALSE))</f>
        <v>2585.91</v>
      </c>
      <c r="GK122" s="99">
        <f>IF(ISNA(VLOOKUP($A122,'[2]1516 Exp_Rev Access'!$F$7:$GB$306,170,FALSE)),"",VLOOKUP($A122,'[2]1516 Exp_Rev Access'!$F$7:$GB$306,170,FALSE))</f>
        <v>0</v>
      </c>
      <c r="GL122" s="99">
        <f>IF(ISNA(VLOOKUP($A122,'[2]1516 Exp_Rev Access'!$F$7:$GB$306,171,FALSE)),"",VLOOKUP($A122,'[2]1516 Exp_Rev Access'!$F$7:$GB$306,171,FALSE))</f>
        <v>0</v>
      </c>
      <c r="GM122" s="99">
        <f>IF(ISNA(VLOOKUP($A122,'[2]1516 Exp_Rev Access'!$F$7:$GB$306,172,FALSE)),"",VLOOKUP($A122,'[2]1516 Exp_Rev Access'!$F$7:$GB$306,172,FALSE))</f>
        <v>0</v>
      </c>
      <c r="GN122" s="99">
        <f>IF(ISNA(VLOOKUP($A122,'[2]1516 Exp_Rev Access'!$F$7:$GB$306,173,FALSE)),"",VLOOKUP($A122,'[2]1516 Exp_Rev Access'!$F$7:$GB$306,173,FALSE))</f>
        <v>0</v>
      </c>
      <c r="GO122" s="99">
        <f>IF(ISNA(VLOOKUP($A122,'[2]1516 Exp_Rev Access'!$F$7:$GB$306,174,FALSE)),"",VLOOKUP($A122,'[2]1516 Exp_Rev Access'!$F$7:$GB$306,174,FALSE))</f>
        <v>0</v>
      </c>
      <c r="GP122" s="99">
        <f>IF(ISNA(VLOOKUP($A122,'[2]1516 Exp_Rev Access'!$F$7:$GB$306,175,FALSE)),"",VLOOKUP($A122,'[2]1516 Exp_Rev Access'!$F$7:$GB$306,175,FALSE))</f>
        <v>0</v>
      </c>
      <c r="GQ122" s="99">
        <f>IF(ISNA(VLOOKUP($A122,'[2]1516 Exp_Rev Access'!$F$7:$GB$306,176,FALSE)),"",VLOOKUP($A122,'[2]1516 Exp_Rev Access'!$F$7:$GB$306,176,FALSE))</f>
        <v>0</v>
      </c>
      <c r="GR122" s="99">
        <f>IF(ISNA(VLOOKUP($A122,'[2]1516 Exp_Rev Access'!$F$7:$GB$306,177,FALSE)),"",VLOOKUP($A122,'[2]1516 Exp_Rev Access'!$F$7:$GB$306,177,FALSE))</f>
        <v>0</v>
      </c>
      <c r="GS122" s="99">
        <f>IF(ISNA(VLOOKUP($A122,'[2]1516 Exp_Rev Access'!$F$7:$GB$306,178,FALSE)),"",VLOOKUP($A122,'[2]1516 Exp_Rev Access'!$F$7:$GB$306,178,FALSE))</f>
        <v>0</v>
      </c>
      <c r="GT122" s="101">
        <f t="shared" si="173"/>
        <v>462639.61</v>
      </c>
      <c r="GU122" s="72">
        <f t="shared" si="174"/>
        <v>1.810568339591126E-2</v>
      </c>
      <c r="GV122" s="84">
        <f t="shared" si="175"/>
        <v>188.1987633479101</v>
      </c>
    </row>
    <row r="123" spans="1:207" customFormat="1" ht="12" customHeight="1" x14ac:dyDescent="0.2">
      <c r="A123" s="96" t="s">
        <v>376</v>
      </c>
      <c r="B123" s="69" t="s">
        <v>377</v>
      </c>
      <c r="C123" s="80">
        <f>IF(ISNA(VLOOKUP($A123,'[2]1516 enrollment_Rev_Exp by size'!$A$6:$G$320,3,FALSE)),"",VLOOKUP($A123,'[2]1516 enrollment_Rev_Exp by size'!$A$6:$G$320,3,FALSE))</f>
        <v>2373.2500000000005</v>
      </c>
      <c r="D123" s="97">
        <v>27255007.039999999</v>
      </c>
      <c r="E123" s="80">
        <f t="shared" si="153"/>
        <v>27255007.039999999</v>
      </c>
      <c r="F123" s="80">
        <f t="shared" si="154"/>
        <v>0</v>
      </c>
      <c r="G123" s="98">
        <f>IF(ISNA(VLOOKUP($A123,'[2]1516 Exp_Rev Access'!$F$7:$FS$306,2,FALSE)),"",VLOOKUP($A123,'[2]1516 Exp_Rev Access'!$F$7:$FS$306,2,FALSE))</f>
        <v>3761767.06</v>
      </c>
      <c r="H123" s="98">
        <f>IF(ISNA(VLOOKUP($A123,'[2]1516 Exp_Rev Access'!$F$7:$FS$306,3,FALSE)),"",VLOOKUP($A123,'[2]1516 Exp_Rev Access'!$F$7:$FS$306,3,FALSE))</f>
        <v>0</v>
      </c>
      <c r="I123" s="98">
        <f>IF(ISNA(VLOOKUP($A123,'[2]1516 Exp_Rev Access'!$F$7:$FS$306,4,FALSE)),"",VLOOKUP($A123,'[2]1516 Exp_Rev Access'!$F$7:$FS$306,4,FALSE))</f>
        <v>1678.74</v>
      </c>
      <c r="J123" s="98">
        <f>IF(ISNA(VLOOKUP($A123,'[2]1516 Exp_Rev Access'!$F$7:$FS$306,5,FALSE)),"",VLOOKUP($A123,'[2]1516 Exp_Rev Access'!$F$7:$FS$306,5,FALSE))</f>
        <v>0</v>
      </c>
      <c r="K123" s="98">
        <f>IF(ISNA(VLOOKUP($A123,'[2]1516 Exp_Rev Access'!$F$7:$FS$306,6,FALSE)),"",VLOOKUP($A123,'[2]1516 Exp_Rev Access'!$F$7:$FS$306,6,FALSE))</f>
        <v>0</v>
      </c>
      <c r="L123" s="98">
        <f>IF(ISNA(VLOOKUP($A123,'[2]1516 Exp_Rev Access'!$F$7:$FS$306,7,FALSE)),"",VLOOKUP($A123,'[2]1516 Exp_Rev Access'!$F$7:$FS$306,7,FALSE))</f>
        <v>0</v>
      </c>
      <c r="M123" s="90">
        <f t="shared" si="155"/>
        <v>3763445.8000000003</v>
      </c>
      <c r="N123" s="72">
        <f t="shared" si="156"/>
        <v>0.13808273079792976</v>
      </c>
      <c r="O123" s="73">
        <f t="shared" si="157"/>
        <v>1585.7772253239227</v>
      </c>
      <c r="P123" s="99">
        <f>IF(ISNA(VLOOKUP($A123,'[2]1516 Exp_Rev Access'!$F$7:$FS$306,8,FALSE)),"",VLOOKUP($A123,'[2]1516 Exp_Rev Access'!$F$7:$FS$306,8,FALSE))</f>
        <v>16326.77</v>
      </c>
      <c r="Q123" s="99">
        <f>IF(ISNA(VLOOKUP($A123,'[2]1516 Exp_Rev Access'!$F$7:$FS$306,9,FALSE)),"",VLOOKUP($A123,'[2]1516 Exp_Rev Access'!$F$7:$FS$306,9,FALSE))</f>
        <v>0</v>
      </c>
      <c r="R123" s="99">
        <f>IF(ISNA(VLOOKUP($A123,'[2]1516 Exp_Rev Access'!$F$7:$FS$306,10,FALSE)),"",VLOOKUP($A123,'[2]1516 Exp_Rev Access'!$F$7:$FS$306,10,FALSE))</f>
        <v>3439.75</v>
      </c>
      <c r="S123" s="99">
        <f>IF(ISNA(VLOOKUP($A123,'[2]1516 Exp_Rev Access'!$F$7:$FS$306,11,FALSE)),"",VLOOKUP($A123,'[2]1516 Exp_Rev Access'!$F$7:$FS$306,11,FALSE))</f>
        <v>0</v>
      </c>
      <c r="T123" s="99">
        <f>IF(ISNA(VLOOKUP($A123,'[2]1516 Exp_Rev Access'!$F$7:$FS$306,12,FALSE)),"",VLOOKUP($A123,'[2]1516 Exp_Rev Access'!$F$7:$FS$306,12,FALSE))</f>
        <v>23600</v>
      </c>
      <c r="U123" s="99">
        <f>IF(ISNA(VLOOKUP($A123,'[2]1516 Exp_Rev Access'!$F$7:$FS$306,13,FALSE)),"",VLOOKUP($A123,'[2]1516 Exp_Rev Access'!$F$7:$FS$306,13,FALSE))</f>
        <v>0</v>
      </c>
      <c r="V123" s="99">
        <f>IF(ISNA(VLOOKUP($A123,'[2]1516 Exp_Rev Access'!$F$7:$FS$306,14,FALSE)),"",VLOOKUP($A123,'[2]1516 Exp_Rev Access'!$F$7:$FS$306,14,FALSE))</f>
        <v>0</v>
      </c>
      <c r="W123" s="99">
        <f>IF(ISNA(VLOOKUP($A123,'[2]1516 Exp_Rev Access'!$F$7:$FS$306,15,FALSE)),"",VLOOKUP($A123,'[2]1516 Exp_Rev Access'!$F$7:$FS$306,15,FALSE))</f>
        <v>0</v>
      </c>
      <c r="X123" s="99">
        <f>IF(ISNA(VLOOKUP($A123,'[2]1516 Exp_Rev Access'!$F$7:$FS$306,16,FALSE)),"",VLOOKUP($A123,'[2]1516 Exp_Rev Access'!$F$7:$FS$306,16,FALSE))</f>
        <v>3885.39</v>
      </c>
      <c r="Y123" s="99">
        <f>IF(ISNA(VLOOKUP($A123,'[2]1516 Exp_Rev Access'!$F$7:$FS$306,17,FALSE)),"",VLOOKUP($A123,'[2]1516 Exp_Rev Access'!$F$7:$FS$306,17,FALSE))</f>
        <v>25</v>
      </c>
      <c r="Z123" s="99">
        <f>IF(ISNA(VLOOKUP($A123,'[2]1516 Exp_Rev Access'!$F$7:$FS$306,18,FALSE)),"",VLOOKUP($A123,'[2]1516 Exp_Rev Access'!$F$7:$FS$306,18,FALSE))</f>
        <v>0</v>
      </c>
      <c r="AA123" s="99">
        <f>IF(ISNA(VLOOKUP($A123,'[2]1516 Exp_Rev Access'!$F$7:$FS$306,19,FALSE)),"",VLOOKUP($A123,'[2]1516 Exp_Rev Access'!$F$7:$FS$306,19,FALSE))</f>
        <v>0</v>
      </c>
      <c r="AB123" s="99">
        <f>IF(ISNA(VLOOKUP($A123,'[2]1516 Exp_Rev Access'!$F$7:$FS$306,20,FALSE)),"",VLOOKUP($A123,'[2]1516 Exp_Rev Access'!$F$7:$FS$306,20,FALSE))</f>
        <v>0</v>
      </c>
      <c r="AC123" s="99">
        <f>IF(ISNA(VLOOKUP($A123,'[2]1516 Exp_Rev Access'!$F$7:$FS$306,21,FALSE)),"",VLOOKUP($A123,'[2]1516 Exp_Rev Access'!$F$7:$FS$306,21,FALSE))</f>
        <v>170386.46</v>
      </c>
      <c r="AD123" s="99">
        <f>IF(ISNA(VLOOKUP($A123,'[2]1516 Exp_Rev Access'!$F$7:$FS$306,22,FALSE)),"",VLOOKUP($A123,'[2]1516 Exp_Rev Access'!$F$7:$FS$306,22,FALSE))</f>
        <v>120746.06</v>
      </c>
      <c r="AE123" s="99">
        <f>IF(ISNA(VLOOKUP($A123,'[2]1516 Exp_Rev Access'!$F$7:$FS$306,23,FALSE)),"",VLOOKUP($A123,'[2]1516 Exp_Rev Access'!$F$7:$FS$306,23,FALSE))</f>
        <v>0</v>
      </c>
      <c r="AF123" s="99">
        <f>IF(ISNA(VLOOKUP($A123,'[2]1516 Exp_Rev Access'!$F$7:$FS$306,24,FALSE)),"",VLOOKUP($A123,'[2]1516 Exp_Rev Access'!$F$7:$FS$306,24,FALSE))</f>
        <v>1860.05</v>
      </c>
      <c r="AG123" s="99">
        <f>IF(ISNA(VLOOKUP($A123,'[2]1516 Exp_Rev Access'!$F$7:$FS$306,25,FALSE)),"",VLOOKUP($A123,'[2]1516 Exp_Rev Access'!$F$7:$FS$306,25,FALSE))</f>
        <v>1133.25</v>
      </c>
      <c r="AH123" s="98">
        <f>IF(ISNA(VLOOKUP($A123,'[2]1516 Exp_Rev Access'!$F$7:$FS$306,26,FALSE)),"",VLOOKUP($A123,'[2]1516 Exp_Rev Access'!$F$7:$FS$306,26,FALSE))</f>
        <v>988.54</v>
      </c>
      <c r="AI123" s="98">
        <f>IF(ISNA(VLOOKUP($A123,'[2]1516 Exp_Rev Access'!$F$7:$FS$306,27,FALSE)),"",VLOOKUP($A123,'[2]1516 Exp_Rev Access'!$F$7:$FS$306,27,FALSE))</f>
        <v>8409.73</v>
      </c>
      <c r="AJ123" s="98">
        <f>IF(ISNA(VLOOKUP($A123,'[2]1516 Exp_Rev Access'!$F$7:$FS$306,28,FALSE)),"",VLOOKUP($A123,'[2]1516 Exp_Rev Access'!$F$7:$FS$306,28,FALSE))</f>
        <v>5073.33</v>
      </c>
      <c r="AK123" s="98">
        <f>IF(ISNA(VLOOKUP($A123,'[2]1516 Exp_Rev Access'!$F$7:$FS$306,29,FALSE)),"",VLOOKUP($A123,'[2]1516 Exp_Rev Access'!$F$7:$FS$306,29,FALSE))</f>
        <v>183195.41</v>
      </c>
      <c r="AL123" s="100">
        <f t="shared" si="158"/>
        <v>539069.74</v>
      </c>
      <c r="AM123" s="72">
        <f t="shared" si="159"/>
        <v>1.977874154311721E-2</v>
      </c>
      <c r="AN123" s="94">
        <f t="shared" si="160"/>
        <v>227.14410196987248</v>
      </c>
      <c r="AO123" s="99">
        <f>IF(ISNA(VLOOKUP($A123,'[2]1516 Exp_Rev Access'!$F$7:$GB$306,30,FALSE)),"",VLOOKUP($A123,'[2]1516 Exp_Rev Access'!$F$7:$FS$306,30,FALSE))</f>
        <v>14589250.92</v>
      </c>
      <c r="AP123" s="99">
        <f>IF(ISNA(VLOOKUP($A123,'[2]1516 Exp_Rev Access'!$F$7:$GB$306,31,FALSE)),"",VLOOKUP($A123,'[2]1516 Exp_Rev Access'!$F$7:$FS$306,31,FALSE))</f>
        <v>338572.24</v>
      </c>
      <c r="AQ123" s="99">
        <f>IF(ISNA(VLOOKUP($A123,'[2]1516 Exp_Rev Access'!$F$7:$GB$306,32,FALSE)),"",VLOOKUP($A123,'[2]1516 Exp_Rev Access'!$F$7:$FS$306,32,FALSE))</f>
        <v>1914183.36</v>
      </c>
      <c r="AR123" s="99">
        <f>IF(ISNA(VLOOKUP($A123,'[2]1516 Exp_Rev Access'!$F$7:$GB$306,33,FALSE)),"",VLOOKUP($A123,'[2]1516 Exp_Rev Access'!$F$7:$FS$306,33,FALSE))</f>
        <v>0</v>
      </c>
      <c r="AS123" s="99">
        <f>IF(ISNA(VLOOKUP($A123,'[2]1516 Exp_Rev Access'!$F$7:$GB$306,34,FALSE)),"",VLOOKUP($A123,'[2]1516 Exp_Rev Access'!$F$7:$FS$306,34,FALSE))</f>
        <v>0</v>
      </c>
      <c r="AT123" s="101">
        <f t="shared" si="161"/>
        <v>16842006.52</v>
      </c>
      <c r="AU123" s="72">
        <f t="shared" si="162"/>
        <v>0.6179417416874019</v>
      </c>
      <c r="AV123" s="94">
        <f t="shared" si="163"/>
        <v>7096.6002401769711</v>
      </c>
      <c r="AW123" s="99">
        <f>IF(ISNA(VLOOKUP($A123,'[2]1516 Exp_Rev Access'!$F$7:$GB$306,35,FALSE)),"",VLOOKUP($A123,'[2]1516 Exp_Rev Access'!$F$7:$GB$306,35,FALSE))</f>
        <v>0</v>
      </c>
      <c r="AX123" s="99">
        <f>IF(ISNA(VLOOKUP($A123,'[2]1516 Exp_Rev Access'!$F$7:$GB$306,36,FALSE)),"",VLOOKUP($A123,'[2]1516 Exp_Rev Access'!$F$7:$GB$306,36,FALSE))</f>
        <v>1612255.76</v>
      </c>
      <c r="AY123" s="99">
        <f>IF(ISNA(VLOOKUP($A123,'[2]1516 Exp_Rev Access'!$F$7:$GB$306,37,FALSE)),"",VLOOKUP($A123,'[2]1516 Exp_Rev Access'!$F$7:$GB$306,37,FALSE))</f>
        <v>17779.45</v>
      </c>
      <c r="AZ123" s="99">
        <f>IF(ISNA(VLOOKUP($A123,'[2]1516 Exp_Rev Access'!$F$7:$GB$306,38,FALSE)),"",VLOOKUP($A123,'[2]1516 Exp_Rev Access'!$F$7:$GB$306,38,FALSE))</f>
        <v>0</v>
      </c>
      <c r="BA123" s="99">
        <f>IF(ISNA(VLOOKUP($A123,'[2]1516 Exp_Rev Access'!$F$7:$GB$306,39,FALSE)),"",VLOOKUP($A123,'[2]1516 Exp_Rev Access'!$F$7:$GB$306,39,FALSE))</f>
        <v>0</v>
      </c>
      <c r="BB123" s="99">
        <f>IF(ISNA(VLOOKUP($A123,'[2]1516 Exp_Rev Access'!$F$7:$GB$306,40,FALSE)),"",VLOOKUP($A123,'[2]1516 Exp_Rev Access'!$F$7:$GB$306,40,FALSE))</f>
        <v>645255.86</v>
      </c>
      <c r="BC123" s="99">
        <f>IF(ISNA(VLOOKUP($A123,'[2]1516 Exp_Rev Access'!$F$7:$GB$306,41,FALSE)),"",VLOOKUP($A123,'[2]1516 Exp_Rev Access'!$F$7:$GB$306,41,FALSE))</f>
        <v>112821.45</v>
      </c>
      <c r="BD123" s="99">
        <f>IF(ISNA(VLOOKUP($A123,'[2]1516 Exp_Rev Access'!$F$7:$GB$306,42,FALSE)),"",VLOOKUP($A123,'[2]1516 Exp_Rev Access'!$F$7:$GB$306,42,FALSE))</f>
        <v>64023.72</v>
      </c>
      <c r="BE123" s="99">
        <f>IF(ISNA(VLOOKUP($A123,'[2]1516 Exp_Rev Access'!$F$7:$GB$306,43,FALSE)),"",VLOOKUP($A123,'[2]1516 Exp_Rev Access'!$F$7:$GB$306,43,FALSE))</f>
        <v>0</v>
      </c>
      <c r="BF123" s="99">
        <f>IF(ISNA(VLOOKUP($A123,'[2]1516 Exp_Rev Access'!$F$7:$GB$306,44,FALSE)),"",VLOOKUP($A123,'[2]1516 Exp_Rev Access'!$F$7:$GB$306,44,FALSE))</f>
        <v>262920.83</v>
      </c>
      <c r="BG123" s="99">
        <f>IF(ISNA(VLOOKUP($A123,'[2]1516 Exp_Rev Access'!$F$7:$GB$306,45,FALSE)),"",VLOOKUP($A123,'[2]1516 Exp_Rev Access'!$F$7:$GB$306,45,FALSE))</f>
        <v>23609.95</v>
      </c>
      <c r="BH123" s="99">
        <f>IF(ISNA(VLOOKUP($A123,'[2]1516 Exp_Rev Access'!$F$7:$GB$306,46,FALSE)),"",VLOOKUP($A123,'[2]1516 Exp_Rev Access'!$F$7:$GB$306,46,FALSE))</f>
        <v>0</v>
      </c>
      <c r="BI123" s="99">
        <f>IF(ISNA(VLOOKUP($A123,'[2]1516 Exp_Rev Access'!$F$7:$GB$306,47,FALSE)),"",VLOOKUP($A123,'[2]1516 Exp_Rev Access'!$F$7:$GB$306,47,FALSE))</f>
        <v>17391.169999999998</v>
      </c>
      <c r="BJ123" s="99">
        <f>IF(ISNA(VLOOKUP($A123,'[2]1516 Exp_Rev Access'!$F$7:$GB$306,48,FALSE)),"",VLOOKUP($A123,'[2]1516 Exp_Rev Access'!$F$7:$GB$306,48,FALSE))</f>
        <v>1086743.26</v>
      </c>
      <c r="BK123" s="99">
        <f>IF(ISNA(VLOOKUP($A123,'[2]1516 Exp_Rev Access'!$F$7:$GB$306,49,FALSE)),"",VLOOKUP($A123,'[2]1516 Exp_Rev Access'!$F$7:$GB$306,49,FALSE))</f>
        <v>0</v>
      </c>
      <c r="BL123" s="99">
        <f>IF(ISNA(VLOOKUP($A123,'[2]1516 Exp_Rev Access'!$F$7:$GB$306,50,FALSE)),"",VLOOKUP($A123,'[2]1516 Exp_Rev Access'!$F$7:$GB$306,50,FALSE))</f>
        <v>0</v>
      </c>
      <c r="BM123" s="99">
        <f>IF(ISNA(VLOOKUP($A123,'[2]1516 Exp_Rev Access'!$F$7:$GB$306,51,FALSE)),"",VLOOKUP($A123,'[2]1516 Exp_Rev Access'!$F$7:$GB$306,51,FALSE))</f>
        <v>0</v>
      </c>
      <c r="BN123" s="99">
        <f>IF(ISNA(VLOOKUP($A123,'[2]1516 Exp_Rev Access'!$F$7:$GB$306,52,FALSE)),"",VLOOKUP($A123,'[2]1516 Exp_Rev Access'!$F$7:$GB$306,52,FALSE))</f>
        <v>0</v>
      </c>
      <c r="BO123" s="99">
        <f>IF(ISNA(VLOOKUP($A123,'[2]1516 Exp_Rev Access'!$F$7:$GB$306,53,FALSE)),"",VLOOKUP($A123,'[2]1516 Exp_Rev Access'!$F$7:$GB$306,53,FALSE))</f>
        <v>0</v>
      </c>
      <c r="BP123" s="99">
        <f>IF(ISNA(VLOOKUP($A123,'[2]1516 Exp_Rev Access'!$F$7:$GB$306,54,FALSE)),"",VLOOKUP($A123,'[2]1516 Exp_Rev Access'!$F$7:$GB$306,54,FALSE))</f>
        <v>0</v>
      </c>
      <c r="BQ123" s="99">
        <f>IF(ISNA(VLOOKUP($A123,'[2]1516 Exp_Rev Access'!$F$7:$GB$306,55,FALSE)),"",VLOOKUP($A123,'[2]1516 Exp_Rev Access'!$F$7:$GB$306,55,FALSE))</f>
        <v>0</v>
      </c>
      <c r="BR123" s="99">
        <f>IF(ISNA(VLOOKUP($A123,'[2]1516 Exp_Rev Access'!$F$7:$GB$306,56,FALSE)),"",VLOOKUP($A123,'[2]1516 Exp_Rev Access'!$F$7:$GB$306,56,FALSE))</f>
        <v>0</v>
      </c>
      <c r="BS123" s="99">
        <f>IF(ISNA(VLOOKUP($A123,'[2]1516 Exp_Rev Access'!$F$7:$GB$306,57,FALSE)),"",VLOOKUP($A123,'[2]1516 Exp_Rev Access'!$F$7:$GB$306,57,FALSE))</f>
        <v>0</v>
      </c>
      <c r="BT123" s="99">
        <f>IF(ISNA(VLOOKUP($A123,'[2]1516 Exp_Rev Access'!$F$7:$GB$306,58,FALSE)),"",VLOOKUP($A123,'[2]1516 Exp_Rev Access'!$F$7:$GB$306,58,FALSE))</f>
        <v>0</v>
      </c>
      <c r="BU123" s="102">
        <f t="shared" si="164"/>
        <v>3842801.45</v>
      </c>
      <c r="BV123" s="72">
        <f t="shared" si="165"/>
        <v>0.14099432975233606</v>
      </c>
      <c r="BW123" s="94">
        <f t="shared" si="166"/>
        <v>1619.2147687769934</v>
      </c>
      <c r="BX123" s="99">
        <f>IF(ISNA(VLOOKUP($A123,'[2]1516 Exp_Rev Access'!$F$7:$GB$306,59,FALSE)),"",VLOOKUP($A123,'[2]1516 Exp_Rev Access'!$F$7:$GB$306,59,FALSE))</f>
        <v>338.67</v>
      </c>
      <c r="BY123" s="99">
        <f>IF(ISNA(VLOOKUP($A123,'[2]1516 Exp_Rev Access'!$F$7:$GB$306,60,FALSE)),"",VLOOKUP($A123,'[2]1516 Exp_Rev Access'!$F$7:$GB$306,60,FALSE))</f>
        <v>0</v>
      </c>
      <c r="BZ123" s="99">
        <f>IF(ISNA(VLOOKUP($A123,'[2]1516 Exp_Rev Access'!$F$7:$GB$306,61,FALSE)),"",VLOOKUP($A123,'[2]1516 Exp_Rev Access'!$F$7:$GB$306,61,FALSE))</f>
        <v>0</v>
      </c>
      <c r="CA123" s="99">
        <f>IF(ISNA(VLOOKUP($A123,'[2]1516 Exp_Rev Access'!$F$7:$GB$306,62,FALSE)),"",VLOOKUP($A123,'[2]1516 Exp_Rev Access'!$F$7:$GB$306,62,FALSE))</f>
        <v>0</v>
      </c>
      <c r="CB123" s="99">
        <f>IF(ISNA(VLOOKUP($A123,'[2]1516 Exp_Rev Access'!$F$7:$GB$306,63,FALSE)),"",VLOOKUP($A123,'[2]1516 Exp_Rev Access'!$F$7:$GB$306,63,FALSE))</f>
        <v>0</v>
      </c>
      <c r="CC123" s="99">
        <f>IF(ISNA(VLOOKUP($A123,'[2]1516 Exp_Rev Access'!$F$7:$GB$306,64,FALSE)),"",VLOOKUP($A123,'[2]1516 Exp_Rev Access'!$F$7:$GB$306,64,FALSE))</f>
        <v>0</v>
      </c>
      <c r="CD123" s="101">
        <f t="shared" si="167"/>
        <v>338.67</v>
      </c>
      <c r="CE123" s="72">
        <f t="shared" ref="CE123:CE128" si="176">CD123/D123</f>
        <v>1.2425973675330962E-5</v>
      </c>
      <c r="CF123" s="103">
        <f t="shared" ref="CF123:CF128" si="177">CD123/C123</f>
        <v>0.14270304434846728</v>
      </c>
      <c r="CG123" s="99">
        <f>IF(ISNA(VLOOKUP($A123,'[2]1516 Exp_Rev Access'!$F$7:$GB$306,65,FALSE)),"",VLOOKUP($A123,'[2]1516 Exp_Rev Access'!$F$7:$GB$306,65,FALSE))</f>
        <v>0</v>
      </c>
      <c r="CH123" s="99">
        <f>IF(ISNA(VLOOKUP($A123,'[2]1516 Exp_Rev Access'!$F$7:$GB$306,66,FALSE)),"",VLOOKUP($A123,'[2]1516 Exp_Rev Access'!$F$7:$GB$306,66,FALSE))</f>
        <v>0</v>
      </c>
      <c r="CI123" s="99">
        <f>IF(ISNA(VLOOKUP($A123,'[2]1516 Exp_Rev Access'!$F$7:$GB$306,67,FALSE)),"",VLOOKUP($A123,'[2]1516 Exp_Rev Access'!$F$7:$GB$306,67,FALSE))</f>
        <v>0</v>
      </c>
      <c r="CJ123" s="99">
        <f>IF(ISNA(VLOOKUP($A123,'[2]1516 Exp_Rev Access'!$F$7:$GB$306,68,FALSE)),"",VLOOKUP($A123,'[2]1516 Exp_Rev Access'!$F$7:$GB$306,68,FALSE))</f>
        <v>0</v>
      </c>
      <c r="CK123" s="99">
        <f>IF(ISNA(VLOOKUP($A123,'[2]1516 Exp_Rev Access'!$F$7:$GB$306,69,FALSE)),"",VLOOKUP($A123,'[2]1516 Exp_Rev Access'!$F$7:$GB$306,69,FALSE))</f>
        <v>0</v>
      </c>
      <c r="CL123" s="99">
        <f>IF(ISNA(VLOOKUP($A123,'[2]1516 Exp_Rev Access'!$F$7:$GB$306,70,FALSE)),"",VLOOKUP($A123,'[2]1516 Exp_Rev Access'!$F$7:$GB$306,70,FALSE))</f>
        <v>0</v>
      </c>
      <c r="CM123" s="99">
        <f>IF(ISNA(VLOOKUP($A123,'[2]1516 Exp_Rev Access'!$F$7:$GB$306,71,FALSE)),"",VLOOKUP($A123,'[2]1516 Exp_Rev Access'!$F$7:$GB$306,71,FALSE))</f>
        <v>0</v>
      </c>
      <c r="CN123" s="99">
        <f>IF(ISNA(VLOOKUP($A123,'[2]1516 Exp_Rev Access'!$F$7:$GB$306,72,FALSE)),"",VLOOKUP($A123,'[2]1516 Exp_Rev Access'!$F$7:$GB$306,72,FALSE))</f>
        <v>0</v>
      </c>
      <c r="CO123" s="99">
        <f>IF(ISNA(VLOOKUP($A123,'[2]1516 Exp_Rev Access'!$F$7:$GB$306,73,FALSE)),"",VLOOKUP($A123,'[2]1516 Exp_Rev Access'!$F$7:$GB$306,73,FALSE))</f>
        <v>0</v>
      </c>
      <c r="CP123" s="99">
        <f>IF(ISNA(VLOOKUP($A123,'[2]1516 Exp_Rev Access'!$F$7:$GB$306,74,FALSE)),"",VLOOKUP($A123,'[2]1516 Exp_Rev Access'!$F$7:$GB$306,74,FALSE))</f>
        <v>449976.3</v>
      </c>
      <c r="CQ123" s="99">
        <f>IF(ISNA(VLOOKUP($A123,'[2]1516 Exp_Rev Access'!$F$7:$GB$306,75,FALSE)),"",VLOOKUP($A123,'[2]1516 Exp_Rev Access'!$F$7:$GB$306,75,FALSE))</f>
        <v>0</v>
      </c>
      <c r="CR123" s="99">
        <f>IF(ISNA(VLOOKUP($A123,'[2]1516 Exp_Rev Access'!$F$7:$GB$306,76,FALSE)),"",VLOOKUP($A123,'[2]1516 Exp_Rev Access'!$F$7:$GB$306,76,FALSE))</f>
        <v>18101</v>
      </c>
      <c r="CS123" s="99">
        <f>IF(ISNA(VLOOKUP($A123,'[2]1516 Exp_Rev Access'!$F$7:$GB$306,77,FALSE)),"",VLOOKUP($A123,'[2]1516 Exp_Rev Access'!$F$7:$GB$306,77,FALSE))</f>
        <v>0</v>
      </c>
      <c r="CT123" s="99">
        <f>IF(ISNA(VLOOKUP($A123,'[2]1516 Exp_Rev Access'!$F$7:$GB$306,78,FALSE)),"",VLOOKUP($A123,'[2]1516 Exp_Rev Access'!$F$7:$GB$306,78,FALSE))</f>
        <v>832327.52</v>
      </c>
      <c r="CU123" s="99">
        <f>IF(ISNA(VLOOKUP($A123,'[2]1516 Exp_Rev Access'!$F$7:$GB$306,79,FALSE)),"",VLOOKUP($A123,'[2]1516 Exp_Rev Access'!$F$7:$GB$306,79,FALSE))</f>
        <v>125709.5</v>
      </c>
      <c r="CV123" s="99">
        <f>IF(ISNA(VLOOKUP($A123,'[2]1516 Exp_Rev Access'!$F$7:$GB$306,80,FALSE)),"",VLOOKUP($A123,'[2]1516 Exp_Rev Access'!$F$7:$GB$306,80,FALSE))</f>
        <v>46096</v>
      </c>
      <c r="CW123" s="99">
        <f>IF(ISNA(VLOOKUP($A123,'[2]1516 Exp_Rev Access'!$F$7:$GB$306,81,FALSE)),"",VLOOKUP($A123,'[2]1516 Exp_Rev Access'!$F$7:$GB$306,81,FALSE))</f>
        <v>0</v>
      </c>
      <c r="CX123" s="99">
        <f>IF(ISNA(VLOOKUP($A123,'[2]1516 Exp_Rev Access'!$F$7:$GB$306,82,FALSE)),"",VLOOKUP($A123,'[2]1516 Exp_Rev Access'!$F$7:$GB$306,82,FALSE))</f>
        <v>0</v>
      </c>
      <c r="CY123" s="99">
        <f>IF(ISNA(VLOOKUP($A123,'[2]1516 Exp_Rev Access'!$F$7:$GB$306,83,FALSE)),"",VLOOKUP($A123,'[2]1516 Exp_Rev Access'!$F$7:$GB$306,83,FALSE))</f>
        <v>0</v>
      </c>
      <c r="CZ123" s="99">
        <f>IF(ISNA(VLOOKUP($A123,'[2]1516 Exp_Rev Access'!$F$7:$GB$306,84,FALSE)),"",VLOOKUP($A123,'[2]1516 Exp_Rev Access'!$F$7:$GB$306,84,FALSE))</f>
        <v>0</v>
      </c>
      <c r="DA123" s="99">
        <f>IF(ISNA(VLOOKUP($A123,'[2]1516 Exp_Rev Access'!$F$7:$GB$306,85,FALSE)),"",VLOOKUP($A123,'[2]1516 Exp_Rev Access'!$F$7:$GB$306,85,FALSE))</f>
        <v>45367</v>
      </c>
      <c r="DB123" s="99">
        <f>IF(ISNA(VLOOKUP($A123,'[2]1516 Exp_Rev Access'!$F$7:$GB$306,86,FALSE)),"",VLOOKUP($A123,'[2]1516 Exp_Rev Access'!$F$7:$GB$306,86,FALSE))</f>
        <v>0</v>
      </c>
      <c r="DC123" s="99">
        <f>IF(ISNA(VLOOKUP($A123,'[2]1516 Exp_Rev Access'!$F$7:$GB$306,87,FALSE)),"",VLOOKUP($A123,'[2]1516 Exp_Rev Access'!$F$7:$GB$306,87,FALSE))</f>
        <v>0</v>
      </c>
      <c r="DD123" s="99">
        <f>IF(ISNA(VLOOKUP($A123,'[2]1516 Exp_Rev Access'!$F$7:$GB$306,88,FALSE)),"",VLOOKUP($A123,'[2]1516 Exp_Rev Access'!$F$7:$GB$306,88,FALSE))</f>
        <v>0</v>
      </c>
      <c r="DE123" s="99">
        <f>IF(ISNA(VLOOKUP($A123,'[2]1516 Exp_Rev Access'!$F$7:$GB$306,89,FALSE)),"",VLOOKUP($A123,'[2]1516 Exp_Rev Access'!$F$7:$GB$306,89,FALSE))</f>
        <v>0</v>
      </c>
      <c r="DF123" s="99">
        <f>IF(ISNA(VLOOKUP($A123,'[2]1516 Exp_Rev Access'!$F$7:$GB$306,90,FALSE)),"",VLOOKUP($A123,'[2]1516 Exp_Rev Access'!$F$7:$GB$306,90,FALSE))</f>
        <v>0</v>
      </c>
      <c r="DG123" s="99">
        <f>IF(ISNA(VLOOKUP($A123,'[2]1516 Exp_Rev Access'!$F$7:$GB$306,91,FALSE)),"",VLOOKUP($A123,'[2]1516 Exp_Rev Access'!$F$7:$GB$306,91,FALSE))</f>
        <v>24227.13</v>
      </c>
      <c r="DH123" s="99">
        <f>IF(ISNA(VLOOKUP($A123,'[2]1516 Exp_Rev Access'!$F$7:$GB$306,92,FALSE)),"",VLOOKUP($A123,'[2]1516 Exp_Rev Access'!$F$7:$GB$306,92,FALSE))</f>
        <v>609756.71</v>
      </c>
      <c r="DI123" s="99">
        <f>IF(ISNA(VLOOKUP($A123,'[2]1516 Exp_Rev Access'!$F$7:$GB$306,93,FALSE)),"",VLOOKUP($A123,'[2]1516 Exp_Rev Access'!$F$7:$GB$306,93,FALSE))</f>
        <v>0</v>
      </c>
      <c r="DJ123" s="99">
        <f>IF(ISNA(VLOOKUP($A123,'[2]1516 Exp_Rev Access'!$F$7:$GB$306,94,FALSE)),"",VLOOKUP($A123,'[2]1516 Exp_Rev Access'!$F$7:$GB$306,94,FALSE))</f>
        <v>0</v>
      </c>
      <c r="DK123" s="99">
        <f>IF(ISNA(VLOOKUP($A123,'[2]1516 Exp_Rev Access'!$F$7:$GB$306,95,FALSE)),"",VLOOKUP($A123,'[2]1516 Exp_Rev Access'!$F$7:$GB$306,95,FALSE))</f>
        <v>0</v>
      </c>
      <c r="DL123" s="99">
        <f>IF(ISNA(VLOOKUP($A123,'[2]1516 Exp_Rev Access'!$F$7:$GB$306,96,FALSE)),"",VLOOKUP($A123,'[2]1516 Exp_Rev Access'!$F$7:$GB$306,96,FALSE))</f>
        <v>0</v>
      </c>
      <c r="DM123" s="99">
        <f>IF(ISNA(VLOOKUP($A123,'[2]1516 Exp_Rev Access'!$F$7:$GB$306,97,FALSE)),"",VLOOKUP($A123,'[2]1516 Exp_Rev Access'!$F$7:$GB$306,97,FALSE))</f>
        <v>0</v>
      </c>
      <c r="DN123" s="99">
        <f>IF(ISNA(VLOOKUP($A123,'[2]1516 Exp_Rev Access'!$F$7:$GB$306,98,FALSE)),"",VLOOKUP($A123,'[2]1516 Exp_Rev Access'!$F$7:$GB$306,98,FALSE))</f>
        <v>0</v>
      </c>
      <c r="DO123" s="99">
        <f>IF(ISNA(VLOOKUP($A123,'[2]1516 Exp_Rev Access'!$F$7:$GB$306,99,FALSE)),"",VLOOKUP($A123,'[2]1516 Exp_Rev Access'!$F$7:$GB$306,99,FALSE))</f>
        <v>0</v>
      </c>
      <c r="DP123" s="99">
        <f>IF(ISNA(VLOOKUP($A123,'[2]1516 Exp_Rev Access'!$F$7:$GB$306,100,FALSE)),"",VLOOKUP($A123,'[2]1516 Exp_Rev Access'!$F$7:$GB$306,100,FALSE))</f>
        <v>0</v>
      </c>
      <c r="DQ123" s="99">
        <f>IF(ISNA(VLOOKUP($A123,'[2]1516 Exp_Rev Access'!$F$7:$GB$306,101,FALSE)),"",VLOOKUP($A123,'[2]1516 Exp_Rev Access'!$F$7:$GB$306,101,FALSE))</f>
        <v>0</v>
      </c>
      <c r="DR123" s="99">
        <f>IF(ISNA(VLOOKUP($A123,'[2]1516 Exp_Rev Access'!$F$7:$GB$306,102,FALSE)),"",VLOOKUP($A123,'[2]1516 Exp_Rev Access'!$F$7:$GB$306,102,FALSE))</f>
        <v>0</v>
      </c>
      <c r="DS123" s="99">
        <f>IF(ISNA(VLOOKUP($A123,'[2]1516 Exp_Rev Access'!$F$7:$GB$306,103,FALSE)),"",VLOOKUP($A123,'[2]1516 Exp_Rev Access'!$F$7:$GB$306,103,FALSE))</f>
        <v>0</v>
      </c>
      <c r="DT123" s="99">
        <f>IF(ISNA(VLOOKUP($A123,'[2]1516 Exp_Rev Access'!$F$7:$GB$306,104,FALSE)),"",VLOOKUP($A123,'[2]1516 Exp_Rev Access'!$F$7:$GB$306,104,FALSE))</f>
        <v>0</v>
      </c>
      <c r="DU123" s="99">
        <f>IF(ISNA(VLOOKUP($A123,'[2]1516 Exp_Rev Access'!$F$7:$GB$306,105,FALSE)),"",VLOOKUP($A123,'[2]1516 Exp_Rev Access'!$F$7:$GB$306,105,FALSE))</f>
        <v>0</v>
      </c>
      <c r="DV123" s="99">
        <f>IF(ISNA(VLOOKUP($A123,'[2]1516 Exp_Rev Access'!$F$7:$GB$306,106,FALSE)),"",VLOOKUP($A123,'[2]1516 Exp_Rev Access'!$F$7:$GB$306,106,FALSE))</f>
        <v>0</v>
      </c>
      <c r="DW123" s="99">
        <f>IF(ISNA(VLOOKUP($A123,'[2]1516 Exp_Rev Access'!$F$7:$GB$306,107,FALSE)),"",VLOOKUP($A123,'[2]1516 Exp_Rev Access'!$F$7:$GB$306,107,FALSE))</f>
        <v>0</v>
      </c>
      <c r="DX123" s="99">
        <f>IF(ISNA(VLOOKUP($A123,'[2]1516 Exp_Rev Access'!$F$7:$GB$306,108,FALSE)),"",VLOOKUP($A123,'[2]1516 Exp_Rev Access'!$F$7:$GB$306,108,FALSE))</f>
        <v>0</v>
      </c>
      <c r="DY123" s="99">
        <f>IF(ISNA(VLOOKUP($A123,'[2]1516 Exp_Rev Access'!$F$7:$GB$306,109,FALSE)),"",VLOOKUP($A123,'[2]1516 Exp_Rev Access'!$F$7:$GB$306,109,FALSE))</f>
        <v>0</v>
      </c>
      <c r="DZ123" s="99">
        <f>IF(ISNA(VLOOKUP($A123,'[2]1516 Exp_Rev Access'!$F$7:$GB$306,110,FALSE)),"",VLOOKUP($A123,'[2]1516 Exp_Rev Access'!$F$7:$GB$306,110,FALSE))</f>
        <v>0</v>
      </c>
      <c r="EA123" s="99">
        <f>IF(ISNA(VLOOKUP($A123,'[2]1516 Exp_Rev Access'!$F$7:$GB$306,111,FALSE)),"",VLOOKUP($A123,'[2]1516 Exp_Rev Access'!$F$7:$GB$306,111,FALSE))</f>
        <v>0</v>
      </c>
      <c r="EB123" s="99">
        <f>IF(ISNA(VLOOKUP($A123,'[2]1516 Exp_Rev Access'!$F$7:$GB$306,112,FALSE)),"",VLOOKUP($A123,'[2]1516 Exp_Rev Access'!$F$7:$GB$306,112,FALSE))</f>
        <v>0</v>
      </c>
      <c r="EC123" s="99">
        <f>IF(ISNA(VLOOKUP($A123,'[2]1516 Exp_Rev Access'!$F$7:$GB$306,113,FALSE)),"",VLOOKUP($A123,'[2]1516 Exp_Rev Access'!$F$7:$GB$306,113,FALSE))</f>
        <v>0</v>
      </c>
      <c r="ED123" s="99">
        <f>IF(ISNA(VLOOKUP($A123,'[2]1516 Exp_Rev Access'!$F$7:$GB$306,114,FALSE)),"",VLOOKUP($A123,'[2]1516 Exp_Rev Access'!$F$7:$GB$306,114,FALSE))</f>
        <v>0</v>
      </c>
      <c r="EE123" s="99">
        <f>IF(ISNA(VLOOKUP($A123,'[2]1516 Exp_Rev Access'!$F$7:$GB$306,115,FALSE)),"",VLOOKUP($A123,'[2]1516 Exp_Rev Access'!$F$7:$GB$306,115,FALSE))</f>
        <v>0</v>
      </c>
      <c r="EF123" s="99">
        <f>IF(ISNA(VLOOKUP($A123,'[2]1516 Exp_Rev Access'!$F$7:$GB$306,116,FALSE)),"",VLOOKUP($A123,'[2]1516 Exp_Rev Access'!$F$7:$GB$306,116,FALSE))</f>
        <v>0</v>
      </c>
      <c r="EG123" s="99">
        <f>IF(ISNA(VLOOKUP($A123,'[2]1516 Exp_Rev Access'!$F$7:$GB$306,117,FALSE)),"",VLOOKUP($A123,'[2]1516 Exp_Rev Access'!$F$7:$GB$306,117,FALSE))</f>
        <v>0</v>
      </c>
      <c r="EH123" s="99">
        <f>IF(ISNA(VLOOKUP($A123,'[2]1516 Exp_Rev Access'!$F$7:$GB$306,118,FALSE)),"",VLOOKUP($A123,'[2]1516 Exp_Rev Access'!$F$7:$GB$306,118,FALSE))</f>
        <v>0</v>
      </c>
      <c r="EI123" s="99">
        <f>IF(ISNA(VLOOKUP($A123,'[2]1516 Exp_Rev Access'!$F$7:$GB$306,119,FALSE)),"",VLOOKUP($A123,'[2]1516 Exp_Rev Access'!$F$7:$GB$306,119,FALSE))</f>
        <v>0</v>
      </c>
      <c r="EJ123" s="99">
        <f>IF(ISNA(VLOOKUP($A123,'[2]1516 Exp_Rev Access'!$F$7:$GB$306,120,FALSE)),"",VLOOKUP($A123,'[2]1516 Exp_Rev Access'!$F$7:$GB$306,120,FALSE))</f>
        <v>0</v>
      </c>
      <c r="EK123" s="99">
        <f>IF(ISNA(VLOOKUP($A123,'[2]1516 Exp_Rev Access'!$F$7:$GB$306,121,FALSE)),"",VLOOKUP($A123,'[2]1516 Exp_Rev Access'!$F$7:$GB$306,121,FALSE))</f>
        <v>0</v>
      </c>
      <c r="EL123" s="99">
        <f>IF(ISNA(VLOOKUP($A123,'[2]1516 Exp_Rev Access'!$F$7:$GB$306,122,FALSE)),"",VLOOKUP($A123,'[2]1516 Exp_Rev Access'!$F$7:$GB$306,122,FALSE))</f>
        <v>0</v>
      </c>
      <c r="EM123" s="99">
        <f>IF(ISNA(VLOOKUP($A123,'[2]1516 Exp_Rev Access'!$F$7:$GB$306,123,FALSE)),"",VLOOKUP($A123,'[2]1516 Exp_Rev Access'!$F$7:$GB$306,123,FALSE))</f>
        <v>250.65</v>
      </c>
      <c r="EN123" s="99">
        <f>IF(ISNA(VLOOKUP($A123,'[2]1516 Exp_Rev Access'!$F$7:$GB$306,124,FALSE)),"",VLOOKUP($A123,'[2]1516 Exp_Rev Access'!$F$7:$GB$306,124,FALSE))</f>
        <v>0</v>
      </c>
      <c r="EO123" s="99">
        <f>IF(ISNA(VLOOKUP($A123,'[2]1516 Exp_Rev Access'!$F$7:$GB$306,125,FALSE)),"",VLOOKUP($A123,'[2]1516 Exp_Rev Access'!$F$7:$GB$306,125,FALSE))</f>
        <v>0</v>
      </c>
      <c r="EP123" s="99">
        <f>IF(ISNA(VLOOKUP($A123,'[2]1516 Exp_Rev Access'!$F$7:$GB$306,126,FALSE)),"",VLOOKUP($A123,'[2]1516 Exp_Rev Access'!$F$7:$GB$306,126,FALSE))</f>
        <v>0</v>
      </c>
      <c r="EQ123" s="99">
        <f>IF(ISNA(VLOOKUP($A123,'[2]1516 Exp_Rev Access'!$F$7:$GB$306,127,FALSE)),"",VLOOKUP($A123,'[2]1516 Exp_Rev Access'!$F$7:$GB$306,127,FALSE))</f>
        <v>0</v>
      </c>
      <c r="ER123" s="99">
        <f>IF(ISNA(VLOOKUP($A123,'[2]1516 Exp_Rev Access'!$F$7:$GB$306,128,FALSE)),"",VLOOKUP($A123,'[2]1516 Exp_Rev Access'!$F$7:$GB$306,128,FALSE))</f>
        <v>0</v>
      </c>
      <c r="ES123" s="99">
        <f>IF(ISNA(VLOOKUP($A123,'[2]1516 Exp_Rev Access'!$F$7:$GB$306,129,FALSE)),"",VLOOKUP($A123,'[2]1516 Exp_Rev Access'!$F$7:$GB$306,129,FALSE))</f>
        <v>0</v>
      </c>
      <c r="ET123" s="99">
        <f>IF(ISNA(VLOOKUP($A123,'[2]1516 Exp_Rev Access'!$F$7:$GB$306,130,FALSE)),"",VLOOKUP($A123,'[2]1516 Exp_Rev Access'!$F$7:$GB$306,130,FALSE))</f>
        <v>0</v>
      </c>
      <c r="EU123" s="99">
        <f>IF(ISNA(VLOOKUP($A123,'[2]1516 Exp_Rev Access'!$F$7:$GB$306,131,FALSE)),"",VLOOKUP($A123,'[2]1516 Exp_Rev Access'!$F$7:$GB$306,131,FALSE))</f>
        <v>0</v>
      </c>
      <c r="EV123" s="99">
        <f>IF(ISNA(VLOOKUP($A123,'[2]1516 Exp_Rev Access'!$F$7:$GB$306,132,FALSE)),"",VLOOKUP($A123,'[2]1516 Exp_Rev Access'!$F$7:$GB$306,132,FALSE))</f>
        <v>0</v>
      </c>
      <c r="EW123" s="99">
        <f>IF(ISNA(VLOOKUP($A123,'[2]1516 Exp_Rev Access'!$F$7:$GB$306,133,FALSE)),"",VLOOKUP($A123,'[2]1516 Exp_Rev Access'!$F$7:$GB$306,133,FALSE))</f>
        <v>0</v>
      </c>
      <c r="EX123" s="99">
        <f>IF(ISNA(VLOOKUP($A123,'[2]1516 Exp_Rev Access'!$F$7:$GB$306,134,FALSE)),"",VLOOKUP($A123,'[2]1516 Exp_Rev Access'!$F$7:$GB$306,134,FALSE))</f>
        <v>0</v>
      </c>
      <c r="EY123" s="99">
        <f>IF(ISNA(VLOOKUP($A123,'[2]1516 Exp_Rev Access'!$F$7:$GB$306,135,FALSE)),"",VLOOKUP($A123,'[2]1516 Exp_Rev Access'!$F$7:$GB$306,135,FALSE))</f>
        <v>0</v>
      </c>
      <c r="EZ123" s="99">
        <f>IF(ISNA(VLOOKUP($A123,'[2]1516 Exp_Rev Access'!$F$7:$GB$306,136,FALSE)),"",VLOOKUP($A123,'[2]1516 Exp_Rev Access'!$F$7:$GB$306,136,FALSE))</f>
        <v>0</v>
      </c>
      <c r="FA123" s="99">
        <f>IF(ISNA(VLOOKUP($A123,'[2]1516 Exp_Rev Access'!$F$7:$GB$306,137,FALSE)),"",VLOOKUP($A123,'[2]1516 Exp_Rev Access'!$F$7:$GB$306,137,FALSE))</f>
        <v>0</v>
      </c>
      <c r="FB123" s="99">
        <f>IF(ISNA(VLOOKUP($A123,'[2]1516 Exp_Rev Access'!$F$7:$GB$306,138,FALSE)),"",VLOOKUP($A123,'[2]1516 Exp_Rev Access'!$F$7:$GB$306,138,FALSE))</f>
        <v>0</v>
      </c>
      <c r="FC123" s="99">
        <f>IF(ISNA(VLOOKUP($A123,'[2]1516 Exp_Rev Access'!$F$7:$GB$306,139,FALSE)),"",VLOOKUP($A123,'[2]1516 Exp_Rev Access'!$F$7:$GB$306,139,FALSE))</f>
        <v>0</v>
      </c>
      <c r="FD123" s="99">
        <f>IF(ISNA(VLOOKUP($A123,'[2]1516 Exp_Rev Access'!$F$7:$FS$306,140,FALSE)),"",VLOOKUP($A123,'[2]1516 Exp_Rev Access'!$F$7:$FS$306,140,FALSE))</f>
        <v>0</v>
      </c>
      <c r="FE123" s="99">
        <f>IF(ISNA(VLOOKUP($A123,'[2]1516 Exp_Rev Access'!$F$7:$FS$306,141,FALSE)),"",VLOOKUP($A123,'[2]1516 Exp_Rev Access'!$F$7:$FS$306,141,FALSE))</f>
        <v>0</v>
      </c>
      <c r="FF123" s="99">
        <f>IF(ISNA(VLOOKUP($A123,'[2]1516 Exp_Rev Access'!$F$7:$FS$306,142,FALSE)),"",VLOOKUP($A123,'[2]1516 Exp_Rev Access'!$F$7:$FS$306,142,FALSE))</f>
        <v>0</v>
      </c>
      <c r="FG123" s="99">
        <f>IF(ISNA(VLOOKUP($A123,'[2]1516 Exp_Rev Access'!$F$7:$FS$306,143,FALSE)),"",VLOOKUP($A123,'[2]1516 Exp_Rev Access'!$F$7:$FS$306,143,FALSE))</f>
        <v>0</v>
      </c>
      <c r="FH123" s="99">
        <f>IF(ISNA(VLOOKUP($A123,'[2]1516 Exp_Rev Access'!$F$7:$FS$306,144,FALSE)),"",VLOOKUP($A123,'[2]1516 Exp_Rev Access'!$F$7:$FS$306,144,FALSE))</f>
        <v>0</v>
      </c>
      <c r="FI123" s="99">
        <f>IF(ISNA(VLOOKUP($A123,'[2]1516 Exp_Rev Access'!$F$7:$FS$306,145,FALSE)),"",VLOOKUP($A123,'[2]1516 Exp_Rev Access'!$F$7:$FS$306,145,FALSE))</f>
        <v>0</v>
      </c>
      <c r="FJ123" s="99">
        <f>IF(ISNA(VLOOKUP($A123,'[2]1516 Exp_Rev Access'!$F$7:$FS$306,146,FALSE)),"",VLOOKUP($A123,'[2]1516 Exp_Rev Access'!$F$7:$FS$306,146,FALSE))</f>
        <v>0</v>
      </c>
      <c r="FK123" s="99">
        <f>IF(ISNA(VLOOKUP($A123,'[2]1516 Exp_Rev Access'!$F$7:$FS$306,147,FALSE)),"",VLOOKUP($A123,'[2]1516 Exp_Rev Access'!$F$7:$FS$306,147,FALSE))</f>
        <v>0</v>
      </c>
      <c r="FL123" s="99">
        <f>IF(ISNA(VLOOKUP($A123,'[2]1516 Exp_Rev Access'!$F$7:$FS$306,148,FALSE)),"",VLOOKUP($A123,'[2]1516 Exp_Rev Access'!$F$7:$FS$306,148,FALSE))</f>
        <v>0</v>
      </c>
      <c r="FM123" s="99">
        <f>IF(ISNA(VLOOKUP($A123,'[2]1516 Exp_Rev Access'!$F$7:$FS$306,149,FALSE)),"",VLOOKUP($A123,'[2]1516 Exp_Rev Access'!$F$7:$FS$306,149,FALSE))</f>
        <v>0</v>
      </c>
      <c r="FN123" s="99">
        <f>IF(ISNA(VLOOKUP($A123,'[2]1516 Exp_Rev Access'!$F$7:$FS$306,150,FALSE)),"",VLOOKUP($A123,'[2]1516 Exp_Rev Access'!$F$7:$FS$306,150,FALSE))</f>
        <v>0</v>
      </c>
      <c r="FO123" s="99">
        <f>IF(ISNA(VLOOKUP($A123,'[2]1516 Exp_Rev Access'!$F$7:$FS$306,151,FALSE)),"",VLOOKUP($A123,'[2]1516 Exp_Rev Access'!$F$7:$FS$306,151,FALSE))</f>
        <v>0</v>
      </c>
      <c r="FP123" s="99">
        <f>IF(ISNA(VLOOKUP($A123,'[2]1516 Exp_Rev Access'!$F$7:$FS$306,152,FALSE)),"",VLOOKUP($A123,'[2]1516 Exp_Rev Access'!$F$7:$FS$306,152,FALSE))</f>
        <v>0</v>
      </c>
      <c r="FQ123" s="99">
        <f>IF(ISNA(VLOOKUP($A123,'[2]1516 Exp_Rev Access'!$F$7:$FS$306,153,FALSE)),"",VLOOKUP($A123,'[2]1516 Exp_Rev Access'!$F$7:$FS$306,153,FALSE))</f>
        <v>78487.06</v>
      </c>
      <c r="FR123" s="101">
        <f t="shared" si="170"/>
        <v>2230298.87</v>
      </c>
      <c r="FS123" s="72">
        <f t="shared" si="171"/>
        <v>8.1830794126259751E-2</v>
      </c>
      <c r="FT123" s="94">
        <f t="shared" si="172"/>
        <v>939.76566733382481</v>
      </c>
      <c r="FU123" s="99">
        <f>IF(ISNA(VLOOKUP($A123,'[2]1516 Exp_Rev Access'!$F$7:$GB$306,154,FALSE)),"",VLOOKUP($A123,'[2]1516 Exp_Rev Access'!$F$7:$GB$306,154,FALSE))</f>
        <v>0</v>
      </c>
      <c r="FV123" s="99">
        <f>IF(ISNA(VLOOKUP($A123,'[2]1516 Exp_Rev Access'!$F$7:$GB$306,155,FALSE)),"",VLOOKUP($A123,'[2]1516 Exp_Rev Access'!$F$7:$GB$306,155,FALSE))</f>
        <v>0</v>
      </c>
      <c r="FW123" s="99">
        <f>IF(ISNA(VLOOKUP($A123,'[2]1516 Exp_Rev Access'!$F$7:$GB$306,156,FALSE)),"",VLOOKUP($A123,'[2]1516 Exp_Rev Access'!$F$7:$GB$306,156,FALSE))</f>
        <v>0</v>
      </c>
      <c r="FX123" s="99">
        <f>IF(ISNA(VLOOKUP($A123,'[2]1516 Exp_Rev Access'!$F$7:$GB$306,157,FALSE)),"",VLOOKUP($A123,'[2]1516 Exp_Rev Access'!$F$7:$GB$306,157,FALSE))</f>
        <v>0</v>
      </c>
      <c r="FY123" s="99">
        <f>IF(ISNA(VLOOKUP($A123,'[2]1516 Exp_Rev Access'!$F$7:$GB$306,158,FALSE)),"",VLOOKUP($A123,'[2]1516 Exp_Rev Access'!$F$7:$GB$306,158,FALSE))</f>
        <v>0</v>
      </c>
      <c r="FZ123" s="99">
        <f>IF(ISNA(VLOOKUP($A123,'[2]1516 Exp_Rev Access'!$F$7:$GB$306,159,FALSE)),"",VLOOKUP($A123,'[2]1516 Exp_Rev Access'!$F$7:$GB$306,159,FALSE))</f>
        <v>0</v>
      </c>
      <c r="GA123" s="99">
        <f>IF(ISNA(VLOOKUP($A123,'[2]1516 Exp_Rev Access'!$F$7:$GB$306,160,FALSE)),"",VLOOKUP($A123,'[2]1516 Exp_Rev Access'!$F$7:$GB$306,160,FALSE))</f>
        <v>0</v>
      </c>
      <c r="GB123" s="99">
        <f>IF(ISNA(VLOOKUP($A123,'[2]1516 Exp_Rev Access'!$F$7:$GB$306,161,FALSE)),"",VLOOKUP($A123,'[2]1516 Exp_Rev Access'!$F$7:$GB$306,161,FALSE))</f>
        <v>0</v>
      </c>
      <c r="GC123" s="99">
        <f>IF(ISNA(VLOOKUP($A123,'[2]1516 Exp_Rev Access'!$F$7:$GB$306,162,FALSE)),"",VLOOKUP($A123,'[2]1516 Exp_Rev Access'!$F$7:$GB$306,162,FALSE))</f>
        <v>0</v>
      </c>
      <c r="GD123" s="99">
        <f>IF(ISNA(VLOOKUP($A123,'[2]1516 Exp_Rev Access'!$F$7:$GB$306,163,FALSE)),"",VLOOKUP($A123,'[2]1516 Exp_Rev Access'!$F$7:$GB$306,163,FALSE))</f>
        <v>0</v>
      </c>
      <c r="GE123" s="99">
        <f>IF(ISNA(VLOOKUP($A123,'[2]1516 Exp_Rev Access'!$F$7:$GB$306,164,FALSE)),"",VLOOKUP($A123,'[2]1516 Exp_Rev Access'!$F$7:$GB$306,164,FALSE))</f>
        <v>10689.11</v>
      </c>
      <c r="GF123" s="99">
        <f>IF(ISNA(VLOOKUP($A123,'[2]1516 Exp_Rev Access'!$F$7:$GB$306,165,FALSE)),"",VLOOKUP($A123,'[2]1516 Exp_Rev Access'!$F$7:$GB$306,165,FALSE))</f>
        <v>0</v>
      </c>
      <c r="GG123" s="99">
        <f>IF(ISNA(VLOOKUP($A123,'[2]1516 Exp_Rev Access'!$F$7:$GB$306,166,FALSE)),"",VLOOKUP($A123,'[2]1516 Exp_Rev Access'!$F$7:$GB$306,166,FALSE))</f>
        <v>9210.4500000000007</v>
      </c>
      <c r="GH123" s="99">
        <f>IF(ISNA(VLOOKUP($A123,'[2]1516 Exp_Rev Access'!$F$7:$GB$306,167,FALSE)),"",VLOOKUP($A123,'[2]1516 Exp_Rev Access'!$F$7:$GB$306,167,FALSE))</f>
        <v>16309.43</v>
      </c>
      <c r="GI123" s="99">
        <f>IF(ISNA(VLOOKUP($A123,'[2]1516 Exp_Rev Access'!$F$7:$GB$306,168,FALSE)),"",VLOOKUP($A123,'[2]1516 Exp_Rev Access'!$F$7:$GB$306,168,FALSE))</f>
        <v>0</v>
      </c>
      <c r="GJ123" s="99">
        <f>IF(ISNA(VLOOKUP($A123,'[2]1516 Exp_Rev Access'!$F$7:$GB$306,169,FALSE)),"",VLOOKUP($A123,'[2]1516 Exp_Rev Access'!$F$7:$GB$306,169,FALSE))</f>
        <v>0</v>
      </c>
      <c r="GK123" s="99">
        <f>IF(ISNA(VLOOKUP($A123,'[2]1516 Exp_Rev Access'!$F$7:$GB$306,170,FALSE)),"",VLOOKUP($A123,'[2]1516 Exp_Rev Access'!$F$7:$GB$306,170,FALSE))</f>
        <v>0</v>
      </c>
      <c r="GL123" s="99">
        <f>IF(ISNA(VLOOKUP($A123,'[2]1516 Exp_Rev Access'!$F$7:$GB$306,171,FALSE)),"",VLOOKUP($A123,'[2]1516 Exp_Rev Access'!$F$7:$GB$306,171,FALSE))</f>
        <v>0</v>
      </c>
      <c r="GM123" s="99">
        <f>IF(ISNA(VLOOKUP($A123,'[2]1516 Exp_Rev Access'!$F$7:$GB$306,172,FALSE)),"",VLOOKUP($A123,'[2]1516 Exp_Rev Access'!$F$7:$GB$306,172,FALSE))</f>
        <v>0</v>
      </c>
      <c r="GN123" s="99">
        <f>IF(ISNA(VLOOKUP($A123,'[2]1516 Exp_Rev Access'!$F$7:$GB$306,173,FALSE)),"",VLOOKUP($A123,'[2]1516 Exp_Rev Access'!$F$7:$GB$306,173,FALSE))</f>
        <v>0</v>
      </c>
      <c r="GO123" s="99">
        <f>IF(ISNA(VLOOKUP($A123,'[2]1516 Exp_Rev Access'!$F$7:$GB$306,174,FALSE)),"",VLOOKUP($A123,'[2]1516 Exp_Rev Access'!$F$7:$GB$306,174,FALSE))</f>
        <v>0</v>
      </c>
      <c r="GP123" s="99">
        <f>IF(ISNA(VLOOKUP($A123,'[2]1516 Exp_Rev Access'!$F$7:$GB$306,175,FALSE)),"",VLOOKUP($A123,'[2]1516 Exp_Rev Access'!$F$7:$GB$306,175,FALSE))</f>
        <v>837</v>
      </c>
      <c r="GQ123" s="99">
        <f>IF(ISNA(VLOOKUP($A123,'[2]1516 Exp_Rev Access'!$F$7:$GB$306,176,FALSE)),"",VLOOKUP($A123,'[2]1516 Exp_Rev Access'!$F$7:$GB$306,176,FALSE))</f>
        <v>0</v>
      </c>
      <c r="GR123" s="99">
        <f>IF(ISNA(VLOOKUP($A123,'[2]1516 Exp_Rev Access'!$F$7:$GB$306,177,FALSE)),"",VLOOKUP($A123,'[2]1516 Exp_Rev Access'!$F$7:$GB$306,177,FALSE))</f>
        <v>0</v>
      </c>
      <c r="GS123" s="99">
        <f>IF(ISNA(VLOOKUP($A123,'[2]1516 Exp_Rev Access'!$F$7:$GB$306,178,FALSE)),"",VLOOKUP($A123,'[2]1516 Exp_Rev Access'!$F$7:$GB$306,178,FALSE))</f>
        <v>0</v>
      </c>
      <c r="GT123" s="101">
        <f t="shared" si="173"/>
        <v>37045.990000000005</v>
      </c>
      <c r="GU123" s="72">
        <f t="shared" si="174"/>
        <v>1.3592361192800487E-3</v>
      </c>
      <c r="GV123" s="84">
        <f t="shared" si="175"/>
        <v>15.609813546823975</v>
      </c>
    </row>
    <row r="124" spans="1:207" customFormat="1" ht="12" customHeight="1" x14ac:dyDescent="0.2">
      <c r="A124" s="96" t="s">
        <v>378</v>
      </c>
      <c r="B124" s="69" t="s">
        <v>379</v>
      </c>
      <c r="C124" s="80">
        <f>IF(ISNA(VLOOKUP($A124,'[2]1516 enrollment_Rev_Exp by size'!$A$6:$G$320,3,FALSE)),"",VLOOKUP($A124,'[2]1516 enrollment_Rev_Exp by size'!$A$6:$G$320,3,FALSE))</f>
        <v>2486.33</v>
      </c>
      <c r="D124" s="97">
        <v>25680562.59</v>
      </c>
      <c r="E124" s="80">
        <f t="shared" si="153"/>
        <v>25680562.589999996</v>
      </c>
      <c r="F124" s="80">
        <f t="shared" si="154"/>
        <v>0</v>
      </c>
      <c r="G124" s="98">
        <f>IF(ISNA(VLOOKUP($A124,'[2]1516 Exp_Rev Access'!$F$7:$FS$306,2,FALSE)),"",VLOOKUP($A124,'[2]1516 Exp_Rev Access'!$F$7:$FS$306,2,FALSE))</f>
        <v>4224489.1100000003</v>
      </c>
      <c r="H124" s="98">
        <f>IF(ISNA(VLOOKUP($A124,'[2]1516 Exp_Rev Access'!$F$7:$FS$306,3,FALSE)),"",VLOOKUP($A124,'[2]1516 Exp_Rev Access'!$F$7:$FS$306,3,FALSE))</f>
        <v>0</v>
      </c>
      <c r="I124" s="98">
        <f>IF(ISNA(VLOOKUP($A124,'[2]1516 Exp_Rev Access'!$F$7:$FS$306,4,FALSE)),"",VLOOKUP($A124,'[2]1516 Exp_Rev Access'!$F$7:$FS$306,4,FALSE))</f>
        <v>0</v>
      </c>
      <c r="J124" s="98">
        <f>IF(ISNA(VLOOKUP($A124,'[2]1516 Exp_Rev Access'!$F$7:$FS$306,5,FALSE)),"",VLOOKUP($A124,'[2]1516 Exp_Rev Access'!$F$7:$FS$306,5,FALSE))</f>
        <v>15979.79</v>
      </c>
      <c r="K124" s="98">
        <f>IF(ISNA(VLOOKUP($A124,'[2]1516 Exp_Rev Access'!$F$7:$FS$306,6,FALSE)),"",VLOOKUP($A124,'[2]1516 Exp_Rev Access'!$F$7:$FS$306,6,FALSE))</f>
        <v>0</v>
      </c>
      <c r="L124" s="98">
        <f>IF(ISNA(VLOOKUP($A124,'[2]1516 Exp_Rev Access'!$F$7:$FS$306,7,FALSE)),"",VLOOKUP($A124,'[2]1516 Exp_Rev Access'!$F$7:$FS$306,7,FALSE))</f>
        <v>0</v>
      </c>
      <c r="M124" s="90">
        <f t="shared" si="155"/>
        <v>4240468.9000000004</v>
      </c>
      <c r="N124" s="72">
        <f t="shared" si="156"/>
        <v>0.16512367613205006</v>
      </c>
      <c r="O124" s="73">
        <f t="shared" si="157"/>
        <v>1705.5133067613713</v>
      </c>
      <c r="P124" s="99">
        <f>IF(ISNA(VLOOKUP($A124,'[2]1516 Exp_Rev Access'!$F$7:$FS$306,8,FALSE)),"",VLOOKUP($A124,'[2]1516 Exp_Rev Access'!$F$7:$FS$306,8,FALSE))</f>
        <v>32815.07</v>
      </c>
      <c r="Q124" s="99">
        <f>IF(ISNA(VLOOKUP($A124,'[2]1516 Exp_Rev Access'!$F$7:$FS$306,9,FALSE)),"",VLOOKUP($A124,'[2]1516 Exp_Rev Access'!$F$7:$FS$306,9,FALSE))</f>
        <v>0</v>
      </c>
      <c r="R124" s="99">
        <f>IF(ISNA(VLOOKUP($A124,'[2]1516 Exp_Rev Access'!$F$7:$FS$306,10,FALSE)),"",VLOOKUP($A124,'[2]1516 Exp_Rev Access'!$F$7:$FS$306,10,FALSE))</f>
        <v>0</v>
      </c>
      <c r="S124" s="99">
        <f>IF(ISNA(VLOOKUP($A124,'[2]1516 Exp_Rev Access'!$F$7:$FS$306,11,FALSE)),"",VLOOKUP($A124,'[2]1516 Exp_Rev Access'!$F$7:$FS$306,11,FALSE))</f>
        <v>0</v>
      </c>
      <c r="T124" s="99">
        <f>IF(ISNA(VLOOKUP($A124,'[2]1516 Exp_Rev Access'!$F$7:$FS$306,12,FALSE)),"",VLOOKUP($A124,'[2]1516 Exp_Rev Access'!$F$7:$FS$306,12,FALSE))</f>
        <v>0</v>
      </c>
      <c r="U124" s="99">
        <f>IF(ISNA(VLOOKUP($A124,'[2]1516 Exp_Rev Access'!$F$7:$FS$306,13,FALSE)),"",VLOOKUP($A124,'[2]1516 Exp_Rev Access'!$F$7:$FS$306,13,FALSE))</f>
        <v>0</v>
      </c>
      <c r="V124" s="99">
        <f>IF(ISNA(VLOOKUP($A124,'[2]1516 Exp_Rev Access'!$F$7:$FS$306,14,FALSE)),"",VLOOKUP($A124,'[2]1516 Exp_Rev Access'!$F$7:$FS$306,14,FALSE))</f>
        <v>0</v>
      </c>
      <c r="W124" s="99">
        <f>IF(ISNA(VLOOKUP($A124,'[2]1516 Exp_Rev Access'!$F$7:$FS$306,15,FALSE)),"",VLOOKUP($A124,'[2]1516 Exp_Rev Access'!$F$7:$FS$306,15,FALSE))</f>
        <v>0</v>
      </c>
      <c r="X124" s="99">
        <f>IF(ISNA(VLOOKUP($A124,'[2]1516 Exp_Rev Access'!$F$7:$FS$306,16,FALSE)),"",VLOOKUP($A124,'[2]1516 Exp_Rev Access'!$F$7:$FS$306,16,FALSE))</f>
        <v>14323.5</v>
      </c>
      <c r="Y124" s="99">
        <f>IF(ISNA(VLOOKUP($A124,'[2]1516 Exp_Rev Access'!$F$7:$FS$306,17,FALSE)),"",VLOOKUP($A124,'[2]1516 Exp_Rev Access'!$F$7:$FS$306,17,FALSE))</f>
        <v>0</v>
      </c>
      <c r="Z124" s="99">
        <f>IF(ISNA(VLOOKUP($A124,'[2]1516 Exp_Rev Access'!$F$7:$FS$306,18,FALSE)),"",VLOOKUP($A124,'[2]1516 Exp_Rev Access'!$F$7:$FS$306,18,FALSE))</f>
        <v>0</v>
      </c>
      <c r="AA124" s="99">
        <f>IF(ISNA(VLOOKUP($A124,'[2]1516 Exp_Rev Access'!$F$7:$FS$306,19,FALSE)),"",VLOOKUP($A124,'[2]1516 Exp_Rev Access'!$F$7:$FS$306,19,FALSE))</f>
        <v>0</v>
      </c>
      <c r="AB124" s="99">
        <f>IF(ISNA(VLOOKUP($A124,'[2]1516 Exp_Rev Access'!$F$7:$FS$306,20,FALSE)),"",VLOOKUP($A124,'[2]1516 Exp_Rev Access'!$F$7:$FS$306,20,FALSE))</f>
        <v>30381.42</v>
      </c>
      <c r="AC124" s="99">
        <f>IF(ISNA(VLOOKUP($A124,'[2]1516 Exp_Rev Access'!$F$7:$FS$306,21,FALSE)),"",VLOOKUP($A124,'[2]1516 Exp_Rev Access'!$F$7:$FS$306,21,FALSE))</f>
        <v>235933.35</v>
      </c>
      <c r="AD124" s="99">
        <f>IF(ISNA(VLOOKUP($A124,'[2]1516 Exp_Rev Access'!$F$7:$FS$306,22,FALSE)),"",VLOOKUP($A124,'[2]1516 Exp_Rev Access'!$F$7:$FS$306,22,FALSE))</f>
        <v>4389.38</v>
      </c>
      <c r="AE124" s="99">
        <f>IF(ISNA(VLOOKUP($A124,'[2]1516 Exp_Rev Access'!$F$7:$FS$306,23,FALSE)),"",VLOOKUP($A124,'[2]1516 Exp_Rev Access'!$F$7:$FS$306,23,FALSE))</f>
        <v>0</v>
      </c>
      <c r="AF124" s="99">
        <f>IF(ISNA(VLOOKUP($A124,'[2]1516 Exp_Rev Access'!$F$7:$FS$306,24,FALSE)),"",VLOOKUP($A124,'[2]1516 Exp_Rev Access'!$F$7:$FS$306,24,FALSE))</f>
        <v>15703.86</v>
      </c>
      <c r="AG124" s="99">
        <f>IF(ISNA(VLOOKUP($A124,'[2]1516 Exp_Rev Access'!$F$7:$FS$306,25,FALSE)),"",VLOOKUP($A124,'[2]1516 Exp_Rev Access'!$F$7:$FS$306,25,FALSE))</f>
        <v>4676.17</v>
      </c>
      <c r="AH124" s="98">
        <f>IF(ISNA(VLOOKUP($A124,'[2]1516 Exp_Rev Access'!$F$7:$FS$306,26,FALSE)),"",VLOOKUP($A124,'[2]1516 Exp_Rev Access'!$F$7:$FS$306,26,FALSE))</f>
        <v>47954.87</v>
      </c>
      <c r="AI124" s="98">
        <f>IF(ISNA(VLOOKUP($A124,'[2]1516 Exp_Rev Access'!$F$7:$FS$306,27,FALSE)),"",VLOOKUP($A124,'[2]1516 Exp_Rev Access'!$F$7:$FS$306,27,FALSE))</f>
        <v>5210.33</v>
      </c>
      <c r="AJ124" s="98">
        <f>IF(ISNA(VLOOKUP($A124,'[2]1516 Exp_Rev Access'!$F$7:$FS$306,28,FALSE)),"",VLOOKUP($A124,'[2]1516 Exp_Rev Access'!$F$7:$FS$306,28,FALSE))</f>
        <v>57581.440000000002</v>
      </c>
      <c r="AK124" s="98">
        <f>IF(ISNA(VLOOKUP($A124,'[2]1516 Exp_Rev Access'!$F$7:$FS$306,29,FALSE)),"",VLOOKUP($A124,'[2]1516 Exp_Rev Access'!$F$7:$FS$306,29,FALSE))</f>
        <v>8998.74</v>
      </c>
      <c r="AL124" s="100">
        <f t="shared" si="158"/>
        <v>457968.12999999995</v>
      </c>
      <c r="AM124" s="72">
        <f t="shared" si="159"/>
        <v>1.7833259236241676E-2</v>
      </c>
      <c r="AN124" s="94">
        <f t="shared" si="160"/>
        <v>184.19442712753334</v>
      </c>
      <c r="AO124" s="99">
        <f>IF(ISNA(VLOOKUP($A124,'[2]1516 Exp_Rev Access'!$F$7:$GB$306,30,FALSE)),"",VLOOKUP($A124,'[2]1516 Exp_Rev Access'!$F$7:$FS$306,30,FALSE))</f>
        <v>14713274.35</v>
      </c>
      <c r="AP124" s="99">
        <f>IF(ISNA(VLOOKUP($A124,'[2]1516 Exp_Rev Access'!$F$7:$GB$306,31,FALSE)),"",VLOOKUP($A124,'[2]1516 Exp_Rev Access'!$F$7:$FS$306,31,FALSE))</f>
        <v>411162.33</v>
      </c>
      <c r="AQ124" s="99">
        <f>IF(ISNA(VLOOKUP($A124,'[2]1516 Exp_Rev Access'!$F$7:$GB$306,32,FALSE)),"",VLOOKUP($A124,'[2]1516 Exp_Rev Access'!$F$7:$FS$306,32,FALSE))</f>
        <v>1255071.76</v>
      </c>
      <c r="AR124" s="99">
        <f>IF(ISNA(VLOOKUP($A124,'[2]1516 Exp_Rev Access'!$F$7:$GB$306,33,FALSE)),"",VLOOKUP($A124,'[2]1516 Exp_Rev Access'!$F$7:$FS$306,33,FALSE))</f>
        <v>0</v>
      </c>
      <c r="AS124" s="99">
        <f>IF(ISNA(VLOOKUP($A124,'[2]1516 Exp_Rev Access'!$F$7:$GB$306,34,FALSE)),"",VLOOKUP($A124,'[2]1516 Exp_Rev Access'!$F$7:$FS$306,34,FALSE))</f>
        <v>0</v>
      </c>
      <c r="AT124" s="101">
        <f t="shared" si="161"/>
        <v>16379508.439999999</v>
      </c>
      <c r="AU124" s="72">
        <f t="shared" si="162"/>
        <v>0.63781735242740256</v>
      </c>
      <c r="AV124" s="94">
        <f t="shared" si="163"/>
        <v>6587.8256064158822</v>
      </c>
      <c r="AW124" s="99">
        <f>IF(ISNA(VLOOKUP($A124,'[2]1516 Exp_Rev Access'!$F$7:$GB$306,35,FALSE)),"",VLOOKUP($A124,'[2]1516 Exp_Rev Access'!$F$7:$GB$306,35,FALSE))</f>
        <v>0</v>
      </c>
      <c r="AX124" s="99">
        <f>IF(ISNA(VLOOKUP($A124,'[2]1516 Exp_Rev Access'!$F$7:$GB$306,36,FALSE)),"",VLOOKUP($A124,'[2]1516 Exp_Rev Access'!$F$7:$GB$306,36,FALSE))</f>
        <v>1998923.16</v>
      </c>
      <c r="AY124" s="99">
        <f>IF(ISNA(VLOOKUP($A124,'[2]1516 Exp_Rev Access'!$F$7:$GB$306,37,FALSE)),"",VLOOKUP($A124,'[2]1516 Exp_Rev Access'!$F$7:$GB$306,37,FALSE))</f>
        <v>68702.179999999993</v>
      </c>
      <c r="AZ124" s="99">
        <f>IF(ISNA(VLOOKUP($A124,'[2]1516 Exp_Rev Access'!$F$7:$GB$306,38,FALSE)),"",VLOOKUP($A124,'[2]1516 Exp_Rev Access'!$F$7:$GB$306,38,FALSE))</f>
        <v>0</v>
      </c>
      <c r="BA124" s="99">
        <f>IF(ISNA(VLOOKUP($A124,'[2]1516 Exp_Rev Access'!$F$7:$GB$306,39,FALSE)),"",VLOOKUP($A124,'[2]1516 Exp_Rev Access'!$F$7:$GB$306,39,FALSE))</f>
        <v>0</v>
      </c>
      <c r="BB124" s="99">
        <f>IF(ISNA(VLOOKUP($A124,'[2]1516 Exp_Rev Access'!$F$7:$GB$306,40,FALSE)),"",VLOOKUP($A124,'[2]1516 Exp_Rev Access'!$F$7:$GB$306,40,FALSE))</f>
        <v>322841.57</v>
      </c>
      <c r="BC124" s="99">
        <f>IF(ISNA(VLOOKUP($A124,'[2]1516 Exp_Rev Access'!$F$7:$GB$306,41,FALSE)),"",VLOOKUP($A124,'[2]1516 Exp_Rev Access'!$F$7:$GB$306,41,FALSE))</f>
        <v>0</v>
      </c>
      <c r="BD124" s="99">
        <f>IF(ISNA(VLOOKUP($A124,'[2]1516 Exp_Rev Access'!$F$7:$GB$306,42,FALSE)),"",VLOOKUP($A124,'[2]1516 Exp_Rev Access'!$F$7:$GB$306,42,FALSE))</f>
        <v>90799.45</v>
      </c>
      <c r="BE124" s="99">
        <f>IF(ISNA(VLOOKUP($A124,'[2]1516 Exp_Rev Access'!$F$7:$GB$306,43,FALSE)),"",VLOOKUP($A124,'[2]1516 Exp_Rev Access'!$F$7:$GB$306,43,FALSE))</f>
        <v>0</v>
      </c>
      <c r="BF124" s="99">
        <f>IF(ISNA(VLOOKUP($A124,'[2]1516 Exp_Rev Access'!$F$7:$GB$306,44,FALSE)),"",VLOOKUP($A124,'[2]1516 Exp_Rev Access'!$F$7:$GB$306,44,FALSE))</f>
        <v>46204.54</v>
      </c>
      <c r="BG124" s="99">
        <f>IF(ISNA(VLOOKUP($A124,'[2]1516 Exp_Rev Access'!$F$7:$GB$306,45,FALSE)),"",VLOOKUP($A124,'[2]1516 Exp_Rev Access'!$F$7:$GB$306,45,FALSE))</f>
        <v>24381.13</v>
      </c>
      <c r="BH124" s="99">
        <f>IF(ISNA(VLOOKUP($A124,'[2]1516 Exp_Rev Access'!$F$7:$GB$306,46,FALSE)),"",VLOOKUP($A124,'[2]1516 Exp_Rev Access'!$F$7:$GB$306,46,FALSE))</f>
        <v>0</v>
      </c>
      <c r="BI124" s="99">
        <f>IF(ISNA(VLOOKUP($A124,'[2]1516 Exp_Rev Access'!$F$7:$GB$306,47,FALSE)),"",VLOOKUP($A124,'[2]1516 Exp_Rev Access'!$F$7:$GB$306,47,FALSE))</f>
        <v>9049.82</v>
      </c>
      <c r="BJ124" s="99">
        <f>IF(ISNA(VLOOKUP($A124,'[2]1516 Exp_Rev Access'!$F$7:$GB$306,48,FALSE)),"",VLOOKUP($A124,'[2]1516 Exp_Rev Access'!$F$7:$GB$306,48,FALSE))</f>
        <v>974860.05</v>
      </c>
      <c r="BK124" s="99">
        <f>IF(ISNA(VLOOKUP($A124,'[2]1516 Exp_Rev Access'!$F$7:$GB$306,49,FALSE)),"",VLOOKUP($A124,'[2]1516 Exp_Rev Access'!$F$7:$GB$306,49,FALSE))</f>
        <v>7416</v>
      </c>
      <c r="BL124" s="99">
        <f>IF(ISNA(VLOOKUP($A124,'[2]1516 Exp_Rev Access'!$F$7:$GB$306,50,FALSE)),"",VLOOKUP($A124,'[2]1516 Exp_Rev Access'!$F$7:$GB$306,50,FALSE))</f>
        <v>10712.02</v>
      </c>
      <c r="BM124" s="99">
        <f>IF(ISNA(VLOOKUP($A124,'[2]1516 Exp_Rev Access'!$F$7:$GB$306,51,FALSE)),"",VLOOKUP($A124,'[2]1516 Exp_Rev Access'!$F$7:$GB$306,51,FALSE))</f>
        <v>0</v>
      </c>
      <c r="BN124" s="99">
        <f>IF(ISNA(VLOOKUP($A124,'[2]1516 Exp_Rev Access'!$F$7:$GB$306,52,FALSE)),"",VLOOKUP($A124,'[2]1516 Exp_Rev Access'!$F$7:$GB$306,52,FALSE))</f>
        <v>0</v>
      </c>
      <c r="BO124" s="99">
        <f>IF(ISNA(VLOOKUP($A124,'[2]1516 Exp_Rev Access'!$F$7:$GB$306,53,FALSE)),"",VLOOKUP($A124,'[2]1516 Exp_Rev Access'!$F$7:$GB$306,53,FALSE))</f>
        <v>0</v>
      </c>
      <c r="BP124" s="99">
        <f>IF(ISNA(VLOOKUP($A124,'[2]1516 Exp_Rev Access'!$F$7:$GB$306,54,FALSE)),"",VLOOKUP($A124,'[2]1516 Exp_Rev Access'!$F$7:$GB$306,54,FALSE))</f>
        <v>0</v>
      </c>
      <c r="BQ124" s="99">
        <f>IF(ISNA(VLOOKUP($A124,'[2]1516 Exp_Rev Access'!$F$7:$GB$306,55,FALSE)),"",VLOOKUP($A124,'[2]1516 Exp_Rev Access'!$F$7:$GB$306,55,FALSE))</f>
        <v>0</v>
      </c>
      <c r="BR124" s="99">
        <f>IF(ISNA(VLOOKUP($A124,'[2]1516 Exp_Rev Access'!$F$7:$GB$306,56,FALSE)),"",VLOOKUP($A124,'[2]1516 Exp_Rev Access'!$F$7:$GB$306,56,FALSE))</f>
        <v>0</v>
      </c>
      <c r="BS124" s="99">
        <f>IF(ISNA(VLOOKUP($A124,'[2]1516 Exp_Rev Access'!$F$7:$GB$306,57,FALSE)),"",VLOOKUP($A124,'[2]1516 Exp_Rev Access'!$F$7:$GB$306,57,FALSE))</f>
        <v>0</v>
      </c>
      <c r="BT124" s="99">
        <f>IF(ISNA(VLOOKUP($A124,'[2]1516 Exp_Rev Access'!$F$7:$GB$306,58,FALSE)),"",VLOOKUP($A124,'[2]1516 Exp_Rev Access'!$F$7:$GB$306,58,FALSE))</f>
        <v>0</v>
      </c>
      <c r="BU124" s="102">
        <f t="shared" si="164"/>
        <v>3553889.9199999995</v>
      </c>
      <c r="BV124" s="72">
        <f t="shared" si="165"/>
        <v>0.1383883202536958</v>
      </c>
      <c r="BW124" s="94">
        <f t="shared" si="166"/>
        <v>1429.3717728539652</v>
      </c>
      <c r="BX124" s="99">
        <f>IF(ISNA(VLOOKUP($A124,'[2]1516 Exp_Rev Access'!$F$7:$GB$306,59,FALSE)),"",VLOOKUP($A124,'[2]1516 Exp_Rev Access'!$F$7:$GB$306,59,FALSE))</f>
        <v>0</v>
      </c>
      <c r="BY124" s="99">
        <f>IF(ISNA(VLOOKUP($A124,'[2]1516 Exp_Rev Access'!$F$7:$GB$306,60,FALSE)),"",VLOOKUP($A124,'[2]1516 Exp_Rev Access'!$F$7:$GB$306,60,FALSE))</f>
        <v>0</v>
      </c>
      <c r="BZ124" s="99">
        <f>IF(ISNA(VLOOKUP($A124,'[2]1516 Exp_Rev Access'!$F$7:$GB$306,61,FALSE)),"",VLOOKUP($A124,'[2]1516 Exp_Rev Access'!$F$7:$GB$306,61,FALSE))</f>
        <v>0</v>
      </c>
      <c r="CA124" s="99">
        <f>IF(ISNA(VLOOKUP($A124,'[2]1516 Exp_Rev Access'!$F$7:$GB$306,62,FALSE)),"",VLOOKUP($A124,'[2]1516 Exp_Rev Access'!$F$7:$GB$306,62,FALSE))</f>
        <v>0</v>
      </c>
      <c r="CB124" s="99">
        <f>IF(ISNA(VLOOKUP($A124,'[2]1516 Exp_Rev Access'!$F$7:$GB$306,63,FALSE)),"",VLOOKUP($A124,'[2]1516 Exp_Rev Access'!$F$7:$GB$306,63,FALSE))</f>
        <v>1958.36</v>
      </c>
      <c r="CC124" s="99">
        <f>IF(ISNA(VLOOKUP($A124,'[2]1516 Exp_Rev Access'!$F$7:$GB$306,64,FALSE)),"",VLOOKUP($A124,'[2]1516 Exp_Rev Access'!$F$7:$GB$306,64,FALSE))</f>
        <v>0</v>
      </c>
      <c r="CD124" s="101">
        <f t="shared" si="167"/>
        <v>1958.36</v>
      </c>
      <c r="CE124" s="72">
        <f t="shared" si="176"/>
        <v>7.6258453962476064E-5</v>
      </c>
      <c r="CF124" s="103">
        <f t="shared" si="177"/>
        <v>0.78765087498441477</v>
      </c>
      <c r="CG124" s="99">
        <f>IF(ISNA(VLOOKUP($A124,'[2]1516 Exp_Rev Access'!$F$7:$GB$306,65,FALSE)),"",VLOOKUP($A124,'[2]1516 Exp_Rev Access'!$F$7:$GB$306,65,FALSE))</f>
        <v>0</v>
      </c>
      <c r="CH124" s="99">
        <f>IF(ISNA(VLOOKUP($A124,'[2]1516 Exp_Rev Access'!$F$7:$GB$306,66,FALSE)),"",VLOOKUP($A124,'[2]1516 Exp_Rev Access'!$F$7:$GB$306,66,FALSE))</f>
        <v>0</v>
      </c>
      <c r="CI124" s="99">
        <f>IF(ISNA(VLOOKUP($A124,'[2]1516 Exp_Rev Access'!$F$7:$GB$306,67,FALSE)),"",VLOOKUP($A124,'[2]1516 Exp_Rev Access'!$F$7:$GB$306,67,FALSE))</f>
        <v>0</v>
      </c>
      <c r="CJ124" s="99">
        <f>IF(ISNA(VLOOKUP($A124,'[2]1516 Exp_Rev Access'!$F$7:$GB$306,68,FALSE)),"",VLOOKUP($A124,'[2]1516 Exp_Rev Access'!$F$7:$GB$306,68,FALSE))</f>
        <v>0</v>
      </c>
      <c r="CK124" s="99">
        <f>IF(ISNA(VLOOKUP($A124,'[2]1516 Exp_Rev Access'!$F$7:$GB$306,69,FALSE)),"",VLOOKUP($A124,'[2]1516 Exp_Rev Access'!$F$7:$GB$306,69,FALSE))</f>
        <v>0</v>
      </c>
      <c r="CL124" s="99">
        <f>IF(ISNA(VLOOKUP($A124,'[2]1516 Exp_Rev Access'!$F$7:$GB$306,70,FALSE)),"",VLOOKUP($A124,'[2]1516 Exp_Rev Access'!$F$7:$GB$306,70,FALSE))</f>
        <v>0</v>
      </c>
      <c r="CM124" s="99">
        <f>IF(ISNA(VLOOKUP($A124,'[2]1516 Exp_Rev Access'!$F$7:$GB$306,71,FALSE)),"",VLOOKUP($A124,'[2]1516 Exp_Rev Access'!$F$7:$GB$306,71,FALSE))</f>
        <v>0</v>
      </c>
      <c r="CN124" s="99">
        <f>IF(ISNA(VLOOKUP($A124,'[2]1516 Exp_Rev Access'!$F$7:$GB$306,72,FALSE)),"",VLOOKUP($A124,'[2]1516 Exp_Rev Access'!$F$7:$GB$306,72,FALSE))</f>
        <v>0</v>
      </c>
      <c r="CO124" s="99">
        <f>IF(ISNA(VLOOKUP($A124,'[2]1516 Exp_Rev Access'!$F$7:$GB$306,73,FALSE)),"",VLOOKUP($A124,'[2]1516 Exp_Rev Access'!$F$7:$GB$306,73,FALSE))</f>
        <v>0</v>
      </c>
      <c r="CP124" s="99">
        <f>IF(ISNA(VLOOKUP($A124,'[2]1516 Exp_Rev Access'!$F$7:$GB$306,74,FALSE)),"",VLOOKUP($A124,'[2]1516 Exp_Rev Access'!$F$7:$GB$306,74,FALSE))</f>
        <v>286903.5</v>
      </c>
      <c r="CQ124" s="99">
        <f>IF(ISNA(VLOOKUP($A124,'[2]1516 Exp_Rev Access'!$F$7:$GB$306,75,FALSE)),"",VLOOKUP($A124,'[2]1516 Exp_Rev Access'!$F$7:$GB$306,75,FALSE))</f>
        <v>0</v>
      </c>
      <c r="CR124" s="99">
        <f>IF(ISNA(VLOOKUP($A124,'[2]1516 Exp_Rev Access'!$F$7:$GB$306,76,FALSE)),"",VLOOKUP($A124,'[2]1516 Exp_Rev Access'!$F$7:$GB$306,76,FALSE))</f>
        <v>7394.03</v>
      </c>
      <c r="CS124" s="99">
        <f>IF(ISNA(VLOOKUP($A124,'[2]1516 Exp_Rev Access'!$F$7:$GB$306,77,FALSE)),"",VLOOKUP($A124,'[2]1516 Exp_Rev Access'!$F$7:$GB$306,77,FALSE))</f>
        <v>0</v>
      </c>
      <c r="CT124" s="99">
        <f>IF(ISNA(VLOOKUP($A124,'[2]1516 Exp_Rev Access'!$F$7:$GB$306,78,FALSE)),"",VLOOKUP($A124,'[2]1516 Exp_Rev Access'!$F$7:$GB$306,78,FALSE))</f>
        <v>212074.27</v>
      </c>
      <c r="CU124" s="99">
        <f>IF(ISNA(VLOOKUP($A124,'[2]1516 Exp_Rev Access'!$F$7:$GB$306,79,FALSE)),"",VLOOKUP($A124,'[2]1516 Exp_Rev Access'!$F$7:$GB$306,79,FALSE))</f>
        <v>39157.79</v>
      </c>
      <c r="CV124" s="99">
        <f>IF(ISNA(VLOOKUP($A124,'[2]1516 Exp_Rev Access'!$F$7:$GB$306,80,FALSE)),"",VLOOKUP($A124,'[2]1516 Exp_Rev Access'!$F$7:$GB$306,80,FALSE))</f>
        <v>0</v>
      </c>
      <c r="CW124" s="99">
        <f>IF(ISNA(VLOOKUP($A124,'[2]1516 Exp_Rev Access'!$F$7:$GB$306,81,FALSE)),"",VLOOKUP($A124,'[2]1516 Exp_Rev Access'!$F$7:$GB$306,81,FALSE))</f>
        <v>0</v>
      </c>
      <c r="CX124" s="99">
        <f>IF(ISNA(VLOOKUP($A124,'[2]1516 Exp_Rev Access'!$F$7:$GB$306,82,FALSE)),"",VLOOKUP($A124,'[2]1516 Exp_Rev Access'!$F$7:$GB$306,82,FALSE))</f>
        <v>0</v>
      </c>
      <c r="CY124" s="99">
        <f>IF(ISNA(VLOOKUP($A124,'[2]1516 Exp_Rev Access'!$F$7:$GB$306,83,FALSE)),"",VLOOKUP($A124,'[2]1516 Exp_Rev Access'!$F$7:$GB$306,83,FALSE))</f>
        <v>0</v>
      </c>
      <c r="CZ124" s="99">
        <f>IF(ISNA(VLOOKUP($A124,'[2]1516 Exp_Rev Access'!$F$7:$GB$306,84,FALSE)),"",VLOOKUP($A124,'[2]1516 Exp_Rev Access'!$F$7:$GB$306,84,FALSE))</f>
        <v>0</v>
      </c>
      <c r="DA124" s="99">
        <f>IF(ISNA(VLOOKUP($A124,'[2]1516 Exp_Rev Access'!$F$7:$GB$306,85,FALSE)),"",VLOOKUP($A124,'[2]1516 Exp_Rev Access'!$F$7:$GB$306,85,FALSE))</f>
        <v>0</v>
      </c>
      <c r="DB124" s="99">
        <f>IF(ISNA(VLOOKUP($A124,'[2]1516 Exp_Rev Access'!$F$7:$GB$306,86,FALSE)),"",VLOOKUP($A124,'[2]1516 Exp_Rev Access'!$F$7:$GB$306,86,FALSE))</f>
        <v>0</v>
      </c>
      <c r="DC124" s="99">
        <f>IF(ISNA(VLOOKUP($A124,'[2]1516 Exp_Rev Access'!$F$7:$GB$306,87,FALSE)),"",VLOOKUP($A124,'[2]1516 Exp_Rev Access'!$F$7:$GB$306,87,FALSE))</f>
        <v>0</v>
      </c>
      <c r="DD124" s="99">
        <f>IF(ISNA(VLOOKUP($A124,'[2]1516 Exp_Rev Access'!$F$7:$GB$306,88,FALSE)),"",VLOOKUP($A124,'[2]1516 Exp_Rev Access'!$F$7:$GB$306,88,FALSE))</f>
        <v>0</v>
      </c>
      <c r="DE124" s="99">
        <f>IF(ISNA(VLOOKUP($A124,'[2]1516 Exp_Rev Access'!$F$7:$GB$306,89,FALSE)),"",VLOOKUP($A124,'[2]1516 Exp_Rev Access'!$F$7:$GB$306,89,FALSE))</f>
        <v>0</v>
      </c>
      <c r="DF124" s="99">
        <f>IF(ISNA(VLOOKUP($A124,'[2]1516 Exp_Rev Access'!$F$7:$GB$306,90,FALSE)),"",VLOOKUP($A124,'[2]1516 Exp_Rev Access'!$F$7:$GB$306,90,FALSE))</f>
        <v>0</v>
      </c>
      <c r="DG124" s="99">
        <f>IF(ISNA(VLOOKUP($A124,'[2]1516 Exp_Rev Access'!$F$7:$GB$306,91,FALSE)),"",VLOOKUP($A124,'[2]1516 Exp_Rev Access'!$F$7:$GB$306,91,FALSE))</f>
        <v>0</v>
      </c>
      <c r="DH124" s="99">
        <f>IF(ISNA(VLOOKUP($A124,'[2]1516 Exp_Rev Access'!$F$7:$GB$306,92,FALSE)),"",VLOOKUP($A124,'[2]1516 Exp_Rev Access'!$F$7:$GB$306,92,FALSE))</f>
        <v>339508.37</v>
      </c>
      <c r="DI124" s="99">
        <f>IF(ISNA(VLOOKUP($A124,'[2]1516 Exp_Rev Access'!$F$7:$GB$306,93,FALSE)),"",VLOOKUP($A124,'[2]1516 Exp_Rev Access'!$F$7:$GB$306,93,FALSE))</f>
        <v>0</v>
      </c>
      <c r="DJ124" s="99">
        <f>IF(ISNA(VLOOKUP($A124,'[2]1516 Exp_Rev Access'!$F$7:$GB$306,94,FALSE)),"",VLOOKUP($A124,'[2]1516 Exp_Rev Access'!$F$7:$GB$306,94,FALSE))</f>
        <v>0</v>
      </c>
      <c r="DK124" s="99">
        <f>IF(ISNA(VLOOKUP($A124,'[2]1516 Exp_Rev Access'!$F$7:$GB$306,95,FALSE)),"",VLOOKUP($A124,'[2]1516 Exp_Rev Access'!$F$7:$GB$306,95,FALSE))</f>
        <v>0</v>
      </c>
      <c r="DL124" s="99">
        <f>IF(ISNA(VLOOKUP($A124,'[2]1516 Exp_Rev Access'!$F$7:$GB$306,96,FALSE)),"",VLOOKUP($A124,'[2]1516 Exp_Rev Access'!$F$7:$GB$306,96,FALSE))</f>
        <v>0</v>
      </c>
      <c r="DM124" s="99">
        <f>IF(ISNA(VLOOKUP($A124,'[2]1516 Exp_Rev Access'!$F$7:$GB$306,97,FALSE)),"",VLOOKUP($A124,'[2]1516 Exp_Rev Access'!$F$7:$GB$306,97,FALSE))</f>
        <v>0</v>
      </c>
      <c r="DN124" s="99">
        <f>IF(ISNA(VLOOKUP($A124,'[2]1516 Exp_Rev Access'!$F$7:$GB$306,98,FALSE)),"",VLOOKUP($A124,'[2]1516 Exp_Rev Access'!$F$7:$GB$306,98,FALSE))</f>
        <v>0</v>
      </c>
      <c r="DO124" s="99">
        <f>IF(ISNA(VLOOKUP($A124,'[2]1516 Exp_Rev Access'!$F$7:$GB$306,99,FALSE)),"",VLOOKUP($A124,'[2]1516 Exp_Rev Access'!$F$7:$GB$306,99,FALSE))</f>
        <v>0</v>
      </c>
      <c r="DP124" s="99">
        <f>IF(ISNA(VLOOKUP($A124,'[2]1516 Exp_Rev Access'!$F$7:$GB$306,100,FALSE)),"",VLOOKUP($A124,'[2]1516 Exp_Rev Access'!$F$7:$GB$306,100,FALSE))</f>
        <v>0</v>
      </c>
      <c r="DQ124" s="99">
        <f>IF(ISNA(VLOOKUP($A124,'[2]1516 Exp_Rev Access'!$F$7:$GB$306,101,FALSE)),"",VLOOKUP($A124,'[2]1516 Exp_Rev Access'!$F$7:$GB$306,101,FALSE))</f>
        <v>0</v>
      </c>
      <c r="DR124" s="99">
        <f>IF(ISNA(VLOOKUP($A124,'[2]1516 Exp_Rev Access'!$F$7:$GB$306,102,FALSE)),"",VLOOKUP($A124,'[2]1516 Exp_Rev Access'!$F$7:$GB$306,102,FALSE))</f>
        <v>0</v>
      </c>
      <c r="DS124" s="99">
        <f>IF(ISNA(VLOOKUP($A124,'[2]1516 Exp_Rev Access'!$F$7:$GB$306,103,FALSE)),"",VLOOKUP($A124,'[2]1516 Exp_Rev Access'!$F$7:$GB$306,103,FALSE))</f>
        <v>0</v>
      </c>
      <c r="DT124" s="99">
        <f>IF(ISNA(VLOOKUP($A124,'[2]1516 Exp_Rev Access'!$F$7:$GB$306,104,FALSE)),"",VLOOKUP($A124,'[2]1516 Exp_Rev Access'!$F$7:$GB$306,104,FALSE))</f>
        <v>0</v>
      </c>
      <c r="DU124" s="99">
        <f>IF(ISNA(VLOOKUP($A124,'[2]1516 Exp_Rev Access'!$F$7:$GB$306,105,FALSE)),"",VLOOKUP($A124,'[2]1516 Exp_Rev Access'!$F$7:$GB$306,105,FALSE))</f>
        <v>0</v>
      </c>
      <c r="DV124" s="99">
        <f>IF(ISNA(VLOOKUP($A124,'[2]1516 Exp_Rev Access'!$F$7:$GB$306,106,FALSE)),"",VLOOKUP($A124,'[2]1516 Exp_Rev Access'!$F$7:$GB$306,106,FALSE))</f>
        <v>0</v>
      </c>
      <c r="DW124" s="99">
        <f>IF(ISNA(VLOOKUP($A124,'[2]1516 Exp_Rev Access'!$F$7:$GB$306,107,FALSE)),"",VLOOKUP($A124,'[2]1516 Exp_Rev Access'!$F$7:$GB$306,107,FALSE))</f>
        <v>0</v>
      </c>
      <c r="DX124" s="99">
        <f>IF(ISNA(VLOOKUP($A124,'[2]1516 Exp_Rev Access'!$F$7:$GB$306,108,FALSE)),"",VLOOKUP($A124,'[2]1516 Exp_Rev Access'!$F$7:$GB$306,108,FALSE))</f>
        <v>0</v>
      </c>
      <c r="DY124" s="99">
        <f>IF(ISNA(VLOOKUP($A124,'[2]1516 Exp_Rev Access'!$F$7:$GB$306,109,FALSE)),"",VLOOKUP($A124,'[2]1516 Exp_Rev Access'!$F$7:$GB$306,109,FALSE))</f>
        <v>0</v>
      </c>
      <c r="DZ124" s="99">
        <f>IF(ISNA(VLOOKUP($A124,'[2]1516 Exp_Rev Access'!$F$7:$GB$306,110,FALSE)),"",VLOOKUP($A124,'[2]1516 Exp_Rev Access'!$F$7:$GB$306,110,FALSE))</f>
        <v>0</v>
      </c>
      <c r="EA124" s="99">
        <f>IF(ISNA(VLOOKUP($A124,'[2]1516 Exp_Rev Access'!$F$7:$GB$306,111,FALSE)),"",VLOOKUP($A124,'[2]1516 Exp_Rev Access'!$F$7:$GB$306,111,FALSE))</f>
        <v>0</v>
      </c>
      <c r="EB124" s="99">
        <f>IF(ISNA(VLOOKUP($A124,'[2]1516 Exp_Rev Access'!$F$7:$GB$306,112,FALSE)),"",VLOOKUP($A124,'[2]1516 Exp_Rev Access'!$F$7:$GB$306,112,FALSE))</f>
        <v>0</v>
      </c>
      <c r="EC124" s="99">
        <f>IF(ISNA(VLOOKUP($A124,'[2]1516 Exp_Rev Access'!$F$7:$GB$306,113,FALSE)),"",VLOOKUP($A124,'[2]1516 Exp_Rev Access'!$F$7:$GB$306,113,FALSE))</f>
        <v>0</v>
      </c>
      <c r="ED124" s="99">
        <f>IF(ISNA(VLOOKUP($A124,'[2]1516 Exp_Rev Access'!$F$7:$GB$306,114,FALSE)),"",VLOOKUP($A124,'[2]1516 Exp_Rev Access'!$F$7:$GB$306,114,FALSE))</f>
        <v>0</v>
      </c>
      <c r="EE124" s="99">
        <f>IF(ISNA(VLOOKUP($A124,'[2]1516 Exp_Rev Access'!$F$7:$GB$306,115,FALSE)),"",VLOOKUP($A124,'[2]1516 Exp_Rev Access'!$F$7:$GB$306,115,FALSE))</f>
        <v>0</v>
      </c>
      <c r="EF124" s="99">
        <f>IF(ISNA(VLOOKUP($A124,'[2]1516 Exp_Rev Access'!$F$7:$GB$306,116,FALSE)),"",VLOOKUP($A124,'[2]1516 Exp_Rev Access'!$F$7:$GB$306,116,FALSE))</f>
        <v>0</v>
      </c>
      <c r="EG124" s="99">
        <f>IF(ISNA(VLOOKUP($A124,'[2]1516 Exp_Rev Access'!$F$7:$GB$306,117,FALSE)),"",VLOOKUP($A124,'[2]1516 Exp_Rev Access'!$F$7:$GB$306,117,FALSE))</f>
        <v>0</v>
      </c>
      <c r="EH124" s="99">
        <f>IF(ISNA(VLOOKUP($A124,'[2]1516 Exp_Rev Access'!$F$7:$GB$306,118,FALSE)),"",VLOOKUP($A124,'[2]1516 Exp_Rev Access'!$F$7:$GB$306,118,FALSE))</f>
        <v>0</v>
      </c>
      <c r="EI124" s="99">
        <f>IF(ISNA(VLOOKUP($A124,'[2]1516 Exp_Rev Access'!$F$7:$GB$306,119,FALSE)),"",VLOOKUP($A124,'[2]1516 Exp_Rev Access'!$F$7:$GB$306,119,FALSE))</f>
        <v>0</v>
      </c>
      <c r="EJ124" s="99">
        <f>IF(ISNA(VLOOKUP($A124,'[2]1516 Exp_Rev Access'!$F$7:$GB$306,120,FALSE)),"",VLOOKUP($A124,'[2]1516 Exp_Rev Access'!$F$7:$GB$306,120,FALSE))</f>
        <v>0</v>
      </c>
      <c r="EK124" s="99">
        <f>IF(ISNA(VLOOKUP($A124,'[2]1516 Exp_Rev Access'!$F$7:$GB$306,121,FALSE)),"",VLOOKUP($A124,'[2]1516 Exp_Rev Access'!$F$7:$GB$306,121,FALSE))</f>
        <v>0</v>
      </c>
      <c r="EL124" s="99">
        <f>IF(ISNA(VLOOKUP($A124,'[2]1516 Exp_Rev Access'!$F$7:$GB$306,122,FALSE)),"",VLOOKUP($A124,'[2]1516 Exp_Rev Access'!$F$7:$GB$306,122,FALSE))</f>
        <v>0</v>
      </c>
      <c r="EM124" s="99">
        <f>IF(ISNA(VLOOKUP($A124,'[2]1516 Exp_Rev Access'!$F$7:$GB$306,123,FALSE)),"",VLOOKUP($A124,'[2]1516 Exp_Rev Access'!$F$7:$GB$306,123,FALSE))</f>
        <v>0</v>
      </c>
      <c r="EN124" s="99">
        <f>IF(ISNA(VLOOKUP($A124,'[2]1516 Exp_Rev Access'!$F$7:$GB$306,124,FALSE)),"",VLOOKUP($A124,'[2]1516 Exp_Rev Access'!$F$7:$GB$306,124,FALSE))</f>
        <v>61093.21</v>
      </c>
      <c r="EO124" s="99">
        <f>IF(ISNA(VLOOKUP($A124,'[2]1516 Exp_Rev Access'!$F$7:$GB$306,125,FALSE)),"",VLOOKUP($A124,'[2]1516 Exp_Rev Access'!$F$7:$GB$306,125,FALSE))</f>
        <v>0</v>
      </c>
      <c r="EP124" s="99">
        <f>IF(ISNA(VLOOKUP($A124,'[2]1516 Exp_Rev Access'!$F$7:$GB$306,126,FALSE)),"",VLOOKUP($A124,'[2]1516 Exp_Rev Access'!$F$7:$GB$306,126,FALSE))</f>
        <v>0</v>
      </c>
      <c r="EQ124" s="99">
        <f>IF(ISNA(VLOOKUP($A124,'[2]1516 Exp_Rev Access'!$F$7:$GB$306,127,FALSE)),"",VLOOKUP($A124,'[2]1516 Exp_Rev Access'!$F$7:$GB$306,127,FALSE))</f>
        <v>0</v>
      </c>
      <c r="ER124" s="99">
        <f>IF(ISNA(VLOOKUP($A124,'[2]1516 Exp_Rev Access'!$F$7:$GB$306,128,FALSE)),"",VLOOKUP($A124,'[2]1516 Exp_Rev Access'!$F$7:$GB$306,128,FALSE))</f>
        <v>0</v>
      </c>
      <c r="ES124" s="99">
        <f>IF(ISNA(VLOOKUP($A124,'[2]1516 Exp_Rev Access'!$F$7:$GB$306,129,FALSE)),"",VLOOKUP($A124,'[2]1516 Exp_Rev Access'!$F$7:$GB$306,129,FALSE))</f>
        <v>0</v>
      </c>
      <c r="ET124" s="99">
        <f>IF(ISNA(VLOOKUP($A124,'[2]1516 Exp_Rev Access'!$F$7:$GB$306,130,FALSE)),"",VLOOKUP($A124,'[2]1516 Exp_Rev Access'!$F$7:$GB$306,130,FALSE))</f>
        <v>0</v>
      </c>
      <c r="EU124" s="99">
        <f>IF(ISNA(VLOOKUP($A124,'[2]1516 Exp_Rev Access'!$F$7:$GB$306,131,FALSE)),"",VLOOKUP($A124,'[2]1516 Exp_Rev Access'!$F$7:$GB$306,131,FALSE))</f>
        <v>26780.16</v>
      </c>
      <c r="EV124" s="99">
        <f>IF(ISNA(VLOOKUP($A124,'[2]1516 Exp_Rev Access'!$F$7:$GB$306,132,FALSE)),"",VLOOKUP($A124,'[2]1516 Exp_Rev Access'!$F$7:$GB$306,132,FALSE))</f>
        <v>0</v>
      </c>
      <c r="EW124" s="99">
        <f>IF(ISNA(VLOOKUP($A124,'[2]1516 Exp_Rev Access'!$F$7:$GB$306,133,FALSE)),"",VLOOKUP($A124,'[2]1516 Exp_Rev Access'!$F$7:$GB$306,133,FALSE))</f>
        <v>0</v>
      </c>
      <c r="EX124" s="99">
        <f>IF(ISNA(VLOOKUP($A124,'[2]1516 Exp_Rev Access'!$F$7:$GB$306,134,FALSE)),"",VLOOKUP($A124,'[2]1516 Exp_Rev Access'!$F$7:$GB$306,134,FALSE))</f>
        <v>0</v>
      </c>
      <c r="EY124" s="99">
        <f>IF(ISNA(VLOOKUP($A124,'[2]1516 Exp_Rev Access'!$F$7:$GB$306,135,FALSE)),"",VLOOKUP($A124,'[2]1516 Exp_Rev Access'!$F$7:$GB$306,135,FALSE))</f>
        <v>0</v>
      </c>
      <c r="EZ124" s="99">
        <f>IF(ISNA(VLOOKUP($A124,'[2]1516 Exp_Rev Access'!$F$7:$GB$306,136,FALSE)),"",VLOOKUP($A124,'[2]1516 Exp_Rev Access'!$F$7:$GB$306,136,FALSE))</f>
        <v>0</v>
      </c>
      <c r="FA124" s="99">
        <f>IF(ISNA(VLOOKUP($A124,'[2]1516 Exp_Rev Access'!$F$7:$GB$306,137,FALSE)),"",VLOOKUP($A124,'[2]1516 Exp_Rev Access'!$F$7:$GB$306,137,FALSE))</f>
        <v>0</v>
      </c>
      <c r="FB124" s="99">
        <f>IF(ISNA(VLOOKUP($A124,'[2]1516 Exp_Rev Access'!$F$7:$GB$306,138,FALSE)),"",VLOOKUP($A124,'[2]1516 Exp_Rev Access'!$F$7:$GB$306,138,FALSE))</f>
        <v>0</v>
      </c>
      <c r="FC124" s="99">
        <f>IF(ISNA(VLOOKUP($A124,'[2]1516 Exp_Rev Access'!$F$7:$GB$306,139,FALSE)),"",VLOOKUP($A124,'[2]1516 Exp_Rev Access'!$F$7:$GB$306,139,FALSE))</f>
        <v>0</v>
      </c>
      <c r="FD124" s="99">
        <f>IF(ISNA(VLOOKUP($A124,'[2]1516 Exp_Rev Access'!$F$7:$FS$306,140,FALSE)),"",VLOOKUP($A124,'[2]1516 Exp_Rev Access'!$F$7:$FS$306,140,FALSE))</f>
        <v>0</v>
      </c>
      <c r="FE124" s="99">
        <f>IF(ISNA(VLOOKUP($A124,'[2]1516 Exp_Rev Access'!$F$7:$FS$306,141,FALSE)),"",VLOOKUP($A124,'[2]1516 Exp_Rev Access'!$F$7:$FS$306,141,FALSE))</f>
        <v>0</v>
      </c>
      <c r="FF124" s="99">
        <f>IF(ISNA(VLOOKUP($A124,'[2]1516 Exp_Rev Access'!$F$7:$FS$306,142,FALSE)),"",VLOOKUP($A124,'[2]1516 Exp_Rev Access'!$F$7:$FS$306,142,FALSE))</f>
        <v>0</v>
      </c>
      <c r="FG124" s="99">
        <f>IF(ISNA(VLOOKUP($A124,'[2]1516 Exp_Rev Access'!$F$7:$FS$306,143,FALSE)),"",VLOOKUP($A124,'[2]1516 Exp_Rev Access'!$F$7:$FS$306,143,FALSE))</f>
        <v>0</v>
      </c>
      <c r="FH124" s="99">
        <f>IF(ISNA(VLOOKUP($A124,'[2]1516 Exp_Rev Access'!$F$7:$FS$306,144,FALSE)),"",VLOOKUP($A124,'[2]1516 Exp_Rev Access'!$F$7:$FS$306,144,FALSE))</f>
        <v>0</v>
      </c>
      <c r="FI124" s="99">
        <f>IF(ISNA(VLOOKUP($A124,'[2]1516 Exp_Rev Access'!$F$7:$FS$306,145,FALSE)),"",VLOOKUP($A124,'[2]1516 Exp_Rev Access'!$F$7:$FS$306,145,FALSE))</f>
        <v>0</v>
      </c>
      <c r="FJ124" s="99">
        <f>IF(ISNA(VLOOKUP($A124,'[2]1516 Exp_Rev Access'!$F$7:$FS$306,146,FALSE)),"",VLOOKUP($A124,'[2]1516 Exp_Rev Access'!$F$7:$FS$306,146,FALSE))</f>
        <v>0</v>
      </c>
      <c r="FK124" s="99">
        <f>IF(ISNA(VLOOKUP($A124,'[2]1516 Exp_Rev Access'!$F$7:$FS$306,147,FALSE)),"",VLOOKUP($A124,'[2]1516 Exp_Rev Access'!$F$7:$FS$306,147,FALSE))</f>
        <v>0</v>
      </c>
      <c r="FL124" s="99">
        <f>IF(ISNA(VLOOKUP($A124,'[2]1516 Exp_Rev Access'!$F$7:$FS$306,148,FALSE)),"",VLOOKUP($A124,'[2]1516 Exp_Rev Access'!$F$7:$FS$306,148,FALSE))</f>
        <v>0</v>
      </c>
      <c r="FM124" s="99">
        <f>IF(ISNA(VLOOKUP($A124,'[2]1516 Exp_Rev Access'!$F$7:$FS$306,149,FALSE)),"",VLOOKUP($A124,'[2]1516 Exp_Rev Access'!$F$7:$FS$306,149,FALSE))</f>
        <v>0</v>
      </c>
      <c r="FN124" s="99">
        <f>IF(ISNA(VLOOKUP($A124,'[2]1516 Exp_Rev Access'!$F$7:$FS$306,150,FALSE)),"",VLOOKUP($A124,'[2]1516 Exp_Rev Access'!$F$7:$FS$306,150,FALSE))</f>
        <v>0</v>
      </c>
      <c r="FO124" s="99">
        <f>IF(ISNA(VLOOKUP($A124,'[2]1516 Exp_Rev Access'!$F$7:$FS$306,151,FALSE)),"",VLOOKUP($A124,'[2]1516 Exp_Rev Access'!$F$7:$FS$306,151,FALSE))</f>
        <v>0</v>
      </c>
      <c r="FP124" s="99">
        <f>IF(ISNA(VLOOKUP($A124,'[2]1516 Exp_Rev Access'!$F$7:$FS$306,152,FALSE)),"",VLOOKUP($A124,'[2]1516 Exp_Rev Access'!$F$7:$FS$306,152,FALSE))</f>
        <v>0</v>
      </c>
      <c r="FQ124" s="99">
        <f>IF(ISNA(VLOOKUP($A124,'[2]1516 Exp_Rev Access'!$F$7:$FS$306,153,FALSE)),"",VLOOKUP($A124,'[2]1516 Exp_Rev Access'!$F$7:$FS$306,153,FALSE))</f>
        <v>49308.99</v>
      </c>
      <c r="FR124" s="101">
        <f t="shared" si="170"/>
        <v>1022220.3200000001</v>
      </c>
      <c r="FS124" s="72">
        <f t="shared" si="171"/>
        <v>3.9805215186292382E-2</v>
      </c>
      <c r="FT124" s="94">
        <f t="shared" si="172"/>
        <v>411.13622085563867</v>
      </c>
      <c r="FU124" s="99">
        <f>IF(ISNA(VLOOKUP($A124,'[2]1516 Exp_Rev Access'!$F$7:$GB$306,154,FALSE)),"",VLOOKUP($A124,'[2]1516 Exp_Rev Access'!$F$7:$GB$306,154,FALSE))</f>
        <v>0</v>
      </c>
      <c r="FV124" s="99">
        <f>IF(ISNA(VLOOKUP($A124,'[2]1516 Exp_Rev Access'!$F$7:$GB$306,155,FALSE)),"",VLOOKUP($A124,'[2]1516 Exp_Rev Access'!$F$7:$GB$306,155,FALSE))</f>
        <v>0</v>
      </c>
      <c r="FW124" s="99">
        <f>IF(ISNA(VLOOKUP($A124,'[2]1516 Exp_Rev Access'!$F$7:$GB$306,156,FALSE)),"",VLOOKUP($A124,'[2]1516 Exp_Rev Access'!$F$7:$GB$306,156,FALSE))</f>
        <v>0</v>
      </c>
      <c r="FX124" s="99">
        <f>IF(ISNA(VLOOKUP($A124,'[2]1516 Exp_Rev Access'!$F$7:$GB$306,157,FALSE)),"",VLOOKUP($A124,'[2]1516 Exp_Rev Access'!$F$7:$GB$306,157,FALSE))</f>
        <v>0</v>
      </c>
      <c r="FY124" s="99">
        <f>IF(ISNA(VLOOKUP($A124,'[2]1516 Exp_Rev Access'!$F$7:$GB$306,158,FALSE)),"",VLOOKUP($A124,'[2]1516 Exp_Rev Access'!$F$7:$GB$306,158,FALSE))</f>
        <v>0</v>
      </c>
      <c r="FZ124" s="99">
        <f>IF(ISNA(VLOOKUP($A124,'[2]1516 Exp_Rev Access'!$F$7:$GB$306,159,FALSE)),"",VLOOKUP($A124,'[2]1516 Exp_Rev Access'!$F$7:$GB$306,159,FALSE))</f>
        <v>0</v>
      </c>
      <c r="GA124" s="99">
        <f>IF(ISNA(VLOOKUP($A124,'[2]1516 Exp_Rev Access'!$F$7:$GB$306,160,FALSE)),"",VLOOKUP($A124,'[2]1516 Exp_Rev Access'!$F$7:$GB$306,160,FALSE))</f>
        <v>0</v>
      </c>
      <c r="GB124" s="99">
        <f>IF(ISNA(VLOOKUP($A124,'[2]1516 Exp_Rev Access'!$F$7:$GB$306,161,FALSE)),"",VLOOKUP($A124,'[2]1516 Exp_Rev Access'!$F$7:$GB$306,161,FALSE))</f>
        <v>0</v>
      </c>
      <c r="GC124" s="99">
        <f>IF(ISNA(VLOOKUP($A124,'[2]1516 Exp_Rev Access'!$F$7:$GB$306,162,FALSE)),"",VLOOKUP($A124,'[2]1516 Exp_Rev Access'!$F$7:$GB$306,162,FALSE))</f>
        <v>0</v>
      </c>
      <c r="GD124" s="99">
        <f>IF(ISNA(VLOOKUP($A124,'[2]1516 Exp_Rev Access'!$F$7:$GB$306,163,FALSE)),"",VLOOKUP($A124,'[2]1516 Exp_Rev Access'!$F$7:$GB$306,163,FALSE))</f>
        <v>0</v>
      </c>
      <c r="GE124" s="99">
        <f>IF(ISNA(VLOOKUP($A124,'[2]1516 Exp_Rev Access'!$F$7:$GB$306,164,FALSE)),"",VLOOKUP($A124,'[2]1516 Exp_Rev Access'!$F$7:$GB$306,164,FALSE))</f>
        <v>0</v>
      </c>
      <c r="GF124" s="99">
        <f>IF(ISNA(VLOOKUP($A124,'[2]1516 Exp_Rev Access'!$F$7:$GB$306,165,FALSE)),"",VLOOKUP($A124,'[2]1516 Exp_Rev Access'!$F$7:$GB$306,165,FALSE))</f>
        <v>0</v>
      </c>
      <c r="GG124" s="99">
        <f>IF(ISNA(VLOOKUP($A124,'[2]1516 Exp_Rev Access'!$F$7:$GB$306,166,FALSE)),"",VLOOKUP($A124,'[2]1516 Exp_Rev Access'!$F$7:$GB$306,166,FALSE))</f>
        <v>22944</v>
      </c>
      <c r="GH124" s="99">
        <f>IF(ISNA(VLOOKUP($A124,'[2]1516 Exp_Rev Access'!$F$7:$GB$306,167,FALSE)),"",VLOOKUP($A124,'[2]1516 Exp_Rev Access'!$F$7:$GB$306,167,FALSE))</f>
        <v>0</v>
      </c>
      <c r="GI124" s="99">
        <f>IF(ISNA(VLOOKUP($A124,'[2]1516 Exp_Rev Access'!$F$7:$GB$306,168,FALSE)),"",VLOOKUP($A124,'[2]1516 Exp_Rev Access'!$F$7:$GB$306,168,FALSE))</f>
        <v>0</v>
      </c>
      <c r="GJ124" s="99">
        <f>IF(ISNA(VLOOKUP($A124,'[2]1516 Exp_Rev Access'!$F$7:$GB$306,169,FALSE)),"",VLOOKUP($A124,'[2]1516 Exp_Rev Access'!$F$7:$GB$306,169,FALSE))</f>
        <v>1604.52</v>
      </c>
      <c r="GK124" s="99">
        <f>IF(ISNA(VLOOKUP($A124,'[2]1516 Exp_Rev Access'!$F$7:$GB$306,170,FALSE)),"",VLOOKUP($A124,'[2]1516 Exp_Rev Access'!$F$7:$GB$306,170,FALSE))</f>
        <v>0</v>
      </c>
      <c r="GL124" s="99">
        <f>IF(ISNA(VLOOKUP($A124,'[2]1516 Exp_Rev Access'!$F$7:$GB$306,171,FALSE)),"",VLOOKUP($A124,'[2]1516 Exp_Rev Access'!$F$7:$GB$306,171,FALSE))</f>
        <v>0</v>
      </c>
      <c r="GM124" s="99">
        <f>IF(ISNA(VLOOKUP($A124,'[2]1516 Exp_Rev Access'!$F$7:$GB$306,172,FALSE)),"",VLOOKUP($A124,'[2]1516 Exp_Rev Access'!$F$7:$GB$306,172,FALSE))</f>
        <v>0</v>
      </c>
      <c r="GN124" s="99">
        <f>IF(ISNA(VLOOKUP($A124,'[2]1516 Exp_Rev Access'!$F$7:$GB$306,173,FALSE)),"",VLOOKUP($A124,'[2]1516 Exp_Rev Access'!$F$7:$GB$306,173,FALSE))</f>
        <v>0</v>
      </c>
      <c r="GO124" s="99">
        <f>IF(ISNA(VLOOKUP($A124,'[2]1516 Exp_Rev Access'!$F$7:$GB$306,174,FALSE)),"",VLOOKUP($A124,'[2]1516 Exp_Rev Access'!$F$7:$GB$306,174,FALSE))</f>
        <v>0</v>
      </c>
      <c r="GP124" s="99">
        <f>IF(ISNA(VLOOKUP($A124,'[2]1516 Exp_Rev Access'!$F$7:$GB$306,175,FALSE)),"",VLOOKUP($A124,'[2]1516 Exp_Rev Access'!$F$7:$GB$306,175,FALSE))</f>
        <v>0</v>
      </c>
      <c r="GQ124" s="99">
        <f>IF(ISNA(VLOOKUP($A124,'[2]1516 Exp_Rev Access'!$F$7:$GB$306,176,FALSE)),"",VLOOKUP($A124,'[2]1516 Exp_Rev Access'!$F$7:$GB$306,176,FALSE))</f>
        <v>0</v>
      </c>
      <c r="GR124" s="99">
        <f>IF(ISNA(VLOOKUP($A124,'[2]1516 Exp_Rev Access'!$F$7:$GB$306,177,FALSE)),"",VLOOKUP($A124,'[2]1516 Exp_Rev Access'!$F$7:$GB$306,177,FALSE))</f>
        <v>0</v>
      </c>
      <c r="GS124" s="99">
        <f>IF(ISNA(VLOOKUP($A124,'[2]1516 Exp_Rev Access'!$F$7:$GB$306,178,FALSE)),"",VLOOKUP($A124,'[2]1516 Exp_Rev Access'!$F$7:$GB$306,178,FALSE))</f>
        <v>0</v>
      </c>
      <c r="GT124" s="101">
        <f t="shared" si="173"/>
        <v>24548.52</v>
      </c>
      <c r="GU124" s="72">
        <f t="shared" si="174"/>
        <v>9.5591831035505366E-4</v>
      </c>
      <c r="GV124" s="84">
        <f t="shared" si="175"/>
        <v>9.8733957278398279</v>
      </c>
    </row>
    <row r="125" spans="1:207" customFormat="1" ht="12" customHeight="1" x14ac:dyDescent="0.2">
      <c r="A125" s="96" t="s">
        <v>380</v>
      </c>
      <c r="B125" s="69" t="s">
        <v>381</v>
      </c>
      <c r="C125" s="80">
        <f>IF(ISNA(VLOOKUP($A125,'[2]1516 enrollment_Rev_Exp by size'!$A$6:$G$320,3,FALSE)),"",VLOOKUP($A125,'[2]1516 enrollment_Rev_Exp by size'!$A$6:$G$320,3,FALSE))</f>
        <v>2297.5299999999997</v>
      </c>
      <c r="D125" s="97">
        <v>26998476.489999998</v>
      </c>
      <c r="E125" s="80">
        <f t="shared" si="153"/>
        <v>26998476.489999998</v>
      </c>
      <c r="F125" s="80">
        <f t="shared" si="154"/>
        <v>0</v>
      </c>
      <c r="G125" s="98">
        <f>IF(ISNA(VLOOKUP($A125,'[2]1516 Exp_Rev Access'!$F$7:$FS$306,2,FALSE)),"",VLOOKUP($A125,'[2]1516 Exp_Rev Access'!$F$7:$FS$306,2,FALSE))</f>
        <v>1448375.87</v>
      </c>
      <c r="H125" s="98">
        <f>IF(ISNA(VLOOKUP($A125,'[2]1516 Exp_Rev Access'!$F$7:$FS$306,3,FALSE)),"",VLOOKUP($A125,'[2]1516 Exp_Rev Access'!$F$7:$FS$306,3,FALSE))</f>
        <v>0</v>
      </c>
      <c r="I125" s="98">
        <f>IF(ISNA(VLOOKUP($A125,'[2]1516 Exp_Rev Access'!$F$7:$FS$306,4,FALSE)),"",VLOOKUP($A125,'[2]1516 Exp_Rev Access'!$F$7:$FS$306,4,FALSE))</f>
        <v>0</v>
      </c>
      <c r="J125" s="98">
        <f>IF(ISNA(VLOOKUP($A125,'[2]1516 Exp_Rev Access'!$F$7:$FS$306,5,FALSE)),"",VLOOKUP($A125,'[2]1516 Exp_Rev Access'!$F$7:$FS$306,5,FALSE))</f>
        <v>0</v>
      </c>
      <c r="K125" s="98">
        <f>IF(ISNA(VLOOKUP($A125,'[2]1516 Exp_Rev Access'!$F$7:$FS$306,6,FALSE)),"",VLOOKUP($A125,'[2]1516 Exp_Rev Access'!$F$7:$FS$306,6,FALSE))</f>
        <v>0</v>
      </c>
      <c r="L125" s="98">
        <f>IF(ISNA(VLOOKUP($A125,'[2]1516 Exp_Rev Access'!$F$7:$FS$306,7,FALSE)),"",VLOOKUP($A125,'[2]1516 Exp_Rev Access'!$F$7:$FS$306,7,FALSE))</f>
        <v>0</v>
      </c>
      <c r="M125" s="90">
        <f t="shared" si="155"/>
        <v>1448375.87</v>
      </c>
      <c r="N125" s="72">
        <f t="shared" si="156"/>
        <v>5.3646577818436014E-2</v>
      </c>
      <c r="O125" s="73">
        <f t="shared" si="157"/>
        <v>630.40563996988078</v>
      </c>
      <c r="P125" s="99">
        <f>IF(ISNA(VLOOKUP($A125,'[2]1516 Exp_Rev Access'!$F$7:$FS$306,8,FALSE)),"",VLOOKUP($A125,'[2]1516 Exp_Rev Access'!$F$7:$FS$306,8,FALSE))</f>
        <v>7679</v>
      </c>
      <c r="Q125" s="99">
        <f>IF(ISNA(VLOOKUP($A125,'[2]1516 Exp_Rev Access'!$F$7:$FS$306,9,FALSE)),"",VLOOKUP($A125,'[2]1516 Exp_Rev Access'!$F$7:$FS$306,9,FALSE))</f>
        <v>0</v>
      </c>
      <c r="R125" s="99">
        <f>IF(ISNA(VLOOKUP($A125,'[2]1516 Exp_Rev Access'!$F$7:$FS$306,10,FALSE)),"",VLOOKUP($A125,'[2]1516 Exp_Rev Access'!$F$7:$FS$306,10,FALSE))</f>
        <v>0</v>
      </c>
      <c r="S125" s="99">
        <f>IF(ISNA(VLOOKUP($A125,'[2]1516 Exp_Rev Access'!$F$7:$FS$306,11,FALSE)),"",VLOOKUP($A125,'[2]1516 Exp_Rev Access'!$F$7:$FS$306,11,FALSE))</f>
        <v>0</v>
      </c>
      <c r="T125" s="99">
        <f>IF(ISNA(VLOOKUP($A125,'[2]1516 Exp_Rev Access'!$F$7:$FS$306,12,FALSE)),"",VLOOKUP($A125,'[2]1516 Exp_Rev Access'!$F$7:$FS$306,12,FALSE))</f>
        <v>0</v>
      </c>
      <c r="U125" s="99">
        <f>IF(ISNA(VLOOKUP($A125,'[2]1516 Exp_Rev Access'!$F$7:$FS$306,13,FALSE)),"",VLOOKUP($A125,'[2]1516 Exp_Rev Access'!$F$7:$FS$306,13,FALSE))</f>
        <v>0</v>
      </c>
      <c r="V125" s="99">
        <f>IF(ISNA(VLOOKUP($A125,'[2]1516 Exp_Rev Access'!$F$7:$FS$306,14,FALSE)),"",VLOOKUP($A125,'[2]1516 Exp_Rev Access'!$F$7:$FS$306,14,FALSE))</f>
        <v>0</v>
      </c>
      <c r="W125" s="99">
        <f>IF(ISNA(VLOOKUP($A125,'[2]1516 Exp_Rev Access'!$F$7:$FS$306,15,FALSE)),"",VLOOKUP($A125,'[2]1516 Exp_Rev Access'!$F$7:$FS$306,15,FALSE))</f>
        <v>0</v>
      </c>
      <c r="X125" s="99">
        <f>IF(ISNA(VLOOKUP($A125,'[2]1516 Exp_Rev Access'!$F$7:$FS$306,16,FALSE)),"",VLOOKUP($A125,'[2]1516 Exp_Rev Access'!$F$7:$FS$306,16,FALSE))</f>
        <v>27809.03</v>
      </c>
      <c r="Y125" s="99">
        <f>IF(ISNA(VLOOKUP($A125,'[2]1516 Exp_Rev Access'!$F$7:$FS$306,17,FALSE)),"",VLOOKUP($A125,'[2]1516 Exp_Rev Access'!$F$7:$FS$306,17,FALSE))</f>
        <v>5558.04</v>
      </c>
      <c r="Z125" s="99">
        <f>IF(ISNA(VLOOKUP($A125,'[2]1516 Exp_Rev Access'!$F$7:$FS$306,18,FALSE)),"",VLOOKUP($A125,'[2]1516 Exp_Rev Access'!$F$7:$FS$306,18,FALSE))</f>
        <v>0</v>
      </c>
      <c r="AA125" s="99">
        <f>IF(ISNA(VLOOKUP($A125,'[2]1516 Exp_Rev Access'!$F$7:$FS$306,19,FALSE)),"",VLOOKUP($A125,'[2]1516 Exp_Rev Access'!$F$7:$FS$306,19,FALSE))</f>
        <v>0</v>
      </c>
      <c r="AB125" s="99">
        <f>IF(ISNA(VLOOKUP($A125,'[2]1516 Exp_Rev Access'!$F$7:$FS$306,20,FALSE)),"",VLOOKUP($A125,'[2]1516 Exp_Rev Access'!$F$7:$FS$306,20,FALSE))</f>
        <v>9900</v>
      </c>
      <c r="AC125" s="99">
        <f>IF(ISNA(VLOOKUP($A125,'[2]1516 Exp_Rev Access'!$F$7:$FS$306,21,FALSE)),"",VLOOKUP($A125,'[2]1516 Exp_Rev Access'!$F$7:$FS$306,21,FALSE))</f>
        <v>12280.44</v>
      </c>
      <c r="AD125" s="99">
        <f>IF(ISNA(VLOOKUP($A125,'[2]1516 Exp_Rev Access'!$F$7:$FS$306,22,FALSE)),"",VLOOKUP($A125,'[2]1516 Exp_Rev Access'!$F$7:$FS$306,22,FALSE))</f>
        <v>44115.83</v>
      </c>
      <c r="AE125" s="99">
        <f>IF(ISNA(VLOOKUP($A125,'[2]1516 Exp_Rev Access'!$F$7:$FS$306,23,FALSE)),"",VLOOKUP($A125,'[2]1516 Exp_Rev Access'!$F$7:$FS$306,23,FALSE))</f>
        <v>0</v>
      </c>
      <c r="AF125" s="99">
        <f>IF(ISNA(VLOOKUP($A125,'[2]1516 Exp_Rev Access'!$F$7:$FS$306,24,FALSE)),"",VLOOKUP($A125,'[2]1516 Exp_Rev Access'!$F$7:$FS$306,24,FALSE))</f>
        <v>11037.27</v>
      </c>
      <c r="AG125" s="99">
        <f>IF(ISNA(VLOOKUP($A125,'[2]1516 Exp_Rev Access'!$F$7:$FS$306,25,FALSE)),"",VLOOKUP($A125,'[2]1516 Exp_Rev Access'!$F$7:$FS$306,25,FALSE))</f>
        <v>1350.56</v>
      </c>
      <c r="AH125" s="98">
        <f>IF(ISNA(VLOOKUP($A125,'[2]1516 Exp_Rev Access'!$F$7:$FS$306,26,FALSE)),"",VLOOKUP($A125,'[2]1516 Exp_Rev Access'!$F$7:$FS$306,26,FALSE))</f>
        <v>5207.2</v>
      </c>
      <c r="AI125" s="98">
        <f>IF(ISNA(VLOOKUP($A125,'[2]1516 Exp_Rev Access'!$F$7:$FS$306,27,FALSE)),"",VLOOKUP($A125,'[2]1516 Exp_Rev Access'!$F$7:$FS$306,27,FALSE))</f>
        <v>0</v>
      </c>
      <c r="AJ125" s="98">
        <f>IF(ISNA(VLOOKUP($A125,'[2]1516 Exp_Rev Access'!$F$7:$FS$306,28,FALSE)),"",VLOOKUP($A125,'[2]1516 Exp_Rev Access'!$F$7:$FS$306,28,FALSE))</f>
        <v>388.94</v>
      </c>
      <c r="AK125" s="98">
        <f>IF(ISNA(VLOOKUP($A125,'[2]1516 Exp_Rev Access'!$F$7:$FS$306,29,FALSE)),"",VLOOKUP($A125,'[2]1516 Exp_Rev Access'!$F$7:$FS$306,29,FALSE))</f>
        <v>78720.05</v>
      </c>
      <c r="AL125" s="100">
        <f t="shared" si="158"/>
        <v>204046.36</v>
      </c>
      <c r="AM125" s="72">
        <f t="shared" si="159"/>
        <v>7.5576990455582553E-3</v>
      </c>
      <c r="AN125" s="94">
        <f t="shared" si="160"/>
        <v>88.811184184754936</v>
      </c>
      <c r="AO125" s="99">
        <f>IF(ISNA(VLOOKUP($A125,'[2]1516 Exp_Rev Access'!$F$7:$GB$306,30,FALSE)),"",VLOOKUP($A125,'[2]1516 Exp_Rev Access'!$F$7:$FS$306,30,FALSE))</f>
        <v>13404028.039999999</v>
      </c>
      <c r="AP125" s="99">
        <f>IF(ISNA(VLOOKUP($A125,'[2]1516 Exp_Rev Access'!$F$7:$GB$306,31,FALSE)),"",VLOOKUP($A125,'[2]1516 Exp_Rev Access'!$F$7:$FS$306,31,FALSE))</f>
        <v>402183.3</v>
      </c>
      <c r="AQ125" s="99">
        <f>IF(ISNA(VLOOKUP($A125,'[2]1516 Exp_Rev Access'!$F$7:$GB$306,32,FALSE)),"",VLOOKUP($A125,'[2]1516 Exp_Rev Access'!$F$7:$FS$306,32,FALSE))</f>
        <v>2453244</v>
      </c>
      <c r="AR125" s="99">
        <f>IF(ISNA(VLOOKUP($A125,'[2]1516 Exp_Rev Access'!$F$7:$GB$306,33,FALSE)),"",VLOOKUP($A125,'[2]1516 Exp_Rev Access'!$F$7:$FS$306,33,FALSE))</f>
        <v>0</v>
      </c>
      <c r="AS125" s="99">
        <f>IF(ISNA(VLOOKUP($A125,'[2]1516 Exp_Rev Access'!$F$7:$GB$306,34,FALSE)),"",VLOOKUP($A125,'[2]1516 Exp_Rev Access'!$F$7:$FS$306,34,FALSE))</f>
        <v>0</v>
      </c>
      <c r="AT125" s="101">
        <f t="shared" si="161"/>
        <v>16259455.34</v>
      </c>
      <c r="AU125" s="72">
        <f t="shared" si="162"/>
        <v>0.60223603157838779</v>
      </c>
      <c r="AV125" s="94">
        <f t="shared" si="163"/>
        <v>7076.9284144276689</v>
      </c>
      <c r="AW125" s="99">
        <f>IF(ISNA(VLOOKUP($A125,'[2]1516 Exp_Rev Access'!$F$7:$GB$306,35,FALSE)),"",VLOOKUP($A125,'[2]1516 Exp_Rev Access'!$F$7:$GB$306,35,FALSE))</f>
        <v>0</v>
      </c>
      <c r="AX125" s="99">
        <f>IF(ISNA(VLOOKUP($A125,'[2]1516 Exp_Rev Access'!$F$7:$GB$306,36,FALSE)),"",VLOOKUP($A125,'[2]1516 Exp_Rev Access'!$F$7:$GB$306,36,FALSE))</f>
        <v>1510992.34</v>
      </c>
      <c r="AY125" s="99">
        <f>IF(ISNA(VLOOKUP($A125,'[2]1516 Exp_Rev Access'!$F$7:$GB$306,37,FALSE)),"",VLOOKUP($A125,'[2]1516 Exp_Rev Access'!$F$7:$GB$306,37,FALSE))</f>
        <v>94355.71</v>
      </c>
      <c r="AZ125" s="99">
        <f>IF(ISNA(VLOOKUP($A125,'[2]1516 Exp_Rev Access'!$F$7:$GB$306,38,FALSE)),"",VLOOKUP($A125,'[2]1516 Exp_Rev Access'!$F$7:$GB$306,38,FALSE))</f>
        <v>0</v>
      </c>
      <c r="BA125" s="99">
        <f>IF(ISNA(VLOOKUP($A125,'[2]1516 Exp_Rev Access'!$F$7:$GB$306,39,FALSE)),"",VLOOKUP($A125,'[2]1516 Exp_Rev Access'!$F$7:$GB$306,39,FALSE))</f>
        <v>0</v>
      </c>
      <c r="BB125" s="99">
        <f>IF(ISNA(VLOOKUP($A125,'[2]1516 Exp_Rev Access'!$F$7:$GB$306,40,FALSE)),"",VLOOKUP($A125,'[2]1516 Exp_Rev Access'!$F$7:$GB$306,40,FALSE))</f>
        <v>850149.68</v>
      </c>
      <c r="BC125" s="99">
        <f>IF(ISNA(VLOOKUP($A125,'[2]1516 Exp_Rev Access'!$F$7:$GB$306,41,FALSE)),"",VLOOKUP($A125,'[2]1516 Exp_Rev Access'!$F$7:$GB$306,41,FALSE))</f>
        <v>0</v>
      </c>
      <c r="BD125" s="99">
        <f>IF(ISNA(VLOOKUP($A125,'[2]1516 Exp_Rev Access'!$F$7:$GB$306,42,FALSE)),"",VLOOKUP($A125,'[2]1516 Exp_Rev Access'!$F$7:$GB$306,42,FALSE))</f>
        <v>101662.64</v>
      </c>
      <c r="BE125" s="99">
        <f>IF(ISNA(VLOOKUP($A125,'[2]1516 Exp_Rev Access'!$F$7:$GB$306,43,FALSE)),"",VLOOKUP($A125,'[2]1516 Exp_Rev Access'!$F$7:$GB$306,43,FALSE))</f>
        <v>0</v>
      </c>
      <c r="BF125" s="99">
        <f>IF(ISNA(VLOOKUP($A125,'[2]1516 Exp_Rev Access'!$F$7:$GB$306,44,FALSE)),"",VLOOKUP($A125,'[2]1516 Exp_Rev Access'!$F$7:$GB$306,44,FALSE))</f>
        <v>1264309.58</v>
      </c>
      <c r="BG125" s="99">
        <f>IF(ISNA(VLOOKUP($A125,'[2]1516 Exp_Rev Access'!$F$7:$GB$306,45,FALSE)),"",VLOOKUP($A125,'[2]1516 Exp_Rev Access'!$F$7:$GB$306,45,FALSE))</f>
        <v>0</v>
      </c>
      <c r="BH125" s="99">
        <f>IF(ISNA(VLOOKUP($A125,'[2]1516 Exp_Rev Access'!$F$7:$GB$306,46,FALSE)),"",VLOOKUP($A125,'[2]1516 Exp_Rev Access'!$F$7:$GB$306,46,FALSE))</f>
        <v>0</v>
      </c>
      <c r="BI125" s="99">
        <f>IF(ISNA(VLOOKUP($A125,'[2]1516 Exp_Rev Access'!$F$7:$GB$306,47,FALSE)),"",VLOOKUP($A125,'[2]1516 Exp_Rev Access'!$F$7:$GB$306,47,FALSE))</f>
        <v>29170.62</v>
      </c>
      <c r="BJ125" s="99">
        <f>IF(ISNA(VLOOKUP($A125,'[2]1516 Exp_Rev Access'!$F$7:$GB$306,48,FALSE)),"",VLOOKUP($A125,'[2]1516 Exp_Rev Access'!$F$7:$GB$306,48,FALSE))</f>
        <v>823169.17</v>
      </c>
      <c r="BK125" s="99">
        <f>IF(ISNA(VLOOKUP($A125,'[2]1516 Exp_Rev Access'!$F$7:$GB$306,49,FALSE)),"",VLOOKUP($A125,'[2]1516 Exp_Rev Access'!$F$7:$GB$306,49,FALSE))</f>
        <v>896.01</v>
      </c>
      <c r="BL125" s="99">
        <f>IF(ISNA(VLOOKUP($A125,'[2]1516 Exp_Rev Access'!$F$7:$GB$306,50,FALSE)),"",VLOOKUP($A125,'[2]1516 Exp_Rev Access'!$F$7:$GB$306,50,FALSE))</f>
        <v>0</v>
      </c>
      <c r="BM125" s="99">
        <f>IF(ISNA(VLOOKUP($A125,'[2]1516 Exp_Rev Access'!$F$7:$GB$306,51,FALSE)),"",VLOOKUP($A125,'[2]1516 Exp_Rev Access'!$F$7:$GB$306,51,FALSE))</f>
        <v>0</v>
      </c>
      <c r="BN125" s="99">
        <f>IF(ISNA(VLOOKUP($A125,'[2]1516 Exp_Rev Access'!$F$7:$GB$306,52,FALSE)),"",VLOOKUP($A125,'[2]1516 Exp_Rev Access'!$F$7:$GB$306,52,FALSE))</f>
        <v>0</v>
      </c>
      <c r="BO125" s="99">
        <f>IF(ISNA(VLOOKUP($A125,'[2]1516 Exp_Rev Access'!$F$7:$GB$306,53,FALSE)),"",VLOOKUP($A125,'[2]1516 Exp_Rev Access'!$F$7:$GB$306,53,FALSE))</f>
        <v>0</v>
      </c>
      <c r="BP125" s="99">
        <f>IF(ISNA(VLOOKUP($A125,'[2]1516 Exp_Rev Access'!$F$7:$GB$306,54,FALSE)),"",VLOOKUP($A125,'[2]1516 Exp_Rev Access'!$F$7:$GB$306,54,FALSE))</f>
        <v>412780</v>
      </c>
      <c r="BQ125" s="99">
        <f>IF(ISNA(VLOOKUP($A125,'[2]1516 Exp_Rev Access'!$F$7:$GB$306,55,FALSE)),"",VLOOKUP($A125,'[2]1516 Exp_Rev Access'!$F$7:$GB$306,55,FALSE))</f>
        <v>0</v>
      </c>
      <c r="BR125" s="99">
        <f>IF(ISNA(VLOOKUP($A125,'[2]1516 Exp_Rev Access'!$F$7:$GB$306,56,FALSE)),"",VLOOKUP($A125,'[2]1516 Exp_Rev Access'!$F$7:$GB$306,56,FALSE))</f>
        <v>0</v>
      </c>
      <c r="BS125" s="99">
        <f>IF(ISNA(VLOOKUP($A125,'[2]1516 Exp_Rev Access'!$F$7:$GB$306,57,FALSE)),"",VLOOKUP($A125,'[2]1516 Exp_Rev Access'!$F$7:$GB$306,57,FALSE))</f>
        <v>0</v>
      </c>
      <c r="BT125" s="99">
        <f>IF(ISNA(VLOOKUP($A125,'[2]1516 Exp_Rev Access'!$F$7:$GB$306,58,FALSE)),"",VLOOKUP($A125,'[2]1516 Exp_Rev Access'!$F$7:$GB$306,58,FALSE))</f>
        <v>0</v>
      </c>
      <c r="BU125" s="102">
        <f t="shared" si="164"/>
        <v>5087485.75</v>
      </c>
      <c r="BV125" s="72">
        <f t="shared" si="165"/>
        <v>0.18843603089546038</v>
      </c>
      <c r="BW125" s="94">
        <f t="shared" si="166"/>
        <v>2214.3283221546621</v>
      </c>
      <c r="BX125" s="99">
        <f>IF(ISNA(VLOOKUP($A125,'[2]1516 Exp_Rev Access'!$F$7:$GB$306,59,FALSE)),"",VLOOKUP($A125,'[2]1516 Exp_Rev Access'!$F$7:$GB$306,59,FALSE))</f>
        <v>481097.08</v>
      </c>
      <c r="BY125" s="99">
        <f>IF(ISNA(VLOOKUP($A125,'[2]1516 Exp_Rev Access'!$F$7:$GB$306,60,FALSE)),"",VLOOKUP($A125,'[2]1516 Exp_Rev Access'!$F$7:$GB$306,60,FALSE))</f>
        <v>0</v>
      </c>
      <c r="BZ125" s="99">
        <f>IF(ISNA(VLOOKUP($A125,'[2]1516 Exp_Rev Access'!$F$7:$GB$306,61,FALSE)),"",VLOOKUP($A125,'[2]1516 Exp_Rev Access'!$F$7:$GB$306,61,FALSE))</f>
        <v>0</v>
      </c>
      <c r="CA125" s="99">
        <f>IF(ISNA(VLOOKUP($A125,'[2]1516 Exp_Rev Access'!$F$7:$GB$306,62,FALSE)),"",VLOOKUP($A125,'[2]1516 Exp_Rev Access'!$F$7:$GB$306,62,FALSE))</f>
        <v>0</v>
      </c>
      <c r="CB125" s="99">
        <f>IF(ISNA(VLOOKUP($A125,'[2]1516 Exp_Rev Access'!$F$7:$GB$306,63,FALSE)),"",VLOOKUP($A125,'[2]1516 Exp_Rev Access'!$F$7:$GB$306,63,FALSE))</f>
        <v>0</v>
      </c>
      <c r="CC125" s="99">
        <f>IF(ISNA(VLOOKUP($A125,'[2]1516 Exp_Rev Access'!$F$7:$GB$306,64,FALSE)),"",VLOOKUP($A125,'[2]1516 Exp_Rev Access'!$F$7:$GB$306,64,FALSE))</f>
        <v>0</v>
      </c>
      <c r="CD125" s="101">
        <f t="shared" si="167"/>
        <v>481097.08</v>
      </c>
      <c r="CE125" s="72">
        <f t="shared" si="176"/>
        <v>1.7819415854009178E-2</v>
      </c>
      <c r="CF125" s="103">
        <f t="shared" si="177"/>
        <v>209.3975182043325</v>
      </c>
      <c r="CG125" s="99">
        <f>IF(ISNA(VLOOKUP($A125,'[2]1516 Exp_Rev Access'!$F$7:$GB$306,65,FALSE)),"",VLOOKUP($A125,'[2]1516 Exp_Rev Access'!$F$7:$GB$306,65,FALSE))</f>
        <v>0</v>
      </c>
      <c r="CH125" s="99">
        <f>IF(ISNA(VLOOKUP($A125,'[2]1516 Exp_Rev Access'!$F$7:$GB$306,66,FALSE)),"",VLOOKUP($A125,'[2]1516 Exp_Rev Access'!$F$7:$GB$306,66,FALSE))</f>
        <v>0</v>
      </c>
      <c r="CI125" s="99">
        <f>IF(ISNA(VLOOKUP($A125,'[2]1516 Exp_Rev Access'!$F$7:$GB$306,67,FALSE)),"",VLOOKUP($A125,'[2]1516 Exp_Rev Access'!$F$7:$GB$306,67,FALSE))</f>
        <v>0</v>
      </c>
      <c r="CJ125" s="99">
        <f>IF(ISNA(VLOOKUP($A125,'[2]1516 Exp_Rev Access'!$F$7:$GB$306,68,FALSE)),"",VLOOKUP($A125,'[2]1516 Exp_Rev Access'!$F$7:$GB$306,68,FALSE))</f>
        <v>0</v>
      </c>
      <c r="CK125" s="99">
        <f>IF(ISNA(VLOOKUP($A125,'[2]1516 Exp_Rev Access'!$F$7:$GB$306,69,FALSE)),"",VLOOKUP($A125,'[2]1516 Exp_Rev Access'!$F$7:$GB$306,69,FALSE))</f>
        <v>0</v>
      </c>
      <c r="CL125" s="99">
        <f>IF(ISNA(VLOOKUP($A125,'[2]1516 Exp_Rev Access'!$F$7:$GB$306,70,FALSE)),"",VLOOKUP($A125,'[2]1516 Exp_Rev Access'!$F$7:$GB$306,70,FALSE))</f>
        <v>0</v>
      </c>
      <c r="CM125" s="99">
        <f>IF(ISNA(VLOOKUP($A125,'[2]1516 Exp_Rev Access'!$F$7:$GB$306,71,FALSE)),"",VLOOKUP($A125,'[2]1516 Exp_Rev Access'!$F$7:$GB$306,71,FALSE))</f>
        <v>0</v>
      </c>
      <c r="CN125" s="99">
        <f>IF(ISNA(VLOOKUP($A125,'[2]1516 Exp_Rev Access'!$F$7:$GB$306,72,FALSE)),"",VLOOKUP($A125,'[2]1516 Exp_Rev Access'!$F$7:$GB$306,72,FALSE))</f>
        <v>0</v>
      </c>
      <c r="CO125" s="99">
        <f>IF(ISNA(VLOOKUP($A125,'[2]1516 Exp_Rev Access'!$F$7:$GB$306,73,FALSE)),"",VLOOKUP($A125,'[2]1516 Exp_Rev Access'!$F$7:$GB$306,73,FALSE))</f>
        <v>0</v>
      </c>
      <c r="CP125" s="99">
        <f>IF(ISNA(VLOOKUP($A125,'[2]1516 Exp_Rev Access'!$F$7:$GB$306,74,FALSE)),"",VLOOKUP($A125,'[2]1516 Exp_Rev Access'!$F$7:$GB$306,74,FALSE))</f>
        <v>361007.32</v>
      </c>
      <c r="CQ125" s="99">
        <f>IF(ISNA(VLOOKUP($A125,'[2]1516 Exp_Rev Access'!$F$7:$GB$306,75,FALSE)),"",VLOOKUP($A125,'[2]1516 Exp_Rev Access'!$F$7:$GB$306,75,FALSE))</f>
        <v>0</v>
      </c>
      <c r="CR125" s="99">
        <f>IF(ISNA(VLOOKUP($A125,'[2]1516 Exp_Rev Access'!$F$7:$GB$306,76,FALSE)),"",VLOOKUP($A125,'[2]1516 Exp_Rev Access'!$F$7:$GB$306,76,FALSE))</f>
        <v>20795.63</v>
      </c>
      <c r="CS125" s="99">
        <f>IF(ISNA(VLOOKUP($A125,'[2]1516 Exp_Rev Access'!$F$7:$GB$306,77,FALSE)),"",VLOOKUP($A125,'[2]1516 Exp_Rev Access'!$F$7:$GB$306,77,FALSE))</f>
        <v>0</v>
      </c>
      <c r="CT125" s="99">
        <f>IF(ISNA(VLOOKUP($A125,'[2]1516 Exp_Rev Access'!$F$7:$GB$306,78,FALSE)),"",VLOOKUP($A125,'[2]1516 Exp_Rev Access'!$F$7:$GB$306,78,FALSE))</f>
        <v>1050912.08</v>
      </c>
      <c r="CU125" s="99">
        <f>IF(ISNA(VLOOKUP($A125,'[2]1516 Exp_Rev Access'!$F$7:$GB$306,79,FALSE)),"",VLOOKUP($A125,'[2]1516 Exp_Rev Access'!$F$7:$GB$306,79,FALSE))</f>
        <v>107345.7</v>
      </c>
      <c r="CV125" s="99">
        <f>IF(ISNA(VLOOKUP($A125,'[2]1516 Exp_Rev Access'!$F$7:$GB$306,80,FALSE)),"",VLOOKUP($A125,'[2]1516 Exp_Rev Access'!$F$7:$GB$306,80,FALSE))</f>
        <v>256642.76</v>
      </c>
      <c r="CW125" s="99">
        <f>IF(ISNA(VLOOKUP($A125,'[2]1516 Exp_Rev Access'!$F$7:$GB$306,81,FALSE)),"",VLOOKUP($A125,'[2]1516 Exp_Rev Access'!$F$7:$GB$306,81,FALSE))</f>
        <v>0</v>
      </c>
      <c r="CX125" s="99">
        <f>IF(ISNA(VLOOKUP($A125,'[2]1516 Exp_Rev Access'!$F$7:$GB$306,82,FALSE)),"",VLOOKUP($A125,'[2]1516 Exp_Rev Access'!$F$7:$GB$306,82,FALSE))</f>
        <v>0</v>
      </c>
      <c r="CY125" s="99">
        <f>IF(ISNA(VLOOKUP($A125,'[2]1516 Exp_Rev Access'!$F$7:$GB$306,83,FALSE)),"",VLOOKUP($A125,'[2]1516 Exp_Rev Access'!$F$7:$GB$306,83,FALSE))</f>
        <v>0</v>
      </c>
      <c r="CZ125" s="99">
        <f>IF(ISNA(VLOOKUP($A125,'[2]1516 Exp_Rev Access'!$F$7:$GB$306,84,FALSE)),"",VLOOKUP($A125,'[2]1516 Exp_Rev Access'!$F$7:$GB$306,84,FALSE))</f>
        <v>0</v>
      </c>
      <c r="DA125" s="99">
        <f>IF(ISNA(VLOOKUP($A125,'[2]1516 Exp_Rev Access'!$F$7:$GB$306,85,FALSE)),"",VLOOKUP($A125,'[2]1516 Exp_Rev Access'!$F$7:$GB$306,85,FALSE))</f>
        <v>73001.100000000006</v>
      </c>
      <c r="DB125" s="99">
        <f>IF(ISNA(VLOOKUP($A125,'[2]1516 Exp_Rev Access'!$F$7:$GB$306,86,FALSE)),"",VLOOKUP($A125,'[2]1516 Exp_Rev Access'!$F$7:$GB$306,86,FALSE))</f>
        <v>0</v>
      </c>
      <c r="DC125" s="99">
        <f>IF(ISNA(VLOOKUP($A125,'[2]1516 Exp_Rev Access'!$F$7:$GB$306,87,FALSE)),"",VLOOKUP($A125,'[2]1516 Exp_Rev Access'!$F$7:$GB$306,87,FALSE))</f>
        <v>0</v>
      </c>
      <c r="DD125" s="99">
        <f>IF(ISNA(VLOOKUP($A125,'[2]1516 Exp_Rev Access'!$F$7:$GB$306,88,FALSE)),"",VLOOKUP($A125,'[2]1516 Exp_Rev Access'!$F$7:$GB$306,88,FALSE))</f>
        <v>0</v>
      </c>
      <c r="DE125" s="99">
        <f>IF(ISNA(VLOOKUP($A125,'[2]1516 Exp_Rev Access'!$F$7:$GB$306,89,FALSE)),"",VLOOKUP($A125,'[2]1516 Exp_Rev Access'!$F$7:$GB$306,89,FALSE))</f>
        <v>0</v>
      </c>
      <c r="DF125" s="99">
        <f>IF(ISNA(VLOOKUP($A125,'[2]1516 Exp_Rev Access'!$F$7:$GB$306,90,FALSE)),"",VLOOKUP($A125,'[2]1516 Exp_Rev Access'!$F$7:$GB$306,90,FALSE))</f>
        <v>0</v>
      </c>
      <c r="DG125" s="99">
        <f>IF(ISNA(VLOOKUP($A125,'[2]1516 Exp_Rev Access'!$F$7:$GB$306,91,FALSE)),"",VLOOKUP($A125,'[2]1516 Exp_Rev Access'!$F$7:$GB$306,91,FALSE))</f>
        <v>24683.69</v>
      </c>
      <c r="DH125" s="99">
        <f>IF(ISNA(VLOOKUP($A125,'[2]1516 Exp_Rev Access'!$F$7:$GB$306,92,FALSE)),"",VLOOKUP($A125,'[2]1516 Exp_Rev Access'!$F$7:$GB$306,92,FALSE))</f>
        <v>1346028.83</v>
      </c>
      <c r="DI125" s="99">
        <f>IF(ISNA(VLOOKUP($A125,'[2]1516 Exp_Rev Access'!$F$7:$GB$306,93,FALSE)),"",VLOOKUP($A125,'[2]1516 Exp_Rev Access'!$F$7:$GB$306,93,FALSE))</f>
        <v>0</v>
      </c>
      <c r="DJ125" s="99">
        <f>IF(ISNA(VLOOKUP($A125,'[2]1516 Exp_Rev Access'!$F$7:$GB$306,94,FALSE)),"",VLOOKUP($A125,'[2]1516 Exp_Rev Access'!$F$7:$GB$306,94,FALSE))</f>
        <v>0</v>
      </c>
      <c r="DK125" s="99">
        <f>IF(ISNA(VLOOKUP($A125,'[2]1516 Exp_Rev Access'!$F$7:$GB$306,95,FALSE)),"",VLOOKUP($A125,'[2]1516 Exp_Rev Access'!$F$7:$GB$306,95,FALSE))</f>
        <v>0</v>
      </c>
      <c r="DL125" s="99">
        <f>IF(ISNA(VLOOKUP($A125,'[2]1516 Exp_Rev Access'!$F$7:$GB$306,96,FALSE)),"",VLOOKUP($A125,'[2]1516 Exp_Rev Access'!$F$7:$GB$306,96,FALSE))</f>
        <v>0</v>
      </c>
      <c r="DM125" s="99">
        <f>IF(ISNA(VLOOKUP($A125,'[2]1516 Exp_Rev Access'!$F$7:$GB$306,97,FALSE)),"",VLOOKUP($A125,'[2]1516 Exp_Rev Access'!$F$7:$GB$306,97,FALSE))</f>
        <v>0</v>
      </c>
      <c r="DN125" s="99">
        <f>IF(ISNA(VLOOKUP($A125,'[2]1516 Exp_Rev Access'!$F$7:$GB$306,98,FALSE)),"",VLOOKUP($A125,'[2]1516 Exp_Rev Access'!$F$7:$GB$306,98,FALSE))</f>
        <v>0</v>
      </c>
      <c r="DO125" s="99">
        <f>IF(ISNA(VLOOKUP($A125,'[2]1516 Exp_Rev Access'!$F$7:$GB$306,99,FALSE)),"",VLOOKUP($A125,'[2]1516 Exp_Rev Access'!$F$7:$GB$306,99,FALSE))</f>
        <v>0</v>
      </c>
      <c r="DP125" s="99">
        <f>IF(ISNA(VLOOKUP($A125,'[2]1516 Exp_Rev Access'!$F$7:$GB$306,100,FALSE)),"",VLOOKUP($A125,'[2]1516 Exp_Rev Access'!$F$7:$GB$306,100,FALSE))</f>
        <v>0</v>
      </c>
      <c r="DQ125" s="99">
        <f>IF(ISNA(VLOOKUP($A125,'[2]1516 Exp_Rev Access'!$F$7:$GB$306,101,FALSE)),"",VLOOKUP($A125,'[2]1516 Exp_Rev Access'!$F$7:$GB$306,101,FALSE))</f>
        <v>0</v>
      </c>
      <c r="DR125" s="99">
        <f>IF(ISNA(VLOOKUP($A125,'[2]1516 Exp_Rev Access'!$F$7:$GB$306,102,FALSE)),"",VLOOKUP($A125,'[2]1516 Exp_Rev Access'!$F$7:$GB$306,102,FALSE))</f>
        <v>0</v>
      </c>
      <c r="DS125" s="99">
        <f>IF(ISNA(VLOOKUP($A125,'[2]1516 Exp_Rev Access'!$F$7:$GB$306,103,FALSE)),"",VLOOKUP($A125,'[2]1516 Exp_Rev Access'!$F$7:$GB$306,103,FALSE))</f>
        <v>0</v>
      </c>
      <c r="DT125" s="99">
        <f>IF(ISNA(VLOOKUP($A125,'[2]1516 Exp_Rev Access'!$F$7:$GB$306,104,FALSE)),"",VLOOKUP($A125,'[2]1516 Exp_Rev Access'!$F$7:$GB$306,104,FALSE))</f>
        <v>0</v>
      </c>
      <c r="DU125" s="99">
        <f>IF(ISNA(VLOOKUP($A125,'[2]1516 Exp_Rev Access'!$F$7:$GB$306,105,FALSE)),"",VLOOKUP($A125,'[2]1516 Exp_Rev Access'!$F$7:$GB$306,105,FALSE))</f>
        <v>0</v>
      </c>
      <c r="DV125" s="99">
        <f>IF(ISNA(VLOOKUP($A125,'[2]1516 Exp_Rev Access'!$F$7:$GB$306,106,FALSE)),"",VLOOKUP($A125,'[2]1516 Exp_Rev Access'!$F$7:$GB$306,106,FALSE))</f>
        <v>0</v>
      </c>
      <c r="DW125" s="99">
        <f>IF(ISNA(VLOOKUP($A125,'[2]1516 Exp_Rev Access'!$F$7:$GB$306,107,FALSE)),"",VLOOKUP($A125,'[2]1516 Exp_Rev Access'!$F$7:$GB$306,107,FALSE))</f>
        <v>0</v>
      </c>
      <c r="DX125" s="99">
        <f>IF(ISNA(VLOOKUP($A125,'[2]1516 Exp_Rev Access'!$F$7:$GB$306,108,FALSE)),"",VLOOKUP($A125,'[2]1516 Exp_Rev Access'!$F$7:$GB$306,108,FALSE))</f>
        <v>0</v>
      </c>
      <c r="DY125" s="99">
        <f>IF(ISNA(VLOOKUP($A125,'[2]1516 Exp_Rev Access'!$F$7:$GB$306,109,FALSE)),"",VLOOKUP($A125,'[2]1516 Exp_Rev Access'!$F$7:$GB$306,109,FALSE))</f>
        <v>0</v>
      </c>
      <c r="DZ125" s="99">
        <f>IF(ISNA(VLOOKUP($A125,'[2]1516 Exp_Rev Access'!$F$7:$GB$306,110,FALSE)),"",VLOOKUP($A125,'[2]1516 Exp_Rev Access'!$F$7:$GB$306,110,FALSE))</f>
        <v>0</v>
      </c>
      <c r="EA125" s="99">
        <f>IF(ISNA(VLOOKUP($A125,'[2]1516 Exp_Rev Access'!$F$7:$GB$306,111,FALSE)),"",VLOOKUP($A125,'[2]1516 Exp_Rev Access'!$F$7:$GB$306,111,FALSE))</f>
        <v>0</v>
      </c>
      <c r="EB125" s="99">
        <f>IF(ISNA(VLOOKUP($A125,'[2]1516 Exp_Rev Access'!$F$7:$GB$306,112,FALSE)),"",VLOOKUP($A125,'[2]1516 Exp_Rev Access'!$F$7:$GB$306,112,FALSE))</f>
        <v>0</v>
      </c>
      <c r="EC125" s="99">
        <f>IF(ISNA(VLOOKUP($A125,'[2]1516 Exp_Rev Access'!$F$7:$GB$306,113,FALSE)),"",VLOOKUP($A125,'[2]1516 Exp_Rev Access'!$F$7:$GB$306,113,FALSE))</f>
        <v>0</v>
      </c>
      <c r="ED125" s="99">
        <f>IF(ISNA(VLOOKUP($A125,'[2]1516 Exp_Rev Access'!$F$7:$GB$306,114,FALSE)),"",VLOOKUP($A125,'[2]1516 Exp_Rev Access'!$F$7:$GB$306,114,FALSE))</f>
        <v>0</v>
      </c>
      <c r="EE125" s="99">
        <f>IF(ISNA(VLOOKUP($A125,'[2]1516 Exp_Rev Access'!$F$7:$GB$306,115,FALSE)),"",VLOOKUP($A125,'[2]1516 Exp_Rev Access'!$F$7:$GB$306,115,FALSE))</f>
        <v>0</v>
      </c>
      <c r="EF125" s="99">
        <f>IF(ISNA(VLOOKUP($A125,'[2]1516 Exp_Rev Access'!$F$7:$GB$306,116,FALSE)),"",VLOOKUP($A125,'[2]1516 Exp_Rev Access'!$F$7:$GB$306,116,FALSE))</f>
        <v>0</v>
      </c>
      <c r="EG125" s="99">
        <f>IF(ISNA(VLOOKUP($A125,'[2]1516 Exp_Rev Access'!$F$7:$GB$306,117,FALSE)),"",VLOOKUP($A125,'[2]1516 Exp_Rev Access'!$F$7:$GB$306,117,FALSE))</f>
        <v>0</v>
      </c>
      <c r="EH125" s="99">
        <f>IF(ISNA(VLOOKUP($A125,'[2]1516 Exp_Rev Access'!$F$7:$GB$306,118,FALSE)),"",VLOOKUP($A125,'[2]1516 Exp_Rev Access'!$F$7:$GB$306,118,FALSE))</f>
        <v>0</v>
      </c>
      <c r="EI125" s="99">
        <f>IF(ISNA(VLOOKUP($A125,'[2]1516 Exp_Rev Access'!$F$7:$GB$306,119,FALSE)),"",VLOOKUP($A125,'[2]1516 Exp_Rev Access'!$F$7:$GB$306,119,FALSE))</f>
        <v>0</v>
      </c>
      <c r="EJ125" s="99">
        <f>IF(ISNA(VLOOKUP($A125,'[2]1516 Exp_Rev Access'!$F$7:$GB$306,120,FALSE)),"",VLOOKUP($A125,'[2]1516 Exp_Rev Access'!$F$7:$GB$306,120,FALSE))</f>
        <v>0</v>
      </c>
      <c r="EK125" s="99">
        <f>IF(ISNA(VLOOKUP($A125,'[2]1516 Exp_Rev Access'!$F$7:$GB$306,121,FALSE)),"",VLOOKUP($A125,'[2]1516 Exp_Rev Access'!$F$7:$GB$306,121,FALSE))</f>
        <v>0</v>
      </c>
      <c r="EL125" s="99">
        <f>IF(ISNA(VLOOKUP($A125,'[2]1516 Exp_Rev Access'!$F$7:$GB$306,122,FALSE)),"",VLOOKUP($A125,'[2]1516 Exp_Rev Access'!$F$7:$GB$306,122,FALSE))</f>
        <v>0</v>
      </c>
      <c r="EM125" s="99">
        <f>IF(ISNA(VLOOKUP($A125,'[2]1516 Exp_Rev Access'!$F$7:$GB$306,123,FALSE)),"",VLOOKUP($A125,'[2]1516 Exp_Rev Access'!$F$7:$GB$306,123,FALSE))</f>
        <v>148987.76999999999</v>
      </c>
      <c r="EN125" s="99">
        <f>IF(ISNA(VLOOKUP($A125,'[2]1516 Exp_Rev Access'!$F$7:$GB$306,124,FALSE)),"",VLOOKUP($A125,'[2]1516 Exp_Rev Access'!$F$7:$GB$306,124,FALSE))</f>
        <v>0</v>
      </c>
      <c r="EO125" s="99">
        <f>IF(ISNA(VLOOKUP($A125,'[2]1516 Exp_Rev Access'!$F$7:$GB$306,125,FALSE)),"",VLOOKUP($A125,'[2]1516 Exp_Rev Access'!$F$7:$GB$306,125,FALSE))</f>
        <v>0</v>
      </c>
      <c r="EP125" s="99">
        <f>IF(ISNA(VLOOKUP($A125,'[2]1516 Exp_Rev Access'!$F$7:$GB$306,126,FALSE)),"",VLOOKUP($A125,'[2]1516 Exp_Rev Access'!$F$7:$GB$306,126,FALSE))</f>
        <v>0</v>
      </c>
      <c r="EQ125" s="99">
        <f>IF(ISNA(VLOOKUP($A125,'[2]1516 Exp_Rev Access'!$F$7:$GB$306,127,FALSE)),"",VLOOKUP($A125,'[2]1516 Exp_Rev Access'!$F$7:$GB$306,127,FALSE))</f>
        <v>0</v>
      </c>
      <c r="ER125" s="99">
        <f>IF(ISNA(VLOOKUP($A125,'[2]1516 Exp_Rev Access'!$F$7:$GB$306,128,FALSE)),"",VLOOKUP($A125,'[2]1516 Exp_Rev Access'!$F$7:$GB$306,128,FALSE))</f>
        <v>0</v>
      </c>
      <c r="ES125" s="99">
        <f>IF(ISNA(VLOOKUP($A125,'[2]1516 Exp_Rev Access'!$F$7:$GB$306,129,FALSE)),"",VLOOKUP($A125,'[2]1516 Exp_Rev Access'!$F$7:$GB$306,129,FALSE))</f>
        <v>0</v>
      </c>
      <c r="ET125" s="99">
        <f>IF(ISNA(VLOOKUP($A125,'[2]1516 Exp_Rev Access'!$F$7:$GB$306,130,FALSE)),"",VLOOKUP($A125,'[2]1516 Exp_Rev Access'!$F$7:$GB$306,130,FALSE))</f>
        <v>0</v>
      </c>
      <c r="EU125" s="99">
        <f>IF(ISNA(VLOOKUP($A125,'[2]1516 Exp_Rev Access'!$F$7:$GB$306,131,FALSE)),"",VLOOKUP($A125,'[2]1516 Exp_Rev Access'!$F$7:$GB$306,131,FALSE))</f>
        <v>0</v>
      </c>
      <c r="EV125" s="99">
        <f>IF(ISNA(VLOOKUP($A125,'[2]1516 Exp_Rev Access'!$F$7:$GB$306,132,FALSE)),"",VLOOKUP($A125,'[2]1516 Exp_Rev Access'!$F$7:$GB$306,132,FALSE))</f>
        <v>0</v>
      </c>
      <c r="EW125" s="99">
        <f>IF(ISNA(VLOOKUP($A125,'[2]1516 Exp_Rev Access'!$F$7:$GB$306,133,FALSE)),"",VLOOKUP($A125,'[2]1516 Exp_Rev Access'!$F$7:$GB$306,133,FALSE))</f>
        <v>0</v>
      </c>
      <c r="EX125" s="99">
        <f>IF(ISNA(VLOOKUP($A125,'[2]1516 Exp_Rev Access'!$F$7:$GB$306,134,FALSE)),"",VLOOKUP($A125,'[2]1516 Exp_Rev Access'!$F$7:$GB$306,134,FALSE))</f>
        <v>0</v>
      </c>
      <c r="EY125" s="99">
        <f>IF(ISNA(VLOOKUP($A125,'[2]1516 Exp_Rev Access'!$F$7:$GB$306,135,FALSE)),"",VLOOKUP($A125,'[2]1516 Exp_Rev Access'!$F$7:$GB$306,135,FALSE))</f>
        <v>0</v>
      </c>
      <c r="EZ125" s="99">
        <f>IF(ISNA(VLOOKUP($A125,'[2]1516 Exp_Rev Access'!$F$7:$GB$306,136,FALSE)),"",VLOOKUP($A125,'[2]1516 Exp_Rev Access'!$F$7:$GB$306,136,FALSE))</f>
        <v>0</v>
      </c>
      <c r="FA125" s="99">
        <f>IF(ISNA(VLOOKUP($A125,'[2]1516 Exp_Rev Access'!$F$7:$GB$306,137,FALSE)),"",VLOOKUP($A125,'[2]1516 Exp_Rev Access'!$F$7:$GB$306,137,FALSE))</f>
        <v>0</v>
      </c>
      <c r="FB125" s="99">
        <f>IF(ISNA(VLOOKUP($A125,'[2]1516 Exp_Rev Access'!$F$7:$GB$306,138,FALSE)),"",VLOOKUP($A125,'[2]1516 Exp_Rev Access'!$F$7:$GB$306,138,FALSE))</f>
        <v>0</v>
      </c>
      <c r="FC125" s="99">
        <f>IF(ISNA(VLOOKUP($A125,'[2]1516 Exp_Rev Access'!$F$7:$GB$306,139,FALSE)),"",VLOOKUP($A125,'[2]1516 Exp_Rev Access'!$F$7:$GB$306,139,FALSE))</f>
        <v>0</v>
      </c>
      <c r="FD125" s="99">
        <f>IF(ISNA(VLOOKUP($A125,'[2]1516 Exp_Rev Access'!$F$7:$FS$306,140,FALSE)),"",VLOOKUP($A125,'[2]1516 Exp_Rev Access'!$F$7:$FS$306,140,FALSE))</f>
        <v>0</v>
      </c>
      <c r="FE125" s="99">
        <f>IF(ISNA(VLOOKUP($A125,'[2]1516 Exp_Rev Access'!$F$7:$FS$306,141,FALSE)),"",VLOOKUP($A125,'[2]1516 Exp_Rev Access'!$F$7:$FS$306,141,FALSE))</f>
        <v>0</v>
      </c>
      <c r="FF125" s="99">
        <f>IF(ISNA(VLOOKUP($A125,'[2]1516 Exp_Rev Access'!$F$7:$FS$306,142,FALSE)),"",VLOOKUP($A125,'[2]1516 Exp_Rev Access'!$F$7:$FS$306,142,FALSE))</f>
        <v>0</v>
      </c>
      <c r="FG125" s="99">
        <f>IF(ISNA(VLOOKUP($A125,'[2]1516 Exp_Rev Access'!$F$7:$FS$306,143,FALSE)),"",VLOOKUP($A125,'[2]1516 Exp_Rev Access'!$F$7:$FS$306,143,FALSE))</f>
        <v>0</v>
      </c>
      <c r="FH125" s="99">
        <f>IF(ISNA(VLOOKUP($A125,'[2]1516 Exp_Rev Access'!$F$7:$FS$306,144,FALSE)),"",VLOOKUP($A125,'[2]1516 Exp_Rev Access'!$F$7:$FS$306,144,FALSE))</f>
        <v>0</v>
      </c>
      <c r="FI125" s="99">
        <f>IF(ISNA(VLOOKUP($A125,'[2]1516 Exp_Rev Access'!$F$7:$FS$306,145,FALSE)),"",VLOOKUP($A125,'[2]1516 Exp_Rev Access'!$F$7:$FS$306,145,FALSE))</f>
        <v>0</v>
      </c>
      <c r="FJ125" s="99">
        <f>IF(ISNA(VLOOKUP($A125,'[2]1516 Exp_Rev Access'!$F$7:$FS$306,146,FALSE)),"",VLOOKUP($A125,'[2]1516 Exp_Rev Access'!$F$7:$FS$306,146,FALSE))</f>
        <v>0</v>
      </c>
      <c r="FK125" s="99">
        <f>IF(ISNA(VLOOKUP($A125,'[2]1516 Exp_Rev Access'!$F$7:$FS$306,147,FALSE)),"",VLOOKUP($A125,'[2]1516 Exp_Rev Access'!$F$7:$FS$306,147,FALSE))</f>
        <v>0</v>
      </c>
      <c r="FL125" s="99">
        <f>IF(ISNA(VLOOKUP($A125,'[2]1516 Exp_Rev Access'!$F$7:$FS$306,148,FALSE)),"",VLOOKUP($A125,'[2]1516 Exp_Rev Access'!$F$7:$FS$306,148,FALSE))</f>
        <v>0</v>
      </c>
      <c r="FM125" s="99">
        <f>IF(ISNA(VLOOKUP($A125,'[2]1516 Exp_Rev Access'!$F$7:$FS$306,149,FALSE)),"",VLOOKUP($A125,'[2]1516 Exp_Rev Access'!$F$7:$FS$306,149,FALSE))</f>
        <v>0</v>
      </c>
      <c r="FN125" s="99">
        <f>IF(ISNA(VLOOKUP($A125,'[2]1516 Exp_Rev Access'!$F$7:$FS$306,150,FALSE)),"",VLOOKUP($A125,'[2]1516 Exp_Rev Access'!$F$7:$FS$306,150,FALSE))</f>
        <v>0</v>
      </c>
      <c r="FO125" s="99">
        <f>IF(ISNA(VLOOKUP($A125,'[2]1516 Exp_Rev Access'!$F$7:$FS$306,151,FALSE)),"",VLOOKUP($A125,'[2]1516 Exp_Rev Access'!$F$7:$FS$306,151,FALSE))</f>
        <v>0</v>
      </c>
      <c r="FP125" s="99">
        <f>IF(ISNA(VLOOKUP($A125,'[2]1516 Exp_Rev Access'!$F$7:$FS$306,152,FALSE)),"",VLOOKUP($A125,'[2]1516 Exp_Rev Access'!$F$7:$FS$306,152,FALSE))</f>
        <v>0</v>
      </c>
      <c r="FQ125" s="99">
        <f>IF(ISNA(VLOOKUP($A125,'[2]1516 Exp_Rev Access'!$F$7:$FS$306,153,FALSE)),"",VLOOKUP($A125,'[2]1516 Exp_Rev Access'!$F$7:$FS$306,153,FALSE))</f>
        <v>125402.21</v>
      </c>
      <c r="FR125" s="101">
        <f t="shared" si="170"/>
        <v>3514807.0900000003</v>
      </c>
      <c r="FS125" s="72">
        <f t="shared" si="171"/>
        <v>0.13018538624954837</v>
      </c>
      <c r="FT125" s="94">
        <f t="shared" si="172"/>
        <v>1529.8198891853428</v>
      </c>
      <c r="FU125" s="99">
        <f>IF(ISNA(VLOOKUP($A125,'[2]1516 Exp_Rev Access'!$F$7:$GB$306,154,FALSE)),"",VLOOKUP($A125,'[2]1516 Exp_Rev Access'!$F$7:$GB$306,154,FALSE))</f>
        <v>0</v>
      </c>
      <c r="FV125" s="99">
        <f>IF(ISNA(VLOOKUP($A125,'[2]1516 Exp_Rev Access'!$F$7:$GB$306,155,FALSE)),"",VLOOKUP($A125,'[2]1516 Exp_Rev Access'!$F$7:$GB$306,155,FALSE))</f>
        <v>0</v>
      </c>
      <c r="FW125" s="99">
        <f>IF(ISNA(VLOOKUP($A125,'[2]1516 Exp_Rev Access'!$F$7:$GB$306,156,FALSE)),"",VLOOKUP($A125,'[2]1516 Exp_Rev Access'!$F$7:$GB$306,156,FALSE))</f>
        <v>0</v>
      </c>
      <c r="FX125" s="99">
        <f>IF(ISNA(VLOOKUP($A125,'[2]1516 Exp_Rev Access'!$F$7:$GB$306,157,FALSE)),"",VLOOKUP($A125,'[2]1516 Exp_Rev Access'!$F$7:$GB$306,157,FALSE))</f>
        <v>0</v>
      </c>
      <c r="FY125" s="99">
        <f>IF(ISNA(VLOOKUP($A125,'[2]1516 Exp_Rev Access'!$F$7:$GB$306,158,FALSE)),"",VLOOKUP($A125,'[2]1516 Exp_Rev Access'!$F$7:$GB$306,158,FALSE))</f>
        <v>0</v>
      </c>
      <c r="FZ125" s="99">
        <f>IF(ISNA(VLOOKUP($A125,'[2]1516 Exp_Rev Access'!$F$7:$GB$306,159,FALSE)),"",VLOOKUP($A125,'[2]1516 Exp_Rev Access'!$F$7:$GB$306,159,FALSE))</f>
        <v>0</v>
      </c>
      <c r="GA125" s="99">
        <f>IF(ISNA(VLOOKUP($A125,'[2]1516 Exp_Rev Access'!$F$7:$GB$306,160,FALSE)),"",VLOOKUP($A125,'[2]1516 Exp_Rev Access'!$F$7:$GB$306,160,FALSE))</f>
        <v>0</v>
      </c>
      <c r="GB125" s="99">
        <f>IF(ISNA(VLOOKUP($A125,'[2]1516 Exp_Rev Access'!$F$7:$GB$306,161,FALSE)),"",VLOOKUP($A125,'[2]1516 Exp_Rev Access'!$F$7:$GB$306,161,FALSE))</f>
        <v>0</v>
      </c>
      <c r="GC125" s="99">
        <f>IF(ISNA(VLOOKUP($A125,'[2]1516 Exp_Rev Access'!$F$7:$GB$306,162,FALSE)),"",VLOOKUP($A125,'[2]1516 Exp_Rev Access'!$F$7:$GB$306,162,FALSE))</f>
        <v>0</v>
      </c>
      <c r="GD125" s="99">
        <f>IF(ISNA(VLOOKUP($A125,'[2]1516 Exp_Rev Access'!$F$7:$GB$306,163,FALSE)),"",VLOOKUP($A125,'[2]1516 Exp_Rev Access'!$F$7:$GB$306,163,FALSE))</f>
        <v>0</v>
      </c>
      <c r="GE125" s="99">
        <f>IF(ISNA(VLOOKUP($A125,'[2]1516 Exp_Rev Access'!$F$7:$GB$306,164,FALSE)),"",VLOOKUP($A125,'[2]1516 Exp_Rev Access'!$F$7:$GB$306,164,FALSE))</f>
        <v>0</v>
      </c>
      <c r="GF125" s="99">
        <f>IF(ISNA(VLOOKUP($A125,'[2]1516 Exp_Rev Access'!$F$7:$GB$306,165,FALSE)),"",VLOOKUP($A125,'[2]1516 Exp_Rev Access'!$F$7:$GB$306,165,FALSE))</f>
        <v>0</v>
      </c>
      <c r="GG125" s="99">
        <f>IF(ISNA(VLOOKUP($A125,'[2]1516 Exp_Rev Access'!$F$7:$GB$306,166,FALSE)),"",VLOOKUP($A125,'[2]1516 Exp_Rev Access'!$F$7:$GB$306,166,FALSE))</f>
        <v>0</v>
      </c>
      <c r="GH125" s="99">
        <f>IF(ISNA(VLOOKUP($A125,'[2]1516 Exp_Rev Access'!$F$7:$GB$306,167,FALSE)),"",VLOOKUP($A125,'[2]1516 Exp_Rev Access'!$F$7:$GB$306,167,FALSE))</f>
        <v>0</v>
      </c>
      <c r="GI125" s="99">
        <f>IF(ISNA(VLOOKUP($A125,'[2]1516 Exp_Rev Access'!$F$7:$GB$306,168,FALSE)),"",VLOOKUP($A125,'[2]1516 Exp_Rev Access'!$F$7:$GB$306,168,FALSE))</f>
        <v>0</v>
      </c>
      <c r="GJ125" s="99">
        <f>IF(ISNA(VLOOKUP($A125,'[2]1516 Exp_Rev Access'!$F$7:$GB$306,169,FALSE)),"",VLOOKUP($A125,'[2]1516 Exp_Rev Access'!$F$7:$GB$306,169,FALSE))</f>
        <v>0</v>
      </c>
      <c r="GK125" s="99">
        <f>IF(ISNA(VLOOKUP($A125,'[2]1516 Exp_Rev Access'!$F$7:$GB$306,170,FALSE)),"",VLOOKUP($A125,'[2]1516 Exp_Rev Access'!$F$7:$GB$306,170,FALSE))</f>
        <v>0</v>
      </c>
      <c r="GL125" s="99">
        <f>IF(ISNA(VLOOKUP($A125,'[2]1516 Exp_Rev Access'!$F$7:$GB$306,171,FALSE)),"",VLOOKUP($A125,'[2]1516 Exp_Rev Access'!$F$7:$GB$306,171,FALSE))</f>
        <v>0</v>
      </c>
      <c r="GM125" s="99">
        <f>IF(ISNA(VLOOKUP($A125,'[2]1516 Exp_Rev Access'!$F$7:$GB$306,172,FALSE)),"",VLOOKUP($A125,'[2]1516 Exp_Rev Access'!$F$7:$GB$306,172,FALSE))</f>
        <v>0</v>
      </c>
      <c r="GN125" s="99">
        <f>IF(ISNA(VLOOKUP($A125,'[2]1516 Exp_Rev Access'!$F$7:$GB$306,173,FALSE)),"",VLOOKUP($A125,'[2]1516 Exp_Rev Access'!$F$7:$GB$306,173,FALSE))</f>
        <v>0</v>
      </c>
      <c r="GO125" s="99">
        <f>IF(ISNA(VLOOKUP($A125,'[2]1516 Exp_Rev Access'!$F$7:$GB$306,174,FALSE)),"",VLOOKUP($A125,'[2]1516 Exp_Rev Access'!$F$7:$GB$306,174,FALSE))</f>
        <v>0</v>
      </c>
      <c r="GP125" s="99">
        <f>IF(ISNA(VLOOKUP($A125,'[2]1516 Exp_Rev Access'!$F$7:$GB$306,175,FALSE)),"",VLOOKUP($A125,'[2]1516 Exp_Rev Access'!$F$7:$GB$306,175,FALSE))</f>
        <v>3209</v>
      </c>
      <c r="GQ125" s="99">
        <f>IF(ISNA(VLOOKUP($A125,'[2]1516 Exp_Rev Access'!$F$7:$GB$306,176,FALSE)),"",VLOOKUP($A125,'[2]1516 Exp_Rev Access'!$F$7:$GB$306,176,FALSE))</f>
        <v>0</v>
      </c>
      <c r="GR125" s="99">
        <f>IF(ISNA(VLOOKUP($A125,'[2]1516 Exp_Rev Access'!$F$7:$GB$306,177,FALSE)),"",VLOOKUP($A125,'[2]1516 Exp_Rev Access'!$F$7:$GB$306,177,FALSE))</f>
        <v>0</v>
      </c>
      <c r="GS125" s="99">
        <f>IF(ISNA(VLOOKUP($A125,'[2]1516 Exp_Rev Access'!$F$7:$GB$306,178,FALSE)),"",VLOOKUP($A125,'[2]1516 Exp_Rev Access'!$F$7:$GB$306,178,FALSE))</f>
        <v>0</v>
      </c>
      <c r="GT125" s="101">
        <f t="shared" si="173"/>
        <v>3209</v>
      </c>
      <c r="GU125" s="72">
        <f t="shared" si="174"/>
        <v>1.1885855860009678E-4</v>
      </c>
      <c r="GV125" s="84">
        <f t="shared" si="175"/>
        <v>1.3967173442784209</v>
      </c>
    </row>
    <row r="126" spans="1:207" customFormat="1" ht="12" customHeight="1" x14ac:dyDescent="0.2">
      <c r="A126" s="96" t="s">
        <v>382</v>
      </c>
      <c r="B126" s="69" t="s">
        <v>383</v>
      </c>
      <c r="C126" s="80">
        <f>IF(ISNA(VLOOKUP($A126,'[2]1516 enrollment_Rev_Exp by size'!$A$6:$G$320,3,FALSE)),"",VLOOKUP($A126,'[2]1516 enrollment_Rev_Exp by size'!$A$6:$G$320,3,FALSE))</f>
        <v>2294.2399999999998</v>
      </c>
      <c r="D126" s="97">
        <v>26126310.940000001</v>
      </c>
      <c r="E126" s="80">
        <f t="shared" si="153"/>
        <v>26126310.940000001</v>
      </c>
      <c r="F126" s="80">
        <f t="shared" si="154"/>
        <v>0</v>
      </c>
      <c r="G126" s="98">
        <f>IF(ISNA(VLOOKUP($A126,'[2]1516 Exp_Rev Access'!$F$7:$FS$306,2,FALSE)),"",VLOOKUP($A126,'[2]1516 Exp_Rev Access'!$F$7:$FS$306,2,FALSE))</f>
        <v>5921008.21</v>
      </c>
      <c r="H126" s="98">
        <f>IF(ISNA(VLOOKUP($A126,'[2]1516 Exp_Rev Access'!$F$7:$FS$306,3,FALSE)),"",VLOOKUP($A126,'[2]1516 Exp_Rev Access'!$F$7:$FS$306,3,FALSE))</f>
        <v>0</v>
      </c>
      <c r="I126" s="98">
        <f>IF(ISNA(VLOOKUP($A126,'[2]1516 Exp_Rev Access'!$F$7:$FS$306,4,FALSE)),"",VLOOKUP($A126,'[2]1516 Exp_Rev Access'!$F$7:$FS$306,4,FALSE))</f>
        <v>0</v>
      </c>
      <c r="J126" s="98">
        <f>IF(ISNA(VLOOKUP($A126,'[2]1516 Exp_Rev Access'!$F$7:$FS$306,5,FALSE)),"",VLOOKUP($A126,'[2]1516 Exp_Rev Access'!$F$7:$FS$306,5,FALSE))</f>
        <v>1059.92</v>
      </c>
      <c r="K126" s="98">
        <f>IF(ISNA(VLOOKUP($A126,'[2]1516 Exp_Rev Access'!$F$7:$FS$306,6,FALSE)),"",VLOOKUP($A126,'[2]1516 Exp_Rev Access'!$F$7:$FS$306,6,FALSE))</f>
        <v>0</v>
      </c>
      <c r="L126" s="98">
        <f>IF(ISNA(VLOOKUP($A126,'[2]1516 Exp_Rev Access'!$F$7:$FS$306,7,FALSE)),"",VLOOKUP($A126,'[2]1516 Exp_Rev Access'!$F$7:$FS$306,7,FALSE))</f>
        <v>0</v>
      </c>
      <c r="M126" s="90">
        <f t="shared" si="155"/>
        <v>5922068.1299999999</v>
      </c>
      <c r="N126" s="72">
        <f t="shared" si="156"/>
        <v>0.22667065945897372</v>
      </c>
      <c r="O126" s="73">
        <f t="shared" si="157"/>
        <v>2581.2766449891906</v>
      </c>
      <c r="P126" s="99">
        <f>IF(ISNA(VLOOKUP($A126,'[2]1516 Exp_Rev Access'!$F$7:$FS$306,8,FALSE)),"",VLOOKUP($A126,'[2]1516 Exp_Rev Access'!$F$7:$FS$306,8,FALSE))</f>
        <v>15027</v>
      </c>
      <c r="Q126" s="99">
        <f>IF(ISNA(VLOOKUP($A126,'[2]1516 Exp_Rev Access'!$F$7:$FS$306,9,FALSE)),"",VLOOKUP($A126,'[2]1516 Exp_Rev Access'!$F$7:$FS$306,9,FALSE))</f>
        <v>0</v>
      </c>
      <c r="R126" s="99">
        <f>IF(ISNA(VLOOKUP($A126,'[2]1516 Exp_Rev Access'!$F$7:$FS$306,10,FALSE)),"",VLOOKUP($A126,'[2]1516 Exp_Rev Access'!$F$7:$FS$306,10,FALSE))</f>
        <v>0</v>
      </c>
      <c r="S126" s="99">
        <f>IF(ISNA(VLOOKUP($A126,'[2]1516 Exp_Rev Access'!$F$7:$FS$306,11,FALSE)),"",VLOOKUP($A126,'[2]1516 Exp_Rev Access'!$F$7:$FS$306,11,FALSE))</f>
        <v>0</v>
      </c>
      <c r="T126" s="99">
        <f>IF(ISNA(VLOOKUP($A126,'[2]1516 Exp_Rev Access'!$F$7:$FS$306,12,FALSE)),"",VLOOKUP($A126,'[2]1516 Exp_Rev Access'!$F$7:$FS$306,12,FALSE))</f>
        <v>0</v>
      </c>
      <c r="U126" s="99">
        <f>IF(ISNA(VLOOKUP($A126,'[2]1516 Exp_Rev Access'!$F$7:$FS$306,13,FALSE)),"",VLOOKUP($A126,'[2]1516 Exp_Rev Access'!$F$7:$FS$306,13,FALSE))</f>
        <v>0</v>
      </c>
      <c r="V126" s="99">
        <f>IF(ISNA(VLOOKUP($A126,'[2]1516 Exp_Rev Access'!$F$7:$FS$306,14,FALSE)),"",VLOOKUP($A126,'[2]1516 Exp_Rev Access'!$F$7:$FS$306,14,FALSE))</f>
        <v>0</v>
      </c>
      <c r="W126" s="99">
        <f>IF(ISNA(VLOOKUP($A126,'[2]1516 Exp_Rev Access'!$F$7:$FS$306,15,FALSE)),"",VLOOKUP($A126,'[2]1516 Exp_Rev Access'!$F$7:$FS$306,15,FALSE))</f>
        <v>0</v>
      </c>
      <c r="X126" s="99">
        <f>IF(ISNA(VLOOKUP($A126,'[2]1516 Exp_Rev Access'!$F$7:$FS$306,16,FALSE)),"",VLOOKUP($A126,'[2]1516 Exp_Rev Access'!$F$7:$FS$306,16,FALSE))</f>
        <v>22738.69</v>
      </c>
      <c r="Y126" s="99">
        <f>IF(ISNA(VLOOKUP($A126,'[2]1516 Exp_Rev Access'!$F$7:$FS$306,17,FALSE)),"",VLOOKUP($A126,'[2]1516 Exp_Rev Access'!$F$7:$FS$306,17,FALSE))</f>
        <v>0</v>
      </c>
      <c r="Z126" s="99">
        <f>IF(ISNA(VLOOKUP($A126,'[2]1516 Exp_Rev Access'!$F$7:$FS$306,18,FALSE)),"",VLOOKUP($A126,'[2]1516 Exp_Rev Access'!$F$7:$FS$306,18,FALSE))</f>
        <v>0</v>
      </c>
      <c r="AA126" s="99">
        <f>IF(ISNA(VLOOKUP($A126,'[2]1516 Exp_Rev Access'!$F$7:$FS$306,19,FALSE)),"",VLOOKUP($A126,'[2]1516 Exp_Rev Access'!$F$7:$FS$306,19,FALSE))</f>
        <v>0</v>
      </c>
      <c r="AB126" s="99">
        <f>IF(ISNA(VLOOKUP($A126,'[2]1516 Exp_Rev Access'!$F$7:$FS$306,20,FALSE)),"",VLOOKUP($A126,'[2]1516 Exp_Rev Access'!$F$7:$FS$306,20,FALSE))</f>
        <v>0</v>
      </c>
      <c r="AC126" s="99">
        <f>IF(ISNA(VLOOKUP($A126,'[2]1516 Exp_Rev Access'!$F$7:$FS$306,21,FALSE)),"",VLOOKUP($A126,'[2]1516 Exp_Rev Access'!$F$7:$FS$306,21,FALSE))</f>
        <v>221780.48000000001</v>
      </c>
      <c r="AD126" s="99">
        <f>IF(ISNA(VLOOKUP($A126,'[2]1516 Exp_Rev Access'!$F$7:$FS$306,22,FALSE)),"",VLOOKUP($A126,'[2]1516 Exp_Rev Access'!$F$7:$FS$306,22,FALSE))</f>
        <v>3479.68</v>
      </c>
      <c r="AE126" s="99">
        <f>IF(ISNA(VLOOKUP($A126,'[2]1516 Exp_Rev Access'!$F$7:$FS$306,23,FALSE)),"",VLOOKUP($A126,'[2]1516 Exp_Rev Access'!$F$7:$FS$306,23,FALSE))</f>
        <v>0</v>
      </c>
      <c r="AF126" s="99">
        <f>IF(ISNA(VLOOKUP($A126,'[2]1516 Exp_Rev Access'!$F$7:$FS$306,24,FALSE)),"",VLOOKUP($A126,'[2]1516 Exp_Rev Access'!$F$7:$FS$306,24,FALSE))</f>
        <v>6059.56</v>
      </c>
      <c r="AG126" s="99">
        <f>IF(ISNA(VLOOKUP($A126,'[2]1516 Exp_Rev Access'!$F$7:$FS$306,25,FALSE)),"",VLOOKUP($A126,'[2]1516 Exp_Rev Access'!$F$7:$FS$306,25,FALSE))</f>
        <v>7517.62</v>
      </c>
      <c r="AH126" s="98">
        <f>IF(ISNA(VLOOKUP($A126,'[2]1516 Exp_Rev Access'!$F$7:$FS$306,26,FALSE)),"",VLOOKUP($A126,'[2]1516 Exp_Rev Access'!$F$7:$FS$306,26,FALSE))</f>
        <v>0</v>
      </c>
      <c r="AI126" s="98">
        <f>IF(ISNA(VLOOKUP($A126,'[2]1516 Exp_Rev Access'!$F$7:$FS$306,27,FALSE)),"",VLOOKUP($A126,'[2]1516 Exp_Rev Access'!$F$7:$FS$306,27,FALSE))</f>
        <v>2367.48</v>
      </c>
      <c r="AJ126" s="98">
        <f>IF(ISNA(VLOOKUP($A126,'[2]1516 Exp_Rev Access'!$F$7:$FS$306,28,FALSE)),"",VLOOKUP($A126,'[2]1516 Exp_Rev Access'!$F$7:$FS$306,28,FALSE))</f>
        <v>186417.07</v>
      </c>
      <c r="AK126" s="98">
        <f>IF(ISNA(VLOOKUP($A126,'[2]1516 Exp_Rev Access'!$F$7:$FS$306,29,FALSE)),"",VLOOKUP($A126,'[2]1516 Exp_Rev Access'!$F$7:$FS$306,29,FALSE))</f>
        <v>9163.09</v>
      </c>
      <c r="AL126" s="100">
        <f t="shared" si="158"/>
        <v>474550.67000000004</v>
      </c>
      <c r="AM126" s="72">
        <f t="shared" si="159"/>
        <v>1.8163707501216781E-2</v>
      </c>
      <c r="AN126" s="94">
        <f t="shared" si="160"/>
        <v>206.84438855568732</v>
      </c>
      <c r="AO126" s="99">
        <f>IF(ISNA(VLOOKUP($A126,'[2]1516 Exp_Rev Access'!$F$7:$GB$306,30,FALSE)),"",VLOOKUP($A126,'[2]1516 Exp_Rev Access'!$F$7:$FS$306,30,FALSE))</f>
        <v>13882382.08</v>
      </c>
      <c r="AP126" s="99">
        <f>IF(ISNA(VLOOKUP($A126,'[2]1516 Exp_Rev Access'!$F$7:$GB$306,31,FALSE)),"",VLOOKUP($A126,'[2]1516 Exp_Rev Access'!$F$7:$FS$306,31,FALSE))</f>
        <v>402692.42</v>
      </c>
      <c r="AQ126" s="99">
        <f>IF(ISNA(VLOOKUP($A126,'[2]1516 Exp_Rev Access'!$F$7:$GB$306,32,FALSE)),"",VLOOKUP($A126,'[2]1516 Exp_Rev Access'!$F$7:$FS$306,32,FALSE))</f>
        <v>105724.8</v>
      </c>
      <c r="AR126" s="99">
        <f>IF(ISNA(VLOOKUP($A126,'[2]1516 Exp_Rev Access'!$F$7:$GB$306,33,FALSE)),"",VLOOKUP($A126,'[2]1516 Exp_Rev Access'!$F$7:$FS$306,33,FALSE))</f>
        <v>0</v>
      </c>
      <c r="AS126" s="99">
        <f>IF(ISNA(VLOOKUP($A126,'[2]1516 Exp_Rev Access'!$F$7:$GB$306,34,FALSE)),"",VLOOKUP($A126,'[2]1516 Exp_Rev Access'!$F$7:$FS$306,34,FALSE))</f>
        <v>0</v>
      </c>
      <c r="AT126" s="101">
        <f t="shared" si="161"/>
        <v>14390799.300000001</v>
      </c>
      <c r="AU126" s="72">
        <f t="shared" si="162"/>
        <v>0.5508163526434704</v>
      </c>
      <c r="AV126" s="94">
        <f t="shared" si="163"/>
        <v>6272.5779778924616</v>
      </c>
      <c r="AW126" s="99">
        <f>IF(ISNA(VLOOKUP($A126,'[2]1516 Exp_Rev Access'!$F$7:$GB$306,35,FALSE)),"",VLOOKUP($A126,'[2]1516 Exp_Rev Access'!$F$7:$GB$306,35,FALSE))</f>
        <v>0</v>
      </c>
      <c r="AX126" s="99">
        <f>IF(ISNA(VLOOKUP($A126,'[2]1516 Exp_Rev Access'!$F$7:$GB$306,36,FALSE)),"",VLOOKUP($A126,'[2]1516 Exp_Rev Access'!$F$7:$GB$306,36,FALSE))</f>
        <v>1915131.69</v>
      </c>
      <c r="AY126" s="99">
        <f>IF(ISNA(VLOOKUP($A126,'[2]1516 Exp_Rev Access'!$F$7:$GB$306,37,FALSE)),"",VLOOKUP($A126,'[2]1516 Exp_Rev Access'!$F$7:$GB$306,37,FALSE))</f>
        <v>77266.14</v>
      </c>
      <c r="AZ126" s="99">
        <f>IF(ISNA(VLOOKUP($A126,'[2]1516 Exp_Rev Access'!$F$7:$GB$306,38,FALSE)),"",VLOOKUP($A126,'[2]1516 Exp_Rev Access'!$F$7:$GB$306,38,FALSE))</f>
        <v>0</v>
      </c>
      <c r="BA126" s="99">
        <f>IF(ISNA(VLOOKUP($A126,'[2]1516 Exp_Rev Access'!$F$7:$GB$306,39,FALSE)),"",VLOOKUP($A126,'[2]1516 Exp_Rev Access'!$F$7:$GB$306,39,FALSE))</f>
        <v>0</v>
      </c>
      <c r="BB126" s="99">
        <f>IF(ISNA(VLOOKUP($A126,'[2]1516 Exp_Rev Access'!$F$7:$GB$306,40,FALSE)),"",VLOOKUP($A126,'[2]1516 Exp_Rev Access'!$F$7:$GB$306,40,FALSE))</f>
        <v>379324.63</v>
      </c>
      <c r="BC126" s="99">
        <f>IF(ISNA(VLOOKUP($A126,'[2]1516 Exp_Rev Access'!$F$7:$GB$306,41,FALSE)),"",VLOOKUP($A126,'[2]1516 Exp_Rev Access'!$F$7:$GB$306,41,FALSE))</f>
        <v>0</v>
      </c>
      <c r="BD126" s="99">
        <f>IF(ISNA(VLOOKUP($A126,'[2]1516 Exp_Rev Access'!$F$7:$GB$306,42,FALSE)),"",VLOOKUP($A126,'[2]1516 Exp_Rev Access'!$F$7:$GB$306,42,FALSE))</f>
        <v>82148.66</v>
      </c>
      <c r="BE126" s="99">
        <f>IF(ISNA(VLOOKUP($A126,'[2]1516 Exp_Rev Access'!$F$7:$GB$306,43,FALSE)),"",VLOOKUP($A126,'[2]1516 Exp_Rev Access'!$F$7:$GB$306,43,FALSE))</f>
        <v>0</v>
      </c>
      <c r="BF126" s="99">
        <f>IF(ISNA(VLOOKUP($A126,'[2]1516 Exp_Rev Access'!$F$7:$GB$306,44,FALSE)),"",VLOOKUP($A126,'[2]1516 Exp_Rev Access'!$F$7:$GB$306,44,FALSE))</f>
        <v>117974.3</v>
      </c>
      <c r="BG126" s="99">
        <f>IF(ISNA(VLOOKUP($A126,'[2]1516 Exp_Rev Access'!$F$7:$GB$306,45,FALSE)),"",VLOOKUP($A126,'[2]1516 Exp_Rev Access'!$F$7:$GB$306,45,FALSE))</f>
        <v>11065</v>
      </c>
      <c r="BH126" s="99">
        <f>IF(ISNA(VLOOKUP($A126,'[2]1516 Exp_Rev Access'!$F$7:$GB$306,46,FALSE)),"",VLOOKUP($A126,'[2]1516 Exp_Rev Access'!$F$7:$GB$306,46,FALSE))</f>
        <v>0</v>
      </c>
      <c r="BI126" s="99">
        <f>IF(ISNA(VLOOKUP($A126,'[2]1516 Exp_Rev Access'!$F$7:$GB$306,47,FALSE)),"",VLOOKUP($A126,'[2]1516 Exp_Rev Access'!$F$7:$GB$306,47,FALSE))</f>
        <v>10971.51</v>
      </c>
      <c r="BJ126" s="99">
        <f>IF(ISNA(VLOOKUP($A126,'[2]1516 Exp_Rev Access'!$F$7:$GB$306,48,FALSE)),"",VLOOKUP($A126,'[2]1516 Exp_Rev Access'!$F$7:$GB$306,48,FALSE))</f>
        <v>1383484.85</v>
      </c>
      <c r="BK126" s="99">
        <f>IF(ISNA(VLOOKUP($A126,'[2]1516 Exp_Rev Access'!$F$7:$GB$306,49,FALSE)),"",VLOOKUP($A126,'[2]1516 Exp_Rev Access'!$F$7:$GB$306,49,FALSE))</f>
        <v>0</v>
      </c>
      <c r="BL126" s="99">
        <f>IF(ISNA(VLOOKUP($A126,'[2]1516 Exp_Rev Access'!$F$7:$GB$306,50,FALSE)),"",VLOOKUP($A126,'[2]1516 Exp_Rev Access'!$F$7:$GB$306,50,FALSE))</f>
        <v>0</v>
      </c>
      <c r="BM126" s="99">
        <f>IF(ISNA(VLOOKUP($A126,'[2]1516 Exp_Rev Access'!$F$7:$GB$306,51,FALSE)),"",VLOOKUP($A126,'[2]1516 Exp_Rev Access'!$F$7:$GB$306,51,FALSE))</f>
        <v>0</v>
      </c>
      <c r="BN126" s="99">
        <f>IF(ISNA(VLOOKUP($A126,'[2]1516 Exp_Rev Access'!$F$7:$GB$306,52,FALSE)),"",VLOOKUP($A126,'[2]1516 Exp_Rev Access'!$F$7:$GB$306,52,FALSE))</f>
        <v>0</v>
      </c>
      <c r="BO126" s="99">
        <f>IF(ISNA(VLOOKUP($A126,'[2]1516 Exp_Rev Access'!$F$7:$GB$306,53,FALSE)),"",VLOOKUP($A126,'[2]1516 Exp_Rev Access'!$F$7:$GB$306,53,FALSE))</f>
        <v>0</v>
      </c>
      <c r="BP126" s="99">
        <f>IF(ISNA(VLOOKUP($A126,'[2]1516 Exp_Rev Access'!$F$7:$GB$306,54,FALSE)),"",VLOOKUP($A126,'[2]1516 Exp_Rev Access'!$F$7:$GB$306,54,FALSE))</f>
        <v>0</v>
      </c>
      <c r="BQ126" s="99">
        <f>IF(ISNA(VLOOKUP($A126,'[2]1516 Exp_Rev Access'!$F$7:$GB$306,55,FALSE)),"",VLOOKUP($A126,'[2]1516 Exp_Rev Access'!$F$7:$GB$306,55,FALSE))</f>
        <v>0</v>
      </c>
      <c r="BR126" s="99">
        <f>IF(ISNA(VLOOKUP($A126,'[2]1516 Exp_Rev Access'!$F$7:$GB$306,56,FALSE)),"",VLOOKUP($A126,'[2]1516 Exp_Rev Access'!$F$7:$GB$306,56,FALSE))</f>
        <v>0</v>
      </c>
      <c r="BS126" s="99">
        <f>IF(ISNA(VLOOKUP($A126,'[2]1516 Exp_Rev Access'!$F$7:$GB$306,57,FALSE)),"",VLOOKUP($A126,'[2]1516 Exp_Rev Access'!$F$7:$GB$306,57,FALSE))</f>
        <v>0</v>
      </c>
      <c r="BT126" s="99">
        <f>IF(ISNA(VLOOKUP($A126,'[2]1516 Exp_Rev Access'!$F$7:$GB$306,58,FALSE)),"",VLOOKUP($A126,'[2]1516 Exp_Rev Access'!$F$7:$GB$306,58,FALSE))</f>
        <v>0</v>
      </c>
      <c r="BU126" s="102">
        <f t="shared" si="164"/>
        <v>3977366.78</v>
      </c>
      <c r="BV126" s="72">
        <f t="shared" si="165"/>
        <v>0.15223606536468787</v>
      </c>
      <c r="BW126" s="94">
        <f t="shared" si="166"/>
        <v>1733.6315206778715</v>
      </c>
      <c r="BX126" s="99">
        <f>IF(ISNA(VLOOKUP($A126,'[2]1516 Exp_Rev Access'!$F$7:$GB$306,59,FALSE)),"",VLOOKUP($A126,'[2]1516 Exp_Rev Access'!$F$7:$GB$306,59,FALSE))</f>
        <v>0</v>
      </c>
      <c r="BY126" s="99">
        <f>IF(ISNA(VLOOKUP($A126,'[2]1516 Exp_Rev Access'!$F$7:$GB$306,60,FALSE)),"",VLOOKUP($A126,'[2]1516 Exp_Rev Access'!$F$7:$GB$306,60,FALSE))</f>
        <v>630.30999999999995</v>
      </c>
      <c r="BZ126" s="99">
        <f>IF(ISNA(VLOOKUP($A126,'[2]1516 Exp_Rev Access'!$F$7:$GB$306,61,FALSE)),"",VLOOKUP($A126,'[2]1516 Exp_Rev Access'!$F$7:$GB$306,61,FALSE))</f>
        <v>0</v>
      </c>
      <c r="CA126" s="99">
        <f>IF(ISNA(VLOOKUP($A126,'[2]1516 Exp_Rev Access'!$F$7:$GB$306,62,FALSE)),"",VLOOKUP($A126,'[2]1516 Exp_Rev Access'!$F$7:$GB$306,62,FALSE))</f>
        <v>0</v>
      </c>
      <c r="CB126" s="99">
        <f>IF(ISNA(VLOOKUP($A126,'[2]1516 Exp_Rev Access'!$F$7:$GB$306,63,FALSE)),"",VLOOKUP($A126,'[2]1516 Exp_Rev Access'!$F$7:$GB$306,63,FALSE))</f>
        <v>7147.23</v>
      </c>
      <c r="CC126" s="99">
        <f>IF(ISNA(VLOOKUP($A126,'[2]1516 Exp_Rev Access'!$F$7:$GB$306,64,FALSE)),"",VLOOKUP($A126,'[2]1516 Exp_Rev Access'!$F$7:$GB$306,64,FALSE))</f>
        <v>0</v>
      </c>
      <c r="CD126" s="101">
        <f t="shared" si="167"/>
        <v>7777.5399999999991</v>
      </c>
      <c r="CE126" s="72">
        <f t="shared" si="176"/>
        <v>2.976899424438986E-4</v>
      </c>
      <c r="CF126" s="103">
        <f t="shared" si="177"/>
        <v>3.3900289420461678</v>
      </c>
      <c r="CG126" s="99">
        <f>IF(ISNA(VLOOKUP($A126,'[2]1516 Exp_Rev Access'!$F$7:$GB$306,65,FALSE)),"",VLOOKUP($A126,'[2]1516 Exp_Rev Access'!$F$7:$GB$306,65,FALSE))</f>
        <v>0</v>
      </c>
      <c r="CH126" s="99">
        <f>IF(ISNA(VLOOKUP($A126,'[2]1516 Exp_Rev Access'!$F$7:$GB$306,66,FALSE)),"",VLOOKUP($A126,'[2]1516 Exp_Rev Access'!$F$7:$GB$306,66,FALSE))</f>
        <v>0</v>
      </c>
      <c r="CI126" s="99">
        <f>IF(ISNA(VLOOKUP($A126,'[2]1516 Exp_Rev Access'!$F$7:$GB$306,67,FALSE)),"",VLOOKUP($A126,'[2]1516 Exp_Rev Access'!$F$7:$GB$306,67,FALSE))</f>
        <v>0</v>
      </c>
      <c r="CJ126" s="99">
        <f>IF(ISNA(VLOOKUP($A126,'[2]1516 Exp_Rev Access'!$F$7:$GB$306,68,FALSE)),"",VLOOKUP($A126,'[2]1516 Exp_Rev Access'!$F$7:$GB$306,68,FALSE))</f>
        <v>0</v>
      </c>
      <c r="CK126" s="99">
        <f>IF(ISNA(VLOOKUP($A126,'[2]1516 Exp_Rev Access'!$F$7:$GB$306,69,FALSE)),"",VLOOKUP($A126,'[2]1516 Exp_Rev Access'!$F$7:$GB$306,69,FALSE))</f>
        <v>0</v>
      </c>
      <c r="CL126" s="99">
        <f>IF(ISNA(VLOOKUP($A126,'[2]1516 Exp_Rev Access'!$F$7:$GB$306,70,FALSE)),"",VLOOKUP($A126,'[2]1516 Exp_Rev Access'!$F$7:$GB$306,70,FALSE))</f>
        <v>0</v>
      </c>
      <c r="CM126" s="99">
        <f>IF(ISNA(VLOOKUP($A126,'[2]1516 Exp_Rev Access'!$F$7:$GB$306,71,FALSE)),"",VLOOKUP($A126,'[2]1516 Exp_Rev Access'!$F$7:$GB$306,71,FALSE))</f>
        <v>0</v>
      </c>
      <c r="CN126" s="99">
        <f>IF(ISNA(VLOOKUP($A126,'[2]1516 Exp_Rev Access'!$F$7:$GB$306,72,FALSE)),"",VLOOKUP($A126,'[2]1516 Exp_Rev Access'!$F$7:$GB$306,72,FALSE))</f>
        <v>0</v>
      </c>
      <c r="CO126" s="99">
        <f>IF(ISNA(VLOOKUP($A126,'[2]1516 Exp_Rev Access'!$F$7:$GB$306,73,FALSE)),"",VLOOKUP($A126,'[2]1516 Exp_Rev Access'!$F$7:$GB$306,73,FALSE))</f>
        <v>0</v>
      </c>
      <c r="CP126" s="99">
        <f>IF(ISNA(VLOOKUP($A126,'[2]1516 Exp_Rev Access'!$F$7:$GB$306,74,FALSE)),"",VLOOKUP($A126,'[2]1516 Exp_Rev Access'!$F$7:$GB$306,74,FALSE))</f>
        <v>437315.18</v>
      </c>
      <c r="CQ126" s="99">
        <f>IF(ISNA(VLOOKUP($A126,'[2]1516 Exp_Rev Access'!$F$7:$GB$306,75,FALSE)),"",VLOOKUP($A126,'[2]1516 Exp_Rev Access'!$F$7:$GB$306,75,FALSE))</f>
        <v>0</v>
      </c>
      <c r="CR126" s="99">
        <f>IF(ISNA(VLOOKUP($A126,'[2]1516 Exp_Rev Access'!$F$7:$GB$306,76,FALSE)),"",VLOOKUP($A126,'[2]1516 Exp_Rev Access'!$F$7:$GB$306,76,FALSE))</f>
        <v>5865.02</v>
      </c>
      <c r="CS126" s="99">
        <f>IF(ISNA(VLOOKUP($A126,'[2]1516 Exp_Rev Access'!$F$7:$GB$306,77,FALSE)),"",VLOOKUP($A126,'[2]1516 Exp_Rev Access'!$F$7:$GB$306,77,FALSE))</f>
        <v>0</v>
      </c>
      <c r="CT126" s="99">
        <f>IF(ISNA(VLOOKUP($A126,'[2]1516 Exp_Rev Access'!$F$7:$GB$306,78,FALSE)),"",VLOOKUP($A126,'[2]1516 Exp_Rev Access'!$F$7:$GB$306,78,FALSE))</f>
        <v>226161.26</v>
      </c>
      <c r="CU126" s="99">
        <f>IF(ISNA(VLOOKUP($A126,'[2]1516 Exp_Rev Access'!$F$7:$GB$306,79,FALSE)),"",VLOOKUP($A126,'[2]1516 Exp_Rev Access'!$F$7:$GB$306,79,FALSE))</f>
        <v>21643.279999999999</v>
      </c>
      <c r="CV126" s="99">
        <f>IF(ISNA(VLOOKUP($A126,'[2]1516 Exp_Rev Access'!$F$7:$GB$306,80,FALSE)),"",VLOOKUP($A126,'[2]1516 Exp_Rev Access'!$F$7:$GB$306,80,FALSE))</f>
        <v>0</v>
      </c>
      <c r="CW126" s="99">
        <f>IF(ISNA(VLOOKUP($A126,'[2]1516 Exp_Rev Access'!$F$7:$GB$306,81,FALSE)),"",VLOOKUP($A126,'[2]1516 Exp_Rev Access'!$F$7:$GB$306,81,FALSE))</f>
        <v>0</v>
      </c>
      <c r="CX126" s="99">
        <f>IF(ISNA(VLOOKUP($A126,'[2]1516 Exp_Rev Access'!$F$7:$GB$306,82,FALSE)),"",VLOOKUP($A126,'[2]1516 Exp_Rev Access'!$F$7:$GB$306,82,FALSE))</f>
        <v>0</v>
      </c>
      <c r="CY126" s="99">
        <f>IF(ISNA(VLOOKUP($A126,'[2]1516 Exp_Rev Access'!$F$7:$GB$306,83,FALSE)),"",VLOOKUP($A126,'[2]1516 Exp_Rev Access'!$F$7:$GB$306,83,FALSE))</f>
        <v>0</v>
      </c>
      <c r="CZ126" s="99">
        <f>IF(ISNA(VLOOKUP($A126,'[2]1516 Exp_Rev Access'!$F$7:$GB$306,84,FALSE)),"",VLOOKUP($A126,'[2]1516 Exp_Rev Access'!$F$7:$GB$306,84,FALSE))</f>
        <v>0</v>
      </c>
      <c r="DA126" s="99">
        <f>IF(ISNA(VLOOKUP($A126,'[2]1516 Exp_Rev Access'!$F$7:$GB$306,85,FALSE)),"",VLOOKUP($A126,'[2]1516 Exp_Rev Access'!$F$7:$GB$306,85,FALSE))</f>
        <v>11094.3</v>
      </c>
      <c r="DB126" s="99">
        <f>IF(ISNA(VLOOKUP($A126,'[2]1516 Exp_Rev Access'!$F$7:$GB$306,86,FALSE)),"",VLOOKUP($A126,'[2]1516 Exp_Rev Access'!$F$7:$GB$306,86,FALSE))</f>
        <v>0</v>
      </c>
      <c r="DC126" s="99">
        <f>IF(ISNA(VLOOKUP($A126,'[2]1516 Exp_Rev Access'!$F$7:$GB$306,87,FALSE)),"",VLOOKUP($A126,'[2]1516 Exp_Rev Access'!$F$7:$GB$306,87,FALSE))</f>
        <v>0</v>
      </c>
      <c r="DD126" s="99">
        <f>IF(ISNA(VLOOKUP($A126,'[2]1516 Exp_Rev Access'!$F$7:$GB$306,88,FALSE)),"",VLOOKUP($A126,'[2]1516 Exp_Rev Access'!$F$7:$GB$306,88,FALSE))</f>
        <v>0</v>
      </c>
      <c r="DE126" s="99">
        <f>IF(ISNA(VLOOKUP($A126,'[2]1516 Exp_Rev Access'!$F$7:$GB$306,89,FALSE)),"",VLOOKUP($A126,'[2]1516 Exp_Rev Access'!$F$7:$GB$306,89,FALSE))</f>
        <v>0</v>
      </c>
      <c r="DF126" s="99">
        <f>IF(ISNA(VLOOKUP($A126,'[2]1516 Exp_Rev Access'!$F$7:$GB$306,90,FALSE)),"",VLOOKUP($A126,'[2]1516 Exp_Rev Access'!$F$7:$GB$306,90,FALSE))</f>
        <v>0</v>
      </c>
      <c r="DG126" s="99">
        <f>IF(ISNA(VLOOKUP($A126,'[2]1516 Exp_Rev Access'!$F$7:$GB$306,91,FALSE)),"",VLOOKUP($A126,'[2]1516 Exp_Rev Access'!$F$7:$GB$306,91,FALSE))</f>
        <v>0</v>
      </c>
      <c r="DH126" s="99">
        <f>IF(ISNA(VLOOKUP($A126,'[2]1516 Exp_Rev Access'!$F$7:$GB$306,92,FALSE)),"",VLOOKUP($A126,'[2]1516 Exp_Rev Access'!$F$7:$GB$306,92,FALSE))</f>
        <v>377822.74</v>
      </c>
      <c r="DI126" s="99">
        <f>IF(ISNA(VLOOKUP($A126,'[2]1516 Exp_Rev Access'!$F$7:$GB$306,93,FALSE)),"",VLOOKUP($A126,'[2]1516 Exp_Rev Access'!$F$7:$GB$306,93,FALSE))</f>
        <v>0</v>
      </c>
      <c r="DJ126" s="99">
        <f>IF(ISNA(VLOOKUP($A126,'[2]1516 Exp_Rev Access'!$F$7:$GB$306,94,FALSE)),"",VLOOKUP($A126,'[2]1516 Exp_Rev Access'!$F$7:$GB$306,94,FALSE))</f>
        <v>0</v>
      </c>
      <c r="DK126" s="99">
        <f>IF(ISNA(VLOOKUP($A126,'[2]1516 Exp_Rev Access'!$F$7:$GB$306,95,FALSE)),"",VLOOKUP($A126,'[2]1516 Exp_Rev Access'!$F$7:$GB$306,95,FALSE))</f>
        <v>0</v>
      </c>
      <c r="DL126" s="99">
        <f>IF(ISNA(VLOOKUP($A126,'[2]1516 Exp_Rev Access'!$F$7:$GB$306,96,FALSE)),"",VLOOKUP($A126,'[2]1516 Exp_Rev Access'!$F$7:$GB$306,96,FALSE))</f>
        <v>0</v>
      </c>
      <c r="DM126" s="99">
        <f>IF(ISNA(VLOOKUP($A126,'[2]1516 Exp_Rev Access'!$F$7:$GB$306,97,FALSE)),"",VLOOKUP($A126,'[2]1516 Exp_Rev Access'!$F$7:$GB$306,97,FALSE))</f>
        <v>0</v>
      </c>
      <c r="DN126" s="99">
        <f>IF(ISNA(VLOOKUP($A126,'[2]1516 Exp_Rev Access'!$F$7:$GB$306,98,FALSE)),"",VLOOKUP($A126,'[2]1516 Exp_Rev Access'!$F$7:$GB$306,98,FALSE))</f>
        <v>0</v>
      </c>
      <c r="DO126" s="99">
        <f>IF(ISNA(VLOOKUP($A126,'[2]1516 Exp_Rev Access'!$F$7:$GB$306,99,FALSE)),"",VLOOKUP($A126,'[2]1516 Exp_Rev Access'!$F$7:$GB$306,99,FALSE))</f>
        <v>0</v>
      </c>
      <c r="DP126" s="99">
        <f>IF(ISNA(VLOOKUP($A126,'[2]1516 Exp_Rev Access'!$F$7:$GB$306,100,FALSE)),"",VLOOKUP($A126,'[2]1516 Exp_Rev Access'!$F$7:$GB$306,100,FALSE))</f>
        <v>0</v>
      </c>
      <c r="DQ126" s="99">
        <f>IF(ISNA(VLOOKUP($A126,'[2]1516 Exp_Rev Access'!$F$7:$GB$306,101,FALSE)),"",VLOOKUP($A126,'[2]1516 Exp_Rev Access'!$F$7:$GB$306,101,FALSE))</f>
        <v>0</v>
      </c>
      <c r="DR126" s="99">
        <f>IF(ISNA(VLOOKUP($A126,'[2]1516 Exp_Rev Access'!$F$7:$GB$306,102,FALSE)),"",VLOOKUP($A126,'[2]1516 Exp_Rev Access'!$F$7:$GB$306,102,FALSE))</f>
        <v>0</v>
      </c>
      <c r="DS126" s="99">
        <f>IF(ISNA(VLOOKUP($A126,'[2]1516 Exp_Rev Access'!$F$7:$GB$306,103,FALSE)),"",VLOOKUP($A126,'[2]1516 Exp_Rev Access'!$F$7:$GB$306,103,FALSE))</f>
        <v>0</v>
      </c>
      <c r="DT126" s="99">
        <f>IF(ISNA(VLOOKUP($A126,'[2]1516 Exp_Rev Access'!$F$7:$GB$306,104,FALSE)),"",VLOOKUP($A126,'[2]1516 Exp_Rev Access'!$F$7:$GB$306,104,FALSE))</f>
        <v>0</v>
      </c>
      <c r="DU126" s="99">
        <f>IF(ISNA(VLOOKUP($A126,'[2]1516 Exp_Rev Access'!$F$7:$GB$306,105,FALSE)),"",VLOOKUP($A126,'[2]1516 Exp_Rev Access'!$F$7:$GB$306,105,FALSE))</f>
        <v>0</v>
      </c>
      <c r="DV126" s="99">
        <f>IF(ISNA(VLOOKUP($A126,'[2]1516 Exp_Rev Access'!$F$7:$GB$306,106,FALSE)),"",VLOOKUP($A126,'[2]1516 Exp_Rev Access'!$F$7:$GB$306,106,FALSE))</f>
        <v>0</v>
      </c>
      <c r="DW126" s="99">
        <f>IF(ISNA(VLOOKUP($A126,'[2]1516 Exp_Rev Access'!$F$7:$GB$306,107,FALSE)),"",VLOOKUP($A126,'[2]1516 Exp_Rev Access'!$F$7:$GB$306,107,FALSE))</f>
        <v>0</v>
      </c>
      <c r="DX126" s="99">
        <f>IF(ISNA(VLOOKUP($A126,'[2]1516 Exp_Rev Access'!$F$7:$GB$306,108,FALSE)),"",VLOOKUP($A126,'[2]1516 Exp_Rev Access'!$F$7:$GB$306,108,FALSE))</f>
        <v>0</v>
      </c>
      <c r="DY126" s="99">
        <f>IF(ISNA(VLOOKUP($A126,'[2]1516 Exp_Rev Access'!$F$7:$GB$306,109,FALSE)),"",VLOOKUP($A126,'[2]1516 Exp_Rev Access'!$F$7:$GB$306,109,FALSE))</f>
        <v>0</v>
      </c>
      <c r="DZ126" s="99">
        <f>IF(ISNA(VLOOKUP($A126,'[2]1516 Exp_Rev Access'!$F$7:$GB$306,110,FALSE)),"",VLOOKUP($A126,'[2]1516 Exp_Rev Access'!$F$7:$GB$306,110,FALSE))</f>
        <v>0</v>
      </c>
      <c r="EA126" s="99">
        <f>IF(ISNA(VLOOKUP($A126,'[2]1516 Exp_Rev Access'!$F$7:$GB$306,111,FALSE)),"",VLOOKUP($A126,'[2]1516 Exp_Rev Access'!$F$7:$GB$306,111,FALSE))</f>
        <v>0</v>
      </c>
      <c r="EB126" s="99">
        <f>IF(ISNA(VLOOKUP($A126,'[2]1516 Exp_Rev Access'!$F$7:$GB$306,112,FALSE)),"",VLOOKUP($A126,'[2]1516 Exp_Rev Access'!$F$7:$GB$306,112,FALSE))</f>
        <v>0</v>
      </c>
      <c r="EC126" s="99">
        <f>IF(ISNA(VLOOKUP($A126,'[2]1516 Exp_Rev Access'!$F$7:$GB$306,113,FALSE)),"",VLOOKUP($A126,'[2]1516 Exp_Rev Access'!$F$7:$GB$306,113,FALSE))</f>
        <v>0</v>
      </c>
      <c r="ED126" s="99">
        <f>IF(ISNA(VLOOKUP($A126,'[2]1516 Exp_Rev Access'!$F$7:$GB$306,114,FALSE)),"",VLOOKUP($A126,'[2]1516 Exp_Rev Access'!$F$7:$GB$306,114,FALSE))</f>
        <v>0</v>
      </c>
      <c r="EE126" s="99">
        <f>IF(ISNA(VLOOKUP($A126,'[2]1516 Exp_Rev Access'!$F$7:$GB$306,115,FALSE)),"",VLOOKUP($A126,'[2]1516 Exp_Rev Access'!$F$7:$GB$306,115,FALSE))</f>
        <v>0</v>
      </c>
      <c r="EF126" s="99">
        <f>IF(ISNA(VLOOKUP($A126,'[2]1516 Exp_Rev Access'!$F$7:$GB$306,116,FALSE)),"",VLOOKUP($A126,'[2]1516 Exp_Rev Access'!$F$7:$GB$306,116,FALSE))</f>
        <v>0</v>
      </c>
      <c r="EG126" s="99">
        <f>IF(ISNA(VLOOKUP($A126,'[2]1516 Exp_Rev Access'!$F$7:$GB$306,117,FALSE)),"",VLOOKUP($A126,'[2]1516 Exp_Rev Access'!$F$7:$GB$306,117,FALSE))</f>
        <v>0</v>
      </c>
      <c r="EH126" s="99">
        <f>IF(ISNA(VLOOKUP($A126,'[2]1516 Exp_Rev Access'!$F$7:$GB$306,118,FALSE)),"",VLOOKUP($A126,'[2]1516 Exp_Rev Access'!$F$7:$GB$306,118,FALSE))</f>
        <v>0</v>
      </c>
      <c r="EI126" s="99">
        <f>IF(ISNA(VLOOKUP($A126,'[2]1516 Exp_Rev Access'!$F$7:$GB$306,119,FALSE)),"",VLOOKUP($A126,'[2]1516 Exp_Rev Access'!$F$7:$GB$306,119,FALSE))</f>
        <v>0</v>
      </c>
      <c r="EJ126" s="99">
        <f>IF(ISNA(VLOOKUP($A126,'[2]1516 Exp_Rev Access'!$F$7:$GB$306,120,FALSE)),"",VLOOKUP($A126,'[2]1516 Exp_Rev Access'!$F$7:$GB$306,120,FALSE))</f>
        <v>0</v>
      </c>
      <c r="EK126" s="99">
        <f>IF(ISNA(VLOOKUP($A126,'[2]1516 Exp_Rev Access'!$F$7:$GB$306,121,FALSE)),"",VLOOKUP($A126,'[2]1516 Exp_Rev Access'!$F$7:$GB$306,121,FALSE))</f>
        <v>0</v>
      </c>
      <c r="EL126" s="99">
        <f>IF(ISNA(VLOOKUP($A126,'[2]1516 Exp_Rev Access'!$F$7:$GB$306,122,FALSE)),"",VLOOKUP($A126,'[2]1516 Exp_Rev Access'!$F$7:$GB$306,122,FALSE))</f>
        <v>0</v>
      </c>
      <c r="EM126" s="99">
        <f>IF(ISNA(VLOOKUP($A126,'[2]1516 Exp_Rev Access'!$F$7:$GB$306,123,FALSE)),"",VLOOKUP($A126,'[2]1516 Exp_Rev Access'!$F$7:$GB$306,123,FALSE))</f>
        <v>0</v>
      </c>
      <c r="EN126" s="99">
        <f>IF(ISNA(VLOOKUP($A126,'[2]1516 Exp_Rev Access'!$F$7:$GB$306,124,FALSE)),"",VLOOKUP($A126,'[2]1516 Exp_Rev Access'!$F$7:$GB$306,124,FALSE))</f>
        <v>0</v>
      </c>
      <c r="EO126" s="99">
        <f>IF(ISNA(VLOOKUP($A126,'[2]1516 Exp_Rev Access'!$F$7:$GB$306,125,FALSE)),"",VLOOKUP($A126,'[2]1516 Exp_Rev Access'!$F$7:$GB$306,125,FALSE))</f>
        <v>0</v>
      </c>
      <c r="EP126" s="99">
        <f>IF(ISNA(VLOOKUP($A126,'[2]1516 Exp_Rev Access'!$F$7:$GB$306,126,FALSE)),"",VLOOKUP($A126,'[2]1516 Exp_Rev Access'!$F$7:$GB$306,126,FALSE))</f>
        <v>0</v>
      </c>
      <c r="EQ126" s="99">
        <f>IF(ISNA(VLOOKUP($A126,'[2]1516 Exp_Rev Access'!$F$7:$GB$306,127,FALSE)),"",VLOOKUP($A126,'[2]1516 Exp_Rev Access'!$F$7:$GB$306,127,FALSE))</f>
        <v>0</v>
      </c>
      <c r="ER126" s="99">
        <f>IF(ISNA(VLOOKUP($A126,'[2]1516 Exp_Rev Access'!$F$7:$GB$306,128,FALSE)),"",VLOOKUP($A126,'[2]1516 Exp_Rev Access'!$F$7:$GB$306,128,FALSE))</f>
        <v>0</v>
      </c>
      <c r="ES126" s="99">
        <f>IF(ISNA(VLOOKUP($A126,'[2]1516 Exp_Rev Access'!$F$7:$GB$306,129,FALSE)),"",VLOOKUP($A126,'[2]1516 Exp_Rev Access'!$F$7:$GB$306,129,FALSE))</f>
        <v>0</v>
      </c>
      <c r="ET126" s="99">
        <f>IF(ISNA(VLOOKUP($A126,'[2]1516 Exp_Rev Access'!$F$7:$GB$306,130,FALSE)),"",VLOOKUP($A126,'[2]1516 Exp_Rev Access'!$F$7:$GB$306,130,FALSE))</f>
        <v>0</v>
      </c>
      <c r="EU126" s="99">
        <f>IF(ISNA(VLOOKUP($A126,'[2]1516 Exp_Rev Access'!$F$7:$GB$306,131,FALSE)),"",VLOOKUP($A126,'[2]1516 Exp_Rev Access'!$F$7:$GB$306,131,FALSE))</f>
        <v>37219.800000000003</v>
      </c>
      <c r="EV126" s="99">
        <f>IF(ISNA(VLOOKUP($A126,'[2]1516 Exp_Rev Access'!$F$7:$GB$306,132,FALSE)),"",VLOOKUP($A126,'[2]1516 Exp_Rev Access'!$F$7:$GB$306,132,FALSE))</f>
        <v>0</v>
      </c>
      <c r="EW126" s="99">
        <f>IF(ISNA(VLOOKUP($A126,'[2]1516 Exp_Rev Access'!$F$7:$GB$306,133,FALSE)),"",VLOOKUP($A126,'[2]1516 Exp_Rev Access'!$F$7:$GB$306,133,FALSE))</f>
        <v>0</v>
      </c>
      <c r="EX126" s="99">
        <f>IF(ISNA(VLOOKUP($A126,'[2]1516 Exp_Rev Access'!$F$7:$GB$306,134,FALSE)),"",VLOOKUP($A126,'[2]1516 Exp_Rev Access'!$F$7:$GB$306,134,FALSE))</f>
        <v>0</v>
      </c>
      <c r="EY126" s="99">
        <f>IF(ISNA(VLOOKUP($A126,'[2]1516 Exp_Rev Access'!$F$7:$GB$306,135,FALSE)),"",VLOOKUP($A126,'[2]1516 Exp_Rev Access'!$F$7:$GB$306,135,FALSE))</f>
        <v>0</v>
      </c>
      <c r="EZ126" s="99">
        <f>IF(ISNA(VLOOKUP($A126,'[2]1516 Exp_Rev Access'!$F$7:$GB$306,136,FALSE)),"",VLOOKUP($A126,'[2]1516 Exp_Rev Access'!$F$7:$GB$306,136,FALSE))</f>
        <v>0</v>
      </c>
      <c r="FA126" s="99">
        <f>IF(ISNA(VLOOKUP($A126,'[2]1516 Exp_Rev Access'!$F$7:$GB$306,137,FALSE)),"",VLOOKUP($A126,'[2]1516 Exp_Rev Access'!$F$7:$GB$306,137,FALSE))</f>
        <v>0</v>
      </c>
      <c r="FB126" s="99">
        <f>IF(ISNA(VLOOKUP($A126,'[2]1516 Exp_Rev Access'!$F$7:$GB$306,138,FALSE)),"",VLOOKUP($A126,'[2]1516 Exp_Rev Access'!$F$7:$GB$306,138,FALSE))</f>
        <v>0</v>
      </c>
      <c r="FC126" s="99">
        <f>IF(ISNA(VLOOKUP($A126,'[2]1516 Exp_Rev Access'!$F$7:$GB$306,139,FALSE)),"",VLOOKUP($A126,'[2]1516 Exp_Rev Access'!$F$7:$GB$306,139,FALSE))</f>
        <v>0</v>
      </c>
      <c r="FD126" s="99">
        <f>IF(ISNA(VLOOKUP($A126,'[2]1516 Exp_Rev Access'!$F$7:$FS$306,140,FALSE)),"",VLOOKUP($A126,'[2]1516 Exp_Rev Access'!$F$7:$FS$306,140,FALSE))</f>
        <v>0</v>
      </c>
      <c r="FE126" s="99">
        <f>IF(ISNA(VLOOKUP($A126,'[2]1516 Exp_Rev Access'!$F$7:$FS$306,141,FALSE)),"",VLOOKUP($A126,'[2]1516 Exp_Rev Access'!$F$7:$FS$306,141,FALSE))</f>
        <v>0</v>
      </c>
      <c r="FF126" s="99">
        <f>IF(ISNA(VLOOKUP($A126,'[2]1516 Exp_Rev Access'!$F$7:$FS$306,142,FALSE)),"",VLOOKUP($A126,'[2]1516 Exp_Rev Access'!$F$7:$FS$306,142,FALSE))</f>
        <v>0</v>
      </c>
      <c r="FG126" s="99">
        <f>IF(ISNA(VLOOKUP($A126,'[2]1516 Exp_Rev Access'!$F$7:$FS$306,143,FALSE)),"",VLOOKUP($A126,'[2]1516 Exp_Rev Access'!$F$7:$FS$306,143,FALSE))</f>
        <v>0</v>
      </c>
      <c r="FH126" s="99">
        <f>IF(ISNA(VLOOKUP($A126,'[2]1516 Exp_Rev Access'!$F$7:$FS$306,144,FALSE)),"",VLOOKUP($A126,'[2]1516 Exp_Rev Access'!$F$7:$FS$306,144,FALSE))</f>
        <v>0</v>
      </c>
      <c r="FI126" s="99">
        <f>IF(ISNA(VLOOKUP($A126,'[2]1516 Exp_Rev Access'!$F$7:$FS$306,145,FALSE)),"",VLOOKUP($A126,'[2]1516 Exp_Rev Access'!$F$7:$FS$306,145,FALSE))</f>
        <v>0</v>
      </c>
      <c r="FJ126" s="99">
        <f>IF(ISNA(VLOOKUP($A126,'[2]1516 Exp_Rev Access'!$F$7:$FS$306,146,FALSE)),"",VLOOKUP($A126,'[2]1516 Exp_Rev Access'!$F$7:$FS$306,146,FALSE))</f>
        <v>0</v>
      </c>
      <c r="FK126" s="99">
        <f>IF(ISNA(VLOOKUP($A126,'[2]1516 Exp_Rev Access'!$F$7:$FS$306,147,FALSE)),"",VLOOKUP($A126,'[2]1516 Exp_Rev Access'!$F$7:$FS$306,147,FALSE))</f>
        <v>0</v>
      </c>
      <c r="FL126" s="99">
        <f>IF(ISNA(VLOOKUP($A126,'[2]1516 Exp_Rev Access'!$F$7:$FS$306,148,FALSE)),"",VLOOKUP($A126,'[2]1516 Exp_Rev Access'!$F$7:$FS$306,148,FALSE))</f>
        <v>0</v>
      </c>
      <c r="FM126" s="99">
        <f>IF(ISNA(VLOOKUP($A126,'[2]1516 Exp_Rev Access'!$F$7:$FS$306,149,FALSE)),"",VLOOKUP($A126,'[2]1516 Exp_Rev Access'!$F$7:$FS$306,149,FALSE))</f>
        <v>0</v>
      </c>
      <c r="FN126" s="99">
        <f>IF(ISNA(VLOOKUP($A126,'[2]1516 Exp_Rev Access'!$F$7:$FS$306,150,FALSE)),"",VLOOKUP($A126,'[2]1516 Exp_Rev Access'!$F$7:$FS$306,150,FALSE))</f>
        <v>0</v>
      </c>
      <c r="FO126" s="99">
        <f>IF(ISNA(VLOOKUP($A126,'[2]1516 Exp_Rev Access'!$F$7:$FS$306,151,FALSE)),"",VLOOKUP($A126,'[2]1516 Exp_Rev Access'!$F$7:$FS$306,151,FALSE))</f>
        <v>0</v>
      </c>
      <c r="FP126" s="99">
        <f>IF(ISNA(VLOOKUP($A126,'[2]1516 Exp_Rev Access'!$F$7:$FS$306,152,FALSE)),"",VLOOKUP($A126,'[2]1516 Exp_Rev Access'!$F$7:$FS$306,152,FALSE))</f>
        <v>0</v>
      </c>
      <c r="FQ126" s="99">
        <f>IF(ISNA(VLOOKUP($A126,'[2]1516 Exp_Rev Access'!$F$7:$FS$306,153,FALSE)),"",VLOOKUP($A126,'[2]1516 Exp_Rev Access'!$F$7:$FS$306,153,FALSE))</f>
        <v>46179.75</v>
      </c>
      <c r="FR126" s="101">
        <f t="shared" si="170"/>
        <v>1163301.33</v>
      </c>
      <c r="FS126" s="72">
        <f t="shared" si="171"/>
        <v>4.4526046278464758E-2</v>
      </c>
      <c r="FT126" s="94">
        <f t="shared" si="172"/>
        <v>507.05302409512524</v>
      </c>
      <c r="FU126" s="99">
        <f>IF(ISNA(VLOOKUP($A126,'[2]1516 Exp_Rev Access'!$F$7:$GB$306,154,FALSE)),"",VLOOKUP($A126,'[2]1516 Exp_Rev Access'!$F$7:$GB$306,154,FALSE))</f>
        <v>0</v>
      </c>
      <c r="FV126" s="99">
        <f>IF(ISNA(VLOOKUP($A126,'[2]1516 Exp_Rev Access'!$F$7:$GB$306,155,FALSE)),"",VLOOKUP($A126,'[2]1516 Exp_Rev Access'!$F$7:$GB$306,155,FALSE))</f>
        <v>0</v>
      </c>
      <c r="FW126" s="99">
        <f>IF(ISNA(VLOOKUP($A126,'[2]1516 Exp_Rev Access'!$F$7:$GB$306,156,FALSE)),"",VLOOKUP($A126,'[2]1516 Exp_Rev Access'!$F$7:$GB$306,156,FALSE))</f>
        <v>0</v>
      </c>
      <c r="FX126" s="99">
        <f>IF(ISNA(VLOOKUP($A126,'[2]1516 Exp_Rev Access'!$F$7:$GB$306,157,FALSE)),"",VLOOKUP($A126,'[2]1516 Exp_Rev Access'!$F$7:$GB$306,157,FALSE))</f>
        <v>0</v>
      </c>
      <c r="FY126" s="99">
        <f>IF(ISNA(VLOOKUP($A126,'[2]1516 Exp_Rev Access'!$F$7:$GB$306,158,FALSE)),"",VLOOKUP($A126,'[2]1516 Exp_Rev Access'!$F$7:$GB$306,158,FALSE))</f>
        <v>0</v>
      </c>
      <c r="FZ126" s="99">
        <f>IF(ISNA(VLOOKUP($A126,'[2]1516 Exp_Rev Access'!$F$7:$GB$306,159,FALSE)),"",VLOOKUP($A126,'[2]1516 Exp_Rev Access'!$F$7:$GB$306,159,FALSE))</f>
        <v>0</v>
      </c>
      <c r="GA126" s="99">
        <f>IF(ISNA(VLOOKUP($A126,'[2]1516 Exp_Rev Access'!$F$7:$GB$306,160,FALSE)),"",VLOOKUP($A126,'[2]1516 Exp_Rev Access'!$F$7:$GB$306,160,FALSE))</f>
        <v>0</v>
      </c>
      <c r="GB126" s="99">
        <f>IF(ISNA(VLOOKUP($A126,'[2]1516 Exp_Rev Access'!$F$7:$GB$306,161,FALSE)),"",VLOOKUP($A126,'[2]1516 Exp_Rev Access'!$F$7:$GB$306,161,FALSE))</f>
        <v>0</v>
      </c>
      <c r="GC126" s="99">
        <f>IF(ISNA(VLOOKUP($A126,'[2]1516 Exp_Rev Access'!$F$7:$GB$306,162,FALSE)),"",VLOOKUP($A126,'[2]1516 Exp_Rev Access'!$F$7:$GB$306,162,FALSE))</f>
        <v>0</v>
      </c>
      <c r="GD126" s="99">
        <f>IF(ISNA(VLOOKUP($A126,'[2]1516 Exp_Rev Access'!$F$7:$GB$306,163,FALSE)),"",VLOOKUP($A126,'[2]1516 Exp_Rev Access'!$F$7:$GB$306,163,FALSE))</f>
        <v>0</v>
      </c>
      <c r="GE126" s="99">
        <f>IF(ISNA(VLOOKUP($A126,'[2]1516 Exp_Rev Access'!$F$7:$GB$306,164,FALSE)),"",VLOOKUP($A126,'[2]1516 Exp_Rev Access'!$F$7:$GB$306,164,FALSE))</f>
        <v>189020</v>
      </c>
      <c r="GF126" s="99">
        <f>IF(ISNA(VLOOKUP($A126,'[2]1516 Exp_Rev Access'!$F$7:$GB$306,165,FALSE)),"",VLOOKUP($A126,'[2]1516 Exp_Rev Access'!$F$7:$GB$306,165,FALSE))</f>
        <v>0</v>
      </c>
      <c r="GG126" s="99">
        <f>IF(ISNA(VLOOKUP($A126,'[2]1516 Exp_Rev Access'!$F$7:$GB$306,166,FALSE)),"",VLOOKUP($A126,'[2]1516 Exp_Rev Access'!$F$7:$GB$306,166,FALSE))</f>
        <v>0</v>
      </c>
      <c r="GH126" s="99">
        <f>IF(ISNA(VLOOKUP($A126,'[2]1516 Exp_Rev Access'!$F$7:$GB$306,167,FALSE)),"",VLOOKUP($A126,'[2]1516 Exp_Rev Access'!$F$7:$GB$306,167,FALSE))</f>
        <v>0</v>
      </c>
      <c r="GI126" s="99">
        <f>IF(ISNA(VLOOKUP($A126,'[2]1516 Exp_Rev Access'!$F$7:$GB$306,168,FALSE)),"",VLOOKUP($A126,'[2]1516 Exp_Rev Access'!$F$7:$GB$306,168,FALSE))</f>
        <v>0</v>
      </c>
      <c r="GJ126" s="99">
        <f>IF(ISNA(VLOOKUP($A126,'[2]1516 Exp_Rev Access'!$F$7:$GB$306,169,FALSE)),"",VLOOKUP($A126,'[2]1516 Exp_Rev Access'!$F$7:$GB$306,169,FALSE))</f>
        <v>1400</v>
      </c>
      <c r="GK126" s="99">
        <f>IF(ISNA(VLOOKUP($A126,'[2]1516 Exp_Rev Access'!$F$7:$GB$306,170,FALSE)),"",VLOOKUP($A126,'[2]1516 Exp_Rev Access'!$F$7:$GB$306,170,FALSE))</f>
        <v>0</v>
      </c>
      <c r="GL126" s="99">
        <f>IF(ISNA(VLOOKUP($A126,'[2]1516 Exp_Rev Access'!$F$7:$GB$306,171,FALSE)),"",VLOOKUP($A126,'[2]1516 Exp_Rev Access'!$F$7:$GB$306,171,FALSE))</f>
        <v>0</v>
      </c>
      <c r="GM126" s="99">
        <f>IF(ISNA(VLOOKUP($A126,'[2]1516 Exp_Rev Access'!$F$7:$GB$306,172,FALSE)),"",VLOOKUP($A126,'[2]1516 Exp_Rev Access'!$F$7:$GB$306,172,FALSE))</f>
        <v>0</v>
      </c>
      <c r="GN126" s="99">
        <f>IF(ISNA(VLOOKUP($A126,'[2]1516 Exp_Rev Access'!$F$7:$GB$306,173,FALSE)),"",VLOOKUP($A126,'[2]1516 Exp_Rev Access'!$F$7:$GB$306,173,FALSE))</f>
        <v>0</v>
      </c>
      <c r="GO126" s="99">
        <f>IF(ISNA(VLOOKUP($A126,'[2]1516 Exp_Rev Access'!$F$7:$GB$306,174,FALSE)),"",VLOOKUP($A126,'[2]1516 Exp_Rev Access'!$F$7:$GB$306,174,FALSE))</f>
        <v>0</v>
      </c>
      <c r="GP126" s="99">
        <f>IF(ISNA(VLOOKUP($A126,'[2]1516 Exp_Rev Access'!$F$7:$GB$306,175,FALSE)),"",VLOOKUP($A126,'[2]1516 Exp_Rev Access'!$F$7:$GB$306,175,FALSE))</f>
        <v>27.19</v>
      </c>
      <c r="GQ126" s="99">
        <f>IF(ISNA(VLOOKUP($A126,'[2]1516 Exp_Rev Access'!$F$7:$GB$306,176,FALSE)),"",VLOOKUP($A126,'[2]1516 Exp_Rev Access'!$F$7:$GB$306,176,FALSE))</f>
        <v>0</v>
      </c>
      <c r="GR126" s="99">
        <f>IF(ISNA(VLOOKUP($A126,'[2]1516 Exp_Rev Access'!$F$7:$GB$306,177,FALSE)),"",VLOOKUP($A126,'[2]1516 Exp_Rev Access'!$F$7:$GB$306,177,FALSE))</f>
        <v>0</v>
      </c>
      <c r="GS126" s="99">
        <f>IF(ISNA(VLOOKUP($A126,'[2]1516 Exp_Rev Access'!$F$7:$GB$306,178,FALSE)),"",VLOOKUP($A126,'[2]1516 Exp_Rev Access'!$F$7:$GB$306,178,FALSE))</f>
        <v>0</v>
      </c>
      <c r="GT126" s="101">
        <f t="shared" si="173"/>
        <v>190447.19</v>
      </c>
      <c r="GU126" s="72">
        <f t="shared" si="174"/>
        <v>7.2894788107425012E-3</v>
      </c>
      <c r="GV126" s="84">
        <f t="shared" si="175"/>
        <v>83.011014540762957</v>
      </c>
    </row>
    <row r="127" spans="1:207" customFormat="1" ht="12" customHeight="1" x14ac:dyDescent="0.2">
      <c r="A127" s="96" t="s">
        <v>384</v>
      </c>
      <c r="B127" s="69" t="s">
        <v>385</v>
      </c>
      <c r="C127" s="80">
        <f>IF(ISNA(VLOOKUP($A127,'[2]1516 enrollment_Rev_Exp by size'!$A$6:$G$320,3,FALSE)),"",VLOOKUP($A127,'[2]1516 enrollment_Rev_Exp by size'!$A$6:$G$320,3,FALSE))</f>
        <v>2309.5699999999997</v>
      </c>
      <c r="D127" s="97">
        <v>28275817.039999999</v>
      </c>
      <c r="E127" s="80">
        <f t="shared" si="153"/>
        <v>28275817.039999999</v>
      </c>
      <c r="F127" s="80">
        <f t="shared" si="154"/>
        <v>0</v>
      </c>
      <c r="G127" s="98">
        <f>IF(ISNA(VLOOKUP($A127,'[2]1516 Exp_Rev Access'!$F$7:$FS$306,2,FALSE)),"",VLOOKUP($A127,'[2]1516 Exp_Rev Access'!$F$7:$FS$306,2,FALSE))</f>
        <v>3732217.74</v>
      </c>
      <c r="H127" s="98">
        <f>IF(ISNA(VLOOKUP($A127,'[2]1516 Exp_Rev Access'!$F$7:$FS$306,3,FALSE)),"",VLOOKUP($A127,'[2]1516 Exp_Rev Access'!$F$7:$FS$306,3,FALSE))</f>
        <v>0</v>
      </c>
      <c r="I127" s="98">
        <f>IF(ISNA(VLOOKUP($A127,'[2]1516 Exp_Rev Access'!$F$7:$FS$306,4,FALSE)),"",VLOOKUP($A127,'[2]1516 Exp_Rev Access'!$F$7:$FS$306,4,FALSE))</f>
        <v>1291.51</v>
      </c>
      <c r="J127" s="98">
        <f>IF(ISNA(VLOOKUP($A127,'[2]1516 Exp_Rev Access'!$F$7:$FS$306,5,FALSE)),"",VLOOKUP($A127,'[2]1516 Exp_Rev Access'!$F$7:$FS$306,5,FALSE))</f>
        <v>165366.82999999999</v>
      </c>
      <c r="K127" s="98">
        <f>IF(ISNA(VLOOKUP($A127,'[2]1516 Exp_Rev Access'!$F$7:$FS$306,6,FALSE)),"",VLOOKUP($A127,'[2]1516 Exp_Rev Access'!$F$7:$FS$306,6,FALSE))</f>
        <v>0</v>
      </c>
      <c r="L127" s="98">
        <f>IF(ISNA(VLOOKUP($A127,'[2]1516 Exp_Rev Access'!$F$7:$FS$306,7,FALSE)),"",VLOOKUP($A127,'[2]1516 Exp_Rev Access'!$F$7:$FS$306,7,FALSE))</f>
        <v>0</v>
      </c>
      <c r="M127" s="90">
        <f t="shared" si="155"/>
        <v>3898876.08</v>
      </c>
      <c r="N127" s="72">
        <f t="shared" si="156"/>
        <v>0.13788730046189321</v>
      </c>
      <c r="O127" s="73">
        <f t="shared" si="157"/>
        <v>1688.1393852535323</v>
      </c>
      <c r="P127" s="99">
        <f>IF(ISNA(VLOOKUP($A127,'[2]1516 Exp_Rev Access'!$F$7:$FS$306,8,FALSE)),"",VLOOKUP($A127,'[2]1516 Exp_Rev Access'!$F$7:$FS$306,8,FALSE))</f>
        <v>59845</v>
      </c>
      <c r="Q127" s="99">
        <f>IF(ISNA(VLOOKUP($A127,'[2]1516 Exp_Rev Access'!$F$7:$FS$306,9,FALSE)),"",VLOOKUP($A127,'[2]1516 Exp_Rev Access'!$F$7:$FS$306,9,FALSE))</f>
        <v>0</v>
      </c>
      <c r="R127" s="99">
        <f>IF(ISNA(VLOOKUP($A127,'[2]1516 Exp_Rev Access'!$F$7:$FS$306,10,FALSE)),"",VLOOKUP($A127,'[2]1516 Exp_Rev Access'!$F$7:$FS$306,10,FALSE))</f>
        <v>0</v>
      </c>
      <c r="S127" s="99">
        <f>IF(ISNA(VLOOKUP($A127,'[2]1516 Exp_Rev Access'!$F$7:$FS$306,11,FALSE)),"",VLOOKUP($A127,'[2]1516 Exp_Rev Access'!$F$7:$FS$306,11,FALSE))</f>
        <v>0</v>
      </c>
      <c r="T127" s="99">
        <f>IF(ISNA(VLOOKUP($A127,'[2]1516 Exp_Rev Access'!$F$7:$FS$306,12,FALSE)),"",VLOOKUP($A127,'[2]1516 Exp_Rev Access'!$F$7:$FS$306,12,FALSE))</f>
        <v>0</v>
      </c>
      <c r="U127" s="99">
        <f>IF(ISNA(VLOOKUP($A127,'[2]1516 Exp_Rev Access'!$F$7:$FS$306,13,FALSE)),"",VLOOKUP($A127,'[2]1516 Exp_Rev Access'!$F$7:$FS$306,13,FALSE))</f>
        <v>0</v>
      </c>
      <c r="V127" s="99">
        <f>IF(ISNA(VLOOKUP($A127,'[2]1516 Exp_Rev Access'!$F$7:$FS$306,14,FALSE)),"",VLOOKUP($A127,'[2]1516 Exp_Rev Access'!$F$7:$FS$306,14,FALSE))</f>
        <v>11661.34</v>
      </c>
      <c r="W127" s="99">
        <f>IF(ISNA(VLOOKUP($A127,'[2]1516 Exp_Rev Access'!$F$7:$FS$306,15,FALSE)),"",VLOOKUP($A127,'[2]1516 Exp_Rev Access'!$F$7:$FS$306,15,FALSE))</f>
        <v>96721.85</v>
      </c>
      <c r="X127" s="99">
        <f>IF(ISNA(VLOOKUP($A127,'[2]1516 Exp_Rev Access'!$F$7:$FS$306,16,FALSE)),"",VLOOKUP($A127,'[2]1516 Exp_Rev Access'!$F$7:$FS$306,16,FALSE))</f>
        <v>39385.31</v>
      </c>
      <c r="Y127" s="99">
        <f>IF(ISNA(VLOOKUP($A127,'[2]1516 Exp_Rev Access'!$F$7:$FS$306,17,FALSE)),"",VLOOKUP($A127,'[2]1516 Exp_Rev Access'!$F$7:$FS$306,17,FALSE))</f>
        <v>0</v>
      </c>
      <c r="Z127" s="99">
        <f>IF(ISNA(VLOOKUP($A127,'[2]1516 Exp_Rev Access'!$F$7:$FS$306,18,FALSE)),"",VLOOKUP($A127,'[2]1516 Exp_Rev Access'!$F$7:$FS$306,18,FALSE))</f>
        <v>0</v>
      </c>
      <c r="AA127" s="99">
        <f>IF(ISNA(VLOOKUP($A127,'[2]1516 Exp_Rev Access'!$F$7:$FS$306,19,FALSE)),"",VLOOKUP($A127,'[2]1516 Exp_Rev Access'!$F$7:$FS$306,19,FALSE))</f>
        <v>0</v>
      </c>
      <c r="AB127" s="99">
        <f>IF(ISNA(VLOOKUP($A127,'[2]1516 Exp_Rev Access'!$F$7:$FS$306,20,FALSE)),"",VLOOKUP($A127,'[2]1516 Exp_Rev Access'!$F$7:$FS$306,20,FALSE))</f>
        <v>105</v>
      </c>
      <c r="AC127" s="99">
        <f>IF(ISNA(VLOOKUP($A127,'[2]1516 Exp_Rev Access'!$F$7:$FS$306,21,FALSE)),"",VLOOKUP($A127,'[2]1516 Exp_Rev Access'!$F$7:$FS$306,21,FALSE))</f>
        <v>231692.26</v>
      </c>
      <c r="AD127" s="99">
        <f>IF(ISNA(VLOOKUP($A127,'[2]1516 Exp_Rev Access'!$F$7:$FS$306,22,FALSE)),"",VLOOKUP($A127,'[2]1516 Exp_Rev Access'!$F$7:$FS$306,22,FALSE))</f>
        <v>5773.87</v>
      </c>
      <c r="AE127" s="99">
        <f>IF(ISNA(VLOOKUP($A127,'[2]1516 Exp_Rev Access'!$F$7:$FS$306,23,FALSE)),"",VLOOKUP($A127,'[2]1516 Exp_Rev Access'!$F$7:$FS$306,23,FALSE))</f>
        <v>0</v>
      </c>
      <c r="AF127" s="99">
        <f>IF(ISNA(VLOOKUP($A127,'[2]1516 Exp_Rev Access'!$F$7:$FS$306,24,FALSE)),"",VLOOKUP($A127,'[2]1516 Exp_Rev Access'!$F$7:$FS$306,24,FALSE))</f>
        <v>22155.21</v>
      </c>
      <c r="AG127" s="99">
        <f>IF(ISNA(VLOOKUP($A127,'[2]1516 Exp_Rev Access'!$F$7:$FS$306,25,FALSE)),"",VLOOKUP($A127,'[2]1516 Exp_Rev Access'!$F$7:$FS$306,25,FALSE))</f>
        <v>35</v>
      </c>
      <c r="AH127" s="98">
        <f>IF(ISNA(VLOOKUP($A127,'[2]1516 Exp_Rev Access'!$F$7:$FS$306,26,FALSE)),"",VLOOKUP($A127,'[2]1516 Exp_Rev Access'!$F$7:$FS$306,26,FALSE))</f>
        <v>0</v>
      </c>
      <c r="AI127" s="98">
        <f>IF(ISNA(VLOOKUP($A127,'[2]1516 Exp_Rev Access'!$F$7:$FS$306,27,FALSE)),"",VLOOKUP($A127,'[2]1516 Exp_Rev Access'!$F$7:$FS$306,27,FALSE))</f>
        <v>2993.1</v>
      </c>
      <c r="AJ127" s="98">
        <f>IF(ISNA(VLOOKUP($A127,'[2]1516 Exp_Rev Access'!$F$7:$FS$306,28,FALSE)),"",VLOOKUP($A127,'[2]1516 Exp_Rev Access'!$F$7:$FS$306,28,FALSE))</f>
        <v>49423.76</v>
      </c>
      <c r="AK127" s="98">
        <f>IF(ISNA(VLOOKUP($A127,'[2]1516 Exp_Rev Access'!$F$7:$FS$306,29,FALSE)),"",VLOOKUP($A127,'[2]1516 Exp_Rev Access'!$F$7:$FS$306,29,FALSE))</f>
        <v>40355.85</v>
      </c>
      <c r="AL127" s="100">
        <f t="shared" si="158"/>
        <v>560147.55000000005</v>
      </c>
      <c r="AM127" s="72">
        <f t="shared" si="159"/>
        <v>1.9810127827874786E-2</v>
      </c>
      <c r="AN127" s="94">
        <f t="shared" si="160"/>
        <v>242.53326376771437</v>
      </c>
      <c r="AO127" s="99">
        <f>IF(ISNA(VLOOKUP($A127,'[2]1516 Exp_Rev Access'!$F$7:$GB$306,30,FALSE)),"",VLOOKUP($A127,'[2]1516 Exp_Rev Access'!$F$7:$FS$306,30,FALSE))</f>
        <v>13858794.65</v>
      </c>
      <c r="AP127" s="99">
        <f>IF(ISNA(VLOOKUP($A127,'[2]1516 Exp_Rev Access'!$F$7:$GB$306,31,FALSE)),"",VLOOKUP($A127,'[2]1516 Exp_Rev Access'!$F$7:$FS$306,31,FALSE))</f>
        <v>325330.53999999998</v>
      </c>
      <c r="AQ127" s="99">
        <f>IF(ISNA(VLOOKUP($A127,'[2]1516 Exp_Rev Access'!$F$7:$GB$306,32,FALSE)),"",VLOOKUP($A127,'[2]1516 Exp_Rev Access'!$F$7:$FS$306,32,FALSE))</f>
        <v>906344.84</v>
      </c>
      <c r="AR127" s="99">
        <f>IF(ISNA(VLOOKUP($A127,'[2]1516 Exp_Rev Access'!$F$7:$GB$306,33,FALSE)),"",VLOOKUP($A127,'[2]1516 Exp_Rev Access'!$F$7:$FS$306,33,FALSE))</f>
        <v>140059.45000000001</v>
      </c>
      <c r="AS127" s="99">
        <f>IF(ISNA(VLOOKUP($A127,'[2]1516 Exp_Rev Access'!$F$7:$GB$306,34,FALSE)),"",VLOOKUP($A127,'[2]1516 Exp_Rev Access'!$F$7:$FS$306,34,FALSE))</f>
        <v>0</v>
      </c>
      <c r="AT127" s="101">
        <f t="shared" si="161"/>
        <v>15230529.479999999</v>
      </c>
      <c r="AU127" s="72">
        <f t="shared" si="162"/>
        <v>0.53864153451178221</v>
      </c>
      <c r="AV127" s="94">
        <f t="shared" si="163"/>
        <v>6594.5303584649955</v>
      </c>
      <c r="AW127" s="99">
        <f>IF(ISNA(VLOOKUP($A127,'[2]1516 Exp_Rev Access'!$F$7:$GB$306,35,FALSE)),"",VLOOKUP($A127,'[2]1516 Exp_Rev Access'!$F$7:$GB$306,35,FALSE))</f>
        <v>0</v>
      </c>
      <c r="AX127" s="99">
        <f>IF(ISNA(VLOOKUP($A127,'[2]1516 Exp_Rev Access'!$F$7:$GB$306,36,FALSE)),"",VLOOKUP($A127,'[2]1516 Exp_Rev Access'!$F$7:$GB$306,36,FALSE))</f>
        <v>1665808.6</v>
      </c>
      <c r="AY127" s="99">
        <f>IF(ISNA(VLOOKUP($A127,'[2]1516 Exp_Rev Access'!$F$7:$GB$306,37,FALSE)),"",VLOOKUP($A127,'[2]1516 Exp_Rev Access'!$F$7:$GB$306,37,FALSE))</f>
        <v>85112.84</v>
      </c>
      <c r="AZ127" s="99">
        <f>IF(ISNA(VLOOKUP($A127,'[2]1516 Exp_Rev Access'!$F$7:$GB$306,38,FALSE)),"",VLOOKUP($A127,'[2]1516 Exp_Rev Access'!$F$7:$GB$306,38,FALSE))</f>
        <v>0</v>
      </c>
      <c r="BA127" s="99">
        <f>IF(ISNA(VLOOKUP($A127,'[2]1516 Exp_Rev Access'!$F$7:$GB$306,39,FALSE)),"",VLOOKUP($A127,'[2]1516 Exp_Rev Access'!$F$7:$GB$306,39,FALSE))</f>
        <v>0</v>
      </c>
      <c r="BB127" s="99">
        <f>IF(ISNA(VLOOKUP($A127,'[2]1516 Exp_Rev Access'!$F$7:$GB$306,40,FALSE)),"",VLOOKUP($A127,'[2]1516 Exp_Rev Access'!$F$7:$GB$306,40,FALSE))</f>
        <v>502238.92</v>
      </c>
      <c r="BC127" s="99">
        <f>IF(ISNA(VLOOKUP($A127,'[2]1516 Exp_Rev Access'!$F$7:$GB$306,41,FALSE)),"",VLOOKUP($A127,'[2]1516 Exp_Rev Access'!$F$7:$GB$306,41,FALSE))</f>
        <v>0</v>
      </c>
      <c r="BD127" s="99">
        <f>IF(ISNA(VLOOKUP($A127,'[2]1516 Exp_Rev Access'!$F$7:$GB$306,42,FALSE)),"",VLOOKUP($A127,'[2]1516 Exp_Rev Access'!$F$7:$GB$306,42,FALSE))</f>
        <v>100489.67</v>
      </c>
      <c r="BE127" s="99">
        <f>IF(ISNA(VLOOKUP($A127,'[2]1516 Exp_Rev Access'!$F$7:$GB$306,43,FALSE)),"",VLOOKUP($A127,'[2]1516 Exp_Rev Access'!$F$7:$GB$306,43,FALSE))</f>
        <v>0</v>
      </c>
      <c r="BF127" s="99">
        <f>IF(ISNA(VLOOKUP($A127,'[2]1516 Exp_Rev Access'!$F$7:$GB$306,44,FALSE)),"",VLOOKUP($A127,'[2]1516 Exp_Rev Access'!$F$7:$GB$306,44,FALSE))</f>
        <v>171535.49</v>
      </c>
      <c r="BG127" s="99">
        <f>IF(ISNA(VLOOKUP($A127,'[2]1516 Exp_Rev Access'!$F$7:$GB$306,45,FALSE)),"",VLOOKUP($A127,'[2]1516 Exp_Rev Access'!$F$7:$GB$306,45,FALSE))</f>
        <v>22299.54</v>
      </c>
      <c r="BH127" s="99">
        <f>IF(ISNA(VLOOKUP($A127,'[2]1516 Exp_Rev Access'!$F$7:$GB$306,46,FALSE)),"",VLOOKUP($A127,'[2]1516 Exp_Rev Access'!$F$7:$GB$306,46,FALSE))</f>
        <v>0</v>
      </c>
      <c r="BI127" s="99">
        <f>IF(ISNA(VLOOKUP($A127,'[2]1516 Exp_Rev Access'!$F$7:$GB$306,47,FALSE)),"",VLOOKUP($A127,'[2]1516 Exp_Rev Access'!$F$7:$GB$306,47,FALSE))</f>
        <v>14361.8</v>
      </c>
      <c r="BJ127" s="99">
        <f>IF(ISNA(VLOOKUP($A127,'[2]1516 Exp_Rev Access'!$F$7:$GB$306,48,FALSE)),"",VLOOKUP($A127,'[2]1516 Exp_Rev Access'!$F$7:$GB$306,48,FALSE))</f>
        <v>1326522</v>
      </c>
      <c r="BK127" s="99">
        <f>IF(ISNA(VLOOKUP($A127,'[2]1516 Exp_Rev Access'!$F$7:$GB$306,49,FALSE)),"",VLOOKUP($A127,'[2]1516 Exp_Rev Access'!$F$7:$GB$306,49,FALSE))</f>
        <v>0</v>
      </c>
      <c r="BL127" s="99">
        <f>IF(ISNA(VLOOKUP($A127,'[2]1516 Exp_Rev Access'!$F$7:$GB$306,50,FALSE)),"",VLOOKUP($A127,'[2]1516 Exp_Rev Access'!$F$7:$GB$306,50,FALSE))</f>
        <v>3714.62</v>
      </c>
      <c r="BM127" s="99">
        <f>IF(ISNA(VLOOKUP($A127,'[2]1516 Exp_Rev Access'!$F$7:$GB$306,51,FALSE)),"",VLOOKUP($A127,'[2]1516 Exp_Rev Access'!$F$7:$GB$306,51,FALSE))</f>
        <v>0</v>
      </c>
      <c r="BN127" s="99">
        <f>IF(ISNA(VLOOKUP($A127,'[2]1516 Exp_Rev Access'!$F$7:$GB$306,52,FALSE)),"",VLOOKUP($A127,'[2]1516 Exp_Rev Access'!$F$7:$GB$306,52,FALSE))</f>
        <v>0</v>
      </c>
      <c r="BO127" s="99">
        <f>IF(ISNA(VLOOKUP($A127,'[2]1516 Exp_Rev Access'!$F$7:$GB$306,53,FALSE)),"",VLOOKUP($A127,'[2]1516 Exp_Rev Access'!$F$7:$GB$306,53,FALSE))</f>
        <v>0</v>
      </c>
      <c r="BP127" s="99">
        <f>IF(ISNA(VLOOKUP($A127,'[2]1516 Exp_Rev Access'!$F$7:$GB$306,54,FALSE)),"",VLOOKUP($A127,'[2]1516 Exp_Rev Access'!$F$7:$GB$306,54,FALSE))</f>
        <v>0</v>
      </c>
      <c r="BQ127" s="99">
        <f>IF(ISNA(VLOOKUP($A127,'[2]1516 Exp_Rev Access'!$F$7:$GB$306,55,FALSE)),"",VLOOKUP($A127,'[2]1516 Exp_Rev Access'!$F$7:$GB$306,55,FALSE))</f>
        <v>0</v>
      </c>
      <c r="BR127" s="99">
        <f>IF(ISNA(VLOOKUP($A127,'[2]1516 Exp_Rev Access'!$F$7:$GB$306,56,FALSE)),"",VLOOKUP($A127,'[2]1516 Exp_Rev Access'!$F$7:$GB$306,56,FALSE))</f>
        <v>17865.28</v>
      </c>
      <c r="BS127" s="99">
        <f>IF(ISNA(VLOOKUP($A127,'[2]1516 Exp_Rev Access'!$F$7:$GB$306,57,FALSE)),"",VLOOKUP($A127,'[2]1516 Exp_Rev Access'!$F$7:$GB$306,57,FALSE))</f>
        <v>0</v>
      </c>
      <c r="BT127" s="99">
        <f>IF(ISNA(VLOOKUP($A127,'[2]1516 Exp_Rev Access'!$F$7:$GB$306,58,FALSE)),"",VLOOKUP($A127,'[2]1516 Exp_Rev Access'!$F$7:$GB$306,58,FALSE))</f>
        <v>0</v>
      </c>
      <c r="BU127" s="102">
        <f t="shared" si="164"/>
        <v>3909948.7600000002</v>
      </c>
      <c r="BV127" s="72">
        <f t="shared" si="165"/>
        <v>0.13827889586599193</v>
      </c>
      <c r="BW127" s="94">
        <f t="shared" si="166"/>
        <v>1692.933645656984</v>
      </c>
      <c r="BX127" s="99">
        <f>IF(ISNA(VLOOKUP($A127,'[2]1516 Exp_Rev Access'!$F$7:$GB$306,59,FALSE)),"",VLOOKUP($A127,'[2]1516 Exp_Rev Access'!$F$7:$GB$306,59,FALSE))</f>
        <v>0</v>
      </c>
      <c r="BY127" s="99">
        <f>IF(ISNA(VLOOKUP($A127,'[2]1516 Exp_Rev Access'!$F$7:$GB$306,60,FALSE)),"",VLOOKUP($A127,'[2]1516 Exp_Rev Access'!$F$7:$GB$306,60,FALSE))</f>
        <v>0</v>
      </c>
      <c r="BZ127" s="99">
        <f>IF(ISNA(VLOOKUP($A127,'[2]1516 Exp_Rev Access'!$F$7:$GB$306,61,FALSE)),"",VLOOKUP($A127,'[2]1516 Exp_Rev Access'!$F$7:$GB$306,61,FALSE))</f>
        <v>0</v>
      </c>
      <c r="CA127" s="99">
        <f>IF(ISNA(VLOOKUP($A127,'[2]1516 Exp_Rev Access'!$F$7:$GB$306,62,FALSE)),"",VLOOKUP($A127,'[2]1516 Exp_Rev Access'!$F$7:$GB$306,62,FALSE))</f>
        <v>0</v>
      </c>
      <c r="CB127" s="99">
        <f>IF(ISNA(VLOOKUP($A127,'[2]1516 Exp_Rev Access'!$F$7:$GB$306,63,FALSE)),"",VLOOKUP($A127,'[2]1516 Exp_Rev Access'!$F$7:$GB$306,63,FALSE))</f>
        <v>8233.4</v>
      </c>
      <c r="CC127" s="99">
        <f>IF(ISNA(VLOOKUP($A127,'[2]1516 Exp_Rev Access'!$F$7:$GB$306,64,FALSE)),"",VLOOKUP($A127,'[2]1516 Exp_Rev Access'!$F$7:$GB$306,64,FALSE))</f>
        <v>0</v>
      </c>
      <c r="CD127" s="101">
        <f t="shared" si="167"/>
        <v>8233.4</v>
      </c>
      <c r="CE127" s="72">
        <f t="shared" si="176"/>
        <v>2.9118168321547465E-4</v>
      </c>
      <c r="CF127" s="103">
        <f t="shared" si="177"/>
        <v>3.5649060214671997</v>
      </c>
      <c r="CG127" s="99">
        <f>IF(ISNA(VLOOKUP($A127,'[2]1516 Exp_Rev Access'!$F$7:$GB$306,65,FALSE)),"",VLOOKUP($A127,'[2]1516 Exp_Rev Access'!$F$7:$GB$306,65,FALSE))</f>
        <v>0</v>
      </c>
      <c r="CH127" s="99">
        <f>IF(ISNA(VLOOKUP($A127,'[2]1516 Exp_Rev Access'!$F$7:$GB$306,66,FALSE)),"",VLOOKUP($A127,'[2]1516 Exp_Rev Access'!$F$7:$GB$306,66,FALSE))</f>
        <v>0</v>
      </c>
      <c r="CI127" s="99">
        <f>IF(ISNA(VLOOKUP($A127,'[2]1516 Exp_Rev Access'!$F$7:$GB$306,67,FALSE)),"",VLOOKUP($A127,'[2]1516 Exp_Rev Access'!$F$7:$GB$306,67,FALSE))</f>
        <v>0</v>
      </c>
      <c r="CJ127" s="99">
        <f>IF(ISNA(VLOOKUP($A127,'[2]1516 Exp_Rev Access'!$F$7:$GB$306,68,FALSE)),"",VLOOKUP($A127,'[2]1516 Exp_Rev Access'!$F$7:$GB$306,68,FALSE))</f>
        <v>0</v>
      </c>
      <c r="CK127" s="99">
        <f>IF(ISNA(VLOOKUP($A127,'[2]1516 Exp_Rev Access'!$F$7:$GB$306,69,FALSE)),"",VLOOKUP($A127,'[2]1516 Exp_Rev Access'!$F$7:$GB$306,69,FALSE))</f>
        <v>0</v>
      </c>
      <c r="CL127" s="99">
        <f>IF(ISNA(VLOOKUP($A127,'[2]1516 Exp_Rev Access'!$F$7:$GB$306,70,FALSE)),"",VLOOKUP($A127,'[2]1516 Exp_Rev Access'!$F$7:$GB$306,70,FALSE))</f>
        <v>0</v>
      </c>
      <c r="CM127" s="99">
        <f>IF(ISNA(VLOOKUP($A127,'[2]1516 Exp_Rev Access'!$F$7:$GB$306,71,FALSE)),"",VLOOKUP($A127,'[2]1516 Exp_Rev Access'!$F$7:$GB$306,71,FALSE))</f>
        <v>0</v>
      </c>
      <c r="CN127" s="99">
        <f>IF(ISNA(VLOOKUP($A127,'[2]1516 Exp_Rev Access'!$F$7:$GB$306,72,FALSE)),"",VLOOKUP($A127,'[2]1516 Exp_Rev Access'!$F$7:$GB$306,72,FALSE))</f>
        <v>0</v>
      </c>
      <c r="CO127" s="99">
        <f>IF(ISNA(VLOOKUP($A127,'[2]1516 Exp_Rev Access'!$F$7:$GB$306,73,FALSE)),"",VLOOKUP($A127,'[2]1516 Exp_Rev Access'!$F$7:$GB$306,73,FALSE))</f>
        <v>0</v>
      </c>
      <c r="CP127" s="99">
        <f>IF(ISNA(VLOOKUP($A127,'[2]1516 Exp_Rev Access'!$F$7:$GB$306,74,FALSE)),"",VLOOKUP($A127,'[2]1516 Exp_Rev Access'!$F$7:$GB$306,74,FALSE))</f>
        <v>471164.32</v>
      </c>
      <c r="CQ127" s="99">
        <f>IF(ISNA(VLOOKUP($A127,'[2]1516 Exp_Rev Access'!$F$7:$GB$306,75,FALSE)),"",VLOOKUP($A127,'[2]1516 Exp_Rev Access'!$F$7:$GB$306,75,FALSE))</f>
        <v>0</v>
      </c>
      <c r="CR127" s="99">
        <f>IF(ISNA(VLOOKUP($A127,'[2]1516 Exp_Rev Access'!$F$7:$GB$306,76,FALSE)),"",VLOOKUP($A127,'[2]1516 Exp_Rev Access'!$F$7:$GB$306,76,FALSE))</f>
        <v>13447</v>
      </c>
      <c r="CS127" s="99">
        <f>IF(ISNA(VLOOKUP($A127,'[2]1516 Exp_Rev Access'!$F$7:$GB$306,77,FALSE)),"",VLOOKUP($A127,'[2]1516 Exp_Rev Access'!$F$7:$GB$306,77,FALSE))</f>
        <v>0</v>
      </c>
      <c r="CT127" s="99">
        <f>IF(ISNA(VLOOKUP($A127,'[2]1516 Exp_Rev Access'!$F$7:$GB$306,78,FALSE)),"",VLOOKUP($A127,'[2]1516 Exp_Rev Access'!$F$7:$GB$306,78,FALSE))</f>
        <v>543202.61</v>
      </c>
      <c r="CU127" s="99">
        <f>IF(ISNA(VLOOKUP($A127,'[2]1516 Exp_Rev Access'!$F$7:$GB$306,79,FALSE)),"",VLOOKUP($A127,'[2]1516 Exp_Rev Access'!$F$7:$GB$306,79,FALSE))</f>
        <v>48355</v>
      </c>
      <c r="CV127" s="99">
        <f>IF(ISNA(VLOOKUP($A127,'[2]1516 Exp_Rev Access'!$F$7:$GB$306,80,FALSE)),"",VLOOKUP($A127,'[2]1516 Exp_Rev Access'!$F$7:$GB$306,80,FALSE))</f>
        <v>0</v>
      </c>
      <c r="CW127" s="99">
        <f>IF(ISNA(VLOOKUP($A127,'[2]1516 Exp_Rev Access'!$F$7:$GB$306,81,FALSE)),"",VLOOKUP($A127,'[2]1516 Exp_Rev Access'!$F$7:$GB$306,81,FALSE))</f>
        <v>0</v>
      </c>
      <c r="CX127" s="99">
        <f>IF(ISNA(VLOOKUP($A127,'[2]1516 Exp_Rev Access'!$F$7:$GB$306,82,FALSE)),"",VLOOKUP($A127,'[2]1516 Exp_Rev Access'!$F$7:$GB$306,82,FALSE))</f>
        <v>0</v>
      </c>
      <c r="CY127" s="99">
        <f>IF(ISNA(VLOOKUP($A127,'[2]1516 Exp_Rev Access'!$F$7:$GB$306,83,FALSE)),"",VLOOKUP($A127,'[2]1516 Exp_Rev Access'!$F$7:$GB$306,83,FALSE))</f>
        <v>0</v>
      </c>
      <c r="CZ127" s="99">
        <f>IF(ISNA(VLOOKUP($A127,'[2]1516 Exp_Rev Access'!$F$7:$GB$306,84,FALSE)),"",VLOOKUP($A127,'[2]1516 Exp_Rev Access'!$F$7:$GB$306,84,FALSE))</f>
        <v>0</v>
      </c>
      <c r="DA127" s="99">
        <f>IF(ISNA(VLOOKUP($A127,'[2]1516 Exp_Rev Access'!$F$7:$GB$306,85,FALSE)),"",VLOOKUP($A127,'[2]1516 Exp_Rev Access'!$F$7:$GB$306,85,FALSE))</f>
        <v>25133</v>
      </c>
      <c r="DB127" s="99">
        <f>IF(ISNA(VLOOKUP($A127,'[2]1516 Exp_Rev Access'!$F$7:$GB$306,86,FALSE)),"",VLOOKUP($A127,'[2]1516 Exp_Rev Access'!$F$7:$GB$306,86,FALSE))</f>
        <v>0</v>
      </c>
      <c r="DC127" s="99">
        <f>IF(ISNA(VLOOKUP($A127,'[2]1516 Exp_Rev Access'!$F$7:$GB$306,87,FALSE)),"",VLOOKUP($A127,'[2]1516 Exp_Rev Access'!$F$7:$GB$306,87,FALSE))</f>
        <v>0</v>
      </c>
      <c r="DD127" s="99">
        <f>IF(ISNA(VLOOKUP($A127,'[2]1516 Exp_Rev Access'!$F$7:$GB$306,88,FALSE)),"",VLOOKUP($A127,'[2]1516 Exp_Rev Access'!$F$7:$GB$306,88,FALSE))</f>
        <v>0</v>
      </c>
      <c r="DE127" s="99">
        <f>IF(ISNA(VLOOKUP($A127,'[2]1516 Exp_Rev Access'!$F$7:$GB$306,89,FALSE)),"",VLOOKUP($A127,'[2]1516 Exp_Rev Access'!$F$7:$GB$306,89,FALSE))</f>
        <v>0</v>
      </c>
      <c r="DF127" s="99">
        <f>IF(ISNA(VLOOKUP($A127,'[2]1516 Exp_Rev Access'!$F$7:$GB$306,90,FALSE)),"",VLOOKUP($A127,'[2]1516 Exp_Rev Access'!$F$7:$GB$306,90,FALSE))</f>
        <v>0</v>
      </c>
      <c r="DG127" s="99">
        <f>IF(ISNA(VLOOKUP($A127,'[2]1516 Exp_Rev Access'!$F$7:$GB$306,91,FALSE)),"",VLOOKUP($A127,'[2]1516 Exp_Rev Access'!$F$7:$GB$306,91,FALSE))</f>
        <v>13219.07</v>
      </c>
      <c r="DH127" s="99">
        <f>IF(ISNA(VLOOKUP($A127,'[2]1516 Exp_Rev Access'!$F$7:$GB$306,92,FALSE)),"",VLOOKUP($A127,'[2]1516 Exp_Rev Access'!$F$7:$GB$306,92,FALSE))</f>
        <v>510046.11</v>
      </c>
      <c r="DI127" s="99">
        <f>IF(ISNA(VLOOKUP($A127,'[2]1516 Exp_Rev Access'!$F$7:$GB$306,93,FALSE)),"",VLOOKUP($A127,'[2]1516 Exp_Rev Access'!$F$7:$GB$306,93,FALSE))</f>
        <v>0</v>
      </c>
      <c r="DJ127" s="99">
        <f>IF(ISNA(VLOOKUP($A127,'[2]1516 Exp_Rev Access'!$F$7:$GB$306,94,FALSE)),"",VLOOKUP($A127,'[2]1516 Exp_Rev Access'!$F$7:$GB$306,94,FALSE))</f>
        <v>0</v>
      </c>
      <c r="DK127" s="99">
        <f>IF(ISNA(VLOOKUP($A127,'[2]1516 Exp_Rev Access'!$F$7:$GB$306,95,FALSE)),"",VLOOKUP($A127,'[2]1516 Exp_Rev Access'!$F$7:$GB$306,95,FALSE))</f>
        <v>0</v>
      </c>
      <c r="DL127" s="99">
        <f>IF(ISNA(VLOOKUP($A127,'[2]1516 Exp_Rev Access'!$F$7:$GB$306,96,FALSE)),"",VLOOKUP($A127,'[2]1516 Exp_Rev Access'!$F$7:$GB$306,96,FALSE))</f>
        <v>0</v>
      </c>
      <c r="DM127" s="99">
        <f>IF(ISNA(VLOOKUP($A127,'[2]1516 Exp_Rev Access'!$F$7:$GB$306,97,FALSE)),"",VLOOKUP($A127,'[2]1516 Exp_Rev Access'!$F$7:$GB$306,97,FALSE))</f>
        <v>0</v>
      </c>
      <c r="DN127" s="99">
        <f>IF(ISNA(VLOOKUP($A127,'[2]1516 Exp_Rev Access'!$F$7:$GB$306,98,FALSE)),"",VLOOKUP($A127,'[2]1516 Exp_Rev Access'!$F$7:$GB$306,98,FALSE))</f>
        <v>0</v>
      </c>
      <c r="DO127" s="99">
        <f>IF(ISNA(VLOOKUP($A127,'[2]1516 Exp_Rev Access'!$F$7:$GB$306,99,FALSE)),"",VLOOKUP($A127,'[2]1516 Exp_Rev Access'!$F$7:$GB$306,99,FALSE))</f>
        <v>0</v>
      </c>
      <c r="DP127" s="99">
        <f>IF(ISNA(VLOOKUP($A127,'[2]1516 Exp_Rev Access'!$F$7:$GB$306,100,FALSE)),"",VLOOKUP($A127,'[2]1516 Exp_Rev Access'!$F$7:$GB$306,100,FALSE))</f>
        <v>0</v>
      </c>
      <c r="DQ127" s="99">
        <f>IF(ISNA(VLOOKUP($A127,'[2]1516 Exp_Rev Access'!$F$7:$GB$306,101,FALSE)),"",VLOOKUP($A127,'[2]1516 Exp_Rev Access'!$F$7:$GB$306,101,FALSE))</f>
        <v>0</v>
      </c>
      <c r="DR127" s="99">
        <f>IF(ISNA(VLOOKUP($A127,'[2]1516 Exp_Rev Access'!$F$7:$GB$306,102,FALSE)),"",VLOOKUP($A127,'[2]1516 Exp_Rev Access'!$F$7:$GB$306,102,FALSE))</f>
        <v>0</v>
      </c>
      <c r="DS127" s="99">
        <f>IF(ISNA(VLOOKUP($A127,'[2]1516 Exp_Rev Access'!$F$7:$GB$306,103,FALSE)),"",VLOOKUP($A127,'[2]1516 Exp_Rev Access'!$F$7:$GB$306,103,FALSE))</f>
        <v>0</v>
      </c>
      <c r="DT127" s="99">
        <f>IF(ISNA(VLOOKUP($A127,'[2]1516 Exp_Rev Access'!$F$7:$GB$306,104,FALSE)),"",VLOOKUP($A127,'[2]1516 Exp_Rev Access'!$F$7:$GB$306,104,FALSE))</f>
        <v>0</v>
      </c>
      <c r="DU127" s="99">
        <f>IF(ISNA(VLOOKUP($A127,'[2]1516 Exp_Rev Access'!$F$7:$GB$306,105,FALSE)),"",VLOOKUP($A127,'[2]1516 Exp_Rev Access'!$F$7:$GB$306,105,FALSE))</f>
        <v>0</v>
      </c>
      <c r="DV127" s="99">
        <f>IF(ISNA(VLOOKUP($A127,'[2]1516 Exp_Rev Access'!$F$7:$GB$306,106,FALSE)),"",VLOOKUP($A127,'[2]1516 Exp_Rev Access'!$F$7:$GB$306,106,FALSE))</f>
        <v>0</v>
      </c>
      <c r="DW127" s="99">
        <f>IF(ISNA(VLOOKUP($A127,'[2]1516 Exp_Rev Access'!$F$7:$GB$306,107,FALSE)),"",VLOOKUP($A127,'[2]1516 Exp_Rev Access'!$F$7:$GB$306,107,FALSE))</f>
        <v>0</v>
      </c>
      <c r="DX127" s="99">
        <f>IF(ISNA(VLOOKUP($A127,'[2]1516 Exp_Rev Access'!$F$7:$GB$306,108,FALSE)),"",VLOOKUP($A127,'[2]1516 Exp_Rev Access'!$F$7:$GB$306,108,FALSE))</f>
        <v>0</v>
      </c>
      <c r="DY127" s="99">
        <f>IF(ISNA(VLOOKUP($A127,'[2]1516 Exp_Rev Access'!$F$7:$GB$306,109,FALSE)),"",VLOOKUP($A127,'[2]1516 Exp_Rev Access'!$F$7:$GB$306,109,FALSE))</f>
        <v>0</v>
      </c>
      <c r="DZ127" s="99">
        <f>IF(ISNA(VLOOKUP($A127,'[2]1516 Exp_Rev Access'!$F$7:$GB$306,110,FALSE)),"",VLOOKUP($A127,'[2]1516 Exp_Rev Access'!$F$7:$GB$306,110,FALSE))</f>
        <v>0</v>
      </c>
      <c r="EA127" s="99">
        <f>IF(ISNA(VLOOKUP($A127,'[2]1516 Exp_Rev Access'!$F$7:$GB$306,111,FALSE)),"",VLOOKUP($A127,'[2]1516 Exp_Rev Access'!$F$7:$GB$306,111,FALSE))</f>
        <v>0</v>
      </c>
      <c r="EB127" s="99">
        <f>IF(ISNA(VLOOKUP($A127,'[2]1516 Exp_Rev Access'!$F$7:$GB$306,112,FALSE)),"",VLOOKUP($A127,'[2]1516 Exp_Rev Access'!$F$7:$GB$306,112,FALSE))</f>
        <v>0</v>
      </c>
      <c r="EC127" s="99">
        <f>IF(ISNA(VLOOKUP($A127,'[2]1516 Exp_Rev Access'!$F$7:$GB$306,113,FALSE)),"",VLOOKUP($A127,'[2]1516 Exp_Rev Access'!$F$7:$GB$306,113,FALSE))</f>
        <v>0</v>
      </c>
      <c r="ED127" s="99">
        <f>IF(ISNA(VLOOKUP($A127,'[2]1516 Exp_Rev Access'!$F$7:$GB$306,114,FALSE)),"",VLOOKUP($A127,'[2]1516 Exp_Rev Access'!$F$7:$GB$306,114,FALSE))</f>
        <v>0</v>
      </c>
      <c r="EE127" s="99">
        <f>IF(ISNA(VLOOKUP($A127,'[2]1516 Exp_Rev Access'!$F$7:$GB$306,115,FALSE)),"",VLOOKUP($A127,'[2]1516 Exp_Rev Access'!$F$7:$GB$306,115,FALSE))</f>
        <v>0</v>
      </c>
      <c r="EF127" s="99">
        <f>IF(ISNA(VLOOKUP($A127,'[2]1516 Exp_Rev Access'!$F$7:$GB$306,116,FALSE)),"",VLOOKUP($A127,'[2]1516 Exp_Rev Access'!$F$7:$GB$306,116,FALSE))</f>
        <v>0</v>
      </c>
      <c r="EG127" s="99">
        <f>IF(ISNA(VLOOKUP($A127,'[2]1516 Exp_Rev Access'!$F$7:$GB$306,117,FALSE)),"",VLOOKUP($A127,'[2]1516 Exp_Rev Access'!$F$7:$GB$306,117,FALSE))</f>
        <v>0</v>
      </c>
      <c r="EH127" s="99">
        <f>IF(ISNA(VLOOKUP($A127,'[2]1516 Exp_Rev Access'!$F$7:$GB$306,118,FALSE)),"",VLOOKUP($A127,'[2]1516 Exp_Rev Access'!$F$7:$GB$306,118,FALSE))</f>
        <v>0</v>
      </c>
      <c r="EI127" s="99">
        <f>IF(ISNA(VLOOKUP($A127,'[2]1516 Exp_Rev Access'!$F$7:$GB$306,119,FALSE)),"",VLOOKUP($A127,'[2]1516 Exp_Rev Access'!$F$7:$GB$306,119,FALSE))</f>
        <v>0</v>
      </c>
      <c r="EJ127" s="99">
        <f>IF(ISNA(VLOOKUP($A127,'[2]1516 Exp_Rev Access'!$F$7:$GB$306,120,FALSE)),"",VLOOKUP($A127,'[2]1516 Exp_Rev Access'!$F$7:$GB$306,120,FALSE))</f>
        <v>0</v>
      </c>
      <c r="EK127" s="99">
        <f>IF(ISNA(VLOOKUP($A127,'[2]1516 Exp_Rev Access'!$F$7:$GB$306,121,FALSE)),"",VLOOKUP($A127,'[2]1516 Exp_Rev Access'!$F$7:$GB$306,121,FALSE))</f>
        <v>0</v>
      </c>
      <c r="EL127" s="99">
        <f>IF(ISNA(VLOOKUP($A127,'[2]1516 Exp_Rev Access'!$F$7:$GB$306,122,FALSE)),"",VLOOKUP($A127,'[2]1516 Exp_Rev Access'!$F$7:$GB$306,122,FALSE))</f>
        <v>0</v>
      </c>
      <c r="EM127" s="99">
        <f>IF(ISNA(VLOOKUP($A127,'[2]1516 Exp_Rev Access'!$F$7:$GB$306,123,FALSE)),"",VLOOKUP($A127,'[2]1516 Exp_Rev Access'!$F$7:$GB$306,123,FALSE))</f>
        <v>40282.75</v>
      </c>
      <c r="EN127" s="99">
        <f>IF(ISNA(VLOOKUP($A127,'[2]1516 Exp_Rev Access'!$F$7:$GB$306,124,FALSE)),"",VLOOKUP($A127,'[2]1516 Exp_Rev Access'!$F$7:$GB$306,124,FALSE))</f>
        <v>0</v>
      </c>
      <c r="EO127" s="99">
        <f>IF(ISNA(VLOOKUP($A127,'[2]1516 Exp_Rev Access'!$F$7:$GB$306,125,FALSE)),"",VLOOKUP($A127,'[2]1516 Exp_Rev Access'!$F$7:$GB$306,125,FALSE))</f>
        <v>0</v>
      </c>
      <c r="EP127" s="99">
        <f>IF(ISNA(VLOOKUP($A127,'[2]1516 Exp_Rev Access'!$F$7:$GB$306,126,FALSE)),"",VLOOKUP($A127,'[2]1516 Exp_Rev Access'!$F$7:$GB$306,126,FALSE))</f>
        <v>0</v>
      </c>
      <c r="EQ127" s="99">
        <f>IF(ISNA(VLOOKUP($A127,'[2]1516 Exp_Rev Access'!$F$7:$GB$306,127,FALSE)),"",VLOOKUP($A127,'[2]1516 Exp_Rev Access'!$F$7:$GB$306,127,FALSE))</f>
        <v>0</v>
      </c>
      <c r="ER127" s="99">
        <f>IF(ISNA(VLOOKUP($A127,'[2]1516 Exp_Rev Access'!$F$7:$GB$306,128,FALSE)),"",VLOOKUP($A127,'[2]1516 Exp_Rev Access'!$F$7:$GB$306,128,FALSE))</f>
        <v>0</v>
      </c>
      <c r="ES127" s="99">
        <f>IF(ISNA(VLOOKUP($A127,'[2]1516 Exp_Rev Access'!$F$7:$GB$306,129,FALSE)),"",VLOOKUP($A127,'[2]1516 Exp_Rev Access'!$F$7:$GB$306,129,FALSE))</f>
        <v>0</v>
      </c>
      <c r="ET127" s="99">
        <f>IF(ISNA(VLOOKUP($A127,'[2]1516 Exp_Rev Access'!$F$7:$GB$306,130,FALSE)),"",VLOOKUP($A127,'[2]1516 Exp_Rev Access'!$F$7:$GB$306,130,FALSE))</f>
        <v>0</v>
      </c>
      <c r="EU127" s="99">
        <f>IF(ISNA(VLOOKUP($A127,'[2]1516 Exp_Rev Access'!$F$7:$GB$306,131,FALSE)),"",VLOOKUP($A127,'[2]1516 Exp_Rev Access'!$F$7:$GB$306,131,FALSE))</f>
        <v>5777.65</v>
      </c>
      <c r="EV127" s="99">
        <f>IF(ISNA(VLOOKUP($A127,'[2]1516 Exp_Rev Access'!$F$7:$GB$306,132,FALSE)),"",VLOOKUP($A127,'[2]1516 Exp_Rev Access'!$F$7:$GB$306,132,FALSE))</f>
        <v>0</v>
      </c>
      <c r="EW127" s="99">
        <f>IF(ISNA(VLOOKUP($A127,'[2]1516 Exp_Rev Access'!$F$7:$GB$306,133,FALSE)),"",VLOOKUP($A127,'[2]1516 Exp_Rev Access'!$F$7:$GB$306,133,FALSE))</f>
        <v>0</v>
      </c>
      <c r="EX127" s="99">
        <f>IF(ISNA(VLOOKUP($A127,'[2]1516 Exp_Rev Access'!$F$7:$GB$306,134,FALSE)),"",VLOOKUP($A127,'[2]1516 Exp_Rev Access'!$F$7:$GB$306,134,FALSE))</f>
        <v>0</v>
      </c>
      <c r="EY127" s="99">
        <f>IF(ISNA(VLOOKUP($A127,'[2]1516 Exp_Rev Access'!$F$7:$GB$306,135,FALSE)),"",VLOOKUP($A127,'[2]1516 Exp_Rev Access'!$F$7:$GB$306,135,FALSE))</f>
        <v>0</v>
      </c>
      <c r="EZ127" s="99">
        <f>IF(ISNA(VLOOKUP($A127,'[2]1516 Exp_Rev Access'!$F$7:$GB$306,136,FALSE)),"",VLOOKUP($A127,'[2]1516 Exp_Rev Access'!$F$7:$GB$306,136,FALSE))</f>
        <v>0</v>
      </c>
      <c r="FA127" s="99">
        <f>IF(ISNA(VLOOKUP($A127,'[2]1516 Exp_Rev Access'!$F$7:$GB$306,137,FALSE)),"",VLOOKUP($A127,'[2]1516 Exp_Rev Access'!$F$7:$GB$306,137,FALSE))</f>
        <v>0</v>
      </c>
      <c r="FB127" s="99">
        <f>IF(ISNA(VLOOKUP($A127,'[2]1516 Exp_Rev Access'!$F$7:$GB$306,138,FALSE)),"",VLOOKUP($A127,'[2]1516 Exp_Rev Access'!$F$7:$GB$306,138,FALSE))</f>
        <v>0</v>
      </c>
      <c r="FC127" s="99">
        <f>IF(ISNA(VLOOKUP($A127,'[2]1516 Exp_Rev Access'!$F$7:$GB$306,139,FALSE)),"",VLOOKUP($A127,'[2]1516 Exp_Rev Access'!$F$7:$GB$306,139,FALSE))</f>
        <v>0</v>
      </c>
      <c r="FD127" s="99">
        <f>IF(ISNA(VLOOKUP($A127,'[2]1516 Exp_Rev Access'!$F$7:$FS$306,140,FALSE)),"",VLOOKUP($A127,'[2]1516 Exp_Rev Access'!$F$7:$FS$306,140,FALSE))</f>
        <v>0</v>
      </c>
      <c r="FE127" s="99">
        <f>IF(ISNA(VLOOKUP($A127,'[2]1516 Exp_Rev Access'!$F$7:$FS$306,141,FALSE)),"",VLOOKUP($A127,'[2]1516 Exp_Rev Access'!$F$7:$FS$306,141,FALSE))</f>
        <v>0</v>
      </c>
      <c r="FF127" s="99">
        <f>IF(ISNA(VLOOKUP($A127,'[2]1516 Exp_Rev Access'!$F$7:$FS$306,142,FALSE)),"",VLOOKUP($A127,'[2]1516 Exp_Rev Access'!$F$7:$FS$306,142,FALSE))</f>
        <v>0</v>
      </c>
      <c r="FG127" s="99">
        <f>IF(ISNA(VLOOKUP($A127,'[2]1516 Exp_Rev Access'!$F$7:$FS$306,143,FALSE)),"",VLOOKUP($A127,'[2]1516 Exp_Rev Access'!$F$7:$FS$306,143,FALSE))</f>
        <v>0</v>
      </c>
      <c r="FH127" s="99">
        <f>IF(ISNA(VLOOKUP($A127,'[2]1516 Exp_Rev Access'!$F$7:$FS$306,144,FALSE)),"",VLOOKUP($A127,'[2]1516 Exp_Rev Access'!$F$7:$FS$306,144,FALSE))</f>
        <v>0</v>
      </c>
      <c r="FI127" s="99">
        <f>IF(ISNA(VLOOKUP($A127,'[2]1516 Exp_Rev Access'!$F$7:$FS$306,145,FALSE)),"",VLOOKUP($A127,'[2]1516 Exp_Rev Access'!$F$7:$FS$306,145,FALSE))</f>
        <v>0</v>
      </c>
      <c r="FJ127" s="99">
        <f>IF(ISNA(VLOOKUP($A127,'[2]1516 Exp_Rev Access'!$F$7:$FS$306,146,FALSE)),"",VLOOKUP($A127,'[2]1516 Exp_Rev Access'!$F$7:$FS$306,146,FALSE))</f>
        <v>0</v>
      </c>
      <c r="FK127" s="99">
        <f>IF(ISNA(VLOOKUP($A127,'[2]1516 Exp_Rev Access'!$F$7:$FS$306,147,FALSE)),"",VLOOKUP($A127,'[2]1516 Exp_Rev Access'!$F$7:$FS$306,147,FALSE))</f>
        <v>0</v>
      </c>
      <c r="FL127" s="99">
        <f>IF(ISNA(VLOOKUP($A127,'[2]1516 Exp_Rev Access'!$F$7:$FS$306,148,FALSE)),"",VLOOKUP($A127,'[2]1516 Exp_Rev Access'!$F$7:$FS$306,148,FALSE))</f>
        <v>0</v>
      </c>
      <c r="FM127" s="99">
        <f>IF(ISNA(VLOOKUP($A127,'[2]1516 Exp_Rev Access'!$F$7:$FS$306,149,FALSE)),"",VLOOKUP($A127,'[2]1516 Exp_Rev Access'!$F$7:$FS$306,149,FALSE))</f>
        <v>0</v>
      </c>
      <c r="FN127" s="99">
        <f>IF(ISNA(VLOOKUP($A127,'[2]1516 Exp_Rev Access'!$F$7:$FS$306,150,FALSE)),"",VLOOKUP($A127,'[2]1516 Exp_Rev Access'!$F$7:$FS$306,150,FALSE))</f>
        <v>0</v>
      </c>
      <c r="FO127" s="99">
        <f>IF(ISNA(VLOOKUP($A127,'[2]1516 Exp_Rev Access'!$F$7:$FS$306,151,FALSE)),"",VLOOKUP($A127,'[2]1516 Exp_Rev Access'!$F$7:$FS$306,151,FALSE))</f>
        <v>0</v>
      </c>
      <c r="FP127" s="99">
        <f>IF(ISNA(VLOOKUP($A127,'[2]1516 Exp_Rev Access'!$F$7:$FS$306,152,FALSE)),"",VLOOKUP($A127,'[2]1516 Exp_Rev Access'!$F$7:$FS$306,152,FALSE))</f>
        <v>0</v>
      </c>
      <c r="FQ127" s="99">
        <f>IF(ISNA(VLOOKUP($A127,'[2]1516 Exp_Rev Access'!$F$7:$FS$306,153,FALSE)),"",VLOOKUP($A127,'[2]1516 Exp_Rev Access'!$F$7:$FS$306,153,FALSE))</f>
        <v>61971.4</v>
      </c>
      <c r="FR127" s="101">
        <f t="shared" si="170"/>
        <v>1732598.9099999997</v>
      </c>
      <c r="FS127" s="72">
        <f t="shared" si="171"/>
        <v>6.1274937079590037E-2</v>
      </c>
      <c r="FT127" s="94">
        <f t="shared" si="172"/>
        <v>750.18246253631628</v>
      </c>
      <c r="FU127" s="99">
        <f>IF(ISNA(VLOOKUP($A127,'[2]1516 Exp_Rev Access'!$F$7:$GB$306,154,FALSE)),"",VLOOKUP($A127,'[2]1516 Exp_Rev Access'!$F$7:$GB$306,154,FALSE))</f>
        <v>0</v>
      </c>
      <c r="FV127" s="99">
        <f>IF(ISNA(VLOOKUP($A127,'[2]1516 Exp_Rev Access'!$F$7:$GB$306,155,FALSE)),"",VLOOKUP($A127,'[2]1516 Exp_Rev Access'!$F$7:$GB$306,155,FALSE))</f>
        <v>131292.15</v>
      </c>
      <c r="FW127" s="99">
        <f>IF(ISNA(VLOOKUP($A127,'[2]1516 Exp_Rev Access'!$F$7:$GB$306,156,FALSE)),"",VLOOKUP($A127,'[2]1516 Exp_Rev Access'!$F$7:$GB$306,156,FALSE))</f>
        <v>0</v>
      </c>
      <c r="FX127" s="99">
        <f>IF(ISNA(VLOOKUP($A127,'[2]1516 Exp_Rev Access'!$F$7:$GB$306,157,FALSE)),"",VLOOKUP($A127,'[2]1516 Exp_Rev Access'!$F$7:$GB$306,157,FALSE))</f>
        <v>0</v>
      </c>
      <c r="FY127" s="99">
        <f>IF(ISNA(VLOOKUP($A127,'[2]1516 Exp_Rev Access'!$F$7:$GB$306,158,FALSE)),"",VLOOKUP($A127,'[2]1516 Exp_Rev Access'!$F$7:$GB$306,158,FALSE))</f>
        <v>0</v>
      </c>
      <c r="FZ127" s="99">
        <f>IF(ISNA(VLOOKUP($A127,'[2]1516 Exp_Rev Access'!$F$7:$GB$306,159,FALSE)),"",VLOOKUP($A127,'[2]1516 Exp_Rev Access'!$F$7:$GB$306,159,FALSE))</f>
        <v>2465185.66</v>
      </c>
      <c r="GA127" s="99">
        <f>IF(ISNA(VLOOKUP($A127,'[2]1516 Exp_Rev Access'!$F$7:$GB$306,160,FALSE)),"",VLOOKUP($A127,'[2]1516 Exp_Rev Access'!$F$7:$GB$306,160,FALSE))</f>
        <v>0</v>
      </c>
      <c r="GB127" s="99">
        <f>IF(ISNA(VLOOKUP($A127,'[2]1516 Exp_Rev Access'!$F$7:$GB$306,161,FALSE)),"",VLOOKUP($A127,'[2]1516 Exp_Rev Access'!$F$7:$GB$306,161,FALSE))</f>
        <v>0</v>
      </c>
      <c r="GC127" s="99">
        <f>IF(ISNA(VLOOKUP($A127,'[2]1516 Exp_Rev Access'!$F$7:$GB$306,162,FALSE)),"",VLOOKUP($A127,'[2]1516 Exp_Rev Access'!$F$7:$GB$306,162,FALSE))</f>
        <v>168624</v>
      </c>
      <c r="GD127" s="99">
        <f>IF(ISNA(VLOOKUP($A127,'[2]1516 Exp_Rev Access'!$F$7:$GB$306,163,FALSE)),"",VLOOKUP($A127,'[2]1516 Exp_Rev Access'!$F$7:$GB$306,163,FALSE))</f>
        <v>19008.099999999999</v>
      </c>
      <c r="GE127" s="99">
        <f>IF(ISNA(VLOOKUP($A127,'[2]1516 Exp_Rev Access'!$F$7:$GB$306,164,FALSE)),"",VLOOKUP($A127,'[2]1516 Exp_Rev Access'!$F$7:$GB$306,164,FALSE))</f>
        <v>0</v>
      </c>
      <c r="GF127" s="99">
        <f>IF(ISNA(VLOOKUP($A127,'[2]1516 Exp_Rev Access'!$F$7:$GB$306,165,FALSE)),"",VLOOKUP($A127,'[2]1516 Exp_Rev Access'!$F$7:$GB$306,165,FALSE))</f>
        <v>0</v>
      </c>
      <c r="GG127" s="99">
        <f>IF(ISNA(VLOOKUP($A127,'[2]1516 Exp_Rev Access'!$F$7:$GB$306,166,FALSE)),"",VLOOKUP($A127,'[2]1516 Exp_Rev Access'!$F$7:$GB$306,166,FALSE))</f>
        <v>0</v>
      </c>
      <c r="GH127" s="99">
        <f>IF(ISNA(VLOOKUP($A127,'[2]1516 Exp_Rev Access'!$F$7:$GB$306,167,FALSE)),"",VLOOKUP($A127,'[2]1516 Exp_Rev Access'!$F$7:$GB$306,167,FALSE))</f>
        <v>0</v>
      </c>
      <c r="GI127" s="99">
        <f>IF(ISNA(VLOOKUP($A127,'[2]1516 Exp_Rev Access'!$F$7:$GB$306,168,FALSE)),"",VLOOKUP($A127,'[2]1516 Exp_Rev Access'!$F$7:$GB$306,168,FALSE))</f>
        <v>197.95</v>
      </c>
      <c r="GJ127" s="99">
        <f>IF(ISNA(VLOOKUP($A127,'[2]1516 Exp_Rev Access'!$F$7:$GB$306,169,FALSE)),"",VLOOKUP($A127,'[2]1516 Exp_Rev Access'!$F$7:$GB$306,169,FALSE))</f>
        <v>15000</v>
      </c>
      <c r="GK127" s="99">
        <f>IF(ISNA(VLOOKUP($A127,'[2]1516 Exp_Rev Access'!$F$7:$GB$306,170,FALSE)),"",VLOOKUP($A127,'[2]1516 Exp_Rev Access'!$F$7:$GB$306,170,FALSE))</f>
        <v>11175</v>
      </c>
      <c r="GL127" s="99">
        <f>IF(ISNA(VLOOKUP($A127,'[2]1516 Exp_Rev Access'!$F$7:$GB$306,171,FALSE)),"",VLOOKUP($A127,'[2]1516 Exp_Rev Access'!$F$7:$GB$306,171,FALSE))</f>
        <v>0</v>
      </c>
      <c r="GM127" s="99">
        <f>IF(ISNA(VLOOKUP($A127,'[2]1516 Exp_Rev Access'!$F$7:$GB$306,172,FALSE)),"",VLOOKUP($A127,'[2]1516 Exp_Rev Access'!$F$7:$GB$306,172,FALSE))</f>
        <v>0</v>
      </c>
      <c r="GN127" s="99">
        <f>IF(ISNA(VLOOKUP($A127,'[2]1516 Exp_Rev Access'!$F$7:$GB$306,173,FALSE)),"",VLOOKUP($A127,'[2]1516 Exp_Rev Access'!$F$7:$GB$306,173,FALSE))</f>
        <v>0</v>
      </c>
      <c r="GO127" s="99">
        <f>IF(ISNA(VLOOKUP($A127,'[2]1516 Exp_Rev Access'!$F$7:$GB$306,174,FALSE)),"",VLOOKUP($A127,'[2]1516 Exp_Rev Access'!$F$7:$GB$306,174,FALSE))</f>
        <v>0</v>
      </c>
      <c r="GP127" s="99">
        <f>IF(ISNA(VLOOKUP($A127,'[2]1516 Exp_Rev Access'!$F$7:$GB$306,175,FALSE)),"",VLOOKUP($A127,'[2]1516 Exp_Rev Access'!$F$7:$GB$306,175,FALSE))</f>
        <v>0</v>
      </c>
      <c r="GQ127" s="99">
        <f>IF(ISNA(VLOOKUP($A127,'[2]1516 Exp_Rev Access'!$F$7:$GB$306,176,FALSE)),"",VLOOKUP($A127,'[2]1516 Exp_Rev Access'!$F$7:$GB$306,176,FALSE))</f>
        <v>0</v>
      </c>
      <c r="GR127" s="99">
        <f>IF(ISNA(VLOOKUP($A127,'[2]1516 Exp_Rev Access'!$F$7:$GB$306,177,FALSE)),"",VLOOKUP($A127,'[2]1516 Exp_Rev Access'!$F$7:$GB$306,177,FALSE))</f>
        <v>0</v>
      </c>
      <c r="GS127" s="99">
        <f>IF(ISNA(VLOOKUP($A127,'[2]1516 Exp_Rev Access'!$F$7:$GB$306,178,FALSE)),"",VLOOKUP($A127,'[2]1516 Exp_Rev Access'!$F$7:$GB$306,178,FALSE))</f>
        <v>125000</v>
      </c>
      <c r="GT127" s="101">
        <f t="shared" si="173"/>
        <v>2935482.8600000003</v>
      </c>
      <c r="GU127" s="72">
        <f t="shared" si="174"/>
        <v>0.10381602256965235</v>
      </c>
      <c r="GV127" s="84">
        <f t="shared" si="175"/>
        <v>1271.0083955021933</v>
      </c>
    </row>
    <row r="128" spans="1:207" customFormat="1" ht="12" customHeight="1" x14ac:dyDescent="0.2">
      <c r="A128" s="96" t="s">
        <v>386</v>
      </c>
      <c r="B128" s="69" t="s">
        <v>387</v>
      </c>
      <c r="C128" s="80">
        <f>IF(ISNA(VLOOKUP($A128,'[2]1516 enrollment_Rev_Exp by size'!$A$6:$G$320,3,FALSE)),"",VLOOKUP($A128,'[2]1516 enrollment_Rev_Exp by size'!$A$6:$G$320,3,FALSE))</f>
        <v>2196.4900000000002</v>
      </c>
      <c r="D128" s="97">
        <v>25560166.050000001</v>
      </c>
      <c r="E128" s="80">
        <f t="shared" si="153"/>
        <v>25560166.049999997</v>
      </c>
      <c r="F128" s="80">
        <f t="shared" si="154"/>
        <v>0</v>
      </c>
      <c r="G128" s="98">
        <f>IF(ISNA(VLOOKUP($A128,'[2]1516 Exp_Rev Access'!$F$7:$FS$306,2,FALSE)),"",VLOOKUP($A128,'[2]1516 Exp_Rev Access'!$F$7:$FS$306,2,FALSE))</f>
        <v>3954200.01</v>
      </c>
      <c r="H128" s="98">
        <f>IF(ISNA(VLOOKUP($A128,'[2]1516 Exp_Rev Access'!$F$7:$FS$306,3,FALSE)),"",VLOOKUP($A128,'[2]1516 Exp_Rev Access'!$F$7:$FS$306,3,FALSE))</f>
        <v>0</v>
      </c>
      <c r="I128" s="98">
        <f>IF(ISNA(VLOOKUP($A128,'[2]1516 Exp_Rev Access'!$F$7:$FS$306,4,FALSE)),"",VLOOKUP($A128,'[2]1516 Exp_Rev Access'!$F$7:$FS$306,4,FALSE))</f>
        <v>2030.43</v>
      </c>
      <c r="J128" s="98">
        <f>IF(ISNA(VLOOKUP($A128,'[2]1516 Exp_Rev Access'!$F$7:$FS$306,5,FALSE)),"",VLOOKUP($A128,'[2]1516 Exp_Rev Access'!$F$7:$FS$306,5,FALSE))</f>
        <v>66847.460000000006</v>
      </c>
      <c r="K128" s="98">
        <f>IF(ISNA(VLOOKUP($A128,'[2]1516 Exp_Rev Access'!$F$7:$FS$306,6,FALSE)),"",VLOOKUP($A128,'[2]1516 Exp_Rev Access'!$F$7:$FS$306,6,FALSE))</f>
        <v>0</v>
      </c>
      <c r="L128" s="98">
        <f>IF(ISNA(VLOOKUP($A128,'[2]1516 Exp_Rev Access'!$F$7:$FS$306,7,FALSE)),"",VLOOKUP($A128,'[2]1516 Exp_Rev Access'!$F$7:$FS$306,7,FALSE))</f>
        <v>0</v>
      </c>
      <c r="M128" s="90">
        <f t="shared" si="155"/>
        <v>4023077.9</v>
      </c>
      <c r="N128" s="72">
        <f t="shared" si="156"/>
        <v>0.15739639140568101</v>
      </c>
      <c r="O128" s="73">
        <f t="shared" si="157"/>
        <v>1831.5939976963243</v>
      </c>
      <c r="P128" s="99">
        <f>IF(ISNA(VLOOKUP($A128,'[2]1516 Exp_Rev Access'!$F$7:$FS$306,8,FALSE)),"",VLOOKUP($A128,'[2]1516 Exp_Rev Access'!$F$7:$FS$306,8,FALSE))</f>
        <v>4898.55</v>
      </c>
      <c r="Q128" s="99">
        <f>IF(ISNA(VLOOKUP($A128,'[2]1516 Exp_Rev Access'!$F$7:$FS$306,9,FALSE)),"",VLOOKUP($A128,'[2]1516 Exp_Rev Access'!$F$7:$FS$306,9,FALSE))</f>
        <v>0</v>
      </c>
      <c r="R128" s="99">
        <f>IF(ISNA(VLOOKUP($A128,'[2]1516 Exp_Rev Access'!$F$7:$FS$306,10,FALSE)),"",VLOOKUP($A128,'[2]1516 Exp_Rev Access'!$F$7:$FS$306,10,FALSE))</f>
        <v>0</v>
      </c>
      <c r="S128" s="99">
        <f>IF(ISNA(VLOOKUP($A128,'[2]1516 Exp_Rev Access'!$F$7:$FS$306,11,FALSE)),"",VLOOKUP($A128,'[2]1516 Exp_Rev Access'!$F$7:$FS$306,11,FALSE))</f>
        <v>0</v>
      </c>
      <c r="T128" s="99">
        <f>IF(ISNA(VLOOKUP($A128,'[2]1516 Exp_Rev Access'!$F$7:$FS$306,12,FALSE)),"",VLOOKUP($A128,'[2]1516 Exp_Rev Access'!$F$7:$FS$306,12,FALSE))</f>
        <v>440</v>
      </c>
      <c r="U128" s="99">
        <f>IF(ISNA(VLOOKUP($A128,'[2]1516 Exp_Rev Access'!$F$7:$FS$306,13,FALSE)),"",VLOOKUP($A128,'[2]1516 Exp_Rev Access'!$F$7:$FS$306,13,FALSE))</f>
        <v>6395</v>
      </c>
      <c r="V128" s="99">
        <f>IF(ISNA(VLOOKUP($A128,'[2]1516 Exp_Rev Access'!$F$7:$FS$306,14,FALSE)),"",VLOOKUP($A128,'[2]1516 Exp_Rev Access'!$F$7:$FS$306,14,FALSE))</f>
        <v>0</v>
      </c>
      <c r="W128" s="99">
        <f>IF(ISNA(VLOOKUP($A128,'[2]1516 Exp_Rev Access'!$F$7:$FS$306,15,FALSE)),"",VLOOKUP($A128,'[2]1516 Exp_Rev Access'!$F$7:$FS$306,15,FALSE))</f>
        <v>0</v>
      </c>
      <c r="X128" s="99">
        <f>IF(ISNA(VLOOKUP($A128,'[2]1516 Exp_Rev Access'!$F$7:$FS$306,16,FALSE)),"",VLOOKUP($A128,'[2]1516 Exp_Rev Access'!$F$7:$FS$306,16,FALSE))</f>
        <v>15482.15</v>
      </c>
      <c r="Y128" s="99">
        <f>IF(ISNA(VLOOKUP($A128,'[2]1516 Exp_Rev Access'!$F$7:$FS$306,17,FALSE)),"",VLOOKUP($A128,'[2]1516 Exp_Rev Access'!$F$7:$FS$306,17,FALSE))</f>
        <v>0</v>
      </c>
      <c r="Z128" s="99">
        <f>IF(ISNA(VLOOKUP($A128,'[2]1516 Exp_Rev Access'!$F$7:$FS$306,18,FALSE)),"",VLOOKUP($A128,'[2]1516 Exp_Rev Access'!$F$7:$FS$306,18,FALSE))</f>
        <v>0</v>
      </c>
      <c r="AA128" s="99">
        <f>IF(ISNA(VLOOKUP($A128,'[2]1516 Exp_Rev Access'!$F$7:$FS$306,19,FALSE)),"",VLOOKUP($A128,'[2]1516 Exp_Rev Access'!$F$7:$FS$306,19,FALSE))</f>
        <v>0</v>
      </c>
      <c r="AB128" s="99">
        <f>IF(ISNA(VLOOKUP($A128,'[2]1516 Exp_Rev Access'!$F$7:$FS$306,20,FALSE)),"",VLOOKUP($A128,'[2]1516 Exp_Rev Access'!$F$7:$FS$306,20,FALSE))</f>
        <v>0</v>
      </c>
      <c r="AC128" s="99">
        <f>IF(ISNA(VLOOKUP($A128,'[2]1516 Exp_Rev Access'!$F$7:$FS$306,21,FALSE)),"",VLOOKUP($A128,'[2]1516 Exp_Rev Access'!$F$7:$FS$306,21,FALSE))</f>
        <v>246987.65</v>
      </c>
      <c r="AD128" s="99">
        <f>IF(ISNA(VLOOKUP($A128,'[2]1516 Exp_Rev Access'!$F$7:$FS$306,22,FALSE)),"",VLOOKUP($A128,'[2]1516 Exp_Rev Access'!$F$7:$FS$306,22,FALSE))</f>
        <v>37229.360000000001</v>
      </c>
      <c r="AE128" s="99">
        <f>IF(ISNA(VLOOKUP($A128,'[2]1516 Exp_Rev Access'!$F$7:$FS$306,23,FALSE)),"",VLOOKUP($A128,'[2]1516 Exp_Rev Access'!$F$7:$FS$306,23,FALSE))</f>
        <v>0</v>
      </c>
      <c r="AF128" s="99">
        <f>IF(ISNA(VLOOKUP($A128,'[2]1516 Exp_Rev Access'!$F$7:$FS$306,24,FALSE)),"",VLOOKUP($A128,'[2]1516 Exp_Rev Access'!$F$7:$FS$306,24,FALSE))</f>
        <v>15026.06</v>
      </c>
      <c r="AG128" s="99">
        <f>IF(ISNA(VLOOKUP($A128,'[2]1516 Exp_Rev Access'!$F$7:$FS$306,25,FALSE)),"",VLOOKUP($A128,'[2]1516 Exp_Rev Access'!$F$7:$FS$306,25,FALSE))</f>
        <v>3235.22</v>
      </c>
      <c r="AH128" s="98">
        <f>IF(ISNA(VLOOKUP($A128,'[2]1516 Exp_Rev Access'!$F$7:$FS$306,26,FALSE)),"",VLOOKUP($A128,'[2]1516 Exp_Rev Access'!$F$7:$FS$306,26,FALSE))</f>
        <v>27793</v>
      </c>
      <c r="AI128" s="98">
        <f>IF(ISNA(VLOOKUP($A128,'[2]1516 Exp_Rev Access'!$F$7:$FS$306,27,FALSE)),"",VLOOKUP($A128,'[2]1516 Exp_Rev Access'!$F$7:$FS$306,27,FALSE))</f>
        <v>0</v>
      </c>
      <c r="AJ128" s="98">
        <f>IF(ISNA(VLOOKUP($A128,'[2]1516 Exp_Rev Access'!$F$7:$FS$306,28,FALSE)),"",VLOOKUP($A128,'[2]1516 Exp_Rev Access'!$F$7:$FS$306,28,FALSE))</f>
        <v>18876.02</v>
      </c>
      <c r="AK128" s="98">
        <f>IF(ISNA(VLOOKUP($A128,'[2]1516 Exp_Rev Access'!$F$7:$FS$306,29,FALSE)),"",VLOOKUP($A128,'[2]1516 Exp_Rev Access'!$F$7:$FS$306,29,FALSE))</f>
        <v>0</v>
      </c>
      <c r="AL128" s="100">
        <f t="shared" si="158"/>
        <v>376363.00999999995</v>
      </c>
      <c r="AM128" s="72">
        <f t="shared" si="159"/>
        <v>1.4724591744191738E-2</v>
      </c>
      <c r="AN128" s="94">
        <f t="shared" si="160"/>
        <v>171.34747255849101</v>
      </c>
      <c r="AO128" s="99">
        <f>IF(ISNA(VLOOKUP($A128,'[2]1516 Exp_Rev Access'!$F$7:$GB$306,30,FALSE)),"",VLOOKUP($A128,'[2]1516 Exp_Rev Access'!$F$7:$FS$306,30,FALSE))</f>
        <v>12440163.199999999</v>
      </c>
      <c r="AP128" s="99">
        <f>IF(ISNA(VLOOKUP($A128,'[2]1516 Exp_Rev Access'!$F$7:$GB$306,31,FALSE)),"",VLOOKUP($A128,'[2]1516 Exp_Rev Access'!$F$7:$FS$306,31,FALSE))</f>
        <v>527762.67000000004</v>
      </c>
      <c r="AQ128" s="99">
        <f>IF(ISNA(VLOOKUP($A128,'[2]1516 Exp_Rev Access'!$F$7:$GB$306,32,FALSE)),"",VLOOKUP($A128,'[2]1516 Exp_Rev Access'!$F$7:$FS$306,32,FALSE))</f>
        <v>1536877.84</v>
      </c>
      <c r="AR128" s="99">
        <f>IF(ISNA(VLOOKUP($A128,'[2]1516 Exp_Rev Access'!$F$7:$GB$306,33,FALSE)),"",VLOOKUP($A128,'[2]1516 Exp_Rev Access'!$F$7:$FS$306,33,FALSE))</f>
        <v>534085.18999999994</v>
      </c>
      <c r="AS128" s="99">
        <f>IF(ISNA(VLOOKUP($A128,'[2]1516 Exp_Rev Access'!$F$7:$GB$306,34,FALSE)),"",VLOOKUP($A128,'[2]1516 Exp_Rev Access'!$F$7:$FS$306,34,FALSE))</f>
        <v>0</v>
      </c>
      <c r="AT128" s="101">
        <f t="shared" si="161"/>
        <v>15038888.899999999</v>
      </c>
      <c r="AU128" s="72">
        <f t="shared" si="162"/>
        <v>0.58837211270777323</v>
      </c>
      <c r="AV128" s="94">
        <f t="shared" si="163"/>
        <v>6846.782320884683</v>
      </c>
      <c r="AW128" s="99">
        <f>IF(ISNA(VLOOKUP($A128,'[2]1516 Exp_Rev Access'!$F$7:$GB$306,35,FALSE)),"",VLOOKUP($A128,'[2]1516 Exp_Rev Access'!$F$7:$GB$306,35,FALSE))</f>
        <v>0</v>
      </c>
      <c r="AX128" s="99">
        <f>IF(ISNA(VLOOKUP($A128,'[2]1516 Exp_Rev Access'!$F$7:$GB$306,36,FALSE)),"",VLOOKUP($A128,'[2]1516 Exp_Rev Access'!$F$7:$GB$306,36,FALSE))</f>
        <v>1896020.2</v>
      </c>
      <c r="AY128" s="99">
        <f>IF(ISNA(VLOOKUP($A128,'[2]1516 Exp_Rev Access'!$F$7:$GB$306,37,FALSE)),"",VLOOKUP($A128,'[2]1516 Exp_Rev Access'!$F$7:$GB$306,37,FALSE))</f>
        <v>65957.81</v>
      </c>
      <c r="AZ128" s="99">
        <f>IF(ISNA(VLOOKUP($A128,'[2]1516 Exp_Rev Access'!$F$7:$GB$306,38,FALSE)),"",VLOOKUP($A128,'[2]1516 Exp_Rev Access'!$F$7:$GB$306,38,FALSE))</f>
        <v>0</v>
      </c>
      <c r="BA128" s="99">
        <f>IF(ISNA(VLOOKUP($A128,'[2]1516 Exp_Rev Access'!$F$7:$GB$306,39,FALSE)),"",VLOOKUP($A128,'[2]1516 Exp_Rev Access'!$F$7:$GB$306,39,FALSE))</f>
        <v>0</v>
      </c>
      <c r="BB128" s="99">
        <f>IF(ISNA(VLOOKUP($A128,'[2]1516 Exp_Rev Access'!$F$7:$GB$306,40,FALSE)),"",VLOOKUP($A128,'[2]1516 Exp_Rev Access'!$F$7:$GB$306,40,FALSE))</f>
        <v>539380.63</v>
      </c>
      <c r="BC128" s="99">
        <f>IF(ISNA(VLOOKUP($A128,'[2]1516 Exp_Rev Access'!$F$7:$GB$306,41,FALSE)),"",VLOOKUP($A128,'[2]1516 Exp_Rev Access'!$F$7:$GB$306,41,FALSE))</f>
        <v>0</v>
      </c>
      <c r="BD128" s="99">
        <f>IF(ISNA(VLOOKUP($A128,'[2]1516 Exp_Rev Access'!$F$7:$GB$306,42,FALSE)),"",VLOOKUP($A128,'[2]1516 Exp_Rev Access'!$F$7:$GB$306,42,FALSE))</f>
        <v>20981.74</v>
      </c>
      <c r="BE128" s="99">
        <f>IF(ISNA(VLOOKUP($A128,'[2]1516 Exp_Rev Access'!$F$7:$GB$306,43,FALSE)),"",VLOOKUP($A128,'[2]1516 Exp_Rev Access'!$F$7:$GB$306,43,FALSE))</f>
        <v>0</v>
      </c>
      <c r="BF128" s="99">
        <f>IF(ISNA(VLOOKUP($A128,'[2]1516 Exp_Rev Access'!$F$7:$GB$306,44,FALSE)),"",VLOOKUP($A128,'[2]1516 Exp_Rev Access'!$F$7:$GB$306,44,FALSE))</f>
        <v>125243.18</v>
      </c>
      <c r="BG128" s="99">
        <f>IF(ISNA(VLOOKUP($A128,'[2]1516 Exp_Rev Access'!$F$7:$GB$306,45,FALSE)),"",VLOOKUP($A128,'[2]1516 Exp_Rev Access'!$F$7:$GB$306,45,FALSE))</f>
        <v>21409.33</v>
      </c>
      <c r="BH128" s="99">
        <f>IF(ISNA(VLOOKUP($A128,'[2]1516 Exp_Rev Access'!$F$7:$GB$306,46,FALSE)),"",VLOOKUP($A128,'[2]1516 Exp_Rev Access'!$F$7:$GB$306,46,FALSE))</f>
        <v>0</v>
      </c>
      <c r="BI128" s="99">
        <f>IF(ISNA(VLOOKUP($A128,'[2]1516 Exp_Rev Access'!$F$7:$GB$306,47,FALSE)),"",VLOOKUP($A128,'[2]1516 Exp_Rev Access'!$F$7:$GB$306,47,FALSE))</f>
        <v>16938.13</v>
      </c>
      <c r="BJ128" s="99">
        <f>IF(ISNA(VLOOKUP($A128,'[2]1516 Exp_Rev Access'!$F$7:$GB$306,48,FALSE)),"",VLOOKUP($A128,'[2]1516 Exp_Rev Access'!$F$7:$GB$306,48,FALSE))</f>
        <v>1456154.18</v>
      </c>
      <c r="BK128" s="99">
        <f>IF(ISNA(VLOOKUP($A128,'[2]1516 Exp_Rev Access'!$F$7:$GB$306,49,FALSE)),"",VLOOKUP($A128,'[2]1516 Exp_Rev Access'!$F$7:$GB$306,49,FALSE))</f>
        <v>0</v>
      </c>
      <c r="BL128" s="99">
        <f>IF(ISNA(VLOOKUP($A128,'[2]1516 Exp_Rev Access'!$F$7:$GB$306,50,FALSE)),"",VLOOKUP($A128,'[2]1516 Exp_Rev Access'!$F$7:$GB$306,50,FALSE))</f>
        <v>0</v>
      </c>
      <c r="BM128" s="99">
        <f>IF(ISNA(VLOOKUP($A128,'[2]1516 Exp_Rev Access'!$F$7:$GB$306,51,FALSE)),"",VLOOKUP($A128,'[2]1516 Exp_Rev Access'!$F$7:$GB$306,51,FALSE))</f>
        <v>0</v>
      </c>
      <c r="BN128" s="99">
        <f>IF(ISNA(VLOOKUP($A128,'[2]1516 Exp_Rev Access'!$F$7:$GB$306,52,FALSE)),"",VLOOKUP($A128,'[2]1516 Exp_Rev Access'!$F$7:$GB$306,52,FALSE))</f>
        <v>0</v>
      </c>
      <c r="BO128" s="99">
        <f>IF(ISNA(VLOOKUP($A128,'[2]1516 Exp_Rev Access'!$F$7:$GB$306,53,FALSE)),"",VLOOKUP($A128,'[2]1516 Exp_Rev Access'!$F$7:$GB$306,53,FALSE))</f>
        <v>0</v>
      </c>
      <c r="BP128" s="99">
        <f>IF(ISNA(VLOOKUP($A128,'[2]1516 Exp_Rev Access'!$F$7:$GB$306,54,FALSE)),"",VLOOKUP($A128,'[2]1516 Exp_Rev Access'!$F$7:$GB$306,54,FALSE))</f>
        <v>0</v>
      </c>
      <c r="BQ128" s="99">
        <f>IF(ISNA(VLOOKUP($A128,'[2]1516 Exp_Rev Access'!$F$7:$GB$306,55,FALSE)),"",VLOOKUP($A128,'[2]1516 Exp_Rev Access'!$F$7:$GB$306,55,FALSE))</f>
        <v>0</v>
      </c>
      <c r="BR128" s="99">
        <f>IF(ISNA(VLOOKUP($A128,'[2]1516 Exp_Rev Access'!$F$7:$GB$306,56,FALSE)),"",VLOOKUP($A128,'[2]1516 Exp_Rev Access'!$F$7:$GB$306,56,FALSE))</f>
        <v>0</v>
      </c>
      <c r="BS128" s="99">
        <f>IF(ISNA(VLOOKUP($A128,'[2]1516 Exp_Rev Access'!$F$7:$GB$306,57,FALSE)),"",VLOOKUP($A128,'[2]1516 Exp_Rev Access'!$F$7:$GB$306,57,FALSE))</f>
        <v>0</v>
      </c>
      <c r="BT128" s="99">
        <f>IF(ISNA(VLOOKUP($A128,'[2]1516 Exp_Rev Access'!$F$7:$GB$306,58,FALSE)),"",VLOOKUP($A128,'[2]1516 Exp_Rev Access'!$F$7:$GB$306,58,FALSE))</f>
        <v>0</v>
      </c>
      <c r="BU128" s="102">
        <f t="shared" si="164"/>
        <v>4142085.2</v>
      </c>
      <c r="BV128" s="72">
        <f t="shared" si="165"/>
        <v>0.1620523588108693</v>
      </c>
      <c r="BW128" s="94">
        <f t="shared" si="166"/>
        <v>1885.7746677653893</v>
      </c>
      <c r="BX128" s="99">
        <f>IF(ISNA(VLOOKUP($A128,'[2]1516 Exp_Rev Access'!$F$7:$GB$306,59,FALSE)),"",VLOOKUP($A128,'[2]1516 Exp_Rev Access'!$F$7:$GB$306,59,FALSE))</f>
        <v>0</v>
      </c>
      <c r="BY128" s="99">
        <f>IF(ISNA(VLOOKUP($A128,'[2]1516 Exp_Rev Access'!$F$7:$GB$306,60,FALSE)),"",VLOOKUP($A128,'[2]1516 Exp_Rev Access'!$F$7:$GB$306,60,FALSE))</f>
        <v>0</v>
      </c>
      <c r="BZ128" s="99">
        <f>IF(ISNA(VLOOKUP($A128,'[2]1516 Exp_Rev Access'!$F$7:$GB$306,61,FALSE)),"",VLOOKUP($A128,'[2]1516 Exp_Rev Access'!$F$7:$GB$306,61,FALSE))</f>
        <v>0</v>
      </c>
      <c r="CA128" s="99">
        <f>IF(ISNA(VLOOKUP($A128,'[2]1516 Exp_Rev Access'!$F$7:$GB$306,62,FALSE)),"",VLOOKUP($A128,'[2]1516 Exp_Rev Access'!$F$7:$GB$306,62,FALSE))</f>
        <v>0</v>
      </c>
      <c r="CB128" s="99">
        <f>IF(ISNA(VLOOKUP($A128,'[2]1516 Exp_Rev Access'!$F$7:$GB$306,63,FALSE)),"",VLOOKUP($A128,'[2]1516 Exp_Rev Access'!$F$7:$GB$306,63,FALSE))</f>
        <v>31.61</v>
      </c>
      <c r="CC128" s="99">
        <f>IF(ISNA(VLOOKUP($A128,'[2]1516 Exp_Rev Access'!$F$7:$GB$306,64,FALSE)),"",VLOOKUP($A128,'[2]1516 Exp_Rev Access'!$F$7:$GB$306,64,FALSE))</f>
        <v>0</v>
      </c>
      <c r="CD128" s="101">
        <f t="shared" si="167"/>
        <v>31.61</v>
      </c>
      <c r="CE128" s="72">
        <f t="shared" si="176"/>
        <v>1.2366899314411925E-6</v>
      </c>
      <c r="CF128" s="103">
        <f t="shared" si="177"/>
        <v>1.4391142231469298E-2</v>
      </c>
      <c r="CG128" s="99">
        <f>IF(ISNA(VLOOKUP($A128,'[2]1516 Exp_Rev Access'!$F$7:$GB$306,65,FALSE)),"",VLOOKUP($A128,'[2]1516 Exp_Rev Access'!$F$7:$GB$306,65,FALSE))</f>
        <v>0</v>
      </c>
      <c r="CH128" s="99">
        <f>IF(ISNA(VLOOKUP($A128,'[2]1516 Exp_Rev Access'!$F$7:$GB$306,66,FALSE)),"",VLOOKUP($A128,'[2]1516 Exp_Rev Access'!$F$7:$GB$306,66,FALSE))</f>
        <v>0</v>
      </c>
      <c r="CI128" s="99">
        <f>IF(ISNA(VLOOKUP($A128,'[2]1516 Exp_Rev Access'!$F$7:$GB$306,67,FALSE)),"",VLOOKUP($A128,'[2]1516 Exp_Rev Access'!$F$7:$GB$306,67,FALSE))</f>
        <v>0</v>
      </c>
      <c r="CJ128" s="99">
        <f>IF(ISNA(VLOOKUP($A128,'[2]1516 Exp_Rev Access'!$F$7:$GB$306,68,FALSE)),"",VLOOKUP($A128,'[2]1516 Exp_Rev Access'!$F$7:$GB$306,68,FALSE))</f>
        <v>0</v>
      </c>
      <c r="CK128" s="99">
        <f>IF(ISNA(VLOOKUP($A128,'[2]1516 Exp_Rev Access'!$F$7:$GB$306,69,FALSE)),"",VLOOKUP($A128,'[2]1516 Exp_Rev Access'!$F$7:$GB$306,69,FALSE))</f>
        <v>0</v>
      </c>
      <c r="CL128" s="99">
        <f>IF(ISNA(VLOOKUP($A128,'[2]1516 Exp_Rev Access'!$F$7:$GB$306,70,FALSE)),"",VLOOKUP($A128,'[2]1516 Exp_Rev Access'!$F$7:$GB$306,70,FALSE))</f>
        <v>0</v>
      </c>
      <c r="CM128" s="99">
        <f>IF(ISNA(VLOOKUP($A128,'[2]1516 Exp_Rev Access'!$F$7:$GB$306,71,FALSE)),"",VLOOKUP($A128,'[2]1516 Exp_Rev Access'!$F$7:$GB$306,71,FALSE))</f>
        <v>0</v>
      </c>
      <c r="CN128" s="99">
        <f>IF(ISNA(VLOOKUP($A128,'[2]1516 Exp_Rev Access'!$F$7:$GB$306,72,FALSE)),"",VLOOKUP($A128,'[2]1516 Exp_Rev Access'!$F$7:$GB$306,72,FALSE))</f>
        <v>0</v>
      </c>
      <c r="CO128" s="99">
        <f>IF(ISNA(VLOOKUP($A128,'[2]1516 Exp_Rev Access'!$F$7:$GB$306,73,FALSE)),"",VLOOKUP($A128,'[2]1516 Exp_Rev Access'!$F$7:$GB$306,73,FALSE))</f>
        <v>0</v>
      </c>
      <c r="CP128" s="99">
        <f>IF(ISNA(VLOOKUP($A128,'[2]1516 Exp_Rev Access'!$F$7:$GB$306,74,FALSE)),"",VLOOKUP($A128,'[2]1516 Exp_Rev Access'!$F$7:$GB$306,74,FALSE))</f>
        <v>525210.31000000006</v>
      </c>
      <c r="CQ128" s="99">
        <f>IF(ISNA(VLOOKUP($A128,'[2]1516 Exp_Rev Access'!$F$7:$GB$306,75,FALSE)),"",VLOOKUP($A128,'[2]1516 Exp_Rev Access'!$F$7:$GB$306,75,FALSE))</f>
        <v>0</v>
      </c>
      <c r="CR128" s="99">
        <f>IF(ISNA(VLOOKUP($A128,'[2]1516 Exp_Rev Access'!$F$7:$GB$306,76,FALSE)),"",VLOOKUP($A128,'[2]1516 Exp_Rev Access'!$F$7:$GB$306,76,FALSE))</f>
        <v>13533</v>
      </c>
      <c r="CS128" s="99">
        <f>IF(ISNA(VLOOKUP($A128,'[2]1516 Exp_Rev Access'!$F$7:$GB$306,77,FALSE)),"",VLOOKUP($A128,'[2]1516 Exp_Rev Access'!$F$7:$GB$306,77,FALSE))</f>
        <v>0</v>
      </c>
      <c r="CT128" s="99">
        <f>IF(ISNA(VLOOKUP($A128,'[2]1516 Exp_Rev Access'!$F$7:$GB$306,78,FALSE)),"",VLOOKUP($A128,'[2]1516 Exp_Rev Access'!$F$7:$GB$306,78,FALSE))</f>
        <v>553015.99</v>
      </c>
      <c r="CU128" s="99">
        <f>IF(ISNA(VLOOKUP($A128,'[2]1516 Exp_Rev Access'!$F$7:$GB$306,79,FALSE)),"",VLOOKUP($A128,'[2]1516 Exp_Rev Access'!$F$7:$GB$306,79,FALSE))</f>
        <v>52973.45</v>
      </c>
      <c r="CV128" s="99">
        <f>IF(ISNA(VLOOKUP($A128,'[2]1516 Exp_Rev Access'!$F$7:$GB$306,80,FALSE)),"",VLOOKUP($A128,'[2]1516 Exp_Rev Access'!$F$7:$GB$306,80,FALSE))</f>
        <v>0</v>
      </c>
      <c r="CW128" s="99">
        <f>IF(ISNA(VLOOKUP($A128,'[2]1516 Exp_Rev Access'!$F$7:$GB$306,81,FALSE)),"",VLOOKUP($A128,'[2]1516 Exp_Rev Access'!$F$7:$GB$306,81,FALSE))</f>
        <v>0</v>
      </c>
      <c r="CX128" s="99">
        <f>IF(ISNA(VLOOKUP($A128,'[2]1516 Exp_Rev Access'!$F$7:$GB$306,82,FALSE)),"",VLOOKUP($A128,'[2]1516 Exp_Rev Access'!$F$7:$GB$306,82,FALSE))</f>
        <v>0</v>
      </c>
      <c r="CY128" s="99">
        <f>IF(ISNA(VLOOKUP($A128,'[2]1516 Exp_Rev Access'!$F$7:$GB$306,83,FALSE)),"",VLOOKUP($A128,'[2]1516 Exp_Rev Access'!$F$7:$GB$306,83,FALSE))</f>
        <v>0</v>
      </c>
      <c r="CZ128" s="99">
        <f>IF(ISNA(VLOOKUP($A128,'[2]1516 Exp_Rev Access'!$F$7:$GB$306,84,FALSE)),"",VLOOKUP($A128,'[2]1516 Exp_Rev Access'!$F$7:$GB$306,84,FALSE))</f>
        <v>58912.5</v>
      </c>
      <c r="DA128" s="99">
        <f>IF(ISNA(VLOOKUP($A128,'[2]1516 Exp_Rev Access'!$F$7:$GB$306,85,FALSE)),"",VLOOKUP($A128,'[2]1516 Exp_Rev Access'!$F$7:$GB$306,85,FALSE))</f>
        <v>32050.27</v>
      </c>
      <c r="DB128" s="99">
        <f>IF(ISNA(VLOOKUP($A128,'[2]1516 Exp_Rev Access'!$F$7:$GB$306,86,FALSE)),"",VLOOKUP($A128,'[2]1516 Exp_Rev Access'!$F$7:$GB$306,86,FALSE))</f>
        <v>0</v>
      </c>
      <c r="DC128" s="99">
        <f>IF(ISNA(VLOOKUP($A128,'[2]1516 Exp_Rev Access'!$F$7:$GB$306,87,FALSE)),"",VLOOKUP($A128,'[2]1516 Exp_Rev Access'!$F$7:$GB$306,87,FALSE))</f>
        <v>0</v>
      </c>
      <c r="DD128" s="99">
        <f>IF(ISNA(VLOOKUP($A128,'[2]1516 Exp_Rev Access'!$F$7:$GB$306,88,FALSE)),"",VLOOKUP($A128,'[2]1516 Exp_Rev Access'!$F$7:$GB$306,88,FALSE))</f>
        <v>0</v>
      </c>
      <c r="DE128" s="99">
        <f>IF(ISNA(VLOOKUP($A128,'[2]1516 Exp_Rev Access'!$F$7:$GB$306,89,FALSE)),"",VLOOKUP($A128,'[2]1516 Exp_Rev Access'!$F$7:$GB$306,89,FALSE))</f>
        <v>0</v>
      </c>
      <c r="DF128" s="99">
        <f>IF(ISNA(VLOOKUP($A128,'[2]1516 Exp_Rev Access'!$F$7:$GB$306,90,FALSE)),"",VLOOKUP($A128,'[2]1516 Exp_Rev Access'!$F$7:$GB$306,90,FALSE))</f>
        <v>0</v>
      </c>
      <c r="DG128" s="99">
        <f>IF(ISNA(VLOOKUP($A128,'[2]1516 Exp_Rev Access'!$F$7:$GB$306,91,FALSE)),"",VLOOKUP($A128,'[2]1516 Exp_Rev Access'!$F$7:$GB$306,91,FALSE))</f>
        <v>6717.76</v>
      </c>
      <c r="DH128" s="99">
        <f>IF(ISNA(VLOOKUP($A128,'[2]1516 Exp_Rev Access'!$F$7:$GB$306,92,FALSE)),"",VLOOKUP($A128,'[2]1516 Exp_Rev Access'!$F$7:$GB$306,92,FALSE))</f>
        <v>610520.44999999995</v>
      </c>
      <c r="DI128" s="99">
        <f>IF(ISNA(VLOOKUP($A128,'[2]1516 Exp_Rev Access'!$F$7:$GB$306,93,FALSE)),"",VLOOKUP($A128,'[2]1516 Exp_Rev Access'!$F$7:$GB$306,93,FALSE))</f>
        <v>0</v>
      </c>
      <c r="DJ128" s="99">
        <f>IF(ISNA(VLOOKUP($A128,'[2]1516 Exp_Rev Access'!$F$7:$GB$306,94,FALSE)),"",VLOOKUP($A128,'[2]1516 Exp_Rev Access'!$F$7:$GB$306,94,FALSE))</f>
        <v>0</v>
      </c>
      <c r="DK128" s="99">
        <f>IF(ISNA(VLOOKUP($A128,'[2]1516 Exp_Rev Access'!$F$7:$GB$306,95,FALSE)),"",VLOOKUP($A128,'[2]1516 Exp_Rev Access'!$F$7:$GB$306,95,FALSE))</f>
        <v>0</v>
      </c>
      <c r="DL128" s="99">
        <f>IF(ISNA(VLOOKUP($A128,'[2]1516 Exp_Rev Access'!$F$7:$GB$306,96,FALSE)),"",VLOOKUP($A128,'[2]1516 Exp_Rev Access'!$F$7:$GB$306,96,FALSE))</f>
        <v>0</v>
      </c>
      <c r="DM128" s="99">
        <f>IF(ISNA(VLOOKUP($A128,'[2]1516 Exp_Rev Access'!$F$7:$GB$306,97,FALSE)),"",VLOOKUP($A128,'[2]1516 Exp_Rev Access'!$F$7:$GB$306,97,FALSE))</f>
        <v>0</v>
      </c>
      <c r="DN128" s="99">
        <f>IF(ISNA(VLOOKUP($A128,'[2]1516 Exp_Rev Access'!$F$7:$GB$306,98,FALSE)),"",VLOOKUP($A128,'[2]1516 Exp_Rev Access'!$F$7:$GB$306,98,FALSE))</f>
        <v>0</v>
      </c>
      <c r="DO128" s="99">
        <f>IF(ISNA(VLOOKUP($A128,'[2]1516 Exp_Rev Access'!$F$7:$GB$306,99,FALSE)),"",VLOOKUP($A128,'[2]1516 Exp_Rev Access'!$F$7:$GB$306,99,FALSE))</f>
        <v>0</v>
      </c>
      <c r="DP128" s="99">
        <f>IF(ISNA(VLOOKUP($A128,'[2]1516 Exp_Rev Access'!$F$7:$GB$306,100,FALSE)),"",VLOOKUP($A128,'[2]1516 Exp_Rev Access'!$F$7:$GB$306,100,FALSE))</f>
        <v>0</v>
      </c>
      <c r="DQ128" s="99">
        <f>IF(ISNA(VLOOKUP($A128,'[2]1516 Exp_Rev Access'!$F$7:$GB$306,101,FALSE)),"",VLOOKUP($A128,'[2]1516 Exp_Rev Access'!$F$7:$GB$306,101,FALSE))</f>
        <v>0</v>
      </c>
      <c r="DR128" s="99">
        <f>IF(ISNA(VLOOKUP($A128,'[2]1516 Exp_Rev Access'!$F$7:$GB$306,102,FALSE)),"",VLOOKUP($A128,'[2]1516 Exp_Rev Access'!$F$7:$GB$306,102,FALSE))</f>
        <v>0</v>
      </c>
      <c r="DS128" s="99">
        <f>IF(ISNA(VLOOKUP($A128,'[2]1516 Exp_Rev Access'!$F$7:$GB$306,103,FALSE)),"",VLOOKUP($A128,'[2]1516 Exp_Rev Access'!$F$7:$GB$306,103,FALSE))</f>
        <v>0</v>
      </c>
      <c r="DT128" s="99">
        <f>IF(ISNA(VLOOKUP($A128,'[2]1516 Exp_Rev Access'!$F$7:$GB$306,104,FALSE)),"",VLOOKUP($A128,'[2]1516 Exp_Rev Access'!$F$7:$GB$306,104,FALSE))</f>
        <v>0</v>
      </c>
      <c r="DU128" s="99">
        <f>IF(ISNA(VLOOKUP($A128,'[2]1516 Exp_Rev Access'!$F$7:$GB$306,105,FALSE)),"",VLOOKUP($A128,'[2]1516 Exp_Rev Access'!$F$7:$GB$306,105,FALSE))</f>
        <v>0</v>
      </c>
      <c r="DV128" s="99">
        <f>IF(ISNA(VLOOKUP($A128,'[2]1516 Exp_Rev Access'!$F$7:$GB$306,106,FALSE)),"",VLOOKUP($A128,'[2]1516 Exp_Rev Access'!$F$7:$GB$306,106,FALSE))</f>
        <v>0</v>
      </c>
      <c r="DW128" s="99">
        <f>IF(ISNA(VLOOKUP($A128,'[2]1516 Exp_Rev Access'!$F$7:$GB$306,107,FALSE)),"",VLOOKUP($A128,'[2]1516 Exp_Rev Access'!$F$7:$GB$306,107,FALSE))</f>
        <v>0</v>
      </c>
      <c r="DX128" s="99">
        <f>IF(ISNA(VLOOKUP($A128,'[2]1516 Exp_Rev Access'!$F$7:$GB$306,108,FALSE)),"",VLOOKUP($A128,'[2]1516 Exp_Rev Access'!$F$7:$GB$306,108,FALSE))</f>
        <v>0</v>
      </c>
      <c r="DY128" s="99">
        <f>IF(ISNA(VLOOKUP($A128,'[2]1516 Exp_Rev Access'!$F$7:$GB$306,109,FALSE)),"",VLOOKUP($A128,'[2]1516 Exp_Rev Access'!$F$7:$GB$306,109,FALSE))</f>
        <v>0</v>
      </c>
      <c r="DZ128" s="99">
        <f>IF(ISNA(VLOOKUP($A128,'[2]1516 Exp_Rev Access'!$F$7:$GB$306,110,FALSE)),"",VLOOKUP($A128,'[2]1516 Exp_Rev Access'!$F$7:$GB$306,110,FALSE))</f>
        <v>0</v>
      </c>
      <c r="EA128" s="99">
        <f>IF(ISNA(VLOOKUP($A128,'[2]1516 Exp_Rev Access'!$F$7:$GB$306,111,FALSE)),"",VLOOKUP($A128,'[2]1516 Exp_Rev Access'!$F$7:$GB$306,111,FALSE))</f>
        <v>0</v>
      </c>
      <c r="EB128" s="99">
        <f>IF(ISNA(VLOOKUP($A128,'[2]1516 Exp_Rev Access'!$F$7:$GB$306,112,FALSE)),"",VLOOKUP($A128,'[2]1516 Exp_Rev Access'!$F$7:$GB$306,112,FALSE))</f>
        <v>0</v>
      </c>
      <c r="EC128" s="99">
        <f>IF(ISNA(VLOOKUP($A128,'[2]1516 Exp_Rev Access'!$F$7:$GB$306,113,FALSE)),"",VLOOKUP($A128,'[2]1516 Exp_Rev Access'!$F$7:$GB$306,113,FALSE))</f>
        <v>0</v>
      </c>
      <c r="ED128" s="99">
        <f>IF(ISNA(VLOOKUP($A128,'[2]1516 Exp_Rev Access'!$F$7:$GB$306,114,FALSE)),"",VLOOKUP($A128,'[2]1516 Exp_Rev Access'!$F$7:$GB$306,114,FALSE))</f>
        <v>0</v>
      </c>
      <c r="EE128" s="99">
        <f>IF(ISNA(VLOOKUP($A128,'[2]1516 Exp_Rev Access'!$F$7:$GB$306,115,FALSE)),"",VLOOKUP($A128,'[2]1516 Exp_Rev Access'!$F$7:$GB$306,115,FALSE))</f>
        <v>0</v>
      </c>
      <c r="EF128" s="99">
        <f>IF(ISNA(VLOOKUP($A128,'[2]1516 Exp_Rev Access'!$F$7:$GB$306,116,FALSE)),"",VLOOKUP($A128,'[2]1516 Exp_Rev Access'!$F$7:$GB$306,116,FALSE))</f>
        <v>0</v>
      </c>
      <c r="EG128" s="99">
        <f>IF(ISNA(VLOOKUP($A128,'[2]1516 Exp_Rev Access'!$F$7:$GB$306,117,FALSE)),"",VLOOKUP($A128,'[2]1516 Exp_Rev Access'!$F$7:$GB$306,117,FALSE))</f>
        <v>0</v>
      </c>
      <c r="EH128" s="99">
        <f>IF(ISNA(VLOOKUP($A128,'[2]1516 Exp_Rev Access'!$F$7:$GB$306,118,FALSE)),"",VLOOKUP($A128,'[2]1516 Exp_Rev Access'!$F$7:$GB$306,118,FALSE))</f>
        <v>0</v>
      </c>
      <c r="EI128" s="99">
        <f>IF(ISNA(VLOOKUP($A128,'[2]1516 Exp_Rev Access'!$F$7:$GB$306,119,FALSE)),"",VLOOKUP($A128,'[2]1516 Exp_Rev Access'!$F$7:$GB$306,119,FALSE))</f>
        <v>0</v>
      </c>
      <c r="EJ128" s="99">
        <f>IF(ISNA(VLOOKUP($A128,'[2]1516 Exp_Rev Access'!$F$7:$GB$306,120,FALSE)),"",VLOOKUP($A128,'[2]1516 Exp_Rev Access'!$F$7:$GB$306,120,FALSE))</f>
        <v>0</v>
      </c>
      <c r="EK128" s="99">
        <f>IF(ISNA(VLOOKUP($A128,'[2]1516 Exp_Rev Access'!$F$7:$GB$306,121,FALSE)),"",VLOOKUP($A128,'[2]1516 Exp_Rev Access'!$F$7:$GB$306,121,FALSE))</f>
        <v>0</v>
      </c>
      <c r="EL128" s="99">
        <f>IF(ISNA(VLOOKUP($A128,'[2]1516 Exp_Rev Access'!$F$7:$GB$306,122,FALSE)),"",VLOOKUP($A128,'[2]1516 Exp_Rev Access'!$F$7:$GB$306,122,FALSE))</f>
        <v>0</v>
      </c>
      <c r="EM128" s="99">
        <f>IF(ISNA(VLOOKUP($A128,'[2]1516 Exp_Rev Access'!$F$7:$GB$306,123,FALSE)),"",VLOOKUP($A128,'[2]1516 Exp_Rev Access'!$F$7:$GB$306,123,FALSE))</f>
        <v>0</v>
      </c>
      <c r="EN128" s="99">
        <f>IF(ISNA(VLOOKUP($A128,'[2]1516 Exp_Rev Access'!$F$7:$GB$306,124,FALSE)),"",VLOOKUP($A128,'[2]1516 Exp_Rev Access'!$F$7:$GB$306,124,FALSE))</f>
        <v>12652.06</v>
      </c>
      <c r="EO128" s="99">
        <f>IF(ISNA(VLOOKUP($A128,'[2]1516 Exp_Rev Access'!$F$7:$GB$306,125,FALSE)),"",VLOOKUP($A128,'[2]1516 Exp_Rev Access'!$F$7:$GB$306,125,FALSE))</f>
        <v>0</v>
      </c>
      <c r="EP128" s="99">
        <f>IF(ISNA(VLOOKUP($A128,'[2]1516 Exp_Rev Access'!$F$7:$GB$306,126,FALSE)),"",VLOOKUP($A128,'[2]1516 Exp_Rev Access'!$F$7:$GB$306,126,FALSE))</f>
        <v>0</v>
      </c>
      <c r="EQ128" s="99">
        <f>IF(ISNA(VLOOKUP($A128,'[2]1516 Exp_Rev Access'!$F$7:$GB$306,127,FALSE)),"",VLOOKUP($A128,'[2]1516 Exp_Rev Access'!$F$7:$GB$306,127,FALSE))</f>
        <v>0</v>
      </c>
      <c r="ER128" s="99">
        <f>IF(ISNA(VLOOKUP($A128,'[2]1516 Exp_Rev Access'!$F$7:$GB$306,128,FALSE)),"",VLOOKUP($A128,'[2]1516 Exp_Rev Access'!$F$7:$GB$306,128,FALSE))</f>
        <v>0</v>
      </c>
      <c r="ES128" s="99">
        <f>IF(ISNA(VLOOKUP($A128,'[2]1516 Exp_Rev Access'!$F$7:$GB$306,129,FALSE)),"",VLOOKUP($A128,'[2]1516 Exp_Rev Access'!$F$7:$GB$306,129,FALSE))</f>
        <v>0</v>
      </c>
      <c r="ET128" s="99">
        <f>IF(ISNA(VLOOKUP($A128,'[2]1516 Exp_Rev Access'!$F$7:$GB$306,130,FALSE)),"",VLOOKUP($A128,'[2]1516 Exp_Rev Access'!$F$7:$GB$306,130,FALSE))</f>
        <v>0</v>
      </c>
      <c r="EU128" s="99">
        <f>IF(ISNA(VLOOKUP($A128,'[2]1516 Exp_Rev Access'!$F$7:$GB$306,131,FALSE)),"",VLOOKUP($A128,'[2]1516 Exp_Rev Access'!$F$7:$GB$306,131,FALSE))</f>
        <v>35251.050000000003</v>
      </c>
      <c r="EV128" s="99">
        <f>IF(ISNA(VLOOKUP($A128,'[2]1516 Exp_Rev Access'!$F$7:$GB$306,132,FALSE)),"",VLOOKUP($A128,'[2]1516 Exp_Rev Access'!$F$7:$GB$306,132,FALSE))</f>
        <v>0</v>
      </c>
      <c r="EW128" s="99">
        <f>IF(ISNA(VLOOKUP($A128,'[2]1516 Exp_Rev Access'!$F$7:$GB$306,133,FALSE)),"",VLOOKUP($A128,'[2]1516 Exp_Rev Access'!$F$7:$GB$306,133,FALSE))</f>
        <v>0</v>
      </c>
      <c r="EX128" s="99">
        <f>IF(ISNA(VLOOKUP($A128,'[2]1516 Exp_Rev Access'!$F$7:$GB$306,134,FALSE)),"",VLOOKUP($A128,'[2]1516 Exp_Rev Access'!$F$7:$GB$306,134,FALSE))</f>
        <v>0</v>
      </c>
      <c r="EY128" s="99">
        <f>IF(ISNA(VLOOKUP($A128,'[2]1516 Exp_Rev Access'!$F$7:$GB$306,135,FALSE)),"",VLOOKUP($A128,'[2]1516 Exp_Rev Access'!$F$7:$GB$306,135,FALSE))</f>
        <v>0</v>
      </c>
      <c r="EZ128" s="99">
        <f>IF(ISNA(VLOOKUP($A128,'[2]1516 Exp_Rev Access'!$F$7:$GB$306,136,FALSE)),"",VLOOKUP($A128,'[2]1516 Exp_Rev Access'!$F$7:$GB$306,136,FALSE))</f>
        <v>0</v>
      </c>
      <c r="FA128" s="99">
        <f>IF(ISNA(VLOOKUP($A128,'[2]1516 Exp_Rev Access'!$F$7:$GB$306,137,FALSE)),"",VLOOKUP($A128,'[2]1516 Exp_Rev Access'!$F$7:$GB$306,137,FALSE))</f>
        <v>0</v>
      </c>
      <c r="FB128" s="99">
        <f>IF(ISNA(VLOOKUP($A128,'[2]1516 Exp_Rev Access'!$F$7:$GB$306,138,FALSE)),"",VLOOKUP($A128,'[2]1516 Exp_Rev Access'!$F$7:$GB$306,138,FALSE))</f>
        <v>0</v>
      </c>
      <c r="FC128" s="99">
        <f>IF(ISNA(VLOOKUP($A128,'[2]1516 Exp_Rev Access'!$F$7:$GB$306,139,FALSE)),"",VLOOKUP($A128,'[2]1516 Exp_Rev Access'!$F$7:$GB$306,139,FALSE))</f>
        <v>0</v>
      </c>
      <c r="FD128" s="99">
        <f>IF(ISNA(VLOOKUP($A128,'[2]1516 Exp_Rev Access'!$F$7:$FS$306,140,FALSE)),"",VLOOKUP($A128,'[2]1516 Exp_Rev Access'!$F$7:$FS$306,140,FALSE))</f>
        <v>0</v>
      </c>
      <c r="FE128" s="99">
        <f>IF(ISNA(VLOOKUP($A128,'[2]1516 Exp_Rev Access'!$F$7:$FS$306,141,FALSE)),"",VLOOKUP($A128,'[2]1516 Exp_Rev Access'!$F$7:$FS$306,141,FALSE))</f>
        <v>0</v>
      </c>
      <c r="FF128" s="99">
        <f>IF(ISNA(VLOOKUP($A128,'[2]1516 Exp_Rev Access'!$F$7:$FS$306,142,FALSE)),"",VLOOKUP($A128,'[2]1516 Exp_Rev Access'!$F$7:$FS$306,142,FALSE))</f>
        <v>0</v>
      </c>
      <c r="FG128" s="99">
        <f>IF(ISNA(VLOOKUP($A128,'[2]1516 Exp_Rev Access'!$F$7:$FS$306,143,FALSE)),"",VLOOKUP($A128,'[2]1516 Exp_Rev Access'!$F$7:$FS$306,143,FALSE))</f>
        <v>0</v>
      </c>
      <c r="FH128" s="99">
        <f>IF(ISNA(VLOOKUP($A128,'[2]1516 Exp_Rev Access'!$F$7:$FS$306,144,FALSE)),"",VLOOKUP($A128,'[2]1516 Exp_Rev Access'!$F$7:$FS$306,144,FALSE))</f>
        <v>0</v>
      </c>
      <c r="FI128" s="99">
        <f>IF(ISNA(VLOOKUP($A128,'[2]1516 Exp_Rev Access'!$F$7:$FS$306,145,FALSE)),"",VLOOKUP($A128,'[2]1516 Exp_Rev Access'!$F$7:$FS$306,145,FALSE))</f>
        <v>0</v>
      </c>
      <c r="FJ128" s="99">
        <f>IF(ISNA(VLOOKUP($A128,'[2]1516 Exp_Rev Access'!$F$7:$FS$306,146,FALSE)),"",VLOOKUP($A128,'[2]1516 Exp_Rev Access'!$F$7:$FS$306,146,FALSE))</f>
        <v>0</v>
      </c>
      <c r="FK128" s="99">
        <f>IF(ISNA(VLOOKUP($A128,'[2]1516 Exp_Rev Access'!$F$7:$FS$306,147,FALSE)),"",VLOOKUP($A128,'[2]1516 Exp_Rev Access'!$F$7:$FS$306,147,FALSE))</f>
        <v>0</v>
      </c>
      <c r="FL128" s="99">
        <f>IF(ISNA(VLOOKUP($A128,'[2]1516 Exp_Rev Access'!$F$7:$FS$306,148,FALSE)),"",VLOOKUP($A128,'[2]1516 Exp_Rev Access'!$F$7:$FS$306,148,FALSE))</f>
        <v>0</v>
      </c>
      <c r="FM128" s="99">
        <f>IF(ISNA(VLOOKUP($A128,'[2]1516 Exp_Rev Access'!$F$7:$FS$306,149,FALSE)),"",VLOOKUP($A128,'[2]1516 Exp_Rev Access'!$F$7:$FS$306,149,FALSE))</f>
        <v>0</v>
      </c>
      <c r="FN128" s="99">
        <f>IF(ISNA(VLOOKUP($A128,'[2]1516 Exp_Rev Access'!$F$7:$FS$306,150,FALSE)),"",VLOOKUP($A128,'[2]1516 Exp_Rev Access'!$F$7:$FS$306,150,FALSE))</f>
        <v>0</v>
      </c>
      <c r="FO128" s="99">
        <f>IF(ISNA(VLOOKUP($A128,'[2]1516 Exp_Rev Access'!$F$7:$FS$306,151,FALSE)),"",VLOOKUP($A128,'[2]1516 Exp_Rev Access'!$F$7:$FS$306,151,FALSE))</f>
        <v>0</v>
      </c>
      <c r="FP128" s="99">
        <f>IF(ISNA(VLOOKUP($A128,'[2]1516 Exp_Rev Access'!$F$7:$FS$306,152,FALSE)),"",VLOOKUP($A128,'[2]1516 Exp_Rev Access'!$F$7:$FS$306,152,FALSE))</f>
        <v>0</v>
      </c>
      <c r="FQ128" s="99">
        <f>IF(ISNA(VLOOKUP($A128,'[2]1516 Exp_Rev Access'!$F$7:$FS$306,153,FALSE)),"",VLOOKUP($A128,'[2]1516 Exp_Rev Access'!$F$7:$FS$306,153,FALSE))</f>
        <v>75264.990000000005</v>
      </c>
      <c r="FR128" s="101">
        <f t="shared" si="170"/>
        <v>1976101.83</v>
      </c>
      <c r="FS128" s="72">
        <f t="shared" si="171"/>
        <v>7.7311775914695208E-2</v>
      </c>
      <c r="FT128" s="94">
        <f t="shared" si="172"/>
        <v>899.66347672878089</v>
      </c>
      <c r="FU128" s="99">
        <f>IF(ISNA(VLOOKUP($A128,'[2]1516 Exp_Rev Access'!$F$7:$GB$306,154,FALSE)),"",VLOOKUP($A128,'[2]1516 Exp_Rev Access'!$F$7:$GB$306,154,FALSE))</f>
        <v>0</v>
      </c>
      <c r="FV128" s="99">
        <f>IF(ISNA(VLOOKUP($A128,'[2]1516 Exp_Rev Access'!$F$7:$GB$306,155,FALSE)),"",VLOOKUP($A128,'[2]1516 Exp_Rev Access'!$F$7:$GB$306,155,FALSE))</f>
        <v>0</v>
      </c>
      <c r="FW128" s="99">
        <f>IF(ISNA(VLOOKUP($A128,'[2]1516 Exp_Rev Access'!$F$7:$GB$306,156,FALSE)),"",VLOOKUP($A128,'[2]1516 Exp_Rev Access'!$F$7:$GB$306,156,FALSE))</f>
        <v>0</v>
      </c>
      <c r="FX128" s="99">
        <f>IF(ISNA(VLOOKUP($A128,'[2]1516 Exp_Rev Access'!$F$7:$GB$306,157,FALSE)),"",VLOOKUP($A128,'[2]1516 Exp_Rev Access'!$F$7:$GB$306,157,FALSE))</f>
        <v>0</v>
      </c>
      <c r="FY128" s="99">
        <f>IF(ISNA(VLOOKUP($A128,'[2]1516 Exp_Rev Access'!$F$7:$GB$306,158,FALSE)),"",VLOOKUP($A128,'[2]1516 Exp_Rev Access'!$F$7:$GB$306,158,FALSE))</f>
        <v>0</v>
      </c>
      <c r="FZ128" s="99">
        <f>IF(ISNA(VLOOKUP($A128,'[2]1516 Exp_Rev Access'!$F$7:$GB$306,159,FALSE)),"",VLOOKUP($A128,'[2]1516 Exp_Rev Access'!$F$7:$GB$306,159,FALSE))</f>
        <v>0</v>
      </c>
      <c r="GA128" s="99">
        <f>IF(ISNA(VLOOKUP($A128,'[2]1516 Exp_Rev Access'!$F$7:$GB$306,160,FALSE)),"",VLOOKUP($A128,'[2]1516 Exp_Rev Access'!$F$7:$GB$306,160,FALSE))</f>
        <v>0</v>
      </c>
      <c r="GB128" s="99">
        <f>IF(ISNA(VLOOKUP($A128,'[2]1516 Exp_Rev Access'!$F$7:$GB$306,161,FALSE)),"",VLOOKUP($A128,'[2]1516 Exp_Rev Access'!$F$7:$GB$306,161,FALSE))</f>
        <v>0</v>
      </c>
      <c r="GC128" s="99">
        <f>IF(ISNA(VLOOKUP($A128,'[2]1516 Exp_Rev Access'!$F$7:$GB$306,162,FALSE)),"",VLOOKUP($A128,'[2]1516 Exp_Rev Access'!$F$7:$GB$306,162,FALSE))</f>
        <v>0</v>
      </c>
      <c r="GD128" s="99">
        <f>IF(ISNA(VLOOKUP($A128,'[2]1516 Exp_Rev Access'!$F$7:$GB$306,163,FALSE)),"",VLOOKUP($A128,'[2]1516 Exp_Rev Access'!$F$7:$GB$306,163,FALSE))</f>
        <v>0</v>
      </c>
      <c r="GE128" s="99">
        <f>IF(ISNA(VLOOKUP($A128,'[2]1516 Exp_Rev Access'!$F$7:$GB$306,164,FALSE)),"",VLOOKUP($A128,'[2]1516 Exp_Rev Access'!$F$7:$GB$306,164,FALSE))</f>
        <v>0</v>
      </c>
      <c r="GF128" s="99">
        <f>IF(ISNA(VLOOKUP($A128,'[2]1516 Exp_Rev Access'!$F$7:$GB$306,165,FALSE)),"",VLOOKUP($A128,'[2]1516 Exp_Rev Access'!$F$7:$GB$306,165,FALSE))</f>
        <v>0</v>
      </c>
      <c r="GG128" s="99">
        <f>IF(ISNA(VLOOKUP($A128,'[2]1516 Exp_Rev Access'!$F$7:$GB$306,166,FALSE)),"",VLOOKUP($A128,'[2]1516 Exp_Rev Access'!$F$7:$GB$306,166,FALSE))</f>
        <v>0</v>
      </c>
      <c r="GH128" s="99">
        <f>IF(ISNA(VLOOKUP($A128,'[2]1516 Exp_Rev Access'!$F$7:$GB$306,167,FALSE)),"",VLOOKUP($A128,'[2]1516 Exp_Rev Access'!$F$7:$GB$306,167,FALSE))</f>
        <v>0</v>
      </c>
      <c r="GI128" s="99">
        <f>IF(ISNA(VLOOKUP($A128,'[2]1516 Exp_Rev Access'!$F$7:$GB$306,168,FALSE)),"",VLOOKUP($A128,'[2]1516 Exp_Rev Access'!$F$7:$GB$306,168,FALSE))</f>
        <v>0</v>
      </c>
      <c r="GJ128" s="99">
        <f>IF(ISNA(VLOOKUP($A128,'[2]1516 Exp_Rev Access'!$F$7:$GB$306,169,FALSE)),"",VLOOKUP($A128,'[2]1516 Exp_Rev Access'!$F$7:$GB$306,169,FALSE))</f>
        <v>3617.6</v>
      </c>
      <c r="GK128" s="99">
        <f>IF(ISNA(VLOOKUP($A128,'[2]1516 Exp_Rev Access'!$F$7:$GB$306,170,FALSE)),"",VLOOKUP($A128,'[2]1516 Exp_Rev Access'!$F$7:$GB$306,170,FALSE))</f>
        <v>0</v>
      </c>
      <c r="GL128" s="99">
        <f>IF(ISNA(VLOOKUP($A128,'[2]1516 Exp_Rev Access'!$F$7:$GB$306,171,FALSE)),"",VLOOKUP($A128,'[2]1516 Exp_Rev Access'!$F$7:$GB$306,171,FALSE))</f>
        <v>0</v>
      </c>
      <c r="GM128" s="99">
        <f>IF(ISNA(VLOOKUP($A128,'[2]1516 Exp_Rev Access'!$F$7:$GB$306,172,FALSE)),"",VLOOKUP($A128,'[2]1516 Exp_Rev Access'!$F$7:$GB$306,172,FALSE))</f>
        <v>0</v>
      </c>
      <c r="GN128" s="99">
        <f>IF(ISNA(VLOOKUP($A128,'[2]1516 Exp_Rev Access'!$F$7:$GB$306,173,FALSE)),"",VLOOKUP($A128,'[2]1516 Exp_Rev Access'!$F$7:$GB$306,173,FALSE))</f>
        <v>0</v>
      </c>
      <c r="GO128" s="99">
        <f>IF(ISNA(VLOOKUP($A128,'[2]1516 Exp_Rev Access'!$F$7:$GB$306,174,FALSE)),"",VLOOKUP($A128,'[2]1516 Exp_Rev Access'!$F$7:$GB$306,174,FALSE))</f>
        <v>0</v>
      </c>
      <c r="GP128" s="99">
        <f>IF(ISNA(VLOOKUP($A128,'[2]1516 Exp_Rev Access'!$F$7:$GB$306,175,FALSE)),"",VLOOKUP($A128,'[2]1516 Exp_Rev Access'!$F$7:$GB$306,175,FALSE))</f>
        <v>0</v>
      </c>
      <c r="GQ128" s="99">
        <f>IF(ISNA(VLOOKUP($A128,'[2]1516 Exp_Rev Access'!$F$7:$GB$306,176,FALSE)),"",VLOOKUP($A128,'[2]1516 Exp_Rev Access'!$F$7:$GB$306,176,FALSE))</f>
        <v>0</v>
      </c>
      <c r="GR128" s="99">
        <f>IF(ISNA(VLOOKUP($A128,'[2]1516 Exp_Rev Access'!$F$7:$GB$306,177,FALSE)),"",VLOOKUP($A128,'[2]1516 Exp_Rev Access'!$F$7:$GB$306,177,FALSE))</f>
        <v>0</v>
      </c>
      <c r="GS128" s="99">
        <f>IF(ISNA(VLOOKUP($A128,'[2]1516 Exp_Rev Access'!$F$7:$GB$306,178,FALSE)),"",VLOOKUP($A128,'[2]1516 Exp_Rev Access'!$F$7:$GB$306,178,FALSE))</f>
        <v>0</v>
      </c>
      <c r="GT128" s="101">
        <f t="shared" si="173"/>
        <v>3617.6</v>
      </c>
      <c r="GU128" s="72">
        <f t="shared" si="174"/>
        <v>1.415327268580088E-4</v>
      </c>
      <c r="GV128" s="84">
        <f t="shared" si="175"/>
        <v>1.6469913361772643</v>
      </c>
    </row>
    <row r="129" spans="1:207" x14ac:dyDescent="0.2">
      <c r="A129" s="104"/>
      <c r="B129" s="78" t="s">
        <v>388</v>
      </c>
      <c r="C129" s="58"/>
      <c r="D129" s="97" t="str">
        <f>IF(ISNA(VLOOKUP($A129,'[2]1516 enrollment_Rev_Exp by size'!$A$6:$G$320,5,FALSE)),"",VLOOKUP($A129,'[2]1516 enrollment_Rev_Exp by size'!$A$6:$G$320,5,FALSE))</f>
        <v/>
      </c>
      <c r="F129" s="80"/>
      <c r="R129" s="89"/>
      <c r="T129" s="89"/>
      <c r="W129" s="89"/>
      <c r="Y129" s="89"/>
      <c r="AA129" s="89"/>
      <c r="AC129" s="89"/>
      <c r="AD129" s="89"/>
      <c r="AF129" s="89"/>
      <c r="AH129" s="89"/>
      <c r="AJ129" s="89"/>
      <c r="AL129" s="92"/>
      <c r="AM129" s="91"/>
      <c r="AN129" s="93"/>
      <c r="AQ129" s="89"/>
      <c r="AS129" s="89"/>
      <c r="AT129" s="94"/>
      <c r="AU129" s="93"/>
      <c r="AW129" s="89"/>
      <c r="AZ129" s="89"/>
      <c r="BA129" s="89"/>
      <c r="BC129" s="89"/>
      <c r="BD129" s="99" t="str">
        <f>IF(ISNA(VLOOKUP($A129,'[2]1516 Exp_Rev Access'!$F$7:$GB$306,42,FALSE)),"",VLOOKUP($A129,'[2]1516 Exp_Rev Access'!$F$7:$GB$306,42,FALSE))</f>
        <v/>
      </c>
      <c r="BE129" s="99" t="str">
        <f>IF(ISNA(VLOOKUP($A129,'[2]1516 Exp_Rev Access'!$F$7:$GB$306,43,FALSE)),"",VLOOKUP($A129,'[2]1516 Exp_Rev Access'!$F$7:$GB$306,43,FALSE))</f>
        <v/>
      </c>
      <c r="BF129" s="99" t="str">
        <f>IF(ISNA(VLOOKUP($A129,'[2]1516 Exp_Rev Access'!$F$7:$GB$306,44,FALSE)),"",VLOOKUP($A129,'[2]1516 Exp_Rev Access'!$F$7:$GB$306,44,FALSE))</f>
        <v/>
      </c>
      <c r="BG129" s="99" t="str">
        <f>IF(ISNA(VLOOKUP($A129,'[2]1516 Exp_Rev Access'!$F$7:$GB$306,45,FALSE)),"",VLOOKUP($A129,'[2]1516 Exp_Rev Access'!$F$7:$GB$306,45,FALSE))</f>
        <v/>
      </c>
      <c r="BH129" s="99" t="str">
        <f>IF(ISNA(VLOOKUP($A129,'[2]1516 Exp_Rev Access'!$F$7:$GB$306,46,FALSE)),"",VLOOKUP($A129,'[2]1516 Exp_Rev Access'!$F$7:$GB$306,46,FALSE))</f>
        <v/>
      </c>
      <c r="BI129" s="99" t="str">
        <f>IF(ISNA(VLOOKUP($A129,'[2]1516 Exp_Rev Access'!$F$7:$GB$306,47,FALSE)),"",VLOOKUP($A129,'[2]1516 Exp_Rev Access'!$F$7:$GB$306,47,FALSE))</f>
        <v/>
      </c>
      <c r="BJ129" s="99" t="str">
        <f>IF(ISNA(VLOOKUP($A129,'[2]1516 Exp_Rev Access'!$F$7:$GB$306,48,FALSE)),"",VLOOKUP($A129,'[2]1516 Exp_Rev Access'!$F$7:$GB$306,48,FALSE))</f>
        <v/>
      </c>
      <c r="BK129" s="99" t="str">
        <f>IF(ISNA(VLOOKUP($A129,'[2]1516 Exp_Rev Access'!$F$7:$GB$306,49,FALSE)),"",VLOOKUP($A129,'[2]1516 Exp_Rev Access'!$F$7:$GB$306,49,FALSE))</f>
        <v/>
      </c>
      <c r="BL129" s="99" t="str">
        <f>IF(ISNA(VLOOKUP($A129,'[2]1516 Exp_Rev Access'!$F$7:$GB$306,50,FALSE)),"",VLOOKUP($A129,'[2]1516 Exp_Rev Access'!$F$7:$GB$306,50,FALSE))</f>
        <v/>
      </c>
      <c r="BM129" s="99" t="str">
        <f>IF(ISNA(VLOOKUP($A129,'[2]1516 Exp_Rev Access'!$F$7:$GB$306,51,FALSE)),"",VLOOKUP($A129,'[2]1516 Exp_Rev Access'!$F$7:$GB$306,51,FALSE))</f>
        <v/>
      </c>
      <c r="BN129" s="99" t="str">
        <f>IF(ISNA(VLOOKUP($A129,'[2]1516 Exp_Rev Access'!$F$7:$GB$306,52,FALSE)),"",VLOOKUP($A129,'[2]1516 Exp_Rev Access'!$F$7:$GB$306,52,FALSE))</f>
        <v/>
      </c>
      <c r="BO129" s="99" t="str">
        <f>IF(ISNA(VLOOKUP($A129,'[2]1516 Exp_Rev Access'!$F$7:$GB$306,53,FALSE)),"",VLOOKUP($A129,'[2]1516 Exp_Rev Access'!$F$7:$GB$306,53,FALSE))</f>
        <v/>
      </c>
      <c r="BP129" s="99" t="str">
        <f>IF(ISNA(VLOOKUP($A129,'[2]1516 Exp_Rev Access'!$F$7:$GB$306,54,FALSE)),"",VLOOKUP($A129,'[2]1516 Exp_Rev Access'!$F$7:$GB$306,54,FALSE))</f>
        <v/>
      </c>
      <c r="BQ129" s="99" t="str">
        <f>IF(ISNA(VLOOKUP($A129,'[2]1516 Exp_Rev Access'!$F$7:$GB$306,55,FALSE)),"",VLOOKUP($A129,'[2]1516 Exp_Rev Access'!$F$7:$GB$306,55,FALSE))</f>
        <v/>
      </c>
      <c r="BR129" s="99" t="str">
        <f>IF(ISNA(VLOOKUP($A129,'[2]1516 Exp_Rev Access'!$F$7:$GB$306,56,FALSE)),"",VLOOKUP($A129,'[2]1516 Exp_Rev Access'!$F$7:$GB$306,56,FALSE))</f>
        <v/>
      </c>
      <c r="BS129" s="99" t="str">
        <f>IF(ISNA(VLOOKUP($A129,'[2]1516 Exp_Rev Access'!$F$7:$GB$306,57,FALSE)),"",VLOOKUP($A129,'[2]1516 Exp_Rev Access'!$F$7:$GB$306,57,FALSE))</f>
        <v/>
      </c>
      <c r="BT129" s="99" t="str">
        <f>IF(ISNA(VLOOKUP($A129,'[2]1516 Exp_Rev Access'!$F$7:$GB$306,58,FALSE)),"",VLOOKUP($A129,'[2]1516 Exp_Rev Access'!$F$7:$GB$306,58,FALSE))</f>
        <v/>
      </c>
      <c r="BU129" s="94"/>
      <c r="BV129" s="93"/>
      <c r="BX129" s="93"/>
      <c r="BZ129" s="89"/>
      <c r="CB129" s="89"/>
      <c r="CC129" s="89"/>
      <c r="CD129" s="94"/>
      <c r="CE129" s="93"/>
      <c r="CG129" s="95"/>
      <c r="CH129" s="52"/>
      <c r="CI129" s="52"/>
      <c r="CJ129" s="52"/>
      <c r="CK129" s="52"/>
      <c r="CL129" s="52"/>
      <c r="CM129" s="52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52"/>
      <c r="DL129" s="52"/>
      <c r="DM129" s="52"/>
      <c r="DN129" s="52"/>
      <c r="DO129" s="52"/>
      <c r="DP129" s="52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52"/>
      <c r="EL129" s="52"/>
      <c r="EM129" s="95"/>
      <c r="EN129" s="95"/>
      <c r="EO129" s="52"/>
      <c r="EP129" s="52"/>
      <c r="EQ129" s="52"/>
      <c r="ER129" s="52"/>
      <c r="ES129" s="52"/>
      <c r="ET129" s="52"/>
      <c r="EU129" s="95"/>
      <c r="EV129" s="95"/>
      <c r="EW129" s="95"/>
      <c r="EX129" s="95"/>
      <c r="EY129" s="95"/>
      <c r="EZ129" s="95"/>
      <c r="FA129" s="95"/>
      <c r="FB129" s="95"/>
      <c r="FC129" s="95"/>
      <c r="FD129" s="99" t="str">
        <f>IF(ISNA(VLOOKUP($A129,'[2]1516 Exp_Rev Access'!$F$7:$FS$306,140,FALSE)),"",VLOOKUP($A129,'[2]1516 Exp_Rev Access'!$F$7:$FS$306,140,FALSE))</f>
        <v/>
      </c>
      <c r="FE129" s="99" t="str">
        <f>IF(ISNA(VLOOKUP($A129,'[2]1516 Exp_Rev Access'!$F$7:$FS$306,141,FALSE)),"",VLOOKUP($A129,'[2]1516 Exp_Rev Access'!$F$7:$FS$306,141,FALSE))</f>
        <v/>
      </c>
      <c r="FF129" s="99" t="str">
        <f>IF(ISNA(VLOOKUP($A129,'[2]1516 Exp_Rev Access'!$F$7:$FS$306,142,FALSE)),"",VLOOKUP($A129,'[2]1516 Exp_Rev Access'!$F$7:$FS$306,142,FALSE))</f>
        <v/>
      </c>
      <c r="FG129" s="99" t="str">
        <f>IF(ISNA(VLOOKUP($A129,'[2]1516 Exp_Rev Access'!$F$7:$FS$306,143,FALSE)),"",VLOOKUP($A129,'[2]1516 Exp_Rev Access'!$F$7:$FS$306,143,FALSE))</f>
        <v/>
      </c>
      <c r="FH129" s="99" t="str">
        <f>IF(ISNA(VLOOKUP($A129,'[2]1516 Exp_Rev Access'!$F$7:$FS$306,144,FALSE)),"",VLOOKUP($A129,'[2]1516 Exp_Rev Access'!$F$7:$FS$306,144,FALSE))</f>
        <v/>
      </c>
      <c r="FI129" s="99" t="str">
        <f>IF(ISNA(VLOOKUP($A129,'[2]1516 Exp_Rev Access'!$F$7:$FS$306,145,FALSE)),"",VLOOKUP($A129,'[2]1516 Exp_Rev Access'!$F$7:$FS$306,145,FALSE))</f>
        <v/>
      </c>
      <c r="FJ129" s="99" t="str">
        <f>IF(ISNA(VLOOKUP($A129,'[2]1516 Exp_Rev Access'!$F$7:$FS$306,146,FALSE)),"",VLOOKUP($A129,'[2]1516 Exp_Rev Access'!$F$7:$FS$306,146,FALSE))</f>
        <v/>
      </c>
      <c r="FK129" s="99" t="str">
        <f>IF(ISNA(VLOOKUP($A129,'[2]1516 Exp_Rev Access'!$F$7:$FS$306,147,FALSE)),"",VLOOKUP($A129,'[2]1516 Exp_Rev Access'!$F$7:$FS$306,147,FALSE))</f>
        <v/>
      </c>
      <c r="FL129" s="99" t="str">
        <f>IF(ISNA(VLOOKUP($A129,'[2]1516 Exp_Rev Access'!$F$7:$FS$306,148,FALSE)),"",VLOOKUP($A129,'[2]1516 Exp_Rev Access'!$F$7:$FS$306,148,FALSE))</f>
        <v/>
      </c>
      <c r="FM129" s="99" t="str">
        <f>IF(ISNA(VLOOKUP($A129,'[2]1516 Exp_Rev Access'!$F$7:$FS$306,149,FALSE)),"",VLOOKUP($A129,'[2]1516 Exp_Rev Access'!$F$7:$FS$306,149,FALSE))</f>
        <v/>
      </c>
      <c r="FN129" s="99" t="str">
        <f>IF(ISNA(VLOOKUP($A129,'[2]1516 Exp_Rev Access'!$F$7:$FS$306,150,FALSE)),"",VLOOKUP($A129,'[2]1516 Exp_Rev Access'!$F$7:$FS$306,150,FALSE))</f>
        <v/>
      </c>
      <c r="FO129" s="99" t="str">
        <f>IF(ISNA(VLOOKUP($A129,'[2]1516 Exp_Rev Access'!$F$7:$FS$306,151,FALSE)),"",VLOOKUP($A129,'[2]1516 Exp_Rev Access'!$F$7:$FS$306,151,FALSE))</f>
        <v/>
      </c>
      <c r="FP129" s="99" t="str">
        <f>IF(ISNA(VLOOKUP($A129,'[2]1516 Exp_Rev Access'!$F$7:$FS$306,152,FALSE)),"",VLOOKUP($A129,'[2]1516 Exp_Rev Access'!$F$7:$FS$306,152,FALSE))</f>
        <v/>
      </c>
      <c r="FQ129" s="99" t="str">
        <f>IF(ISNA(VLOOKUP($A129,'[2]1516 Exp_Rev Access'!$F$7:$FS$306,153,FALSE)),"",VLOOKUP($A129,'[2]1516 Exp_Rev Access'!$F$7:$FS$306,153,FALSE))</f>
        <v/>
      </c>
      <c r="FR129" s="94"/>
      <c r="FS129" s="93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9" t="str">
        <f>IF(ISNA(VLOOKUP($A129,'[2]1516 Exp_Rev Access'!$F$7:$GB$306,164,FALSE)),"",VLOOKUP($A129,'[2]1516 Exp_Rev Access'!$F$7:$GB$306,164,FALSE))</f>
        <v/>
      </c>
      <c r="GF129" s="99" t="str">
        <f>IF(ISNA(VLOOKUP($A129,'[2]1516 Exp_Rev Access'!$F$7:$GB$306,165,FALSE)),"",VLOOKUP($A129,'[2]1516 Exp_Rev Access'!$F$7:$GB$306,165,FALSE))</f>
        <v/>
      </c>
      <c r="GG129" s="99" t="str">
        <f>IF(ISNA(VLOOKUP($A129,'[2]1516 Exp_Rev Access'!$F$7:$GB$306,166,FALSE)),"",VLOOKUP($A129,'[2]1516 Exp_Rev Access'!$F$7:$GB$306,166,FALSE))</f>
        <v/>
      </c>
      <c r="GH129" s="99" t="str">
        <f>IF(ISNA(VLOOKUP($A129,'[2]1516 Exp_Rev Access'!$F$7:$GB$306,167,FALSE)),"",VLOOKUP($A129,'[2]1516 Exp_Rev Access'!$F$7:$GB$306,167,FALSE))</f>
        <v/>
      </c>
      <c r="GI129" s="99" t="str">
        <f>IF(ISNA(VLOOKUP($A129,'[2]1516 Exp_Rev Access'!$F$7:$GB$306,168,FALSE)),"",VLOOKUP($A129,'[2]1516 Exp_Rev Access'!$F$7:$GB$306,168,FALSE))</f>
        <v/>
      </c>
      <c r="GJ129" s="99" t="str">
        <f>IF(ISNA(VLOOKUP($A129,'[2]1516 Exp_Rev Access'!$F$7:$GB$306,169,FALSE)),"",VLOOKUP($A129,'[2]1516 Exp_Rev Access'!$F$7:$GB$306,169,FALSE))</f>
        <v/>
      </c>
      <c r="GK129" s="99" t="str">
        <f>IF(ISNA(VLOOKUP($A129,'[2]1516 Exp_Rev Access'!$F$7:$GB$306,170,FALSE)),"",VLOOKUP($A129,'[2]1516 Exp_Rev Access'!$F$7:$GB$306,170,FALSE))</f>
        <v/>
      </c>
      <c r="GL129" s="99" t="str">
        <f>IF(ISNA(VLOOKUP($A129,'[2]1516 Exp_Rev Access'!$F$7:$GB$306,171,FALSE)),"",VLOOKUP($A129,'[2]1516 Exp_Rev Access'!$F$7:$GB$306,171,FALSE))</f>
        <v/>
      </c>
      <c r="GM129" s="99" t="str">
        <f>IF(ISNA(VLOOKUP($A129,'[2]1516 Exp_Rev Access'!$F$7:$GB$306,172,FALSE)),"",VLOOKUP($A129,'[2]1516 Exp_Rev Access'!$F$7:$GB$306,172,FALSE))</f>
        <v/>
      </c>
      <c r="GN129" s="99" t="str">
        <f>IF(ISNA(VLOOKUP($A129,'[2]1516 Exp_Rev Access'!$F$7:$GB$306,173,FALSE)),"",VLOOKUP($A129,'[2]1516 Exp_Rev Access'!$F$7:$GB$306,173,FALSE))</f>
        <v/>
      </c>
      <c r="GO129" s="99" t="str">
        <f>IF(ISNA(VLOOKUP($A129,'[2]1516 Exp_Rev Access'!$F$7:$GB$306,174,FALSE)),"",VLOOKUP($A129,'[2]1516 Exp_Rev Access'!$F$7:$GB$306,174,FALSE))</f>
        <v/>
      </c>
      <c r="GP129" s="99" t="str">
        <f>IF(ISNA(VLOOKUP($A129,'[2]1516 Exp_Rev Access'!$F$7:$GB$306,175,FALSE)),"",VLOOKUP($A129,'[2]1516 Exp_Rev Access'!$F$7:$GB$306,175,FALSE))</f>
        <v/>
      </c>
      <c r="GQ129" s="99" t="str">
        <f>IF(ISNA(VLOOKUP($A129,'[2]1516 Exp_Rev Access'!$F$7:$GB$306,176,FALSE)),"",VLOOKUP($A129,'[2]1516 Exp_Rev Access'!$F$7:$GB$306,176,FALSE))</f>
        <v/>
      </c>
      <c r="GR129" s="99" t="str">
        <f>IF(ISNA(VLOOKUP($A129,'[2]1516 Exp_Rev Access'!$F$7:$GB$306,177,FALSE)),"",VLOOKUP($A129,'[2]1516 Exp_Rev Access'!$F$7:$GB$306,177,FALSE))</f>
        <v/>
      </c>
      <c r="GS129" s="99" t="str">
        <f>IF(ISNA(VLOOKUP($A129,'[2]1516 Exp_Rev Access'!$F$7:$GB$306,178,FALSE)),"",VLOOKUP($A129,'[2]1516 Exp_Rev Access'!$F$7:$GB$306,178,FALSE))</f>
        <v/>
      </c>
      <c r="GT129" s="53"/>
      <c r="GU129" s="72"/>
      <c r="GV129" s="84"/>
      <c r="GW129" s="85"/>
      <c r="GX129" s="85"/>
    </row>
    <row r="130" spans="1:207" ht="6" customHeight="1" x14ac:dyDescent="0.2">
      <c r="A130" s="104"/>
      <c r="B130" s="78"/>
      <c r="C130" s="58"/>
      <c r="D130" s="97" t="str">
        <f>IF(ISNA(VLOOKUP($A130,'[2]1516 enrollment_Rev_Exp by size'!$A$6:$G$320,5,FALSE)),"",VLOOKUP($A130,'[2]1516 enrollment_Rev_Exp by size'!$A$6:$G$320,5,FALSE))</f>
        <v/>
      </c>
      <c r="E130" s="80"/>
      <c r="F130" s="80"/>
      <c r="G130" s="99"/>
      <c r="H130" s="99"/>
      <c r="I130" s="99"/>
      <c r="J130" s="99"/>
      <c r="K130" s="99"/>
      <c r="L130" s="99"/>
      <c r="M130" s="100"/>
      <c r="N130" s="72"/>
      <c r="O130" s="73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100"/>
      <c r="AM130" s="72"/>
      <c r="AN130" s="94"/>
      <c r="AO130" s="99"/>
      <c r="AP130" s="99"/>
      <c r="AQ130" s="99"/>
      <c r="AR130" s="99"/>
      <c r="AS130" s="99"/>
      <c r="AT130" s="101"/>
      <c r="AU130" s="72"/>
      <c r="AV130" s="94"/>
      <c r="AW130" s="99"/>
      <c r="AX130" s="99"/>
      <c r="AY130" s="99"/>
      <c r="AZ130" s="99"/>
      <c r="BA130" s="99"/>
      <c r="BB130" s="99"/>
      <c r="BC130" s="99"/>
      <c r="BD130" s="99" t="str">
        <f>IF(ISNA(VLOOKUP($A130,'[2]1516 Exp_Rev Access'!$F$7:$GB$306,42,FALSE)),"",VLOOKUP($A130,'[2]1516 Exp_Rev Access'!$F$7:$GB$306,42,FALSE))</f>
        <v/>
      </c>
      <c r="BE130" s="99" t="str">
        <f>IF(ISNA(VLOOKUP($A130,'[2]1516 Exp_Rev Access'!$F$7:$GB$306,43,FALSE)),"",VLOOKUP($A130,'[2]1516 Exp_Rev Access'!$F$7:$GB$306,43,FALSE))</f>
        <v/>
      </c>
      <c r="BF130" s="99" t="str">
        <f>IF(ISNA(VLOOKUP($A130,'[2]1516 Exp_Rev Access'!$F$7:$GB$306,44,FALSE)),"",VLOOKUP($A130,'[2]1516 Exp_Rev Access'!$F$7:$GB$306,44,FALSE))</f>
        <v/>
      </c>
      <c r="BG130" s="99" t="str">
        <f>IF(ISNA(VLOOKUP($A130,'[2]1516 Exp_Rev Access'!$F$7:$GB$306,45,FALSE)),"",VLOOKUP($A130,'[2]1516 Exp_Rev Access'!$F$7:$GB$306,45,FALSE))</f>
        <v/>
      </c>
      <c r="BH130" s="99" t="str">
        <f>IF(ISNA(VLOOKUP($A130,'[2]1516 Exp_Rev Access'!$F$7:$GB$306,46,FALSE)),"",VLOOKUP($A130,'[2]1516 Exp_Rev Access'!$F$7:$GB$306,46,FALSE))</f>
        <v/>
      </c>
      <c r="BI130" s="99" t="str">
        <f>IF(ISNA(VLOOKUP($A130,'[2]1516 Exp_Rev Access'!$F$7:$GB$306,47,FALSE)),"",VLOOKUP($A130,'[2]1516 Exp_Rev Access'!$F$7:$GB$306,47,FALSE))</f>
        <v/>
      </c>
      <c r="BJ130" s="99" t="str">
        <f>IF(ISNA(VLOOKUP($A130,'[2]1516 Exp_Rev Access'!$F$7:$GB$306,48,FALSE)),"",VLOOKUP($A130,'[2]1516 Exp_Rev Access'!$F$7:$GB$306,48,FALSE))</f>
        <v/>
      </c>
      <c r="BK130" s="99" t="str">
        <f>IF(ISNA(VLOOKUP($A130,'[2]1516 Exp_Rev Access'!$F$7:$GB$306,49,FALSE)),"",VLOOKUP($A130,'[2]1516 Exp_Rev Access'!$F$7:$GB$306,49,FALSE))</f>
        <v/>
      </c>
      <c r="BL130" s="99" t="str">
        <f>IF(ISNA(VLOOKUP($A130,'[2]1516 Exp_Rev Access'!$F$7:$GB$306,50,FALSE)),"",VLOOKUP($A130,'[2]1516 Exp_Rev Access'!$F$7:$GB$306,50,FALSE))</f>
        <v/>
      </c>
      <c r="BM130" s="99" t="str">
        <f>IF(ISNA(VLOOKUP($A130,'[2]1516 Exp_Rev Access'!$F$7:$GB$306,51,FALSE)),"",VLOOKUP($A130,'[2]1516 Exp_Rev Access'!$F$7:$GB$306,51,FALSE))</f>
        <v/>
      </c>
      <c r="BN130" s="99" t="str">
        <f>IF(ISNA(VLOOKUP($A130,'[2]1516 Exp_Rev Access'!$F$7:$GB$306,52,FALSE)),"",VLOOKUP($A130,'[2]1516 Exp_Rev Access'!$F$7:$GB$306,52,FALSE))</f>
        <v/>
      </c>
      <c r="BO130" s="99" t="str">
        <f>IF(ISNA(VLOOKUP($A130,'[2]1516 Exp_Rev Access'!$F$7:$GB$306,53,FALSE)),"",VLOOKUP($A130,'[2]1516 Exp_Rev Access'!$F$7:$GB$306,53,FALSE))</f>
        <v/>
      </c>
      <c r="BP130" s="99" t="str">
        <f>IF(ISNA(VLOOKUP($A130,'[2]1516 Exp_Rev Access'!$F$7:$GB$306,54,FALSE)),"",VLOOKUP($A130,'[2]1516 Exp_Rev Access'!$F$7:$GB$306,54,FALSE))</f>
        <v/>
      </c>
      <c r="BQ130" s="99" t="str">
        <f>IF(ISNA(VLOOKUP($A130,'[2]1516 Exp_Rev Access'!$F$7:$GB$306,55,FALSE)),"",VLOOKUP($A130,'[2]1516 Exp_Rev Access'!$F$7:$GB$306,55,FALSE))</f>
        <v/>
      </c>
      <c r="BR130" s="99" t="str">
        <f>IF(ISNA(VLOOKUP($A130,'[2]1516 Exp_Rev Access'!$F$7:$GB$306,56,FALSE)),"",VLOOKUP($A130,'[2]1516 Exp_Rev Access'!$F$7:$GB$306,56,FALSE))</f>
        <v/>
      </c>
      <c r="BS130" s="99" t="str">
        <f>IF(ISNA(VLOOKUP($A130,'[2]1516 Exp_Rev Access'!$F$7:$GB$306,57,FALSE)),"",VLOOKUP($A130,'[2]1516 Exp_Rev Access'!$F$7:$GB$306,57,FALSE))</f>
        <v/>
      </c>
      <c r="BT130" s="99" t="str">
        <f>IF(ISNA(VLOOKUP($A130,'[2]1516 Exp_Rev Access'!$F$7:$GB$306,58,FALSE)),"",VLOOKUP($A130,'[2]1516 Exp_Rev Access'!$F$7:$GB$306,58,FALSE))</f>
        <v/>
      </c>
      <c r="BU130" s="102"/>
      <c r="BV130" s="72"/>
      <c r="BW130" s="94"/>
      <c r="BX130" s="99"/>
      <c r="BY130" s="99"/>
      <c r="BZ130" s="99"/>
      <c r="CA130" s="99"/>
      <c r="CB130" s="99"/>
      <c r="CC130" s="99"/>
      <c r="CD130" s="101"/>
      <c r="CE130" s="72"/>
      <c r="CF130" s="111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99"/>
      <c r="EZ130" s="99"/>
      <c r="FA130" s="99"/>
      <c r="FB130" s="99"/>
      <c r="FC130" s="99"/>
      <c r="FD130" s="99" t="str">
        <f>IF(ISNA(VLOOKUP($A130,'[2]1516 Exp_Rev Access'!$F$7:$FS$306,140,FALSE)),"",VLOOKUP($A130,'[2]1516 Exp_Rev Access'!$F$7:$FS$306,140,FALSE))</f>
        <v/>
      </c>
      <c r="FE130" s="99" t="str">
        <f>IF(ISNA(VLOOKUP($A130,'[2]1516 Exp_Rev Access'!$F$7:$FS$306,141,FALSE)),"",VLOOKUP($A130,'[2]1516 Exp_Rev Access'!$F$7:$FS$306,141,FALSE))</f>
        <v/>
      </c>
      <c r="FF130" s="99" t="str">
        <f>IF(ISNA(VLOOKUP($A130,'[2]1516 Exp_Rev Access'!$F$7:$FS$306,142,FALSE)),"",VLOOKUP($A130,'[2]1516 Exp_Rev Access'!$F$7:$FS$306,142,FALSE))</f>
        <v/>
      </c>
      <c r="FG130" s="99" t="str">
        <f>IF(ISNA(VLOOKUP($A130,'[2]1516 Exp_Rev Access'!$F$7:$FS$306,143,FALSE)),"",VLOOKUP($A130,'[2]1516 Exp_Rev Access'!$F$7:$FS$306,143,FALSE))</f>
        <v/>
      </c>
      <c r="FH130" s="99" t="str">
        <f>IF(ISNA(VLOOKUP($A130,'[2]1516 Exp_Rev Access'!$F$7:$FS$306,144,FALSE)),"",VLOOKUP($A130,'[2]1516 Exp_Rev Access'!$F$7:$FS$306,144,FALSE))</f>
        <v/>
      </c>
      <c r="FI130" s="99" t="str">
        <f>IF(ISNA(VLOOKUP($A130,'[2]1516 Exp_Rev Access'!$F$7:$FS$306,145,FALSE)),"",VLOOKUP($A130,'[2]1516 Exp_Rev Access'!$F$7:$FS$306,145,FALSE))</f>
        <v/>
      </c>
      <c r="FJ130" s="99" t="str">
        <f>IF(ISNA(VLOOKUP($A130,'[2]1516 Exp_Rev Access'!$F$7:$FS$306,146,FALSE)),"",VLOOKUP($A130,'[2]1516 Exp_Rev Access'!$F$7:$FS$306,146,FALSE))</f>
        <v/>
      </c>
      <c r="FK130" s="99" t="str">
        <f>IF(ISNA(VLOOKUP($A130,'[2]1516 Exp_Rev Access'!$F$7:$FS$306,147,FALSE)),"",VLOOKUP($A130,'[2]1516 Exp_Rev Access'!$F$7:$FS$306,147,FALSE))</f>
        <v/>
      </c>
      <c r="FL130" s="99" t="str">
        <f>IF(ISNA(VLOOKUP($A130,'[2]1516 Exp_Rev Access'!$F$7:$FS$306,148,FALSE)),"",VLOOKUP($A130,'[2]1516 Exp_Rev Access'!$F$7:$FS$306,148,FALSE))</f>
        <v/>
      </c>
      <c r="FM130" s="99" t="str">
        <f>IF(ISNA(VLOOKUP($A130,'[2]1516 Exp_Rev Access'!$F$7:$FS$306,149,FALSE)),"",VLOOKUP($A130,'[2]1516 Exp_Rev Access'!$F$7:$FS$306,149,FALSE))</f>
        <v/>
      </c>
      <c r="FN130" s="99" t="str">
        <f>IF(ISNA(VLOOKUP($A130,'[2]1516 Exp_Rev Access'!$F$7:$FS$306,150,FALSE)),"",VLOOKUP($A130,'[2]1516 Exp_Rev Access'!$F$7:$FS$306,150,FALSE))</f>
        <v/>
      </c>
      <c r="FO130" s="99" t="str">
        <f>IF(ISNA(VLOOKUP($A130,'[2]1516 Exp_Rev Access'!$F$7:$FS$306,151,FALSE)),"",VLOOKUP($A130,'[2]1516 Exp_Rev Access'!$F$7:$FS$306,151,FALSE))</f>
        <v/>
      </c>
      <c r="FP130" s="99" t="str">
        <f>IF(ISNA(VLOOKUP($A130,'[2]1516 Exp_Rev Access'!$F$7:$FS$306,152,FALSE)),"",VLOOKUP($A130,'[2]1516 Exp_Rev Access'!$F$7:$FS$306,152,FALSE))</f>
        <v/>
      </c>
      <c r="FQ130" s="99" t="str">
        <f>IF(ISNA(VLOOKUP($A130,'[2]1516 Exp_Rev Access'!$F$7:$FS$306,153,FALSE)),"",VLOOKUP($A130,'[2]1516 Exp_Rev Access'!$F$7:$FS$306,153,FALSE))</f>
        <v/>
      </c>
      <c r="FR130" s="101"/>
      <c r="FS130" s="72"/>
      <c r="FT130" s="94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 t="str">
        <f>IF(ISNA(VLOOKUP($A130,'[2]1516 Exp_Rev Access'!$F$7:$GB$306,164,FALSE)),"",VLOOKUP($A130,'[2]1516 Exp_Rev Access'!$F$7:$GB$306,164,FALSE))</f>
        <v/>
      </c>
      <c r="GF130" s="99" t="str">
        <f>IF(ISNA(VLOOKUP($A130,'[2]1516 Exp_Rev Access'!$F$7:$GB$306,165,FALSE)),"",VLOOKUP($A130,'[2]1516 Exp_Rev Access'!$F$7:$GB$306,165,FALSE))</f>
        <v/>
      </c>
      <c r="GG130" s="99" t="str">
        <f>IF(ISNA(VLOOKUP($A130,'[2]1516 Exp_Rev Access'!$F$7:$GB$306,166,FALSE)),"",VLOOKUP($A130,'[2]1516 Exp_Rev Access'!$F$7:$GB$306,166,FALSE))</f>
        <v/>
      </c>
      <c r="GH130" s="99" t="str">
        <f>IF(ISNA(VLOOKUP($A130,'[2]1516 Exp_Rev Access'!$F$7:$GB$306,167,FALSE)),"",VLOOKUP($A130,'[2]1516 Exp_Rev Access'!$F$7:$GB$306,167,FALSE))</f>
        <v/>
      </c>
      <c r="GI130" s="99" t="str">
        <f>IF(ISNA(VLOOKUP($A130,'[2]1516 Exp_Rev Access'!$F$7:$GB$306,168,FALSE)),"",VLOOKUP($A130,'[2]1516 Exp_Rev Access'!$F$7:$GB$306,168,FALSE))</f>
        <v/>
      </c>
      <c r="GJ130" s="99" t="str">
        <f>IF(ISNA(VLOOKUP($A130,'[2]1516 Exp_Rev Access'!$F$7:$GB$306,169,FALSE)),"",VLOOKUP($A130,'[2]1516 Exp_Rev Access'!$F$7:$GB$306,169,FALSE))</f>
        <v/>
      </c>
      <c r="GK130" s="99" t="str">
        <f>IF(ISNA(VLOOKUP($A130,'[2]1516 Exp_Rev Access'!$F$7:$GB$306,170,FALSE)),"",VLOOKUP($A130,'[2]1516 Exp_Rev Access'!$F$7:$GB$306,170,FALSE))</f>
        <v/>
      </c>
      <c r="GL130" s="99" t="str">
        <f>IF(ISNA(VLOOKUP($A130,'[2]1516 Exp_Rev Access'!$F$7:$GB$306,171,FALSE)),"",VLOOKUP($A130,'[2]1516 Exp_Rev Access'!$F$7:$GB$306,171,FALSE))</f>
        <v/>
      </c>
      <c r="GM130" s="99" t="str">
        <f>IF(ISNA(VLOOKUP($A130,'[2]1516 Exp_Rev Access'!$F$7:$GB$306,172,FALSE)),"",VLOOKUP($A130,'[2]1516 Exp_Rev Access'!$F$7:$GB$306,172,FALSE))</f>
        <v/>
      </c>
      <c r="GN130" s="99" t="str">
        <f>IF(ISNA(VLOOKUP($A130,'[2]1516 Exp_Rev Access'!$F$7:$GB$306,173,FALSE)),"",VLOOKUP($A130,'[2]1516 Exp_Rev Access'!$F$7:$GB$306,173,FALSE))</f>
        <v/>
      </c>
      <c r="GO130" s="99" t="str">
        <f>IF(ISNA(VLOOKUP($A130,'[2]1516 Exp_Rev Access'!$F$7:$GB$306,174,FALSE)),"",VLOOKUP($A130,'[2]1516 Exp_Rev Access'!$F$7:$GB$306,174,FALSE))</f>
        <v/>
      </c>
      <c r="GP130" s="99" t="str">
        <f>IF(ISNA(VLOOKUP($A130,'[2]1516 Exp_Rev Access'!$F$7:$GB$306,175,FALSE)),"",VLOOKUP($A130,'[2]1516 Exp_Rev Access'!$F$7:$GB$306,175,FALSE))</f>
        <v/>
      </c>
      <c r="GQ130" s="99" t="str">
        <f>IF(ISNA(VLOOKUP($A130,'[2]1516 Exp_Rev Access'!$F$7:$GB$306,176,FALSE)),"",VLOOKUP($A130,'[2]1516 Exp_Rev Access'!$F$7:$GB$306,176,FALSE))</f>
        <v/>
      </c>
      <c r="GR130" s="99" t="str">
        <f>IF(ISNA(VLOOKUP($A130,'[2]1516 Exp_Rev Access'!$F$7:$GB$306,177,FALSE)),"",VLOOKUP($A130,'[2]1516 Exp_Rev Access'!$F$7:$GB$306,177,FALSE))</f>
        <v/>
      </c>
      <c r="GS130" s="99" t="str">
        <f>IF(ISNA(VLOOKUP($A130,'[2]1516 Exp_Rev Access'!$F$7:$GB$306,178,FALSE)),"",VLOOKUP($A130,'[2]1516 Exp_Rev Access'!$F$7:$GB$306,178,FALSE))</f>
        <v/>
      </c>
      <c r="GT130" s="101"/>
      <c r="GU130" s="72"/>
      <c r="GV130" s="84"/>
      <c r="GW130" s="85"/>
      <c r="GX130" s="85"/>
    </row>
    <row r="131" spans="1:207" customFormat="1" ht="12" customHeight="1" x14ac:dyDescent="0.2">
      <c r="A131" s="96" t="s">
        <v>389</v>
      </c>
      <c r="B131" s="69" t="s">
        <v>390</v>
      </c>
      <c r="C131" s="80">
        <f>IF(ISNA(VLOOKUP($A131,'[2]1516 enrollment_Rev_Exp by size'!$A$6:$G$320,3,FALSE)),"",VLOOKUP($A131,'[2]1516 enrollment_Rev_Exp by size'!$A$6:$G$320,3,FALSE))</f>
        <v>2423.5300000000002</v>
      </c>
      <c r="D131" s="97">
        <v>24665533.120000001</v>
      </c>
      <c r="E131" s="80">
        <f>M131+AL131+AT131+BU131+CD131+FR131+GT131</f>
        <v>24665533.120000001</v>
      </c>
      <c r="F131" s="80">
        <f>D131-E131</f>
        <v>0</v>
      </c>
      <c r="G131" s="98">
        <f>IF(ISNA(VLOOKUP($A131,'[2]1516 Exp_Rev Access'!$F$7:$FS$306,2,FALSE)),"",VLOOKUP($A131,'[2]1516 Exp_Rev Access'!$F$7:$FS$306,2,FALSE))</f>
        <v>4488603.79</v>
      </c>
      <c r="H131" s="98">
        <f>IF(ISNA(VLOOKUP($A131,'[2]1516 Exp_Rev Access'!$F$7:$FS$306,3,FALSE)),"",VLOOKUP($A131,'[2]1516 Exp_Rev Access'!$F$7:$FS$306,3,FALSE))</f>
        <v>0</v>
      </c>
      <c r="I131" s="98">
        <f>IF(ISNA(VLOOKUP($A131,'[2]1516 Exp_Rev Access'!$F$7:$FS$306,4,FALSE)),"",VLOOKUP($A131,'[2]1516 Exp_Rev Access'!$F$7:$FS$306,4,FALSE))</f>
        <v>0</v>
      </c>
      <c r="J131" s="98">
        <f>IF(ISNA(VLOOKUP($A131,'[2]1516 Exp_Rev Access'!$F$7:$FS$306,5,FALSE)),"",VLOOKUP($A131,'[2]1516 Exp_Rev Access'!$F$7:$FS$306,5,FALSE))</f>
        <v>811.09</v>
      </c>
      <c r="K131" s="98">
        <f>IF(ISNA(VLOOKUP($A131,'[2]1516 Exp_Rev Access'!$F$7:$FS$306,6,FALSE)),"",VLOOKUP($A131,'[2]1516 Exp_Rev Access'!$F$7:$FS$306,6,FALSE))</f>
        <v>0</v>
      </c>
      <c r="L131" s="98">
        <f>IF(ISNA(VLOOKUP($A131,'[2]1516 Exp_Rev Access'!$F$7:$FS$306,7,FALSE)),"",VLOOKUP($A131,'[2]1516 Exp_Rev Access'!$F$7:$FS$306,7,FALSE))</f>
        <v>0</v>
      </c>
      <c r="M131" s="90">
        <f>SUM(G131:L131)</f>
        <v>4489414.88</v>
      </c>
      <c r="N131" s="72">
        <f>M131/D131</f>
        <v>0.18201167021846232</v>
      </c>
      <c r="O131" s="73">
        <f>M131/C131</f>
        <v>1852.4280202844609</v>
      </c>
      <c r="P131" s="99">
        <f>IF(ISNA(VLOOKUP($A131,'[2]1516 Exp_Rev Access'!$F$7:$FS$306,8,FALSE)),"",VLOOKUP($A131,'[2]1516 Exp_Rev Access'!$F$7:$FS$306,8,FALSE))</f>
        <v>168368.18</v>
      </c>
      <c r="Q131" s="99">
        <f>IF(ISNA(VLOOKUP($A131,'[2]1516 Exp_Rev Access'!$F$7:$FS$306,9,FALSE)),"",VLOOKUP($A131,'[2]1516 Exp_Rev Access'!$F$7:$FS$306,9,FALSE))</f>
        <v>0</v>
      </c>
      <c r="R131" s="99">
        <f>IF(ISNA(VLOOKUP($A131,'[2]1516 Exp_Rev Access'!$F$7:$FS$306,10,FALSE)),"",VLOOKUP($A131,'[2]1516 Exp_Rev Access'!$F$7:$FS$306,10,FALSE))</f>
        <v>0</v>
      </c>
      <c r="S131" s="99">
        <f>IF(ISNA(VLOOKUP($A131,'[2]1516 Exp_Rev Access'!$F$7:$FS$306,11,FALSE)),"",VLOOKUP($A131,'[2]1516 Exp_Rev Access'!$F$7:$FS$306,11,FALSE))</f>
        <v>0</v>
      </c>
      <c r="T131" s="99">
        <f>IF(ISNA(VLOOKUP($A131,'[2]1516 Exp_Rev Access'!$F$7:$FS$306,12,FALSE)),"",VLOOKUP($A131,'[2]1516 Exp_Rev Access'!$F$7:$FS$306,12,FALSE))</f>
        <v>0</v>
      </c>
      <c r="U131" s="99">
        <f>IF(ISNA(VLOOKUP($A131,'[2]1516 Exp_Rev Access'!$F$7:$FS$306,13,FALSE)),"",VLOOKUP($A131,'[2]1516 Exp_Rev Access'!$F$7:$FS$306,13,FALSE))</f>
        <v>0</v>
      </c>
      <c r="V131" s="99">
        <f>IF(ISNA(VLOOKUP($A131,'[2]1516 Exp_Rev Access'!$F$7:$FS$306,14,FALSE)),"",VLOOKUP($A131,'[2]1516 Exp_Rev Access'!$F$7:$FS$306,14,FALSE))</f>
        <v>89708</v>
      </c>
      <c r="W131" s="99">
        <f>IF(ISNA(VLOOKUP($A131,'[2]1516 Exp_Rev Access'!$F$7:$FS$306,15,FALSE)),"",VLOOKUP($A131,'[2]1516 Exp_Rev Access'!$F$7:$FS$306,15,FALSE))</f>
        <v>0</v>
      </c>
      <c r="X131" s="99">
        <f>IF(ISNA(VLOOKUP($A131,'[2]1516 Exp_Rev Access'!$F$7:$FS$306,16,FALSE)),"",VLOOKUP($A131,'[2]1516 Exp_Rev Access'!$F$7:$FS$306,16,FALSE))</f>
        <v>50614.38</v>
      </c>
      <c r="Y131" s="99">
        <f>IF(ISNA(VLOOKUP($A131,'[2]1516 Exp_Rev Access'!$F$7:$FS$306,17,FALSE)),"",VLOOKUP($A131,'[2]1516 Exp_Rev Access'!$F$7:$FS$306,17,FALSE))</f>
        <v>0</v>
      </c>
      <c r="Z131" s="99">
        <f>IF(ISNA(VLOOKUP($A131,'[2]1516 Exp_Rev Access'!$F$7:$FS$306,18,FALSE)),"",VLOOKUP($A131,'[2]1516 Exp_Rev Access'!$F$7:$FS$306,18,FALSE))</f>
        <v>0</v>
      </c>
      <c r="AA131" s="99">
        <f>IF(ISNA(VLOOKUP($A131,'[2]1516 Exp_Rev Access'!$F$7:$FS$306,19,FALSE)),"",VLOOKUP($A131,'[2]1516 Exp_Rev Access'!$F$7:$FS$306,19,FALSE))</f>
        <v>0</v>
      </c>
      <c r="AB131" s="99">
        <f>IF(ISNA(VLOOKUP($A131,'[2]1516 Exp_Rev Access'!$F$7:$FS$306,20,FALSE)),"",VLOOKUP($A131,'[2]1516 Exp_Rev Access'!$F$7:$FS$306,20,FALSE))</f>
        <v>0</v>
      </c>
      <c r="AC131" s="99">
        <f>IF(ISNA(VLOOKUP($A131,'[2]1516 Exp_Rev Access'!$F$7:$FS$306,21,FALSE)),"",VLOOKUP($A131,'[2]1516 Exp_Rev Access'!$F$7:$FS$306,21,FALSE))</f>
        <v>244190.26</v>
      </c>
      <c r="AD131" s="99">
        <f>IF(ISNA(VLOOKUP($A131,'[2]1516 Exp_Rev Access'!$F$7:$FS$306,22,FALSE)),"",VLOOKUP($A131,'[2]1516 Exp_Rev Access'!$F$7:$FS$306,22,FALSE))</f>
        <v>14846.2</v>
      </c>
      <c r="AE131" s="99">
        <f>IF(ISNA(VLOOKUP($A131,'[2]1516 Exp_Rev Access'!$F$7:$FS$306,23,FALSE)),"",VLOOKUP($A131,'[2]1516 Exp_Rev Access'!$F$7:$FS$306,23,FALSE))</f>
        <v>0</v>
      </c>
      <c r="AF131" s="99">
        <f>IF(ISNA(VLOOKUP($A131,'[2]1516 Exp_Rev Access'!$F$7:$FS$306,24,FALSE)),"",VLOOKUP($A131,'[2]1516 Exp_Rev Access'!$F$7:$FS$306,24,FALSE))</f>
        <v>95479.22</v>
      </c>
      <c r="AG131" s="99">
        <f>IF(ISNA(VLOOKUP($A131,'[2]1516 Exp_Rev Access'!$F$7:$FS$306,25,FALSE)),"",VLOOKUP($A131,'[2]1516 Exp_Rev Access'!$F$7:$FS$306,25,FALSE))</f>
        <v>4292.88</v>
      </c>
      <c r="AH131" s="98">
        <f>IF(ISNA(VLOOKUP($A131,'[2]1516 Exp_Rev Access'!$F$7:$FS$306,26,FALSE)),"",VLOOKUP($A131,'[2]1516 Exp_Rev Access'!$F$7:$FS$306,26,FALSE))</f>
        <v>0</v>
      </c>
      <c r="AI131" s="98">
        <f>IF(ISNA(VLOOKUP($A131,'[2]1516 Exp_Rev Access'!$F$7:$FS$306,27,FALSE)),"",VLOOKUP($A131,'[2]1516 Exp_Rev Access'!$F$7:$FS$306,27,FALSE))</f>
        <v>0</v>
      </c>
      <c r="AJ131" s="98">
        <f>IF(ISNA(VLOOKUP($A131,'[2]1516 Exp_Rev Access'!$F$7:$FS$306,28,FALSE)),"",VLOOKUP($A131,'[2]1516 Exp_Rev Access'!$F$7:$FS$306,28,FALSE))</f>
        <v>25133.41</v>
      </c>
      <c r="AK131" s="98">
        <f>IF(ISNA(VLOOKUP($A131,'[2]1516 Exp_Rev Access'!$F$7:$FS$306,29,FALSE)),"",VLOOKUP($A131,'[2]1516 Exp_Rev Access'!$F$7:$FS$306,29,FALSE))</f>
        <v>26613.77</v>
      </c>
      <c r="AL131" s="100">
        <f>SUM(P131:AK131)</f>
        <v>719246.3</v>
      </c>
      <c r="AM131" s="72">
        <f>AL131/D131</f>
        <v>2.9159973818559004E-2</v>
      </c>
      <c r="AN131" s="94">
        <f>AL131/C131</f>
        <v>296.77631388924419</v>
      </c>
      <c r="AO131" s="99">
        <f>IF(ISNA(VLOOKUP($A131,'[2]1516 Exp_Rev Access'!$F$7:$GB$306,30,FALSE)),"",VLOOKUP($A131,'[2]1516 Exp_Rev Access'!$F$7:$FS$306,30,FALSE))</f>
        <v>14735455.73</v>
      </c>
      <c r="AP131" s="99">
        <f>IF(ISNA(VLOOKUP($A131,'[2]1516 Exp_Rev Access'!$F$7:$GB$306,31,FALSE)),"",VLOOKUP($A131,'[2]1516 Exp_Rev Access'!$F$7:$FS$306,31,FALSE))</f>
        <v>339067.65</v>
      </c>
      <c r="AQ131" s="99">
        <f>IF(ISNA(VLOOKUP($A131,'[2]1516 Exp_Rev Access'!$F$7:$GB$306,32,FALSE)),"",VLOOKUP($A131,'[2]1516 Exp_Rev Access'!$F$7:$FS$306,32,FALSE))</f>
        <v>0</v>
      </c>
      <c r="AR131" s="99">
        <f>IF(ISNA(VLOOKUP($A131,'[2]1516 Exp_Rev Access'!$F$7:$GB$306,33,FALSE)),"",VLOOKUP($A131,'[2]1516 Exp_Rev Access'!$F$7:$FS$306,33,FALSE))</f>
        <v>0</v>
      </c>
      <c r="AS131" s="99">
        <f>IF(ISNA(VLOOKUP($A131,'[2]1516 Exp_Rev Access'!$F$7:$GB$306,34,FALSE)),"",VLOOKUP($A131,'[2]1516 Exp_Rev Access'!$F$7:$FS$306,34,FALSE))</f>
        <v>0</v>
      </c>
      <c r="AT131" s="101">
        <f>SUM(AO131:AS131)</f>
        <v>15074523.380000001</v>
      </c>
      <c r="AU131" s="72">
        <f>AT131/D131</f>
        <v>0.61115741170730475</v>
      </c>
      <c r="AV131" s="94">
        <f>AT131/C131</f>
        <v>6220.0688169735877</v>
      </c>
      <c r="AW131" s="99">
        <f>IF(ISNA(VLOOKUP($A131,'[2]1516 Exp_Rev Access'!$F$7:$GB$306,35,FALSE)),"",VLOOKUP($A131,'[2]1516 Exp_Rev Access'!$F$7:$GB$306,35,FALSE))</f>
        <v>0</v>
      </c>
      <c r="AX131" s="99">
        <f>IF(ISNA(VLOOKUP($A131,'[2]1516 Exp_Rev Access'!$F$7:$GB$306,36,FALSE)),"",VLOOKUP($A131,'[2]1516 Exp_Rev Access'!$F$7:$GB$306,36,FALSE))</f>
        <v>1655325.44</v>
      </c>
      <c r="AY131" s="99">
        <f>IF(ISNA(VLOOKUP($A131,'[2]1516 Exp_Rev Access'!$F$7:$GB$306,37,FALSE)),"",VLOOKUP($A131,'[2]1516 Exp_Rev Access'!$F$7:$GB$306,37,FALSE))</f>
        <v>122227.23</v>
      </c>
      <c r="AZ131" s="99">
        <f>IF(ISNA(VLOOKUP($A131,'[2]1516 Exp_Rev Access'!$F$7:$GB$306,38,FALSE)),"",VLOOKUP($A131,'[2]1516 Exp_Rev Access'!$F$7:$GB$306,38,FALSE))</f>
        <v>0</v>
      </c>
      <c r="BA131" s="99">
        <f>IF(ISNA(VLOOKUP($A131,'[2]1516 Exp_Rev Access'!$F$7:$GB$306,39,FALSE)),"",VLOOKUP($A131,'[2]1516 Exp_Rev Access'!$F$7:$GB$306,39,FALSE))</f>
        <v>0</v>
      </c>
      <c r="BB131" s="99">
        <f>IF(ISNA(VLOOKUP($A131,'[2]1516 Exp_Rev Access'!$F$7:$GB$306,40,FALSE)),"",VLOOKUP($A131,'[2]1516 Exp_Rev Access'!$F$7:$GB$306,40,FALSE))</f>
        <v>321286.03000000003</v>
      </c>
      <c r="BC131" s="99">
        <f>IF(ISNA(VLOOKUP($A131,'[2]1516 Exp_Rev Access'!$F$7:$GB$306,41,FALSE)),"",VLOOKUP($A131,'[2]1516 Exp_Rev Access'!$F$7:$GB$306,41,FALSE))</f>
        <v>0</v>
      </c>
      <c r="BD131" s="99">
        <f>IF(ISNA(VLOOKUP($A131,'[2]1516 Exp_Rev Access'!$F$7:$GB$306,42,FALSE)),"",VLOOKUP($A131,'[2]1516 Exp_Rev Access'!$F$7:$GB$306,42,FALSE))</f>
        <v>61276.86</v>
      </c>
      <c r="BE131" s="99">
        <f>IF(ISNA(VLOOKUP($A131,'[2]1516 Exp_Rev Access'!$F$7:$GB$306,43,FALSE)),"",VLOOKUP($A131,'[2]1516 Exp_Rev Access'!$F$7:$GB$306,43,FALSE))</f>
        <v>0</v>
      </c>
      <c r="BF131" s="99">
        <f>IF(ISNA(VLOOKUP($A131,'[2]1516 Exp_Rev Access'!$F$7:$GB$306,44,FALSE)),"",VLOOKUP($A131,'[2]1516 Exp_Rev Access'!$F$7:$GB$306,44,FALSE))</f>
        <v>89352.56</v>
      </c>
      <c r="BG131" s="99">
        <f>IF(ISNA(VLOOKUP($A131,'[2]1516 Exp_Rev Access'!$F$7:$GB$306,45,FALSE)),"",VLOOKUP($A131,'[2]1516 Exp_Rev Access'!$F$7:$GB$306,45,FALSE))</f>
        <v>24427.19</v>
      </c>
      <c r="BH131" s="99">
        <f>IF(ISNA(VLOOKUP($A131,'[2]1516 Exp_Rev Access'!$F$7:$GB$306,46,FALSE)),"",VLOOKUP($A131,'[2]1516 Exp_Rev Access'!$F$7:$GB$306,46,FALSE))</f>
        <v>0</v>
      </c>
      <c r="BI131" s="99">
        <f>IF(ISNA(VLOOKUP($A131,'[2]1516 Exp_Rev Access'!$F$7:$GB$306,47,FALSE)),"",VLOOKUP($A131,'[2]1516 Exp_Rev Access'!$F$7:$GB$306,47,FALSE))</f>
        <v>14707.85</v>
      </c>
      <c r="BJ131" s="99">
        <f>IF(ISNA(VLOOKUP($A131,'[2]1516 Exp_Rev Access'!$F$7:$GB$306,48,FALSE)),"",VLOOKUP($A131,'[2]1516 Exp_Rev Access'!$F$7:$GB$306,48,FALSE))</f>
        <v>1209098.79</v>
      </c>
      <c r="BK131" s="99">
        <f>IF(ISNA(VLOOKUP($A131,'[2]1516 Exp_Rev Access'!$F$7:$GB$306,49,FALSE)),"",VLOOKUP($A131,'[2]1516 Exp_Rev Access'!$F$7:$GB$306,49,FALSE))</f>
        <v>0</v>
      </c>
      <c r="BL131" s="99">
        <f>IF(ISNA(VLOOKUP($A131,'[2]1516 Exp_Rev Access'!$F$7:$GB$306,50,FALSE)),"",VLOOKUP($A131,'[2]1516 Exp_Rev Access'!$F$7:$GB$306,50,FALSE))</f>
        <v>0</v>
      </c>
      <c r="BM131" s="99">
        <f>IF(ISNA(VLOOKUP($A131,'[2]1516 Exp_Rev Access'!$F$7:$GB$306,51,FALSE)),"",VLOOKUP($A131,'[2]1516 Exp_Rev Access'!$F$7:$GB$306,51,FALSE))</f>
        <v>0</v>
      </c>
      <c r="BN131" s="99">
        <f>IF(ISNA(VLOOKUP($A131,'[2]1516 Exp_Rev Access'!$F$7:$GB$306,52,FALSE)),"",VLOOKUP($A131,'[2]1516 Exp_Rev Access'!$F$7:$GB$306,52,FALSE))</f>
        <v>0</v>
      </c>
      <c r="BO131" s="99">
        <f>IF(ISNA(VLOOKUP($A131,'[2]1516 Exp_Rev Access'!$F$7:$GB$306,53,FALSE)),"",VLOOKUP($A131,'[2]1516 Exp_Rev Access'!$F$7:$GB$306,53,FALSE))</f>
        <v>0</v>
      </c>
      <c r="BP131" s="99">
        <f>IF(ISNA(VLOOKUP($A131,'[2]1516 Exp_Rev Access'!$F$7:$GB$306,54,FALSE)),"",VLOOKUP($A131,'[2]1516 Exp_Rev Access'!$F$7:$GB$306,54,FALSE))</f>
        <v>0</v>
      </c>
      <c r="BQ131" s="99">
        <f>IF(ISNA(VLOOKUP($A131,'[2]1516 Exp_Rev Access'!$F$7:$GB$306,55,FALSE)),"",VLOOKUP($A131,'[2]1516 Exp_Rev Access'!$F$7:$GB$306,55,FALSE))</f>
        <v>0</v>
      </c>
      <c r="BR131" s="99">
        <f>IF(ISNA(VLOOKUP($A131,'[2]1516 Exp_Rev Access'!$F$7:$GB$306,56,FALSE)),"",VLOOKUP($A131,'[2]1516 Exp_Rev Access'!$F$7:$GB$306,56,FALSE))</f>
        <v>0</v>
      </c>
      <c r="BS131" s="99">
        <f>IF(ISNA(VLOOKUP($A131,'[2]1516 Exp_Rev Access'!$F$7:$GB$306,57,FALSE)),"",VLOOKUP($A131,'[2]1516 Exp_Rev Access'!$F$7:$GB$306,57,FALSE))</f>
        <v>0</v>
      </c>
      <c r="BT131" s="99">
        <f>IF(ISNA(VLOOKUP($A131,'[2]1516 Exp_Rev Access'!$F$7:$GB$306,58,FALSE)),"",VLOOKUP($A131,'[2]1516 Exp_Rev Access'!$F$7:$GB$306,58,FALSE))</f>
        <v>0</v>
      </c>
      <c r="BU131" s="102">
        <f>SUM(AW131:BT131)</f>
        <v>3497701.95</v>
      </c>
      <c r="BV131" s="72">
        <f>BU131/D131</f>
        <v>0.14180524430521613</v>
      </c>
      <c r="BW131" s="94">
        <f>BU131/C131</f>
        <v>1443.226182469373</v>
      </c>
      <c r="BX131" s="99">
        <f>IF(ISNA(VLOOKUP($A131,'[2]1516 Exp_Rev Access'!$F$7:$GB$306,59,FALSE)),"",VLOOKUP($A131,'[2]1516 Exp_Rev Access'!$F$7:$GB$306,59,FALSE))</f>
        <v>0</v>
      </c>
      <c r="BY131" s="99">
        <f>IF(ISNA(VLOOKUP($A131,'[2]1516 Exp_Rev Access'!$F$7:$GB$306,60,FALSE)),"",VLOOKUP($A131,'[2]1516 Exp_Rev Access'!$F$7:$GB$306,60,FALSE))</f>
        <v>0</v>
      </c>
      <c r="BZ131" s="99">
        <f>IF(ISNA(VLOOKUP($A131,'[2]1516 Exp_Rev Access'!$F$7:$GB$306,61,FALSE)),"",VLOOKUP($A131,'[2]1516 Exp_Rev Access'!$F$7:$GB$306,61,FALSE))</f>
        <v>0</v>
      </c>
      <c r="CA131" s="99">
        <f>IF(ISNA(VLOOKUP($A131,'[2]1516 Exp_Rev Access'!$F$7:$GB$306,62,FALSE)),"",VLOOKUP($A131,'[2]1516 Exp_Rev Access'!$F$7:$GB$306,62,FALSE))</f>
        <v>10376.84</v>
      </c>
      <c r="CB131" s="99">
        <f>IF(ISNA(VLOOKUP($A131,'[2]1516 Exp_Rev Access'!$F$7:$GB$306,63,FALSE)),"",VLOOKUP($A131,'[2]1516 Exp_Rev Access'!$F$7:$GB$306,63,FALSE))</f>
        <v>60.76</v>
      </c>
      <c r="CC131" s="99">
        <f>IF(ISNA(VLOOKUP($A131,'[2]1516 Exp_Rev Access'!$F$7:$GB$306,64,FALSE)),"",VLOOKUP($A131,'[2]1516 Exp_Rev Access'!$F$7:$GB$306,64,FALSE))</f>
        <v>0</v>
      </c>
      <c r="CD131" s="101">
        <f>SUM(BX131:CC131)</f>
        <v>10437.6</v>
      </c>
      <c r="CE131" s="72">
        <f>CD131/D131</f>
        <v>4.2316539233999738E-4</v>
      </c>
      <c r="CF131" s="103">
        <f>CD131/C131</f>
        <v>4.3067756536952295</v>
      </c>
      <c r="CG131" s="99">
        <f>IF(ISNA(VLOOKUP($A131,'[2]1516 Exp_Rev Access'!$F$7:$GB$306,65,FALSE)),"",VLOOKUP($A131,'[2]1516 Exp_Rev Access'!$F$7:$GB$306,65,FALSE))</f>
        <v>0</v>
      </c>
      <c r="CH131" s="99">
        <f>IF(ISNA(VLOOKUP($A131,'[2]1516 Exp_Rev Access'!$F$7:$GB$306,66,FALSE)),"",VLOOKUP($A131,'[2]1516 Exp_Rev Access'!$F$7:$GB$306,66,FALSE))</f>
        <v>0</v>
      </c>
      <c r="CI131" s="99">
        <f>IF(ISNA(VLOOKUP($A131,'[2]1516 Exp_Rev Access'!$F$7:$GB$306,67,FALSE)),"",VLOOKUP($A131,'[2]1516 Exp_Rev Access'!$F$7:$GB$306,67,FALSE))</f>
        <v>0</v>
      </c>
      <c r="CJ131" s="99">
        <f>IF(ISNA(VLOOKUP($A131,'[2]1516 Exp_Rev Access'!$F$7:$GB$306,68,FALSE)),"",VLOOKUP($A131,'[2]1516 Exp_Rev Access'!$F$7:$GB$306,68,FALSE))</f>
        <v>0</v>
      </c>
      <c r="CK131" s="99">
        <f>IF(ISNA(VLOOKUP($A131,'[2]1516 Exp_Rev Access'!$F$7:$GB$306,69,FALSE)),"",VLOOKUP($A131,'[2]1516 Exp_Rev Access'!$F$7:$GB$306,69,FALSE))</f>
        <v>0</v>
      </c>
      <c r="CL131" s="99">
        <f>IF(ISNA(VLOOKUP($A131,'[2]1516 Exp_Rev Access'!$F$7:$GB$306,70,FALSE)),"",VLOOKUP($A131,'[2]1516 Exp_Rev Access'!$F$7:$GB$306,70,FALSE))</f>
        <v>0</v>
      </c>
      <c r="CM131" s="99">
        <f>IF(ISNA(VLOOKUP($A131,'[2]1516 Exp_Rev Access'!$F$7:$GB$306,71,FALSE)),"",VLOOKUP($A131,'[2]1516 Exp_Rev Access'!$F$7:$GB$306,71,FALSE))</f>
        <v>0</v>
      </c>
      <c r="CN131" s="99">
        <f>IF(ISNA(VLOOKUP($A131,'[2]1516 Exp_Rev Access'!$F$7:$GB$306,72,FALSE)),"",VLOOKUP($A131,'[2]1516 Exp_Rev Access'!$F$7:$GB$306,72,FALSE))</f>
        <v>0</v>
      </c>
      <c r="CO131" s="99">
        <f>IF(ISNA(VLOOKUP($A131,'[2]1516 Exp_Rev Access'!$F$7:$GB$306,73,FALSE)),"",VLOOKUP($A131,'[2]1516 Exp_Rev Access'!$F$7:$GB$306,73,FALSE))</f>
        <v>0</v>
      </c>
      <c r="CP131" s="99">
        <f>IF(ISNA(VLOOKUP($A131,'[2]1516 Exp_Rev Access'!$F$7:$GB$306,74,FALSE)),"",VLOOKUP($A131,'[2]1516 Exp_Rev Access'!$F$7:$GB$306,74,FALSE))</f>
        <v>0</v>
      </c>
      <c r="CQ131" s="99">
        <f>IF(ISNA(VLOOKUP($A131,'[2]1516 Exp_Rev Access'!$F$7:$GB$306,75,FALSE)),"",VLOOKUP($A131,'[2]1516 Exp_Rev Access'!$F$7:$GB$306,75,FALSE))</f>
        <v>0</v>
      </c>
      <c r="CR131" s="99">
        <f>IF(ISNA(VLOOKUP($A131,'[2]1516 Exp_Rev Access'!$F$7:$GB$306,76,FALSE)),"",VLOOKUP($A131,'[2]1516 Exp_Rev Access'!$F$7:$GB$306,76,FALSE))</f>
        <v>0</v>
      </c>
      <c r="CS131" s="99">
        <f>IF(ISNA(VLOOKUP($A131,'[2]1516 Exp_Rev Access'!$F$7:$GB$306,77,FALSE)),"",VLOOKUP($A131,'[2]1516 Exp_Rev Access'!$F$7:$GB$306,77,FALSE))</f>
        <v>0</v>
      </c>
      <c r="CT131" s="99">
        <f>IF(ISNA(VLOOKUP($A131,'[2]1516 Exp_Rev Access'!$F$7:$GB$306,78,FALSE)),"",VLOOKUP($A131,'[2]1516 Exp_Rev Access'!$F$7:$GB$306,78,FALSE))</f>
        <v>269378.7</v>
      </c>
      <c r="CU131" s="99">
        <f>IF(ISNA(VLOOKUP($A131,'[2]1516 Exp_Rev Access'!$F$7:$GB$306,79,FALSE)),"",VLOOKUP($A131,'[2]1516 Exp_Rev Access'!$F$7:$GB$306,79,FALSE))</f>
        <v>49997.59</v>
      </c>
      <c r="CV131" s="99">
        <f>IF(ISNA(VLOOKUP($A131,'[2]1516 Exp_Rev Access'!$F$7:$GB$306,80,FALSE)),"",VLOOKUP($A131,'[2]1516 Exp_Rev Access'!$F$7:$GB$306,80,FALSE))</f>
        <v>0</v>
      </c>
      <c r="CW131" s="99">
        <f>IF(ISNA(VLOOKUP($A131,'[2]1516 Exp_Rev Access'!$F$7:$GB$306,81,FALSE)),"",VLOOKUP($A131,'[2]1516 Exp_Rev Access'!$F$7:$GB$306,81,FALSE))</f>
        <v>0</v>
      </c>
      <c r="CX131" s="99">
        <f>IF(ISNA(VLOOKUP($A131,'[2]1516 Exp_Rev Access'!$F$7:$GB$306,82,FALSE)),"",VLOOKUP($A131,'[2]1516 Exp_Rev Access'!$F$7:$GB$306,82,FALSE))</f>
        <v>0</v>
      </c>
      <c r="CY131" s="99">
        <f>IF(ISNA(VLOOKUP($A131,'[2]1516 Exp_Rev Access'!$F$7:$GB$306,83,FALSE)),"",VLOOKUP($A131,'[2]1516 Exp_Rev Access'!$F$7:$GB$306,83,FALSE))</f>
        <v>0</v>
      </c>
      <c r="CZ131" s="99">
        <f>IF(ISNA(VLOOKUP($A131,'[2]1516 Exp_Rev Access'!$F$7:$GB$306,84,FALSE)),"",VLOOKUP($A131,'[2]1516 Exp_Rev Access'!$F$7:$GB$306,84,FALSE))</f>
        <v>0</v>
      </c>
      <c r="DA131" s="99">
        <f>IF(ISNA(VLOOKUP($A131,'[2]1516 Exp_Rev Access'!$F$7:$GB$306,85,FALSE)),"",VLOOKUP($A131,'[2]1516 Exp_Rev Access'!$F$7:$GB$306,85,FALSE))</f>
        <v>10810</v>
      </c>
      <c r="DB131" s="99">
        <f>IF(ISNA(VLOOKUP($A131,'[2]1516 Exp_Rev Access'!$F$7:$GB$306,86,FALSE)),"",VLOOKUP($A131,'[2]1516 Exp_Rev Access'!$F$7:$GB$306,86,FALSE))</f>
        <v>0</v>
      </c>
      <c r="DC131" s="99">
        <f>IF(ISNA(VLOOKUP($A131,'[2]1516 Exp_Rev Access'!$F$7:$GB$306,87,FALSE)),"",VLOOKUP($A131,'[2]1516 Exp_Rev Access'!$F$7:$GB$306,87,FALSE))</f>
        <v>0</v>
      </c>
      <c r="DD131" s="99">
        <f>IF(ISNA(VLOOKUP($A131,'[2]1516 Exp_Rev Access'!$F$7:$GB$306,88,FALSE)),"",VLOOKUP($A131,'[2]1516 Exp_Rev Access'!$F$7:$GB$306,88,FALSE))</f>
        <v>0</v>
      </c>
      <c r="DE131" s="99">
        <f>IF(ISNA(VLOOKUP($A131,'[2]1516 Exp_Rev Access'!$F$7:$GB$306,89,FALSE)),"",VLOOKUP($A131,'[2]1516 Exp_Rev Access'!$F$7:$GB$306,89,FALSE))</f>
        <v>0</v>
      </c>
      <c r="DF131" s="99">
        <f>IF(ISNA(VLOOKUP($A131,'[2]1516 Exp_Rev Access'!$F$7:$GB$306,90,FALSE)),"",VLOOKUP($A131,'[2]1516 Exp_Rev Access'!$F$7:$GB$306,90,FALSE))</f>
        <v>0</v>
      </c>
      <c r="DG131" s="99">
        <f>IF(ISNA(VLOOKUP($A131,'[2]1516 Exp_Rev Access'!$F$7:$GB$306,91,FALSE)),"",VLOOKUP($A131,'[2]1516 Exp_Rev Access'!$F$7:$GB$306,91,FALSE))</f>
        <v>0</v>
      </c>
      <c r="DH131" s="99">
        <f>IF(ISNA(VLOOKUP($A131,'[2]1516 Exp_Rev Access'!$F$7:$GB$306,92,FALSE)),"",VLOOKUP($A131,'[2]1516 Exp_Rev Access'!$F$7:$GB$306,92,FALSE))</f>
        <v>300327.48</v>
      </c>
      <c r="DI131" s="99">
        <f>IF(ISNA(VLOOKUP($A131,'[2]1516 Exp_Rev Access'!$F$7:$GB$306,93,FALSE)),"",VLOOKUP($A131,'[2]1516 Exp_Rev Access'!$F$7:$GB$306,93,FALSE))</f>
        <v>0</v>
      </c>
      <c r="DJ131" s="99">
        <f>IF(ISNA(VLOOKUP($A131,'[2]1516 Exp_Rev Access'!$F$7:$GB$306,94,FALSE)),"",VLOOKUP($A131,'[2]1516 Exp_Rev Access'!$F$7:$GB$306,94,FALSE))</f>
        <v>0</v>
      </c>
      <c r="DK131" s="99">
        <f>IF(ISNA(VLOOKUP($A131,'[2]1516 Exp_Rev Access'!$F$7:$GB$306,95,FALSE)),"",VLOOKUP($A131,'[2]1516 Exp_Rev Access'!$F$7:$GB$306,95,FALSE))</f>
        <v>0</v>
      </c>
      <c r="DL131" s="99">
        <f>IF(ISNA(VLOOKUP($A131,'[2]1516 Exp_Rev Access'!$F$7:$GB$306,96,FALSE)),"",VLOOKUP($A131,'[2]1516 Exp_Rev Access'!$F$7:$GB$306,96,FALSE))</f>
        <v>0</v>
      </c>
      <c r="DM131" s="99">
        <f>IF(ISNA(VLOOKUP($A131,'[2]1516 Exp_Rev Access'!$F$7:$GB$306,97,FALSE)),"",VLOOKUP($A131,'[2]1516 Exp_Rev Access'!$F$7:$GB$306,97,FALSE))</f>
        <v>0</v>
      </c>
      <c r="DN131" s="99">
        <f>IF(ISNA(VLOOKUP($A131,'[2]1516 Exp_Rev Access'!$F$7:$GB$306,98,FALSE)),"",VLOOKUP($A131,'[2]1516 Exp_Rev Access'!$F$7:$GB$306,98,FALSE))</f>
        <v>0</v>
      </c>
      <c r="DO131" s="99">
        <f>IF(ISNA(VLOOKUP($A131,'[2]1516 Exp_Rev Access'!$F$7:$GB$306,99,FALSE)),"",VLOOKUP($A131,'[2]1516 Exp_Rev Access'!$F$7:$GB$306,99,FALSE))</f>
        <v>0</v>
      </c>
      <c r="DP131" s="99">
        <f>IF(ISNA(VLOOKUP($A131,'[2]1516 Exp_Rev Access'!$F$7:$GB$306,100,FALSE)),"",VLOOKUP($A131,'[2]1516 Exp_Rev Access'!$F$7:$GB$306,100,FALSE))</f>
        <v>0</v>
      </c>
      <c r="DQ131" s="99">
        <f>IF(ISNA(VLOOKUP($A131,'[2]1516 Exp_Rev Access'!$F$7:$GB$306,101,FALSE)),"",VLOOKUP($A131,'[2]1516 Exp_Rev Access'!$F$7:$GB$306,101,FALSE))</f>
        <v>0</v>
      </c>
      <c r="DR131" s="99">
        <f>IF(ISNA(VLOOKUP($A131,'[2]1516 Exp_Rev Access'!$F$7:$GB$306,102,FALSE)),"",VLOOKUP($A131,'[2]1516 Exp_Rev Access'!$F$7:$GB$306,102,FALSE))</f>
        <v>0</v>
      </c>
      <c r="DS131" s="99">
        <f>IF(ISNA(VLOOKUP($A131,'[2]1516 Exp_Rev Access'!$F$7:$GB$306,103,FALSE)),"",VLOOKUP($A131,'[2]1516 Exp_Rev Access'!$F$7:$GB$306,103,FALSE))</f>
        <v>0</v>
      </c>
      <c r="DT131" s="99">
        <f>IF(ISNA(VLOOKUP($A131,'[2]1516 Exp_Rev Access'!$F$7:$GB$306,104,FALSE)),"",VLOOKUP($A131,'[2]1516 Exp_Rev Access'!$F$7:$GB$306,104,FALSE))</f>
        <v>0</v>
      </c>
      <c r="DU131" s="99">
        <f>IF(ISNA(VLOOKUP($A131,'[2]1516 Exp_Rev Access'!$F$7:$GB$306,105,FALSE)),"",VLOOKUP($A131,'[2]1516 Exp_Rev Access'!$F$7:$GB$306,105,FALSE))</f>
        <v>0</v>
      </c>
      <c r="DV131" s="99">
        <f>IF(ISNA(VLOOKUP($A131,'[2]1516 Exp_Rev Access'!$F$7:$GB$306,106,FALSE)),"",VLOOKUP($A131,'[2]1516 Exp_Rev Access'!$F$7:$GB$306,106,FALSE))</f>
        <v>0</v>
      </c>
      <c r="DW131" s="99">
        <f>IF(ISNA(VLOOKUP($A131,'[2]1516 Exp_Rev Access'!$F$7:$GB$306,107,FALSE)),"",VLOOKUP($A131,'[2]1516 Exp_Rev Access'!$F$7:$GB$306,107,FALSE))</f>
        <v>0</v>
      </c>
      <c r="DX131" s="99">
        <f>IF(ISNA(VLOOKUP($A131,'[2]1516 Exp_Rev Access'!$F$7:$GB$306,108,FALSE)),"",VLOOKUP($A131,'[2]1516 Exp_Rev Access'!$F$7:$GB$306,108,FALSE))</f>
        <v>0</v>
      </c>
      <c r="DY131" s="99">
        <f>IF(ISNA(VLOOKUP($A131,'[2]1516 Exp_Rev Access'!$F$7:$GB$306,109,FALSE)),"",VLOOKUP($A131,'[2]1516 Exp_Rev Access'!$F$7:$GB$306,109,FALSE))</f>
        <v>0</v>
      </c>
      <c r="DZ131" s="99">
        <f>IF(ISNA(VLOOKUP($A131,'[2]1516 Exp_Rev Access'!$F$7:$GB$306,110,FALSE)),"",VLOOKUP($A131,'[2]1516 Exp_Rev Access'!$F$7:$GB$306,110,FALSE))</f>
        <v>0</v>
      </c>
      <c r="EA131" s="99">
        <f>IF(ISNA(VLOOKUP($A131,'[2]1516 Exp_Rev Access'!$F$7:$GB$306,111,FALSE)),"",VLOOKUP($A131,'[2]1516 Exp_Rev Access'!$F$7:$GB$306,111,FALSE))</f>
        <v>0</v>
      </c>
      <c r="EB131" s="99">
        <f>IF(ISNA(VLOOKUP($A131,'[2]1516 Exp_Rev Access'!$F$7:$GB$306,112,FALSE)),"",VLOOKUP($A131,'[2]1516 Exp_Rev Access'!$F$7:$GB$306,112,FALSE))</f>
        <v>0</v>
      </c>
      <c r="EC131" s="99">
        <f>IF(ISNA(VLOOKUP($A131,'[2]1516 Exp_Rev Access'!$F$7:$GB$306,113,FALSE)),"",VLOOKUP($A131,'[2]1516 Exp_Rev Access'!$F$7:$GB$306,113,FALSE))</f>
        <v>0</v>
      </c>
      <c r="ED131" s="99">
        <f>IF(ISNA(VLOOKUP($A131,'[2]1516 Exp_Rev Access'!$F$7:$GB$306,114,FALSE)),"",VLOOKUP($A131,'[2]1516 Exp_Rev Access'!$F$7:$GB$306,114,FALSE))</f>
        <v>0</v>
      </c>
      <c r="EE131" s="99">
        <f>IF(ISNA(VLOOKUP($A131,'[2]1516 Exp_Rev Access'!$F$7:$GB$306,115,FALSE)),"",VLOOKUP($A131,'[2]1516 Exp_Rev Access'!$F$7:$GB$306,115,FALSE))</f>
        <v>0</v>
      </c>
      <c r="EF131" s="99">
        <f>IF(ISNA(VLOOKUP($A131,'[2]1516 Exp_Rev Access'!$F$7:$GB$306,116,FALSE)),"",VLOOKUP($A131,'[2]1516 Exp_Rev Access'!$F$7:$GB$306,116,FALSE))</f>
        <v>0</v>
      </c>
      <c r="EG131" s="99">
        <f>IF(ISNA(VLOOKUP($A131,'[2]1516 Exp_Rev Access'!$F$7:$GB$306,117,FALSE)),"",VLOOKUP($A131,'[2]1516 Exp_Rev Access'!$F$7:$GB$306,117,FALSE))</f>
        <v>0</v>
      </c>
      <c r="EH131" s="99">
        <f>IF(ISNA(VLOOKUP($A131,'[2]1516 Exp_Rev Access'!$F$7:$GB$306,118,FALSE)),"",VLOOKUP($A131,'[2]1516 Exp_Rev Access'!$F$7:$GB$306,118,FALSE))</f>
        <v>0</v>
      </c>
      <c r="EI131" s="99">
        <f>IF(ISNA(VLOOKUP($A131,'[2]1516 Exp_Rev Access'!$F$7:$GB$306,119,FALSE)),"",VLOOKUP($A131,'[2]1516 Exp_Rev Access'!$F$7:$GB$306,119,FALSE))</f>
        <v>0</v>
      </c>
      <c r="EJ131" s="99">
        <f>IF(ISNA(VLOOKUP($A131,'[2]1516 Exp_Rev Access'!$F$7:$GB$306,120,FALSE)),"",VLOOKUP($A131,'[2]1516 Exp_Rev Access'!$F$7:$GB$306,120,FALSE))</f>
        <v>0</v>
      </c>
      <c r="EK131" s="99">
        <f>IF(ISNA(VLOOKUP($A131,'[2]1516 Exp_Rev Access'!$F$7:$GB$306,121,FALSE)),"",VLOOKUP($A131,'[2]1516 Exp_Rev Access'!$F$7:$GB$306,121,FALSE))</f>
        <v>0</v>
      </c>
      <c r="EL131" s="99">
        <f>IF(ISNA(VLOOKUP($A131,'[2]1516 Exp_Rev Access'!$F$7:$GB$306,122,FALSE)),"",VLOOKUP($A131,'[2]1516 Exp_Rev Access'!$F$7:$GB$306,122,FALSE))</f>
        <v>0</v>
      </c>
      <c r="EM131" s="99">
        <f>IF(ISNA(VLOOKUP($A131,'[2]1516 Exp_Rev Access'!$F$7:$GB$306,123,FALSE)),"",VLOOKUP($A131,'[2]1516 Exp_Rev Access'!$F$7:$GB$306,123,FALSE))</f>
        <v>0</v>
      </c>
      <c r="EN131" s="99">
        <f>IF(ISNA(VLOOKUP($A131,'[2]1516 Exp_Rev Access'!$F$7:$GB$306,124,FALSE)),"",VLOOKUP($A131,'[2]1516 Exp_Rev Access'!$F$7:$GB$306,124,FALSE))</f>
        <v>0</v>
      </c>
      <c r="EO131" s="99">
        <f>IF(ISNA(VLOOKUP($A131,'[2]1516 Exp_Rev Access'!$F$7:$GB$306,125,FALSE)),"",VLOOKUP($A131,'[2]1516 Exp_Rev Access'!$F$7:$GB$306,125,FALSE))</f>
        <v>0</v>
      </c>
      <c r="EP131" s="99">
        <f>IF(ISNA(VLOOKUP($A131,'[2]1516 Exp_Rev Access'!$F$7:$GB$306,126,FALSE)),"",VLOOKUP($A131,'[2]1516 Exp_Rev Access'!$F$7:$GB$306,126,FALSE))</f>
        <v>0</v>
      </c>
      <c r="EQ131" s="99">
        <f>IF(ISNA(VLOOKUP($A131,'[2]1516 Exp_Rev Access'!$F$7:$GB$306,127,FALSE)),"",VLOOKUP($A131,'[2]1516 Exp_Rev Access'!$F$7:$GB$306,127,FALSE))</f>
        <v>0</v>
      </c>
      <c r="ER131" s="99">
        <f>IF(ISNA(VLOOKUP($A131,'[2]1516 Exp_Rev Access'!$F$7:$GB$306,128,FALSE)),"",VLOOKUP($A131,'[2]1516 Exp_Rev Access'!$F$7:$GB$306,128,FALSE))</f>
        <v>0</v>
      </c>
      <c r="ES131" s="99">
        <f>IF(ISNA(VLOOKUP($A131,'[2]1516 Exp_Rev Access'!$F$7:$GB$306,129,FALSE)),"",VLOOKUP($A131,'[2]1516 Exp_Rev Access'!$F$7:$GB$306,129,FALSE))</f>
        <v>0</v>
      </c>
      <c r="ET131" s="99">
        <f>IF(ISNA(VLOOKUP($A131,'[2]1516 Exp_Rev Access'!$F$7:$GB$306,130,FALSE)),"",VLOOKUP($A131,'[2]1516 Exp_Rev Access'!$F$7:$GB$306,130,FALSE))</f>
        <v>0</v>
      </c>
      <c r="EU131" s="99">
        <f>IF(ISNA(VLOOKUP($A131,'[2]1516 Exp_Rev Access'!$F$7:$GB$306,131,FALSE)),"",VLOOKUP($A131,'[2]1516 Exp_Rev Access'!$F$7:$GB$306,131,FALSE))</f>
        <v>0</v>
      </c>
      <c r="EV131" s="99">
        <f>IF(ISNA(VLOOKUP($A131,'[2]1516 Exp_Rev Access'!$F$7:$GB$306,132,FALSE)),"",VLOOKUP($A131,'[2]1516 Exp_Rev Access'!$F$7:$GB$306,132,FALSE))</f>
        <v>0</v>
      </c>
      <c r="EW131" s="99">
        <f>IF(ISNA(VLOOKUP($A131,'[2]1516 Exp_Rev Access'!$F$7:$GB$306,133,FALSE)),"",VLOOKUP($A131,'[2]1516 Exp_Rev Access'!$F$7:$GB$306,133,FALSE))</f>
        <v>0</v>
      </c>
      <c r="EX131" s="99">
        <f>IF(ISNA(VLOOKUP($A131,'[2]1516 Exp_Rev Access'!$F$7:$GB$306,134,FALSE)),"",VLOOKUP($A131,'[2]1516 Exp_Rev Access'!$F$7:$GB$306,134,FALSE))</f>
        <v>0</v>
      </c>
      <c r="EY131" s="99">
        <f>IF(ISNA(VLOOKUP($A131,'[2]1516 Exp_Rev Access'!$F$7:$GB$306,135,FALSE)),"",VLOOKUP($A131,'[2]1516 Exp_Rev Access'!$F$7:$GB$306,135,FALSE))</f>
        <v>0</v>
      </c>
      <c r="EZ131" s="99">
        <f>IF(ISNA(VLOOKUP($A131,'[2]1516 Exp_Rev Access'!$F$7:$GB$306,136,FALSE)),"",VLOOKUP($A131,'[2]1516 Exp_Rev Access'!$F$7:$GB$306,136,FALSE))</f>
        <v>0</v>
      </c>
      <c r="FA131" s="99">
        <f>IF(ISNA(VLOOKUP($A131,'[2]1516 Exp_Rev Access'!$F$7:$GB$306,137,FALSE)),"",VLOOKUP($A131,'[2]1516 Exp_Rev Access'!$F$7:$GB$306,137,FALSE))</f>
        <v>0</v>
      </c>
      <c r="FB131" s="99">
        <f>IF(ISNA(VLOOKUP($A131,'[2]1516 Exp_Rev Access'!$F$7:$GB$306,138,FALSE)),"",VLOOKUP($A131,'[2]1516 Exp_Rev Access'!$F$7:$GB$306,138,FALSE))</f>
        <v>0</v>
      </c>
      <c r="FC131" s="99">
        <f>IF(ISNA(VLOOKUP($A131,'[2]1516 Exp_Rev Access'!$F$7:$GB$306,139,FALSE)),"",VLOOKUP($A131,'[2]1516 Exp_Rev Access'!$F$7:$GB$306,139,FALSE))</f>
        <v>0</v>
      </c>
      <c r="FD131" s="99">
        <f>IF(ISNA(VLOOKUP($A131,'[2]1516 Exp_Rev Access'!$F$7:$FS$306,140,FALSE)),"",VLOOKUP($A131,'[2]1516 Exp_Rev Access'!$F$7:$FS$306,140,FALSE))</f>
        <v>0</v>
      </c>
      <c r="FE131" s="99">
        <f>IF(ISNA(VLOOKUP($A131,'[2]1516 Exp_Rev Access'!$F$7:$FS$306,141,FALSE)),"",VLOOKUP($A131,'[2]1516 Exp_Rev Access'!$F$7:$FS$306,141,FALSE))</f>
        <v>0</v>
      </c>
      <c r="FF131" s="99">
        <f>IF(ISNA(VLOOKUP($A131,'[2]1516 Exp_Rev Access'!$F$7:$FS$306,142,FALSE)),"",VLOOKUP($A131,'[2]1516 Exp_Rev Access'!$F$7:$FS$306,142,FALSE))</f>
        <v>0</v>
      </c>
      <c r="FG131" s="99">
        <f>IF(ISNA(VLOOKUP($A131,'[2]1516 Exp_Rev Access'!$F$7:$FS$306,143,FALSE)),"",VLOOKUP($A131,'[2]1516 Exp_Rev Access'!$F$7:$FS$306,143,FALSE))</f>
        <v>0</v>
      </c>
      <c r="FH131" s="99">
        <f>IF(ISNA(VLOOKUP($A131,'[2]1516 Exp_Rev Access'!$F$7:$FS$306,144,FALSE)),"",VLOOKUP($A131,'[2]1516 Exp_Rev Access'!$F$7:$FS$306,144,FALSE))</f>
        <v>0</v>
      </c>
      <c r="FI131" s="99">
        <f>IF(ISNA(VLOOKUP($A131,'[2]1516 Exp_Rev Access'!$F$7:$FS$306,145,FALSE)),"",VLOOKUP($A131,'[2]1516 Exp_Rev Access'!$F$7:$FS$306,145,FALSE))</f>
        <v>0</v>
      </c>
      <c r="FJ131" s="99">
        <f>IF(ISNA(VLOOKUP($A131,'[2]1516 Exp_Rev Access'!$F$7:$FS$306,146,FALSE)),"",VLOOKUP($A131,'[2]1516 Exp_Rev Access'!$F$7:$FS$306,146,FALSE))</f>
        <v>0</v>
      </c>
      <c r="FK131" s="99">
        <f>IF(ISNA(VLOOKUP($A131,'[2]1516 Exp_Rev Access'!$F$7:$FS$306,147,FALSE)),"",VLOOKUP($A131,'[2]1516 Exp_Rev Access'!$F$7:$FS$306,147,FALSE))</f>
        <v>5755.15</v>
      </c>
      <c r="FL131" s="99">
        <f>IF(ISNA(VLOOKUP($A131,'[2]1516 Exp_Rev Access'!$F$7:$FS$306,148,FALSE)),"",VLOOKUP($A131,'[2]1516 Exp_Rev Access'!$F$7:$FS$306,148,FALSE))</f>
        <v>0</v>
      </c>
      <c r="FM131" s="99">
        <f>IF(ISNA(VLOOKUP($A131,'[2]1516 Exp_Rev Access'!$F$7:$FS$306,149,FALSE)),"",VLOOKUP($A131,'[2]1516 Exp_Rev Access'!$F$7:$FS$306,149,FALSE))</f>
        <v>0</v>
      </c>
      <c r="FN131" s="99">
        <f>IF(ISNA(VLOOKUP($A131,'[2]1516 Exp_Rev Access'!$F$7:$FS$306,150,FALSE)),"",VLOOKUP($A131,'[2]1516 Exp_Rev Access'!$F$7:$FS$306,150,FALSE))</f>
        <v>0</v>
      </c>
      <c r="FO131" s="99">
        <f>IF(ISNA(VLOOKUP($A131,'[2]1516 Exp_Rev Access'!$F$7:$FS$306,151,FALSE)),"",VLOOKUP($A131,'[2]1516 Exp_Rev Access'!$F$7:$FS$306,151,FALSE))</f>
        <v>0</v>
      </c>
      <c r="FP131" s="99">
        <f>IF(ISNA(VLOOKUP($A131,'[2]1516 Exp_Rev Access'!$F$7:$FS$306,152,FALSE)),"",VLOOKUP($A131,'[2]1516 Exp_Rev Access'!$F$7:$FS$306,152,FALSE))</f>
        <v>0</v>
      </c>
      <c r="FQ131" s="99">
        <f>IF(ISNA(VLOOKUP($A131,'[2]1516 Exp_Rev Access'!$F$7:$FS$306,153,FALSE)),"",VLOOKUP($A131,'[2]1516 Exp_Rev Access'!$F$7:$FS$306,153,FALSE))</f>
        <v>50510.78</v>
      </c>
      <c r="FR131" s="101">
        <f>SUM(CG131:FQ131)</f>
        <v>686779.70000000007</v>
      </c>
      <c r="FS131" s="72">
        <f>FR131/D131</f>
        <v>2.7843699816207341E-2</v>
      </c>
      <c r="FT131" s="94">
        <f>FR131/C131</f>
        <v>283.37990451944063</v>
      </c>
      <c r="FU131" s="99">
        <f>IF(ISNA(VLOOKUP($A131,'[2]1516 Exp_Rev Access'!$F$7:$GB$306,154,FALSE)),"",VLOOKUP($A131,'[2]1516 Exp_Rev Access'!$F$7:$GB$306,154,FALSE))</f>
        <v>2040</v>
      </c>
      <c r="FV131" s="99">
        <f>IF(ISNA(VLOOKUP($A131,'[2]1516 Exp_Rev Access'!$F$7:$GB$306,155,FALSE)),"",VLOOKUP($A131,'[2]1516 Exp_Rev Access'!$F$7:$GB$306,155,FALSE))</f>
        <v>0</v>
      </c>
      <c r="FW131" s="99">
        <f>IF(ISNA(VLOOKUP($A131,'[2]1516 Exp_Rev Access'!$F$7:$GB$306,156,FALSE)),"",VLOOKUP($A131,'[2]1516 Exp_Rev Access'!$F$7:$GB$306,156,FALSE))</f>
        <v>0</v>
      </c>
      <c r="FX131" s="99">
        <f>IF(ISNA(VLOOKUP($A131,'[2]1516 Exp_Rev Access'!$F$7:$GB$306,157,FALSE)),"",VLOOKUP($A131,'[2]1516 Exp_Rev Access'!$F$7:$GB$306,157,FALSE))</f>
        <v>0</v>
      </c>
      <c r="FY131" s="99">
        <f>IF(ISNA(VLOOKUP($A131,'[2]1516 Exp_Rev Access'!$F$7:$GB$306,158,FALSE)),"",VLOOKUP($A131,'[2]1516 Exp_Rev Access'!$F$7:$GB$306,158,FALSE))</f>
        <v>0</v>
      </c>
      <c r="FZ131" s="99">
        <f>IF(ISNA(VLOOKUP($A131,'[2]1516 Exp_Rev Access'!$F$7:$GB$306,159,FALSE)),"",VLOOKUP($A131,'[2]1516 Exp_Rev Access'!$F$7:$GB$306,159,FALSE))</f>
        <v>0</v>
      </c>
      <c r="GA131" s="99">
        <f>IF(ISNA(VLOOKUP($A131,'[2]1516 Exp_Rev Access'!$F$7:$GB$306,160,FALSE)),"",VLOOKUP($A131,'[2]1516 Exp_Rev Access'!$F$7:$GB$306,160,FALSE))</f>
        <v>0</v>
      </c>
      <c r="GB131" s="99">
        <f>IF(ISNA(VLOOKUP($A131,'[2]1516 Exp_Rev Access'!$F$7:$GB$306,161,FALSE)),"",VLOOKUP($A131,'[2]1516 Exp_Rev Access'!$F$7:$GB$306,161,FALSE))</f>
        <v>0</v>
      </c>
      <c r="GC131" s="99">
        <f>IF(ISNA(VLOOKUP($A131,'[2]1516 Exp_Rev Access'!$F$7:$GB$306,162,FALSE)),"",VLOOKUP($A131,'[2]1516 Exp_Rev Access'!$F$7:$GB$306,162,FALSE))</f>
        <v>0</v>
      </c>
      <c r="GD131" s="99">
        <f>IF(ISNA(VLOOKUP($A131,'[2]1516 Exp_Rev Access'!$F$7:$GB$306,163,FALSE)),"",VLOOKUP($A131,'[2]1516 Exp_Rev Access'!$F$7:$GB$306,163,FALSE))</f>
        <v>0</v>
      </c>
      <c r="GE131" s="99">
        <f>IF(ISNA(VLOOKUP($A131,'[2]1516 Exp_Rev Access'!$F$7:$GB$306,164,FALSE)),"",VLOOKUP($A131,'[2]1516 Exp_Rev Access'!$F$7:$GB$306,164,FALSE))</f>
        <v>0</v>
      </c>
      <c r="GF131" s="99">
        <f>IF(ISNA(VLOOKUP($A131,'[2]1516 Exp_Rev Access'!$F$7:$GB$306,165,FALSE)),"",VLOOKUP($A131,'[2]1516 Exp_Rev Access'!$F$7:$GB$306,165,FALSE))</f>
        <v>0</v>
      </c>
      <c r="GG131" s="99">
        <f>IF(ISNA(VLOOKUP($A131,'[2]1516 Exp_Rev Access'!$F$7:$GB$306,166,FALSE)),"",VLOOKUP($A131,'[2]1516 Exp_Rev Access'!$F$7:$GB$306,166,FALSE))</f>
        <v>0</v>
      </c>
      <c r="GH131" s="99">
        <f>IF(ISNA(VLOOKUP($A131,'[2]1516 Exp_Rev Access'!$F$7:$GB$306,167,FALSE)),"",VLOOKUP($A131,'[2]1516 Exp_Rev Access'!$F$7:$GB$306,167,FALSE))</f>
        <v>0</v>
      </c>
      <c r="GI131" s="99">
        <f>IF(ISNA(VLOOKUP($A131,'[2]1516 Exp_Rev Access'!$F$7:$GB$306,168,FALSE)),"",VLOOKUP($A131,'[2]1516 Exp_Rev Access'!$F$7:$GB$306,168,FALSE))</f>
        <v>0</v>
      </c>
      <c r="GJ131" s="99">
        <f>IF(ISNA(VLOOKUP($A131,'[2]1516 Exp_Rev Access'!$F$7:$GB$306,169,FALSE)),"",VLOOKUP($A131,'[2]1516 Exp_Rev Access'!$F$7:$GB$306,169,FALSE))</f>
        <v>0</v>
      </c>
      <c r="GK131" s="99">
        <f>IF(ISNA(VLOOKUP($A131,'[2]1516 Exp_Rev Access'!$F$7:$GB$306,170,FALSE)),"",VLOOKUP($A131,'[2]1516 Exp_Rev Access'!$F$7:$GB$306,170,FALSE))</f>
        <v>102329.31</v>
      </c>
      <c r="GL131" s="99">
        <f>IF(ISNA(VLOOKUP($A131,'[2]1516 Exp_Rev Access'!$F$7:$GB$306,171,FALSE)),"",VLOOKUP($A131,'[2]1516 Exp_Rev Access'!$F$7:$GB$306,171,FALSE))</f>
        <v>83060</v>
      </c>
      <c r="GM131" s="99">
        <f>IF(ISNA(VLOOKUP($A131,'[2]1516 Exp_Rev Access'!$F$7:$GB$306,172,FALSE)),"",VLOOKUP($A131,'[2]1516 Exp_Rev Access'!$F$7:$GB$306,172,FALSE))</f>
        <v>0</v>
      </c>
      <c r="GN131" s="99">
        <f>IF(ISNA(VLOOKUP($A131,'[2]1516 Exp_Rev Access'!$F$7:$GB$306,173,FALSE)),"",VLOOKUP($A131,'[2]1516 Exp_Rev Access'!$F$7:$GB$306,173,FALSE))</f>
        <v>0</v>
      </c>
      <c r="GO131" s="99">
        <f>IF(ISNA(VLOOKUP($A131,'[2]1516 Exp_Rev Access'!$F$7:$GB$306,174,FALSE)),"",VLOOKUP($A131,'[2]1516 Exp_Rev Access'!$F$7:$GB$306,174,FALSE))</f>
        <v>0</v>
      </c>
      <c r="GP131" s="99">
        <f>IF(ISNA(VLOOKUP($A131,'[2]1516 Exp_Rev Access'!$F$7:$GB$306,175,FALSE)),"",VLOOKUP($A131,'[2]1516 Exp_Rev Access'!$F$7:$GB$306,175,FALSE))</f>
        <v>0</v>
      </c>
      <c r="GQ131" s="99">
        <f>IF(ISNA(VLOOKUP($A131,'[2]1516 Exp_Rev Access'!$F$7:$GB$306,176,FALSE)),"",VLOOKUP($A131,'[2]1516 Exp_Rev Access'!$F$7:$GB$306,176,FALSE))</f>
        <v>0</v>
      </c>
      <c r="GR131" s="99">
        <f>IF(ISNA(VLOOKUP($A131,'[2]1516 Exp_Rev Access'!$F$7:$GB$306,177,FALSE)),"",VLOOKUP($A131,'[2]1516 Exp_Rev Access'!$F$7:$GB$306,177,FALSE))</f>
        <v>0</v>
      </c>
      <c r="GS131" s="99">
        <f>IF(ISNA(VLOOKUP($A131,'[2]1516 Exp_Rev Access'!$F$7:$GB$306,178,FALSE)),"",VLOOKUP($A131,'[2]1516 Exp_Rev Access'!$F$7:$GB$306,178,FALSE))</f>
        <v>0</v>
      </c>
      <c r="GT131" s="101">
        <f>SUM(FU131:GS131)</f>
        <v>187429.31</v>
      </c>
      <c r="GU131" s="72">
        <f t="shared" ref="GU131:GU136" si="178">GT131/D131</f>
        <v>7.5988347419104962E-3</v>
      </c>
      <c r="GV131" s="84">
        <f t="shared" ref="GV131:GV136" si="179">GT131/C131</f>
        <v>77.337317879291774</v>
      </c>
    </row>
    <row r="132" spans="1:207" customFormat="1" ht="12" customHeight="1" x14ac:dyDescent="0.2">
      <c r="A132" s="96" t="s">
        <v>391</v>
      </c>
      <c r="B132" s="69" t="s">
        <v>392</v>
      </c>
      <c r="C132" s="80">
        <f>IF(ISNA(VLOOKUP($A132,'[2]1516 enrollment_Rev_Exp by size'!$A$6:$G$320,3,FALSE)),"",VLOOKUP($A132,'[2]1516 enrollment_Rev_Exp by size'!$A$6:$G$320,3,FALSE))</f>
        <v>2078.27</v>
      </c>
      <c r="D132" s="97">
        <v>23916297.010000002</v>
      </c>
      <c r="E132" s="80">
        <f>M132+AL132+AT132+BU132+CD132+FR132+GT132</f>
        <v>23916297.009999998</v>
      </c>
      <c r="F132" s="80">
        <f>D132-E132</f>
        <v>0</v>
      </c>
      <c r="G132" s="98">
        <f>IF(ISNA(VLOOKUP($A132,'[2]1516 Exp_Rev Access'!$F$7:$FS$306,2,FALSE)),"",VLOOKUP($A132,'[2]1516 Exp_Rev Access'!$F$7:$FS$306,2,FALSE))</f>
        <v>2049622.86</v>
      </c>
      <c r="H132" s="98">
        <f>IF(ISNA(VLOOKUP($A132,'[2]1516 Exp_Rev Access'!$F$7:$FS$306,3,FALSE)),"",VLOOKUP($A132,'[2]1516 Exp_Rev Access'!$F$7:$FS$306,3,FALSE))</f>
        <v>0</v>
      </c>
      <c r="I132" s="98">
        <f>IF(ISNA(VLOOKUP($A132,'[2]1516 Exp_Rev Access'!$F$7:$FS$306,4,FALSE)),"",VLOOKUP($A132,'[2]1516 Exp_Rev Access'!$F$7:$FS$306,4,FALSE))</f>
        <v>0</v>
      </c>
      <c r="J132" s="98">
        <f>IF(ISNA(VLOOKUP($A132,'[2]1516 Exp_Rev Access'!$F$7:$FS$306,5,FALSE)),"",VLOOKUP($A132,'[2]1516 Exp_Rev Access'!$F$7:$FS$306,5,FALSE))</f>
        <v>0</v>
      </c>
      <c r="K132" s="98">
        <f>IF(ISNA(VLOOKUP($A132,'[2]1516 Exp_Rev Access'!$F$7:$FS$306,6,FALSE)),"",VLOOKUP($A132,'[2]1516 Exp_Rev Access'!$F$7:$FS$306,6,FALSE))</f>
        <v>0</v>
      </c>
      <c r="L132" s="98">
        <f>IF(ISNA(VLOOKUP($A132,'[2]1516 Exp_Rev Access'!$F$7:$FS$306,7,FALSE)),"",VLOOKUP($A132,'[2]1516 Exp_Rev Access'!$F$7:$FS$306,7,FALSE))</f>
        <v>0</v>
      </c>
      <c r="M132" s="90">
        <f>SUM(G132:L132)</f>
        <v>2049622.86</v>
      </c>
      <c r="N132" s="72">
        <f>M132/D132</f>
        <v>8.5699841373562208E-2</v>
      </c>
      <c r="O132" s="73">
        <f>M132/C132</f>
        <v>986.21587185495639</v>
      </c>
      <c r="P132" s="99">
        <f>IF(ISNA(VLOOKUP($A132,'[2]1516 Exp_Rev Access'!$F$7:$FS$306,8,FALSE)),"",VLOOKUP($A132,'[2]1516 Exp_Rev Access'!$F$7:$FS$306,8,FALSE))</f>
        <v>36256.01</v>
      </c>
      <c r="Q132" s="99">
        <f>IF(ISNA(VLOOKUP($A132,'[2]1516 Exp_Rev Access'!$F$7:$FS$306,9,FALSE)),"",VLOOKUP($A132,'[2]1516 Exp_Rev Access'!$F$7:$FS$306,9,FALSE))</f>
        <v>0</v>
      </c>
      <c r="R132" s="99">
        <f>IF(ISNA(VLOOKUP($A132,'[2]1516 Exp_Rev Access'!$F$7:$FS$306,10,FALSE)),"",VLOOKUP($A132,'[2]1516 Exp_Rev Access'!$F$7:$FS$306,10,FALSE))</f>
        <v>0</v>
      </c>
      <c r="S132" s="99">
        <f>IF(ISNA(VLOOKUP($A132,'[2]1516 Exp_Rev Access'!$F$7:$FS$306,11,FALSE)),"",VLOOKUP($A132,'[2]1516 Exp_Rev Access'!$F$7:$FS$306,11,FALSE))</f>
        <v>0</v>
      </c>
      <c r="T132" s="99">
        <f>IF(ISNA(VLOOKUP($A132,'[2]1516 Exp_Rev Access'!$F$7:$FS$306,12,FALSE)),"",VLOOKUP($A132,'[2]1516 Exp_Rev Access'!$F$7:$FS$306,12,FALSE))</f>
        <v>0</v>
      </c>
      <c r="U132" s="99">
        <f>IF(ISNA(VLOOKUP($A132,'[2]1516 Exp_Rev Access'!$F$7:$FS$306,13,FALSE)),"",VLOOKUP($A132,'[2]1516 Exp_Rev Access'!$F$7:$FS$306,13,FALSE))</f>
        <v>0</v>
      </c>
      <c r="V132" s="99">
        <f>IF(ISNA(VLOOKUP($A132,'[2]1516 Exp_Rev Access'!$F$7:$FS$306,14,FALSE)),"",VLOOKUP($A132,'[2]1516 Exp_Rev Access'!$F$7:$FS$306,14,FALSE))</f>
        <v>0</v>
      </c>
      <c r="W132" s="99">
        <f>IF(ISNA(VLOOKUP($A132,'[2]1516 Exp_Rev Access'!$F$7:$FS$306,15,FALSE)),"",VLOOKUP($A132,'[2]1516 Exp_Rev Access'!$F$7:$FS$306,15,FALSE))</f>
        <v>0</v>
      </c>
      <c r="X132" s="99">
        <f>IF(ISNA(VLOOKUP($A132,'[2]1516 Exp_Rev Access'!$F$7:$FS$306,16,FALSE)),"",VLOOKUP($A132,'[2]1516 Exp_Rev Access'!$F$7:$FS$306,16,FALSE))</f>
        <v>11051.77</v>
      </c>
      <c r="Y132" s="99">
        <f>IF(ISNA(VLOOKUP($A132,'[2]1516 Exp_Rev Access'!$F$7:$FS$306,17,FALSE)),"",VLOOKUP($A132,'[2]1516 Exp_Rev Access'!$F$7:$FS$306,17,FALSE))</f>
        <v>0</v>
      </c>
      <c r="Z132" s="99">
        <f>IF(ISNA(VLOOKUP($A132,'[2]1516 Exp_Rev Access'!$F$7:$FS$306,18,FALSE)),"",VLOOKUP($A132,'[2]1516 Exp_Rev Access'!$F$7:$FS$306,18,FALSE))</f>
        <v>0</v>
      </c>
      <c r="AA132" s="99">
        <f>IF(ISNA(VLOOKUP($A132,'[2]1516 Exp_Rev Access'!$F$7:$FS$306,19,FALSE)),"",VLOOKUP($A132,'[2]1516 Exp_Rev Access'!$F$7:$FS$306,19,FALSE))</f>
        <v>0</v>
      </c>
      <c r="AB132" s="99">
        <f>IF(ISNA(VLOOKUP($A132,'[2]1516 Exp_Rev Access'!$F$7:$FS$306,20,FALSE)),"",VLOOKUP($A132,'[2]1516 Exp_Rev Access'!$F$7:$FS$306,20,FALSE))</f>
        <v>2550.19</v>
      </c>
      <c r="AC132" s="99">
        <f>IF(ISNA(VLOOKUP($A132,'[2]1516 Exp_Rev Access'!$F$7:$FS$306,21,FALSE)),"",VLOOKUP($A132,'[2]1516 Exp_Rev Access'!$F$7:$FS$306,21,FALSE))</f>
        <v>84044.91</v>
      </c>
      <c r="AD132" s="99">
        <f>IF(ISNA(VLOOKUP($A132,'[2]1516 Exp_Rev Access'!$F$7:$FS$306,22,FALSE)),"",VLOOKUP($A132,'[2]1516 Exp_Rev Access'!$F$7:$FS$306,22,FALSE))</f>
        <v>10159.77</v>
      </c>
      <c r="AE132" s="99">
        <f>IF(ISNA(VLOOKUP($A132,'[2]1516 Exp_Rev Access'!$F$7:$FS$306,23,FALSE)),"",VLOOKUP($A132,'[2]1516 Exp_Rev Access'!$F$7:$FS$306,23,FALSE))</f>
        <v>0</v>
      </c>
      <c r="AF132" s="99">
        <f>IF(ISNA(VLOOKUP($A132,'[2]1516 Exp_Rev Access'!$F$7:$FS$306,24,FALSE)),"",VLOOKUP($A132,'[2]1516 Exp_Rev Access'!$F$7:$FS$306,24,FALSE))</f>
        <v>2587</v>
      </c>
      <c r="AG132" s="99">
        <f>IF(ISNA(VLOOKUP($A132,'[2]1516 Exp_Rev Access'!$F$7:$FS$306,25,FALSE)),"",VLOOKUP($A132,'[2]1516 Exp_Rev Access'!$F$7:$FS$306,25,FALSE))</f>
        <v>3532.76</v>
      </c>
      <c r="AH132" s="98">
        <f>IF(ISNA(VLOOKUP($A132,'[2]1516 Exp_Rev Access'!$F$7:$FS$306,26,FALSE)),"",VLOOKUP($A132,'[2]1516 Exp_Rev Access'!$F$7:$FS$306,26,FALSE))</f>
        <v>9785.19</v>
      </c>
      <c r="AI132" s="98">
        <f>IF(ISNA(VLOOKUP($A132,'[2]1516 Exp_Rev Access'!$F$7:$FS$306,27,FALSE)),"",VLOOKUP($A132,'[2]1516 Exp_Rev Access'!$F$7:$FS$306,27,FALSE))</f>
        <v>3020.46</v>
      </c>
      <c r="AJ132" s="98">
        <f>IF(ISNA(VLOOKUP($A132,'[2]1516 Exp_Rev Access'!$F$7:$FS$306,28,FALSE)),"",VLOOKUP($A132,'[2]1516 Exp_Rev Access'!$F$7:$FS$306,28,FALSE))</f>
        <v>233345.48</v>
      </c>
      <c r="AK132" s="98">
        <f>IF(ISNA(VLOOKUP($A132,'[2]1516 Exp_Rev Access'!$F$7:$FS$306,29,FALSE)),"",VLOOKUP($A132,'[2]1516 Exp_Rev Access'!$F$7:$FS$306,29,FALSE))</f>
        <v>22658.69</v>
      </c>
      <c r="AL132" s="100">
        <f>SUM(P132:AK132)</f>
        <v>418992.23000000004</v>
      </c>
      <c r="AM132" s="72">
        <f>AL132/D132</f>
        <v>1.7519109660864677E-2</v>
      </c>
      <c r="AN132" s="94">
        <f>AL132/C132</f>
        <v>201.60625424030565</v>
      </c>
      <c r="AO132" s="99">
        <f>IF(ISNA(VLOOKUP($A132,'[2]1516 Exp_Rev Access'!$F$7:$GB$306,30,FALSE)),"",VLOOKUP($A132,'[2]1516 Exp_Rev Access'!$F$7:$FS$306,30,FALSE))</f>
        <v>12087520.01</v>
      </c>
      <c r="AP132" s="99">
        <f>IF(ISNA(VLOOKUP($A132,'[2]1516 Exp_Rev Access'!$F$7:$GB$306,31,FALSE)),"",VLOOKUP($A132,'[2]1516 Exp_Rev Access'!$F$7:$FS$306,31,FALSE))</f>
        <v>349292.54</v>
      </c>
      <c r="AQ132" s="99">
        <f>IF(ISNA(VLOOKUP($A132,'[2]1516 Exp_Rev Access'!$F$7:$GB$306,32,FALSE)),"",VLOOKUP($A132,'[2]1516 Exp_Rev Access'!$F$7:$FS$306,32,FALSE))</f>
        <v>1682759.88</v>
      </c>
      <c r="AR132" s="99">
        <f>IF(ISNA(VLOOKUP($A132,'[2]1516 Exp_Rev Access'!$F$7:$GB$306,33,FALSE)),"",VLOOKUP($A132,'[2]1516 Exp_Rev Access'!$F$7:$FS$306,33,FALSE))</f>
        <v>0</v>
      </c>
      <c r="AS132" s="99">
        <f>IF(ISNA(VLOOKUP($A132,'[2]1516 Exp_Rev Access'!$F$7:$GB$306,34,FALSE)),"",VLOOKUP($A132,'[2]1516 Exp_Rev Access'!$F$7:$FS$306,34,FALSE))</f>
        <v>0</v>
      </c>
      <c r="AT132" s="101">
        <f>SUM(AO132:AS132)</f>
        <v>14119572.43</v>
      </c>
      <c r="AU132" s="72">
        <f>AT132/D132</f>
        <v>0.59037452261511281</v>
      </c>
      <c r="AV132" s="94">
        <f>AT132/C132</f>
        <v>6793.9066771882381</v>
      </c>
      <c r="AW132" s="99">
        <f>IF(ISNA(VLOOKUP($A132,'[2]1516 Exp_Rev Access'!$F$7:$GB$306,35,FALSE)),"",VLOOKUP($A132,'[2]1516 Exp_Rev Access'!$F$7:$GB$306,35,FALSE))</f>
        <v>0</v>
      </c>
      <c r="AX132" s="99">
        <f>IF(ISNA(VLOOKUP($A132,'[2]1516 Exp_Rev Access'!$F$7:$GB$306,36,FALSE)),"",VLOOKUP($A132,'[2]1516 Exp_Rev Access'!$F$7:$GB$306,36,FALSE))</f>
        <v>1633735</v>
      </c>
      <c r="AY132" s="99">
        <f>IF(ISNA(VLOOKUP($A132,'[2]1516 Exp_Rev Access'!$F$7:$GB$306,37,FALSE)),"",VLOOKUP($A132,'[2]1516 Exp_Rev Access'!$F$7:$GB$306,37,FALSE))</f>
        <v>160372.4</v>
      </c>
      <c r="AZ132" s="99">
        <f>IF(ISNA(VLOOKUP($A132,'[2]1516 Exp_Rev Access'!$F$7:$GB$306,38,FALSE)),"",VLOOKUP($A132,'[2]1516 Exp_Rev Access'!$F$7:$GB$306,38,FALSE))</f>
        <v>0</v>
      </c>
      <c r="BA132" s="99">
        <f>IF(ISNA(VLOOKUP($A132,'[2]1516 Exp_Rev Access'!$F$7:$GB$306,39,FALSE)),"",VLOOKUP($A132,'[2]1516 Exp_Rev Access'!$F$7:$GB$306,39,FALSE))</f>
        <v>0</v>
      </c>
      <c r="BB132" s="99">
        <f>IF(ISNA(VLOOKUP($A132,'[2]1516 Exp_Rev Access'!$F$7:$GB$306,40,FALSE)),"",VLOOKUP($A132,'[2]1516 Exp_Rev Access'!$F$7:$GB$306,40,FALSE))</f>
        <v>629726.56000000006</v>
      </c>
      <c r="BC132" s="99">
        <f>IF(ISNA(VLOOKUP($A132,'[2]1516 Exp_Rev Access'!$F$7:$GB$306,41,FALSE)),"",VLOOKUP($A132,'[2]1516 Exp_Rev Access'!$F$7:$GB$306,41,FALSE))</f>
        <v>8511.4</v>
      </c>
      <c r="BD132" s="99">
        <f>IF(ISNA(VLOOKUP($A132,'[2]1516 Exp_Rev Access'!$F$7:$GB$306,42,FALSE)),"",VLOOKUP($A132,'[2]1516 Exp_Rev Access'!$F$7:$GB$306,42,FALSE))</f>
        <v>78028.89</v>
      </c>
      <c r="BE132" s="99">
        <f>IF(ISNA(VLOOKUP($A132,'[2]1516 Exp_Rev Access'!$F$7:$GB$306,43,FALSE)),"",VLOOKUP($A132,'[2]1516 Exp_Rev Access'!$F$7:$GB$306,43,FALSE))</f>
        <v>0</v>
      </c>
      <c r="BF132" s="99">
        <f>IF(ISNA(VLOOKUP($A132,'[2]1516 Exp_Rev Access'!$F$7:$GB$306,44,FALSE)),"",VLOOKUP($A132,'[2]1516 Exp_Rev Access'!$F$7:$GB$306,44,FALSE))</f>
        <v>645156.02</v>
      </c>
      <c r="BG132" s="99">
        <f>IF(ISNA(VLOOKUP($A132,'[2]1516 Exp_Rev Access'!$F$7:$GB$306,45,FALSE)),"",VLOOKUP($A132,'[2]1516 Exp_Rev Access'!$F$7:$GB$306,45,FALSE))</f>
        <v>19095.21</v>
      </c>
      <c r="BH132" s="99">
        <f>IF(ISNA(VLOOKUP($A132,'[2]1516 Exp_Rev Access'!$F$7:$GB$306,46,FALSE)),"",VLOOKUP($A132,'[2]1516 Exp_Rev Access'!$F$7:$GB$306,46,FALSE))</f>
        <v>0</v>
      </c>
      <c r="BI132" s="99">
        <f>IF(ISNA(VLOOKUP($A132,'[2]1516 Exp_Rev Access'!$F$7:$GB$306,47,FALSE)),"",VLOOKUP($A132,'[2]1516 Exp_Rev Access'!$F$7:$GB$306,47,FALSE))</f>
        <v>23070.43</v>
      </c>
      <c r="BJ132" s="99">
        <f>IF(ISNA(VLOOKUP($A132,'[2]1516 Exp_Rev Access'!$F$7:$GB$306,48,FALSE)),"",VLOOKUP($A132,'[2]1516 Exp_Rev Access'!$F$7:$GB$306,48,FALSE))</f>
        <v>1234025.8799999999</v>
      </c>
      <c r="BK132" s="99">
        <f>IF(ISNA(VLOOKUP($A132,'[2]1516 Exp_Rev Access'!$F$7:$GB$306,49,FALSE)),"",VLOOKUP($A132,'[2]1516 Exp_Rev Access'!$F$7:$GB$306,49,FALSE))</f>
        <v>15593.23</v>
      </c>
      <c r="BL132" s="99">
        <f>IF(ISNA(VLOOKUP($A132,'[2]1516 Exp_Rev Access'!$F$7:$GB$306,50,FALSE)),"",VLOOKUP($A132,'[2]1516 Exp_Rev Access'!$F$7:$GB$306,50,FALSE))</f>
        <v>0</v>
      </c>
      <c r="BM132" s="99">
        <f>IF(ISNA(VLOOKUP($A132,'[2]1516 Exp_Rev Access'!$F$7:$GB$306,51,FALSE)),"",VLOOKUP($A132,'[2]1516 Exp_Rev Access'!$F$7:$GB$306,51,FALSE))</f>
        <v>0</v>
      </c>
      <c r="BN132" s="99">
        <f>IF(ISNA(VLOOKUP($A132,'[2]1516 Exp_Rev Access'!$F$7:$GB$306,52,FALSE)),"",VLOOKUP($A132,'[2]1516 Exp_Rev Access'!$F$7:$GB$306,52,FALSE))</f>
        <v>0</v>
      </c>
      <c r="BO132" s="99">
        <f>IF(ISNA(VLOOKUP($A132,'[2]1516 Exp_Rev Access'!$F$7:$GB$306,53,FALSE)),"",VLOOKUP($A132,'[2]1516 Exp_Rev Access'!$F$7:$GB$306,53,FALSE))</f>
        <v>0</v>
      </c>
      <c r="BP132" s="99">
        <f>IF(ISNA(VLOOKUP($A132,'[2]1516 Exp_Rev Access'!$F$7:$GB$306,54,FALSE)),"",VLOOKUP($A132,'[2]1516 Exp_Rev Access'!$F$7:$GB$306,54,FALSE))</f>
        <v>0</v>
      </c>
      <c r="BQ132" s="99">
        <f>IF(ISNA(VLOOKUP($A132,'[2]1516 Exp_Rev Access'!$F$7:$GB$306,55,FALSE)),"",VLOOKUP($A132,'[2]1516 Exp_Rev Access'!$F$7:$GB$306,55,FALSE))</f>
        <v>0</v>
      </c>
      <c r="BR132" s="99">
        <f>IF(ISNA(VLOOKUP($A132,'[2]1516 Exp_Rev Access'!$F$7:$GB$306,56,FALSE)),"",VLOOKUP($A132,'[2]1516 Exp_Rev Access'!$F$7:$GB$306,56,FALSE))</f>
        <v>0</v>
      </c>
      <c r="BS132" s="99">
        <f>IF(ISNA(VLOOKUP($A132,'[2]1516 Exp_Rev Access'!$F$7:$GB$306,57,FALSE)),"",VLOOKUP($A132,'[2]1516 Exp_Rev Access'!$F$7:$GB$306,57,FALSE))</f>
        <v>0</v>
      </c>
      <c r="BT132" s="99">
        <f>IF(ISNA(VLOOKUP($A132,'[2]1516 Exp_Rev Access'!$F$7:$GB$306,58,FALSE)),"",VLOOKUP($A132,'[2]1516 Exp_Rev Access'!$F$7:$GB$306,58,FALSE))</f>
        <v>0</v>
      </c>
      <c r="BU132" s="102">
        <f>SUM(AW132:BT132)</f>
        <v>4447315.0200000005</v>
      </c>
      <c r="BV132" s="72">
        <f>BU132/D132</f>
        <v>0.18595332789772878</v>
      </c>
      <c r="BW132" s="94">
        <f>BU132/C132</f>
        <v>2139.9120518508184</v>
      </c>
      <c r="BX132" s="99">
        <f>IF(ISNA(VLOOKUP($A132,'[2]1516 Exp_Rev Access'!$F$7:$GB$306,59,FALSE)),"",VLOOKUP($A132,'[2]1516 Exp_Rev Access'!$F$7:$GB$306,59,FALSE))</f>
        <v>223513.16</v>
      </c>
      <c r="BY132" s="99">
        <f>IF(ISNA(VLOOKUP($A132,'[2]1516 Exp_Rev Access'!$F$7:$GB$306,60,FALSE)),"",VLOOKUP($A132,'[2]1516 Exp_Rev Access'!$F$7:$GB$306,60,FALSE))</f>
        <v>0</v>
      </c>
      <c r="BZ132" s="99">
        <f>IF(ISNA(VLOOKUP($A132,'[2]1516 Exp_Rev Access'!$F$7:$GB$306,61,FALSE)),"",VLOOKUP($A132,'[2]1516 Exp_Rev Access'!$F$7:$GB$306,61,FALSE))</f>
        <v>0</v>
      </c>
      <c r="CA132" s="99">
        <f>IF(ISNA(VLOOKUP($A132,'[2]1516 Exp_Rev Access'!$F$7:$GB$306,62,FALSE)),"",VLOOKUP($A132,'[2]1516 Exp_Rev Access'!$F$7:$GB$306,62,FALSE))</f>
        <v>0</v>
      </c>
      <c r="CB132" s="99">
        <f>IF(ISNA(VLOOKUP($A132,'[2]1516 Exp_Rev Access'!$F$7:$GB$306,63,FALSE)),"",VLOOKUP($A132,'[2]1516 Exp_Rev Access'!$F$7:$GB$306,63,FALSE))</f>
        <v>0</v>
      </c>
      <c r="CC132" s="99">
        <f>IF(ISNA(VLOOKUP($A132,'[2]1516 Exp_Rev Access'!$F$7:$GB$306,64,FALSE)),"",VLOOKUP($A132,'[2]1516 Exp_Rev Access'!$F$7:$GB$306,64,FALSE))</f>
        <v>0</v>
      </c>
      <c r="CD132" s="101">
        <f>SUM(BX132:CC132)</f>
        <v>223513.16</v>
      </c>
      <c r="CE132" s="72">
        <f>CD132/D132</f>
        <v>9.3456424256039127E-3</v>
      </c>
      <c r="CF132" s="103">
        <f>CD132/C132</f>
        <v>107.54770073185871</v>
      </c>
      <c r="CG132" s="99">
        <f>IF(ISNA(VLOOKUP($A132,'[2]1516 Exp_Rev Access'!$F$7:$GB$306,65,FALSE)),"",VLOOKUP($A132,'[2]1516 Exp_Rev Access'!$F$7:$GB$306,65,FALSE))</f>
        <v>0</v>
      </c>
      <c r="CH132" s="99">
        <f>IF(ISNA(VLOOKUP($A132,'[2]1516 Exp_Rev Access'!$F$7:$GB$306,66,FALSE)),"",VLOOKUP($A132,'[2]1516 Exp_Rev Access'!$F$7:$GB$306,66,FALSE))</f>
        <v>0</v>
      </c>
      <c r="CI132" s="99">
        <f>IF(ISNA(VLOOKUP($A132,'[2]1516 Exp_Rev Access'!$F$7:$GB$306,67,FALSE)),"",VLOOKUP($A132,'[2]1516 Exp_Rev Access'!$F$7:$GB$306,67,FALSE))</f>
        <v>0</v>
      </c>
      <c r="CJ132" s="99">
        <f>IF(ISNA(VLOOKUP($A132,'[2]1516 Exp_Rev Access'!$F$7:$GB$306,68,FALSE)),"",VLOOKUP($A132,'[2]1516 Exp_Rev Access'!$F$7:$GB$306,68,FALSE))</f>
        <v>0</v>
      </c>
      <c r="CK132" s="99">
        <f>IF(ISNA(VLOOKUP($A132,'[2]1516 Exp_Rev Access'!$F$7:$GB$306,69,FALSE)),"",VLOOKUP($A132,'[2]1516 Exp_Rev Access'!$F$7:$GB$306,69,FALSE))</f>
        <v>0</v>
      </c>
      <c r="CL132" s="99">
        <f>IF(ISNA(VLOOKUP($A132,'[2]1516 Exp_Rev Access'!$F$7:$GB$306,70,FALSE)),"",VLOOKUP($A132,'[2]1516 Exp_Rev Access'!$F$7:$GB$306,70,FALSE))</f>
        <v>0</v>
      </c>
      <c r="CM132" s="99">
        <f>IF(ISNA(VLOOKUP($A132,'[2]1516 Exp_Rev Access'!$F$7:$GB$306,71,FALSE)),"",VLOOKUP($A132,'[2]1516 Exp_Rev Access'!$F$7:$GB$306,71,FALSE))</f>
        <v>0</v>
      </c>
      <c r="CN132" s="99">
        <f>IF(ISNA(VLOOKUP($A132,'[2]1516 Exp_Rev Access'!$F$7:$GB$306,72,FALSE)),"",VLOOKUP($A132,'[2]1516 Exp_Rev Access'!$F$7:$GB$306,72,FALSE))</f>
        <v>0</v>
      </c>
      <c r="CO132" s="99">
        <f>IF(ISNA(VLOOKUP($A132,'[2]1516 Exp_Rev Access'!$F$7:$GB$306,73,FALSE)),"",VLOOKUP($A132,'[2]1516 Exp_Rev Access'!$F$7:$GB$306,73,FALSE))</f>
        <v>0</v>
      </c>
      <c r="CP132" s="99">
        <f>IF(ISNA(VLOOKUP($A132,'[2]1516 Exp_Rev Access'!$F$7:$GB$306,74,FALSE)),"",VLOOKUP($A132,'[2]1516 Exp_Rev Access'!$F$7:$GB$306,74,FALSE))</f>
        <v>390432</v>
      </c>
      <c r="CQ132" s="99">
        <f>IF(ISNA(VLOOKUP($A132,'[2]1516 Exp_Rev Access'!$F$7:$GB$306,75,FALSE)),"",VLOOKUP($A132,'[2]1516 Exp_Rev Access'!$F$7:$GB$306,75,FALSE))</f>
        <v>0</v>
      </c>
      <c r="CR132" s="99">
        <f>IF(ISNA(VLOOKUP($A132,'[2]1516 Exp_Rev Access'!$F$7:$GB$306,76,FALSE)),"",VLOOKUP($A132,'[2]1516 Exp_Rev Access'!$F$7:$GB$306,76,FALSE))</f>
        <v>17508</v>
      </c>
      <c r="CS132" s="99">
        <f>IF(ISNA(VLOOKUP($A132,'[2]1516 Exp_Rev Access'!$F$7:$GB$306,77,FALSE)),"",VLOOKUP($A132,'[2]1516 Exp_Rev Access'!$F$7:$GB$306,77,FALSE))</f>
        <v>0</v>
      </c>
      <c r="CT132" s="99">
        <f>IF(ISNA(VLOOKUP($A132,'[2]1516 Exp_Rev Access'!$F$7:$GB$306,78,FALSE)),"",VLOOKUP($A132,'[2]1516 Exp_Rev Access'!$F$7:$GB$306,78,FALSE))</f>
        <v>795611.14</v>
      </c>
      <c r="CU132" s="99">
        <f>IF(ISNA(VLOOKUP($A132,'[2]1516 Exp_Rev Access'!$F$7:$GB$306,79,FALSE)),"",VLOOKUP($A132,'[2]1516 Exp_Rev Access'!$F$7:$GB$306,79,FALSE))</f>
        <v>111464.74</v>
      </c>
      <c r="CV132" s="99">
        <f>IF(ISNA(VLOOKUP($A132,'[2]1516 Exp_Rev Access'!$F$7:$GB$306,80,FALSE)),"",VLOOKUP($A132,'[2]1516 Exp_Rev Access'!$F$7:$GB$306,80,FALSE))</f>
        <v>215779.46</v>
      </c>
      <c r="CW132" s="99">
        <f>IF(ISNA(VLOOKUP($A132,'[2]1516 Exp_Rev Access'!$F$7:$GB$306,81,FALSE)),"",VLOOKUP($A132,'[2]1516 Exp_Rev Access'!$F$7:$GB$306,81,FALSE))</f>
        <v>0</v>
      </c>
      <c r="CX132" s="99">
        <f>IF(ISNA(VLOOKUP($A132,'[2]1516 Exp_Rev Access'!$F$7:$GB$306,82,FALSE)),"",VLOOKUP($A132,'[2]1516 Exp_Rev Access'!$F$7:$GB$306,82,FALSE))</f>
        <v>0</v>
      </c>
      <c r="CY132" s="99">
        <f>IF(ISNA(VLOOKUP($A132,'[2]1516 Exp_Rev Access'!$F$7:$GB$306,83,FALSE)),"",VLOOKUP($A132,'[2]1516 Exp_Rev Access'!$F$7:$GB$306,83,FALSE))</f>
        <v>0</v>
      </c>
      <c r="CZ132" s="99">
        <f>IF(ISNA(VLOOKUP($A132,'[2]1516 Exp_Rev Access'!$F$7:$GB$306,84,FALSE)),"",VLOOKUP($A132,'[2]1516 Exp_Rev Access'!$F$7:$GB$306,84,FALSE))</f>
        <v>0</v>
      </c>
      <c r="DA132" s="99">
        <f>IF(ISNA(VLOOKUP($A132,'[2]1516 Exp_Rev Access'!$F$7:$GB$306,85,FALSE)),"",VLOOKUP($A132,'[2]1516 Exp_Rev Access'!$F$7:$GB$306,85,FALSE))</f>
        <v>119490.96</v>
      </c>
      <c r="DB132" s="99">
        <f>IF(ISNA(VLOOKUP($A132,'[2]1516 Exp_Rev Access'!$F$7:$GB$306,86,FALSE)),"",VLOOKUP($A132,'[2]1516 Exp_Rev Access'!$F$7:$GB$306,86,FALSE))</f>
        <v>0</v>
      </c>
      <c r="DC132" s="99">
        <f>IF(ISNA(VLOOKUP($A132,'[2]1516 Exp_Rev Access'!$F$7:$GB$306,87,FALSE)),"",VLOOKUP($A132,'[2]1516 Exp_Rev Access'!$F$7:$GB$306,87,FALSE))</f>
        <v>0</v>
      </c>
      <c r="DD132" s="99">
        <f>IF(ISNA(VLOOKUP($A132,'[2]1516 Exp_Rev Access'!$F$7:$GB$306,88,FALSE)),"",VLOOKUP($A132,'[2]1516 Exp_Rev Access'!$F$7:$GB$306,88,FALSE))</f>
        <v>0</v>
      </c>
      <c r="DE132" s="99">
        <f>IF(ISNA(VLOOKUP($A132,'[2]1516 Exp_Rev Access'!$F$7:$GB$306,89,FALSE)),"",VLOOKUP($A132,'[2]1516 Exp_Rev Access'!$F$7:$GB$306,89,FALSE))</f>
        <v>0</v>
      </c>
      <c r="DF132" s="99">
        <f>IF(ISNA(VLOOKUP($A132,'[2]1516 Exp_Rev Access'!$F$7:$GB$306,90,FALSE)),"",VLOOKUP($A132,'[2]1516 Exp_Rev Access'!$F$7:$GB$306,90,FALSE))</f>
        <v>0</v>
      </c>
      <c r="DG132" s="99">
        <f>IF(ISNA(VLOOKUP($A132,'[2]1516 Exp_Rev Access'!$F$7:$GB$306,91,FALSE)),"",VLOOKUP($A132,'[2]1516 Exp_Rev Access'!$F$7:$GB$306,91,FALSE))</f>
        <v>894.6</v>
      </c>
      <c r="DH132" s="99">
        <f>IF(ISNA(VLOOKUP($A132,'[2]1516 Exp_Rev Access'!$F$7:$GB$306,92,FALSE)),"",VLOOKUP($A132,'[2]1516 Exp_Rev Access'!$F$7:$GB$306,92,FALSE))</f>
        <v>876700.01</v>
      </c>
      <c r="DI132" s="99">
        <f>IF(ISNA(VLOOKUP($A132,'[2]1516 Exp_Rev Access'!$F$7:$GB$306,93,FALSE)),"",VLOOKUP($A132,'[2]1516 Exp_Rev Access'!$F$7:$GB$306,93,FALSE))</f>
        <v>0</v>
      </c>
      <c r="DJ132" s="99">
        <f>IF(ISNA(VLOOKUP($A132,'[2]1516 Exp_Rev Access'!$F$7:$GB$306,94,FALSE)),"",VLOOKUP($A132,'[2]1516 Exp_Rev Access'!$F$7:$GB$306,94,FALSE))</f>
        <v>0</v>
      </c>
      <c r="DK132" s="99">
        <f>IF(ISNA(VLOOKUP($A132,'[2]1516 Exp_Rev Access'!$F$7:$GB$306,95,FALSE)),"",VLOOKUP($A132,'[2]1516 Exp_Rev Access'!$F$7:$GB$306,95,FALSE))</f>
        <v>0</v>
      </c>
      <c r="DL132" s="99">
        <f>IF(ISNA(VLOOKUP($A132,'[2]1516 Exp_Rev Access'!$F$7:$GB$306,96,FALSE)),"",VLOOKUP($A132,'[2]1516 Exp_Rev Access'!$F$7:$GB$306,96,FALSE))</f>
        <v>0</v>
      </c>
      <c r="DM132" s="99">
        <f>IF(ISNA(VLOOKUP($A132,'[2]1516 Exp_Rev Access'!$F$7:$GB$306,97,FALSE)),"",VLOOKUP($A132,'[2]1516 Exp_Rev Access'!$F$7:$GB$306,97,FALSE))</f>
        <v>0</v>
      </c>
      <c r="DN132" s="99">
        <f>IF(ISNA(VLOOKUP($A132,'[2]1516 Exp_Rev Access'!$F$7:$GB$306,98,FALSE)),"",VLOOKUP($A132,'[2]1516 Exp_Rev Access'!$F$7:$GB$306,98,FALSE))</f>
        <v>0</v>
      </c>
      <c r="DO132" s="99">
        <f>IF(ISNA(VLOOKUP($A132,'[2]1516 Exp_Rev Access'!$F$7:$GB$306,99,FALSE)),"",VLOOKUP($A132,'[2]1516 Exp_Rev Access'!$F$7:$GB$306,99,FALSE))</f>
        <v>0</v>
      </c>
      <c r="DP132" s="99">
        <f>IF(ISNA(VLOOKUP($A132,'[2]1516 Exp_Rev Access'!$F$7:$GB$306,100,FALSE)),"",VLOOKUP($A132,'[2]1516 Exp_Rev Access'!$F$7:$GB$306,100,FALSE))</f>
        <v>0</v>
      </c>
      <c r="DQ132" s="99">
        <f>IF(ISNA(VLOOKUP($A132,'[2]1516 Exp_Rev Access'!$F$7:$GB$306,101,FALSE)),"",VLOOKUP($A132,'[2]1516 Exp_Rev Access'!$F$7:$GB$306,101,FALSE))</f>
        <v>0</v>
      </c>
      <c r="DR132" s="99">
        <f>IF(ISNA(VLOOKUP($A132,'[2]1516 Exp_Rev Access'!$F$7:$GB$306,102,FALSE)),"",VLOOKUP($A132,'[2]1516 Exp_Rev Access'!$F$7:$GB$306,102,FALSE))</f>
        <v>0</v>
      </c>
      <c r="DS132" s="99">
        <f>IF(ISNA(VLOOKUP($A132,'[2]1516 Exp_Rev Access'!$F$7:$GB$306,103,FALSE)),"",VLOOKUP($A132,'[2]1516 Exp_Rev Access'!$F$7:$GB$306,103,FALSE))</f>
        <v>0</v>
      </c>
      <c r="DT132" s="99">
        <f>IF(ISNA(VLOOKUP($A132,'[2]1516 Exp_Rev Access'!$F$7:$GB$306,104,FALSE)),"",VLOOKUP($A132,'[2]1516 Exp_Rev Access'!$F$7:$GB$306,104,FALSE))</f>
        <v>0</v>
      </c>
      <c r="DU132" s="99">
        <f>IF(ISNA(VLOOKUP($A132,'[2]1516 Exp_Rev Access'!$F$7:$GB$306,105,FALSE)),"",VLOOKUP($A132,'[2]1516 Exp_Rev Access'!$F$7:$GB$306,105,FALSE))</f>
        <v>0</v>
      </c>
      <c r="DV132" s="99">
        <f>IF(ISNA(VLOOKUP($A132,'[2]1516 Exp_Rev Access'!$F$7:$GB$306,106,FALSE)),"",VLOOKUP($A132,'[2]1516 Exp_Rev Access'!$F$7:$GB$306,106,FALSE))</f>
        <v>0</v>
      </c>
      <c r="DW132" s="99">
        <f>IF(ISNA(VLOOKUP($A132,'[2]1516 Exp_Rev Access'!$F$7:$GB$306,107,FALSE)),"",VLOOKUP($A132,'[2]1516 Exp_Rev Access'!$F$7:$GB$306,107,FALSE))</f>
        <v>0</v>
      </c>
      <c r="DX132" s="99">
        <f>IF(ISNA(VLOOKUP($A132,'[2]1516 Exp_Rev Access'!$F$7:$GB$306,108,FALSE)),"",VLOOKUP($A132,'[2]1516 Exp_Rev Access'!$F$7:$GB$306,108,FALSE))</f>
        <v>0</v>
      </c>
      <c r="DY132" s="99">
        <f>IF(ISNA(VLOOKUP($A132,'[2]1516 Exp_Rev Access'!$F$7:$GB$306,109,FALSE)),"",VLOOKUP($A132,'[2]1516 Exp_Rev Access'!$F$7:$GB$306,109,FALSE))</f>
        <v>0</v>
      </c>
      <c r="DZ132" s="99">
        <f>IF(ISNA(VLOOKUP($A132,'[2]1516 Exp_Rev Access'!$F$7:$GB$306,110,FALSE)),"",VLOOKUP($A132,'[2]1516 Exp_Rev Access'!$F$7:$GB$306,110,FALSE))</f>
        <v>0</v>
      </c>
      <c r="EA132" s="99">
        <f>IF(ISNA(VLOOKUP($A132,'[2]1516 Exp_Rev Access'!$F$7:$GB$306,111,FALSE)),"",VLOOKUP($A132,'[2]1516 Exp_Rev Access'!$F$7:$GB$306,111,FALSE))</f>
        <v>0</v>
      </c>
      <c r="EB132" s="99">
        <f>IF(ISNA(VLOOKUP($A132,'[2]1516 Exp_Rev Access'!$F$7:$GB$306,112,FALSE)),"",VLOOKUP($A132,'[2]1516 Exp_Rev Access'!$F$7:$GB$306,112,FALSE))</f>
        <v>0</v>
      </c>
      <c r="EC132" s="99">
        <f>IF(ISNA(VLOOKUP($A132,'[2]1516 Exp_Rev Access'!$F$7:$GB$306,113,FALSE)),"",VLOOKUP($A132,'[2]1516 Exp_Rev Access'!$F$7:$GB$306,113,FALSE))</f>
        <v>0</v>
      </c>
      <c r="ED132" s="99">
        <f>IF(ISNA(VLOOKUP($A132,'[2]1516 Exp_Rev Access'!$F$7:$GB$306,114,FALSE)),"",VLOOKUP($A132,'[2]1516 Exp_Rev Access'!$F$7:$GB$306,114,FALSE))</f>
        <v>0</v>
      </c>
      <c r="EE132" s="99">
        <f>IF(ISNA(VLOOKUP($A132,'[2]1516 Exp_Rev Access'!$F$7:$GB$306,115,FALSE)),"",VLOOKUP($A132,'[2]1516 Exp_Rev Access'!$F$7:$GB$306,115,FALSE))</f>
        <v>0</v>
      </c>
      <c r="EF132" s="99">
        <f>IF(ISNA(VLOOKUP($A132,'[2]1516 Exp_Rev Access'!$F$7:$GB$306,116,FALSE)),"",VLOOKUP($A132,'[2]1516 Exp_Rev Access'!$F$7:$GB$306,116,FALSE))</f>
        <v>0</v>
      </c>
      <c r="EG132" s="99">
        <f>IF(ISNA(VLOOKUP($A132,'[2]1516 Exp_Rev Access'!$F$7:$GB$306,117,FALSE)),"",VLOOKUP($A132,'[2]1516 Exp_Rev Access'!$F$7:$GB$306,117,FALSE))</f>
        <v>0</v>
      </c>
      <c r="EH132" s="99">
        <f>IF(ISNA(VLOOKUP($A132,'[2]1516 Exp_Rev Access'!$F$7:$GB$306,118,FALSE)),"",VLOOKUP($A132,'[2]1516 Exp_Rev Access'!$F$7:$GB$306,118,FALSE))</f>
        <v>0</v>
      </c>
      <c r="EI132" s="99">
        <f>IF(ISNA(VLOOKUP($A132,'[2]1516 Exp_Rev Access'!$F$7:$GB$306,119,FALSE)),"",VLOOKUP($A132,'[2]1516 Exp_Rev Access'!$F$7:$GB$306,119,FALSE))</f>
        <v>0</v>
      </c>
      <c r="EJ132" s="99">
        <f>IF(ISNA(VLOOKUP($A132,'[2]1516 Exp_Rev Access'!$F$7:$GB$306,120,FALSE)),"",VLOOKUP($A132,'[2]1516 Exp_Rev Access'!$F$7:$GB$306,120,FALSE))</f>
        <v>0</v>
      </c>
      <c r="EK132" s="99">
        <f>IF(ISNA(VLOOKUP($A132,'[2]1516 Exp_Rev Access'!$F$7:$GB$306,121,FALSE)),"",VLOOKUP($A132,'[2]1516 Exp_Rev Access'!$F$7:$GB$306,121,FALSE))</f>
        <v>0</v>
      </c>
      <c r="EL132" s="99">
        <f>IF(ISNA(VLOOKUP($A132,'[2]1516 Exp_Rev Access'!$F$7:$GB$306,122,FALSE)),"",VLOOKUP($A132,'[2]1516 Exp_Rev Access'!$F$7:$GB$306,122,FALSE))</f>
        <v>0</v>
      </c>
      <c r="EM132" s="99">
        <f>IF(ISNA(VLOOKUP($A132,'[2]1516 Exp_Rev Access'!$F$7:$GB$306,123,FALSE)),"",VLOOKUP($A132,'[2]1516 Exp_Rev Access'!$F$7:$GB$306,123,FALSE))</f>
        <v>0</v>
      </c>
      <c r="EN132" s="99">
        <f>IF(ISNA(VLOOKUP($A132,'[2]1516 Exp_Rev Access'!$F$7:$GB$306,124,FALSE)),"",VLOOKUP($A132,'[2]1516 Exp_Rev Access'!$F$7:$GB$306,124,FALSE))</f>
        <v>0</v>
      </c>
      <c r="EO132" s="99">
        <f>IF(ISNA(VLOOKUP($A132,'[2]1516 Exp_Rev Access'!$F$7:$GB$306,125,FALSE)),"",VLOOKUP($A132,'[2]1516 Exp_Rev Access'!$F$7:$GB$306,125,FALSE))</f>
        <v>0</v>
      </c>
      <c r="EP132" s="99">
        <f>IF(ISNA(VLOOKUP($A132,'[2]1516 Exp_Rev Access'!$F$7:$GB$306,126,FALSE)),"",VLOOKUP($A132,'[2]1516 Exp_Rev Access'!$F$7:$GB$306,126,FALSE))</f>
        <v>0</v>
      </c>
      <c r="EQ132" s="99">
        <f>IF(ISNA(VLOOKUP($A132,'[2]1516 Exp_Rev Access'!$F$7:$GB$306,127,FALSE)),"",VLOOKUP($A132,'[2]1516 Exp_Rev Access'!$F$7:$GB$306,127,FALSE))</f>
        <v>0</v>
      </c>
      <c r="ER132" s="99">
        <f>IF(ISNA(VLOOKUP($A132,'[2]1516 Exp_Rev Access'!$F$7:$GB$306,128,FALSE)),"",VLOOKUP($A132,'[2]1516 Exp_Rev Access'!$F$7:$GB$306,128,FALSE))</f>
        <v>0</v>
      </c>
      <c r="ES132" s="99">
        <f>IF(ISNA(VLOOKUP($A132,'[2]1516 Exp_Rev Access'!$F$7:$GB$306,129,FALSE)),"",VLOOKUP($A132,'[2]1516 Exp_Rev Access'!$F$7:$GB$306,129,FALSE))</f>
        <v>0</v>
      </c>
      <c r="ET132" s="99">
        <f>IF(ISNA(VLOOKUP($A132,'[2]1516 Exp_Rev Access'!$F$7:$GB$306,130,FALSE)),"",VLOOKUP($A132,'[2]1516 Exp_Rev Access'!$F$7:$GB$306,130,FALSE))</f>
        <v>0</v>
      </c>
      <c r="EU132" s="99">
        <f>IF(ISNA(VLOOKUP($A132,'[2]1516 Exp_Rev Access'!$F$7:$GB$306,131,FALSE)),"",VLOOKUP($A132,'[2]1516 Exp_Rev Access'!$F$7:$GB$306,131,FALSE))</f>
        <v>43977.440000000002</v>
      </c>
      <c r="EV132" s="99">
        <f>IF(ISNA(VLOOKUP($A132,'[2]1516 Exp_Rev Access'!$F$7:$GB$306,132,FALSE)),"",VLOOKUP($A132,'[2]1516 Exp_Rev Access'!$F$7:$GB$306,132,FALSE))</f>
        <v>0</v>
      </c>
      <c r="EW132" s="99">
        <f>IF(ISNA(VLOOKUP($A132,'[2]1516 Exp_Rev Access'!$F$7:$GB$306,133,FALSE)),"",VLOOKUP($A132,'[2]1516 Exp_Rev Access'!$F$7:$GB$306,133,FALSE))</f>
        <v>0</v>
      </c>
      <c r="EX132" s="99">
        <f>IF(ISNA(VLOOKUP($A132,'[2]1516 Exp_Rev Access'!$F$7:$GB$306,134,FALSE)),"",VLOOKUP($A132,'[2]1516 Exp_Rev Access'!$F$7:$GB$306,134,FALSE))</f>
        <v>0</v>
      </c>
      <c r="EY132" s="99">
        <f>IF(ISNA(VLOOKUP($A132,'[2]1516 Exp_Rev Access'!$F$7:$GB$306,135,FALSE)),"",VLOOKUP($A132,'[2]1516 Exp_Rev Access'!$F$7:$GB$306,135,FALSE))</f>
        <v>0</v>
      </c>
      <c r="EZ132" s="99">
        <f>IF(ISNA(VLOOKUP($A132,'[2]1516 Exp_Rev Access'!$F$7:$GB$306,136,FALSE)),"",VLOOKUP($A132,'[2]1516 Exp_Rev Access'!$F$7:$GB$306,136,FALSE))</f>
        <v>0</v>
      </c>
      <c r="FA132" s="99">
        <f>IF(ISNA(VLOOKUP($A132,'[2]1516 Exp_Rev Access'!$F$7:$GB$306,137,FALSE)),"",VLOOKUP($A132,'[2]1516 Exp_Rev Access'!$F$7:$GB$306,137,FALSE))</f>
        <v>0</v>
      </c>
      <c r="FB132" s="99">
        <f>IF(ISNA(VLOOKUP($A132,'[2]1516 Exp_Rev Access'!$F$7:$GB$306,138,FALSE)),"",VLOOKUP($A132,'[2]1516 Exp_Rev Access'!$F$7:$GB$306,138,FALSE))</f>
        <v>0</v>
      </c>
      <c r="FC132" s="99">
        <f>IF(ISNA(VLOOKUP($A132,'[2]1516 Exp_Rev Access'!$F$7:$GB$306,139,FALSE)),"",VLOOKUP($A132,'[2]1516 Exp_Rev Access'!$F$7:$GB$306,139,FALSE))</f>
        <v>0</v>
      </c>
      <c r="FD132" s="99">
        <f>IF(ISNA(VLOOKUP($A132,'[2]1516 Exp_Rev Access'!$F$7:$FS$306,140,FALSE)),"",VLOOKUP($A132,'[2]1516 Exp_Rev Access'!$F$7:$FS$306,140,FALSE))</f>
        <v>0</v>
      </c>
      <c r="FE132" s="99">
        <f>IF(ISNA(VLOOKUP($A132,'[2]1516 Exp_Rev Access'!$F$7:$FS$306,141,FALSE)),"",VLOOKUP($A132,'[2]1516 Exp_Rev Access'!$F$7:$FS$306,141,FALSE))</f>
        <v>0</v>
      </c>
      <c r="FF132" s="99">
        <f>IF(ISNA(VLOOKUP($A132,'[2]1516 Exp_Rev Access'!$F$7:$FS$306,142,FALSE)),"",VLOOKUP($A132,'[2]1516 Exp_Rev Access'!$F$7:$FS$306,142,FALSE))</f>
        <v>0</v>
      </c>
      <c r="FG132" s="99">
        <f>IF(ISNA(VLOOKUP($A132,'[2]1516 Exp_Rev Access'!$F$7:$FS$306,143,FALSE)),"",VLOOKUP($A132,'[2]1516 Exp_Rev Access'!$F$7:$FS$306,143,FALSE))</f>
        <v>0</v>
      </c>
      <c r="FH132" s="99">
        <f>IF(ISNA(VLOOKUP($A132,'[2]1516 Exp_Rev Access'!$F$7:$FS$306,144,FALSE)),"",VLOOKUP($A132,'[2]1516 Exp_Rev Access'!$F$7:$FS$306,144,FALSE))</f>
        <v>0</v>
      </c>
      <c r="FI132" s="99">
        <f>IF(ISNA(VLOOKUP($A132,'[2]1516 Exp_Rev Access'!$F$7:$FS$306,145,FALSE)),"",VLOOKUP($A132,'[2]1516 Exp_Rev Access'!$F$7:$FS$306,145,FALSE))</f>
        <v>0</v>
      </c>
      <c r="FJ132" s="99">
        <f>IF(ISNA(VLOOKUP($A132,'[2]1516 Exp_Rev Access'!$F$7:$FS$306,146,FALSE)),"",VLOOKUP($A132,'[2]1516 Exp_Rev Access'!$F$7:$FS$306,146,FALSE))</f>
        <v>0</v>
      </c>
      <c r="FK132" s="99">
        <f>IF(ISNA(VLOOKUP($A132,'[2]1516 Exp_Rev Access'!$F$7:$FS$306,147,FALSE)),"",VLOOKUP($A132,'[2]1516 Exp_Rev Access'!$F$7:$FS$306,147,FALSE))</f>
        <v>0</v>
      </c>
      <c r="FL132" s="99">
        <f>IF(ISNA(VLOOKUP($A132,'[2]1516 Exp_Rev Access'!$F$7:$FS$306,148,FALSE)),"",VLOOKUP($A132,'[2]1516 Exp_Rev Access'!$F$7:$FS$306,148,FALSE))</f>
        <v>0</v>
      </c>
      <c r="FM132" s="99">
        <f>IF(ISNA(VLOOKUP($A132,'[2]1516 Exp_Rev Access'!$F$7:$FS$306,149,FALSE)),"",VLOOKUP($A132,'[2]1516 Exp_Rev Access'!$F$7:$FS$306,149,FALSE))</f>
        <v>0</v>
      </c>
      <c r="FN132" s="99">
        <f>IF(ISNA(VLOOKUP($A132,'[2]1516 Exp_Rev Access'!$F$7:$FS$306,150,FALSE)),"",VLOOKUP($A132,'[2]1516 Exp_Rev Access'!$F$7:$FS$306,150,FALSE))</f>
        <v>0</v>
      </c>
      <c r="FO132" s="99">
        <f>IF(ISNA(VLOOKUP($A132,'[2]1516 Exp_Rev Access'!$F$7:$FS$306,151,FALSE)),"",VLOOKUP($A132,'[2]1516 Exp_Rev Access'!$F$7:$FS$306,151,FALSE))</f>
        <v>0</v>
      </c>
      <c r="FP132" s="99">
        <f>IF(ISNA(VLOOKUP($A132,'[2]1516 Exp_Rev Access'!$F$7:$FS$306,152,FALSE)),"",VLOOKUP($A132,'[2]1516 Exp_Rev Access'!$F$7:$FS$306,152,FALSE))</f>
        <v>0</v>
      </c>
      <c r="FQ132" s="99">
        <f>IF(ISNA(VLOOKUP($A132,'[2]1516 Exp_Rev Access'!$F$7:$FS$306,153,FALSE)),"",VLOOKUP($A132,'[2]1516 Exp_Rev Access'!$F$7:$FS$306,153,FALSE))</f>
        <v>84395.26</v>
      </c>
      <c r="FR132" s="101">
        <f>SUM(CG132:FQ132)</f>
        <v>2656253.61</v>
      </c>
      <c r="FS132" s="72">
        <f>FR132/D132</f>
        <v>0.11106458532812809</v>
      </c>
      <c r="FT132" s="94">
        <f>FR132/C132</f>
        <v>1278.108046596448</v>
      </c>
      <c r="FU132" s="99">
        <f>IF(ISNA(VLOOKUP($A132,'[2]1516 Exp_Rev Access'!$F$7:$GB$306,154,FALSE)),"",VLOOKUP($A132,'[2]1516 Exp_Rev Access'!$F$7:$GB$306,154,FALSE))</f>
        <v>0</v>
      </c>
      <c r="FV132" s="99">
        <f>IF(ISNA(VLOOKUP($A132,'[2]1516 Exp_Rev Access'!$F$7:$GB$306,155,FALSE)),"",VLOOKUP($A132,'[2]1516 Exp_Rev Access'!$F$7:$GB$306,155,FALSE))</f>
        <v>0</v>
      </c>
      <c r="FW132" s="99">
        <f>IF(ISNA(VLOOKUP($A132,'[2]1516 Exp_Rev Access'!$F$7:$GB$306,156,FALSE)),"",VLOOKUP($A132,'[2]1516 Exp_Rev Access'!$F$7:$GB$306,156,FALSE))</f>
        <v>0</v>
      </c>
      <c r="FX132" s="99">
        <f>IF(ISNA(VLOOKUP($A132,'[2]1516 Exp_Rev Access'!$F$7:$GB$306,157,FALSE)),"",VLOOKUP($A132,'[2]1516 Exp_Rev Access'!$F$7:$GB$306,157,FALSE))</f>
        <v>0</v>
      </c>
      <c r="FY132" s="99">
        <f>IF(ISNA(VLOOKUP($A132,'[2]1516 Exp_Rev Access'!$F$7:$GB$306,158,FALSE)),"",VLOOKUP($A132,'[2]1516 Exp_Rev Access'!$F$7:$GB$306,158,FALSE))</f>
        <v>0</v>
      </c>
      <c r="FZ132" s="99">
        <f>IF(ISNA(VLOOKUP($A132,'[2]1516 Exp_Rev Access'!$F$7:$GB$306,159,FALSE)),"",VLOOKUP($A132,'[2]1516 Exp_Rev Access'!$F$7:$GB$306,159,FALSE))</f>
        <v>0</v>
      </c>
      <c r="GA132" s="99">
        <f>IF(ISNA(VLOOKUP($A132,'[2]1516 Exp_Rev Access'!$F$7:$GB$306,160,FALSE)),"",VLOOKUP($A132,'[2]1516 Exp_Rev Access'!$F$7:$GB$306,160,FALSE))</f>
        <v>0</v>
      </c>
      <c r="GB132" s="99">
        <f>IF(ISNA(VLOOKUP($A132,'[2]1516 Exp_Rev Access'!$F$7:$GB$306,161,FALSE)),"",VLOOKUP($A132,'[2]1516 Exp_Rev Access'!$F$7:$GB$306,161,FALSE))</f>
        <v>0</v>
      </c>
      <c r="GC132" s="99">
        <f>IF(ISNA(VLOOKUP($A132,'[2]1516 Exp_Rev Access'!$F$7:$GB$306,162,FALSE)),"",VLOOKUP($A132,'[2]1516 Exp_Rev Access'!$F$7:$GB$306,162,FALSE))</f>
        <v>0</v>
      </c>
      <c r="GD132" s="99">
        <f>IF(ISNA(VLOOKUP($A132,'[2]1516 Exp_Rev Access'!$F$7:$GB$306,163,FALSE)),"",VLOOKUP($A132,'[2]1516 Exp_Rev Access'!$F$7:$GB$306,163,FALSE))</f>
        <v>1027.7</v>
      </c>
      <c r="GE132" s="99">
        <f>IF(ISNA(VLOOKUP($A132,'[2]1516 Exp_Rev Access'!$F$7:$GB$306,164,FALSE)),"",VLOOKUP($A132,'[2]1516 Exp_Rev Access'!$F$7:$GB$306,164,FALSE))</f>
        <v>0</v>
      </c>
      <c r="GF132" s="99">
        <f>IF(ISNA(VLOOKUP($A132,'[2]1516 Exp_Rev Access'!$F$7:$GB$306,165,FALSE)),"",VLOOKUP($A132,'[2]1516 Exp_Rev Access'!$F$7:$GB$306,165,FALSE))</f>
        <v>0</v>
      </c>
      <c r="GG132" s="99">
        <f>IF(ISNA(VLOOKUP($A132,'[2]1516 Exp_Rev Access'!$F$7:$GB$306,166,FALSE)),"",VLOOKUP($A132,'[2]1516 Exp_Rev Access'!$F$7:$GB$306,166,FALSE))</f>
        <v>0</v>
      </c>
      <c r="GH132" s="99">
        <f>IF(ISNA(VLOOKUP($A132,'[2]1516 Exp_Rev Access'!$F$7:$GB$306,167,FALSE)),"",VLOOKUP($A132,'[2]1516 Exp_Rev Access'!$F$7:$GB$306,167,FALSE))</f>
        <v>0</v>
      </c>
      <c r="GI132" s="99">
        <f>IF(ISNA(VLOOKUP($A132,'[2]1516 Exp_Rev Access'!$F$7:$GB$306,168,FALSE)),"",VLOOKUP($A132,'[2]1516 Exp_Rev Access'!$F$7:$GB$306,168,FALSE))</f>
        <v>0</v>
      </c>
      <c r="GJ132" s="99">
        <f>IF(ISNA(VLOOKUP($A132,'[2]1516 Exp_Rev Access'!$F$7:$GB$306,169,FALSE)),"",VLOOKUP($A132,'[2]1516 Exp_Rev Access'!$F$7:$GB$306,169,FALSE))</f>
        <v>0</v>
      </c>
      <c r="GK132" s="99">
        <f>IF(ISNA(VLOOKUP($A132,'[2]1516 Exp_Rev Access'!$F$7:$GB$306,170,FALSE)),"",VLOOKUP($A132,'[2]1516 Exp_Rev Access'!$F$7:$GB$306,170,FALSE))</f>
        <v>0</v>
      </c>
      <c r="GL132" s="99">
        <f>IF(ISNA(VLOOKUP($A132,'[2]1516 Exp_Rev Access'!$F$7:$GB$306,171,FALSE)),"",VLOOKUP($A132,'[2]1516 Exp_Rev Access'!$F$7:$GB$306,171,FALSE))</f>
        <v>0</v>
      </c>
      <c r="GM132" s="99">
        <f>IF(ISNA(VLOOKUP($A132,'[2]1516 Exp_Rev Access'!$F$7:$GB$306,172,FALSE)),"",VLOOKUP($A132,'[2]1516 Exp_Rev Access'!$F$7:$GB$306,172,FALSE))</f>
        <v>0</v>
      </c>
      <c r="GN132" s="99">
        <f>IF(ISNA(VLOOKUP($A132,'[2]1516 Exp_Rev Access'!$F$7:$GB$306,173,FALSE)),"",VLOOKUP($A132,'[2]1516 Exp_Rev Access'!$F$7:$GB$306,173,FALSE))</f>
        <v>0</v>
      </c>
      <c r="GO132" s="99">
        <f>IF(ISNA(VLOOKUP($A132,'[2]1516 Exp_Rev Access'!$F$7:$GB$306,174,FALSE)),"",VLOOKUP($A132,'[2]1516 Exp_Rev Access'!$F$7:$GB$306,174,FALSE))</f>
        <v>0</v>
      </c>
      <c r="GP132" s="99">
        <f>IF(ISNA(VLOOKUP($A132,'[2]1516 Exp_Rev Access'!$F$7:$GB$306,175,FALSE)),"",VLOOKUP($A132,'[2]1516 Exp_Rev Access'!$F$7:$GB$306,175,FALSE))</f>
        <v>0</v>
      </c>
      <c r="GQ132" s="99">
        <f>IF(ISNA(VLOOKUP($A132,'[2]1516 Exp_Rev Access'!$F$7:$GB$306,176,FALSE)),"",VLOOKUP($A132,'[2]1516 Exp_Rev Access'!$F$7:$GB$306,176,FALSE))</f>
        <v>0</v>
      </c>
      <c r="GR132" s="99">
        <f>IF(ISNA(VLOOKUP($A132,'[2]1516 Exp_Rev Access'!$F$7:$GB$306,177,FALSE)),"",VLOOKUP($A132,'[2]1516 Exp_Rev Access'!$F$7:$GB$306,177,FALSE))</f>
        <v>0</v>
      </c>
      <c r="GS132" s="99">
        <f>IF(ISNA(VLOOKUP($A132,'[2]1516 Exp_Rev Access'!$F$7:$GB$306,178,FALSE)),"",VLOOKUP($A132,'[2]1516 Exp_Rev Access'!$F$7:$GB$306,178,FALSE))</f>
        <v>0</v>
      </c>
      <c r="GT132" s="101">
        <f>SUM(FU132:GS132)</f>
        <v>1027.7</v>
      </c>
      <c r="GU132" s="72">
        <f t="shared" si="178"/>
        <v>4.2970698999527101E-5</v>
      </c>
      <c r="GV132" s="84">
        <f t="shared" si="179"/>
        <v>0.49449782752000465</v>
      </c>
    </row>
    <row r="133" spans="1:207" customFormat="1" ht="12" customHeight="1" x14ac:dyDescent="0.2">
      <c r="A133" s="96" t="s">
        <v>393</v>
      </c>
      <c r="B133" s="69" t="s">
        <v>394</v>
      </c>
      <c r="C133" s="80">
        <f>IF(ISNA(VLOOKUP($A133,'[2]1516 enrollment_Rev_Exp by size'!$A$6:$G$320,3,FALSE)),"",VLOOKUP($A133,'[2]1516 enrollment_Rev_Exp by size'!$A$6:$G$320,3,FALSE))</f>
        <v>2120.9499999999998</v>
      </c>
      <c r="D133" s="97">
        <v>25688488.77</v>
      </c>
      <c r="E133" s="80">
        <f>M133+AL133+AT133+BU133+CD133+FR133+GT133</f>
        <v>25688488.77</v>
      </c>
      <c r="F133" s="80">
        <f>D133-E133</f>
        <v>0</v>
      </c>
      <c r="G133" s="98">
        <f>IF(ISNA(VLOOKUP($A133,'[2]1516 Exp_Rev Access'!$F$7:$FS$306,2,FALSE)),"",VLOOKUP($A133,'[2]1516 Exp_Rev Access'!$F$7:$FS$306,2,FALSE))</f>
        <v>6527319.9299999997</v>
      </c>
      <c r="H133" s="98">
        <f>IF(ISNA(VLOOKUP($A133,'[2]1516 Exp_Rev Access'!$F$7:$FS$306,3,FALSE)),"",VLOOKUP($A133,'[2]1516 Exp_Rev Access'!$F$7:$FS$306,3,FALSE))</f>
        <v>0</v>
      </c>
      <c r="I133" s="98">
        <f>IF(ISNA(VLOOKUP($A133,'[2]1516 Exp_Rev Access'!$F$7:$FS$306,4,FALSE)),"",VLOOKUP($A133,'[2]1516 Exp_Rev Access'!$F$7:$FS$306,4,FALSE))</f>
        <v>0</v>
      </c>
      <c r="J133" s="98">
        <f>IF(ISNA(VLOOKUP($A133,'[2]1516 Exp_Rev Access'!$F$7:$FS$306,5,FALSE)),"",VLOOKUP($A133,'[2]1516 Exp_Rev Access'!$F$7:$FS$306,5,FALSE))</f>
        <v>339.01</v>
      </c>
      <c r="K133" s="98">
        <f>IF(ISNA(VLOOKUP($A133,'[2]1516 Exp_Rev Access'!$F$7:$FS$306,6,FALSE)),"",VLOOKUP($A133,'[2]1516 Exp_Rev Access'!$F$7:$FS$306,6,FALSE))</f>
        <v>0</v>
      </c>
      <c r="L133" s="98">
        <f>IF(ISNA(VLOOKUP($A133,'[2]1516 Exp_Rev Access'!$F$7:$FS$306,7,FALSE)),"",VLOOKUP($A133,'[2]1516 Exp_Rev Access'!$F$7:$FS$306,7,FALSE))</f>
        <v>0</v>
      </c>
      <c r="M133" s="90">
        <f>SUM(G133:L133)</f>
        <v>6527658.9399999995</v>
      </c>
      <c r="N133" s="72">
        <f>M133/D133</f>
        <v>0.25410832838182562</v>
      </c>
      <c r="O133" s="73">
        <f>M133/C133</f>
        <v>3077.7052452910252</v>
      </c>
      <c r="P133" s="99">
        <f>IF(ISNA(VLOOKUP($A133,'[2]1516 Exp_Rev Access'!$F$7:$FS$306,8,FALSE)),"",VLOOKUP($A133,'[2]1516 Exp_Rev Access'!$F$7:$FS$306,8,FALSE))</f>
        <v>141596.46</v>
      </c>
      <c r="Q133" s="99">
        <f>IF(ISNA(VLOOKUP($A133,'[2]1516 Exp_Rev Access'!$F$7:$FS$306,9,FALSE)),"",VLOOKUP($A133,'[2]1516 Exp_Rev Access'!$F$7:$FS$306,9,FALSE))</f>
        <v>0</v>
      </c>
      <c r="R133" s="99">
        <f>IF(ISNA(VLOOKUP($A133,'[2]1516 Exp_Rev Access'!$F$7:$FS$306,10,FALSE)),"",VLOOKUP($A133,'[2]1516 Exp_Rev Access'!$F$7:$FS$306,10,FALSE))</f>
        <v>0</v>
      </c>
      <c r="S133" s="99">
        <f>IF(ISNA(VLOOKUP($A133,'[2]1516 Exp_Rev Access'!$F$7:$FS$306,11,FALSE)),"",VLOOKUP($A133,'[2]1516 Exp_Rev Access'!$F$7:$FS$306,11,FALSE))</f>
        <v>0</v>
      </c>
      <c r="T133" s="99">
        <f>IF(ISNA(VLOOKUP($A133,'[2]1516 Exp_Rev Access'!$F$7:$FS$306,12,FALSE)),"",VLOOKUP($A133,'[2]1516 Exp_Rev Access'!$F$7:$FS$306,12,FALSE))</f>
        <v>0</v>
      </c>
      <c r="U133" s="99">
        <f>IF(ISNA(VLOOKUP($A133,'[2]1516 Exp_Rev Access'!$F$7:$FS$306,13,FALSE)),"",VLOOKUP($A133,'[2]1516 Exp_Rev Access'!$F$7:$FS$306,13,FALSE))</f>
        <v>2155</v>
      </c>
      <c r="V133" s="99">
        <f>IF(ISNA(VLOOKUP($A133,'[2]1516 Exp_Rev Access'!$F$7:$FS$306,14,FALSE)),"",VLOOKUP($A133,'[2]1516 Exp_Rev Access'!$F$7:$FS$306,14,FALSE))</f>
        <v>0</v>
      </c>
      <c r="W133" s="99">
        <f>IF(ISNA(VLOOKUP($A133,'[2]1516 Exp_Rev Access'!$F$7:$FS$306,15,FALSE)),"",VLOOKUP($A133,'[2]1516 Exp_Rev Access'!$F$7:$FS$306,15,FALSE))</f>
        <v>0</v>
      </c>
      <c r="X133" s="99">
        <f>IF(ISNA(VLOOKUP($A133,'[2]1516 Exp_Rev Access'!$F$7:$FS$306,16,FALSE)),"",VLOOKUP($A133,'[2]1516 Exp_Rev Access'!$F$7:$FS$306,16,FALSE))</f>
        <v>13762.48</v>
      </c>
      <c r="Y133" s="99">
        <f>IF(ISNA(VLOOKUP($A133,'[2]1516 Exp_Rev Access'!$F$7:$FS$306,17,FALSE)),"",VLOOKUP($A133,'[2]1516 Exp_Rev Access'!$F$7:$FS$306,17,FALSE))</f>
        <v>0</v>
      </c>
      <c r="Z133" s="99">
        <f>IF(ISNA(VLOOKUP($A133,'[2]1516 Exp_Rev Access'!$F$7:$FS$306,18,FALSE)),"",VLOOKUP($A133,'[2]1516 Exp_Rev Access'!$F$7:$FS$306,18,FALSE))</f>
        <v>0</v>
      </c>
      <c r="AA133" s="99">
        <f>IF(ISNA(VLOOKUP($A133,'[2]1516 Exp_Rev Access'!$F$7:$FS$306,19,FALSE)),"",VLOOKUP($A133,'[2]1516 Exp_Rev Access'!$F$7:$FS$306,19,FALSE))</f>
        <v>0</v>
      </c>
      <c r="AB133" s="99">
        <f>IF(ISNA(VLOOKUP($A133,'[2]1516 Exp_Rev Access'!$F$7:$FS$306,20,FALSE)),"",VLOOKUP($A133,'[2]1516 Exp_Rev Access'!$F$7:$FS$306,20,FALSE))</f>
        <v>1470</v>
      </c>
      <c r="AC133" s="99">
        <f>IF(ISNA(VLOOKUP($A133,'[2]1516 Exp_Rev Access'!$F$7:$FS$306,21,FALSE)),"",VLOOKUP($A133,'[2]1516 Exp_Rev Access'!$F$7:$FS$306,21,FALSE))</f>
        <v>229334.66</v>
      </c>
      <c r="AD133" s="99">
        <f>IF(ISNA(VLOOKUP($A133,'[2]1516 Exp_Rev Access'!$F$7:$FS$306,22,FALSE)),"",VLOOKUP($A133,'[2]1516 Exp_Rev Access'!$F$7:$FS$306,22,FALSE))</f>
        <v>18604.009999999998</v>
      </c>
      <c r="AE133" s="99">
        <f>IF(ISNA(VLOOKUP($A133,'[2]1516 Exp_Rev Access'!$F$7:$FS$306,23,FALSE)),"",VLOOKUP($A133,'[2]1516 Exp_Rev Access'!$F$7:$FS$306,23,FALSE))</f>
        <v>0</v>
      </c>
      <c r="AF133" s="99">
        <f>IF(ISNA(VLOOKUP($A133,'[2]1516 Exp_Rev Access'!$F$7:$FS$306,24,FALSE)),"",VLOOKUP($A133,'[2]1516 Exp_Rev Access'!$F$7:$FS$306,24,FALSE))</f>
        <v>70312.539999999994</v>
      </c>
      <c r="AG133" s="99">
        <f>IF(ISNA(VLOOKUP($A133,'[2]1516 Exp_Rev Access'!$F$7:$FS$306,25,FALSE)),"",VLOOKUP($A133,'[2]1516 Exp_Rev Access'!$F$7:$FS$306,25,FALSE))</f>
        <v>2178.2800000000002</v>
      </c>
      <c r="AH133" s="98">
        <f>IF(ISNA(VLOOKUP($A133,'[2]1516 Exp_Rev Access'!$F$7:$FS$306,26,FALSE)),"",VLOOKUP($A133,'[2]1516 Exp_Rev Access'!$F$7:$FS$306,26,FALSE))</f>
        <v>17260.98</v>
      </c>
      <c r="AI133" s="98">
        <f>IF(ISNA(VLOOKUP($A133,'[2]1516 Exp_Rev Access'!$F$7:$FS$306,27,FALSE)),"",VLOOKUP($A133,'[2]1516 Exp_Rev Access'!$F$7:$FS$306,27,FALSE))</f>
        <v>1000</v>
      </c>
      <c r="AJ133" s="98">
        <f>IF(ISNA(VLOOKUP($A133,'[2]1516 Exp_Rev Access'!$F$7:$FS$306,28,FALSE)),"",VLOOKUP($A133,'[2]1516 Exp_Rev Access'!$F$7:$FS$306,28,FALSE))</f>
        <v>104301.15</v>
      </c>
      <c r="AK133" s="98">
        <f>IF(ISNA(VLOOKUP($A133,'[2]1516 Exp_Rev Access'!$F$7:$FS$306,29,FALSE)),"",VLOOKUP($A133,'[2]1516 Exp_Rev Access'!$F$7:$FS$306,29,FALSE))</f>
        <v>233.02</v>
      </c>
      <c r="AL133" s="100">
        <f>SUM(P133:AK133)</f>
        <v>602208.57999999996</v>
      </c>
      <c r="AM133" s="72">
        <f>AL133/D133</f>
        <v>2.3442740652898281E-2</v>
      </c>
      <c r="AN133" s="94">
        <f>AL133/C133</f>
        <v>283.93341662934063</v>
      </c>
      <c r="AO133" s="99">
        <f>IF(ISNA(VLOOKUP($A133,'[2]1516 Exp_Rev Access'!$F$7:$GB$306,30,FALSE)),"",VLOOKUP($A133,'[2]1516 Exp_Rev Access'!$F$7:$FS$306,30,FALSE))</f>
        <v>12777748.73</v>
      </c>
      <c r="AP133" s="99">
        <f>IF(ISNA(VLOOKUP($A133,'[2]1516 Exp_Rev Access'!$F$7:$GB$306,31,FALSE)),"",VLOOKUP($A133,'[2]1516 Exp_Rev Access'!$F$7:$FS$306,31,FALSE))</f>
        <v>350077.05</v>
      </c>
      <c r="AQ133" s="99">
        <f>IF(ISNA(VLOOKUP($A133,'[2]1516 Exp_Rev Access'!$F$7:$GB$306,32,FALSE)),"",VLOOKUP($A133,'[2]1516 Exp_Rev Access'!$F$7:$FS$306,32,FALSE))</f>
        <v>0</v>
      </c>
      <c r="AR133" s="99">
        <f>IF(ISNA(VLOOKUP($A133,'[2]1516 Exp_Rev Access'!$F$7:$GB$306,33,FALSE)),"",VLOOKUP($A133,'[2]1516 Exp_Rev Access'!$F$7:$FS$306,33,FALSE))</f>
        <v>0</v>
      </c>
      <c r="AS133" s="99">
        <f>IF(ISNA(VLOOKUP($A133,'[2]1516 Exp_Rev Access'!$F$7:$GB$306,34,FALSE)),"",VLOOKUP($A133,'[2]1516 Exp_Rev Access'!$F$7:$FS$306,34,FALSE))</f>
        <v>0</v>
      </c>
      <c r="AT133" s="101">
        <f>SUM(AO133:AS133)</f>
        <v>13127825.780000001</v>
      </c>
      <c r="AU133" s="72">
        <f>AT133/D133</f>
        <v>0.51103924008683521</v>
      </c>
      <c r="AV133" s="94">
        <f>AT133/C133</f>
        <v>6189.5970107734756</v>
      </c>
      <c r="AW133" s="99">
        <f>IF(ISNA(VLOOKUP($A133,'[2]1516 Exp_Rev Access'!$F$7:$GB$306,35,FALSE)),"",VLOOKUP($A133,'[2]1516 Exp_Rev Access'!$F$7:$GB$306,35,FALSE))</f>
        <v>0</v>
      </c>
      <c r="AX133" s="99">
        <f>IF(ISNA(VLOOKUP($A133,'[2]1516 Exp_Rev Access'!$F$7:$GB$306,36,FALSE)),"",VLOOKUP($A133,'[2]1516 Exp_Rev Access'!$F$7:$GB$306,36,FALSE))</f>
        <v>1926635.88</v>
      </c>
      <c r="AY133" s="99">
        <f>IF(ISNA(VLOOKUP($A133,'[2]1516 Exp_Rev Access'!$F$7:$GB$306,37,FALSE)),"",VLOOKUP($A133,'[2]1516 Exp_Rev Access'!$F$7:$GB$306,37,FALSE))</f>
        <v>114108.95</v>
      </c>
      <c r="AZ133" s="99">
        <f>IF(ISNA(VLOOKUP($A133,'[2]1516 Exp_Rev Access'!$F$7:$GB$306,38,FALSE)),"",VLOOKUP($A133,'[2]1516 Exp_Rev Access'!$F$7:$GB$306,38,FALSE))</f>
        <v>0</v>
      </c>
      <c r="BA133" s="99">
        <f>IF(ISNA(VLOOKUP($A133,'[2]1516 Exp_Rev Access'!$F$7:$GB$306,39,FALSE)),"",VLOOKUP($A133,'[2]1516 Exp_Rev Access'!$F$7:$GB$306,39,FALSE))</f>
        <v>0</v>
      </c>
      <c r="BB133" s="99">
        <f>IF(ISNA(VLOOKUP($A133,'[2]1516 Exp_Rev Access'!$F$7:$GB$306,40,FALSE)),"",VLOOKUP($A133,'[2]1516 Exp_Rev Access'!$F$7:$GB$306,40,FALSE))</f>
        <v>465027.31</v>
      </c>
      <c r="BC133" s="99">
        <f>IF(ISNA(VLOOKUP($A133,'[2]1516 Exp_Rev Access'!$F$7:$GB$306,41,FALSE)),"",VLOOKUP($A133,'[2]1516 Exp_Rev Access'!$F$7:$GB$306,41,FALSE))</f>
        <v>0</v>
      </c>
      <c r="BD133" s="99">
        <f>IF(ISNA(VLOOKUP($A133,'[2]1516 Exp_Rev Access'!$F$7:$GB$306,42,FALSE)),"",VLOOKUP($A133,'[2]1516 Exp_Rev Access'!$F$7:$GB$306,42,FALSE))</f>
        <v>130279.38</v>
      </c>
      <c r="BE133" s="99">
        <f>IF(ISNA(VLOOKUP($A133,'[2]1516 Exp_Rev Access'!$F$7:$GB$306,43,FALSE)),"",VLOOKUP($A133,'[2]1516 Exp_Rev Access'!$F$7:$GB$306,43,FALSE))</f>
        <v>0</v>
      </c>
      <c r="BF133" s="99">
        <f>IF(ISNA(VLOOKUP($A133,'[2]1516 Exp_Rev Access'!$F$7:$GB$306,44,FALSE)),"",VLOOKUP($A133,'[2]1516 Exp_Rev Access'!$F$7:$GB$306,44,FALSE))</f>
        <v>99528.48</v>
      </c>
      <c r="BG133" s="99">
        <f>IF(ISNA(VLOOKUP($A133,'[2]1516 Exp_Rev Access'!$F$7:$GB$306,45,FALSE)),"",VLOOKUP($A133,'[2]1516 Exp_Rev Access'!$F$7:$GB$306,45,FALSE))</f>
        <v>21172.73</v>
      </c>
      <c r="BH133" s="99">
        <f>IF(ISNA(VLOOKUP($A133,'[2]1516 Exp_Rev Access'!$F$7:$GB$306,46,FALSE)),"",VLOOKUP($A133,'[2]1516 Exp_Rev Access'!$F$7:$GB$306,46,FALSE))</f>
        <v>0</v>
      </c>
      <c r="BI133" s="99">
        <f>IF(ISNA(VLOOKUP($A133,'[2]1516 Exp_Rev Access'!$F$7:$GB$306,47,FALSE)),"",VLOOKUP($A133,'[2]1516 Exp_Rev Access'!$F$7:$GB$306,47,FALSE))</f>
        <v>14086.68</v>
      </c>
      <c r="BJ133" s="99">
        <f>IF(ISNA(VLOOKUP($A133,'[2]1516 Exp_Rev Access'!$F$7:$GB$306,48,FALSE)),"",VLOOKUP($A133,'[2]1516 Exp_Rev Access'!$F$7:$GB$306,48,FALSE))</f>
        <v>922644.51</v>
      </c>
      <c r="BK133" s="99">
        <f>IF(ISNA(VLOOKUP($A133,'[2]1516 Exp_Rev Access'!$F$7:$GB$306,49,FALSE)),"",VLOOKUP($A133,'[2]1516 Exp_Rev Access'!$F$7:$GB$306,49,FALSE))</f>
        <v>42</v>
      </c>
      <c r="BL133" s="99">
        <f>IF(ISNA(VLOOKUP($A133,'[2]1516 Exp_Rev Access'!$F$7:$GB$306,50,FALSE)),"",VLOOKUP($A133,'[2]1516 Exp_Rev Access'!$F$7:$GB$306,50,FALSE))</f>
        <v>0</v>
      </c>
      <c r="BM133" s="99">
        <f>IF(ISNA(VLOOKUP($A133,'[2]1516 Exp_Rev Access'!$F$7:$GB$306,51,FALSE)),"",VLOOKUP($A133,'[2]1516 Exp_Rev Access'!$F$7:$GB$306,51,FALSE))</f>
        <v>0</v>
      </c>
      <c r="BN133" s="99">
        <f>IF(ISNA(VLOOKUP($A133,'[2]1516 Exp_Rev Access'!$F$7:$GB$306,52,FALSE)),"",VLOOKUP($A133,'[2]1516 Exp_Rev Access'!$F$7:$GB$306,52,FALSE))</f>
        <v>0</v>
      </c>
      <c r="BO133" s="99">
        <f>IF(ISNA(VLOOKUP($A133,'[2]1516 Exp_Rev Access'!$F$7:$GB$306,53,FALSE)),"",VLOOKUP($A133,'[2]1516 Exp_Rev Access'!$F$7:$GB$306,53,FALSE))</f>
        <v>0</v>
      </c>
      <c r="BP133" s="99">
        <f>IF(ISNA(VLOOKUP($A133,'[2]1516 Exp_Rev Access'!$F$7:$GB$306,54,FALSE)),"",VLOOKUP($A133,'[2]1516 Exp_Rev Access'!$F$7:$GB$306,54,FALSE))</f>
        <v>0</v>
      </c>
      <c r="BQ133" s="99">
        <f>IF(ISNA(VLOOKUP($A133,'[2]1516 Exp_Rev Access'!$F$7:$GB$306,55,FALSE)),"",VLOOKUP($A133,'[2]1516 Exp_Rev Access'!$F$7:$GB$306,55,FALSE))</f>
        <v>0</v>
      </c>
      <c r="BR133" s="99">
        <f>IF(ISNA(VLOOKUP($A133,'[2]1516 Exp_Rev Access'!$F$7:$GB$306,56,FALSE)),"",VLOOKUP($A133,'[2]1516 Exp_Rev Access'!$F$7:$GB$306,56,FALSE))</f>
        <v>0</v>
      </c>
      <c r="BS133" s="99">
        <f>IF(ISNA(VLOOKUP($A133,'[2]1516 Exp_Rev Access'!$F$7:$GB$306,57,FALSE)),"",VLOOKUP($A133,'[2]1516 Exp_Rev Access'!$F$7:$GB$306,57,FALSE))</f>
        <v>0</v>
      </c>
      <c r="BT133" s="99">
        <f>IF(ISNA(VLOOKUP($A133,'[2]1516 Exp_Rev Access'!$F$7:$GB$306,58,FALSE)),"",VLOOKUP($A133,'[2]1516 Exp_Rev Access'!$F$7:$GB$306,58,FALSE))</f>
        <v>0</v>
      </c>
      <c r="BU133" s="102">
        <f>SUM(AW133:BT133)</f>
        <v>3693525.92</v>
      </c>
      <c r="BV133" s="72">
        <f>BU133/D133</f>
        <v>0.14378136265896033</v>
      </c>
      <c r="BW133" s="94">
        <f>BU133/C133</f>
        <v>1741.4488413211063</v>
      </c>
      <c r="BX133" s="99">
        <f>IF(ISNA(VLOOKUP($A133,'[2]1516 Exp_Rev Access'!$F$7:$GB$306,59,FALSE)),"",VLOOKUP($A133,'[2]1516 Exp_Rev Access'!$F$7:$GB$306,59,FALSE))</f>
        <v>0</v>
      </c>
      <c r="BY133" s="99">
        <f>IF(ISNA(VLOOKUP($A133,'[2]1516 Exp_Rev Access'!$F$7:$GB$306,60,FALSE)),"",VLOOKUP($A133,'[2]1516 Exp_Rev Access'!$F$7:$GB$306,60,FALSE))</f>
        <v>0</v>
      </c>
      <c r="BZ133" s="99">
        <f>IF(ISNA(VLOOKUP($A133,'[2]1516 Exp_Rev Access'!$F$7:$GB$306,61,FALSE)),"",VLOOKUP($A133,'[2]1516 Exp_Rev Access'!$F$7:$GB$306,61,FALSE))</f>
        <v>0</v>
      </c>
      <c r="CA133" s="99">
        <f>IF(ISNA(VLOOKUP($A133,'[2]1516 Exp_Rev Access'!$F$7:$GB$306,62,FALSE)),"",VLOOKUP($A133,'[2]1516 Exp_Rev Access'!$F$7:$GB$306,62,FALSE))</f>
        <v>0</v>
      </c>
      <c r="CB133" s="99">
        <f>IF(ISNA(VLOOKUP($A133,'[2]1516 Exp_Rev Access'!$F$7:$GB$306,63,FALSE)),"",VLOOKUP($A133,'[2]1516 Exp_Rev Access'!$F$7:$GB$306,63,FALSE))</f>
        <v>34650.660000000003</v>
      </c>
      <c r="CC133" s="99">
        <f>IF(ISNA(VLOOKUP($A133,'[2]1516 Exp_Rev Access'!$F$7:$GB$306,64,FALSE)),"",VLOOKUP($A133,'[2]1516 Exp_Rev Access'!$F$7:$GB$306,64,FALSE))</f>
        <v>0</v>
      </c>
      <c r="CD133" s="101">
        <f>SUM(BX133:CC133)</f>
        <v>34650.660000000003</v>
      </c>
      <c r="CE133" s="72">
        <f>CD133/D133</f>
        <v>1.3488788815193508E-3</v>
      </c>
      <c r="CF133" s="103">
        <f>CD133/C133</f>
        <v>16.337329970060591</v>
      </c>
      <c r="CG133" s="99">
        <f>IF(ISNA(VLOOKUP($A133,'[2]1516 Exp_Rev Access'!$F$7:$GB$306,65,FALSE)),"",VLOOKUP($A133,'[2]1516 Exp_Rev Access'!$F$7:$GB$306,65,FALSE))</f>
        <v>0</v>
      </c>
      <c r="CH133" s="99">
        <f>IF(ISNA(VLOOKUP($A133,'[2]1516 Exp_Rev Access'!$F$7:$GB$306,66,FALSE)),"",VLOOKUP($A133,'[2]1516 Exp_Rev Access'!$F$7:$GB$306,66,FALSE))</f>
        <v>0</v>
      </c>
      <c r="CI133" s="99">
        <f>IF(ISNA(VLOOKUP($A133,'[2]1516 Exp_Rev Access'!$F$7:$GB$306,67,FALSE)),"",VLOOKUP($A133,'[2]1516 Exp_Rev Access'!$F$7:$GB$306,67,FALSE))</f>
        <v>0</v>
      </c>
      <c r="CJ133" s="99">
        <f>IF(ISNA(VLOOKUP($A133,'[2]1516 Exp_Rev Access'!$F$7:$GB$306,68,FALSE)),"",VLOOKUP($A133,'[2]1516 Exp_Rev Access'!$F$7:$GB$306,68,FALSE))</f>
        <v>0</v>
      </c>
      <c r="CK133" s="99">
        <f>IF(ISNA(VLOOKUP($A133,'[2]1516 Exp_Rev Access'!$F$7:$GB$306,69,FALSE)),"",VLOOKUP($A133,'[2]1516 Exp_Rev Access'!$F$7:$GB$306,69,FALSE))</f>
        <v>0</v>
      </c>
      <c r="CL133" s="99">
        <f>IF(ISNA(VLOOKUP($A133,'[2]1516 Exp_Rev Access'!$F$7:$GB$306,70,FALSE)),"",VLOOKUP($A133,'[2]1516 Exp_Rev Access'!$F$7:$GB$306,70,FALSE))</f>
        <v>0</v>
      </c>
      <c r="CM133" s="99">
        <f>IF(ISNA(VLOOKUP($A133,'[2]1516 Exp_Rev Access'!$F$7:$GB$306,71,FALSE)),"",VLOOKUP($A133,'[2]1516 Exp_Rev Access'!$F$7:$GB$306,71,FALSE))</f>
        <v>0</v>
      </c>
      <c r="CN133" s="99">
        <f>IF(ISNA(VLOOKUP($A133,'[2]1516 Exp_Rev Access'!$F$7:$GB$306,72,FALSE)),"",VLOOKUP($A133,'[2]1516 Exp_Rev Access'!$F$7:$GB$306,72,FALSE))</f>
        <v>0</v>
      </c>
      <c r="CO133" s="99">
        <f>IF(ISNA(VLOOKUP($A133,'[2]1516 Exp_Rev Access'!$F$7:$GB$306,73,FALSE)),"",VLOOKUP($A133,'[2]1516 Exp_Rev Access'!$F$7:$GB$306,73,FALSE))</f>
        <v>0</v>
      </c>
      <c r="CP133" s="99">
        <f>IF(ISNA(VLOOKUP($A133,'[2]1516 Exp_Rev Access'!$F$7:$GB$306,74,FALSE)),"",VLOOKUP($A133,'[2]1516 Exp_Rev Access'!$F$7:$GB$306,74,FALSE))</f>
        <v>471617.64</v>
      </c>
      <c r="CQ133" s="99">
        <f>IF(ISNA(VLOOKUP($A133,'[2]1516 Exp_Rev Access'!$F$7:$GB$306,75,FALSE)),"",VLOOKUP($A133,'[2]1516 Exp_Rev Access'!$F$7:$GB$306,75,FALSE))</f>
        <v>0</v>
      </c>
      <c r="CR133" s="99">
        <f>IF(ISNA(VLOOKUP($A133,'[2]1516 Exp_Rev Access'!$F$7:$GB$306,76,FALSE)),"",VLOOKUP($A133,'[2]1516 Exp_Rev Access'!$F$7:$GB$306,76,FALSE))</f>
        <v>18227.87</v>
      </c>
      <c r="CS133" s="99">
        <f>IF(ISNA(VLOOKUP($A133,'[2]1516 Exp_Rev Access'!$F$7:$GB$306,77,FALSE)),"",VLOOKUP($A133,'[2]1516 Exp_Rev Access'!$F$7:$GB$306,77,FALSE))</f>
        <v>0</v>
      </c>
      <c r="CT133" s="99">
        <f>IF(ISNA(VLOOKUP($A133,'[2]1516 Exp_Rev Access'!$F$7:$GB$306,78,FALSE)),"",VLOOKUP($A133,'[2]1516 Exp_Rev Access'!$F$7:$GB$306,78,FALSE))</f>
        <v>420273.93</v>
      </c>
      <c r="CU133" s="99">
        <f>IF(ISNA(VLOOKUP($A133,'[2]1516 Exp_Rev Access'!$F$7:$GB$306,79,FALSE)),"",VLOOKUP($A133,'[2]1516 Exp_Rev Access'!$F$7:$GB$306,79,FALSE))</f>
        <v>50536.75</v>
      </c>
      <c r="CV133" s="99">
        <f>IF(ISNA(VLOOKUP($A133,'[2]1516 Exp_Rev Access'!$F$7:$GB$306,80,FALSE)),"",VLOOKUP($A133,'[2]1516 Exp_Rev Access'!$F$7:$GB$306,80,FALSE))</f>
        <v>0</v>
      </c>
      <c r="CW133" s="99">
        <f>IF(ISNA(VLOOKUP($A133,'[2]1516 Exp_Rev Access'!$F$7:$GB$306,81,FALSE)),"",VLOOKUP($A133,'[2]1516 Exp_Rev Access'!$F$7:$GB$306,81,FALSE))</f>
        <v>0</v>
      </c>
      <c r="CX133" s="99">
        <f>IF(ISNA(VLOOKUP($A133,'[2]1516 Exp_Rev Access'!$F$7:$GB$306,82,FALSE)),"",VLOOKUP($A133,'[2]1516 Exp_Rev Access'!$F$7:$GB$306,82,FALSE))</f>
        <v>0</v>
      </c>
      <c r="CY133" s="99">
        <f>IF(ISNA(VLOOKUP($A133,'[2]1516 Exp_Rev Access'!$F$7:$GB$306,83,FALSE)),"",VLOOKUP($A133,'[2]1516 Exp_Rev Access'!$F$7:$GB$306,83,FALSE))</f>
        <v>0</v>
      </c>
      <c r="CZ133" s="99">
        <f>IF(ISNA(VLOOKUP($A133,'[2]1516 Exp_Rev Access'!$F$7:$GB$306,84,FALSE)),"",VLOOKUP($A133,'[2]1516 Exp_Rev Access'!$F$7:$GB$306,84,FALSE))</f>
        <v>0</v>
      </c>
      <c r="DA133" s="99">
        <f>IF(ISNA(VLOOKUP($A133,'[2]1516 Exp_Rev Access'!$F$7:$GB$306,85,FALSE)),"",VLOOKUP($A133,'[2]1516 Exp_Rev Access'!$F$7:$GB$306,85,FALSE))</f>
        <v>7839.12</v>
      </c>
      <c r="DB133" s="99">
        <f>IF(ISNA(VLOOKUP($A133,'[2]1516 Exp_Rev Access'!$F$7:$GB$306,86,FALSE)),"",VLOOKUP($A133,'[2]1516 Exp_Rev Access'!$F$7:$GB$306,86,FALSE))</f>
        <v>0</v>
      </c>
      <c r="DC133" s="99">
        <f>IF(ISNA(VLOOKUP($A133,'[2]1516 Exp_Rev Access'!$F$7:$GB$306,87,FALSE)),"",VLOOKUP($A133,'[2]1516 Exp_Rev Access'!$F$7:$GB$306,87,FALSE))</f>
        <v>0</v>
      </c>
      <c r="DD133" s="99">
        <f>IF(ISNA(VLOOKUP($A133,'[2]1516 Exp_Rev Access'!$F$7:$GB$306,88,FALSE)),"",VLOOKUP($A133,'[2]1516 Exp_Rev Access'!$F$7:$GB$306,88,FALSE))</f>
        <v>0</v>
      </c>
      <c r="DE133" s="99">
        <f>IF(ISNA(VLOOKUP($A133,'[2]1516 Exp_Rev Access'!$F$7:$GB$306,89,FALSE)),"",VLOOKUP($A133,'[2]1516 Exp_Rev Access'!$F$7:$GB$306,89,FALSE))</f>
        <v>0</v>
      </c>
      <c r="DF133" s="99">
        <f>IF(ISNA(VLOOKUP($A133,'[2]1516 Exp_Rev Access'!$F$7:$GB$306,90,FALSE)),"",VLOOKUP($A133,'[2]1516 Exp_Rev Access'!$F$7:$GB$306,90,FALSE))</f>
        <v>0</v>
      </c>
      <c r="DG133" s="99">
        <f>IF(ISNA(VLOOKUP($A133,'[2]1516 Exp_Rev Access'!$F$7:$GB$306,91,FALSE)),"",VLOOKUP($A133,'[2]1516 Exp_Rev Access'!$F$7:$GB$306,91,FALSE))</f>
        <v>0</v>
      </c>
      <c r="DH133" s="99">
        <f>IF(ISNA(VLOOKUP($A133,'[2]1516 Exp_Rev Access'!$F$7:$GB$306,92,FALSE)),"",VLOOKUP($A133,'[2]1516 Exp_Rev Access'!$F$7:$GB$306,92,FALSE))</f>
        <v>497962.73</v>
      </c>
      <c r="DI133" s="99">
        <f>IF(ISNA(VLOOKUP($A133,'[2]1516 Exp_Rev Access'!$F$7:$GB$306,93,FALSE)),"",VLOOKUP($A133,'[2]1516 Exp_Rev Access'!$F$7:$GB$306,93,FALSE))</f>
        <v>0</v>
      </c>
      <c r="DJ133" s="99">
        <f>IF(ISNA(VLOOKUP($A133,'[2]1516 Exp_Rev Access'!$F$7:$GB$306,94,FALSE)),"",VLOOKUP($A133,'[2]1516 Exp_Rev Access'!$F$7:$GB$306,94,FALSE))</f>
        <v>0</v>
      </c>
      <c r="DK133" s="99">
        <f>IF(ISNA(VLOOKUP($A133,'[2]1516 Exp_Rev Access'!$F$7:$GB$306,95,FALSE)),"",VLOOKUP($A133,'[2]1516 Exp_Rev Access'!$F$7:$GB$306,95,FALSE))</f>
        <v>0</v>
      </c>
      <c r="DL133" s="99">
        <f>IF(ISNA(VLOOKUP($A133,'[2]1516 Exp_Rev Access'!$F$7:$GB$306,96,FALSE)),"",VLOOKUP($A133,'[2]1516 Exp_Rev Access'!$F$7:$GB$306,96,FALSE))</f>
        <v>0</v>
      </c>
      <c r="DM133" s="99">
        <f>IF(ISNA(VLOOKUP($A133,'[2]1516 Exp_Rev Access'!$F$7:$GB$306,97,FALSE)),"",VLOOKUP($A133,'[2]1516 Exp_Rev Access'!$F$7:$GB$306,97,FALSE))</f>
        <v>0</v>
      </c>
      <c r="DN133" s="99">
        <f>IF(ISNA(VLOOKUP($A133,'[2]1516 Exp_Rev Access'!$F$7:$GB$306,98,FALSE)),"",VLOOKUP($A133,'[2]1516 Exp_Rev Access'!$F$7:$GB$306,98,FALSE))</f>
        <v>0</v>
      </c>
      <c r="DO133" s="99">
        <f>IF(ISNA(VLOOKUP($A133,'[2]1516 Exp_Rev Access'!$F$7:$GB$306,99,FALSE)),"",VLOOKUP($A133,'[2]1516 Exp_Rev Access'!$F$7:$GB$306,99,FALSE))</f>
        <v>0</v>
      </c>
      <c r="DP133" s="99">
        <f>IF(ISNA(VLOOKUP($A133,'[2]1516 Exp_Rev Access'!$F$7:$GB$306,100,FALSE)),"",VLOOKUP($A133,'[2]1516 Exp_Rev Access'!$F$7:$GB$306,100,FALSE))</f>
        <v>0</v>
      </c>
      <c r="DQ133" s="99">
        <f>IF(ISNA(VLOOKUP($A133,'[2]1516 Exp_Rev Access'!$F$7:$GB$306,101,FALSE)),"",VLOOKUP($A133,'[2]1516 Exp_Rev Access'!$F$7:$GB$306,101,FALSE))</f>
        <v>0</v>
      </c>
      <c r="DR133" s="99">
        <f>IF(ISNA(VLOOKUP($A133,'[2]1516 Exp_Rev Access'!$F$7:$GB$306,102,FALSE)),"",VLOOKUP($A133,'[2]1516 Exp_Rev Access'!$F$7:$GB$306,102,FALSE))</f>
        <v>0</v>
      </c>
      <c r="DS133" s="99">
        <f>IF(ISNA(VLOOKUP($A133,'[2]1516 Exp_Rev Access'!$F$7:$GB$306,103,FALSE)),"",VLOOKUP($A133,'[2]1516 Exp_Rev Access'!$F$7:$GB$306,103,FALSE))</f>
        <v>0</v>
      </c>
      <c r="DT133" s="99">
        <f>IF(ISNA(VLOOKUP($A133,'[2]1516 Exp_Rev Access'!$F$7:$GB$306,104,FALSE)),"",VLOOKUP($A133,'[2]1516 Exp_Rev Access'!$F$7:$GB$306,104,FALSE))</f>
        <v>0</v>
      </c>
      <c r="DU133" s="99">
        <f>IF(ISNA(VLOOKUP($A133,'[2]1516 Exp_Rev Access'!$F$7:$GB$306,105,FALSE)),"",VLOOKUP($A133,'[2]1516 Exp_Rev Access'!$F$7:$GB$306,105,FALSE))</f>
        <v>0</v>
      </c>
      <c r="DV133" s="99">
        <f>IF(ISNA(VLOOKUP($A133,'[2]1516 Exp_Rev Access'!$F$7:$GB$306,106,FALSE)),"",VLOOKUP($A133,'[2]1516 Exp_Rev Access'!$F$7:$GB$306,106,FALSE))</f>
        <v>0</v>
      </c>
      <c r="DW133" s="99">
        <f>IF(ISNA(VLOOKUP($A133,'[2]1516 Exp_Rev Access'!$F$7:$GB$306,107,FALSE)),"",VLOOKUP($A133,'[2]1516 Exp_Rev Access'!$F$7:$GB$306,107,FALSE))</f>
        <v>0</v>
      </c>
      <c r="DX133" s="99">
        <f>IF(ISNA(VLOOKUP($A133,'[2]1516 Exp_Rev Access'!$F$7:$GB$306,108,FALSE)),"",VLOOKUP($A133,'[2]1516 Exp_Rev Access'!$F$7:$GB$306,108,FALSE))</f>
        <v>0</v>
      </c>
      <c r="DY133" s="99">
        <f>IF(ISNA(VLOOKUP($A133,'[2]1516 Exp_Rev Access'!$F$7:$GB$306,109,FALSE)),"",VLOOKUP($A133,'[2]1516 Exp_Rev Access'!$F$7:$GB$306,109,FALSE))</f>
        <v>0</v>
      </c>
      <c r="DZ133" s="99">
        <f>IF(ISNA(VLOOKUP($A133,'[2]1516 Exp_Rev Access'!$F$7:$GB$306,110,FALSE)),"",VLOOKUP($A133,'[2]1516 Exp_Rev Access'!$F$7:$GB$306,110,FALSE))</f>
        <v>0</v>
      </c>
      <c r="EA133" s="99">
        <f>IF(ISNA(VLOOKUP($A133,'[2]1516 Exp_Rev Access'!$F$7:$GB$306,111,FALSE)),"",VLOOKUP($A133,'[2]1516 Exp_Rev Access'!$F$7:$GB$306,111,FALSE))</f>
        <v>0</v>
      </c>
      <c r="EB133" s="99">
        <f>IF(ISNA(VLOOKUP($A133,'[2]1516 Exp_Rev Access'!$F$7:$GB$306,112,FALSE)),"",VLOOKUP($A133,'[2]1516 Exp_Rev Access'!$F$7:$GB$306,112,FALSE))</f>
        <v>0</v>
      </c>
      <c r="EC133" s="99">
        <f>IF(ISNA(VLOOKUP($A133,'[2]1516 Exp_Rev Access'!$F$7:$GB$306,113,FALSE)),"",VLOOKUP($A133,'[2]1516 Exp_Rev Access'!$F$7:$GB$306,113,FALSE))</f>
        <v>0</v>
      </c>
      <c r="ED133" s="99">
        <f>IF(ISNA(VLOOKUP($A133,'[2]1516 Exp_Rev Access'!$F$7:$GB$306,114,FALSE)),"",VLOOKUP($A133,'[2]1516 Exp_Rev Access'!$F$7:$GB$306,114,FALSE))</f>
        <v>0</v>
      </c>
      <c r="EE133" s="99">
        <f>IF(ISNA(VLOOKUP($A133,'[2]1516 Exp_Rev Access'!$F$7:$GB$306,115,FALSE)),"",VLOOKUP($A133,'[2]1516 Exp_Rev Access'!$F$7:$GB$306,115,FALSE))</f>
        <v>0</v>
      </c>
      <c r="EF133" s="99">
        <f>IF(ISNA(VLOOKUP($A133,'[2]1516 Exp_Rev Access'!$F$7:$GB$306,116,FALSE)),"",VLOOKUP($A133,'[2]1516 Exp_Rev Access'!$F$7:$GB$306,116,FALSE))</f>
        <v>0</v>
      </c>
      <c r="EG133" s="99">
        <f>IF(ISNA(VLOOKUP($A133,'[2]1516 Exp_Rev Access'!$F$7:$GB$306,117,FALSE)),"",VLOOKUP($A133,'[2]1516 Exp_Rev Access'!$F$7:$GB$306,117,FALSE))</f>
        <v>0</v>
      </c>
      <c r="EH133" s="99">
        <f>IF(ISNA(VLOOKUP($A133,'[2]1516 Exp_Rev Access'!$F$7:$GB$306,118,FALSE)),"",VLOOKUP($A133,'[2]1516 Exp_Rev Access'!$F$7:$GB$306,118,FALSE))</f>
        <v>0</v>
      </c>
      <c r="EI133" s="99">
        <f>IF(ISNA(VLOOKUP($A133,'[2]1516 Exp_Rev Access'!$F$7:$GB$306,119,FALSE)),"",VLOOKUP($A133,'[2]1516 Exp_Rev Access'!$F$7:$GB$306,119,FALSE))</f>
        <v>0</v>
      </c>
      <c r="EJ133" s="99">
        <f>IF(ISNA(VLOOKUP($A133,'[2]1516 Exp_Rev Access'!$F$7:$GB$306,120,FALSE)),"",VLOOKUP($A133,'[2]1516 Exp_Rev Access'!$F$7:$GB$306,120,FALSE))</f>
        <v>0</v>
      </c>
      <c r="EK133" s="99">
        <f>IF(ISNA(VLOOKUP($A133,'[2]1516 Exp_Rev Access'!$F$7:$GB$306,121,FALSE)),"",VLOOKUP($A133,'[2]1516 Exp_Rev Access'!$F$7:$GB$306,121,FALSE))</f>
        <v>0</v>
      </c>
      <c r="EL133" s="99">
        <f>IF(ISNA(VLOOKUP($A133,'[2]1516 Exp_Rev Access'!$F$7:$GB$306,122,FALSE)),"",VLOOKUP($A133,'[2]1516 Exp_Rev Access'!$F$7:$GB$306,122,FALSE))</f>
        <v>0</v>
      </c>
      <c r="EM133" s="99">
        <f>IF(ISNA(VLOOKUP($A133,'[2]1516 Exp_Rev Access'!$F$7:$GB$306,123,FALSE)),"",VLOOKUP($A133,'[2]1516 Exp_Rev Access'!$F$7:$GB$306,123,FALSE))</f>
        <v>124679.27</v>
      </c>
      <c r="EN133" s="99">
        <f>IF(ISNA(VLOOKUP($A133,'[2]1516 Exp_Rev Access'!$F$7:$GB$306,124,FALSE)),"",VLOOKUP($A133,'[2]1516 Exp_Rev Access'!$F$7:$GB$306,124,FALSE))</f>
        <v>0</v>
      </c>
      <c r="EO133" s="99">
        <f>IF(ISNA(VLOOKUP($A133,'[2]1516 Exp_Rev Access'!$F$7:$GB$306,125,FALSE)),"",VLOOKUP($A133,'[2]1516 Exp_Rev Access'!$F$7:$GB$306,125,FALSE))</f>
        <v>0</v>
      </c>
      <c r="EP133" s="99">
        <f>IF(ISNA(VLOOKUP($A133,'[2]1516 Exp_Rev Access'!$F$7:$GB$306,126,FALSE)),"",VLOOKUP($A133,'[2]1516 Exp_Rev Access'!$F$7:$GB$306,126,FALSE))</f>
        <v>0</v>
      </c>
      <c r="EQ133" s="99">
        <f>IF(ISNA(VLOOKUP($A133,'[2]1516 Exp_Rev Access'!$F$7:$GB$306,127,FALSE)),"",VLOOKUP($A133,'[2]1516 Exp_Rev Access'!$F$7:$GB$306,127,FALSE))</f>
        <v>0</v>
      </c>
      <c r="ER133" s="99">
        <f>IF(ISNA(VLOOKUP($A133,'[2]1516 Exp_Rev Access'!$F$7:$GB$306,128,FALSE)),"",VLOOKUP($A133,'[2]1516 Exp_Rev Access'!$F$7:$GB$306,128,FALSE))</f>
        <v>0</v>
      </c>
      <c r="ES133" s="99">
        <f>IF(ISNA(VLOOKUP($A133,'[2]1516 Exp_Rev Access'!$F$7:$GB$306,129,FALSE)),"",VLOOKUP($A133,'[2]1516 Exp_Rev Access'!$F$7:$GB$306,129,FALSE))</f>
        <v>0</v>
      </c>
      <c r="ET133" s="99">
        <f>IF(ISNA(VLOOKUP($A133,'[2]1516 Exp_Rev Access'!$F$7:$GB$306,130,FALSE)),"",VLOOKUP($A133,'[2]1516 Exp_Rev Access'!$F$7:$GB$306,130,FALSE))</f>
        <v>0</v>
      </c>
      <c r="EU133" s="99">
        <f>IF(ISNA(VLOOKUP($A133,'[2]1516 Exp_Rev Access'!$F$7:$GB$306,131,FALSE)),"",VLOOKUP($A133,'[2]1516 Exp_Rev Access'!$F$7:$GB$306,131,FALSE))</f>
        <v>0</v>
      </c>
      <c r="EV133" s="99">
        <f>IF(ISNA(VLOOKUP($A133,'[2]1516 Exp_Rev Access'!$F$7:$GB$306,132,FALSE)),"",VLOOKUP($A133,'[2]1516 Exp_Rev Access'!$F$7:$GB$306,132,FALSE))</f>
        <v>0</v>
      </c>
      <c r="EW133" s="99">
        <f>IF(ISNA(VLOOKUP($A133,'[2]1516 Exp_Rev Access'!$F$7:$GB$306,133,FALSE)),"",VLOOKUP($A133,'[2]1516 Exp_Rev Access'!$F$7:$GB$306,133,FALSE))</f>
        <v>0</v>
      </c>
      <c r="EX133" s="99">
        <f>IF(ISNA(VLOOKUP($A133,'[2]1516 Exp_Rev Access'!$F$7:$GB$306,134,FALSE)),"",VLOOKUP($A133,'[2]1516 Exp_Rev Access'!$F$7:$GB$306,134,FALSE))</f>
        <v>0</v>
      </c>
      <c r="EY133" s="99">
        <f>IF(ISNA(VLOOKUP($A133,'[2]1516 Exp_Rev Access'!$F$7:$GB$306,135,FALSE)),"",VLOOKUP($A133,'[2]1516 Exp_Rev Access'!$F$7:$GB$306,135,FALSE))</f>
        <v>0</v>
      </c>
      <c r="EZ133" s="99">
        <f>IF(ISNA(VLOOKUP($A133,'[2]1516 Exp_Rev Access'!$F$7:$GB$306,136,FALSE)),"",VLOOKUP($A133,'[2]1516 Exp_Rev Access'!$F$7:$GB$306,136,FALSE))</f>
        <v>0</v>
      </c>
      <c r="FA133" s="99">
        <f>IF(ISNA(VLOOKUP($A133,'[2]1516 Exp_Rev Access'!$F$7:$GB$306,137,FALSE)),"",VLOOKUP($A133,'[2]1516 Exp_Rev Access'!$F$7:$GB$306,137,FALSE))</f>
        <v>3710</v>
      </c>
      <c r="FB133" s="99">
        <f>IF(ISNA(VLOOKUP($A133,'[2]1516 Exp_Rev Access'!$F$7:$GB$306,138,FALSE)),"",VLOOKUP($A133,'[2]1516 Exp_Rev Access'!$F$7:$GB$306,138,FALSE))</f>
        <v>0</v>
      </c>
      <c r="FC133" s="99">
        <f>IF(ISNA(VLOOKUP($A133,'[2]1516 Exp_Rev Access'!$F$7:$GB$306,139,FALSE)),"",VLOOKUP($A133,'[2]1516 Exp_Rev Access'!$F$7:$GB$306,139,FALSE))</f>
        <v>0</v>
      </c>
      <c r="FD133" s="99">
        <f>IF(ISNA(VLOOKUP($A133,'[2]1516 Exp_Rev Access'!$F$7:$FS$306,140,FALSE)),"",VLOOKUP($A133,'[2]1516 Exp_Rev Access'!$F$7:$FS$306,140,FALSE))</f>
        <v>0</v>
      </c>
      <c r="FE133" s="99">
        <f>IF(ISNA(VLOOKUP($A133,'[2]1516 Exp_Rev Access'!$F$7:$FS$306,141,FALSE)),"",VLOOKUP($A133,'[2]1516 Exp_Rev Access'!$F$7:$FS$306,141,FALSE))</f>
        <v>0</v>
      </c>
      <c r="FF133" s="99">
        <f>IF(ISNA(VLOOKUP($A133,'[2]1516 Exp_Rev Access'!$F$7:$FS$306,142,FALSE)),"",VLOOKUP($A133,'[2]1516 Exp_Rev Access'!$F$7:$FS$306,142,FALSE))</f>
        <v>0</v>
      </c>
      <c r="FG133" s="99">
        <f>IF(ISNA(VLOOKUP($A133,'[2]1516 Exp_Rev Access'!$F$7:$FS$306,143,FALSE)),"",VLOOKUP($A133,'[2]1516 Exp_Rev Access'!$F$7:$FS$306,143,FALSE))</f>
        <v>0</v>
      </c>
      <c r="FH133" s="99">
        <f>IF(ISNA(VLOOKUP($A133,'[2]1516 Exp_Rev Access'!$F$7:$FS$306,144,FALSE)),"",VLOOKUP($A133,'[2]1516 Exp_Rev Access'!$F$7:$FS$306,144,FALSE))</f>
        <v>0</v>
      </c>
      <c r="FI133" s="99">
        <f>IF(ISNA(VLOOKUP($A133,'[2]1516 Exp_Rev Access'!$F$7:$FS$306,145,FALSE)),"",VLOOKUP($A133,'[2]1516 Exp_Rev Access'!$F$7:$FS$306,145,FALSE))</f>
        <v>0</v>
      </c>
      <c r="FJ133" s="99">
        <f>IF(ISNA(VLOOKUP($A133,'[2]1516 Exp_Rev Access'!$F$7:$FS$306,146,FALSE)),"",VLOOKUP($A133,'[2]1516 Exp_Rev Access'!$F$7:$FS$306,146,FALSE))</f>
        <v>0</v>
      </c>
      <c r="FK133" s="99">
        <f>IF(ISNA(VLOOKUP($A133,'[2]1516 Exp_Rev Access'!$F$7:$FS$306,147,FALSE)),"",VLOOKUP($A133,'[2]1516 Exp_Rev Access'!$F$7:$FS$306,147,FALSE))</f>
        <v>0</v>
      </c>
      <c r="FL133" s="99">
        <f>IF(ISNA(VLOOKUP($A133,'[2]1516 Exp_Rev Access'!$F$7:$FS$306,148,FALSE)),"",VLOOKUP($A133,'[2]1516 Exp_Rev Access'!$F$7:$FS$306,148,FALSE))</f>
        <v>0</v>
      </c>
      <c r="FM133" s="99">
        <f>IF(ISNA(VLOOKUP($A133,'[2]1516 Exp_Rev Access'!$F$7:$FS$306,149,FALSE)),"",VLOOKUP($A133,'[2]1516 Exp_Rev Access'!$F$7:$FS$306,149,FALSE))</f>
        <v>0</v>
      </c>
      <c r="FN133" s="99">
        <f>IF(ISNA(VLOOKUP($A133,'[2]1516 Exp_Rev Access'!$F$7:$FS$306,150,FALSE)),"",VLOOKUP($A133,'[2]1516 Exp_Rev Access'!$F$7:$FS$306,150,FALSE))</f>
        <v>0</v>
      </c>
      <c r="FO133" s="99">
        <f>IF(ISNA(VLOOKUP($A133,'[2]1516 Exp_Rev Access'!$F$7:$FS$306,151,FALSE)),"",VLOOKUP($A133,'[2]1516 Exp_Rev Access'!$F$7:$FS$306,151,FALSE))</f>
        <v>0</v>
      </c>
      <c r="FP133" s="99">
        <f>IF(ISNA(VLOOKUP($A133,'[2]1516 Exp_Rev Access'!$F$7:$FS$306,152,FALSE)),"",VLOOKUP($A133,'[2]1516 Exp_Rev Access'!$F$7:$FS$306,152,FALSE))</f>
        <v>0</v>
      </c>
      <c r="FQ133" s="99">
        <f>IF(ISNA(VLOOKUP($A133,'[2]1516 Exp_Rev Access'!$F$7:$FS$306,153,FALSE)),"",VLOOKUP($A133,'[2]1516 Exp_Rev Access'!$F$7:$FS$306,153,FALSE))</f>
        <v>37412.870000000003</v>
      </c>
      <c r="FR133" s="101">
        <f>SUM(CG133:FQ133)</f>
        <v>1632260.1800000002</v>
      </c>
      <c r="FS133" s="72">
        <f>FR133/D133</f>
        <v>6.3540529558368419E-2</v>
      </c>
      <c r="FT133" s="94">
        <f>FR133/C133</f>
        <v>769.58918409203443</v>
      </c>
      <c r="FU133" s="99">
        <f>IF(ISNA(VLOOKUP($A133,'[2]1516 Exp_Rev Access'!$F$7:$GB$306,154,FALSE)),"",VLOOKUP($A133,'[2]1516 Exp_Rev Access'!$F$7:$GB$306,154,FALSE))</f>
        <v>0</v>
      </c>
      <c r="FV133" s="99">
        <f>IF(ISNA(VLOOKUP($A133,'[2]1516 Exp_Rev Access'!$F$7:$GB$306,155,FALSE)),"",VLOOKUP($A133,'[2]1516 Exp_Rev Access'!$F$7:$GB$306,155,FALSE))</f>
        <v>0</v>
      </c>
      <c r="FW133" s="99">
        <f>IF(ISNA(VLOOKUP($A133,'[2]1516 Exp_Rev Access'!$F$7:$GB$306,156,FALSE)),"",VLOOKUP($A133,'[2]1516 Exp_Rev Access'!$F$7:$GB$306,156,FALSE))</f>
        <v>0</v>
      </c>
      <c r="FX133" s="99">
        <f>IF(ISNA(VLOOKUP($A133,'[2]1516 Exp_Rev Access'!$F$7:$GB$306,157,FALSE)),"",VLOOKUP($A133,'[2]1516 Exp_Rev Access'!$F$7:$GB$306,157,FALSE))</f>
        <v>0</v>
      </c>
      <c r="FY133" s="99">
        <f>IF(ISNA(VLOOKUP($A133,'[2]1516 Exp_Rev Access'!$F$7:$GB$306,158,FALSE)),"",VLOOKUP($A133,'[2]1516 Exp_Rev Access'!$F$7:$GB$306,158,FALSE))</f>
        <v>0</v>
      </c>
      <c r="FZ133" s="99">
        <f>IF(ISNA(VLOOKUP($A133,'[2]1516 Exp_Rev Access'!$F$7:$GB$306,159,FALSE)),"",VLOOKUP($A133,'[2]1516 Exp_Rev Access'!$F$7:$GB$306,159,FALSE))</f>
        <v>0</v>
      </c>
      <c r="GA133" s="99">
        <f>IF(ISNA(VLOOKUP($A133,'[2]1516 Exp_Rev Access'!$F$7:$GB$306,160,FALSE)),"",VLOOKUP($A133,'[2]1516 Exp_Rev Access'!$F$7:$GB$306,160,FALSE))</f>
        <v>0</v>
      </c>
      <c r="GB133" s="99">
        <f>IF(ISNA(VLOOKUP($A133,'[2]1516 Exp_Rev Access'!$F$7:$GB$306,161,FALSE)),"",VLOOKUP($A133,'[2]1516 Exp_Rev Access'!$F$7:$GB$306,161,FALSE))</f>
        <v>0</v>
      </c>
      <c r="GC133" s="99">
        <f>IF(ISNA(VLOOKUP($A133,'[2]1516 Exp_Rev Access'!$F$7:$GB$306,162,FALSE)),"",VLOOKUP($A133,'[2]1516 Exp_Rev Access'!$F$7:$GB$306,162,FALSE))</f>
        <v>0</v>
      </c>
      <c r="GD133" s="99">
        <f>IF(ISNA(VLOOKUP($A133,'[2]1516 Exp_Rev Access'!$F$7:$GB$306,163,FALSE)),"",VLOOKUP($A133,'[2]1516 Exp_Rev Access'!$F$7:$GB$306,163,FALSE))</f>
        <v>0</v>
      </c>
      <c r="GE133" s="99">
        <f>IF(ISNA(VLOOKUP($A133,'[2]1516 Exp_Rev Access'!$F$7:$GB$306,164,FALSE)),"",VLOOKUP($A133,'[2]1516 Exp_Rev Access'!$F$7:$GB$306,164,FALSE))</f>
        <v>70358.710000000006</v>
      </c>
      <c r="GF133" s="99">
        <f>IF(ISNA(VLOOKUP($A133,'[2]1516 Exp_Rev Access'!$F$7:$GB$306,165,FALSE)),"",VLOOKUP($A133,'[2]1516 Exp_Rev Access'!$F$7:$GB$306,165,FALSE))</f>
        <v>0</v>
      </c>
      <c r="GG133" s="99">
        <f>IF(ISNA(VLOOKUP($A133,'[2]1516 Exp_Rev Access'!$F$7:$GB$306,166,FALSE)),"",VLOOKUP($A133,'[2]1516 Exp_Rev Access'!$F$7:$GB$306,166,FALSE))</f>
        <v>0</v>
      </c>
      <c r="GH133" s="99">
        <f>IF(ISNA(VLOOKUP($A133,'[2]1516 Exp_Rev Access'!$F$7:$GB$306,167,FALSE)),"",VLOOKUP($A133,'[2]1516 Exp_Rev Access'!$F$7:$GB$306,167,FALSE))</f>
        <v>0</v>
      </c>
      <c r="GI133" s="99">
        <f>IF(ISNA(VLOOKUP($A133,'[2]1516 Exp_Rev Access'!$F$7:$GB$306,168,FALSE)),"",VLOOKUP($A133,'[2]1516 Exp_Rev Access'!$F$7:$GB$306,168,FALSE))</f>
        <v>0</v>
      </c>
      <c r="GJ133" s="99">
        <f>IF(ISNA(VLOOKUP($A133,'[2]1516 Exp_Rev Access'!$F$7:$GB$306,169,FALSE)),"",VLOOKUP($A133,'[2]1516 Exp_Rev Access'!$F$7:$GB$306,169,FALSE))</f>
        <v>0</v>
      </c>
      <c r="GK133" s="99">
        <f>IF(ISNA(VLOOKUP($A133,'[2]1516 Exp_Rev Access'!$F$7:$GB$306,170,FALSE)),"",VLOOKUP($A133,'[2]1516 Exp_Rev Access'!$F$7:$GB$306,170,FALSE))</f>
        <v>0</v>
      </c>
      <c r="GL133" s="99">
        <f>IF(ISNA(VLOOKUP($A133,'[2]1516 Exp_Rev Access'!$F$7:$GB$306,171,FALSE)),"",VLOOKUP($A133,'[2]1516 Exp_Rev Access'!$F$7:$GB$306,171,FALSE))</f>
        <v>0</v>
      </c>
      <c r="GM133" s="99">
        <f>IF(ISNA(VLOOKUP($A133,'[2]1516 Exp_Rev Access'!$F$7:$GB$306,172,FALSE)),"",VLOOKUP($A133,'[2]1516 Exp_Rev Access'!$F$7:$GB$306,172,FALSE))</f>
        <v>0</v>
      </c>
      <c r="GN133" s="99">
        <f>IF(ISNA(VLOOKUP($A133,'[2]1516 Exp_Rev Access'!$F$7:$GB$306,173,FALSE)),"",VLOOKUP($A133,'[2]1516 Exp_Rev Access'!$F$7:$GB$306,173,FALSE))</f>
        <v>0</v>
      </c>
      <c r="GO133" s="99">
        <f>IF(ISNA(VLOOKUP($A133,'[2]1516 Exp_Rev Access'!$F$7:$GB$306,174,FALSE)),"",VLOOKUP($A133,'[2]1516 Exp_Rev Access'!$F$7:$GB$306,174,FALSE))</f>
        <v>0</v>
      </c>
      <c r="GP133" s="99">
        <f>IF(ISNA(VLOOKUP($A133,'[2]1516 Exp_Rev Access'!$F$7:$GB$306,175,FALSE)),"",VLOOKUP($A133,'[2]1516 Exp_Rev Access'!$F$7:$GB$306,175,FALSE))</f>
        <v>0</v>
      </c>
      <c r="GQ133" s="99">
        <f>IF(ISNA(VLOOKUP($A133,'[2]1516 Exp_Rev Access'!$F$7:$GB$306,176,FALSE)),"",VLOOKUP($A133,'[2]1516 Exp_Rev Access'!$F$7:$GB$306,176,FALSE))</f>
        <v>0</v>
      </c>
      <c r="GR133" s="99">
        <f>IF(ISNA(VLOOKUP($A133,'[2]1516 Exp_Rev Access'!$F$7:$GB$306,177,FALSE)),"",VLOOKUP($A133,'[2]1516 Exp_Rev Access'!$F$7:$GB$306,177,FALSE))</f>
        <v>0</v>
      </c>
      <c r="GS133" s="99">
        <f>IF(ISNA(VLOOKUP($A133,'[2]1516 Exp_Rev Access'!$F$7:$GB$306,178,FALSE)),"",VLOOKUP($A133,'[2]1516 Exp_Rev Access'!$F$7:$GB$306,178,FALSE))</f>
        <v>0</v>
      </c>
      <c r="GT133" s="101">
        <f>SUM(FU133:GS133)</f>
        <v>70358.710000000006</v>
      </c>
      <c r="GU133" s="72">
        <f t="shared" si="178"/>
        <v>2.7389197795927803E-3</v>
      </c>
      <c r="GV133" s="84">
        <f t="shared" si="179"/>
        <v>33.173205403239123</v>
      </c>
    </row>
    <row r="134" spans="1:207" customFormat="1" ht="12" customHeight="1" x14ac:dyDescent="0.2">
      <c r="A134" s="96" t="s">
        <v>395</v>
      </c>
      <c r="B134" s="69" t="s">
        <v>396</v>
      </c>
      <c r="C134" s="80">
        <f>IF(ISNA(VLOOKUP($A134,'[2]1516 enrollment_Rev_Exp by size'!$A$6:$G$320,3,FALSE)),"",VLOOKUP($A134,'[2]1516 enrollment_Rev_Exp by size'!$A$6:$G$320,3,FALSE))</f>
        <v>2166.36</v>
      </c>
      <c r="D134" s="97">
        <v>24924781.190000001</v>
      </c>
      <c r="E134" s="80">
        <f>M134+AL134+AT134+BU134+CD134+FR134+GT134</f>
        <v>24924781.190000005</v>
      </c>
      <c r="F134" s="80">
        <f>D134-E134</f>
        <v>0</v>
      </c>
      <c r="G134" s="98">
        <f>IF(ISNA(VLOOKUP($A134,'[2]1516 Exp_Rev Access'!$F$7:$FS$306,2,FALSE)),"",VLOOKUP($A134,'[2]1516 Exp_Rev Access'!$F$7:$FS$306,2,FALSE))</f>
        <v>4484505.4400000004</v>
      </c>
      <c r="H134" s="98">
        <f>IF(ISNA(VLOOKUP($A134,'[2]1516 Exp_Rev Access'!$F$7:$FS$306,3,FALSE)),"",VLOOKUP($A134,'[2]1516 Exp_Rev Access'!$F$7:$FS$306,3,FALSE))</f>
        <v>313.52</v>
      </c>
      <c r="I134" s="98">
        <f>IF(ISNA(VLOOKUP($A134,'[2]1516 Exp_Rev Access'!$F$7:$FS$306,4,FALSE)),"",VLOOKUP($A134,'[2]1516 Exp_Rev Access'!$F$7:$FS$306,4,FALSE))</f>
        <v>57.75</v>
      </c>
      <c r="J134" s="98">
        <f>IF(ISNA(VLOOKUP($A134,'[2]1516 Exp_Rev Access'!$F$7:$FS$306,5,FALSE)),"",VLOOKUP($A134,'[2]1516 Exp_Rev Access'!$F$7:$FS$306,5,FALSE))</f>
        <v>29685.200000000001</v>
      </c>
      <c r="K134" s="98">
        <f>IF(ISNA(VLOOKUP($A134,'[2]1516 Exp_Rev Access'!$F$7:$FS$306,6,FALSE)),"",VLOOKUP($A134,'[2]1516 Exp_Rev Access'!$F$7:$FS$306,6,FALSE))</f>
        <v>0</v>
      </c>
      <c r="L134" s="98">
        <f>IF(ISNA(VLOOKUP($A134,'[2]1516 Exp_Rev Access'!$F$7:$FS$306,7,FALSE)),"",VLOOKUP($A134,'[2]1516 Exp_Rev Access'!$F$7:$FS$306,7,FALSE))</f>
        <v>0</v>
      </c>
      <c r="M134" s="90">
        <f>SUM(G134:L134)</f>
        <v>4514561.91</v>
      </c>
      <c r="N134" s="72">
        <f>M134/D134</f>
        <v>0.18112744403193695</v>
      </c>
      <c r="O134" s="73">
        <f>M134/C134</f>
        <v>2083.9389159696448</v>
      </c>
      <c r="P134" s="99">
        <f>IF(ISNA(VLOOKUP($A134,'[2]1516 Exp_Rev Access'!$F$7:$FS$306,8,FALSE)),"",VLOOKUP($A134,'[2]1516 Exp_Rev Access'!$F$7:$FS$306,8,FALSE))</f>
        <v>8834</v>
      </c>
      <c r="Q134" s="99">
        <f>IF(ISNA(VLOOKUP($A134,'[2]1516 Exp_Rev Access'!$F$7:$FS$306,9,FALSE)),"",VLOOKUP($A134,'[2]1516 Exp_Rev Access'!$F$7:$FS$306,9,FALSE))</f>
        <v>0</v>
      </c>
      <c r="R134" s="99">
        <f>IF(ISNA(VLOOKUP($A134,'[2]1516 Exp_Rev Access'!$F$7:$FS$306,10,FALSE)),"",VLOOKUP($A134,'[2]1516 Exp_Rev Access'!$F$7:$FS$306,10,FALSE))</f>
        <v>3633</v>
      </c>
      <c r="S134" s="99">
        <f>IF(ISNA(VLOOKUP($A134,'[2]1516 Exp_Rev Access'!$F$7:$FS$306,11,FALSE)),"",VLOOKUP($A134,'[2]1516 Exp_Rev Access'!$F$7:$FS$306,11,FALSE))</f>
        <v>0</v>
      </c>
      <c r="T134" s="99">
        <f>IF(ISNA(VLOOKUP($A134,'[2]1516 Exp_Rev Access'!$F$7:$FS$306,12,FALSE)),"",VLOOKUP($A134,'[2]1516 Exp_Rev Access'!$F$7:$FS$306,12,FALSE))</f>
        <v>43333</v>
      </c>
      <c r="U134" s="99">
        <f>IF(ISNA(VLOOKUP($A134,'[2]1516 Exp_Rev Access'!$F$7:$FS$306,13,FALSE)),"",VLOOKUP($A134,'[2]1516 Exp_Rev Access'!$F$7:$FS$306,13,FALSE))</f>
        <v>0</v>
      </c>
      <c r="V134" s="99">
        <f>IF(ISNA(VLOOKUP($A134,'[2]1516 Exp_Rev Access'!$F$7:$FS$306,14,FALSE)),"",VLOOKUP($A134,'[2]1516 Exp_Rev Access'!$F$7:$FS$306,14,FALSE))</f>
        <v>0</v>
      </c>
      <c r="W134" s="99">
        <f>IF(ISNA(VLOOKUP($A134,'[2]1516 Exp_Rev Access'!$F$7:$FS$306,15,FALSE)),"",VLOOKUP($A134,'[2]1516 Exp_Rev Access'!$F$7:$FS$306,15,FALSE))</f>
        <v>0</v>
      </c>
      <c r="X134" s="99">
        <f>IF(ISNA(VLOOKUP($A134,'[2]1516 Exp_Rev Access'!$F$7:$FS$306,16,FALSE)),"",VLOOKUP($A134,'[2]1516 Exp_Rev Access'!$F$7:$FS$306,16,FALSE))</f>
        <v>7978.19</v>
      </c>
      <c r="Y134" s="99">
        <f>IF(ISNA(VLOOKUP($A134,'[2]1516 Exp_Rev Access'!$F$7:$FS$306,17,FALSE)),"",VLOOKUP($A134,'[2]1516 Exp_Rev Access'!$F$7:$FS$306,17,FALSE))</f>
        <v>0</v>
      </c>
      <c r="Z134" s="99">
        <f>IF(ISNA(VLOOKUP($A134,'[2]1516 Exp_Rev Access'!$F$7:$FS$306,18,FALSE)),"",VLOOKUP($A134,'[2]1516 Exp_Rev Access'!$F$7:$FS$306,18,FALSE))</f>
        <v>0</v>
      </c>
      <c r="AA134" s="99">
        <f>IF(ISNA(VLOOKUP($A134,'[2]1516 Exp_Rev Access'!$F$7:$FS$306,19,FALSE)),"",VLOOKUP($A134,'[2]1516 Exp_Rev Access'!$F$7:$FS$306,19,FALSE))</f>
        <v>0</v>
      </c>
      <c r="AB134" s="99">
        <f>IF(ISNA(VLOOKUP($A134,'[2]1516 Exp_Rev Access'!$F$7:$FS$306,20,FALSE)),"",VLOOKUP($A134,'[2]1516 Exp_Rev Access'!$F$7:$FS$306,20,FALSE))</f>
        <v>161970.26999999999</v>
      </c>
      <c r="AC134" s="99">
        <f>IF(ISNA(VLOOKUP($A134,'[2]1516 Exp_Rev Access'!$F$7:$FS$306,21,FALSE)),"",VLOOKUP($A134,'[2]1516 Exp_Rev Access'!$F$7:$FS$306,21,FALSE))</f>
        <v>107470.77</v>
      </c>
      <c r="AD134" s="99">
        <f>IF(ISNA(VLOOKUP($A134,'[2]1516 Exp_Rev Access'!$F$7:$FS$306,22,FALSE)),"",VLOOKUP($A134,'[2]1516 Exp_Rev Access'!$F$7:$FS$306,22,FALSE))</f>
        <v>5704.63</v>
      </c>
      <c r="AE134" s="99">
        <f>IF(ISNA(VLOOKUP($A134,'[2]1516 Exp_Rev Access'!$F$7:$FS$306,23,FALSE)),"",VLOOKUP($A134,'[2]1516 Exp_Rev Access'!$F$7:$FS$306,23,FALSE))</f>
        <v>0</v>
      </c>
      <c r="AF134" s="99">
        <f>IF(ISNA(VLOOKUP($A134,'[2]1516 Exp_Rev Access'!$F$7:$FS$306,24,FALSE)),"",VLOOKUP($A134,'[2]1516 Exp_Rev Access'!$F$7:$FS$306,24,FALSE))</f>
        <v>38254.44</v>
      </c>
      <c r="AG134" s="99">
        <f>IF(ISNA(VLOOKUP($A134,'[2]1516 Exp_Rev Access'!$F$7:$FS$306,25,FALSE)),"",VLOOKUP($A134,'[2]1516 Exp_Rev Access'!$F$7:$FS$306,25,FALSE))</f>
        <v>5165.33</v>
      </c>
      <c r="AH134" s="98">
        <f>IF(ISNA(VLOOKUP($A134,'[2]1516 Exp_Rev Access'!$F$7:$FS$306,26,FALSE)),"",VLOOKUP($A134,'[2]1516 Exp_Rev Access'!$F$7:$FS$306,26,FALSE))</f>
        <v>31965.5</v>
      </c>
      <c r="AI134" s="98">
        <f>IF(ISNA(VLOOKUP($A134,'[2]1516 Exp_Rev Access'!$F$7:$FS$306,27,FALSE)),"",VLOOKUP($A134,'[2]1516 Exp_Rev Access'!$F$7:$FS$306,27,FALSE))</f>
        <v>22156</v>
      </c>
      <c r="AJ134" s="98">
        <f>IF(ISNA(VLOOKUP($A134,'[2]1516 Exp_Rev Access'!$F$7:$FS$306,28,FALSE)),"",VLOOKUP($A134,'[2]1516 Exp_Rev Access'!$F$7:$FS$306,28,FALSE))</f>
        <v>48584.87</v>
      </c>
      <c r="AK134" s="98">
        <f>IF(ISNA(VLOOKUP($A134,'[2]1516 Exp_Rev Access'!$F$7:$FS$306,29,FALSE)),"",VLOOKUP($A134,'[2]1516 Exp_Rev Access'!$F$7:$FS$306,29,FALSE))</f>
        <v>35415.61</v>
      </c>
      <c r="AL134" s="100">
        <f>SUM(P134:AK134)</f>
        <v>520465.61</v>
      </c>
      <c r="AM134" s="72">
        <f>AL134/D134</f>
        <v>2.0881451517368366E-2</v>
      </c>
      <c r="AN134" s="94">
        <f>AL134/C134</f>
        <v>240.24890138296496</v>
      </c>
      <c r="AO134" s="99">
        <f>IF(ISNA(VLOOKUP($A134,'[2]1516 Exp_Rev Access'!$F$7:$GB$306,30,FALSE)),"",VLOOKUP($A134,'[2]1516 Exp_Rev Access'!$F$7:$FS$306,30,FALSE))</f>
        <v>12614927.060000001</v>
      </c>
      <c r="AP134" s="99">
        <f>IF(ISNA(VLOOKUP($A134,'[2]1516 Exp_Rev Access'!$F$7:$GB$306,31,FALSE)),"",VLOOKUP($A134,'[2]1516 Exp_Rev Access'!$F$7:$FS$306,31,FALSE))</f>
        <v>345609.44</v>
      </c>
      <c r="AQ134" s="99">
        <f>IF(ISNA(VLOOKUP($A134,'[2]1516 Exp_Rev Access'!$F$7:$GB$306,32,FALSE)),"",VLOOKUP($A134,'[2]1516 Exp_Rev Access'!$F$7:$FS$306,32,FALSE))</f>
        <v>0</v>
      </c>
      <c r="AR134" s="99">
        <f>IF(ISNA(VLOOKUP($A134,'[2]1516 Exp_Rev Access'!$F$7:$GB$306,33,FALSE)),"",VLOOKUP($A134,'[2]1516 Exp_Rev Access'!$F$7:$FS$306,33,FALSE))</f>
        <v>249330.15</v>
      </c>
      <c r="AS134" s="99">
        <f>IF(ISNA(VLOOKUP($A134,'[2]1516 Exp_Rev Access'!$F$7:$GB$306,34,FALSE)),"",VLOOKUP($A134,'[2]1516 Exp_Rev Access'!$F$7:$FS$306,34,FALSE))</f>
        <v>0</v>
      </c>
      <c r="AT134" s="101">
        <f>SUM(AO134:AS134)</f>
        <v>13209866.65</v>
      </c>
      <c r="AU134" s="72">
        <f>AT134/D134</f>
        <v>0.52998927249559535</v>
      </c>
      <c r="AV134" s="94">
        <f>AT134/C134</f>
        <v>6097.7245933270551</v>
      </c>
      <c r="AW134" s="99">
        <f>IF(ISNA(VLOOKUP($A134,'[2]1516 Exp_Rev Access'!$F$7:$GB$306,35,FALSE)),"",VLOOKUP($A134,'[2]1516 Exp_Rev Access'!$F$7:$GB$306,35,FALSE))</f>
        <v>10000</v>
      </c>
      <c r="AX134" s="99">
        <f>IF(ISNA(VLOOKUP($A134,'[2]1516 Exp_Rev Access'!$F$7:$GB$306,36,FALSE)),"",VLOOKUP($A134,'[2]1516 Exp_Rev Access'!$F$7:$GB$306,36,FALSE))</f>
        <v>1870514.85</v>
      </c>
      <c r="AY134" s="99">
        <f>IF(ISNA(VLOOKUP($A134,'[2]1516 Exp_Rev Access'!$F$7:$GB$306,37,FALSE)),"",VLOOKUP($A134,'[2]1516 Exp_Rev Access'!$F$7:$GB$306,37,FALSE))</f>
        <v>163683.78</v>
      </c>
      <c r="AZ134" s="99">
        <f>IF(ISNA(VLOOKUP($A134,'[2]1516 Exp_Rev Access'!$F$7:$GB$306,38,FALSE)),"",VLOOKUP($A134,'[2]1516 Exp_Rev Access'!$F$7:$GB$306,38,FALSE))</f>
        <v>0</v>
      </c>
      <c r="BA134" s="99">
        <f>IF(ISNA(VLOOKUP($A134,'[2]1516 Exp_Rev Access'!$F$7:$GB$306,39,FALSE)),"",VLOOKUP($A134,'[2]1516 Exp_Rev Access'!$F$7:$GB$306,39,FALSE))</f>
        <v>0</v>
      </c>
      <c r="BB134" s="99">
        <f>IF(ISNA(VLOOKUP($A134,'[2]1516 Exp_Rev Access'!$F$7:$GB$306,40,FALSE)),"",VLOOKUP($A134,'[2]1516 Exp_Rev Access'!$F$7:$GB$306,40,FALSE))</f>
        <v>528123.14</v>
      </c>
      <c r="BC134" s="99">
        <f>IF(ISNA(VLOOKUP($A134,'[2]1516 Exp_Rev Access'!$F$7:$GB$306,41,FALSE)),"",VLOOKUP($A134,'[2]1516 Exp_Rev Access'!$F$7:$GB$306,41,FALSE))</f>
        <v>0</v>
      </c>
      <c r="BD134" s="99">
        <f>IF(ISNA(VLOOKUP($A134,'[2]1516 Exp_Rev Access'!$F$7:$GB$306,42,FALSE)),"",VLOOKUP($A134,'[2]1516 Exp_Rev Access'!$F$7:$GB$306,42,FALSE))</f>
        <v>71919.16</v>
      </c>
      <c r="BE134" s="99">
        <f>IF(ISNA(VLOOKUP($A134,'[2]1516 Exp_Rev Access'!$F$7:$GB$306,43,FALSE)),"",VLOOKUP($A134,'[2]1516 Exp_Rev Access'!$F$7:$GB$306,43,FALSE))</f>
        <v>0</v>
      </c>
      <c r="BF134" s="99">
        <f>IF(ISNA(VLOOKUP($A134,'[2]1516 Exp_Rev Access'!$F$7:$GB$306,44,FALSE)),"",VLOOKUP($A134,'[2]1516 Exp_Rev Access'!$F$7:$GB$306,44,FALSE))</f>
        <v>200829.74</v>
      </c>
      <c r="BG134" s="99">
        <f>IF(ISNA(VLOOKUP($A134,'[2]1516 Exp_Rev Access'!$F$7:$GB$306,45,FALSE)),"",VLOOKUP($A134,'[2]1516 Exp_Rev Access'!$F$7:$GB$306,45,FALSE))</f>
        <v>20655.38</v>
      </c>
      <c r="BH134" s="99">
        <f>IF(ISNA(VLOOKUP($A134,'[2]1516 Exp_Rev Access'!$F$7:$GB$306,46,FALSE)),"",VLOOKUP($A134,'[2]1516 Exp_Rev Access'!$F$7:$GB$306,46,FALSE))</f>
        <v>0</v>
      </c>
      <c r="BI134" s="99">
        <f>IF(ISNA(VLOOKUP($A134,'[2]1516 Exp_Rev Access'!$F$7:$GB$306,47,FALSE)),"",VLOOKUP($A134,'[2]1516 Exp_Rev Access'!$F$7:$GB$306,47,FALSE))</f>
        <v>59626.76</v>
      </c>
      <c r="BJ134" s="99">
        <f>IF(ISNA(VLOOKUP($A134,'[2]1516 Exp_Rev Access'!$F$7:$GB$306,48,FALSE)),"",VLOOKUP($A134,'[2]1516 Exp_Rev Access'!$F$7:$GB$306,48,FALSE))</f>
        <v>1399186.44</v>
      </c>
      <c r="BK134" s="99">
        <f>IF(ISNA(VLOOKUP($A134,'[2]1516 Exp_Rev Access'!$F$7:$GB$306,49,FALSE)),"",VLOOKUP($A134,'[2]1516 Exp_Rev Access'!$F$7:$GB$306,49,FALSE))</f>
        <v>0</v>
      </c>
      <c r="BL134" s="99">
        <f>IF(ISNA(VLOOKUP($A134,'[2]1516 Exp_Rev Access'!$F$7:$GB$306,50,FALSE)),"",VLOOKUP($A134,'[2]1516 Exp_Rev Access'!$F$7:$GB$306,50,FALSE))</f>
        <v>5364.99</v>
      </c>
      <c r="BM134" s="99">
        <f>IF(ISNA(VLOOKUP($A134,'[2]1516 Exp_Rev Access'!$F$7:$GB$306,51,FALSE)),"",VLOOKUP($A134,'[2]1516 Exp_Rev Access'!$F$7:$GB$306,51,FALSE))</f>
        <v>0</v>
      </c>
      <c r="BN134" s="99">
        <f>IF(ISNA(VLOOKUP($A134,'[2]1516 Exp_Rev Access'!$F$7:$GB$306,52,FALSE)),"",VLOOKUP($A134,'[2]1516 Exp_Rev Access'!$F$7:$GB$306,52,FALSE))</f>
        <v>0</v>
      </c>
      <c r="BO134" s="99">
        <f>IF(ISNA(VLOOKUP($A134,'[2]1516 Exp_Rev Access'!$F$7:$GB$306,53,FALSE)),"",VLOOKUP($A134,'[2]1516 Exp_Rev Access'!$F$7:$GB$306,53,FALSE))</f>
        <v>0</v>
      </c>
      <c r="BP134" s="99">
        <f>IF(ISNA(VLOOKUP($A134,'[2]1516 Exp_Rev Access'!$F$7:$GB$306,54,FALSE)),"",VLOOKUP($A134,'[2]1516 Exp_Rev Access'!$F$7:$GB$306,54,FALSE))</f>
        <v>0</v>
      </c>
      <c r="BQ134" s="99">
        <f>IF(ISNA(VLOOKUP($A134,'[2]1516 Exp_Rev Access'!$F$7:$GB$306,55,FALSE)),"",VLOOKUP($A134,'[2]1516 Exp_Rev Access'!$F$7:$GB$306,55,FALSE))</f>
        <v>0</v>
      </c>
      <c r="BR134" s="99">
        <f>IF(ISNA(VLOOKUP($A134,'[2]1516 Exp_Rev Access'!$F$7:$GB$306,56,FALSE)),"",VLOOKUP($A134,'[2]1516 Exp_Rev Access'!$F$7:$GB$306,56,FALSE))</f>
        <v>0</v>
      </c>
      <c r="BS134" s="99">
        <f>IF(ISNA(VLOOKUP($A134,'[2]1516 Exp_Rev Access'!$F$7:$GB$306,57,FALSE)),"",VLOOKUP($A134,'[2]1516 Exp_Rev Access'!$F$7:$GB$306,57,FALSE))</f>
        <v>0</v>
      </c>
      <c r="BT134" s="99">
        <f>IF(ISNA(VLOOKUP($A134,'[2]1516 Exp_Rev Access'!$F$7:$GB$306,58,FALSE)),"",VLOOKUP($A134,'[2]1516 Exp_Rev Access'!$F$7:$GB$306,58,FALSE))</f>
        <v>0</v>
      </c>
      <c r="BU134" s="102">
        <f>SUM(AW134:BT134)</f>
        <v>4329904.24</v>
      </c>
      <c r="BV134" s="72">
        <f>BU134/D134</f>
        <v>0.17371884659662282</v>
      </c>
      <c r="BW134" s="94">
        <f>BU134/C134</f>
        <v>1998.7002344947284</v>
      </c>
      <c r="BX134" s="99">
        <f>IF(ISNA(VLOOKUP($A134,'[2]1516 Exp_Rev Access'!$F$7:$GB$306,59,FALSE)),"",VLOOKUP($A134,'[2]1516 Exp_Rev Access'!$F$7:$GB$306,59,FALSE))</f>
        <v>0</v>
      </c>
      <c r="BY134" s="99">
        <f>IF(ISNA(VLOOKUP($A134,'[2]1516 Exp_Rev Access'!$F$7:$GB$306,60,FALSE)),"",VLOOKUP($A134,'[2]1516 Exp_Rev Access'!$F$7:$GB$306,60,FALSE))</f>
        <v>110217.06</v>
      </c>
      <c r="BZ134" s="99">
        <f>IF(ISNA(VLOOKUP($A134,'[2]1516 Exp_Rev Access'!$F$7:$GB$306,61,FALSE)),"",VLOOKUP($A134,'[2]1516 Exp_Rev Access'!$F$7:$GB$306,61,FALSE))</f>
        <v>11812.5</v>
      </c>
      <c r="CA134" s="99">
        <f>IF(ISNA(VLOOKUP($A134,'[2]1516 Exp_Rev Access'!$F$7:$GB$306,62,FALSE)),"",VLOOKUP($A134,'[2]1516 Exp_Rev Access'!$F$7:$GB$306,62,FALSE))</f>
        <v>0</v>
      </c>
      <c r="CB134" s="99">
        <f>IF(ISNA(VLOOKUP($A134,'[2]1516 Exp_Rev Access'!$F$7:$GB$306,63,FALSE)),"",VLOOKUP($A134,'[2]1516 Exp_Rev Access'!$F$7:$GB$306,63,FALSE))</f>
        <v>40013.33</v>
      </c>
      <c r="CC134" s="99">
        <f>IF(ISNA(VLOOKUP($A134,'[2]1516 Exp_Rev Access'!$F$7:$GB$306,64,FALSE)),"",VLOOKUP($A134,'[2]1516 Exp_Rev Access'!$F$7:$GB$306,64,FALSE))</f>
        <v>0</v>
      </c>
      <c r="CD134" s="101">
        <f>SUM(BX134:CC134)</f>
        <v>162042.89000000001</v>
      </c>
      <c r="CE134" s="72">
        <f>CD134/D134</f>
        <v>6.5012763307632469E-3</v>
      </c>
      <c r="CF134" s="103">
        <f>CD134/C134</f>
        <v>74.799613176018767</v>
      </c>
      <c r="CG134" s="99">
        <f>IF(ISNA(VLOOKUP($A134,'[2]1516 Exp_Rev Access'!$F$7:$GB$306,65,FALSE)),"",VLOOKUP($A134,'[2]1516 Exp_Rev Access'!$F$7:$GB$306,65,FALSE))</f>
        <v>3000</v>
      </c>
      <c r="CH134" s="99">
        <f>IF(ISNA(VLOOKUP($A134,'[2]1516 Exp_Rev Access'!$F$7:$GB$306,66,FALSE)),"",VLOOKUP($A134,'[2]1516 Exp_Rev Access'!$F$7:$GB$306,66,FALSE))</f>
        <v>0</v>
      </c>
      <c r="CI134" s="99">
        <f>IF(ISNA(VLOOKUP($A134,'[2]1516 Exp_Rev Access'!$F$7:$GB$306,67,FALSE)),"",VLOOKUP($A134,'[2]1516 Exp_Rev Access'!$F$7:$GB$306,67,FALSE))</f>
        <v>0</v>
      </c>
      <c r="CJ134" s="99">
        <f>IF(ISNA(VLOOKUP($A134,'[2]1516 Exp_Rev Access'!$F$7:$GB$306,68,FALSE)),"",VLOOKUP($A134,'[2]1516 Exp_Rev Access'!$F$7:$GB$306,68,FALSE))</f>
        <v>0</v>
      </c>
      <c r="CK134" s="99">
        <f>IF(ISNA(VLOOKUP($A134,'[2]1516 Exp_Rev Access'!$F$7:$GB$306,69,FALSE)),"",VLOOKUP($A134,'[2]1516 Exp_Rev Access'!$F$7:$GB$306,69,FALSE))</f>
        <v>0</v>
      </c>
      <c r="CL134" s="99">
        <f>IF(ISNA(VLOOKUP($A134,'[2]1516 Exp_Rev Access'!$F$7:$GB$306,70,FALSE)),"",VLOOKUP($A134,'[2]1516 Exp_Rev Access'!$F$7:$GB$306,70,FALSE))</f>
        <v>0</v>
      </c>
      <c r="CM134" s="99">
        <f>IF(ISNA(VLOOKUP($A134,'[2]1516 Exp_Rev Access'!$F$7:$GB$306,71,FALSE)),"",VLOOKUP($A134,'[2]1516 Exp_Rev Access'!$F$7:$GB$306,71,FALSE))</f>
        <v>0</v>
      </c>
      <c r="CN134" s="99">
        <f>IF(ISNA(VLOOKUP($A134,'[2]1516 Exp_Rev Access'!$F$7:$GB$306,72,FALSE)),"",VLOOKUP($A134,'[2]1516 Exp_Rev Access'!$F$7:$GB$306,72,FALSE))</f>
        <v>0</v>
      </c>
      <c r="CO134" s="99">
        <f>IF(ISNA(VLOOKUP($A134,'[2]1516 Exp_Rev Access'!$F$7:$GB$306,73,FALSE)),"",VLOOKUP($A134,'[2]1516 Exp_Rev Access'!$F$7:$GB$306,73,FALSE))</f>
        <v>0</v>
      </c>
      <c r="CP134" s="99">
        <f>IF(ISNA(VLOOKUP($A134,'[2]1516 Exp_Rev Access'!$F$7:$GB$306,74,FALSE)),"",VLOOKUP($A134,'[2]1516 Exp_Rev Access'!$F$7:$GB$306,74,FALSE))</f>
        <v>442251</v>
      </c>
      <c r="CQ134" s="99">
        <f>IF(ISNA(VLOOKUP($A134,'[2]1516 Exp_Rev Access'!$F$7:$GB$306,75,FALSE)),"",VLOOKUP($A134,'[2]1516 Exp_Rev Access'!$F$7:$GB$306,75,FALSE))</f>
        <v>0</v>
      </c>
      <c r="CR134" s="99">
        <f>IF(ISNA(VLOOKUP($A134,'[2]1516 Exp_Rev Access'!$F$7:$GB$306,76,FALSE)),"",VLOOKUP($A134,'[2]1516 Exp_Rev Access'!$F$7:$GB$306,76,FALSE))</f>
        <v>15242.92</v>
      </c>
      <c r="CS134" s="99">
        <f>IF(ISNA(VLOOKUP($A134,'[2]1516 Exp_Rev Access'!$F$7:$GB$306,77,FALSE)),"",VLOOKUP($A134,'[2]1516 Exp_Rev Access'!$F$7:$GB$306,77,FALSE))</f>
        <v>0</v>
      </c>
      <c r="CT134" s="99">
        <f>IF(ISNA(VLOOKUP($A134,'[2]1516 Exp_Rev Access'!$F$7:$GB$306,78,FALSE)),"",VLOOKUP($A134,'[2]1516 Exp_Rev Access'!$F$7:$GB$306,78,FALSE))</f>
        <v>562259.5</v>
      </c>
      <c r="CU134" s="99">
        <f>IF(ISNA(VLOOKUP($A134,'[2]1516 Exp_Rev Access'!$F$7:$GB$306,79,FALSE)),"",VLOOKUP($A134,'[2]1516 Exp_Rev Access'!$F$7:$GB$306,79,FALSE))</f>
        <v>135340.54999999999</v>
      </c>
      <c r="CV134" s="99">
        <f>IF(ISNA(VLOOKUP($A134,'[2]1516 Exp_Rev Access'!$F$7:$GB$306,80,FALSE)),"",VLOOKUP($A134,'[2]1516 Exp_Rev Access'!$F$7:$GB$306,80,FALSE))</f>
        <v>0</v>
      </c>
      <c r="CW134" s="99">
        <f>IF(ISNA(VLOOKUP($A134,'[2]1516 Exp_Rev Access'!$F$7:$GB$306,81,FALSE)),"",VLOOKUP($A134,'[2]1516 Exp_Rev Access'!$F$7:$GB$306,81,FALSE))</f>
        <v>0</v>
      </c>
      <c r="CX134" s="99">
        <f>IF(ISNA(VLOOKUP($A134,'[2]1516 Exp_Rev Access'!$F$7:$GB$306,82,FALSE)),"",VLOOKUP($A134,'[2]1516 Exp_Rev Access'!$F$7:$GB$306,82,FALSE))</f>
        <v>0</v>
      </c>
      <c r="CY134" s="99">
        <f>IF(ISNA(VLOOKUP($A134,'[2]1516 Exp_Rev Access'!$F$7:$GB$306,83,FALSE)),"",VLOOKUP($A134,'[2]1516 Exp_Rev Access'!$F$7:$GB$306,83,FALSE))</f>
        <v>0</v>
      </c>
      <c r="CZ134" s="99">
        <f>IF(ISNA(VLOOKUP($A134,'[2]1516 Exp_Rev Access'!$F$7:$GB$306,84,FALSE)),"",VLOOKUP($A134,'[2]1516 Exp_Rev Access'!$F$7:$GB$306,84,FALSE))</f>
        <v>0</v>
      </c>
      <c r="DA134" s="99">
        <f>IF(ISNA(VLOOKUP($A134,'[2]1516 Exp_Rev Access'!$F$7:$GB$306,85,FALSE)),"",VLOOKUP($A134,'[2]1516 Exp_Rev Access'!$F$7:$GB$306,85,FALSE))</f>
        <v>46815.96</v>
      </c>
      <c r="DB134" s="99">
        <f>IF(ISNA(VLOOKUP($A134,'[2]1516 Exp_Rev Access'!$F$7:$GB$306,86,FALSE)),"",VLOOKUP($A134,'[2]1516 Exp_Rev Access'!$F$7:$GB$306,86,FALSE))</f>
        <v>0</v>
      </c>
      <c r="DC134" s="99">
        <f>IF(ISNA(VLOOKUP($A134,'[2]1516 Exp_Rev Access'!$F$7:$GB$306,87,FALSE)),"",VLOOKUP($A134,'[2]1516 Exp_Rev Access'!$F$7:$GB$306,87,FALSE))</f>
        <v>0</v>
      </c>
      <c r="DD134" s="99">
        <f>IF(ISNA(VLOOKUP($A134,'[2]1516 Exp_Rev Access'!$F$7:$GB$306,88,FALSE)),"",VLOOKUP($A134,'[2]1516 Exp_Rev Access'!$F$7:$GB$306,88,FALSE))</f>
        <v>0</v>
      </c>
      <c r="DE134" s="99">
        <f>IF(ISNA(VLOOKUP($A134,'[2]1516 Exp_Rev Access'!$F$7:$GB$306,89,FALSE)),"",VLOOKUP($A134,'[2]1516 Exp_Rev Access'!$F$7:$GB$306,89,FALSE))</f>
        <v>0</v>
      </c>
      <c r="DF134" s="99">
        <f>IF(ISNA(VLOOKUP($A134,'[2]1516 Exp_Rev Access'!$F$7:$GB$306,90,FALSE)),"",VLOOKUP($A134,'[2]1516 Exp_Rev Access'!$F$7:$GB$306,90,FALSE))</f>
        <v>0</v>
      </c>
      <c r="DG134" s="99">
        <f>IF(ISNA(VLOOKUP($A134,'[2]1516 Exp_Rev Access'!$F$7:$GB$306,91,FALSE)),"",VLOOKUP($A134,'[2]1516 Exp_Rev Access'!$F$7:$GB$306,91,FALSE))</f>
        <v>0</v>
      </c>
      <c r="DH134" s="99">
        <f>IF(ISNA(VLOOKUP($A134,'[2]1516 Exp_Rev Access'!$F$7:$GB$306,92,FALSE)),"",VLOOKUP($A134,'[2]1516 Exp_Rev Access'!$F$7:$GB$306,92,FALSE))</f>
        <v>787241.23</v>
      </c>
      <c r="DI134" s="99">
        <f>IF(ISNA(VLOOKUP($A134,'[2]1516 Exp_Rev Access'!$F$7:$GB$306,93,FALSE)),"",VLOOKUP($A134,'[2]1516 Exp_Rev Access'!$F$7:$GB$306,93,FALSE))</f>
        <v>0</v>
      </c>
      <c r="DJ134" s="99">
        <f>IF(ISNA(VLOOKUP($A134,'[2]1516 Exp_Rev Access'!$F$7:$GB$306,94,FALSE)),"",VLOOKUP($A134,'[2]1516 Exp_Rev Access'!$F$7:$GB$306,94,FALSE))</f>
        <v>0</v>
      </c>
      <c r="DK134" s="99">
        <f>IF(ISNA(VLOOKUP($A134,'[2]1516 Exp_Rev Access'!$F$7:$GB$306,95,FALSE)),"",VLOOKUP($A134,'[2]1516 Exp_Rev Access'!$F$7:$GB$306,95,FALSE))</f>
        <v>0</v>
      </c>
      <c r="DL134" s="99">
        <f>IF(ISNA(VLOOKUP($A134,'[2]1516 Exp_Rev Access'!$F$7:$GB$306,96,FALSE)),"",VLOOKUP($A134,'[2]1516 Exp_Rev Access'!$F$7:$GB$306,96,FALSE))</f>
        <v>0</v>
      </c>
      <c r="DM134" s="99">
        <f>IF(ISNA(VLOOKUP($A134,'[2]1516 Exp_Rev Access'!$F$7:$GB$306,97,FALSE)),"",VLOOKUP($A134,'[2]1516 Exp_Rev Access'!$F$7:$GB$306,97,FALSE))</f>
        <v>0</v>
      </c>
      <c r="DN134" s="99">
        <f>IF(ISNA(VLOOKUP($A134,'[2]1516 Exp_Rev Access'!$F$7:$GB$306,98,FALSE)),"",VLOOKUP($A134,'[2]1516 Exp_Rev Access'!$F$7:$GB$306,98,FALSE))</f>
        <v>0</v>
      </c>
      <c r="DO134" s="99">
        <f>IF(ISNA(VLOOKUP($A134,'[2]1516 Exp_Rev Access'!$F$7:$GB$306,99,FALSE)),"",VLOOKUP($A134,'[2]1516 Exp_Rev Access'!$F$7:$GB$306,99,FALSE))</f>
        <v>0</v>
      </c>
      <c r="DP134" s="99">
        <f>IF(ISNA(VLOOKUP($A134,'[2]1516 Exp_Rev Access'!$F$7:$GB$306,100,FALSE)),"",VLOOKUP($A134,'[2]1516 Exp_Rev Access'!$F$7:$GB$306,100,FALSE))</f>
        <v>0</v>
      </c>
      <c r="DQ134" s="99">
        <f>IF(ISNA(VLOOKUP($A134,'[2]1516 Exp_Rev Access'!$F$7:$GB$306,101,FALSE)),"",VLOOKUP($A134,'[2]1516 Exp_Rev Access'!$F$7:$GB$306,101,FALSE))</f>
        <v>0</v>
      </c>
      <c r="DR134" s="99">
        <f>IF(ISNA(VLOOKUP($A134,'[2]1516 Exp_Rev Access'!$F$7:$GB$306,102,FALSE)),"",VLOOKUP($A134,'[2]1516 Exp_Rev Access'!$F$7:$GB$306,102,FALSE))</f>
        <v>0</v>
      </c>
      <c r="DS134" s="99">
        <f>IF(ISNA(VLOOKUP($A134,'[2]1516 Exp_Rev Access'!$F$7:$GB$306,103,FALSE)),"",VLOOKUP($A134,'[2]1516 Exp_Rev Access'!$F$7:$GB$306,103,FALSE))</f>
        <v>0</v>
      </c>
      <c r="DT134" s="99">
        <f>IF(ISNA(VLOOKUP($A134,'[2]1516 Exp_Rev Access'!$F$7:$GB$306,104,FALSE)),"",VLOOKUP($A134,'[2]1516 Exp_Rev Access'!$F$7:$GB$306,104,FALSE))</f>
        <v>0</v>
      </c>
      <c r="DU134" s="99">
        <f>IF(ISNA(VLOOKUP($A134,'[2]1516 Exp_Rev Access'!$F$7:$GB$306,105,FALSE)),"",VLOOKUP($A134,'[2]1516 Exp_Rev Access'!$F$7:$GB$306,105,FALSE))</f>
        <v>0</v>
      </c>
      <c r="DV134" s="99">
        <f>IF(ISNA(VLOOKUP($A134,'[2]1516 Exp_Rev Access'!$F$7:$GB$306,106,FALSE)),"",VLOOKUP($A134,'[2]1516 Exp_Rev Access'!$F$7:$GB$306,106,FALSE))</f>
        <v>0</v>
      </c>
      <c r="DW134" s="99">
        <f>IF(ISNA(VLOOKUP($A134,'[2]1516 Exp_Rev Access'!$F$7:$GB$306,107,FALSE)),"",VLOOKUP($A134,'[2]1516 Exp_Rev Access'!$F$7:$GB$306,107,FALSE))</f>
        <v>0</v>
      </c>
      <c r="DX134" s="99">
        <f>IF(ISNA(VLOOKUP($A134,'[2]1516 Exp_Rev Access'!$F$7:$GB$306,108,FALSE)),"",VLOOKUP($A134,'[2]1516 Exp_Rev Access'!$F$7:$GB$306,108,FALSE))</f>
        <v>0</v>
      </c>
      <c r="DY134" s="99">
        <f>IF(ISNA(VLOOKUP($A134,'[2]1516 Exp_Rev Access'!$F$7:$GB$306,109,FALSE)),"",VLOOKUP($A134,'[2]1516 Exp_Rev Access'!$F$7:$GB$306,109,FALSE))</f>
        <v>0</v>
      </c>
      <c r="DZ134" s="99">
        <f>IF(ISNA(VLOOKUP($A134,'[2]1516 Exp_Rev Access'!$F$7:$GB$306,110,FALSE)),"",VLOOKUP($A134,'[2]1516 Exp_Rev Access'!$F$7:$GB$306,110,FALSE))</f>
        <v>0</v>
      </c>
      <c r="EA134" s="99">
        <f>IF(ISNA(VLOOKUP($A134,'[2]1516 Exp_Rev Access'!$F$7:$GB$306,111,FALSE)),"",VLOOKUP($A134,'[2]1516 Exp_Rev Access'!$F$7:$GB$306,111,FALSE))</f>
        <v>0</v>
      </c>
      <c r="EB134" s="99">
        <f>IF(ISNA(VLOOKUP($A134,'[2]1516 Exp_Rev Access'!$F$7:$GB$306,112,FALSE)),"",VLOOKUP($A134,'[2]1516 Exp_Rev Access'!$F$7:$GB$306,112,FALSE))</f>
        <v>0</v>
      </c>
      <c r="EC134" s="99">
        <f>IF(ISNA(VLOOKUP($A134,'[2]1516 Exp_Rev Access'!$F$7:$GB$306,113,FALSE)),"",VLOOKUP($A134,'[2]1516 Exp_Rev Access'!$F$7:$GB$306,113,FALSE))</f>
        <v>0</v>
      </c>
      <c r="ED134" s="99">
        <f>IF(ISNA(VLOOKUP($A134,'[2]1516 Exp_Rev Access'!$F$7:$GB$306,114,FALSE)),"",VLOOKUP($A134,'[2]1516 Exp_Rev Access'!$F$7:$GB$306,114,FALSE))</f>
        <v>0</v>
      </c>
      <c r="EE134" s="99">
        <f>IF(ISNA(VLOOKUP($A134,'[2]1516 Exp_Rev Access'!$F$7:$GB$306,115,FALSE)),"",VLOOKUP($A134,'[2]1516 Exp_Rev Access'!$F$7:$GB$306,115,FALSE))</f>
        <v>0</v>
      </c>
      <c r="EF134" s="99">
        <f>IF(ISNA(VLOOKUP($A134,'[2]1516 Exp_Rev Access'!$F$7:$GB$306,116,FALSE)),"",VLOOKUP($A134,'[2]1516 Exp_Rev Access'!$F$7:$GB$306,116,FALSE))</f>
        <v>0</v>
      </c>
      <c r="EG134" s="99">
        <f>IF(ISNA(VLOOKUP($A134,'[2]1516 Exp_Rev Access'!$F$7:$GB$306,117,FALSE)),"",VLOOKUP($A134,'[2]1516 Exp_Rev Access'!$F$7:$GB$306,117,FALSE))</f>
        <v>0</v>
      </c>
      <c r="EH134" s="99">
        <f>IF(ISNA(VLOOKUP($A134,'[2]1516 Exp_Rev Access'!$F$7:$GB$306,118,FALSE)),"",VLOOKUP($A134,'[2]1516 Exp_Rev Access'!$F$7:$GB$306,118,FALSE))</f>
        <v>0</v>
      </c>
      <c r="EI134" s="99">
        <f>IF(ISNA(VLOOKUP($A134,'[2]1516 Exp_Rev Access'!$F$7:$GB$306,119,FALSE)),"",VLOOKUP($A134,'[2]1516 Exp_Rev Access'!$F$7:$GB$306,119,FALSE))</f>
        <v>0</v>
      </c>
      <c r="EJ134" s="99">
        <f>IF(ISNA(VLOOKUP($A134,'[2]1516 Exp_Rev Access'!$F$7:$GB$306,120,FALSE)),"",VLOOKUP($A134,'[2]1516 Exp_Rev Access'!$F$7:$GB$306,120,FALSE))</f>
        <v>0</v>
      </c>
      <c r="EK134" s="99">
        <f>IF(ISNA(VLOOKUP($A134,'[2]1516 Exp_Rev Access'!$F$7:$GB$306,121,FALSE)),"",VLOOKUP($A134,'[2]1516 Exp_Rev Access'!$F$7:$GB$306,121,FALSE))</f>
        <v>0</v>
      </c>
      <c r="EL134" s="99">
        <f>IF(ISNA(VLOOKUP($A134,'[2]1516 Exp_Rev Access'!$F$7:$GB$306,122,FALSE)),"",VLOOKUP($A134,'[2]1516 Exp_Rev Access'!$F$7:$GB$306,122,FALSE))</f>
        <v>0</v>
      </c>
      <c r="EM134" s="99">
        <f>IF(ISNA(VLOOKUP($A134,'[2]1516 Exp_Rev Access'!$F$7:$GB$306,123,FALSE)),"",VLOOKUP($A134,'[2]1516 Exp_Rev Access'!$F$7:$GB$306,123,FALSE))</f>
        <v>0</v>
      </c>
      <c r="EN134" s="99">
        <f>IF(ISNA(VLOOKUP($A134,'[2]1516 Exp_Rev Access'!$F$7:$GB$306,124,FALSE)),"",VLOOKUP($A134,'[2]1516 Exp_Rev Access'!$F$7:$GB$306,124,FALSE))</f>
        <v>0</v>
      </c>
      <c r="EO134" s="99">
        <f>IF(ISNA(VLOOKUP($A134,'[2]1516 Exp_Rev Access'!$F$7:$GB$306,125,FALSE)),"",VLOOKUP($A134,'[2]1516 Exp_Rev Access'!$F$7:$GB$306,125,FALSE))</f>
        <v>0</v>
      </c>
      <c r="EP134" s="99">
        <f>IF(ISNA(VLOOKUP($A134,'[2]1516 Exp_Rev Access'!$F$7:$GB$306,126,FALSE)),"",VLOOKUP($A134,'[2]1516 Exp_Rev Access'!$F$7:$GB$306,126,FALSE))</f>
        <v>0</v>
      </c>
      <c r="EQ134" s="99">
        <f>IF(ISNA(VLOOKUP($A134,'[2]1516 Exp_Rev Access'!$F$7:$GB$306,127,FALSE)),"",VLOOKUP($A134,'[2]1516 Exp_Rev Access'!$F$7:$GB$306,127,FALSE))</f>
        <v>0</v>
      </c>
      <c r="ER134" s="99">
        <f>IF(ISNA(VLOOKUP($A134,'[2]1516 Exp_Rev Access'!$F$7:$GB$306,128,FALSE)),"",VLOOKUP($A134,'[2]1516 Exp_Rev Access'!$F$7:$GB$306,128,FALSE))</f>
        <v>0</v>
      </c>
      <c r="ES134" s="99">
        <f>IF(ISNA(VLOOKUP($A134,'[2]1516 Exp_Rev Access'!$F$7:$GB$306,129,FALSE)),"",VLOOKUP($A134,'[2]1516 Exp_Rev Access'!$F$7:$GB$306,129,FALSE))</f>
        <v>0</v>
      </c>
      <c r="ET134" s="99">
        <f>IF(ISNA(VLOOKUP($A134,'[2]1516 Exp_Rev Access'!$F$7:$GB$306,130,FALSE)),"",VLOOKUP($A134,'[2]1516 Exp_Rev Access'!$F$7:$GB$306,130,FALSE))</f>
        <v>0</v>
      </c>
      <c r="EU134" s="99">
        <f>IF(ISNA(VLOOKUP($A134,'[2]1516 Exp_Rev Access'!$F$7:$GB$306,131,FALSE)),"",VLOOKUP($A134,'[2]1516 Exp_Rev Access'!$F$7:$GB$306,131,FALSE))</f>
        <v>22707.93</v>
      </c>
      <c r="EV134" s="99">
        <f>IF(ISNA(VLOOKUP($A134,'[2]1516 Exp_Rev Access'!$F$7:$GB$306,132,FALSE)),"",VLOOKUP($A134,'[2]1516 Exp_Rev Access'!$F$7:$GB$306,132,FALSE))</f>
        <v>0</v>
      </c>
      <c r="EW134" s="99">
        <f>IF(ISNA(VLOOKUP($A134,'[2]1516 Exp_Rev Access'!$F$7:$GB$306,133,FALSE)),"",VLOOKUP($A134,'[2]1516 Exp_Rev Access'!$F$7:$GB$306,133,FALSE))</f>
        <v>0</v>
      </c>
      <c r="EX134" s="99">
        <f>IF(ISNA(VLOOKUP($A134,'[2]1516 Exp_Rev Access'!$F$7:$GB$306,134,FALSE)),"",VLOOKUP($A134,'[2]1516 Exp_Rev Access'!$F$7:$GB$306,134,FALSE))</f>
        <v>0</v>
      </c>
      <c r="EY134" s="99">
        <f>IF(ISNA(VLOOKUP($A134,'[2]1516 Exp_Rev Access'!$F$7:$GB$306,135,FALSE)),"",VLOOKUP($A134,'[2]1516 Exp_Rev Access'!$F$7:$GB$306,135,FALSE))</f>
        <v>0</v>
      </c>
      <c r="EZ134" s="99">
        <f>IF(ISNA(VLOOKUP($A134,'[2]1516 Exp_Rev Access'!$F$7:$GB$306,136,FALSE)),"",VLOOKUP($A134,'[2]1516 Exp_Rev Access'!$F$7:$GB$306,136,FALSE))</f>
        <v>0</v>
      </c>
      <c r="FA134" s="99">
        <f>IF(ISNA(VLOOKUP($A134,'[2]1516 Exp_Rev Access'!$F$7:$GB$306,137,FALSE)),"",VLOOKUP($A134,'[2]1516 Exp_Rev Access'!$F$7:$GB$306,137,FALSE))</f>
        <v>0</v>
      </c>
      <c r="FB134" s="99">
        <f>IF(ISNA(VLOOKUP($A134,'[2]1516 Exp_Rev Access'!$F$7:$GB$306,138,FALSE)),"",VLOOKUP($A134,'[2]1516 Exp_Rev Access'!$F$7:$GB$306,138,FALSE))</f>
        <v>0</v>
      </c>
      <c r="FC134" s="99">
        <f>IF(ISNA(VLOOKUP($A134,'[2]1516 Exp_Rev Access'!$F$7:$GB$306,139,FALSE)),"",VLOOKUP($A134,'[2]1516 Exp_Rev Access'!$F$7:$GB$306,139,FALSE))</f>
        <v>0</v>
      </c>
      <c r="FD134" s="99">
        <f>IF(ISNA(VLOOKUP($A134,'[2]1516 Exp_Rev Access'!$F$7:$FS$306,140,FALSE)),"",VLOOKUP($A134,'[2]1516 Exp_Rev Access'!$F$7:$FS$306,140,FALSE))</f>
        <v>0</v>
      </c>
      <c r="FE134" s="99">
        <f>IF(ISNA(VLOOKUP($A134,'[2]1516 Exp_Rev Access'!$F$7:$FS$306,141,FALSE)),"",VLOOKUP($A134,'[2]1516 Exp_Rev Access'!$F$7:$FS$306,141,FALSE))</f>
        <v>0</v>
      </c>
      <c r="FF134" s="99">
        <f>IF(ISNA(VLOOKUP($A134,'[2]1516 Exp_Rev Access'!$F$7:$FS$306,142,FALSE)),"",VLOOKUP($A134,'[2]1516 Exp_Rev Access'!$F$7:$FS$306,142,FALSE))</f>
        <v>0</v>
      </c>
      <c r="FG134" s="99">
        <f>IF(ISNA(VLOOKUP($A134,'[2]1516 Exp_Rev Access'!$F$7:$FS$306,143,FALSE)),"",VLOOKUP($A134,'[2]1516 Exp_Rev Access'!$F$7:$FS$306,143,FALSE))</f>
        <v>0</v>
      </c>
      <c r="FH134" s="99">
        <f>IF(ISNA(VLOOKUP($A134,'[2]1516 Exp_Rev Access'!$F$7:$FS$306,144,FALSE)),"",VLOOKUP($A134,'[2]1516 Exp_Rev Access'!$F$7:$FS$306,144,FALSE))</f>
        <v>0</v>
      </c>
      <c r="FI134" s="99">
        <f>IF(ISNA(VLOOKUP($A134,'[2]1516 Exp_Rev Access'!$F$7:$FS$306,145,FALSE)),"",VLOOKUP($A134,'[2]1516 Exp_Rev Access'!$F$7:$FS$306,145,FALSE))</f>
        <v>0</v>
      </c>
      <c r="FJ134" s="99">
        <f>IF(ISNA(VLOOKUP($A134,'[2]1516 Exp_Rev Access'!$F$7:$FS$306,146,FALSE)),"",VLOOKUP($A134,'[2]1516 Exp_Rev Access'!$F$7:$FS$306,146,FALSE))</f>
        <v>0</v>
      </c>
      <c r="FK134" s="99">
        <f>IF(ISNA(VLOOKUP($A134,'[2]1516 Exp_Rev Access'!$F$7:$FS$306,147,FALSE)),"",VLOOKUP($A134,'[2]1516 Exp_Rev Access'!$F$7:$FS$306,147,FALSE))</f>
        <v>0</v>
      </c>
      <c r="FL134" s="99">
        <f>IF(ISNA(VLOOKUP($A134,'[2]1516 Exp_Rev Access'!$F$7:$FS$306,148,FALSE)),"",VLOOKUP($A134,'[2]1516 Exp_Rev Access'!$F$7:$FS$306,148,FALSE))</f>
        <v>0</v>
      </c>
      <c r="FM134" s="99">
        <f>IF(ISNA(VLOOKUP($A134,'[2]1516 Exp_Rev Access'!$F$7:$FS$306,149,FALSE)),"",VLOOKUP($A134,'[2]1516 Exp_Rev Access'!$F$7:$FS$306,149,FALSE))</f>
        <v>0</v>
      </c>
      <c r="FN134" s="99">
        <f>IF(ISNA(VLOOKUP($A134,'[2]1516 Exp_Rev Access'!$F$7:$FS$306,150,FALSE)),"",VLOOKUP($A134,'[2]1516 Exp_Rev Access'!$F$7:$FS$306,150,FALSE))</f>
        <v>0</v>
      </c>
      <c r="FO134" s="99">
        <f>IF(ISNA(VLOOKUP($A134,'[2]1516 Exp_Rev Access'!$F$7:$FS$306,151,FALSE)),"",VLOOKUP($A134,'[2]1516 Exp_Rev Access'!$F$7:$FS$306,151,FALSE))</f>
        <v>0</v>
      </c>
      <c r="FP134" s="99">
        <f>IF(ISNA(VLOOKUP($A134,'[2]1516 Exp_Rev Access'!$F$7:$FS$306,152,FALSE)),"",VLOOKUP($A134,'[2]1516 Exp_Rev Access'!$F$7:$FS$306,152,FALSE))</f>
        <v>0</v>
      </c>
      <c r="FQ134" s="99">
        <f>IF(ISNA(VLOOKUP($A134,'[2]1516 Exp_Rev Access'!$F$7:$FS$306,153,FALSE)),"",VLOOKUP($A134,'[2]1516 Exp_Rev Access'!$F$7:$FS$306,153,FALSE))</f>
        <v>0</v>
      </c>
      <c r="FR134" s="101">
        <f>SUM(CG134:FQ134)</f>
        <v>2014859.0899999999</v>
      </c>
      <c r="FS134" s="72">
        <f>FR134/D134</f>
        <v>8.0837583874492566E-2</v>
      </c>
      <c r="FT134" s="94">
        <f>FR134/C134</f>
        <v>930.06660481175788</v>
      </c>
      <c r="FU134" s="99">
        <f>IF(ISNA(VLOOKUP($A134,'[2]1516 Exp_Rev Access'!$F$7:$GB$306,154,FALSE)),"",VLOOKUP($A134,'[2]1516 Exp_Rev Access'!$F$7:$GB$306,154,FALSE))</f>
        <v>0</v>
      </c>
      <c r="FV134" s="99">
        <f>IF(ISNA(VLOOKUP($A134,'[2]1516 Exp_Rev Access'!$F$7:$GB$306,155,FALSE)),"",VLOOKUP($A134,'[2]1516 Exp_Rev Access'!$F$7:$GB$306,155,FALSE))</f>
        <v>0</v>
      </c>
      <c r="FW134" s="99">
        <f>IF(ISNA(VLOOKUP($A134,'[2]1516 Exp_Rev Access'!$F$7:$GB$306,156,FALSE)),"",VLOOKUP($A134,'[2]1516 Exp_Rev Access'!$F$7:$GB$306,156,FALSE))</f>
        <v>0</v>
      </c>
      <c r="FX134" s="99">
        <f>IF(ISNA(VLOOKUP($A134,'[2]1516 Exp_Rev Access'!$F$7:$GB$306,157,FALSE)),"",VLOOKUP($A134,'[2]1516 Exp_Rev Access'!$F$7:$GB$306,157,FALSE))</f>
        <v>0</v>
      </c>
      <c r="FY134" s="99">
        <f>IF(ISNA(VLOOKUP($A134,'[2]1516 Exp_Rev Access'!$F$7:$GB$306,158,FALSE)),"",VLOOKUP($A134,'[2]1516 Exp_Rev Access'!$F$7:$GB$306,158,FALSE))</f>
        <v>0</v>
      </c>
      <c r="FZ134" s="99">
        <f>IF(ISNA(VLOOKUP($A134,'[2]1516 Exp_Rev Access'!$F$7:$GB$306,159,FALSE)),"",VLOOKUP($A134,'[2]1516 Exp_Rev Access'!$F$7:$GB$306,159,FALSE))</f>
        <v>0</v>
      </c>
      <c r="GA134" s="99">
        <f>IF(ISNA(VLOOKUP($A134,'[2]1516 Exp_Rev Access'!$F$7:$GB$306,160,FALSE)),"",VLOOKUP($A134,'[2]1516 Exp_Rev Access'!$F$7:$GB$306,160,FALSE))</f>
        <v>0</v>
      </c>
      <c r="GB134" s="99">
        <f>IF(ISNA(VLOOKUP($A134,'[2]1516 Exp_Rev Access'!$F$7:$GB$306,161,FALSE)),"",VLOOKUP($A134,'[2]1516 Exp_Rev Access'!$F$7:$GB$306,161,FALSE))</f>
        <v>0</v>
      </c>
      <c r="GC134" s="99">
        <f>IF(ISNA(VLOOKUP($A134,'[2]1516 Exp_Rev Access'!$F$7:$GB$306,162,FALSE)),"",VLOOKUP($A134,'[2]1516 Exp_Rev Access'!$F$7:$GB$306,162,FALSE))</f>
        <v>0</v>
      </c>
      <c r="GD134" s="99">
        <f>IF(ISNA(VLOOKUP($A134,'[2]1516 Exp_Rev Access'!$F$7:$GB$306,163,FALSE)),"",VLOOKUP($A134,'[2]1516 Exp_Rev Access'!$F$7:$GB$306,163,FALSE))</f>
        <v>165830.5</v>
      </c>
      <c r="GE134" s="99">
        <f>IF(ISNA(VLOOKUP($A134,'[2]1516 Exp_Rev Access'!$F$7:$GB$306,164,FALSE)),"",VLOOKUP($A134,'[2]1516 Exp_Rev Access'!$F$7:$GB$306,164,FALSE))</f>
        <v>0</v>
      </c>
      <c r="GF134" s="99">
        <f>IF(ISNA(VLOOKUP($A134,'[2]1516 Exp_Rev Access'!$F$7:$GB$306,165,FALSE)),"",VLOOKUP($A134,'[2]1516 Exp_Rev Access'!$F$7:$GB$306,165,FALSE))</f>
        <v>0</v>
      </c>
      <c r="GG134" s="99">
        <f>IF(ISNA(VLOOKUP($A134,'[2]1516 Exp_Rev Access'!$F$7:$GB$306,166,FALSE)),"",VLOOKUP($A134,'[2]1516 Exp_Rev Access'!$F$7:$GB$306,166,FALSE))</f>
        <v>0</v>
      </c>
      <c r="GH134" s="99">
        <f>IF(ISNA(VLOOKUP($A134,'[2]1516 Exp_Rev Access'!$F$7:$GB$306,167,FALSE)),"",VLOOKUP($A134,'[2]1516 Exp_Rev Access'!$F$7:$GB$306,167,FALSE))</f>
        <v>0</v>
      </c>
      <c r="GI134" s="99">
        <f>IF(ISNA(VLOOKUP($A134,'[2]1516 Exp_Rev Access'!$F$7:$GB$306,168,FALSE)),"",VLOOKUP($A134,'[2]1516 Exp_Rev Access'!$F$7:$GB$306,168,FALSE))</f>
        <v>0</v>
      </c>
      <c r="GJ134" s="99">
        <f>IF(ISNA(VLOOKUP($A134,'[2]1516 Exp_Rev Access'!$F$7:$GB$306,169,FALSE)),"",VLOOKUP($A134,'[2]1516 Exp_Rev Access'!$F$7:$GB$306,169,FALSE))</f>
        <v>5755.3</v>
      </c>
      <c r="GK134" s="99">
        <f>IF(ISNA(VLOOKUP($A134,'[2]1516 Exp_Rev Access'!$F$7:$GB$306,170,FALSE)),"",VLOOKUP($A134,'[2]1516 Exp_Rev Access'!$F$7:$GB$306,170,FALSE))</f>
        <v>1495</v>
      </c>
      <c r="GL134" s="99">
        <f>IF(ISNA(VLOOKUP($A134,'[2]1516 Exp_Rev Access'!$F$7:$GB$306,171,FALSE)),"",VLOOKUP($A134,'[2]1516 Exp_Rev Access'!$F$7:$GB$306,171,FALSE))</f>
        <v>0</v>
      </c>
      <c r="GM134" s="99">
        <f>IF(ISNA(VLOOKUP($A134,'[2]1516 Exp_Rev Access'!$F$7:$GB$306,172,FALSE)),"",VLOOKUP($A134,'[2]1516 Exp_Rev Access'!$F$7:$GB$306,172,FALSE))</f>
        <v>0</v>
      </c>
      <c r="GN134" s="99">
        <f>IF(ISNA(VLOOKUP($A134,'[2]1516 Exp_Rev Access'!$F$7:$GB$306,173,FALSE)),"",VLOOKUP($A134,'[2]1516 Exp_Rev Access'!$F$7:$GB$306,173,FALSE))</f>
        <v>0</v>
      </c>
      <c r="GO134" s="99">
        <f>IF(ISNA(VLOOKUP($A134,'[2]1516 Exp_Rev Access'!$F$7:$GB$306,174,FALSE)),"",VLOOKUP($A134,'[2]1516 Exp_Rev Access'!$F$7:$GB$306,174,FALSE))</f>
        <v>0</v>
      </c>
      <c r="GP134" s="99">
        <f>IF(ISNA(VLOOKUP($A134,'[2]1516 Exp_Rev Access'!$F$7:$GB$306,175,FALSE)),"",VLOOKUP($A134,'[2]1516 Exp_Rev Access'!$F$7:$GB$306,175,FALSE))</f>
        <v>0</v>
      </c>
      <c r="GQ134" s="99">
        <f>IF(ISNA(VLOOKUP($A134,'[2]1516 Exp_Rev Access'!$F$7:$GB$306,176,FALSE)),"",VLOOKUP($A134,'[2]1516 Exp_Rev Access'!$F$7:$GB$306,176,FALSE))</f>
        <v>0</v>
      </c>
      <c r="GR134" s="99">
        <f>IF(ISNA(VLOOKUP($A134,'[2]1516 Exp_Rev Access'!$F$7:$GB$306,177,FALSE)),"",VLOOKUP($A134,'[2]1516 Exp_Rev Access'!$F$7:$GB$306,177,FALSE))</f>
        <v>0</v>
      </c>
      <c r="GS134" s="99">
        <f>IF(ISNA(VLOOKUP($A134,'[2]1516 Exp_Rev Access'!$F$7:$GB$306,178,FALSE)),"",VLOOKUP($A134,'[2]1516 Exp_Rev Access'!$F$7:$GB$306,178,FALSE))</f>
        <v>0</v>
      </c>
      <c r="GT134" s="101">
        <f>SUM(FU134:GS134)</f>
        <v>173080.8</v>
      </c>
      <c r="GU134" s="72">
        <f t="shared" si="178"/>
        <v>6.9441251532206521E-3</v>
      </c>
      <c r="GV134" s="84">
        <f t="shared" si="179"/>
        <v>79.894754334459634</v>
      </c>
    </row>
    <row r="135" spans="1:207" customFormat="1" ht="12" customHeight="1" x14ac:dyDescent="0.2">
      <c r="A135" s="96" t="s">
        <v>397</v>
      </c>
      <c r="B135" s="69" t="s">
        <v>398</v>
      </c>
      <c r="C135" s="80">
        <f>IF(ISNA(VLOOKUP($A135,'[2]1516 enrollment_Rev_Exp by size'!$A$6:$G$320,3,FALSE)),"",VLOOKUP($A135,'[2]1516 enrollment_Rev_Exp by size'!$A$6:$G$320,3,FALSE))</f>
        <v>2086.2799999999997</v>
      </c>
      <c r="D135" s="97">
        <v>23962972.82</v>
      </c>
      <c r="E135" s="80">
        <f>M135+AL135+AT135+BU135+CD135+FR135+GT135</f>
        <v>23962972.82</v>
      </c>
      <c r="F135" s="80">
        <f>D135-E135</f>
        <v>0</v>
      </c>
      <c r="G135" s="98">
        <f>IF(ISNA(VLOOKUP($A135,'[2]1516 Exp_Rev Access'!$F$7:$FS$306,2,FALSE)),"",VLOOKUP($A135,'[2]1516 Exp_Rev Access'!$F$7:$FS$306,2,FALSE))</f>
        <v>4364013.95</v>
      </c>
      <c r="H135" s="98">
        <f>IF(ISNA(VLOOKUP($A135,'[2]1516 Exp_Rev Access'!$F$7:$FS$306,3,FALSE)),"",VLOOKUP($A135,'[2]1516 Exp_Rev Access'!$F$7:$FS$306,3,FALSE))</f>
        <v>0</v>
      </c>
      <c r="I135" s="98">
        <f>IF(ISNA(VLOOKUP($A135,'[2]1516 Exp_Rev Access'!$F$7:$FS$306,4,FALSE)),"",VLOOKUP($A135,'[2]1516 Exp_Rev Access'!$F$7:$FS$306,4,FALSE))</f>
        <v>0</v>
      </c>
      <c r="J135" s="98">
        <f>IF(ISNA(VLOOKUP($A135,'[2]1516 Exp_Rev Access'!$F$7:$FS$306,5,FALSE)),"",VLOOKUP($A135,'[2]1516 Exp_Rev Access'!$F$7:$FS$306,5,FALSE))</f>
        <v>57600</v>
      </c>
      <c r="K135" s="98">
        <f>IF(ISNA(VLOOKUP($A135,'[2]1516 Exp_Rev Access'!$F$7:$FS$306,6,FALSE)),"",VLOOKUP($A135,'[2]1516 Exp_Rev Access'!$F$7:$FS$306,6,FALSE))</f>
        <v>0</v>
      </c>
      <c r="L135" s="98">
        <f>IF(ISNA(VLOOKUP($A135,'[2]1516 Exp_Rev Access'!$F$7:$FS$306,7,FALSE)),"",VLOOKUP($A135,'[2]1516 Exp_Rev Access'!$F$7:$FS$306,7,FALSE))</f>
        <v>0</v>
      </c>
      <c r="M135" s="90">
        <f>SUM(G135:L135)</f>
        <v>4421613.95</v>
      </c>
      <c r="N135" s="72">
        <f>M135/D135</f>
        <v>0.18451858970977209</v>
      </c>
      <c r="O135" s="73">
        <f>M135/C135</f>
        <v>2119.3770491017508</v>
      </c>
      <c r="P135" s="99">
        <f>IF(ISNA(VLOOKUP($A135,'[2]1516 Exp_Rev Access'!$F$7:$FS$306,8,FALSE)),"",VLOOKUP($A135,'[2]1516 Exp_Rev Access'!$F$7:$FS$306,8,FALSE))</f>
        <v>16090</v>
      </c>
      <c r="Q135" s="99">
        <f>IF(ISNA(VLOOKUP($A135,'[2]1516 Exp_Rev Access'!$F$7:$FS$306,9,FALSE)),"",VLOOKUP($A135,'[2]1516 Exp_Rev Access'!$F$7:$FS$306,9,FALSE))</f>
        <v>0</v>
      </c>
      <c r="R135" s="99">
        <f>IF(ISNA(VLOOKUP($A135,'[2]1516 Exp_Rev Access'!$F$7:$FS$306,10,FALSE)),"",VLOOKUP($A135,'[2]1516 Exp_Rev Access'!$F$7:$FS$306,10,FALSE))</f>
        <v>0</v>
      </c>
      <c r="S135" s="99">
        <f>IF(ISNA(VLOOKUP($A135,'[2]1516 Exp_Rev Access'!$F$7:$FS$306,11,FALSE)),"",VLOOKUP($A135,'[2]1516 Exp_Rev Access'!$F$7:$FS$306,11,FALSE))</f>
        <v>0</v>
      </c>
      <c r="T135" s="99">
        <f>IF(ISNA(VLOOKUP($A135,'[2]1516 Exp_Rev Access'!$F$7:$FS$306,12,FALSE)),"",VLOOKUP($A135,'[2]1516 Exp_Rev Access'!$F$7:$FS$306,12,FALSE))</f>
        <v>34040</v>
      </c>
      <c r="U135" s="99">
        <f>IF(ISNA(VLOOKUP($A135,'[2]1516 Exp_Rev Access'!$F$7:$FS$306,13,FALSE)),"",VLOOKUP($A135,'[2]1516 Exp_Rev Access'!$F$7:$FS$306,13,FALSE))</f>
        <v>0</v>
      </c>
      <c r="V135" s="99">
        <f>IF(ISNA(VLOOKUP($A135,'[2]1516 Exp_Rev Access'!$F$7:$FS$306,14,FALSE)),"",VLOOKUP($A135,'[2]1516 Exp_Rev Access'!$F$7:$FS$306,14,FALSE))</f>
        <v>0</v>
      </c>
      <c r="W135" s="99">
        <f>IF(ISNA(VLOOKUP($A135,'[2]1516 Exp_Rev Access'!$F$7:$FS$306,15,FALSE)),"",VLOOKUP($A135,'[2]1516 Exp_Rev Access'!$F$7:$FS$306,15,FALSE))</f>
        <v>0</v>
      </c>
      <c r="X135" s="99">
        <f>IF(ISNA(VLOOKUP($A135,'[2]1516 Exp_Rev Access'!$F$7:$FS$306,16,FALSE)),"",VLOOKUP($A135,'[2]1516 Exp_Rev Access'!$F$7:$FS$306,16,FALSE))</f>
        <v>5142.1099999999997</v>
      </c>
      <c r="Y135" s="99">
        <f>IF(ISNA(VLOOKUP($A135,'[2]1516 Exp_Rev Access'!$F$7:$FS$306,17,FALSE)),"",VLOOKUP($A135,'[2]1516 Exp_Rev Access'!$F$7:$FS$306,17,FALSE))</f>
        <v>597</v>
      </c>
      <c r="Z135" s="99">
        <f>IF(ISNA(VLOOKUP($A135,'[2]1516 Exp_Rev Access'!$F$7:$FS$306,18,FALSE)),"",VLOOKUP($A135,'[2]1516 Exp_Rev Access'!$F$7:$FS$306,18,FALSE))</f>
        <v>0</v>
      </c>
      <c r="AA135" s="99">
        <f>IF(ISNA(VLOOKUP($A135,'[2]1516 Exp_Rev Access'!$F$7:$FS$306,19,FALSE)),"",VLOOKUP($A135,'[2]1516 Exp_Rev Access'!$F$7:$FS$306,19,FALSE))</f>
        <v>0</v>
      </c>
      <c r="AB135" s="99">
        <f>IF(ISNA(VLOOKUP($A135,'[2]1516 Exp_Rev Access'!$F$7:$FS$306,20,FALSE)),"",VLOOKUP($A135,'[2]1516 Exp_Rev Access'!$F$7:$FS$306,20,FALSE))</f>
        <v>13347.54</v>
      </c>
      <c r="AC135" s="99">
        <f>IF(ISNA(VLOOKUP($A135,'[2]1516 Exp_Rev Access'!$F$7:$FS$306,21,FALSE)),"",VLOOKUP($A135,'[2]1516 Exp_Rev Access'!$F$7:$FS$306,21,FALSE))</f>
        <v>174722.56</v>
      </c>
      <c r="AD135" s="99">
        <f>IF(ISNA(VLOOKUP($A135,'[2]1516 Exp_Rev Access'!$F$7:$FS$306,22,FALSE)),"",VLOOKUP($A135,'[2]1516 Exp_Rev Access'!$F$7:$FS$306,22,FALSE))</f>
        <v>5471.42</v>
      </c>
      <c r="AE135" s="99">
        <f>IF(ISNA(VLOOKUP($A135,'[2]1516 Exp_Rev Access'!$F$7:$FS$306,23,FALSE)),"",VLOOKUP($A135,'[2]1516 Exp_Rev Access'!$F$7:$FS$306,23,FALSE))</f>
        <v>0</v>
      </c>
      <c r="AF135" s="99">
        <f>IF(ISNA(VLOOKUP($A135,'[2]1516 Exp_Rev Access'!$F$7:$FS$306,24,FALSE)),"",VLOOKUP($A135,'[2]1516 Exp_Rev Access'!$F$7:$FS$306,24,FALSE))</f>
        <v>42952.71</v>
      </c>
      <c r="AG135" s="99">
        <f>IF(ISNA(VLOOKUP($A135,'[2]1516 Exp_Rev Access'!$F$7:$FS$306,25,FALSE)),"",VLOOKUP($A135,'[2]1516 Exp_Rev Access'!$F$7:$FS$306,25,FALSE))</f>
        <v>3708.02</v>
      </c>
      <c r="AH135" s="98">
        <f>IF(ISNA(VLOOKUP($A135,'[2]1516 Exp_Rev Access'!$F$7:$FS$306,26,FALSE)),"",VLOOKUP($A135,'[2]1516 Exp_Rev Access'!$F$7:$FS$306,26,FALSE))</f>
        <v>13914.42</v>
      </c>
      <c r="AI135" s="98">
        <f>IF(ISNA(VLOOKUP($A135,'[2]1516 Exp_Rev Access'!$F$7:$FS$306,27,FALSE)),"",VLOOKUP($A135,'[2]1516 Exp_Rev Access'!$F$7:$FS$306,27,FALSE))</f>
        <v>2248.9</v>
      </c>
      <c r="AJ135" s="98">
        <f>IF(ISNA(VLOOKUP($A135,'[2]1516 Exp_Rev Access'!$F$7:$FS$306,28,FALSE)),"",VLOOKUP($A135,'[2]1516 Exp_Rev Access'!$F$7:$FS$306,28,FALSE))</f>
        <v>10848.16</v>
      </c>
      <c r="AK135" s="98">
        <f>IF(ISNA(VLOOKUP($A135,'[2]1516 Exp_Rev Access'!$F$7:$FS$306,29,FALSE)),"",VLOOKUP($A135,'[2]1516 Exp_Rev Access'!$F$7:$FS$306,29,FALSE))</f>
        <v>19278.05</v>
      </c>
      <c r="AL135" s="100">
        <f>SUM(P135:AK135)</f>
        <v>342360.89</v>
      </c>
      <c r="AM135" s="72">
        <f>AL135/D135</f>
        <v>1.4287079177181991E-2</v>
      </c>
      <c r="AN135" s="94">
        <f>AL135/C135</f>
        <v>164.10112257223386</v>
      </c>
      <c r="AO135" s="99">
        <f>IF(ISNA(VLOOKUP($A135,'[2]1516 Exp_Rev Access'!$F$7:$GB$306,30,FALSE)),"",VLOOKUP($A135,'[2]1516 Exp_Rev Access'!$F$7:$FS$306,30,FALSE))</f>
        <v>12208435.92</v>
      </c>
      <c r="AP135" s="99">
        <f>IF(ISNA(VLOOKUP($A135,'[2]1516 Exp_Rev Access'!$F$7:$GB$306,31,FALSE)),"",VLOOKUP($A135,'[2]1516 Exp_Rev Access'!$F$7:$FS$306,31,FALSE))</f>
        <v>550635.67000000004</v>
      </c>
      <c r="AQ135" s="99">
        <f>IF(ISNA(VLOOKUP($A135,'[2]1516 Exp_Rev Access'!$F$7:$GB$306,32,FALSE)),"",VLOOKUP($A135,'[2]1516 Exp_Rev Access'!$F$7:$FS$306,32,FALSE))</f>
        <v>794278.36</v>
      </c>
      <c r="AR135" s="99">
        <f>IF(ISNA(VLOOKUP($A135,'[2]1516 Exp_Rev Access'!$F$7:$GB$306,33,FALSE)),"",VLOOKUP($A135,'[2]1516 Exp_Rev Access'!$F$7:$FS$306,33,FALSE))</f>
        <v>68246.03</v>
      </c>
      <c r="AS135" s="99">
        <f>IF(ISNA(VLOOKUP($A135,'[2]1516 Exp_Rev Access'!$F$7:$GB$306,34,FALSE)),"",VLOOKUP($A135,'[2]1516 Exp_Rev Access'!$F$7:$FS$306,34,FALSE))</f>
        <v>0</v>
      </c>
      <c r="AT135" s="101">
        <f>SUM(AO135:AS135)</f>
        <v>13621595.979999999</v>
      </c>
      <c r="AU135" s="72">
        <f>AT135/D135</f>
        <v>0.56844349331444921</v>
      </c>
      <c r="AV135" s="94">
        <f>AT135/C135</f>
        <v>6529.1312671357637</v>
      </c>
      <c r="AW135" s="99">
        <f>IF(ISNA(VLOOKUP($A135,'[2]1516 Exp_Rev Access'!$F$7:$GB$306,35,FALSE)),"",VLOOKUP($A135,'[2]1516 Exp_Rev Access'!$F$7:$GB$306,35,FALSE))</f>
        <v>12023</v>
      </c>
      <c r="AX135" s="99">
        <f>IF(ISNA(VLOOKUP($A135,'[2]1516 Exp_Rev Access'!$F$7:$GB$306,36,FALSE)),"",VLOOKUP($A135,'[2]1516 Exp_Rev Access'!$F$7:$GB$306,36,FALSE))</f>
        <v>1824189.59</v>
      </c>
      <c r="AY135" s="99">
        <f>IF(ISNA(VLOOKUP($A135,'[2]1516 Exp_Rev Access'!$F$7:$GB$306,37,FALSE)),"",VLOOKUP($A135,'[2]1516 Exp_Rev Access'!$F$7:$GB$306,37,FALSE))</f>
        <v>105714.65</v>
      </c>
      <c r="AZ135" s="99">
        <f>IF(ISNA(VLOOKUP($A135,'[2]1516 Exp_Rev Access'!$F$7:$GB$306,38,FALSE)),"",VLOOKUP($A135,'[2]1516 Exp_Rev Access'!$F$7:$GB$306,38,FALSE))</f>
        <v>0</v>
      </c>
      <c r="BA135" s="99">
        <f>IF(ISNA(VLOOKUP($A135,'[2]1516 Exp_Rev Access'!$F$7:$GB$306,39,FALSE)),"",VLOOKUP($A135,'[2]1516 Exp_Rev Access'!$F$7:$GB$306,39,FALSE))</f>
        <v>0</v>
      </c>
      <c r="BB135" s="99">
        <f>IF(ISNA(VLOOKUP($A135,'[2]1516 Exp_Rev Access'!$F$7:$GB$306,40,FALSE)),"",VLOOKUP($A135,'[2]1516 Exp_Rev Access'!$F$7:$GB$306,40,FALSE))</f>
        <v>428567.22</v>
      </c>
      <c r="BC135" s="99">
        <f>IF(ISNA(VLOOKUP($A135,'[2]1516 Exp_Rev Access'!$F$7:$GB$306,41,FALSE)),"",VLOOKUP($A135,'[2]1516 Exp_Rev Access'!$F$7:$GB$306,41,FALSE))</f>
        <v>0</v>
      </c>
      <c r="BD135" s="99">
        <f>IF(ISNA(VLOOKUP($A135,'[2]1516 Exp_Rev Access'!$F$7:$GB$306,42,FALSE)),"",VLOOKUP($A135,'[2]1516 Exp_Rev Access'!$F$7:$GB$306,42,FALSE))</f>
        <v>133667.03</v>
      </c>
      <c r="BE135" s="99">
        <f>IF(ISNA(VLOOKUP($A135,'[2]1516 Exp_Rev Access'!$F$7:$GB$306,43,FALSE)),"",VLOOKUP($A135,'[2]1516 Exp_Rev Access'!$F$7:$GB$306,43,FALSE))</f>
        <v>0</v>
      </c>
      <c r="BF135" s="99">
        <f>IF(ISNA(VLOOKUP($A135,'[2]1516 Exp_Rev Access'!$F$7:$GB$306,44,FALSE)),"",VLOOKUP($A135,'[2]1516 Exp_Rev Access'!$F$7:$GB$306,44,FALSE))</f>
        <v>41016.18</v>
      </c>
      <c r="BG135" s="99">
        <f>IF(ISNA(VLOOKUP($A135,'[2]1516 Exp_Rev Access'!$F$7:$GB$306,45,FALSE)),"",VLOOKUP($A135,'[2]1516 Exp_Rev Access'!$F$7:$GB$306,45,FALSE))</f>
        <v>21478.639999999999</v>
      </c>
      <c r="BH135" s="99">
        <f>IF(ISNA(VLOOKUP($A135,'[2]1516 Exp_Rev Access'!$F$7:$GB$306,46,FALSE)),"",VLOOKUP($A135,'[2]1516 Exp_Rev Access'!$F$7:$GB$306,46,FALSE))</f>
        <v>0</v>
      </c>
      <c r="BI135" s="99">
        <f>IF(ISNA(VLOOKUP($A135,'[2]1516 Exp_Rev Access'!$F$7:$GB$306,47,FALSE)),"",VLOOKUP($A135,'[2]1516 Exp_Rev Access'!$F$7:$GB$306,47,FALSE))</f>
        <v>12174.68</v>
      </c>
      <c r="BJ135" s="99">
        <f>IF(ISNA(VLOOKUP($A135,'[2]1516 Exp_Rev Access'!$F$7:$GB$306,48,FALSE)),"",VLOOKUP($A135,'[2]1516 Exp_Rev Access'!$F$7:$GB$306,48,FALSE))</f>
        <v>1072715.78</v>
      </c>
      <c r="BK135" s="99">
        <f>IF(ISNA(VLOOKUP($A135,'[2]1516 Exp_Rev Access'!$F$7:$GB$306,49,FALSE)),"",VLOOKUP($A135,'[2]1516 Exp_Rev Access'!$F$7:$GB$306,49,FALSE))</f>
        <v>124000</v>
      </c>
      <c r="BL135" s="99">
        <f>IF(ISNA(VLOOKUP($A135,'[2]1516 Exp_Rev Access'!$F$7:$GB$306,50,FALSE)),"",VLOOKUP($A135,'[2]1516 Exp_Rev Access'!$F$7:$GB$306,50,FALSE))</f>
        <v>0</v>
      </c>
      <c r="BM135" s="99">
        <f>IF(ISNA(VLOOKUP($A135,'[2]1516 Exp_Rev Access'!$F$7:$GB$306,51,FALSE)),"",VLOOKUP($A135,'[2]1516 Exp_Rev Access'!$F$7:$GB$306,51,FALSE))</f>
        <v>0</v>
      </c>
      <c r="BN135" s="99">
        <f>IF(ISNA(VLOOKUP($A135,'[2]1516 Exp_Rev Access'!$F$7:$GB$306,52,FALSE)),"",VLOOKUP($A135,'[2]1516 Exp_Rev Access'!$F$7:$GB$306,52,FALSE))</f>
        <v>0</v>
      </c>
      <c r="BO135" s="99">
        <f>IF(ISNA(VLOOKUP($A135,'[2]1516 Exp_Rev Access'!$F$7:$GB$306,53,FALSE)),"",VLOOKUP($A135,'[2]1516 Exp_Rev Access'!$F$7:$GB$306,53,FALSE))</f>
        <v>0</v>
      </c>
      <c r="BP135" s="99">
        <f>IF(ISNA(VLOOKUP($A135,'[2]1516 Exp_Rev Access'!$F$7:$GB$306,54,FALSE)),"",VLOOKUP($A135,'[2]1516 Exp_Rev Access'!$F$7:$GB$306,54,FALSE))</f>
        <v>0</v>
      </c>
      <c r="BQ135" s="99">
        <f>IF(ISNA(VLOOKUP($A135,'[2]1516 Exp_Rev Access'!$F$7:$GB$306,55,FALSE)),"",VLOOKUP($A135,'[2]1516 Exp_Rev Access'!$F$7:$GB$306,55,FALSE))</f>
        <v>0</v>
      </c>
      <c r="BR135" s="99">
        <f>IF(ISNA(VLOOKUP($A135,'[2]1516 Exp_Rev Access'!$F$7:$GB$306,56,FALSE)),"",VLOOKUP($A135,'[2]1516 Exp_Rev Access'!$F$7:$GB$306,56,FALSE))</f>
        <v>0</v>
      </c>
      <c r="BS135" s="99">
        <f>IF(ISNA(VLOOKUP($A135,'[2]1516 Exp_Rev Access'!$F$7:$GB$306,57,FALSE)),"",VLOOKUP($A135,'[2]1516 Exp_Rev Access'!$F$7:$GB$306,57,FALSE))</f>
        <v>0</v>
      </c>
      <c r="BT135" s="99">
        <f>IF(ISNA(VLOOKUP($A135,'[2]1516 Exp_Rev Access'!$F$7:$GB$306,58,FALSE)),"",VLOOKUP($A135,'[2]1516 Exp_Rev Access'!$F$7:$GB$306,58,FALSE))</f>
        <v>0</v>
      </c>
      <c r="BU135" s="102">
        <f>SUM(AW135:BT135)</f>
        <v>3775546.7700000005</v>
      </c>
      <c r="BV135" s="72">
        <f>BU135/D135</f>
        <v>0.15755752837347667</v>
      </c>
      <c r="BW135" s="94">
        <f>BU135/C135</f>
        <v>1809.7028059512629</v>
      </c>
      <c r="BX135" s="99">
        <f>IF(ISNA(VLOOKUP($A135,'[2]1516 Exp_Rev Access'!$F$7:$GB$306,59,FALSE)),"",VLOOKUP($A135,'[2]1516 Exp_Rev Access'!$F$7:$GB$306,59,FALSE))</f>
        <v>0</v>
      </c>
      <c r="BY135" s="99">
        <f>IF(ISNA(VLOOKUP($A135,'[2]1516 Exp_Rev Access'!$F$7:$GB$306,60,FALSE)),"",VLOOKUP($A135,'[2]1516 Exp_Rev Access'!$F$7:$GB$306,60,FALSE))</f>
        <v>0</v>
      </c>
      <c r="BZ135" s="99">
        <f>IF(ISNA(VLOOKUP($A135,'[2]1516 Exp_Rev Access'!$F$7:$GB$306,61,FALSE)),"",VLOOKUP($A135,'[2]1516 Exp_Rev Access'!$F$7:$GB$306,61,FALSE))</f>
        <v>0</v>
      </c>
      <c r="CA135" s="99">
        <f>IF(ISNA(VLOOKUP($A135,'[2]1516 Exp_Rev Access'!$F$7:$GB$306,62,FALSE)),"",VLOOKUP($A135,'[2]1516 Exp_Rev Access'!$F$7:$GB$306,62,FALSE))</f>
        <v>0</v>
      </c>
      <c r="CB135" s="99">
        <f>IF(ISNA(VLOOKUP($A135,'[2]1516 Exp_Rev Access'!$F$7:$GB$306,63,FALSE)),"",VLOOKUP($A135,'[2]1516 Exp_Rev Access'!$F$7:$GB$306,63,FALSE))</f>
        <v>6284.13</v>
      </c>
      <c r="CC135" s="99">
        <f>IF(ISNA(VLOOKUP($A135,'[2]1516 Exp_Rev Access'!$F$7:$GB$306,64,FALSE)),"",VLOOKUP($A135,'[2]1516 Exp_Rev Access'!$F$7:$GB$306,64,FALSE))</f>
        <v>0</v>
      </c>
      <c r="CD135" s="101">
        <f>SUM(BX135:CC135)</f>
        <v>6284.13</v>
      </c>
      <c r="CE135" s="72">
        <f>CD135/D135</f>
        <v>2.6224333880457159E-4</v>
      </c>
      <c r="CF135" s="103">
        <f>CD135/C135</f>
        <v>3.0121220545660221</v>
      </c>
      <c r="CG135" s="99">
        <f>IF(ISNA(VLOOKUP($A135,'[2]1516 Exp_Rev Access'!$F$7:$GB$306,65,FALSE)),"",VLOOKUP($A135,'[2]1516 Exp_Rev Access'!$F$7:$GB$306,65,FALSE))</f>
        <v>12981.66</v>
      </c>
      <c r="CH135" s="99">
        <f>IF(ISNA(VLOOKUP($A135,'[2]1516 Exp_Rev Access'!$F$7:$GB$306,66,FALSE)),"",VLOOKUP($A135,'[2]1516 Exp_Rev Access'!$F$7:$GB$306,66,FALSE))</f>
        <v>0</v>
      </c>
      <c r="CI135" s="99">
        <f>IF(ISNA(VLOOKUP($A135,'[2]1516 Exp_Rev Access'!$F$7:$GB$306,67,FALSE)),"",VLOOKUP($A135,'[2]1516 Exp_Rev Access'!$F$7:$GB$306,67,FALSE))</f>
        <v>0</v>
      </c>
      <c r="CJ135" s="99">
        <f>IF(ISNA(VLOOKUP($A135,'[2]1516 Exp_Rev Access'!$F$7:$GB$306,68,FALSE)),"",VLOOKUP($A135,'[2]1516 Exp_Rev Access'!$F$7:$GB$306,68,FALSE))</f>
        <v>0</v>
      </c>
      <c r="CK135" s="99">
        <f>IF(ISNA(VLOOKUP($A135,'[2]1516 Exp_Rev Access'!$F$7:$GB$306,69,FALSE)),"",VLOOKUP($A135,'[2]1516 Exp_Rev Access'!$F$7:$GB$306,69,FALSE))</f>
        <v>0</v>
      </c>
      <c r="CL135" s="99">
        <f>IF(ISNA(VLOOKUP($A135,'[2]1516 Exp_Rev Access'!$F$7:$GB$306,70,FALSE)),"",VLOOKUP($A135,'[2]1516 Exp_Rev Access'!$F$7:$GB$306,70,FALSE))</f>
        <v>0</v>
      </c>
      <c r="CM135" s="99">
        <f>IF(ISNA(VLOOKUP($A135,'[2]1516 Exp_Rev Access'!$F$7:$GB$306,71,FALSE)),"",VLOOKUP($A135,'[2]1516 Exp_Rev Access'!$F$7:$GB$306,71,FALSE))</f>
        <v>0</v>
      </c>
      <c r="CN135" s="99">
        <f>IF(ISNA(VLOOKUP($A135,'[2]1516 Exp_Rev Access'!$F$7:$GB$306,72,FALSE)),"",VLOOKUP($A135,'[2]1516 Exp_Rev Access'!$F$7:$GB$306,72,FALSE))</f>
        <v>0</v>
      </c>
      <c r="CO135" s="99">
        <f>IF(ISNA(VLOOKUP($A135,'[2]1516 Exp_Rev Access'!$F$7:$GB$306,73,FALSE)),"",VLOOKUP($A135,'[2]1516 Exp_Rev Access'!$F$7:$GB$306,73,FALSE))</f>
        <v>0</v>
      </c>
      <c r="CP135" s="99">
        <f>IF(ISNA(VLOOKUP($A135,'[2]1516 Exp_Rev Access'!$F$7:$GB$306,74,FALSE)),"",VLOOKUP($A135,'[2]1516 Exp_Rev Access'!$F$7:$GB$306,74,FALSE))</f>
        <v>474363</v>
      </c>
      <c r="CQ135" s="99">
        <f>IF(ISNA(VLOOKUP($A135,'[2]1516 Exp_Rev Access'!$F$7:$GB$306,75,FALSE)),"",VLOOKUP($A135,'[2]1516 Exp_Rev Access'!$F$7:$GB$306,75,FALSE))</f>
        <v>0</v>
      </c>
      <c r="CR135" s="99">
        <f>IF(ISNA(VLOOKUP($A135,'[2]1516 Exp_Rev Access'!$F$7:$GB$306,76,FALSE)),"",VLOOKUP($A135,'[2]1516 Exp_Rev Access'!$F$7:$GB$306,76,FALSE))</f>
        <v>10452.5</v>
      </c>
      <c r="CS135" s="99">
        <f>IF(ISNA(VLOOKUP($A135,'[2]1516 Exp_Rev Access'!$F$7:$GB$306,77,FALSE)),"",VLOOKUP($A135,'[2]1516 Exp_Rev Access'!$F$7:$GB$306,77,FALSE))</f>
        <v>0</v>
      </c>
      <c r="CT135" s="99">
        <f>IF(ISNA(VLOOKUP($A135,'[2]1516 Exp_Rev Access'!$F$7:$GB$306,78,FALSE)),"",VLOOKUP($A135,'[2]1516 Exp_Rev Access'!$F$7:$GB$306,78,FALSE))</f>
        <v>189034.52</v>
      </c>
      <c r="CU135" s="99">
        <f>IF(ISNA(VLOOKUP($A135,'[2]1516 Exp_Rev Access'!$F$7:$GB$306,79,FALSE)),"",VLOOKUP($A135,'[2]1516 Exp_Rev Access'!$F$7:$GB$306,79,FALSE))</f>
        <v>57339.14</v>
      </c>
      <c r="CV135" s="99">
        <f>IF(ISNA(VLOOKUP($A135,'[2]1516 Exp_Rev Access'!$F$7:$GB$306,80,FALSE)),"",VLOOKUP($A135,'[2]1516 Exp_Rev Access'!$F$7:$GB$306,80,FALSE))</f>
        <v>0</v>
      </c>
      <c r="CW135" s="99">
        <f>IF(ISNA(VLOOKUP($A135,'[2]1516 Exp_Rev Access'!$F$7:$GB$306,81,FALSE)),"",VLOOKUP($A135,'[2]1516 Exp_Rev Access'!$F$7:$GB$306,81,FALSE))</f>
        <v>0</v>
      </c>
      <c r="CX135" s="99">
        <f>IF(ISNA(VLOOKUP($A135,'[2]1516 Exp_Rev Access'!$F$7:$GB$306,82,FALSE)),"",VLOOKUP($A135,'[2]1516 Exp_Rev Access'!$F$7:$GB$306,82,FALSE))</f>
        <v>0</v>
      </c>
      <c r="CY135" s="99">
        <f>IF(ISNA(VLOOKUP($A135,'[2]1516 Exp_Rev Access'!$F$7:$GB$306,83,FALSE)),"",VLOOKUP($A135,'[2]1516 Exp_Rev Access'!$F$7:$GB$306,83,FALSE))</f>
        <v>0</v>
      </c>
      <c r="CZ135" s="99">
        <f>IF(ISNA(VLOOKUP($A135,'[2]1516 Exp_Rev Access'!$F$7:$GB$306,84,FALSE)),"",VLOOKUP($A135,'[2]1516 Exp_Rev Access'!$F$7:$GB$306,84,FALSE))</f>
        <v>0</v>
      </c>
      <c r="DA135" s="99">
        <f>IF(ISNA(VLOOKUP($A135,'[2]1516 Exp_Rev Access'!$F$7:$GB$306,85,FALSE)),"",VLOOKUP($A135,'[2]1516 Exp_Rev Access'!$F$7:$GB$306,85,FALSE))</f>
        <v>0</v>
      </c>
      <c r="DB135" s="99">
        <f>IF(ISNA(VLOOKUP($A135,'[2]1516 Exp_Rev Access'!$F$7:$GB$306,86,FALSE)),"",VLOOKUP($A135,'[2]1516 Exp_Rev Access'!$F$7:$GB$306,86,FALSE))</f>
        <v>0</v>
      </c>
      <c r="DC135" s="99">
        <f>IF(ISNA(VLOOKUP($A135,'[2]1516 Exp_Rev Access'!$F$7:$GB$306,87,FALSE)),"",VLOOKUP($A135,'[2]1516 Exp_Rev Access'!$F$7:$GB$306,87,FALSE))</f>
        <v>0</v>
      </c>
      <c r="DD135" s="99">
        <f>IF(ISNA(VLOOKUP($A135,'[2]1516 Exp_Rev Access'!$F$7:$GB$306,88,FALSE)),"",VLOOKUP($A135,'[2]1516 Exp_Rev Access'!$F$7:$GB$306,88,FALSE))</f>
        <v>0</v>
      </c>
      <c r="DE135" s="99">
        <f>IF(ISNA(VLOOKUP($A135,'[2]1516 Exp_Rev Access'!$F$7:$GB$306,89,FALSE)),"",VLOOKUP($A135,'[2]1516 Exp_Rev Access'!$F$7:$GB$306,89,FALSE))</f>
        <v>0</v>
      </c>
      <c r="DF135" s="99">
        <f>IF(ISNA(VLOOKUP($A135,'[2]1516 Exp_Rev Access'!$F$7:$GB$306,90,FALSE)),"",VLOOKUP($A135,'[2]1516 Exp_Rev Access'!$F$7:$GB$306,90,FALSE))</f>
        <v>0</v>
      </c>
      <c r="DG135" s="99">
        <f>IF(ISNA(VLOOKUP($A135,'[2]1516 Exp_Rev Access'!$F$7:$GB$306,91,FALSE)),"",VLOOKUP($A135,'[2]1516 Exp_Rev Access'!$F$7:$GB$306,91,FALSE))</f>
        <v>0</v>
      </c>
      <c r="DH135" s="99">
        <f>IF(ISNA(VLOOKUP($A135,'[2]1516 Exp_Rev Access'!$F$7:$GB$306,92,FALSE)),"",VLOOKUP($A135,'[2]1516 Exp_Rev Access'!$F$7:$GB$306,92,FALSE))</f>
        <v>429431.25</v>
      </c>
      <c r="DI135" s="99">
        <f>IF(ISNA(VLOOKUP($A135,'[2]1516 Exp_Rev Access'!$F$7:$GB$306,93,FALSE)),"",VLOOKUP($A135,'[2]1516 Exp_Rev Access'!$F$7:$GB$306,93,FALSE))</f>
        <v>0</v>
      </c>
      <c r="DJ135" s="99">
        <f>IF(ISNA(VLOOKUP($A135,'[2]1516 Exp_Rev Access'!$F$7:$GB$306,94,FALSE)),"",VLOOKUP($A135,'[2]1516 Exp_Rev Access'!$F$7:$GB$306,94,FALSE))</f>
        <v>0</v>
      </c>
      <c r="DK135" s="99">
        <f>IF(ISNA(VLOOKUP($A135,'[2]1516 Exp_Rev Access'!$F$7:$GB$306,95,FALSE)),"",VLOOKUP($A135,'[2]1516 Exp_Rev Access'!$F$7:$GB$306,95,FALSE))</f>
        <v>0</v>
      </c>
      <c r="DL135" s="99">
        <f>IF(ISNA(VLOOKUP($A135,'[2]1516 Exp_Rev Access'!$F$7:$GB$306,96,FALSE)),"",VLOOKUP($A135,'[2]1516 Exp_Rev Access'!$F$7:$GB$306,96,FALSE))</f>
        <v>0</v>
      </c>
      <c r="DM135" s="99">
        <f>IF(ISNA(VLOOKUP($A135,'[2]1516 Exp_Rev Access'!$F$7:$GB$306,97,FALSE)),"",VLOOKUP($A135,'[2]1516 Exp_Rev Access'!$F$7:$GB$306,97,FALSE))</f>
        <v>0</v>
      </c>
      <c r="DN135" s="99">
        <f>IF(ISNA(VLOOKUP($A135,'[2]1516 Exp_Rev Access'!$F$7:$GB$306,98,FALSE)),"",VLOOKUP($A135,'[2]1516 Exp_Rev Access'!$F$7:$GB$306,98,FALSE))</f>
        <v>0</v>
      </c>
      <c r="DO135" s="99">
        <f>IF(ISNA(VLOOKUP($A135,'[2]1516 Exp_Rev Access'!$F$7:$GB$306,99,FALSE)),"",VLOOKUP($A135,'[2]1516 Exp_Rev Access'!$F$7:$GB$306,99,FALSE))</f>
        <v>0</v>
      </c>
      <c r="DP135" s="99">
        <f>IF(ISNA(VLOOKUP($A135,'[2]1516 Exp_Rev Access'!$F$7:$GB$306,100,FALSE)),"",VLOOKUP($A135,'[2]1516 Exp_Rev Access'!$F$7:$GB$306,100,FALSE))</f>
        <v>0</v>
      </c>
      <c r="DQ135" s="99">
        <f>IF(ISNA(VLOOKUP($A135,'[2]1516 Exp_Rev Access'!$F$7:$GB$306,101,FALSE)),"",VLOOKUP($A135,'[2]1516 Exp_Rev Access'!$F$7:$GB$306,101,FALSE))</f>
        <v>0</v>
      </c>
      <c r="DR135" s="99">
        <f>IF(ISNA(VLOOKUP($A135,'[2]1516 Exp_Rev Access'!$F$7:$GB$306,102,FALSE)),"",VLOOKUP($A135,'[2]1516 Exp_Rev Access'!$F$7:$GB$306,102,FALSE))</f>
        <v>0</v>
      </c>
      <c r="DS135" s="99">
        <f>IF(ISNA(VLOOKUP($A135,'[2]1516 Exp_Rev Access'!$F$7:$GB$306,103,FALSE)),"",VLOOKUP($A135,'[2]1516 Exp_Rev Access'!$F$7:$GB$306,103,FALSE))</f>
        <v>0</v>
      </c>
      <c r="DT135" s="99">
        <f>IF(ISNA(VLOOKUP($A135,'[2]1516 Exp_Rev Access'!$F$7:$GB$306,104,FALSE)),"",VLOOKUP($A135,'[2]1516 Exp_Rev Access'!$F$7:$GB$306,104,FALSE))</f>
        <v>0</v>
      </c>
      <c r="DU135" s="99">
        <f>IF(ISNA(VLOOKUP($A135,'[2]1516 Exp_Rev Access'!$F$7:$GB$306,105,FALSE)),"",VLOOKUP($A135,'[2]1516 Exp_Rev Access'!$F$7:$GB$306,105,FALSE))</f>
        <v>0</v>
      </c>
      <c r="DV135" s="99">
        <f>IF(ISNA(VLOOKUP($A135,'[2]1516 Exp_Rev Access'!$F$7:$GB$306,106,FALSE)),"",VLOOKUP($A135,'[2]1516 Exp_Rev Access'!$F$7:$GB$306,106,FALSE))</f>
        <v>0</v>
      </c>
      <c r="DW135" s="99">
        <f>IF(ISNA(VLOOKUP($A135,'[2]1516 Exp_Rev Access'!$F$7:$GB$306,107,FALSE)),"",VLOOKUP($A135,'[2]1516 Exp_Rev Access'!$F$7:$GB$306,107,FALSE))</f>
        <v>0</v>
      </c>
      <c r="DX135" s="99">
        <f>IF(ISNA(VLOOKUP($A135,'[2]1516 Exp_Rev Access'!$F$7:$GB$306,108,FALSE)),"",VLOOKUP($A135,'[2]1516 Exp_Rev Access'!$F$7:$GB$306,108,FALSE))</f>
        <v>0</v>
      </c>
      <c r="DY135" s="99">
        <f>IF(ISNA(VLOOKUP($A135,'[2]1516 Exp_Rev Access'!$F$7:$GB$306,109,FALSE)),"",VLOOKUP($A135,'[2]1516 Exp_Rev Access'!$F$7:$GB$306,109,FALSE))</f>
        <v>0</v>
      </c>
      <c r="DZ135" s="99">
        <f>IF(ISNA(VLOOKUP($A135,'[2]1516 Exp_Rev Access'!$F$7:$GB$306,110,FALSE)),"",VLOOKUP($A135,'[2]1516 Exp_Rev Access'!$F$7:$GB$306,110,FALSE))</f>
        <v>0</v>
      </c>
      <c r="EA135" s="99">
        <f>IF(ISNA(VLOOKUP($A135,'[2]1516 Exp_Rev Access'!$F$7:$GB$306,111,FALSE)),"",VLOOKUP($A135,'[2]1516 Exp_Rev Access'!$F$7:$GB$306,111,FALSE))</f>
        <v>0</v>
      </c>
      <c r="EB135" s="99">
        <f>IF(ISNA(VLOOKUP($A135,'[2]1516 Exp_Rev Access'!$F$7:$GB$306,112,FALSE)),"",VLOOKUP($A135,'[2]1516 Exp_Rev Access'!$F$7:$GB$306,112,FALSE))</f>
        <v>0</v>
      </c>
      <c r="EC135" s="99">
        <f>IF(ISNA(VLOOKUP($A135,'[2]1516 Exp_Rev Access'!$F$7:$GB$306,113,FALSE)),"",VLOOKUP($A135,'[2]1516 Exp_Rev Access'!$F$7:$GB$306,113,FALSE))</f>
        <v>0</v>
      </c>
      <c r="ED135" s="99">
        <f>IF(ISNA(VLOOKUP($A135,'[2]1516 Exp_Rev Access'!$F$7:$GB$306,114,FALSE)),"",VLOOKUP($A135,'[2]1516 Exp_Rev Access'!$F$7:$GB$306,114,FALSE))</f>
        <v>0</v>
      </c>
      <c r="EE135" s="99">
        <f>IF(ISNA(VLOOKUP($A135,'[2]1516 Exp_Rev Access'!$F$7:$GB$306,115,FALSE)),"",VLOOKUP($A135,'[2]1516 Exp_Rev Access'!$F$7:$GB$306,115,FALSE))</f>
        <v>0</v>
      </c>
      <c r="EF135" s="99">
        <f>IF(ISNA(VLOOKUP($A135,'[2]1516 Exp_Rev Access'!$F$7:$GB$306,116,FALSE)),"",VLOOKUP($A135,'[2]1516 Exp_Rev Access'!$F$7:$GB$306,116,FALSE))</f>
        <v>0</v>
      </c>
      <c r="EG135" s="99">
        <f>IF(ISNA(VLOOKUP($A135,'[2]1516 Exp_Rev Access'!$F$7:$GB$306,117,FALSE)),"",VLOOKUP($A135,'[2]1516 Exp_Rev Access'!$F$7:$GB$306,117,FALSE))</f>
        <v>0</v>
      </c>
      <c r="EH135" s="99">
        <f>IF(ISNA(VLOOKUP($A135,'[2]1516 Exp_Rev Access'!$F$7:$GB$306,118,FALSE)),"",VLOOKUP($A135,'[2]1516 Exp_Rev Access'!$F$7:$GB$306,118,FALSE))</f>
        <v>0</v>
      </c>
      <c r="EI135" s="99">
        <f>IF(ISNA(VLOOKUP($A135,'[2]1516 Exp_Rev Access'!$F$7:$GB$306,119,FALSE)),"",VLOOKUP($A135,'[2]1516 Exp_Rev Access'!$F$7:$GB$306,119,FALSE))</f>
        <v>0</v>
      </c>
      <c r="EJ135" s="99">
        <f>IF(ISNA(VLOOKUP($A135,'[2]1516 Exp_Rev Access'!$F$7:$GB$306,120,FALSE)),"",VLOOKUP($A135,'[2]1516 Exp_Rev Access'!$F$7:$GB$306,120,FALSE))</f>
        <v>0</v>
      </c>
      <c r="EK135" s="99">
        <f>IF(ISNA(VLOOKUP($A135,'[2]1516 Exp_Rev Access'!$F$7:$GB$306,121,FALSE)),"",VLOOKUP($A135,'[2]1516 Exp_Rev Access'!$F$7:$GB$306,121,FALSE))</f>
        <v>0</v>
      </c>
      <c r="EL135" s="99">
        <f>IF(ISNA(VLOOKUP($A135,'[2]1516 Exp_Rev Access'!$F$7:$GB$306,122,FALSE)),"",VLOOKUP($A135,'[2]1516 Exp_Rev Access'!$F$7:$GB$306,122,FALSE))</f>
        <v>0</v>
      </c>
      <c r="EM135" s="99">
        <f>IF(ISNA(VLOOKUP($A135,'[2]1516 Exp_Rev Access'!$F$7:$GB$306,123,FALSE)),"",VLOOKUP($A135,'[2]1516 Exp_Rev Access'!$F$7:$GB$306,123,FALSE))</f>
        <v>0</v>
      </c>
      <c r="EN135" s="99">
        <f>IF(ISNA(VLOOKUP($A135,'[2]1516 Exp_Rev Access'!$F$7:$GB$306,124,FALSE)),"",VLOOKUP($A135,'[2]1516 Exp_Rev Access'!$F$7:$GB$306,124,FALSE))</f>
        <v>0</v>
      </c>
      <c r="EO135" s="99">
        <f>IF(ISNA(VLOOKUP($A135,'[2]1516 Exp_Rev Access'!$F$7:$GB$306,125,FALSE)),"",VLOOKUP($A135,'[2]1516 Exp_Rev Access'!$F$7:$GB$306,125,FALSE))</f>
        <v>0</v>
      </c>
      <c r="EP135" s="99">
        <f>IF(ISNA(VLOOKUP($A135,'[2]1516 Exp_Rev Access'!$F$7:$GB$306,126,FALSE)),"",VLOOKUP($A135,'[2]1516 Exp_Rev Access'!$F$7:$GB$306,126,FALSE))</f>
        <v>0</v>
      </c>
      <c r="EQ135" s="99">
        <f>IF(ISNA(VLOOKUP($A135,'[2]1516 Exp_Rev Access'!$F$7:$GB$306,127,FALSE)),"",VLOOKUP($A135,'[2]1516 Exp_Rev Access'!$F$7:$GB$306,127,FALSE))</f>
        <v>0</v>
      </c>
      <c r="ER135" s="99">
        <f>IF(ISNA(VLOOKUP($A135,'[2]1516 Exp_Rev Access'!$F$7:$GB$306,128,FALSE)),"",VLOOKUP($A135,'[2]1516 Exp_Rev Access'!$F$7:$GB$306,128,FALSE))</f>
        <v>0</v>
      </c>
      <c r="ES135" s="99">
        <f>IF(ISNA(VLOOKUP($A135,'[2]1516 Exp_Rev Access'!$F$7:$GB$306,129,FALSE)),"",VLOOKUP($A135,'[2]1516 Exp_Rev Access'!$F$7:$GB$306,129,FALSE))</f>
        <v>0</v>
      </c>
      <c r="ET135" s="99">
        <f>IF(ISNA(VLOOKUP($A135,'[2]1516 Exp_Rev Access'!$F$7:$GB$306,130,FALSE)),"",VLOOKUP($A135,'[2]1516 Exp_Rev Access'!$F$7:$GB$306,130,FALSE))</f>
        <v>0</v>
      </c>
      <c r="EU135" s="99">
        <f>IF(ISNA(VLOOKUP($A135,'[2]1516 Exp_Rev Access'!$F$7:$GB$306,131,FALSE)),"",VLOOKUP($A135,'[2]1516 Exp_Rev Access'!$F$7:$GB$306,131,FALSE))</f>
        <v>0</v>
      </c>
      <c r="EV135" s="99">
        <f>IF(ISNA(VLOOKUP($A135,'[2]1516 Exp_Rev Access'!$F$7:$GB$306,132,FALSE)),"",VLOOKUP($A135,'[2]1516 Exp_Rev Access'!$F$7:$GB$306,132,FALSE))</f>
        <v>0</v>
      </c>
      <c r="EW135" s="99">
        <f>IF(ISNA(VLOOKUP($A135,'[2]1516 Exp_Rev Access'!$F$7:$GB$306,133,FALSE)),"",VLOOKUP($A135,'[2]1516 Exp_Rev Access'!$F$7:$GB$306,133,FALSE))</f>
        <v>0</v>
      </c>
      <c r="EX135" s="99">
        <f>IF(ISNA(VLOOKUP($A135,'[2]1516 Exp_Rev Access'!$F$7:$GB$306,134,FALSE)),"",VLOOKUP($A135,'[2]1516 Exp_Rev Access'!$F$7:$GB$306,134,FALSE))</f>
        <v>0</v>
      </c>
      <c r="EY135" s="99">
        <f>IF(ISNA(VLOOKUP($A135,'[2]1516 Exp_Rev Access'!$F$7:$GB$306,135,FALSE)),"",VLOOKUP($A135,'[2]1516 Exp_Rev Access'!$F$7:$GB$306,135,FALSE))</f>
        <v>0</v>
      </c>
      <c r="EZ135" s="99">
        <f>IF(ISNA(VLOOKUP($A135,'[2]1516 Exp_Rev Access'!$F$7:$GB$306,136,FALSE)),"",VLOOKUP($A135,'[2]1516 Exp_Rev Access'!$F$7:$GB$306,136,FALSE))</f>
        <v>0</v>
      </c>
      <c r="FA135" s="99">
        <f>IF(ISNA(VLOOKUP($A135,'[2]1516 Exp_Rev Access'!$F$7:$GB$306,137,FALSE)),"",VLOOKUP($A135,'[2]1516 Exp_Rev Access'!$F$7:$GB$306,137,FALSE))</f>
        <v>0</v>
      </c>
      <c r="FB135" s="99">
        <f>IF(ISNA(VLOOKUP($A135,'[2]1516 Exp_Rev Access'!$F$7:$GB$306,138,FALSE)),"",VLOOKUP($A135,'[2]1516 Exp_Rev Access'!$F$7:$GB$306,138,FALSE))</f>
        <v>0</v>
      </c>
      <c r="FC135" s="99">
        <f>IF(ISNA(VLOOKUP($A135,'[2]1516 Exp_Rev Access'!$F$7:$GB$306,139,FALSE)),"",VLOOKUP($A135,'[2]1516 Exp_Rev Access'!$F$7:$GB$306,139,FALSE))</f>
        <v>0</v>
      </c>
      <c r="FD135" s="99">
        <f>IF(ISNA(VLOOKUP($A135,'[2]1516 Exp_Rev Access'!$F$7:$FS$306,140,FALSE)),"",VLOOKUP($A135,'[2]1516 Exp_Rev Access'!$F$7:$FS$306,140,FALSE))</f>
        <v>0</v>
      </c>
      <c r="FE135" s="99">
        <f>IF(ISNA(VLOOKUP($A135,'[2]1516 Exp_Rev Access'!$F$7:$FS$306,141,FALSE)),"",VLOOKUP($A135,'[2]1516 Exp_Rev Access'!$F$7:$FS$306,141,FALSE))</f>
        <v>0</v>
      </c>
      <c r="FF135" s="99">
        <f>IF(ISNA(VLOOKUP($A135,'[2]1516 Exp_Rev Access'!$F$7:$FS$306,142,FALSE)),"",VLOOKUP($A135,'[2]1516 Exp_Rev Access'!$F$7:$FS$306,142,FALSE))</f>
        <v>0</v>
      </c>
      <c r="FG135" s="99">
        <f>IF(ISNA(VLOOKUP($A135,'[2]1516 Exp_Rev Access'!$F$7:$FS$306,143,FALSE)),"",VLOOKUP($A135,'[2]1516 Exp_Rev Access'!$F$7:$FS$306,143,FALSE))</f>
        <v>0</v>
      </c>
      <c r="FH135" s="99">
        <f>IF(ISNA(VLOOKUP($A135,'[2]1516 Exp_Rev Access'!$F$7:$FS$306,144,FALSE)),"",VLOOKUP($A135,'[2]1516 Exp_Rev Access'!$F$7:$FS$306,144,FALSE))</f>
        <v>0</v>
      </c>
      <c r="FI135" s="99">
        <f>IF(ISNA(VLOOKUP($A135,'[2]1516 Exp_Rev Access'!$F$7:$FS$306,145,FALSE)),"",VLOOKUP($A135,'[2]1516 Exp_Rev Access'!$F$7:$FS$306,145,FALSE))</f>
        <v>0</v>
      </c>
      <c r="FJ135" s="99">
        <f>IF(ISNA(VLOOKUP($A135,'[2]1516 Exp_Rev Access'!$F$7:$FS$306,146,FALSE)),"",VLOOKUP($A135,'[2]1516 Exp_Rev Access'!$F$7:$FS$306,146,FALSE))</f>
        <v>0</v>
      </c>
      <c r="FK135" s="99">
        <f>IF(ISNA(VLOOKUP($A135,'[2]1516 Exp_Rev Access'!$F$7:$FS$306,147,FALSE)),"",VLOOKUP($A135,'[2]1516 Exp_Rev Access'!$F$7:$FS$306,147,FALSE))</f>
        <v>0</v>
      </c>
      <c r="FL135" s="99">
        <f>IF(ISNA(VLOOKUP($A135,'[2]1516 Exp_Rev Access'!$F$7:$FS$306,148,FALSE)),"",VLOOKUP($A135,'[2]1516 Exp_Rev Access'!$F$7:$FS$306,148,FALSE))</f>
        <v>0</v>
      </c>
      <c r="FM135" s="99">
        <f>IF(ISNA(VLOOKUP($A135,'[2]1516 Exp_Rev Access'!$F$7:$FS$306,149,FALSE)),"",VLOOKUP($A135,'[2]1516 Exp_Rev Access'!$F$7:$FS$306,149,FALSE))</f>
        <v>0</v>
      </c>
      <c r="FN135" s="99">
        <f>IF(ISNA(VLOOKUP($A135,'[2]1516 Exp_Rev Access'!$F$7:$FS$306,150,FALSE)),"",VLOOKUP($A135,'[2]1516 Exp_Rev Access'!$F$7:$FS$306,150,FALSE))</f>
        <v>0</v>
      </c>
      <c r="FO135" s="99">
        <f>IF(ISNA(VLOOKUP($A135,'[2]1516 Exp_Rev Access'!$F$7:$FS$306,151,FALSE)),"",VLOOKUP($A135,'[2]1516 Exp_Rev Access'!$F$7:$FS$306,151,FALSE))</f>
        <v>0</v>
      </c>
      <c r="FP135" s="99">
        <f>IF(ISNA(VLOOKUP($A135,'[2]1516 Exp_Rev Access'!$F$7:$FS$306,152,FALSE)),"",VLOOKUP($A135,'[2]1516 Exp_Rev Access'!$F$7:$FS$306,152,FALSE))</f>
        <v>0</v>
      </c>
      <c r="FQ135" s="99">
        <f>IF(ISNA(VLOOKUP($A135,'[2]1516 Exp_Rev Access'!$F$7:$FS$306,153,FALSE)),"",VLOOKUP($A135,'[2]1516 Exp_Rev Access'!$F$7:$FS$306,153,FALSE))</f>
        <v>47129.53</v>
      </c>
      <c r="FR135" s="101">
        <f>SUM(CG135:FQ135)</f>
        <v>1220731.5999999999</v>
      </c>
      <c r="FS135" s="72">
        <f>FR135/D135</f>
        <v>5.0942410575250147E-2</v>
      </c>
      <c r="FT135" s="94">
        <f>FR135/C135</f>
        <v>585.12356922368997</v>
      </c>
      <c r="FU135" s="99">
        <f>IF(ISNA(VLOOKUP($A135,'[2]1516 Exp_Rev Access'!$F$7:$GB$306,154,FALSE)),"",VLOOKUP($A135,'[2]1516 Exp_Rev Access'!$F$7:$GB$306,154,FALSE))</f>
        <v>0</v>
      </c>
      <c r="FV135" s="99">
        <f>IF(ISNA(VLOOKUP($A135,'[2]1516 Exp_Rev Access'!$F$7:$GB$306,155,FALSE)),"",VLOOKUP($A135,'[2]1516 Exp_Rev Access'!$F$7:$GB$306,155,FALSE))</f>
        <v>78031.95</v>
      </c>
      <c r="FW135" s="99">
        <f>IF(ISNA(VLOOKUP($A135,'[2]1516 Exp_Rev Access'!$F$7:$GB$306,156,FALSE)),"",VLOOKUP($A135,'[2]1516 Exp_Rev Access'!$F$7:$GB$306,156,FALSE))</f>
        <v>0</v>
      </c>
      <c r="FX135" s="99">
        <f>IF(ISNA(VLOOKUP($A135,'[2]1516 Exp_Rev Access'!$F$7:$GB$306,157,FALSE)),"",VLOOKUP($A135,'[2]1516 Exp_Rev Access'!$F$7:$GB$306,157,FALSE))</f>
        <v>0</v>
      </c>
      <c r="FY135" s="99">
        <f>IF(ISNA(VLOOKUP($A135,'[2]1516 Exp_Rev Access'!$F$7:$GB$306,158,FALSE)),"",VLOOKUP($A135,'[2]1516 Exp_Rev Access'!$F$7:$GB$306,158,FALSE))</f>
        <v>0</v>
      </c>
      <c r="FZ135" s="99">
        <f>IF(ISNA(VLOOKUP($A135,'[2]1516 Exp_Rev Access'!$F$7:$GB$306,159,FALSE)),"",VLOOKUP($A135,'[2]1516 Exp_Rev Access'!$F$7:$GB$306,159,FALSE))</f>
        <v>0</v>
      </c>
      <c r="GA135" s="99">
        <f>IF(ISNA(VLOOKUP($A135,'[2]1516 Exp_Rev Access'!$F$7:$GB$306,160,FALSE)),"",VLOOKUP($A135,'[2]1516 Exp_Rev Access'!$F$7:$GB$306,160,FALSE))</f>
        <v>0</v>
      </c>
      <c r="GB135" s="99">
        <f>IF(ISNA(VLOOKUP($A135,'[2]1516 Exp_Rev Access'!$F$7:$GB$306,161,FALSE)),"",VLOOKUP($A135,'[2]1516 Exp_Rev Access'!$F$7:$GB$306,161,FALSE))</f>
        <v>0</v>
      </c>
      <c r="GC135" s="99">
        <f>IF(ISNA(VLOOKUP($A135,'[2]1516 Exp_Rev Access'!$F$7:$GB$306,162,FALSE)),"",VLOOKUP($A135,'[2]1516 Exp_Rev Access'!$F$7:$GB$306,162,FALSE))</f>
        <v>0</v>
      </c>
      <c r="GD135" s="99">
        <f>IF(ISNA(VLOOKUP($A135,'[2]1516 Exp_Rev Access'!$F$7:$GB$306,163,FALSE)),"",VLOOKUP($A135,'[2]1516 Exp_Rev Access'!$F$7:$GB$306,163,FALSE))</f>
        <v>0</v>
      </c>
      <c r="GE135" s="99">
        <f>IF(ISNA(VLOOKUP($A135,'[2]1516 Exp_Rev Access'!$F$7:$GB$306,164,FALSE)),"",VLOOKUP($A135,'[2]1516 Exp_Rev Access'!$F$7:$GB$306,164,FALSE))</f>
        <v>127206.27</v>
      </c>
      <c r="GF135" s="99">
        <f>IF(ISNA(VLOOKUP($A135,'[2]1516 Exp_Rev Access'!$F$7:$GB$306,165,FALSE)),"",VLOOKUP($A135,'[2]1516 Exp_Rev Access'!$F$7:$GB$306,165,FALSE))</f>
        <v>0</v>
      </c>
      <c r="GG135" s="99">
        <f>IF(ISNA(VLOOKUP($A135,'[2]1516 Exp_Rev Access'!$F$7:$GB$306,166,FALSE)),"",VLOOKUP($A135,'[2]1516 Exp_Rev Access'!$F$7:$GB$306,166,FALSE))</f>
        <v>0</v>
      </c>
      <c r="GH135" s="99">
        <f>IF(ISNA(VLOOKUP($A135,'[2]1516 Exp_Rev Access'!$F$7:$GB$306,167,FALSE)),"",VLOOKUP($A135,'[2]1516 Exp_Rev Access'!$F$7:$GB$306,167,FALSE))</f>
        <v>0</v>
      </c>
      <c r="GI135" s="99">
        <f>IF(ISNA(VLOOKUP($A135,'[2]1516 Exp_Rev Access'!$F$7:$GB$306,168,FALSE)),"",VLOOKUP($A135,'[2]1516 Exp_Rev Access'!$F$7:$GB$306,168,FALSE))</f>
        <v>0</v>
      </c>
      <c r="GJ135" s="99">
        <f>IF(ISNA(VLOOKUP($A135,'[2]1516 Exp_Rev Access'!$F$7:$GB$306,169,FALSE)),"",VLOOKUP($A135,'[2]1516 Exp_Rev Access'!$F$7:$GB$306,169,FALSE))</f>
        <v>41627.14</v>
      </c>
      <c r="GK135" s="99">
        <f>IF(ISNA(VLOOKUP($A135,'[2]1516 Exp_Rev Access'!$F$7:$GB$306,170,FALSE)),"",VLOOKUP($A135,'[2]1516 Exp_Rev Access'!$F$7:$GB$306,170,FALSE))</f>
        <v>0</v>
      </c>
      <c r="GL135" s="99">
        <f>IF(ISNA(VLOOKUP($A135,'[2]1516 Exp_Rev Access'!$F$7:$GB$306,171,FALSE)),"",VLOOKUP($A135,'[2]1516 Exp_Rev Access'!$F$7:$GB$306,171,FALSE))</f>
        <v>0</v>
      </c>
      <c r="GM135" s="99">
        <f>IF(ISNA(VLOOKUP($A135,'[2]1516 Exp_Rev Access'!$F$7:$GB$306,172,FALSE)),"",VLOOKUP($A135,'[2]1516 Exp_Rev Access'!$F$7:$GB$306,172,FALSE))</f>
        <v>0</v>
      </c>
      <c r="GN135" s="99">
        <f>IF(ISNA(VLOOKUP($A135,'[2]1516 Exp_Rev Access'!$F$7:$GB$306,173,FALSE)),"",VLOOKUP($A135,'[2]1516 Exp_Rev Access'!$F$7:$GB$306,173,FALSE))</f>
        <v>245000</v>
      </c>
      <c r="GO135" s="99">
        <f>IF(ISNA(VLOOKUP($A135,'[2]1516 Exp_Rev Access'!$F$7:$GB$306,174,FALSE)),"",VLOOKUP($A135,'[2]1516 Exp_Rev Access'!$F$7:$GB$306,174,FALSE))</f>
        <v>0</v>
      </c>
      <c r="GP135" s="99">
        <f>IF(ISNA(VLOOKUP($A135,'[2]1516 Exp_Rev Access'!$F$7:$GB$306,175,FALSE)),"",VLOOKUP($A135,'[2]1516 Exp_Rev Access'!$F$7:$GB$306,175,FALSE))</f>
        <v>0</v>
      </c>
      <c r="GQ135" s="99">
        <f>IF(ISNA(VLOOKUP($A135,'[2]1516 Exp_Rev Access'!$F$7:$GB$306,176,FALSE)),"",VLOOKUP($A135,'[2]1516 Exp_Rev Access'!$F$7:$GB$306,176,FALSE))</f>
        <v>0</v>
      </c>
      <c r="GR135" s="99">
        <f>IF(ISNA(VLOOKUP($A135,'[2]1516 Exp_Rev Access'!$F$7:$GB$306,177,FALSE)),"",VLOOKUP($A135,'[2]1516 Exp_Rev Access'!$F$7:$GB$306,177,FALSE))</f>
        <v>0</v>
      </c>
      <c r="GS135" s="99">
        <f>IF(ISNA(VLOOKUP($A135,'[2]1516 Exp_Rev Access'!$F$7:$GB$306,178,FALSE)),"",VLOOKUP($A135,'[2]1516 Exp_Rev Access'!$F$7:$GB$306,178,FALSE))</f>
        <v>82974.14</v>
      </c>
      <c r="GT135" s="101">
        <f>SUM(FU135:GS135)</f>
        <v>574839.5</v>
      </c>
      <c r="GU135" s="72">
        <f t="shared" si="178"/>
        <v>2.3988655511065257E-2</v>
      </c>
      <c r="GV135" s="84">
        <f t="shared" si="179"/>
        <v>275.53324577717279</v>
      </c>
    </row>
    <row r="136" spans="1:207" s="87" customFormat="1" ht="12" x14ac:dyDescent="0.2">
      <c r="A136" s="104">
        <f>COUNTA(A112:A135)</f>
        <v>22</v>
      </c>
      <c r="B136" s="78" t="s">
        <v>399</v>
      </c>
      <c r="C136" s="58">
        <f>SUM(C112:C135)</f>
        <v>56042.219999999987</v>
      </c>
      <c r="D136" s="123">
        <f>SUM(D112:D135)</f>
        <v>626403081.17000008</v>
      </c>
      <c r="E136" s="58">
        <f>SUM(E112:E135)</f>
        <v>626403081.17000008</v>
      </c>
      <c r="F136" s="58">
        <f>SUM(F102:F135)</f>
        <v>0</v>
      </c>
      <c r="G136" s="58">
        <f>SUM(G112:G135)</f>
        <v>99632399.210000023</v>
      </c>
      <c r="H136" s="58">
        <f t="shared" ref="H136:M136" si="180">SUM(H112:H135)</f>
        <v>4464.3899999999994</v>
      </c>
      <c r="I136" s="58">
        <f t="shared" si="180"/>
        <v>48503.64</v>
      </c>
      <c r="J136" s="58">
        <f t="shared" si="180"/>
        <v>519574.28000000009</v>
      </c>
      <c r="K136" s="58">
        <f t="shared" si="180"/>
        <v>0</v>
      </c>
      <c r="L136" s="58">
        <f t="shared" si="180"/>
        <v>233659.91</v>
      </c>
      <c r="M136" s="58">
        <f t="shared" si="180"/>
        <v>100438601.42999999</v>
      </c>
      <c r="N136" s="62">
        <f t="shared" ref="N136" si="181">M136/D136</f>
        <v>0.16034180617758148</v>
      </c>
      <c r="O136" s="63">
        <f t="shared" ref="O136" si="182">M136/C136</f>
        <v>1792.1952668898559</v>
      </c>
      <c r="P136" s="58">
        <f>SUM(P112:P135)</f>
        <v>1299709.55</v>
      </c>
      <c r="Q136" s="58">
        <f t="shared" ref="Q136:AA136" si="183">SUM(Q112:Q135)</f>
        <v>0</v>
      </c>
      <c r="R136" s="58">
        <f t="shared" si="183"/>
        <v>10752.75</v>
      </c>
      <c r="S136" s="58">
        <f t="shared" si="183"/>
        <v>0</v>
      </c>
      <c r="T136" s="58">
        <f t="shared" si="183"/>
        <v>157580.14000000001</v>
      </c>
      <c r="U136" s="58">
        <f t="shared" si="183"/>
        <v>12575</v>
      </c>
      <c r="V136" s="58">
        <f t="shared" si="183"/>
        <v>101369.34</v>
      </c>
      <c r="W136" s="58">
        <f t="shared" si="183"/>
        <v>96721.85</v>
      </c>
      <c r="X136" s="58">
        <f t="shared" si="183"/>
        <v>374855.77000000008</v>
      </c>
      <c r="Y136" s="58">
        <f t="shared" si="183"/>
        <v>41707.46</v>
      </c>
      <c r="Z136" s="58">
        <f t="shared" si="183"/>
        <v>0</v>
      </c>
      <c r="AA136" s="58">
        <f t="shared" si="183"/>
        <v>0</v>
      </c>
      <c r="AB136" s="58">
        <f>SUM(AB112:AB135)</f>
        <v>262444.64999999997</v>
      </c>
      <c r="AC136" s="58">
        <f t="shared" ref="AC136:AL136" si="184">SUM(AC112:AC135)</f>
        <v>4610704.7299999995</v>
      </c>
      <c r="AD136" s="58">
        <f t="shared" si="184"/>
        <v>530380.31000000006</v>
      </c>
      <c r="AE136" s="58">
        <f t="shared" si="184"/>
        <v>0</v>
      </c>
      <c r="AF136" s="58">
        <f t="shared" si="184"/>
        <v>1386315.2700000003</v>
      </c>
      <c r="AG136" s="58">
        <f t="shared" si="184"/>
        <v>74819.12000000001</v>
      </c>
      <c r="AH136" s="58">
        <f t="shared" si="184"/>
        <v>486864.00999999995</v>
      </c>
      <c r="AI136" s="58">
        <f t="shared" si="184"/>
        <v>162834.1</v>
      </c>
      <c r="AJ136" s="58">
        <f t="shared" si="184"/>
        <v>1213739.2000000002</v>
      </c>
      <c r="AK136" s="58">
        <f t="shared" si="184"/>
        <v>953995.82000000007</v>
      </c>
      <c r="AL136" s="58">
        <f t="shared" si="184"/>
        <v>11777369.070000002</v>
      </c>
      <c r="AM136" s="62">
        <f t="shared" ref="AM136" si="185">AL136/D136</f>
        <v>1.8801582278302573E-2</v>
      </c>
      <c r="AN136" s="64">
        <f t="shared" ref="AN136" si="186">AL136/C136</f>
        <v>210.15172257630059</v>
      </c>
      <c r="AO136" s="58">
        <f>SUM(AO112:AO135)</f>
        <v>334033372.58000004</v>
      </c>
      <c r="AP136" s="58">
        <f t="shared" ref="AP136:AT136" si="187">SUM(AP112:AP135)</f>
        <v>9612424.0999999996</v>
      </c>
      <c r="AQ136" s="58">
        <f t="shared" si="187"/>
        <v>20386885</v>
      </c>
      <c r="AR136" s="58">
        <f t="shared" si="187"/>
        <v>1220998.23</v>
      </c>
      <c r="AS136" s="58">
        <f t="shared" si="187"/>
        <v>0</v>
      </c>
      <c r="AT136" s="58">
        <f t="shared" si="187"/>
        <v>365253679.90999997</v>
      </c>
      <c r="AU136" s="62">
        <f t="shared" ref="AU136" si="188">AT136/D136</f>
        <v>0.58309687626021345</v>
      </c>
      <c r="AV136" s="64">
        <f t="shared" ref="AV136" si="189">AT136/C136</f>
        <v>6517.4734318162282</v>
      </c>
      <c r="AW136" s="58">
        <f>SUM(AW112:AW135)</f>
        <v>140858.25</v>
      </c>
      <c r="AX136" s="58">
        <f t="shared" ref="AX136:BU136" si="190">SUM(AX112:AX135)</f>
        <v>42654483.49000001</v>
      </c>
      <c r="AY136" s="58">
        <f t="shared" si="190"/>
        <v>2176016.77</v>
      </c>
      <c r="AZ136" s="58">
        <f t="shared" si="190"/>
        <v>0</v>
      </c>
      <c r="BA136" s="58">
        <f t="shared" si="190"/>
        <v>0</v>
      </c>
      <c r="BB136" s="58">
        <f t="shared" si="190"/>
        <v>12348870.080000006</v>
      </c>
      <c r="BC136" s="58">
        <f t="shared" si="190"/>
        <v>2765806.0700000003</v>
      </c>
      <c r="BD136" s="58">
        <f t="shared" si="190"/>
        <v>2747313.9999999995</v>
      </c>
      <c r="BE136" s="58">
        <f t="shared" si="190"/>
        <v>10063.5</v>
      </c>
      <c r="BF136" s="58">
        <f t="shared" si="190"/>
        <v>5997348.3999999985</v>
      </c>
      <c r="BG136" s="58">
        <f t="shared" si="190"/>
        <v>512726.61000000004</v>
      </c>
      <c r="BH136" s="58">
        <f t="shared" si="190"/>
        <v>0</v>
      </c>
      <c r="BI136" s="58">
        <f t="shared" si="190"/>
        <v>444139.7</v>
      </c>
      <c r="BJ136" s="58">
        <f t="shared" si="190"/>
        <v>23583103.120000001</v>
      </c>
      <c r="BK136" s="58">
        <f t="shared" si="190"/>
        <v>512331.08</v>
      </c>
      <c r="BL136" s="58">
        <f t="shared" si="190"/>
        <v>54715.78</v>
      </c>
      <c r="BM136" s="58">
        <f t="shared" si="190"/>
        <v>0</v>
      </c>
      <c r="BN136" s="58">
        <f t="shared" si="190"/>
        <v>0</v>
      </c>
      <c r="BO136" s="58">
        <f t="shared" si="190"/>
        <v>0</v>
      </c>
      <c r="BP136" s="58">
        <f t="shared" si="190"/>
        <v>421508</v>
      </c>
      <c r="BQ136" s="58">
        <f t="shared" si="190"/>
        <v>0</v>
      </c>
      <c r="BR136" s="58">
        <f t="shared" si="190"/>
        <v>17865.28</v>
      </c>
      <c r="BS136" s="58">
        <f t="shared" si="190"/>
        <v>0</v>
      </c>
      <c r="BT136" s="58">
        <f t="shared" si="190"/>
        <v>0</v>
      </c>
      <c r="BU136" s="58">
        <f t="shared" si="190"/>
        <v>94387150.129999995</v>
      </c>
      <c r="BV136" s="62">
        <f t="shared" ref="BV136" si="191">BU136/D136</f>
        <v>0.15068117154485097</v>
      </c>
      <c r="BW136" s="64">
        <f t="shared" ref="BW136" si="192">BU136/C136</f>
        <v>1684.2150459064615</v>
      </c>
      <c r="BX136" s="58">
        <f>SUM(BX112:BX135)</f>
        <v>763578.93</v>
      </c>
      <c r="BY136" s="58">
        <f t="shared" ref="BY136:CD136" si="193">SUM(BY112:BY135)</f>
        <v>583051.82000000007</v>
      </c>
      <c r="BZ136" s="58">
        <f t="shared" si="193"/>
        <v>57950.99</v>
      </c>
      <c r="CA136" s="58">
        <f t="shared" si="193"/>
        <v>10376.84</v>
      </c>
      <c r="CB136" s="58">
        <f t="shared" si="193"/>
        <v>602953.15999999992</v>
      </c>
      <c r="CC136" s="58">
        <f t="shared" si="193"/>
        <v>0</v>
      </c>
      <c r="CD136" s="58">
        <f t="shared" si="193"/>
        <v>2017911.7400000002</v>
      </c>
      <c r="CE136" s="62">
        <f t="shared" ref="CE136" si="194">CD136/D136</f>
        <v>3.2214269065071175E-3</v>
      </c>
      <c r="CF136" s="65">
        <f t="shared" ref="CF136" si="195">CD136/C136</f>
        <v>36.006991514611677</v>
      </c>
      <c r="CG136" s="58">
        <f>SUM(CG112:CG135)</f>
        <v>15981.66</v>
      </c>
      <c r="CH136" s="58">
        <f t="shared" ref="CH136:ES136" si="196">SUM(CH112:CH135)</f>
        <v>0</v>
      </c>
      <c r="CI136" s="58">
        <f t="shared" si="196"/>
        <v>0</v>
      </c>
      <c r="CJ136" s="58">
        <f t="shared" si="196"/>
        <v>0</v>
      </c>
      <c r="CK136" s="58">
        <f t="shared" si="196"/>
        <v>0</v>
      </c>
      <c r="CL136" s="58">
        <f t="shared" si="196"/>
        <v>0</v>
      </c>
      <c r="CM136" s="58">
        <f t="shared" si="196"/>
        <v>0</v>
      </c>
      <c r="CN136" s="58">
        <f t="shared" si="196"/>
        <v>0</v>
      </c>
      <c r="CO136" s="58">
        <f t="shared" si="196"/>
        <v>0</v>
      </c>
      <c r="CP136" s="58">
        <f t="shared" si="196"/>
        <v>10238904.760000002</v>
      </c>
      <c r="CQ136" s="58">
        <f t="shared" si="196"/>
        <v>0</v>
      </c>
      <c r="CR136" s="58">
        <f t="shared" si="196"/>
        <v>355821.27999999997</v>
      </c>
      <c r="CS136" s="58">
        <f t="shared" si="196"/>
        <v>0</v>
      </c>
      <c r="CT136" s="58">
        <f t="shared" si="196"/>
        <v>11481647.899999999</v>
      </c>
      <c r="CU136" s="58">
        <f t="shared" si="196"/>
        <v>1811515.5799999998</v>
      </c>
      <c r="CV136" s="58">
        <f t="shared" si="196"/>
        <v>1252070.4099999999</v>
      </c>
      <c r="CW136" s="58">
        <f t="shared" si="196"/>
        <v>0</v>
      </c>
      <c r="CX136" s="58">
        <f t="shared" si="196"/>
        <v>306654.31</v>
      </c>
      <c r="CY136" s="58">
        <f t="shared" si="196"/>
        <v>8000</v>
      </c>
      <c r="CZ136" s="58">
        <f t="shared" si="196"/>
        <v>371683.46</v>
      </c>
      <c r="DA136" s="58">
        <f t="shared" si="196"/>
        <v>831645.95</v>
      </c>
      <c r="DB136" s="58">
        <f t="shared" si="196"/>
        <v>0</v>
      </c>
      <c r="DC136" s="58">
        <f t="shared" si="196"/>
        <v>0</v>
      </c>
      <c r="DD136" s="58">
        <f t="shared" si="196"/>
        <v>0</v>
      </c>
      <c r="DE136" s="58">
        <f t="shared" si="196"/>
        <v>0</v>
      </c>
      <c r="DF136" s="58">
        <f t="shared" si="196"/>
        <v>0</v>
      </c>
      <c r="DG136" s="58">
        <f t="shared" si="196"/>
        <v>241949.36000000004</v>
      </c>
      <c r="DH136" s="58">
        <f t="shared" si="196"/>
        <v>13716821.09</v>
      </c>
      <c r="DI136" s="58">
        <f t="shared" si="196"/>
        <v>0</v>
      </c>
      <c r="DJ136" s="58">
        <f t="shared" si="196"/>
        <v>57854.86</v>
      </c>
      <c r="DK136" s="58">
        <f t="shared" si="196"/>
        <v>0</v>
      </c>
      <c r="DL136" s="58">
        <f t="shared" si="196"/>
        <v>0</v>
      </c>
      <c r="DM136" s="58">
        <f t="shared" si="196"/>
        <v>0</v>
      </c>
      <c r="DN136" s="58">
        <f t="shared" si="196"/>
        <v>0</v>
      </c>
      <c r="DO136" s="58">
        <f t="shared" si="196"/>
        <v>0</v>
      </c>
      <c r="DP136" s="58">
        <f t="shared" si="196"/>
        <v>0</v>
      </c>
      <c r="DQ136" s="58">
        <f t="shared" si="196"/>
        <v>0</v>
      </c>
      <c r="DR136" s="58">
        <f t="shared" si="196"/>
        <v>0</v>
      </c>
      <c r="DS136" s="58">
        <f t="shared" si="196"/>
        <v>0</v>
      </c>
      <c r="DT136" s="58">
        <f t="shared" si="196"/>
        <v>0</v>
      </c>
      <c r="DU136" s="58">
        <f t="shared" si="196"/>
        <v>0</v>
      </c>
      <c r="DV136" s="58">
        <f t="shared" si="196"/>
        <v>0</v>
      </c>
      <c r="DW136" s="58">
        <f t="shared" si="196"/>
        <v>0</v>
      </c>
      <c r="DX136" s="58">
        <f t="shared" si="196"/>
        <v>0</v>
      </c>
      <c r="DY136" s="58">
        <f t="shared" si="196"/>
        <v>0</v>
      </c>
      <c r="DZ136" s="58">
        <f t="shared" si="196"/>
        <v>0</v>
      </c>
      <c r="EA136" s="58">
        <f t="shared" si="196"/>
        <v>0</v>
      </c>
      <c r="EB136" s="58">
        <f t="shared" si="196"/>
        <v>0</v>
      </c>
      <c r="EC136" s="58">
        <f t="shared" si="196"/>
        <v>0</v>
      </c>
      <c r="ED136" s="58">
        <f t="shared" si="196"/>
        <v>0</v>
      </c>
      <c r="EE136" s="58">
        <f t="shared" si="196"/>
        <v>0</v>
      </c>
      <c r="EF136" s="58">
        <f t="shared" si="196"/>
        <v>69504</v>
      </c>
      <c r="EG136" s="58">
        <f t="shared" si="196"/>
        <v>0</v>
      </c>
      <c r="EH136" s="58">
        <f t="shared" si="196"/>
        <v>0</v>
      </c>
      <c r="EI136" s="58">
        <f t="shared" si="196"/>
        <v>0</v>
      </c>
      <c r="EJ136" s="58">
        <f t="shared" si="196"/>
        <v>0</v>
      </c>
      <c r="EK136" s="58">
        <f t="shared" si="196"/>
        <v>0</v>
      </c>
      <c r="EL136" s="58">
        <f t="shared" si="196"/>
        <v>0</v>
      </c>
      <c r="EM136" s="58">
        <f t="shared" si="196"/>
        <v>457370.45999999996</v>
      </c>
      <c r="EN136" s="58">
        <f t="shared" si="196"/>
        <v>132824.83000000002</v>
      </c>
      <c r="EO136" s="58">
        <f t="shared" si="196"/>
        <v>0</v>
      </c>
      <c r="EP136" s="58">
        <f t="shared" si="196"/>
        <v>0</v>
      </c>
      <c r="EQ136" s="58">
        <f t="shared" si="196"/>
        <v>0</v>
      </c>
      <c r="ER136" s="58">
        <f t="shared" si="196"/>
        <v>0</v>
      </c>
      <c r="ES136" s="58">
        <f t="shared" si="196"/>
        <v>0</v>
      </c>
      <c r="ET136" s="58">
        <f t="shared" ref="ET136:FR136" si="197">SUM(ET112:ET135)</f>
        <v>0</v>
      </c>
      <c r="EU136" s="58">
        <f t="shared" si="197"/>
        <v>428778.08999999997</v>
      </c>
      <c r="EV136" s="58">
        <f t="shared" si="197"/>
        <v>0</v>
      </c>
      <c r="EW136" s="58">
        <f t="shared" si="197"/>
        <v>0</v>
      </c>
      <c r="EX136" s="58">
        <f t="shared" si="197"/>
        <v>0</v>
      </c>
      <c r="EY136" s="58">
        <f t="shared" si="197"/>
        <v>0</v>
      </c>
      <c r="EZ136" s="58">
        <f t="shared" si="197"/>
        <v>0</v>
      </c>
      <c r="FA136" s="58">
        <f t="shared" si="197"/>
        <v>7584.88</v>
      </c>
      <c r="FB136" s="58">
        <f t="shared" si="197"/>
        <v>0</v>
      </c>
      <c r="FC136" s="58">
        <f t="shared" si="197"/>
        <v>0</v>
      </c>
      <c r="FD136" s="58">
        <f t="shared" si="197"/>
        <v>0</v>
      </c>
      <c r="FE136" s="58">
        <f t="shared" si="197"/>
        <v>0</v>
      </c>
      <c r="FF136" s="58">
        <f t="shared" si="197"/>
        <v>0</v>
      </c>
      <c r="FG136" s="58">
        <f t="shared" si="197"/>
        <v>0</v>
      </c>
      <c r="FH136" s="58">
        <f t="shared" si="197"/>
        <v>0</v>
      </c>
      <c r="FI136" s="58">
        <f t="shared" si="197"/>
        <v>0</v>
      </c>
      <c r="FJ136" s="58">
        <f t="shared" si="197"/>
        <v>0</v>
      </c>
      <c r="FK136" s="58">
        <f t="shared" si="197"/>
        <v>5755.15</v>
      </c>
      <c r="FL136" s="58">
        <f t="shared" si="197"/>
        <v>0</v>
      </c>
      <c r="FM136" s="58">
        <f t="shared" si="197"/>
        <v>0</v>
      </c>
      <c r="FN136" s="58">
        <f t="shared" si="197"/>
        <v>0</v>
      </c>
      <c r="FO136" s="58">
        <f t="shared" si="197"/>
        <v>0</v>
      </c>
      <c r="FP136" s="58">
        <f t="shared" si="197"/>
        <v>0</v>
      </c>
      <c r="FQ136" s="58">
        <f t="shared" si="197"/>
        <v>1412977.2200000002</v>
      </c>
      <c r="FR136" s="58">
        <f t="shared" si="197"/>
        <v>43205345.250000007</v>
      </c>
      <c r="FS136" s="62">
        <f t="shared" ref="FS136" si="198">FR136/D136</f>
        <v>6.8973711255220463E-2</v>
      </c>
      <c r="FT136" s="64">
        <f t="shared" ref="FT136" si="199">FR136/C136</f>
        <v>770.94278652772891</v>
      </c>
      <c r="FU136" s="58">
        <f>SUM(FU112:FU135)</f>
        <v>67939.350000000006</v>
      </c>
      <c r="FV136" s="58">
        <f t="shared" ref="FV136:GT136" si="200">SUM(FV112:FV135)</f>
        <v>2006673.3699999999</v>
      </c>
      <c r="FW136" s="58">
        <f t="shared" si="200"/>
        <v>0</v>
      </c>
      <c r="FX136" s="58">
        <f t="shared" si="200"/>
        <v>0</v>
      </c>
      <c r="FY136" s="58">
        <f t="shared" si="200"/>
        <v>10014.299999999999</v>
      </c>
      <c r="FZ136" s="58">
        <f t="shared" si="200"/>
        <v>2465185.66</v>
      </c>
      <c r="GA136" s="58">
        <f t="shared" si="200"/>
        <v>0</v>
      </c>
      <c r="GB136" s="58">
        <f t="shared" si="200"/>
        <v>0</v>
      </c>
      <c r="GC136" s="58">
        <f t="shared" si="200"/>
        <v>205158.08000000002</v>
      </c>
      <c r="GD136" s="58">
        <f t="shared" si="200"/>
        <v>316794</v>
      </c>
      <c r="GE136" s="58">
        <f t="shared" si="200"/>
        <v>945503.78999999992</v>
      </c>
      <c r="GF136" s="58">
        <f t="shared" si="200"/>
        <v>0</v>
      </c>
      <c r="GG136" s="58">
        <f t="shared" si="200"/>
        <v>32154.45</v>
      </c>
      <c r="GH136" s="58">
        <f t="shared" si="200"/>
        <v>27401.23</v>
      </c>
      <c r="GI136" s="58">
        <f t="shared" si="200"/>
        <v>96188.64</v>
      </c>
      <c r="GJ136" s="58">
        <f t="shared" si="200"/>
        <v>533980.6399999999</v>
      </c>
      <c r="GK136" s="58">
        <f t="shared" si="200"/>
        <v>140632.66999999998</v>
      </c>
      <c r="GL136" s="58">
        <f t="shared" si="200"/>
        <v>83060</v>
      </c>
      <c r="GM136" s="58">
        <f t="shared" si="200"/>
        <v>0</v>
      </c>
      <c r="GN136" s="58">
        <f t="shared" si="200"/>
        <v>245000</v>
      </c>
      <c r="GO136" s="58">
        <f t="shared" si="200"/>
        <v>0</v>
      </c>
      <c r="GP136" s="58">
        <f t="shared" si="200"/>
        <v>23795.19</v>
      </c>
      <c r="GQ136" s="58">
        <f t="shared" si="200"/>
        <v>0</v>
      </c>
      <c r="GR136" s="58">
        <f t="shared" si="200"/>
        <v>200000</v>
      </c>
      <c r="GS136" s="58">
        <f t="shared" si="200"/>
        <v>1923542.2699999998</v>
      </c>
      <c r="GT136" s="58">
        <f t="shared" si="200"/>
        <v>9323023.6400000006</v>
      </c>
      <c r="GU136" s="62">
        <f t="shared" si="178"/>
        <v>1.4883425577323776E-2</v>
      </c>
      <c r="GV136" s="66">
        <f t="shared" si="179"/>
        <v>166.35714359638149</v>
      </c>
    </row>
    <row r="137" spans="1:207" ht="6" customHeight="1" x14ac:dyDescent="0.2">
      <c r="A137" s="104"/>
      <c r="B137" s="57"/>
      <c r="C137" s="58"/>
      <c r="D137" s="79"/>
      <c r="F137" s="80"/>
      <c r="G137" s="85"/>
      <c r="H137" s="85"/>
      <c r="I137" s="85"/>
      <c r="J137" s="85"/>
      <c r="K137" s="85"/>
      <c r="L137" s="85"/>
      <c r="M137" s="83"/>
      <c r="N137" s="82"/>
      <c r="O137" s="83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3"/>
      <c r="AM137" s="82"/>
      <c r="AN137" s="83"/>
      <c r="AO137" s="85"/>
      <c r="AP137" s="85"/>
      <c r="AQ137" s="85"/>
      <c r="AR137" s="85"/>
      <c r="AS137" s="85"/>
      <c r="AT137" s="83"/>
      <c r="AU137" s="82"/>
      <c r="AV137" s="83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U137" s="83"/>
      <c r="BV137" s="82"/>
      <c r="BW137" s="83"/>
      <c r="BX137" s="83"/>
      <c r="BY137" s="85"/>
      <c r="BZ137" s="85"/>
      <c r="CA137" s="85"/>
      <c r="CB137" s="85"/>
      <c r="CC137" s="85"/>
      <c r="CD137" s="83"/>
      <c r="CE137" s="83"/>
      <c r="CF137" s="83"/>
      <c r="CG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Q137" s="85"/>
      <c r="DR137" s="85"/>
      <c r="DS137" s="85"/>
      <c r="DT137" s="85"/>
      <c r="DU137" s="85"/>
      <c r="DV137" s="85"/>
      <c r="DW137" s="85"/>
      <c r="DX137" s="99" t="str">
        <f>IF(ISNA(VLOOKUP($A137,'[2]1516 Exp_Rev Access'!$F$7:$GB$306,108,FALSE)),"",VLOOKUP($A137,'[2]1516 Exp_Rev Access'!$F$7:$GB$306,108,FALSE))</f>
        <v/>
      </c>
      <c r="DY137" s="99" t="str">
        <f>IF(ISNA(VLOOKUP($A137,'[2]1516 Exp_Rev Access'!$F$7:$GB$306,109,FALSE)),"",VLOOKUP($A137,'[2]1516 Exp_Rev Access'!$F$7:$GB$306,109,FALSE))</f>
        <v/>
      </c>
      <c r="DZ137" s="99" t="str">
        <f>IF(ISNA(VLOOKUP($A137,'[2]1516 Exp_Rev Access'!$F$7:$GB$306,110,FALSE)),"",VLOOKUP($A137,'[2]1516 Exp_Rev Access'!$F$7:$GB$306,110,FALSE))</f>
        <v/>
      </c>
      <c r="EA137" s="99" t="str">
        <f>IF(ISNA(VLOOKUP($A137,'[2]1516 Exp_Rev Access'!$F$7:$GB$306,111,FALSE)),"",VLOOKUP($A137,'[2]1516 Exp_Rev Access'!$F$7:$GB$306,111,FALSE))</f>
        <v/>
      </c>
      <c r="EB137" s="99" t="str">
        <f>IF(ISNA(VLOOKUP($A137,'[2]1516 Exp_Rev Access'!$F$7:$GB$306,112,FALSE)),"",VLOOKUP($A137,'[2]1516 Exp_Rev Access'!$F$7:$GB$306,112,FALSE))</f>
        <v/>
      </c>
      <c r="EC137" s="99" t="str">
        <f>IF(ISNA(VLOOKUP($A137,'[2]1516 Exp_Rev Access'!$F$7:$GB$306,113,FALSE)),"",VLOOKUP($A137,'[2]1516 Exp_Rev Access'!$F$7:$GB$306,113,FALSE))</f>
        <v/>
      </c>
      <c r="ED137" s="99" t="str">
        <f>IF(ISNA(VLOOKUP($A137,'[2]1516 Exp_Rev Access'!$F$7:$GB$306,114,FALSE)),"",VLOOKUP($A137,'[2]1516 Exp_Rev Access'!$F$7:$GB$306,114,FALSE))</f>
        <v/>
      </c>
      <c r="EE137" s="99" t="str">
        <f>IF(ISNA(VLOOKUP($A137,'[2]1516 Exp_Rev Access'!$F$7:$GB$306,115,FALSE)),"",VLOOKUP($A137,'[2]1516 Exp_Rev Access'!$F$7:$GB$306,115,FALSE))</f>
        <v/>
      </c>
      <c r="EF137" s="99" t="str">
        <f>IF(ISNA(VLOOKUP($A137,'[2]1516 Exp_Rev Access'!$F$7:$GB$306,116,FALSE)),"",VLOOKUP($A137,'[2]1516 Exp_Rev Access'!$F$7:$GB$306,116,FALSE))</f>
        <v/>
      </c>
      <c r="EG137" s="99" t="str">
        <f>IF(ISNA(VLOOKUP($A137,'[2]1516 Exp_Rev Access'!$F$7:$GB$306,117,FALSE)),"",VLOOKUP($A137,'[2]1516 Exp_Rev Access'!$F$7:$GB$306,117,FALSE))</f>
        <v/>
      </c>
      <c r="EH137" s="99" t="str">
        <f>IF(ISNA(VLOOKUP($A137,'[2]1516 Exp_Rev Access'!$F$7:$GB$306,118,FALSE)),"",VLOOKUP($A137,'[2]1516 Exp_Rev Access'!$F$7:$GB$306,118,FALSE))</f>
        <v/>
      </c>
      <c r="EI137" s="99" t="str">
        <f>IF(ISNA(VLOOKUP($A137,'[2]1516 Exp_Rev Access'!$F$7:$GB$306,119,FALSE)),"",VLOOKUP($A137,'[2]1516 Exp_Rev Access'!$F$7:$GB$306,119,FALSE))</f>
        <v/>
      </c>
      <c r="EJ137" s="99" t="str">
        <f>IF(ISNA(VLOOKUP($A137,'[2]1516 Exp_Rev Access'!$F$7:$GB$306,120,FALSE)),"",VLOOKUP($A137,'[2]1516 Exp_Rev Access'!$F$7:$GB$306,120,FALSE))</f>
        <v/>
      </c>
      <c r="EK137" s="99" t="str">
        <f>IF(ISNA(VLOOKUP($A137,'[2]1516 Exp_Rev Access'!$F$7:$GB$306,121,FALSE)),"",VLOOKUP($A137,'[2]1516 Exp_Rev Access'!$F$7:$GB$306,121,FALSE))</f>
        <v/>
      </c>
      <c r="EL137" s="99" t="str">
        <f>IF(ISNA(VLOOKUP($A137,'[2]1516 Exp_Rev Access'!$F$7:$GB$306,122,FALSE)),"",VLOOKUP($A137,'[2]1516 Exp_Rev Access'!$F$7:$GB$306,122,FALSE))</f>
        <v/>
      </c>
      <c r="EM137" s="99" t="str">
        <f>IF(ISNA(VLOOKUP($A137,'[2]1516 Exp_Rev Access'!$F$7:$GB$306,123,FALSE)),"",VLOOKUP($A137,'[2]1516 Exp_Rev Access'!$F$7:$GB$306,133,FALSE))</f>
        <v/>
      </c>
      <c r="EN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3"/>
      <c r="FS137" s="83"/>
      <c r="FT137" s="83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3"/>
      <c r="GU137" s="83"/>
      <c r="GV137" s="84"/>
      <c r="GW137" s="85"/>
      <c r="GX137" s="85"/>
    </row>
    <row r="138" spans="1:207" x14ac:dyDescent="0.2">
      <c r="A138" s="104"/>
      <c r="B138" s="78" t="s">
        <v>400</v>
      </c>
      <c r="C138" s="58"/>
      <c r="D138" s="86"/>
      <c r="F138" s="80"/>
      <c r="R138" s="89"/>
      <c r="T138" s="89"/>
      <c r="W138" s="89"/>
      <c r="Y138" s="89"/>
      <c r="AA138" s="89"/>
      <c r="AC138" s="89"/>
      <c r="AD138" s="89"/>
      <c r="AF138" s="89"/>
      <c r="AH138" s="89"/>
      <c r="AJ138" s="89"/>
      <c r="AL138" s="92"/>
      <c r="AM138" s="91"/>
      <c r="AN138" s="93"/>
      <c r="AQ138" s="89"/>
      <c r="AS138" s="89"/>
      <c r="AT138" s="94"/>
      <c r="AU138" s="93"/>
      <c r="AW138" s="89"/>
      <c r="AZ138" s="89"/>
      <c r="BA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94"/>
      <c r="BV138" s="93"/>
      <c r="BX138" s="93"/>
      <c r="BZ138" s="89"/>
      <c r="CB138" s="89"/>
      <c r="CC138" s="89"/>
      <c r="CD138" s="94"/>
      <c r="CE138" s="93"/>
      <c r="CG138" s="95"/>
      <c r="CH138" s="52"/>
      <c r="CI138" s="52"/>
      <c r="CJ138" s="52"/>
      <c r="CK138" s="52"/>
      <c r="CL138" s="52"/>
      <c r="CM138" s="52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52"/>
      <c r="DL138" s="52"/>
      <c r="DM138" s="52"/>
      <c r="DN138" s="52"/>
      <c r="DO138" s="52"/>
      <c r="DP138" s="52"/>
      <c r="DQ138" s="95"/>
      <c r="DR138" s="95"/>
      <c r="DS138" s="95"/>
      <c r="DT138" s="95"/>
      <c r="DU138" s="95"/>
      <c r="DV138" s="95"/>
      <c r="DW138" s="95"/>
      <c r="DX138" s="99" t="str">
        <f>IF(ISNA(VLOOKUP($A138,'[2]1516 Exp_Rev Access'!$F$7:$GB$306,108,FALSE)),"",VLOOKUP($A138,'[2]1516 Exp_Rev Access'!$F$7:$GB$306,108,FALSE))</f>
        <v/>
      </c>
      <c r="DY138" s="99" t="str">
        <f>IF(ISNA(VLOOKUP($A138,'[2]1516 Exp_Rev Access'!$F$7:$GB$306,109,FALSE)),"",VLOOKUP($A138,'[2]1516 Exp_Rev Access'!$F$7:$GB$306,109,FALSE))</f>
        <v/>
      </c>
      <c r="DZ138" s="99" t="str">
        <f>IF(ISNA(VLOOKUP($A138,'[2]1516 Exp_Rev Access'!$F$7:$GB$306,110,FALSE)),"",VLOOKUP($A138,'[2]1516 Exp_Rev Access'!$F$7:$GB$306,110,FALSE))</f>
        <v/>
      </c>
      <c r="EA138" s="99" t="str">
        <f>IF(ISNA(VLOOKUP($A138,'[2]1516 Exp_Rev Access'!$F$7:$GB$306,111,FALSE)),"",VLOOKUP($A138,'[2]1516 Exp_Rev Access'!$F$7:$GB$306,111,FALSE))</f>
        <v/>
      </c>
      <c r="EB138" s="99" t="str">
        <f>IF(ISNA(VLOOKUP($A138,'[2]1516 Exp_Rev Access'!$F$7:$GB$306,112,FALSE)),"",VLOOKUP($A138,'[2]1516 Exp_Rev Access'!$F$7:$GB$306,112,FALSE))</f>
        <v/>
      </c>
      <c r="EC138" s="99" t="str">
        <f>IF(ISNA(VLOOKUP($A138,'[2]1516 Exp_Rev Access'!$F$7:$GB$306,113,FALSE)),"",VLOOKUP($A138,'[2]1516 Exp_Rev Access'!$F$7:$GB$306,113,FALSE))</f>
        <v/>
      </c>
      <c r="ED138" s="99" t="str">
        <f>IF(ISNA(VLOOKUP($A138,'[2]1516 Exp_Rev Access'!$F$7:$GB$306,114,FALSE)),"",VLOOKUP($A138,'[2]1516 Exp_Rev Access'!$F$7:$GB$306,114,FALSE))</f>
        <v/>
      </c>
      <c r="EE138" s="99" t="str">
        <f>IF(ISNA(VLOOKUP($A138,'[2]1516 Exp_Rev Access'!$F$7:$GB$306,115,FALSE)),"",VLOOKUP($A138,'[2]1516 Exp_Rev Access'!$F$7:$GB$306,115,FALSE))</f>
        <v/>
      </c>
      <c r="EF138" s="99" t="str">
        <f>IF(ISNA(VLOOKUP($A138,'[2]1516 Exp_Rev Access'!$F$7:$GB$306,116,FALSE)),"",VLOOKUP($A138,'[2]1516 Exp_Rev Access'!$F$7:$GB$306,116,FALSE))</f>
        <v/>
      </c>
      <c r="EG138" s="99" t="str">
        <f>IF(ISNA(VLOOKUP($A138,'[2]1516 Exp_Rev Access'!$F$7:$GB$306,117,FALSE)),"",VLOOKUP($A138,'[2]1516 Exp_Rev Access'!$F$7:$GB$306,117,FALSE))</f>
        <v/>
      </c>
      <c r="EH138" s="99" t="str">
        <f>IF(ISNA(VLOOKUP($A138,'[2]1516 Exp_Rev Access'!$F$7:$GB$306,118,FALSE)),"",VLOOKUP($A138,'[2]1516 Exp_Rev Access'!$F$7:$GB$306,118,FALSE))</f>
        <v/>
      </c>
      <c r="EI138" s="99" t="str">
        <f>IF(ISNA(VLOOKUP($A138,'[2]1516 Exp_Rev Access'!$F$7:$GB$306,119,FALSE)),"",VLOOKUP($A138,'[2]1516 Exp_Rev Access'!$F$7:$GB$306,119,FALSE))</f>
        <v/>
      </c>
      <c r="EJ138" s="99" t="str">
        <f>IF(ISNA(VLOOKUP($A138,'[2]1516 Exp_Rev Access'!$F$7:$GB$306,120,FALSE)),"",VLOOKUP($A138,'[2]1516 Exp_Rev Access'!$F$7:$GB$306,120,FALSE))</f>
        <v/>
      </c>
      <c r="EK138" s="99" t="str">
        <f>IF(ISNA(VLOOKUP($A138,'[2]1516 Exp_Rev Access'!$F$7:$GB$306,121,FALSE)),"",VLOOKUP($A138,'[2]1516 Exp_Rev Access'!$F$7:$GB$306,121,FALSE))</f>
        <v/>
      </c>
      <c r="EL138" s="99" t="str">
        <f>IF(ISNA(VLOOKUP($A138,'[2]1516 Exp_Rev Access'!$F$7:$GB$306,122,FALSE)),"",VLOOKUP($A138,'[2]1516 Exp_Rev Access'!$F$7:$GB$306,122,FALSE))</f>
        <v/>
      </c>
      <c r="EM138" s="99" t="str">
        <f>IF(ISNA(VLOOKUP($A138,'[2]1516 Exp_Rev Access'!$F$7:$GB$306,123,FALSE)),"",VLOOKUP($A138,'[2]1516 Exp_Rev Access'!$F$7:$GB$306,133,FALSE))</f>
        <v/>
      </c>
      <c r="EN138" s="95"/>
      <c r="EO138" s="52"/>
      <c r="EP138" s="52"/>
      <c r="EQ138" s="52"/>
      <c r="ER138" s="52"/>
      <c r="ES138" s="52"/>
      <c r="ET138" s="52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4"/>
      <c r="FS138" s="93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53"/>
      <c r="GU138" s="83"/>
      <c r="GV138" s="84"/>
      <c r="GW138" s="85"/>
      <c r="GX138" s="85"/>
    </row>
    <row r="139" spans="1:207" ht="6" customHeight="1" x14ac:dyDescent="0.2">
      <c r="A139" s="104"/>
      <c r="B139" s="57"/>
      <c r="C139" s="58"/>
      <c r="D139" s="110"/>
      <c r="E139" s="80"/>
      <c r="F139" s="80"/>
      <c r="G139" s="99"/>
      <c r="H139" s="99"/>
      <c r="I139" s="99"/>
      <c r="J139" s="99"/>
      <c r="K139" s="99"/>
      <c r="L139" s="99"/>
      <c r="M139" s="100"/>
      <c r="N139" s="72"/>
      <c r="O139" s="73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100"/>
      <c r="AM139" s="72"/>
      <c r="AN139" s="94"/>
      <c r="AO139" s="99"/>
      <c r="AP139" s="99"/>
      <c r="AQ139" s="99"/>
      <c r="AR139" s="99"/>
      <c r="AS139" s="99"/>
      <c r="AT139" s="101"/>
      <c r="AU139" s="72"/>
      <c r="AV139" s="94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102"/>
      <c r="BV139" s="72"/>
      <c r="BW139" s="94"/>
      <c r="BX139" s="99"/>
      <c r="BY139" s="99"/>
      <c r="BZ139" s="99"/>
      <c r="CA139" s="99"/>
      <c r="CB139" s="99"/>
      <c r="CC139" s="99"/>
      <c r="CD139" s="101"/>
      <c r="CE139" s="72"/>
      <c r="CF139" s="111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 t="str">
        <f>IF(ISNA(VLOOKUP($A139,'[2]1516 Exp_Rev Access'!$F$7:$GB$306,108,FALSE)),"",VLOOKUP($A139,'[2]1516 Exp_Rev Access'!$F$7:$GB$306,108,FALSE))</f>
        <v/>
      </c>
      <c r="DY139" s="99" t="str">
        <f>IF(ISNA(VLOOKUP($A139,'[2]1516 Exp_Rev Access'!$F$7:$GB$306,109,FALSE)),"",VLOOKUP($A139,'[2]1516 Exp_Rev Access'!$F$7:$GB$306,109,FALSE))</f>
        <v/>
      </c>
      <c r="DZ139" s="99" t="str">
        <f>IF(ISNA(VLOOKUP($A139,'[2]1516 Exp_Rev Access'!$F$7:$GB$306,110,FALSE)),"",VLOOKUP($A139,'[2]1516 Exp_Rev Access'!$F$7:$GB$306,110,FALSE))</f>
        <v/>
      </c>
      <c r="EA139" s="99" t="str">
        <f>IF(ISNA(VLOOKUP($A139,'[2]1516 Exp_Rev Access'!$F$7:$GB$306,111,FALSE)),"",VLOOKUP($A139,'[2]1516 Exp_Rev Access'!$F$7:$GB$306,111,FALSE))</f>
        <v/>
      </c>
      <c r="EB139" s="99" t="str">
        <f>IF(ISNA(VLOOKUP($A139,'[2]1516 Exp_Rev Access'!$F$7:$GB$306,112,FALSE)),"",VLOOKUP($A139,'[2]1516 Exp_Rev Access'!$F$7:$GB$306,112,FALSE))</f>
        <v/>
      </c>
      <c r="EC139" s="99" t="str">
        <f>IF(ISNA(VLOOKUP($A139,'[2]1516 Exp_Rev Access'!$F$7:$GB$306,113,FALSE)),"",VLOOKUP($A139,'[2]1516 Exp_Rev Access'!$F$7:$GB$306,113,FALSE))</f>
        <v/>
      </c>
      <c r="ED139" s="99" t="str">
        <f>IF(ISNA(VLOOKUP($A139,'[2]1516 Exp_Rev Access'!$F$7:$GB$306,114,FALSE)),"",VLOOKUP($A139,'[2]1516 Exp_Rev Access'!$F$7:$GB$306,114,FALSE))</f>
        <v/>
      </c>
      <c r="EE139" s="99" t="str">
        <f>IF(ISNA(VLOOKUP($A139,'[2]1516 Exp_Rev Access'!$F$7:$GB$306,115,FALSE)),"",VLOOKUP($A139,'[2]1516 Exp_Rev Access'!$F$7:$GB$306,115,FALSE))</f>
        <v/>
      </c>
      <c r="EF139" s="99" t="str">
        <f>IF(ISNA(VLOOKUP($A139,'[2]1516 Exp_Rev Access'!$F$7:$GB$306,116,FALSE)),"",VLOOKUP($A139,'[2]1516 Exp_Rev Access'!$F$7:$GB$306,116,FALSE))</f>
        <v/>
      </c>
      <c r="EG139" s="99" t="str">
        <f>IF(ISNA(VLOOKUP($A139,'[2]1516 Exp_Rev Access'!$F$7:$GB$306,117,FALSE)),"",VLOOKUP($A139,'[2]1516 Exp_Rev Access'!$F$7:$GB$306,117,FALSE))</f>
        <v/>
      </c>
      <c r="EH139" s="99" t="str">
        <f>IF(ISNA(VLOOKUP($A139,'[2]1516 Exp_Rev Access'!$F$7:$GB$306,118,FALSE)),"",VLOOKUP($A139,'[2]1516 Exp_Rev Access'!$F$7:$GB$306,118,FALSE))</f>
        <v/>
      </c>
      <c r="EI139" s="99" t="str">
        <f>IF(ISNA(VLOOKUP($A139,'[2]1516 Exp_Rev Access'!$F$7:$GB$306,119,FALSE)),"",VLOOKUP($A139,'[2]1516 Exp_Rev Access'!$F$7:$GB$306,119,FALSE))</f>
        <v/>
      </c>
      <c r="EJ139" s="99" t="str">
        <f>IF(ISNA(VLOOKUP($A139,'[2]1516 Exp_Rev Access'!$F$7:$GB$306,120,FALSE)),"",VLOOKUP($A139,'[2]1516 Exp_Rev Access'!$F$7:$GB$306,120,FALSE))</f>
        <v/>
      </c>
      <c r="EK139" s="99" t="str">
        <f>IF(ISNA(VLOOKUP($A139,'[2]1516 Exp_Rev Access'!$F$7:$GB$306,121,FALSE)),"",VLOOKUP($A139,'[2]1516 Exp_Rev Access'!$F$7:$GB$306,121,FALSE))</f>
        <v/>
      </c>
      <c r="EL139" s="99" t="str">
        <f>IF(ISNA(VLOOKUP($A139,'[2]1516 Exp_Rev Access'!$F$7:$GB$306,122,FALSE)),"",VLOOKUP($A139,'[2]1516 Exp_Rev Access'!$F$7:$GB$306,122,FALSE))</f>
        <v/>
      </c>
      <c r="EM139" s="99" t="str">
        <f>IF(ISNA(VLOOKUP($A139,'[2]1516 Exp_Rev Access'!$F$7:$GB$306,123,FALSE)),"",VLOOKUP($A139,'[2]1516 Exp_Rev Access'!$F$7:$GB$306,133,FALSE))</f>
        <v/>
      </c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101"/>
      <c r="FS139" s="72"/>
      <c r="FT139" s="94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101"/>
      <c r="GU139" s="113"/>
      <c r="GV139" s="84"/>
      <c r="GW139" s="85"/>
      <c r="GX139" s="85"/>
    </row>
    <row r="140" spans="1:207" customFormat="1" ht="12" customHeight="1" x14ac:dyDescent="0.2">
      <c r="A140" s="96" t="s">
        <v>401</v>
      </c>
      <c r="B140" s="69" t="s">
        <v>402</v>
      </c>
      <c r="C140" s="80">
        <f>IF(ISNA(VLOOKUP($A140,'[2]1516 enrollment_Rev_Exp by size'!$A$6:$G$320,3,FALSE)),"",VLOOKUP($A140,'[2]1516 enrollment_Rev_Exp by size'!$A$6:$G$320,3,FALSE))</f>
        <v>2003.2699999999998</v>
      </c>
      <c r="D140" s="97">
        <v>23390837.329999998</v>
      </c>
      <c r="E140" s="80">
        <f t="shared" ref="E140:E171" si="201">M140+AL140+AT140+BU140+CD140+FR140+GT140</f>
        <v>23390837.330000002</v>
      </c>
      <c r="F140" s="80">
        <f t="shared" ref="F140:F171" si="202">D140-E140</f>
        <v>0</v>
      </c>
      <c r="G140" s="98">
        <f>IF(ISNA(VLOOKUP($A140,'[2]1516 Exp_Rev Access'!$F$7:$FS$306,2,FALSE)),"",VLOOKUP($A140,'[2]1516 Exp_Rev Access'!$F$7:$FS$306,2,FALSE))</f>
        <v>4334067.75</v>
      </c>
      <c r="H140" s="98">
        <f>IF(ISNA(VLOOKUP($A140,'[2]1516 Exp_Rev Access'!$F$7:$FS$306,3,FALSE)),"",VLOOKUP($A140,'[2]1516 Exp_Rev Access'!$F$7:$FS$306,3,FALSE))</f>
        <v>0</v>
      </c>
      <c r="I140" s="98">
        <f>IF(ISNA(VLOOKUP($A140,'[2]1516 Exp_Rev Access'!$F$7:$FS$306,4,FALSE)),"",VLOOKUP($A140,'[2]1516 Exp_Rev Access'!$F$7:$FS$306,4,FALSE))</f>
        <v>0</v>
      </c>
      <c r="J140" s="98">
        <f>IF(ISNA(VLOOKUP($A140,'[2]1516 Exp_Rev Access'!$F$7:$FS$306,5,FALSE)),"",VLOOKUP($A140,'[2]1516 Exp_Rev Access'!$F$7:$FS$306,5,FALSE))</f>
        <v>56560.59</v>
      </c>
      <c r="K140" s="98">
        <f>IF(ISNA(VLOOKUP($A140,'[2]1516 Exp_Rev Access'!$F$7:$FS$306,6,FALSE)),"",VLOOKUP($A140,'[2]1516 Exp_Rev Access'!$F$7:$FS$306,6,FALSE))</f>
        <v>0</v>
      </c>
      <c r="L140" s="98">
        <f>IF(ISNA(VLOOKUP($A140,'[2]1516 Exp_Rev Access'!$F$7:$FS$306,7,FALSE)),"",VLOOKUP($A140,'[2]1516 Exp_Rev Access'!$F$7:$FS$306,7,FALSE))</f>
        <v>0</v>
      </c>
      <c r="M140" s="90">
        <f t="shared" ref="M140:M171" si="203">SUM(G140:L140)</f>
        <v>4390628.34</v>
      </c>
      <c r="N140" s="72">
        <f t="shared" ref="N140:N171" si="204">M140/D140</f>
        <v>0.18770718970238764</v>
      </c>
      <c r="O140" s="73">
        <f t="shared" ref="O140:O171" si="205">M140/C140</f>
        <v>2191.7306903213248</v>
      </c>
      <c r="P140" s="99">
        <f>IF(ISNA(VLOOKUP($A140,'[2]1516 Exp_Rev Access'!$F$7:$FS$306,8,FALSE)),"",VLOOKUP($A140,'[2]1516 Exp_Rev Access'!$F$7:$FS$306,8,FALSE))</f>
        <v>25946.82</v>
      </c>
      <c r="Q140" s="99">
        <f>IF(ISNA(VLOOKUP($A140,'[2]1516 Exp_Rev Access'!$F$7:$FS$306,9,FALSE)),"",VLOOKUP($A140,'[2]1516 Exp_Rev Access'!$F$7:$FS$306,9,FALSE))</f>
        <v>0</v>
      </c>
      <c r="R140" s="99">
        <f>IF(ISNA(VLOOKUP($A140,'[2]1516 Exp_Rev Access'!$F$7:$FS$306,10,FALSE)),"",VLOOKUP($A140,'[2]1516 Exp_Rev Access'!$F$7:$FS$306,10,FALSE))</f>
        <v>0</v>
      </c>
      <c r="S140" s="99">
        <f>IF(ISNA(VLOOKUP($A140,'[2]1516 Exp_Rev Access'!$F$7:$FS$306,11,FALSE)),"",VLOOKUP($A140,'[2]1516 Exp_Rev Access'!$F$7:$FS$306,11,FALSE))</f>
        <v>0</v>
      </c>
      <c r="T140" s="99">
        <f>IF(ISNA(VLOOKUP($A140,'[2]1516 Exp_Rev Access'!$F$7:$FS$306,12,FALSE)),"",VLOOKUP($A140,'[2]1516 Exp_Rev Access'!$F$7:$FS$306,12,FALSE))</f>
        <v>0</v>
      </c>
      <c r="U140" s="99">
        <f>IF(ISNA(VLOOKUP($A140,'[2]1516 Exp_Rev Access'!$F$7:$FS$306,13,FALSE)),"",VLOOKUP($A140,'[2]1516 Exp_Rev Access'!$F$7:$FS$306,13,FALSE))</f>
        <v>0</v>
      </c>
      <c r="V140" s="99">
        <f>IF(ISNA(VLOOKUP($A140,'[2]1516 Exp_Rev Access'!$F$7:$FS$306,14,FALSE)),"",VLOOKUP($A140,'[2]1516 Exp_Rev Access'!$F$7:$FS$306,14,FALSE))</f>
        <v>0</v>
      </c>
      <c r="W140" s="99">
        <f>IF(ISNA(VLOOKUP($A140,'[2]1516 Exp_Rev Access'!$F$7:$FS$306,15,FALSE)),"",VLOOKUP($A140,'[2]1516 Exp_Rev Access'!$F$7:$FS$306,15,FALSE))</f>
        <v>0</v>
      </c>
      <c r="X140" s="99">
        <f>IF(ISNA(VLOOKUP($A140,'[2]1516 Exp_Rev Access'!$F$7:$FS$306,16,FALSE)),"",VLOOKUP($A140,'[2]1516 Exp_Rev Access'!$F$7:$FS$306,16,FALSE))</f>
        <v>15848.42</v>
      </c>
      <c r="Y140" s="99">
        <f>IF(ISNA(VLOOKUP($A140,'[2]1516 Exp_Rev Access'!$F$7:$FS$306,17,FALSE)),"",VLOOKUP($A140,'[2]1516 Exp_Rev Access'!$F$7:$FS$306,17,FALSE))</f>
        <v>0</v>
      </c>
      <c r="Z140" s="99">
        <f>IF(ISNA(VLOOKUP($A140,'[2]1516 Exp_Rev Access'!$F$7:$FS$306,18,FALSE)),"",VLOOKUP($A140,'[2]1516 Exp_Rev Access'!$F$7:$FS$306,18,FALSE))</f>
        <v>0</v>
      </c>
      <c r="AA140" s="99">
        <f>IF(ISNA(VLOOKUP($A140,'[2]1516 Exp_Rev Access'!$F$7:$FS$306,19,FALSE)),"",VLOOKUP($A140,'[2]1516 Exp_Rev Access'!$F$7:$FS$306,19,FALSE))</f>
        <v>0</v>
      </c>
      <c r="AB140" s="99">
        <f>IF(ISNA(VLOOKUP($A140,'[2]1516 Exp_Rev Access'!$F$7:$FS$306,20,FALSE)),"",VLOOKUP($A140,'[2]1516 Exp_Rev Access'!$F$7:$FS$306,20,FALSE))</f>
        <v>0</v>
      </c>
      <c r="AC140" s="99">
        <f>IF(ISNA(VLOOKUP($A140,'[2]1516 Exp_Rev Access'!$F$7:$FS$306,21,FALSE)),"",VLOOKUP($A140,'[2]1516 Exp_Rev Access'!$F$7:$FS$306,21,FALSE))</f>
        <v>201442.66</v>
      </c>
      <c r="AD140" s="99">
        <f>IF(ISNA(VLOOKUP($A140,'[2]1516 Exp_Rev Access'!$F$7:$FS$306,22,FALSE)),"",VLOOKUP($A140,'[2]1516 Exp_Rev Access'!$F$7:$FS$306,22,FALSE))</f>
        <v>6479.4</v>
      </c>
      <c r="AE140" s="99">
        <f>IF(ISNA(VLOOKUP($A140,'[2]1516 Exp_Rev Access'!$F$7:$FS$306,23,FALSE)),"",VLOOKUP($A140,'[2]1516 Exp_Rev Access'!$F$7:$FS$306,23,FALSE))</f>
        <v>0</v>
      </c>
      <c r="AF140" s="99">
        <f>IF(ISNA(VLOOKUP($A140,'[2]1516 Exp_Rev Access'!$F$7:$FS$306,24,FALSE)),"",VLOOKUP($A140,'[2]1516 Exp_Rev Access'!$F$7:$FS$306,24,FALSE))</f>
        <v>11452.84</v>
      </c>
      <c r="AG140" s="99">
        <f>IF(ISNA(VLOOKUP($A140,'[2]1516 Exp_Rev Access'!$F$7:$FS$306,25,FALSE)),"",VLOOKUP($A140,'[2]1516 Exp_Rev Access'!$F$7:$FS$306,25,FALSE))</f>
        <v>40953.94</v>
      </c>
      <c r="AH140" s="98">
        <f>IF(ISNA(VLOOKUP($A140,'[2]1516 Exp_Rev Access'!$F$7:$FS$306,26,FALSE)),"",VLOOKUP($A140,'[2]1516 Exp_Rev Access'!$F$7:$FS$306,26,FALSE))</f>
        <v>19764.61</v>
      </c>
      <c r="AI140" s="98">
        <f>IF(ISNA(VLOOKUP($A140,'[2]1516 Exp_Rev Access'!$F$7:$FS$306,27,FALSE)),"",VLOOKUP($A140,'[2]1516 Exp_Rev Access'!$F$7:$FS$306,27,FALSE))</f>
        <v>13824.18</v>
      </c>
      <c r="AJ140" s="98">
        <f>IF(ISNA(VLOOKUP($A140,'[2]1516 Exp_Rev Access'!$F$7:$FS$306,28,FALSE)),"",VLOOKUP($A140,'[2]1516 Exp_Rev Access'!$F$7:$FS$306,28,FALSE))</f>
        <v>0</v>
      </c>
      <c r="AK140" s="98">
        <f>IF(ISNA(VLOOKUP($A140,'[2]1516 Exp_Rev Access'!$F$7:$FS$306,29,FALSE)),"",VLOOKUP($A140,'[2]1516 Exp_Rev Access'!$F$7:$FS$306,29,FALSE))</f>
        <v>28805.01</v>
      </c>
      <c r="AL140" s="100">
        <f t="shared" ref="AL140:AL171" si="206">SUM(P140:AK140)</f>
        <v>364517.87999999995</v>
      </c>
      <c r="AM140" s="72">
        <f t="shared" ref="AM140:AM171" si="207">AL140/D140</f>
        <v>1.5583789278568762E-2</v>
      </c>
      <c r="AN140" s="94">
        <f t="shared" ref="AN140:AN171" si="208">AL140/C140</f>
        <v>181.96143305695188</v>
      </c>
      <c r="AO140" s="99">
        <f>IF(ISNA(VLOOKUP($A140,'[2]1516 Exp_Rev Access'!$F$7:$GB$306,30,FALSE)),"",VLOOKUP($A140,'[2]1516 Exp_Rev Access'!$F$7:$FS$306,30,FALSE))</f>
        <v>11546876.48</v>
      </c>
      <c r="AP140" s="99">
        <f>IF(ISNA(VLOOKUP($A140,'[2]1516 Exp_Rev Access'!$F$7:$GB$306,31,FALSE)),"",VLOOKUP($A140,'[2]1516 Exp_Rev Access'!$F$7:$FS$306,31,FALSE))</f>
        <v>517399.56</v>
      </c>
      <c r="AQ140" s="99">
        <f>IF(ISNA(VLOOKUP($A140,'[2]1516 Exp_Rev Access'!$F$7:$GB$306,32,FALSE)),"",VLOOKUP($A140,'[2]1516 Exp_Rev Access'!$F$7:$FS$306,32,FALSE))</f>
        <v>1031474.8</v>
      </c>
      <c r="AR140" s="99">
        <f>IF(ISNA(VLOOKUP($A140,'[2]1516 Exp_Rev Access'!$F$7:$GB$306,33,FALSE)),"",VLOOKUP($A140,'[2]1516 Exp_Rev Access'!$F$7:$FS$306,33,FALSE))</f>
        <v>592586.07999999996</v>
      </c>
      <c r="AS140" s="99">
        <f>IF(ISNA(VLOOKUP($A140,'[2]1516 Exp_Rev Access'!$F$7:$GB$306,34,FALSE)),"",VLOOKUP($A140,'[2]1516 Exp_Rev Access'!$F$7:$FS$306,34,FALSE))</f>
        <v>0</v>
      </c>
      <c r="AT140" s="101">
        <f t="shared" ref="AT140:AT171" si="209">SUM(AO140:AS140)</f>
        <v>13688336.920000002</v>
      </c>
      <c r="AU140" s="72">
        <f t="shared" ref="AU140:AU171" si="210">AT140/D140</f>
        <v>0.58520080862791424</v>
      </c>
      <c r="AV140" s="94">
        <f t="shared" ref="AV140:AV171" si="211">AT140/C140</f>
        <v>6832.9965107049993</v>
      </c>
      <c r="AW140" s="99">
        <f>IF(ISNA(VLOOKUP($A140,'[2]1516 Exp_Rev Access'!$F$7:$GB$306,35,FALSE)),"",VLOOKUP($A140,'[2]1516 Exp_Rev Access'!$F$7:$GB$306,35,FALSE))</f>
        <v>0</v>
      </c>
      <c r="AX140" s="99">
        <f>IF(ISNA(VLOOKUP($A140,'[2]1516 Exp_Rev Access'!$F$7:$GB$306,36,FALSE)),"",VLOOKUP($A140,'[2]1516 Exp_Rev Access'!$F$7:$GB$306,36,FALSE))</f>
        <v>1632378.37</v>
      </c>
      <c r="AY140" s="99">
        <f>IF(ISNA(VLOOKUP($A140,'[2]1516 Exp_Rev Access'!$F$7:$GB$306,37,FALSE)),"",VLOOKUP($A140,'[2]1516 Exp_Rev Access'!$F$7:$GB$306,37,FALSE))</f>
        <v>65956.990000000005</v>
      </c>
      <c r="AZ140" s="99">
        <f>IF(ISNA(VLOOKUP($A140,'[2]1516 Exp_Rev Access'!$F$7:$GB$306,38,FALSE)),"",VLOOKUP($A140,'[2]1516 Exp_Rev Access'!$F$7:$GB$306,38,FALSE))</f>
        <v>0</v>
      </c>
      <c r="BA140" s="99">
        <f>IF(ISNA(VLOOKUP($A140,'[2]1516 Exp_Rev Access'!$F$7:$GB$306,39,FALSE)),"",VLOOKUP($A140,'[2]1516 Exp_Rev Access'!$F$7:$GB$306,39,FALSE))</f>
        <v>0</v>
      </c>
      <c r="BB140" s="99">
        <f>IF(ISNA(VLOOKUP($A140,'[2]1516 Exp_Rev Access'!$F$7:$GB$306,40,FALSE)),"",VLOOKUP($A140,'[2]1516 Exp_Rev Access'!$F$7:$GB$306,40,FALSE))</f>
        <v>435366.6</v>
      </c>
      <c r="BC140" s="99">
        <f>IF(ISNA(VLOOKUP($A140,'[2]1516 Exp_Rev Access'!$F$7:$GB$306,41,FALSE)),"",VLOOKUP($A140,'[2]1516 Exp_Rev Access'!$F$7:$GB$306,41,FALSE))</f>
        <v>0</v>
      </c>
      <c r="BD140" s="99">
        <f>IF(ISNA(VLOOKUP($A140,'[2]1516 Exp_Rev Access'!$F$7:$GB$306,42,FALSE)),"",VLOOKUP($A140,'[2]1516 Exp_Rev Access'!$F$7:$GB$306,42,FALSE))</f>
        <v>106215.09</v>
      </c>
      <c r="BE140" s="99">
        <f>IF(ISNA(VLOOKUP($A140,'[2]1516 Exp_Rev Access'!$F$7:$GB$306,43,FALSE)),"",VLOOKUP($A140,'[2]1516 Exp_Rev Access'!$F$7:$GB$306,43,FALSE))</f>
        <v>0</v>
      </c>
      <c r="BF140" s="99">
        <f>IF(ISNA(VLOOKUP($A140,'[2]1516 Exp_Rev Access'!$F$7:$GB$306,44,FALSE)),"",VLOOKUP($A140,'[2]1516 Exp_Rev Access'!$F$7:$GB$306,44,FALSE))</f>
        <v>169057.36</v>
      </c>
      <c r="BG140" s="99">
        <f>IF(ISNA(VLOOKUP($A140,'[2]1516 Exp_Rev Access'!$F$7:$GB$306,45,FALSE)),"",VLOOKUP($A140,'[2]1516 Exp_Rev Access'!$F$7:$GB$306,45,FALSE))</f>
        <v>19964.080000000002</v>
      </c>
      <c r="BH140" s="99">
        <f>IF(ISNA(VLOOKUP($A140,'[2]1516 Exp_Rev Access'!$F$7:$GB$306,46,FALSE)),"",VLOOKUP($A140,'[2]1516 Exp_Rev Access'!$F$7:$GB$306,46,FALSE))</f>
        <v>0</v>
      </c>
      <c r="BI140" s="99">
        <f>IF(ISNA(VLOOKUP($A140,'[2]1516 Exp_Rev Access'!$F$7:$GB$306,47,FALSE)),"",VLOOKUP($A140,'[2]1516 Exp_Rev Access'!$F$7:$GB$306,47,FALSE))</f>
        <v>18436.22</v>
      </c>
      <c r="BJ140" s="99">
        <f>IF(ISNA(VLOOKUP($A140,'[2]1516 Exp_Rev Access'!$F$7:$GB$306,48,FALSE)),"",VLOOKUP($A140,'[2]1516 Exp_Rev Access'!$F$7:$GB$306,48,FALSE))</f>
        <v>969012.71</v>
      </c>
      <c r="BK140" s="99">
        <f>IF(ISNA(VLOOKUP($A140,'[2]1516 Exp_Rev Access'!$F$7:$GB$306,49,FALSE)),"",VLOOKUP($A140,'[2]1516 Exp_Rev Access'!$F$7:$GB$306,49,FALSE))</f>
        <v>0</v>
      </c>
      <c r="BL140" s="99">
        <f>IF(ISNA(VLOOKUP($A140,'[2]1516 Exp_Rev Access'!$F$7:$GB$306,50,FALSE)),"",VLOOKUP($A140,'[2]1516 Exp_Rev Access'!$F$7:$GB$306,50,FALSE))</f>
        <v>0</v>
      </c>
      <c r="BM140" s="99">
        <f>IF(ISNA(VLOOKUP($A140,'[2]1516 Exp_Rev Access'!$F$7:$GB$306,51,FALSE)),"",VLOOKUP($A140,'[2]1516 Exp_Rev Access'!$F$7:$GB$306,51,FALSE))</f>
        <v>0</v>
      </c>
      <c r="BN140" s="99">
        <f>IF(ISNA(VLOOKUP($A140,'[2]1516 Exp_Rev Access'!$F$7:$GB$306,52,FALSE)),"",VLOOKUP($A140,'[2]1516 Exp_Rev Access'!$F$7:$GB$306,52,FALSE))</f>
        <v>0</v>
      </c>
      <c r="BO140" s="99">
        <f>IF(ISNA(VLOOKUP($A140,'[2]1516 Exp_Rev Access'!$F$7:$GB$306,53,FALSE)),"",VLOOKUP($A140,'[2]1516 Exp_Rev Access'!$F$7:$GB$306,53,FALSE))</f>
        <v>0</v>
      </c>
      <c r="BP140" s="99">
        <f>IF(ISNA(VLOOKUP($A140,'[2]1516 Exp_Rev Access'!$F$7:$GB$306,54,FALSE)),"",VLOOKUP($A140,'[2]1516 Exp_Rev Access'!$F$7:$GB$306,54,FALSE))</f>
        <v>2400</v>
      </c>
      <c r="BQ140" s="99">
        <f>IF(ISNA(VLOOKUP($A140,'[2]1516 Exp_Rev Access'!$F$7:$GB$306,55,FALSE)),"",VLOOKUP($A140,'[2]1516 Exp_Rev Access'!$F$7:$GB$306,55,FALSE))</f>
        <v>0</v>
      </c>
      <c r="BR140" s="99">
        <f>IF(ISNA(VLOOKUP($A140,'[2]1516 Exp_Rev Access'!$F$7:$GB$306,56,FALSE)),"",VLOOKUP($A140,'[2]1516 Exp_Rev Access'!$F$7:$GB$306,56,FALSE))</f>
        <v>0</v>
      </c>
      <c r="BS140" s="99">
        <f>IF(ISNA(VLOOKUP($A140,'[2]1516 Exp_Rev Access'!$F$7:$GB$306,57,FALSE)),"",VLOOKUP($A140,'[2]1516 Exp_Rev Access'!$F$7:$GB$306,57,FALSE))</f>
        <v>0</v>
      </c>
      <c r="BT140" s="99">
        <f>IF(ISNA(VLOOKUP($A140,'[2]1516 Exp_Rev Access'!$F$7:$GB$306,58,FALSE)),"",VLOOKUP($A140,'[2]1516 Exp_Rev Access'!$F$7:$GB$306,58,FALSE))</f>
        <v>0</v>
      </c>
      <c r="BU140" s="102">
        <f t="shared" ref="BU140:BU171" si="212">SUM(AW140:BT140)</f>
        <v>3418787.42</v>
      </c>
      <c r="BV140" s="72">
        <f t="shared" ref="BV140:BV171" si="213">BU140/D140</f>
        <v>0.14615925765150881</v>
      </c>
      <c r="BW140" s="94">
        <f t="shared" ref="BW140:BW171" si="214">BU140/C140</f>
        <v>1706.60341341906</v>
      </c>
      <c r="BX140" s="99">
        <f>IF(ISNA(VLOOKUP($A140,'[2]1516 Exp_Rev Access'!$F$7:$GB$306,59,FALSE)),"",VLOOKUP($A140,'[2]1516 Exp_Rev Access'!$F$7:$GB$306,59,FALSE))</f>
        <v>0</v>
      </c>
      <c r="BY140" s="99">
        <f>IF(ISNA(VLOOKUP($A140,'[2]1516 Exp_Rev Access'!$F$7:$GB$306,60,FALSE)),"",VLOOKUP($A140,'[2]1516 Exp_Rev Access'!$F$7:$GB$306,60,FALSE))</f>
        <v>0</v>
      </c>
      <c r="BZ140" s="99">
        <f>IF(ISNA(VLOOKUP($A140,'[2]1516 Exp_Rev Access'!$F$7:$GB$306,61,FALSE)),"",VLOOKUP($A140,'[2]1516 Exp_Rev Access'!$F$7:$GB$306,61,FALSE))</f>
        <v>0</v>
      </c>
      <c r="CA140" s="99">
        <f>IF(ISNA(VLOOKUP($A140,'[2]1516 Exp_Rev Access'!$F$7:$GB$306,62,FALSE)),"",VLOOKUP($A140,'[2]1516 Exp_Rev Access'!$F$7:$GB$306,62,FALSE))</f>
        <v>0</v>
      </c>
      <c r="CB140" s="99">
        <f>IF(ISNA(VLOOKUP($A140,'[2]1516 Exp_Rev Access'!$F$7:$GB$306,63,FALSE)),"",VLOOKUP($A140,'[2]1516 Exp_Rev Access'!$F$7:$GB$306,63,FALSE))</f>
        <v>41397.53</v>
      </c>
      <c r="CC140" s="99">
        <f>IF(ISNA(VLOOKUP($A140,'[2]1516 Exp_Rev Access'!$F$7:$GB$306,64,FALSE)),"",VLOOKUP($A140,'[2]1516 Exp_Rev Access'!$F$7:$GB$306,64,FALSE))</f>
        <v>0</v>
      </c>
      <c r="CD140" s="101">
        <f t="shared" ref="CD140:CD171" si="215">SUM(BX140:CC140)</f>
        <v>41397.53</v>
      </c>
      <c r="CE140" s="72">
        <f t="shared" ref="CE140:CE146" si="216">CD140/D140</f>
        <v>1.7698182162510898E-3</v>
      </c>
      <c r="CF140" s="103">
        <f t="shared" ref="CF140:CF146" si="217">CD140/C140</f>
        <v>20.664977761360177</v>
      </c>
      <c r="CG140" s="99">
        <f>IF(ISNA(VLOOKUP($A140,'[2]1516 Exp_Rev Access'!$F$7:$GB$306,65,FALSE)),"",VLOOKUP($A140,'[2]1516 Exp_Rev Access'!$F$7:$GB$306,65,FALSE))</f>
        <v>0</v>
      </c>
      <c r="CH140" s="99">
        <f>IF(ISNA(VLOOKUP($A140,'[2]1516 Exp_Rev Access'!$F$7:$GB$306,66,FALSE)),"",VLOOKUP($A140,'[2]1516 Exp_Rev Access'!$F$7:$GB$306,66,FALSE))</f>
        <v>0</v>
      </c>
      <c r="CI140" s="99">
        <f>IF(ISNA(VLOOKUP($A140,'[2]1516 Exp_Rev Access'!$F$7:$GB$306,67,FALSE)),"",VLOOKUP($A140,'[2]1516 Exp_Rev Access'!$F$7:$GB$306,67,FALSE))</f>
        <v>0</v>
      </c>
      <c r="CJ140" s="99">
        <f>IF(ISNA(VLOOKUP($A140,'[2]1516 Exp_Rev Access'!$F$7:$GB$306,68,FALSE)),"",VLOOKUP($A140,'[2]1516 Exp_Rev Access'!$F$7:$GB$306,68,FALSE))</f>
        <v>0</v>
      </c>
      <c r="CK140" s="99">
        <f>IF(ISNA(VLOOKUP($A140,'[2]1516 Exp_Rev Access'!$F$7:$GB$306,69,FALSE)),"",VLOOKUP($A140,'[2]1516 Exp_Rev Access'!$F$7:$GB$306,69,FALSE))</f>
        <v>0</v>
      </c>
      <c r="CL140" s="99">
        <f>IF(ISNA(VLOOKUP($A140,'[2]1516 Exp_Rev Access'!$F$7:$GB$306,70,FALSE)),"",VLOOKUP($A140,'[2]1516 Exp_Rev Access'!$F$7:$GB$306,70,FALSE))</f>
        <v>0</v>
      </c>
      <c r="CM140" s="99">
        <f>IF(ISNA(VLOOKUP($A140,'[2]1516 Exp_Rev Access'!$F$7:$GB$306,71,FALSE)),"",VLOOKUP($A140,'[2]1516 Exp_Rev Access'!$F$7:$GB$306,71,FALSE))</f>
        <v>0</v>
      </c>
      <c r="CN140" s="99">
        <f>IF(ISNA(VLOOKUP($A140,'[2]1516 Exp_Rev Access'!$F$7:$GB$306,72,FALSE)),"",VLOOKUP($A140,'[2]1516 Exp_Rev Access'!$F$7:$GB$306,72,FALSE))</f>
        <v>0</v>
      </c>
      <c r="CO140" s="99">
        <f>IF(ISNA(VLOOKUP($A140,'[2]1516 Exp_Rev Access'!$F$7:$GB$306,73,FALSE)),"",VLOOKUP($A140,'[2]1516 Exp_Rev Access'!$F$7:$GB$306,73,FALSE))</f>
        <v>0</v>
      </c>
      <c r="CP140" s="99">
        <f>IF(ISNA(VLOOKUP($A140,'[2]1516 Exp_Rev Access'!$F$7:$GB$306,74,FALSE)),"",VLOOKUP($A140,'[2]1516 Exp_Rev Access'!$F$7:$GB$306,74,FALSE))</f>
        <v>449681.51</v>
      </c>
      <c r="CQ140" s="99">
        <f>IF(ISNA(VLOOKUP($A140,'[2]1516 Exp_Rev Access'!$F$7:$GB$306,75,FALSE)),"",VLOOKUP($A140,'[2]1516 Exp_Rev Access'!$F$7:$GB$306,75,FALSE))</f>
        <v>0</v>
      </c>
      <c r="CR140" s="99">
        <f>IF(ISNA(VLOOKUP($A140,'[2]1516 Exp_Rev Access'!$F$7:$GB$306,76,FALSE)),"",VLOOKUP($A140,'[2]1516 Exp_Rev Access'!$F$7:$GB$306,76,FALSE))</f>
        <v>10651.39</v>
      </c>
      <c r="CS140" s="99">
        <f>IF(ISNA(VLOOKUP($A140,'[2]1516 Exp_Rev Access'!$F$7:$GB$306,77,FALSE)),"",VLOOKUP($A140,'[2]1516 Exp_Rev Access'!$F$7:$GB$306,77,FALSE))</f>
        <v>0</v>
      </c>
      <c r="CT140" s="99">
        <f>IF(ISNA(VLOOKUP($A140,'[2]1516 Exp_Rev Access'!$F$7:$GB$306,78,FALSE)),"",VLOOKUP($A140,'[2]1516 Exp_Rev Access'!$F$7:$GB$306,78,FALSE))</f>
        <v>284709.43</v>
      </c>
      <c r="CU140" s="99">
        <f>IF(ISNA(VLOOKUP($A140,'[2]1516 Exp_Rev Access'!$F$7:$GB$306,79,FALSE)),"",VLOOKUP($A140,'[2]1516 Exp_Rev Access'!$F$7:$GB$306,79,FALSE))</f>
        <v>102008.61</v>
      </c>
      <c r="CV140" s="99">
        <f>IF(ISNA(VLOOKUP($A140,'[2]1516 Exp_Rev Access'!$F$7:$GB$306,80,FALSE)),"",VLOOKUP($A140,'[2]1516 Exp_Rev Access'!$F$7:$GB$306,80,FALSE))</f>
        <v>0</v>
      </c>
      <c r="CW140" s="99">
        <f>IF(ISNA(VLOOKUP($A140,'[2]1516 Exp_Rev Access'!$F$7:$GB$306,81,FALSE)),"",VLOOKUP($A140,'[2]1516 Exp_Rev Access'!$F$7:$GB$306,81,FALSE))</f>
        <v>0</v>
      </c>
      <c r="CX140" s="99">
        <f>IF(ISNA(VLOOKUP($A140,'[2]1516 Exp_Rev Access'!$F$7:$GB$306,82,FALSE)),"",VLOOKUP($A140,'[2]1516 Exp_Rev Access'!$F$7:$GB$306,82,FALSE))</f>
        <v>0</v>
      </c>
      <c r="CY140" s="99">
        <f>IF(ISNA(VLOOKUP($A140,'[2]1516 Exp_Rev Access'!$F$7:$GB$306,83,FALSE)),"",VLOOKUP($A140,'[2]1516 Exp_Rev Access'!$F$7:$GB$306,83,FALSE))</f>
        <v>0</v>
      </c>
      <c r="CZ140" s="99">
        <f>IF(ISNA(VLOOKUP($A140,'[2]1516 Exp_Rev Access'!$F$7:$GB$306,84,FALSE)),"",VLOOKUP($A140,'[2]1516 Exp_Rev Access'!$F$7:$GB$306,84,FALSE))</f>
        <v>0</v>
      </c>
      <c r="DA140" s="99">
        <f>IF(ISNA(VLOOKUP($A140,'[2]1516 Exp_Rev Access'!$F$7:$GB$306,85,FALSE)),"",VLOOKUP($A140,'[2]1516 Exp_Rev Access'!$F$7:$GB$306,85,FALSE))</f>
        <v>10333.81</v>
      </c>
      <c r="DB140" s="99">
        <f>IF(ISNA(VLOOKUP($A140,'[2]1516 Exp_Rev Access'!$F$7:$GB$306,86,FALSE)),"",VLOOKUP($A140,'[2]1516 Exp_Rev Access'!$F$7:$GB$306,86,FALSE))</f>
        <v>0</v>
      </c>
      <c r="DC140" s="99">
        <f>IF(ISNA(VLOOKUP($A140,'[2]1516 Exp_Rev Access'!$F$7:$GB$306,87,FALSE)),"",VLOOKUP($A140,'[2]1516 Exp_Rev Access'!$F$7:$GB$306,87,FALSE))</f>
        <v>0</v>
      </c>
      <c r="DD140" s="99">
        <f>IF(ISNA(VLOOKUP($A140,'[2]1516 Exp_Rev Access'!$F$7:$GB$306,88,FALSE)),"",VLOOKUP($A140,'[2]1516 Exp_Rev Access'!$F$7:$GB$306,88,FALSE))</f>
        <v>0</v>
      </c>
      <c r="DE140" s="99">
        <f>IF(ISNA(VLOOKUP($A140,'[2]1516 Exp_Rev Access'!$F$7:$GB$306,89,FALSE)),"",VLOOKUP($A140,'[2]1516 Exp_Rev Access'!$F$7:$GB$306,89,FALSE))</f>
        <v>0</v>
      </c>
      <c r="DF140" s="99">
        <f>IF(ISNA(VLOOKUP($A140,'[2]1516 Exp_Rev Access'!$F$7:$GB$306,90,FALSE)),"",VLOOKUP($A140,'[2]1516 Exp_Rev Access'!$F$7:$GB$306,90,FALSE))</f>
        <v>0</v>
      </c>
      <c r="DG140" s="99">
        <f>IF(ISNA(VLOOKUP($A140,'[2]1516 Exp_Rev Access'!$F$7:$GB$306,91,FALSE)),"",VLOOKUP($A140,'[2]1516 Exp_Rev Access'!$F$7:$GB$306,91,FALSE))</f>
        <v>0</v>
      </c>
      <c r="DH140" s="99">
        <f>IF(ISNA(VLOOKUP($A140,'[2]1516 Exp_Rev Access'!$F$7:$GB$306,92,FALSE)),"",VLOOKUP($A140,'[2]1516 Exp_Rev Access'!$F$7:$GB$306,92,FALSE))</f>
        <v>551460.44999999995</v>
      </c>
      <c r="DI140" s="99">
        <f>IF(ISNA(VLOOKUP($A140,'[2]1516 Exp_Rev Access'!$F$7:$GB$306,93,FALSE)),"",VLOOKUP($A140,'[2]1516 Exp_Rev Access'!$F$7:$GB$306,93,FALSE))</f>
        <v>0</v>
      </c>
      <c r="DJ140" s="99">
        <f>IF(ISNA(VLOOKUP($A140,'[2]1516 Exp_Rev Access'!$F$7:$GB$306,94,FALSE)),"",VLOOKUP($A140,'[2]1516 Exp_Rev Access'!$F$7:$GB$306,94,FALSE))</f>
        <v>0</v>
      </c>
      <c r="DK140" s="99">
        <f>IF(ISNA(VLOOKUP($A140,'[2]1516 Exp_Rev Access'!$F$7:$GB$306,95,FALSE)),"",VLOOKUP($A140,'[2]1516 Exp_Rev Access'!$F$7:$GB$306,95,FALSE))</f>
        <v>0</v>
      </c>
      <c r="DL140" s="99">
        <f>IF(ISNA(VLOOKUP($A140,'[2]1516 Exp_Rev Access'!$F$7:$GB$306,96,FALSE)),"",VLOOKUP($A140,'[2]1516 Exp_Rev Access'!$F$7:$GB$306,96,FALSE))</f>
        <v>0</v>
      </c>
      <c r="DM140" s="99">
        <f>IF(ISNA(VLOOKUP($A140,'[2]1516 Exp_Rev Access'!$F$7:$GB$306,97,FALSE)),"",VLOOKUP($A140,'[2]1516 Exp_Rev Access'!$F$7:$GB$306,97,FALSE))</f>
        <v>0</v>
      </c>
      <c r="DN140" s="99">
        <f>IF(ISNA(VLOOKUP($A140,'[2]1516 Exp_Rev Access'!$F$7:$GB$306,98,FALSE)),"",VLOOKUP($A140,'[2]1516 Exp_Rev Access'!$F$7:$GB$306,98,FALSE))</f>
        <v>0</v>
      </c>
      <c r="DO140" s="99">
        <f>IF(ISNA(VLOOKUP($A140,'[2]1516 Exp_Rev Access'!$F$7:$GB$306,99,FALSE)),"",VLOOKUP($A140,'[2]1516 Exp_Rev Access'!$F$7:$GB$306,99,FALSE))</f>
        <v>0</v>
      </c>
      <c r="DP140" s="99">
        <f>IF(ISNA(VLOOKUP($A140,'[2]1516 Exp_Rev Access'!$F$7:$GB$306,100,FALSE)),"",VLOOKUP($A140,'[2]1516 Exp_Rev Access'!$F$7:$GB$306,100,FALSE))</f>
        <v>0</v>
      </c>
      <c r="DQ140" s="99">
        <f>IF(ISNA(VLOOKUP($A140,'[2]1516 Exp_Rev Access'!$F$7:$GB$306,101,FALSE)),"",VLOOKUP($A140,'[2]1516 Exp_Rev Access'!$F$7:$GB$306,101,FALSE))</f>
        <v>0</v>
      </c>
      <c r="DR140" s="99">
        <f>IF(ISNA(VLOOKUP($A140,'[2]1516 Exp_Rev Access'!$F$7:$GB$306,102,FALSE)),"",VLOOKUP($A140,'[2]1516 Exp_Rev Access'!$F$7:$GB$306,102,FALSE))</f>
        <v>0</v>
      </c>
      <c r="DS140" s="99">
        <f>IF(ISNA(VLOOKUP($A140,'[2]1516 Exp_Rev Access'!$F$7:$GB$306,103,FALSE)),"",VLOOKUP($A140,'[2]1516 Exp_Rev Access'!$F$7:$GB$306,103,FALSE))</f>
        <v>0</v>
      </c>
      <c r="DT140" s="99">
        <f>IF(ISNA(VLOOKUP($A140,'[2]1516 Exp_Rev Access'!$F$7:$GB$306,104,FALSE)),"",VLOOKUP($A140,'[2]1516 Exp_Rev Access'!$F$7:$GB$306,104,FALSE))</f>
        <v>0</v>
      </c>
      <c r="DU140" s="99">
        <f>IF(ISNA(VLOOKUP($A140,'[2]1516 Exp_Rev Access'!$F$7:$GB$306,105,FALSE)),"",VLOOKUP($A140,'[2]1516 Exp_Rev Access'!$F$7:$GB$306,105,FALSE))</f>
        <v>0</v>
      </c>
      <c r="DV140" s="99">
        <f>IF(ISNA(VLOOKUP($A140,'[2]1516 Exp_Rev Access'!$F$7:$GB$306,106,FALSE)),"",VLOOKUP($A140,'[2]1516 Exp_Rev Access'!$F$7:$GB$306,106,FALSE))</f>
        <v>0</v>
      </c>
      <c r="DW140" s="99">
        <f>IF(ISNA(VLOOKUP($A140,'[2]1516 Exp_Rev Access'!$F$7:$GB$306,107,FALSE)),"",VLOOKUP($A140,'[2]1516 Exp_Rev Access'!$F$7:$GB$306,107,FALSE))</f>
        <v>0</v>
      </c>
      <c r="DX140" s="99">
        <f>IF(ISNA(VLOOKUP($A140,'[2]1516 Exp_Rev Access'!$F$7:$GB$306,108,FALSE)),"",VLOOKUP($A140,'[2]1516 Exp_Rev Access'!$F$7:$GB$306,108,FALSE))</f>
        <v>0</v>
      </c>
      <c r="DY140" s="99">
        <f>IF(ISNA(VLOOKUP($A140,'[2]1516 Exp_Rev Access'!$F$7:$GB$306,109,FALSE)),"",VLOOKUP($A140,'[2]1516 Exp_Rev Access'!$F$7:$GB$306,109,FALSE))</f>
        <v>0</v>
      </c>
      <c r="DZ140" s="99">
        <f>IF(ISNA(VLOOKUP($A140,'[2]1516 Exp_Rev Access'!$F$7:$GB$306,110,FALSE)),"",VLOOKUP($A140,'[2]1516 Exp_Rev Access'!$F$7:$GB$306,110,FALSE))</f>
        <v>0</v>
      </c>
      <c r="EA140" s="99">
        <f>IF(ISNA(VLOOKUP($A140,'[2]1516 Exp_Rev Access'!$F$7:$GB$306,111,FALSE)),"",VLOOKUP($A140,'[2]1516 Exp_Rev Access'!$F$7:$GB$306,111,FALSE))</f>
        <v>0</v>
      </c>
      <c r="EB140" s="99">
        <f>IF(ISNA(VLOOKUP($A140,'[2]1516 Exp_Rev Access'!$F$7:$GB$306,112,FALSE)),"",VLOOKUP($A140,'[2]1516 Exp_Rev Access'!$F$7:$GB$306,112,FALSE))</f>
        <v>0</v>
      </c>
      <c r="EC140" s="99">
        <f>IF(ISNA(VLOOKUP($A140,'[2]1516 Exp_Rev Access'!$F$7:$GB$306,113,FALSE)),"",VLOOKUP($A140,'[2]1516 Exp_Rev Access'!$F$7:$GB$306,113,FALSE))</f>
        <v>0</v>
      </c>
      <c r="ED140" s="99">
        <f>IF(ISNA(VLOOKUP($A140,'[2]1516 Exp_Rev Access'!$F$7:$GB$306,114,FALSE)),"",VLOOKUP($A140,'[2]1516 Exp_Rev Access'!$F$7:$GB$306,114,FALSE))</f>
        <v>0</v>
      </c>
      <c r="EE140" s="99">
        <f>IF(ISNA(VLOOKUP($A140,'[2]1516 Exp_Rev Access'!$F$7:$GB$306,115,FALSE)),"",VLOOKUP($A140,'[2]1516 Exp_Rev Access'!$F$7:$GB$306,115,FALSE))</f>
        <v>0</v>
      </c>
      <c r="EF140" s="99">
        <f>IF(ISNA(VLOOKUP($A140,'[2]1516 Exp_Rev Access'!$F$7:$GB$306,116,FALSE)),"",VLOOKUP($A140,'[2]1516 Exp_Rev Access'!$F$7:$GB$306,116,FALSE))</f>
        <v>0</v>
      </c>
      <c r="EG140" s="99">
        <f>IF(ISNA(VLOOKUP($A140,'[2]1516 Exp_Rev Access'!$F$7:$GB$306,117,FALSE)),"",VLOOKUP($A140,'[2]1516 Exp_Rev Access'!$F$7:$GB$306,117,FALSE))</f>
        <v>0</v>
      </c>
      <c r="EH140" s="99">
        <f>IF(ISNA(VLOOKUP($A140,'[2]1516 Exp_Rev Access'!$F$7:$GB$306,118,FALSE)),"",VLOOKUP($A140,'[2]1516 Exp_Rev Access'!$F$7:$GB$306,118,FALSE))</f>
        <v>0</v>
      </c>
      <c r="EI140" s="99">
        <f>IF(ISNA(VLOOKUP($A140,'[2]1516 Exp_Rev Access'!$F$7:$GB$306,119,FALSE)),"",VLOOKUP($A140,'[2]1516 Exp_Rev Access'!$F$7:$GB$306,119,FALSE))</f>
        <v>0</v>
      </c>
      <c r="EJ140" s="99">
        <f>IF(ISNA(VLOOKUP($A140,'[2]1516 Exp_Rev Access'!$F$7:$GB$306,120,FALSE)),"",VLOOKUP($A140,'[2]1516 Exp_Rev Access'!$F$7:$GB$306,120,FALSE))</f>
        <v>0</v>
      </c>
      <c r="EK140" s="99">
        <f>IF(ISNA(VLOOKUP($A140,'[2]1516 Exp_Rev Access'!$F$7:$GB$306,121,FALSE)),"",VLOOKUP($A140,'[2]1516 Exp_Rev Access'!$F$7:$GB$306,121,FALSE))</f>
        <v>0</v>
      </c>
      <c r="EL140" s="99">
        <f>IF(ISNA(VLOOKUP($A140,'[2]1516 Exp_Rev Access'!$F$7:$GB$306,122,FALSE)),"",VLOOKUP($A140,'[2]1516 Exp_Rev Access'!$F$7:$GB$306,122,FALSE))</f>
        <v>0</v>
      </c>
      <c r="EM140" s="99">
        <f>IF(ISNA(VLOOKUP($A140,'[2]1516 Exp_Rev Access'!$F$7:$GB$306,123,FALSE)),"",VLOOKUP($A140,'[2]1516 Exp_Rev Access'!$F$7:$GB$306,123,FALSE))</f>
        <v>0</v>
      </c>
      <c r="EN140" s="99">
        <f>IF(ISNA(VLOOKUP($A140,'[2]1516 Exp_Rev Access'!$F$7:$GB$306,124,FALSE)),"",VLOOKUP($A140,'[2]1516 Exp_Rev Access'!$F$7:$GB$306,124,FALSE))</f>
        <v>0</v>
      </c>
      <c r="EO140" s="99">
        <f>IF(ISNA(VLOOKUP($A140,'[2]1516 Exp_Rev Access'!$F$7:$GB$306,125,FALSE)),"",VLOOKUP($A140,'[2]1516 Exp_Rev Access'!$F$7:$GB$306,125,FALSE))</f>
        <v>0</v>
      </c>
      <c r="EP140" s="99">
        <f>IF(ISNA(VLOOKUP($A140,'[2]1516 Exp_Rev Access'!$F$7:$GB$306,126,FALSE)),"",VLOOKUP($A140,'[2]1516 Exp_Rev Access'!$F$7:$GB$306,126,FALSE))</f>
        <v>0</v>
      </c>
      <c r="EQ140" s="99">
        <f>IF(ISNA(VLOOKUP($A140,'[2]1516 Exp_Rev Access'!$F$7:$GB$306,127,FALSE)),"",VLOOKUP($A140,'[2]1516 Exp_Rev Access'!$F$7:$GB$306,127,FALSE))</f>
        <v>0</v>
      </c>
      <c r="ER140" s="99">
        <f>IF(ISNA(VLOOKUP($A140,'[2]1516 Exp_Rev Access'!$F$7:$GB$306,128,FALSE)),"",VLOOKUP($A140,'[2]1516 Exp_Rev Access'!$F$7:$GB$306,128,FALSE))</f>
        <v>0</v>
      </c>
      <c r="ES140" s="99">
        <f>IF(ISNA(VLOOKUP($A140,'[2]1516 Exp_Rev Access'!$F$7:$GB$306,129,FALSE)),"",VLOOKUP($A140,'[2]1516 Exp_Rev Access'!$F$7:$GB$306,129,FALSE))</f>
        <v>0</v>
      </c>
      <c r="ET140" s="99">
        <f>IF(ISNA(VLOOKUP($A140,'[2]1516 Exp_Rev Access'!$F$7:$GB$306,130,FALSE)),"",VLOOKUP($A140,'[2]1516 Exp_Rev Access'!$F$7:$GB$306,130,FALSE))</f>
        <v>0</v>
      </c>
      <c r="EU140" s="99">
        <f>IF(ISNA(VLOOKUP($A140,'[2]1516 Exp_Rev Access'!$F$7:$GB$306,131,FALSE)),"",VLOOKUP($A140,'[2]1516 Exp_Rev Access'!$F$7:$GB$306,131,FALSE))</f>
        <v>0</v>
      </c>
      <c r="EV140" s="99">
        <f>IF(ISNA(VLOOKUP($A140,'[2]1516 Exp_Rev Access'!$F$7:$GB$306,132,FALSE)),"",VLOOKUP($A140,'[2]1516 Exp_Rev Access'!$F$7:$GB$306,132,FALSE))</f>
        <v>0</v>
      </c>
      <c r="EW140" s="99">
        <f>IF(ISNA(VLOOKUP($A140,'[2]1516 Exp_Rev Access'!$F$7:$GB$306,133,FALSE)),"",VLOOKUP($A140,'[2]1516 Exp_Rev Access'!$F$7:$GB$306,133,FALSE))</f>
        <v>0</v>
      </c>
      <c r="EX140" s="99">
        <f>IF(ISNA(VLOOKUP($A140,'[2]1516 Exp_Rev Access'!$F$7:$GB$306,134,FALSE)),"",VLOOKUP($A140,'[2]1516 Exp_Rev Access'!$F$7:$GB$306,134,FALSE))</f>
        <v>0</v>
      </c>
      <c r="EY140" s="99">
        <f>IF(ISNA(VLOOKUP($A140,'[2]1516 Exp_Rev Access'!$F$7:$GB$306,135,FALSE)),"",VLOOKUP($A140,'[2]1516 Exp_Rev Access'!$F$7:$GB$306,135,FALSE))</f>
        <v>0</v>
      </c>
      <c r="EZ140" s="99">
        <f>IF(ISNA(VLOOKUP($A140,'[2]1516 Exp_Rev Access'!$F$7:$GB$306,136,FALSE)),"",VLOOKUP($A140,'[2]1516 Exp_Rev Access'!$F$7:$GB$306,136,FALSE))</f>
        <v>0</v>
      </c>
      <c r="FA140" s="99">
        <f>IF(ISNA(VLOOKUP($A140,'[2]1516 Exp_Rev Access'!$F$7:$GB$306,137,FALSE)),"",VLOOKUP($A140,'[2]1516 Exp_Rev Access'!$F$7:$GB$306,137,FALSE))</f>
        <v>0</v>
      </c>
      <c r="FB140" s="99">
        <f>IF(ISNA(VLOOKUP($A140,'[2]1516 Exp_Rev Access'!$F$7:$GB$306,138,FALSE)),"",VLOOKUP($A140,'[2]1516 Exp_Rev Access'!$F$7:$GB$306,138,FALSE))</f>
        <v>0</v>
      </c>
      <c r="FC140" s="99">
        <f>IF(ISNA(VLOOKUP($A140,'[2]1516 Exp_Rev Access'!$F$7:$GB$306,139,FALSE)),"",VLOOKUP($A140,'[2]1516 Exp_Rev Access'!$F$7:$GB$306,139,FALSE))</f>
        <v>0</v>
      </c>
      <c r="FD140" s="99">
        <f>IF(ISNA(VLOOKUP($A140,'[2]1516 Exp_Rev Access'!$F$7:$FS$306,140,FALSE)),"",VLOOKUP($A140,'[2]1516 Exp_Rev Access'!$F$7:$FS$306,140,FALSE))</f>
        <v>0</v>
      </c>
      <c r="FE140" s="99">
        <f>IF(ISNA(VLOOKUP($A140,'[2]1516 Exp_Rev Access'!$F$7:$FS$306,141,FALSE)),"",VLOOKUP($A140,'[2]1516 Exp_Rev Access'!$F$7:$FS$306,141,FALSE))</f>
        <v>0</v>
      </c>
      <c r="FF140" s="99">
        <f>IF(ISNA(VLOOKUP($A140,'[2]1516 Exp_Rev Access'!$F$7:$FS$306,142,FALSE)),"",VLOOKUP($A140,'[2]1516 Exp_Rev Access'!$F$7:$FS$306,142,FALSE))</f>
        <v>0</v>
      </c>
      <c r="FG140" s="99">
        <f>IF(ISNA(VLOOKUP($A140,'[2]1516 Exp_Rev Access'!$F$7:$FS$306,143,FALSE)),"",VLOOKUP($A140,'[2]1516 Exp_Rev Access'!$F$7:$FS$306,143,FALSE))</f>
        <v>0</v>
      </c>
      <c r="FH140" s="99">
        <f>IF(ISNA(VLOOKUP($A140,'[2]1516 Exp_Rev Access'!$F$7:$FS$306,144,FALSE)),"",VLOOKUP($A140,'[2]1516 Exp_Rev Access'!$F$7:$FS$306,144,FALSE))</f>
        <v>0</v>
      </c>
      <c r="FI140" s="99">
        <f>IF(ISNA(VLOOKUP($A140,'[2]1516 Exp_Rev Access'!$F$7:$FS$306,145,FALSE)),"",VLOOKUP($A140,'[2]1516 Exp_Rev Access'!$F$7:$FS$306,145,FALSE))</f>
        <v>0</v>
      </c>
      <c r="FJ140" s="99">
        <f>IF(ISNA(VLOOKUP($A140,'[2]1516 Exp_Rev Access'!$F$7:$FS$306,146,FALSE)),"",VLOOKUP($A140,'[2]1516 Exp_Rev Access'!$F$7:$FS$306,146,FALSE))</f>
        <v>0</v>
      </c>
      <c r="FK140" s="99">
        <f>IF(ISNA(VLOOKUP($A140,'[2]1516 Exp_Rev Access'!$F$7:$FS$306,147,FALSE)),"",VLOOKUP($A140,'[2]1516 Exp_Rev Access'!$F$7:$FS$306,147,FALSE))</f>
        <v>0</v>
      </c>
      <c r="FL140" s="99">
        <f>IF(ISNA(VLOOKUP($A140,'[2]1516 Exp_Rev Access'!$F$7:$FS$306,148,FALSE)),"",VLOOKUP($A140,'[2]1516 Exp_Rev Access'!$F$7:$FS$306,148,FALSE))</f>
        <v>0</v>
      </c>
      <c r="FM140" s="99">
        <f>IF(ISNA(VLOOKUP($A140,'[2]1516 Exp_Rev Access'!$F$7:$FS$306,149,FALSE)),"",VLOOKUP($A140,'[2]1516 Exp_Rev Access'!$F$7:$FS$306,149,FALSE))</f>
        <v>0</v>
      </c>
      <c r="FN140" s="99">
        <f>IF(ISNA(VLOOKUP($A140,'[2]1516 Exp_Rev Access'!$F$7:$FS$306,150,FALSE)),"",VLOOKUP($A140,'[2]1516 Exp_Rev Access'!$F$7:$FS$306,150,FALSE))</f>
        <v>0</v>
      </c>
      <c r="FO140" s="99">
        <f>IF(ISNA(VLOOKUP($A140,'[2]1516 Exp_Rev Access'!$F$7:$FS$306,151,FALSE)),"",VLOOKUP($A140,'[2]1516 Exp_Rev Access'!$F$7:$FS$306,151,FALSE))</f>
        <v>0</v>
      </c>
      <c r="FP140" s="99">
        <f>IF(ISNA(VLOOKUP($A140,'[2]1516 Exp_Rev Access'!$F$7:$FS$306,152,FALSE)),"",VLOOKUP($A140,'[2]1516 Exp_Rev Access'!$F$7:$FS$306,152,FALSE))</f>
        <v>0</v>
      </c>
      <c r="FQ140" s="99">
        <f>IF(ISNA(VLOOKUP($A140,'[2]1516 Exp_Rev Access'!$F$7:$FS$306,153,FALSE)),"",VLOOKUP($A140,'[2]1516 Exp_Rev Access'!$F$7:$FS$306,153,FALSE))</f>
        <v>56848.34</v>
      </c>
      <c r="FR140" s="101">
        <f t="shared" ref="FR140:FR171" si="218">SUM(CG140:FQ140)</f>
        <v>1465693.5400000003</v>
      </c>
      <c r="FS140" s="72">
        <f t="shared" ref="FS140:FS171" si="219">FR140/D140</f>
        <v>6.2661012058776111E-2</v>
      </c>
      <c r="FT140" s="94">
        <f t="shared" ref="FT140:FT171" si="220">FR140/C140</f>
        <v>731.65052139751526</v>
      </c>
      <c r="FU140" s="99">
        <f>IF(ISNA(VLOOKUP($A140,'[2]1516 Exp_Rev Access'!$F$7:$GB$306,154,FALSE)),"",VLOOKUP($A140,'[2]1516 Exp_Rev Access'!$F$7:$GB$306,154,FALSE))</f>
        <v>0</v>
      </c>
      <c r="FV140" s="99">
        <f>IF(ISNA(VLOOKUP($A140,'[2]1516 Exp_Rev Access'!$F$7:$GB$306,155,FALSE)),"",VLOOKUP($A140,'[2]1516 Exp_Rev Access'!$F$7:$GB$306,155,FALSE))</f>
        <v>0</v>
      </c>
      <c r="FW140" s="99">
        <f>IF(ISNA(VLOOKUP($A140,'[2]1516 Exp_Rev Access'!$F$7:$GB$306,156,FALSE)),"",VLOOKUP($A140,'[2]1516 Exp_Rev Access'!$F$7:$GB$306,156,FALSE))</f>
        <v>0</v>
      </c>
      <c r="FX140" s="99">
        <f>IF(ISNA(VLOOKUP($A140,'[2]1516 Exp_Rev Access'!$F$7:$GB$306,157,FALSE)),"",VLOOKUP($A140,'[2]1516 Exp_Rev Access'!$F$7:$GB$306,157,FALSE))</f>
        <v>0</v>
      </c>
      <c r="FY140" s="99">
        <f>IF(ISNA(VLOOKUP($A140,'[2]1516 Exp_Rev Access'!$F$7:$GB$306,158,FALSE)),"",VLOOKUP($A140,'[2]1516 Exp_Rev Access'!$F$7:$GB$306,158,FALSE))</f>
        <v>0</v>
      </c>
      <c r="FZ140" s="99">
        <f>IF(ISNA(VLOOKUP($A140,'[2]1516 Exp_Rev Access'!$F$7:$GB$306,159,FALSE)),"",VLOOKUP($A140,'[2]1516 Exp_Rev Access'!$F$7:$GB$306,159,FALSE))</f>
        <v>0</v>
      </c>
      <c r="GA140" s="99">
        <f>IF(ISNA(VLOOKUP($A140,'[2]1516 Exp_Rev Access'!$F$7:$GB$306,160,FALSE)),"",VLOOKUP($A140,'[2]1516 Exp_Rev Access'!$F$7:$GB$306,160,FALSE))</f>
        <v>0</v>
      </c>
      <c r="GB140" s="99">
        <f>IF(ISNA(VLOOKUP($A140,'[2]1516 Exp_Rev Access'!$F$7:$GB$306,161,FALSE)),"",VLOOKUP($A140,'[2]1516 Exp_Rev Access'!$F$7:$GB$306,161,FALSE))</f>
        <v>0</v>
      </c>
      <c r="GC140" s="99">
        <f>IF(ISNA(VLOOKUP($A140,'[2]1516 Exp_Rev Access'!$F$7:$GB$306,162,FALSE)),"",VLOOKUP($A140,'[2]1516 Exp_Rev Access'!$F$7:$GB$306,162,FALSE))</f>
        <v>0</v>
      </c>
      <c r="GD140" s="99">
        <f>IF(ISNA(VLOOKUP($A140,'[2]1516 Exp_Rev Access'!$F$7:$GB$306,163,FALSE)),"",VLOOKUP($A140,'[2]1516 Exp_Rev Access'!$F$7:$GB$306,163,FALSE))</f>
        <v>12084.58</v>
      </c>
      <c r="GE140" s="99">
        <f>IF(ISNA(VLOOKUP($A140,'[2]1516 Exp_Rev Access'!$F$7:$GB$306,164,FALSE)),"",VLOOKUP($A140,'[2]1516 Exp_Rev Access'!$F$7:$GB$306,164,FALSE))</f>
        <v>4500</v>
      </c>
      <c r="GF140" s="99">
        <f>IF(ISNA(VLOOKUP($A140,'[2]1516 Exp_Rev Access'!$F$7:$GB$306,165,FALSE)),"",VLOOKUP($A140,'[2]1516 Exp_Rev Access'!$F$7:$GB$306,165,FALSE))</f>
        <v>0</v>
      </c>
      <c r="GG140" s="99">
        <f>IF(ISNA(VLOOKUP($A140,'[2]1516 Exp_Rev Access'!$F$7:$GB$306,166,FALSE)),"",VLOOKUP($A140,'[2]1516 Exp_Rev Access'!$F$7:$GB$306,166,FALSE))</f>
        <v>0</v>
      </c>
      <c r="GH140" s="99">
        <f>IF(ISNA(VLOOKUP($A140,'[2]1516 Exp_Rev Access'!$F$7:$GB$306,167,FALSE)),"",VLOOKUP($A140,'[2]1516 Exp_Rev Access'!$F$7:$GB$306,167,FALSE))</f>
        <v>0</v>
      </c>
      <c r="GI140" s="99">
        <f>IF(ISNA(VLOOKUP($A140,'[2]1516 Exp_Rev Access'!$F$7:$GB$306,168,FALSE)),"",VLOOKUP($A140,'[2]1516 Exp_Rev Access'!$F$7:$GB$306,168,FALSE))</f>
        <v>0</v>
      </c>
      <c r="GJ140" s="99">
        <f>IF(ISNA(VLOOKUP($A140,'[2]1516 Exp_Rev Access'!$F$7:$GB$306,169,FALSE)),"",VLOOKUP($A140,'[2]1516 Exp_Rev Access'!$F$7:$GB$306,169,FALSE))</f>
        <v>800</v>
      </c>
      <c r="GK140" s="99">
        <f>IF(ISNA(VLOOKUP($A140,'[2]1516 Exp_Rev Access'!$F$7:$GB$306,170,FALSE)),"",VLOOKUP($A140,'[2]1516 Exp_Rev Access'!$F$7:$GB$306,170,FALSE))</f>
        <v>0</v>
      </c>
      <c r="GL140" s="99">
        <f>IF(ISNA(VLOOKUP($A140,'[2]1516 Exp_Rev Access'!$F$7:$GB$306,171,FALSE)),"",VLOOKUP($A140,'[2]1516 Exp_Rev Access'!$F$7:$GB$306,171,FALSE))</f>
        <v>0</v>
      </c>
      <c r="GM140" s="99">
        <f>IF(ISNA(VLOOKUP($A140,'[2]1516 Exp_Rev Access'!$F$7:$GB$306,172,FALSE)),"",VLOOKUP($A140,'[2]1516 Exp_Rev Access'!$F$7:$GB$306,172,FALSE))</f>
        <v>0</v>
      </c>
      <c r="GN140" s="99">
        <f>IF(ISNA(VLOOKUP($A140,'[2]1516 Exp_Rev Access'!$F$7:$GB$306,173,FALSE)),"",VLOOKUP($A140,'[2]1516 Exp_Rev Access'!$F$7:$GB$306,173,FALSE))</f>
        <v>0</v>
      </c>
      <c r="GO140" s="99">
        <f>IF(ISNA(VLOOKUP($A140,'[2]1516 Exp_Rev Access'!$F$7:$GB$306,174,FALSE)),"",VLOOKUP($A140,'[2]1516 Exp_Rev Access'!$F$7:$GB$306,174,FALSE))</f>
        <v>0</v>
      </c>
      <c r="GP140" s="99">
        <f>IF(ISNA(VLOOKUP($A140,'[2]1516 Exp_Rev Access'!$F$7:$GB$306,175,FALSE)),"",VLOOKUP($A140,'[2]1516 Exp_Rev Access'!$F$7:$GB$306,175,FALSE))</f>
        <v>4091.12</v>
      </c>
      <c r="GQ140" s="99">
        <f>IF(ISNA(VLOOKUP($A140,'[2]1516 Exp_Rev Access'!$F$7:$GB$306,176,FALSE)),"",VLOOKUP($A140,'[2]1516 Exp_Rev Access'!$F$7:$GB$306,176,FALSE))</f>
        <v>0</v>
      </c>
      <c r="GR140" s="99">
        <f>IF(ISNA(VLOOKUP($A140,'[2]1516 Exp_Rev Access'!$F$7:$GB$306,177,FALSE)),"",VLOOKUP($A140,'[2]1516 Exp_Rev Access'!$F$7:$GB$306,177,FALSE))</f>
        <v>0</v>
      </c>
      <c r="GS140" s="99">
        <f>IF(ISNA(VLOOKUP($A140,'[2]1516 Exp_Rev Access'!$F$7:$GB$306,178,FALSE)),"",VLOOKUP($A140,'[2]1516 Exp_Rev Access'!$F$7:$GB$306,178,FALSE))</f>
        <v>0</v>
      </c>
      <c r="GT140" s="101">
        <f t="shared" ref="GT140:GT171" si="221">SUM(FU140:GS140)</f>
        <v>21475.7</v>
      </c>
      <c r="GU140" s="72">
        <f t="shared" ref="GU140:GU166" si="222">GT140/D140</f>
        <v>9.1812446459350427E-4</v>
      </c>
      <c r="GV140" s="84">
        <f t="shared" ref="GV140:GV171" si="223">GT140/C140</f>
        <v>10.720322273083511</v>
      </c>
    </row>
    <row r="141" spans="1:207" customFormat="1" ht="12" customHeight="1" x14ac:dyDescent="0.2">
      <c r="A141" s="96" t="s">
        <v>403</v>
      </c>
      <c r="B141" s="69" t="s">
        <v>404</v>
      </c>
      <c r="C141" s="80">
        <f>IF(ISNA(VLOOKUP($A141,'[2]1516 enrollment_Rev_Exp by size'!$A$6:$G$320,3,FALSE)),"",VLOOKUP($A141,'[2]1516 enrollment_Rev_Exp by size'!$A$6:$G$320,3,FALSE))</f>
        <v>1965.67</v>
      </c>
      <c r="D141" s="97">
        <v>21281969.43</v>
      </c>
      <c r="E141" s="80">
        <f t="shared" si="201"/>
        <v>21281969.430000003</v>
      </c>
      <c r="F141" s="80">
        <f t="shared" si="202"/>
        <v>0</v>
      </c>
      <c r="G141" s="98">
        <f>IF(ISNA(VLOOKUP($A141,'[2]1516 Exp_Rev Access'!$F$7:$FS$306,2,FALSE)),"",VLOOKUP($A141,'[2]1516 Exp_Rev Access'!$F$7:$FS$306,2,FALSE))</f>
        <v>4476076.68</v>
      </c>
      <c r="H141" s="98">
        <f>IF(ISNA(VLOOKUP($A141,'[2]1516 Exp_Rev Access'!$F$7:$FS$306,3,FALSE)),"",VLOOKUP($A141,'[2]1516 Exp_Rev Access'!$F$7:$FS$306,3,FALSE))</f>
        <v>0</v>
      </c>
      <c r="I141" s="98">
        <f>IF(ISNA(VLOOKUP($A141,'[2]1516 Exp_Rev Access'!$F$7:$FS$306,4,FALSE)),"",VLOOKUP($A141,'[2]1516 Exp_Rev Access'!$F$7:$FS$306,4,FALSE))</f>
        <v>7000</v>
      </c>
      <c r="J141" s="98">
        <f>IF(ISNA(VLOOKUP($A141,'[2]1516 Exp_Rev Access'!$F$7:$FS$306,5,FALSE)),"",VLOOKUP($A141,'[2]1516 Exp_Rev Access'!$F$7:$FS$306,5,FALSE))</f>
        <v>185591.14</v>
      </c>
      <c r="K141" s="98">
        <f>IF(ISNA(VLOOKUP($A141,'[2]1516 Exp_Rev Access'!$F$7:$FS$306,6,FALSE)),"",VLOOKUP($A141,'[2]1516 Exp_Rev Access'!$F$7:$FS$306,6,FALSE))</f>
        <v>0</v>
      </c>
      <c r="L141" s="98">
        <f>IF(ISNA(VLOOKUP($A141,'[2]1516 Exp_Rev Access'!$F$7:$FS$306,7,FALSE)),"",VLOOKUP($A141,'[2]1516 Exp_Rev Access'!$F$7:$FS$306,7,FALSE))</f>
        <v>341.4</v>
      </c>
      <c r="M141" s="90">
        <f t="shared" si="203"/>
        <v>4669009.22</v>
      </c>
      <c r="N141" s="72">
        <f t="shared" si="204"/>
        <v>0.2193880239964239</v>
      </c>
      <c r="O141" s="73">
        <f t="shared" si="205"/>
        <v>2375.2762264266125</v>
      </c>
      <c r="P141" s="99">
        <f>IF(ISNA(VLOOKUP($A141,'[2]1516 Exp_Rev Access'!$F$7:$FS$306,8,FALSE)),"",VLOOKUP($A141,'[2]1516 Exp_Rev Access'!$F$7:$FS$306,8,FALSE))</f>
        <v>9806.7999999999993</v>
      </c>
      <c r="Q141" s="99">
        <f>IF(ISNA(VLOOKUP($A141,'[2]1516 Exp_Rev Access'!$F$7:$FS$306,9,FALSE)),"",VLOOKUP($A141,'[2]1516 Exp_Rev Access'!$F$7:$FS$306,9,FALSE))</f>
        <v>0</v>
      </c>
      <c r="R141" s="99">
        <f>IF(ISNA(VLOOKUP($A141,'[2]1516 Exp_Rev Access'!$F$7:$FS$306,10,FALSE)),"",VLOOKUP($A141,'[2]1516 Exp_Rev Access'!$F$7:$FS$306,10,FALSE))</f>
        <v>0</v>
      </c>
      <c r="S141" s="99">
        <f>IF(ISNA(VLOOKUP($A141,'[2]1516 Exp_Rev Access'!$F$7:$FS$306,11,FALSE)),"",VLOOKUP($A141,'[2]1516 Exp_Rev Access'!$F$7:$FS$306,11,FALSE))</f>
        <v>0</v>
      </c>
      <c r="T141" s="99">
        <f>IF(ISNA(VLOOKUP($A141,'[2]1516 Exp_Rev Access'!$F$7:$FS$306,12,FALSE)),"",VLOOKUP($A141,'[2]1516 Exp_Rev Access'!$F$7:$FS$306,12,FALSE))</f>
        <v>0</v>
      </c>
      <c r="U141" s="99">
        <f>IF(ISNA(VLOOKUP($A141,'[2]1516 Exp_Rev Access'!$F$7:$FS$306,13,FALSE)),"",VLOOKUP($A141,'[2]1516 Exp_Rev Access'!$F$7:$FS$306,13,FALSE))</f>
        <v>0</v>
      </c>
      <c r="V141" s="99">
        <f>IF(ISNA(VLOOKUP($A141,'[2]1516 Exp_Rev Access'!$F$7:$FS$306,14,FALSE)),"",VLOOKUP($A141,'[2]1516 Exp_Rev Access'!$F$7:$FS$306,14,FALSE))</f>
        <v>0</v>
      </c>
      <c r="W141" s="99">
        <f>IF(ISNA(VLOOKUP($A141,'[2]1516 Exp_Rev Access'!$F$7:$FS$306,15,FALSE)),"",VLOOKUP($A141,'[2]1516 Exp_Rev Access'!$F$7:$FS$306,15,FALSE))</f>
        <v>0</v>
      </c>
      <c r="X141" s="99">
        <f>IF(ISNA(VLOOKUP($A141,'[2]1516 Exp_Rev Access'!$F$7:$FS$306,16,FALSE)),"",VLOOKUP($A141,'[2]1516 Exp_Rev Access'!$F$7:$FS$306,16,FALSE))</f>
        <v>1990.72</v>
      </c>
      <c r="Y141" s="99">
        <f>IF(ISNA(VLOOKUP($A141,'[2]1516 Exp_Rev Access'!$F$7:$FS$306,17,FALSE)),"",VLOOKUP($A141,'[2]1516 Exp_Rev Access'!$F$7:$FS$306,17,FALSE))</f>
        <v>0</v>
      </c>
      <c r="Z141" s="99">
        <f>IF(ISNA(VLOOKUP($A141,'[2]1516 Exp_Rev Access'!$F$7:$FS$306,18,FALSE)),"",VLOOKUP($A141,'[2]1516 Exp_Rev Access'!$F$7:$FS$306,18,FALSE))</f>
        <v>0</v>
      </c>
      <c r="AA141" s="99">
        <f>IF(ISNA(VLOOKUP($A141,'[2]1516 Exp_Rev Access'!$F$7:$FS$306,19,FALSE)),"",VLOOKUP($A141,'[2]1516 Exp_Rev Access'!$F$7:$FS$306,19,FALSE))</f>
        <v>0</v>
      </c>
      <c r="AB141" s="99">
        <f>IF(ISNA(VLOOKUP($A141,'[2]1516 Exp_Rev Access'!$F$7:$FS$306,20,FALSE)),"",VLOOKUP($A141,'[2]1516 Exp_Rev Access'!$F$7:$FS$306,20,FALSE))</f>
        <v>18479.740000000002</v>
      </c>
      <c r="AC141" s="99">
        <f>IF(ISNA(VLOOKUP($A141,'[2]1516 Exp_Rev Access'!$F$7:$FS$306,21,FALSE)),"",VLOOKUP($A141,'[2]1516 Exp_Rev Access'!$F$7:$FS$306,21,FALSE))</f>
        <v>259646.47</v>
      </c>
      <c r="AD141" s="99">
        <f>IF(ISNA(VLOOKUP($A141,'[2]1516 Exp_Rev Access'!$F$7:$FS$306,22,FALSE)),"",VLOOKUP($A141,'[2]1516 Exp_Rev Access'!$F$7:$FS$306,22,FALSE))</f>
        <v>4811.62</v>
      </c>
      <c r="AE141" s="99">
        <f>IF(ISNA(VLOOKUP($A141,'[2]1516 Exp_Rev Access'!$F$7:$FS$306,23,FALSE)),"",VLOOKUP($A141,'[2]1516 Exp_Rev Access'!$F$7:$FS$306,23,FALSE))</f>
        <v>0</v>
      </c>
      <c r="AF141" s="99">
        <f>IF(ISNA(VLOOKUP($A141,'[2]1516 Exp_Rev Access'!$F$7:$FS$306,24,FALSE)),"",VLOOKUP($A141,'[2]1516 Exp_Rev Access'!$F$7:$FS$306,24,FALSE))</f>
        <v>42479.12</v>
      </c>
      <c r="AG141" s="99">
        <f>IF(ISNA(VLOOKUP($A141,'[2]1516 Exp_Rev Access'!$F$7:$FS$306,25,FALSE)),"",VLOOKUP($A141,'[2]1516 Exp_Rev Access'!$F$7:$FS$306,25,FALSE))</f>
        <v>3142.62</v>
      </c>
      <c r="AH141" s="98">
        <f>IF(ISNA(VLOOKUP($A141,'[2]1516 Exp_Rev Access'!$F$7:$FS$306,26,FALSE)),"",VLOOKUP($A141,'[2]1516 Exp_Rev Access'!$F$7:$FS$306,26,FALSE))</f>
        <v>23289.4</v>
      </c>
      <c r="AI141" s="98">
        <f>IF(ISNA(VLOOKUP($A141,'[2]1516 Exp_Rev Access'!$F$7:$FS$306,27,FALSE)),"",VLOOKUP($A141,'[2]1516 Exp_Rev Access'!$F$7:$FS$306,27,FALSE))</f>
        <v>0</v>
      </c>
      <c r="AJ141" s="98">
        <f>IF(ISNA(VLOOKUP($A141,'[2]1516 Exp_Rev Access'!$F$7:$FS$306,28,FALSE)),"",VLOOKUP($A141,'[2]1516 Exp_Rev Access'!$F$7:$FS$306,28,FALSE))</f>
        <v>16028.4</v>
      </c>
      <c r="AK141" s="98">
        <f>IF(ISNA(VLOOKUP($A141,'[2]1516 Exp_Rev Access'!$F$7:$FS$306,29,FALSE)),"",VLOOKUP($A141,'[2]1516 Exp_Rev Access'!$F$7:$FS$306,29,FALSE))</f>
        <v>80597.279999999999</v>
      </c>
      <c r="AL141" s="100">
        <f t="shared" si="206"/>
        <v>460272.17000000004</v>
      </c>
      <c r="AM141" s="72">
        <f t="shared" si="207"/>
        <v>2.1627329722181638E-2</v>
      </c>
      <c r="AN141" s="94">
        <f t="shared" si="208"/>
        <v>234.15536178504024</v>
      </c>
      <c r="AO141" s="99">
        <f>IF(ISNA(VLOOKUP($A141,'[2]1516 Exp_Rev Access'!$F$7:$GB$306,30,FALSE)),"",VLOOKUP($A141,'[2]1516 Exp_Rev Access'!$F$7:$FS$306,30,FALSE))</f>
        <v>11565681.65</v>
      </c>
      <c r="AP141" s="99">
        <f>IF(ISNA(VLOOKUP($A141,'[2]1516 Exp_Rev Access'!$F$7:$GB$306,31,FALSE)),"",VLOOKUP($A141,'[2]1516 Exp_Rev Access'!$F$7:$FS$306,31,FALSE))</f>
        <v>296537.06</v>
      </c>
      <c r="AQ141" s="99">
        <f>IF(ISNA(VLOOKUP($A141,'[2]1516 Exp_Rev Access'!$F$7:$GB$306,32,FALSE)),"",VLOOKUP($A141,'[2]1516 Exp_Rev Access'!$F$7:$FS$306,32,FALSE))</f>
        <v>366053.76</v>
      </c>
      <c r="AR141" s="99">
        <f>IF(ISNA(VLOOKUP($A141,'[2]1516 Exp_Rev Access'!$F$7:$GB$306,33,FALSE)),"",VLOOKUP($A141,'[2]1516 Exp_Rev Access'!$F$7:$FS$306,33,FALSE))</f>
        <v>28286.25</v>
      </c>
      <c r="AS141" s="99">
        <f>IF(ISNA(VLOOKUP($A141,'[2]1516 Exp_Rev Access'!$F$7:$GB$306,34,FALSE)),"",VLOOKUP($A141,'[2]1516 Exp_Rev Access'!$F$7:$FS$306,34,FALSE))</f>
        <v>43305.39</v>
      </c>
      <c r="AT141" s="101">
        <f t="shared" si="209"/>
        <v>12299864.110000001</v>
      </c>
      <c r="AU141" s="72">
        <f t="shared" si="210"/>
        <v>0.57794764485760286</v>
      </c>
      <c r="AV141" s="94">
        <f t="shared" si="211"/>
        <v>6257.3392838065392</v>
      </c>
      <c r="AW141" s="99">
        <f>IF(ISNA(VLOOKUP($A141,'[2]1516 Exp_Rev Access'!$F$7:$GB$306,35,FALSE)),"",VLOOKUP($A141,'[2]1516 Exp_Rev Access'!$F$7:$GB$306,35,FALSE))</f>
        <v>0</v>
      </c>
      <c r="AX141" s="99">
        <f>IF(ISNA(VLOOKUP($A141,'[2]1516 Exp_Rev Access'!$F$7:$GB$306,36,FALSE)),"",VLOOKUP($A141,'[2]1516 Exp_Rev Access'!$F$7:$GB$306,36,FALSE))</f>
        <v>1310050.47</v>
      </c>
      <c r="AY141" s="99">
        <f>IF(ISNA(VLOOKUP($A141,'[2]1516 Exp_Rev Access'!$F$7:$GB$306,37,FALSE)),"",VLOOKUP($A141,'[2]1516 Exp_Rev Access'!$F$7:$GB$306,37,FALSE))</f>
        <v>46953.15</v>
      </c>
      <c r="AZ141" s="99">
        <f>IF(ISNA(VLOOKUP($A141,'[2]1516 Exp_Rev Access'!$F$7:$GB$306,38,FALSE)),"",VLOOKUP($A141,'[2]1516 Exp_Rev Access'!$F$7:$GB$306,38,FALSE))</f>
        <v>0</v>
      </c>
      <c r="BA141" s="99">
        <f>IF(ISNA(VLOOKUP($A141,'[2]1516 Exp_Rev Access'!$F$7:$GB$306,39,FALSE)),"",VLOOKUP($A141,'[2]1516 Exp_Rev Access'!$F$7:$GB$306,39,FALSE))</f>
        <v>0</v>
      </c>
      <c r="BB141" s="99">
        <f>IF(ISNA(VLOOKUP($A141,'[2]1516 Exp_Rev Access'!$F$7:$GB$306,40,FALSE)),"",VLOOKUP($A141,'[2]1516 Exp_Rev Access'!$F$7:$GB$306,40,FALSE))</f>
        <v>355682.96</v>
      </c>
      <c r="BC141" s="99">
        <f>IF(ISNA(VLOOKUP($A141,'[2]1516 Exp_Rev Access'!$F$7:$GB$306,41,FALSE)),"",VLOOKUP($A141,'[2]1516 Exp_Rev Access'!$F$7:$GB$306,41,FALSE))</f>
        <v>0</v>
      </c>
      <c r="BD141" s="99">
        <f>IF(ISNA(VLOOKUP($A141,'[2]1516 Exp_Rev Access'!$F$7:$GB$306,42,FALSE)),"",VLOOKUP($A141,'[2]1516 Exp_Rev Access'!$F$7:$GB$306,42,FALSE))</f>
        <v>65339.28</v>
      </c>
      <c r="BE141" s="99">
        <f>IF(ISNA(VLOOKUP($A141,'[2]1516 Exp_Rev Access'!$F$7:$GB$306,43,FALSE)),"",VLOOKUP($A141,'[2]1516 Exp_Rev Access'!$F$7:$GB$306,43,FALSE))</f>
        <v>0</v>
      </c>
      <c r="BF141" s="99">
        <f>IF(ISNA(VLOOKUP($A141,'[2]1516 Exp_Rev Access'!$F$7:$GB$306,44,FALSE)),"",VLOOKUP($A141,'[2]1516 Exp_Rev Access'!$F$7:$GB$306,44,FALSE))</f>
        <v>7860.43</v>
      </c>
      <c r="BG141" s="99">
        <f>IF(ISNA(VLOOKUP($A141,'[2]1516 Exp_Rev Access'!$F$7:$GB$306,45,FALSE)),"",VLOOKUP($A141,'[2]1516 Exp_Rev Access'!$F$7:$GB$306,45,FALSE))</f>
        <v>6677.7</v>
      </c>
      <c r="BH141" s="99">
        <f>IF(ISNA(VLOOKUP($A141,'[2]1516 Exp_Rev Access'!$F$7:$GB$306,46,FALSE)),"",VLOOKUP($A141,'[2]1516 Exp_Rev Access'!$F$7:$GB$306,46,FALSE))</f>
        <v>0</v>
      </c>
      <c r="BI141" s="99">
        <f>IF(ISNA(VLOOKUP($A141,'[2]1516 Exp_Rev Access'!$F$7:$GB$306,47,FALSE)),"",VLOOKUP($A141,'[2]1516 Exp_Rev Access'!$F$7:$GB$306,47,FALSE))</f>
        <v>12038.95</v>
      </c>
      <c r="BJ141" s="99">
        <f>IF(ISNA(VLOOKUP($A141,'[2]1516 Exp_Rev Access'!$F$7:$GB$306,48,FALSE)),"",VLOOKUP($A141,'[2]1516 Exp_Rev Access'!$F$7:$GB$306,48,FALSE))</f>
        <v>962929.47</v>
      </c>
      <c r="BK141" s="99">
        <f>IF(ISNA(VLOOKUP($A141,'[2]1516 Exp_Rev Access'!$F$7:$GB$306,49,FALSE)),"",VLOOKUP($A141,'[2]1516 Exp_Rev Access'!$F$7:$GB$306,49,FALSE))</f>
        <v>1888.58</v>
      </c>
      <c r="BL141" s="99">
        <f>IF(ISNA(VLOOKUP($A141,'[2]1516 Exp_Rev Access'!$F$7:$GB$306,50,FALSE)),"",VLOOKUP($A141,'[2]1516 Exp_Rev Access'!$F$7:$GB$306,50,FALSE))</f>
        <v>4956.51</v>
      </c>
      <c r="BM141" s="99">
        <f>IF(ISNA(VLOOKUP($A141,'[2]1516 Exp_Rev Access'!$F$7:$GB$306,51,FALSE)),"",VLOOKUP($A141,'[2]1516 Exp_Rev Access'!$F$7:$GB$306,51,FALSE))</f>
        <v>0</v>
      </c>
      <c r="BN141" s="99">
        <f>IF(ISNA(VLOOKUP($A141,'[2]1516 Exp_Rev Access'!$F$7:$GB$306,52,FALSE)),"",VLOOKUP($A141,'[2]1516 Exp_Rev Access'!$F$7:$GB$306,52,FALSE))</f>
        <v>0</v>
      </c>
      <c r="BO141" s="99">
        <f>IF(ISNA(VLOOKUP($A141,'[2]1516 Exp_Rev Access'!$F$7:$GB$306,53,FALSE)),"",VLOOKUP($A141,'[2]1516 Exp_Rev Access'!$F$7:$GB$306,53,FALSE))</f>
        <v>0</v>
      </c>
      <c r="BP141" s="99">
        <f>IF(ISNA(VLOOKUP($A141,'[2]1516 Exp_Rev Access'!$F$7:$GB$306,54,FALSE)),"",VLOOKUP($A141,'[2]1516 Exp_Rev Access'!$F$7:$GB$306,54,FALSE))</f>
        <v>0</v>
      </c>
      <c r="BQ141" s="99">
        <f>IF(ISNA(VLOOKUP($A141,'[2]1516 Exp_Rev Access'!$F$7:$GB$306,55,FALSE)),"",VLOOKUP($A141,'[2]1516 Exp_Rev Access'!$F$7:$GB$306,55,FALSE))</f>
        <v>0</v>
      </c>
      <c r="BR141" s="99">
        <f>IF(ISNA(VLOOKUP($A141,'[2]1516 Exp_Rev Access'!$F$7:$GB$306,56,FALSE)),"",VLOOKUP($A141,'[2]1516 Exp_Rev Access'!$F$7:$GB$306,56,FALSE))</f>
        <v>0</v>
      </c>
      <c r="BS141" s="99">
        <f>IF(ISNA(VLOOKUP($A141,'[2]1516 Exp_Rev Access'!$F$7:$GB$306,57,FALSE)),"",VLOOKUP($A141,'[2]1516 Exp_Rev Access'!$F$7:$GB$306,57,FALSE))</f>
        <v>0</v>
      </c>
      <c r="BT141" s="99">
        <f>IF(ISNA(VLOOKUP($A141,'[2]1516 Exp_Rev Access'!$F$7:$GB$306,58,FALSE)),"",VLOOKUP($A141,'[2]1516 Exp_Rev Access'!$F$7:$GB$306,58,FALSE))</f>
        <v>0</v>
      </c>
      <c r="BU141" s="102">
        <f t="shared" si="212"/>
        <v>2774377.4999999995</v>
      </c>
      <c r="BV141" s="72">
        <f t="shared" si="213"/>
        <v>0.13036281764831006</v>
      </c>
      <c r="BW141" s="94">
        <f t="shared" si="214"/>
        <v>1411.4157004990661</v>
      </c>
      <c r="BX141" s="99">
        <f>IF(ISNA(VLOOKUP($A141,'[2]1516 Exp_Rev Access'!$F$7:$GB$306,59,FALSE)),"",VLOOKUP($A141,'[2]1516 Exp_Rev Access'!$F$7:$GB$306,59,FALSE))</f>
        <v>0</v>
      </c>
      <c r="BY141" s="99">
        <f>IF(ISNA(VLOOKUP($A141,'[2]1516 Exp_Rev Access'!$F$7:$GB$306,60,FALSE)),"",VLOOKUP($A141,'[2]1516 Exp_Rev Access'!$F$7:$GB$306,60,FALSE))</f>
        <v>0</v>
      </c>
      <c r="BZ141" s="99">
        <f>IF(ISNA(VLOOKUP($A141,'[2]1516 Exp_Rev Access'!$F$7:$GB$306,61,FALSE)),"",VLOOKUP($A141,'[2]1516 Exp_Rev Access'!$F$7:$GB$306,61,FALSE))</f>
        <v>0</v>
      </c>
      <c r="CA141" s="99">
        <f>IF(ISNA(VLOOKUP($A141,'[2]1516 Exp_Rev Access'!$F$7:$GB$306,62,FALSE)),"",VLOOKUP($A141,'[2]1516 Exp_Rev Access'!$F$7:$GB$306,62,FALSE))</f>
        <v>0</v>
      </c>
      <c r="CB141" s="99">
        <f>IF(ISNA(VLOOKUP($A141,'[2]1516 Exp_Rev Access'!$F$7:$GB$306,63,FALSE)),"",VLOOKUP($A141,'[2]1516 Exp_Rev Access'!$F$7:$GB$306,63,FALSE))</f>
        <v>2451.17</v>
      </c>
      <c r="CC141" s="99">
        <f>IF(ISNA(VLOOKUP($A141,'[2]1516 Exp_Rev Access'!$F$7:$GB$306,64,FALSE)),"",VLOOKUP($A141,'[2]1516 Exp_Rev Access'!$F$7:$GB$306,64,FALSE))</f>
        <v>0</v>
      </c>
      <c r="CD141" s="101">
        <f t="shared" si="215"/>
        <v>2451.17</v>
      </c>
      <c r="CE141" s="72">
        <f t="shared" si="216"/>
        <v>1.1517590080477811E-4</v>
      </c>
      <c r="CF141" s="103">
        <f t="shared" si="217"/>
        <v>1.2469895760732981</v>
      </c>
      <c r="CG141" s="99">
        <f>IF(ISNA(VLOOKUP($A141,'[2]1516 Exp_Rev Access'!$F$7:$GB$306,65,FALSE)),"",VLOOKUP($A141,'[2]1516 Exp_Rev Access'!$F$7:$GB$306,65,FALSE))</f>
        <v>0</v>
      </c>
      <c r="CH141" s="99">
        <f>IF(ISNA(VLOOKUP($A141,'[2]1516 Exp_Rev Access'!$F$7:$GB$306,66,FALSE)),"",VLOOKUP($A141,'[2]1516 Exp_Rev Access'!$F$7:$GB$306,66,FALSE))</f>
        <v>0</v>
      </c>
      <c r="CI141" s="99">
        <f>IF(ISNA(VLOOKUP($A141,'[2]1516 Exp_Rev Access'!$F$7:$GB$306,67,FALSE)),"",VLOOKUP($A141,'[2]1516 Exp_Rev Access'!$F$7:$GB$306,67,FALSE))</f>
        <v>0</v>
      </c>
      <c r="CJ141" s="99">
        <f>IF(ISNA(VLOOKUP($A141,'[2]1516 Exp_Rev Access'!$F$7:$GB$306,68,FALSE)),"",VLOOKUP($A141,'[2]1516 Exp_Rev Access'!$F$7:$GB$306,68,FALSE))</f>
        <v>0</v>
      </c>
      <c r="CK141" s="99">
        <f>IF(ISNA(VLOOKUP($A141,'[2]1516 Exp_Rev Access'!$F$7:$GB$306,69,FALSE)),"",VLOOKUP($A141,'[2]1516 Exp_Rev Access'!$F$7:$GB$306,69,FALSE))</f>
        <v>0</v>
      </c>
      <c r="CL141" s="99">
        <f>IF(ISNA(VLOOKUP($A141,'[2]1516 Exp_Rev Access'!$F$7:$GB$306,70,FALSE)),"",VLOOKUP($A141,'[2]1516 Exp_Rev Access'!$F$7:$GB$306,70,FALSE))</f>
        <v>0</v>
      </c>
      <c r="CM141" s="99">
        <f>IF(ISNA(VLOOKUP($A141,'[2]1516 Exp_Rev Access'!$F$7:$GB$306,71,FALSE)),"",VLOOKUP($A141,'[2]1516 Exp_Rev Access'!$F$7:$GB$306,71,FALSE))</f>
        <v>0</v>
      </c>
      <c r="CN141" s="99">
        <f>IF(ISNA(VLOOKUP($A141,'[2]1516 Exp_Rev Access'!$F$7:$GB$306,72,FALSE)),"",VLOOKUP($A141,'[2]1516 Exp_Rev Access'!$F$7:$GB$306,72,FALSE))</f>
        <v>0</v>
      </c>
      <c r="CO141" s="99">
        <f>IF(ISNA(VLOOKUP($A141,'[2]1516 Exp_Rev Access'!$F$7:$GB$306,73,FALSE)),"",VLOOKUP($A141,'[2]1516 Exp_Rev Access'!$F$7:$GB$306,73,FALSE))</f>
        <v>0</v>
      </c>
      <c r="CP141" s="99">
        <f>IF(ISNA(VLOOKUP($A141,'[2]1516 Exp_Rev Access'!$F$7:$GB$306,74,FALSE)),"",VLOOKUP($A141,'[2]1516 Exp_Rev Access'!$F$7:$GB$306,74,FALSE))</f>
        <v>415566.5</v>
      </c>
      <c r="CQ141" s="99">
        <f>IF(ISNA(VLOOKUP($A141,'[2]1516 Exp_Rev Access'!$F$7:$GB$306,75,FALSE)),"",VLOOKUP($A141,'[2]1516 Exp_Rev Access'!$F$7:$GB$306,75,FALSE))</f>
        <v>0</v>
      </c>
      <c r="CR141" s="99">
        <f>IF(ISNA(VLOOKUP($A141,'[2]1516 Exp_Rev Access'!$F$7:$GB$306,76,FALSE)),"",VLOOKUP($A141,'[2]1516 Exp_Rev Access'!$F$7:$GB$306,76,FALSE))</f>
        <v>7974</v>
      </c>
      <c r="CS141" s="99">
        <f>IF(ISNA(VLOOKUP($A141,'[2]1516 Exp_Rev Access'!$F$7:$GB$306,77,FALSE)),"",VLOOKUP($A141,'[2]1516 Exp_Rev Access'!$F$7:$GB$306,77,FALSE))</f>
        <v>0</v>
      </c>
      <c r="CT141" s="99">
        <f>IF(ISNA(VLOOKUP($A141,'[2]1516 Exp_Rev Access'!$F$7:$GB$306,78,FALSE)),"",VLOOKUP($A141,'[2]1516 Exp_Rev Access'!$F$7:$GB$306,78,FALSE))</f>
        <v>146306.29999999999</v>
      </c>
      <c r="CU141" s="99">
        <f>IF(ISNA(VLOOKUP($A141,'[2]1516 Exp_Rev Access'!$F$7:$GB$306,79,FALSE)),"",VLOOKUP($A141,'[2]1516 Exp_Rev Access'!$F$7:$GB$306,79,FALSE))</f>
        <v>27607.37</v>
      </c>
      <c r="CV141" s="99">
        <f>IF(ISNA(VLOOKUP($A141,'[2]1516 Exp_Rev Access'!$F$7:$GB$306,80,FALSE)),"",VLOOKUP($A141,'[2]1516 Exp_Rev Access'!$F$7:$GB$306,80,FALSE))</f>
        <v>0</v>
      </c>
      <c r="CW141" s="99">
        <f>IF(ISNA(VLOOKUP($A141,'[2]1516 Exp_Rev Access'!$F$7:$GB$306,81,FALSE)),"",VLOOKUP($A141,'[2]1516 Exp_Rev Access'!$F$7:$GB$306,81,FALSE))</f>
        <v>0</v>
      </c>
      <c r="CX141" s="99">
        <f>IF(ISNA(VLOOKUP($A141,'[2]1516 Exp_Rev Access'!$F$7:$GB$306,82,FALSE)),"",VLOOKUP($A141,'[2]1516 Exp_Rev Access'!$F$7:$GB$306,82,FALSE))</f>
        <v>0</v>
      </c>
      <c r="CY141" s="99">
        <f>IF(ISNA(VLOOKUP($A141,'[2]1516 Exp_Rev Access'!$F$7:$GB$306,83,FALSE)),"",VLOOKUP($A141,'[2]1516 Exp_Rev Access'!$F$7:$GB$306,83,FALSE))</f>
        <v>0</v>
      </c>
      <c r="CZ141" s="99">
        <f>IF(ISNA(VLOOKUP($A141,'[2]1516 Exp_Rev Access'!$F$7:$GB$306,84,FALSE)),"",VLOOKUP($A141,'[2]1516 Exp_Rev Access'!$F$7:$GB$306,84,FALSE))</f>
        <v>0</v>
      </c>
      <c r="DA141" s="99">
        <f>IF(ISNA(VLOOKUP($A141,'[2]1516 Exp_Rev Access'!$F$7:$GB$306,85,FALSE)),"",VLOOKUP($A141,'[2]1516 Exp_Rev Access'!$F$7:$GB$306,85,FALSE))</f>
        <v>0</v>
      </c>
      <c r="DB141" s="99">
        <f>IF(ISNA(VLOOKUP($A141,'[2]1516 Exp_Rev Access'!$F$7:$GB$306,86,FALSE)),"",VLOOKUP($A141,'[2]1516 Exp_Rev Access'!$F$7:$GB$306,86,FALSE))</f>
        <v>0</v>
      </c>
      <c r="DC141" s="99">
        <f>IF(ISNA(VLOOKUP($A141,'[2]1516 Exp_Rev Access'!$F$7:$GB$306,87,FALSE)),"",VLOOKUP($A141,'[2]1516 Exp_Rev Access'!$F$7:$GB$306,87,FALSE))</f>
        <v>0</v>
      </c>
      <c r="DD141" s="99">
        <f>IF(ISNA(VLOOKUP($A141,'[2]1516 Exp_Rev Access'!$F$7:$GB$306,88,FALSE)),"",VLOOKUP($A141,'[2]1516 Exp_Rev Access'!$F$7:$GB$306,88,FALSE))</f>
        <v>0</v>
      </c>
      <c r="DE141" s="99">
        <f>IF(ISNA(VLOOKUP($A141,'[2]1516 Exp_Rev Access'!$F$7:$GB$306,89,FALSE)),"",VLOOKUP($A141,'[2]1516 Exp_Rev Access'!$F$7:$GB$306,89,FALSE))</f>
        <v>0</v>
      </c>
      <c r="DF141" s="99">
        <f>IF(ISNA(VLOOKUP($A141,'[2]1516 Exp_Rev Access'!$F$7:$GB$306,90,FALSE)),"",VLOOKUP($A141,'[2]1516 Exp_Rev Access'!$F$7:$GB$306,90,FALSE))</f>
        <v>0</v>
      </c>
      <c r="DG141" s="99">
        <f>IF(ISNA(VLOOKUP($A141,'[2]1516 Exp_Rev Access'!$F$7:$GB$306,91,FALSE)),"",VLOOKUP($A141,'[2]1516 Exp_Rev Access'!$F$7:$GB$306,91,FALSE))</f>
        <v>0</v>
      </c>
      <c r="DH141" s="99">
        <f>IF(ISNA(VLOOKUP($A141,'[2]1516 Exp_Rev Access'!$F$7:$GB$306,92,FALSE)),"",VLOOKUP($A141,'[2]1516 Exp_Rev Access'!$F$7:$GB$306,92,FALSE))</f>
        <v>373677.94</v>
      </c>
      <c r="DI141" s="99">
        <f>IF(ISNA(VLOOKUP($A141,'[2]1516 Exp_Rev Access'!$F$7:$GB$306,93,FALSE)),"",VLOOKUP($A141,'[2]1516 Exp_Rev Access'!$F$7:$GB$306,93,FALSE))</f>
        <v>0</v>
      </c>
      <c r="DJ141" s="99">
        <f>IF(ISNA(VLOOKUP($A141,'[2]1516 Exp_Rev Access'!$F$7:$GB$306,94,FALSE)),"",VLOOKUP($A141,'[2]1516 Exp_Rev Access'!$F$7:$GB$306,94,FALSE))</f>
        <v>0</v>
      </c>
      <c r="DK141" s="99">
        <f>IF(ISNA(VLOOKUP($A141,'[2]1516 Exp_Rev Access'!$F$7:$GB$306,95,FALSE)),"",VLOOKUP($A141,'[2]1516 Exp_Rev Access'!$F$7:$GB$306,95,FALSE))</f>
        <v>0</v>
      </c>
      <c r="DL141" s="99">
        <f>IF(ISNA(VLOOKUP($A141,'[2]1516 Exp_Rev Access'!$F$7:$GB$306,96,FALSE)),"",VLOOKUP($A141,'[2]1516 Exp_Rev Access'!$F$7:$GB$306,96,FALSE))</f>
        <v>0</v>
      </c>
      <c r="DM141" s="99">
        <f>IF(ISNA(VLOOKUP($A141,'[2]1516 Exp_Rev Access'!$F$7:$GB$306,97,FALSE)),"",VLOOKUP($A141,'[2]1516 Exp_Rev Access'!$F$7:$GB$306,97,FALSE))</f>
        <v>0</v>
      </c>
      <c r="DN141" s="99">
        <f>IF(ISNA(VLOOKUP($A141,'[2]1516 Exp_Rev Access'!$F$7:$GB$306,98,FALSE)),"",VLOOKUP($A141,'[2]1516 Exp_Rev Access'!$F$7:$GB$306,98,FALSE))</f>
        <v>0</v>
      </c>
      <c r="DO141" s="99">
        <f>IF(ISNA(VLOOKUP($A141,'[2]1516 Exp_Rev Access'!$F$7:$GB$306,99,FALSE)),"",VLOOKUP($A141,'[2]1516 Exp_Rev Access'!$F$7:$GB$306,99,FALSE))</f>
        <v>0</v>
      </c>
      <c r="DP141" s="99">
        <f>IF(ISNA(VLOOKUP($A141,'[2]1516 Exp_Rev Access'!$F$7:$GB$306,100,FALSE)),"",VLOOKUP($A141,'[2]1516 Exp_Rev Access'!$F$7:$GB$306,100,FALSE))</f>
        <v>0</v>
      </c>
      <c r="DQ141" s="99">
        <f>IF(ISNA(VLOOKUP($A141,'[2]1516 Exp_Rev Access'!$F$7:$GB$306,101,FALSE)),"",VLOOKUP($A141,'[2]1516 Exp_Rev Access'!$F$7:$GB$306,101,FALSE))</f>
        <v>0</v>
      </c>
      <c r="DR141" s="99">
        <f>IF(ISNA(VLOOKUP($A141,'[2]1516 Exp_Rev Access'!$F$7:$GB$306,102,FALSE)),"",VLOOKUP($A141,'[2]1516 Exp_Rev Access'!$F$7:$GB$306,102,FALSE))</f>
        <v>0</v>
      </c>
      <c r="DS141" s="99">
        <f>IF(ISNA(VLOOKUP($A141,'[2]1516 Exp_Rev Access'!$F$7:$GB$306,103,FALSE)),"",VLOOKUP($A141,'[2]1516 Exp_Rev Access'!$F$7:$GB$306,103,FALSE))</f>
        <v>0</v>
      </c>
      <c r="DT141" s="99">
        <f>IF(ISNA(VLOOKUP($A141,'[2]1516 Exp_Rev Access'!$F$7:$GB$306,104,FALSE)),"",VLOOKUP($A141,'[2]1516 Exp_Rev Access'!$F$7:$GB$306,104,FALSE))</f>
        <v>0</v>
      </c>
      <c r="DU141" s="99">
        <f>IF(ISNA(VLOOKUP($A141,'[2]1516 Exp_Rev Access'!$F$7:$GB$306,105,FALSE)),"",VLOOKUP($A141,'[2]1516 Exp_Rev Access'!$F$7:$GB$306,105,FALSE))</f>
        <v>0</v>
      </c>
      <c r="DV141" s="99">
        <f>IF(ISNA(VLOOKUP($A141,'[2]1516 Exp_Rev Access'!$F$7:$GB$306,106,FALSE)),"",VLOOKUP($A141,'[2]1516 Exp_Rev Access'!$F$7:$GB$306,106,FALSE))</f>
        <v>0</v>
      </c>
      <c r="DW141" s="99">
        <f>IF(ISNA(VLOOKUP($A141,'[2]1516 Exp_Rev Access'!$F$7:$GB$306,107,FALSE)),"",VLOOKUP($A141,'[2]1516 Exp_Rev Access'!$F$7:$GB$306,107,FALSE))</f>
        <v>0</v>
      </c>
      <c r="DX141" s="99">
        <f>IF(ISNA(VLOOKUP($A141,'[2]1516 Exp_Rev Access'!$F$7:$GB$306,108,FALSE)),"",VLOOKUP($A141,'[2]1516 Exp_Rev Access'!$F$7:$GB$306,108,FALSE))</f>
        <v>0</v>
      </c>
      <c r="DY141" s="99">
        <f>IF(ISNA(VLOOKUP($A141,'[2]1516 Exp_Rev Access'!$F$7:$GB$306,109,FALSE)),"",VLOOKUP($A141,'[2]1516 Exp_Rev Access'!$F$7:$GB$306,109,FALSE))</f>
        <v>0</v>
      </c>
      <c r="DZ141" s="99">
        <f>IF(ISNA(VLOOKUP($A141,'[2]1516 Exp_Rev Access'!$F$7:$GB$306,110,FALSE)),"",VLOOKUP($A141,'[2]1516 Exp_Rev Access'!$F$7:$GB$306,110,FALSE))</f>
        <v>0</v>
      </c>
      <c r="EA141" s="99">
        <f>IF(ISNA(VLOOKUP($A141,'[2]1516 Exp_Rev Access'!$F$7:$GB$306,111,FALSE)),"",VLOOKUP($A141,'[2]1516 Exp_Rev Access'!$F$7:$GB$306,111,FALSE))</f>
        <v>0</v>
      </c>
      <c r="EB141" s="99">
        <f>IF(ISNA(VLOOKUP($A141,'[2]1516 Exp_Rev Access'!$F$7:$GB$306,112,FALSE)),"",VLOOKUP($A141,'[2]1516 Exp_Rev Access'!$F$7:$GB$306,112,FALSE))</f>
        <v>0</v>
      </c>
      <c r="EC141" s="99">
        <f>IF(ISNA(VLOOKUP($A141,'[2]1516 Exp_Rev Access'!$F$7:$GB$306,113,FALSE)),"",VLOOKUP($A141,'[2]1516 Exp_Rev Access'!$F$7:$GB$306,113,FALSE))</f>
        <v>0</v>
      </c>
      <c r="ED141" s="99">
        <f>IF(ISNA(VLOOKUP($A141,'[2]1516 Exp_Rev Access'!$F$7:$GB$306,114,FALSE)),"",VLOOKUP($A141,'[2]1516 Exp_Rev Access'!$F$7:$GB$306,114,FALSE))</f>
        <v>0</v>
      </c>
      <c r="EE141" s="99">
        <f>IF(ISNA(VLOOKUP($A141,'[2]1516 Exp_Rev Access'!$F$7:$GB$306,115,FALSE)),"",VLOOKUP($A141,'[2]1516 Exp_Rev Access'!$F$7:$GB$306,115,FALSE))</f>
        <v>0</v>
      </c>
      <c r="EF141" s="99">
        <f>IF(ISNA(VLOOKUP($A141,'[2]1516 Exp_Rev Access'!$F$7:$GB$306,116,FALSE)),"",VLOOKUP($A141,'[2]1516 Exp_Rev Access'!$F$7:$GB$306,116,FALSE))</f>
        <v>8450</v>
      </c>
      <c r="EG141" s="99">
        <f>IF(ISNA(VLOOKUP($A141,'[2]1516 Exp_Rev Access'!$F$7:$GB$306,117,FALSE)),"",VLOOKUP($A141,'[2]1516 Exp_Rev Access'!$F$7:$GB$306,117,FALSE))</f>
        <v>0</v>
      </c>
      <c r="EH141" s="99">
        <f>IF(ISNA(VLOOKUP($A141,'[2]1516 Exp_Rev Access'!$F$7:$GB$306,118,FALSE)),"",VLOOKUP($A141,'[2]1516 Exp_Rev Access'!$F$7:$GB$306,118,FALSE))</f>
        <v>0</v>
      </c>
      <c r="EI141" s="99">
        <f>IF(ISNA(VLOOKUP($A141,'[2]1516 Exp_Rev Access'!$F$7:$GB$306,119,FALSE)),"",VLOOKUP($A141,'[2]1516 Exp_Rev Access'!$F$7:$GB$306,119,FALSE))</f>
        <v>0</v>
      </c>
      <c r="EJ141" s="99">
        <f>IF(ISNA(VLOOKUP($A141,'[2]1516 Exp_Rev Access'!$F$7:$GB$306,120,FALSE)),"",VLOOKUP($A141,'[2]1516 Exp_Rev Access'!$F$7:$GB$306,120,FALSE))</f>
        <v>0</v>
      </c>
      <c r="EK141" s="99">
        <f>IF(ISNA(VLOOKUP($A141,'[2]1516 Exp_Rev Access'!$F$7:$GB$306,121,FALSE)),"",VLOOKUP($A141,'[2]1516 Exp_Rev Access'!$F$7:$GB$306,121,FALSE))</f>
        <v>0</v>
      </c>
      <c r="EL141" s="99">
        <f>IF(ISNA(VLOOKUP($A141,'[2]1516 Exp_Rev Access'!$F$7:$GB$306,122,FALSE)),"",VLOOKUP($A141,'[2]1516 Exp_Rev Access'!$F$7:$GB$306,122,FALSE))</f>
        <v>0</v>
      </c>
      <c r="EM141" s="99">
        <f>IF(ISNA(VLOOKUP($A141,'[2]1516 Exp_Rev Access'!$F$7:$GB$306,123,FALSE)),"",VLOOKUP($A141,'[2]1516 Exp_Rev Access'!$F$7:$GB$306,123,FALSE))</f>
        <v>0</v>
      </c>
      <c r="EN141" s="99">
        <f>IF(ISNA(VLOOKUP($A141,'[2]1516 Exp_Rev Access'!$F$7:$GB$306,124,FALSE)),"",VLOOKUP($A141,'[2]1516 Exp_Rev Access'!$F$7:$GB$306,124,FALSE))</f>
        <v>0</v>
      </c>
      <c r="EO141" s="99">
        <f>IF(ISNA(VLOOKUP($A141,'[2]1516 Exp_Rev Access'!$F$7:$GB$306,125,FALSE)),"",VLOOKUP($A141,'[2]1516 Exp_Rev Access'!$F$7:$GB$306,125,FALSE))</f>
        <v>0</v>
      </c>
      <c r="EP141" s="99">
        <f>IF(ISNA(VLOOKUP($A141,'[2]1516 Exp_Rev Access'!$F$7:$GB$306,126,FALSE)),"",VLOOKUP($A141,'[2]1516 Exp_Rev Access'!$F$7:$GB$306,126,FALSE))</f>
        <v>0</v>
      </c>
      <c r="EQ141" s="99">
        <f>IF(ISNA(VLOOKUP($A141,'[2]1516 Exp_Rev Access'!$F$7:$GB$306,127,FALSE)),"",VLOOKUP($A141,'[2]1516 Exp_Rev Access'!$F$7:$GB$306,127,FALSE))</f>
        <v>0</v>
      </c>
      <c r="ER141" s="99">
        <f>IF(ISNA(VLOOKUP($A141,'[2]1516 Exp_Rev Access'!$F$7:$GB$306,128,FALSE)),"",VLOOKUP($A141,'[2]1516 Exp_Rev Access'!$F$7:$GB$306,128,FALSE))</f>
        <v>0</v>
      </c>
      <c r="ES141" s="99">
        <f>IF(ISNA(VLOOKUP($A141,'[2]1516 Exp_Rev Access'!$F$7:$GB$306,129,FALSE)),"",VLOOKUP($A141,'[2]1516 Exp_Rev Access'!$F$7:$GB$306,129,FALSE))</f>
        <v>0</v>
      </c>
      <c r="ET141" s="99">
        <f>IF(ISNA(VLOOKUP($A141,'[2]1516 Exp_Rev Access'!$F$7:$GB$306,130,FALSE)),"",VLOOKUP($A141,'[2]1516 Exp_Rev Access'!$F$7:$GB$306,130,FALSE))</f>
        <v>0</v>
      </c>
      <c r="EU141" s="99">
        <f>IF(ISNA(VLOOKUP($A141,'[2]1516 Exp_Rev Access'!$F$7:$GB$306,131,FALSE)),"",VLOOKUP($A141,'[2]1516 Exp_Rev Access'!$F$7:$GB$306,131,FALSE))</f>
        <v>12391.34</v>
      </c>
      <c r="EV141" s="99">
        <f>IF(ISNA(VLOOKUP($A141,'[2]1516 Exp_Rev Access'!$F$7:$GB$306,132,FALSE)),"",VLOOKUP($A141,'[2]1516 Exp_Rev Access'!$F$7:$GB$306,132,FALSE))</f>
        <v>0</v>
      </c>
      <c r="EW141" s="99">
        <f>IF(ISNA(VLOOKUP($A141,'[2]1516 Exp_Rev Access'!$F$7:$GB$306,133,FALSE)),"",VLOOKUP($A141,'[2]1516 Exp_Rev Access'!$F$7:$GB$306,133,FALSE))</f>
        <v>0</v>
      </c>
      <c r="EX141" s="99">
        <f>IF(ISNA(VLOOKUP($A141,'[2]1516 Exp_Rev Access'!$F$7:$GB$306,134,FALSE)),"",VLOOKUP($A141,'[2]1516 Exp_Rev Access'!$F$7:$GB$306,134,FALSE))</f>
        <v>0</v>
      </c>
      <c r="EY141" s="99">
        <f>IF(ISNA(VLOOKUP($A141,'[2]1516 Exp_Rev Access'!$F$7:$GB$306,135,FALSE)),"",VLOOKUP($A141,'[2]1516 Exp_Rev Access'!$F$7:$GB$306,135,FALSE))</f>
        <v>0</v>
      </c>
      <c r="EZ141" s="99">
        <f>IF(ISNA(VLOOKUP($A141,'[2]1516 Exp_Rev Access'!$F$7:$GB$306,136,FALSE)),"",VLOOKUP($A141,'[2]1516 Exp_Rev Access'!$F$7:$GB$306,136,FALSE))</f>
        <v>0</v>
      </c>
      <c r="FA141" s="99">
        <f>IF(ISNA(VLOOKUP($A141,'[2]1516 Exp_Rev Access'!$F$7:$GB$306,137,FALSE)),"",VLOOKUP($A141,'[2]1516 Exp_Rev Access'!$F$7:$GB$306,137,FALSE))</f>
        <v>0</v>
      </c>
      <c r="FB141" s="99">
        <f>IF(ISNA(VLOOKUP($A141,'[2]1516 Exp_Rev Access'!$F$7:$GB$306,138,FALSE)),"",VLOOKUP($A141,'[2]1516 Exp_Rev Access'!$F$7:$GB$306,138,FALSE))</f>
        <v>0</v>
      </c>
      <c r="FC141" s="99">
        <f>IF(ISNA(VLOOKUP($A141,'[2]1516 Exp_Rev Access'!$F$7:$GB$306,139,FALSE)),"",VLOOKUP($A141,'[2]1516 Exp_Rev Access'!$F$7:$GB$306,139,FALSE))</f>
        <v>0</v>
      </c>
      <c r="FD141" s="99">
        <f>IF(ISNA(VLOOKUP($A141,'[2]1516 Exp_Rev Access'!$F$7:$FS$306,140,FALSE)),"",VLOOKUP($A141,'[2]1516 Exp_Rev Access'!$F$7:$FS$306,140,FALSE))</f>
        <v>0</v>
      </c>
      <c r="FE141" s="99">
        <f>IF(ISNA(VLOOKUP($A141,'[2]1516 Exp_Rev Access'!$F$7:$FS$306,141,FALSE)),"",VLOOKUP($A141,'[2]1516 Exp_Rev Access'!$F$7:$FS$306,141,FALSE))</f>
        <v>0</v>
      </c>
      <c r="FF141" s="99">
        <f>IF(ISNA(VLOOKUP($A141,'[2]1516 Exp_Rev Access'!$F$7:$FS$306,142,FALSE)),"",VLOOKUP($A141,'[2]1516 Exp_Rev Access'!$F$7:$FS$306,142,FALSE))</f>
        <v>0</v>
      </c>
      <c r="FG141" s="99">
        <f>IF(ISNA(VLOOKUP($A141,'[2]1516 Exp_Rev Access'!$F$7:$FS$306,143,FALSE)),"",VLOOKUP($A141,'[2]1516 Exp_Rev Access'!$F$7:$FS$306,143,FALSE))</f>
        <v>27583.55</v>
      </c>
      <c r="FH141" s="99">
        <f>IF(ISNA(VLOOKUP($A141,'[2]1516 Exp_Rev Access'!$F$7:$FS$306,144,FALSE)),"",VLOOKUP($A141,'[2]1516 Exp_Rev Access'!$F$7:$FS$306,144,FALSE))</f>
        <v>0</v>
      </c>
      <c r="FI141" s="99">
        <f>IF(ISNA(VLOOKUP($A141,'[2]1516 Exp_Rev Access'!$F$7:$FS$306,145,FALSE)),"",VLOOKUP($A141,'[2]1516 Exp_Rev Access'!$F$7:$FS$306,145,FALSE))</f>
        <v>0</v>
      </c>
      <c r="FJ141" s="99">
        <f>IF(ISNA(VLOOKUP($A141,'[2]1516 Exp_Rev Access'!$F$7:$FS$306,146,FALSE)),"",VLOOKUP($A141,'[2]1516 Exp_Rev Access'!$F$7:$FS$306,146,FALSE))</f>
        <v>0</v>
      </c>
      <c r="FK141" s="99">
        <f>IF(ISNA(VLOOKUP($A141,'[2]1516 Exp_Rev Access'!$F$7:$FS$306,147,FALSE)),"",VLOOKUP($A141,'[2]1516 Exp_Rev Access'!$F$7:$FS$306,147,FALSE))</f>
        <v>0</v>
      </c>
      <c r="FL141" s="99">
        <f>IF(ISNA(VLOOKUP($A141,'[2]1516 Exp_Rev Access'!$F$7:$FS$306,148,FALSE)),"",VLOOKUP($A141,'[2]1516 Exp_Rev Access'!$F$7:$FS$306,148,FALSE))</f>
        <v>0</v>
      </c>
      <c r="FM141" s="99">
        <f>IF(ISNA(VLOOKUP($A141,'[2]1516 Exp_Rev Access'!$F$7:$FS$306,149,FALSE)),"",VLOOKUP($A141,'[2]1516 Exp_Rev Access'!$F$7:$FS$306,149,FALSE))</f>
        <v>0</v>
      </c>
      <c r="FN141" s="99">
        <f>IF(ISNA(VLOOKUP($A141,'[2]1516 Exp_Rev Access'!$F$7:$FS$306,150,FALSE)),"",VLOOKUP($A141,'[2]1516 Exp_Rev Access'!$F$7:$FS$306,150,FALSE))</f>
        <v>0</v>
      </c>
      <c r="FO141" s="99">
        <f>IF(ISNA(VLOOKUP($A141,'[2]1516 Exp_Rev Access'!$F$7:$FS$306,151,FALSE)),"",VLOOKUP($A141,'[2]1516 Exp_Rev Access'!$F$7:$FS$306,151,FALSE))</f>
        <v>0</v>
      </c>
      <c r="FP141" s="99">
        <f>IF(ISNA(VLOOKUP($A141,'[2]1516 Exp_Rev Access'!$F$7:$FS$306,152,FALSE)),"",VLOOKUP($A141,'[2]1516 Exp_Rev Access'!$F$7:$FS$306,152,FALSE))</f>
        <v>0</v>
      </c>
      <c r="FQ141" s="99">
        <f>IF(ISNA(VLOOKUP($A141,'[2]1516 Exp_Rev Access'!$F$7:$FS$306,153,FALSE)),"",VLOOKUP($A141,'[2]1516 Exp_Rev Access'!$F$7:$FS$306,153,FALSE))</f>
        <v>45710.99</v>
      </c>
      <c r="FR141" s="101">
        <f t="shared" si="218"/>
        <v>1065267.9900000002</v>
      </c>
      <c r="FS141" s="72">
        <f t="shared" si="219"/>
        <v>5.0054953490270108E-2</v>
      </c>
      <c r="FT141" s="94">
        <f t="shared" si="220"/>
        <v>541.93633214120382</v>
      </c>
      <c r="FU141" s="99">
        <f>IF(ISNA(VLOOKUP($A141,'[2]1516 Exp_Rev Access'!$F$7:$GB$306,154,FALSE)),"",VLOOKUP($A141,'[2]1516 Exp_Rev Access'!$F$7:$GB$306,154,FALSE))</f>
        <v>0</v>
      </c>
      <c r="FV141" s="99">
        <f>IF(ISNA(VLOOKUP($A141,'[2]1516 Exp_Rev Access'!$F$7:$GB$306,155,FALSE)),"",VLOOKUP($A141,'[2]1516 Exp_Rev Access'!$F$7:$GB$306,155,FALSE))</f>
        <v>0</v>
      </c>
      <c r="FW141" s="99">
        <f>IF(ISNA(VLOOKUP($A141,'[2]1516 Exp_Rev Access'!$F$7:$GB$306,156,FALSE)),"",VLOOKUP($A141,'[2]1516 Exp_Rev Access'!$F$7:$GB$306,156,FALSE))</f>
        <v>0</v>
      </c>
      <c r="FX141" s="99">
        <f>IF(ISNA(VLOOKUP($A141,'[2]1516 Exp_Rev Access'!$F$7:$GB$306,157,FALSE)),"",VLOOKUP($A141,'[2]1516 Exp_Rev Access'!$F$7:$GB$306,157,FALSE))</f>
        <v>0</v>
      </c>
      <c r="FY141" s="99">
        <f>IF(ISNA(VLOOKUP($A141,'[2]1516 Exp_Rev Access'!$F$7:$GB$306,158,FALSE)),"",VLOOKUP($A141,'[2]1516 Exp_Rev Access'!$F$7:$GB$306,158,FALSE))</f>
        <v>0</v>
      </c>
      <c r="FZ141" s="99">
        <f>IF(ISNA(VLOOKUP($A141,'[2]1516 Exp_Rev Access'!$F$7:$GB$306,159,FALSE)),"",VLOOKUP($A141,'[2]1516 Exp_Rev Access'!$F$7:$GB$306,159,FALSE))</f>
        <v>0</v>
      </c>
      <c r="GA141" s="99">
        <f>IF(ISNA(VLOOKUP($A141,'[2]1516 Exp_Rev Access'!$F$7:$GB$306,160,FALSE)),"",VLOOKUP($A141,'[2]1516 Exp_Rev Access'!$F$7:$GB$306,160,FALSE))</f>
        <v>0</v>
      </c>
      <c r="GB141" s="99">
        <f>IF(ISNA(VLOOKUP($A141,'[2]1516 Exp_Rev Access'!$F$7:$GB$306,161,FALSE)),"",VLOOKUP($A141,'[2]1516 Exp_Rev Access'!$F$7:$GB$306,161,FALSE))</f>
        <v>0</v>
      </c>
      <c r="GC141" s="99">
        <f>IF(ISNA(VLOOKUP($A141,'[2]1516 Exp_Rev Access'!$F$7:$GB$306,162,FALSE)),"",VLOOKUP($A141,'[2]1516 Exp_Rev Access'!$F$7:$GB$306,162,FALSE))</f>
        <v>0</v>
      </c>
      <c r="GD141" s="99">
        <f>IF(ISNA(VLOOKUP($A141,'[2]1516 Exp_Rev Access'!$F$7:$GB$306,163,FALSE)),"",VLOOKUP($A141,'[2]1516 Exp_Rev Access'!$F$7:$GB$306,163,FALSE))</f>
        <v>0</v>
      </c>
      <c r="GE141" s="99">
        <f>IF(ISNA(VLOOKUP($A141,'[2]1516 Exp_Rev Access'!$F$7:$GB$306,164,FALSE)),"",VLOOKUP($A141,'[2]1516 Exp_Rev Access'!$F$7:$GB$306,164,FALSE))</f>
        <v>0</v>
      </c>
      <c r="GF141" s="99">
        <f>IF(ISNA(VLOOKUP($A141,'[2]1516 Exp_Rev Access'!$F$7:$GB$306,165,FALSE)),"",VLOOKUP($A141,'[2]1516 Exp_Rev Access'!$F$7:$GB$306,165,FALSE))</f>
        <v>0</v>
      </c>
      <c r="GG141" s="99">
        <f>IF(ISNA(VLOOKUP($A141,'[2]1516 Exp_Rev Access'!$F$7:$GB$306,166,FALSE)),"",VLOOKUP($A141,'[2]1516 Exp_Rev Access'!$F$7:$GB$306,166,FALSE))</f>
        <v>0</v>
      </c>
      <c r="GH141" s="99">
        <f>IF(ISNA(VLOOKUP($A141,'[2]1516 Exp_Rev Access'!$F$7:$GB$306,167,FALSE)),"",VLOOKUP($A141,'[2]1516 Exp_Rev Access'!$F$7:$GB$306,167,FALSE))</f>
        <v>0</v>
      </c>
      <c r="GI141" s="99">
        <f>IF(ISNA(VLOOKUP($A141,'[2]1516 Exp_Rev Access'!$F$7:$GB$306,168,FALSE)),"",VLOOKUP($A141,'[2]1516 Exp_Rev Access'!$F$7:$GB$306,168,FALSE))</f>
        <v>0</v>
      </c>
      <c r="GJ141" s="99">
        <f>IF(ISNA(VLOOKUP($A141,'[2]1516 Exp_Rev Access'!$F$7:$GB$306,169,FALSE)),"",VLOOKUP($A141,'[2]1516 Exp_Rev Access'!$F$7:$GB$306,169,FALSE))</f>
        <v>10727.27</v>
      </c>
      <c r="GK141" s="99">
        <f>IF(ISNA(VLOOKUP($A141,'[2]1516 Exp_Rev Access'!$F$7:$GB$306,170,FALSE)),"",VLOOKUP($A141,'[2]1516 Exp_Rev Access'!$F$7:$GB$306,170,FALSE))</f>
        <v>0</v>
      </c>
      <c r="GL141" s="99">
        <f>IF(ISNA(VLOOKUP($A141,'[2]1516 Exp_Rev Access'!$F$7:$GB$306,171,FALSE)),"",VLOOKUP($A141,'[2]1516 Exp_Rev Access'!$F$7:$GB$306,171,FALSE))</f>
        <v>0</v>
      </c>
      <c r="GM141" s="99">
        <f>IF(ISNA(VLOOKUP($A141,'[2]1516 Exp_Rev Access'!$F$7:$GB$306,172,FALSE)),"",VLOOKUP($A141,'[2]1516 Exp_Rev Access'!$F$7:$GB$306,172,FALSE))</f>
        <v>0</v>
      </c>
      <c r="GN141" s="99">
        <f>IF(ISNA(VLOOKUP($A141,'[2]1516 Exp_Rev Access'!$F$7:$GB$306,173,FALSE)),"",VLOOKUP($A141,'[2]1516 Exp_Rev Access'!$F$7:$GB$306,173,FALSE))</f>
        <v>0</v>
      </c>
      <c r="GO141" s="99">
        <f>IF(ISNA(VLOOKUP($A141,'[2]1516 Exp_Rev Access'!$F$7:$GB$306,174,FALSE)),"",VLOOKUP($A141,'[2]1516 Exp_Rev Access'!$F$7:$GB$306,174,FALSE))</f>
        <v>0</v>
      </c>
      <c r="GP141" s="99">
        <f>IF(ISNA(VLOOKUP($A141,'[2]1516 Exp_Rev Access'!$F$7:$GB$306,175,FALSE)),"",VLOOKUP($A141,'[2]1516 Exp_Rev Access'!$F$7:$GB$306,175,FALSE))</f>
        <v>0</v>
      </c>
      <c r="GQ141" s="99">
        <f>IF(ISNA(VLOOKUP($A141,'[2]1516 Exp_Rev Access'!$F$7:$GB$306,176,FALSE)),"",VLOOKUP($A141,'[2]1516 Exp_Rev Access'!$F$7:$GB$306,176,FALSE))</f>
        <v>0</v>
      </c>
      <c r="GR141" s="99">
        <f>IF(ISNA(VLOOKUP($A141,'[2]1516 Exp_Rev Access'!$F$7:$GB$306,177,FALSE)),"",VLOOKUP($A141,'[2]1516 Exp_Rev Access'!$F$7:$GB$306,177,FALSE))</f>
        <v>0</v>
      </c>
      <c r="GS141" s="99">
        <f>IF(ISNA(VLOOKUP($A141,'[2]1516 Exp_Rev Access'!$F$7:$GB$306,178,FALSE)),"",VLOOKUP($A141,'[2]1516 Exp_Rev Access'!$F$7:$GB$306,178,FALSE))</f>
        <v>0</v>
      </c>
      <c r="GT141" s="101">
        <f t="shared" si="221"/>
        <v>10727.27</v>
      </c>
      <c r="GU141" s="72">
        <f t="shared" si="222"/>
        <v>5.040543844066597E-4</v>
      </c>
      <c r="GV141" s="84">
        <f t="shared" si="223"/>
        <v>5.4573097213672694</v>
      </c>
      <c r="GW141" s="85"/>
      <c r="GX141" s="85"/>
      <c r="GY141" s="85"/>
    </row>
    <row r="142" spans="1:207" customFormat="1" ht="12" customHeight="1" x14ac:dyDescent="0.2">
      <c r="A142" s="96" t="s">
        <v>405</v>
      </c>
      <c r="B142" s="69" t="s">
        <v>406</v>
      </c>
      <c r="C142" s="80">
        <f>IF(ISNA(VLOOKUP($A142,'[2]1516 enrollment_Rev_Exp by size'!$A$6:$G$320,3,FALSE)),"",VLOOKUP($A142,'[2]1516 enrollment_Rev_Exp by size'!$A$6:$G$320,3,FALSE))</f>
        <v>1895.8999999999999</v>
      </c>
      <c r="D142" s="97">
        <v>24101277.760000002</v>
      </c>
      <c r="E142" s="80">
        <f t="shared" si="201"/>
        <v>24101277.759999998</v>
      </c>
      <c r="F142" s="80">
        <f t="shared" si="202"/>
        <v>0</v>
      </c>
      <c r="G142" s="98">
        <f>IF(ISNA(VLOOKUP($A142,'[2]1516 Exp_Rev Access'!$F$7:$FS$306,2,FALSE)),"",VLOOKUP($A142,'[2]1516 Exp_Rev Access'!$F$7:$FS$306,2,FALSE))</f>
        <v>5382518.4699999997</v>
      </c>
      <c r="H142" s="98">
        <f>IF(ISNA(VLOOKUP($A142,'[2]1516 Exp_Rev Access'!$F$7:$FS$306,3,FALSE)),"",VLOOKUP($A142,'[2]1516 Exp_Rev Access'!$F$7:$FS$306,3,FALSE))</f>
        <v>0</v>
      </c>
      <c r="I142" s="98">
        <f>IF(ISNA(VLOOKUP($A142,'[2]1516 Exp_Rev Access'!$F$7:$FS$306,4,FALSE)),"",VLOOKUP($A142,'[2]1516 Exp_Rev Access'!$F$7:$FS$306,4,FALSE))</f>
        <v>0</v>
      </c>
      <c r="J142" s="98">
        <f>IF(ISNA(VLOOKUP($A142,'[2]1516 Exp_Rev Access'!$F$7:$FS$306,5,FALSE)),"",VLOOKUP($A142,'[2]1516 Exp_Rev Access'!$F$7:$FS$306,5,FALSE))</f>
        <v>135506.97</v>
      </c>
      <c r="K142" s="98">
        <f>IF(ISNA(VLOOKUP($A142,'[2]1516 Exp_Rev Access'!$F$7:$FS$306,6,FALSE)),"",VLOOKUP($A142,'[2]1516 Exp_Rev Access'!$F$7:$FS$306,6,FALSE))</f>
        <v>0</v>
      </c>
      <c r="L142" s="98">
        <f>IF(ISNA(VLOOKUP($A142,'[2]1516 Exp_Rev Access'!$F$7:$FS$306,7,FALSE)),"",VLOOKUP($A142,'[2]1516 Exp_Rev Access'!$F$7:$FS$306,7,FALSE))</f>
        <v>0</v>
      </c>
      <c r="M142" s="90">
        <f t="shared" si="203"/>
        <v>5518025.4399999995</v>
      </c>
      <c r="N142" s="72">
        <f t="shared" si="204"/>
        <v>0.22895157239995226</v>
      </c>
      <c r="O142" s="73">
        <f t="shared" si="205"/>
        <v>2910.5044780842873</v>
      </c>
      <c r="P142" s="99">
        <f>IF(ISNA(VLOOKUP($A142,'[2]1516 Exp_Rev Access'!$F$7:$FS$306,8,FALSE)),"",VLOOKUP($A142,'[2]1516 Exp_Rev Access'!$F$7:$FS$306,8,FALSE))</f>
        <v>27572.04</v>
      </c>
      <c r="Q142" s="99">
        <f>IF(ISNA(VLOOKUP($A142,'[2]1516 Exp_Rev Access'!$F$7:$FS$306,9,FALSE)),"",VLOOKUP($A142,'[2]1516 Exp_Rev Access'!$F$7:$FS$306,9,FALSE))</f>
        <v>0</v>
      </c>
      <c r="R142" s="99">
        <f>IF(ISNA(VLOOKUP($A142,'[2]1516 Exp_Rev Access'!$F$7:$FS$306,10,FALSE)),"",VLOOKUP($A142,'[2]1516 Exp_Rev Access'!$F$7:$FS$306,10,FALSE))</f>
        <v>2878.08</v>
      </c>
      <c r="S142" s="99">
        <f>IF(ISNA(VLOOKUP($A142,'[2]1516 Exp_Rev Access'!$F$7:$FS$306,11,FALSE)),"",VLOOKUP($A142,'[2]1516 Exp_Rev Access'!$F$7:$FS$306,11,FALSE))</f>
        <v>0</v>
      </c>
      <c r="T142" s="99">
        <f>IF(ISNA(VLOOKUP($A142,'[2]1516 Exp_Rev Access'!$F$7:$FS$306,12,FALSE)),"",VLOOKUP($A142,'[2]1516 Exp_Rev Access'!$F$7:$FS$306,12,FALSE))</f>
        <v>0</v>
      </c>
      <c r="U142" s="99">
        <f>IF(ISNA(VLOOKUP($A142,'[2]1516 Exp_Rev Access'!$F$7:$FS$306,13,FALSE)),"",VLOOKUP($A142,'[2]1516 Exp_Rev Access'!$F$7:$FS$306,13,FALSE))</f>
        <v>4955</v>
      </c>
      <c r="V142" s="99">
        <f>IF(ISNA(VLOOKUP($A142,'[2]1516 Exp_Rev Access'!$F$7:$FS$306,14,FALSE)),"",VLOOKUP($A142,'[2]1516 Exp_Rev Access'!$F$7:$FS$306,14,FALSE))</f>
        <v>0</v>
      </c>
      <c r="W142" s="99">
        <f>IF(ISNA(VLOOKUP($A142,'[2]1516 Exp_Rev Access'!$F$7:$FS$306,15,FALSE)),"",VLOOKUP($A142,'[2]1516 Exp_Rev Access'!$F$7:$FS$306,15,FALSE))</f>
        <v>0</v>
      </c>
      <c r="X142" s="99">
        <f>IF(ISNA(VLOOKUP($A142,'[2]1516 Exp_Rev Access'!$F$7:$FS$306,16,FALSE)),"",VLOOKUP($A142,'[2]1516 Exp_Rev Access'!$F$7:$FS$306,16,FALSE))</f>
        <v>566</v>
      </c>
      <c r="Y142" s="99">
        <f>IF(ISNA(VLOOKUP($A142,'[2]1516 Exp_Rev Access'!$F$7:$FS$306,17,FALSE)),"",VLOOKUP($A142,'[2]1516 Exp_Rev Access'!$F$7:$FS$306,17,FALSE))</f>
        <v>14670.5</v>
      </c>
      <c r="Z142" s="99">
        <f>IF(ISNA(VLOOKUP($A142,'[2]1516 Exp_Rev Access'!$F$7:$FS$306,18,FALSE)),"",VLOOKUP($A142,'[2]1516 Exp_Rev Access'!$F$7:$FS$306,18,FALSE))</f>
        <v>0</v>
      </c>
      <c r="AA142" s="99">
        <f>IF(ISNA(VLOOKUP($A142,'[2]1516 Exp_Rev Access'!$F$7:$FS$306,19,FALSE)),"",VLOOKUP($A142,'[2]1516 Exp_Rev Access'!$F$7:$FS$306,19,FALSE))</f>
        <v>0</v>
      </c>
      <c r="AB142" s="99">
        <f>IF(ISNA(VLOOKUP($A142,'[2]1516 Exp_Rev Access'!$F$7:$FS$306,20,FALSE)),"",VLOOKUP($A142,'[2]1516 Exp_Rev Access'!$F$7:$FS$306,20,FALSE))</f>
        <v>0</v>
      </c>
      <c r="AC142" s="99">
        <f>IF(ISNA(VLOOKUP($A142,'[2]1516 Exp_Rev Access'!$F$7:$FS$306,21,FALSE)),"",VLOOKUP($A142,'[2]1516 Exp_Rev Access'!$F$7:$FS$306,21,FALSE))</f>
        <v>171647.01</v>
      </c>
      <c r="AD142" s="99">
        <f>IF(ISNA(VLOOKUP($A142,'[2]1516 Exp_Rev Access'!$F$7:$FS$306,22,FALSE)),"",VLOOKUP($A142,'[2]1516 Exp_Rev Access'!$F$7:$FS$306,22,FALSE))</f>
        <v>22361.93</v>
      </c>
      <c r="AE142" s="99">
        <f>IF(ISNA(VLOOKUP($A142,'[2]1516 Exp_Rev Access'!$F$7:$FS$306,23,FALSE)),"",VLOOKUP($A142,'[2]1516 Exp_Rev Access'!$F$7:$FS$306,23,FALSE))</f>
        <v>0</v>
      </c>
      <c r="AF142" s="99">
        <f>IF(ISNA(VLOOKUP($A142,'[2]1516 Exp_Rev Access'!$F$7:$FS$306,24,FALSE)),"",VLOOKUP($A142,'[2]1516 Exp_Rev Access'!$F$7:$FS$306,24,FALSE))</f>
        <v>7441.9</v>
      </c>
      <c r="AG142" s="99">
        <f>IF(ISNA(VLOOKUP($A142,'[2]1516 Exp_Rev Access'!$F$7:$FS$306,25,FALSE)),"",VLOOKUP($A142,'[2]1516 Exp_Rev Access'!$F$7:$FS$306,25,FALSE))</f>
        <v>1007.21</v>
      </c>
      <c r="AH142" s="98">
        <f>IF(ISNA(VLOOKUP($A142,'[2]1516 Exp_Rev Access'!$F$7:$FS$306,26,FALSE)),"",VLOOKUP($A142,'[2]1516 Exp_Rev Access'!$F$7:$FS$306,26,FALSE))</f>
        <v>16262.52</v>
      </c>
      <c r="AI142" s="98">
        <f>IF(ISNA(VLOOKUP($A142,'[2]1516 Exp_Rev Access'!$F$7:$FS$306,27,FALSE)),"",VLOOKUP($A142,'[2]1516 Exp_Rev Access'!$F$7:$FS$306,27,FALSE))</f>
        <v>0</v>
      </c>
      <c r="AJ142" s="98">
        <f>IF(ISNA(VLOOKUP($A142,'[2]1516 Exp_Rev Access'!$F$7:$FS$306,28,FALSE)),"",VLOOKUP($A142,'[2]1516 Exp_Rev Access'!$F$7:$FS$306,28,FALSE))</f>
        <v>24187.81</v>
      </c>
      <c r="AK142" s="98">
        <f>IF(ISNA(VLOOKUP($A142,'[2]1516 Exp_Rev Access'!$F$7:$FS$306,29,FALSE)),"",VLOOKUP($A142,'[2]1516 Exp_Rev Access'!$F$7:$FS$306,29,FALSE))</f>
        <v>41947.14</v>
      </c>
      <c r="AL142" s="100">
        <f t="shared" si="206"/>
        <v>335497.14</v>
      </c>
      <c r="AM142" s="72">
        <f t="shared" si="207"/>
        <v>1.3920305111657283E-2</v>
      </c>
      <c r="AN142" s="94">
        <f t="shared" si="208"/>
        <v>176.95930165093097</v>
      </c>
      <c r="AO142" s="99">
        <f>IF(ISNA(VLOOKUP($A142,'[2]1516 Exp_Rev Access'!$F$7:$GB$306,30,FALSE)),"",VLOOKUP($A142,'[2]1516 Exp_Rev Access'!$F$7:$FS$306,30,FALSE))</f>
        <v>10078085.859999999</v>
      </c>
      <c r="AP142" s="99">
        <f>IF(ISNA(VLOOKUP($A142,'[2]1516 Exp_Rev Access'!$F$7:$GB$306,31,FALSE)),"",VLOOKUP($A142,'[2]1516 Exp_Rev Access'!$F$7:$FS$306,31,FALSE))</f>
        <v>439315.96</v>
      </c>
      <c r="AQ142" s="99">
        <f>IF(ISNA(VLOOKUP($A142,'[2]1516 Exp_Rev Access'!$F$7:$GB$306,32,FALSE)),"",VLOOKUP($A142,'[2]1516 Exp_Rev Access'!$F$7:$FS$306,32,FALSE))</f>
        <v>79693.16</v>
      </c>
      <c r="AR142" s="99">
        <f>IF(ISNA(VLOOKUP($A142,'[2]1516 Exp_Rev Access'!$F$7:$GB$306,33,FALSE)),"",VLOOKUP($A142,'[2]1516 Exp_Rev Access'!$F$7:$FS$306,33,FALSE))</f>
        <v>1091485.78</v>
      </c>
      <c r="AS142" s="99">
        <f>IF(ISNA(VLOOKUP($A142,'[2]1516 Exp_Rev Access'!$F$7:$GB$306,34,FALSE)),"",VLOOKUP($A142,'[2]1516 Exp_Rev Access'!$F$7:$FS$306,34,FALSE))</f>
        <v>0</v>
      </c>
      <c r="AT142" s="101">
        <f t="shared" si="209"/>
        <v>11688580.76</v>
      </c>
      <c r="AU142" s="72">
        <f t="shared" si="210"/>
        <v>0.48497763796569759</v>
      </c>
      <c r="AV142" s="94">
        <f t="shared" si="211"/>
        <v>6165.1884382087665</v>
      </c>
      <c r="AW142" s="99">
        <f>IF(ISNA(VLOOKUP($A142,'[2]1516 Exp_Rev Access'!$F$7:$GB$306,35,FALSE)),"",VLOOKUP($A142,'[2]1516 Exp_Rev Access'!$F$7:$GB$306,35,FALSE))</f>
        <v>0</v>
      </c>
      <c r="AX142" s="99">
        <f>IF(ISNA(VLOOKUP($A142,'[2]1516 Exp_Rev Access'!$F$7:$GB$306,36,FALSE)),"",VLOOKUP($A142,'[2]1516 Exp_Rev Access'!$F$7:$GB$306,36,FALSE))</f>
        <v>1592260.85</v>
      </c>
      <c r="AY142" s="99">
        <f>IF(ISNA(VLOOKUP($A142,'[2]1516 Exp_Rev Access'!$F$7:$GB$306,37,FALSE)),"",VLOOKUP($A142,'[2]1516 Exp_Rev Access'!$F$7:$GB$306,37,FALSE))</f>
        <v>77853.789999999994</v>
      </c>
      <c r="AZ142" s="99">
        <f>IF(ISNA(VLOOKUP($A142,'[2]1516 Exp_Rev Access'!$F$7:$GB$306,38,FALSE)),"",VLOOKUP($A142,'[2]1516 Exp_Rev Access'!$F$7:$GB$306,38,FALSE))</f>
        <v>0</v>
      </c>
      <c r="BA142" s="99">
        <f>IF(ISNA(VLOOKUP($A142,'[2]1516 Exp_Rev Access'!$F$7:$GB$306,39,FALSE)),"",VLOOKUP($A142,'[2]1516 Exp_Rev Access'!$F$7:$GB$306,39,FALSE))</f>
        <v>0</v>
      </c>
      <c r="BB142" s="99">
        <f>IF(ISNA(VLOOKUP($A142,'[2]1516 Exp_Rev Access'!$F$7:$GB$306,40,FALSE)),"",VLOOKUP($A142,'[2]1516 Exp_Rev Access'!$F$7:$GB$306,40,FALSE))</f>
        <v>481916.08</v>
      </c>
      <c r="BC142" s="99">
        <f>IF(ISNA(VLOOKUP($A142,'[2]1516 Exp_Rev Access'!$F$7:$GB$306,41,FALSE)),"",VLOOKUP($A142,'[2]1516 Exp_Rev Access'!$F$7:$GB$306,41,FALSE))</f>
        <v>0</v>
      </c>
      <c r="BD142" s="99">
        <f>IF(ISNA(VLOOKUP($A142,'[2]1516 Exp_Rev Access'!$F$7:$GB$306,42,FALSE)),"",VLOOKUP($A142,'[2]1516 Exp_Rev Access'!$F$7:$GB$306,42,FALSE))</f>
        <v>408851.84</v>
      </c>
      <c r="BE142" s="99">
        <f>IF(ISNA(VLOOKUP($A142,'[2]1516 Exp_Rev Access'!$F$7:$GB$306,43,FALSE)),"",VLOOKUP($A142,'[2]1516 Exp_Rev Access'!$F$7:$GB$306,43,FALSE))</f>
        <v>0</v>
      </c>
      <c r="BF142" s="99">
        <f>IF(ISNA(VLOOKUP($A142,'[2]1516 Exp_Rev Access'!$F$7:$GB$306,44,FALSE)),"",VLOOKUP($A142,'[2]1516 Exp_Rev Access'!$F$7:$GB$306,44,FALSE))</f>
        <v>88868.58</v>
      </c>
      <c r="BG142" s="99">
        <f>IF(ISNA(VLOOKUP($A142,'[2]1516 Exp_Rev Access'!$F$7:$GB$306,45,FALSE)),"",VLOOKUP($A142,'[2]1516 Exp_Rev Access'!$F$7:$GB$306,45,FALSE))</f>
        <v>11217.95</v>
      </c>
      <c r="BH142" s="99">
        <f>IF(ISNA(VLOOKUP($A142,'[2]1516 Exp_Rev Access'!$F$7:$GB$306,46,FALSE)),"",VLOOKUP($A142,'[2]1516 Exp_Rev Access'!$F$7:$GB$306,46,FALSE))</f>
        <v>0</v>
      </c>
      <c r="BI142" s="99">
        <f>IF(ISNA(VLOOKUP($A142,'[2]1516 Exp_Rev Access'!$F$7:$GB$306,47,FALSE)),"",VLOOKUP($A142,'[2]1516 Exp_Rev Access'!$F$7:$GB$306,47,FALSE))</f>
        <v>22605.3</v>
      </c>
      <c r="BJ142" s="99">
        <f>IF(ISNA(VLOOKUP($A142,'[2]1516 Exp_Rev Access'!$F$7:$GB$306,48,FALSE)),"",VLOOKUP($A142,'[2]1516 Exp_Rev Access'!$F$7:$GB$306,48,FALSE))</f>
        <v>1332308.6000000001</v>
      </c>
      <c r="BK142" s="99">
        <f>IF(ISNA(VLOOKUP($A142,'[2]1516 Exp_Rev Access'!$F$7:$GB$306,49,FALSE)),"",VLOOKUP($A142,'[2]1516 Exp_Rev Access'!$F$7:$GB$306,49,FALSE))</f>
        <v>0</v>
      </c>
      <c r="BL142" s="99">
        <f>IF(ISNA(VLOOKUP($A142,'[2]1516 Exp_Rev Access'!$F$7:$GB$306,50,FALSE)),"",VLOOKUP($A142,'[2]1516 Exp_Rev Access'!$F$7:$GB$306,50,FALSE))</f>
        <v>0</v>
      </c>
      <c r="BM142" s="99">
        <f>IF(ISNA(VLOOKUP($A142,'[2]1516 Exp_Rev Access'!$F$7:$GB$306,51,FALSE)),"",VLOOKUP($A142,'[2]1516 Exp_Rev Access'!$F$7:$GB$306,51,FALSE))</f>
        <v>0</v>
      </c>
      <c r="BN142" s="99">
        <f>IF(ISNA(VLOOKUP($A142,'[2]1516 Exp_Rev Access'!$F$7:$GB$306,52,FALSE)),"",VLOOKUP($A142,'[2]1516 Exp_Rev Access'!$F$7:$GB$306,52,FALSE))</f>
        <v>0</v>
      </c>
      <c r="BO142" s="99">
        <f>IF(ISNA(VLOOKUP($A142,'[2]1516 Exp_Rev Access'!$F$7:$GB$306,53,FALSE)),"",VLOOKUP($A142,'[2]1516 Exp_Rev Access'!$F$7:$GB$306,53,FALSE))</f>
        <v>0</v>
      </c>
      <c r="BP142" s="99">
        <f>IF(ISNA(VLOOKUP($A142,'[2]1516 Exp_Rev Access'!$F$7:$GB$306,54,FALSE)),"",VLOOKUP($A142,'[2]1516 Exp_Rev Access'!$F$7:$GB$306,54,FALSE))</f>
        <v>0</v>
      </c>
      <c r="BQ142" s="99">
        <f>IF(ISNA(VLOOKUP($A142,'[2]1516 Exp_Rev Access'!$F$7:$GB$306,55,FALSE)),"",VLOOKUP($A142,'[2]1516 Exp_Rev Access'!$F$7:$GB$306,55,FALSE))</f>
        <v>0</v>
      </c>
      <c r="BR142" s="99">
        <f>IF(ISNA(VLOOKUP($A142,'[2]1516 Exp_Rev Access'!$F$7:$GB$306,56,FALSE)),"",VLOOKUP($A142,'[2]1516 Exp_Rev Access'!$F$7:$GB$306,56,FALSE))</f>
        <v>0</v>
      </c>
      <c r="BS142" s="99">
        <f>IF(ISNA(VLOOKUP($A142,'[2]1516 Exp_Rev Access'!$F$7:$GB$306,57,FALSE)),"",VLOOKUP($A142,'[2]1516 Exp_Rev Access'!$F$7:$GB$306,57,FALSE))</f>
        <v>0</v>
      </c>
      <c r="BT142" s="99">
        <f>IF(ISNA(VLOOKUP($A142,'[2]1516 Exp_Rev Access'!$F$7:$GB$306,58,FALSE)),"",VLOOKUP($A142,'[2]1516 Exp_Rev Access'!$F$7:$GB$306,58,FALSE))</f>
        <v>0</v>
      </c>
      <c r="BU142" s="102">
        <f t="shared" si="212"/>
        <v>4015882.99</v>
      </c>
      <c r="BV142" s="72">
        <f t="shared" si="213"/>
        <v>0.16662531464057945</v>
      </c>
      <c r="BW142" s="94">
        <f t="shared" si="214"/>
        <v>2118.1934648451925</v>
      </c>
      <c r="BX142" s="99">
        <f>IF(ISNA(VLOOKUP($A142,'[2]1516 Exp_Rev Access'!$F$7:$GB$306,59,FALSE)),"",VLOOKUP($A142,'[2]1516 Exp_Rev Access'!$F$7:$GB$306,59,FALSE))</f>
        <v>0</v>
      </c>
      <c r="BY142" s="99">
        <f>IF(ISNA(VLOOKUP($A142,'[2]1516 Exp_Rev Access'!$F$7:$GB$306,60,FALSE)),"",VLOOKUP($A142,'[2]1516 Exp_Rev Access'!$F$7:$GB$306,60,FALSE))</f>
        <v>86116.86</v>
      </c>
      <c r="BZ142" s="99">
        <f>IF(ISNA(VLOOKUP($A142,'[2]1516 Exp_Rev Access'!$F$7:$GB$306,61,FALSE)),"",VLOOKUP($A142,'[2]1516 Exp_Rev Access'!$F$7:$GB$306,61,FALSE))</f>
        <v>0</v>
      </c>
      <c r="CA142" s="99">
        <f>IF(ISNA(VLOOKUP($A142,'[2]1516 Exp_Rev Access'!$F$7:$GB$306,62,FALSE)),"",VLOOKUP($A142,'[2]1516 Exp_Rev Access'!$F$7:$GB$306,62,FALSE))</f>
        <v>0</v>
      </c>
      <c r="CB142" s="99">
        <f>IF(ISNA(VLOOKUP($A142,'[2]1516 Exp_Rev Access'!$F$7:$GB$306,63,FALSE)),"",VLOOKUP($A142,'[2]1516 Exp_Rev Access'!$F$7:$GB$306,63,FALSE))</f>
        <v>31416.94</v>
      </c>
      <c r="CC142" s="99">
        <f>IF(ISNA(VLOOKUP($A142,'[2]1516 Exp_Rev Access'!$F$7:$GB$306,64,FALSE)),"",VLOOKUP($A142,'[2]1516 Exp_Rev Access'!$F$7:$GB$306,64,FALSE))</f>
        <v>0</v>
      </c>
      <c r="CD142" s="101">
        <f t="shared" si="215"/>
        <v>117533.8</v>
      </c>
      <c r="CE142" s="72">
        <f t="shared" si="216"/>
        <v>4.8766626056261008E-3</v>
      </c>
      <c r="CF142" s="103">
        <f t="shared" si="217"/>
        <v>61.993670552244325</v>
      </c>
      <c r="CG142" s="99">
        <f>IF(ISNA(VLOOKUP($A142,'[2]1516 Exp_Rev Access'!$F$7:$GB$306,65,FALSE)),"",VLOOKUP($A142,'[2]1516 Exp_Rev Access'!$F$7:$GB$306,65,FALSE))</f>
        <v>0</v>
      </c>
      <c r="CH142" s="99">
        <f>IF(ISNA(VLOOKUP($A142,'[2]1516 Exp_Rev Access'!$F$7:$GB$306,66,FALSE)),"",VLOOKUP($A142,'[2]1516 Exp_Rev Access'!$F$7:$GB$306,66,FALSE))</f>
        <v>0</v>
      </c>
      <c r="CI142" s="99">
        <f>IF(ISNA(VLOOKUP($A142,'[2]1516 Exp_Rev Access'!$F$7:$GB$306,67,FALSE)),"",VLOOKUP($A142,'[2]1516 Exp_Rev Access'!$F$7:$GB$306,67,FALSE))</f>
        <v>0</v>
      </c>
      <c r="CJ142" s="99">
        <f>IF(ISNA(VLOOKUP($A142,'[2]1516 Exp_Rev Access'!$F$7:$GB$306,68,FALSE)),"",VLOOKUP($A142,'[2]1516 Exp_Rev Access'!$F$7:$GB$306,68,FALSE))</f>
        <v>0</v>
      </c>
      <c r="CK142" s="99">
        <f>IF(ISNA(VLOOKUP($A142,'[2]1516 Exp_Rev Access'!$F$7:$GB$306,69,FALSE)),"",VLOOKUP($A142,'[2]1516 Exp_Rev Access'!$F$7:$GB$306,69,FALSE))</f>
        <v>0</v>
      </c>
      <c r="CL142" s="99">
        <f>IF(ISNA(VLOOKUP($A142,'[2]1516 Exp_Rev Access'!$F$7:$GB$306,70,FALSE)),"",VLOOKUP($A142,'[2]1516 Exp_Rev Access'!$F$7:$GB$306,70,FALSE))</f>
        <v>0</v>
      </c>
      <c r="CM142" s="99">
        <f>IF(ISNA(VLOOKUP($A142,'[2]1516 Exp_Rev Access'!$F$7:$GB$306,71,FALSE)),"",VLOOKUP($A142,'[2]1516 Exp_Rev Access'!$F$7:$GB$306,71,FALSE))</f>
        <v>0</v>
      </c>
      <c r="CN142" s="99">
        <f>IF(ISNA(VLOOKUP($A142,'[2]1516 Exp_Rev Access'!$F$7:$GB$306,72,FALSE)),"",VLOOKUP($A142,'[2]1516 Exp_Rev Access'!$F$7:$GB$306,72,FALSE))</f>
        <v>0</v>
      </c>
      <c r="CO142" s="99">
        <f>IF(ISNA(VLOOKUP($A142,'[2]1516 Exp_Rev Access'!$F$7:$GB$306,73,FALSE)),"",VLOOKUP($A142,'[2]1516 Exp_Rev Access'!$F$7:$GB$306,73,FALSE))</f>
        <v>0</v>
      </c>
      <c r="CP142" s="99">
        <f>IF(ISNA(VLOOKUP($A142,'[2]1516 Exp_Rev Access'!$F$7:$GB$306,74,FALSE)),"",VLOOKUP($A142,'[2]1516 Exp_Rev Access'!$F$7:$GB$306,74,FALSE))</f>
        <v>379088</v>
      </c>
      <c r="CQ142" s="99">
        <f>IF(ISNA(VLOOKUP($A142,'[2]1516 Exp_Rev Access'!$F$7:$GB$306,75,FALSE)),"",VLOOKUP($A142,'[2]1516 Exp_Rev Access'!$F$7:$GB$306,75,FALSE))</f>
        <v>0</v>
      </c>
      <c r="CR142" s="99">
        <f>IF(ISNA(VLOOKUP($A142,'[2]1516 Exp_Rev Access'!$F$7:$GB$306,76,FALSE)),"",VLOOKUP($A142,'[2]1516 Exp_Rev Access'!$F$7:$GB$306,76,FALSE))</f>
        <v>19128</v>
      </c>
      <c r="CS142" s="99">
        <f>IF(ISNA(VLOOKUP($A142,'[2]1516 Exp_Rev Access'!$F$7:$GB$306,77,FALSE)),"",VLOOKUP($A142,'[2]1516 Exp_Rev Access'!$F$7:$GB$306,77,FALSE))</f>
        <v>0</v>
      </c>
      <c r="CT142" s="99">
        <f>IF(ISNA(VLOOKUP($A142,'[2]1516 Exp_Rev Access'!$F$7:$GB$306,78,FALSE)),"",VLOOKUP($A142,'[2]1516 Exp_Rev Access'!$F$7:$GB$306,78,FALSE))</f>
        <v>679358.12</v>
      </c>
      <c r="CU142" s="99">
        <f>IF(ISNA(VLOOKUP($A142,'[2]1516 Exp_Rev Access'!$F$7:$GB$306,79,FALSE)),"",VLOOKUP($A142,'[2]1516 Exp_Rev Access'!$F$7:$GB$306,79,FALSE))</f>
        <v>138922.57999999999</v>
      </c>
      <c r="CV142" s="99">
        <f>IF(ISNA(VLOOKUP($A142,'[2]1516 Exp_Rev Access'!$F$7:$GB$306,80,FALSE)),"",VLOOKUP($A142,'[2]1516 Exp_Rev Access'!$F$7:$GB$306,80,FALSE))</f>
        <v>0</v>
      </c>
      <c r="CW142" s="99">
        <f>IF(ISNA(VLOOKUP($A142,'[2]1516 Exp_Rev Access'!$F$7:$GB$306,81,FALSE)),"",VLOOKUP($A142,'[2]1516 Exp_Rev Access'!$F$7:$GB$306,81,FALSE))</f>
        <v>0</v>
      </c>
      <c r="CX142" s="99">
        <f>IF(ISNA(VLOOKUP($A142,'[2]1516 Exp_Rev Access'!$F$7:$GB$306,82,FALSE)),"",VLOOKUP($A142,'[2]1516 Exp_Rev Access'!$F$7:$GB$306,82,FALSE))</f>
        <v>0</v>
      </c>
      <c r="CY142" s="99">
        <f>IF(ISNA(VLOOKUP($A142,'[2]1516 Exp_Rev Access'!$F$7:$GB$306,83,FALSE)),"",VLOOKUP($A142,'[2]1516 Exp_Rev Access'!$F$7:$GB$306,83,FALSE))</f>
        <v>0</v>
      </c>
      <c r="CZ142" s="99">
        <f>IF(ISNA(VLOOKUP($A142,'[2]1516 Exp_Rev Access'!$F$7:$GB$306,84,FALSE)),"",VLOOKUP($A142,'[2]1516 Exp_Rev Access'!$F$7:$GB$306,84,FALSE))</f>
        <v>0</v>
      </c>
      <c r="DA142" s="99">
        <f>IF(ISNA(VLOOKUP($A142,'[2]1516 Exp_Rev Access'!$F$7:$GB$306,85,FALSE)),"",VLOOKUP($A142,'[2]1516 Exp_Rev Access'!$F$7:$GB$306,85,FALSE))</f>
        <v>7816.88</v>
      </c>
      <c r="DB142" s="99">
        <f>IF(ISNA(VLOOKUP($A142,'[2]1516 Exp_Rev Access'!$F$7:$GB$306,86,FALSE)),"",VLOOKUP($A142,'[2]1516 Exp_Rev Access'!$F$7:$GB$306,86,FALSE))</f>
        <v>0</v>
      </c>
      <c r="DC142" s="99">
        <f>IF(ISNA(VLOOKUP($A142,'[2]1516 Exp_Rev Access'!$F$7:$GB$306,87,FALSE)),"",VLOOKUP($A142,'[2]1516 Exp_Rev Access'!$F$7:$GB$306,87,FALSE))</f>
        <v>0</v>
      </c>
      <c r="DD142" s="99">
        <f>IF(ISNA(VLOOKUP($A142,'[2]1516 Exp_Rev Access'!$F$7:$GB$306,88,FALSE)),"",VLOOKUP($A142,'[2]1516 Exp_Rev Access'!$F$7:$GB$306,88,FALSE))</f>
        <v>0</v>
      </c>
      <c r="DE142" s="99">
        <f>IF(ISNA(VLOOKUP($A142,'[2]1516 Exp_Rev Access'!$F$7:$GB$306,89,FALSE)),"",VLOOKUP($A142,'[2]1516 Exp_Rev Access'!$F$7:$GB$306,89,FALSE))</f>
        <v>0</v>
      </c>
      <c r="DF142" s="99">
        <f>IF(ISNA(VLOOKUP($A142,'[2]1516 Exp_Rev Access'!$F$7:$GB$306,90,FALSE)),"",VLOOKUP($A142,'[2]1516 Exp_Rev Access'!$F$7:$GB$306,90,FALSE))</f>
        <v>40715.33</v>
      </c>
      <c r="DG142" s="99">
        <f>IF(ISNA(VLOOKUP($A142,'[2]1516 Exp_Rev Access'!$F$7:$GB$306,91,FALSE)),"",VLOOKUP($A142,'[2]1516 Exp_Rev Access'!$F$7:$GB$306,91,FALSE))</f>
        <v>9949.7800000000007</v>
      </c>
      <c r="DH142" s="99">
        <f>IF(ISNA(VLOOKUP($A142,'[2]1516 Exp_Rev Access'!$F$7:$GB$306,92,FALSE)),"",VLOOKUP($A142,'[2]1516 Exp_Rev Access'!$F$7:$GB$306,92,FALSE))</f>
        <v>584272.26</v>
      </c>
      <c r="DI142" s="99">
        <f>IF(ISNA(VLOOKUP($A142,'[2]1516 Exp_Rev Access'!$F$7:$GB$306,93,FALSE)),"",VLOOKUP($A142,'[2]1516 Exp_Rev Access'!$F$7:$GB$306,93,FALSE))</f>
        <v>0</v>
      </c>
      <c r="DJ142" s="99">
        <f>IF(ISNA(VLOOKUP($A142,'[2]1516 Exp_Rev Access'!$F$7:$GB$306,94,FALSE)),"",VLOOKUP($A142,'[2]1516 Exp_Rev Access'!$F$7:$GB$306,94,FALSE))</f>
        <v>0</v>
      </c>
      <c r="DK142" s="99">
        <f>IF(ISNA(VLOOKUP($A142,'[2]1516 Exp_Rev Access'!$F$7:$GB$306,95,FALSE)),"",VLOOKUP($A142,'[2]1516 Exp_Rev Access'!$F$7:$GB$306,95,FALSE))</f>
        <v>0</v>
      </c>
      <c r="DL142" s="99">
        <f>IF(ISNA(VLOOKUP($A142,'[2]1516 Exp_Rev Access'!$F$7:$GB$306,96,FALSE)),"",VLOOKUP($A142,'[2]1516 Exp_Rev Access'!$F$7:$GB$306,96,FALSE))</f>
        <v>0</v>
      </c>
      <c r="DM142" s="99">
        <f>IF(ISNA(VLOOKUP($A142,'[2]1516 Exp_Rev Access'!$F$7:$GB$306,97,FALSE)),"",VLOOKUP($A142,'[2]1516 Exp_Rev Access'!$F$7:$GB$306,97,FALSE))</f>
        <v>0</v>
      </c>
      <c r="DN142" s="99">
        <f>IF(ISNA(VLOOKUP($A142,'[2]1516 Exp_Rev Access'!$F$7:$GB$306,98,FALSE)),"",VLOOKUP($A142,'[2]1516 Exp_Rev Access'!$F$7:$GB$306,98,FALSE))</f>
        <v>0</v>
      </c>
      <c r="DO142" s="99">
        <f>IF(ISNA(VLOOKUP($A142,'[2]1516 Exp_Rev Access'!$F$7:$GB$306,99,FALSE)),"",VLOOKUP($A142,'[2]1516 Exp_Rev Access'!$F$7:$GB$306,99,FALSE))</f>
        <v>0</v>
      </c>
      <c r="DP142" s="99">
        <f>IF(ISNA(VLOOKUP($A142,'[2]1516 Exp_Rev Access'!$F$7:$GB$306,100,FALSE)),"",VLOOKUP($A142,'[2]1516 Exp_Rev Access'!$F$7:$GB$306,100,FALSE))</f>
        <v>0</v>
      </c>
      <c r="DQ142" s="99">
        <f>IF(ISNA(VLOOKUP($A142,'[2]1516 Exp_Rev Access'!$F$7:$GB$306,101,FALSE)),"",VLOOKUP($A142,'[2]1516 Exp_Rev Access'!$F$7:$GB$306,101,FALSE))</f>
        <v>0</v>
      </c>
      <c r="DR142" s="99">
        <f>IF(ISNA(VLOOKUP($A142,'[2]1516 Exp_Rev Access'!$F$7:$GB$306,102,FALSE)),"",VLOOKUP($A142,'[2]1516 Exp_Rev Access'!$F$7:$GB$306,102,FALSE))</f>
        <v>0</v>
      </c>
      <c r="DS142" s="99">
        <f>IF(ISNA(VLOOKUP($A142,'[2]1516 Exp_Rev Access'!$F$7:$GB$306,103,FALSE)),"",VLOOKUP($A142,'[2]1516 Exp_Rev Access'!$F$7:$GB$306,103,FALSE))</f>
        <v>0</v>
      </c>
      <c r="DT142" s="99">
        <f>IF(ISNA(VLOOKUP($A142,'[2]1516 Exp_Rev Access'!$F$7:$GB$306,104,FALSE)),"",VLOOKUP($A142,'[2]1516 Exp_Rev Access'!$F$7:$GB$306,104,FALSE))</f>
        <v>0</v>
      </c>
      <c r="DU142" s="99">
        <f>IF(ISNA(VLOOKUP($A142,'[2]1516 Exp_Rev Access'!$F$7:$GB$306,105,FALSE)),"",VLOOKUP($A142,'[2]1516 Exp_Rev Access'!$F$7:$GB$306,105,FALSE))</f>
        <v>0</v>
      </c>
      <c r="DV142" s="99">
        <f>IF(ISNA(VLOOKUP($A142,'[2]1516 Exp_Rev Access'!$F$7:$GB$306,106,FALSE)),"",VLOOKUP($A142,'[2]1516 Exp_Rev Access'!$F$7:$GB$306,106,FALSE))</f>
        <v>0</v>
      </c>
      <c r="DW142" s="99">
        <f>IF(ISNA(VLOOKUP($A142,'[2]1516 Exp_Rev Access'!$F$7:$GB$306,107,FALSE)),"",VLOOKUP($A142,'[2]1516 Exp_Rev Access'!$F$7:$GB$306,107,FALSE))</f>
        <v>0</v>
      </c>
      <c r="DX142" s="99">
        <f>IF(ISNA(VLOOKUP($A142,'[2]1516 Exp_Rev Access'!$F$7:$GB$306,108,FALSE)),"",VLOOKUP($A142,'[2]1516 Exp_Rev Access'!$F$7:$GB$306,108,FALSE))</f>
        <v>0</v>
      </c>
      <c r="DY142" s="99">
        <f>IF(ISNA(VLOOKUP($A142,'[2]1516 Exp_Rev Access'!$F$7:$GB$306,109,FALSE)),"",VLOOKUP($A142,'[2]1516 Exp_Rev Access'!$F$7:$GB$306,109,FALSE))</f>
        <v>0</v>
      </c>
      <c r="DZ142" s="99">
        <f>IF(ISNA(VLOOKUP($A142,'[2]1516 Exp_Rev Access'!$F$7:$GB$306,110,FALSE)),"",VLOOKUP($A142,'[2]1516 Exp_Rev Access'!$F$7:$GB$306,110,FALSE))</f>
        <v>0</v>
      </c>
      <c r="EA142" s="99">
        <f>IF(ISNA(VLOOKUP($A142,'[2]1516 Exp_Rev Access'!$F$7:$GB$306,111,FALSE)),"",VLOOKUP($A142,'[2]1516 Exp_Rev Access'!$F$7:$GB$306,111,FALSE))</f>
        <v>0</v>
      </c>
      <c r="EB142" s="99">
        <f>IF(ISNA(VLOOKUP($A142,'[2]1516 Exp_Rev Access'!$F$7:$GB$306,112,FALSE)),"",VLOOKUP($A142,'[2]1516 Exp_Rev Access'!$F$7:$GB$306,112,FALSE))</f>
        <v>0</v>
      </c>
      <c r="EC142" s="99">
        <f>IF(ISNA(VLOOKUP($A142,'[2]1516 Exp_Rev Access'!$F$7:$GB$306,113,FALSE)),"",VLOOKUP($A142,'[2]1516 Exp_Rev Access'!$F$7:$GB$306,113,FALSE))</f>
        <v>0</v>
      </c>
      <c r="ED142" s="99">
        <f>IF(ISNA(VLOOKUP($A142,'[2]1516 Exp_Rev Access'!$F$7:$GB$306,114,FALSE)),"",VLOOKUP($A142,'[2]1516 Exp_Rev Access'!$F$7:$GB$306,114,FALSE))</f>
        <v>0</v>
      </c>
      <c r="EE142" s="99">
        <f>IF(ISNA(VLOOKUP($A142,'[2]1516 Exp_Rev Access'!$F$7:$GB$306,115,FALSE)),"",VLOOKUP($A142,'[2]1516 Exp_Rev Access'!$F$7:$GB$306,115,FALSE))</f>
        <v>0</v>
      </c>
      <c r="EF142" s="99">
        <f>IF(ISNA(VLOOKUP($A142,'[2]1516 Exp_Rev Access'!$F$7:$GB$306,116,FALSE)),"",VLOOKUP($A142,'[2]1516 Exp_Rev Access'!$F$7:$GB$306,116,FALSE))</f>
        <v>21971</v>
      </c>
      <c r="EG142" s="99">
        <f>IF(ISNA(VLOOKUP($A142,'[2]1516 Exp_Rev Access'!$F$7:$GB$306,117,FALSE)),"",VLOOKUP($A142,'[2]1516 Exp_Rev Access'!$F$7:$GB$306,117,FALSE))</f>
        <v>0</v>
      </c>
      <c r="EH142" s="99">
        <f>IF(ISNA(VLOOKUP($A142,'[2]1516 Exp_Rev Access'!$F$7:$GB$306,118,FALSE)),"",VLOOKUP($A142,'[2]1516 Exp_Rev Access'!$F$7:$GB$306,118,FALSE))</f>
        <v>0</v>
      </c>
      <c r="EI142" s="99">
        <f>IF(ISNA(VLOOKUP($A142,'[2]1516 Exp_Rev Access'!$F$7:$GB$306,119,FALSE)),"",VLOOKUP($A142,'[2]1516 Exp_Rev Access'!$F$7:$GB$306,119,FALSE))</f>
        <v>0</v>
      </c>
      <c r="EJ142" s="99">
        <f>IF(ISNA(VLOOKUP($A142,'[2]1516 Exp_Rev Access'!$F$7:$GB$306,120,FALSE)),"",VLOOKUP($A142,'[2]1516 Exp_Rev Access'!$F$7:$GB$306,120,FALSE))</f>
        <v>0</v>
      </c>
      <c r="EK142" s="99">
        <f>IF(ISNA(VLOOKUP($A142,'[2]1516 Exp_Rev Access'!$F$7:$GB$306,121,FALSE)),"",VLOOKUP($A142,'[2]1516 Exp_Rev Access'!$F$7:$GB$306,121,FALSE))</f>
        <v>0</v>
      </c>
      <c r="EL142" s="99">
        <f>IF(ISNA(VLOOKUP($A142,'[2]1516 Exp_Rev Access'!$F$7:$GB$306,122,FALSE)),"",VLOOKUP($A142,'[2]1516 Exp_Rev Access'!$F$7:$GB$306,122,FALSE))</f>
        <v>0</v>
      </c>
      <c r="EM142" s="99">
        <f>IF(ISNA(VLOOKUP($A142,'[2]1516 Exp_Rev Access'!$F$7:$GB$306,123,FALSE)),"",VLOOKUP($A142,'[2]1516 Exp_Rev Access'!$F$7:$GB$306,123,FALSE))</f>
        <v>0</v>
      </c>
      <c r="EN142" s="99">
        <f>IF(ISNA(VLOOKUP($A142,'[2]1516 Exp_Rev Access'!$F$7:$GB$306,124,FALSE)),"",VLOOKUP($A142,'[2]1516 Exp_Rev Access'!$F$7:$GB$306,124,FALSE))</f>
        <v>0</v>
      </c>
      <c r="EO142" s="99">
        <f>IF(ISNA(VLOOKUP($A142,'[2]1516 Exp_Rev Access'!$F$7:$GB$306,125,FALSE)),"",VLOOKUP($A142,'[2]1516 Exp_Rev Access'!$F$7:$GB$306,125,FALSE))</f>
        <v>0</v>
      </c>
      <c r="EP142" s="99">
        <f>IF(ISNA(VLOOKUP($A142,'[2]1516 Exp_Rev Access'!$F$7:$GB$306,126,FALSE)),"",VLOOKUP($A142,'[2]1516 Exp_Rev Access'!$F$7:$GB$306,126,FALSE))</f>
        <v>0</v>
      </c>
      <c r="EQ142" s="99">
        <f>IF(ISNA(VLOOKUP($A142,'[2]1516 Exp_Rev Access'!$F$7:$GB$306,127,FALSE)),"",VLOOKUP($A142,'[2]1516 Exp_Rev Access'!$F$7:$GB$306,127,FALSE))</f>
        <v>0</v>
      </c>
      <c r="ER142" s="99">
        <f>IF(ISNA(VLOOKUP($A142,'[2]1516 Exp_Rev Access'!$F$7:$GB$306,128,FALSE)),"",VLOOKUP($A142,'[2]1516 Exp_Rev Access'!$F$7:$GB$306,128,FALSE))</f>
        <v>0</v>
      </c>
      <c r="ES142" s="99">
        <f>IF(ISNA(VLOOKUP($A142,'[2]1516 Exp_Rev Access'!$F$7:$GB$306,129,FALSE)),"",VLOOKUP($A142,'[2]1516 Exp_Rev Access'!$F$7:$GB$306,129,FALSE))</f>
        <v>0</v>
      </c>
      <c r="ET142" s="99">
        <f>IF(ISNA(VLOOKUP($A142,'[2]1516 Exp_Rev Access'!$F$7:$GB$306,130,FALSE)),"",VLOOKUP($A142,'[2]1516 Exp_Rev Access'!$F$7:$GB$306,130,FALSE))</f>
        <v>0</v>
      </c>
      <c r="EU142" s="99">
        <f>IF(ISNA(VLOOKUP($A142,'[2]1516 Exp_Rev Access'!$F$7:$GB$306,131,FALSE)),"",VLOOKUP($A142,'[2]1516 Exp_Rev Access'!$F$7:$GB$306,131,FALSE))</f>
        <v>74372.34</v>
      </c>
      <c r="EV142" s="99">
        <f>IF(ISNA(VLOOKUP($A142,'[2]1516 Exp_Rev Access'!$F$7:$GB$306,132,FALSE)),"",VLOOKUP($A142,'[2]1516 Exp_Rev Access'!$F$7:$GB$306,132,FALSE))</f>
        <v>0</v>
      </c>
      <c r="EW142" s="99">
        <f>IF(ISNA(VLOOKUP($A142,'[2]1516 Exp_Rev Access'!$F$7:$GB$306,133,FALSE)),"",VLOOKUP($A142,'[2]1516 Exp_Rev Access'!$F$7:$GB$306,133,FALSE))</f>
        <v>0</v>
      </c>
      <c r="EX142" s="99">
        <f>IF(ISNA(VLOOKUP($A142,'[2]1516 Exp_Rev Access'!$F$7:$GB$306,134,FALSE)),"",VLOOKUP($A142,'[2]1516 Exp_Rev Access'!$F$7:$GB$306,134,FALSE))</f>
        <v>0</v>
      </c>
      <c r="EY142" s="99">
        <f>IF(ISNA(VLOOKUP($A142,'[2]1516 Exp_Rev Access'!$F$7:$GB$306,135,FALSE)),"",VLOOKUP($A142,'[2]1516 Exp_Rev Access'!$F$7:$GB$306,135,FALSE))</f>
        <v>0</v>
      </c>
      <c r="EZ142" s="99">
        <f>IF(ISNA(VLOOKUP($A142,'[2]1516 Exp_Rev Access'!$F$7:$GB$306,136,FALSE)),"",VLOOKUP($A142,'[2]1516 Exp_Rev Access'!$F$7:$GB$306,136,FALSE))</f>
        <v>0</v>
      </c>
      <c r="FA142" s="99">
        <f>IF(ISNA(VLOOKUP($A142,'[2]1516 Exp_Rev Access'!$F$7:$GB$306,137,FALSE)),"",VLOOKUP($A142,'[2]1516 Exp_Rev Access'!$F$7:$GB$306,137,FALSE))</f>
        <v>3680</v>
      </c>
      <c r="FB142" s="99">
        <f>IF(ISNA(VLOOKUP($A142,'[2]1516 Exp_Rev Access'!$F$7:$GB$306,138,FALSE)),"",VLOOKUP($A142,'[2]1516 Exp_Rev Access'!$F$7:$GB$306,138,FALSE))</f>
        <v>0</v>
      </c>
      <c r="FC142" s="99">
        <f>IF(ISNA(VLOOKUP($A142,'[2]1516 Exp_Rev Access'!$F$7:$GB$306,139,FALSE)),"",VLOOKUP($A142,'[2]1516 Exp_Rev Access'!$F$7:$GB$306,139,FALSE))</f>
        <v>0</v>
      </c>
      <c r="FD142" s="99">
        <f>IF(ISNA(VLOOKUP($A142,'[2]1516 Exp_Rev Access'!$F$7:$FS$306,140,FALSE)),"",VLOOKUP($A142,'[2]1516 Exp_Rev Access'!$F$7:$FS$306,140,FALSE))</f>
        <v>0</v>
      </c>
      <c r="FE142" s="99">
        <f>IF(ISNA(VLOOKUP($A142,'[2]1516 Exp_Rev Access'!$F$7:$FS$306,141,FALSE)),"",VLOOKUP($A142,'[2]1516 Exp_Rev Access'!$F$7:$FS$306,141,FALSE))</f>
        <v>0</v>
      </c>
      <c r="FF142" s="99">
        <f>IF(ISNA(VLOOKUP($A142,'[2]1516 Exp_Rev Access'!$F$7:$FS$306,142,FALSE)),"",VLOOKUP($A142,'[2]1516 Exp_Rev Access'!$F$7:$FS$306,142,FALSE))</f>
        <v>0</v>
      </c>
      <c r="FG142" s="99">
        <f>IF(ISNA(VLOOKUP($A142,'[2]1516 Exp_Rev Access'!$F$7:$FS$306,143,FALSE)),"",VLOOKUP($A142,'[2]1516 Exp_Rev Access'!$F$7:$FS$306,143,FALSE))</f>
        <v>0</v>
      </c>
      <c r="FH142" s="99">
        <f>IF(ISNA(VLOOKUP($A142,'[2]1516 Exp_Rev Access'!$F$7:$FS$306,144,FALSE)),"",VLOOKUP($A142,'[2]1516 Exp_Rev Access'!$F$7:$FS$306,144,FALSE))</f>
        <v>0</v>
      </c>
      <c r="FI142" s="99">
        <f>IF(ISNA(VLOOKUP($A142,'[2]1516 Exp_Rev Access'!$F$7:$FS$306,145,FALSE)),"",VLOOKUP($A142,'[2]1516 Exp_Rev Access'!$F$7:$FS$306,145,FALSE))</f>
        <v>0</v>
      </c>
      <c r="FJ142" s="99">
        <f>IF(ISNA(VLOOKUP($A142,'[2]1516 Exp_Rev Access'!$F$7:$FS$306,146,FALSE)),"",VLOOKUP($A142,'[2]1516 Exp_Rev Access'!$F$7:$FS$306,146,FALSE))</f>
        <v>0</v>
      </c>
      <c r="FK142" s="99">
        <f>IF(ISNA(VLOOKUP($A142,'[2]1516 Exp_Rev Access'!$F$7:$FS$306,147,FALSE)),"",VLOOKUP($A142,'[2]1516 Exp_Rev Access'!$F$7:$FS$306,147,FALSE))</f>
        <v>0</v>
      </c>
      <c r="FL142" s="99">
        <f>IF(ISNA(VLOOKUP($A142,'[2]1516 Exp_Rev Access'!$F$7:$FS$306,148,FALSE)),"",VLOOKUP($A142,'[2]1516 Exp_Rev Access'!$F$7:$FS$306,148,FALSE))</f>
        <v>0</v>
      </c>
      <c r="FM142" s="99">
        <f>IF(ISNA(VLOOKUP($A142,'[2]1516 Exp_Rev Access'!$F$7:$FS$306,149,FALSE)),"",VLOOKUP($A142,'[2]1516 Exp_Rev Access'!$F$7:$FS$306,149,FALSE))</f>
        <v>0</v>
      </c>
      <c r="FN142" s="99">
        <f>IF(ISNA(VLOOKUP($A142,'[2]1516 Exp_Rev Access'!$F$7:$FS$306,150,FALSE)),"",VLOOKUP($A142,'[2]1516 Exp_Rev Access'!$F$7:$FS$306,150,FALSE))</f>
        <v>0</v>
      </c>
      <c r="FO142" s="99">
        <f>IF(ISNA(VLOOKUP($A142,'[2]1516 Exp_Rev Access'!$F$7:$FS$306,151,FALSE)),"",VLOOKUP($A142,'[2]1516 Exp_Rev Access'!$F$7:$FS$306,151,FALSE))</f>
        <v>0</v>
      </c>
      <c r="FP142" s="99">
        <f>IF(ISNA(VLOOKUP($A142,'[2]1516 Exp_Rev Access'!$F$7:$FS$306,152,FALSE)),"",VLOOKUP($A142,'[2]1516 Exp_Rev Access'!$F$7:$FS$306,152,FALSE))</f>
        <v>0</v>
      </c>
      <c r="FQ142" s="99">
        <f>IF(ISNA(VLOOKUP($A142,'[2]1516 Exp_Rev Access'!$F$7:$FS$306,153,FALSE)),"",VLOOKUP($A142,'[2]1516 Exp_Rev Access'!$F$7:$FS$306,153,FALSE))</f>
        <v>67718.820000000007</v>
      </c>
      <c r="FR142" s="101">
        <f t="shared" si="218"/>
        <v>2026993.1100000003</v>
      </c>
      <c r="FS142" s="72">
        <f t="shared" si="219"/>
        <v>8.4103138853663842E-2</v>
      </c>
      <c r="FT142" s="94">
        <f t="shared" si="220"/>
        <v>1069.1455825729208</v>
      </c>
      <c r="FU142" s="99">
        <f>IF(ISNA(VLOOKUP($A142,'[2]1516 Exp_Rev Access'!$F$7:$GB$306,154,FALSE)),"",VLOOKUP($A142,'[2]1516 Exp_Rev Access'!$F$7:$GB$306,154,FALSE))</f>
        <v>0</v>
      </c>
      <c r="FV142" s="99">
        <f>IF(ISNA(VLOOKUP($A142,'[2]1516 Exp_Rev Access'!$F$7:$GB$306,155,FALSE)),"",VLOOKUP($A142,'[2]1516 Exp_Rev Access'!$F$7:$GB$306,155,FALSE))</f>
        <v>0</v>
      </c>
      <c r="FW142" s="99">
        <f>IF(ISNA(VLOOKUP($A142,'[2]1516 Exp_Rev Access'!$F$7:$GB$306,156,FALSE)),"",VLOOKUP($A142,'[2]1516 Exp_Rev Access'!$F$7:$GB$306,156,FALSE))</f>
        <v>0</v>
      </c>
      <c r="FX142" s="99">
        <f>IF(ISNA(VLOOKUP($A142,'[2]1516 Exp_Rev Access'!$F$7:$GB$306,157,FALSE)),"",VLOOKUP($A142,'[2]1516 Exp_Rev Access'!$F$7:$GB$306,157,FALSE))</f>
        <v>0</v>
      </c>
      <c r="FY142" s="99">
        <f>IF(ISNA(VLOOKUP($A142,'[2]1516 Exp_Rev Access'!$F$7:$GB$306,158,FALSE)),"",VLOOKUP($A142,'[2]1516 Exp_Rev Access'!$F$7:$GB$306,158,FALSE))</f>
        <v>0</v>
      </c>
      <c r="FZ142" s="99">
        <f>IF(ISNA(VLOOKUP($A142,'[2]1516 Exp_Rev Access'!$F$7:$GB$306,159,FALSE)),"",VLOOKUP($A142,'[2]1516 Exp_Rev Access'!$F$7:$GB$306,159,FALSE))</f>
        <v>0</v>
      </c>
      <c r="GA142" s="99">
        <f>IF(ISNA(VLOOKUP($A142,'[2]1516 Exp_Rev Access'!$F$7:$GB$306,160,FALSE)),"",VLOOKUP($A142,'[2]1516 Exp_Rev Access'!$F$7:$GB$306,160,FALSE))</f>
        <v>0</v>
      </c>
      <c r="GB142" s="99">
        <f>IF(ISNA(VLOOKUP($A142,'[2]1516 Exp_Rev Access'!$F$7:$GB$306,161,FALSE)),"",VLOOKUP($A142,'[2]1516 Exp_Rev Access'!$F$7:$GB$306,161,FALSE))</f>
        <v>0</v>
      </c>
      <c r="GC142" s="99">
        <f>IF(ISNA(VLOOKUP($A142,'[2]1516 Exp_Rev Access'!$F$7:$GB$306,162,FALSE)),"",VLOOKUP($A142,'[2]1516 Exp_Rev Access'!$F$7:$GB$306,162,FALSE))</f>
        <v>0</v>
      </c>
      <c r="GD142" s="99">
        <f>IF(ISNA(VLOOKUP($A142,'[2]1516 Exp_Rev Access'!$F$7:$GB$306,163,FALSE)),"",VLOOKUP($A142,'[2]1516 Exp_Rev Access'!$F$7:$GB$306,163,FALSE))</f>
        <v>0</v>
      </c>
      <c r="GE142" s="99">
        <f>IF(ISNA(VLOOKUP($A142,'[2]1516 Exp_Rev Access'!$F$7:$GB$306,164,FALSE)),"",VLOOKUP($A142,'[2]1516 Exp_Rev Access'!$F$7:$GB$306,164,FALSE))</f>
        <v>123781.52</v>
      </c>
      <c r="GF142" s="99">
        <f>IF(ISNA(VLOOKUP($A142,'[2]1516 Exp_Rev Access'!$F$7:$GB$306,165,FALSE)),"",VLOOKUP($A142,'[2]1516 Exp_Rev Access'!$F$7:$GB$306,165,FALSE))</f>
        <v>0</v>
      </c>
      <c r="GG142" s="99">
        <f>IF(ISNA(VLOOKUP($A142,'[2]1516 Exp_Rev Access'!$F$7:$GB$306,166,FALSE)),"",VLOOKUP($A142,'[2]1516 Exp_Rev Access'!$F$7:$GB$306,166,FALSE))</f>
        <v>0</v>
      </c>
      <c r="GH142" s="99">
        <f>IF(ISNA(VLOOKUP($A142,'[2]1516 Exp_Rev Access'!$F$7:$GB$306,167,FALSE)),"",VLOOKUP($A142,'[2]1516 Exp_Rev Access'!$F$7:$GB$306,167,FALSE))</f>
        <v>0</v>
      </c>
      <c r="GI142" s="99">
        <f>IF(ISNA(VLOOKUP($A142,'[2]1516 Exp_Rev Access'!$F$7:$GB$306,168,FALSE)),"",VLOOKUP($A142,'[2]1516 Exp_Rev Access'!$F$7:$GB$306,168,FALSE))</f>
        <v>0</v>
      </c>
      <c r="GJ142" s="99">
        <f>IF(ISNA(VLOOKUP($A142,'[2]1516 Exp_Rev Access'!$F$7:$GB$306,169,FALSE)),"",VLOOKUP($A142,'[2]1516 Exp_Rev Access'!$F$7:$GB$306,169,FALSE))</f>
        <v>0</v>
      </c>
      <c r="GK142" s="99">
        <f>IF(ISNA(VLOOKUP($A142,'[2]1516 Exp_Rev Access'!$F$7:$GB$306,170,FALSE)),"",VLOOKUP($A142,'[2]1516 Exp_Rev Access'!$F$7:$GB$306,170,FALSE))</f>
        <v>0</v>
      </c>
      <c r="GL142" s="99">
        <f>IF(ISNA(VLOOKUP($A142,'[2]1516 Exp_Rev Access'!$F$7:$GB$306,171,FALSE)),"",VLOOKUP($A142,'[2]1516 Exp_Rev Access'!$F$7:$GB$306,171,FALSE))</f>
        <v>0</v>
      </c>
      <c r="GM142" s="99">
        <f>IF(ISNA(VLOOKUP($A142,'[2]1516 Exp_Rev Access'!$F$7:$GB$306,172,FALSE)),"",VLOOKUP($A142,'[2]1516 Exp_Rev Access'!$F$7:$GB$306,172,FALSE))</f>
        <v>0</v>
      </c>
      <c r="GN142" s="99">
        <f>IF(ISNA(VLOOKUP($A142,'[2]1516 Exp_Rev Access'!$F$7:$GB$306,173,FALSE)),"",VLOOKUP($A142,'[2]1516 Exp_Rev Access'!$F$7:$GB$306,173,FALSE))</f>
        <v>0</v>
      </c>
      <c r="GO142" s="99">
        <f>IF(ISNA(VLOOKUP($A142,'[2]1516 Exp_Rev Access'!$F$7:$GB$306,174,FALSE)),"",VLOOKUP($A142,'[2]1516 Exp_Rev Access'!$F$7:$GB$306,174,FALSE))</f>
        <v>0</v>
      </c>
      <c r="GP142" s="99">
        <f>IF(ISNA(VLOOKUP($A142,'[2]1516 Exp_Rev Access'!$F$7:$GB$306,175,FALSE)),"",VLOOKUP($A142,'[2]1516 Exp_Rev Access'!$F$7:$GB$306,175,FALSE))</f>
        <v>0</v>
      </c>
      <c r="GQ142" s="99">
        <f>IF(ISNA(VLOOKUP($A142,'[2]1516 Exp_Rev Access'!$F$7:$GB$306,176,FALSE)),"",VLOOKUP($A142,'[2]1516 Exp_Rev Access'!$F$7:$GB$306,176,FALSE))</f>
        <v>0</v>
      </c>
      <c r="GR142" s="99">
        <f>IF(ISNA(VLOOKUP($A142,'[2]1516 Exp_Rev Access'!$F$7:$GB$306,177,FALSE)),"",VLOOKUP($A142,'[2]1516 Exp_Rev Access'!$F$7:$GB$306,177,FALSE))</f>
        <v>0</v>
      </c>
      <c r="GS142" s="99">
        <f>IF(ISNA(VLOOKUP($A142,'[2]1516 Exp_Rev Access'!$F$7:$GB$306,178,FALSE)),"",VLOOKUP($A142,'[2]1516 Exp_Rev Access'!$F$7:$GB$306,178,FALSE))</f>
        <v>274983</v>
      </c>
      <c r="GT142" s="101">
        <f t="shared" si="221"/>
        <v>398764.52</v>
      </c>
      <c r="GU142" s="72">
        <f t="shared" si="222"/>
        <v>1.6545368422823406E-2</v>
      </c>
      <c r="GV142" s="84">
        <f t="shared" si="223"/>
        <v>210.3299330133446</v>
      </c>
    </row>
    <row r="143" spans="1:207" ht="12" customHeight="1" x14ac:dyDescent="0.2">
      <c r="A143" s="96" t="s">
        <v>407</v>
      </c>
      <c r="B143" s="69" t="s">
        <v>408</v>
      </c>
      <c r="C143" s="80">
        <f>IF(ISNA(VLOOKUP($A143,'[2]1516 enrollment_Rev_Exp by size'!$A$6:$G$320,3,FALSE)),"",VLOOKUP($A143,'[2]1516 enrollment_Rev_Exp by size'!$A$6:$G$320,3,FALSE))</f>
        <v>1811.87</v>
      </c>
      <c r="D143" s="97">
        <v>20571835.940000001</v>
      </c>
      <c r="E143" s="80">
        <f t="shared" si="201"/>
        <v>20571835.940000001</v>
      </c>
      <c r="F143" s="80">
        <f t="shared" si="202"/>
        <v>0</v>
      </c>
      <c r="G143" s="98">
        <f>IF(ISNA(VLOOKUP($A143,'[2]1516 Exp_Rev Access'!$F$7:$FS$306,2,FALSE)),"",VLOOKUP($A143,'[2]1516 Exp_Rev Access'!$F$7:$FS$306,2,FALSE))</f>
        <v>2644758.27</v>
      </c>
      <c r="H143" s="98">
        <f>IF(ISNA(VLOOKUP($A143,'[2]1516 Exp_Rev Access'!$F$7:$FS$306,3,FALSE)),"",VLOOKUP($A143,'[2]1516 Exp_Rev Access'!$F$7:$FS$306,3,FALSE))</f>
        <v>0</v>
      </c>
      <c r="I143" s="98">
        <f>IF(ISNA(VLOOKUP($A143,'[2]1516 Exp_Rev Access'!$F$7:$FS$306,4,FALSE)),"",VLOOKUP($A143,'[2]1516 Exp_Rev Access'!$F$7:$FS$306,4,FALSE))</f>
        <v>0</v>
      </c>
      <c r="J143" s="98">
        <f>IF(ISNA(VLOOKUP($A143,'[2]1516 Exp_Rev Access'!$F$7:$FS$306,5,FALSE)),"",VLOOKUP($A143,'[2]1516 Exp_Rev Access'!$F$7:$FS$306,5,FALSE))</f>
        <v>65043.33</v>
      </c>
      <c r="K143" s="98">
        <f>IF(ISNA(VLOOKUP($A143,'[2]1516 Exp_Rev Access'!$F$7:$FS$306,6,FALSE)),"",VLOOKUP($A143,'[2]1516 Exp_Rev Access'!$F$7:$FS$306,6,FALSE))</f>
        <v>0</v>
      </c>
      <c r="L143" s="98">
        <f>IF(ISNA(VLOOKUP($A143,'[2]1516 Exp_Rev Access'!$F$7:$FS$306,7,FALSE)),"",VLOOKUP($A143,'[2]1516 Exp_Rev Access'!$F$7:$FS$306,7,FALSE))</f>
        <v>0</v>
      </c>
      <c r="M143" s="90">
        <f t="shared" si="203"/>
        <v>2709801.6</v>
      </c>
      <c r="N143" s="72">
        <f t="shared" si="204"/>
        <v>0.13172385818666993</v>
      </c>
      <c r="O143" s="73">
        <f t="shared" si="205"/>
        <v>1495.5827956751866</v>
      </c>
      <c r="P143" s="99">
        <f>IF(ISNA(VLOOKUP($A143,'[2]1516 Exp_Rev Access'!$F$7:$FS$306,8,FALSE)),"",VLOOKUP($A143,'[2]1516 Exp_Rev Access'!$F$7:$FS$306,8,FALSE))</f>
        <v>0</v>
      </c>
      <c r="Q143" s="99">
        <f>IF(ISNA(VLOOKUP($A143,'[2]1516 Exp_Rev Access'!$F$7:$FS$306,9,FALSE)),"",VLOOKUP($A143,'[2]1516 Exp_Rev Access'!$F$7:$FS$306,9,FALSE))</f>
        <v>0</v>
      </c>
      <c r="R143" s="99">
        <f>IF(ISNA(VLOOKUP($A143,'[2]1516 Exp_Rev Access'!$F$7:$FS$306,10,FALSE)),"",VLOOKUP($A143,'[2]1516 Exp_Rev Access'!$F$7:$FS$306,10,FALSE))</f>
        <v>0</v>
      </c>
      <c r="S143" s="99">
        <f>IF(ISNA(VLOOKUP($A143,'[2]1516 Exp_Rev Access'!$F$7:$FS$306,11,FALSE)),"",VLOOKUP($A143,'[2]1516 Exp_Rev Access'!$F$7:$FS$306,11,FALSE))</f>
        <v>0</v>
      </c>
      <c r="T143" s="99">
        <f>IF(ISNA(VLOOKUP($A143,'[2]1516 Exp_Rev Access'!$F$7:$FS$306,12,FALSE)),"",VLOOKUP($A143,'[2]1516 Exp_Rev Access'!$F$7:$FS$306,12,FALSE))</f>
        <v>0</v>
      </c>
      <c r="U143" s="99">
        <f>IF(ISNA(VLOOKUP($A143,'[2]1516 Exp_Rev Access'!$F$7:$FS$306,13,FALSE)),"",VLOOKUP($A143,'[2]1516 Exp_Rev Access'!$F$7:$FS$306,13,FALSE))</f>
        <v>0</v>
      </c>
      <c r="V143" s="99">
        <f>IF(ISNA(VLOOKUP($A143,'[2]1516 Exp_Rev Access'!$F$7:$FS$306,14,FALSE)),"",VLOOKUP($A143,'[2]1516 Exp_Rev Access'!$F$7:$FS$306,14,FALSE))</f>
        <v>0</v>
      </c>
      <c r="W143" s="99">
        <f>IF(ISNA(VLOOKUP($A143,'[2]1516 Exp_Rev Access'!$F$7:$FS$306,15,FALSE)),"",VLOOKUP($A143,'[2]1516 Exp_Rev Access'!$F$7:$FS$306,15,FALSE))</f>
        <v>0</v>
      </c>
      <c r="X143" s="99">
        <f>IF(ISNA(VLOOKUP($A143,'[2]1516 Exp_Rev Access'!$F$7:$FS$306,16,FALSE)),"",VLOOKUP($A143,'[2]1516 Exp_Rev Access'!$F$7:$FS$306,16,FALSE))</f>
        <v>5</v>
      </c>
      <c r="Y143" s="99">
        <f>IF(ISNA(VLOOKUP($A143,'[2]1516 Exp_Rev Access'!$F$7:$FS$306,17,FALSE)),"",VLOOKUP($A143,'[2]1516 Exp_Rev Access'!$F$7:$FS$306,17,FALSE))</f>
        <v>0</v>
      </c>
      <c r="Z143" s="99">
        <f>IF(ISNA(VLOOKUP($A143,'[2]1516 Exp_Rev Access'!$F$7:$FS$306,18,FALSE)),"",VLOOKUP($A143,'[2]1516 Exp_Rev Access'!$F$7:$FS$306,18,FALSE))</f>
        <v>0</v>
      </c>
      <c r="AA143" s="99">
        <f>IF(ISNA(VLOOKUP($A143,'[2]1516 Exp_Rev Access'!$F$7:$FS$306,19,FALSE)),"",VLOOKUP($A143,'[2]1516 Exp_Rev Access'!$F$7:$FS$306,19,FALSE))</f>
        <v>0</v>
      </c>
      <c r="AB143" s="99">
        <f>IF(ISNA(VLOOKUP($A143,'[2]1516 Exp_Rev Access'!$F$7:$FS$306,20,FALSE)),"",VLOOKUP($A143,'[2]1516 Exp_Rev Access'!$F$7:$FS$306,20,FALSE))</f>
        <v>0</v>
      </c>
      <c r="AC143" s="99">
        <f>IF(ISNA(VLOOKUP($A143,'[2]1516 Exp_Rev Access'!$F$7:$FS$306,21,FALSE)),"",VLOOKUP($A143,'[2]1516 Exp_Rev Access'!$F$7:$FS$306,21,FALSE))</f>
        <v>89554.7</v>
      </c>
      <c r="AD143" s="99">
        <f>IF(ISNA(VLOOKUP($A143,'[2]1516 Exp_Rev Access'!$F$7:$FS$306,22,FALSE)),"",VLOOKUP($A143,'[2]1516 Exp_Rev Access'!$F$7:$FS$306,22,FALSE))</f>
        <v>4464.1899999999996</v>
      </c>
      <c r="AE143" s="99">
        <f>IF(ISNA(VLOOKUP($A143,'[2]1516 Exp_Rev Access'!$F$7:$FS$306,23,FALSE)),"",VLOOKUP($A143,'[2]1516 Exp_Rev Access'!$F$7:$FS$306,23,FALSE))</f>
        <v>0</v>
      </c>
      <c r="AF143" s="99">
        <f>IF(ISNA(VLOOKUP($A143,'[2]1516 Exp_Rev Access'!$F$7:$FS$306,24,FALSE)),"",VLOOKUP($A143,'[2]1516 Exp_Rev Access'!$F$7:$FS$306,24,FALSE))</f>
        <v>5850</v>
      </c>
      <c r="AG143" s="99">
        <f>IF(ISNA(VLOOKUP($A143,'[2]1516 Exp_Rev Access'!$F$7:$FS$306,25,FALSE)),"",VLOOKUP($A143,'[2]1516 Exp_Rev Access'!$F$7:$FS$306,25,FALSE))</f>
        <v>86.24</v>
      </c>
      <c r="AH143" s="98">
        <f>IF(ISNA(VLOOKUP($A143,'[2]1516 Exp_Rev Access'!$F$7:$FS$306,26,FALSE)),"",VLOOKUP($A143,'[2]1516 Exp_Rev Access'!$F$7:$FS$306,26,FALSE))</f>
        <v>22257.599999999999</v>
      </c>
      <c r="AI143" s="98">
        <f>IF(ISNA(VLOOKUP($A143,'[2]1516 Exp_Rev Access'!$F$7:$FS$306,27,FALSE)),"",VLOOKUP($A143,'[2]1516 Exp_Rev Access'!$F$7:$FS$306,27,FALSE))</f>
        <v>0</v>
      </c>
      <c r="AJ143" s="98">
        <f>IF(ISNA(VLOOKUP($A143,'[2]1516 Exp_Rev Access'!$F$7:$FS$306,28,FALSE)),"",VLOOKUP($A143,'[2]1516 Exp_Rev Access'!$F$7:$FS$306,28,FALSE))</f>
        <v>109119.53</v>
      </c>
      <c r="AK143" s="98">
        <f>IF(ISNA(VLOOKUP($A143,'[2]1516 Exp_Rev Access'!$F$7:$FS$306,29,FALSE)),"",VLOOKUP($A143,'[2]1516 Exp_Rev Access'!$F$7:$FS$306,29,FALSE))</f>
        <v>0</v>
      </c>
      <c r="AL143" s="100">
        <f t="shared" si="206"/>
        <v>231337.26</v>
      </c>
      <c r="AM143" s="72">
        <f t="shared" si="207"/>
        <v>1.1245338562621261E-2</v>
      </c>
      <c r="AN143" s="94">
        <f t="shared" si="208"/>
        <v>127.67872971018893</v>
      </c>
      <c r="AO143" s="99">
        <f>IF(ISNA(VLOOKUP($A143,'[2]1516 Exp_Rev Access'!$F$7:$GB$306,30,FALSE)),"",VLOOKUP($A143,'[2]1516 Exp_Rev Access'!$F$7:$FS$306,30,FALSE))</f>
        <v>11111885.609999999</v>
      </c>
      <c r="AP143" s="99">
        <f>IF(ISNA(VLOOKUP($A143,'[2]1516 Exp_Rev Access'!$F$7:$GB$306,31,FALSE)),"",VLOOKUP($A143,'[2]1516 Exp_Rev Access'!$F$7:$FS$306,31,FALSE))</f>
        <v>299387.65999999997</v>
      </c>
      <c r="AQ143" s="99">
        <f>IF(ISNA(VLOOKUP($A143,'[2]1516 Exp_Rev Access'!$F$7:$GB$306,32,FALSE)),"",VLOOKUP($A143,'[2]1516 Exp_Rev Access'!$F$7:$FS$306,32,FALSE))</f>
        <v>1005709.36</v>
      </c>
      <c r="AR143" s="99">
        <f>IF(ISNA(VLOOKUP($A143,'[2]1516 Exp_Rev Access'!$F$7:$GB$306,33,FALSE)),"",VLOOKUP($A143,'[2]1516 Exp_Rev Access'!$F$7:$FS$306,33,FALSE))</f>
        <v>21131.22</v>
      </c>
      <c r="AS143" s="99">
        <f>IF(ISNA(VLOOKUP($A143,'[2]1516 Exp_Rev Access'!$F$7:$GB$306,34,FALSE)),"",VLOOKUP($A143,'[2]1516 Exp_Rev Access'!$F$7:$FS$306,34,FALSE))</f>
        <v>0</v>
      </c>
      <c r="AT143" s="101">
        <f t="shared" si="209"/>
        <v>12438113.85</v>
      </c>
      <c r="AU143" s="72">
        <f t="shared" si="210"/>
        <v>0.60461856133196434</v>
      </c>
      <c r="AV143" s="94">
        <f t="shared" si="211"/>
        <v>6864.7937489996521</v>
      </c>
      <c r="AW143" s="99">
        <f>IF(ISNA(VLOOKUP($A143,'[2]1516 Exp_Rev Access'!$F$7:$GB$306,35,FALSE)),"",VLOOKUP($A143,'[2]1516 Exp_Rev Access'!$F$7:$GB$306,35,FALSE))</f>
        <v>0</v>
      </c>
      <c r="AX143" s="99">
        <f>IF(ISNA(VLOOKUP($A143,'[2]1516 Exp_Rev Access'!$F$7:$GB$306,36,FALSE)),"",VLOOKUP($A143,'[2]1516 Exp_Rev Access'!$F$7:$GB$306,36,FALSE))</f>
        <v>1630414.79</v>
      </c>
      <c r="AY143" s="99">
        <f>IF(ISNA(VLOOKUP($A143,'[2]1516 Exp_Rev Access'!$F$7:$GB$306,37,FALSE)),"",VLOOKUP($A143,'[2]1516 Exp_Rev Access'!$F$7:$GB$306,37,FALSE))</f>
        <v>65462.81</v>
      </c>
      <c r="AZ143" s="99">
        <f>IF(ISNA(VLOOKUP($A143,'[2]1516 Exp_Rev Access'!$F$7:$GB$306,38,FALSE)),"",VLOOKUP($A143,'[2]1516 Exp_Rev Access'!$F$7:$GB$306,38,FALSE))</f>
        <v>0</v>
      </c>
      <c r="BA143" s="99">
        <f>IF(ISNA(VLOOKUP($A143,'[2]1516 Exp_Rev Access'!$F$7:$GB$306,39,FALSE)),"",VLOOKUP($A143,'[2]1516 Exp_Rev Access'!$F$7:$GB$306,39,FALSE))</f>
        <v>0</v>
      </c>
      <c r="BB143" s="99">
        <f>IF(ISNA(VLOOKUP($A143,'[2]1516 Exp_Rev Access'!$F$7:$GB$306,40,FALSE)),"",VLOOKUP($A143,'[2]1516 Exp_Rev Access'!$F$7:$GB$306,40,FALSE))</f>
        <v>492368.85</v>
      </c>
      <c r="BC143" s="99">
        <f>IF(ISNA(VLOOKUP($A143,'[2]1516 Exp_Rev Access'!$F$7:$GB$306,41,FALSE)),"",VLOOKUP($A143,'[2]1516 Exp_Rev Access'!$F$7:$GB$306,41,FALSE))</f>
        <v>0</v>
      </c>
      <c r="BD143" s="99">
        <f>IF(ISNA(VLOOKUP($A143,'[2]1516 Exp_Rev Access'!$F$7:$GB$306,42,FALSE)),"",VLOOKUP($A143,'[2]1516 Exp_Rev Access'!$F$7:$GB$306,42,FALSE))</f>
        <v>95861.79</v>
      </c>
      <c r="BE143" s="99">
        <f>IF(ISNA(VLOOKUP($A143,'[2]1516 Exp_Rev Access'!$F$7:$GB$306,43,FALSE)),"",VLOOKUP($A143,'[2]1516 Exp_Rev Access'!$F$7:$GB$306,43,FALSE))</f>
        <v>0</v>
      </c>
      <c r="BF143" s="99">
        <f>IF(ISNA(VLOOKUP($A143,'[2]1516 Exp_Rev Access'!$F$7:$GB$306,44,FALSE)),"",VLOOKUP($A143,'[2]1516 Exp_Rev Access'!$F$7:$GB$306,44,FALSE))</f>
        <v>23005.89</v>
      </c>
      <c r="BG143" s="99">
        <f>IF(ISNA(VLOOKUP($A143,'[2]1516 Exp_Rev Access'!$F$7:$GB$306,45,FALSE)),"",VLOOKUP($A143,'[2]1516 Exp_Rev Access'!$F$7:$GB$306,45,FALSE))</f>
        <v>5823.2</v>
      </c>
      <c r="BH143" s="99">
        <f>IF(ISNA(VLOOKUP($A143,'[2]1516 Exp_Rev Access'!$F$7:$GB$306,46,FALSE)),"",VLOOKUP($A143,'[2]1516 Exp_Rev Access'!$F$7:$GB$306,46,FALSE))</f>
        <v>0</v>
      </c>
      <c r="BI143" s="99">
        <f>IF(ISNA(VLOOKUP($A143,'[2]1516 Exp_Rev Access'!$F$7:$GB$306,47,FALSE)),"",VLOOKUP($A143,'[2]1516 Exp_Rev Access'!$F$7:$GB$306,47,FALSE))</f>
        <v>13050.13</v>
      </c>
      <c r="BJ143" s="99">
        <f>IF(ISNA(VLOOKUP($A143,'[2]1516 Exp_Rev Access'!$F$7:$GB$306,48,FALSE)),"",VLOOKUP($A143,'[2]1516 Exp_Rev Access'!$F$7:$GB$306,48,FALSE))</f>
        <v>1244942.1200000001</v>
      </c>
      <c r="BK143" s="99">
        <f>IF(ISNA(VLOOKUP($A143,'[2]1516 Exp_Rev Access'!$F$7:$GB$306,49,FALSE)),"",VLOOKUP($A143,'[2]1516 Exp_Rev Access'!$F$7:$GB$306,49,FALSE))</f>
        <v>0</v>
      </c>
      <c r="BL143" s="99">
        <f>IF(ISNA(VLOOKUP($A143,'[2]1516 Exp_Rev Access'!$F$7:$GB$306,50,FALSE)),"",VLOOKUP($A143,'[2]1516 Exp_Rev Access'!$F$7:$GB$306,50,FALSE))</f>
        <v>0</v>
      </c>
      <c r="BM143" s="99">
        <f>IF(ISNA(VLOOKUP($A143,'[2]1516 Exp_Rev Access'!$F$7:$GB$306,51,FALSE)),"",VLOOKUP($A143,'[2]1516 Exp_Rev Access'!$F$7:$GB$306,51,FALSE))</f>
        <v>0</v>
      </c>
      <c r="BN143" s="99">
        <f>IF(ISNA(VLOOKUP($A143,'[2]1516 Exp_Rev Access'!$F$7:$GB$306,52,FALSE)),"",VLOOKUP($A143,'[2]1516 Exp_Rev Access'!$F$7:$GB$306,52,FALSE))</f>
        <v>0</v>
      </c>
      <c r="BO143" s="99">
        <f>IF(ISNA(VLOOKUP($A143,'[2]1516 Exp_Rev Access'!$F$7:$GB$306,53,FALSE)),"",VLOOKUP($A143,'[2]1516 Exp_Rev Access'!$F$7:$GB$306,53,FALSE))</f>
        <v>0</v>
      </c>
      <c r="BP143" s="99">
        <f>IF(ISNA(VLOOKUP($A143,'[2]1516 Exp_Rev Access'!$F$7:$GB$306,54,FALSE)),"",VLOOKUP($A143,'[2]1516 Exp_Rev Access'!$F$7:$GB$306,54,FALSE))</f>
        <v>0</v>
      </c>
      <c r="BQ143" s="99">
        <f>IF(ISNA(VLOOKUP($A143,'[2]1516 Exp_Rev Access'!$F$7:$GB$306,55,FALSE)),"",VLOOKUP($A143,'[2]1516 Exp_Rev Access'!$F$7:$GB$306,55,FALSE))</f>
        <v>0</v>
      </c>
      <c r="BR143" s="99">
        <f>IF(ISNA(VLOOKUP($A143,'[2]1516 Exp_Rev Access'!$F$7:$GB$306,56,FALSE)),"",VLOOKUP($A143,'[2]1516 Exp_Rev Access'!$F$7:$GB$306,56,FALSE))</f>
        <v>0</v>
      </c>
      <c r="BS143" s="99">
        <f>IF(ISNA(VLOOKUP($A143,'[2]1516 Exp_Rev Access'!$F$7:$GB$306,57,FALSE)),"",VLOOKUP($A143,'[2]1516 Exp_Rev Access'!$F$7:$GB$306,57,FALSE))</f>
        <v>0</v>
      </c>
      <c r="BT143" s="99">
        <f>IF(ISNA(VLOOKUP($A143,'[2]1516 Exp_Rev Access'!$F$7:$GB$306,58,FALSE)),"",VLOOKUP($A143,'[2]1516 Exp_Rev Access'!$F$7:$GB$306,58,FALSE))</f>
        <v>0</v>
      </c>
      <c r="BU143" s="102">
        <f t="shared" si="212"/>
        <v>3570929.5800000005</v>
      </c>
      <c r="BV143" s="72">
        <f t="shared" si="213"/>
        <v>0.17358341717360595</v>
      </c>
      <c r="BW143" s="94">
        <f t="shared" si="214"/>
        <v>1970.8530854862661</v>
      </c>
      <c r="BX143" s="99">
        <f>IF(ISNA(VLOOKUP($A143,'[2]1516 Exp_Rev Access'!$F$7:$GB$306,59,FALSE)),"",VLOOKUP($A143,'[2]1516 Exp_Rev Access'!$F$7:$GB$306,59,FALSE))</f>
        <v>0</v>
      </c>
      <c r="BY143" s="99">
        <f>IF(ISNA(VLOOKUP($A143,'[2]1516 Exp_Rev Access'!$F$7:$GB$306,60,FALSE)),"",VLOOKUP($A143,'[2]1516 Exp_Rev Access'!$F$7:$GB$306,60,FALSE))</f>
        <v>0</v>
      </c>
      <c r="BZ143" s="99">
        <f>IF(ISNA(VLOOKUP($A143,'[2]1516 Exp_Rev Access'!$F$7:$GB$306,61,FALSE)),"",VLOOKUP($A143,'[2]1516 Exp_Rev Access'!$F$7:$GB$306,61,FALSE))</f>
        <v>0</v>
      </c>
      <c r="CA143" s="99">
        <f>IF(ISNA(VLOOKUP($A143,'[2]1516 Exp_Rev Access'!$F$7:$GB$306,62,FALSE)),"",VLOOKUP($A143,'[2]1516 Exp_Rev Access'!$F$7:$GB$306,62,FALSE))</f>
        <v>0</v>
      </c>
      <c r="CB143" s="99">
        <f>IF(ISNA(VLOOKUP($A143,'[2]1516 Exp_Rev Access'!$F$7:$GB$306,63,FALSE)),"",VLOOKUP($A143,'[2]1516 Exp_Rev Access'!$F$7:$GB$306,63,FALSE))</f>
        <v>56768.34</v>
      </c>
      <c r="CC143" s="99">
        <f>IF(ISNA(VLOOKUP($A143,'[2]1516 Exp_Rev Access'!$F$7:$GB$306,64,FALSE)),"",VLOOKUP($A143,'[2]1516 Exp_Rev Access'!$F$7:$GB$306,64,FALSE))</f>
        <v>0</v>
      </c>
      <c r="CD143" s="101">
        <f t="shared" si="215"/>
        <v>56768.34</v>
      </c>
      <c r="CE143" s="72">
        <f t="shared" si="216"/>
        <v>2.7595174376060087E-3</v>
      </c>
      <c r="CF143" s="103">
        <f t="shared" si="217"/>
        <v>31.331353794698295</v>
      </c>
      <c r="CG143" s="99">
        <f>IF(ISNA(VLOOKUP($A143,'[2]1516 Exp_Rev Access'!$F$7:$GB$306,65,FALSE)),"",VLOOKUP($A143,'[2]1516 Exp_Rev Access'!$F$7:$GB$306,65,FALSE))</f>
        <v>0</v>
      </c>
      <c r="CH143" s="99">
        <f>IF(ISNA(VLOOKUP($A143,'[2]1516 Exp_Rev Access'!$F$7:$GB$306,66,FALSE)),"",VLOOKUP($A143,'[2]1516 Exp_Rev Access'!$F$7:$GB$306,66,FALSE))</f>
        <v>0</v>
      </c>
      <c r="CI143" s="99">
        <f>IF(ISNA(VLOOKUP($A143,'[2]1516 Exp_Rev Access'!$F$7:$GB$306,67,FALSE)),"",VLOOKUP($A143,'[2]1516 Exp_Rev Access'!$F$7:$GB$306,67,FALSE))</f>
        <v>0</v>
      </c>
      <c r="CJ143" s="99">
        <f>IF(ISNA(VLOOKUP($A143,'[2]1516 Exp_Rev Access'!$F$7:$GB$306,68,FALSE)),"",VLOOKUP($A143,'[2]1516 Exp_Rev Access'!$F$7:$GB$306,68,FALSE))</f>
        <v>0</v>
      </c>
      <c r="CK143" s="99">
        <f>IF(ISNA(VLOOKUP($A143,'[2]1516 Exp_Rev Access'!$F$7:$GB$306,69,FALSE)),"",VLOOKUP($A143,'[2]1516 Exp_Rev Access'!$F$7:$GB$306,69,FALSE))</f>
        <v>0</v>
      </c>
      <c r="CL143" s="99">
        <f>IF(ISNA(VLOOKUP($A143,'[2]1516 Exp_Rev Access'!$F$7:$GB$306,70,FALSE)),"",VLOOKUP($A143,'[2]1516 Exp_Rev Access'!$F$7:$GB$306,70,FALSE))</f>
        <v>0</v>
      </c>
      <c r="CM143" s="99">
        <f>IF(ISNA(VLOOKUP($A143,'[2]1516 Exp_Rev Access'!$F$7:$GB$306,71,FALSE)),"",VLOOKUP($A143,'[2]1516 Exp_Rev Access'!$F$7:$GB$306,71,FALSE))</f>
        <v>0</v>
      </c>
      <c r="CN143" s="99">
        <f>IF(ISNA(VLOOKUP($A143,'[2]1516 Exp_Rev Access'!$F$7:$GB$306,72,FALSE)),"",VLOOKUP($A143,'[2]1516 Exp_Rev Access'!$F$7:$GB$306,72,FALSE))</f>
        <v>0</v>
      </c>
      <c r="CO143" s="99">
        <f>IF(ISNA(VLOOKUP($A143,'[2]1516 Exp_Rev Access'!$F$7:$GB$306,73,FALSE)),"",VLOOKUP($A143,'[2]1516 Exp_Rev Access'!$F$7:$GB$306,73,FALSE))</f>
        <v>0</v>
      </c>
      <c r="CP143" s="99">
        <f>IF(ISNA(VLOOKUP($A143,'[2]1516 Exp_Rev Access'!$F$7:$GB$306,74,FALSE)),"",VLOOKUP($A143,'[2]1516 Exp_Rev Access'!$F$7:$GB$306,74,FALSE))</f>
        <v>393751.69</v>
      </c>
      <c r="CQ143" s="99">
        <f>IF(ISNA(VLOOKUP($A143,'[2]1516 Exp_Rev Access'!$F$7:$GB$306,75,FALSE)),"",VLOOKUP($A143,'[2]1516 Exp_Rev Access'!$F$7:$GB$306,75,FALSE))</f>
        <v>0</v>
      </c>
      <c r="CR143" s="99">
        <f>IF(ISNA(VLOOKUP($A143,'[2]1516 Exp_Rev Access'!$F$7:$GB$306,76,FALSE)),"",VLOOKUP($A143,'[2]1516 Exp_Rev Access'!$F$7:$GB$306,76,FALSE))</f>
        <v>17338</v>
      </c>
      <c r="CS143" s="99">
        <f>IF(ISNA(VLOOKUP($A143,'[2]1516 Exp_Rev Access'!$F$7:$GB$306,77,FALSE)),"",VLOOKUP($A143,'[2]1516 Exp_Rev Access'!$F$7:$GB$306,77,FALSE))</f>
        <v>0</v>
      </c>
      <c r="CT143" s="99">
        <f>IF(ISNA(VLOOKUP($A143,'[2]1516 Exp_Rev Access'!$F$7:$GB$306,78,FALSE)),"",VLOOKUP($A143,'[2]1516 Exp_Rev Access'!$F$7:$GB$306,78,FALSE))</f>
        <v>608590.37</v>
      </c>
      <c r="CU143" s="99">
        <f>IF(ISNA(VLOOKUP($A143,'[2]1516 Exp_Rev Access'!$F$7:$GB$306,79,FALSE)),"",VLOOKUP($A143,'[2]1516 Exp_Rev Access'!$F$7:$GB$306,79,FALSE))</f>
        <v>116418.88</v>
      </c>
      <c r="CV143" s="99">
        <f>IF(ISNA(VLOOKUP($A143,'[2]1516 Exp_Rev Access'!$F$7:$GB$306,80,FALSE)),"",VLOOKUP($A143,'[2]1516 Exp_Rev Access'!$F$7:$GB$306,80,FALSE))</f>
        <v>0</v>
      </c>
      <c r="CW143" s="99">
        <f>IF(ISNA(VLOOKUP($A143,'[2]1516 Exp_Rev Access'!$F$7:$GB$306,81,FALSE)),"",VLOOKUP($A143,'[2]1516 Exp_Rev Access'!$F$7:$GB$306,81,FALSE))</f>
        <v>0</v>
      </c>
      <c r="CX143" s="99">
        <f>IF(ISNA(VLOOKUP($A143,'[2]1516 Exp_Rev Access'!$F$7:$GB$306,82,FALSE)),"",VLOOKUP($A143,'[2]1516 Exp_Rev Access'!$F$7:$GB$306,82,FALSE))</f>
        <v>0</v>
      </c>
      <c r="CY143" s="99">
        <f>IF(ISNA(VLOOKUP($A143,'[2]1516 Exp_Rev Access'!$F$7:$GB$306,83,FALSE)),"",VLOOKUP($A143,'[2]1516 Exp_Rev Access'!$F$7:$GB$306,83,FALSE))</f>
        <v>0</v>
      </c>
      <c r="CZ143" s="99">
        <f>IF(ISNA(VLOOKUP($A143,'[2]1516 Exp_Rev Access'!$F$7:$GB$306,84,FALSE)),"",VLOOKUP($A143,'[2]1516 Exp_Rev Access'!$F$7:$GB$306,84,FALSE))</f>
        <v>0</v>
      </c>
      <c r="DA143" s="99">
        <f>IF(ISNA(VLOOKUP($A143,'[2]1516 Exp_Rev Access'!$F$7:$GB$306,85,FALSE)),"",VLOOKUP($A143,'[2]1516 Exp_Rev Access'!$F$7:$GB$306,85,FALSE))</f>
        <v>0</v>
      </c>
      <c r="DB143" s="99">
        <f>IF(ISNA(VLOOKUP($A143,'[2]1516 Exp_Rev Access'!$F$7:$GB$306,86,FALSE)),"",VLOOKUP($A143,'[2]1516 Exp_Rev Access'!$F$7:$GB$306,86,FALSE))</f>
        <v>0</v>
      </c>
      <c r="DC143" s="99">
        <f>IF(ISNA(VLOOKUP($A143,'[2]1516 Exp_Rev Access'!$F$7:$GB$306,87,FALSE)),"",VLOOKUP($A143,'[2]1516 Exp_Rev Access'!$F$7:$GB$306,87,FALSE))</f>
        <v>0</v>
      </c>
      <c r="DD143" s="99">
        <f>IF(ISNA(VLOOKUP($A143,'[2]1516 Exp_Rev Access'!$F$7:$GB$306,88,FALSE)),"",VLOOKUP($A143,'[2]1516 Exp_Rev Access'!$F$7:$GB$306,88,FALSE))</f>
        <v>0</v>
      </c>
      <c r="DE143" s="99">
        <f>IF(ISNA(VLOOKUP($A143,'[2]1516 Exp_Rev Access'!$F$7:$GB$306,89,FALSE)),"",VLOOKUP($A143,'[2]1516 Exp_Rev Access'!$F$7:$GB$306,89,FALSE))</f>
        <v>0</v>
      </c>
      <c r="DF143" s="99">
        <f>IF(ISNA(VLOOKUP($A143,'[2]1516 Exp_Rev Access'!$F$7:$GB$306,90,FALSE)),"",VLOOKUP($A143,'[2]1516 Exp_Rev Access'!$F$7:$GB$306,90,FALSE))</f>
        <v>0</v>
      </c>
      <c r="DG143" s="99">
        <f>IF(ISNA(VLOOKUP($A143,'[2]1516 Exp_Rev Access'!$F$7:$GB$306,91,FALSE)),"",VLOOKUP($A143,'[2]1516 Exp_Rev Access'!$F$7:$GB$306,91,FALSE))</f>
        <v>0</v>
      </c>
      <c r="DH143" s="99">
        <f>IF(ISNA(VLOOKUP($A143,'[2]1516 Exp_Rev Access'!$F$7:$GB$306,92,FALSE)),"",VLOOKUP($A143,'[2]1516 Exp_Rev Access'!$F$7:$GB$306,92,FALSE))</f>
        <v>395219.25</v>
      </c>
      <c r="DI143" s="99">
        <f>IF(ISNA(VLOOKUP($A143,'[2]1516 Exp_Rev Access'!$F$7:$GB$306,93,FALSE)),"",VLOOKUP($A143,'[2]1516 Exp_Rev Access'!$F$7:$GB$306,93,FALSE))</f>
        <v>0</v>
      </c>
      <c r="DJ143" s="99">
        <f>IF(ISNA(VLOOKUP($A143,'[2]1516 Exp_Rev Access'!$F$7:$GB$306,94,FALSE)),"",VLOOKUP($A143,'[2]1516 Exp_Rev Access'!$F$7:$GB$306,94,FALSE))</f>
        <v>0</v>
      </c>
      <c r="DK143" s="99">
        <f>IF(ISNA(VLOOKUP($A143,'[2]1516 Exp_Rev Access'!$F$7:$GB$306,95,FALSE)),"",VLOOKUP($A143,'[2]1516 Exp_Rev Access'!$F$7:$GB$306,95,FALSE))</f>
        <v>0</v>
      </c>
      <c r="DL143" s="99">
        <f>IF(ISNA(VLOOKUP($A143,'[2]1516 Exp_Rev Access'!$F$7:$GB$306,96,FALSE)),"",VLOOKUP($A143,'[2]1516 Exp_Rev Access'!$F$7:$GB$306,96,FALSE))</f>
        <v>0</v>
      </c>
      <c r="DM143" s="99">
        <f>IF(ISNA(VLOOKUP($A143,'[2]1516 Exp_Rev Access'!$F$7:$GB$306,97,FALSE)),"",VLOOKUP($A143,'[2]1516 Exp_Rev Access'!$F$7:$GB$306,97,FALSE))</f>
        <v>0</v>
      </c>
      <c r="DN143" s="99">
        <f>IF(ISNA(VLOOKUP($A143,'[2]1516 Exp_Rev Access'!$F$7:$GB$306,98,FALSE)),"",VLOOKUP($A143,'[2]1516 Exp_Rev Access'!$F$7:$GB$306,98,FALSE))</f>
        <v>0</v>
      </c>
      <c r="DO143" s="99">
        <f>IF(ISNA(VLOOKUP($A143,'[2]1516 Exp_Rev Access'!$F$7:$GB$306,99,FALSE)),"",VLOOKUP($A143,'[2]1516 Exp_Rev Access'!$F$7:$GB$306,99,FALSE))</f>
        <v>0</v>
      </c>
      <c r="DP143" s="99">
        <f>IF(ISNA(VLOOKUP($A143,'[2]1516 Exp_Rev Access'!$F$7:$GB$306,100,FALSE)),"",VLOOKUP($A143,'[2]1516 Exp_Rev Access'!$F$7:$GB$306,100,FALSE))</f>
        <v>0</v>
      </c>
      <c r="DQ143" s="99">
        <f>IF(ISNA(VLOOKUP($A143,'[2]1516 Exp_Rev Access'!$F$7:$GB$306,101,FALSE)),"",VLOOKUP($A143,'[2]1516 Exp_Rev Access'!$F$7:$GB$306,101,FALSE))</f>
        <v>0</v>
      </c>
      <c r="DR143" s="99">
        <f>IF(ISNA(VLOOKUP($A143,'[2]1516 Exp_Rev Access'!$F$7:$GB$306,102,FALSE)),"",VLOOKUP($A143,'[2]1516 Exp_Rev Access'!$F$7:$GB$306,102,FALSE))</f>
        <v>0</v>
      </c>
      <c r="DS143" s="99">
        <f>IF(ISNA(VLOOKUP($A143,'[2]1516 Exp_Rev Access'!$F$7:$GB$306,103,FALSE)),"",VLOOKUP($A143,'[2]1516 Exp_Rev Access'!$F$7:$GB$306,103,FALSE))</f>
        <v>0</v>
      </c>
      <c r="DT143" s="99">
        <f>IF(ISNA(VLOOKUP($A143,'[2]1516 Exp_Rev Access'!$F$7:$GB$306,104,FALSE)),"",VLOOKUP($A143,'[2]1516 Exp_Rev Access'!$F$7:$GB$306,104,FALSE))</f>
        <v>0</v>
      </c>
      <c r="DU143" s="99">
        <f>IF(ISNA(VLOOKUP($A143,'[2]1516 Exp_Rev Access'!$F$7:$GB$306,105,FALSE)),"",VLOOKUP($A143,'[2]1516 Exp_Rev Access'!$F$7:$GB$306,105,FALSE))</f>
        <v>0</v>
      </c>
      <c r="DV143" s="99">
        <f>IF(ISNA(VLOOKUP($A143,'[2]1516 Exp_Rev Access'!$F$7:$GB$306,106,FALSE)),"",VLOOKUP($A143,'[2]1516 Exp_Rev Access'!$F$7:$GB$306,106,FALSE))</f>
        <v>0</v>
      </c>
      <c r="DW143" s="99">
        <f>IF(ISNA(VLOOKUP($A143,'[2]1516 Exp_Rev Access'!$F$7:$GB$306,107,FALSE)),"",VLOOKUP($A143,'[2]1516 Exp_Rev Access'!$F$7:$GB$306,107,FALSE))</f>
        <v>0</v>
      </c>
      <c r="DX143" s="99">
        <f>IF(ISNA(VLOOKUP($A143,'[2]1516 Exp_Rev Access'!$F$7:$GB$306,108,FALSE)),"",VLOOKUP($A143,'[2]1516 Exp_Rev Access'!$F$7:$GB$306,108,FALSE))</f>
        <v>0</v>
      </c>
      <c r="DY143" s="99">
        <f>IF(ISNA(VLOOKUP($A143,'[2]1516 Exp_Rev Access'!$F$7:$GB$306,109,FALSE)),"",VLOOKUP($A143,'[2]1516 Exp_Rev Access'!$F$7:$GB$306,109,FALSE))</f>
        <v>0</v>
      </c>
      <c r="DZ143" s="99">
        <f>IF(ISNA(VLOOKUP($A143,'[2]1516 Exp_Rev Access'!$F$7:$GB$306,110,FALSE)),"",VLOOKUP($A143,'[2]1516 Exp_Rev Access'!$F$7:$GB$306,110,FALSE))</f>
        <v>0</v>
      </c>
      <c r="EA143" s="99">
        <f>IF(ISNA(VLOOKUP($A143,'[2]1516 Exp_Rev Access'!$F$7:$GB$306,111,FALSE)),"",VLOOKUP($A143,'[2]1516 Exp_Rev Access'!$F$7:$GB$306,111,FALSE))</f>
        <v>0</v>
      </c>
      <c r="EB143" s="99">
        <f>IF(ISNA(VLOOKUP($A143,'[2]1516 Exp_Rev Access'!$F$7:$GB$306,112,FALSE)),"",VLOOKUP($A143,'[2]1516 Exp_Rev Access'!$F$7:$GB$306,112,FALSE))</f>
        <v>0</v>
      </c>
      <c r="EC143" s="99">
        <f>IF(ISNA(VLOOKUP($A143,'[2]1516 Exp_Rev Access'!$F$7:$GB$306,113,FALSE)),"",VLOOKUP($A143,'[2]1516 Exp_Rev Access'!$F$7:$GB$306,113,FALSE))</f>
        <v>0</v>
      </c>
      <c r="ED143" s="99">
        <f>IF(ISNA(VLOOKUP($A143,'[2]1516 Exp_Rev Access'!$F$7:$GB$306,114,FALSE)),"",VLOOKUP($A143,'[2]1516 Exp_Rev Access'!$F$7:$GB$306,114,FALSE))</f>
        <v>0</v>
      </c>
      <c r="EE143" s="99">
        <f>IF(ISNA(VLOOKUP($A143,'[2]1516 Exp_Rev Access'!$F$7:$GB$306,115,FALSE)),"",VLOOKUP($A143,'[2]1516 Exp_Rev Access'!$F$7:$GB$306,115,FALSE))</f>
        <v>0</v>
      </c>
      <c r="EF143" s="99">
        <f>IF(ISNA(VLOOKUP($A143,'[2]1516 Exp_Rev Access'!$F$7:$GB$306,116,FALSE)),"",VLOOKUP($A143,'[2]1516 Exp_Rev Access'!$F$7:$GB$306,116,FALSE))</f>
        <v>0</v>
      </c>
      <c r="EG143" s="99">
        <f>IF(ISNA(VLOOKUP($A143,'[2]1516 Exp_Rev Access'!$F$7:$GB$306,117,FALSE)),"",VLOOKUP($A143,'[2]1516 Exp_Rev Access'!$F$7:$GB$306,117,FALSE))</f>
        <v>0</v>
      </c>
      <c r="EH143" s="99">
        <f>IF(ISNA(VLOOKUP($A143,'[2]1516 Exp_Rev Access'!$F$7:$GB$306,118,FALSE)),"",VLOOKUP($A143,'[2]1516 Exp_Rev Access'!$F$7:$GB$306,118,FALSE))</f>
        <v>0</v>
      </c>
      <c r="EI143" s="99">
        <f>IF(ISNA(VLOOKUP($A143,'[2]1516 Exp_Rev Access'!$F$7:$GB$306,119,FALSE)),"",VLOOKUP($A143,'[2]1516 Exp_Rev Access'!$F$7:$GB$306,119,FALSE))</f>
        <v>0</v>
      </c>
      <c r="EJ143" s="99">
        <f>IF(ISNA(VLOOKUP($A143,'[2]1516 Exp_Rev Access'!$F$7:$GB$306,120,FALSE)),"",VLOOKUP($A143,'[2]1516 Exp_Rev Access'!$F$7:$GB$306,120,FALSE))</f>
        <v>0</v>
      </c>
      <c r="EK143" s="99">
        <f>IF(ISNA(VLOOKUP($A143,'[2]1516 Exp_Rev Access'!$F$7:$GB$306,121,FALSE)),"",VLOOKUP($A143,'[2]1516 Exp_Rev Access'!$F$7:$GB$306,121,FALSE))</f>
        <v>0</v>
      </c>
      <c r="EL143" s="99">
        <f>IF(ISNA(VLOOKUP($A143,'[2]1516 Exp_Rev Access'!$F$7:$GB$306,122,FALSE)),"",VLOOKUP($A143,'[2]1516 Exp_Rev Access'!$F$7:$GB$306,122,FALSE))</f>
        <v>0</v>
      </c>
      <c r="EM143" s="99">
        <f>IF(ISNA(VLOOKUP($A143,'[2]1516 Exp_Rev Access'!$F$7:$GB$306,123,FALSE)),"",VLOOKUP($A143,'[2]1516 Exp_Rev Access'!$F$7:$GB$306,123,FALSE))</f>
        <v>0</v>
      </c>
      <c r="EN143" s="99">
        <f>IF(ISNA(VLOOKUP($A143,'[2]1516 Exp_Rev Access'!$F$7:$GB$306,124,FALSE)),"",VLOOKUP($A143,'[2]1516 Exp_Rev Access'!$F$7:$GB$306,124,FALSE))</f>
        <v>5995.97</v>
      </c>
      <c r="EO143" s="99">
        <f>IF(ISNA(VLOOKUP($A143,'[2]1516 Exp_Rev Access'!$F$7:$GB$306,125,FALSE)),"",VLOOKUP($A143,'[2]1516 Exp_Rev Access'!$F$7:$GB$306,125,FALSE))</f>
        <v>0</v>
      </c>
      <c r="EP143" s="99">
        <f>IF(ISNA(VLOOKUP($A143,'[2]1516 Exp_Rev Access'!$F$7:$GB$306,126,FALSE)),"",VLOOKUP($A143,'[2]1516 Exp_Rev Access'!$F$7:$GB$306,126,FALSE))</f>
        <v>0</v>
      </c>
      <c r="EQ143" s="99">
        <f>IF(ISNA(VLOOKUP($A143,'[2]1516 Exp_Rev Access'!$F$7:$GB$306,127,FALSE)),"",VLOOKUP($A143,'[2]1516 Exp_Rev Access'!$F$7:$GB$306,127,FALSE))</f>
        <v>0</v>
      </c>
      <c r="ER143" s="99">
        <f>IF(ISNA(VLOOKUP($A143,'[2]1516 Exp_Rev Access'!$F$7:$GB$306,128,FALSE)),"",VLOOKUP($A143,'[2]1516 Exp_Rev Access'!$F$7:$GB$306,128,FALSE))</f>
        <v>0</v>
      </c>
      <c r="ES143" s="99">
        <f>IF(ISNA(VLOOKUP($A143,'[2]1516 Exp_Rev Access'!$F$7:$GB$306,129,FALSE)),"",VLOOKUP($A143,'[2]1516 Exp_Rev Access'!$F$7:$GB$306,129,FALSE))</f>
        <v>0</v>
      </c>
      <c r="ET143" s="99">
        <f>IF(ISNA(VLOOKUP($A143,'[2]1516 Exp_Rev Access'!$F$7:$GB$306,130,FALSE)),"",VLOOKUP($A143,'[2]1516 Exp_Rev Access'!$F$7:$GB$306,130,FALSE))</f>
        <v>0</v>
      </c>
      <c r="EU143" s="99">
        <f>IF(ISNA(VLOOKUP($A143,'[2]1516 Exp_Rev Access'!$F$7:$GB$306,131,FALSE)),"",VLOOKUP($A143,'[2]1516 Exp_Rev Access'!$F$7:$GB$306,131,FALSE))</f>
        <v>0</v>
      </c>
      <c r="EV143" s="99">
        <f>IF(ISNA(VLOOKUP($A143,'[2]1516 Exp_Rev Access'!$F$7:$GB$306,132,FALSE)),"",VLOOKUP($A143,'[2]1516 Exp_Rev Access'!$F$7:$GB$306,132,FALSE))</f>
        <v>0</v>
      </c>
      <c r="EW143" s="99">
        <f>IF(ISNA(VLOOKUP($A143,'[2]1516 Exp_Rev Access'!$F$7:$GB$306,133,FALSE)),"",VLOOKUP($A143,'[2]1516 Exp_Rev Access'!$F$7:$GB$306,133,FALSE))</f>
        <v>0</v>
      </c>
      <c r="EX143" s="99">
        <f>IF(ISNA(VLOOKUP($A143,'[2]1516 Exp_Rev Access'!$F$7:$GB$306,134,FALSE)),"",VLOOKUP($A143,'[2]1516 Exp_Rev Access'!$F$7:$GB$306,134,FALSE))</f>
        <v>0</v>
      </c>
      <c r="EY143" s="99">
        <f>IF(ISNA(VLOOKUP($A143,'[2]1516 Exp_Rev Access'!$F$7:$GB$306,135,FALSE)),"",VLOOKUP($A143,'[2]1516 Exp_Rev Access'!$F$7:$GB$306,135,FALSE))</f>
        <v>0</v>
      </c>
      <c r="EZ143" s="99">
        <f>IF(ISNA(VLOOKUP($A143,'[2]1516 Exp_Rev Access'!$F$7:$GB$306,136,FALSE)),"",VLOOKUP($A143,'[2]1516 Exp_Rev Access'!$F$7:$GB$306,136,FALSE))</f>
        <v>0</v>
      </c>
      <c r="FA143" s="99">
        <f>IF(ISNA(VLOOKUP($A143,'[2]1516 Exp_Rev Access'!$F$7:$GB$306,137,FALSE)),"",VLOOKUP($A143,'[2]1516 Exp_Rev Access'!$F$7:$GB$306,137,FALSE))</f>
        <v>0</v>
      </c>
      <c r="FB143" s="99">
        <f>IF(ISNA(VLOOKUP($A143,'[2]1516 Exp_Rev Access'!$F$7:$GB$306,138,FALSE)),"",VLOOKUP($A143,'[2]1516 Exp_Rev Access'!$F$7:$GB$306,138,FALSE))</f>
        <v>0</v>
      </c>
      <c r="FC143" s="99">
        <f>IF(ISNA(VLOOKUP($A143,'[2]1516 Exp_Rev Access'!$F$7:$GB$306,139,FALSE)),"",VLOOKUP($A143,'[2]1516 Exp_Rev Access'!$F$7:$GB$306,139,FALSE))</f>
        <v>0</v>
      </c>
      <c r="FD143" s="99">
        <f>IF(ISNA(VLOOKUP($A143,'[2]1516 Exp_Rev Access'!$F$7:$FS$306,140,FALSE)),"",VLOOKUP($A143,'[2]1516 Exp_Rev Access'!$F$7:$FS$306,140,FALSE))</f>
        <v>0</v>
      </c>
      <c r="FE143" s="99">
        <f>IF(ISNA(VLOOKUP($A143,'[2]1516 Exp_Rev Access'!$F$7:$FS$306,141,FALSE)),"",VLOOKUP($A143,'[2]1516 Exp_Rev Access'!$F$7:$FS$306,141,FALSE))</f>
        <v>0</v>
      </c>
      <c r="FF143" s="99">
        <f>IF(ISNA(VLOOKUP($A143,'[2]1516 Exp_Rev Access'!$F$7:$FS$306,142,FALSE)),"",VLOOKUP($A143,'[2]1516 Exp_Rev Access'!$F$7:$FS$306,142,FALSE))</f>
        <v>0</v>
      </c>
      <c r="FG143" s="99">
        <f>IF(ISNA(VLOOKUP($A143,'[2]1516 Exp_Rev Access'!$F$7:$FS$306,143,FALSE)),"",VLOOKUP($A143,'[2]1516 Exp_Rev Access'!$F$7:$FS$306,143,FALSE))</f>
        <v>0</v>
      </c>
      <c r="FH143" s="99">
        <f>IF(ISNA(VLOOKUP($A143,'[2]1516 Exp_Rev Access'!$F$7:$FS$306,144,FALSE)),"",VLOOKUP($A143,'[2]1516 Exp_Rev Access'!$F$7:$FS$306,144,FALSE))</f>
        <v>0</v>
      </c>
      <c r="FI143" s="99">
        <f>IF(ISNA(VLOOKUP($A143,'[2]1516 Exp_Rev Access'!$F$7:$FS$306,145,FALSE)),"",VLOOKUP($A143,'[2]1516 Exp_Rev Access'!$F$7:$FS$306,145,FALSE))</f>
        <v>0</v>
      </c>
      <c r="FJ143" s="99">
        <f>IF(ISNA(VLOOKUP($A143,'[2]1516 Exp_Rev Access'!$F$7:$FS$306,146,FALSE)),"",VLOOKUP($A143,'[2]1516 Exp_Rev Access'!$F$7:$FS$306,146,FALSE))</f>
        <v>0</v>
      </c>
      <c r="FK143" s="99">
        <f>IF(ISNA(VLOOKUP($A143,'[2]1516 Exp_Rev Access'!$F$7:$FS$306,147,FALSE)),"",VLOOKUP($A143,'[2]1516 Exp_Rev Access'!$F$7:$FS$306,147,FALSE))</f>
        <v>0</v>
      </c>
      <c r="FL143" s="99">
        <f>IF(ISNA(VLOOKUP($A143,'[2]1516 Exp_Rev Access'!$F$7:$FS$306,148,FALSE)),"",VLOOKUP($A143,'[2]1516 Exp_Rev Access'!$F$7:$FS$306,148,FALSE))</f>
        <v>0</v>
      </c>
      <c r="FM143" s="99">
        <f>IF(ISNA(VLOOKUP($A143,'[2]1516 Exp_Rev Access'!$F$7:$FS$306,149,FALSE)),"",VLOOKUP($A143,'[2]1516 Exp_Rev Access'!$F$7:$FS$306,149,FALSE))</f>
        <v>0</v>
      </c>
      <c r="FN143" s="99">
        <f>IF(ISNA(VLOOKUP($A143,'[2]1516 Exp_Rev Access'!$F$7:$FS$306,150,FALSE)),"",VLOOKUP($A143,'[2]1516 Exp_Rev Access'!$F$7:$FS$306,150,FALSE))</f>
        <v>0</v>
      </c>
      <c r="FO143" s="99">
        <f>IF(ISNA(VLOOKUP($A143,'[2]1516 Exp_Rev Access'!$F$7:$FS$306,151,FALSE)),"",VLOOKUP($A143,'[2]1516 Exp_Rev Access'!$F$7:$FS$306,151,FALSE))</f>
        <v>0</v>
      </c>
      <c r="FP143" s="99">
        <f>IF(ISNA(VLOOKUP($A143,'[2]1516 Exp_Rev Access'!$F$7:$FS$306,152,FALSE)),"",VLOOKUP($A143,'[2]1516 Exp_Rev Access'!$F$7:$FS$306,152,FALSE))</f>
        <v>0</v>
      </c>
      <c r="FQ143" s="99">
        <f>IF(ISNA(VLOOKUP($A143,'[2]1516 Exp_Rev Access'!$F$7:$FS$306,153,FALSE)),"",VLOOKUP($A143,'[2]1516 Exp_Rev Access'!$F$7:$FS$306,153,FALSE))</f>
        <v>20303.97</v>
      </c>
      <c r="FR143" s="101">
        <f t="shared" si="218"/>
        <v>1557618.13</v>
      </c>
      <c r="FS143" s="72">
        <f t="shared" si="219"/>
        <v>7.5716048608542419E-2</v>
      </c>
      <c r="FT143" s="94">
        <f t="shared" si="220"/>
        <v>859.67433093985767</v>
      </c>
      <c r="FU143" s="99">
        <f>IF(ISNA(VLOOKUP($A143,'[2]1516 Exp_Rev Access'!$F$7:$GB$306,154,FALSE)),"",VLOOKUP($A143,'[2]1516 Exp_Rev Access'!$F$7:$GB$306,154,FALSE))</f>
        <v>0</v>
      </c>
      <c r="FV143" s="99">
        <f>IF(ISNA(VLOOKUP($A143,'[2]1516 Exp_Rev Access'!$F$7:$GB$306,155,FALSE)),"",VLOOKUP($A143,'[2]1516 Exp_Rev Access'!$F$7:$GB$306,155,FALSE))</f>
        <v>0</v>
      </c>
      <c r="FW143" s="99">
        <f>IF(ISNA(VLOOKUP($A143,'[2]1516 Exp_Rev Access'!$F$7:$GB$306,156,FALSE)),"",VLOOKUP($A143,'[2]1516 Exp_Rev Access'!$F$7:$GB$306,156,FALSE))</f>
        <v>0</v>
      </c>
      <c r="FX143" s="99">
        <f>IF(ISNA(VLOOKUP($A143,'[2]1516 Exp_Rev Access'!$F$7:$GB$306,157,FALSE)),"",VLOOKUP($A143,'[2]1516 Exp_Rev Access'!$F$7:$GB$306,157,FALSE))</f>
        <v>0</v>
      </c>
      <c r="FY143" s="99">
        <f>IF(ISNA(VLOOKUP($A143,'[2]1516 Exp_Rev Access'!$F$7:$GB$306,158,FALSE)),"",VLOOKUP($A143,'[2]1516 Exp_Rev Access'!$F$7:$GB$306,158,FALSE))</f>
        <v>0</v>
      </c>
      <c r="FZ143" s="99">
        <f>IF(ISNA(VLOOKUP($A143,'[2]1516 Exp_Rev Access'!$F$7:$GB$306,159,FALSE)),"",VLOOKUP($A143,'[2]1516 Exp_Rev Access'!$F$7:$GB$306,159,FALSE))</f>
        <v>0</v>
      </c>
      <c r="GA143" s="99">
        <f>IF(ISNA(VLOOKUP($A143,'[2]1516 Exp_Rev Access'!$F$7:$GB$306,160,FALSE)),"",VLOOKUP($A143,'[2]1516 Exp_Rev Access'!$F$7:$GB$306,160,FALSE))</f>
        <v>0</v>
      </c>
      <c r="GB143" s="99">
        <f>IF(ISNA(VLOOKUP($A143,'[2]1516 Exp_Rev Access'!$F$7:$GB$306,161,FALSE)),"",VLOOKUP($A143,'[2]1516 Exp_Rev Access'!$F$7:$GB$306,161,FALSE))</f>
        <v>0</v>
      </c>
      <c r="GC143" s="99">
        <f>IF(ISNA(VLOOKUP($A143,'[2]1516 Exp_Rev Access'!$F$7:$GB$306,162,FALSE)),"",VLOOKUP($A143,'[2]1516 Exp_Rev Access'!$F$7:$GB$306,162,FALSE))</f>
        <v>0</v>
      </c>
      <c r="GD143" s="99">
        <f>IF(ISNA(VLOOKUP($A143,'[2]1516 Exp_Rev Access'!$F$7:$GB$306,163,FALSE)),"",VLOOKUP($A143,'[2]1516 Exp_Rev Access'!$F$7:$GB$306,163,FALSE))</f>
        <v>2759.2</v>
      </c>
      <c r="GE143" s="99">
        <f>IF(ISNA(VLOOKUP($A143,'[2]1516 Exp_Rev Access'!$F$7:$GB$306,164,FALSE)),"",VLOOKUP($A143,'[2]1516 Exp_Rev Access'!$F$7:$GB$306,164,FALSE))</f>
        <v>0</v>
      </c>
      <c r="GF143" s="99">
        <f>IF(ISNA(VLOOKUP($A143,'[2]1516 Exp_Rev Access'!$F$7:$GB$306,165,FALSE)),"",VLOOKUP($A143,'[2]1516 Exp_Rev Access'!$F$7:$GB$306,165,FALSE))</f>
        <v>0</v>
      </c>
      <c r="GG143" s="99">
        <f>IF(ISNA(VLOOKUP($A143,'[2]1516 Exp_Rev Access'!$F$7:$GB$306,166,FALSE)),"",VLOOKUP($A143,'[2]1516 Exp_Rev Access'!$F$7:$GB$306,166,FALSE))</f>
        <v>0</v>
      </c>
      <c r="GH143" s="99">
        <f>IF(ISNA(VLOOKUP($A143,'[2]1516 Exp_Rev Access'!$F$7:$GB$306,167,FALSE)),"",VLOOKUP($A143,'[2]1516 Exp_Rev Access'!$F$7:$GB$306,167,FALSE))</f>
        <v>0</v>
      </c>
      <c r="GI143" s="99">
        <f>IF(ISNA(VLOOKUP($A143,'[2]1516 Exp_Rev Access'!$F$7:$GB$306,168,FALSE)),"",VLOOKUP($A143,'[2]1516 Exp_Rev Access'!$F$7:$GB$306,168,FALSE))</f>
        <v>0</v>
      </c>
      <c r="GJ143" s="99">
        <f>IF(ISNA(VLOOKUP($A143,'[2]1516 Exp_Rev Access'!$F$7:$GB$306,169,FALSE)),"",VLOOKUP($A143,'[2]1516 Exp_Rev Access'!$F$7:$GB$306,169,FALSE))</f>
        <v>4507.9799999999996</v>
      </c>
      <c r="GK143" s="99">
        <f>IF(ISNA(VLOOKUP($A143,'[2]1516 Exp_Rev Access'!$F$7:$GB$306,170,FALSE)),"",VLOOKUP($A143,'[2]1516 Exp_Rev Access'!$F$7:$GB$306,170,FALSE))</f>
        <v>0</v>
      </c>
      <c r="GL143" s="99">
        <f>IF(ISNA(VLOOKUP($A143,'[2]1516 Exp_Rev Access'!$F$7:$GB$306,171,FALSE)),"",VLOOKUP($A143,'[2]1516 Exp_Rev Access'!$F$7:$GB$306,171,FALSE))</f>
        <v>0</v>
      </c>
      <c r="GM143" s="99">
        <f>IF(ISNA(VLOOKUP($A143,'[2]1516 Exp_Rev Access'!$F$7:$GB$306,172,FALSE)),"",VLOOKUP($A143,'[2]1516 Exp_Rev Access'!$F$7:$GB$306,172,FALSE))</f>
        <v>0</v>
      </c>
      <c r="GN143" s="99">
        <f>IF(ISNA(VLOOKUP($A143,'[2]1516 Exp_Rev Access'!$F$7:$GB$306,173,FALSE)),"",VLOOKUP($A143,'[2]1516 Exp_Rev Access'!$F$7:$GB$306,173,FALSE))</f>
        <v>0</v>
      </c>
      <c r="GO143" s="99">
        <f>IF(ISNA(VLOOKUP($A143,'[2]1516 Exp_Rev Access'!$F$7:$GB$306,174,FALSE)),"",VLOOKUP($A143,'[2]1516 Exp_Rev Access'!$F$7:$GB$306,174,FALSE))</f>
        <v>0</v>
      </c>
      <c r="GP143" s="99">
        <f>IF(ISNA(VLOOKUP($A143,'[2]1516 Exp_Rev Access'!$F$7:$GB$306,175,FALSE)),"",VLOOKUP($A143,'[2]1516 Exp_Rev Access'!$F$7:$GB$306,175,FALSE))</f>
        <v>0</v>
      </c>
      <c r="GQ143" s="99">
        <f>IF(ISNA(VLOOKUP($A143,'[2]1516 Exp_Rev Access'!$F$7:$GB$306,176,FALSE)),"",VLOOKUP($A143,'[2]1516 Exp_Rev Access'!$F$7:$GB$306,176,FALSE))</f>
        <v>0</v>
      </c>
      <c r="GR143" s="99">
        <f>IF(ISNA(VLOOKUP($A143,'[2]1516 Exp_Rev Access'!$F$7:$GB$306,177,FALSE)),"",VLOOKUP($A143,'[2]1516 Exp_Rev Access'!$F$7:$GB$306,177,FALSE))</f>
        <v>0</v>
      </c>
      <c r="GS143" s="99">
        <f>IF(ISNA(VLOOKUP($A143,'[2]1516 Exp_Rev Access'!$F$7:$GB$306,178,FALSE)),"",VLOOKUP($A143,'[2]1516 Exp_Rev Access'!$F$7:$GB$306,178,FALSE))</f>
        <v>0</v>
      </c>
      <c r="GT143" s="101">
        <f t="shared" si="221"/>
        <v>7267.1799999999994</v>
      </c>
      <c r="GU143" s="72">
        <f t="shared" si="222"/>
        <v>3.5325869898999394E-4</v>
      </c>
      <c r="GV143" s="84">
        <f t="shared" si="223"/>
        <v>4.0108727447333417</v>
      </c>
      <c r="GW143"/>
      <c r="GX143"/>
      <c r="GY143"/>
    </row>
    <row r="144" spans="1:207" customFormat="1" ht="12" customHeight="1" x14ac:dyDescent="0.2">
      <c r="A144" s="96" t="s">
        <v>409</v>
      </c>
      <c r="B144" s="69" t="s">
        <v>410</v>
      </c>
      <c r="C144" s="80">
        <f>IF(ISNA(VLOOKUP($A144,'[2]1516 enrollment_Rev_Exp by size'!$A$6:$G$320,3,FALSE)),"",VLOOKUP($A144,'[2]1516 enrollment_Rev_Exp by size'!$A$6:$G$320,3,FALSE))</f>
        <v>1787.3</v>
      </c>
      <c r="D144" s="97">
        <v>18393716.649999999</v>
      </c>
      <c r="E144" s="80">
        <f t="shared" si="201"/>
        <v>18393716.650000002</v>
      </c>
      <c r="F144" s="80">
        <f t="shared" si="202"/>
        <v>0</v>
      </c>
      <c r="G144" s="98">
        <f>IF(ISNA(VLOOKUP($A144,'[2]1516 Exp_Rev Access'!$F$7:$FS$306,2,FALSE)),"",VLOOKUP($A144,'[2]1516 Exp_Rev Access'!$F$7:$FS$306,2,FALSE))</f>
        <v>3385143.77</v>
      </c>
      <c r="H144" s="98">
        <f>IF(ISNA(VLOOKUP($A144,'[2]1516 Exp_Rev Access'!$F$7:$FS$306,3,FALSE)),"",VLOOKUP($A144,'[2]1516 Exp_Rev Access'!$F$7:$FS$306,3,FALSE))</f>
        <v>0</v>
      </c>
      <c r="I144" s="98">
        <f>IF(ISNA(VLOOKUP($A144,'[2]1516 Exp_Rev Access'!$F$7:$FS$306,4,FALSE)),"",VLOOKUP($A144,'[2]1516 Exp_Rev Access'!$F$7:$FS$306,4,FALSE))</f>
        <v>0</v>
      </c>
      <c r="J144" s="98">
        <f>IF(ISNA(VLOOKUP($A144,'[2]1516 Exp_Rev Access'!$F$7:$FS$306,5,FALSE)),"",VLOOKUP($A144,'[2]1516 Exp_Rev Access'!$F$7:$FS$306,5,FALSE))</f>
        <v>33588.75</v>
      </c>
      <c r="K144" s="98">
        <f>IF(ISNA(VLOOKUP($A144,'[2]1516 Exp_Rev Access'!$F$7:$FS$306,6,FALSE)),"",VLOOKUP($A144,'[2]1516 Exp_Rev Access'!$F$7:$FS$306,6,FALSE))</f>
        <v>0</v>
      </c>
      <c r="L144" s="98">
        <f>IF(ISNA(VLOOKUP($A144,'[2]1516 Exp_Rev Access'!$F$7:$FS$306,7,FALSE)),"",VLOOKUP($A144,'[2]1516 Exp_Rev Access'!$F$7:$FS$306,7,FALSE))</f>
        <v>0</v>
      </c>
      <c r="M144" s="90">
        <f t="shared" si="203"/>
        <v>3418732.52</v>
      </c>
      <c r="N144" s="72">
        <f t="shared" si="204"/>
        <v>0.18586415051685601</v>
      </c>
      <c r="O144" s="73">
        <f t="shared" si="205"/>
        <v>1912.7916522128351</v>
      </c>
      <c r="P144" s="99">
        <f>IF(ISNA(VLOOKUP($A144,'[2]1516 Exp_Rev Access'!$F$7:$FS$306,8,FALSE)),"",VLOOKUP($A144,'[2]1516 Exp_Rev Access'!$F$7:$FS$306,8,FALSE))</f>
        <v>126668.32</v>
      </c>
      <c r="Q144" s="99">
        <f>IF(ISNA(VLOOKUP($A144,'[2]1516 Exp_Rev Access'!$F$7:$FS$306,9,FALSE)),"",VLOOKUP($A144,'[2]1516 Exp_Rev Access'!$F$7:$FS$306,9,FALSE))</f>
        <v>0</v>
      </c>
      <c r="R144" s="99">
        <f>IF(ISNA(VLOOKUP($A144,'[2]1516 Exp_Rev Access'!$F$7:$FS$306,10,FALSE)),"",VLOOKUP($A144,'[2]1516 Exp_Rev Access'!$F$7:$FS$306,10,FALSE))</f>
        <v>0</v>
      </c>
      <c r="S144" s="99">
        <f>IF(ISNA(VLOOKUP($A144,'[2]1516 Exp_Rev Access'!$F$7:$FS$306,11,FALSE)),"",VLOOKUP($A144,'[2]1516 Exp_Rev Access'!$F$7:$FS$306,11,FALSE))</f>
        <v>0</v>
      </c>
      <c r="T144" s="99">
        <f>IF(ISNA(VLOOKUP($A144,'[2]1516 Exp_Rev Access'!$F$7:$FS$306,12,FALSE)),"",VLOOKUP($A144,'[2]1516 Exp_Rev Access'!$F$7:$FS$306,12,FALSE))</f>
        <v>0</v>
      </c>
      <c r="U144" s="99">
        <f>IF(ISNA(VLOOKUP($A144,'[2]1516 Exp_Rev Access'!$F$7:$FS$306,13,FALSE)),"",VLOOKUP($A144,'[2]1516 Exp_Rev Access'!$F$7:$FS$306,13,FALSE))</f>
        <v>0</v>
      </c>
      <c r="V144" s="99">
        <f>IF(ISNA(VLOOKUP($A144,'[2]1516 Exp_Rev Access'!$F$7:$FS$306,14,FALSE)),"",VLOOKUP($A144,'[2]1516 Exp_Rev Access'!$F$7:$FS$306,14,FALSE))</f>
        <v>0</v>
      </c>
      <c r="W144" s="99">
        <f>IF(ISNA(VLOOKUP($A144,'[2]1516 Exp_Rev Access'!$F$7:$FS$306,15,FALSE)),"",VLOOKUP($A144,'[2]1516 Exp_Rev Access'!$F$7:$FS$306,15,FALSE))</f>
        <v>0</v>
      </c>
      <c r="X144" s="99">
        <f>IF(ISNA(VLOOKUP($A144,'[2]1516 Exp_Rev Access'!$F$7:$FS$306,16,FALSE)),"",VLOOKUP($A144,'[2]1516 Exp_Rev Access'!$F$7:$FS$306,16,FALSE))</f>
        <v>32291.41</v>
      </c>
      <c r="Y144" s="99">
        <f>IF(ISNA(VLOOKUP($A144,'[2]1516 Exp_Rev Access'!$F$7:$FS$306,17,FALSE)),"",VLOOKUP($A144,'[2]1516 Exp_Rev Access'!$F$7:$FS$306,17,FALSE))</f>
        <v>0</v>
      </c>
      <c r="Z144" s="99">
        <f>IF(ISNA(VLOOKUP($A144,'[2]1516 Exp_Rev Access'!$F$7:$FS$306,18,FALSE)),"",VLOOKUP($A144,'[2]1516 Exp_Rev Access'!$F$7:$FS$306,18,FALSE))</f>
        <v>0</v>
      </c>
      <c r="AA144" s="99">
        <f>IF(ISNA(VLOOKUP($A144,'[2]1516 Exp_Rev Access'!$F$7:$FS$306,19,FALSE)),"",VLOOKUP($A144,'[2]1516 Exp_Rev Access'!$F$7:$FS$306,19,FALSE))</f>
        <v>0</v>
      </c>
      <c r="AB144" s="99">
        <f>IF(ISNA(VLOOKUP($A144,'[2]1516 Exp_Rev Access'!$F$7:$FS$306,20,FALSE)),"",VLOOKUP($A144,'[2]1516 Exp_Rev Access'!$F$7:$FS$306,20,FALSE))</f>
        <v>110826.65</v>
      </c>
      <c r="AC144" s="99">
        <f>IF(ISNA(VLOOKUP($A144,'[2]1516 Exp_Rev Access'!$F$7:$FS$306,21,FALSE)),"",VLOOKUP($A144,'[2]1516 Exp_Rev Access'!$F$7:$FS$306,21,FALSE))</f>
        <v>307327.82</v>
      </c>
      <c r="AD144" s="99">
        <f>IF(ISNA(VLOOKUP($A144,'[2]1516 Exp_Rev Access'!$F$7:$FS$306,22,FALSE)),"",VLOOKUP($A144,'[2]1516 Exp_Rev Access'!$F$7:$FS$306,22,FALSE))</f>
        <v>18073.54</v>
      </c>
      <c r="AE144" s="99">
        <f>IF(ISNA(VLOOKUP($A144,'[2]1516 Exp_Rev Access'!$F$7:$FS$306,23,FALSE)),"",VLOOKUP($A144,'[2]1516 Exp_Rev Access'!$F$7:$FS$306,23,FALSE))</f>
        <v>0</v>
      </c>
      <c r="AF144" s="99">
        <f>IF(ISNA(VLOOKUP($A144,'[2]1516 Exp_Rev Access'!$F$7:$FS$306,24,FALSE)),"",VLOOKUP($A144,'[2]1516 Exp_Rev Access'!$F$7:$FS$306,24,FALSE))</f>
        <v>16933.72</v>
      </c>
      <c r="AG144" s="99">
        <f>IF(ISNA(VLOOKUP($A144,'[2]1516 Exp_Rev Access'!$F$7:$FS$306,25,FALSE)),"",VLOOKUP($A144,'[2]1516 Exp_Rev Access'!$F$7:$FS$306,25,FALSE))</f>
        <v>1004.93</v>
      </c>
      <c r="AH144" s="98">
        <f>IF(ISNA(VLOOKUP($A144,'[2]1516 Exp_Rev Access'!$F$7:$FS$306,26,FALSE)),"",VLOOKUP($A144,'[2]1516 Exp_Rev Access'!$F$7:$FS$306,26,FALSE))</f>
        <v>0</v>
      </c>
      <c r="AI144" s="98">
        <f>IF(ISNA(VLOOKUP($A144,'[2]1516 Exp_Rev Access'!$F$7:$FS$306,27,FALSE)),"",VLOOKUP($A144,'[2]1516 Exp_Rev Access'!$F$7:$FS$306,27,FALSE))</f>
        <v>0</v>
      </c>
      <c r="AJ144" s="98">
        <f>IF(ISNA(VLOOKUP($A144,'[2]1516 Exp_Rev Access'!$F$7:$FS$306,28,FALSE)),"",VLOOKUP($A144,'[2]1516 Exp_Rev Access'!$F$7:$FS$306,28,FALSE))</f>
        <v>4586.58</v>
      </c>
      <c r="AK144" s="98">
        <f>IF(ISNA(VLOOKUP($A144,'[2]1516 Exp_Rev Access'!$F$7:$FS$306,29,FALSE)),"",VLOOKUP($A144,'[2]1516 Exp_Rev Access'!$F$7:$FS$306,29,FALSE))</f>
        <v>5869.75</v>
      </c>
      <c r="AL144" s="100">
        <f t="shared" si="206"/>
        <v>623582.71999999997</v>
      </c>
      <c r="AM144" s="72">
        <f t="shared" si="207"/>
        <v>3.3901942270052311E-2</v>
      </c>
      <c r="AN144" s="94">
        <f t="shared" si="208"/>
        <v>348.89650310524252</v>
      </c>
      <c r="AO144" s="99">
        <f>IF(ISNA(VLOOKUP($A144,'[2]1516 Exp_Rev Access'!$F$7:$GB$306,30,FALSE)),"",VLOOKUP($A144,'[2]1516 Exp_Rev Access'!$F$7:$FS$306,30,FALSE))</f>
        <v>10517235.220000001</v>
      </c>
      <c r="AP144" s="99">
        <f>IF(ISNA(VLOOKUP($A144,'[2]1516 Exp_Rev Access'!$F$7:$GB$306,31,FALSE)),"",VLOOKUP($A144,'[2]1516 Exp_Rev Access'!$F$7:$FS$306,31,FALSE))</f>
        <v>215444.44</v>
      </c>
      <c r="AQ144" s="99">
        <f>IF(ISNA(VLOOKUP($A144,'[2]1516 Exp_Rev Access'!$F$7:$GB$306,32,FALSE)),"",VLOOKUP($A144,'[2]1516 Exp_Rev Access'!$F$7:$FS$306,32,FALSE))</f>
        <v>661616.76</v>
      </c>
      <c r="AR144" s="99">
        <f>IF(ISNA(VLOOKUP($A144,'[2]1516 Exp_Rev Access'!$F$7:$GB$306,33,FALSE)),"",VLOOKUP($A144,'[2]1516 Exp_Rev Access'!$F$7:$FS$306,33,FALSE))</f>
        <v>13573.23</v>
      </c>
      <c r="AS144" s="99">
        <f>IF(ISNA(VLOOKUP($A144,'[2]1516 Exp_Rev Access'!$F$7:$GB$306,34,FALSE)),"",VLOOKUP($A144,'[2]1516 Exp_Rev Access'!$F$7:$FS$306,34,FALSE))</f>
        <v>0</v>
      </c>
      <c r="AT144" s="101">
        <f t="shared" si="209"/>
        <v>11407869.65</v>
      </c>
      <c r="AU144" s="72">
        <f t="shared" si="210"/>
        <v>0.62020470724169829</v>
      </c>
      <c r="AV144" s="94">
        <f t="shared" si="211"/>
        <v>6382.7391316510939</v>
      </c>
      <c r="AW144" s="99">
        <f>IF(ISNA(VLOOKUP($A144,'[2]1516 Exp_Rev Access'!$F$7:$GB$306,35,FALSE)),"",VLOOKUP($A144,'[2]1516 Exp_Rev Access'!$F$7:$GB$306,35,FALSE))</f>
        <v>0</v>
      </c>
      <c r="AX144" s="99">
        <f>IF(ISNA(VLOOKUP($A144,'[2]1516 Exp_Rev Access'!$F$7:$GB$306,36,FALSE)),"",VLOOKUP($A144,'[2]1516 Exp_Rev Access'!$F$7:$GB$306,36,FALSE))</f>
        <v>1019630.76</v>
      </c>
      <c r="AY144" s="99">
        <f>IF(ISNA(VLOOKUP($A144,'[2]1516 Exp_Rev Access'!$F$7:$GB$306,37,FALSE)),"",VLOOKUP($A144,'[2]1516 Exp_Rev Access'!$F$7:$GB$306,37,FALSE))</f>
        <v>32456.83</v>
      </c>
      <c r="AZ144" s="99">
        <f>IF(ISNA(VLOOKUP($A144,'[2]1516 Exp_Rev Access'!$F$7:$GB$306,38,FALSE)),"",VLOOKUP($A144,'[2]1516 Exp_Rev Access'!$F$7:$GB$306,38,FALSE))</f>
        <v>0</v>
      </c>
      <c r="BA144" s="99">
        <f>IF(ISNA(VLOOKUP($A144,'[2]1516 Exp_Rev Access'!$F$7:$GB$306,39,FALSE)),"",VLOOKUP($A144,'[2]1516 Exp_Rev Access'!$F$7:$GB$306,39,FALSE))</f>
        <v>0</v>
      </c>
      <c r="BB144" s="99">
        <f>IF(ISNA(VLOOKUP($A144,'[2]1516 Exp_Rev Access'!$F$7:$GB$306,40,FALSE)),"",VLOOKUP($A144,'[2]1516 Exp_Rev Access'!$F$7:$GB$306,40,FALSE))</f>
        <v>182484.07</v>
      </c>
      <c r="BC144" s="99">
        <f>IF(ISNA(VLOOKUP($A144,'[2]1516 Exp_Rev Access'!$F$7:$GB$306,41,FALSE)),"",VLOOKUP($A144,'[2]1516 Exp_Rev Access'!$F$7:$GB$306,41,FALSE))</f>
        <v>0</v>
      </c>
      <c r="BD144" s="99">
        <f>IF(ISNA(VLOOKUP($A144,'[2]1516 Exp_Rev Access'!$F$7:$GB$306,42,FALSE)),"",VLOOKUP($A144,'[2]1516 Exp_Rev Access'!$F$7:$GB$306,42,FALSE))</f>
        <v>67453.06</v>
      </c>
      <c r="BE144" s="99">
        <f>IF(ISNA(VLOOKUP($A144,'[2]1516 Exp_Rev Access'!$F$7:$GB$306,43,FALSE)),"",VLOOKUP($A144,'[2]1516 Exp_Rev Access'!$F$7:$GB$306,43,FALSE))</f>
        <v>0</v>
      </c>
      <c r="BF144" s="99">
        <f>IF(ISNA(VLOOKUP($A144,'[2]1516 Exp_Rev Access'!$F$7:$GB$306,44,FALSE)),"",VLOOKUP($A144,'[2]1516 Exp_Rev Access'!$F$7:$GB$306,44,FALSE))</f>
        <v>32846.5</v>
      </c>
      <c r="BG144" s="99">
        <f>IF(ISNA(VLOOKUP($A144,'[2]1516 Exp_Rev Access'!$F$7:$GB$306,45,FALSE)),"",VLOOKUP($A144,'[2]1516 Exp_Rev Access'!$F$7:$GB$306,45,FALSE))</f>
        <v>17152.580000000002</v>
      </c>
      <c r="BH144" s="99">
        <f>IF(ISNA(VLOOKUP($A144,'[2]1516 Exp_Rev Access'!$F$7:$GB$306,46,FALSE)),"",VLOOKUP($A144,'[2]1516 Exp_Rev Access'!$F$7:$GB$306,46,FALSE))</f>
        <v>0</v>
      </c>
      <c r="BI144" s="99">
        <f>IF(ISNA(VLOOKUP($A144,'[2]1516 Exp_Rev Access'!$F$7:$GB$306,47,FALSE)),"",VLOOKUP($A144,'[2]1516 Exp_Rev Access'!$F$7:$GB$306,47,FALSE))</f>
        <v>4520.7</v>
      </c>
      <c r="BJ144" s="99">
        <f>IF(ISNA(VLOOKUP($A144,'[2]1516 Exp_Rev Access'!$F$7:$GB$306,48,FALSE)),"",VLOOKUP($A144,'[2]1516 Exp_Rev Access'!$F$7:$GB$306,48,FALSE))</f>
        <v>909921.82</v>
      </c>
      <c r="BK144" s="99">
        <f>IF(ISNA(VLOOKUP($A144,'[2]1516 Exp_Rev Access'!$F$7:$GB$306,49,FALSE)),"",VLOOKUP($A144,'[2]1516 Exp_Rev Access'!$F$7:$GB$306,49,FALSE))</f>
        <v>481.91</v>
      </c>
      <c r="BL144" s="99">
        <f>IF(ISNA(VLOOKUP($A144,'[2]1516 Exp_Rev Access'!$F$7:$GB$306,50,FALSE)),"",VLOOKUP($A144,'[2]1516 Exp_Rev Access'!$F$7:$GB$306,50,FALSE))</f>
        <v>4260.09</v>
      </c>
      <c r="BM144" s="99">
        <f>IF(ISNA(VLOOKUP($A144,'[2]1516 Exp_Rev Access'!$F$7:$GB$306,51,FALSE)),"",VLOOKUP($A144,'[2]1516 Exp_Rev Access'!$F$7:$GB$306,51,FALSE))</f>
        <v>0</v>
      </c>
      <c r="BN144" s="99">
        <f>IF(ISNA(VLOOKUP($A144,'[2]1516 Exp_Rev Access'!$F$7:$GB$306,52,FALSE)),"",VLOOKUP($A144,'[2]1516 Exp_Rev Access'!$F$7:$GB$306,52,FALSE))</f>
        <v>0</v>
      </c>
      <c r="BO144" s="99">
        <f>IF(ISNA(VLOOKUP($A144,'[2]1516 Exp_Rev Access'!$F$7:$GB$306,53,FALSE)),"",VLOOKUP($A144,'[2]1516 Exp_Rev Access'!$F$7:$GB$306,53,FALSE))</f>
        <v>0</v>
      </c>
      <c r="BP144" s="99">
        <f>IF(ISNA(VLOOKUP($A144,'[2]1516 Exp_Rev Access'!$F$7:$GB$306,54,FALSE)),"",VLOOKUP($A144,'[2]1516 Exp_Rev Access'!$F$7:$GB$306,54,FALSE))</f>
        <v>0</v>
      </c>
      <c r="BQ144" s="99">
        <f>IF(ISNA(VLOOKUP($A144,'[2]1516 Exp_Rev Access'!$F$7:$GB$306,55,FALSE)),"",VLOOKUP($A144,'[2]1516 Exp_Rev Access'!$F$7:$GB$306,55,FALSE))</f>
        <v>0</v>
      </c>
      <c r="BR144" s="99">
        <f>IF(ISNA(VLOOKUP($A144,'[2]1516 Exp_Rev Access'!$F$7:$GB$306,56,FALSE)),"",VLOOKUP($A144,'[2]1516 Exp_Rev Access'!$F$7:$GB$306,56,FALSE))</f>
        <v>0</v>
      </c>
      <c r="BS144" s="99">
        <f>IF(ISNA(VLOOKUP($A144,'[2]1516 Exp_Rev Access'!$F$7:$GB$306,57,FALSE)),"",VLOOKUP($A144,'[2]1516 Exp_Rev Access'!$F$7:$GB$306,57,FALSE))</f>
        <v>0</v>
      </c>
      <c r="BT144" s="99">
        <f>IF(ISNA(VLOOKUP($A144,'[2]1516 Exp_Rev Access'!$F$7:$GB$306,58,FALSE)),"",VLOOKUP($A144,'[2]1516 Exp_Rev Access'!$F$7:$GB$306,58,FALSE))</f>
        <v>0</v>
      </c>
      <c r="BU144" s="102">
        <f t="shared" si="212"/>
        <v>2271208.3200000003</v>
      </c>
      <c r="BV144" s="72">
        <f t="shared" si="213"/>
        <v>0.12347740063724427</v>
      </c>
      <c r="BW144" s="94">
        <f t="shared" si="214"/>
        <v>1270.7482347675266</v>
      </c>
      <c r="BX144" s="99">
        <f>IF(ISNA(VLOOKUP($A144,'[2]1516 Exp_Rev Access'!$F$7:$GB$306,59,FALSE)),"",VLOOKUP($A144,'[2]1516 Exp_Rev Access'!$F$7:$GB$306,59,FALSE))</f>
        <v>0</v>
      </c>
      <c r="BY144" s="99">
        <f>IF(ISNA(VLOOKUP($A144,'[2]1516 Exp_Rev Access'!$F$7:$GB$306,60,FALSE)),"",VLOOKUP($A144,'[2]1516 Exp_Rev Access'!$F$7:$GB$306,60,FALSE))</f>
        <v>0</v>
      </c>
      <c r="BZ144" s="99">
        <f>IF(ISNA(VLOOKUP($A144,'[2]1516 Exp_Rev Access'!$F$7:$GB$306,61,FALSE)),"",VLOOKUP($A144,'[2]1516 Exp_Rev Access'!$F$7:$GB$306,61,FALSE))</f>
        <v>0</v>
      </c>
      <c r="CA144" s="99">
        <f>IF(ISNA(VLOOKUP($A144,'[2]1516 Exp_Rev Access'!$F$7:$GB$306,62,FALSE)),"",VLOOKUP($A144,'[2]1516 Exp_Rev Access'!$F$7:$GB$306,62,FALSE))</f>
        <v>0</v>
      </c>
      <c r="CB144" s="99">
        <f>IF(ISNA(VLOOKUP($A144,'[2]1516 Exp_Rev Access'!$F$7:$GB$306,63,FALSE)),"",VLOOKUP($A144,'[2]1516 Exp_Rev Access'!$F$7:$GB$306,63,FALSE))</f>
        <v>44.72</v>
      </c>
      <c r="CC144" s="99">
        <f>IF(ISNA(VLOOKUP($A144,'[2]1516 Exp_Rev Access'!$F$7:$GB$306,64,FALSE)),"",VLOOKUP($A144,'[2]1516 Exp_Rev Access'!$F$7:$GB$306,64,FALSE))</f>
        <v>0</v>
      </c>
      <c r="CD144" s="101">
        <f t="shared" si="215"/>
        <v>44.72</v>
      </c>
      <c r="CE144" s="72">
        <f t="shared" si="216"/>
        <v>2.4312650265817811E-6</v>
      </c>
      <c r="CF144" s="103">
        <f t="shared" si="217"/>
        <v>2.5020981368544731E-2</v>
      </c>
      <c r="CG144" s="99">
        <f>IF(ISNA(VLOOKUP($A144,'[2]1516 Exp_Rev Access'!$F$7:$GB$306,65,FALSE)),"",VLOOKUP($A144,'[2]1516 Exp_Rev Access'!$F$7:$GB$306,65,FALSE))</f>
        <v>0</v>
      </c>
      <c r="CH144" s="99">
        <f>IF(ISNA(VLOOKUP($A144,'[2]1516 Exp_Rev Access'!$F$7:$GB$306,66,FALSE)),"",VLOOKUP($A144,'[2]1516 Exp_Rev Access'!$F$7:$GB$306,66,FALSE))</f>
        <v>0</v>
      </c>
      <c r="CI144" s="99">
        <f>IF(ISNA(VLOOKUP($A144,'[2]1516 Exp_Rev Access'!$F$7:$GB$306,67,FALSE)),"",VLOOKUP($A144,'[2]1516 Exp_Rev Access'!$F$7:$GB$306,67,FALSE))</f>
        <v>0</v>
      </c>
      <c r="CJ144" s="99">
        <f>IF(ISNA(VLOOKUP($A144,'[2]1516 Exp_Rev Access'!$F$7:$GB$306,68,FALSE)),"",VLOOKUP($A144,'[2]1516 Exp_Rev Access'!$F$7:$GB$306,68,FALSE))</f>
        <v>0</v>
      </c>
      <c r="CK144" s="99">
        <f>IF(ISNA(VLOOKUP($A144,'[2]1516 Exp_Rev Access'!$F$7:$GB$306,69,FALSE)),"",VLOOKUP($A144,'[2]1516 Exp_Rev Access'!$F$7:$GB$306,69,FALSE))</f>
        <v>0</v>
      </c>
      <c r="CL144" s="99">
        <f>IF(ISNA(VLOOKUP($A144,'[2]1516 Exp_Rev Access'!$F$7:$GB$306,70,FALSE)),"",VLOOKUP($A144,'[2]1516 Exp_Rev Access'!$F$7:$GB$306,70,FALSE))</f>
        <v>0</v>
      </c>
      <c r="CM144" s="99">
        <f>IF(ISNA(VLOOKUP($A144,'[2]1516 Exp_Rev Access'!$F$7:$GB$306,71,FALSE)),"",VLOOKUP($A144,'[2]1516 Exp_Rev Access'!$F$7:$GB$306,71,FALSE))</f>
        <v>0</v>
      </c>
      <c r="CN144" s="99">
        <f>IF(ISNA(VLOOKUP($A144,'[2]1516 Exp_Rev Access'!$F$7:$GB$306,72,FALSE)),"",VLOOKUP($A144,'[2]1516 Exp_Rev Access'!$F$7:$GB$306,72,FALSE))</f>
        <v>0</v>
      </c>
      <c r="CO144" s="99">
        <f>IF(ISNA(VLOOKUP($A144,'[2]1516 Exp_Rev Access'!$F$7:$GB$306,73,FALSE)),"",VLOOKUP($A144,'[2]1516 Exp_Rev Access'!$F$7:$GB$306,73,FALSE))</f>
        <v>0</v>
      </c>
      <c r="CP144" s="99">
        <f>IF(ISNA(VLOOKUP($A144,'[2]1516 Exp_Rev Access'!$F$7:$GB$306,74,FALSE)),"",VLOOKUP($A144,'[2]1516 Exp_Rev Access'!$F$7:$GB$306,74,FALSE))</f>
        <v>279900.15000000002</v>
      </c>
      <c r="CQ144" s="99">
        <f>IF(ISNA(VLOOKUP($A144,'[2]1516 Exp_Rev Access'!$F$7:$GB$306,75,FALSE)),"",VLOOKUP($A144,'[2]1516 Exp_Rev Access'!$F$7:$GB$306,75,FALSE))</f>
        <v>0</v>
      </c>
      <c r="CR144" s="99">
        <f>IF(ISNA(VLOOKUP($A144,'[2]1516 Exp_Rev Access'!$F$7:$GB$306,76,FALSE)),"",VLOOKUP($A144,'[2]1516 Exp_Rev Access'!$F$7:$GB$306,76,FALSE))</f>
        <v>0</v>
      </c>
      <c r="CS144" s="99">
        <f>IF(ISNA(VLOOKUP($A144,'[2]1516 Exp_Rev Access'!$F$7:$GB$306,77,FALSE)),"",VLOOKUP($A144,'[2]1516 Exp_Rev Access'!$F$7:$GB$306,77,FALSE))</f>
        <v>0</v>
      </c>
      <c r="CT144" s="99">
        <f>IF(ISNA(VLOOKUP($A144,'[2]1516 Exp_Rev Access'!$F$7:$GB$306,78,FALSE)),"",VLOOKUP($A144,'[2]1516 Exp_Rev Access'!$F$7:$GB$306,78,FALSE))</f>
        <v>100468.66</v>
      </c>
      <c r="CU144" s="99">
        <f>IF(ISNA(VLOOKUP($A144,'[2]1516 Exp_Rev Access'!$F$7:$GB$306,79,FALSE)),"",VLOOKUP($A144,'[2]1516 Exp_Rev Access'!$F$7:$GB$306,79,FALSE))</f>
        <v>13796.84</v>
      </c>
      <c r="CV144" s="99">
        <f>IF(ISNA(VLOOKUP($A144,'[2]1516 Exp_Rev Access'!$F$7:$GB$306,80,FALSE)),"",VLOOKUP($A144,'[2]1516 Exp_Rev Access'!$F$7:$GB$306,80,FALSE))</f>
        <v>0</v>
      </c>
      <c r="CW144" s="99">
        <f>IF(ISNA(VLOOKUP($A144,'[2]1516 Exp_Rev Access'!$F$7:$GB$306,81,FALSE)),"",VLOOKUP($A144,'[2]1516 Exp_Rev Access'!$F$7:$GB$306,81,FALSE))</f>
        <v>0</v>
      </c>
      <c r="CX144" s="99">
        <f>IF(ISNA(VLOOKUP($A144,'[2]1516 Exp_Rev Access'!$F$7:$GB$306,82,FALSE)),"",VLOOKUP($A144,'[2]1516 Exp_Rev Access'!$F$7:$GB$306,82,FALSE))</f>
        <v>0</v>
      </c>
      <c r="CY144" s="99">
        <f>IF(ISNA(VLOOKUP($A144,'[2]1516 Exp_Rev Access'!$F$7:$GB$306,83,FALSE)),"",VLOOKUP($A144,'[2]1516 Exp_Rev Access'!$F$7:$GB$306,83,FALSE))</f>
        <v>0</v>
      </c>
      <c r="CZ144" s="99">
        <f>IF(ISNA(VLOOKUP($A144,'[2]1516 Exp_Rev Access'!$F$7:$GB$306,84,FALSE)),"",VLOOKUP($A144,'[2]1516 Exp_Rev Access'!$F$7:$GB$306,84,FALSE))</f>
        <v>0</v>
      </c>
      <c r="DA144" s="99">
        <f>IF(ISNA(VLOOKUP($A144,'[2]1516 Exp_Rev Access'!$F$7:$GB$306,85,FALSE)),"",VLOOKUP($A144,'[2]1516 Exp_Rev Access'!$F$7:$GB$306,85,FALSE))</f>
        <v>0</v>
      </c>
      <c r="DB144" s="99">
        <f>IF(ISNA(VLOOKUP($A144,'[2]1516 Exp_Rev Access'!$F$7:$GB$306,86,FALSE)),"",VLOOKUP($A144,'[2]1516 Exp_Rev Access'!$F$7:$GB$306,86,FALSE))</f>
        <v>0</v>
      </c>
      <c r="DC144" s="99">
        <f>IF(ISNA(VLOOKUP($A144,'[2]1516 Exp_Rev Access'!$F$7:$GB$306,87,FALSE)),"",VLOOKUP($A144,'[2]1516 Exp_Rev Access'!$F$7:$GB$306,87,FALSE))</f>
        <v>0</v>
      </c>
      <c r="DD144" s="99">
        <f>IF(ISNA(VLOOKUP($A144,'[2]1516 Exp_Rev Access'!$F$7:$GB$306,88,FALSE)),"",VLOOKUP($A144,'[2]1516 Exp_Rev Access'!$F$7:$GB$306,88,FALSE))</f>
        <v>0</v>
      </c>
      <c r="DE144" s="99">
        <f>IF(ISNA(VLOOKUP($A144,'[2]1516 Exp_Rev Access'!$F$7:$GB$306,89,FALSE)),"",VLOOKUP($A144,'[2]1516 Exp_Rev Access'!$F$7:$GB$306,89,FALSE))</f>
        <v>0</v>
      </c>
      <c r="DF144" s="99">
        <f>IF(ISNA(VLOOKUP($A144,'[2]1516 Exp_Rev Access'!$F$7:$GB$306,90,FALSE)),"",VLOOKUP($A144,'[2]1516 Exp_Rev Access'!$F$7:$GB$306,90,FALSE))</f>
        <v>0</v>
      </c>
      <c r="DG144" s="99">
        <f>IF(ISNA(VLOOKUP($A144,'[2]1516 Exp_Rev Access'!$F$7:$GB$306,91,FALSE)),"",VLOOKUP($A144,'[2]1516 Exp_Rev Access'!$F$7:$GB$306,91,FALSE))</f>
        <v>0</v>
      </c>
      <c r="DH144" s="99">
        <f>IF(ISNA(VLOOKUP($A144,'[2]1516 Exp_Rev Access'!$F$7:$GB$306,92,FALSE)),"",VLOOKUP($A144,'[2]1516 Exp_Rev Access'!$F$7:$GB$306,92,FALSE))</f>
        <v>160765.68</v>
      </c>
      <c r="DI144" s="99">
        <f>IF(ISNA(VLOOKUP($A144,'[2]1516 Exp_Rev Access'!$F$7:$GB$306,93,FALSE)),"",VLOOKUP($A144,'[2]1516 Exp_Rev Access'!$F$7:$GB$306,93,FALSE))</f>
        <v>0</v>
      </c>
      <c r="DJ144" s="99">
        <f>IF(ISNA(VLOOKUP($A144,'[2]1516 Exp_Rev Access'!$F$7:$GB$306,94,FALSE)),"",VLOOKUP($A144,'[2]1516 Exp_Rev Access'!$F$7:$GB$306,94,FALSE))</f>
        <v>0</v>
      </c>
      <c r="DK144" s="99">
        <f>IF(ISNA(VLOOKUP($A144,'[2]1516 Exp_Rev Access'!$F$7:$GB$306,95,FALSE)),"",VLOOKUP($A144,'[2]1516 Exp_Rev Access'!$F$7:$GB$306,95,FALSE))</f>
        <v>0</v>
      </c>
      <c r="DL144" s="99">
        <f>IF(ISNA(VLOOKUP($A144,'[2]1516 Exp_Rev Access'!$F$7:$GB$306,96,FALSE)),"",VLOOKUP($A144,'[2]1516 Exp_Rev Access'!$F$7:$GB$306,96,FALSE))</f>
        <v>0</v>
      </c>
      <c r="DM144" s="99">
        <f>IF(ISNA(VLOOKUP($A144,'[2]1516 Exp_Rev Access'!$F$7:$GB$306,97,FALSE)),"",VLOOKUP($A144,'[2]1516 Exp_Rev Access'!$F$7:$GB$306,97,FALSE))</f>
        <v>0</v>
      </c>
      <c r="DN144" s="99">
        <f>IF(ISNA(VLOOKUP($A144,'[2]1516 Exp_Rev Access'!$F$7:$GB$306,98,FALSE)),"",VLOOKUP($A144,'[2]1516 Exp_Rev Access'!$F$7:$GB$306,98,FALSE))</f>
        <v>0</v>
      </c>
      <c r="DO144" s="99">
        <f>IF(ISNA(VLOOKUP($A144,'[2]1516 Exp_Rev Access'!$F$7:$GB$306,99,FALSE)),"",VLOOKUP($A144,'[2]1516 Exp_Rev Access'!$F$7:$GB$306,99,FALSE))</f>
        <v>0</v>
      </c>
      <c r="DP144" s="99">
        <f>IF(ISNA(VLOOKUP($A144,'[2]1516 Exp_Rev Access'!$F$7:$GB$306,100,FALSE)),"",VLOOKUP($A144,'[2]1516 Exp_Rev Access'!$F$7:$GB$306,100,FALSE))</f>
        <v>0</v>
      </c>
      <c r="DQ144" s="99">
        <f>IF(ISNA(VLOOKUP($A144,'[2]1516 Exp_Rev Access'!$F$7:$GB$306,101,FALSE)),"",VLOOKUP($A144,'[2]1516 Exp_Rev Access'!$F$7:$GB$306,101,FALSE))</f>
        <v>0</v>
      </c>
      <c r="DR144" s="99">
        <f>IF(ISNA(VLOOKUP($A144,'[2]1516 Exp_Rev Access'!$F$7:$GB$306,102,FALSE)),"",VLOOKUP($A144,'[2]1516 Exp_Rev Access'!$F$7:$GB$306,102,FALSE))</f>
        <v>0</v>
      </c>
      <c r="DS144" s="99">
        <f>IF(ISNA(VLOOKUP($A144,'[2]1516 Exp_Rev Access'!$F$7:$GB$306,103,FALSE)),"",VLOOKUP($A144,'[2]1516 Exp_Rev Access'!$F$7:$GB$306,103,FALSE))</f>
        <v>0</v>
      </c>
      <c r="DT144" s="99">
        <f>IF(ISNA(VLOOKUP($A144,'[2]1516 Exp_Rev Access'!$F$7:$GB$306,104,FALSE)),"",VLOOKUP($A144,'[2]1516 Exp_Rev Access'!$F$7:$GB$306,104,FALSE))</f>
        <v>0</v>
      </c>
      <c r="DU144" s="99">
        <f>IF(ISNA(VLOOKUP($A144,'[2]1516 Exp_Rev Access'!$F$7:$GB$306,105,FALSE)),"",VLOOKUP($A144,'[2]1516 Exp_Rev Access'!$F$7:$GB$306,105,FALSE))</f>
        <v>0</v>
      </c>
      <c r="DV144" s="99">
        <f>IF(ISNA(VLOOKUP($A144,'[2]1516 Exp_Rev Access'!$F$7:$GB$306,106,FALSE)),"",VLOOKUP($A144,'[2]1516 Exp_Rev Access'!$F$7:$GB$306,106,FALSE))</f>
        <v>0</v>
      </c>
      <c r="DW144" s="99">
        <f>IF(ISNA(VLOOKUP($A144,'[2]1516 Exp_Rev Access'!$F$7:$GB$306,107,FALSE)),"",VLOOKUP($A144,'[2]1516 Exp_Rev Access'!$F$7:$GB$306,107,FALSE))</f>
        <v>0</v>
      </c>
      <c r="DX144" s="99">
        <f>IF(ISNA(VLOOKUP($A144,'[2]1516 Exp_Rev Access'!$F$7:$GB$306,108,FALSE)),"",VLOOKUP($A144,'[2]1516 Exp_Rev Access'!$F$7:$GB$306,108,FALSE))</f>
        <v>0</v>
      </c>
      <c r="DY144" s="99">
        <f>IF(ISNA(VLOOKUP($A144,'[2]1516 Exp_Rev Access'!$F$7:$GB$306,109,FALSE)),"",VLOOKUP($A144,'[2]1516 Exp_Rev Access'!$F$7:$GB$306,109,FALSE))</f>
        <v>0</v>
      </c>
      <c r="DZ144" s="99">
        <f>IF(ISNA(VLOOKUP($A144,'[2]1516 Exp_Rev Access'!$F$7:$GB$306,110,FALSE)),"",VLOOKUP($A144,'[2]1516 Exp_Rev Access'!$F$7:$GB$306,110,FALSE))</f>
        <v>0</v>
      </c>
      <c r="EA144" s="99">
        <f>IF(ISNA(VLOOKUP($A144,'[2]1516 Exp_Rev Access'!$F$7:$GB$306,111,FALSE)),"",VLOOKUP($A144,'[2]1516 Exp_Rev Access'!$F$7:$GB$306,111,FALSE))</f>
        <v>0</v>
      </c>
      <c r="EB144" s="99">
        <f>IF(ISNA(VLOOKUP($A144,'[2]1516 Exp_Rev Access'!$F$7:$GB$306,112,FALSE)),"",VLOOKUP($A144,'[2]1516 Exp_Rev Access'!$F$7:$GB$306,112,FALSE))</f>
        <v>0</v>
      </c>
      <c r="EC144" s="99">
        <f>IF(ISNA(VLOOKUP($A144,'[2]1516 Exp_Rev Access'!$F$7:$GB$306,113,FALSE)),"",VLOOKUP($A144,'[2]1516 Exp_Rev Access'!$F$7:$GB$306,113,FALSE))</f>
        <v>0</v>
      </c>
      <c r="ED144" s="99">
        <f>IF(ISNA(VLOOKUP($A144,'[2]1516 Exp_Rev Access'!$F$7:$GB$306,114,FALSE)),"",VLOOKUP($A144,'[2]1516 Exp_Rev Access'!$F$7:$GB$306,114,FALSE))</f>
        <v>0</v>
      </c>
      <c r="EE144" s="99">
        <f>IF(ISNA(VLOOKUP($A144,'[2]1516 Exp_Rev Access'!$F$7:$GB$306,115,FALSE)),"",VLOOKUP($A144,'[2]1516 Exp_Rev Access'!$F$7:$GB$306,115,FALSE))</f>
        <v>0</v>
      </c>
      <c r="EF144" s="99">
        <f>IF(ISNA(VLOOKUP($A144,'[2]1516 Exp_Rev Access'!$F$7:$GB$306,116,FALSE)),"",VLOOKUP($A144,'[2]1516 Exp_Rev Access'!$F$7:$GB$306,116,FALSE))</f>
        <v>0</v>
      </c>
      <c r="EG144" s="99">
        <f>IF(ISNA(VLOOKUP($A144,'[2]1516 Exp_Rev Access'!$F$7:$GB$306,117,FALSE)),"",VLOOKUP($A144,'[2]1516 Exp_Rev Access'!$F$7:$GB$306,117,FALSE))</f>
        <v>0</v>
      </c>
      <c r="EH144" s="99">
        <f>IF(ISNA(VLOOKUP($A144,'[2]1516 Exp_Rev Access'!$F$7:$GB$306,118,FALSE)),"",VLOOKUP($A144,'[2]1516 Exp_Rev Access'!$F$7:$GB$306,118,FALSE))</f>
        <v>0</v>
      </c>
      <c r="EI144" s="99">
        <f>IF(ISNA(VLOOKUP($A144,'[2]1516 Exp_Rev Access'!$F$7:$GB$306,119,FALSE)),"",VLOOKUP($A144,'[2]1516 Exp_Rev Access'!$F$7:$GB$306,119,FALSE))</f>
        <v>0</v>
      </c>
      <c r="EJ144" s="99">
        <f>IF(ISNA(VLOOKUP($A144,'[2]1516 Exp_Rev Access'!$F$7:$GB$306,120,FALSE)),"",VLOOKUP($A144,'[2]1516 Exp_Rev Access'!$F$7:$GB$306,120,FALSE))</f>
        <v>0</v>
      </c>
      <c r="EK144" s="99">
        <f>IF(ISNA(VLOOKUP($A144,'[2]1516 Exp_Rev Access'!$F$7:$GB$306,121,FALSE)),"",VLOOKUP($A144,'[2]1516 Exp_Rev Access'!$F$7:$GB$306,121,FALSE))</f>
        <v>0</v>
      </c>
      <c r="EL144" s="99">
        <f>IF(ISNA(VLOOKUP($A144,'[2]1516 Exp_Rev Access'!$F$7:$GB$306,122,FALSE)),"",VLOOKUP($A144,'[2]1516 Exp_Rev Access'!$F$7:$GB$306,122,FALSE))</f>
        <v>0</v>
      </c>
      <c r="EM144" s="99">
        <f>IF(ISNA(VLOOKUP($A144,'[2]1516 Exp_Rev Access'!$F$7:$GB$306,123,FALSE)),"",VLOOKUP($A144,'[2]1516 Exp_Rev Access'!$F$7:$GB$306,123,FALSE))</f>
        <v>0</v>
      </c>
      <c r="EN144" s="99">
        <f>IF(ISNA(VLOOKUP($A144,'[2]1516 Exp_Rev Access'!$F$7:$GB$306,124,FALSE)),"",VLOOKUP($A144,'[2]1516 Exp_Rev Access'!$F$7:$GB$306,124,FALSE))</f>
        <v>0</v>
      </c>
      <c r="EO144" s="99">
        <f>IF(ISNA(VLOOKUP($A144,'[2]1516 Exp_Rev Access'!$F$7:$GB$306,125,FALSE)),"",VLOOKUP($A144,'[2]1516 Exp_Rev Access'!$F$7:$GB$306,125,FALSE))</f>
        <v>0</v>
      </c>
      <c r="EP144" s="99">
        <f>IF(ISNA(VLOOKUP($A144,'[2]1516 Exp_Rev Access'!$F$7:$GB$306,126,FALSE)),"",VLOOKUP($A144,'[2]1516 Exp_Rev Access'!$F$7:$GB$306,126,FALSE))</f>
        <v>0</v>
      </c>
      <c r="EQ144" s="99">
        <f>IF(ISNA(VLOOKUP($A144,'[2]1516 Exp_Rev Access'!$F$7:$GB$306,127,FALSE)),"",VLOOKUP($A144,'[2]1516 Exp_Rev Access'!$F$7:$GB$306,127,FALSE))</f>
        <v>0</v>
      </c>
      <c r="ER144" s="99">
        <f>IF(ISNA(VLOOKUP($A144,'[2]1516 Exp_Rev Access'!$F$7:$GB$306,128,FALSE)),"",VLOOKUP($A144,'[2]1516 Exp_Rev Access'!$F$7:$GB$306,128,FALSE))</f>
        <v>0</v>
      </c>
      <c r="ES144" s="99">
        <f>IF(ISNA(VLOOKUP($A144,'[2]1516 Exp_Rev Access'!$F$7:$GB$306,129,FALSE)),"",VLOOKUP($A144,'[2]1516 Exp_Rev Access'!$F$7:$GB$306,129,FALSE))</f>
        <v>0</v>
      </c>
      <c r="ET144" s="99">
        <f>IF(ISNA(VLOOKUP($A144,'[2]1516 Exp_Rev Access'!$F$7:$GB$306,130,FALSE)),"",VLOOKUP($A144,'[2]1516 Exp_Rev Access'!$F$7:$GB$306,130,FALSE))</f>
        <v>0</v>
      </c>
      <c r="EU144" s="99">
        <f>IF(ISNA(VLOOKUP($A144,'[2]1516 Exp_Rev Access'!$F$7:$GB$306,131,FALSE)),"",VLOOKUP($A144,'[2]1516 Exp_Rev Access'!$F$7:$GB$306,131,FALSE))</f>
        <v>16918.47</v>
      </c>
      <c r="EV144" s="99">
        <f>IF(ISNA(VLOOKUP($A144,'[2]1516 Exp_Rev Access'!$F$7:$GB$306,132,FALSE)),"",VLOOKUP($A144,'[2]1516 Exp_Rev Access'!$F$7:$GB$306,132,FALSE))</f>
        <v>0</v>
      </c>
      <c r="EW144" s="99">
        <f>IF(ISNA(VLOOKUP($A144,'[2]1516 Exp_Rev Access'!$F$7:$GB$306,133,FALSE)),"",VLOOKUP($A144,'[2]1516 Exp_Rev Access'!$F$7:$GB$306,133,FALSE))</f>
        <v>0</v>
      </c>
      <c r="EX144" s="99">
        <f>IF(ISNA(VLOOKUP($A144,'[2]1516 Exp_Rev Access'!$F$7:$GB$306,134,FALSE)),"",VLOOKUP($A144,'[2]1516 Exp_Rev Access'!$F$7:$GB$306,134,FALSE))</f>
        <v>0</v>
      </c>
      <c r="EY144" s="99">
        <f>IF(ISNA(VLOOKUP($A144,'[2]1516 Exp_Rev Access'!$F$7:$GB$306,135,FALSE)),"",VLOOKUP($A144,'[2]1516 Exp_Rev Access'!$F$7:$GB$306,135,FALSE))</f>
        <v>0</v>
      </c>
      <c r="EZ144" s="99">
        <f>IF(ISNA(VLOOKUP($A144,'[2]1516 Exp_Rev Access'!$F$7:$GB$306,136,FALSE)),"",VLOOKUP($A144,'[2]1516 Exp_Rev Access'!$F$7:$GB$306,136,FALSE))</f>
        <v>0</v>
      </c>
      <c r="FA144" s="99">
        <f>IF(ISNA(VLOOKUP($A144,'[2]1516 Exp_Rev Access'!$F$7:$GB$306,137,FALSE)),"",VLOOKUP($A144,'[2]1516 Exp_Rev Access'!$F$7:$GB$306,137,FALSE))</f>
        <v>0</v>
      </c>
      <c r="FB144" s="99">
        <f>IF(ISNA(VLOOKUP($A144,'[2]1516 Exp_Rev Access'!$F$7:$GB$306,138,FALSE)),"",VLOOKUP($A144,'[2]1516 Exp_Rev Access'!$F$7:$GB$306,138,FALSE))</f>
        <v>0</v>
      </c>
      <c r="FC144" s="99">
        <f>IF(ISNA(VLOOKUP($A144,'[2]1516 Exp_Rev Access'!$F$7:$GB$306,139,FALSE)),"",VLOOKUP($A144,'[2]1516 Exp_Rev Access'!$F$7:$GB$306,139,FALSE))</f>
        <v>0</v>
      </c>
      <c r="FD144" s="99">
        <f>IF(ISNA(VLOOKUP($A144,'[2]1516 Exp_Rev Access'!$F$7:$FS$306,140,FALSE)),"",VLOOKUP($A144,'[2]1516 Exp_Rev Access'!$F$7:$FS$306,140,FALSE))</f>
        <v>0</v>
      </c>
      <c r="FE144" s="99">
        <f>IF(ISNA(VLOOKUP($A144,'[2]1516 Exp_Rev Access'!$F$7:$FS$306,141,FALSE)),"",VLOOKUP($A144,'[2]1516 Exp_Rev Access'!$F$7:$FS$306,141,FALSE))</f>
        <v>0</v>
      </c>
      <c r="FF144" s="99">
        <f>IF(ISNA(VLOOKUP($A144,'[2]1516 Exp_Rev Access'!$F$7:$FS$306,142,FALSE)),"",VLOOKUP($A144,'[2]1516 Exp_Rev Access'!$F$7:$FS$306,142,FALSE))</f>
        <v>0</v>
      </c>
      <c r="FG144" s="99">
        <f>IF(ISNA(VLOOKUP($A144,'[2]1516 Exp_Rev Access'!$F$7:$FS$306,143,FALSE)),"",VLOOKUP($A144,'[2]1516 Exp_Rev Access'!$F$7:$FS$306,143,FALSE))</f>
        <v>0</v>
      </c>
      <c r="FH144" s="99">
        <f>IF(ISNA(VLOOKUP($A144,'[2]1516 Exp_Rev Access'!$F$7:$FS$306,144,FALSE)),"",VLOOKUP($A144,'[2]1516 Exp_Rev Access'!$F$7:$FS$306,144,FALSE))</f>
        <v>0</v>
      </c>
      <c r="FI144" s="99">
        <f>IF(ISNA(VLOOKUP($A144,'[2]1516 Exp_Rev Access'!$F$7:$FS$306,145,FALSE)),"",VLOOKUP($A144,'[2]1516 Exp_Rev Access'!$F$7:$FS$306,145,FALSE))</f>
        <v>0</v>
      </c>
      <c r="FJ144" s="99">
        <f>IF(ISNA(VLOOKUP($A144,'[2]1516 Exp_Rev Access'!$F$7:$FS$306,146,FALSE)),"",VLOOKUP($A144,'[2]1516 Exp_Rev Access'!$F$7:$FS$306,146,FALSE))</f>
        <v>0</v>
      </c>
      <c r="FK144" s="99">
        <f>IF(ISNA(VLOOKUP($A144,'[2]1516 Exp_Rev Access'!$F$7:$FS$306,147,FALSE)),"",VLOOKUP($A144,'[2]1516 Exp_Rev Access'!$F$7:$FS$306,147,FALSE))</f>
        <v>0</v>
      </c>
      <c r="FL144" s="99">
        <f>IF(ISNA(VLOOKUP($A144,'[2]1516 Exp_Rev Access'!$F$7:$FS$306,148,FALSE)),"",VLOOKUP($A144,'[2]1516 Exp_Rev Access'!$F$7:$FS$306,148,FALSE))</f>
        <v>0</v>
      </c>
      <c r="FM144" s="99">
        <f>IF(ISNA(VLOOKUP($A144,'[2]1516 Exp_Rev Access'!$F$7:$FS$306,149,FALSE)),"",VLOOKUP($A144,'[2]1516 Exp_Rev Access'!$F$7:$FS$306,149,FALSE))</f>
        <v>0</v>
      </c>
      <c r="FN144" s="99">
        <f>IF(ISNA(VLOOKUP($A144,'[2]1516 Exp_Rev Access'!$F$7:$FS$306,150,FALSE)),"",VLOOKUP($A144,'[2]1516 Exp_Rev Access'!$F$7:$FS$306,150,FALSE))</f>
        <v>0</v>
      </c>
      <c r="FO144" s="99">
        <f>IF(ISNA(VLOOKUP($A144,'[2]1516 Exp_Rev Access'!$F$7:$FS$306,151,FALSE)),"",VLOOKUP($A144,'[2]1516 Exp_Rev Access'!$F$7:$FS$306,151,FALSE))</f>
        <v>0</v>
      </c>
      <c r="FP144" s="99">
        <f>IF(ISNA(VLOOKUP($A144,'[2]1516 Exp_Rev Access'!$F$7:$FS$306,152,FALSE)),"",VLOOKUP($A144,'[2]1516 Exp_Rev Access'!$F$7:$FS$306,152,FALSE))</f>
        <v>0</v>
      </c>
      <c r="FQ144" s="99">
        <f>IF(ISNA(VLOOKUP($A144,'[2]1516 Exp_Rev Access'!$F$7:$FS$306,153,FALSE)),"",VLOOKUP($A144,'[2]1516 Exp_Rev Access'!$F$7:$FS$306,153,FALSE))</f>
        <v>43329.3</v>
      </c>
      <c r="FR144" s="101">
        <f t="shared" si="218"/>
        <v>615179.10000000009</v>
      </c>
      <c r="FS144" s="72">
        <f t="shared" si="219"/>
        <v>3.3445067775359043E-2</v>
      </c>
      <c r="FT144" s="94">
        <f t="shared" si="220"/>
        <v>344.19465114977908</v>
      </c>
      <c r="FU144" s="99">
        <f>IF(ISNA(VLOOKUP($A144,'[2]1516 Exp_Rev Access'!$F$7:$GB$306,154,FALSE)),"",VLOOKUP($A144,'[2]1516 Exp_Rev Access'!$F$7:$GB$306,154,FALSE))</f>
        <v>0</v>
      </c>
      <c r="FV144" s="99">
        <f>IF(ISNA(VLOOKUP($A144,'[2]1516 Exp_Rev Access'!$F$7:$GB$306,155,FALSE)),"",VLOOKUP($A144,'[2]1516 Exp_Rev Access'!$F$7:$GB$306,155,FALSE))</f>
        <v>0</v>
      </c>
      <c r="FW144" s="99">
        <f>IF(ISNA(VLOOKUP($A144,'[2]1516 Exp_Rev Access'!$F$7:$GB$306,156,FALSE)),"",VLOOKUP($A144,'[2]1516 Exp_Rev Access'!$F$7:$GB$306,156,FALSE))</f>
        <v>0</v>
      </c>
      <c r="FX144" s="99">
        <f>IF(ISNA(VLOOKUP($A144,'[2]1516 Exp_Rev Access'!$F$7:$GB$306,157,FALSE)),"",VLOOKUP($A144,'[2]1516 Exp_Rev Access'!$F$7:$GB$306,157,FALSE))</f>
        <v>0</v>
      </c>
      <c r="FY144" s="99">
        <f>IF(ISNA(VLOOKUP($A144,'[2]1516 Exp_Rev Access'!$F$7:$GB$306,158,FALSE)),"",VLOOKUP($A144,'[2]1516 Exp_Rev Access'!$F$7:$GB$306,158,FALSE))</f>
        <v>0</v>
      </c>
      <c r="FZ144" s="99">
        <f>IF(ISNA(VLOOKUP($A144,'[2]1516 Exp_Rev Access'!$F$7:$GB$306,159,FALSE)),"",VLOOKUP($A144,'[2]1516 Exp_Rev Access'!$F$7:$GB$306,159,FALSE))</f>
        <v>0</v>
      </c>
      <c r="GA144" s="99">
        <f>IF(ISNA(VLOOKUP($A144,'[2]1516 Exp_Rev Access'!$F$7:$GB$306,160,FALSE)),"",VLOOKUP($A144,'[2]1516 Exp_Rev Access'!$F$7:$GB$306,160,FALSE))</f>
        <v>0</v>
      </c>
      <c r="GB144" s="99">
        <f>IF(ISNA(VLOOKUP($A144,'[2]1516 Exp_Rev Access'!$F$7:$GB$306,161,FALSE)),"",VLOOKUP($A144,'[2]1516 Exp_Rev Access'!$F$7:$GB$306,161,FALSE))</f>
        <v>0</v>
      </c>
      <c r="GC144" s="99">
        <f>IF(ISNA(VLOOKUP($A144,'[2]1516 Exp_Rev Access'!$F$7:$GB$306,162,FALSE)),"",VLOOKUP($A144,'[2]1516 Exp_Rev Access'!$F$7:$GB$306,162,FALSE))</f>
        <v>0</v>
      </c>
      <c r="GD144" s="99">
        <f>IF(ISNA(VLOOKUP($A144,'[2]1516 Exp_Rev Access'!$F$7:$GB$306,163,FALSE)),"",VLOOKUP($A144,'[2]1516 Exp_Rev Access'!$F$7:$GB$306,163,FALSE))</f>
        <v>0</v>
      </c>
      <c r="GE144" s="99">
        <f>IF(ISNA(VLOOKUP($A144,'[2]1516 Exp_Rev Access'!$F$7:$GB$306,164,FALSE)),"",VLOOKUP($A144,'[2]1516 Exp_Rev Access'!$F$7:$GB$306,164,FALSE))</f>
        <v>0</v>
      </c>
      <c r="GF144" s="99">
        <f>IF(ISNA(VLOOKUP($A144,'[2]1516 Exp_Rev Access'!$F$7:$GB$306,165,FALSE)),"",VLOOKUP($A144,'[2]1516 Exp_Rev Access'!$F$7:$GB$306,165,FALSE))</f>
        <v>0</v>
      </c>
      <c r="GG144" s="99">
        <f>IF(ISNA(VLOOKUP($A144,'[2]1516 Exp_Rev Access'!$F$7:$GB$306,166,FALSE)),"",VLOOKUP($A144,'[2]1516 Exp_Rev Access'!$F$7:$GB$306,166,FALSE))</f>
        <v>0</v>
      </c>
      <c r="GH144" s="99">
        <f>IF(ISNA(VLOOKUP($A144,'[2]1516 Exp_Rev Access'!$F$7:$GB$306,167,FALSE)),"",VLOOKUP($A144,'[2]1516 Exp_Rev Access'!$F$7:$GB$306,167,FALSE))</f>
        <v>0</v>
      </c>
      <c r="GI144" s="99">
        <f>IF(ISNA(VLOOKUP($A144,'[2]1516 Exp_Rev Access'!$F$7:$GB$306,168,FALSE)),"",VLOOKUP($A144,'[2]1516 Exp_Rev Access'!$F$7:$GB$306,168,FALSE))</f>
        <v>0</v>
      </c>
      <c r="GJ144" s="99">
        <f>IF(ISNA(VLOOKUP($A144,'[2]1516 Exp_Rev Access'!$F$7:$GB$306,169,FALSE)),"",VLOOKUP($A144,'[2]1516 Exp_Rev Access'!$F$7:$GB$306,169,FALSE))</f>
        <v>10599.62</v>
      </c>
      <c r="GK144" s="99">
        <f>IF(ISNA(VLOOKUP($A144,'[2]1516 Exp_Rev Access'!$F$7:$GB$306,170,FALSE)),"",VLOOKUP($A144,'[2]1516 Exp_Rev Access'!$F$7:$GB$306,170,FALSE))</f>
        <v>0</v>
      </c>
      <c r="GL144" s="99">
        <f>IF(ISNA(VLOOKUP($A144,'[2]1516 Exp_Rev Access'!$F$7:$GB$306,171,FALSE)),"",VLOOKUP($A144,'[2]1516 Exp_Rev Access'!$F$7:$GB$306,171,FALSE))</f>
        <v>0</v>
      </c>
      <c r="GM144" s="99">
        <f>IF(ISNA(VLOOKUP($A144,'[2]1516 Exp_Rev Access'!$F$7:$GB$306,172,FALSE)),"",VLOOKUP($A144,'[2]1516 Exp_Rev Access'!$F$7:$GB$306,172,FALSE))</f>
        <v>0</v>
      </c>
      <c r="GN144" s="99">
        <f>IF(ISNA(VLOOKUP($A144,'[2]1516 Exp_Rev Access'!$F$7:$GB$306,173,FALSE)),"",VLOOKUP($A144,'[2]1516 Exp_Rev Access'!$F$7:$GB$306,173,FALSE))</f>
        <v>0</v>
      </c>
      <c r="GO144" s="99">
        <f>IF(ISNA(VLOOKUP($A144,'[2]1516 Exp_Rev Access'!$F$7:$GB$306,174,FALSE)),"",VLOOKUP($A144,'[2]1516 Exp_Rev Access'!$F$7:$GB$306,174,FALSE))</f>
        <v>0</v>
      </c>
      <c r="GP144" s="99">
        <f>IF(ISNA(VLOOKUP($A144,'[2]1516 Exp_Rev Access'!$F$7:$GB$306,175,FALSE)),"",VLOOKUP($A144,'[2]1516 Exp_Rev Access'!$F$7:$GB$306,175,FALSE))</f>
        <v>0</v>
      </c>
      <c r="GQ144" s="99">
        <f>IF(ISNA(VLOOKUP($A144,'[2]1516 Exp_Rev Access'!$F$7:$GB$306,176,FALSE)),"",VLOOKUP($A144,'[2]1516 Exp_Rev Access'!$F$7:$GB$306,176,FALSE))</f>
        <v>0</v>
      </c>
      <c r="GR144" s="99">
        <f>IF(ISNA(VLOOKUP($A144,'[2]1516 Exp_Rev Access'!$F$7:$GB$306,177,FALSE)),"",VLOOKUP($A144,'[2]1516 Exp_Rev Access'!$F$7:$GB$306,177,FALSE))</f>
        <v>0</v>
      </c>
      <c r="GS144" s="99">
        <f>IF(ISNA(VLOOKUP($A144,'[2]1516 Exp_Rev Access'!$F$7:$GB$306,178,FALSE)),"",VLOOKUP($A144,'[2]1516 Exp_Rev Access'!$F$7:$GB$306,178,FALSE))</f>
        <v>46500</v>
      </c>
      <c r="GT144" s="101">
        <f t="shared" si="221"/>
        <v>57099.62</v>
      </c>
      <c r="GU144" s="72">
        <f t="shared" si="222"/>
        <v>3.1043002937636319E-3</v>
      </c>
      <c r="GV144" s="84">
        <f t="shared" si="223"/>
        <v>31.947417892911098</v>
      </c>
    </row>
    <row r="145" spans="1:207" customFormat="1" ht="12" customHeight="1" x14ac:dyDescent="0.2">
      <c r="A145" s="96" t="s">
        <v>411</v>
      </c>
      <c r="B145" s="69" t="s">
        <v>412</v>
      </c>
      <c r="C145" s="80">
        <f>IF(ISNA(VLOOKUP($A145,'[2]1516 enrollment_Rev_Exp by size'!$A$6:$G$320,3,FALSE)),"",VLOOKUP($A145,'[2]1516 enrollment_Rev_Exp by size'!$A$6:$G$320,3,FALSE))</f>
        <v>1844.7799999999997</v>
      </c>
      <c r="D145" s="97">
        <v>20428245.859999999</v>
      </c>
      <c r="E145" s="80">
        <f t="shared" si="201"/>
        <v>20428245.859999999</v>
      </c>
      <c r="F145" s="80">
        <f t="shared" si="202"/>
        <v>0</v>
      </c>
      <c r="G145" s="98">
        <f>IF(ISNA(VLOOKUP($A145,'[2]1516 Exp_Rev Access'!$F$7:$FS$306,2,FALSE)),"",VLOOKUP($A145,'[2]1516 Exp_Rev Access'!$F$7:$FS$306,2,FALSE))</f>
        <v>1175304.01</v>
      </c>
      <c r="H145" s="98">
        <f>IF(ISNA(VLOOKUP($A145,'[2]1516 Exp_Rev Access'!$F$7:$FS$306,3,FALSE)),"",VLOOKUP($A145,'[2]1516 Exp_Rev Access'!$F$7:$FS$306,3,FALSE))</f>
        <v>0</v>
      </c>
      <c r="I145" s="98">
        <f>IF(ISNA(VLOOKUP($A145,'[2]1516 Exp_Rev Access'!$F$7:$FS$306,4,FALSE)),"",VLOOKUP($A145,'[2]1516 Exp_Rev Access'!$F$7:$FS$306,4,FALSE))</f>
        <v>0</v>
      </c>
      <c r="J145" s="98">
        <f>IF(ISNA(VLOOKUP($A145,'[2]1516 Exp_Rev Access'!$F$7:$FS$306,5,FALSE)),"",VLOOKUP($A145,'[2]1516 Exp_Rev Access'!$F$7:$FS$306,5,FALSE))</f>
        <v>1309.56</v>
      </c>
      <c r="K145" s="98">
        <f>IF(ISNA(VLOOKUP($A145,'[2]1516 Exp_Rev Access'!$F$7:$FS$306,6,FALSE)),"",VLOOKUP($A145,'[2]1516 Exp_Rev Access'!$F$7:$FS$306,6,FALSE))</f>
        <v>0</v>
      </c>
      <c r="L145" s="98">
        <f>IF(ISNA(VLOOKUP($A145,'[2]1516 Exp_Rev Access'!$F$7:$FS$306,7,FALSE)),"",VLOOKUP($A145,'[2]1516 Exp_Rev Access'!$F$7:$FS$306,7,FALSE))</f>
        <v>0</v>
      </c>
      <c r="M145" s="90">
        <f t="shared" si="203"/>
        <v>1176613.57</v>
      </c>
      <c r="N145" s="72">
        <f t="shared" si="204"/>
        <v>5.7597386386654743E-2</v>
      </c>
      <c r="O145" s="73">
        <f t="shared" si="205"/>
        <v>637.80698511475634</v>
      </c>
      <c r="P145" s="99">
        <f>IF(ISNA(VLOOKUP($A145,'[2]1516 Exp_Rev Access'!$F$7:$FS$306,8,FALSE)),"",VLOOKUP($A145,'[2]1516 Exp_Rev Access'!$F$7:$FS$306,8,FALSE))</f>
        <v>0</v>
      </c>
      <c r="Q145" s="99">
        <f>IF(ISNA(VLOOKUP($A145,'[2]1516 Exp_Rev Access'!$F$7:$FS$306,9,FALSE)),"",VLOOKUP($A145,'[2]1516 Exp_Rev Access'!$F$7:$FS$306,9,FALSE))</f>
        <v>0</v>
      </c>
      <c r="R145" s="99">
        <f>IF(ISNA(VLOOKUP($A145,'[2]1516 Exp_Rev Access'!$F$7:$FS$306,10,FALSE)),"",VLOOKUP($A145,'[2]1516 Exp_Rev Access'!$F$7:$FS$306,10,FALSE))</f>
        <v>0</v>
      </c>
      <c r="S145" s="99">
        <f>IF(ISNA(VLOOKUP($A145,'[2]1516 Exp_Rev Access'!$F$7:$FS$306,11,FALSE)),"",VLOOKUP($A145,'[2]1516 Exp_Rev Access'!$F$7:$FS$306,11,FALSE))</f>
        <v>0</v>
      </c>
      <c r="T145" s="99">
        <f>IF(ISNA(VLOOKUP($A145,'[2]1516 Exp_Rev Access'!$F$7:$FS$306,12,FALSE)),"",VLOOKUP($A145,'[2]1516 Exp_Rev Access'!$F$7:$FS$306,12,FALSE))</f>
        <v>0</v>
      </c>
      <c r="U145" s="99">
        <f>IF(ISNA(VLOOKUP($A145,'[2]1516 Exp_Rev Access'!$F$7:$FS$306,13,FALSE)),"",VLOOKUP($A145,'[2]1516 Exp_Rev Access'!$F$7:$FS$306,13,FALSE))</f>
        <v>0</v>
      </c>
      <c r="V145" s="99">
        <f>IF(ISNA(VLOOKUP($A145,'[2]1516 Exp_Rev Access'!$F$7:$FS$306,14,FALSE)),"",VLOOKUP($A145,'[2]1516 Exp_Rev Access'!$F$7:$FS$306,14,FALSE))</f>
        <v>0</v>
      </c>
      <c r="W145" s="99">
        <f>IF(ISNA(VLOOKUP($A145,'[2]1516 Exp_Rev Access'!$F$7:$FS$306,15,FALSE)),"",VLOOKUP($A145,'[2]1516 Exp_Rev Access'!$F$7:$FS$306,15,FALSE))</f>
        <v>0</v>
      </c>
      <c r="X145" s="99">
        <f>IF(ISNA(VLOOKUP($A145,'[2]1516 Exp_Rev Access'!$F$7:$FS$306,16,FALSE)),"",VLOOKUP($A145,'[2]1516 Exp_Rev Access'!$F$7:$FS$306,16,FALSE))</f>
        <v>0</v>
      </c>
      <c r="Y145" s="99">
        <f>IF(ISNA(VLOOKUP($A145,'[2]1516 Exp_Rev Access'!$F$7:$FS$306,17,FALSE)),"",VLOOKUP($A145,'[2]1516 Exp_Rev Access'!$F$7:$FS$306,17,FALSE))</f>
        <v>0</v>
      </c>
      <c r="Z145" s="99">
        <f>IF(ISNA(VLOOKUP($A145,'[2]1516 Exp_Rev Access'!$F$7:$FS$306,18,FALSE)),"",VLOOKUP($A145,'[2]1516 Exp_Rev Access'!$F$7:$FS$306,18,FALSE))</f>
        <v>0</v>
      </c>
      <c r="AA145" s="99">
        <f>IF(ISNA(VLOOKUP($A145,'[2]1516 Exp_Rev Access'!$F$7:$FS$306,19,FALSE)),"",VLOOKUP($A145,'[2]1516 Exp_Rev Access'!$F$7:$FS$306,19,FALSE))</f>
        <v>0</v>
      </c>
      <c r="AB145" s="99">
        <f>IF(ISNA(VLOOKUP($A145,'[2]1516 Exp_Rev Access'!$F$7:$FS$306,20,FALSE)),"",VLOOKUP($A145,'[2]1516 Exp_Rev Access'!$F$7:$FS$306,20,FALSE))</f>
        <v>0</v>
      </c>
      <c r="AC145" s="99">
        <f>IF(ISNA(VLOOKUP($A145,'[2]1516 Exp_Rev Access'!$F$7:$FS$306,21,FALSE)),"",VLOOKUP($A145,'[2]1516 Exp_Rev Access'!$F$7:$FS$306,21,FALSE))</f>
        <v>246114.33</v>
      </c>
      <c r="AD145" s="99">
        <f>IF(ISNA(VLOOKUP($A145,'[2]1516 Exp_Rev Access'!$F$7:$FS$306,22,FALSE)),"",VLOOKUP($A145,'[2]1516 Exp_Rev Access'!$F$7:$FS$306,22,FALSE))</f>
        <v>14854.43</v>
      </c>
      <c r="AE145" s="99">
        <f>IF(ISNA(VLOOKUP($A145,'[2]1516 Exp_Rev Access'!$F$7:$FS$306,23,FALSE)),"",VLOOKUP($A145,'[2]1516 Exp_Rev Access'!$F$7:$FS$306,23,FALSE))</f>
        <v>0</v>
      </c>
      <c r="AF145" s="99">
        <f>IF(ISNA(VLOOKUP($A145,'[2]1516 Exp_Rev Access'!$F$7:$FS$306,24,FALSE)),"",VLOOKUP($A145,'[2]1516 Exp_Rev Access'!$F$7:$FS$306,24,FALSE))</f>
        <v>41047.300000000003</v>
      </c>
      <c r="AG145" s="99">
        <f>IF(ISNA(VLOOKUP($A145,'[2]1516 Exp_Rev Access'!$F$7:$FS$306,25,FALSE)),"",VLOOKUP($A145,'[2]1516 Exp_Rev Access'!$F$7:$FS$306,25,FALSE))</f>
        <v>0</v>
      </c>
      <c r="AH145" s="98">
        <f>IF(ISNA(VLOOKUP($A145,'[2]1516 Exp_Rev Access'!$F$7:$FS$306,26,FALSE)),"",VLOOKUP($A145,'[2]1516 Exp_Rev Access'!$F$7:$FS$306,26,FALSE))</f>
        <v>2379.2399999999998</v>
      </c>
      <c r="AI145" s="98">
        <f>IF(ISNA(VLOOKUP($A145,'[2]1516 Exp_Rev Access'!$F$7:$FS$306,27,FALSE)),"",VLOOKUP($A145,'[2]1516 Exp_Rev Access'!$F$7:$FS$306,27,FALSE))</f>
        <v>12364.99</v>
      </c>
      <c r="AJ145" s="98">
        <f>IF(ISNA(VLOOKUP($A145,'[2]1516 Exp_Rev Access'!$F$7:$FS$306,28,FALSE)),"",VLOOKUP($A145,'[2]1516 Exp_Rev Access'!$F$7:$FS$306,28,FALSE))</f>
        <v>0</v>
      </c>
      <c r="AK145" s="98">
        <f>IF(ISNA(VLOOKUP($A145,'[2]1516 Exp_Rev Access'!$F$7:$FS$306,29,FALSE)),"",VLOOKUP($A145,'[2]1516 Exp_Rev Access'!$F$7:$FS$306,29,FALSE))</f>
        <v>175554.38</v>
      </c>
      <c r="AL145" s="100">
        <f t="shared" si="206"/>
        <v>492314.67</v>
      </c>
      <c r="AM145" s="72">
        <f t="shared" si="207"/>
        <v>2.4099703585611729E-2</v>
      </c>
      <c r="AN145" s="94">
        <f t="shared" si="208"/>
        <v>266.86904129489699</v>
      </c>
      <c r="AO145" s="99">
        <f>IF(ISNA(VLOOKUP($A145,'[2]1516 Exp_Rev Access'!$F$7:$GB$306,30,FALSE)),"",VLOOKUP($A145,'[2]1516 Exp_Rev Access'!$F$7:$FS$306,30,FALSE))</f>
        <v>10977576.289999999</v>
      </c>
      <c r="AP145" s="99">
        <f>IF(ISNA(VLOOKUP($A145,'[2]1516 Exp_Rev Access'!$F$7:$GB$306,31,FALSE)),"",VLOOKUP($A145,'[2]1516 Exp_Rev Access'!$F$7:$FS$306,31,FALSE))</f>
        <v>255395.11</v>
      </c>
      <c r="AQ145" s="99">
        <f>IF(ISNA(VLOOKUP($A145,'[2]1516 Exp_Rev Access'!$F$7:$GB$306,32,FALSE)),"",VLOOKUP($A145,'[2]1516 Exp_Rev Access'!$F$7:$FS$306,32,FALSE))</f>
        <v>1635419.36</v>
      </c>
      <c r="AR145" s="99">
        <f>IF(ISNA(VLOOKUP($A145,'[2]1516 Exp_Rev Access'!$F$7:$GB$306,33,FALSE)),"",VLOOKUP($A145,'[2]1516 Exp_Rev Access'!$F$7:$FS$306,33,FALSE))</f>
        <v>0</v>
      </c>
      <c r="AS145" s="99">
        <f>IF(ISNA(VLOOKUP($A145,'[2]1516 Exp_Rev Access'!$F$7:$GB$306,34,FALSE)),"",VLOOKUP($A145,'[2]1516 Exp_Rev Access'!$F$7:$FS$306,34,FALSE))</f>
        <v>0</v>
      </c>
      <c r="AT145" s="101">
        <f t="shared" si="209"/>
        <v>12868390.759999998</v>
      </c>
      <c r="AU145" s="72">
        <f t="shared" si="210"/>
        <v>0.6299312651801029</v>
      </c>
      <c r="AV145" s="94">
        <f t="shared" si="211"/>
        <v>6975.5693144982051</v>
      </c>
      <c r="AW145" s="99">
        <f>IF(ISNA(VLOOKUP($A145,'[2]1516 Exp_Rev Access'!$F$7:$GB$306,35,FALSE)),"",VLOOKUP($A145,'[2]1516 Exp_Rev Access'!$F$7:$GB$306,35,FALSE))</f>
        <v>0</v>
      </c>
      <c r="AX145" s="99">
        <f>IF(ISNA(VLOOKUP($A145,'[2]1516 Exp_Rev Access'!$F$7:$GB$306,36,FALSE)),"",VLOOKUP($A145,'[2]1516 Exp_Rev Access'!$F$7:$GB$306,36,FALSE))</f>
        <v>1445938.09</v>
      </c>
      <c r="AY145" s="99">
        <f>IF(ISNA(VLOOKUP($A145,'[2]1516 Exp_Rev Access'!$F$7:$GB$306,37,FALSE)),"",VLOOKUP($A145,'[2]1516 Exp_Rev Access'!$F$7:$GB$306,37,FALSE))</f>
        <v>130357.38</v>
      </c>
      <c r="AZ145" s="99">
        <f>IF(ISNA(VLOOKUP($A145,'[2]1516 Exp_Rev Access'!$F$7:$GB$306,38,FALSE)),"",VLOOKUP($A145,'[2]1516 Exp_Rev Access'!$F$7:$GB$306,38,FALSE))</f>
        <v>0</v>
      </c>
      <c r="BA145" s="99">
        <f>IF(ISNA(VLOOKUP($A145,'[2]1516 Exp_Rev Access'!$F$7:$GB$306,39,FALSE)),"",VLOOKUP($A145,'[2]1516 Exp_Rev Access'!$F$7:$GB$306,39,FALSE))</f>
        <v>0</v>
      </c>
      <c r="BB145" s="99">
        <f>IF(ISNA(VLOOKUP($A145,'[2]1516 Exp_Rev Access'!$F$7:$GB$306,40,FALSE)),"",VLOOKUP($A145,'[2]1516 Exp_Rev Access'!$F$7:$GB$306,40,FALSE))</f>
        <v>306034.06</v>
      </c>
      <c r="BC145" s="99">
        <f>IF(ISNA(VLOOKUP($A145,'[2]1516 Exp_Rev Access'!$F$7:$GB$306,41,FALSE)),"",VLOOKUP($A145,'[2]1516 Exp_Rev Access'!$F$7:$GB$306,41,FALSE))</f>
        <v>0</v>
      </c>
      <c r="BD145" s="99">
        <f>IF(ISNA(VLOOKUP($A145,'[2]1516 Exp_Rev Access'!$F$7:$GB$306,42,FALSE)),"",VLOOKUP($A145,'[2]1516 Exp_Rev Access'!$F$7:$GB$306,42,FALSE))</f>
        <v>92966.8</v>
      </c>
      <c r="BE145" s="99">
        <f>IF(ISNA(VLOOKUP($A145,'[2]1516 Exp_Rev Access'!$F$7:$GB$306,43,FALSE)),"",VLOOKUP($A145,'[2]1516 Exp_Rev Access'!$F$7:$GB$306,43,FALSE))</f>
        <v>0</v>
      </c>
      <c r="BF145" s="99">
        <f>IF(ISNA(VLOOKUP($A145,'[2]1516 Exp_Rev Access'!$F$7:$GB$306,44,FALSE)),"",VLOOKUP($A145,'[2]1516 Exp_Rev Access'!$F$7:$GB$306,44,FALSE))</f>
        <v>16092.4</v>
      </c>
      <c r="BG145" s="99">
        <f>IF(ISNA(VLOOKUP($A145,'[2]1516 Exp_Rev Access'!$F$7:$GB$306,45,FALSE)),"",VLOOKUP($A145,'[2]1516 Exp_Rev Access'!$F$7:$GB$306,45,FALSE))</f>
        <v>18199.29</v>
      </c>
      <c r="BH145" s="99">
        <f>IF(ISNA(VLOOKUP($A145,'[2]1516 Exp_Rev Access'!$F$7:$GB$306,46,FALSE)),"",VLOOKUP($A145,'[2]1516 Exp_Rev Access'!$F$7:$GB$306,46,FALSE))</f>
        <v>0</v>
      </c>
      <c r="BI145" s="99">
        <f>IF(ISNA(VLOOKUP($A145,'[2]1516 Exp_Rev Access'!$F$7:$GB$306,47,FALSE)),"",VLOOKUP($A145,'[2]1516 Exp_Rev Access'!$F$7:$GB$306,47,FALSE))</f>
        <v>15599.34</v>
      </c>
      <c r="BJ145" s="99">
        <f>IF(ISNA(VLOOKUP($A145,'[2]1516 Exp_Rev Access'!$F$7:$GB$306,48,FALSE)),"",VLOOKUP($A145,'[2]1516 Exp_Rev Access'!$F$7:$GB$306,48,FALSE))</f>
        <v>936634.14</v>
      </c>
      <c r="BK145" s="99">
        <f>IF(ISNA(VLOOKUP($A145,'[2]1516 Exp_Rev Access'!$F$7:$GB$306,49,FALSE)),"",VLOOKUP($A145,'[2]1516 Exp_Rev Access'!$F$7:$GB$306,49,FALSE))</f>
        <v>0</v>
      </c>
      <c r="BL145" s="99">
        <f>IF(ISNA(VLOOKUP($A145,'[2]1516 Exp_Rev Access'!$F$7:$GB$306,50,FALSE)),"",VLOOKUP($A145,'[2]1516 Exp_Rev Access'!$F$7:$GB$306,50,FALSE))</f>
        <v>0</v>
      </c>
      <c r="BM145" s="99">
        <f>IF(ISNA(VLOOKUP($A145,'[2]1516 Exp_Rev Access'!$F$7:$GB$306,51,FALSE)),"",VLOOKUP($A145,'[2]1516 Exp_Rev Access'!$F$7:$GB$306,51,FALSE))</f>
        <v>0</v>
      </c>
      <c r="BN145" s="99">
        <f>IF(ISNA(VLOOKUP($A145,'[2]1516 Exp_Rev Access'!$F$7:$GB$306,52,FALSE)),"",VLOOKUP($A145,'[2]1516 Exp_Rev Access'!$F$7:$GB$306,52,FALSE))</f>
        <v>0</v>
      </c>
      <c r="BO145" s="99">
        <f>IF(ISNA(VLOOKUP($A145,'[2]1516 Exp_Rev Access'!$F$7:$GB$306,53,FALSE)),"",VLOOKUP($A145,'[2]1516 Exp_Rev Access'!$F$7:$GB$306,53,FALSE))</f>
        <v>0</v>
      </c>
      <c r="BP145" s="99">
        <f>IF(ISNA(VLOOKUP($A145,'[2]1516 Exp_Rev Access'!$F$7:$GB$306,54,FALSE)),"",VLOOKUP($A145,'[2]1516 Exp_Rev Access'!$F$7:$GB$306,54,FALSE))</f>
        <v>12460</v>
      </c>
      <c r="BQ145" s="99">
        <f>IF(ISNA(VLOOKUP($A145,'[2]1516 Exp_Rev Access'!$F$7:$GB$306,55,FALSE)),"",VLOOKUP($A145,'[2]1516 Exp_Rev Access'!$F$7:$GB$306,55,FALSE))</f>
        <v>0</v>
      </c>
      <c r="BR145" s="99">
        <f>IF(ISNA(VLOOKUP($A145,'[2]1516 Exp_Rev Access'!$F$7:$GB$306,56,FALSE)),"",VLOOKUP($A145,'[2]1516 Exp_Rev Access'!$F$7:$GB$306,56,FALSE))</f>
        <v>0</v>
      </c>
      <c r="BS145" s="99">
        <f>IF(ISNA(VLOOKUP($A145,'[2]1516 Exp_Rev Access'!$F$7:$GB$306,57,FALSE)),"",VLOOKUP($A145,'[2]1516 Exp_Rev Access'!$F$7:$GB$306,57,FALSE))</f>
        <v>0</v>
      </c>
      <c r="BT145" s="99">
        <f>IF(ISNA(VLOOKUP($A145,'[2]1516 Exp_Rev Access'!$F$7:$GB$306,58,FALSE)),"",VLOOKUP($A145,'[2]1516 Exp_Rev Access'!$F$7:$GB$306,58,FALSE))</f>
        <v>0</v>
      </c>
      <c r="BU145" s="102">
        <f t="shared" si="212"/>
        <v>2974281.5000000005</v>
      </c>
      <c r="BV145" s="72">
        <f t="shared" si="213"/>
        <v>0.14559651966123344</v>
      </c>
      <c r="BW145" s="94">
        <f t="shared" si="214"/>
        <v>1612.2689426381471</v>
      </c>
      <c r="BX145" s="99">
        <f>IF(ISNA(VLOOKUP($A145,'[2]1516 Exp_Rev Access'!$F$7:$GB$306,59,FALSE)),"",VLOOKUP($A145,'[2]1516 Exp_Rev Access'!$F$7:$GB$306,59,FALSE))</f>
        <v>0</v>
      </c>
      <c r="BY145" s="99">
        <f>IF(ISNA(VLOOKUP($A145,'[2]1516 Exp_Rev Access'!$F$7:$GB$306,60,FALSE)),"",VLOOKUP($A145,'[2]1516 Exp_Rev Access'!$F$7:$GB$306,60,FALSE))</f>
        <v>1574114.83</v>
      </c>
      <c r="BZ145" s="99">
        <f>IF(ISNA(VLOOKUP($A145,'[2]1516 Exp_Rev Access'!$F$7:$GB$306,61,FALSE)),"",VLOOKUP($A145,'[2]1516 Exp_Rev Access'!$F$7:$GB$306,61,FALSE))</f>
        <v>74607.320000000007</v>
      </c>
      <c r="CA145" s="99">
        <f>IF(ISNA(VLOOKUP($A145,'[2]1516 Exp_Rev Access'!$F$7:$GB$306,62,FALSE)),"",VLOOKUP($A145,'[2]1516 Exp_Rev Access'!$F$7:$GB$306,62,FALSE))</f>
        <v>0</v>
      </c>
      <c r="CB145" s="99">
        <f>IF(ISNA(VLOOKUP($A145,'[2]1516 Exp_Rev Access'!$F$7:$GB$306,63,FALSE)),"",VLOOKUP($A145,'[2]1516 Exp_Rev Access'!$F$7:$GB$306,63,FALSE))</f>
        <v>0</v>
      </c>
      <c r="CC145" s="99">
        <f>IF(ISNA(VLOOKUP($A145,'[2]1516 Exp_Rev Access'!$F$7:$GB$306,64,FALSE)),"",VLOOKUP($A145,'[2]1516 Exp_Rev Access'!$F$7:$GB$306,64,FALSE))</f>
        <v>0</v>
      </c>
      <c r="CD145" s="101">
        <f t="shared" si="215"/>
        <v>1648722.1500000001</v>
      </c>
      <c r="CE145" s="72">
        <f t="shared" si="216"/>
        <v>8.0707964907957119E-2</v>
      </c>
      <c r="CF145" s="103">
        <f t="shared" si="217"/>
        <v>893.72291004889496</v>
      </c>
      <c r="CG145" s="99">
        <f>IF(ISNA(VLOOKUP($A145,'[2]1516 Exp_Rev Access'!$F$7:$GB$306,65,FALSE)),"",VLOOKUP($A145,'[2]1516 Exp_Rev Access'!$F$7:$GB$306,65,FALSE))</f>
        <v>0</v>
      </c>
      <c r="CH145" s="99">
        <f>IF(ISNA(VLOOKUP($A145,'[2]1516 Exp_Rev Access'!$F$7:$GB$306,66,FALSE)),"",VLOOKUP($A145,'[2]1516 Exp_Rev Access'!$F$7:$GB$306,66,FALSE))</f>
        <v>0</v>
      </c>
      <c r="CI145" s="99">
        <f>IF(ISNA(VLOOKUP($A145,'[2]1516 Exp_Rev Access'!$F$7:$GB$306,67,FALSE)),"",VLOOKUP($A145,'[2]1516 Exp_Rev Access'!$F$7:$GB$306,67,FALSE))</f>
        <v>0</v>
      </c>
      <c r="CJ145" s="99">
        <f>IF(ISNA(VLOOKUP($A145,'[2]1516 Exp_Rev Access'!$F$7:$GB$306,68,FALSE)),"",VLOOKUP($A145,'[2]1516 Exp_Rev Access'!$F$7:$GB$306,68,FALSE))</f>
        <v>0</v>
      </c>
      <c r="CK145" s="99">
        <f>IF(ISNA(VLOOKUP($A145,'[2]1516 Exp_Rev Access'!$F$7:$GB$306,69,FALSE)),"",VLOOKUP($A145,'[2]1516 Exp_Rev Access'!$F$7:$GB$306,69,FALSE))</f>
        <v>0</v>
      </c>
      <c r="CL145" s="99">
        <f>IF(ISNA(VLOOKUP($A145,'[2]1516 Exp_Rev Access'!$F$7:$GB$306,70,FALSE)),"",VLOOKUP($A145,'[2]1516 Exp_Rev Access'!$F$7:$GB$306,70,FALSE))</f>
        <v>0</v>
      </c>
      <c r="CM145" s="99">
        <f>IF(ISNA(VLOOKUP($A145,'[2]1516 Exp_Rev Access'!$F$7:$GB$306,71,FALSE)),"",VLOOKUP($A145,'[2]1516 Exp_Rev Access'!$F$7:$GB$306,71,FALSE))</f>
        <v>0</v>
      </c>
      <c r="CN145" s="99">
        <f>IF(ISNA(VLOOKUP($A145,'[2]1516 Exp_Rev Access'!$F$7:$GB$306,72,FALSE)),"",VLOOKUP($A145,'[2]1516 Exp_Rev Access'!$F$7:$GB$306,72,FALSE))</f>
        <v>0</v>
      </c>
      <c r="CO145" s="99">
        <f>IF(ISNA(VLOOKUP($A145,'[2]1516 Exp_Rev Access'!$F$7:$GB$306,73,FALSE)),"",VLOOKUP($A145,'[2]1516 Exp_Rev Access'!$F$7:$GB$306,73,FALSE))</f>
        <v>0</v>
      </c>
      <c r="CP145" s="99">
        <f>IF(ISNA(VLOOKUP($A145,'[2]1516 Exp_Rev Access'!$F$7:$GB$306,74,FALSE)),"",VLOOKUP($A145,'[2]1516 Exp_Rev Access'!$F$7:$GB$306,74,FALSE))</f>
        <v>373821</v>
      </c>
      <c r="CQ145" s="99">
        <f>IF(ISNA(VLOOKUP($A145,'[2]1516 Exp_Rev Access'!$F$7:$GB$306,75,FALSE)),"",VLOOKUP($A145,'[2]1516 Exp_Rev Access'!$F$7:$GB$306,75,FALSE))</f>
        <v>0</v>
      </c>
      <c r="CR145" s="99">
        <f>IF(ISNA(VLOOKUP($A145,'[2]1516 Exp_Rev Access'!$F$7:$GB$306,76,FALSE)),"",VLOOKUP($A145,'[2]1516 Exp_Rev Access'!$F$7:$GB$306,76,FALSE))</f>
        <v>13436</v>
      </c>
      <c r="CS145" s="99">
        <f>IF(ISNA(VLOOKUP($A145,'[2]1516 Exp_Rev Access'!$F$7:$GB$306,77,FALSE)),"",VLOOKUP($A145,'[2]1516 Exp_Rev Access'!$F$7:$GB$306,77,FALSE))</f>
        <v>0</v>
      </c>
      <c r="CT145" s="99">
        <f>IF(ISNA(VLOOKUP($A145,'[2]1516 Exp_Rev Access'!$F$7:$GB$306,78,FALSE)),"",VLOOKUP($A145,'[2]1516 Exp_Rev Access'!$F$7:$GB$306,78,FALSE))</f>
        <v>161975.12</v>
      </c>
      <c r="CU145" s="99">
        <f>IF(ISNA(VLOOKUP($A145,'[2]1516 Exp_Rev Access'!$F$7:$GB$306,79,FALSE)),"",VLOOKUP($A145,'[2]1516 Exp_Rev Access'!$F$7:$GB$306,79,FALSE))</f>
        <v>66149</v>
      </c>
      <c r="CV145" s="99">
        <f>IF(ISNA(VLOOKUP($A145,'[2]1516 Exp_Rev Access'!$F$7:$GB$306,80,FALSE)),"",VLOOKUP($A145,'[2]1516 Exp_Rev Access'!$F$7:$GB$306,80,FALSE))</f>
        <v>0</v>
      </c>
      <c r="CW145" s="99">
        <f>IF(ISNA(VLOOKUP($A145,'[2]1516 Exp_Rev Access'!$F$7:$GB$306,81,FALSE)),"",VLOOKUP($A145,'[2]1516 Exp_Rev Access'!$F$7:$GB$306,81,FALSE))</f>
        <v>0</v>
      </c>
      <c r="CX145" s="99">
        <f>IF(ISNA(VLOOKUP($A145,'[2]1516 Exp_Rev Access'!$F$7:$GB$306,82,FALSE)),"",VLOOKUP($A145,'[2]1516 Exp_Rev Access'!$F$7:$GB$306,82,FALSE))</f>
        <v>0</v>
      </c>
      <c r="CY145" s="99">
        <f>IF(ISNA(VLOOKUP($A145,'[2]1516 Exp_Rev Access'!$F$7:$GB$306,83,FALSE)),"",VLOOKUP($A145,'[2]1516 Exp_Rev Access'!$F$7:$GB$306,83,FALSE))</f>
        <v>0</v>
      </c>
      <c r="CZ145" s="99">
        <f>IF(ISNA(VLOOKUP($A145,'[2]1516 Exp_Rev Access'!$F$7:$GB$306,84,FALSE)),"",VLOOKUP($A145,'[2]1516 Exp_Rev Access'!$F$7:$GB$306,84,FALSE))</f>
        <v>0</v>
      </c>
      <c r="DA145" s="99">
        <f>IF(ISNA(VLOOKUP($A145,'[2]1516 Exp_Rev Access'!$F$7:$GB$306,85,FALSE)),"",VLOOKUP($A145,'[2]1516 Exp_Rev Access'!$F$7:$GB$306,85,FALSE))</f>
        <v>0</v>
      </c>
      <c r="DB145" s="99">
        <f>IF(ISNA(VLOOKUP($A145,'[2]1516 Exp_Rev Access'!$F$7:$GB$306,86,FALSE)),"",VLOOKUP($A145,'[2]1516 Exp_Rev Access'!$F$7:$GB$306,86,FALSE))</f>
        <v>0</v>
      </c>
      <c r="DC145" s="99">
        <f>IF(ISNA(VLOOKUP($A145,'[2]1516 Exp_Rev Access'!$F$7:$GB$306,87,FALSE)),"",VLOOKUP($A145,'[2]1516 Exp_Rev Access'!$F$7:$GB$306,87,FALSE))</f>
        <v>0</v>
      </c>
      <c r="DD145" s="99">
        <f>IF(ISNA(VLOOKUP($A145,'[2]1516 Exp_Rev Access'!$F$7:$GB$306,88,FALSE)),"",VLOOKUP($A145,'[2]1516 Exp_Rev Access'!$F$7:$GB$306,88,FALSE))</f>
        <v>0</v>
      </c>
      <c r="DE145" s="99">
        <f>IF(ISNA(VLOOKUP($A145,'[2]1516 Exp_Rev Access'!$F$7:$GB$306,89,FALSE)),"",VLOOKUP($A145,'[2]1516 Exp_Rev Access'!$F$7:$GB$306,89,FALSE))</f>
        <v>0</v>
      </c>
      <c r="DF145" s="99">
        <f>IF(ISNA(VLOOKUP($A145,'[2]1516 Exp_Rev Access'!$F$7:$GB$306,90,FALSE)),"",VLOOKUP($A145,'[2]1516 Exp_Rev Access'!$F$7:$GB$306,90,FALSE))</f>
        <v>0</v>
      </c>
      <c r="DG145" s="99">
        <f>IF(ISNA(VLOOKUP($A145,'[2]1516 Exp_Rev Access'!$F$7:$GB$306,91,FALSE)),"",VLOOKUP($A145,'[2]1516 Exp_Rev Access'!$F$7:$GB$306,91,FALSE))</f>
        <v>1979.74</v>
      </c>
      <c r="DH145" s="99">
        <f>IF(ISNA(VLOOKUP($A145,'[2]1516 Exp_Rev Access'!$F$7:$GB$306,92,FALSE)),"",VLOOKUP($A145,'[2]1516 Exp_Rev Access'!$F$7:$GB$306,92,FALSE))</f>
        <v>358469.9</v>
      </c>
      <c r="DI145" s="99">
        <f>IF(ISNA(VLOOKUP($A145,'[2]1516 Exp_Rev Access'!$F$7:$GB$306,93,FALSE)),"",VLOOKUP($A145,'[2]1516 Exp_Rev Access'!$F$7:$GB$306,93,FALSE))</f>
        <v>0</v>
      </c>
      <c r="DJ145" s="99">
        <f>IF(ISNA(VLOOKUP($A145,'[2]1516 Exp_Rev Access'!$F$7:$GB$306,94,FALSE)),"",VLOOKUP($A145,'[2]1516 Exp_Rev Access'!$F$7:$GB$306,94,FALSE))</f>
        <v>55201.87</v>
      </c>
      <c r="DK145" s="99">
        <f>IF(ISNA(VLOOKUP($A145,'[2]1516 Exp_Rev Access'!$F$7:$GB$306,95,FALSE)),"",VLOOKUP($A145,'[2]1516 Exp_Rev Access'!$F$7:$GB$306,95,FALSE))</f>
        <v>0</v>
      </c>
      <c r="DL145" s="99">
        <f>IF(ISNA(VLOOKUP($A145,'[2]1516 Exp_Rev Access'!$F$7:$GB$306,96,FALSE)),"",VLOOKUP($A145,'[2]1516 Exp_Rev Access'!$F$7:$GB$306,96,FALSE))</f>
        <v>0</v>
      </c>
      <c r="DM145" s="99">
        <f>IF(ISNA(VLOOKUP($A145,'[2]1516 Exp_Rev Access'!$F$7:$GB$306,97,FALSE)),"",VLOOKUP($A145,'[2]1516 Exp_Rev Access'!$F$7:$GB$306,97,FALSE))</f>
        <v>0</v>
      </c>
      <c r="DN145" s="99">
        <f>IF(ISNA(VLOOKUP($A145,'[2]1516 Exp_Rev Access'!$F$7:$GB$306,98,FALSE)),"",VLOOKUP($A145,'[2]1516 Exp_Rev Access'!$F$7:$GB$306,98,FALSE))</f>
        <v>0</v>
      </c>
      <c r="DO145" s="99">
        <f>IF(ISNA(VLOOKUP($A145,'[2]1516 Exp_Rev Access'!$F$7:$GB$306,99,FALSE)),"",VLOOKUP($A145,'[2]1516 Exp_Rev Access'!$F$7:$GB$306,99,FALSE))</f>
        <v>0</v>
      </c>
      <c r="DP145" s="99">
        <f>IF(ISNA(VLOOKUP($A145,'[2]1516 Exp_Rev Access'!$F$7:$GB$306,100,FALSE)),"",VLOOKUP($A145,'[2]1516 Exp_Rev Access'!$F$7:$GB$306,100,FALSE))</f>
        <v>0</v>
      </c>
      <c r="DQ145" s="99">
        <f>IF(ISNA(VLOOKUP($A145,'[2]1516 Exp_Rev Access'!$F$7:$GB$306,101,FALSE)),"",VLOOKUP($A145,'[2]1516 Exp_Rev Access'!$F$7:$GB$306,101,FALSE))</f>
        <v>0</v>
      </c>
      <c r="DR145" s="99">
        <f>IF(ISNA(VLOOKUP($A145,'[2]1516 Exp_Rev Access'!$F$7:$GB$306,102,FALSE)),"",VLOOKUP($A145,'[2]1516 Exp_Rev Access'!$F$7:$GB$306,102,FALSE))</f>
        <v>0</v>
      </c>
      <c r="DS145" s="99">
        <f>IF(ISNA(VLOOKUP($A145,'[2]1516 Exp_Rev Access'!$F$7:$GB$306,103,FALSE)),"",VLOOKUP($A145,'[2]1516 Exp_Rev Access'!$F$7:$GB$306,103,FALSE))</f>
        <v>0</v>
      </c>
      <c r="DT145" s="99">
        <f>IF(ISNA(VLOOKUP($A145,'[2]1516 Exp_Rev Access'!$F$7:$GB$306,104,FALSE)),"",VLOOKUP($A145,'[2]1516 Exp_Rev Access'!$F$7:$GB$306,104,FALSE))</f>
        <v>0</v>
      </c>
      <c r="DU145" s="99">
        <f>IF(ISNA(VLOOKUP($A145,'[2]1516 Exp_Rev Access'!$F$7:$GB$306,105,FALSE)),"",VLOOKUP($A145,'[2]1516 Exp_Rev Access'!$F$7:$GB$306,105,FALSE))</f>
        <v>0</v>
      </c>
      <c r="DV145" s="99">
        <f>IF(ISNA(VLOOKUP($A145,'[2]1516 Exp_Rev Access'!$F$7:$GB$306,106,FALSE)),"",VLOOKUP($A145,'[2]1516 Exp_Rev Access'!$F$7:$GB$306,106,FALSE))</f>
        <v>0</v>
      </c>
      <c r="DW145" s="99">
        <f>IF(ISNA(VLOOKUP($A145,'[2]1516 Exp_Rev Access'!$F$7:$GB$306,107,FALSE)),"",VLOOKUP($A145,'[2]1516 Exp_Rev Access'!$F$7:$GB$306,107,FALSE))</f>
        <v>0</v>
      </c>
      <c r="DX145" s="99">
        <f>IF(ISNA(VLOOKUP($A145,'[2]1516 Exp_Rev Access'!$F$7:$GB$306,108,FALSE)),"",VLOOKUP($A145,'[2]1516 Exp_Rev Access'!$F$7:$GB$306,108,FALSE))</f>
        <v>0</v>
      </c>
      <c r="DY145" s="99">
        <f>IF(ISNA(VLOOKUP($A145,'[2]1516 Exp_Rev Access'!$F$7:$GB$306,109,FALSE)),"",VLOOKUP($A145,'[2]1516 Exp_Rev Access'!$F$7:$GB$306,109,FALSE))</f>
        <v>0</v>
      </c>
      <c r="DZ145" s="99">
        <f>IF(ISNA(VLOOKUP($A145,'[2]1516 Exp_Rev Access'!$F$7:$GB$306,110,FALSE)),"",VLOOKUP($A145,'[2]1516 Exp_Rev Access'!$F$7:$GB$306,110,FALSE))</f>
        <v>0</v>
      </c>
      <c r="EA145" s="99">
        <f>IF(ISNA(VLOOKUP($A145,'[2]1516 Exp_Rev Access'!$F$7:$GB$306,111,FALSE)),"",VLOOKUP($A145,'[2]1516 Exp_Rev Access'!$F$7:$GB$306,111,FALSE))</f>
        <v>0</v>
      </c>
      <c r="EB145" s="99">
        <f>IF(ISNA(VLOOKUP($A145,'[2]1516 Exp_Rev Access'!$F$7:$GB$306,112,FALSE)),"",VLOOKUP($A145,'[2]1516 Exp_Rev Access'!$F$7:$GB$306,112,FALSE))</f>
        <v>0</v>
      </c>
      <c r="EC145" s="99">
        <f>IF(ISNA(VLOOKUP($A145,'[2]1516 Exp_Rev Access'!$F$7:$GB$306,113,FALSE)),"",VLOOKUP($A145,'[2]1516 Exp_Rev Access'!$F$7:$GB$306,113,FALSE))</f>
        <v>0</v>
      </c>
      <c r="ED145" s="99">
        <f>IF(ISNA(VLOOKUP($A145,'[2]1516 Exp_Rev Access'!$F$7:$GB$306,114,FALSE)),"",VLOOKUP($A145,'[2]1516 Exp_Rev Access'!$F$7:$GB$306,114,FALSE))</f>
        <v>0</v>
      </c>
      <c r="EE145" s="99">
        <f>IF(ISNA(VLOOKUP($A145,'[2]1516 Exp_Rev Access'!$F$7:$GB$306,115,FALSE)),"",VLOOKUP($A145,'[2]1516 Exp_Rev Access'!$F$7:$GB$306,115,FALSE))</f>
        <v>0</v>
      </c>
      <c r="EF145" s="99">
        <f>IF(ISNA(VLOOKUP($A145,'[2]1516 Exp_Rev Access'!$F$7:$GB$306,116,FALSE)),"",VLOOKUP($A145,'[2]1516 Exp_Rev Access'!$F$7:$GB$306,116,FALSE))</f>
        <v>0</v>
      </c>
      <c r="EG145" s="99">
        <f>IF(ISNA(VLOOKUP($A145,'[2]1516 Exp_Rev Access'!$F$7:$GB$306,117,FALSE)),"",VLOOKUP($A145,'[2]1516 Exp_Rev Access'!$F$7:$GB$306,117,FALSE))</f>
        <v>112902.6</v>
      </c>
      <c r="EH145" s="99">
        <f>IF(ISNA(VLOOKUP($A145,'[2]1516 Exp_Rev Access'!$F$7:$GB$306,118,FALSE)),"",VLOOKUP($A145,'[2]1516 Exp_Rev Access'!$F$7:$GB$306,118,FALSE))</f>
        <v>0</v>
      </c>
      <c r="EI145" s="99">
        <f>IF(ISNA(VLOOKUP($A145,'[2]1516 Exp_Rev Access'!$F$7:$GB$306,119,FALSE)),"",VLOOKUP($A145,'[2]1516 Exp_Rev Access'!$F$7:$GB$306,119,FALSE))</f>
        <v>0</v>
      </c>
      <c r="EJ145" s="99">
        <f>IF(ISNA(VLOOKUP($A145,'[2]1516 Exp_Rev Access'!$F$7:$GB$306,120,FALSE)),"",VLOOKUP($A145,'[2]1516 Exp_Rev Access'!$F$7:$GB$306,120,FALSE))</f>
        <v>0</v>
      </c>
      <c r="EK145" s="99">
        <f>IF(ISNA(VLOOKUP($A145,'[2]1516 Exp_Rev Access'!$F$7:$GB$306,121,FALSE)),"",VLOOKUP($A145,'[2]1516 Exp_Rev Access'!$F$7:$GB$306,121,FALSE))</f>
        <v>0</v>
      </c>
      <c r="EL145" s="99">
        <f>IF(ISNA(VLOOKUP($A145,'[2]1516 Exp_Rev Access'!$F$7:$GB$306,122,FALSE)),"",VLOOKUP($A145,'[2]1516 Exp_Rev Access'!$F$7:$GB$306,122,FALSE))</f>
        <v>0</v>
      </c>
      <c r="EM145" s="99">
        <f>IF(ISNA(VLOOKUP($A145,'[2]1516 Exp_Rev Access'!$F$7:$GB$306,123,FALSE)),"",VLOOKUP($A145,'[2]1516 Exp_Rev Access'!$F$7:$GB$306,123,FALSE))</f>
        <v>0</v>
      </c>
      <c r="EN145" s="99">
        <f>IF(ISNA(VLOOKUP($A145,'[2]1516 Exp_Rev Access'!$F$7:$GB$306,124,FALSE)),"",VLOOKUP($A145,'[2]1516 Exp_Rev Access'!$F$7:$GB$306,124,FALSE))</f>
        <v>0</v>
      </c>
      <c r="EO145" s="99">
        <f>IF(ISNA(VLOOKUP($A145,'[2]1516 Exp_Rev Access'!$F$7:$GB$306,125,FALSE)),"",VLOOKUP($A145,'[2]1516 Exp_Rev Access'!$F$7:$GB$306,125,FALSE))</f>
        <v>0</v>
      </c>
      <c r="EP145" s="99">
        <f>IF(ISNA(VLOOKUP($A145,'[2]1516 Exp_Rev Access'!$F$7:$GB$306,126,FALSE)),"",VLOOKUP($A145,'[2]1516 Exp_Rev Access'!$F$7:$GB$306,126,FALSE))</f>
        <v>0</v>
      </c>
      <c r="EQ145" s="99">
        <f>IF(ISNA(VLOOKUP($A145,'[2]1516 Exp_Rev Access'!$F$7:$GB$306,127,FALSE)),"",VLOOKUP($A145,'[2]1516 Exp_Rev Access'!$F$7:$GB$306,127,FALSE))</f>
        <v>0</v>
      </c>
      <c r="ER145" s="99">
        <f>IF(ISNA(VLOOKUP($A145,'[2]1516 Exp_Rev Access'!$F$7:$GB$306,128,FALSE)),"",VLOOKUP($A145,'[2]1516 Exp_Rev Access'!$F$7:$GB$306,128,FALSE))</f>
        <v>0</v>
      </c>
      <c r="ES145" s="99">
        <f>IF(ISNA(VLOOKUP($A145,'[2]1516 Exp_Rev Access'!$F$7:$GB$306,129,FALSE)),"",VLOOKUP($A145,'[2]1516 Exp_Rev Access'!$F$7:$GB$306,129,FALSE))</f>
        <v>0</v>
      </c>
      <c r="ET145" s="99">
        <f>IF(ISNA(VLOOKUP($A145,'[2]1516 Exp_Rev Access'!$F$7:$GB$306,130,FALSE)),"",VLOOKUP($A145,'[2]1516 Exp_Rev Access'!$F$7:$GB$306,130,FALSE))</f>
        <v>0</v>
      </c>
      <c r="EU145" s="99">
        <f>IF(ISNA(VLOOKUP($A145,'[2]1516 Exp_Rev Access'!$F$7:$GB$306,131,FALSE)),"",VLOOKUP($A145,'[2]1516 Exp_Rev Access'!$F$7:$GB$306,131,FALSE))</f>
        <v>11496.98</v>
      </c>
      <c r="EV145" s="99">
        <f>IF(ISNA(VLOOKUP($A145,'[2]1516 Exp_Rev Access'!$F$7:$GB$306,132,FALSE)),"",VLOOKUP($A145,'[2]1516 Exp_Rev Access'!$F$7:$GB$306,132,FALSE))</f>
        <v>0</v>
      </c>
      <c r="EW145" s="99">
        <f>IF(ISNA(VLOOKUP($A145,'[2]1516 Exp_Rev Access'!$F$7:$GB$306,133,FALSE)),"",VLOOKUP($A145,'[2]1516 Exp_Rev Access'!$F$7:$GB$306,133,FALSE))</f>
        <v>0</v>
      </c>
      <c r="EX145" s="99">
        <f>IF(ISNA(VLOOKUP($A145,'[2]1516 Exp_Rev Access'!$F$7:$GB$306,134,FALSE)),"",VLOOKUP($A145,'[2]1516 Exp_Rev Access'!$F$7:$GB$306,134,FALSE))</f>
        <v>0</v>
      </c>
      <c r="EY145" s="99">
        <f>IF(ISNA(VLOOKUP($A145,'[2]1516 Exp_Rev Access'!$F$7:$GB$306,135,FALSE)),"",VLOOKUP($A145,'[2]1516 Exp_Rev Access'!$F$7:$GB$306,135,FALSE))</f>
        <v>0</v>
      </c>
      <c r="EZ145" s="99">
        <f>IF(ISNA(VLOOKUP($A145,'[2]1516 Exp_Rev Access'!$F$7:$GB$306,136,FALSE)),"",VLOOKUP($A145,'[2]1516 Exp_Rev Access'!$F$7:$GB$306,136,FALSE))</f>
        <v>0</v>
      </c>
      <c r="FA145" s="99">
        <f>IF(ISNA(VLOOKUP($A145,'[2]1516 Exp_Rev Access'!$F$7:$GB$306,137,FALSE)),"",VLOOKUP($A145,'[2]1516 Exp_Rev Access'!$F$7:$GB$306,137,FALSE))</f>
        <v>0</v>
      </c>
      <c r="FB145" s="99">
        <f>IF(ISNA(VLOOKUP($A145,'[2]1516 Exp_Rev Access'!$F$7:$GB$306,138,FALSE)),"",VLOOKUP($A145,'[2]1516 Exp_Rev Access'!$F$7:$GB$306,138,FALSE))</f>
        <v>0</v>
      </c>
      <c r="FC145" s="99">
        <f>IF(ISNA(VLOOKUP($A145,'[2]1516 Exp_Rev Access'!$F$7:$GB$306,139,FALSE)),"",VLOOKUP($A145,'[2]1516 Exp_Rev Access'!$F$7:$GB$306,139,FALSE))</f>
        <v>0</v>
      </c>
      <c r="FD145" s="99">
        <f>IF(ISNA(VLOOKUP($A145,'[2]1516 Exp_Rev Access'!$F$7:$FS$306,140,FALSE)),"",VLOOKUP($A145,'[2]1516 Exp_Rev Access'!$F$7:$FS$306,140,FALSE))</f>
        <v>0</v>
      </c>
      <c r="FE145" s="99">
        <f>IF(ISNA(VLOOKUP($A145,'[2]1516 Exp_Rev Access'!$F$7:$FS$306,141,FALSE)),"",VLOOKUP($A145,'[2]1516 Exp_Rev Access'!$F$7:$FS$306,141,FALSE))</f>
        <v>0</v>
      </c>
      <c r="FF145" s="99">
        <f>IF(ISNA(VLOOKUP($A145,'[2]1516 Exp_Rev Access'!$F$7:$FS$306,142,FALSE)),"",VLOOKUP($A145,'[2]1516 Exp_Rev Access'!$F$7:$FS$306,142,FALSE))</f>
        <v>0</v>
      </c>
      <c r="FG145" s="99">
        <f>IF(ISNA(VLOOKUP($A145,'[2]1516 Exp_Rev Access'!$F$7:$FS$306,143,FALSE)),"",VLOOKUP($A145,'[2]1516 Exp_Rev Access'!$F$7:$FS$306,143,FALSE))</f>
        <v>0</v>
      </c>
      <c r="FH145" s="99">
        <f>IF(ISNA(VLOOKUP($A145,'[2]1516 Exp_Rev Access'!$F$7:$FS$306,144,FALSE)),"",VLOOKUP($A145,'[2]1516 Exp_Rev Access'!$F$7:$FS$306,144,FALSE))</f>
        <v>0</v>
      </c>
      <c r="FI145" s="99">
        <f>IF(ISNA(VLOOKUP($A145,'[2]1516 Exp_Rev Access'!$F$7:$FS$306,145,FALSE)),"",VLOOKUP($A145,'[2]1516 Exp_Rev Access'!$F$7:$FS$306,145,FALSE))</f>
        <v>0</v>
      </c>
      <c r="FJ145" s="99">
        <f>IF(ISNA(VLOOKUP($A145,'[2]1516 Exp_Rev Access'!$F$7:$FS$306,146,FALSE)),"",VLOOKUP($A145,'[2]1516 Exp_Rev Access'!$F$7:$FS$306,146,FALSE))</f>
        <v>0</v>
      </c>
      <c r="FK145" s="99">
        <f>IF(ISNA(VLOOKUP($A145,'[2]1516 Exp_Rev Access'!$F$7:$FS$306,147,FALSE)),"",VLOOKUP($A145,'[2]1516 Exp_Rev Access'!$F$7:$FS$306,147,FALSE))</f>
        <v>0</v>
      </c>
      <c r="FL145" s="99">
        <f>IF(ISNA(VLOOKUP($A145,'[2]1516 Exp_Rev Access'!$F$7:$FS$306,148,FALSE)),"",VLOOKUP($A145,'[2]1516 Exp_Rev Access'!$F$7:$FS$306,148,FALSE))</f>
        <v>0</v>
      </c>
      <c r="FM145" s="99">
        <f>IF(ISNA(VLOOKUP($A145,'[2]1516 Exp_Rev Access'!$F$7:$FS$306,149,FALSE)),"",VLOOKUP($A145,'[2]1516 Exp_Rev Access'!$F$7:$FS$306,149,FALSE))</f>
        <v>0</v>
      </c>
      <c r="FN145" s="99">
        <f>IF(ISNA(VLOOKUP($A145,'[2]1516 Exp_Rev Access'!$F$7:$FS$306,150,FALSE)),"",VLOOKUP($A145,'[2]1516 Exp_Rev Access'!$F$7:$FS$306,150,FALSE))</f>
        <v>0</v>
      </c>
      <c r="FO145" s="99">
        <f>IF(ISNA(VLOOKUP($A145,'[2]1516 Exp_Rev Access'!$F$7:$FS$306,151,FALSE)),"",VLOOKUP($A145,'[2]1516 Exp_Rev Access'!$F$7:$FS$306,151,FALSE))</f>
        <v>0</v>
      </c>
      <c r="FP145" s="99">
        <f>IF(ISNA(VLOOKUP($A145,'[2]1516 Exp_Rev Access'!$F$7:$FS$306,152,FALSE)),"",VLOOKUP($A145,'[2]1516 Exp_Rev Access'!$F$7:$FS$306,152,FALSE))</f>
        <v>0</v>
      </c>
      <c r="FQ145" s="99">
        <f>IF(ISNA(VLOOKUP($A145,'[2]1516 Exp_Rev Access'!$F$7:$FS$306,153,FALSE)),"",VLOOKUP($A145,'[2]1516 Exp_Rev Access'!$F$7:$FS$306,153,FALSE))</f>
        <v>67236.33</v>
      </c>
      <c r="FR145" s="101">
        <f t="shared" si="218"/>
        <v>1222668.54</v>
      </c>
      <c r="FS145" s="72">
        <f t="shared" si="219"/>
        <v>5.9851861406958806E-2</v>
      </c>
      <c r="FT145" s="94">
        <f t="shared" si="220"/>
        <v>662.77200533396945</v>
      </c>
      <c r="FU145" s="99">
        <f>IF(ISNA(VLOOKUP($A145,'[2]1516 Exp_Rev Access'!$F$7:$GB$306,154,FALSE)),"",VLOOKUP($A145,'[2]1516 Exp_Rev Access'!$F$7:$GB$306,154,FALSE))</f>
        <v>0</v>
      </c>
      <c r="FV145" s="99">
        <f>IF(ISNA(VLOOKUP($A145,'[2]1516 Exp_Rev Access'!$F$7:$GB$306,155,FALSE)),"",VLOOKUP($A145,'[2]1516 Exp_Rev Access'!$F$7:$GB$306,155,FALSE))</f>
        <v>30322.57</v>
      </c>
      <c r="FW145" s="99">
        <f>IF(ISNA(VLOOKUP($A145,'[2]1516 Exp_Rev Access'!$F$7:$GB$306,156,FALSE)),"",VLOOKUP($A145,'[2]1516 Exp_Rev Access'!$F$7:$GB$306,156,FALSE))</f>
        <v>0</v>
      </c>
      <c r="FX145" s="99">
        <f>IF(ISNA(VLOOKUP($A145,'[2]1516 Exp_Rev Access'!$F$7:$GB$306,157,FALSE)),"",VLOOKUP($A145,'[2]1516 Exp_Rev Access'!$F$7:$GB$306,157,FALSE))</f>
        <v>0</v>
      </c>
      <c r="FY145" s="99">
        <f>IF(ISNA(VLOOKUP($A145,'[2]1516 Exp_Rev Access'!$F$7:$GB$306,158,FALSE)),"",VLOOKUP($A145,'[2]1516 Exp_Rev Access'!$F$7:$GB$306,158,FALSE))</f>
        <v>0</v>
      </c>
      <c r="FZ145" s="99">
        <f>IF(ISNA(VLOOKUP($A145,'[2]1516 Exp_Rev Access'!$F$7:$GB$306,159,FALSE)),"",VLOOKUP($A145,'[2]1516 Exp_Rev Access'!$F$7:$GB$306,159,FALSE))</f>
        <v>0</v>
      </c>
      <c r="GA145" s="99">
        <f>IF(ISNA(VLOOKUP($A145,'[2]1516 Exp_Rev Access'!$F$7:$GB$306,160,FALSE)),"",VLOOKUP($A145,'[2]1516 Exp_Rev Access'!$F$7:$GB$306,160,FALSE))</f>
        <v>0</v>
      </c>
      <c r="GB145" s="99">
        <f>IF(ISNA(VLOOKUP($A145,'[2]1516 Exp_Rev Access'!$F$7:$GB$306,161,FALSE)),"",VLOOKUP($A145,'[2]1516 Exp_Rev Access'!$F$7:$GB$306,161,FALSE))</f>
        <v>0</v>
      </c>
      <c r="GC145" s="99">
        <f>IF(ISNA(VLOOKUP($A145,'[2]1516 Exp_Rev Access'!$F$7:$GB$306,162,FALSE)),"",VLOOKUP($A145,'[2]1516 Exp_Rev Access'!$F$7:$GB$306,162,FALSE))</f>
        <v>0</v>
      </c>
      <c r="GD145" s="99">
        <f>IF(ISNA(VLOOKUP($A145,'[2]1516 Exp_Rev Access'!$F$7:$GB$306,163,FALSE)),"",VLOOKUP($A145,'[2]1516 Exp_Rev Access'!$F$7:$GB$306,163,FALSE))</f>
        <v>1318</v>
      </c>
      <c r="GE145" s="99">
        <f>IF(ISNA(VLOOKUP($A145,'[2]1516 Exp_Rev Access'!$F$7:$GB$306,164,FALSE)),"",VLOOKUP($A145,'[2]1516 Exp_Rev Access'!$F$7:$GB$306,164,FALSE))</f>
        <v>0</v>
      </c>
      <c r="GF145" s="99">
        <f>IF(ISNA(VLOOKUP($A145,'[2]1516 Exp_Rev Access'!$F$7:$GB$306,165,FALSE)),"",VLOOKUP($A145,'[2]1516 Exp_Rev Access'!$F$7:$GB$306,165,FALSE))</f>
        <v>0</v>
      </c>
      <c r="GG145" s="99">
        <f>IF(ISNA(VLOOKUP($A145,'[2]1516 Exp_Rev Access'!$F$7:$GB$306,166,FALSE)),"",VLOOKUP($A145,'[2]1516 Exp_Rev Access'!$F$7:$GB$306,166,FALSE))</f>
        <v>0</v>
      </c>
      <c r="GH145" s="99">
        <f>IF(ISNA(VLOOKUP($A145,'[2]1516 Exp_Rev Access'!$F$7:$GB$306,167,FALSE)),"",VLOOKUP($A145,'[2]1516 Exp_Rev Access'!$F$7:$GB$306,167,FALSE))</f>
        <v>0</v>
      </c>
      <c r="GI145" s="99">
        <f>IF(ISNA(VLOOKUP($A145,'[2]1516 Exp_Rev Access'!$F$7:$GB$306,168,FALSE)),"",VLOOKUP($A145,'[2]1516 Exp_Rev Access'!$F$7:$GB$306,168,FALSE))</f>
        <v>0</v>
      </c>
      <c r="GJ145" s="99">
        <f>IF(ISNA(VLOOKUP($A145,'[2]1516 Exp_Rev Access'!$F$7:$GB$306,169,FALSE)),"",VLOOKUP($A145,'[2]1516 Exp_Rev Access'!$F$7:$GB$306,169,FALSE))</f>
        <v>12763.1</v>
      </c>
      <c r="GK145" s="99">
        <f>IF(ISNA(VLOOKUP($A145,'[2]1516 Exp_Rev Access'!$F$7:$GB$306,170,FALSE)),"",VLOOKUP($A145,'[2]1516 Exp_Rev Access'!$F$7:$GB$306,170,FALSE))</f>
        <v>0</v>
      </c>
      <c r="GL145" s="99">
        <f>IF(ISNA(VLOOKUP($A145,'[2]1516 Exp_Rev Access'!$F$7:$GB$306,171,FALSE)),"",VLOOKUP($A145,'[2]1516 Exp_Rev Access'!$F$7:$GB$306,171,FALSE))</f>
        <v>0</v>
      </c>
      <c r="GM145" s="99">
        <f>IF(ISNA(VLOOKUP($A145,'[2]1516 Exp_Rev Access'!$F$7:$GB$306,172,FALSE)),"",VLOOKUP($A145,'[2]1516 Exp_Rev Access'!$F$7:$GB$306,172,FALSE))</f>
        <v>0</v>
      </c>
      <c r="GN145" s="99">
        <f>IF(ISNA(VLOOKUP($A145,'[2]1516 Exp_Rev Access'!$F$7:$GB$306,173,FALSE)),"",VLOOKUP($A145,'[2]1516 Exp_Rev Access'!$F$7:$GB$306,173,FALSE))</f>
        <v>0</v>
      </c>
      <c r="GO145" s="99">
        <f>IF(ISNA(VLOOKUP($A145,'[2]1516 Exp_Rev Access'!$F$7:$GB$306,174,FALSE)),"",VLOOKUP($A145,'[2]1516 Exp_Rev Access'!$F$7:$GB$306,174,FALSE))</f>
        <v>0</v>
      </c>
      <c r="GP145" s="99">
        <f>IF(ISNA(VLOOKUP($A145,'[2]1516 Exp_Rev Access'!$F$7:$GB$306,175,FALSE)),"",VLOOKUP($A145,'[2]1516 Exp_Rev Access'!$F$7:$GB$306,175,FALSE))</f>
        <v>851</v>
      </c>
      <c r="GQ145" s="99">
        <f>IF(ISNA(VLOOKUP($A145,'[2]1516 Exp_Rev Access'!$F$7:$GB$306,176,FALSE)),"",VLOOKUP($A145,'[2]1516 Exp_Rev Access'!$F$7:$GB$306,176,FALSE))</f>
        <v>0</v>
      </c>
      <c r="GR145" s="99">
        <f>IF(ISNA(VLOOKUP($A145,'[2]1516 Exp_Rev Access'!$F$7:$GB$306,177,FALSE)),"",VLOOKUP($A145,'[2]1516 Exp_Rev Access'!$F$7:$GB$306,177,FALSE))</f>
        <v>0</v>
      </c>
      <c r="GS145" s="99">
        <f>IF(ISNA(VLOOKUP($A145,'[2]1516 Exp_Rev Access'!$F$7:$GB$306,178,FALSE)),"",VLOOKUP($A145,'[2]1516 Exp_Rev Access'!$F$7:$GB$306,178,FALSE))</f>
        <v>0</v>
      </c>
      <c r="GT145" s="101">
        <f t="shared" si="221"/>
        <v>45254.67</v>
      </c>
      <c r="GU145" s="72">
        <f t="shared" si="222"/>
        <v>2.2152988714812735E-3</v>
      </c>
      <c r="GV145" s="84">
        <f t="shared" si="223"/>
        <v>24.531201552488646</v>
      </c>
      <c r="GW145" s="85"/>
      <c r="GX145" s="85"/>
      <c r="GY145" s="85"/>
    </row>
    <row r="146" spans="1:207" customFormat="1" ht="12" customHeight="1" x14ac:dyDescent="0.2">
      <c r="A146" s="96" t="s">
        <v>413</v>
      </c>
      <c r="B146" s="69" t="s">
        <v>414</v>
      </c>
      <c r="C146" s="80">
        <f>IF(ISNA(VLOOKUP($A146,'[2]1516 enrollment_Rev_Exp by size'!$A$6:$G$320,3,FALSE)),"",VLOOKUP($A146,'[2]1516 enrollment_Rev_Exp by size'!$A$6:$G$320,3,FALSE))</f>
        <v>1685.14</v>
      </c>
      <c r="D146" s="97">
        <v>20723939.100000001</v>
      </c>
      <c r="E146" s="80">
        <f t="shared" si="201"/>
        <v>20723939.100000001</v>
      </c>
      <c r="F146" s="80">
        <f t="shared" si="202"/>
        <v>0</v>
      </c>
      <c r="G146" s="98">
        <f>IF(ISNA(VLOOKUP($A146,'[2]1516 Exp_Rev Access'!$F$7:$FS$306,2,FALSE)),"",VLOOKUP($A146,'[2]1516 Exp_Rev Access'!$F$7:$FS$306,2,FALSE))</f>
        <v>2654930.5699999998</v>
      </c>
      <c r="H146" s="98">
        <f>IF(ISNA(VLOOKUP($A146,'[2]1516 Exp_Rev Access'!$F$7:$FS$306,3,FALSE)),"",VLOOKUP($A146,'[2]1516 Exp_Rev Access'!$F$7:$FS$306,3,FALSE))</f>
        <v>647.79999999999995</v>
      </c>
      <c r="I146" s="98">
        <f>IF(ISNA(VLOOKUP($A146,'[2]1516 Exp_Rev Access'!$F$7:$FS$306,4,FALSE)),"",VLOOKUP($A146,'[2]1516 Exp_Rev Access'!$F$7:$FS$306,4,FALSE))</f>
        <v>19.8</v>
      </c>
      <c r="J146" s="98">
        <f>IF(ISNA(VLOOKUP($A146,'[2]1516 Exp_Rev Access'!$F$7:$FS$306,5,FALSE)),"",VLOOKUP($A146,'[2]1516 Exp_Rev Access'!$F$7:$FS$306,5,FALSE))</f>
        <v>150442.38</v>
      </c>
      <c r="K146" s="98">
        <f>IF(ISNA(VLOOKUP($A146,'[2]1516 Exp_Rev Access'!$F$7:$FS$306,6,FALSE)),"",VLOOKUP($A146,'[2]1516 Exp_Rev Access'!$F$7:$FS$306,6,FALSE))</f>
        <v>835.06</v>
      </c>
      <c r="L146" s="98">
        <f>IF(ISNA(VLOOKUP($A146,'[2]1516 Exp_Rev Access'!$F$7:$FS$306,7,FALSE)),"",VLOOKUP($A146,'[2]1516 Exp_Rev Access'!$F$7:$FS$306,7,FALSE))</f>
        <v>228.16</v>
      </c>
      <c r="M146" s="90">
        <f t="shared" si="203"/>
        <v>2807103.7699999996</v>
      </c>
      <c r="N146" s="72">
        <f t="shared" si="204"/>
        <v>0.13545223021814418</v>
      </c>
      <c r="O146" s="73">
        <f t="shared" si="205"/>
        <v>1665.7985508622426</v>
      </c>
      <c r="P146" s="99">
        <f>IF(ISNA(VLOOKUP($A146,'[2]1516 Exp_Rev Access'!$F$7:$FS$306,8,FALSE)),"",VLOOKUP($A146,'[2]1516 Exp_Rev Access'!$F$7:$FS$306,8,FALSE))</f>
        <v>19335.02</v>
      </c>
      <c r="Q146" s="99">
        <f>IF(ISNA(VLOOKUP($A146,'[2]1516 Exp_Rev Access'!$F$7:$FS$306,9,FALSE)),"",VLOOKUP($A146,'[2]1516 Exp_Rev Access'!$F$7:$FS$306,9,FALSE))</f>
        <v>0</v>
      </c>
      <c r="R146" s="99">
        <f>IF(ISNA(VLOOKUP($A146,'[2]1516 Exp_Rev Access'!$F$7:$FS$306,10,FALSE)),"",VLOOKUP($A146,'[2]1516 Exp_Rev Access'!$F$7:$FS$306,10,FALSE))</f>
        <v>2360.91</v>
      </c>
      <c r="S146" s="99">
        <f>IF(ISNA(VLOOKUP($A146,'[2]1516 Exp_Rev Access'!$F$7:$FS$306,11,FALSE)),"",VLOOKUP($A146,'[2]1516 Exp_Rev Access'!$F$7:$FS$306,11,FALSE))</f>
        <v>0</v>
      </c>
      <c r="T146" s="99">
        <f>IF(ISNA(VLOOKUP($A146,'[2]1516 Exp_Rev Access'!$F$7:$FS$306,12,FALSE)),"",VLOOKUP($A146,'[2]1516 Exp_Rev Access'!$F$7:$FS$306,12,FALSE))</f>
        <v>0</v>
      </c>
      <c r="U146" s="99">
        <f>IF(ISNA(VLOOKUP($A146,'[2]1516 Exp_Rev Access'!$F$7:$FS$306,13,FALSE)),"",VLOOKUP($A146,'[2]1516 Exp_Rev Access'!$F$7:$FS$306,13,FALSE))</f>
        <v>800</v>
      </c>
      <c r="V146" s="99">
        <f>IF(ISNA(VLOOKUP($A146,'[2]1516 Exp_Rev Access'!$F$7:$FS$306,14,FALSE)),"",VLOOKUP($A146,'[2]1516 Exp_Rev Access'!$F$7:$FS$306,14,FALSE))</f>
        <v>0</v>
      </c>
      <c r="W146" s="99">
        <f>IF(ISNA(VLOOKUP($A146,'[2]1516 Exp_Rev Access'!$F$7:$FS$306,15,FALSE)),"",VLOOKUP($A146,'[2]1516 Exp_Rev Access'!$F$7:$FS$306,15,FALSE))</f>
        <v>0</v>
      </c>
      <c r="X146" s="99">
        <f>IF(ISNA(VLOOKUP($A146,'[2]1516 Exp_Rev Access'!$F$7:$FS$306,16,FALSE)),"",VLOOKUP($A146,'[2]1516 Exp_Rev Access'!$F$7:$FS$306,16,FALSE))</f>
        <v>19248.75</v>
      </c>
      <c r="Y146" s="99">
        <f>IF(ISNA(VLOOKUP($A146,'[2]1516 Exp_Rev Access'!$F$7:$FS$306,17,FALSE)),"",VLOOKUP($A146,'[2]1516 Exp_Rev Access'!$F$7:$FS$306,17,FALSE))</f>
        <v>740.34</v>
      </c>
      <c r="Z146" s="99">
        <f>IF(ISNA(VLOOKUP($A146,'[2]1516 Exp_Rev Access'!$F$7:$FS$306,18,FALSE)),"",VLOOKUP($A146,'[2]1516 Exp_Rev Access'!$F$7:$FS$306,18,FALSE))</f>
        <v>0</v>
      </c>
      <c r="AA146" s="99">
        <f>IF(ISNA(VLOOKUP($A146,'[2]1516 Exp_Rev Access'!$F$7:$FS$306,19,FALSE)),"",VLOOKUP($A146,'[2]1516 Exp_Rev Access'!$F$7:$FS$306,19,FALSE))</f>
        <v>0</v>
      </c>
      <c r="AB146" s="99">
        <f>IF(ISNA(VLOOKUP($A146,'[2]1516 Exp_Rev Access'!$F$7:$FS$306,20,FALSE)),"",VLOOKUP($A146,'[2]1516 Exp_Rev Access'!$F$7:$FS$306,20,FALSE))</f>
        <v>0</v>
      </c>
      <c r="AC146" s="99">
        <f>IF(ISNA(VLOOKUP($A146,'[2]1516 Exp_Rev Access'!$F$7:$FS$306,21,FALSE)),"",VLOOKUP($A146,'[2]1516 Exp_Rev Access'!$F$7:$FS$306,21,FALSE))</f>
        <v>67856.75</v>
      </c>
      <c r="AD146" s="99">
        <f>IF(ISNA(VLOOKUP($A146,'[2]1516 Exp_Rev Access'!$F$7:$FS$306,22,FALSE)),"",VLOOKUP($A146,'[2]1516 Exp_Rev Access'!$F$7:$FS$306,22,FALSE))</f>
        <v>9740.1200000000008</v>
      </c>
      <c r="AE146" s="99">
        <f>IF(ISNA(VLOOKUP($A146,'[2]1516 Exp_Rev Access'!$F$7:$FS$306,23,FALSE)),"",VLOOKUP($A146,'[2]1516 Exp_Rev Access'!$F$7:$FS$306,23,FALSE))</f>
        <v>0</v>
      </c>
      <c r="AF146" s="99">
        <f>IF(ISNA(VLOOKUP($A146,'[2]1516 Exp_Rev Access'!$F$7:$FS$306,24,FALSE)),"",VLOOKUP($A146,'[2]1516 Exp_Rev Access'!$F$7:$FS$306,24,FALSE))</f>
        <v>43673.120000000003</v>
      </c>
      <c r="AG146" s="99">
        <f>IF(ISNA(VLOOKUP($A146,'[2]1516 Exp_Rev Access'!$F$7:$FS$306,25,FALSE)),"",VLOOKUP($A146,'[2]1516 Exp_Rev Access'!$F$7:$FS$306,25,FALSE))</f>
        <v>289.3</v>
      </c>
      <c r="AH146" s="98">
        <f>IF(ISNA(VLOOKUP($A146,'[2]1516 Exp_Rev Access'!$F$7:$FS$306,26,FALSE)),"",VLOOKUP($A146,'[2]1516 Exp_Rev Access'!$F$7:$FS$306,26,FALSE))</f>
        <v>87980</v>
      </c>
      <c r="AI146" s="98">
        <f>IF(ISNA(VLOOKUP($A146,'[2]1516 Exp_Rev Access'!$F$7:$FS$306,27,FALSE)),"",VLOOKUP($A146,'[2]1516 Exp_Rev Access'!$F$7:$FS$306,27,FALSE))</f>
        <v>0</v>
      </c>
      <c r="AJ146" s="98">
        <f>IF(ISNA(VLOOKUP($A146,'[2]1516 Exp_Rev Access'!$F$7:$FS$306,28,FALSE)),"",VLOOKUP($A146,'[2]1516 Exp_Rev Access'!$F$7:$FS$306,28,FALSE))</f>
        <v>0</v>
      </c>
      <c r="AK146" s="98">
        <f>IF(ISNA(VLOOKUP($A146,'[2]1516 Exp_Rev Access'!$F$7:$FS$306,29,FALSE)),"",VLOOKUP($A146,'[2]1516 Exp_Rev Access'!$F$7:$FS$306,29,FALSE))</f>
        <v>0</v>
      </c>
      <c r="AL146" s="100">
        <f t="shared" si="206"/>
        <v>252024.30999999997</v>
      </c>
      <c r="AM146" s="72">
        <f t="shared" si="207"/>
        <v>1.21610234803286E-2</v>
      </c>
      <c r="AN146" s="94">
        <f t="shared" si="208"/>
        <v>149.55689734977506</v>
      </c>
      <c r="AO146" s="99">
        <f>IF(ISNA(VLOOKUP($A146,'[2]1516 Exp_Rev Access'!$F$7:$GB$306,30,FALSE)),"",VLOOKUP($A146,'[2]1516 Exp_Rev Access'!$F$7:$FS$306,30,FALSE))</f>
        <v>10240097.210000001</v>
      </c>
      <c r="AP146" s="99">
        <f>IF(ISNA(VLOOKUP($A146,'[2]1516 Exp_Rev Access'!$F$7:$GB$306,31,FALSE)),"",VLOOKUP($A146,'[2]1516 Exp_Rev Access'!$F$7:$FS$306,31,FALSE))</f>
        <v>295504.93</v>
      </c>
      <c r="AQ146" s="99">
        <f>IF(ISNA(VLOOKUP($A146,'[2]1516 Exp_Rev Access'!$F$7:$GB$306,32,FALSE)),"",VLOOKUP($A146,'[2]1516 Exp_Rev Access'!$F$7:$FS$306,32,FALSE))</f>
        <v>1535891.8</v>
      </c>
      <c r="AR146" s="99">
        <f>IF(ISNA(VLOOKUP($A146,'[2]1516 Exp_Rev Access'!$F$7:$GB$306,33,FALSE)),"",VLOOKUP($A146,'[2]1516 Exp_Rev Access'!$F$7:$FS$306,33,FALSE))</f>
        <v>0</v>
      </c>
      <c r="AS146" s="99">
        <f>IF(ISNA(VLOOKUP($A146,'[2]1516 Exp_Rev Access'!$F$7:$GB$306,34,FALSE)),"",VLOOKUP($A146,'[2]1516 Exp_Rev Access'!$F$7:$FS$306,34,FALSE))</f>
        <v>0</v>
      </c>
      <c r="AT146" s="101">
        <f t="shared" si="209"/>
        <v>12071493.940000001</v>
      </c>
      <c r="AU146" s="72">
        <f t="shared" si="210"/>
        <v>0.5824903210606327</v>
      </c>
      <c r="AV146" s="94">
        <f t="shared" si="211"/>
        <v>7163.4961724248433</v>
      </c>
      <c r="AW146" s="99">
        <f>IF(ISNA(VLOOKUP($A146,'[2]1516 Exp_Rev Access'!$F$7:$GB$306,35,FALSE)),"",VLOOKUP($A146,'[2]1516 Exp_Rev Access'!$F$7:$GB$306,35,FALSE))</f>
        <v>0</v>
      </c>
      <c r="AX146" s="99">
        <f>IF(ISNA(VLOOKUP($A146,'[2]1516 Exp_Rev Access'!$F$7:$GB$306,36,FALSE)),"",VLOOKUP($A146,'[2]1516 Exp_Rev Access'!$F$7:$GB$306,36,FALSE))</f>
        <v>1371223.97</v>
      </c>
      <c r="AY146" s="99">
        <f>IF(ISNA(VLOOKUP($A146,'[2]1516 Exp_Rev Access'!$F$7:$GB$306,37,FALSE)),"",VLOOKUP($A146,'[2]1516 Exp_Rev Access'!$F$7:$GB$306,37,FALSE))</f>
        <v>50880.22</v>
      </c>
      <c r="AZ146" s="99">
        <f>IF(ISNA(VLOOKUP($A146,'[2]1516 Exp_Rev Access'!$F$7:$GB$306,38,FALSE)),"",VLOOKUP($A146,'[2]1516 Exp_Rev Access'!$F$7:$GB$306,38,FALSE))</f>
        <v>0</v>
      </c>
      <c r="BA146" s="99">
        <f>IF(ISNA(VLOOKUP($A146,'[2]1516 Exp_Rev Access'!$F$7:$GB$306,39,FALSE)),"",VLOOKUP($A146,'[2]1516 Exp_Rev Access'!$F$7:$GB$306,39,FALSE))</f>
        <v>0</v>
      </c>
      <c r="BB146" s="99">
        <f>IF(ISNA(VLOOKUP($A146,'[2]1516 Exp_Rev Access'!$F$7:$GB$306,40,FALSE)),"",VLOOKUP($A146,'[2]1516 Exp_Rev Access'!$F$7:$GB$306,40,FALSE))</f>
        <v>526597.06999999995</v>
      </c>
      <c r="BC146" s="99">
        <f>IF(ISNA(VLOOKUP($A146,'[2]1516 Exp_Rev Access'!$F$7:$GB$306,41,FALSE)),"",VLOOKUP($A146,'[2]1516 Exp_Rev Access'!$F$7:$GB$306,41,FALSE))</f>
        <v>0</v>
      </c>
      <c r="BD146" s="99">
        <f>IF(ISNA(VLOOKUP($A146,'[2]1516 Exp_Rev Access'!$F$7:$GB$306,42,FALSE)),"",VLOOKUP($A146,'[2]1516 Exp_Rev Access'!$F$7:$GB$306,42,FALSE))</f>
        <v>83698.03</v>
      </c>
      <c r="BE146" s="99">
        <f>IF(ISNA(VLOOKUP($A146,'[2]1516 Exp_Rev Access'!$F$7:$GB$306,43,FALSE)),"",VLOOKUP($A146,'[2]1516 Exp_Rev Access'!$F$7:$GB$306,43,FALSE))</f>
        <v>0</v>
      </c>
      <c r="BF146" s="99">
        <f>IF(ISNA(VLOOKUP($A146,'[2]1516 Exp_Rev Access'!$F$7:$GB$306,44,FALSE)),"",VLOOKUP($A146,'[2]1516 Exp_Rev Access'!$F$7:$GB$306,44,FALSE))</f>
        <v>62320.79</v>
      </c>
      <c r="BG146" s="99">
        <f>IF(ISNA(VLOOKUP($A146,'[2]1516 Exp_Rev Access'!$F$7:$GB$306,45,FALSE)),"",VLOOKUP($A146,'[2]1516 Exp_Rev Access'!$F$7:$GB$306,45,FALSE))</f>
        <v>16500.21</v>
      </c>
      <c r="BH146" s="99">
        <f>IF(ISNA(VLOOKUP($A146,'[2]1516 Exp_Rev Access'!$F$7:$GB$306,46,FALSE)),"",VLOOKUP($A146,'[2]1516 Exp_Rev Access'!$F$7:$GB$306,46,FALSE))</f>
        <v>0</v>
      </c>
      <c r="BI146" s="99">
        <f>IF(ISNA(VLOOKUP($A146,'[2]1516 Exp_Rev Access'!$F$7:$GB$306,47,FALSE)),"",VLOOKUP($A146,'[2]1516 Exp_Rev Access'!$F$7:$GB$306,47,FALSE))</f>
        <v>25783.19</v>
      </c>
      <c r="BJ146" s="99">
        <f>IF(ISNA(VLOOKUP($A146,'[2]1516 Exp_Rev Access'!$F$7:$GB$306,48,FALSE)),"",VLOOKUP($A146,'[2]1516 Exp_Rev Access'!$F$7:$GB$306,48,FALSE))</f>
        <v>627329.48</v>
      </c>
      <c r="BK146" s="99">
        <f>IF(ISNA(VLOOKUP($A146,'[2]1516 Exp_Rev Access'!$F$7:$GB$306,49,FALSE)),"",VLOOKUP($A146,'[2]1516 Exp_Rev Access'!$F$7:$GB$306,49,FALSE))</f>
        <v>808.78</v>
      </c>
      <c r="BL146" s="99">
        <f>IF(ISNA(VLOOKUP($A146,'[2]1516 Exp_Rev Access'!$F$7:$GB$306,50,FALSE)),"",VLOOKUP($A146,'[2]1516 Exp_Rev Access'!$F$7:$GB$306,50,FALSE))</f>
        <v>0</v>
      </c>
      <c r="BM146" s="99">
        <f>IF(ISNA(VLOOKUP($A146,'[2]1516 Exp_Rev Access'!$F$7:$GB$306,51,FALSE)),"",VLOOKUP($A146,'[2]1516 Exp_Rev Access'!$F$7:$GB$306,51,FALSE))</f>
        <v>0</v>
      </c>
      <c r="BN146" s="99">
        <f>IF(ISNA(VLOOKUP($A146,'[2]1516 Exp_Rev Access'!$F$7:$GB$306,52,FALSE)),"",VLOOKUP($A146,'[2]1516 Exp_Rev Access'!$F$7:$GB$306,52,FALSE))</f>
        <v>0</v>
      </c>
      <c r="BO146" s="99">
        <f>IF(ISNA(VLOOKUP($A146,'[2]1516 Exp_Rev Access'!$F$7:$GB$306,53,FALSE)),"",VLOOKUP($A146,'[2]1516 Exp_Rev Access'!$F$7:$GB$306,53,FALSE))</f>
        <v>0</v>
      </c>
      <c r="BP146" s="99">
        <f>IF(ISNA(VLOOKUP($A146,'[2]1516 Exp_Rev Access'!$F$7:$GB$306,54,FALSE)),"",VLOOKUP($A146,'[2]1516 Exp_Rev Access'!$F$7:$GB$306,54,FALSE))</f>
        <v>0</v>
      </c>
      <c r="BQ146" s="99">
        <f>IF(ISNA(VLOOKUP($A146,'[2]1516 Exp_Rev Access'!$F$7:$GB$306,55,FALSE)),"",VLOOKUP($A146,'[2]1516 Exp_Rev Access'!$F$7:$GB$306,55,FALSE))</f>
        <v>0</v>
      </c>
      <c r="BR146" s="99">
        <f>IF(ISNA(VLOOKUP($A146,'[2]1516 Exp_Rev Access'!$F$7:$GB$306,56,FALSE)),"",VLOOKUP($A146,'[2]1516 Exp_Rev Access'!$F$7:$GB$306,56,FALSE))</f>
        <v>0</v>
      </c>
      <c r="BS146" s="99">
        <f>IF(ISNA(VLOOKUP($A146,'[2]1516 Exp_Rev Access'!$F$7:$GB$306,57,FALSE)),"",VLOOKUP($A146,'[2]1516 Exp_Rev Access'!$F$7:$GB$306,57,FALSE))</f>
        <v>0</v>
      </c>
      <c r="BT146" s="99">
        <f>IF(ISNA(VLOOKUP($A146,'[2]1516 Exp_Rev Access'!$F$7:$GB$306,58,FALSE)),"",VLOOKUP($A146,'[2]1516 Exp_Rev Access'!$F$7:$GB$306,58,FALSE))</f>
        <v>0</v>
      </c>
      <c r="BU146" s="102">
        <f t="shared" si="212"/>
        <v>2765141.7399999998</v>
      </c>
      <c r="BV146" s="72">
        <f t="shared" si="213"/>
        <v>0.13342742065865265</v>
      </c>
      <c r="BW146" s="94">
        <f t="shared" si="214"/>
        <v>1640.8973379066426</v>
      </c>
      <c r="BX146" s="99">
        <f>IF(ISNA(VLOOKUP($A146,'[2]1516 Exp_Rev Access'!$F$7:$GB$306,59,FALSE)),"",VLOOKUP($A146,'[2]1516 Exp_Rev Access'!$F$7:$GB$306,59,FALSE))</f>
        <v>0</v>
      </c>
      <c r="BY146" s="99">
        <f>IF(ISNA(VLOOKUP($A146,'[2]1516 Exp_Rev Access'!$F$7:$GB$306,60,FALSE)),"",VLOOKUP($A146,'[2]1516 Exp_Rev Access'!$F$7:$GB$306,60,FALSE))</f>
        <v>0</v>
      </c>
      <c r="BZ146" s="99">
        <f>IF(ISNA(VLOOKUP($A146,'[2]1516 Exp_Rev Access'!$F$7:$GB$306,61,FALSE)),"",VLOOKUP($A146,'[2]1516 Exp_Rev Access'!$F$7:$GB$306,61,FALSE))</f>
        <v>0</v>
      </c>
      <c r="CA146" s="99">
        <f>IF(ISNA(VLOOKUP($A146,'[2]1516 Exp_Rev Access'!$F$7:$GB$306,62,FALSE)),"",VLOOKUP($A146,'[2]1516 Exp_Rev Access'!$F$7:$GB$306,62,FALSE))</f>
        <v>1477.1</v>
      </c>
      <c r="CB146" s="99">
        <f>IF(ISNA(VLOOKUP($A146,'[2]1516 Exp_Rev Access'!$F$7:$GB$306,63,FALSE)),"",VLOOKUP($A146,'[2]1516 Exp_Rev Access'!$F$7:$GB$306,63,FALSE))</f>
        <v>24960.65</v>
      </c>
      <c r="CC146" s="99">
        <f>IF(ISNA(VLOOKUP($A146,'[2]1516 Exp_Rev Access'!$F$7:$GB$306,64,FALSE)),"",VLOOKUP($A146,'[2]1516 Exp_Rev Access'!$F$7:$GB$306,64,FALSE))</f>
        <v>0</v>
      </c>
      <c r="CD146" s="101">
        <f t="shared" si="215"/>
        <v>26437.75</v>
      </c>
      <c r="CE146" s="72">
        <f t="shared" si="216"/>
        <v>1.2757106586942246E-3</v>
      </c>
      <c r="CF146" s="103">
        <f t="shared" si="217"/>
        <v>15.68875583037611</v>
      </c>
      <c r="CG146" s="99">
        <f>IF(ISNA(VLOOKUP($A146,'[2]1516 Exp_Rev Access'!$F$7:$GB$306,65,FALSE)),"",VLOOKUP($A146,'[2]1516 Exp_Rev Access'!$F$7:$GB$306,65,FALSE))</f>
        <v>0</v>
      </c>
      <c r="CH146" s="99">
        <f>IF(ISNA(VLOOKUP($A146,'[2]1516 Exp_Rev Access'!$F$7:$GB$306,66,FALSE)),"",VLOOKUP($A146,'[2]1516 Exp_Rev Access'!$F$7:$GB$306,66,FALSE))</f>
        <v>0</v>
      </c>
      <c r="CI146" s="99">
        <f>IF(ISNA(VLOOKUP($A146,'[2]1516 Exp_Rev Access'!$F$7:$GB$306,67,FALSE)),"",VLOOKUP($A146,'[2]1516 Exp_Rev Access'!$F$7:$GB$306,67,FALSE))</f>
        <v>0</v>
      </c>
      <c r="CJ146" s="99">
        <f>IF(ISNA(VLOOKUP($A146,'[2]1516 Exp_Rev Access'!$F$7:$GB$306,68,FALSE)),"",VLOOKUP($A146,'[2]1516 Exp_Rev Access'!$F$7:$GB$306,68,FALSE))</f>
        <v>0</v>
      </c>
      <c r="CK146" s="99">
        <f>IF(ISNA(VLOOKUP($A146,'[2]1516 Exp_Rev Access'!$F$7:$GB$306,69,FALSE)),"",VLOOKUP($A146,'[2]1516 Exp_Rev Access'!$F$7:$GB$306,69,FALSE))</f>
        <v>0</v>
      </c>
      <c r="CL146" s="99">
        <f>IF(ISNA(VLOOKUP($A146,'[2]1516 Exp_Rev Access'!$F$7:$GB$306,70,FALSE)),"",VLOOKUP($A146,'[2]1516 Exp_Rev Access'!$F$7:$GB$306,70,FALSE))</f>
        <v>0</v>
      </c>
      <c r="CM146" s="99">
        <f>IF(ISNA(VLOOKUP($A146,'[2]1516 Exp_Rev Access'!$F$7:$GB$306,71,FALSE)),"",VLOOKUP($A146,'[2]1516 Exp_Rev Access'!$F$7:$GB$306,71,FALSE))</f>
        <v>0</v>
      </c>
      <c r="CN146" s="99">
        <f>IF(ISNA(VLOOKUP($A146,'[2]1516 Exp_Rev Access'!$F$7:$GB$306,72,FALSE)),"",VLOOKUP($A146,'[2]1516 Exp_Rev Access'!$F$7:$GB$306,72,FALSE))</f>
        <v>0</v>
      </c>
      <c r="CO146" s="99">
        <f>IF(ISNA(VLOOKUP($A146,'[2]1516 Exp_Rev Access'!$F$7:$GB$306,73,FALSE)),"",VLOOKUP($A146,'[2]1516 Exp_Rev Access'!$F$7:$GB$306,73,FALSE))</f>
        <v>0</v>
      </c>
      <c r="CP146" s="99">
        <f>IF(ISNA(VLOOKUP($A146,'[2]1516 Exp_Rev Access'!$F$7:$GB$306,74,FALSE)),"",VLOOKUP($A146,'[2]1516 Exp_Rev Access'!$F$7:$GB$306,74,FALSE))</f>
        <v>389010</v>
      </c>
      <c r="CQ146" s="99">
        <f>IF(ISNA(VLOOKUP($A146,'[2]1516 Exp_Rev Access'!$F$7:$GB$306,75,FALSE)),"",VLOOKUP($A146,'[2]1516 Exp_Rev Access'!$F$7:$GB$306,75,FALSE))</f>
        <v>0</v>
      </c>
      <c r="CR146" s="99">
        <f>IF(ISNA(VLOOKUP($A146,'[2]1516 Exp_Rev Access'!$F$7:$GB$306,76,FALSE)),"",VLOOKUP($A146,'[2]1516 Exp_Rev Access'!$F$7:$GB$306,76,FALSE))</f>
        <v>16402</v>
      </c>
      <c r="CS146" s="99">
        <f>IF(ISNA(VLOOKUP($A146,'[2]1516 Exp_Rev Access'!$F$7:$GB$306,77,FALSE)),"",VLOOKUP($A146,'[2]1516 Exp_Rev Access'!$F$7:$GB$306,77,FALSE))</f>
        <v>0</v>
      </c>
      <c r="CT146" s="99">
        <f>IF(ISNA(VLOOKUP($A146,'[2]1516 Exp_Rev Access'!$F$7:$GB$306,78,FALSE)),"",VLOOKUP($A146,'[2]1516 Exp_Rev Access'!$F$7:$GB$306,78,FALSE))</f>
        <v>670540.23</v>
      </c>
      <c r="CU146" s="99">
        <f>IF(ISNA(VLOOKUP($A146,'[2]1516 Exp_Rev Access'!$F$7:$GB$306,79,FALSE)),"",VLOOKUP($A146,'[2]1516 Exp_Rev Access'!$F$7:$GB$306,79,FALSE))</f>
        <v>144802.82999999999</v>
      </c>
      <c r="CV146" s="99">
        <f>IF(ISNA(VLOOKUP($A146,'[2]1516 Exp_Rev Access'!$F$7:$GB$306,80,FALSE)),"",VLOOKUP($A146,'[2]1516 Exp_Rev Access'!$F$7:$GB$306,80,FALSE))</f>
        <v>0</v>
      </c>
      <c r="CW146" s="99">
        <f>IF(ISNA(VLOOKUP($A146,'[2]1516 Exp_Rev Access'!$F$7:$GB$306,81,FALSE)),"",VLOOKUP($A146,'[2]1516 Exp_Rev Access'!$F$7:$GB$306,81,FALSE))</f>
        <v>0</v>
      </c>
      <c r="CX146" s="99">
        <f>IF(ISNA(VLOOKUP($A146,'[2]1516 Exp_Rev Access'!$F$7:$GB$306,82,FALSE)),"",VLOOKUP($A146,'[2]1516 Exp_Rev Access'!$F$7:$GB$306,82,FALSE))</f>
        <v>0</v>
      </c>
      <c r="CY146" s="99">
        <f>IF(ISNA(VLOOKUP($A146,'[2]1516 Exp_Rev Access'!$F$7:$GB$306,83,FALSE)),"",VLOOKUP($A146,'[2]1516 Exp_Rev Access'!$F$7:$GB$306,83,FALSE))</f>
        <v>0</v>
      </c>
      <c r="CZ146" s="99">
        <f>IF(ISNA(VLOOKUP($A146,'[2]1516 Exp_Rev Access'!$F$7:$GB$306,84,FALSE)),"",VLOOKUP($A146,'[2]1516 Exp_Rev Access'!$F$7:$GB$306,84,FALSE))</f>
        <v>0</v>
      </c>
      <c r="DA146" s="99">
        <f>IF(ISNA(VLOOKUP($A146,'[2]1516 Exp_Rev Access'!$F$7:$GB$306,85,FALSE)),"",VLOOKUP($A146,'[2]1516 Exp_Rev Access'!$F$7:$GB$306,85,FALSE))</f>
        <v>0</v>
      </c>
      <c r="DB146" s="99">
        <f>IF(ISNA(VLOOKUP($A146,'[2]1516 Exp_Rev Access'!$F$7:$GB$306,86,FALSE)),"",VLOOKUP($A146,'[2]1516 Exp_Rev Access'!$F$7:$GB$306,86,FALSE))</f>
        <v>0</v>
      </c>
      <c r="DC146" s="99">
        <f>IF(ISNA(VLOOKUP($A146,'[2]1516 Exp_Rev Access'!$F$7:$GB$306,87,FALSE)),"",VLOOKUP($A146,'[2]1516 Exp_Rev Access'!$F$7:$GB$306,87,FALSE))</f>
        <v>0</v>
      </c>
      <c r="DD146" s="99">
        <f>IF(ISNA(VLOOKUP($A146,'[2]1516 Exp_Rev Access'!$F$7:$GB$306,88,FALSE)),"",VLOOKUP($A146,'[2]1516 Exp_Rev Access'!$F$7:$GB$306,88,FALSE))</f>
        <v>0</v>
      </c>
      <c r="DE146" s="99">
        <f>IF(ISNA(VLOOKUP($A146,'[2]1516 Exp_Rev Access'!$F$7:$GB$306,89,FALSE)),"",VLOOKUP($A146,'[2]1516 Exp_Rev Access'!$F$7:$GB$306,89,FALSE))</f>
        <v>0</v>
      </c>
      <c r="DF146" s="99">
        <f>IF(ISNA(VLOOKUP($A146,'[2]1516 Exp_Rev Access'!$F$7:$GB$306,90,FALSE)),"",VLOOKUP($A146,'[2]1516 Exp_Rev Access'!$F$7:$GB$306,90,FALSE))</f>
        <v>4501.51</v>
      </c>
      <c r="DG146" s="99">
        <f>IF(ISNA(VLOOKUP($A146,'[2]1516 Exp_Rev Access'!$F$7:$GB$306,91,FALSE)),"",VLOOKUP($A146,'[2]1516 Exp_Rev Access'!$F$7:$GB$306,91,FALSE))</f>
        <v>31661.13</v>
      </c>
      <c r="DH146" s="99">
        <f>IF(ISNA(VLOOKUP($A146,'[2]1516 Exp_Rev Access'!$F$7:$GB$306,92,FALSE)),"",VLOOKUP($A146,'[2]1516 Exp_Rev Access'!$F$7:$GB$306,92,FALSE))</f>
        <v>801505.55</v>
      </c>
      <c r="DI146" s="99">
        <f>IF(ISNA(VLOOKUP($A146,'[2]1516 Exp_Rev Access'!$F$7:$GB$306,93,FALSE)),"",VLOOKUP($A146,'[2]1516 Exp_Rev Access'!$F$7:$GB$306,93,FALSE))</f>
        <v>0</v>
      </c>
      <c r="DJ146" s="99">
        <f>IF(ISNA(VLOOKUP($A146,'[2]1516 Exp_Rev Access'!$F$7:$GB$306,94,FALSE)),"",VLOOKUP($A146,'[2]1516 Exp_Rev Access'!$F$7:$GB$306,94,FALSE))</f>
        <v>0</v>
      </c>
      <c r="DK146" s="99">
        <f>IF(ISNA(VLOOKUP($A146,'[2]1516 Exp_Rev Access'!$F$7:$GB$306,95,FALSE)),"",VLOOKUP($A146,'[2]1516 Exp_Rev Access'!$F$7:$GB$306,95,FALSE))</f>
        <v>0</v>
      </c>
      <c r="DL146" s="99">
        <f>IF(ISNA(VLOOKUP($A146,'[2]1516 Exp_Rev Access'!$F$7:$GB$306,96,FALSE)),"",VLOOKUP($A146,'[2]1516 Exp_Rev Access'!$F$7:$GB$306,96,FALSE))</f>
        <v>0</v>
      </c>
      <c r="DM146" s="99">
        <f>IF(ISNA(VLOOKUP($A146,'[2]1516 Exp_Rev Access'!$F$7:$GB$306,97,FALSE)),"",VLOOKUP($A146,'[2]1516 Exp_Rev Access'!$F$7:$GB$306,97,FALSE))</f>
        <v>0</v>
      </c>
      <c r="DN146" s="99">
        <f>IF(ISNA(VLOOKUP($A146,'[2]1516 Exp_Rev Access'!$F$7:$GB$306,98,FALSE)),"",VLOOKUP($A146,'[2]1516 Exp_Rev Access'!$F$7:$GB$306,98,FALSE))</f>
        <v>0</v>
      </c>
      <c r="DO146" s="99">
        <f>IF(ISNA(VLOOKUP($A146,'[2]1516 Exp_Rev Access'!$F$7:$GB$306,99,FALSE)),"",VLOOKUP($A146,'[2]1516 Exp_Rev Access'!$F$7:$GB$306,99,FALSE))</f>
        <v>0</v>
      </c>
      <c r="DP146" s="99">
        <f>IF(ISNA(VLOOKUP($A146,'[2]1516 Exp_Rev Access'!$F$7:$GB$306,100,FALSE)),"",VLOOKUP($A146,'[2]1516 Exp_Rev Access'!$F$7:$GB$306,100,FALSE))</f>
        <v>0</v>
      </c>
      <c r="DQ146" s="99">
        <f>IF(ISNA(VLOOKUP($A146,'[2]1516 Exp_Rev Access'!$F$7:$GB$306,101,FALSE)),"",VLOOKUP($A146,'[2]1516 Exp_Rev Access'!$F$7:$GB$306,101,FALSE))</f>
        <v>0</v>
      </c>
      <c r="DR146" s="99">
        <f>IF(ISNA(VLOOKUP($A146,'[2]1516 Exp_Rev Access'!$F$7:$GB$306,102,FALSE)),"",VLOOKUP($A146,'[2]1516 Exp_Rev Access'!$F$7:$GB$306,102,FALSE))</f>
        <v>0</v>
      </c>
      <c r="DS146" s="99">
        <f>IF(ISNA(VLOOKUP($A146,'[2]1516 Exp_Rev Access'!$F$7:$GB$306,103,FALSE)),"",VLOOKUP($A146,'[2]1516 Exp_Rev Access'!$F$7:$GB$306,103,FALSE))</f>
        <v>0</v>
      </c>
      <c r="DT146" s="99">
        <f>IF(ISNA(VLOOKUP($A146,'[2]1516 Exp_Rev Access'!$F$7:$GB$306,104,FALSE)),"",VLOOKUP($A146,'[2]1516 Exp_Rev Access'!$F$7:$GB$306,104,FALSE))</f>
        <v>0</v>
      </c>
      <c r="DU146" s="99">
        <f>IF(ISNA(VLOOKUP($A146,'[2]1516 Exp_Rev Access'!$F$7:$GB$306,105,FALSE)),"",VLOOKUP($A146,'[2]1516 Exp_Rev Access'!$F$7:$GB$306,105,FALSE))</f>
        <v>0</v>
      </c>
      <c r="DV146" s="99">
        <f>IF(ISNA(VLOOKUP($A146,'[2]1516 Exp_Rev Access'!$F$7:$GB$306,106,FALSE)),"",VLOOKUP($A146,'[2]1516 Exp_Rev Access'!$F$7:$GB$306,106,FALSE))</f>
        <v>0</v>
      </c>
      <c r="DW146" s="99">
        <f>IF(ISNA(VLOOKUP($A146,'[2]1516 Exp_Rev Access'!$F$7:$GB$306,107,FALSE)),"",VLOOKUP($A146,'[2]1516 Exp_Rev Access'!$F$7:$GB$306,107,FALSE))</f>
        <v>0</v>
      </c>
      <c r="DX146" s="99">
        <f>IF(ISNA(VLOOKUP($A146,'[2]1516 Exp_Rev Access'!$F$7:$GB$306,108,FALSE)),"",VLOOKUP($A146,'[2]1516 Exp_Rev Access'!$F$7:$GB$306,108,FALSE))</f>
        <v>0</v>
      </c>
      <c r="DY146" s="99">
        <f>IF(ISNA(VLOOKUP($A146,'[2]1516 Exp_Rev Access'!$F$7:$GB$306,109,FALSE)),"",VLOOKUP($A146,'[2]1516 Exp_Rev Access'!$F$7:$GB$306,109,FALSE))</f>
        <v>0</v>
      </c>
      <c r="DZ146" s="99">
        <f>IF(ISNA(VLOOKUP($A146,'[2]1516 Exp_Rev Access'!$F$7:$GB$306,110,FALSE)),"",VLOOKUP($A146,'[2]1516 Exp_Rev Access'!$F$7:$GB$306,110,FALSE))</f>
        <v>0</v>
      </c>
      <c r="EA146" s="99">
        <f>IF(ISNA(VLOOKUP($A146,'[2]1516 Exp_Rev Access'!$F$7:$GB$306,111,FALSE)),"",VLOOKUP($A146,'[2]1516 Exp_Rev Access'!$F$7:$GB$306,111,FALSE))</f>
        <v>0</v>
      </c>
      <c r="EB146" s="99">
        <f>IF(ISNA(VLOOKUP($A146,'[2]1516 Exp_Rev Access'!$F$7:$GB$306,112,FALSE)),"",VLOOKUP($A146,'[2]1516 Exp_Rev Access'!$F$7:$GB$306,112,FALSE))</f>
        <v>0</v>
      </c>
      <c r="EC146" s="99">
        <f>IF(ISNA(VLOOKUP($A146,'[2]1516 Exp_Rev Access'!$F$7:$GB$306,113,FALSE)),"",VLOOKUP($A146,'[2]1516 Exp_Rev Access'!$F$7:$GB$306,113,FALSE))</f>
        <v>0</v>
      </c>
      <c r="ED146" s="99">
        <f>IF(ISNA(VLOOKUP($A146,'[2]1516 Exp_Rev Access'!$F$7:$GB$306,114,FALSE)),"",VLOOKUP($A146,'[2]1516 Exp_Rev Access'!$F$7:$GB$306,114,FALSE))</f>
        <v>0</v>
      </c>
      <c r="EE146" s="99">
        <f>IF(ISNA(VLOOKUP($A146,'[2]1516 Exp_Rev Access'!$F$7:$GB$306,115,FALSE)),"",VLOOKUP($A146,'[2]1516 Exp_Rev Access'!$F$7:$GB$306,115,FALSE))</f>
        <v>0</v>
      </c>
      <c r="EF146" s="99">
        <f>IF(ISNA(VLOOKUP($A146,'[2]1516 Exp_Rev Access'!$F$7:$GB$306,116,FALSE)),"",VLOOKUP($A146,'[2]1516 Exp_Rev Access'!$F$7:$GB$306,116,FALSE))</f>
        <v>10927.93</v>
      </c>
      <c r="EG146" s="99">
        <f>IF(ISNA(VLOOKUP($A146,'[2]1516 Exp_Rev Access'!$F$7:$GB$306,117,FALSE)),"",VLOOKUP($A146,'[2]1516 Exp_Rev Access'!$F$7:$GB$306,117,FALSE))</f>
        <v>0</v>
      </c>
      <c r="EH146" s="99">
        <f>IF(ISNA(VLOOKUP($A146,'[2]1516 Exp_Rev Access'!$F$7:$GB$306,118,FALSE)),"",VLOOKUP($A146,'[2]1516 Exp_Rev Access'!$F$7:$GB$306,118,FALSE))</f>
        <v>0</v>
      </c>
      <c r="EI146" s="99">
        <f>IF(ISNA(VLOOKUP($A146,'[2]1516 Exp_Rev Access'!$F$7:$GB$306,119,FALSE)),"",VLOOKUP($A146,'[2]1516 Exp_Rev Access'!$F$7:$GB$306,119,FALSE))</f>
        <v>0</v>
      </c>
      <c r="EJ146" s="99">
        <f>IF(ISNA(VLOOKUP($A146,'[2]1516 Exp_Rev Access'!$F$7:$GB$306,120,FALSE)),"",VLOOKUP($A146,'[2]1516 Exp_Rev Access'!$F$7:$GB$306,120,FALSE))</f>
        <v>0</v>
      </c>
      <c r="EK146" s="99">
        <f>IF(ISNA(VLOOKUP($A146,'[2]1516 Exp_Rev Access'!$F$7:$GB$306,121,FALSE)),"",VLOOKUP($A146,'[2]1516 Exp_Rev Access'!$F$7:$GB$306,121,FALSE))</f>
        <v>0</v>
      </c>
      <c r="EL146" s="99">
        <f>IF(ISNA(VLOOKUP($A146,'[2]1516 Exp_Rev Access'!$F$7:$GB$306,122,FALSE)),"",VLOOKUP($A146,'[2]1516 Exp_Rev Access'!$F$7:$GB$306,122,FALSE))</f>
        <v>0</v>
      </c>
      <c r="EM146" s="99">
        <f>IF(ISNA(VLOOKUP($A146,'[2]1516 Exp_Rev Access'!$F$7:$GB$306,123,FALSE)),"",VLOOKUP($A146,'[2]1516 Exp_Rev Access'!$F$7:$GB$306,123,FALSE))</f>
        <v>0</v>
      </c>
      <c r="EN146" s="99">
        <f>IF(ISNA(VLOOKUP($A146,'[2]1516 Exp_Rev Access'!$F$7:$GB$306,124,FALSE)),"",VLOOKUP($A146,'[2]1516 Exp_Rev Access'!$F$7:$GB$306,124,FALSE))</f>
        <v>1350</v>
      </c>
      <c r="EO146" s="99">
        <f>IF(ISNA(VLOOKUP($A146,'[2]1516 Exp_Rev Access'!$F$7:$GB$306,125,FALSE)),"",VLOOKUP($A146,'[2]1516 Exp_Rev Access'!$F$7:$GB$306,125,FALSE))</f>
        <v>0</v>
      </c>
      <c r="EP146" s="99">
        <f>IF(ISNA(VLOOKUP($A146,'[2]1516 Exp_Rev Access'!$F$7:$GB$306,126,FALSE)),"",VLOOKUP($A146,'[2]1516 Exp_Rev Access'!$F$7:$GB$306,126,FALSE))</f>
        <v>0</v>
      </c>
      <c r="EQ146" s="99">
        <f>IF(ISNA(VLOOKUP($A146,'[2]1516 Exp_Rev Access'!$F$7:$GB$306,127,FALSE)),"",VLOOKUP($A146,'[2]1516 Exp_Rev Access'!$F$7:$GB$306,127,FALSE))</f>
        <v>0</v>
      </c>
      <c r="ER146" s="99">
        <f>IF(ISNA(VLOOKUP($A146,'[2]1516 Exp_Rev Access'!$F$7:$GB$306,128,FALSE)),"",VLOOKUP($A146,'[2]1516 Exp_Rev Access'!$F$7:$GB$306,128,FALSE))</f>
        <v>0</v>
      </c>
      <c r="ES146" s="99">
        <f>IF(ISNA(VLOOKUP($A146,'[2]1516 Exp_Rev Access'!$F$7:$GB$306,129,FALSE)),"",VLOOKUP($A146,'[2]1516 Exp_Rev Access'!$F$7:$GB$306,129,FALSE))</f>
        <v>0</v>
      </c>
      <c r="ET146" s="99">
        <f>IF(ISNA(VLOOKUP($A146,'[2]1516 Exp_Rev Access'!$F$7:$GB$306,130,FALSE)),"",VLOOKUP($A146,'[2]1516 Exp_Rev Access'!$F$7:$GB$306,130,FALSE))</f>
        <v>0</v>
      </c>
      <c r="EU146" s="99">
        <f>IF(ISNA(VLOOKUP($A146,'[2]1516 Exp_Rev Access'!$F$7:$GB$306,131,FALSE)),"",VLOOKUP($A146,'[2]1516 Exp_Rev Access'!$F$7:$GB$306,131,FALSE))</f>
        <v>0</v>
      </c>
      <c r="EV146" s="99">
        <f>IF(ISNA(VLOOKUP($A146,'[2]1516 Exp_Rev Access'!$F$7:$GB$306,132,FALSE)),"",VLOOKUP($A146,'[2]1516 Exp_Rev Access'!$F$7:$GB$306,132,FALSE))</f>
        <v>0</v>
      </c>
      <c r="EW146" s="99">
        <f>IF(ISNA(VLOOKUP($A146,'[2]1516 Exp_Rev Access'!$F$7:$GB$306,133,FALSE)),"",VLOOKUP($A146,'[2]1516 Exp_Rev Access'!$F$7:$GB$306,133,FALSE))</f>
        <v>0</v>
      </c>
      <c r="EX146" s="99">
        <f>IF(ISNA(VLOOKUP($A146,'[2]1516 Exp_Rev Access'!$F$7:$GB$306,134,FALSE)),"",VLOOKUP($A146,'[2]1516 Exp_Rev Access'!$F$7:$GB$306,134,FALSE))</f>
        <v>0</v>
      </c>
      <c r="EY146" s="99">
        <f>IF(ISNA(VLOOKUP($A146,'[2]1516 Exp_Rev Access'!$F$7:$GB$306,135,FALSE)),"",VLOOKUP($A146,'[2]1516 Exp_Rev Access'!$F$7:$GB$306,135,FALSE))</f>
        <v>0</v>
      </c>
      <c r="EZ146" s="99">
        <f>IF(ISNA(VLOOKUP($A146,'[2]1516 Exp_Rev Access'!$F$7:$GB$306,136,FALSE)),"",VLOOKUP($A146,'[2]1516 Exp_Rev Access'!$F$7:$GB$306,136,FALSE))</f>
        <v>0</v>
      </c>
      <c r="FA146" s="99">
        <f>IF(ISNA(VLOOKUP($A146,'[2]1516 Exp_Rev Access'!$F$7:$GB$306,137,FALSE)),"",VLOOKUP($A146,'[2]1516 Exp_Rev Access'!$F$7:$GB$306,137,FALSE))</f>
        <v>0</v>
      </c>
      <c r="FB146" s="99">
        <f>IF(ISNA(VLOOKUP($A146,'[2]1516 Exp_Rev Access'!$F$7:$GB$306,138,FALSE)),"",VLOOKUP($A146,'[2]1516 Exp_Rev Access'!$F$7:$GB$306,138,FALSE))</f>
        <v>0</v>
      </c>
      <c r="FC146" s="99">
        <f>IF(ISNA(VLOOKUP($A146,'[2]1516 Exp_Rev Access'!$F$7:$GB$306,139,FALSE)),"",VLOOKUP($A146,'[2]1516 Exp_Rev Access'!$F$7:$GB$306,139,FALSE))</f>
        <v>0</v>
      </c>
      <c r="FD146" s="99">
        <f>IF(ISNA(VLOOKUP($A146,'[2]1516 Exp_Rev Access'!$F$7:$FS$306,140,FALSE)),"",VLOOKUP($A146,'[2]1516 Exp_Rev Access'!$F$7:$FS$306,140,FALSE))</f>
        <v>0</v>
      </c>
      <c r="FE146" s="99">
        <f>IF(ISNA(VLOOKUP($A146,'[2]1516 Exp_Rev Access'!$F$7:$FS$306,141,FALSE)),"",VLOOKUP($A146,'[2]1516 Exp_Rev Access'!$F$7:$FS$306,141,FALSE))</f>
        <v>0</v>
      </c>
      <c r="FF146" s="99">
        <f>IF(ISNA(VLOOKUP($A146,'[2]1516 Exp_Rev Access'!$F$7:$FS$306,142,FALSE)),"",VLOOKUP($A146,'[2]1516 Exp_Rev Access'!$F$7:$FS$306,142,FALSE))</f>
        <v>0</v>
      </c>
      <c r="FG146" s="99">
        <f>IF(ISNA(VLOOKUP($A146,'[2]1516 Exp_Rev Access'!$F$7:$FS$306,143,FALSE)),"",VLOOKUP($A146,'[2]1516 Exp_Rev Access'!$F$7:$FS$306,143,FALSE))</f>
        <v>0</v>
      </c>
      <c r="FH146" s="99">
        <f>IF(ISNA(VLOOKUP($A146,'[2]1516 Exp_Rev Access'!$F$7:$FS$306,144,FALSE)),"",VLOOKUP($A146,'[2]1516 Exp_Rev Access'!$F$7:$FS$306,144,FALSE))</f>
        <v>0</v>
      </c>
      <c r="FI146" s="99">
        <f>IF(ISNA(VLOOKUP($A146,'[2]1516 Exp_Rev Access'!$F$7:$FS$306,145,FALSE)),"",VLOOKUP($A146,'[2]1516 Exp_Rev Access'!$F$7:$FS$306,145,FALSE))</f>
        <v>0</v>
      </c>
      <c r="FJ146" s="99">
        <f>IF(ISNA(VLOOKUP($A146,'[2]1516 Exp_Rev Access'!$F$7:$FS$306,146,FALSE)),"",VLOOKUP($A146,'[2]1516 Exp_Rev Access'!$F$7:$FS$306,146,FALSE))</f>
        <v>0</v>
      </c>
      <c r="FK146" s="99">
        <f>IF(ISNA(VLOOKUP($A146,'[2]1516 Exp_Rev Access'!$F$7:$FS$306,147,FALSE)),"",VLOOKUP($A146,'[2]1516 Exp_Rev Access'!$F$7:$FS$306,147,FALSE))</f>
        <v>0</v>
      </c>
      <c r="FL146" s="99">
        <f>IF(ISNA(VLOOKUP($A146,'[2]1516 Exp_Rev Access'!$F$7:$FS$306,148,FALSE)),"",VLOOKUP($A146,'[2]1516 Exp_Rev Access'!$F$7:$FS$306,148,FALSE))</f>
        <v>0</v>
      </c>
      <c r="FM146" s="99">
        <f>IF(ISNA(VLOOKUP($A146,'[2]1516 Exp_Rev Access'!$F$7:$FS$306,149,FALSE)),"",VLOOKUP($A146,'[2]1516 Exp_Rev Access'!$F$7:$FS$306,149,FALSE))</f>
        <v>0</v>
      </c>
      <c r="FN146" s="99">
        <f>IF(ISNA(VLOOKUP($A146,'[2]1516 Exp_Rev Access'!$F$7:$FS$306,150,FALSE)),"",VLOOKUP($A146,'[2]1516 Exp_Rev Access'!$F$7:$FS$306,150,FALSE))</f>
        <v>0</v>
      </c>
      <c r="FO146" s="99">
        <f>IF(ISNA(VLOOKUP($A146,'[2]1516 Exp_Rev Access'!$F$7:$FS$306,151,FALSE)),"",VLOOKUP($A146,'[2]1516 Exp_Rev Access'!$F$7:$FS$306,151,FALSE))</f>
        <v>0</v>
      </c>
      <c r="FP146" s="99">
        <f>IF(ISNA(VLOOKUP($A146,'[2]1516 Exp_Rev Access'!$F$7:$FS$306,152,FALSE)),"",VLOOKUP($A146,'[2]1516 Exp_Rev Access'!$F$7:$FS$306,152,FALSE))</f>
        <v>0</v>
      </c>
      <c r="FQ146" s="99">
        <f>IF(ISNA(VLOOKUP($A146,'[2]1516 Exp_Rev Access'!$F$7:$FS$306,153,FALSE)),"",VLOOKUP($A146,'[2]1516 Exp_Rev Access'!$F$7:$FS$306,153,FALSE))</f>
        <v>56002.47</v>
      </c>
      <c r="FR146" s="101">
        <f t="shared" si="218"/>
        <v>2126703.65</v>
      </c>
      <c r="FS146" s="72">
        <f t="shared" si="219"/>
        <v>0.10262062823761144</v>
      </c>
      <c r="FT146" s="94">
        <f t="shared" si="220"/>
        <v>1262.0338072801071</v>
      </c>
      <c r="FU146" s="99">
        <f>IF(ISNA(VLOOKUP($A146,'[2]1516 Exp_Rev Access'!$F$7:$GB$306,154,FALSE)),"",VLOOKUP($A146,'[2]1516 Exp_Rev Access'!$F$7:$GB$306,154,FALSE))</f>
        <v>0</v>
      </c>
      <c r="FV146" s="99">
        <f>IF(ISNA(VLOOKUP($A146,'[2]1516 Exp_Rev Access'!$F$7:$GB$306,155,FALSE)),"",VLOOKUP($A146,'[2]1516 Exp_Rev Access'!$F$7:$GB$306,155,FALSE))</f>
        <v>4793.22</v>
      </c>
      <c r="FW146" s="99">
        <f>IF(ISNA(VLOOKUP($A146,'[2]1516 Exp_Rev Access'!$F$7:$GB$306,156,FALSE)),"",VLOOKUP($A146,'[2]1516 Exp_Rev Access'!$F$7:$GB$306,156,FALSE))</f>
        <v>0</v>
      </c>
      <c r="FX146" s="99">
        <f>IF(ISNA(VLOOKUP($A146,'[2]1516 Exp_Rev Access'!$F$7:$GB$306,157,FALSE)),"",VLOOKUP($A146,'[2]1516 Exp_Rev Access'!$F$7:$GB$306,157,FALSE))</f>
        <v>0</v>
      </c>
      <c r="FY146" s="99">
        <f>IF(ISNA(VLOOKUP($A146,'[2]1516 Exp_Rev Access'!$F$7:$GB$306,158,FALSE)),"",VLOOKUP($A146,'[2]1516 Exp_Rev Access'!$F$7:$GB$306,158,FALSE))</f>
        <v>0</v>
      </c>
      <c r="FZ146" s="99">
        <f>IF(ISNA(VLOOKUP($A146,'[2]1516 Exp_Rev Access'!$F$7:$GB$306,159,FALSE)),"",VLOOKUP($A146,'[2]1516 Exp_Rev Access'!$F$7:$GB$306,159,FALSE))</f>
        <v>558423.74</v>
      </c>
      <c r="GA146" s="99">
        <f>IF(ISNA(VLOOKUP($A146,'[2]1516 Exp_Rev Access'!$F$7:$GB$306,160,FALSE)),"",VLOOKUP($A146,'[2]1516 Exp_Rev Access'!$F$7:$GB$306,160,FALSE))</f>
        <v>0</v>
      </c>
      <c r="GB146" s="99">
        <f>IF(ISNA(VLOOKUP($A146,'[2]1516 Exp_Rev Access'!$F$7:$GB$306,161,FALSE)),"",VLOOKUP($A146,'[2]1516 Exp_Rev Access'!$F$7:$GB$306,161,FALSE))</f>
        <v>0</v>
      </c>
      <c r="GC146" s="99">
        <f>IF(ISNA(VLOOKUP($A146,'[2]1516 Exp_Rev Access'!$F$7:$GB$306,162,FALSE)),"",VLOOKUP($A146,'[2]1516 Exp_Rev Access'!$F$7:$GB$306,162,FALSE))</f>
        <v>0</v>
      </c>
      <c r="GD146" s="99">
        <f>IF(ISNA(VLOOKUP($A146,'[2]1516 Exp_Rev Access'!$F$7:$GB$306,163,FALSE)),"",VLOOKUP($A146,'[2]1516 Exp_Rev Access'!$F$7:$GB$306,163,FALSE))</f>
        <v>0</v>
      </c>
      <c r="GE146" s="99">
        <f>IF(ISNA(VLOOKUP($A146,'[2]1516 Exp_Rev Access'!$F$7:$GB$306,164,FALSE)),"",VLOOKUP($A146,'[2]1516 Exp_Rev Access'!$F$7:$GB$306,164,FALSE))</f>
        <v>104120</v>
      </c>
      <c r="GF146" s="99">
        <f>IF(ISNA(VLOOKUP($A146,'[2]1516 Exp_Rev Access'!$F$7:$GB$306,165,FALSE)),"",VLOOKUP($A146,'[2]1516 Exp_Rev Access'!$F$7:$GB$306,165,FALSE))</f>
        <v>0</v>
      </c>
      <c r="GG146" s="99">
        <f>IF(ISNA(VLOOKUP($A146,'[2]1516 Exp_Rev Access'!$F$7:$GB$306,166,FALSE)),"",VLOOKUP($A146,'[2]1516 Exp_Rev Access'!$F$7:$GB$306,166,FALSE))</f>
        <v>0</v>
      </c>
      <c r="GH146" s="99">
        <f>IF(ISNA(VLOOKUP($A146,'[2]1516 Exp_Rev Access'!$F$7:$GB$306,167,FALSE)),"",VLOOKUP($A146,'[2]1516 Exp_Rev Access'!$F$7:$GB$306,167,FALSE))</f>
        <v>0</v>
      </c>
      <c r="GI146" s="99">
        <f>IF(ISNA(VLOOKUP($A146,'[2]1516 Exp_Rev Access'!$F$7:$GB$306,168,FALSE)),"",VLOOKUP($A146,'[2]1516 Exp_Rev Access'!$F$7:$GB$306,168,FALSE))</f>
        <v>0</v>
      </c>
      <c r="GJ146" s="99">
        <f>IF(ISNA(VLOOKUP($A146,'[2]1516 Exp_Rev Access'!$F$7:$GB$306,169,FALSE)),"",VLOOKUP($A146,'[2]1516 Exp_Rev Access'!$F$7:$GB$306,169,FALSE))</f>
        <v>4550</v>
      </c>
      <c r="GK146" s="99">
        <f>IF(ISNA(VLOOKUP($A146,'[2]1516 Exp_Rev Access'!$F$7:$GB$306,170,FALSE)),"",VLOOKUP($A146,'[2]1516 Exp_Rev Access'!$F$7:$GB$306,170,FALSE))</f>
        <v>3146.98</v>
      </c>
      <c r="GL146" s="99">
        <f>IF(ISNA(VLOOKUP($A146,'[2]1516 Exp_Rev Access'!$F$7:$GB$306,171,FALSE)),"",VLOOKUP($A146,'[2]1516 Exp_Rev Access'!$F$7:$GB$306,171,FALSE))</f>
        <v>0</v>
      </c>
      <c r="GM146" s="99">
        <f>IF(ISNA(VLOOKUP($A146,'[2]1516 Exp_Rev Access'!$F$7:$GB$306,172,FALSE)),"",VLOOKUP($A146,'[2]1516 Exp_Rev Access'!$F$7:$GB$306,172,FALSE))</f>
        <v>0</v>
      </c>
      <c r="GN146" s="99">
        <f>IF(ISNA(VLOOKUP($A146,'[2]1516 Exp_Rev Access'!$F$7:$GB$306,173,FALSE)),"",VLOOKUP($A146,'[2]1516 Exp_Rev Access'!$F$7:$GB$306,173,FALSE))</f>
        <v>0</v>
      </c>
      <c r="GO146" s="99">
        <f>IF(ISNA(VLOOKUP($A146,'[2]1516 Exp_Rev Access'!$F$7:$GB$306,174,FALSE)),"",VLOOKUP($A146,'[2]1516 Exp_Rev Access'!$F$7:$GB$306,174,FALSE))</f>
        <v>0</v>
      </c>
      <c r="GP146" s="99">
        <f>IF(ISNA(VLOOKUP($A146,'[2]1516 Exp_Rev Access'!$F$7:$GB$306,175,FALSE)),"",VLOOKUP($A146,'[2]1516 Exp_Rev Access'!$F$7:$GB$306,175,FALSE))</f>
        <v>0</v>
      </c>
      <c r="GQ146" s="99">
        <f>IF(ISNA(VLOOKUP($A146,'[2]1516 Exp_Rev Access'!$F$7:$GB$306,176,FALSE)),"",VLOOKUP($A146,'[2]1516 Exp_Rev Access'!$F$7:$GB$306,176,FALSE))</f>
        <v>0</v>
      </c>
      <c r="GR146" s="99">
        <f>IF(ISNA(VLOOKUP($A146,'[2]1516 Exp_Rev Access'!$F$7:$GB$306,177,FALSE)),"",VLOOKUP($A146,'[2]1516 Exp_Rev Access'!$F$7:$GB$306,177,FALSE))</f>
        <v>0</v>
      </c>
      <c r="GS146" s="99">
        <f>IF(ISNA(VLOOKUP($A146,'[2]1516 Exp_Rev Access'!$F$7:$GB$306,178,FALSE)),"",VLOOKUP($A146,'[2]1516 Exp_Rev Access'!$F$7:$GB$306,178,FALSE))</f>
        <v>0</v>
      </c>
      <c r="GT146" s="101">
        <f t="shared" si="221"/>
        <v>675033.94</v>
      </c>
      <c r="GU146" s="72">
        <f t="shared" si="222"/>
        <v>3.2572665685936121E-2</v>
      </c>
      <c r="GV146" s="84">
        <f t="shared" si="223"/>
        <v>400.58033160449571</v>
      </c>
    </row>
    <row r="147" spans="1:207" customFormat="1" ht="12" customHeight="1" x14ac:dyDescent="0.2">
      <c r="A147" s="96" t="s">
        <v>415</v>
      </c>
      <c r="B147" s="69" t="s">
        <v>416</v>
      </c>
      <c r="C147" s="80">
        <f>IF(ISNA(VLOOKUP($A147,'[2]1516 enrollment_Rev_Exp by size'!$A$6:$G$320,3,FALSE)),"",VLOOKUP($A147,'[2]1516 enrollment_Rev_Exp by size'!$A$6:$G$320,3,FALSE))</f>
        <v>1716.3999999999999</v>
      </c>
      <c r="D147" s="97">
        <v>18890658.48</v>
      </c>
      <c r="E147" s="80">
        <f t="shared" si="201"/>
        <v>18890658.48</v>
      </c>
      <c r="F147" s="80">
        <f t="shared" si="202"/>
        <v>0</v>
      </c>
      <c r="G147" s="98">
        <f>IF(ISNA(VLOOKUP($A147,'[2]1516 Exp_Rev Access'!$F$7:$FS$306,2,FALSE)),"",VLOOKUP($A147,'[2]1516 Exp_Rev Access'!$F$7:$FS$306,2,FALSE))</f>
        <v>1369021.23</v>
      </c>
      <c r="H147" s="98">
        <f>IF(ISNA(VLOOKUP($A147,'[2]1516 Exp_Rev Access'!$F$7:$FS$306,3,FALSE)),"",VLOOKUP($A147,'[2]1516 Exp_Rev Access'!$F$7:$FS$306,3,FALSE))</f>
        <v>0</v>
      </c>
      <c r="I147" s="98">
        <f>IF(ISNA(VLOOKUP($A147,'[2]1516 Exp_Rev Access'!$F$7:$FS$306,4,FALSE)),"",VLOOKUP($A147,'[2]1516 Exp_Rev Access'!$F$7:$FS$306,4,FALSE))</f>
        <v>3805.65</v>
      </c>
      <c r="J147" s="98">
        <f>IF(ISNA(VLOOKUP($A147,'[2]1516 Exp_Rev Access'!$F$7:$FS$306,5,FALSE)),"",VLOOKUP($A147,'[2]1516 Exp_Rev Access'!$F$7:$FS$306,5,FALSE))</f>
        <v>0</v>
      </c>
      <c r="K147" s="98">
        <f>IF(ISNA(VLOOKUP($A147,'[2]1516 Exp_Rev Access'!$F$7:$FS$306,6,FALSE)),"",VLOOKUP($A147,'[2]1516 Exp_Rev Access'!$F$7:$FS$306,6,FALSE))</f>
        <v>0</v>
      </c>
      <c r="L147" s="98">
        <f>IF(ISNA(VLOOKUP($A147,'[2]1516 Exp_Rev Access'!$F$7:$FS$306,7,FALSE)),"",VLOOKUP($A147,'[2]1516 Exp_Rev Access'!$F$7:$FS$306,7,FALSE))</f>
        <v>0</v>
      </c>
      <c r="M147" s="90">
        <f t="shared" si="203"/>
        <v>1372826.88</v>
      </c>
      <c r="N147" s="72">
        <f t="shared" si="204"/>
        <v>7.2672261872366445E-2</v>
      </c>
      <c r="O147" s="73">
        <f t="shared" si="205"/>
        <v>799.82922395711955</v>
      </c>
      <c r="P147" s="99">
        <f>IF(ISNA(VLOOKUP($A147,'[2]1516 Exp_Rev Access'!$F$7:$FS$306,8,FALSE)),"",VLOOKUP($A147,'[2]1516 Exp_Rev Access'!$F$7:$FS$306,8,FALSE))</f>
        <v>0</v>
      </c>
      <c r="Q147" s="99">
        <f>IF(ISNA(VLOOKUP($A147,'[2]1516 Exp_Rev Access'!$F$7:$FS$306,9,FALSE)),"",VLOOKUP($A147,'[2]1516 Exp_Rev Access'!$F$7:$FS$306,9,FALSE))</f>
        <v>0</v>
      </c>
      <c r="R147" s="99">
        <f>IF(ISNA(VLOOKUP($A147,'[2]1516 Exp_Rev Access'!$F$7:$FS$306,10,FALSE)),"",VLOOKUP($A147,'[2]1516 Exp_Rev Access'!$F$7:$FS$306,10,FALSE))</f>
        <v>0</v>
      </c>
      <c r="S147" s="99">
        <f>IF(ISNA(VLOOKUP($A147,'[2]1516 Exp_Rev Access'!$F$7:$FS$306,11,FALSE)),"",VLOOKUP($A147,'[2]1516 Exp_Rev Access'!$F$7:$FS$306,11,FALSE))</f>
        <v>0</v>
      </c>
      <c r="T147" s="99">
        <f>IF(ISNA(VLOOKUP($A147,'[2]1516 Exp_Rev Access'!$F$7:$FS$306,12,FALSE)),"",VLOOKUP($A147,'[2]1516 Exp_Rev Access'!$F$7:$FS$306,12,FALSE))</f>
        <v>0</v>
      </c>
      <c r="U147" s="99">
        <f>IF(ISNA(VLOOKUP($A147,'[2]1516 Exp_Rev Access'!$F$7:$FS$306,13,FALSE)),"",VLOOKUP($A147,'[2]1516 Exp_Rev Access'!$F$7:$FS$306,13,FALSE))</f>
        <v>0</v>
      </c>
      <c r="V147" s="99">
        <f>IF(ISNA(VLOOKUP($A147,'[2]1516 Exp_Rev Access'!$F$7:$FS$306,14,FALSE)),"",VLOOKUP($A147,'[2]1516 Exp_Rev Access'!$F$7:$FS$306,14,FALSE))</f>
        <v>0</v>
      </c>
      <c r="W147" s="99">
        <f>IF(ISNA(VLOOKUP($A147,'[2]1516 Exp_Rev Access'!$F$7:$FS$306,15,FALSE)),"",VLOOKUP($A147,'[2]1516 Exp_Rev Access'!$F$7:$FS$306,15,FALSE))</f>
        <v>0</v>
      </c>
      <c r="X147" s="99">
        <f>IF(ISNA(VLOOKUP($A147,'[2]1516 Exp_Rev Access'!$F$7:$FS$306,16,FALSE)),"",VLOOKUP($A147,'[2]1516 Exp_Rev Access'!$F$7:$FS$306,16,FALSE))</f>
        <v>0</v>
      </c>
      <c r="Y147" s="99">
        <f>IF(ISNA(VLOOKUP($A147,'[2]1516 Exp_Rev Access'!$F$7:$FS$306,17,FALSE)),"",VLOOKUP($A147,'[2]1516 Exp_Rev Access'!$F$7:$FS$306,17,FALSE))</f>
        <v>0</v>
      </c>
      <c r="Z147" s="99">
        <f>IF(ISNA(VLOOKUP($A147,'[2]1516 Exp_Rev Access'!$F$7:$FS$306,18,FALSE)),"",VLOOKUP($A147,'[2]1516 Exp_Rev Access'!$F$7:$FS$306,18,FALSE))</f>
        <v>0</v>
      </c>
      <c r="AA147" s="99">
        <f>IF(ISNA(VLOOKUP($A147,'[2]1516 Exp_Rev Access'!$F$7:$FS$306,19,FALSE)),"",VLOOKUP($A147,'[2]1516 Exp_Rev Access'!$F$7:$FS$306,19,FALSE))</f>
        <v>0</v>
      </c>
      <c r="AB147" s="99">
        <f>IF(ISNA(VLOOKUP($A147,'[2]1516 Exp_Rev Access'!$F$7:$FS$306,20,FALSE)),"",VLOOKUP($A147,'[2]1516 Exp_Rev Access'!$F$7:$FS$306,20,FALSE))</f>
        <v>0</v>
      </c>
      <c r="AC147" s="99">
        <f>IF(ISNA(VLOOKUP($A147,'[2]1516 Exp_Rev Access'!$F$7:$FS$306,21,FALSE)),"",VLOOKUP($A147,'[2]1516 Exp_Rev Access'!$F$7:$FS$306,21,FALSE))</f>
        <v>6865.7</v>
      </c>
      <c r="AD147" s="99">
        <f>IF(ISNA(VLOOKUP($A147,'[2]1516 Exp_Rev Access'!$F$7:$FS$306,22,FALSE)),"",VLOOKUP($A147,'[2]1516 Exp_Rev Access'!$F$7:$FS$306,22,FALSE))</f>
        <v>59248.4</v>
      </c>
      <c r="AE147" s="99">
        <f>IF(ISNA(VLOOKUP($A147,'[2]1516 Exp_Rev Access'!$F$7:$FS$306,23,FALSE)),"",VLOOKUP($A147,'[2]1516 Exp_Rev Access'!$F$7:$FS$306,23,FALSE))</f>
        <v>4960.5</v>
      </c>
      <c r="AF147" s="99">
        <f>IF(ISNA(VLOOKUP($A147,'[2]1516 Exp_Rev Access'!$F$7:$FS$306,24,FALSE)),"",VLOOKUP($A147,'[2]1516 Exp_Rev Access'!$F$7:$FS$306,24,FALSE))</f>
        <v>209601.27</v>
      </c>
      <c r="AG147" s="99">
        <f>IF(ISNA(VLOOKUP($A147,'[2]1516 Exp_Rev Access'!$F$7:$FS$306,25,FALSE)),"",VLOOKUP($A147,'[2]1516 Exp_Rev Access'!$F$7:$FS$306,25,FALSE))</f>
        <v>405.96</v>
      </c>
      <c r="AH147" s="98">
        <f>IF(ISNA(VLOOKUP($A147,'[2]1516 Exp_Rev Access'!$F$7:$FS$306,26,FALSE)),"",VLOOKUP($A147,'[2]1516 Exp_Rev Access'!$F$7:$FS$306,26,FALSE))</f>
        <v>3655.65</v>
      </c>
      <c r="AI147" s="98">
        <f>IF(ISNA(VLOOKUP($A147,'[2]1516 Exp_Rev Access'!$F$7:$FS$306,27,FALSE)),"",VLOOKUP($A147,'[2]1516 Exp_Rev Access'!$F$7:$FS$306,27,FALSE))</f>
        <v>11281.81</v>
      </c>
      <c r="AJ147" s="98">
        <f>IF(ISNA(VLOOKUP($A147,'[2]1516 Exp_Rev Access'!$F$7:$FS$306,28,FALSE)),"",VLOOKUP($A147,'[2]1516 Exp_Rev Access'!$F$7:$FS$306,28,FALSE))</f>
        <v>32295.38</v>
      </c>
      <c r="AK147" s="98">
        <f>IF(ISNA(VLOOKUP($A147,'[2]1516 Exp_Rev Access'!$F$7:$FS$306,29,FALSE)),"",VLOOKUP($A147,'[2]1516 Exp_Rev Access'!$F$7:$FS$306,29,FALSE))</f>
        <v>10350.780000000001</v>
      </c>
      <c r="AL147" s="100">
        <f t="shared" si="206"/>
        <v>338665.45000000007</v>
      </c>
      <c r="AM147" s="72">
        <f t="shared" si="207"/>
        <v>1.7927667813091502E-2</v>
      </c>
      <c r="AN147" s="94">
        <f t="shared" si="208"/>
        <v>197.31149498951299</v>
      </c>
      <c r="AO147" s="99">
        <f>IF(ISNA(VLOOKUP($A147,'[2]1516 Exp_Rev Access'!$F$7:$GB$306,30,FALSE)),"",VLOOKUP($A147,'[2]1516 Exp_Rev Access'!$F$7:$FS$306,30,FALSE))</f>
        <v>10410274.779999999</v>
      </c>
      <c r="AP147" s="99">
        <f>IF(ISNA(VLOOKUP($A147,'[2]1516 Exp_Rev Access'!$F$7:$GB$306,31,FALSE)),"",VLOOKUP($A147,'[2]1516 Exp_Rev Access'!$F$7:$FS$306,31,FALSE))</f>
        <v>216359.37</v>
      </c>
      <c r="AQ147" s="99">
        <f>IF(ISNA(VLOOKUP($A147,'[2]1516 Exp_Rev Access'!$F$7:$GB$306,32,FALSE)),"",VLOOKUP($A147,'[2]1516 Exp_Rev Access'!$F$7:$FS$306,32,FALSE))</f>
        <v>1207501.48</v>
      </c>
      <c r="AR147" s="99">
        <f>IF(ISNA(VLOOKUP($A147,'[2]1516 Exp_Rev Access'!$F$7:$GB$306,33,FALSE)),"",VLOOKUP($A147,'[2]1516 Exp_Rev Access'!$F$7:$FS$306,33,FALSE))</f>
        <v>0</v>
      </c>
      <c r="AS147" s="99">
        <f>IF(ISNA(VLOOKUP($A147,'[2]1516 Exp_Rev Access'!$F$7:$GB$306,34,FALSE)),"",VLOOKUP($A147,'[2]1516 Exp_Rev Access'!$F$7:$FS$306,34,FALSE))</f>
        <v>0</v>
      </c>
      <c r="AT147" s="101">
        <f t="shared" si="209"/>
        <v>11834135.629999999</v>
      </c>
      <c r="AU147" s="72">
        <f t="shared" si="210"/>
        <v>0.62645437386574354</v>
      </c>
      <c r="AV147" s="94">
        <f t="shared" si="211"/>
        <v>6894.7422687019343</v>
      </c>
      <c r="AW147" s="99">
        <f>IF(ISNA(VLOOKUP($A147,'[2]1516 Exp_Rev Access'!$F$7:$GB$306,35,FALSE)),"",VLOOKUP($A147,'[2]1516 Exp_Rev Access'!$F$7:$GB$306,35,FALSE))</f>
        <v>0</v>
      </c>
      <c r="AX147" s="99">
        <f>IF(ISNA(VLOOKUP($A147,'[2]1516 Exp_Rev Access'!$F$7:$GB$306,36,FALSE)),"",VLOOKUP($A147,'[2]1516 Exp_Rev Access'!$F$7:$GB$306,36,FALSE))</f>
        <v>989343.13</v>
      </c>
      <c r="AY147" s="99">
        <f>IF(ISNA(VLOOKUP($A147,'[2]1516 Exp_Rev Access'!$F$7:$GB$306,37,FALSE)),"",VLOOKUP($A147,'[2]1516 Exp_Rev Access'!$F$7:$GB$306,37,FALSE))</f>
        <v>16734.66</v>
      </c>
      <c r="AZ147" s="99">
        <f>IF(ISNA(VLOOKUP($A147,'[2]1516 Exp_Rev Access'!$F$7:$GB$306,38,FALSE)),"",VLOOKUP($A147,'[2]1516 Exp_Rev Access'!$F$7:$GB$306,38,FALSE))</f>
        <v>0</v>
      </c>
      <c r="BA147" s="99">
        <f>IF(ISNA(VLOOKUP($A147,'[2]1516 Exp_Rev Access'!$F$7:$GB$306,39,FALSE)),"",VLOOKUP($A147,'[2]1516 Exp_Rev Access'!$F$7:$GB$306,39,FALSE))</f>
        <v>0</v>
      </c>
      <c r="BB147" s="99">
        <f>IF(ISNA(VLOOKUP($A147,'[2]1516 Exp_Rev Access'!$F$7:$GB$306,40,FALSE)),"",VLOOKUP($A147,'[2]1516 Exp_Rev Access'!$F$7:$GB$306,40,FALSE))</f>
        <v>529404.6</v>
      </c>
      <c r="BC147" s="99">
        <f>IF(ISNA(VLOOKUP($A147,'[2]1516 Exp_Rev Access'!$F$7:$GB$306,41,FALSE)),"",VLOOKUP($A147,'[2]1516 Exp_Rev Access'!$F$7:$GB$306,41,FALSE))</f>
        <v>0</v>
      </c>
      <c r="BD147" s="99">
        <f>IF(ISNA(VLOOKUP($A147,'[2]1516 Exp_Rev Access'!$F$7:$GB$306,42,FALSE)),"",VLOOKUP($A147,'[2]1516 Exp_Rev Access'!$F$7:$GB$306,42,FALSE))</f>
        <v>65289.4</v>
      </c>
      <c r="BE147" s="99">
        <f>IF(ISNA(VLOOKUP($A147,'[2]1516 Exp_Rev Access'!$F$7:$GB$306,43,FALSE)),"",VLOOKUP($A147,'[2]1516 Exp_Rev Access'!$F$7:$GB$306,43,FALSE))</f>
        <v>0</v>
      </c>
      <c r="BF147" s="99">
        <f>IF(ISNA(VLOOKUP($A147,'[2]1516 Exp_Rev Access'!$F$7:$GB$306,44,FALSE)),"",VLOOKUP($A147,'[2]1516 Exp_Rev Access'!$F$7:$GB$306,44,FALSE))</f>
        <v>728878.79</v>
      </c>
      <c r="BG147" s="99">
        <f>IF(ISNA(VLOOKUP($A147,'[2]1516 Exp_Rev Access'!$F$7:$GB$306,45,FALSE)),"",VLOOKUP($A147,'[2]1516 Exp_Rev Access'!$F$7:$GB$306,45,FALSE))</f>
        <v>15028.7</v>
      </c>
      <c r="BH147" s="99">
        <f>IF(ISNA(VLOOKUP($A147,'[2]1516 Exp_Rev Access'!$F$7:$GB$306,46,FALSE)),"",VLOOKUP($A147,'[2]1516 Exp_Rev Access'!$F$7:$GB$306,46,FALSE))</f>
        <v>0</v>
      </c>
      <c r="BI147" s="99">
        <f>IF(ISNA(VLOOKUP($A147,'[2]1516 Exp_Rev Access'!$F$7:$GB$306,47,FALSE)),"",VLOOKUP($A147,'[2]1516 Exp_Rev Access'!$F$7:$GB$306,47,FALSE))</f>
        <v>12576.53</v>
      </c>
      <c r="BJ147" s="99">
        <f>IF(ISNA(VLOOKUP($A147,'[2]1516 Exp_Rev Access'!$F$7:$GB$306,48,FALSE)),"",VLOOKUP($A147,'[2]1516 Exp_Rev Access'!$F$7:$GB$306,48,FALSE))</f>
        <v>797506.87</v>
      </c>
      <c r="BK147" s="99">
        <f>IF(ISNA(VLOOKUP($A147,'[2]1516 Exp_Rev Access'!$F$7:$GB$306,49,FALSE)),"",VLOOKUP($A147,'[2]1516 Exp_Rev Access'!$F$7:$GB$306,49,FALSE))</f>
        <v>0</v>
      </c>
      <c r="BL147" s="99">
        <f>IF(ISNA(VLOOKUP($A147,'[2]1516 Exp_Rev Access'!$F$7:$GB$306,50,FALSE)),"",VLOOKUP($A147,'[2]1516 Exp_Rev Access'!$F$7:$GB$306,50,FALSE))</f>
        <v>0</v>
      </c>
      <c r="BM147" s="99">
        <f>IF(ISNA(VLOOKUP($A147,'[2]1516 Exp_Rev Access'!$F$7:$GB$306,51,FALSE)),"",VLOOKUP($A147,'[2]1516 Exp_Rev Access'!$F$7:$GB$306,51,FALSE))</f>
        <v>0</v>
      </c>
      <c r="BN147" s="99">
        <f>IF(ISNA(VLOOKUP($A147,'[2]1516 Exp_Rev Access'!$F$7:$GB$306,52,FALSE)),"",VLOOKUP($A147,'[2]1516 Exp_Rev Access'!$F$7:$GB$306,52,FALSE))</f>
        <v>0</v>
      </c>
      <c r="BO147" s="99">
        <f>IF(ISNA(VLOOKUP($A147,'[2]1516 Exp_Rev Access'!$F$7:$GB$306,53,FALSE)),"",VLOOKUP($A147,'[2]1516 Exp_Rev Access'!$F$7:$GB$306,53,FALSE))</f>
        <v>0</v>
      </c>
      <c r="BP147" s="99">
        <f>IF(ISNA(VLOOKUP($A147,'[2]1516 Exp_Rev Access'!$F$7:$GB$306,54,FALSE)),"",VLOOKUP($A147,'[2]1516 Exp_Rev Access'!$F$7:$GB$306,54,FALSE))</f>
        <v>0</v>
      </c>
      <c r="BQ147" s="99">
        <f>IF(ISNA(VLOOKUP($A147,'[2]1516 Exp_Rev Access'!$F$7:$GB$306,55,FALSE)),"",VLOOKUP($A147,'[2]1516 Exp_Rev Access'!$F$7:$GB$306,55,FALSE))</f>
        <v>0</v>
      </c>
      <c r="BR147" s="99">
        <f>IF(ISNA(VLOOKUP($A147,'[2]1516 Exp_Rev Access'!$F$7:$GB$306,56,FALSE)),"",VLOOKUP($A147,'[2]1516 Exp_Rev Access'!$F$7:$GB$306,56,FALSE))</f>
        <v>0</v>
      </c>
      <c r="BS147" s="99">
        <f>IF(ISNA(VLOOKUP($A147,'[2]1516 Exp_Rev Access'!$F$7:$GB$306,57,FALSE)),"",VLOOKUP($A147,'[2]1516 Exp_Rev Access'!$F$7:$GB$306,57,FALSE))</f>
        <v>0</v>
      </c>
      <c r="BT147" s="99">
        <f>IF(ISNA(VLOOKUP($A147,'[2]1516 Exp_Rev Access'!$F$7:$GB$306,58,FALSE)),"",VLOOKUP($A147,'[2]1516 Exp_Rev Access'!$F$7:$GB$306,58,FALSE))</f>
        <v>0</v>
      </c>
      <c r="BU147" s="102">
        <f t="shared" si="212"/>
        <v>3154762.68</v>
      </c>
      <c r="BV147" s="72">
        <f t="shared" si="213"/>
        <v>0.16700120238476726</v>
      </c>
      <c r="BW147" s="94">
        <f t="shared" si="214"/>
        <v>1838.0113493358194</v>
      </c>
      <c r="BX147" s="99">
        <f>IF(ISNA(VLOOKUP($A147,'[2]1516 Exp_Rev Access'!$F$7:$GB$306,59,FALSE)),"",VLOOKUP($A147,'[2]1516 Exp_Rev Access'!$F$7:$GB$306,59,FALSE))</f>
        <v>0</v>
      </c>
      <c r="BY147" s="99">
        <f>IF(ISNA(VLOOKUP($A147,'[2]1516 Exp_Rev Access'!$F$7:$GB$306,60,FALSE)),"",VLOOKUP($A147,'[2]1516 Exp_Rev Access'!$F$7:$GB$306,60,FALSE))</f>
        <v>0</v>
      </c>
      <c r="BZ147" s="99">
        <f>IF(ISNA(VLOOKUP($A147,'[2]1516 Exp_Rev Access'!$F$7:$GB$306,61,FALSE)),"",VLOOKUP($A147,'[2]1516 Exp_Rev Access'!$F$7:$GB$306,61,FALSE))</f>
        <v>0</v>
      </c>
      <c r="CA147" s="99">
        <f>IF(ISNA(VLOOKUP($A147,'[2]1516 Exp_Rev Access'!$F$7:$GB$306,62,FALSE)),"",VLOOKUP($A147,'[2]1516 Exp_Rev Access'!$F$7:$GB$306,62,FALSE))</f>
        <v>0</v>
      </c>
      <c r="CB147" s="99">
        <f>IF(ISNA(VLOOKUP($A147,'[2]1516 Exp_Rev Access'!$F$7:$GB$306,63,FALSE)),"",VLOOKUP($A147,'[2]1516 Exp_Rev Access'!$F$7:$GB$306,63,FALSE))</f>
        <v>0</v>
      </c>
      <c r="CC147" s="99">
        <f>IF(ISNA(VLOOKUP($A147,'[2]1516 Exp_Rev Access'!$F$7:$GB$306,64,FALSE)),"",VLOOKUP($A147,'[2]1516 Exp_Rev Access'!$F$7:$GB$306,64,FALSE))</f>
        <v>0</v>
      </c>
      <c r="CD147" s="101">
        <f t="shared" si="215"/>
        <v>0</v>
      </c>
      <c r="CE147" s="72"/>
      <c r="CF147" s="103"/>
      <c r="CG147" s="99">
        <f>IF(ISNA(VLOOKUP($A147,'[2]1516 Exp_Rev Access'!$F$7:$GB$306,65,FALSE)),"",VLOOKUP($A147,'[2]1516 Exp_Rev Access'!$F$7:$GB$306,65,FALSE))</f>
        <v>1606.98</v>
      </c>
      <c r="CH147" s="99">
        <f>IF(ISNA(VLOOKUP($A147,'[2]1516 Exp_Rev Access'!$F$7:$GB$306,66,FALSE)),"",VLOOKUP($A147,'[2]1516 Exp_Rev Access'!$F$7:$GB$306,66,FALSE))</f>
        <v>0</v>
      </c>
      <c r="CI147" s="99">
        <f>IF(ISNA(VLOOKUP($A147,'[2]1516 Exp_Rev Access'!$F$7:$GB$306,67,FALSE)),"",VLOOKUP($A147,'[2]1516 Exp_Rev Access'!$F$7:$GB$306,67,FALSE))</f>
        <v>0</v>
      </c>
      <c r="CJ147" s="99">
        <f>IF(ISNA(VLOOKUP($A147,'[2]1516 Exp_Rev Access'!$F$7:$GB$306,68,FALSE)),"",VLOOKUP($A147,'[2]1516 Exp_Rev Access'!$F$7:$GB$306,68,FALSE))</f>
        <v>0</v>
      </c>
      <c r="CK147" s="99">
        <f>IF(ISNA(VLOOKUP($A147,'[2]1516 Exp_Rev Access'!$F$7:$GB$306,69,FALSE)),"",VLOOKUP($A147,'[2]1516 Exp_Rev Access'!$F$7:$GB$306,69,FALSE))</f>
        <v>0</v>
      </c>
      <c r="CL147" s="99">
        <f>IF(ISNA(VLOOKUP($A147,'[2]1516 Exp_Rev Access'!$F$7:$GB$306,70,FALSE)),"",VLOOKUP($A147,'[2]1516 Exp_Rev Access'!$F$7:$GB$306,70,FALSE))</f>
        <v>0</v>
      </c>
      <c r="CM147" s="99">
        <f>IF(ISNA(VLOOKUP($A147,'[2]1516 Exp_Rev Access'!$F$7:$GB$306,71,FALSE)),"",VLOOKUP($A147,'[2]1516 Exp_Rev Access'!$F$7:$GB$306,71,FALSE))</f>
        <v>0</v>
      </c>
      <c r="CN147" s="99">
        <f>IF(ISNA(VLOOKUP($A147,'[2]1516 Exp_Rev Access'!$F$7:$GB$306,72,FALSE)),"",VLOOKUP($A147,'[2]1516 Exp_Rev Access'!$F$7:$GB$306,72,FALSE))</f>
        <v>0</v>
      </c>
      <c r="CO147" s="99">
        <f>IF(ISNA(VLOOKUP($A147,'[2]1516 Exp_Rev Access'!$F$7:$GB$306,73,FALSE)),"",VLOOKUP($A147,'[2]1516 Exp_Rev Access'!$F$7:$GB$306,73,FALSE))</f>
        <v>0</v>
      </c>
      <c r="CP147" s="99">
        <f>IF(ISNA(VLOOKUP($A147,'[2]1516 Exp_Rev Access'!$F$7:$GB$306,74,FALSE)),"",VLOOKUP($A147,'[2]1516 Exp_Rev Access'!$F$7:$GB$306,74,FALSE))</f>
        <v>288693.02</v>
      </c>
      <c r="CQ147" s="99">
        <f>IF(ISNA(VLOOKUP($A147,'[2]1516 Exp_Rev Access'!$F$7:$GB$306,75,FALSE)),"",VLOOKUP($A147,'[2]1516 Exp_Rev Access'!$F$7:$GB$306,75,FALSE))</f>
        <v>0</v>
      </c>
      <c r="CR147" s="99">
        <f>IF(ISNA(VLOOKUP($A147,'[2]1516 Exp_Rev Access'!$F$7:$GB$306,76,FALSE)),"",VLOOKUP($A147,'[2]1516 Exp_Rev Access'!$F$7:$GB$306,76,FALSE))</f>
        <v>14211</v>
      </c>
      <c r="CS147" s="99">
        <f>IF(ISNA(VLOOKUP($A147,'[2]1516 Exp_Rev Access'!$F$7:$GB$306,77,FALSE)),"",VLOOKUP($A147,'[2]1516 Exp_Rev Access'!$F$7:$GB$306,77,FALSE))</f>
        <v>0</v>
      </c>
      <c r="CT147" s="99">
        <f>IF(ISNA(VLOOKUP($A147,'[2]1516 Exp_Rev Access'!$F$7:$GB$306,78,FALSE)),"",VLOOKUP($A147,'[2]1516 Exp_Rev Access'!$F$7:$GB$306,78,FALSE))</f>
        <v>622950.06000000006</v>
      </c>
      <c r="CU147" s="99">
        <f>IF(ISNA(VLOOKUP($A147,'[2]1516 Exp_Rev Access'!$F$7:$GB$306,79,FALSE)),"",VLOOKUP($A147,'[2]1516 Exp_Rev Access'!$F$7:$GB$306,79,FALSE))</f>
        <v>101389.02</v>
      </c>
      <c r="CV147" s="99">
        <f>IF(ISNA(VLOOKUP($A147,'[2]1516 Exp_Rev Access'!$F$7:$GB$306,80,FALSE)),"",VLOOKUP($A147,'[2]1516 Exp_Rev Access'!$F$7:$GB$306,80,FALSE))</f>
        <v>96393</v>
      </c>
      <c r="CW147" s="99">
        <f>IF(ISNA(VLOOKUP($A147,'[2]1516 Exp_Rev Access'!$F$7:$GB$306,81,FALSE)),"",VLOOKUP($A147,'[2]1516 Exp_Rev Access'!$F$7:$GB$306,81,FALSE))</f>
        <v>0</v>
      </c>
      <c r="CX147" s="99">
        <f>IF(ISNA(VLOOKUP($A147,'[2]1516 Exp_Rev Access'!$F$7:$GB$306,82,FALSE)),"",VLOOKUP($A147,'[2]1516 Exp_Rev Access'!$F$7:$GB$306,82,FALSE))</f>
        <v>0</v>
      </c>
      <c r="CY147" s="99">
        <f>IF(ISNA(VLOOKUP($A147,'[2]1516 Exp_Rev Access'!$F$7:$GB$306,83,FALSE)),"",VLOOKUP($A147,'[2]1516 Exp_Rev Access'!$F$7:$GB$306,83,FALSE))</f>
        <v>0</v>
      </c>
      <c r="CZ147" s="99">
        <f>IF(ISNA(VLOOKUP($A147,'[2]1516 Exp_Rev Access'!$F$7:$GB$306,84,FALSE)),"",VLOOKUP($A147,'[2]1516 Exp_Rev Access'!$F$7:$GB$306,84,FALSE))</f>
        <v>0</v>
      </c>
      <c r="DA147" s="99">
        <f>IF(ISNA(VLOOKUP($A147,'[2]1516 Exp_Rev Access'!$F$7:$GB$306,85,FALSE)),"",VLOOKUP($A147,'[2]1516 Exp_Rev Access'!$F$7:$GB$306,85,FALSE))</f>
        <v>121462.24</v>
      </c>
      <c r="DB147" s="99">
        <f>IF(ISNA(VLOOKUP($A147,'[2]1516 Exp_Rev Access'!$F$7:$GB$306,86,FALSE)),"",VLOOKUP($A147,'[2]1516 Exp_Rev Access'!$F$7:$GB$306,86,FALSE))</f>
        <v>0</v>
      </c>
      <c r="DC147" s="99">
        <f>IF(ISNA(VLOOKUP($A147,'[2]1516 Exp_Rev Access'!$F$7:$GB$306,87,FALSE)),"",VLOOKUP($A147,'[2]1516 Exp_Rev Access'!$F$7:$GB$306,87,FALSE))</f>
        <v>0</v>
      </c>
      <c r="DD147" s="99">
        <f>IF(ISNA(VLOOKUP($A147,'[2]1516 Exp_Rev Access'!$F$7:$GB$306,88,FALSE)),"",VLOOKUP($A147,'[2]1516 Exp_Rev Access'!$F$7:$GB$306,88,FALSE))</f>
        <v>0</v>
      </c>
      <c r="DE147" s="99">
        <f>IF(ISNA(VLOOKUP($A147,'[2]1516 Exp_Rev Access'!$F$7:$GB$306,89,FALSE)),"",VLOOKUP($A147,'[2]1516 Exp_Rev Access'!$F$7:$GB$306,89,FALSE))</f>
        <v>0</v>
      </c>
      <c r="DF147" s="99">
        <f>IF(ISNA(VLOOKUP($A147,'[2]1516 Exp_Rev Access'!$F$7:$GB$306,90,FALSE)),"",VLOOKUP($A147,'[2]1516 Exp_Rev Access'!$F$7:$GB$306,90,FALSE))</f>
        <v>0</v>
      </c>
      <c r="DG147" s="99">
        <f>IF(ISNA(VLOOKUP($A147,'[2]1516 Exp_Rev Access'!$F$7:$GB$306,91,FALSE)),"",VLOOKUP($A147,'[2]1516 Exp_Rev Access'!$F$7:$GB$306,91,FALSE))</f>
        <v>0</v>
      </c>
      <c r="DH147" s="99">
        <f>IF(ISNA(VLOOKUP($A147,'[2]1516 Exp_Rev Access'!$F$7:$GB$306,92,FALSE)),"",VLOOKUP($A147,'[2]1516 Exp_Rev Access'!$F$7:$GB$306,92,FALSE))</f>
        <v>719959.18</v>
      </c>
      <c r="DI147" s="99">
        <f>IF(ISNA(VLOOKUP($A147,'[2]1516 Exp_Rev Access'!$F$7:$GB$306,93,FALSE)),"",VLOOKUP($A147,'[2]1516 Exp_Rev Access'!$F$7:$GB$306,93,FALSE))</f>
        <v>0</v>
      </c>
      <c r="DJ147" s="99">
        <f>IF(ISNA(VLOOKUP($A147,'[2]1516 Exp_Rev Access'!$F$7:$GB$306,94,FALSE)),"",VLOOKUP($A147,'[2]1516 Exp_Rev Access'!$F$7:$GB$306,94,FALSE))</f>
        <v>0</v>
      </c>
      <c r="DK147" s="99">
        <f>IF(ISNA(VLOOKUP($A147,'[2]1516 Exp_Rev Access'!$F$7:$GB$306,95,FALSE)),"",VLOOKUP($A147,'[2]1516 Exp_Rev Access'!$F$7:$GB$306,95,FALSE))</f>
        <v>0</v>
      </c>
      <c r="DL147" s="99">
        <f>IF(ISNA(VLOOKUP($A147,'[2]1516 Exp_Rev Access'!$F$7:$GB$306,96,FALSE)),"",VLOOKUP($A147,'[2]1516 Exp_Rev Access'!$F$7:$GB$306,96,FALSE))</f>
        <v>0</v>
      </c>
      <c r="DM147" s="99">
        <f>IF(ISNA(VLOOKUP($A147,'[2]1516 Exp_Rev Access'!$F$7:$GB$306,97,FALSE)),"",VLOOKUP($A147,'[2]1516 Exp_Rev Access'!$F$7:$GB$306,97,FALSE))</f>
        <v>0</v>
      </c>
      <c r="DN147" s="99">
        <f>IF(ISNA(VLOOKUP($A147,'[2]1516 Exp_Rev Access'!$F$7:$GB$306,98,FALSE)),"",VLOOKUP($A147,'[2]1516 Exp_Rev Access'!$F$7:$GB$306,98,FALSE))</f>
        <v>0</v>
      </c>
      <c r="DO147" s="99">
        <f>IF(ISNA(VLOOKUP($A147,'[2]1516 Exp_Rev Access'!$F$7:$GB$306,99,FALSE)),"",VLOOKUP($A147,'[2]1516 Exp_Rev Access'!$F$7:$GB$306,99,FALSE))</f>
        <v>0</v>
      </c>
      <c r="DP147" s="99">
        <f>IF(ISNA(VLOOKUP($A147,'[2]1516 Exp_Rev Access'!$F$7:$GB$306,100,FALSE)),"",VLOOKUP($A147,'[2]1516 Exp_Rev Access'!$F$7:$GB$306,100,FALSE))</f>
        <v>0</v>
      </c>
      <c r="DQ147" s="99">
        <f>IF(ISNA(VLOOKUP($A147,'[2]1516 Exp_Rev Access'!$F$7:$GB$306,101,FALSE)),"",VLOOKUP($A147,'[2]1516 Exp_Rev Access'!$F$7:$GB$306,101,FALSE))</f>
        <v>0</v>
      </c>
      <c r="DR147" s="99">
        <f>IF(ISNA(VLOOKUP($A147,'[2]1516 Exp_Rev Access'!$F$7:$GB$306,102,FALSE)),"",VLOOKUP($A147,'[2]1516 Exp_Rev Access'!$F$7:$GB$306,102,FALSE))</f>
        <v>0</v>
      </c>
      <c r="DS147" s="99">
        <f>IF(ISNA(VLOOKUP($A147,'[2]1516 Exp_Rev Access'!$F$7:$GB$306,103,FALSE)),"",VLOOKUP($A147,'[2]1516 Exp_Rev Access'!$F$7:$GB$306,103,FALSE))</f>
        <v>0</v>
      </c>
      <c r="DT147" s="99">
        <f>IF(ISNA(VLOOKUP($A147,'[2]1516 Exp_Rev Access'!$F$7:$GB$306,104,FALSE)),"",VLOOKUP($A147,'[2]1516 Exp_Rev Access'!$F$7:$GB$306,104,FALSE))</f>
        <v>0</v>
      </c>
      <c r="DU147" s="99">
        <f>IF(ISNA(VLOOKUP($A147,'[2]1516 Exp_Rev Access'!$F$7:$GB$306,105,FALSE)),"",VLOOKUP($A147,'[2]1516 Exp_Rev Access'!$F$7:$GB$306,105,FALSE))</f>
        <v>0</v>
      </c>
      <c r="DV147" s="99">
        <f>IF(ISNA(VLOOKUP($A147,'[2]1516 Exp_Rev Access'!$F$7:$GB$306,106,FALSE)),"",VLOOKUP($A147,'[2]1516 Exp_Rev Access'!$F$7:$GB$306,106,FALSE))</f>
        <v>0</v>
      </c>
      <c r="DW147" s="99">
        <f>IF(ISNA(VLOOKUP($A147,'[2]1516 Exp_Rev Access'!$F$7:$GB$306,107,FALSE)),"",VLOOKUP($A147,'[2]1516 Exp_Rev Access'!$F$7:$GB$306,107,FALSE))</f>
        <v>0</v>
      </c>
      <c r="DX147" s="99">
        <f>IF(ISNA(VLOOKUP($A147,'[2]1516 Exp_Rev Access'!$F$7:$GB$306,108,FALSE)),"",VLOOKUP($A147,'[2]1516 Exp_Rev Access'!$F$7:$GB$306,108,FALSE))</f>
        <v>0</v>
      </c>
      <c r="DY147" s="99">
        <f>IF(ISNA(VLOOKUP($A147,'[2]1516 Exp_Rev Access'!$F$7:$GB$306,109,FALSE)),"",VLOOKUP($A147,'[2]1516 Exp_Rev Access'!$F$7:$GB$306,109,FALSE))</f>
        <v>0</v>
      </c>
      <c r="DZ147" s="99">
        <f>IF(ISNA(VLOOKUP($A147,'[2]1516 Exp_Rev Access'!$F$7:$GB$306,110,FALSE)),"",VLOOKUP($A147,'[2]1516 Exp_Rev Access'!$F$7:$GB$306,110,FALSE))</f>
        <v>0</v>
      </c>
      <c r="EA147" s="99">
        <f>IF(ISNA(VLOOKUP($A147,'[2]1516 Exp_Rev Access'!$F$7:$GB$306,111,FALSE)),"",VLOOKUP($A147,'[2]1516 Exp_Rev Access'!$F$7:$GB$306,111,FALSE))</f>
        <v>0</v>
      </c>
      <c r="EB147" s="99">
        <f>IF(ISNA(VLOOKUP($A147,'[2]1516 Exp_Rev Access'!$F$7:$GB$306,112,FALSE)),"",VLOOKUP($A147,'[2]1516 Exp_Rev Access'!$F$7:$GB$306,112,FALSE))</f>
        <v>0</v>
      </c>
      <c r="EC147" s="99">
        <f>IF(ISNA(VLOOKUP($A147,'[2]1516 Exp_Rev Access'!$F$7:$GB$306,113,FALSE)),"",VLOOKUP($A147,'[2]1516 Exp_Rev Access'!$F$7:$GB$306,113,FALSE))</f>
        <v>0</v>
      </c>
      <c r="ED147" s="99">
        <f>IF(ISNA(VLOOKUP($A147,'[2]1516 Exp_Rev Access'!$F$7:$GB$306,114,FALSE)),"",VLOOKUP($A147,'[2]1516 Exp_Rev Access'!$F$7:$GB$306,114,FALSE))</f>
        <v>0</v>
      </c>
      <c r="EE147" s="99">
        <f>IF(ISNA(VLOOKUP($A147,'[2]1516 Exp_Rev Access'!$F$7:$GB$306,115,FALSE)),"",VLOOKUP($A147,'[2]1516 Exp_Rev Access'!$F$7:$GB$306,115,FALSE))</f>
        <v>0</v>
      </c>
      <c r="EF147" s="99">
        <f>IF(ISNA(VLOOKUP($A147,'[2]1516 Exp_Rev Access'!$F$7:$GB$306,116,FALSE)),"",VLOOKUP($A147,'[2]1516 Exp_Rev Access'!$F$7:$GB$306,116,FALSE))</f>
        <v>0</v>
      </c>
      <c r="EG147" s="99">
        <f>IF(ISNA(VLOOKUP($A147,'[2]1516 Exp_Rev Access'!$F$7:$GB$306,117,FALSE)),"",VLOOKUP($A147,'[2]1516 Exp_Rev Access'!$F$7:$GB$306,117,FALSE))</f>
        <v>0</v>
      </c>
      <c r="EH147" s="99">
        <f>IF(ISNA(VLOOKUP($A147,'[2]1516 Exp_Rev Access'!$F$7:$GB$306,118,FALSE)),"",VLOOKUP($A147,'[2]1516 Exp_Rev Access'!$F$7:$GB$306,118,FALSE))</f>
        <v>0</v>
      </c>
      <c r="EI147" s="99">
        <f>IF(ISNA(VLOOKUP($A147,'[2]1516 Exp_Rev Access'!$F$7:$GB$306,119,FALSE)),"",VLOOKUP($A147,'[2]1516 Exp_Rev Access'!$F$7:$GB$306,119,FALSE))</f>
        <v>0</v>
      </c>
      <c r="EJ147" s="99">
        <f>IF(ISNA(VLOOKUP($A147,'[2]1516 Exp_Rev Access'!$F$7:$GB$306,120,FALSE)),"",VLOOKUP($A147,'[2]1516 Exp_Rev Access'!$F$7:$GB$306,120,FALSE))</f>
        <v>0</v>
      </c>
      <c r="EK147" s="99">
        <f>IF(ISNA(VLOOKUP($A147,'[2]1516 Exp_Rev Access'!$F$7:$GB$306,121,FALSE)),"",VLOOKUP($A147,'[2]1516 Exp_Rev Access'!$F$7:$GB$306,121,FALSE))</f>
        <v>0</v>
      </c>
      <c r="EL147" s="99">
        <f>IF(ISNA(VLOOKUP($A147,'[2]1516 Exp_Rev Access'!$F$7:$GB$306,122,FALSE)),"",VLOOKUP($A147,'[2]1516 Exp_Rev Access'!$F$7:$GB$306,122,FALSE))</f>
        <v>0</v>
      </c>
      <c r="EM147" s="99">
        <f>IF(ISNA(VLOOKUP($A147,'[2]1516 Exp_Rev Access'!$F$7:$GB$306,123,FALSE)),"",VLOOKUP($A147,'[2]1516 Exp_Rev Access'!$F$7:$GB$306,123,FALSE))</f>
        <v>159710.16</v>
      </c>
      <c r="EN147" s="99">
        <f>IF(ISNA(VLOOKUP($A147,'[2]1516 Exp_Rev Access'!$F$7:$GB$306,124,FALSE)),"",VLOOKUP($A147,'[2]1516 Exp_Rev Access'!$F$7:$GB$306,124,FALSE))</f>
        <v>0</v>
      </c>
      <c r="EO147" s="99">
        <f>IF(ISNA(VLOOKUP($A147,'[2]1516 Exp_Rev Access'!$F$7:$GB$306,125,FALSE)),"",VLOOKUP($A147,'[2]1516 Exp_Rev Access'!$F$7:$GB$306,125,FALSE))</f>
        <v>0</v>
      </c>
      <c r="EP147" s="99">
        <f>IF(ISNA(VLOOKUP($A147,'[2]1516 Exp_Rev Access'!$F$7:$GB$306,126,FALSE)),"",VLOOKUP($A147,'[2]1516 Exp_Rev Access'!$F$7:$GB$306,126,FALSE))</f>
        <v>0</v>
      </c>
      <c r="EQ147" s="99">
        <f>IF(ISNA(VLOOKUP($A147,'[2]1516 Exp_Rev Access'!$F$7:$GB$306,127,FALSE)),"",VLOOKUP($A147,'[2]1516 Exp_Rev Access'!$F$7:$GB$306,127,FALSE))</f>
        <v>0</v>
      </c>
      <c r="ER147" s="99">
        <f>IF(ISNA(VLOOKUP($A147,'[2]1516 Exp_Rev Access'!$F$7:$GB$306,128,FALSE)),"",VLOOKUP($A147,'[2]1516 Exp_Rev Access'!$F$7:$GB$306,128,FALSE))</f>
        <v>0</v>
      </c>
      <c r="ES147" s="99">
        <f>IF(ISNA(VLOOKUP($A147,'[2]1516 Exp_Rev Access'!$F$7:$GB$306,129,FALSE)),"",VLOOKUP($A147,'[2]1516 Exp_Rev Access'!$F$7:$GB$306,129,FALSE))</f>
        <v>0</v>
      </c>
      <c r="ET147" s="99">
        <f>IF(ISNA(VLOOKUP($A147,'[2]1516 Exp_Rev Access'!$F$7:$GB$306,130,FALSE)),"",VLOOKUP($A147,'[2]1516 Exp_Rev Access'!$F$7:$GB$306,130,FALSE))</f>
        <v>0</v>
      </c>
      <c r="EU147" s="99">
        <f>IF(ISNA(VLOOKUP($A147,'[2]1516 Exp_Rev Access'!$F$7:$GB$306,131,FALSE)),"",VLOOKUP($A147,'[2]1516 Exp_Rev Access'!$F$7:$GB$306,131,FALSE))</f>
        <v>9654.7099999999991</v>
      </c>
      <c r="EV147" s="99">
        <f>IF(ISNA(VLOOKUP($A147,'[2]1516 Exp_Rev Access'!$F$7:$GB$306,132,FALSE)),"",VLOOKUP($A147,'[2]1516 Exp_Rev Access'!$F$7:$GB$306,132,FALSE))</f>
        <v>0</v>
      </c>
      <c r="EW147" s="99">
        <f>IF(ISNA(VLOOKUP($A147,'[2]1516 Exp_Rev Access'!$F$7:$GB$306,133,FALSE)),"",VLOOKUP($A147,'[2]1516 Exp_Rev Access'!$F$7:$GB$306,133,FALSE))</f>
        <v>0</v>
      </c>
      <c r="EX147" s="99">
        <f>IF(ISNA(VLOOKUP($A147,'[2]1516 Exp_Rev Access'!$F$7:$GB$306,134,FALSE)),"",VLOOKUP($A147,'[2]1516 Exp_Rev Access'!$F$7:$GB$306,134,FALSE))</f>
        <v>0</v>
      </c>
      <c r="EY147" s="99">
        <f>IF(ISNA(VLOOKUP($A147,'[2]1516 Exp_Rev Access'!$F$7:$GB$306,135,FALSE)),"",VLOOKUP($A147,'[2]1516 Exp_Rev Access'!$F$7:$GB$306,135,FALSE))</f>
        <v>0</v>
      </c>
      <c r="EZ147" s="99">
        <f>IF(ISNA(VLOOKUP($A147,'[2]1516 Exp_Rev Access'!$F$7:$GB$306,136,FALSE)),"",VLOOKUP($A147,'[2]1516 Exp_Rev Access'!$F$7:$GB$306,136,FALSE))</f>
        <v>0</v>
      </c>
      <c r="FA147" s="99">
        <f>IF(ISNA(VLOOKUP($A147,'[2]1516 Exp_Rev Access'!$F$7:$GB$306,137,FALSE)),"",VLOOKUP($A147,'[2]1516 Exp_Rev Access'!$F$7:$GB$306,137,FALSE))</f>
        <v>0</v>
      </c>
      <c r="FB147" s="99">
        <f>IF(ISNA(VLOOKUP($A147,'[2]1516 Exp_Rev Access'!$F$7:$GB$306,138,FALSE)),"",VLOOKUP($A147,'[2]1516 Exp_Rev Access'!$F$7:$GB$306,138,FALSE))</f>
        <v>0</v>
      </c>
      <c r="FC147" s="99">
        <f>IF(ISNA(VLOOKUP($A147,'[2]1516 Exp_Rev Access'!$F$7:$GB$306,139,FALSE)),"",VLOOKUP($A147,'[2]1516 Exp_Rev Access'!$F$7:$GB$306,139,FALSE))</f>
        <v>0</v>
      </c>
      <c r="FD147" s="99">
        <f>IF(ISNA(VLOOKUP($A147,'[2]1516 Exp_Rev Access'!$F$7:$FS$306,140,FALSE)),"",VLOOKUP($A147,'[2]1516 Exp_Rev Access'!$F$7:$FS$306,140,FALSE))</f>
        <v>0</v>
      </c>
      <c r="FE147" s="99">
        <f>IF(ISNA(VLOOKUP($A147,'[2]1516 Exp_Rev Access'!$F$7:$FS$306,141,FALSE)),"",VLOOKUP($A147,'[2]1516 Exp_Rev Access'!$F$7:$FS$306,141,FALSE))</f>
        <v>0</v>
      </c>
      <c r="FF147" s="99">
        <f>IF(ISNA(VLOOKUP($A147,'[2]1516 Exp_Rev Access'!$F$7:$FS$306,142,FALSE)),"",VLOOKUP($A147,'[2]1516 Exp_Rev Access'!$F$7:$FS$306,142,FALSE))</f>
        <v>0</v>
      </c>
      <c r="FG147" s="99">
        <f>IF(ISNA(VLOOKUP($A147,'[2]1516 Exp_Rev Access'!$F$7:$FS$306,143,FALSE)),"",VLOOKUP($A147,'[2]1516 Exp_Rev Access'!$F$7:$FS$306,143,FALSE))</f>
        <v>0</v>
      </c>
      <c r="FH147" s="99">
        <f>IF(ISNA(VLOOKUP($A147,'[2]1516 Exp_Rev Access'!$F$7:$FS$306,144,FALSE)),"",VLOOKUP($A147,'[2]1516 Exp_Rev Access'!$F$7:$FS$306,144,FALSE))</f>
        <v>0</v>
      </c>
      <c r="FI147" s="99">
        <f>IF(ISNA(VLOOKUP($A147,'[2]1516 Exp_Rev Access'!$F$7:$FS$306,145,FALSE)),"",VLOOKUP($A147,'[2]1516 Exp_Rev Access'!$F$7:$FS$306,145,FALSE))</f>
        <v>0</v>
      </c>
      <c r="FJ147" s="99">
        <f>IF(ISNA(VLOOKUP($A147,'[2]1516 Exp_Rev Access'!$F$7:$FS$306,146,FALSE)),"",VLOOKUP($A147,'[2]1516 Exp_Rev Access'!$F$7:$FS$306,146,FALSE))</f>
        <v>0</v>
      </c>
      <c r="FK147" s="99">
        <f>IF(ISNA(VLOOKUP($A147,'[2]1516 Exp_Rev Access'!$F$7:$FS$306,147,FALSE)),"",VLOOKUP($A147,'[2]1516 Exp_Rev Access'!$F$7:$FS$306,147,FALSE))</f>
        <v>0</v>
      </c>
      <c r="FL147" s="99">
        <f>IF(ISNA(VLOOKUP($A147,'[2]1516 Exp_Rev Access'!$F$7:$FS$306,148,FALSE)),"",VLOOKUP($A147,'[2]1516 Exp_Rev Access'!$F$7:$FS$306,148,FALSE))</f>
        <v>0</v>
      </c>
      <c r="FM147" s="99">
        <f>IF(ISNA(VLOOKUP($A147,'[2]1516 Exp_Rev Access'!$F$7:$FS$306,149,FALSE)),"",VLOOKUP($A147,'[2]1516 Exp_Rev Access'!$F$7:$FS$306,149,FALSE))</f>
        <v>0</v>
      </c>
      <c r="FN147" s="99">
        <f>IF(ISNA(VLOOKUP($A147,'[2]1516 Exp_Rev Access'!$F$7:$FS$306,150,FALSE)),"",VLOOKUP($A147,'[2]1516 Exp_Rev Access'!$F$7:$FS$306,150,FALSE))</f>
        <v>0</v>
      </c>
      <c r="FO147" s="99">
        <f>IF(ISNA(VLOOKUP($A147,'[2]1516 Exp_Rev Access'!$F$7:$FS$306,151,FALSE)),"",VLOOKUP($A147,'[2]1516 Exp_Rev Access'!$F$7:$FS$306,151,FALSE))</f>
        <v>0</v>
      </c>
      <c r="FP147" s="99">
        <f>IF(ISNA(VLOOKUP($A147,'[2]1516 Exp_Rev Access'!$F$7:$FS$306,152,FALSE)),"",VLOOKUP($A147,'[2]1516 Exp_Rev Access'!$F$7:$FS$306,152,FALSE))</f>
        <v>0</v>
      </c>
      <c r="FQ147" s="99">
        <f>IF(ISNA(VLOOKUP($A147,'[2]1516 Exp_Rev Access'!$F$7:$FS$306,153,FALSE)),"",VLOOKUP($A147,'[2]1516 Exp_Rev Access'!$F$7:$FS$306,153,FALSE))</f>
        <v>54238.47</v>
      </c>
      <c r="FR147" s="101">
        <f t="shared" si="218"/>
        <v>2190267.8400000003</v>
      </c>
      <c r="FS147" s="72">
        <f t="shared" si="219"/>
        <v>0.11594449406403118</v>
      </c>
      <c r="FT147" s="94">
        <f t="shared" si="220"/>
        <v>1276.0824050337919</v>
      </c>
      <c r="FU147" s="99">
        <f>IF(ISNA(VLOOKUP($A147,'[2]1516 Exp_Rev Access'!$F$7:$GB$306,154,FALSE)),"",VLOOKUP($A147,'[2]1516 Exp_Rev Access'!$F$7:$GB$306,154,FALSE))</f>
        <v>0</v>
      </c>
      <c r="FV147" s="99">
        <f>IF(ISNA(VLOOKUP($A147,'[2]1516 Exp_Rev Access'!$F$7:$GB$306,155,FALSE)),"",VLOOKUP($A147,'[2]1516 Exp_Rev Access'!$F$7:$GB$306,155,FALSE))</f>
        <v>0</v>
      </c>
      <c r="FW147" s="99">
        <f>IF(ISNA(VLOOKUP($A147,'[2]1516 Exp_Rev Access'!$F$7:$GB$306,156,FALSE)),"",VLOOKUP($A147,'[2]1516 Exp_Rev Access'!$F$7:$GB$306,156,FALSE))</f>
        <v>0</v>
      </c>
      <c r="FX147" s="99">
        <f>IF(ISNA(VLOOKUP($A147,'[2]1516 Exp_Rev Access'!$F$7:$GB$306,157,FALSE)),"",VLOOKUP($A147,'[2]1516 Exp_Rev Access'!$F$7:$GB$306,157,FALSE))</f>
        <v>0</v>
      </c>
      <c r="FY147" s="99">
        <f>IF(ISNA(VLOOKUP($A147,'[2]1516 Exp_Rev Access'!$F$7:$GB$306,158,FALSE)),"",VLOOKUP($A147,'[2]1516 Exp_Rev Access'!$F$7:$GB$306,158,FALSE))</f>
        <v>0</v>
      </c>
      <c r="FZ147" s="99">
        <f>IF(ISNA(VLOOKUP($A147,'[2]1516 Exp_Rev Access'!$F$7:$GB$306,159,FALSE)),"",VLOOKUP($A147,'[2]1516 Exp_Rev Access'!$F$7:$GB$306,159,FALSE))</f>
        <v>0</v>
      </c>
      <c r="GA147" s="99">
        <f>IF(ISNA(VLOOKUP($A147,'[2]1516 Exp_Rev Access'!$F$7:$GB$306,160,FALSE)),"",VLOOKUP($A147,'[2]1516 Exp_Rev Access'!$F$7:$GB$306,160,FALSE))</f>
        <v>0</v>
      </c>
      <c r="GB147" s="99">
        <f>IF(ISNA(VLOOKUP($A147,'[2]1516 Exp_Rev Access'!$F$7:$GB$306,161,FALSE)),"",VLOOKUP($A147,'[2]1516 Exp_Rev Access'!$F$7:$GB$306,161,FALSE))</f>
        <v>0</v>
      </c>
      <c r="GC147" s="99">
        <f>IF(ISNA(VLOOKUP($A147,'[2]1516 Exp_Rev Access'!$F$7:$GB$306,162,FALSE)),"",VLOOKUP($A147,'[2]1516 Exp_Rev Access'!$F$7:$GB$306,162,FALSE))</f>
        <v>0</v>
      </c>
      <c r="GD147" s="99">
        <f>IF(ISNA(VLOOKUP($A147,'[2]1516 Exp_Rev Access'!$F$7:$GB$306,163,FALSE)),"",VLOOKUP($A147,'[2]1516 Exp_Rev Access'!$F$7:$GB$306,163,FALSE))</f>
        <v>0</v>
      </c>
      <c r="GE147" s="99">
        <f>IF(ISNA(VLOOKUP($A147,'[2]1516 Exp_Rev Access'!$F$7:$GB$306,164,FALSE)),"",VLOOKUP($A147,'[2]1516 Exp_Rev Access'!$F$7:$GB$306,164,FALSE))</f>
        <v>0</v>
      </c>
      <c r="GF147" s="99">
        <f>IF(ISNA(VLOOKUP($A147,'[2]1516 Exp_Rev Access'!$F$7:$GB$306,165,FALSE)),"",VLOOKUP($A147,'[2]1516 Exp_Rev Access'!$F$7:$GB$306,165,FALSE))</f>
        <v>0</v>
      </c>
      <c r="GG147" s="99">
        <f>IF(ISNA(VLOOKUP($A147,'[2]1516 Exp_Rev Access'!$F$7:$GB$306,166,FALSE)),"",VLOOKUP($A147,'[2]1516 Exp_Rev Access'!$F$7:$GB$306,166,FALSE))</f>
        <v>0</v>
      </c>
      <c r="GH147" s="99">
        <f>IF(ISNA(VLOOKUP($A147,'[2]1516 Exp_Rev Access'!$F$7:$GB$306,167,FALSE)),"",VLOOKUP($A147,'[2]1516 Exp_Rev Access'!$F$7:$GB$306,167,FALSE))</f>
        <v>0</v>
      </c>
      <c r="GI147" s="99">
        <f>IF(ISNA(VLOOKUP($A147,'[2]1516 Exp_Rev Access'!$F$7:$GB$306,168,FALSE)),"",VLOOKUP($A147,'[2]1516 Exp_Rev Access'!$F$7:$GB$306,168,FALSE))</f>
        <v>0</v>
      </c>
      <c r="GJ147" s="99">
        <f>IF(ISNA(VLOOKUP($A147,'[2]1516 Exp_Rev Access'!$F$7:$GB$306,169,FALSE)),"",VLOOKUP($A147,'[2]1516 Exp_Rev Access'!$F$7:$GB$306,169,FALSE))</f>
        <v>0</v>
      </c>
      <c r="GK147" s="99">
        <f>IF(ISNA(VLOOKUP($A147,'[2]1516 Exp_Rev Access'!$F$7:$GB$306,170,FALSE)),"",VLOOKUP($A147,'[2]1516 Exp_Rev Access'!$F$7:$GB$306,170,FALSE))</f>
        <v>0</v>
      </c>
      <c r="GL147" s="99">
        <f>IF(ISNA(VLOOKUP($A147,'[2]1516 Exp_Rev Access'!$F$7:$GB$306,171,FALSE)),"",VLOOKUP($A147,'[2]1516 Exp_Rev Access'!$F$7:$GB$306,171,FALSE))</f>
        <v>0</v>
      </c>
      <c r="GM147" s="99">
        <f>IF(ISNA(VLOOKUP($A147,'[2]1516 Exp_Rev Access'!$F$7:$GB$306,172,FALSE)),"",VLOOKUP($A147,'[2]1516 Exp_Rev Access'!$F$7:$GB$306,172,FALSE))</f>
        <v>0</v>
      </c>
      <c r="GN147" s="99">
        <f>IF(ISNA(VLOOKUP($A147,'[2]1516 Exp_Rev Access'!$F$7:$GB$306,173,FALSE)),"",VLOOKUP($A147,'[2]1516 Exp_Rev Access'!$F$7:$GB$306,173,FALSE))</f>
        <v>0</v>
      </c>
      <c r="GO147" s="99">
        <f>IF(ISNA(VLOOKUP($A147,'[2]1516 Exp_Rev Access'!$F$7:$GB$306,174,FALSE)),"",VLOOKUP($A147,'[2]1516 Exp_Rev Access'!$F$7:$GB$306,174,FALSE))</f>
        <v>0</v>
      </c>
      <c r="GP147" s="99">
        <f>IF(ISNA(VLOOKUP($A147,'[2]1516 Exp_Rev Access'!$F$7:$GB$306,175,FALSE)),"",VLOOKUP($A147,'[2]1516 Exp_Rev Access'!$F$7:$GB$306,175,FALSE))</f>
        <v>0</v>
      </c>
      <c r="GQ147" s="99">
        <f>IF(ISNA(VLOOKUP($A147,'[2]1516 Exp_Rev Access'!$F$7:$GB$306,176,FALSE)),"",VLOOKUP($A147,'[2]1516 Exp_Rev Access'!$F$7:$GB$306,176,FALSE))</f>
        <v>0</v>
      </c>
      <c r="GR147" s="99">
        <f>IF(ISNA(VLOOKUP($A147,'[2]1516 Exp_Rev Access'!$F$7:$GB$306,177,FALSE)),"",VLOOKUP($A147,'[2]1516 Exp_Rev Access'!$F$7:$GB$306,177,FALSE))</f>
        <v>0</v>
      </c>
      <c r="GS147" s="99">
        <f>IF(ISNA(VLOOKUP($A147,'[2]1516 Exp_Rev Access'!$F$7:$GB$306,178,FALSE)),"",VLOOKUP($A147,'[2]1516 Exp_Rev Access'!$F$7:$GB$306,178,FALSE))</f>
        <v>0</v>
      </c>
      <c r="GT147" s="101">
        <f t="shared" si="221"/>
        <v>0</v>
      </c>
      <c r="GU147" s="72"/>
      <c r="GV147" s="84">
        <f t="shared" si="223"/>
        <v>0</v>
      </c>
    </row>
    <row r="148" spans="1:207" customFormat="1" ht="12" customHeight="1" x14ac:dyDescent="0.2">
      <c r="A148" s="96" t="s">
        <v>417</v>
      </c>
      <c r="B148" s="69" t="s">
        <v>418</v>
      </c>
      <c r="C148" s="80">
        <f>IF(ISNA(VLOOKUP($A148,'[2]1516 enrollment_Rev_Exp by size'!$A$6:$G$320,3,FALSE)),"",VLOOKUP($A148,'[2]1516 enrollment_Rev_Exp by size'!$A$6:$G$320,3,FALSE))</f>
        <v>1739.1299999999999</v>
      </c>
      <c r="D148" s="97">
        <v>19666723.859999999</v>
      </c>
      <c r="E148" s="80">
        <f t="shared" si="201"/>
        <v>19666723.859999999</v>
      </c>
      <c r="F148" s="80">
        <f t="shared" si="202"/>
        <v>0</v>
      </c>
      <c r="G148" s="98">
        <f>IF(ISNA(VLOOKUP($A148,'[2]1516 Exp_Rev Access'!$F$7:$FS$306,2,FALSE)),"",VLOOKUP($A148,'[2]1516 Exp_Rev Access'!$F$7:$FS$306,2,FALSE))</f>
        <v>3998452.88</v>
      </c>
      <c r="H148" s="98">
        <f>IF(ISNA(VLOOKUP($A148,'[2]1516 Exp_Rev Access'!$F$7:$FS$306,3,FALSE)),"",VLOOKUP($A148,'[2]1516 Exp_Rev Access'!$F$7:$FS$306,3,FALSE))</f>
        <v>0</v>
      </c>
      <c r="I148" s="98">
        <f>IF(ISNA(VLOOKUP($A148,'[2]1516 Exp_Rev Access'!$F$7:$FS$306,4,FALSE)),"",VLOOKUP($A148,'[2]1516 Exp_Rev Access'!$F$7:$FS$306,4,FALSE))</f>
        <v>0</v>
      </c>
      <c r="J148" s="98">
        <f>IF(ISNA(VLOOKUP($A148,'[2]1516 Exp_Rev Access'!$F$7:$FS$306,5,FALSE)),"",VLOOKUP($A148,'[2]1516 Exp_Rev Access'!$F$7:$FS$306,5,FALSE))</f>
        <v>276.81</v>
      </c>
      <c r="K148" s="98">
        <f>IF(ISNA(VLOOKUP($A148,'[2]1516 Exp_Rev Access'!$F$7:$FS$306,6,FALSE)),"",VLOOKUP($A148,'[2]1516 Exp_Rev Access'!$F$7:$FS$306,6,FALSE))</f>
        <v>0</v>
      </c>
      <c r="L148" s="98">
        <f>IF(ISNA(VLOOKUP($A148,'[2]1516 Exp_Rev Access'!$F$7:$FS$306,7,FALSE)),"",VLOOKUP($A148,'[2]1516 Exp_Rev Access'!$F$7:$FS$306,7,FALSE))</f>
        <v>0</v>
      </c>
      <c r="M148" s="90">
        <f t="shared" si="203"/>
        <v>3998729.69</v>
      </c>
      <c r="N148" s="72">
        <f t="shared" si="204"/>
        <v>0.20332464717893284</v>
      </c>
      <c r="O148" s="73">
        <f t="shared" si="205"/>
        <v>2299.2701465675368</v>
      </c>
      <c r="P148" s="99">
        <f>IF(ISNA(VLOOKUP($A148,'[2]1516 Exp_Rev Access'!$F$7:$FS$306,8,FALSE)),"",VLOOKUP($A148,'[2]1516 Exp_Rev Access'!$F$7:$FS$306,8,FALSE))</f>
        <v>254.16</v>
      </c>
      <c r="Q148" s="99">
        <f>IF(ISNA(VLOOKUP($A148,'[2]1516 Exp_Rev Access'!$F$7:$FS$306,9,FALSE)),"",VLOOKUP($A148,'[2]1516 Exp_Rev Access'!$F$7:$FS$306,9,FALSE))</f>
        <v>0</v>
      </c>
      <c r="R148" s="99">
        <f>IF(ISNA(VLOOKUP($A148,'[2]1516 Exp_Rev Access'!$F$7:$FS$306,10,FALSE)),"",VLOOKUP($A148,'[2]1516 Exp_Rev Access'!$F$7:$FS$306,10,FALSE))</f>
        <v>0</v>
      </c>
      <c r="S148" s="99">
        <f>IF(ISNA(VLOOKUP($A148,'[2]1516 Exp_Rev Access'!$F$7:$FS$306,11,FALSE)),"",VLOOKUP($A148,'[2]1516 Exp_Rev Access'!$F$7:$FS$306,11,FALSE))</f>
        <v>0</v>
      </c>
      <c r="T148" s="99">
        <f>IF(ISNA(VLOOKUP($A148,'[2]1516 Exp_Rev Access'!$F$7:$FS$306,12,FALSE)),"",VLOOKUP($A148,'[2]1516 Exp_Rev Access'!$F$7:$FS$306,12,FALSE))</f>
        <v>0</v>
      </c>
      <c r="U148" s="99">
        <f>IF(ISNA(VLOOKUP($A148,'[2]1516 Exp_Rev Access'!$F$7:$FS$306,13,FALSE)),"",VLOOKUP($A148,'[2]1516 Exp_Rev Access'!$F$7:$FS$306,13,FALSE))</f>
        <v>1550</v>
      </c>
      <c r="V148" s="99">
        <f>IF(ISNA(VLOOKUP($A148,'[2]1516 Exp_Rev Access'!$F$7:$FS$306,14,FALSE)),"",VLOOKUP($A148,'[2]1516 Exp_Rev Access'!$F$7:$FS$306,14,FALSE))</f>
        <v>0</v>
      </c>
      <c r="W148" s="99">
        <f>IF(ISNA(VLOOKUP($A148,'[2]1516 Exp_Rev Access'!$F$7:$FS$306,15,FALSE)),"",VLOOKUP($A148,'[2]1516 Exp_Rev Access'!$F$7:$FS$306,15,FALSE))</f>
        <v>0</v>
      </c>
      <c r="X148" s="99">
        <f>IF(ISNA(VLOOKUP($A148,'[2]1516 Exp_Rev Access'!$F$7:$FS$306,16,FALSE)),"",VLOOKUP($A148,'[2]1516 Exp_Rev Access'!$F$7:$FS$306,16,FALSE))</f>
        <v>8130.74</v>
      </c>
      <c r="Y148" s="99">
        <f>IF(ISNA(VLOOKUP($A148,'[2]1516 Exp_Rev Access'!$F$7:$FS$306,17,FALSE)),"",VLOOKUP($A148,'[2]1516 Exp_Rev Access'!$F$7:$FS$306,17,FALSE))</f>
        <v>9310.69</v>
      </c>
      <c r="Z148" s="99">
        <f>IF(ISNA(VLOOKUP($A148,'[2]1516 Exp_Rev Access'!$F$7:$FS$306,18,FALSE)),"",VLOOKUP($A148,'[2]1516 Exp_Rev Access'!$F$7:$FS$306,18,FALSE))</f>
        <v>0</v>
      </c>
      <c r="AA148" s="99">
        <f>IF(ISNA(VLOOKUP($A148,'[2]1516 Exp_Rev Access'!$F$7:$FS$306,19,FALSE)),"",VLOOKUP($A148,'[2]1516 Exp_Rev Access'!$F$7:$FS$306,19,FALSE))</f>
        <v>0</v>
      </c>
      <c r="AB148" s="99">
        <f>IF(ISNA(VLOOKUP($A148,'[2]1516 Exp_Rev Access'!$F$7:$FS$306,20,FALSE)),"",VLOOKUP($A148,'[2]1516 Exp_Rev Access'!$F$7:$FS$306,20,FALSE))</f>
        <v>0</v>
      </c>
      <c r="AC148" s="99">
        <f>IF(ISNA(VLOOKUP($A148,'[2]1516 Exp_Rev Access'!$F$7:$FS$306,21,FALSE)),"",VLOOKUP($A148,'[2]1516 Exp_Rev Access'!$F$7:$FS$306,21,FALSE))</f>
        <v>136806.17000000001</v>
      </c>
      <c r="AD148" s="99">
        <f>IF(ISNA(VLOOKUP($A148,'[2]1516 Exp_Rev Access'!$F$7:$FS$306,22,FALSE)),"",VLOOKUP($A148,'[2]1516 Exp_Rev Access'!$F$7:$FS$306,22,FALSE))</f>
        <v>19702.28</v>
      </c>
      <c r="AE148" s="99">
        <f>IF(ISNA(VLOOKUP($A148,'[2]1516 Exp_Rev Access'!$F$7:$FS$306,23,FALSE)),"",VLOOKUP($A148,'[2]1516 Exp_Rev Access'!$F$7:$FS$306,23,FALSE))</f>
        <v>0</v>
      </c>
      <c r="AF148" s="99">
        <f>IF(ISNA(VLOOKUP($A148,'[2]1516 Exp_Rev Access'!$F$7:$FS$306,24,FALSE)),"",VLOOKUP($A148,'[2]1516 Exp_Rev Access'!$F$7:$FS$306,24,FALSE))</f>
        <v>14827.39</v>
      </c>
      <c r="AG148" s="99">
        <f>IF(ISNA(VLOOKUP($A148,'[2]1516 Exp_Rev Access'!$F$7:$FS$306,25,FALSE)),"",VLOOKUP($A148,'[2]1516 Exp_Rev Access'!$F$7:$FS$306,25,FALSE))</f>
        <v>2358.14</v>
      </c>
      <c r="AH148" s="98">
        <f>IF(ISNA(VLOOKUP($A148,'[2]1516 Exp_Rev Access'!$F$7:$FS$306,26,FALSE)),"",VLOOKUP($A148,'[2]1516 Exp_Rev Access'!$F$7:$FS$306,26,FALSE))</f>
        <v>38910.51</v>
      </c>
      <c r="AI148" s="98">
        <f>IF(ISNA(VLOOKUP($A148,'[2]1516 Exp_Rev Access'!$F$7:$FS$306,27,FALSE)),"",VLOOKUP($A148,'[2]1516 Exp_Rev Access'!$F$7:$FS$306,27,FALSE))</f>
        <v>8363.07</v>
      </c>
      <c r="AJ148" s="98">
        <f>IF(ISNA(VLOOKUP($A148,'[2]1516 Exp_Rev Access'!$F$7:$FS$306,28,FALSE)),"",VLOOKUP($A148,'[2]1516 Exp_Rev Access'!$F$7:$FS$306,28,FALSE))</f>
        <v>88443.91</v>
      </c>
      <c r="AK148" s="98">
        <f>IF(ISNA(VLOOKUP($A148,'[2]1516 Exp_Rev Access'!$F$7:$FS$306,29,FALSE)),"",VLOOKUP($A148,'[2]1516 Exp_Rev Access'!$F$7:$FS$306,29,FALSE))</f>
        <v>107646.92</v>
      </c>
      <c r="AL148" s="100">
        <f t="shared" si="206"/>
        <v>436303.98000000004</v>
      </c>
      <c r="AM148" s="72">
        <f t="shared" si="207"/>
        <v>2.2184883618943538E-2</v>
      </c>
      <c r="AN148" s="94">
        <f t="shared" si="208"/>
        <v>250.87485121871285</v>
      </c>
      <c r="AO148" s="99">
        <f>IF(ISNA(VLOOKUP($A148,'[2]1516 Exp_Rev Access'!$F$7:$GB$306,30,FALSE)),"",VLOOKUP($A148,'[2]1516 Exp_Rev Access'!$F$7:$FS$306,30,FALSE))</f>
        <v>10623184.82</v>
      </c>
      <c r="AP148" s="99">
        <f>IF(ISNA(VLOOKUP($A148,'[2]1516 Exp_Rev Access'!$F$7:$GB$306,31,FALSE)),"",VLOOKUP($A148,'[2]1516 Exp_Rev Access'!$F$7:$FS$306,31,FALSE))</f>
        <v>284866.05</v>
      </c>
      <c r="AQ148" s="99">
        <f>IF(ISNA(VLOOKUP($A148,'[2]1516 Exp_Rev Access'!$F$7:$GB$306,32,FALSE)),"",VLOOKUP($A148,'[2]1516 Exp_Rev Access'!$F$7:$FS$306,32,FALSE))</f>
        <v>443466.16</v>
      </c>
      <c r="AR148" s="99">
        <f>IF(ISNA(VLOOKUP($A148,'[2]1516 Exp_Rev Access'!$F$7:$GB$306,33,FALSE)),"",VLOOKUP($A148,'[2]1516 Exp_Rev Access'!$F$7:$FS$306,33,FALSE))</f>
        <v>0</v>
      </c>
      <c r="AS148" s="99">
        <f>IF(ISNA(VLOOKUP($A148,'[2]1516 Exp_Rev Access'!$F$7:$GB$306,34,FALSE)),"",VLOOKUP($A148,'[2]1516 Exp_Rev Access'!$F$7:$FS$306,34,FALSE))</f>
        <v>0</v>
      </c>
      <c r="AT148" s="101">
        <f t="shared" si="209"/>
        <v>11351517.030000001</v>
      </c>
      <c r="AU148" s="72">
        <f t="shared" si="210"/>
        <v>0.57719410262772675</v>
      </c>
      <c r="AV148" s="94">
        <f t="shared" si="211"/>
        <v>6527.1239240309824</v>
      </c>
      <c r="AW148" s="99">
        <f>IF(ISNA(VLOOKUP($A148,'[2]1516 Exp_Rev Access'!$F$7:$GB$306,35,FALSE)),"",VLOOKUP($A148,'[2]1516 Exp_Rev Access'!$F$7:$GB$306,35,FALSE))</f>
        <v>0</v>
      </c>
      <c r="AX148" s="99">
        <f>IF(ISNA(VLOOKUP($A148,'[2]1516 Exp_Rev Access'!$F$7:$GB$306,36,FALSE)),"",VLOOKUP($A148,'[2]1516 Exp_Rev Access'!$F$7:$GB$306,36,FALSE))</f>
        <v>1244460.8500000001</v>
      </c>
      <c r="AY148" s="99">
        <f>IF(ISNA(VLOOKUP($A148,'[2]1516 Exp_Rev Access'!$F$7:$GB$306,37,FALSE)),"",VLOOKUP($A148,'[2]1516 Exp_Rev Access'!$F$7:$GB$306,37,FALSE))</f>
        <v>39659.99</v>
      </c>
      <c r="AZ148" s="99">
        <f>IF(ISNA(VLOOKUP($A148,'[2]1516 Exp_Rev Access'!$F$7:$GB$306,38,FALSE)),"",VLOOKUP($A148,'[2]1516 Exp_Rev Access'!$F$7:$GB$306,38,FALSE))</f>
        <v>0</v>
      </c>
      <c r="BA148" s="99">
        <f>IF(ISNA(VLOOKUP($A148,'[2]1516 Exp_Rev Access'!$F$7:$GB$306,39,FALSE)),"",VLOOKUP($A148,'[2]1516 Exp_Rev Access'!$F$7:$GB$306,39,FALSE))</f>
        <v>0</v>
      </c>
      <c r="BB148" s="99">
        <f>IF(ISNA(VLOOKUP($A148,'[2]1516 Exp_Rev Access'!$F$7:$GB$306,40,FALSE)),"",VLOOKUP($A148,'[2]1516 Exp_Rev Access'!$F$7:$GB$306,40,FALSE))</f>
        <v>310465.01</v>
      </c>
      <c r="BC148" s="99">
        <f>IF(ISNA(VLOOKUP($A148,'[2]1516 Exp_Rev Access'!$F$7:$GB$306,41,FALSE)),"",VLOOKUP($A148,'[2]1516 Exp_Rev Access'!$F$7:$GB$306,41,FALSE))</f>
        <v>0</v>
      </c>
      <c r="BD148" s="99">
        <f>IF(ISNA(VLOOKUP($A148,'[2]1516 Exp_Rev Access'!$F$7:$GB$306,42,FALSE)),"",VLOOKUP($A148,'[2]1516 Exp_Rev Access'!$F$7:$GB$306,42,FALSE))</f>
        <v>74878.42</v>
      </c>
      <c r="BE148" s="99">
        <f>IF(ISNA(VLOOKUP($A148,'[2]1516 Exp_Rev Access'!$F$7:$GB$306,43,FALSE)),"",VLOOKUP($A148,'[2]1516 Exp_Rev Access'!$F$7:$GB$306,43,FALSE))</f>
        <v>0</v>
      </c>
      <c r="BF148" s="99">
        <f>IF(ISNA(VLOOKUP($A148,'[2]1516 Exp_Rev Access'!$F$7:$GB$306,44,FALSE)),"",VLOOKUP($A148,'[2]1516 Exp_Rev Access'!$F$7:$GB$306,44,FALSE))</f>
        <v>161515.18</v>
      </c>
      <c r="BG148" s="99">
        <f>IF(ISNA(VLOOKUP($A148,'[2]1516 Exp_Rev Access'!$F$7:$GB$306,45,FALSE)),"",VLOOKUP($A148,'[2]1516 Exp_Rev Access'!$F$7:$GB$306,45,FALSE))</f>
        <v>17191.330000000002</v>
      </c>
      <c r="BH148" s="99">
        <f>IF(ISNA(VLOOKUP($A148,'[2]1516 Exp_Rev Access'!$F$7:$GB$306,46,FALSE)),"",VLOOKUP($A148,'[2]1516 Exp_Rev Access'!$F$7:$GB$306,46,FALSE))</f>
        <v>0</v>
      </c>
      <c r="BI148" s="99">
        <f>IF(ISNA(VLOOKUP($A148,'[2]1516 Exp_Rev Access'!$F$7:$GB$306,47,FALSE)),"",VLOOKUP($A148,'[2]1516 Exp_Rev Access'!$F$7:$GB$306,47,FALSE))</f>
        <v>9648.17</v>
      </c>
      <c r="BJ148" s="99">
        <f>IF(ISNA(VLOOKUP($A148,'[2]1516 Exp_Rev Access'!$F$7:$GB$306,48,FALSE)),"",VLOOKUP($A148,'[2]1516 Exp_Rev Access'!$F$7:$GB$306,48,FALSE))</f>
        <v>756482.37</v>
      </c>
      <c r="BK148" s="99">
        <f>IF(ISNA(VLOOKUP($A148,'[2]1516 Exp_Rev Access'!$F$7:$GB$306,49,FALSE)),"",VLOOKUP($A148,'[2]1516 Exp_Rev Access'!$F$7:$GB$306,49,FALSE))</f>
        <v>0</v>
      </c>
      <c r="BL148" s="99">
        <f>IF(ISNA(VLOOKUP($A148,'[2]1516 Exp_Rev Access'!$F$7:$GB$306,50,FALSE)),"",VLOOKUP($A148,'[2]1516 Exp_Rev Access'!$F$7:$GB$306,50,FALSE))</f>
        <v>0</v>
      </c>
      <c r="BM148" s="99">
        <f>IF(ISNA(VLOOKUP($A148,'[2]1516 Exp_Rev Access'!$F$7:$GB$306,51,FALSE)),"",VLOOKUP($A148,'[2]1516 Exp_Rev Access'!$F$7:$GB$306,51,FALSE))</f>
        <v>0</v>
      </c>
      <c r="BN148" s="99">
        <f>IF(ISNA(VLOOKUP($A148,'[2]1516 Exp_Rev Access'!$F$7:$GB$306,52,FALSE)),"",VLOOKUP($A148,'[2]1516 Exp_Rev Access'!$F$7:$GB$306,52,FALSE))</f>
        <v>0</v>
      </c>
      <c r="BO148" s="99">
        <f>IF(ISNA(VLOOKUP($A148,'[2]1516 Exp_Rev Access'!$F$7:$GB$306,53,FALSE)),"",VLOOKUP($A148,'[2]1516 Exp_Rev Access'!$F$7:$GB$306,53,FALSE))</f>
        <v>0</v>
      </c>
      <c r="BP148" s="99">
        <f>IF(ISNA(VLOOKUP($A148,'[2]1516 Exp_Rev Access'!$F$7:$GB$306,54,FALSE)),"",VLOOKUP($A148,'[2]1516 Exp_Rev Access'!$F$7:$GB$306,54,FALSE))</f>
        <v>0</v>
      </c>
      <c r="BQ148" s="99">
        <f>IF(ISNA(VLOOKUP($A148,'[2]1516 Exp_Rev Access'!$F$7:$GB$306,55,FALSE)),"",VLOOKUP($A148,'[2]1516 Exp_Rev Access'!$F$7:$GB$306,55,FALSE))</f>
        <v>0</v>
      </c>
      <c r="BR148" s="99">
        <f>IF(ISNA(VLOOKUP($A148,'[2]1516 Exp_Rev Access'!$F$7:$GB$306,56,FALSE)),"",VLOOKUP($A148,'[2]1516 Exp_Rev Access'!$F$7:$GB$306,56,FALSE))</f>
        <v>0</v>
      </c>
      <c r="BS148" s="99">
        <f>IF(ISNA(VLOOKUP($A148,'[2]1516 Exp_Rev Access'!$F$7:$GB$306,57,FALSE)),"",VLOOKUP($A148,'[2]1516 Exp_Rev Access'!$F$7:$GB$306,57,FALSE))</f>
        <v>0</v>
      </c>
      <c r="BT148" s="99">
        <f>IF(ISNA(VLOOKUP($A148,'[2]1516 Exp_Rev Access'!$F$7:$GB$306,58,FALSE)),"",VLOOKUP($A148,'[2]1516 Exp_Rev Access'!$F$7:$GB$306,58,FALSE))</f>
        <v>0</v>
      </c>
      <c r="BU148" s="102">
        <f t="shared" si="212"/>
        <v>2614301.3199999998</v>
      </c>
      <c r="BV148" s="72">
        <f t="shared" si="213"/>
        <v>0.13293018901420625</v>
      </c>
      <c r="BW148" s="94">
        <f t="shared" si="214"/>
        <v>1503.2236348059087</v>
      </c>
      <c r="BX148" s="99">
        <f>IF(ISNA(VLOOKUP($A148,'[2]1516 Exp_Rev Access'!$F$7:$GB$306,59,FALSE)),"",VLOOKUP($A148,'[2]1516 Exp_Rev Access'!$F$7:$GB$306,59,FALSE))</f>
        <v>0</v>
      </c>
      <c r="BY148" s="99">
        <f>IF(ISNA(VLOOKUP($A148,'[2]1516 Exp_Rev Access'!$F$7:$GB$306,60,FALSE)),"",VLOOKUP($A148,'[2]1516 Exp_Rev Access'!$F$7:$GB$306,60,FALSE))</f>
        <v>0</v>
      </c>
      <c r="BZ148" s="99">
        <f>IF(ISNA(VLOOKUP($A148,'[2]1516 Exp_Rev Access'!$F$7:$GB$306,61,FALSE)),"",VLOOKUP($A148,'[2]1516 Exp_Rev Access'!$F$7:$GB$306,61,FALSE))</f>
        <v>0</v>
      </c>
      <c r="CA148" s="99">
        <f>IF(ISNA(VLOOKUP($A148,'[2]1516 Exp_Rev Access'!$F$7:$GB$306,62,FALSE)),"",VLOOKUP($A148,'[2]1516 Exp_Rev Access'!$F$7:$GB$306,62,FALSE))</f>
        <v>0</v>
      </c>
      <c r="CB148" s="99">
        <f>IF(ISNA(VLOOKUP($A148,'[2]1516 Exp_Rev Access'!$F$7:$GB$306,63,FALSE)),"",VLOOKUP($A148,'[2]1516 Exp_Rev Access'!$F$7:$GB$306,63,FALSE))</f>
        <v>26135</v>
      </c>
      <c r="CC148" s="99">
        <f>IF(ISNA(VLOOKUP($A148,'[2]1516 Exp_Rev Access'!$F$7:$GB$306,64,FALSE)),"",VLOOKUP($A148,'[2]1516 Exp_Rev Access'!$F$7:$GB$306,64,FALSE))</f>
        <v>0</v>
      </c>
      <c r="CD148" s="101">
        <f t="shared" si="215"/>
        <v>26135</v>
      </c>
      <c r="CE148" s="72">
        <f t="shared" ref="CE148:CE156" si="224">CD148/D148</f>
        <v>1.3288944404795239E-3</v>
      </c>
      <c r="CF148" s="103">
        <f t="shared" ref="CF148:CF156" si="225">CD148/C148</f>
        <v>15.027628756907191</v>
      </c>
      <c r="CG148" s="99">
        <f>IF(ISNA(VLOOKUP($A148,'[2]1516 Exp_Rev Access'!$F$7:$GB$306,65,FALSE)),"",VLOOKUP($A148,'[2]1516 Exp_Rev Access'!$F$7:$GB$306,65,FALSE))</f>
        <v>0</v>
      </c>
      <c r="CH148" s="99">
        <f>IF(ISNA(VLOOKUP($A148,'[2]1516 Exp_Rev Access'!$F$7:$GB$306,66,FALSE)),"",VLOOKUP($A148,'[2]1516 Exp_Rev Access'!$F$7:$GB$306,66,FALSE))</f>
        <v>0</v>
      </c>
      <c r="CI148" s="99">
        <f>IF(ISNA(VLOOKUP($A148,'[2]1516 Exp_Rev Access'!$F$7:$GB$306,67,FALSE)),"",VLOOKUP($A148,'[2]1516 Exp_Rev Access'!$F$7:$GB$306,67,FALSE))</f>
        <v>0</v>
      </c>
      <c r="CJ148" s="99">
        <f>IF(ISNA(VLOOKUP($A148,'[2]1516 Exp_Rev Access'!$F$7:$GB$306,68,FALSE)),"",VLOOKUP($A148,'[2]1516 Exp_Rev Access'!$F$7:$GB$306,68,FALSE))</f>
        <v>0</v>
      </c>
      <c r="CK148" s="99">
        <f>IF(ISNA(VLOOKUP($A148,'[2]1516 Exp_Rev Access'!$F$7:$GB$306,69,FALSE)),"",VLOOKUP($A148,'[2]1516 Exp_Rev Access'!$F$7:$GB$306,69,FALSE))</f>
        <v>0</v>
      </c>
      <c r="CL148" s="99">
        <f>IF(ISNA(VLOOKUP($A148,'[2]1516 Exp_Rev Access'!$F$7:$GB$306,70,FALSE)),"",VLOOKUP($A148,'[2]1516 Exp_Rev Access'!$F$7:$GB$306,70,FALSE))</f>
        <v>0</v>
      </c>
      <c r="CM148" s="99">
        <f>IF(ISNA(VLOOKUP($A148,'[2]1516 Exp_Rev Access'!$F$7:$GB$306,71,FALSE)),"",VLOOKUP($A148,'[2]1516 Exp_Rev Access'!$F$7:$GB$306,71,FALSE))</f>
        <v>0</v>
      </c>
      <c r="CN148" s="99">
        <f>IF(ISNA(VLOOKUP($A148,'[2]1516 Exp_Rev Access'!$F$7:$GB$306,72,FALSE)),"",VLOOKUP($A148,'[2]1516 Exp_Rev Access'!$F$7:$GB$306,72,FALSE))</f>
        <v>0</v>
      </c>
      <c r="CO148" s="99">
        <f>IF(ISNA(VLOOKUP($A148,'[2]1516 Exp_Rev Access'!$F$7:$GB$306,73,FALSE)),"",VLOOKUP($A148,'[2]1516 Exp_Rev Access'!$F$7:$GB$306,73,FALSE))</f>
        <v>0</v>
      </c>
      <c r="CP148" s="99">
        <f>IF(ISNA(VLOOKUP($A148,'[2]1516 Exp_Rev Access'!$F$7:$GB$306,74,FALSE)),"",VLOOKUP($A148,'[2]1516 Exp_Rev Access'!$F$7:$GB$306,74,FALSE))</f>
        <v>319644</v>
      </c>
      <c r="CQ148" s="99">
        <f>IF(ISNA(VLOOKUP($A148,'[2]1516 Exp_Rev Access'!$F$7:$GB$306,75,FALSE)),"",VLOOKUP($A148,'[2]1516 Exp_Rev Access'!$F$7:$GB$306,75,FALSE))</f>
        <v>0</v>
      </c>
      <c r="CR148" s="99">
        <f>IF(ISNA(VLOOKUP($A148,'[2]1516 Exp_Rev Access'!$F$7:$GB$306,76,FALSE)),"",VLOOKUP($A148,'[2]1516 Exp_Rev Access'!$F$7:$GB$306,76,FALSE))</f>
        <v>7291</v>
      </c>
      <c r="CS148" s="99">
        <f>IF(ISNA(VLOOKUP($A148,'[2]1516 Exp_Rev Access'!$F$7:$GB$306,77,FALSE)),"",VLOOKUP($A148,'[2]1516 Exp_Rev Access'!$F$7:$GB$306,77,FALSE))</f>
        <v>0</v>
      </c>
      <c r="CT148" s="99">
        <f>IF(ISNA(VLOOKUP($A148,'[2]1516 Exp_Rev Access'!$F$7:$GB$306,78,FALSE)),"",VLOOKUP($A148,'[2]1516 Exp_Rev Access'!$F$7:$GB$306,78,FALSE))</f>
        <v>300917.74</v>
      </c>
      <c r="CU148" s="99">
        <f>IF(ISNA(VLOOKUP($A148,'[2]1516 Exp_Rev Access'!$F$7:$GB$306,79,FALSE)),"",VLOOKUP($A148,'[2]1516 Exp_Rev Access'!$F$7:$GB$306,79,FALSE))</f>
        <v>68413.289999999994</v>
      </c>
      <c r="CV148" s="99">
        <f>IF(ISNA(VLOOKUP($A148,'[2]1516 Exp_Rev Access'!$F$7:$GB$306,80,FALSE)),"",VLOOKUP($A148,'[2]1516 Exp_Rev Access'!$F$7:$GB$306,80,FALSE))</f>
        <v>0</v>
      </c>
      <c r="CW148" s="99">
        <f>IF(ISNA(VLOOKUP($A148,'[2]1516 Exp_Rev Access'!$F$7:$GB$306,81,FALSE)),"",VLOOKUP($A148,'[2]1516 Exp_Rev Access'!$F$7:$GB$306,81,FALSE))</f>
        <v>0</v>
      </c>
      <c r="CX148" s="99">
        <f>IF(ISNA(VLOOKUP($A148,'[2]1516 Exp_Rev Access'!$F$7:$GB$306,82,FALSE)),"",VLOOKUP($A148,'[2]1516 Exp_Rev Access'!$F$7:$GB$306,82,FALSE))</f>
        <v>0</v>
      </c>
      <c r="CY148" s="99">
        <f>IF(ISNA(VLOOKUP($A148,'[2]1516 Exp_Rev Access'!$F$7:$GB$306,83,FALSE)),"",VLOOKUP($A148,'[2]1516 Exp_Rev Access'!$F$7:$GB$306,83,FALSE))</f>
        <v>0</v>
      </c>
      <c r="CZ148" s="99">
        <f>IF(ISNA(VLOOKUP($A148,'[2]1516 Exp_Rev Access'!$F$7:$GB$306,84,FALSE)),"",VLOOKUP($A148,'[2]1516 Exp_Rev Access'!$F$7:$GB$306,84,FALSE))</f>
        <v>0</v>
      </c>
      <c r="DA148" s="99">
        <f>IF(ISNA(VLOOKUP($A148,'[2]1516 Exp_Rev Access'!$F$7:$GB$306,85,FALSE)),"",VLOOKUP($A148,'[2]1516 Exp_Rev Access'!$F$7:$GB$306,85,FALSE))</f>
        <v>16726</v>
      </c>
      <c r="DB148" s="99">
        <f>IF(ISNA(VLOOKUP($A148,'[2]1516 Exp_Rev Access'!$F$7:$GB$306,86,FALSE)),"",VLOOKUP($A148,'[2]1516 Exp_Rev Access'!$F$7:$GB$306,86,FALSE))</f>
        <v>0</v>
      </c>
      <c r="DC148" s="99">
        <f>IF(ISNA(VLOOKUP($A148,'[2]1516 Exp_Rev Access'!$F$7:$GB$306,87,FALSE)),"",VLOOKUP($A148,'[2]1516 Exp_Rev Access'!$F$7:$GB$306,87,FALSE))</f>
        <v>0</v>
      </c>
      <c r="DD148" s="99">
        <f>IF(ISNA(VLOOKUP($A148,'[2]1516 Exp_Rev Access'!$F$7:$GB$306,88,FALSE)),"",VLOOKUP($A148,'[2]1516 Exp_Rev Access'!$F$7:$GB$306,88,FALSE))</f>
        <v>0</v>
      </c>
      <c r="DE148" s="99">
        <f>IF(ISNA(VLOOKUP($A148,'[2]1516 Exp_Rev Access'!$F$7:$GB$306,89,FALSE)),"",VLOOKUP($A148,'[2]1516 Exp_Rev Access'!$F$7:$GB$306,89,FALSE))</f>
        <v>0</v>
      </c>
      <c r="DF148" s="99">
        <f>IF(ISNA(VLOOKUP($A148,'[2]1516 Exp_Rev Access'!$F$7:$GB$306,90,FALSE)),"",VLOOKUP($A148,'[2]1516 Exp_Rev Access'!$F$7:$GB$306,90,FALSE))</f>
        <v>0</v>
      </c>
      <c r="DG148" s="99">
        <f>IF(ISNA(VLOOKUP($A148,'[2]1516 Exp_Rev Access'!$F$7:$GB$306,91,FALSE)),"",VLOOKUP($A148,'[2]1516 Exp_Rev Access'!$F$7:$GB$306,91,FALSE))</f>
        <v>0</v>
      </c>
      <c r="DH148" s="99">
        <f>IF(ISNA(VLOOKUP($A148,'[2]1516 Exp_Rev Access'!$F$7:$GB$306,92,FALSE)),"",VLOOKUP($A148,'[2]1516 Exp_Rev Access'!$F$7:$GB$306,92,FALSE))</f>
        <v>339975.08</v>
      </c>
      <c r="DI148" s="99">
        <f>IF(ISNA(VLOOKUP($A148,'[2]1516 Exp_Rev Access'!$F$7:$GB$306,93,FALSE)),"",VLOOKUP($A148,'[2]1516 Exp_Rev Access'!$F$7:$GB$306,93,FALSE))</f>
        <v>0</v>
      </c>
      <c r="DJ148" s="99">
        <f>IF(ISNA(VLOOKUP($A148,'[2]1516 Exp_Rev Access'!$F$7:$GB$306,94,FALSE)),"",VLOOKUP($A148,'[2]1516 Exp_Rev Access'!$F$7:$GB$306,94,FALSE))</f>
        <v>0</v>
      </c>
      <c r="DK148" s="99">
        <f>IF(ISNA(VLOOKUP($A148,'[2]1516 Exp_Rev Access'!$F$7:$GB$306,95,FALSE)),"",VLOOKUP($A148,'[2]1516 Exp_Rev Access'!$F$7:$GB$306,95,FALSE))</f>
        <v>0</v>
      </c>
      <c r="DL148" s="99">
        <f>IF(ISNA(VLOOKUP($A148,'[2]1516 Exp_Rev Access'!$F$7:$GB$306,96,FALSE)),"",VLOOKUP($A148,'[2]1516 Exp_Rev Access'!$F$7:$GB$306,96,FALSE))</f>
        <v>0</v>
      </c>
      <c r="DM148" s="99">
        <f>IF(ISNA(VLOOKUP($A148,'[2]1516 Exp_Rev Access'!$F$7:$GB$306,97,FALSE)),"",VLOOKUP($A148,'[2]1516 Exp_Rev Access'!$F$7:$GB$306,97,FALSE))</f>
        <v>0</v>
      </c>
      <c r="DN148" s="99">
        <f>IF(ISNA(VLOOKUP($A148,'[2]1516 Exp_Rev Access'!$F$7:$GB$306,98,FALSE)),"",VLOOKUP($A148,'[2]1516 Exp_Rev Access'!$F$7:$GB$306,98,FALSE))</f>
        <v>0</v>
      </c>
      <c r="DO148" s="99">
        <f>IF(ISNA(VLOOKUP($A148,'[2]1516 Exp_Rev Access'!$F$7:$GB$306,99,FALSE)),"",VLOOKUP($A148,'[2]1516 Exp_Rev Access'!$F$7:$GB$306,99,FALSE))</f>
        <v>0</v>
      </c>
      <c r="DP148" s="99">
        <f>IF(ISNA(VLOOKUP($A148,'[2]1516 Exp_Rev Access'!$F$7:$GB$306,100,FALSE)),"",VLOOKUP($A148,'[2]1516 Exp_Rev Access'!$F$7:$GB$306,100,FALSE))</f>
        <v>0</v>
      </c>
      <c r="DQ148" s="99">
        <f>IF(ISNA(VLOOKUP($A148,'[2]1516 Exp_Rev Access'!$F$7:$GB$306,101,FALSE)),"",VLOOKUP($A148,'[2]1516 Exp_Rev Access'!$F$7:$GB$306,101,FALSE))</f>
        <v>0</v>
      </c>
      <c r="DR148" s="99">
        <f>IF(ISNA(VLOOKUP($A148,'[2]1516 Exp_Rev Access'!$F$7:$GB$306,102,FALSE)),"",VLOOKUP($A148,'[2]1516 Exp_Rev Access'!$F$7:$GB$306,102,FALSE))</f>
        <v>0</v>
      </c>
      <c r="DS148" s="99">
        <f>IF(ISNA(VLOOKUP($A148,'[2]1516 Exp_Rev Access'!$F$7:$GB$306,103,FALSE)),"",VLOOKUP($A148,'[2]1516 Exp_Rev Access'!$F$7:$GB$306,103,FALSE))</f>
        <v>0</v>
      </c>
      <c r="DT148" s="99">
        <f>IF(ISNA(VLOOKUP($A148,'[2]1516 Exp_Rev Access'!$F$7:$GB$306,104,FALSE)),"",VLOOKUP($A148,'[2]1516 Exp_Rev Access'!$F$7:$GB$306,104,FALSE))</f>
        <v>0</v>
      </c>
      <c r="DU148" s="99">
        <f>IF(ISNA(VLOOKUP($A148,'[2]1516 Exp_Rev Access'!$F$7:$GB$306,105,FALSE)),"",VLOOKUP($A148,'[2]1516 Exp_Rev Access'!$F$7:$GB$306,105,FALSE))</f>
        <v>0</v>
      </c>
      <c r="DV148" s="99">
        <f>IF(ISNA(VLOOKUP($A148,'[2]1516 Exp_Rev Access'!$F$7:$GB$306,106,FALSE)),"",VLOOKUP($A148,'[2]1516 Exp_Rev Access'!$F$7:$GB$306,106,FALSE))</f>
        <v>0</v>
      </c>
      <c r="DW148" s="99">
        <f>IF(ISNA(VLOOKUP($A148,'[2]1516 Exp_Rev Access'!$F$7:$GB$306,107,FALSE)),"",VLOOKUP($A148,'[2]1516 Exp_Rev Access'!$F$7:$GB$306,107,FALSE))</f>
        <v>0</v>
      </c>
      <c r="DX148" s="99">
        <f>IF(ISNA(VLOOKUP($A148,'[2]1516 Exp_Rev Access'!$F$7:$GB$306,108,FALSE)),"",VLOOKUP($A148,'[2]1516 Exp_Rev Access'!$F$7:$GB$306,108,FALSE))</f>
        <v>0</v>
      </c>
      <c r="DY148" s="99">
        <f>IF(ISNA(VLOOKUP($A148,'[2]1516 Exp_Rev Access'!$F$7:$GB$306,109,FALSE)),"",VLOOKUP($A148,'[2]1516 Exp_Rev Access'!$F$7:$GB$306,109,FALSE))</f>
        <v>0</v>
      </c>
      <c r="DZ148" s="99">
        <f>IF(ISNA(VLOOKUP($A148,'[2]1516 Exp_Rev Access'!$F$7:$GB$306,110,FALSE)),"",VLOOKUP($A148,'[2]1516 Exp_Rev Access'!$F$7:$GB$306,110,FALSE))</f>
        <v>0</v>
      </c>
      <c r="EA148" s="99">
        <f>IF(ISNA(VLOOKUP($A148,'[2]1516 Exp_Rev Access'!$F$7:$GB$306,111,FALSE)),"",VLOOKUP($A148,'[2]1516 Exp_Rev Access'!$F$7:$GB$306,111,FALSE))</f>
        <v>0</v>
      </c>
      <c r="EB148" s="99">
        <f>IF(ISNA(VLOOKUP($A148,'[2]1516 Exp_Rev Access'!$F$7:$GB$306,112,FALSE)),"",VLOOKUP($A148,'[2]1516 Exp_Rev Access'!$F$7:$GB$306,112,FALSE))</f>
        <v>0</v>
      </c>
      <c r="EC148" s="99">
        <f>IF(ISNA(VLOOKUP($A148,'[2]1516 Exp_Rev Access'!$F$7:$GB$306,113,FALSE)),"",VLOOKUP($A148,'[2]1516 Exp_Rev Access'!$F$7:$GB$306,113,FALSE))</f>
        <v>0</v>
      </c>
      <c r="ED148" s="99">
        <f>IF(ISNA(VLOOKUP($A148,'[2]1516 Exp_Rev Access'!$F$7:$GB$306,114,FALSE)),"",VLOOKUP($A148,'[2]1516 Exp_Rev Access'!$F$7:$GB$306,114,FALSE))</f>
        <v>0</v>
      </c>
      <c r="EE148" s="99">
        <f>IF(ISNA(VLOOKUP($A148,'[2]1516 Exp_Rev Access'!$F$7:$GB$306,115,FALSE)),"",VLOOKUP($A148,'[2]1516 Exp_Rev Access'!$F$7:$GB$306,115,FALSE))</f>
        <v>0</v>
      </c>
      <c r="EF148" s="99">
        <f>IF(ISNA(VLOOKUP($A148,'[2]1516 Exp_Rev Access'!$F$7:$GB$306,116,FALSE)),"",VLOOKUP($A148,'[2]1516 Exp_Rev Access'!$F$7:$GB$306,116,FALSE))</f>
        <v>0</v>
      </c>
      <c r="EG148" s="99">
        <f>IF(ISNA(VLOOKUP($A148,'[2]1516 Exp_Rev Access'!$F$7:$GB$306,117,FALSE)),"",VLOOKUP($A148,'[2]1516 Exp_Rev Access'!$F$7:$GB$306,117,FALSE))</f>
        <v>0</v>
      </c>
      <c r="EH148" s="99">
        <f>IF(ISNA(VLOOKUP($A148,'[2]1516 Exp_Rev Access'!$F$7:$GB$306,118,FALSE)),"",VLOOKUP($A148,'[2]1516 Exp_Rev Access'!$F$7:$GB$306,118,FALSE))</f>
        <v>0</v>
      </c>
      <c r="EI148" s="99">
        <f>IF(ISNA(VLOOKUP($A148,'[2]1516 Exp_Rev Access'!$F$7:$GB$306,119,FALSE)),"",VLOOKUP($A148,'[2]1516 Exp_Rev Access'!$F$7:$GB$306,119,FALSE))</f>
        <v>0</v>
      </c>
      <c r="EJ148" s="99">
        <f>IF(ISNA(VLOOKUP($A148,'[2]1516 Exp_Rev Access'!$F$7:$GB$306,120,FALSE)),"",VLOOKUP($A148,'[2]1516 Exp_Rev Access'!$F$7:$GB$306,120,FALSE))</f>
        <v>0</v>
      </c>
      <c r="EK148" s="99">
        <f>IF(ISNA(VLOOKUP($A148,'[2]1516 Exp_Rev Access'!$F$7:$GB$306,121,FALSE)),"",VLOOKUP($A148,'[2]1516 Exp_Rev Access'!$F$7:$GB$306,121,FALSE))</f>
        <v>0</v>
      </c>
      <c r="EL148" s="99">
        <f>IF(ISNA(VLOOKUP($A148,'[2]1516 Exp_Rev Access'!$F$7:$GB$306,122,FALSE)),"",VLOOKUP($A148,'[2]1516 Exp_Rev Access'!$F$7:$GB$306,122,FALSE))</f>
        <v>0</v>
      </c>
      <c r="EM148" s="99">
        <f>IF(ISNA(VLOOKUP($A148,'[2]1516 Exp_Rev Access'!$F$7:$GB$306,123,FALSE)),"",VLOOKUP($A148,'[2]1516 Exp_Rev Access'!$F$7:$GB$306,123,FALSE))</f>
        <v>0</v>
      </c>
      <c r="EN148" s="99">
        <f>IF(ISNA(VLOOKUP($A148,'[2]1516 Exp_Rev Access'!$F$7:$GB$306,124,FALSE)),"",VLOOKUP($A148,'[2]1516 Exp_Rev Access'!$F$7:$GB$306,124,FALSE))</f>
        <v>0</v>
      </c>
      <c r="EO148" s="99">
        <f>IF(ISNA(VLOOKUP($A148,'[2]1516 Exp_Rev Access'!$F$7:$GB$306,125,FALSE)),"",VLOOKUP($A148,'[2]1516 Exp_Rev Access'!$F$7:$GB$306,125,FALSE))</f>
        <v>0</v>
      </c>
      <c r="EP148" s="99">
        <f>IF(ISNA(VLOOKUP($A148,'[2]1516 Exp_Rev Access'!$F$7:$GB$306,126,FALSE)),"",VLOOKUP($A148,'[2]1516 Exp_Rev Access'!$F$7:$GB$306,126,FALSE))</f>
        <v>0</v>
      </c>
      <c r="EQ148" s="99">
        <f>IF(ISNA(VLOOKUP($A148,'[2]1516 Exp_Rev Access'!$F$7:$GB$306,127,FALSE)),"",VLOOKUP($A148,'[2]1516 Exp_Rev Access'!$F$7:$GB$306,127,FALSE))</f>
        <v>0</v>
      </c>
      <c r="ER148" s="99">
        <f>IF(ISNA(VLOOKUP($A148,'[2]1516 Exp_Rev Access'!$F$7:$GB$306,128,FALSE)),"",VLOOKUP($A148,'[2]1516 Exp_Rev Access'!$F$7:$GB$306,128,FALSE))</f>
        <v>0</v>
      </c>
      <c r="ES148" s="99">
        <f>IF(ISNA(VLOOKUP($A148,'[2]1516 Exp_Rev Access'!$F$7:$GB$306,129,FALSE)),"",VLOOKUP($A148,'[2]1516 Exp_Rev Access'!$F$7:$GB$306,129,FALSE))</f>
        <v>0</v>
      </c>
      <c r="ET148" s="99">
        <f>IF(ISNA(VLOOKUP($A148,'[2]1516 Exp_Rev Access'!$F$7:$GB$306,130,FALSE)),"",VLOOKUP($A148,'[2]1516 Exp_Rev Access'!$F$7:$GB$306,130,FALSE))</f>
        <v>0</v>
      </c>
      <c r="EU148" s="99">
        <f>IF(ISNA(VLOOKUP($A148,'[2]1516 Exp_Rev Access'!$F$7:$GB$306,131,FALSE)),"",VLOOKUP($A148,'[2]1516 Exp_Rev Access'!$F$7:$GB$306,131,FALSE))</f>
        <v>0</v>
      </c>
      <c r="EV148" s="99">
        <f>IF(ISNA(VLOOKUP($A148,'[2]1516 Exp_Rev Access'!$F$7:$GB$306,132,FALSE)),"",VLOOKUP($A148,'[2]1516 Exp_Rev Access'!$F$7:$GB$306,132,FALSE))</f>
        <v>0</v>
      </c>
      <c r="EW148" s="99">
        <f>IF(ISNA(VLOOKUP($A148,'[2]1516 Exp_Rev Access'!$F$7:$GB$306,133,FALSE)),"",VLOOKUP($A148,'[2]1516 Exp_Rev Access'!$F$7:$GB$306,133,FALSE))</f>
        <v>0</v>
      </c>
      <c r="EX148" s="99">
        <f>IF(ISNA(VLOOKUP($A148,'[2]1516 Exp_Rev Access'!$F$7:$GB$306,134,FALSE)),"",VLOOKUP($A148,'[2]1516 Exp_Rev Access'!$F$7:$GB$306,134,FALSE))</f>
        <v>0</v>
      </c>
      <c r="EY148" s="99">
        <f>IF(ISNA(VLOOKUP($A148,'[2]1516 Exp_Rev Access'!$F$7:$GB$306,135,FALSE)),"",VLOOKUP($A148,'[2]1516 Exp_Rev Access'!$F$7:$GB$306,135,FALSE))</f>
        <v>0</v>
      </c>
      <c r="EZ148" s="99">
        <f>IF(ISNA(VLOOKUP($A148,'[2]1516 Exp_Rev Access'!$F$7:$GB$306,136,FALSE)),"",VLOOKUP($A148,'[2]1516 Exp_Rev Access'!$F$7:$GB$306,136,FALSE))</f>
        <v>0</v>
      </c>
      <c r="FA148" s="99">
        <f>IF(ISNA(VLOOKUP($A148,'[2]1516 Exp_Rev Access'!$F$7:$GB$306,137,FALSE)),"",VLOOKUP($A148,'[2]1516 Exp_Rev Access'!$F$7:$GB$306,137,FALSE))</f>
        <v>0</v>
      </c>
      <c r="FB148" s="99">
        <f>IF(ISNA(VLOOKUP($A148,'[2]1516 Exp_Rev Access'!$F$7:$GB$306,138,FALSE)),"",VLOOKUP($A148,'[2]1516 Exp_Rev Access'!$F$7:$GB$306,138,FALSE))</f>
        <v>0</v>
      </c>
      <c r="FC148" s="99">
        <f>IF(ISNA(VLOOKUP($A148,'[2]1516 Exp_Rev Access'!$F$7:$GB$306,139,FALSE)),"",VLOOKUP($A148,'[2]1516 Exp_Rev Access'!$F$7:$GB$306,139,FALSE))</f>
        <v>0</v>
      </c>
      <c r="FD148" s="99">
        <f>IF(ISNA(VLOOKUP($A148,'[2]1516 Exp_Rev Access'!$F$7:$FS$306,140,FALSE)),"",VLOOKUP($A148,'[2]1516 Exp_Rev Access'!$F$7:$FS$306,140,FALSE))</f>
        <v>0</v>
      </c>
      <c r="FE148" s="99">
        <f>IF(ISNA(VLOOKUP($A148,'[2]1516 Exp_Rev Access'!$F$7:$FS$306,141,FALSE)),"",VLOOKUP($A148,'[2]1516 Exp_Rev Access'!$F$7:$FS$306,141,FALSE))</f>
        <v>0</v>
      </c>
      <c r="FF148" s="99">
        <f>IF(ISNA(VLOOKUP($A148,'[2]1516 Exp_Rev Access'!$F$7:$FS$306,142,FALSE)),"",VLOOKUP($A148,'[2]1516 Exp_Rev Access'!$F$7:$FS$306,142,FALSE))</f>
        <v>0</v>
      </c>
      <c r="FG148" s="99">
        <f>IF(ISNA(VLOOKUP($A148,'[2]1516 Exp_Rev Access'!$F$7:$FS$306,143,FALSE)),"",VLOOKUP($A148,'[2]1516 Exp_Rev Access'!$F$7:$FS$306,143,FALSE))</f>
        <v>0</v>
      </c>
      <c r="FH148" s="99">
        <f>IF(ISNA(VLOOKUP($A148,'[2]1516 Exp_Rev Access'!$F$7:$FS$306,144,FALSE)),"",VLOOKUP($A148,'[2]1516 Exp_Rev Access'!$F$7:$FS$306,144,FALSE))</f>
        <v>0</v>
      </c>
      <c r="FI148" s="99">
        <f>IF(ISNA(VLOOKUP($A148,'[2]1516 Exp_Rev Access'!$F$7:$FS$306,145,FALSE)),"",VLOOKUP($A148,'[2]1516 Exp_Rev Access'!$F$7:$FS$306,145,FALSE))</f>
        <v>0</v>
      </c>
      <c r="FJ148" s="99">
        <f>IF(ISNA(VLOOKUP($A148,'[2]1516 Exp_Rev Access'!$F$7:$FS$306,146,FALSE)),"",VLOOKUP($A148,'[2]1516 Exp_Rev Access'!$F$7:$FS$306,146,FALSE))</f>
        <v>0</v>
      </c>
      <c r="FK148" s="99">
        <f>IF(ISNA(VLOOKUP($A148,'[2]1516 Exp_Rev Access'!$F$7:$FS$306,147,FALSE)),"",VLOOKUP($A148,'[2]1516 Exp_Rev Access'!$F$7:$FS$306,147,FALSE))</f>
        <v>0</v>
      </c>
      <c r="FL148" s="99">
        <f>IF(ISNA(VLOOKUP($A148,'[2]1516 Exp_Rev Access'!$F$7:$FS$306,148,FALSE)),"",VLOOKUP($A148,'[2]1516 Exp_Rev Access'!$F$7:$FS$306,148,FALSE))</f>
        <v>0</v>
      </c>
      <c r="FM148" s="99">
        <f>IF(ISNA(VLOOKUP($A148,'[2]1516 Exp_Rev Access'!$F$7:$FS$306,149,FALSE)),"",VLOOKUP($A148,'[2]1516 Exp_Rev Access'!$F$7:$FS$306,149,FALSE))</f>
        <v>0</v>
      </c>
      <c r="FN148" s="99">
        <f>IF(ISNA(VLOOKUP($A148,'[2]1516 Exp_Rev Access'!$F$7:$FS$306,150,FALSE)),"",VLOOKUP($A148,'[2]1516 Exp_Rev Access'!$F$7:$FS$306,150,FALSE))</f>
        <v>0</v>
      </c>
      <c r="FO148" s="99">
        <f>IF(ISNA(VLOOKUP($A148,'[2]1516 Exp_Rev Access'!$F$7:$FS$306,151,FALSE)),"",VLOOKUP($A148,'[2]1516 Exp_Rev Access'!$F$7:$FS$306,151,FALSE))</f>
        <v>0</v>
      </c>
      <c r="FP148" s="99">
        <f>IF(ISNA(VLOOKUP($A148,'[2]1516 Exp_Rev Access'!$F$7:$FS$306,152,FALSE)),"",VLOOKUP($A148,'[2]1516 Exp_Rev Access'!$F$7:$FS$306,152,FALSE))</f>
        <v>0</v>
      </c>
      <c r="FQ148" s="99">
        <f>IF(ISNA(VLOOKUP($A148,'[2]1516 Exp_Rev Access'!$F$7:$FS$306,153,FALSE)),"",VLOOKUP($A148,'[2]1516 Exp_Rev Access'!$F$7:$FS$306,153,FALSE))</f>
        <v>39693.660000000003</v>
      </c>
      <c r="FR148" s="101">
        <f t="shared" si="218"/>
        <v>1092660.77</v>
      </c>
      <c r="FS148" s="72">
        <f t="shared" si="219"/>
        <v>5.5558860630689717E-2</v>
      </c>
      <c r="FT148" s="94">
        <f t="shared" si="220"/>
        <v>628.28009982002504</v>
      </c>
      <c r="FU148" s="99">
        <f>IF(ISNA(VLOOKUP($A148,'[2]1516 Exp_Rev Access'!$F$7:$GB$306,154,FALSE)),"",VLOOKUP($A148,'[2]1516 Exp_Rev Access'!$F$7:$GB$306,154,FALSE))</f>
        <v>60567.53</v>
      </c>
      <c r="FV148" s="99">
        <f>IF(ISNA(VLOOKUP($A148,'[2]1516 Exp_Rev Access'!$F$7:$GB$306,155,FALSE)),"",VLOOKUP($A148,'[2]1516 Exp_Rev Access'!$F$7:$GB$306,155,FALSE))</f>
        <v>0</v>
      </c>
      <c r="FW148" s="99">
        <f>IF(ISNA(VLOOKUP($A148,'[2]1516 Exp_Rev Access'!$F$7:$GB$306,156,FALSE)),"",VLOOKUP($A148,'[2]1516 Exp_Rev Access'!$F$7:$GB$306,156,FALSE))</f>
        <v>0</v>
      </c>
      <c r="FX148" s="99">
        <f>IF(ISNA(VLOOKUP($A148,'[2]1516 Exp_Rev Access'!$F$7:$GB$306,157,FALSE)),"",VLOOKUP($A148,'[2]1516 Exp_Rev Access'!$F$7:$GB$306,157,FALSE))</f>
        <v>0</v>
      </c>
      <c r="FY148" s="99">
        <f>IF(ISNA(VLOOKUP($A148,'[2]1516 Exp_Rev Access'!$F$7:$GB$306,158,FALSE)),"",VLOOKUP($A148,'[2]1516 Exp_Rev Access'!$F$7:$GB$306,158,FALSE))</f>
        <v>0</v>
      </c>
      <c r="FZ148" s="99">
        <f>IF(ISNA(VLOOKUP($A148,'[2]1516 Exp_Rev Access'!$F$7:$GB$306,159,FALSE)),"",VLOOKUP($A148,'[2]1516 Exp_Rev Access'!$F$7:$GB$306,159,FALSE))</f>
        <v>0</v>
      </c>
      <c r="GA148" s="99">
        <f>IF(ISNA(VLOOKUP($A148,'[2]1516 Exp_Rev Access'!$F$7:$GB$306,160,FALSE)),"",VLOOKUP($A148,'[2]1516 Exp_Rev Access'!$F$7:$GB$306,160,FALSE))</f>
        <v>0</v>
      </c>
      <c r="GB148" s="99">
        <f>IF(ISNA(VLOOKUP($A148,'[2]1516 Exp_Rev Access'!$F$7:$GB$306,161,FALSE)),"",VLOOKUP($A148,'[2]1516 Exp_Rev Access'!$F$7:$GB$306,161,FALSE))</f>
        <v>0</v>
      </c>
      <c r="GC148" s="99">
        <f>IF(ISNA(VLOOKUP($A148,'[2]1516 Exp_Rev Access'!$F$7:$GB$306,162,FALSE)),"",VLOOKUP($A148,'[2]1516 Exp_Rev Access'!$F$7:$GB$306,162,FALSE))</f>
        <v>396.61</v>
      </c>
      <c r="GD148" s="99">
        <f>IF(ISNA(VLOOKUP($A148,'[2]1516 Exp_Rev Access'!$F$7:$GB$306,163,FALSE)),"",VLOOKUP($A148,'[2]1516 Exp_Rev Access'!$F$7:$GB$306,163,FALSE))</f>
        <v>0</v>
      </c>
      <c r="GE148" s="99">
        <f>IF(ISNA(VLOOKUP($A148,'[2]1516 Exp_Rev Access'!$F$7:$GB$306,164,FALSE)),"",VLOOKUP($A148,'[2]1516 Exp_Rev Access'!$F$7:$GB$306,164,FALSE))</f>
        <v>82819.05</v>
      </c>
      <c r="GF148" s="99">
        <f>IF(ISNA(VLOOKUP($A148,'[2]1516 Exp_Rev Access'!$F$7:$GB$306,165,FALSE)),"",VLOOKUP($A148,'[2]1516 Exp_Rev Access'!$F$7:$GB$306,165,FALSE))</f>
        <v>0</v>
      </c>
      <c r="GG148" s="99">
        <f>IF(ISNA(VLOOKUP($A148,'[2]1516 Exp_Rev Access'!$F$7:$GB$306,166,FALSE)),"",VLOOKUP($A148,'[2]1516 Exp_Rev Access'!$F$7:$GB$306,166,FALSE))</f>
        <v>0</v>
      </c>
      <c r="GH148" s="99">
        <f>IF(ISNA(VLOOKUP($A148,'[2]1516 Exp_Rev Access'!$F$7:$GB$306,167,FALSE)),"",VLOOKUP($A148,'[2]1516 Exp_Rev Access'!$F$7:$GB$306,167,FALSE))</f>
        <v>0</v>
      </c>
      <c r="GI148" s="99">
        <f>IF(ISNA(VLOOKUP($A148,'[2]1516 Exp_Rev Access'!$F$7:$GB$306,168,FALSE)),"",VLOOKUP($A148,'[2]1516 Exp_Rev Access'!$F$7:$GB$306,168,FALSE))</f>
        <v>0</v>
      </c>
      <c r="GJ148" s="99">
        <f>IF(ISNA(VLOOKUP($A148,'[2]1516 Exp_Rev Access'!$F$7:$GB$306,169,FALSE)),"",VLOOKUP($A148,'[2]1516 Exp_Rev Access'!$F$7:$GB$306,169,FALSE))</f>
        <v>3292.88</v>
      </c>
      <c r="GK148" s="99">
        <f>IF(ISNA(VLOOKUP($A148,'[2]1516 Exp_Rev Access'!$F$7:$GB$306,170,FALSE)),"",VLOOKUP($A148,'[2]1516 Exp_Rev Access'!$F$7:$GB$306,170,FALSE))</f>
        <v>0</v>
      </c>
      <c r="GL148" s="99">
        <f>IF(ISNA(VLOOKUP($A148,'[2]1516 Exp_Rev Access'!$F$7:$GB$306,171,FALSE)),"",VLOOKUP($A148,'[2]1516 Exp_Rev Access'!$F$7:$GB$306,171,FALSE))</f>
        <v>0</v>
      </c>
      <c r="GM148" s="99">
        <f>IF(ISNA(VLOOKUP($A148,'[2]1516 Exp_Rev Access'!$F$7:$GB$306,172,FALSE)),"",VLOOKUP($A148,'[2]1516 Exp_Rev Access'!$F$7:$GB$306,172,FALSE))</f>
        <v>0</v>
      </c>
      <c r="GN148" s="99">
        <f>IF(ISNA(VLOOKUP($A148,'[2]1516 Exp_Rev Access'!$F$7:$GB$306,173,FALSE)),"",VLOOKUP($A148,'[2]1516 Exp_Rev Access'!$F$7:$GB$306,173,FALSE))</f>
        <v>0</v>
      </c>
      <c r="GO148" s="99">
        <f>IF(ISNA(VLOOKUP($A148,'[2]1516 Exp_Rev Access'!$F$7:$GB$306,174,FALSE)),"",VLOOKUP($A148,'[2]1516 Exp_Rev Access'!$F$7:$GB$306,174,FALSE))</f>
        <v>0</v>
      </c>
      <c r="GP148" s="99">
        <f>IF(ISNA(VLOOKUP($A148,'[2]1516 Exp_Rev Access'!$F$7:$GB$306,175,FALSE)),"",VLOOKUP($A148,'[2]1516 Exp_Rev Access'!$F$7:$GB$306,175,FALSE))</f>
        <v>0</v>
      </c>
      <c r="GQ148" s="99">
        <f>IF(ISNA(VLOOKUP($A148,'[2]1516 Exp_Rev Access'!$F$7:$GB$306,176,FALSE)),"",VLOOKUP($A148,'[2]1516 Exp_Rev Access'!$F$7:$GB$306,176,FALSE))</f>
        <v>0</v>
      </c>
      <c r="GR148" s="99">
        <f>IF(ISNA(VLOOKUP($A148,'[2]1516 Exp_Rev Access'!$F$7:$GB$306,177,FALSE)),"",VLOOKUP($A148,'[2]1516 Exp_Rev Access'!$F$7:$GB$306,177,FALSE))</f>
        <v>0</v>
      </c>
      <c r="GS148" s="99">
        <f>IF(ISNA(VLOOKUP($A148,'[2]1516 Exp_Rev Access'!$F$7:$GB$306,178,FALSE)),"",VLOOKUP($A148,'[2]1516 Exp_Rev Access'!$F$7:$GB$306,178,FALSE))</f>
        <v>0</v>
      </c>
      <c r="GT148" s="101">
        <f t="shared" si="221"/>
        <v>147076.07</v>
      </c>
      <c r="GU148" s="72">
        <f t="shared" si="222"/>
        <v>7.4784224890215144E-3</v>
      </c>
      <c r="GV148" s="84">
        <f t="shared" si="223"/>
        <v>84.568761392190353</v>
      </c>
    </row>
    <row r="149" spans="1:207" customFormat="1" ht="12" customHeight="1" x14ac:dyDescent="0.2">
      <c r="A149" s="96" t="s">
        <v>419</v>
      </c>
      <c r="B149" s="69" t="s">
        <v>420</v>
      </c>
      <c r="C149" s="80">
        <f>IF(ISNA(VLOOKUP($A149,'[2]1516 enrollment_Rev_Exp by size'!$A$6:$G$320,3,FALSE)),"",VLOOKUP($A149,'[2]1516 enrollment_Rev_Exp by size'!$A$6:$G$320,3,FALSE))</f>
        <v>1631.4</v>
      </c>
      <c r="D149" s="97">
        <v>20171062.609999999</v>
      </c>
      <c r="E149" s="80">
        <f t="shared" si="201"/>
        <v>20171062.609999999</v>
      </c>
      <c r="F149" s="80">
        <f t="shared" si="202"/>
        <v>0</v>
      </c>
      <c r="G149" s="98">
        <f>IF(ISNA(VLOOKUP($A149,'[2]1516 Exp_Rev Access'!$F$7:$FS$306,2,FALSE)),"",VLOOKUP($A149,'[2]1516 Exp_Rev Access'!$F$7:$FS$306,2,FALSE))</f>
        <v>3697336.05</v>
      </c>
      <c r="H149" s="98">
        <f>IF(ISNA(VLOOKUP($A149,'[2]1516 Exp_Rev Access'!$F$7:$FS$306,3,FALSE)),"",VLOOKUP($A149,'[2]1516 Exp_Rev Access'!$F$7:$FS$306,3,FALSE))</f>
        <v>0</v>
      </c>
      <c r="I149" s="98">
        <f>IF(ISNA(VLOOKUP($A149,'[2]1516 Exp_Rev Access'!$F$7:$FS$306,4,FALSE)),"",VLOOKUP($A149,'[2]1516 Exp_Rev Access'!$F$7:$FS$306,4,FALSE))</f>
        <v>0</v>
      </c>
      <c r="J149" s="98">
        <f>IF(ISNA(VLOOKUP($A149,'[2]1516 Exp_Rev Access'!$F$7:$FS$306,5,FALSE)),"",VLOOKUP($A149,'[2]1516 Exp_Rev Access'!$F$7:$FS$306,5,FALSE))</f>
        <v>12229.69</v>
      </c>
      <c r="K149" s="98">
        <f>IF(ISNA(VLOOKUP($A149,'[2]1516 Exp_Rev Access'!$F$7:$FS$306,6,FALSE)),"",VLOOKUP($A149,'[2]1516 Exp_Rev Access'!$F$7:$FS$306,6,FALSE))</f>
        <v>0</v>
      </c>
      <c r="L149" s="98">
        <f>IF(ISNA(VLOOKUP($A149,'[2]1516 Exp_Rev Access'!$F$7:$FS$306,7,FALSE)),"",VLOOKUP($A149,'[2]1516 Exp_Rev Access'!$F$7:$FS$306,7,FALSE))</f>
        <v>0</v>
      </c>
      <c r="M149" s="90">
        <f t="shared" si="203"/>
        <v>3709565.7399999998</v>
      </c>
      <c r="N149" s="72">
        <f t="shared" si="204"/>
        <v>0.18390532079162486</v>
      </c>
      <c r="O149" s="73">
        <f t="shared" si="205"/>
        <v>2273.8541988476154</v>
      </c>
      <c r="P149" s="99">
        <f>IF(ISNA(VLOOKUP($A149,'[2]1516 Exp_Rev Access'!$F$7:$FS$306,8,FALSE)),"",VLOOKUP($A149,'[2]1516 Exp_Rev Access'!$F$7:$FS$306,8,FALSE))</f>
        <v>1651</v>
      </c>
      <c r="Q149" s="99">
        <f>IF(ISNA(VLOOKUP($A149,'[2]1516 Exp_Rev Access'!$F$7:$FS$306,9,FALSE)),"",VLOOKUP($A149,'[2]1516 Exp_Rev Access'!$F$7:$FS$306,9,FALSE))</f>
        <v>0</v>
      </c>
      <c r="R149" s="99">
        <f>IF(ISNA(VLOOKUP($A149,'[2]1516 Exp_Rev Access'!$F$7:$FS$306,10,FALSE)),"",VLOOKUP($A149,'[2]1516 Exp_Rev Access'!$F$7:$FS$306,10,FALSE))</f>
        <v>0</v>
      </c>
      <c r="S149" s="99">
        <f>IF(ISNA(VLOOKUP($A149,'[2]1516 Exp_Rev Access'!$F$7:$FS$306,11,FALSE)),"",VLOOKUP($A149,'[2]1516 Exp_Rev Access'!$F$7:$FS$306,11,FALSE))</f>
        <v>0</v>
      </c>
      <c r="T149" s="99">
        <f>IF(ISNA(VLOOKUP($A149,'[2]1516 Exp_Rev Access'!$F$7:$FS$306,12,FALSE)),"",VLOOKUP($A149,'[2]1516 Exp_Rev Access'!$F$7:$FS$306,12,FALSE))</f>
        <v>0</v>
      </c>
      <c r="U149" s="99">
        <f>IF(ISNA(VLOOKUP($A149,'[2]1516 Exp_Rev Access'!$F$7:$FS$306,13,FALSE)),"",VLOOKUP($A149,'[2]1516 Exp_Rev Access'!$F$7:$FS$306,13,FALSE))</f>
        <v>0</v>
      </c>
      <c r="V149" s="99">
        <f>IF(ISNA(VLOOKUP($A149,'[2]1516 Exp_Rev Access'!$F$7:$FS$306,14,FALSE)),"",VLOOKUP($A149,'[2]1516 Exp_Rev Access'!$F$7:$FS$306,14,FALSE))</f>
        <v>0</v>
      </c>
      <c r="W149" s="99">
        <f>IF(ISNA(VLOOKUP($A149,'[2]1516 Exp_Rev Access'!$F$7:$FS$306,15,FALSE)),"",VLOOKUP($A149,'[2]1516 Exp_Rev Access'!$F$7:$FS$306,15,FALSE))</f>
        <v>0</v>
      </c>
      <c r="X149" s="99">
        <f>IF(ISNA(VLOOKUP($A149,'[2]1516 Exp_Rev Access'!$F$7:$FS$306,16,FALSE)),"",VLOOKUP($A149,'[2]1516 Exp_Rev Access'!$F$7:$FS$306,16,FALSE))</f>
        <v>4869.3</v>
      </c>
      <c r="Y149" s="99">
        <f>IF(ISNA(VLOOKUP($A149,'[2]1516 Exp_Rev Access'!$F$7:$FS$306,17,FALSE)),"",VLOOKUP($A149,'[2]1516 Exp_Rev Access'!$F$7:$FS$306,17,FALSE))</f>
        <v>7219.38</v>
      </c>
      <c r="Z149" s="99">
        <f>IF(ISNA(VLOOKUP($A149,'[2]1516 Exp_Rev Access'!$F$7:$FS$306,18,FALSE)),"",VLOOKUP($A149,'[2]1516 Exp_Rev Access'!$F$7:$FS$306,18,FALSE))</f>
        <v>0</v>
      </c>
      <c r="AA149" s="99">
        <f>IF(ISNA(VLOOKUP($A149,'[2]1516 Exp_Rev Access'!$F$7:$FS$306,19,FALSE)),"",VLOOKUP($A149,'[2]1516 Exp_Rev Access'!$F$7:$FS$306,19,FALSE))</f>
        <v>0</v>
      </c>
      <c r="AB149" s="99">
        <f>IF(ISNA(VLOOKUP($A149,'[2]1516 Exp_Rev Access'!$F$7:$FS$306,20,FALSE)),"",VLOOKUP($A149,'[2]1516 Exp_Rev Access'!$F$7:$FS$306,20,FALSE))</f>
        <v>0</v>
      </c>
      <c r="AC149" s="99">
        <f>IF(ISNA(VLOOKUP($A149,'[2]1516 Exp_Rev Access'!$F$7:$FS$306,21,FALSE)),"",VLOOKUP($A149,'[2]1516 Exp_Rev Access'!$F$7:$FS$306,21,FALSE))</f>
        <v>124691.08</v>
      </c>
      <c r="AD149" s="99">
        <f>IF(ISNA(VLOOKUP($A149,'[2]1516 Exp_Rev Access'!$F$7:$FS$306,22,FALSE)),"",VLOOKUP($A149,'[2]1516 Exp_Rev Access'!$F$7:$FS$306,22,FALSE))</f>
        <v>19553.900000000001</v>
      </c>
      <c r="AE149" s="99">
        <f>IF(ISNA(VLOOKUP($A149,'[2]1516 Exp_Rev Access'!$F$7:$FS$306,23,FALSE)),"",VLOOKUP($A149,'[2]1516 Exp_Rev Access'!$F$7:$FS$306,23,FALSE))</f>
        <v>0</v>
      </c>
      <c r="AF149" s="99">
        <f>IF(ISNA(VLOOKUP($A149,'[2]1516 Exp_Rev Access'!$F$7:$FS$306,24,FALSE)),"",VLOOKUP($A149,'[2]1516 Exp_Rev Access'!$F$7:$FS$306,24,FALSE))</f>
        <v>17237.55</v>
      </c>
      <c r="AG149" s="99">
        <f>IF(ISNA(VLOOKUP($A149,'[2]1516 Exp_Rev Access'!$F$7:$FS$306,25,FALSE)),"",VLOOKUP($A149,'[2]1516 Exp_Rev Access'!$F$7:$FS$306,25,FALSE))</f>
        <v>3299</v>
      </c>
      <c r="AH149" s="98">
        <f>IF(ISNA(VLOOKUP($A149,'[2]1516 Exp_Rev Access'!$F$7:$FS$306,26,FALSE)),"",VLOOKUP($A149,'[2]1516 Exp_Rev Access'!$F$7:$FS$306,26,FALSE))</f>
        <v>3845</v>
      </c>
      <c r="AI149" s="98">
        <f>IF(ISNA(VLOOKUP($A149,'[2]1516 Exp_Rev Access'!$F$7:$FS$306,27,FALSE)),"",VLOOKUP($A149,'[2]1516 Exp_Rev Access'!$F$7:$FS$306,27,FALSE))</f>
        <v>0</v>
      </c>
      <c r="AJ149" s="98">
        <f>IF(ISNA(VLOOKUP($A149,'[2]1516 Exp_Rev Access'!$F$7:$FS$306,28,FALSE)),"",VLOOKUP($A149,'[2]1516 Exp_Rev Access'!$F$7:$FS$306,28,FALSE))</f>
        <v>11579.61</v>
      </c>
      <c r="AK149" s="98">
        <f>IF(ISNA(VLOOKUP($A149,'[2]1516 Exp_Rev Access'!$F$7:$FS$306,29,FALSE)),"",VLOOKUP($A149,'[2]1516 Exp_Rev Access'!$F$7:$FS$306,29,FALSE))</f>
        <v>46187.71</v>
      </c>
      <c r="AL149" s="100">
        <f t="shared" si="206"/>
        <v>240133.53</v>
      </c>
      <c r="AM149" s="72">
        <f t="shared" si="207"/>
        <v>1.1904852740923597E-2</v>
      </c>
      <c r="AN149" s="94">
        <f t="shared" si="208"/>
        <v>147.19475910261124</v>
      </c>
      <c r="AO149" s="99">
        <f>IF(ISNA(VLOOKUP($A149,'[2]1516 Exp_Rev Access'!$F$7:$GB$306,30,FALSE)),"",VLOOKUP($A149,'[2]1516 Exp_Rev Access'!$F$7:$FS$306,30,FALSE))</f>
        <v>9834478.3900000006</v>
      </c>
      <c r="AP149" s="99">
        <f>IF(ISNA(VLOOKUP($A149,'[2]1516 Exp_Rev Access'!$F$7:$GB$306,31,FALSE)),"",VLOOKUP($A149,'[2]1516 Exp_Rev Access'!$F$7:$FS$306,31,FALSE))</f>
        <v>343058.99</v>
      </c>
      <c r="AQ149" s="99">
        <f>IF(ISNA(VLOOKUP($A149,'[2]1516 Exp_Rev Access'!$F$7:$GB$306,32,FALSE)),"",VLOOKUP($A149,'[2]1516 Exp_Rev Access'!$F$7:$FS$306,32,FALSE))</f>
        <v>776259.28</v>
      </c>
      <c r="AR149" s="99">
        <f>IF(ISNA(VLOOKUP($A149,'[2]1516 Exp_Rev Access'!$F$7:$GB$306,33,FALSE)),"",VLOOKUP($A149,'[2]1516 Exp_Rev Access'!$F$7:$FS$306,33,FALSE))</f>
        <v>0</v>
      </c>
      <c r="AS149" s="99">
        <f>IF(ISNA(VLOOKUP($A149,'[2]1516 Exp_Rev Access'!$F$7:$GB$306,34,FALSE)),"",VLOOKUP($A149,'[2]1516 Exp_Rev Access'!$F$7:$FS$306,34,FALSE))</f>
        <v>0</v>
      </c>
      <c r="AT149" s="101">
        <f t="shared" si="209"/>
        <v>10953796.66</v>
      </c>
      <c r="AU149" s="72">
        <f t="shared" si="210"/>
        <v>0.54304509741442919</v>
      </c>
      <c r="AV149" s="94">
        <f t="shared" si="211"/>
        <v>6714.3537207306608</v>
      </c>
      <c r="AW149" s="99">
        <f>IF(ISNA(VLOOKUP($A149,'[2]1516 Exp_Rev Access'!$F$7:$GB$306,35,FALSE)),"",VLOOKUP($A149,'[2]1516 Exp_Rev Access'!$F$7:$GB$306,35,FALSE))</f>
        <v>0</v>
      </c>
      <c r="AX149" s="99">
        <f>IF(ISNA(VLOOKUP($A149,'[2]1516 Exp_Rev Access'!$F$7:$GB$306,36,FALSE)),"",VLOOKUP($A149,'[2]1516 Exp_Rev Access'!$F$7:$GB$306,36,FALSE))</f>
        <v>1454092.87</v>
      </c>
      <c r="AY149" s="99">
        <f>IF(ISNA(VLOOKUP($A149,'[2]1516 Exp_Rev Access'!$F$7:$GB$306,37,FALSE)),"",VLOOKUP($A149,'[2]1516 Exp_Rev Access'!$F$7:$GB$306,37,FALSE))</f>
        <v>123154.55</v>
      </c>
      <c r="AZ149" s="99">
        <f>IF(ISNA(VLOOKUP($A149,'[2]1516 Exp_Rev Access'!$F$7:$GB$306,38,FALSE)),"",VLOOKUP($A149,'[2]1516 Exp_Rev Access'!$F$7:$GB$306,38,FALSE))</f>
        <v>0</v>
      </c>
      <c r="BA149" s="99">
        <f>IF(ISNA(VLOOKUP($A149,'[2]1516 Exp_Rev Access'!$F$7:$GB$306,39,FALSE)),"",VLOOKUP($A149,'[2]1516 Exp_Rev Access'!$F$7:$GB$306,39,FALSE))</f>
        <v>0</v>
      </c>
      <c r="BB149" s="99">
        <f>IF(ISNA(VLOOKUP($A149,'[2]1516 Exp_Rev Access'!$F$7:$GB$306,40,FALSE)),"",VLOOKUP($A149,'[2]1516 Exp_Rev Access'!$F$7:$GB$306,40,FALSE))</f>
        <v>434828.96</v>
      </c>
      <c r="BC149" s="99">
        <f>IF(ISNA(VLOOKUP($A149,'[2]1516 Exp_Rev Access'!$F$7:$GB$306,41,FALSE)),"",VLOOKUP($A149,'[2]1516 Exp_Rev Access'!$F$7:$GB$306,41,FALSE))</f>
        <v>0</v>
      </c>
      <c r="BD149" s="99">
        <f>IF(ISNA(VLOOKUP($A149,'[2]1516 Exp_Rev Access'!$F$7:$GB$306,42,FALSE)),"",VLOOKUP($A149,'[2]1516 Exp_Rev Access'!$F$7:$GB$306,42,FALSE))</f>
        <v>133436.29999999999</v>
      </c>
      <c r="BE149" s="99">
        <f>IF(ISNA(VLOOKUP($A149,'[2]1516 Exp_Rev Access'!$F$7:$GB$306,43,FALSE)),"",VLOOKUP($A149,'[2]1516 Exp_Rev Access'!$F$7:$GB$306,43,FALSE))</f>
        <v>0</v>
      </c>
      <c r="BF149" s="99">
        <f>IF(ISNA(VLOOKUP($A149,'[2]1516 Exp_Rev Access'!$F$7:$GB$306,44,FALSE)),"",VLOOKUP($A149,'[2]1516 Exp_Rev Access'!$F$7:$GB$306,44,FALSE))</f>
        <v>238183.75</v>
      </c>
      <c r="BG149" s="99">
        <f>IF(ISNA(VLOOKUP($A149,'[2]1516 Exp_Rev Access'!$F$7:$GB$306,45,FALSE)),"",VLOOKUP($A149,'[2]1516 Exp_Rev Access'!$F$7:$GB$306,45,FALSE))</f>
        <v>15504.04</v>
      </c>
      <c r="BH149" s="99">
        <f>IF(ISNA(VLOOKUP($A149,'[2]1516 Exp_Rev Access'!$F$7:$GB$306,46,FALSE)),"",VLOOKUP($A149,'[2]1516 Exp_Rev Access'!$F$7:$GB$306,46,FALSE))</f>
        <v>0</v>
      </c>
      <c r="BI149" s="99">
        <f>IF(ISNA(VLOOKUP($A149,'[2]1516 Exp_Rev Access'!$F$7:$GB$306,47,FALSE)),"",VLOOKUP($A149,'[2]1516 Exp_Rev Access'!$F$7:$GB$306,47,FALSE))</f>
        <v>17790.29</v>
      </c>
      <c r="BJ149" s="99">
        <f>IF(ISNA(VLOOKUP($A149,'[2]1516 Exp_Rev Access'!$F$7:$GB$306,48,FALSE)),"",VLOOKUP($A149,'[2]1516 Exp_Rev Access'!$F$7:$GB$306,48,FALSE))</f>
        <v>780682.85</v>
      </c>
      <c r="BK149" s="99">
        <f>IF(ISNA(VLOOKUP($A149,'[2]1516 Exp_Rev Access'!$F$7:$GB$306,49,FALSE)),"",VLOOKUP($A149,'[2]1516 Exp_Rev Access'!$F$7:$GB$306,49,FALSE))</f>
        <v>0</v>
      </c>
      <c r="BL149" s="99">
        <f>IF(ISNA(VLOOKUP($A149,'[2]1516 Exp_Rev Access'!$F$7:$GB$306,50,FALSE)),"",VLOOKUP($A149,'[2]1516 Exp_Rev Access'!$F$7:$GB$306,50,FALSE))</f>
        <v>6941.66</v>
      </c>
      <c r="BM149" s="99">
        <f>IF(ISNA(VLOOKUP($A149,'[2]1516 Exp_Rev Access'!$F$7:$GB$306,51,FALSE)),"",VLOOKUP($A149,'[2]1516 Exp_Rev Access'!$F$7:$GB$306,51,FALSE))</f>
        <v>0</v>
      </c>
      <c r="BN149" s="99">
        <f>IF(ISNA(VLOOKUP($A149,'[2]1516 Exp_Rev Access'!$F$7:$GB$306,52,FALSE)),"",VLOOKUP($A149,'[2]1516 Exp_Rev Access'!$F$7:$GB$306,52,FALSE))</f>
        <v>0</v>
      </c>
      <c r="BO149" s="99">
        <f>IF(ISNA(VLOOKUP($A149,'[2]1516 Exp_Rev Access'!$F$7:$GB$306,53,FALSE)),"",VLOOKUP($A149,'[2]1516 Exp_Rev Access'!$F$7:$GB$306,53,FALSE))</f>
        <v>0</v>
      </c>
      <c r="BP149" s="99">
        <f>IF(ISNA(VLOOKUP($A149,'[2]1516 Exp_Rev Access'!$F$7:$GB$306,54,FALSE)),"",VLOOKUP($A149,'[2]1516 Exp_Rev Access'!$F$7:$GB$306,54,FALSE))</f>
        <v>500</v>
      </c>
      <c r="BQ149" s="99">
        <f>IF(ISNA(VLOOKUP($A149,'[2]1516 Exp_Rev Access'!$F$7:$GB$306,55,FALSE)),"",VLOOKUP($A149,'[2]1516 Exp_Rev Access'!$F$7:$GB$306,55,FALSE))</f>
        <v>0</v>
      </c>
      <c r="BR149" s="99">
        <f>IF(ISNA(VLOOKUP($A149,'[2]1516 Exp_Rev Access'!$F$7:$GB$306,56,FALSE)),"",VLOOKUP($A149,'[2]1516 Exp_Rev Access'!$F$7:$GB$306,56,FALSE))</f>
        <v>6087.04</v>
      </c>
      <c r="BS149" s="99">
        <f>IF(ISNA(VLOOKUP($A149,'[2]1516 Exp_Rev Access'!$F$7:$GB$306,57,FALSE)),"",VLOOKUP($A149,'[2]1516 Exp_Rev Access'!$F$7:$GB$306,57,FALSE))</f>
        <v>0</v>
      </c>
      <c r="BT149" s="99">
        <f>IF(ISNA(VLOOKUP($A149,'[2]1516 Exp_Rev Access'!$F$7:$GB$306,58,FALSE)),"",VLOOKUP($A149,'[2]1516 Exp_Rev Access'!$F$7:$GB$306,58,FALSE))</f>
        <v>0</v>
      </c>
      <c r="BU149" s="102">
        <f t="shared" si="212"/>
        <v>3211202.3100000005</v>
      </c>
      <c r="BV149" s="72">
        <f t="shared" si="213"/>
        <v>0.15919847020890293</v>
      </c>
      <c r="BW149" s="94">
        <f t="shared" si="214"/>
        <v>1968.3721404928285</v>
      </c>
      <c r="BX149" s="99">
        <f>IF(ISNA(VLOOKUP($A149,'[2]1516 Exp_Rev Access'!$F$7:$GB$306,59,FALSE)),"",VLOOKUP($A149,'[2]1516 Exp_Rev Access'!$F$7:$GB$306,59,FALSE))</f>
        <v>0</v>
      </c>
      <c r="BY149" s="99">
        <f>IF(ISNA(VLOOKUP($A149,'[2]1516 Exp_Rev Access'!$F$7:$GB$306,60,FALSE)),"",VLOOKUP($A149,'[2]1516 Exp_Rev Access'!$F$7:$GB$306,60,FALSE))</f>
        <v>28487.3</v>
      </c>
      <c r="BZ149" s="99">
        <f>IF(ISNA(VLOOKUP($A149,'[2]1516 Exp_Rev Access'!$F$7:$GB$306,61,FALSE)),"",VLOOKUP($A149,'[2]1516 Exp_Rev Access'!$F$7:$GB$306,61,FALSE))</f>
        <v>17694.560000000001</v>
      </c>
      <c r="CA149" s="99">
        <f>IF(ISNA(VLOOKUP($A149,'[2]1516 Exp_Rev Access'!$F$7:$GB$306,62,FALSE)),"",VLOOKUP($A149,'[2]1516 Exp_Rev Access'!$F$7:$GB$306,62,FALSE))</f>
        <v>0</v>
      </c>
      <c r="CB149" s="99">
        <f>IF(ISNA(VLOOKUP($A149,'[2]1516 Exp_Rev Access'!$F$7:$GB$306,63,FALSE)),"",VLOOKUP($A149,'[2]1516 Exp_Rev Access'!$F$7:$GB$306,63,FALSE))</f>
        <v>26671.54</v>
      </c>
      <c r="CC149" s="99">
        <f>IF(ISNA(VLOOKUP($A149,'[2]1516 Exp_Rev Access'!$F$7:$GB$306,64,FALSE)),"",VLOOKUP($A149,'[2]1516 Exp_Rev Access'!$F$7:$GB$306,64,FALSE))</f>
        <v>0</v>
      </c>
      <c r="CD149" s="101">
        <f t="shared" si="215"/>
        <v>72853.399999999994</v>
      </c>
      <c r="CE149" s="72">
        <f t="shared" si="224"/>
        <v>3.6117779915016582E-3</v>
      </c>
      <c r="CF149" s="103">
        <f t="shared" si="225"/>
        <v>44.656981733480443</v>
      </c>
      <c r="CG149" s="99">
        <f>IF(ISNA(VLOOKUP($A149,'[2]1516 Exp_Rev Access'!$F$7:$GB$306,65,FALSE)),"",VLOOKUP($A149,'[2]1516 Exp_Rev Access'!$F$7:$GB$306,65,FALSE))</f>
        <v>0</v>
      </c>
      <c r="CH149" s="99">
        <f>IF(ISNA(VLOOKUP($A149,'[2]1516 Exp_Rev Access'!$F$7:$GB$306,66,FALSE)),"",VLOOKUP($A149,'[2]1516 Exp_Rev Access'!$F$7:$GB$306,66,FALSE))</f>
        <v>0</v>
      </c>
      <c r="CI149" s="99">
        <f>IF(ISNA(VLOOKUP($A149,'[2]1516 Exp_Rev Access'!$F$7:$GB$306,67,FALSE)),"",VLOOKUP($A149,'[2]1516 Exp_Rev Access'!$F$7:$GB$306,67,FALSE))</f>
        <v>0</v>
      </c>
      <c r="CJ149" s="99">
        <f>IF(ISNA(VLOOKUP($A149,'[2]1516 Exp_Rev Access'!$F$7:$GB$306,68,FALSE)),"",VLOOKUP($A149,'[2]1516 Exp_Rev Access'!$F$7:$GB$306,68,FALSE))</f>
        <v>0</v>
      </c>
      <c r="CK149" s="99">
        <f>IF(ISNA(VLOOKUP($A149,'[2]1516 Exp_Rev Access'!$F$7:$GB$306,69,FALSE)),"",VLOOKUP($A149,'[2]1516 Exp_Rev Access'!$F$7:$GB$306,69,FALSE))</f>
        <v>0</v>
      </c>
      <c r="CL149" s="99">
        <f>IF(ISNA(VLOOKUP($A149,'[2]1516 Exp_Rev Access'!$F$7:$GB$306,70,FALSE)),"",VLOOKUP($A149,'[2]1516 Exp_Rev Access'!$F$7:$GB$306,70,FALSE))</f>
        <v>0</v>
      </c>
      <c r="CM149" s="99">
        <f>IF(ISNA(VLOOKUP($A149,'[2]1516 Exp_Rev Access'!$F$7:$GB$306,71,FALSE)),"",VLOOKUP($A149,'[2]1516 Exp_Rev Access'!$F$7:$GB$306,71,FALSE))</f>
        <v>0</v>
      </c>
      <c r="CN149" s="99">
        <f>IF(ISNA(VLOOKUP($A149,'[2]1516 Exp_Rev Access'!$F$7:$GB$306,72,FALSE)),"",VLOOKUP($A149,'[2]1516 Exp_Rev Access'!$F$7:$GB$306,72,FALSE))</f>
        <v>0</v>
      </c>
      <c r="CO149" s="99">
        <f>IF(ISNA(VLOOKUP($A149,'[2]1516 Exp_Rev Access'!$F$7:$GB$306,73,FALSE)),"",VLOOKUP($A149,'[2]1516 Exp_Rev Access'!$F$7:$GB$306,73,FALSE))</f>
        <v>0</v>
      </c>
      <c r="CP149" s="99">
        <f>IF(ISNA(VLOOKUP($A149,'[2]1516 Exp_Rev Access'!$F$7:$GB$306,74,FALSE)),"",VLOOKUP($A149,'[2]1516 Exp_Rev Access'!$F$7:$GB$306,74,FALSE))</f>
        <v>325959</v>
      </c>
      <c r="CQ149" s="99">
        <f>IF(ISNA(VLOOKUP($A149,'[2]1516 Exp_Rev Access'!$F$7:$GB$306,75,FALSE)),"",VLOOKUP($A149,'[2]1516 Exp_Rev Access'!$F$7:$GB$306,75,FALSE))</f>
        <v>0</v>
      </c>
      <c r="CR149" s="99">
        <f>IF(ISNA(VLOOKUP($A149,'[2]1516 Exp_Rev Access'!$F$7:$GB$306,76,FALSE)),"",VLOOKUP($A149,'[2]1516 Exp_Rev Access'!$F$7:$GB$306,76,FALSE))</f>
        <v>11124</v>
      </c>
      <c r="CS149" s="99">
        <f>IF(ISNA(VLOOKUP($A149,'[2]1516 Exp_Rev Access'!$F$7:$GB$306,77,FALSE)),"",VLOOKUP($A149,'[2]1516 Exp_Rev Access'!$F$7:$GB$306,77,FALSE))</f>
        <v>0</v>
      </c>
      <c r="CT149" s="99">
        <f>IF(ISNA(VLOOKUP($A149,'[2]1516 Exp_Rev Access'!$F$7:$GB$306,78,FALSE)),"",VLOOKUP($A149,'[2]1516 Exp_Rev Access'!$F$7:$GB$306,78,FALSE))</f>
        <v>322514.42</v>
      </c>
      <c r="CU149" s="99">
        <f>IF(ISNA(VLOOKUP($A149,'[2]1516 Exp_Rev Access'!$F$7:$GB$306,79,FALSE)),"",VLOOKUP($A149,'[2]1516 Exp_Rev Access'!$F$7:$GB$306,79,FALSE))</f>
        <v>81017</v>
      </c>
      <c r="CV149" s="99">
        <f>IF(ISNA(VLOOKUP($A149,'[2]1516 Exp_Rev Access'!$F$7:$GB$306,80,FALSE)),"",VLOOKUP($A149,'[2]1516 Exp_Rev Access'!$F$7:$GB$306,80,FALSE))</f>
        <v>74456.070000000007</v>
      </c>
      <c r="CW149" s="99">
        <f>IF(ISNA(VLOOKUP($A149,'[2]1516 Exp_Rev Access'!$F$7:$GB$306,81,FALSE)),"",VLOOKUP($A149,'[2]1516 Exp_Rev Access'!$F$7:$GB$306,81,FALSE))</f>
        <v>0</v>
      </c>
      <c r="CX149" s="99">
        <f>IF(ISNA(VLOOKUP($A149,'[2]1516 Exp_Rev Access'!$F$7:$GB$306,82,FALSE)),"",VLOOKUP($A149,'[2]1516 Exp_Rev Access'!$F$7:$GB$306,82,FALSE))</f>
        <v>0</v>
      </c>
      <c r="CY149" s="99">
        <f>IF(ISNA(VLOOKUP($A149,'[2]1516 Exp_Rev Access'!$F$7:$GB$306,83,FALSE)),"",VLOOKUP($A149,'[2]1516 Exp_Rev Access'!$F$7:$GB$306,83,FALSE))</f>
        <v>0</v>
      </c>
      <c r="CZ149" s="99">
        <f>IF(ISNA(VLOOKUP($A149,'[2]1516 Exp_Rev Access'!$F$7:$GB$306,84,FALSE)),"",VLOOKUP($A149,'[2]1516 Exp_Rev Access'!$F$7:$GB$306,84,FALSE))</f>
        <v>0</v>
      </c>
      <c r="DA149" s="99">
        <f>IF(ISNA(VLOOKUP($A149,'[2]1516 Exp_Rev Access'!$F$7:$GB$306,85,FALSE)),"",VLOOKUP($A149,'[2]1516 Exp_Rev Access'!$F$7:$GB$306,85,FALSE))</f>
        <v>59068.85</v>
      </c>
      <c r="DB149" s="99">
        <f>IF(ISNA(VLOOKUP($A149,'[2]1516 Exp_Rev Access'!$F$7:$GB$306,86,FALSE)),"",VLOOKUP($A149,'[2]1516 Exp_Rev Access'!$F$7:$GB$306,86,FALSE))</f>
        <v>0</v>
      </c>
      <c r="DC149" s="99">
        <f>IF(ISNA(VLOOKUP($A149,'[2]1516 Exp_Rev Access'!$F$7:$GB$306,87,FALSE)),"",VLOOKUP($A149,'[2]1516 Exp_Rev Access'!$F$7:$GB$306,87,FALSE))</f>
        <v>0</v>
      </c>
      <c r="DD149" s="99">
        <f>IF(ISNA(VLOOKUP($A149,'[2]1516 Exp_Rev Access'!$F$7:$GB$306,88,FALSE)),"",VLOOKUP($A149,'[2]1516 Exp_Rev Access'!$F$7:$GB$306,88,FALSE))</f>
        <v>0</v>
      </c>
      <c r="DE149" s="99">
        <f>IF(ISNA(VLOOKUP($A149,'[2]1516 Exp_Rev Access'!$F$7:$GB$306,89,FALSE)),"",VLOOKUP($A149,'[2]1516 Exp_Rev Access'!$F$7:$GB$306,89,FALSE))</f>
        <v>0</v>
      </c>
      <c r="DF149" s="99">
        <f>IF(ISNA(VLOOKUP($A149,'[2]1516 Exp_Rev Access'!$F$7:$GB$306,90,FALSE)),"",VLOOKUP($A149,'[2]1516 Exp_Rev Access'!$F$7:$GB$306,90,FALSE))</f>
        <v>0</v>
      </c>
      <c r="DG149" s="99">
        <f>IF(ISNA(VLOOKUP($A149,'[2]1516 Exp_Rev Access'!$F$7:$GB$306,91,FALSE)),"",VLOOKUP($A149,'[2]1516 Exp_Rev Access'!$F$7:$GB$306,91,FALSE))</f>
        <v>0</v>
      </c>
      <c r="DH149" s="99">
        <f>IF(ISNA(VLOOKUP($A149,'[2]1516 Exp_Rev Access'!$F$7:$GB$306,92,FALSE)),"",VLOOKUP($A149,'[2]1516 Exp_Rev Access'!$F$7:$GB$306,92,FALSE))</f>
        <v>549554.09</v>
      </c>
      <c r="DI149" s="99">
        <f>IF(ISNA(VLOOKUP($A149,'[2]1516 Exp_Rev Access'!$F$7:$GB$306,93,FALSE)),"",VLOOKUP($A149,'[2]1516 Exp_Rev Access'!$F$7:$GB$306,93,FALSE))</f>
        <v>0</v>
      </c>
      <c r="DJ149" s="99">
        <f>IF(ISNA(VLOOKUP($A149,'[2]1516 Exp_Rev Access'!$F$7:$GB$306,94,FALSE)),"",VLOOKUP($A149,'[2]1516 Exp_Rev Access'!$F$7:$GB$306,94,FALSE))</f>
        <v>0</v>
      </c>
      <c r="DK149" s="99">
        <f>IF(ISNA(VLOOKUP($A149,'[2]1516 Exp_Rev Access'!$F$7:$GB$306,95,FALSE)),"",VLOOKUP($A149,'[2]1516 Exp_Rev Access'!$F$7:$GB$306,95,FALSE))</f>
        <v>0</v>
      </c>
      <c r="DL149" s="99">
        <f>IF(ISNA(VLOOKUP($A149,'[2]1516 Exp_Rev Access'!$F$7:$GB$306,96,FALSE)),"",VLOOKUP($A149,'[2]1516 Exp_Rev Access'!$F$7:$GB$306,96,FALSE))</f>
        <v>0</v>
      </c>
      <c r="DM149" s="99">
        <f>IF(ISNA(VLOOKUP($A149,'[2]1516 Exp_Rev Access'!$F$7:$GB$306,97,FALSE)),"",VLOOKUP($A149,'[2]1516 Exp_Rev Access'!$F$7:$GB$306,97,FALSE))</f>
        <v>0</v>
      </c>
      <c r="DN149" s="99">
        <f>IF(ISNA(VLOOKUP($A149,'[2]1516 Exp_Rev Access'!$F$7:$GB$306,98,FALSE)),"",VLOOKUP($A149,'[2]1516 Exp_Rev Access'!$F$7:$GB$306,98,FALSE))</f>
        <v>0</v>
      </c>
      <c r="DO149" s="99">
        <f>IF(ISNA(VLOOKUP($A149,'[2]1516 Exp_Rev Access'!$F$7:$GB$306,99,FALSE)),"",VLOOKUP($A149,'[2]1516 Exp_Rev Access'!$F$7:$GB$306,99,FALSE))</f>
        <v>0</v>
      </c>
      <c r="DP149" s="99">
        <f>IF(ISNA(VLOOKUP($A149,'[2]1516 Exp_Rev Access'!$F$7:$GB$306,100,FALSE)),"",VLOOKUP($A149,'[2]1516 Exp_Rev Access'!$F$7:$GB$306,100,FALSE))</f>
        <v>0</v>
      </c>
      <c r="DQ149" s="99">
        <f>IF(ISNA(VLOOKUP($A149,'[2]1516 Exp_Rev Access'!$F$7:$GB$306,101,FALSE)),"",VLOOKUP($A149,'[2]1516 Exp_Rev Access'!$F$7:$GB$306,101,FALSE))</f>
        <v>0</v>
      </c>
      <c r="DR149" s="99">
        <f>IF(ISNA(VLOOKUP($A149,'[2]1516 Exp_Rev Access'!$F$7:$GB$306,102,FALSE)),"",VLOOKUP($A149,'[2]1516 Exp_Rev Access'!$F$7:$GB$306,102,FALSE))</f>
        <v>0</v>
      </c>
      <c r="DS149" s="99">
        <f>IF(ISNA(VLOOKUP($A149,'[2]1516 Exp_Rev Access'!$F$7:$GB$306,103,FALSE)),"",VLOOKUP($A149,'[2]1516 Exp_Rev Access'!$F$7:$GB$306,103,FALSE))</f>
        <v>0</v>
      </c>
      <c r="DT149" s="99">
        <f>IF(ISNA(VLOOKUP($A149,'[2]1516 Exp_Rev Access'!$F$7:$GB$306,104,FALSE)),"",VLOOKUP($A149,'[2]1516 Exp_Rev Access'!$F$7:$GB$306,104,FALSE))</f>
        <v>0</v>
      </c>
      <c r="DU149" s="99">
        <f>IF(ISNA(VLOOKUP($A149,'[2]1516 Exp_Rev Access'!$F$7:$GB$306,105,FALSE)),"",VLOOKUP($A149,'[2]1516 Exp_Rev Access'!$F$7:$GB$306,105,FALSE))</f>
        <v>0</v>
      </c>
      <c r="DV149" s="99">
        <f>IF(ISNA(VLOOKUP($A149,'[2]1516 Exp_Rev Access'!$F$7:$GB$306,106,FALSE)),"",VLOOKUP($A149,'[2]1516 Exp_Rev Access'!$F$7:$GB$306,106,FALSE))</f>
        <v>0</v>
      </c>
      <c r="DW149" s="99">
        <f>IF(ISNA(VLOOKUP($A149,'[2]1516 Exp_Rev Access'!$F$7:$GB$306,107,FALSE)),"",VLOOKUP($A149,'[2]1516 Exp_Rev Access'!$F$7:$GB$306,107,FALSE))</f>
        <v>0</v>
      </c>
      <c r="DX149" s="99">
        <f>IF(ISNA(VLOOKUP($A149,'[2]1516 Exp_Rev Access'!$F$7:$GB$306,108,FALSE)),"",VLOOKUP($A149,'[2]1516 Exp_Rev Access'!$F$7:$GB$306,108,FALSE))</f>
        <v>0</v>
      </c>
      <c r="DY149" s="99">
        <f>IF(ISNA(VLOOKUP($A149,'[2]1516 Exp_Rev Access'!$F$7:$GB$306,109,FALSE)),"",VLOOKUP($A149,'[2]1516 Exp_Rev Access'!$F$7:$GB$306,109,FALSE))</f>
        <v>0</v>
      </c>
      <c r="DZ149" s="99">
        <f>IF(ISNA(VLOOKUP($A149,'[2]1516 Exp_Rev Access'!$F$7:$GB$306,110,FALSE)),"",VLOOKUP($A149,'[2]1516 Exp_Rev Access'!$F$7:$GB$306,110,FALSE))</f>
        <v>0</v>
      </c>
      <c r="EA149" s="99">
        <f>IF(ISNA(VLOOKUP($A149,'[2]1516 Exp_Rev Access'!$F$7:$GB$306,111,FALSE)),"",VLOOKUP($A149,'[2]1516 Exp_Rev Access'!$F$7:$GB$306,111,FALSE))</f>
        <v>0</v>
      </c>
      <c r="EB149" s="99">
        <f>IF(ISNA(VLOOKUP($A149,'[2]1516 Exp_Rev Access'!$F$7:$GB$306,112,FALSE)),"",VLOOKUP($A149,'[2]1516 Exp_Rev Access'!$F$7:$GB$306,112,FALSE))</f>
        <v>0</v>
      </c>
      <c r="EC149" s="99">
        <f>IF(ISNA(VLOOKUP($A149,'[2]1516 Exp_Rev Access'!$F$7:$GB$306,113,FALSE)),"",VLOOKUP($A149,'[2]1516 Exp_Rev Access'!$F$7:$GB$306,113,FALSE))</f>
        <v>0</v>
      </c>
      <c r="ED149" s="99">
        <f>IF(ISNA(VLOOKUP($A149,'[2]1516 Exp_Rev Access'!$F$7:$GB$306,114,FALSE)),"",VLOOKUP($A149,'[2]1516 Exp_Rev Access'!$F$7:$GB$306,114,FALSE))</f>
        <v>0</v>
      </c>
      <c r="EE149" s="99">
        <f>IF(ISNA(VLOOKUP($A149,'[2]1516 Exp_Rev Access'!$F$7:$GB$306,115,FALSE)),"",VLOOKUP($A149,'[2]1516 Exp_Rev Access'!$F$7:$GB$306,115,FALSE))</f>
        <v>0</v>
      </c>
      <c r="EF149" s="99">
        <f>IF(ISNA(VLOOKUP($A149,'[2]1516 Exp_Rev Access'!$F$7:$GB$306,116,FALSE)),"",VLOOKUP($A149,'[2]1516 Exp_Rev Access'!$F$7:$GB$306,116,FALSE))</f>
        <v>20492</v>
      </c>
      <c r="EG149" s="99">
        <f>IF(ISNA(VLOOKUP($A149,'[2]1516 Exp_Rev Access'!$F$7:$GB$306,117,FALSE)),"",VLOOKUP($A149,'[2]1516 Exp_Rev Access'!$F$7:$GB$306,117,FALSE))</f>
        <v>0</v>
      </c>
      <c r="EH149" s="99">
        <f>IF(ISNA(VLOOKUP($A149,'[2]1516 Exp_Rev Access'!$F$7:$GB$306,118,FALSE)),"",VLOOKUP($A149,'[2]1516 Exp_Rev Access'!$F$7:$GB$306,118,FALSE))</f>
        <v>0</v>
      </c>
      <c r="EI149" s="99">
        <f>IF(ISNA(VLOOKUP($A149,'[2]1516 Exp_Rev Access'!$F$7:$GB$306,119,FALSE)),"",VLOOKUP($A149,'[2]1516 Exp_Rev Access'!$F$7:$GB$306,119,FALSE))</f>
        <v>0</v>
      </c>
      <c r="EJ149" s="99">
        <f>IF(ISNA(VLOOKUP($A149,'[2]1516 Exp_Rev Access'!$F$7:$GB$306,120,FALSE)),"",VLOOKUP($A149,'[2]1516 Exp_Rev Access'!$F$7:$GB$306,120,FALSE))</f>
        <v>0</v>
      </c>
      <c r="EK149" s="99">
        <f>IF(ISNA(VLOOKUP($A149,'[2]1516 Exp_Rev Access'!$F$7:$GB$306,121,FALSE)),"",VLOOKUP($A149,'[2]1516 Exp_Rev Access'!$F$7:$GB$306,121,FALSE))</f>
        <v>0</v>
      </c>
      <c r="EL149" s="99">
        <f>IF(ISNA(VLOOKUP($A149,'[2]1516 Exp_Rev Access'!$F$7:$GB$306,122,FALSE)),"",VLOOKUP($A149,'[2]1516 Exp_Rev Access'!$F$7:$GB$306,122,FALSE))</f>
        <v>0</v>
      </c>
      <c r="EM149" s="99">
        <f>IF(ISNA(VLOOKUP($A149,'[2]1516 Exp_Rev Access'!$F$7:$GB$306,123,FALSE)),"",VLOOKUP($A149,'[2]1516 Exp_Rev Access'!$F$7:$GB$306,123,FALSE))</f>
        <v>0</v>
      </c>
      <c r="EN149" s="99">
        <f>IF(ISNA(VLOOKUP($A149,'[2]1516 Exp_Rev Access'!$F$7:$GB$306,124,FALSE)),"",VLOOKUP($A149,'[2]1516 Exp_Rev Access'!$F$7:$GB$306,124,FALSE))</f>
        <v>0</v>
      </c>
      <c r="EO149" s="99">
        <f>IF(ISNA(VLOOKUP($A149,'[2]1516 Exp_Rev Access'!$F$7:$GB$306,125,FALSE)),"",VLOOKUP($A149,'[2]1516 Exp_Rev Access'!$F$7:$GB$306,125,FALSE))</f>
        <v>0</v>
      </c>
      <c r="EP149" s="99">
        <f>IF(ISNA(VLOOKUP($A149,'[2]1516 Exp_Rev Access'!$F$7:$GB$306,126,FALSE)),"",VLOOKUP($A149,'[2]1516 Exp_Rev Access'!$F$7:$GB$306,126,FALSE))</f>
        <v>0</v>
      </c>
      <c r="EQ149" s="99">
        <f>IF(ISNA(VLOOKUP($A149,'[2]1516 Exp_Rev Access'!$F$7:$GB$306,127,FALSE)),"",VLOOKUP($A149,'[2]1516 Exp_Rev Access'!$F$7:$GB$306,127,FALSE))</f>
        <v>0</v>
      </c>
      <c r="ER149" s="99">
        <f>IF(ISNA(VLOOKUP($A149,'[2]1516 Exp_Rev Access'!$F$7:$GB$306,128,FALSE)),"",VLOOKUP($A149,'[2]1516 Exp_Rev Access'!$F$7:$GB$306,128,FALSE))</f>
        <v>0</v>
      </c>
      <c r="ES149" s="99">
        <f>IF(ISNA(VLOOKUP($A149,'[2]1516 Exp_Rev Access'!$F$7:$GB$306,129,FALSE)),"",VLOOKUP($A149,'[2]1516 Exp_Rev Access'!$F$7:$GB$306,129,FALSE))</f>
        <v>0</v>
      </c>
      <c r="ET149" s="99">
        <f>IF(ISNA(VLOOKUP($A149,'[2]1516 Exp_Rev Access'!$F$7:$GB$306,130,FALSE)),"",VLOOKUP($A149,'[2]1516 Exp_Rev Access'!$F$7:$GB$306,130,FALSE))</f>
        <v>0</v>
      </c>
      <c r="EU149" s="99">
        <f>IF(ISNA(VLOOKUP($A149,'[2]1516 Exp_Rev Access'!$F$7:$GB$306,131,FALSE)),"",VLOOKUP($A149,'[2]1516 Exp_Rev Access'!$F$7:$GB$306,131,FALSE))</f>
        <v>15139.54</v>
      </c>
      <c r="EV149" s="99">
        <f>IF(ISNA(VLOOKUP($A149,'[2]1516 Exp_Rev Access'!$F$7:$GB$306,132,FALSE)),"",VLOOKUP($A149,'[2]1516 Exp_Rev Access'!$F$7:$GB$306,132,FALSE))</f>
        <v>0</v>
      </c>
      <c r="EW149" s="99">
        <f>IF(ISNA(VLOOKUP($A149,'[2]1516 Exp_Rev Access'!$F$7:$GB$306,133,FALSE)),"",VLOOKUP($A149,'[2]1516 Exp_Rev Access'!$F$7:$GB$306,133,FALSE))</f>
        <v>0</v>
      </c>
      <c r="EX149" s="99">
        <f>IF(ISNA(VLOOKUP($A149,'[2]1516 Exp_Rev Access'!$F$7:$GB$306,134,FALSE)),"",VLOOKUP($A149,'[2]1516 Exp_Rev Access'!$F$7:$GB$306,134,FALSE))</f>
        <v>0</v>
      </c>
      <c r="EY149" s="99">
        <f>IF(ISNA(VLOOKUP($A149,'[2]1516 Exp_Rev Access'!$F$7:$GB$306,135,FALSE)),"",VLOOKUP($A149,'[2]1516 Exp_Rev Access'!$F$7:$GB$306,135,FALSE))</f>
        <v>0</v>
      </c>
      <c r="EZ149" s="99">
        <f>IF(ISNA(VLOOKUP($A149,'[2]1516 Exp_Rev Access'!$F$7:$GB$306,136,FALSE)),"",VLOOKUP($A149,'[2]1516 Exp_Rev Access'!$F$7:$GB$306,136,FALSE))</f>
        <v>0</v>
      </c>
      <c r="FA149" s="99">
        <f>IF(ISNA(VLOOKUP($A149,'[2]1516 Exp_Rev Access'!$F$7:$GB$306,137,FALSE)),"",VLOOKUP($A149,'[2]1516 Exp_Rev Access'!$F$7:$GB$306,137,FALSE))</f>
        <v>3861</v>
      </c>
      <c r="FB149" s="99">
        <f>IF(ISNA(VLOOKUP($A149,'[2]1516 Exp_Rev Access'!$F$7:$GB$306,138,FALSE)),"",VLOOKUP($A149,'[2]1516 Exp_Rev Access'!$F$7:$GB$306,138,FALSE))</f>
        <v>0</v>
      </c>
      <c r="FC149" s="99">
        <f>IF(ISNA(VLOOKUP($A149,'[2]1516 Exp_Rev Access'!$F$7:$GB$306,139,FALSE)),"",VLOOKUP($A149,'[2]1516 Exp_Rev Access'!$F$7:$GB$306,139,FALSE))</f>
        <v>0</v>
      </c>
      <c r="FD149" s="99">
        <f>IF(ISNA(VLOOKUP($A149,'[2]1516 Exp_Rev Access'!$F$7:$FS$306,140,FALSE)),"",VLOOKUP($A149,'[2]1516 Exp_Rev Access'!$F$7:$FS$306,140,FALSE))</f>
        <v>0</v>
      </c>
      <c r="FE149" s="99">
        <f>IF(ISNA(VLOOKUP($A149,'[2]1516 Exp_Rev Access'!$F$7:$FS$306,141,FALSE)),"",VLOOKUP($A149,'[2]1516 Exp_Rev Access'!$F$7:$FS$306,141,FALSE))</f>
        <v>0</v>
      </c>
      <c r="FF149" s="99">
        <f>IF(ISNA(VLOOKUP($A149,'[2]1516 Exp_Rev Access'!$F$7:$FS$306,142,FALSE)),"",VLOOKUP($A149,'[2]1516 Exp_Rev Access'!$F$7:$FS$306,142,FALSE))</f>
        <v>0</v>
      </c>
      <c r="FG149" s="99">
        <f>IF(ISNA(VLOOKUP($A149,'[2]1516 Exp_Rev Access'!$F$7:$FS$306,143,FALSE)),"",VLOOKUP($A149,'[2]1516 Exp_Rev Access'!$F$7:$FS$306,143,FALSE))</f>
        <v>0</v>
      </c>
      <c r="FH149" s="99">
        <f>IF(ISNA(VLOOKUP($A149,'[2]1516 Exp_Rev Access'!$F$7:$FS$306,144,FALSE)),"",VLOOKUP($A149,'[2]1516 Exp_Rev Access'!$F$7:$FS$306,144,FALSE))</f>
        <v>0</v>
      </c>
      <c r="FI149" s="99">
        <f>IF(ISNA(VLOOKUP($A149,'[2]1516 Exp_Rev Access'!$F$7:$FS$306,145,FALSE)),"",VLOOKUP($A149,'[2]1516 Exp_Rev Access'!$F$7:$FS$306,145,FALSE))</f>
        <v>0</v>
      </c>
      <c r="FJ149" s="99">
        <f>IF(ISNA(VLOOKUP($A149,'[2]1516 Exp_Rev Access'!$F$7:$FS$306,146,FALSE)),"",VLOOKUP($A149,'[2]1516 Exp_Rev Access'!$F$7:$FS$306,146,FALSE))</f>
        <v>0</v>
      </c>
      <c r="FK149" s="99">
        <f>IF(ISNA(VLOOKUP($A149,'[2]1516 Exp_Rev Access'!$F$7:$FS$306,147,FALSE)),"",VLOOKUP($A149,'[2]1516 Exp_Rev Access'!$F$7:$FS$306,147,FALSE))</f>
        <v>0</v>
      </c>
      <c r="FL149" s="99">
        <f>IF(ISNA(VLOOKUP($A149,'[2]1516 Exp_Rev Access'!$F$7:$FS$306,148,FALSE)),"",VLOOKUP($A149,'[2]1516 Exp_Rev Access'!$F$7:$FS$306,148,FALSE))</f>
        <v>0</v>
      </c>
      <c r="FM149" s="99">
        <f>IF(ISNA(VLOOKUP($A149,'[2]1516 Exp_Rev Access'!$F$7:$FS$306,149,FALSE)),"",VLOOKUP($A149,'[2]1516 Exp_Rev Access'!$F$7:$FS$306,149,FALSE))</f>
        <v>0</v>
      </c>
      <c r="FN149" s="99">
        <f>IF(ISNA(VLOOKUP($A149,'[2]1516 Exp_Rev Access'!$F$7:$FS$306,150,FALSE)),"",VLOOKUP($A149,'[2]1516 Exp_Rev Access'!$F$7:$FS$306,150,FALSE))</f>
        <v>0</v>
      </c>
      <c r="FO149" s="99">
        <f>IF(ISNA(VLOOKUP($A149,'[2]1516 Exp_Rev Access'!$F$7:$FS$306,151,FALSE)),"",VLOOKUP($A149,'[2]1516 Exp_Rev Access'!$F$7:$FS$306,151,FALSE))</f>
        <v>0</v>
      </c>
      <c r="FP149" s="99">
        <f>IF(ISNA(VLOOKUP($A149,'[2]1516 Exp_Rev Access'!$F$7:$FS$306,152,FALSE)),"",VLOOKUP($A149,'[2]1516 Exp_Rev Access'!$F$7:$FS$306,152,FALSE))</f>
        <v>0</v>
      </c>
      <c r="FQ149" s="99">
        <f>IF(ISNA(VLOOKUP($A149,'[2]1516 Exp_Rev Access'!$F$7:$FS$306,153,FALSE)),"",VLOOKUP($A149,'[2]1516 Exp_Rev Access'!$F$7:$FS$306,153,FALSE))</f>
        <v>60289.8</v>
      </c>
      <c r="FR149" s="101">
        <f t="shared" si="218"/>
        <v>1523475.77</v>
      </c>
      <c r="FS149" s="72">
        <f t="shared" si="219"/>
        <v>7.5527789460368949E-2</v>
      </c>
      <c r="FT149" s="94">
        <f t="shared" si="220"/>
        <v>933.8456356503616</v>
      </c>
      <c r="FU149" s="99">
        <f>IF(ISNA(VLOOKUP($A149,'[2]1516 Exp_Rev Access'!$F$7:$GB$306,154,FALSE)),"",VLOOKUP($A149,'[2]1516 Exp_Rev Access'!$F$7:$GB$306,154,FALSE))</f>
        <v>0</v>
      </c>
      <c r="FV149" s="99">
        <f>IF(ISNA(VLOOKUP($A149,'[2]1516 Exp_Rev Access'!$F$7:$GB$306,155,FALSE)),"",VLOOKUP($A149,'[2]1516 Exp_Rev Access'!$F$7:$GB$306,155,FALSE))</f>
        <v>0</v>
      </c>
      <c r="FW149" s="99">
        <f>IF(ISNA(VLOOKUP($A149,'[2]1516 Exp_Rev Access'!$F$7:$GB$306,156,FALSE)),"",VLOOKUP($A149,'[2]1516 Exp_Rev Access'!$F$7:$GB$306,156,FALSE))</f>
        <v>0</v>
      </c>
      <c r="FX149" s="99">
        <f>IF(ISNA(VLOOKUP($A149,'[2]1516 Exp_Rev Access'!$F$7:$GB$306,157,FALSE)),"",VLOOKUP($A149,'[2]1516 Exp_Rev Access'!$F$7:$GB$306,157,FALSE))</f>
        <v>0</v>
      </c>
      <c r="FY149" s="99">
        <f>IF(ISNA(VLOOKUP($A149,'[2]1516 Exp_Rev Access'!$F$7:$GB$306,158,FALSE)),"",VLOOKUP($A149,'[2]1516 Exp_Rev Access'!$F$7:$GB$306,158,FALSE))</f>
        <v>0</v>
      </c>
      <c r="FZ149" s="99">
        <f>IF(ISNA(VLOOKUP($A149,'[2]1516 Exp_Rev Access'!$F$7:$GB$306,159,FALSE)),"",VLOOKUP($A149,'[2]1516 Exp_Rev Access'!$F$7:$GB$306,159,FALSE))</f>
        <v>0</v>
      </c>
      <c r="GA149" s="99">
        <f>IF(ISNA(VLOOKUP($A149,'[2]1516 Exp_Rev Access'!$F$7:$GB$306,160,FALSE)),"",VLOOKUP($A149,'[2]1516 Exp_Rev Access'!$F$7:$GB$306,160,FALSE))</f>
        <v>0</v>
      </c>
      <c r="GB149" s="99">
        <f>IF(ISNA(VLOOKUP($A149,'[2]1516 Exp_Rev Access'!$F$7:$GB$306,161,FALSE)),"",VLOOKUP($A149,'[2]1516 Exp_Rev Access'!$F$7:$GB$306,161,FALSE))</f>
        <v>0</v>
      </c>
      <c r="GC149" s="99">
        <f>IF(ISNA(VLOOKUP($A149,'[2]1516 Exp_Rev Access'!$F$7:$GB$306,162,FALSE)),"",VLOOKUP($A149,'[2]1516 Exp_Rev Access'!$F$7:$GB$306,162,FALSE))</f>
        <v>0</v>
      </c>
      <c r="GD149" s="99">
        <f>IF(ISNA(VLOOKUP($A149,'[2]1516 Exp_Rev Access'!$F$7:$GB$306,163,FALSE)),"",VLOOKUP($A149,'[2]1516 Exp_Rev Access'!$F$7:$GB$306,163,FALSE))</f>
        <v>0</v>
      </c>
      <c r="GE149" s="99">
        <f>IF(ISNA(VLOOKUP($A149,'[2]1516 Exp_Rev Access'!$F$7:$GB$306,164,FALSE)),"",VLOOKUP($A149,'[2]1516 Exp_Rev Access'!$F$7:$GB$306,164,FALSE))</f>
        <v>2000</v>
      </c>
      <c r="GF149" s="99">
        <f>IF(ISNA(VLOOKUP($A149,'[2]1516 Exp_Rev Access'!$F$7:$GB$306,165,FALSE)),"",VLOOKUP($A149,'[2]1516 Exp_Rev Access'!$F$7:$GB$306,165,FALSE))</f>
        <v>0</v>
      </c>
      <c r="GG149" s="99">
        <f>IF(ISNA(VLOOKUP($A149,'[2]1516 Exp_Rev Access'!$F$7:$GB$306,166,FALSE)),"",VLOOKUP($A149,'[2]1516 Exp_Rev Access'!$F$7:$GB$306,166,FALSE))</f>
        <v>455041.2</v>
      </c>
      <c r="GH149" s="99">
        <f>IF(ISNA(VLOOKUP($A149,'[2]1516 Exp_Rev Access'!$F$7:$GB$306,167,FALSE)),"",VLOOKUP($A149,'[2]1516 Exp_Rev Access'!$F$7:$GB$306,167,FALSE))</f>
        <v>0</v>
      </c>
      <c r="GI149" s="99">
        <f>IF(ISNA(VLOOKUP($A149,'[2]1516 Exp_Rev Access'!$F$7:$GB$306,168,FALSE)),"",VLOOKUP($A149,'[2]1516 Exp_Rev Access'!$F$7:$GB$306,168,FALSE))</f>
        <v>0</v>
      </c>
      <c r="GJ149" s="99">
        <f>IF(ISNA(VLOOKUP($A149,'[2]1516 Exp_Rev Access'!$F$7:$GB$306,169,FALSE)),"",VLOOKUP($A149,'[2]1516 Exp_Rev Access'!$F$7:$GB$306,169,FALSE))</f>
        <v>0</v>
      </c>
      <c r="GK149" s="99">
        <f>IF(ISNA(VLOOKUP($A149,'[2]1516 Exp_Rev Access'!$F$7:$GB$306,170,FALSE)),"",VLOOKUP($A149,'[2]1516 Exp_Rev Access'!$F$7:$GB$306,170,FALSE))</f>
        <v>2994</v>
      </c>
      <c r="GL149" s="99">
        <f>IF(ISNA(VLOOKUP($A149,'[2]1516 Exp_Rev Access'!$F$7:$GB$306,171,FALSE)),"",VLOOKUP($A149,'[2]1516 Exp_Rev Access'!$F$7:$GB$306,171,FALSE))</f>
        <v>0</v>
      </c>
      <c r="GM149" s="99">
        <f>IF(ISNA(VLOOKUP($A149,'[2]1516 Exp_Rev Access'!$F$7:$GB$306,172,FALSE)),"",VLOOKUP($A149,'[2]1516 Exp_Rev Access'!$F$7:$GB$306,172,FALSE))</f>
        <v>0</v>
      </c>
      <c r="GN149" s="99">
        <f>IF(ISNA(VLOOKUP($A149,'[2]1516 Exp_Rev Access'!$F$7:$GB$306,173,FALSE)),"",VLOOKUP($A149,'[2]1516 Exp_Rev Access'!$F$7:$GB$306,173,FALSE))</f>
        <v>0</v>
      </c>
      <c r="GO149" s="99">
        <f>IF(ISNA(VLOOKUP($A149,'[2]1516 Exp_Rev Access'!$F$7:$GB$306,174,FALSE)),"",VLOOKUP($A149,'[2]1516 Exp_Rev Access'!$F$7:$GB$306,174,FALSE))</f>
        <v>0</v>
      </c>
      <c r="GP149" s="99">
        <f>IF(ISNA(VLOOKUP($A149,'[2]1516 Exp_Rev Access'!$F$7:$GB$306,175,FALSE)),"",VLOOKUP($A149,'[2]1516 Exp_Rev Access'!$F$7:$GB$306,175,FALSE))</f>
        <v>0</v>
      </c>
      <c r="GQ149" s="99">
        <f>IF(ISNA(VLOOKUP($A149,'[2]1516 Exp_Rev Access'!$F$7:$GB$306,176,FALSE)),"",VLOOKUP($A149,'[2]1516 Exp_Rev Access'!$F$7:$GB$306,176,FALSE))</f>
        <v>0</v>
      </c>
      <c r="GR149" s="99">
        <f>IF(ISNA(VLOOKUP($A149,'[2]1516 Exp_Rev Access'!$F$7:$GB$306,177,FALSE)),"",VLOOKUP($A149,'[2]1516 Exp_Rev Access'!$F$7:$GB$306,177,FALSE))</f>
        <v>0</v>
      </c>
      <c r="GS149" s="99">
        <f>IF(ISNA(VLOOKUP($A149,'[2]1516 Exp_Rev Access'!$F$7:$GB$306,178,FALSE)),"",VLOOKUP($A149,'[2]1516 Exp_Rev Access'!$F$7:$GB$306,178,FALSE))</f>
        <v>0</v>
      </c>
      <c r="GT149" s="101">
        <f t="shared" si="221"/>
        <v>460035.2</v>
      </c>
      <c r="GU149" s="72">
        <f t="shared" si="222"/>
        <v>2.2806691392248869E-2</v>
      </c>
      <c r="GV149" s="84">
        <f t="shared" si="223"/>
        <v>281.98798577908542</v>
      </c>
    </row>
    <row r="150" spans="1:207" customFormat="1" ht="12" customHeight="1" x14ac:dyDescent="0.2">
      <c r="A150" s="96" t="s">
        <v>421</v>
      </c>
      <c r="B150" s="69" t="s">
        <v>422</v>
      </c>
      <c r="C150" s="80">
        <f>IF(ISNA(VLOOKUP($A150,'[2]1516 enrollment_Rev_Exp by size'!$A$6:$G$320,3,FALSE)),"",VLOOKUP($A150,'[2]1516 enrollment_Rev_Exp by size'!$A$6:$G$320,3,FALSE))</f>
        <v>1626.69</v>
      </c>
      <c r="D150" s="97">
        <v>16609574.65</v>
      </c>
      <c r="E150" s="80">
        <f t="shared" si="201"/>
        <v>16609574.65</v>
      </c>
      <c r="F150" s="80">
        <f t="shared" si="202"/>
        <v>0</v>
      </c>
      <c r="G150" s="98">
        <f>IF(ISNA(VLOOKUP($A150,'[2]1516 Exp_Rev Access'!$F$7:$FS$306,2,FALSE)),"",VLOOKUP($A150,'[2]1516 Exp_Rev Access'!$F$7:$FS$306,2,FALSE))</f>
        <v>2569028.46</v>
      </c>
      <c r="H150" s="98">
        <f>IF(ISNA(VLOOKUP($A150,'[2]1516 Exp_Rev Access'!$F$7:$FS$306,3,FALSE)),"",VLOOKUP($A150,'[2]1516 Exp_Rev Access'!$F$7:$FS$306,3,FALSE))</f>
        <v>0</v>
      </c>
      <c r="I150" s="98">
        <f>IF(ISNA(VLOOKUP($A150,'[2]1516 Exp_Rev Access'!$F$7:$FS$306,4,FALSE)),"",VLOOKUP($A150,'[2]1516 Exp_Rev Access'!$F$7:$FS$306,4,FALSE))</f>
        <v>0</v>
      </c>
      <c r="J150" s="98">
        <f>IF(ISNA(VLOOKUP($A150,'[2]1516 Exp_Rev Access'!$F$7:$FS$306,5,FALSE)),"",VLOOKUP($A150,'[2]1516 Exp_Rev Access'!$F$7:$FS$306,5,FALSE))</f>
        <v>5583.64</v>
      </c>
      <c r="K150" s="98">
        <f>IF(ISNA(VLOOKUP($A150,'[2]1516 Exp_Rev Access'!$F$7:$FS$306,6,FALSE)),"",VLOOKUP($A150,'[2]1516 Exp_Rev Access'!$F$7:$FS$306,6,FALSE))</f>
        <v>0</v>
      </c>
      <c r="L150" s="98">
        <f>IF(ISNA(VLOOKUP($A150,'[2]1516 Exp_Rev Access'!$F$7:$FS$306,7,FALSE)),"",VLOOKUP($A150,'[2]1516 Exp_Rev Access'!$F$7:$FS$306,7,FALSE))</f>
        <v>0</v>
      </c>
      <c r="M150" s="90">
        <f t="shared" si="203"/>
        <v>2574612.1</v>
      </c>
      <c r="N150" s="72">
        <f t="shared" si="204"/>
        <v>0.1550077081594621</v>
      </c>
      <c r="O150" s="73">
        <f t="shared" si="205"/>
        <v>1582.730637060534</v>
      </c>
      <c r="P150" s="99">
        <f>IF(ISNA(VLOOKUP($A150,'[2]1516 Exp_Rev Access'!$F$7:$FS$306,8,FALSE)),"",VLOOKUP($A150,'[2]1516 Exp_Rev Access'!$F$7:$FS$306,8,FALSE))</f>
        <v>0</v>
      </c>
      <c r="Q150" s="99">
        <f>IF(ISNA(VLOOKUP($A150,'[2]1516 Exp_Rev Access'!$F$7:$FS$306,9,FALSE)),"",VLOOKUP($A150,'[2]1516 Exp_Rev Access'!$F$7:$FS$306,9,FALSE))</f>
        <v>0</v>
      </c>
      <c r="R150" s="99">
        <f>IF(ISNA(VLOOKUP($A150,'[2]1516 Exp_Rev Access'!$F$7:$FS$306,10,FALSE)),"",VLOOKUP($A150,'[2]1516 Exp_Rev Access'!$F$7:$FS$306,10,FALSE))</f>
        <v>0</v>
      </c>
      <c r="S150" s="99">
        <f>IF(ISNA(VLOOKUP($A150,'[2]1516 Exp_Rev Access'!$F$7:$FS$306,11,FALSE)),"",VLOOKUP($A150,'[2]1516 Exp_Rev Access'!$F$7:$FS$306,11,FALSE))</f>
        <v>0</v>
      </c>
      <c r="T150" s="99">
        <f>IF(ISNA(VLOOKUP($A150,'[2]1516 Exp_Rev Access'!$F$7:$FS$306,12,FALSE)),"",VLOOKUP($A150,'[2]1516 Exp_Rev Access'!$F$7:$FS$306,12,FALSE))</f>
        <v>0</v>
      </c>
      <c r="U150" s="99">
        <f>IF(ISNA(VLOOKUP($A150,'[2]1516 Exp_Rev Access'!$F$7:$FS$306,13,FALSE)),"",VLOOKUP($A150,'[2]1516 Exp_Rev Access'!$F$7:$FS$306,13,FALSE))</f>
        <v>0</v>
      </c>
      <c r="V150" s="99">
        <f>IF(ISNA(VLOOKUP($A150,'[2]1516 Exp_Rev Access'!$F$7:$FS$306,14,FALSE)),"",VLOOKUP($A150,'[2]1516 Exp_Rev Access'!$F$7:$FS$306,14,FALSE))</f>
        <v>170683.53</v>
      </c>
      <c r="W150" s="99">
        <f>IF(ISNA(VLOOKUP($A150,'[2]1516 Exp_Rev Access'!$F$7:$FS$306,15,FALSE)),"",VLOOKUP($A150,'[2]1516 Exp_Rev Access'!$F$7:$FS$306,15,FALSE))</f>
        <v>0</v>
      </c>
      <c r="X150" s="99">
        <f>IF(ISNA(VLOOKUP($A150,'[2]1516 Exp_Rev Access'!$F$7:$FS$306,16,FALSE)),"",VLOOKUP($A150,'[2]1516 Exp_Rev Access'!$F$7:$FS$306,16,FALSE))</f>
        <v>166413.07</v>
      </c>
      <c r="Y150" s="99">
        <f>IF(ISNA(VLOOKUP($A150,'[2]1516 Exp_Rev Access'!$F$7:$FS$306,17,FALSE)),"",VLOOKUP($A150,'[2]1516 Exp_Rev Access'!$F$7:$FS$306,17,FALSE))</f>
        <v>0</v>
      </c>
      <c r="Z150" s="99">
        <f>IF(ISNA(VLOOKUP($A150,'[2]1516 Exp_Rev Access'!$F$7:$FS$306,18,FALSE)),"",VLOOKUP($A150,'[2]1516 Exp_Rev Access'!$F$7:$FS$306,18,FALSE))</f>
        <v>0</v>
      </c>
      <c r="AA150" s="99">
        <f>IF(ISNA(VLOOKUP($A150,'[2]1516 Exp_Rev Access'!$F$7:$FS$306,19,FALSE)),"",VLOOKUP($A150,'[2]1516 Exp_Rev Access'!$F$7:$FS$306,19,FALSE))</f>
        <v>0</v>
      </c>
      <c r="AB150" s="99">
        <f>IF(ISNA(VLOOKUP($A150,'[2]1516 Exp_Rev Access'!$F$7:$FS$306,20,FALSE)),"",VLOOKUP($A150,'[2]1516 Exp_Rev Access'!$F$7:$FS$306,20,FALSE))</f>
        <v>0</v>
      </c>
      <c r="AC150" s="99">
        <f>IF(ISNA(VLOOKUP($A150,'[2]1516 Exp_Rev Access'!$F$7:$FS$306,21,FALSE)),"",VLOOKUP($A150,'[2]1516 Exp_Rev Access'!$F$7:$FS$306,21,FALSE))</f>
        <v>226801.57</v>
      </c>
      <c r="AD150" s="99">
        <f>IF(ISNA(VLOOKUP($A150,'[2]1516 Exp_Rev Access'!$F$7:$FS$306,22,FALSE)),"",VLOOKUP($A150,'[2]1516 Exp_Rev Access'!$F$7:$FS$306,22,FALSE))</f>
        <v>9641.5499999999993</v>
      </c>
      <c r="AE150" s="99">
        <f>IF(ISNA(VLOOKUP($A150,'[2]1516 Exp_Rev Access'!$F$7:$FS$306,23,FALSE)),"",VLOOKUP($A150,'[2]1516 Exp_Rev Access'!$F$7:$FS$306,23,FALSE))</f>
        <v>0</v>
      </c>
      <c r="AF150" s="99">
        <f>IF(ISNA(VLOOKUP($A150,'[2]1516 Exp_Rev Access'!$F$7:$FS$306,24,FALSE)),"",VLOOKUP($A150,'[2]1516 Exp_Rev Access'!$F$7:$FS$306,24,FALSE))</f>
        <v>27018.03</v>
      </c>
      <c r="AG150" s="99">
        <f>IF(ISNA(VLOOKUP($A150,'[2]1516 Exp_Rev Access'!$F$7:$FS$306,25,FALSE)),"",VLOOKUP($A150,'[2]1516 Exp_Rev Access'!$F$7:$FS$306,25,FALSE))</f>
        <v>8984.5499999999993</v>
      </c>
      <c r="AH150" s="98">
        <f>IF(ISNA(VLOOKUP($A150,'[2]1516 Exp_Rev Access'!$F$7:$FS$306,26,FALSE)),"",VLOOKUP($A150,'[2]1516 Exp_Rev Access'!$F$7:$FS$306,26,FALSE))</f>
        <v>390</v>
      </c>
      <c r="AI150" s="98">
        <f>IF(ISNA(VLOOKUP($A150,'[2]1516 Exp_Rev Access'!$F$7:$FS$306,27,FALSE)),"",VLOOKUP($A150,'[2]1516 Exp_Rev Access'!$F$7:$FS$306,27,FALSE))</f>
        <v>0</v>
      </c>
      <c r="AJ150" s="98">
        <f>IF(ISNA(VLOOKUP($A150,'[2]1516 Exp_Rev Access'!$F$7:$FS$306,28,FALSE)),"",VLOOKUP($A150,'[2]1516 Exp_Rev Access'!$F$7:$FS$306,28,FALSE))</f>
        <v>422727.6</v>
      </c>
      <c r="AK150" s="98">
        <f>IF(ISNA(VLOOKUP($A150,'[2]1516 Exp_Rev Access'!$F$7:$FS$306,29,FALSE)),"",VLOOKUP($A150,'[2]1516 Exp_Rev Access'!$F$7:$FS$306,29,FALSE))</f>
        <v>0</v>
      </c>
      <c r="AL150" s="100">
        <f t="shared" si="206"/>
        <v>1032659.9</v>
      </c>
      <c r="AM150" s="72">
        <f t="shared" si="207"/>
        <v>6.2172567435373791E-2</v>
      </c>
      <c r="AN150" s="94">
        <f t="shared" si="208"/>
        <v>634.82279967295551</v>
      </c>
      <c r="AO150" s="99">
        <f>IF(ISNA(VLOOKUP($A150,'[2]1516 Exp_Rev Access'!$F$7:$GB$306,30,FALSE)),"",VLOOKUP($A150,'[2]1516 Exp_Rev Access'!$F$7:$FS$306,30,FALSE))</f>
        <v>10095777.630000001</v>
      </c>
      <c r="AP150" s="99">
        <f>IF(ISNA(VLOOKUP($A150,'[2]1516 Exp_Rev Access'!$F$7:$GB$306,31,FALSE)),"",VLOOKUP($A150,'[2]1516 Exp_Rev Access'!$F$7:$FS$306,31,FALSE))</f>
        <v>228668.47</v>
      </c>
      <c r="AQ150" s="99">
        <f>IF(ISNA(VLOOKUP($A150,'[2]1516 Exp_Rev Access'!$F$7:$GB$306,32,FALSE)),"",VLOOKUP($A150,'[2]1516 Exp_Rev Access'!$F$7:$FS$306,32,FALSE))</f>
        <v>712467.68</v>
      </c>
      <c r="AR150" s="99">
        <f>IF(ISNA(VLOOKUP($A150,'[2]1516 Exp_Rev Access'!$F$7:$GB$306,33,FALSE)),"",VLOOKUP($A150,'[2]1516 Exp_Rev Access'!$F$7:$FS$306,33,FALSE))</f>
        <v>0</v>
      </c>
      <c r="AS150" s="99">
        <f>IF(ISNA(VLOOKUP($A150,'[2]1516 Exp_Rev Access'!$F$7:$GB$306,34,FALSE)),"",VLOOKUP($A150,'[2]1516 Exp_Rev Access'!$F$7:$FS$306,34,FALSE))</f>
        <v>0</v>
      </c>
      <c r="AT150" s="101">
        <f t="shared" si="209"/>
        <v>11036913.780000001</v>
      </c>
      <c r="AU150" s="72">
        <f t="shared" si="210"/>
        <v>0.66449105486274451</v>
      </c>
      <c r="AV150" s="94">
        <f t="shared" si="211"/>
        <v>6784.8906552569952</v>
      </c>
      <c r="AW150" s="99">
        <f>IF(ISNA(VLOOKUP($A150,'[2]1516 Exp_Rev Access'!$F$7:$GB$306,35,FALSE)),"",VLOOKUP($A150,'[2]1516 Exp_Rev Access'!$F$7:$GB$306,35,FALSE))</f>
        <v>0</v>
      </c>
      <c r="AX150" s="99">
        <f>IF(ISNA(VLOOKUP($A150,'[2]1516 Exp_Rev Access'!$F$7:$GB$306,36,FALSE)),"",VLOOKUP($A150,'[2]1516 Exp_Rev Access'!$F$7:$GB$306,36,FALSE))</f>
        <v>1183591.01</v>
      </c>
      <c r="AY150" s="99">
        <f>IF(ISNA(VLOOKUP($A150,'[2]1516 Exp_Rev Access'!$F$7:$GB$306,37,FALSE)),"",VLOOKUP($A150,'[2]1516 Exp_Rev Access'!$F$7:$GB$306,37,FALSE))</f>
        <v>18792.79</v>
      </c>
      <c r="AZ150" s="99">
        <f>IF(ISNA(VLOOKUP($A150,'[2]1516 Exp_Rev Access'!$F$7:$GB$306,38,FALSE)),"",VLOOKUP($A150,'[2]1516 Exp_Rev Access'!$F$7:$GB$306,38,FALSE))</f>
        <v>0</v>
      </c>
      <c r="BA150" s="99">
        <f>IF(ISNA(VLOOKUP($A150,'[2]1516 Exp_Rev Access'!$F$7:$GB$306,39,FALSE)),"",VLOOKUP($A150,'[2]1516 Exp_Rev Access'!$F$7:$GB$306,39,FALSE))</f>
        <v>0</v>
      </c>
      <c r="BB150" s="99">
        <f>IF(ISNA(VLOOKUP($A150,'[2]1516 Exp_Rev Access'!$F$7:$GB$306,40,FALSE)),"",VLOOKUP($A150,'[2]1516 Exp_Rev Access'!$F$7:$GB$306,40,FALSE))</f>
        <v>225107.54</v>
      </c>
      <c r="BC150" s="99">
        <f>IF(ISNA(VLOOKUP($A150,'[2]1516 Exp_Rev Access'!$F$7:$GB$306,41,FALSE)),"",VLOOKUP($A150,'[2]1516 Exp_Rev Access'!$F$7:$GB$306,41,FALSE))</f>
        <v>0</v>
      </c>
      <c r="BD150" s="99">
        <f>IF(ISNA(VLOOKUP($A150,'[2]1516 Exp_Rev Access'!$F$7:$GB$306,42,FALSE)),"",VLOOKUP($A150,'[2]1516 Exp_Rev Access'!$F$7:$GB$306,42,FALSE))</f>
        <v>80056.899999999994</v>
      </c>
      <c r="BE150" s="99">
        <f>IF(ISNA(VLOOKUP($A150,'[2]1516 Exp_Rev Access'!$F$7:$GB$306,43,FALSE)),"",VLOOKUP($A150,'[2]1516 Exp_Rev Access'!$F$7:$GB$306,43,FALSE))</f>
        <v>0</v>
      </c>
      <c r="BF150" s="99">
        <f>IF(ISNA(VLOOKUP($A150,'[2]1516 Exp_Rev Access'!$F$7:$GB$306,44,FALSE)),"",VLOOKUP($A150,'[2]1516 Exp_Rev Access'!$F$7:$GB$306,44,FALSE))</f>
        <v>33263.65</v>
      </c>
      <c r="BG150" s="99">
        <f>IF(ISNA(VLOOKUP($A150,'[2]1516 Exp_Rev Access'!$F$7:$GB$306,45,FALSE)),"",VLOOKUP($A150,'[2]1516 Exp_Rev Access'!$F$7:$GB$306,45,FALSE))</f>
        <v>17023.46</v>
      </c>
      <c r="BH150" s="99">
        <f>IF(ISNA(VLOOKUP($A150,'[2]1516 Exp_Rev Access'!$F$7:$GB$306,46,FALSE)),"",VLOOKUP($A150,'[2]1516 Exp_Rev Access'!$F$7:$GB$306,46,FALSE))</f>
        <v>0</v>
      </c>
      <c r="BI150" s="99">
        <f>IF(ISNA(VLOOKUP($A150,'[2]1516 Exp_Rev Access'!$F$7:$GB$306,47,FALSE)),"",VLOOKUP($A150,'[2]1516 Exp_Rev Access'!$F$7:$GB$306,47,FALSE))</f>
        <v>4430.29</v>
      </c>
      <c r="BJ150" s="99">
        <f>IF(ISNA(VLOOKUP($A150,'[2]1516 Exp_Rev Access'!$F$7:$GB$306,48,FALSE)),"",VLOOKUP($A150,'[2]1516 Exp_Rev Access'!$F$7:$GB$306,48,FALSE))</f>
        <v>0</v>
      </c>
      <c r="BK150" s="99">
        <f>IF(ISNA(VLOOKUP($A150,'[2]1516 Exp_Rev Access'!$F$7:$GB$306,49,FALSE)),"",VLOOKUP($A150,'[2]1516 Exp_Rev Access'!$F$7:$GB$306,49,FALSE))</f>
        <v>0</v>
      </c>
      <c r="BL150" s="99">
        <f>IF(ISNA(VLOOKUP($A150,'[2]1516 Exp_Rev Access'!$F$7:$GB$306,50,FALSE)),"",VLOOKUP($A150,'[2]1516 Exp_Rev Access'!$F$7:$GB$306,50,FALSE))</f>
        <v>0</v>
      </c>
      <c r="BM150" s="99">
        <f>IF(ISNA(VLOOKUP($A150,'[2]1516 Exp_Rev Access'!$F$7:$GB$306,51,FALSE)),"",VLOOKUP($A150,'[2]1516 Exp_Rev Access'!$F$7:$GB$306,51,FALSE))</f>
        <v>0</v>
      </c>
      <c r="BN150" s="99">
        <f>IF(ISNA(VLOOKUP($A150,'[2]1516 Exp_Rev Access'!$F$7:$GB$306,52,FALSE)),"",VLOOKUP($A150,'[2]1516 Exp_Rev Access'!$F$7:$GB$306,52,FALSE))</f>
        <v>0</v>
      </c>
      <c r="BO150" s="99">
        <f>IF(ISNA(VLOOKUP($A150,'[2]1516 Exp_Rev Access'!$F$7:$GB$306,53,FALSE)),"",VLOOKUP($A150,'[2]1516 Exp_Rev Access'!$F$7:$GB$306,53,FALSE))</f>
        <v>0</v>
      </c>
      <c r="BP150" s="99">
        <f>IF(ISNA(VLOOKUP($A150,'[2]1516 Exp_Rev Access'!$F$7:$GB$306,54,FALSE)),"",VLOOKUP($A150,'[2]1516 Exp_Rev Access'!$F$7:$GB$306,54,FALSE))</f>
        <v>0</v>
      </c>
      <c r="BQ150" s="99">
        <f>IF(ISNA(VLOOKUP($A150,'[2]1516 Exp_Rev Access'!$F$7:$GB$306,55,FALSE)),"",VLOOKUP($A150,'[2]1516 Exp_Rev Access'!$F$7:$GB$306,55,FALSE))</f>
        <v>0</v>
      </c>
      <c r="BR150" s="99">
        <f>IF(ISNA(VLOOKUP($A150,'[2]1516 Exp_Rev Access'!$F$7:$GB$306,56,FALSE)),"",VLOOKUP($A150,'[2]1516 Exp_Rev Access'!$F$7:$GB$306,56,FALSE))</f>
        <v>0</v>
      </c>
      <c r="BS150" s="99">
        <f>IF(ISNA(VLOOKUP($A150,'[2]1516 Exp_Rev Access'!$F$7:$GB$306,57,FALSE)),"",VLOOKUP($A150,'[2]1516 Exp_Rev Access'!$F$7:$GB$306,57,FALSE))</f>
        <v>0</v>
      </c>
      <c r="BT150" s="99">
        <f>IF(ISNA(VLOOKUP($A150,'[2]1516 Exp_Rev Access'!$F$7:$GB$306,58,FALSE)),"",VLOOKUP($A150,'[2]1516 Exp_Rev Access'!$F$7:$GB$306,58,FALSE))</f>
        <v>0</v>
      </c>
      <c r="BU150" s="102">
        <f t="shared" si="212"/>
        <v>1562265.64</v>
      </c>
      <c r="BV150" s="72">
        <f t="shared" si="213"/>
        <v>9.4058136521876543E-2</v>
      </c>
      <c r="BW150" s="94">
        <f t="shared" si="214"/>
        <v>960.39542875409563</v>
      </c>
      <c r="BX150" s="99">
        <f>IF(ISNA(VLOOKUP($A150,'[2]1516 Exp_Rev Access'!$F$7:$GB$306,59,FALSE)),"",VLOOKUP($A150,'[2]1516 Exp_Rev Access'!$F$7:$GB$306,59,FALSE))</f>
        <v>0</v>
      </c>
      <c r="BY150" s="99">
        <f>IF(ISNA(VLOOKUP($A150,'[2]1516 Exp_Rev Access'!$F$7:$GB$306,60,FALSE)),"",VLOOKUP($A150,'[2]1516 Exp_Rev Access'!$F$7:$GB$306,60,FALSE))</f>
        <v>0</v>
      </c>
      <c r="BZ150" s="99">
        <f>IF(ISNA(VLOOKUP($A150,'[2]1516 Exp_Rev Access'!$F$7:$GB$306,61,FALSE)),"",VLOOKUP($A150,'[2]1516 Exp_Rev Access'!$F$7:$GB$306,61,FALSE))</f>
        <v>0</v>
      </c>
      <c r="CA150" s="99">
        <f>IF(ISNA(VLOOKUP($A150,'[2]1516 Exp_Rev Access'!$F$7:$GB$306,62,FALSE)),"",VLOOKUP($A150,'[2]1516 Exp_Rev Access'!$F$7:$GB$306,62,FALSE))</f>
        <v>0</v>
      </c>
      <c r="CB150" s="99">
        <f>IF(ISNA(VLOOKUP($A150,'[2]1516 Exp_Rev Access'!$F$7:$GB$306,63,FALSE)),"",VLOOKUP($A150,'[2]1516 Exp_Rev Access'!$F$7:$GB$306,63,FALSE))</f>
        <v>40.36</v>
      </c>
      <c r="CC150" s="99">
        <f>IF(ISNA(VLOOKUP($A150,'[2]1516 Exp_Rev Access'!$F$7:$GB$306,64,FALSE)),"",VLOOKUP($A150,'[2]1516 Exp_Rev Access'!$F$7:$GB$306,64,FALSE))</f>
        <v>0</v>
      </c>
      <c r="CD150" s="101">
        <f t="shared" si="215"/>
        <v>40.36</v>
      </c>
      <c r="CE150" s="72">
        <f t="shared" si="224"/>
        <v>2.4299237548506398E-6</v>
      </c>
      <c r="CF150" s="103">
        <f t="shared" si="225"/>
        <v>2.4811119512629942E-2</v>
      </c>
      <c r="CG150" s="99">
        <f>IF(ISNA(VLOOKUP($A150,'[2]1516 Exp_Rev Access'!$F$7:$GB$306,65,FALSE)),"",VLOOKUP($A150,'[2]1516 Exp_Rev Access'!$F$7:$GB$306,65,FALSE))</f>
        <v>0</v>
      </c>
      <c r="CH150" s="99">
        <f>IF(ISNA(VLOOKUP($A150,'[2]1516 Exp_Rev Access'!$F$7:$GB$306,66,FALSE)),"",VLOOKUP($A150,'[2]1516 Exp_Rev Access'!$F$7:$GB$306,66,FALSE))</f>
        <v>0</v>
      </c>
      <c r="CI150" s="99">
        <f>IF(ISNA(VLOOKUP($A150,'[2]1516 Exp_Rev Access'!$F$7:$GB$306,67,FALSE)),"",VLOOKUP($A150,'[2]1516 Exp_Rev Access'!$F$7:$GB$306,67,FALSE))</f>
        <v>0</v>
      </c>
      <c r="CJ150" s="99">
        <f>IF(ISNA(VLOOKUP($A150,'[2]1516 Exp_Rev Access'!$F$7:$GB$306,68,FALSE)),"",VLOOKUP($A150,'[2]1516 Exp_Rev Access'!$F$7:$GB$306,68,FALSE))</f>
        <v>0</v>
      </c>
      <c r="CK150" s="99">
        <f>IF(ISNA(VLOOKUP($A150,'[2]1516 Exp_Rev Access'!$F$7:$GB$306,69,FALSE)),"",VLOOKUP($A150,'[2]1516 Exp_Rev Access'!$F$7:$GB$306,69,FALSE))</f>
        <v>0</v>
      </c>
      <c r="CL150" s="99">
        <f>IF(ISNA(VLOOKUP($A150,'[2]1516 Exp_Rev Access'!$F$7:$GB$306,70,FALSE)),"",VLOOKUP($A150,'[2]1516 Exp_Rev Access'!$F$7:$GB$306,70,FALSE))</f>
        <v>0</v>
      </c>
      <c r="CM150" s="99">
        <f>IF(ISNA(VLOOKUP($A150,'[2]1516 Exp_Rev Access'!$F$7:$GB$306,71,FALSE)),"",VLOOKUP($A150,'[2]1516 Exp_Rev Access'!$F$7:$GB$306,71,FALSE))</f>
        <v>0</v>
      </c>
      <c r="CN150" s="99">
        <f>IF(ISNA(VLOOKUP($A150,'[2]1516 Exp_Rev Access'!$F$7:$GB$306,72,FALSE)),"",VLOOKUP($A150,'[2]1516 Exp_Rev Access'!$F$7:$GB$306,72,FALSE))</f>
        <v>0</v>
      </c>
      <c r="CO150" s="99">
        <f>IF(ISNA(VLOOKUP($A150,'[2]1516 Exp_Rev Access'!$F$7:$GB$306,73,FALSE)),"",VLOOKUP($A150,'[2]1516 Exp_Rev Access'!$F$7:$GB$306,73,FALSE))</f>
        <v>0</v>
      </c>
      <c r="CP150" s="99">
        <f>IF(ISNA(VLOOKUP($A150,'[2]1516 Exp_Rev Access'!$F$7:$GB$306,74,FALSE)),"",VLOOKUP($A150,'[2]1516 Exp_Rev Access'!$F$7:$GB$306,74,FALSE))</f>
        <v>229967.72</v>
      </c>
      <c r="CQ150" s="99">
        <f>IF(ISNA(VLOOKUP($A150,'[2]1516 Exp_Rev Access'!$F$7:$GB$306,75,FALSE)),"",VLOOKUP($A150,'[2]1516 Exp_Rev Access'!$F$7:$GB$306,75,FALSE))</f>
        <v>0</v>
      </c>
      <c r="CR150" s="99">
        <f>IF(ISNA(VLOOKUP($A150,'[2]1516 Exp_Rev Access'!$F$7:$GB$306,76,FALSE)),"",VLOOKUP($A150,'[2]1516 Exp_Rev Access'!$F$7:$GB$306,76,FALSE))</f>
        <v>3749.72</v>
      </c>
      <c r="CS150" s="99">
        <f>IF(ISNA(VLOOKUP($A150,'[2]1516 Exp_Rev Access'!$F$7:$GB$306,77,FALSE)),"",VLOOKUP($A150,'[2]1516 Exp_Rev Access'!$F$7:$GB$306,77,FALSE))</f>
        <v>0</v>
      </c>
      <c r="CT150" s="99">
        <f>IF(ISNA(VLOOKUP($A150,'[2]1516 Exp_Rev Access'!$F$7:$GB$306,78,FALSE)),"",VLOOKUP($A150,'[2]1516 Exp_Rev Access'!$F$7:$GB$306,78,FALSE))</f>
        <v>109180.9</v>
      </c>
      <c r="CU150" s="99">
        <f>IF(ISNA(VLOOKUP($A150,'[2]1516 Exp_Rev Access'!$F$7:$GB$306,79,FALSE)),"",VLOOKUP($A150,'[2]1516 Exp_Rev Access'!$F$7:$GB$306,79,FALSE))</f>
        <v>30438</v>
      </c>
      <c r="CV150" s="99">
        <f>IF(ISNA(VLOOKUP($A150,'[2]1516 Exp_Rev Access'!$F$7:$GB$306,80,FALSE)),"",VLOOKUP($A150,'[2]1516 Exp_Rev Access'!$F$7:$GB$306,80,FALSE))</f>
        <v>0</v>
      </c>
      <c r="CW150" s="99">
        <f>IF(ISNA(VLOOKUP($A150,'[2]1516 Exp_Rev Access'!$F$7:$GB$306,81,FALSE)),"",VLOOKUP($A150,'[2]1516 Exp_Rev Access'!$F$7:$GB$306,81,FALSE))</f>
        <v>0</v>
      </c>
      <c r="CX150" s="99">
        <f>IF(ISNA(VLOOKUP($A150,'[2]1516 Exp_Rev Access'!$F$7:$GB$306,82,FALSE)),"",VLOOKUP($A150,'[2]1516 Exp_Rev Access'!$F$7:$GB$306,82,FALSE))</f>
        <v>0</v>
      </c>
      <c r="CY150" s="99">
        <f>IF(ISNA(VLOOKUP($A150,'[2]1516 Exp_Rev Access'!$F$7:$GB$306,83,FALSE)),"",VLOOKUP($A150,'[2]1516 Exp_Rev Access'!$F$7:$GB$306,83,FALSE))</f>
        <v>0</v>
      </c>
      <c r="CZ150" s="99">
        <f>IF(ISNA(VLOOKUP($A150,'[2]1516 Exp_Rev Access'!$F$7:$GB$306,84,FALSE)),"",VLOOKUP($A150,'[2]1516 Exp_Rev Access'!$F$7:$GB$306,84,FALSE))</f>
        <v>0</v>
      </c>
      <c r="DA150" s="99">
        <f>IF(ISNA(VLOOKUP($A150,'[2]1516 Exp_Rev Access'!$F$7:$GB$306,85,FALSE)),"",VLOOKUP($A150,'[2]1516 Exp_Rev Access'!$F$7:$GB$306,85,FALSE))</f>
        <v>0</v>
      </c>
      <c r="DB150" s="99">
        <f>IF(ISNA(VLOOKUP($A150,'[2]1516 Exp_Rev Access'!$F$7:$GB$306,86,FALSE)),"",VLOOKUP($A150,'[2]1516 Exp_Rev Access'!$F$7:$GB$306,86,FALSE))</f>
        <v>0</v>
      </c>
      <c r="DC150" s="99">
        <f>IF(ISNA(VLOOKUP($A150,'[2]1516 Exp_Rev Access'!$F$7:$GB$306,87,FALSE)),"",VLOOKUP($A150,'[2]1516 Exp_Rev Access'!$F$7:$GB$306,87,FALSE))</f>
        <v>0</v>
      </c>
      <c r="DD150" s="99">
        <f>IF(ISNA(VLOOKUP($A150,'[2]1516 Exp_Rev Access'!$F$7:$GB$306,88,FALSE)),"",VLOOKUP($A150,'[2]1516 Exp_Rev Access'!$F$7:$GB$306,88,FALSE))</f>
        <v>0</v>
      </c>
      <c r="DE150" s="99">
        <f>IF(ISNA(VLOOKUP($A150,'[2]1516 Exp_Rev Access'!$F$7:$GB$306,89,FALSE)),"",VLOOKUP($A150,'[2]1516 Exp_Rev Access'!$F$7:$GB$306,89,FALSE))</f>
        <v>0</v>
      </c>
      <c r="DF150" s="99">
        <f>IF(ISNA(VLOOKUP($A150,'[2]1516 Exp_Rev Access'!$F$7:$GB$306,90,FALSE)),"",VLOOKUP($A150,'[2]1516 Exp_Rev Access'!$F$7:$GB$306,90,FALSE))</f>
        <v>0</v>
      </c>
      <c r="DG150" s="99">
        <f>IF(ISNA(VLOOKUP($A150,'[2]1516 Exp_Rev Access'!$F$7:$GB$306,91,FALSE)),"",VLOOKUP($A150,'[2]1516 Exp_Rev Access'!$F$7:$GB$306,91,FALSE))</f>
        <v>0</v>
      </c>
      <c r="DH150" s="99">
        <f>IF(ISNA(VLOOKUP($A150,'[2]1516 Exp_Rev Access'!$F$7:$GB$306,92,FALSE)),"",VLOOKUP($A150,'[2]1516 Exp_Rev Access'!$F$7:$GB$306,92,FALSE))</f>
        <v>0</v>
      </c>
      <c r="DI150" s="99">
        <f>IF(ISNA(VLOOKUP($A150,'[2]1516 Exp_Rev Access'!$F$7:$GB$306,93,FALSE)),"",VLOOKUP($A150,'[2]1516 Exp_Rev Access'!$F$7:$GB$306,93,FALSE))</f>
        <v>0</v>
      </c>
      <c r="DJ150" s="99">
        <f>IF(ISNA(VLOOKUP($A150,'[2]1516 Exp_Rev Access'!$F$7:$GB$306,94,FALSE)),"",VLOOKUP($A150,'[2]1516 Exp_Rev Access'!$F$7:$GB$306,94,FALSE))</f>
        <v>0</v>
      </c>
      <c r="DK150" s="99">
        <f>IF(ISNA(VLOOKUP($A150,'[2]1516 Exp_Rev Access'!$F$7:$GB$306,95,FALSE)),"",VLOOKUP($A150,'[2]1516 Exp_Rev Access'!$F$7:$GB$306,95,FALSE))</f>
        <v>0</v>
      </c>
      <c r="DL150" s="99">
        <f>IF(ISNA(VLOOKUP($A150,'[2]1516 Exp_Rev Access'!$F$7:$GB$306,96,FALSE)),"",VLOOKUP($A150,'[2]1516 Exp_Rev Access'!$F$7:$GB$306,96,FALSE))</f>
        <v>0</v>
      </c>
      <c r="DM150" s="99">
        <f>IF(ISNA(VLOOKUP($A150,'[2]1516 Exp_Rev Access'!$F$7:$GB$306,97,FALSE)),"",VLOOKUP($A150,'[2]1516 Exp_Rev Access'!$F$7:$GB$306,97,FALSE))</f>
        <v>0</v>
      </c>
      <c r="DN150" s="99">
        <f>IF(ISNA(VLOOKUP($A150,'[2]1516 Exp_Rev Access'!$F$7:$GB$306,98,FALSE)),"",VLOOKUP($A150,'[2]1516 Exp_Rev Access'!$F$7:$GB$306,98,FALSE))</f>
        <v>0</v>
      </c>
      <c r="DO150" s="99">
        <f>IF(ISNA(VLOOKUP($A150,'[2]1516 Exp_Rev Access'!$F$7:$GB$306,99,FALSE)),"",VLOOKUP($A150,'[2]1516 Exp_Rev Access'!$F$7:$GB$306,99,FALSE))</f>
        <v>0</v>
      </c>
      <c r="DP150" s="99">
        <f>IF(ISNA(VLOOKUP($A150,'[2]1516 Exp_Rev Access'!$F$7:$GB$306,100,FALSE)),"",VLOOKUP($A150,'[2]1516 Exp_Rev Access'!$F$7:$GB$306,100,FALSE))</f>
        <v>0</v>
      </c>
      <c r="DQ150" s="99">
        <f>IF(ISNA(VLOOKUP($A150,'[2]1516 Exp_Rev Access'!$F$7:$GB$306,101,FALSE)),"",VLOOKUP($A150,'[2]1516 Exp_Rev Access'!$F$7:$GB$306,101,FALSE))</f>
        <v>0</v>
      </c>
      <c r="DR150" s="99">
        <f>IF(ISNA(VLOOKUP($A150,'[2]1516 Exp_Rev Access'!$F$7:$GB$306,102,FALSE)),"",VLOOKUP($A150,'[2]1516 Exp_Rev Access'!$F$7:$GB$306,102,FALSE))</f>
        <v>0</v>
      </c>
      <c r="DS150" s="99">
        <f>IF(ISNA(VLOOKUP($A150,'[2]1516 Exp_Rev Access'!$F$7:$GB$306,103,FALSE)),"",VLOOKUP($A150,'[2]1516 Exp_Rev Access'!$F$7:$GB$306,103,FALSE))</f>
        <v>0</v>
      </c>
      <c r="DT150" s="99">
        <f>IF(ISNA(VLOOKUP($A150,'[2]1516 Exp_Rev Access'!$F$7:$GB$306,104,FALSE)),"",VLOOKUP($A150,'[2]1516 Exp_Rev Access'!$F$7:$GB$306,104,FALSE))</f>
        <v>0</v>
      </c>
      <c r="DU150" s="99">
        <f>IF(ISNA(VLOOKUP($A150,'[2]1516 Exp_Rev Access'!$F$7:$GB$306,105,FALSE)),"",VLOOKUP($A150,'[2]1516 Exp_Rev Access'!$F$7:$GB$306,105,FALSE))</f>
        <v>0</v>
      </c>
      <c r="DV150" s="99">
        <f>IF(ISNA(VLOOKUP($A150,'[2]1516 Exp_Rev Access'!$F$7:$GB$306,106,FALSE)),"",VLOOKUP($A150,'[2]1516 Exp_Rev Access'!$F$7:$GB$306,106,FALSE))</f>
        <v>0</v>
      </c>
      <c r="DW150" s="99">
        <f>IF(ISNA(VLOOKUP($A150,'[2]1516 Exp_Rev Access'!$F$7:$GB$306,107,FALSE)),"",VLOOKUP($A150,'[2]1516 Exp_Rev Access'!$F$7:$GB$306,107,FALSE))</f>
        <v>0</v>
      </c>
      <c r="DX150" s="99">
        <f>IF(ISNA(VLOOKUP($A150,'[2]1516 Exp_Rev Access'!$F$7:$GB$306,108,FALSE)),"",VLOOKUP($A150,'[2]1516 Exp_Rev Access'!$F$7:$GB$306,108,FALSE))</f>
        <v>0</v>
      </c>
      <c r="DY150" s="99">
        <f>IF(ISNA(VLOOKUP($A150,'[2]1516 Exp_Rev Access'!$F$7:$GB$306,109,FALSE)),"",VLOOKUP($A150,'[2]1516 Exp_Rev Access'!$F$7:$GB$306,109,FALSE))</f>
        <v>0</v>
      </c>
      <c r="DZ150" s="99">
        <f>IF(ISNA(VLOOKUP($A150,'[2]1516 Exp_Rev Access'!$F$7:$GB$306,110,FALSE)),"",VLOOKUP($A150,'[2]1516 Exp_Rev Access'!$F$7:$GB$306,110,FALSE))</f>
        <v>0</v>
      </c>
      <c r="EA150" s="99">
        <f>IF(ISNA(VLOOKUP($A150,'[2]1516 Exp_Rev Access'!$F$7:$GB$306,111,FALSE)),"",VLOOKUP($A150,'[2]1516 Exp_Rev Access'!$F$7:$GB$306,111,FALSE))</f>
        <v>0</v>
      </c>
      <c r="EB150" s="99">
        <f>IF(ISNA(VLOOKUP($A150,'[2]1516 Exp_Rev Access'!$F$7:$GB$306,112,FALSE)),"",VLOOKUP($A150,'[2]1516 Exp_Rev Access'!$F$7:$GB$306,112,FALSE))</f>
        <v>0</v>
      </c>
      <c r="EC150" s="99">
        <f>IF(ISNA(VLOOKUP($A150,'[2]1516 Exp_Rev Access'!$F$7:$GB$306,113,FALSE)),"",VLOOKUP($A150,'[2]1516 Exp_Rev Access'!$F$7:$GB$306,113,FALSE))</f>
        <v>0</v>
      </c>
      <c r="ED150" s="99">
        <f>IF(ISNA(VLOOKUP($A150,'[2]1516 Exp_Rev Access'!$F$7:$GB$306,114,FALSE)),"",VLOOKUP($A150,'[2]1516 Exp_Rev Access'!$F$7:$GB$306,114,FALSE))</f>
        <v>0</v>
      </c>
      <c r="EE150" s="99">
        <f>IF(ISNA(VLOOKUP($A150,'[2]1516 Exp_Rev Access'!$F$7:$GB$306,115,FALSE)),"",VLOOKUP($A150,'[2]1516 Exp_Rev Access'!$F$7:$GB$306,115,FALSE))</f>
        <v>0</v>
      </c>
      <c r="EF150" s="99">
        <f>IF(ISNA(VLOOKUP($A150,'[2]1516 Exp_Rev Access'!$F$7:$GB$306,116,FALSE)),"",VLOOKUP($A150,'[2]1516 Exp_Rev Access'!$F$7:$GB$306,116,FALSE))</f>
        <v>0</v>
      </c>
      <c r="EG150" s="99">
        <f>IF(ISNA(VLOOKUP($A150,'[2]1516 Exp_Rev Access'!$F$7:$GB$306,117,FALSE)),"",VLOOKUP($A150,'[2]1516 Exp_Rev Access'!$F$7:$GB$306,117,FALSE))</f>
        <v>0</v>
      </c>
      <c r="EH150" s="99">
        <f>IF(ISNA(VLOOKUP($A150,'[2]1516 Exp_Rev Access'!$F$7:$GB$306,118,FALSE)),"",VLOOKUP($A150,'[2]1516 Exp_Rev Access'!$F$7:$GB$306,118,FALSE))</f>
        <v>0</v>
      </c>
      <c r="EI150" s="99">
        <f>IF(ISNA(VLOOKUP($A150,'[2]1516 Exp_Rev Access'!$F$7:$GB$306,119,FALSE)),"",VLOOKUP($A150,'[2]1516 Exp_Rev Access'!$F$7:$GB$306,119,FALSE))</f>
        <v>0</v>
      </c>
      <c r="EJ150" s="99">
        <f>IF(ISNA(VLOOKUP($A150,'[2]1516 Exp_Rev Access'!$F$7:$GB$306,120,FALSE)),"",VLOOKUP($A150,'[2]1516 Exp_Rev Access'!$F$7:$GB$306,120,FALSE))</f>
        <v>0</v>
      </c>
      <c r="EK150" s="99">
        <f>IF(ISNA(VLOOKUP($A150,'[2]1516 Exp_Rev Access'!$F$7:$GB$306,121,FALSE)),"",VLOOKUP($A150,'[2]1516 Exp_Rev Access'!$F$7:$GB$306,121,FALSE))</f>
        <v>0</v>
      </c>
      <c r="EL150" s="99">
        <f>IF(ISNA(VLOOKUP($A150,'[2]1516 Exp_Rev Access'!$F$7:$GB$306,122,FALSE)),"",VLOOKUP($A150,'[2]1516 Exp_Rev Access'!$F$7:$GB$306,122,FALSE))</f>
        <v>0</v>
      </c>
      <c r="EM150" s="99">
        <f>IF(ISNA(VLOOKUP($A150,'[2]1516 Exp_Rev Access'!$F$7:$GB$306,123,FALSE)),"",VLOOKUP($A150,'[2]1516 Exp_Rev Access'!$F$7:$GB$306,123,FALSE))</f>
        <v>0</v>
      </c>
      <c r="EN150" s="99">
        <f>IF(ISNA(VLOOKUP($A150,'[2]1516 Exp_Rev Access'!$F$7:$GB$306,124,FALSE)),"",VLOOKUP($A150,'[2]1516 Exp_Rev Access'!$F$7:$GB$306,124,FALSE))</f>
        <v>0</v>
      </c>
      <c r="EO150" s="99">
        <f>IF(ISNA(VLOOKUP($A150,'[2]1516 Exp_Rev Access'!$F$7:$GB$306,125,FALSE)),"",VLOOKUP($A150,'[2]1516 Exp_Rev Access'!$F$7:$GB$306,125,FALSE))</f>
        <v>0</v>
      </c>
      <c r="EP150" s="99">
        <f>IF(ISNA(VLOOKUP($A150,'[2]1516 Exp_Rev Access'!$F$7:$GB$306,126,FALSE)),"",VLOOKUP($A150,'[2]1516 Exp_Rev Access'!$F$7:$GB$306,126,FALSE))</f>
        <v>0</v>
      </c>
      <c r="EQ150" s="99">
        <f>IF(ISNA(VLOOKUP($A150,'[2]1516 Exp_Rev Access'!$F$7:$GB$306,127,FALSE)),"",VLOOKUP($A150,'[2]1516 Exp_Rev Access'!$F$7:$GB$306,127,FALSE))</f>
        <v>0</v>
      </c>
      <c r="ER150" s="99">
        <f>IF(ISNA(VLOOKUP($A150,'[2]1516 Exp_Rev Access'!$F$7:$GB$306,128,FALSE)),"",VLOOKUP($A150,'[2]1516 Exp_Rev Access'!$F$7:$GB$306,128,FALSE))</f>
        <v>0</v>
      </c>
      <c r="ES150" s="99">
        <f>IF(ISNA(VLOOKUP($A150,'[2]1516 Exp_Rev Access'!$F$7:$GB$306,129,FALSE)),"",VLOOKUP($A150,'[2]1516 Exp_Rev Access'!$F$7:$GB$306,129,FALSE))</f>
        <v>0</v>
      </c>
      <c r="ET150" s="99">
        <f>IF(ISNA(VLOOKUP($A150,'[2]1516 Exp_Rev Access'!$F$7:$GB$306,130,FALSE)),"",VLOOKUP($A150,'[2]1516 Exp_Rev Access'!$F$7:$GB$306,130,FALSE))</f>
        <v>0</v>
      </c>
      <c r="EU150" s="99">
        <f>IF(ISNA(VLOOKUP($A150,'[2]1516 Exp_Rev Access'!$F$7:$GB$306,131,FALSE)),"",VLOOKUP($A150,'[2]1516 Exp_Rev Access'!$F$7:$GB$306,131,FALSE))</f>
        <v>0</v>
      </c>
      <c r="EV150" s="99">
        <f>IF(ISNA(VLOOKUP($A150,'[2]1516 Exp_Rev Access'!$F$7:$GB$306,132,FALSE)),"",VLOOKUP($A150,'[2]1516 Exp_Rev Access'!$F$7:$GB$306,132,FALSE))</f>
        <v>0</v>
      </c>
      <c r="EW150" s="99">
        <f>IF(ISNA(VLOOKUP($A150,'[2]1516 Exp_Rev Access'!$F$7:$GB$306,133,FALSE)),"",VLOOKUP($A150,'[2]1516 Exp_Rev Access'!$F$7:$GB$306,133,FALSE))</f>
        <v>0</v>
      </c>
      <c r="EX150" s="99">
        <f>IF(ISNA(VLOOKUP($A150,'[2]1516 Exp_Rev Access'!$F$7:$GB$306,134,FALSE)),"",VLOOKUP($A150,'[2]1516 Exp_Rev Access'!$F$7:$GB$306,134,FALSE))</f>
        <v>0</v>
      </c>
      <c r="EY150" s="99">
        <f>IF(ISNA(VLOOKUP($A150,'[2]1516 Exp_Rev Access'!$F$7:$GB$306,135,FALSE)),"",VLOOKUP($A150,'[2]1516 Exp_Rev Access'!$F$7:$GB$306,135,FALSE))</f>
        <v>0</v>
      </c>
      <c r="EZ150" s="99">
        <f>IF(ISNA(VLOOKUP($A150,'[2]1516 Exp_Rev Access'!$F$7:$GB$306,136,FALSE)),"",VLOOKUP($A150,'[2]1516 Exp_Rev Access'!$F$7:$GB$306,136,FALSE))</f>
        <v>0</v>
      </c>
      <c r="FA150" s="99">
        <f>IF(ISNA(VLOOKUP($A150,'[2]1516 Exp_Rev Access'!$F$7:$GB$306,137,FALSE)),"",VLOOKUP($A150,'[2]1516 Exp_Rev Access'!$F$7:$GB$306,137,FALSE))</f>
        <v>0</v>
      </c>
      <c r="FB150" s="99">
        <f>IF(ISNA(VLOOKUP($A150,'[2]1516 Exp_Rev Access'!$F$7:$GB$306,138,FALSE)),"",VLOOKUP($A150,'[2]1516 Exp_Rev Access'!$F$7:$GB$306,138,FALSE))</f>
        <v>0</v>
      </c>
      <c r="FC150" s="99">
        <f>IF(ISNA(VLOOKUP($A150,'[2]1516 Exp_Rev Access'!$F$7:$GB$306,139,FALSE)),"",VLOOKUP($A150,'[2]1516 Exp_Rev Access'!$F$7:$GB$306,139,FALSE))</f>
        <v>0</v>
      </c>
      <c r="FD150" s="99">
        <f>IF(ISNA(VLOOKUP($A150,'[2]1516 Exp_Rev Access'!$F$7:$FS$306,140,FALSE)),"",VLOOKUP($A150,'[2]1516 Exp_Rev Access'!$F$7:$FS$306,140,FALSE))</f>
        <v>0</v>
      </c>
      <c r="FE150" s="99">
        <f>IF(ISNA(VLOOKUP($A150,'[2]1516 Exp_Rev Access'!$F$7:$FS$306,141,FALSE)),"",VLOOKUP($A150,'[2]1516 Exp_Rev Access'!$F$7:$FS$306,141,FALSE))</f>
        <v>0</v>
      </c>
      <c r="FF150" s="99">
        <f>IF(ISNA(VLOOKUP($A150,'[2]1516 Exp_Rev Access'!$F$7:$FS$306,142,FALSE)),"",VLOOKUP($A150,'[2]1516 Exp_Rev Access'!$F$7:$FS$306,142,FALSE))</f>
        <v>0</v>
      </c>
      <c r="FG150" s="99">
        <f>IF(ISNA(VLOOKUP($A150,'[2]1516 Exp_Rev Access'!$F$7:$FS$306,143,FALSE)),"",VLOOKUP($A150,'[2]1516 Exp_Rev Access'!$F$7:$FS$306,143,FALSE))</f>
        <v>0</v>
      </c>
      <c r="FH150" s="99">
        <f>IF(ISNA(VLOOKUP($A150,'[2]1516 Exp_Rev Access'!$F$7:$FS$306,144,FALSE)),"",VLOOKUP($A150,'[2]1516 Exp_Rev Access'!$F$7:$FS$306,144,FALSE))</f>
        <v>0</v>
      </c>
      <c r="FI150" s="99">
        <f>IF(ISNA(VLOOKUP($A150,'[2]1516 Exp_Rev Access'!$F$7:$FS$306,145,FALSE)),"",VLOOKUP($A150,'[2]1516 Exp_Rev Access'!$F$7:$FS$306,145,FALSE))</f>
        <v>0</v>
      </c>
      <c r="FJ150" s="99">
        <f>IF(ISNA(VLOOKUP($A150,'[2]1516 Exp_Rev Access'!$F$7:$FS$306,146,FALSE)),"",VLOOKUP($A150,'[2]1516 Exp_Rev Access'!$F$7:$FS$306,146,FALSE))</f>
        <v>0</v>
      </c>
      <c r="FK150" s="99">
        <f>IF(ISNA(VLOOKUP($A150,'[2]1516 Exp_Rev Access'!$F$7:$FS$306,147,FALSE)),"",VLOOKUP($A150,'[2]1516 Exp_Rev Access'!$F$7:$FS$306,147,FALSE))</f>
        <v>0</v>
      </c>
      <c r="FL150" s="99">
        <f>IF(ISNA(VLOOKUP($A150,'[2]1516 Exp_Rev Access'!$F$7:$FS$306,148,FALSE)),"",VLOOKUP($A150,'[2]1516 Exp_Rev Access'!$F$7:$FS$306,148,FALSE))</f>
        <v>0</v>
      </c>
      <c r="FM150" s="99">
        <f>IF(ISNA(VLOOKUP($A150,'[2]1516 Exp_Rev Access'!$F$7:$FS$306,149,FALSE)),"",VLOOKUP($A150,'[2]1516 Exp_Rev Access'!$F$7:$FS$306,149,FALSE))</f>
        <v>0</v>
      </c>
      <c r="FN150" s="99">
        <f>IF(ISNA(VLOOKUP($A150,'[2]1516 Exp_Rev Access'!$F$7:$FS$306,150,FALSE)),"",VLOOKUP($A150,'[2]1516 Exp_Rev Access'!$F$7:$FS$306,150,FALSE))</f>
        <v>0</v>
      </c>
      <c r="FO150" s="99">
        <f>IF(ISNA(VLOOKUP($A150,'[2]1516 Exp_Rev Access'!$F$7:$FS$306,151,FALSE)),"",VLOOKUP($A150,'[2]1516 Exp_Rev Access'!$F$7:$FS$306,151,FALSE))</f>
        <v>0</v>
      </c>
      <c r="FP150" s="99">
        <f>IF(ISNA(VLOOKUP($A150,'[2]1516 Exp_Rev Access'!$F$7:$FS$306,152,FALSE)),"",VLOOKUP($A150,'[2]1516 Exp_Rev Access'!$F$7:$FS$306,152,FALSE))</f>
        <v>0</v>
      </c>
      <c r="FQ150" s="99">
        <f>IF(ISNA(VLOOKUP($A150,'[2]1516 Exp_Rev Access'!$F$7:$FS$306,153,FALSE)),"",VLOOKUP($A150,'[2]1516 Exp_Rev Access'!$F$7:$FS$306,153,FALSE))</f>
        <v>29652.2</v>
      </c>
      <c r="FR150" s="101">
        <f t="shared" si="218"/>
        <v>402988.54</v>
      </c>
      <c r="FS150" s="72">
        <f t="shared" si="219"/>
        <v>2.4262423842382981E-2</v>
      </c>
      <c r="FT150" s="94">
        <f t="shared" si="220"/>
        <v>247.73530297721138</v>
      </c>
      <c r="FU150" s="99">
        <f>IF(ISNA(VLOOKUP($A150,'[2]1516 Exp_Rev Access'!$F$7:$GB$306,154,FALSE)),"",VLOOKUP($A150,'[2]1516 Exp_Rev Access'!$F$7:$GB$306,154,FALSE))</f>
        <v>0</v>
      </c>
      <c r="FV150" s="99">
        <f>IF(ISNA(VLOOKUP($A150,'[2]1516 Exp_Rev Access'!$F$7:$GB$306,155,FALSE)),"",VLOOKUP($A150,'[2]1516 Exp_Rev Access'!$F$7:$GB$306,155,FALSE))</f>
        <v>0</v>
      </c>
      <c r="FW150" s="99">
        <f>IF(ISNA(VLOOKUP($A150,'[2]1516 Exp_Rev Access'!$F$7:$GB$306,156,FALSE)),"",VLOOKUP($A150,'[2]1516 Exp_Rev Access'!$F$7:$GB$306,156,FALSE))</f>
        <v>0</v>
      </c>
      <c r="FX150" s="99">
        <f>IF(ISNA(VLOOKUP($A150,'[2]1516 Exp_Rev Access'!$F$7:$GB$306,157,FALSE)),"",VLOOKUP($A150,'[2]1516 Exp_Rev Access'!$F$7:$GB$306,157,FALSE))</f>
        <v>0</v>
      </c>
      <c r="FY150" s="99">
        <f>IF(ISNA(VLOOKUP($A150,'[2]1516 Exp_Rev Access'!$F$7:$GB$306,158,FALSE)),"",VLOOKUP($A150,'[2]1516 Exp_Rev Access'!$F$7:$GB$306,158,FALSE))</f>
        <v>0</v>
      </c>
      <c r="FZ150" s="99">
        <f>IF(ISNA(VLOOKUP($A150,'[2]1516 Exp_Rev Access'!$F$7:$GB$306,159,FALSE)),"",VLOOKUP($A150,'[2]1516 Exp_Rev Access'!$F$7:$GB$306,159,FALSE))</f>
        <v>0</v>
      </c>
      <c r="GA150" s="99">
        <f>IF(ISNA(VLOOKUP($A150,'[2]1516 Exp_Rev Access'!$F$7:$GB$306,160,FALSE)),"",VLOOKUP($A150,'[2]1516 Exp_Rev Access'!$F$7:$GB$306,160,FALSE))</f>
        <v>0</v>
      </c>
      <c r="GB150" s="99">
        <f>IF(ISNA(VLOOKUP($A150,'[2]1516 Exp_Rev Access'!$F$7:$GB$306,161,FALSE)),"",VLOOKUP($A150,'[2]1516 Exp_Rev Access'!$F$7:$GB$306,161,FALSE))</f>
        <v>0</v>
      </c>
      <c r="GC150" s="99">
        <f>IF(ISNA(VLOOKUP($A150,'[2]1516 Exp_Rev Access'!$F$7:$GB$306,162,FALSE)),"",VLOOKUP($A150,'[2]1516 Exp_Rev Access'!$F$7:$GB$306,162,FALSE))</f>
        <v>0</v>
      </c>
      <c r="GD150" s="99">
        <f>IF(ISNA(VLOOKUP($A150,'[2]1516 Exp_Rev Access'!$F$7:$GB$306,163,FALSE)),"",VLOOKUP($A150,'[2]1516 Exp_Rev Access'!$F$7:$GB$306,163,FALSE))</f>
        <v>0</v>
      </c>
      <c r="GE150" s="99">
        <f>IF(ISNA(VLOOKUP($A150,'[2]1516 Exp_Rev Access'!$F$7:$GB$306,164,FALSE)),"",VLOOKUP($A150,'[2]1516 Exp_Rev Access'!$F$7:$GB$306,164,FALSE))</f>
        <v>0</v>
      </c>
      <c r="GF150" s="99">
        <f>IF(ISNA(VLOOKUP($A150,'[2]1516 Exp_Rev Access'!$F$7:$GB$306,165,FALSE)),"",VLOOKUP($A150,'[2]1516 Exp_Rev Access'!$F$7:$GB$306,165,FALSE))</f>
        <v>0</v>
      </c>
      <c r="GG150" s="99">
        <f>IF(ISNA(VLOOKUP($A150,'[2]1516 Exp_Rev Access'!$F$7:$GB$306,166,FALSE)),"",VLOOKUP($A150,'[2]1516 Exp_Rev Access'!$F$7:$GB$306,166,FALSE))</f>
        <v>0</v>
      </c>
      <c r="GH150" s="99">
        <f>IF(ISNA(VLOOKUP($A150,'[2]1516 Exp_Rev Access'!$F$7:$GB$306,167,FALSE)),"",VLOOKUP($A150,'[2]1516 Exp_Rev Access'!$F$7:$GB$306,167,FALSE))</f>
        <v>0</v>
      </c>
      <c r="GI150" s="99">
        <f>IF(ISNA(VLOOKUP($A150,'[2]1516 Exp_Rev Access'!$F$7:$GB$306,168,FALSE)),"",VLOOKUP($A150,'[2]1516 Exp_Rev Access'!$F$7:$GB$306,168,FALSE))</f>
        <v>0</v>
      </c>
      <c r="GJ150" s="99">
        <f>IF(ISNA(VLOOKUP($A150,'[2]1516 Exp_Rev Access'!$F$7:$GB$306,169,FALSE)),"",VLOOKUP($A150,'[2]1516 Exp_Rev Access'!$F$7:$GB$306,169,FALSE))</f>
        <v>0</v>
      </c>
      <c r="GK150" s="99">
        <f>IF(ISNA(VLOOKUP($A150,'[2]1516 Exp_Rev Access'!$F$7:$GB$306,170,FALSE)),"",VLOOKUP($A150,'[2]1516 Exp_Rev Access'!$F$7:$GB$306,170,FALSE))</f>
        <v>0</v>
      </c>
      <c r="GL150" s="99">
        <f>IF(ISNA(VLOOKUP($A150,'[2]1516 Exp_Rev Access'!$F$7:$GB$306,171,FALSE)),"",VLOOKUP($A150,'[2]1516 Exp_Rev Access'!$F$7:$GB$306,171,FALSE))</f>
        <v>94.33</v>
      </c>
      <c r="GM150" s="99">
        <f>IF(ISNA(VLOOKUP($A150,'[2]1516 Exp_Rev Access'!$F$7:$GB$306,172,FALSE)),"",VLOOKUP($A150,'[2]1516 Exp_Rev Access'!$F$7:$GB$306,172,FALSE))</f>
        <v>0</v>
      </c>
      <c r="GN150" s="99">
        <f>IF(ISNA(VLOOKUP($A150,'[2]1516 Exp_Rev Access'!$F$7:$GB$306,173,FALSE)),"",VLOOKUP($A150,'[2]1516 Exp_Rev Access'!$F$7:$GB$306,173,FALSE))</f>
        <v>0</v>
      </c>
      <c r="GO150" s="99">
        <f>IF(ISNA(VLOOKUP($A150,'[2]1516 Exp_Rev Access'!$F$7:$GB$306,174,FALSE)),"",VLOOKUP($A150,'[2]1516 Exp_Rev Access'!$F$7:$GB$306,174,FALSE))</f>
        <v>0</v>
      </c>
      <c r="GP150" s="99">
        <f>IF(ISNA(VLOOKUP($A150,'[2]1516 Exp_Rev Access'!$F$7:$GB$306,175,FALSE)),"",VLOOKUP($A150,'[2]1516 Exp_Rev Access'!$F$7:$GB$306,175,FALSE))</f>
        <v>0</v>
      </c>
      <c r="GQ150" s="99">
        <f>IF(ISNA(VLOOKUP($A150,'[2]1516 Exp_Rev Access'!$F$7:$GB$306,176,FALSE)),"",VLOOKUP($A150,'[2]1516 Exp_Rev Access'!$F$7:$GB$306,176,FALSE))</f>
        <v>0</v>
      </c>
      <c r="GR150" s="99">
        <f>IF(ISNA(VLOOKUP($A150,'[2]1516 Exp_Rev Access'!$F$7:$GB$306,177,FALSE)),"",VLOOKUP($A150,'[2]1516 Exp_Rev Access'!$F$7:$GB$306,177,FALSE))</f>
        <v>0</v>
      </c>
      <c r="GS150" s="99">
        <f>IF(ISNA(VLOOKUP($A150,'[2]1516 Exp_Rev Access'!$F$7:$GB$306,178,FALSE)),"",VLOOKUP($A150,'[2]1516 Exp_Rev Access'!$F$7:$GB$306,178,FALSE))</f>
        <v>0</v>
      </c>
      <c r="GT150" s="101">
        <f t="shared" si="221"/>
        <v>94.33</v>
      </c>
      <c r="GU150" s="72">
        <f t="shared" si="222"/>
        <v>5.6792544052294558E-6</v>
      </c>
      <c r="GV150" s="84">
        <f t="shared" si="223"/>
        <v>5.7988922290049115E-2</v>
      </c>
    </row>
    <row r="151" spans="1:207" customFormat="1" ht="12" customHeight="1" x14ac:dyDescent="0.2">
      <c r="A151" s="96" t="s">
        <v>423</v>
      </c>
      <c r="B151" s="69" t="s">
        <v>424</v>
      </c>
      <c r="C151" s="80">
        <f>IF(ISNA(VLOOKUP($A151,'[2]1516 enrollment_Rev_Exp by size'!$A$6:$G$320,3,FALSE)),"",VLOOKUP($A151,'[2]1516 enrollment_Rev_Exp by size'!$A$6:$G$320,3,FALSE))</f>
        <v>1537.4899999999996</v>
      </c>
      <c r="D151" s="97">
        <v>18777927</v>
      </c>
      <c r="E151" s="80">
        <f t="shared" si="201"/>
        <v>18777927</v>
      </c>
      <c r="F151" s="80">
        <f t="shared" si="202"/>
        <v>0</v>
      </c>
      <c r="G151" s="98">
        <f>IF(ISNA(VLOOKUP($A151,'[2]1516 Exp_Rev Access'!$F$7:$FS$306,2,FALSE)),"",VLOOKUP($A151,'[2]1516 Exp_Rev Access'!$F$7:$FS$306,2,FALSE))</f>
        <v>3901015.6</v>
      </c>
      <c r="H151" s="98">
        <f>IF(ISNA(VLOOKUP($A151,'[2]1516 Exp_Rev Access'!$F$7:$FS$306,3,FALSE)),"",VLOOKUP($A151,'[2]1516 Exp_Rev Access'!$F$7:$FS$306,3,FALSE))</f>
        <v>0</v>
      </c>
      <c r="I151" s="98">
        <f>IF(ISNA(VLOOKUP($A151,'[2]1516 Exp_Rev Access'!$F$7:$FS$306,4,FALSE)),"",VLOOKUP($A151,'[2]1516 Exp_Rev Access'!$F$7:$FS$306,4,FALSE))</f>
        <v>0</v>
      </c>
      <c r="J151" s="98">
        <f>IF(ISNA(VLOOKUP($A151,'[2]1516 Exp_Rev Access'!$F$7:$FS$306,5,FALSE)),"",VLOOKUP($A151,'[2]1516 Exp_Rev Access'!$F$7:$FS$306,5,FALSE))</f>
        <v>317.86</v>
      </c>
      <c r="K151" s="98">
        <f>IF(ISNA(VLOOKUP($A151,'[2]1516 Exp_Rev Access'!$F$7:$FS$306,6,FALSE)),"",VLOOKUP($A151,'[2]1516 Exp_Rev Access'!$F$7:$FS$306,6,FALSE))</f>
        <v>0</v>
      </c>
      <c r="L151" s="98">
        <f>IF(ISNA(VLOOKUP($A151,'[2]1516 Exp_Rev Access'!$F$7:$FS$306,7,FALSE)),"",VLOOKUP($A151,'[2]1516 Exp_Rev Access'!$F$7:$FS$306,7,FALSE))</f>
        <v>0</v>
      </c>
      <c r="M151" s="90">
        <f t="shared" si="203"/>
        <v>3901333.46</v>
      </c>
      <c r="N151" s="72">
        <f t="shared" si="204"/>
        <v>0.2077616693259059</v>
      </c>
      <c r="O151" s="73">
        <f t="shared" si="205"/>
        <v>2537.4691607750301</v>
      </c>
      <c r="P151" s="99">
        <f>IF(ISNA(VLOOKUP($A151,'[2]1516 Exp_Rev Access'!$F$7:$FS$306,8,FALSE)),"",VLOOKUP($A151,'[2]1516 Exp_Rev Access'!$F$7:$FS$306,8,FALSE))</f>
        <v>241457.67</v>
      </c>
      <c r="Q151" s="99">
        <f>IF(ISNA(VLOOKUP($A151,'[2]1516 Exp_Rev Access'!$F$7:$FS$306,9,FALSE)),"",VLOOKUP($A151,'[2]1516 Exp_Rev Access'!$F$7:$FS$306,9,FALSE))</f>
        <v>0</v>
      </c>
      <c r="R151" s="99">
        <f>IF(ISNA(VLOOKUP($A151,'[2]1516 Exp_Rev Access'!$F$7:$FS$306,10,FALSE)),"",VLOOKUP($A151,'[2]1516 Exp_Rev Access'!$F$7:$FS$306,10,FALSE))</f>
        <v>0</v>
      </c>
      <c r="S151" s="99">
        <f>IF(ISNA(VLOOKUP($A151,'[2]1516 Exp_Rev Access'!$F$7:$FS$306,11,FALSE)),"",VLOOKUP($A151,'[2]1516 Exp_Rev Access'!$F$7:$FS$306,11,FALSE))</f>
        <v>0</v>
      </c>
      <c r="T151" s="99">
        <f>IF(ISNA(VLOOKUP($A151,'[2]1516 Exp_Rev Access'!$F$7:$FS$306,12,FALSE)),"",VLOOKUP($A151,'[2]1516 Exp_Rev Access'!$F$7:$FS$306,12,FALSE))</f>
        <v>39160</v>
      </c>
      <c r="U151" s="99">
        <f>IF(ISNA(VLOOKUP($A151,'[2]1516 Exp_Rev Access'!$F$7:$FS$306,13,FALSE)),"",VLOOKUP($A151,'[2]1516 Exp_Rev Access'!$F$7:$FS$306,13,FALSE))</f>
        <v>1300</v>
      </c>
      <c r="V151" s="99">
        <f>IF(ISNA(VLOOKUP($A151,'[2]1516 Exp_Rev Access'!$F$7:$FS$306,14,FALSE)),"",VLOOKUP($A151,'[2]1516 Exp_Rev Access'!$F$7:$FS$306,14,FALSE))</f>
        <v>0</v>
      </c>
      <c r="W151" s="99">
        <f>IF(ISNA(VLOOKUP($A151,'[2]1516 Exp_Rev Access'!$F$7:$FS$306,15,FALSE)),"",VLOOKUP($A151,'[2]1516 Exp_Rev Access'!$F$7:$FS$306,15,FALSE))</f>
        <v>0</v>
      </c>
      <c r="X151" s="99">
        <f>IF(ISNA(VLOOKUP($A151,'[2]1516 Exp_Rev Access'!$F$7:$FS$306,16,FALSE)),"",VLOOKUP($A151,'[2]1516 Exp_Rev Access'!$F$7:$FS$306,16,FALSE))</f>
        <v>8099.53</v>
      </c>
      <c r="Y151" s="99">
        <f>IF(ISNA(VLOOKUP($A151,'[2]1516 Exp_Rev Access'!$F$7:$FS$306,17,FALSE)),"",VLOOKUP($A151,'[2]1516 Exp_Rev Access'!$F$7:$FS$306,17,FALSE))</f>
        <v>0</v>
      </c>
      <c r="Z151" s="99">
        <f>IF(ISNA(VLOOKUP($A151,'[2]1516 Exp_Rev Access'!$F$7:$FS$306,18,FALSE)),"",VLOOKUP($A151,'[2]1516 Exp_Rev Access'!$F$7:$FS$306,18,FALSE))</f>
        <v>0</v>
      </c>
      <c r="AA151" s="99">
        <f>IF(ISNA(VLOOKUP($A151,'[2]1516 Exp_Rev Access'!$F$7:$FS$306,19,FALSE)),"",VLOOKUP($A151,'[2]1516 Exp_Rev Access'!$F$7:$FS$306,19,FALSE))</f>
        <v>0</v>
      </c>
      <c r="AB151" s="99">
        <f>IF(ISNA(VLOOKUP($A151,'[2]1516 Exp_Rev Access'!$F$7:$FS$306,20,FALSE)),"",VLOOKUP($A151,'[2]1516 Exp_Rev Access'!$F$7:$FS$306,20,FALSE))</f>
        <v>0</v>
      </c>
      <c r="AC151" s="99">
        <f>IF(ISNA(VLOOKUP($A151,'[2]1516 Exp_Rev Access'!$F$7:$FS$306,21,FALSE)),"",VLOOKUP($A151,'[2]1516 Exp_Rev Access'!$F$7:$FS$306,21,FALSE))</f>
        <v>368611.45</v>
      </c>
      <c r="AD151" s="99">
        <f>IF(ISNA(VLOOKUP($A151,'[2]1516 Exp_Rev Access'!$F$7:$FS$306,22,FALSE)),"",VLOOKUP($A151,'[2]1516 Exp_Rev Access'!$F$7:$FS$306,22,FALSE))</f>
        <v>13036.23</v>
      </c>
      <c r="AE151" s="99">
        <f>IF(ISNA(VLOOKUP($A151,'[2]1516 Exp_Rev Access'!$F$7:$FS$306,23,FALSE)),"",VLOOKUP($A151,'[2]1516 Exp_Rev Access'!$F$7:$FS$306,23,FALSE))</f>
        <v>0</v>
      </c>
      <c r="AF151" s="99">
        <f>IF(ISNA(VLOOKUP($A151,'[2]1516 Exp_Rev Access'!$F$7:$FS$306,24,FALSE)),"",VLOOKUP($A151,'[2]1516 Exp_Rev Access'!$F$7:$FS$306,24,FALSE))</f>
        <v>252084.21</v>
      </c>
      <c r="AG151" s="99">
        <f>IF(ISNA(VLOOKUP($A151,'[2]1516 Exp_Rev Access'!$F$7:$FS$306,25,FALSE)),"",VLOOKUP($A151,'[2]1516 Exp_Rev Access'!$F$7:$FS$306,25,FALSE))</f>
        <v>2290.37</v>
      </c>
      <c r="AH151" s="98">
        <f>IF(ISNA(VLOOKUP($A151,'[2]1516 Exp_Rev Access'!$F$7:$FS$306,26,FALSE)),"",VLOOKUP($A151,'[2]1516 Exp_Rev Access'!$F$7:$FS$306,26,FALSE))</f>
        <v>8782.5</v>
      </c>
      <c r="AI151" s="98">
        <f>IF(ISNA(VLOOKUP($A151,'[2]1516 Exp_Rev Access'!$F$7:$FS$306,27,FALSE)),"",VLOOKUP($A151,'[2]1516 Exp_Rev Access'!$F$7:$FS$306,27,FALSE))</f>
        <v>5757.26</v>
      </c>
      <c r="AJ151" s="98">
        <f>IF(ISNA(VLOOKUP($A151,'[2]1516 Exp_Rev Access'!$F$7:$FS$306,28,FALSE)),"",VLOOKUP($A151,'[2]1516 Exp_Rev Access'!$F$7:$FS$306,28,FALSE))</f>
        <v>16720.54</v>
      </c>
      <c r="AK151" s="98">
        <f>IF(ISNA(VLOOKUP($A151,'[2]1516 Exp_Rev Access'!$F$7:$FS$306,29,FALSE)),"",VLOOKUP($A151,'[2]1516 Exp_Rev Access'!$F$7:$FS$306,29,FALSE))</f>
        <v>10307.5</v>
      </c>
      <c r="AL151" s="100">
        <f t="shared" si="206"/>
        <v>967607.26000000013</v>
      </c>
      <c r="AM151" s="72">
        <f t="shared" si="207"/>
        <v>5.1528971222435792E-2</v>
      </c>
      <c r="AN151" s="94">
        <f t="shared" si="208"/>
        <v>629.34214856682024</v>
      </c>
      <c r="AO151" s="99">
        <f>IF(ISNA(VLOOKUP($A151,'[2]1516 Exp_Rev Access'!$F$7:$GB$306,30,FALSE)),"",VLOOKUP($A151,'[2]1516 Exp_Rev Access'!$F$7:$FS$306,30,FALSE))</f>
        <v>9295691.6600000001</v>
      </c>
      <c r="AP151" s="99">
        <f>IF(ISNA(VLOOKUP($A151,'[2]1516 Exp_Rev Access'!$F$7:$GB$306,31,FALSE)),"",VLOOKUP($A151,'[2]1516 Exp_Rev Access'!$F$7:$FS$306,31,FALSE))</f>
        <v>214733.73</v>
      </c>
      <c r="AQ151" s="99">
        <f>IF(ISNA(VLOOKUP($A151,'[2]1516 Exp_Rev Access'!$F$7:$GB$306,32,FALSE)),"",VLOOKUP($A151,'[2]1516 Exp_Rev Access'!$F$7:$FS$306,32,FALSE))</f>
        <v>0</v>
      </c>
      <c r="AR151" s="99">
        <f>IF(ISNA(VLOOKUP($A151,'[2]1516 Exp_Rev Access'!$F$7:$GB$306,33,FALSE)),"",VLOOKUP($A151,'[2]1516 Exp_Rev Access'!$F$7:$FS$306,33,FALSE))</f>
        <v>0</v>
      </c>
      <c r="AS151" s="99">
        <f>IF(ISNA(VLOOKUP($A151,'[2]1516 Exp_Rev Access'!$F$7:$GB$306,34,FALSE)),"",VLOOKUP($A151,'[2]1516 Exp_Rev Access'!$F$7:$FS$306,34,FALSE))</f>
        <v>0</v>
      </c>
      <c r="AT151" s="101">
        <f t="shared" si="209"/>
        <v>9510425.3900000006</v>
      </c>
      <c r="AU151" s="72">
        <f t="shared" si="210"/>
        <v>0.50646833327235752</v>
      </c>
      <c r="AV151" s="94">
        <f t="shared" si="211"/>
        <v>6185.6827621643088</v>
      </c>
      <c r="AW151" s="99">
        <f>IF(ISNA(VLOOKUP($A151,'[2]1516 Exp_Rev Access'!$F$7:$GB$306,35,FALSE)),"",VLOOKUP($A151,'[2]1516 Exp_Rev Access'!$F$7:$GB$306,35,FALSE))</f>
        <v>0</v>
      </c>
      <c r="AX151" s="99">
        <f>IF(ISNA(VLOOKUP($A151,'[2]1516 Exp_Rev Access'!$F$7:$GB$306,36,FALSE)),"",VLOOKUP($A151,'[2]1516 Exp_Rev Access'!$F$7:$GB$306,36,FALSE))</f>
        <v>1129119.57</v>
      </c>
      <c r="AY151" s="99">
        <f>IF(ISNA(VLOOKUP($A151,'[2]1516 Exp_Rev Access'!$F$7:$GB$306,37,FALSE)),"",VLOOKUP($A151,'[2]1516 Exp_Rev Access'!$F$7:$GB$306,37,FALSE))</f>
        <v>25211.59</v>
      </c>
      <c r="AZ151" s="99">
        <f>IF(ISNA(VLOOKUP($A151,'[2]1516 Exp_Rev Access'!$F$7:$GB$306,38,FALSE)),"",VLOOKUP($A151,'[2]1516 Exp_Rev Access'!$F$7:$GB$306,38,FALSE))</f>
        <v>0</v>
      </c>
      <c r="BA151" s="99">
        <f>IF(ISNA(VLOOKUP($A151,'[2]1516 Exp_Rev Access'!$F$7:$GB$306,39,FALSE)),"",VLOOKUP($A151,'[2]1516 Exp_Rev Access'!$F$7:$GB$306,39,FALSE))</f>
        <v>0</v>
      </c>
      <c r="BB151" s="99">
        <f>IF(ISNA(VLOOKUP($A151,'[2]1516 Exp_Rev Access'!$F$7:$GB$306,40,FALSE)),"",VLOOKUP($A151,'[2]1516 Exp_Rev Access'!$F$7:$GB$306,40,FALSE))</f>
        <v>171879.56</v>
      </c>
      <c r="BC151" s="99">
        <f>IF(ISNA(VLOOKUP($A151,'[2]1516 Exp_Rev Access'!$F$7:$GB$306,41,FALSE)),"",VLOOKUP($A151,'[2]1516 Exp_Rev Access'!$F$7:$GB$306,41,FALSE))</f>
        <v>0</v>
      </c>
      <c r="BD151" s="99">
        <f>IF(ISNA(VLOOKUP($A151,'[2]1516 Exp_Rev Access'!$F$7:$GB$306,42,FALSE)),"",VLOOKUP($A151,'[2]1516 Exp_Rev Access'!$F$7:$GB$306,42,FALSE))</f>
        <v>64626.38</v>
      </c>
      <c r="BE151" s="99">
        <f>IF(ISNA(VLOOKUP($A151,'[2]1516 Exp_Rev Access'!$F$7:$GB$306,43,FALSE)),"",VLOOKUP($A151,'[2]1516 Exp_Rev Access'!$F$7:$GB$306,43,FALSE))</f>
        <v>0</v>
      </c>
      <c r="BF151" s="99">
        <f>IF(ISNA(VLOOKUP($A151,'[2]1516 Exp_Rev Access'!$F$7:$GB$306,44,FALSE)),"",VLOOKUP($A151,'[2]1516 Exp_Rev Access'!$F$7:$GB$306,44,FALSE))</f>
        <v>52406.400000000001</v>
      </c>
      <c r="BG151" s="99">
        <f>IF(ISNA(VLOOKUP($A151,'[2]1516 Exp_Rev Access'!$F$7:$GB$306,45,FALSE)),"",VLOOKUP($A151,'[2]1516 Exp_Rev Access'!$F$7:$GB$306,45,FALSE))</f>
        <v>15582.8</v>
      </c>
      <c r="BH151" s="99">
        <f>IF(ISNA(VLOOKUP($A151,'[2]1516 Exp_Rev Access'!$F$7:$GB$306,46,FALSE)),"",VLOOKUP($A151,'[2]1516 Exp_Rev Access'!$F$7:$GB$306,46,FALSE))</f>
        <v>0</v>
      </c>
      <c r="BI151" s="99">
        <f>IF(ISNA(VLOOKUP($A151,'[2]1516 Exp_Rev Access'!$F$7:$GB$306,47,FALSE)),"",VLOOKUP($A151,'[2]1516 Exp_Rev Access'!$F$7:$GB$306,47,FALSE))</f>
        <v>5699.21</v>
      </c>
      <c r="BJ151" s="99">
        <f>IF(ISNA(VLOOKUP($A151,'[2]1516 Exp_Rev Access'!$F$7:$GB$306,48,FALSE)),"",VLOOKUP($A151,'[2]1516 Exp_Rev Access'!$F$7:$GB$306,48,FALSE))</f>
        <v>833434.74</v>
      </c>
      <c r="BK151" s="99">
        <f>IF(ISNA(VLOOKUP($A151,'[2]1516 Exp_Rev Access'!$F$7:$GB$306,49,FALSE)),"",VLOOKUP($A151,'[2]1516 Exp_Rev Access'!$F$7:$GB$306,49,FALSE))</f>
        <v>0</v>
      </c>
      <c r="BL151" s="99">
        <f>IF(ISNA(VLOOKUP($A151,'[2]1516 Exp_Rev Access'!$F$7:$GB$306,50,FALSE)),"",VLOOKUP($A151,'[2]1516 Exp_Rev Access'!$F$7:$GB$306,50,FALSE))</f>
        <v>0</v>
      </c>
      <c r="BM151" s="99">
        <f>IF(ISNA(VLOOKUP($A151,'[2]1516 Exp_Rev Access'!$F$7:$GB$306,51,FALSE)),"",VLOOKUP($A151,'[2]1516 Exp_Rev Access'!$F$7:$GB$306,51,FALSE))</f>
        <v>0</v>
      </c>
      <c r="BN151" s="99">
        <f>IF(ISNA(VLOOKUP($A151,'[2]1516 Exp_Rev Access'!$F$7:$GB$306,52,FALSE)),"",VLOOKUP($A151,'[2]1516 Exp_Rev Access'!$F$7:$GB$306,52,FALSE))</f>
        <v>0</v>
      </c>
      <c r="BO151" s="99">
        <f>IF(ISNA(VLOOKUP($A151,'[2]1516 Exp_Rev Access'!$F$7:$GB$306,53,FALSE)),"",VLOOKUP($A151,'[2]1516 Exp_Rev Access'!$F$7:$GB$306,53,FALSE))</f>
        <v>0</v>
      </c>
      <c r="BP151" s="99">
        <f>IF(ISNA(VLOOKUP($A151,'[2]1516 Exp_Rev Access'!$F$7:$GB$306,54,FALSE)),"",VLOOKUP($A151,'[2]1516 Exp_Rev Access'!$F$7:$GB$306,54,FALSE))</f>
        <v>145312</v>
      </c>
      <c r="BQ151" s="99">
        <f>IF(ISNA(VLOOKUP($A151,'[2]1516 Exp_Rev Access'!$F$7:$GB$306,55,FALSE)),"",VLOOKUP($A151,'[2]1516 Exp_Rev Access'!$F$7:$GB$306,55,FALSE))</f>
        <v>0</v>
      </c>
      <c r="BR151" s="99">
        <f>IF(ISNA(VLOOKUP($A151,'[2]1516 Exp_Rev Access'!$F$7:$GB$306,56,FALSE)),"",VLOOKUP($A151,'[2]1516 Exp_Rev Access'!$F$7:$GB$306,56,FALSE))</f>
        <v>0</v>
      </c>
      <c r="BS151" s="99">
        <f>IF(ISNA(VLOOKUP($A151,'[2]1516 Exp_Rev Access'!$F$7:$GB$306,57,FALSE)),"",VLOOKUP($A151,'[2]1516 Exp_Rev Access'!$F$7:$GB$306,57,FALSE))</f>
        <v>0</v>
      </c>
      <c r="BT151" s="99">
        <f>IF(ISNA(VLOOKUP($A151,'[2]1516 Exp_Rev Access'!$F$7:$GB$306,58,FALSE)),"",VLOOKUP($A151,'[2]1516 Exp_Rev Access'!$F$7:$GB$306,58,FALSE))</f>
        <v>0</v>
      </c>
      <c r="BU151" s="102">
        <f t="shared" si="212"/>
        <v>2443272.25</v>
      </c>
      <c r="BV151" s="72">
        <f t="shared" si="213"/>
        <v>0.13011405625338729</v>
      </c>
      <c r="BW151" s="94">
        <f t="shared" si="214"/>
        <v>1589.1304984097462</v>
      </c>
      <c r="BX151" s="99">
        <f>IF(ISNA(VLOOKUP($A151,'[2]1516 Exp_Rev Access'!$F$7:$GB$306,59,FALSE)),"",VLOOKUP($A151,'[2]1516 Exp_Rev Access'!$F$7:$GB$306,59,FALSE))</f>
        <v>0</v>
      </c>
      <c r="BY151" s="99">
        <f>IF(ISNA(VLOOKUP($A151,'[2]1516 Exp_Rev Access'!$F$7:$GB$306,60,FALSE)),"",VLOOKUP($A151,'[2]1516 Exp_Rev Access'!$F$7:$GB$306,60,FALSE))</f>
        <v>0</v>
      </c>
      <c r="BZ151" s="99">
        <f>IF(ISNA(VLOOKUP($A151,'[2]1516 Exp_Rev Access'!$F$7:$GB$306,61,FALSE)),"",VLOOKUP($A151,'[2]1516 Exp_Rev Access'!$F$7:$GB$306,61,FALSE))</f>
        <v>0</v>
      </c>
      <c r="CA151" s="99">
        <f>IF(ISNA(VLOOKUP($A151,'[2]1516 Exp_Rev Access'!$F$7:$GB$306,62,FALSE)),"",VLOOKUP($A151,'[2]1516 Exp_Rev Access'!$F$7:$GB$306,62,FALSE))</f>
        <v>0</v>
      </c>
      <c r="CB151" s="99">
        <f>IF(ISNA(VLOOKUP($A151,'[2]1516 Exp_Rev Access'!$F$7:$GB$306,63,FALSE)),"",VLOOKUP($A151,'[2]1516 Exp_Rev Access'!$F$7:$GB$306,63,FALSE))</f>
        <v>625.89</v>
      </c>
      <c r="CC151" s="99">
        <f>IF(ISNA(VLOOKUP($A151,'[2]1516 Exp_Rev Access'!$F$7:$GB$306,64,FALSE)),"",VLOOKUP($A151,'[2]1516 Exp_Rev Access'!$F$7:$GB$306,64,FALSE))</f>
        <v>0</v>
      </c>
      <c r="CD151" s="101">
        <f t="shared" si="215"/>
        <v>625.89</v>
      </c>
      <c r="CE151" s="72">
        <f t="shared" si="224"/>
        <v>3.3331155244133178E-5</v>
      </c>
      <c r="CF151" s="103">
        <f t="shared" si="225"/>
        <v>0.40708557454032235</v>
      </c>
      <c r="CG151" s="99">
        <f>IF(ISNA(VLOOKUP($A151,'[2]1516 Exp_Rev Access'!$F$7:$GB$306,65,FALSE)),"",VLOOKUP($A151,'[2]1516 Exp_Rev Access'!$F$7:$GB$306,65,FALSE))</f>
        <v>0</v>
      </c>
      <c r="CH151" s="99">
        <f>IF(ISNA(VLOOKUP($A151,'[2]1516 Exp_Rev Access'!$F$7:$GB$306,66,FALSE)),"",VLOOKUP($A151,'[2]1516 Exp_Rev Access'!$F$7:$GB$306,66,FALSE))</f>
        <v>0</v>
      </c>
      <c r="CI151" s="99">
        <f>IF(ISNA(VLOOKUP($A151,'[2]1516 Exp_Rev Access'!$F$7:$GB$306,67,FALSE)),"",VLOOKUP($A151,'[2]1516 Exp_Rev Access'!$F$7:$GB$306,67,FALSE))</f>
        <v>0</v>
      </c>
      <c r="CJ151" s="99">
        <f>IF(ISNA(VLOOKUP($A151,'[2]1516 Exp_Rev Access'!$F$7:$GB$306,68,FALSE)),"",VLOOKUP($A151,'[2]1516 Exp_Rev Access'!$F$7:$GB$306,68,FALSE))</f>
        <v>0</v>
      </c>
      <c r="CK151" s="99">
        <f>IF(ISNA(VLOOKUP($A151,'[2]1516 Exp_Rev Access'!$F$7:$GB$306,69,FALSE)),"",VLOOKUP($A151,'[2]1516 Exp_Rev Access'!$F$7:$GB$306,69,FALSE))</f>
        <v>0</v>
      </c>
      <c r="CL151" s="99">
        <f>IF(ISNA(VLOOKUP($A151,'[2]1516 Exp_Rev Access'!$F$7:$GB$306,70,FALSE)),"",VLOOKUP($A151,'[2]1516 Exp_Rev Access'!$F$7:$GB$306,70,FALSE))</f>
        <v>0</v>
      </c>
      <c r="CM151" s="99">
        <f>IF(ISNA(VLOOKUP($A151,'[2]1516 Exp_Rev Access'!$F$7:$GB$306,71,FALSE)),"",VLOOKUP($A151,'[2]1516 Exp_Rev Access'!$F$7:$GB$306,71,FALSE))</f>
        <v>0</v>
      </c>
      <c r="CN151" s="99">
        <f>IF(ISNA(VLOOKUP($A151,'[2]1516 Exp_Rev Access'!$F$7:$GB$306,72,FALSE)),"",VLOOKUP($A151,'[2]1516 Exp_Rev Access'!$F$7:$GB$306,72,FALSE))</f>
        <v>0</v>
      </c>
      <c r="CO151" s="99">
        <f>IF(ISNA(VLOOKUP($A151,'[2]1516 Exp_Rev Access'!$F$7:$GB$306,73,FALSE)),"",VLOOKUP($A151,'[2]1516 Exp_Rev Access'!$F$7:$GB$306,73,FALSE))</f>
        <v>0</v>
      </c>
      <c r="CP151" s="99">
        <f>IF(ISNA(VLOOKUP($A151,'[2]1516 Exp_Rev Access'!$F$7:$GB$306,74,FALSE)),"",VLOOKUP($A151,'[2]1516 Exp_Rev Access'!$F$7:$GB$306,74,FALSE))</f>
        <v>288071</v>
      </c>
      <c r="CQ151" s="99">
        <f>IF(ISNA(VLOOKUP($A151,'[2]1516 Exp_Rev Access'!$F$7:$GB$306,75,FALSE)),"",VLOOKUP($A151,'[2]1516 Exp_Rev Access'!$F$7:$GB$306,75,FALSE))</f>
        <v>0</v>
      </c>
      <c r="CR151" s="99">
        <f>IF(ISNA(VLOOKUP($A151,'[2]1516 Exp_Rev Access'!$F$7:$GB$306,76,FALSE)),"",VLOOKUP($A151,'[2]1516 Exp_Rev Access'!$F$7:$GB$306,76,FALSE))</f>
        <v>9131</v>
      </c>
      <c r="CS151" s="99">
        <f>IF(ISNA(VLOOKUP($A151,'[2]1516 Exp_Rev Access'!$F$7:$GB$306,77,FALSE)),"",VLOOKUP($A151,'[2]1516 Exp_Rev Access'!$F$7:$GB$306,77,FALSE))</f>
        <v>0</v>
      </c>
      <c r="CT151" s="99">
        <f>IF(ISNA(VLOOKUP($A151,'[2]1516 Exp_Rev Access'!$F$7:$GB$306,78,FALSE)),"",VLOOKUP($A151,'[2]1516 Exp_Rev Access'!$F$7:$GB$306,78,FALSE))</f>
        <v>170077.26</v>
      </c>
      <c r="CU151" s="99">
        <f>IF(ISNA(VLOOKUP($A151,'[2]1516 Exp_Rev Access'!$F$7:$GB$306,79,FALSE)),"",VLOOKUP($A151,'[2]1516 Exp_Rev Access'!$F$7:$GB$306,79,FALSE))</f>
        <v>38823.980000000003</v>
      </c>
      <c r="CV151" s="99">
        <f>IF(ISNA(VLOOKUP($A151,'[2]1516 Exp_Rev Access'!$F$7:$GB$306,80,FALSE)),"",VLOOKUP($A151,'[2]1516 Exp_Rev Access'!$F$7:$GB$306,80,FALSE))</f>
        <v>0</v>
      </c>
      <c r="CW151" s="99">
        <f>IF(ISNA(VLOOKUP($A151,'[2]1516 Exp_Rev Access'!$F$7:$GB$306,81,FALSE)),"",VLOOKUP($A151,'[2]1516 Exp_Rev Access'!$F$7:$GB$306,81,FALSE))</f>
        <v>0</v>
      </c>
      <c r="CX151" s="99">
        <f>IF(ISNA(VLOOKUP($A151,'[2]1516 Exp_Rev Access'!$F$7:$GB$306,82,FALSE)),"",VLOOKUP($A151,'[2]1516 Exp_Rev Access'!$F$7:$GB$306,82,FALSE))</f>
        <v>0</v>
      </c>
      <c r="CY151" s="99">
        <f>IF(ISNA(VLOOKUP($A151,'[2]1516 Exp_Rev Access'!$F$7:$GB$306,83,FALSE)),"",VLOOKUP($A151,'[2]1516 Exp_Rev Access'!$F$7:$GB$306,83,FALSE))</f>
        <v>3104.69</v>
      </c>
      <c r="CZ151" s="99">
        <f>IF(ISNA(VLOOKUP($A151,'[2]1516 Exp_Rev Access'!$F$7:$GB$306,84,FALSE)),"",VLOOKUP($A151,'[2]1516 Exp_Rev Access'!$F$7:$GB$306,84,FALSE))</f>
        <v>0</v>
      </c>
      <c r="DA151" s="99">
        <f>IF(ISNA(VLOOKUP($A151,'[2]1516 Exp_Rev Access'!$F$7:$GB$306,85,FALSE)),"",VLOOKUP($A151,'[2]1516 Exp_Rev Access'!$F$7:$GB$306,85,FALSE))</f>
        <v>0</v>
      </c>
      <c r="DB151" s="99">
        <f>IF(ISNA(VLOOKUP($A151,'[2]1516 Exp_Rev Access'!$F$7:$GB$306,86,FALSE)),"",VLOOKUP($A151,'[2]1516 Exp_Rev Access'!$F$7:$GB$306,86,FALSE))</f>
        <v>0</v>
      </c>
      <c r="DC151" s="99">
        <f>IF(ISNA(VLOOKUP($A151,'[2]1516 Exp_Rev Access'!$F$7:$GB$306,87,FALSE)),"",VLOOKUP($A151,'[2]1516 Exp_Rev Access'!$F$7:$GB$306,87,FALSE))</f>
        <v>0</v>
      </c>
      <c r="DD151" s="99">
        <f>IF(ISNA(VLOOKUP($A151,'[2]1516 Exp_Rev Access'!$F$7:$GB$306,88,FALSE)),"",VLOOKUP($A151,'[2]1516 Exp_Rev Access'!$F$7:$GB$306,88,FALSE))</f>
        <v>0</v>
      </c>
      <c r="DE151" s="99">
        <f>IF(ISNA(VLOOKUP($A151,'[2]1516 Exp_Rev Access'!$F$7:$GB$306,89,FALSE)),"",VLOOKUP($A151,'[2]1516 Exp_Rev Access'!$F$7:$GB$306,89,FALSE))</f>
        <v>0</v>
      </c>
      <c r="DF151" s="99">
        <f>IF(ISNA(VLOOKUP($A151,'[2]1516 Exp_Rev Access'!$F$7:$GB$306,90,FALSE)),"",VLOOKUP($A151,'[2]1516 Exp_Rev Access'!$F$7:$GB$306,90,FALSE))</f>
        <v>12985.29</v>
      </c>
      <c r="DG151" s="99">
        <f>IF(ISNA(VLOOKUP($A151,'[2]1516 Exp_Rev Access'!$F$7:$GB$306,91,FALSE)),"",VLOOKUP($A151,'[2]1516 Exp_Rev Access'!$F$7:$GB$306,91,FALSE))</f>
        <v>0</v>
      </c>
      <c r="DH151" s="99">
        <f>IF(ISNA(VLOOKUP($A151,'[2]1516 Exp_Rev Access'!$F$7:$GB$306,92,FALSE)),"",VLOOKUP($A151,'[2]1516 Exp_Rev Access'!$F$7:$GB$306,92,FALSE))</f>
        <v>165693.85</v>
      </c>
      <c r="DI151" s="99">
        <f>IF(ISNA(VLOOKUP($A151,'[2]1516 Exp_Rev Access'!$F$7:$GB$306,93,FALSE)),"",VLOOKUP($A151,'[2]1516 Exp_Rev Access'!$F$7:$GB$306,93,FALSE))</f>
        <v>0</v>
      </c>
      <c r="DJ151" s="99">
        <f>IF(ISNA(VLOOKUP($A151,'[2]1516 Exp_Rev Access'!$F$7:$GB$306,94,FALSE)),"",VLOOKUP($A151,'[2]1516 Exp_Rev Access'!$F$7:$GB$306,94,FALSE))</f>
        <v>0</v>
      </c>
      <c r="DK151" s="99">
        <f>IF(ISNA(VLOOKUP($A151,'[2]1516 Exp_Rev Access'!$F$7:$GB$306,95,FALSE)),"",VLOOKUP($A151,'[2]1516 Exp_Rev Access'!$F$7:$GB$306,95,FALSE))</f>
        <v>0</v>
      </c>
      <c r="DL151" s="99">
        <f>IF(ISNA(VLOOKUP($A151,'[2]1516 Exp_Rev Access'!$F$7:$GB$306,96,FALSE)),"",VLOOKUP($A151,'[2]1516 Exp_Rev Access'!$F$7:$GB$306,96,FALSE))</f>
        <v>0</v>
      </c>
      <c r="DM151" s="99">
        <f>IF(ISNA(VLOOKUP($A151,'[2]1516 Exp_Rev Access'!$F$7:$GB$306,97,FALSE)),"",VLOOKUP($A151,'[2]1516 Exp_Rev Access'!$F$7:$GB$306,97,FALSE))</f>
        <v>0</v>
      </c>
      <c r="DN151" s="99">
        <f>IF(ISNA(VLOOKUP($A151,'[2]1516 Exp_Rev Access'!$F$7:$GB$306,98,FALSE)),"",VLOOKUP($A151,'[2]1516 Exp_Rev Access'!$F$7:$GB$306,98,FALSE))</f>
        <v>0</v>
      </c>
      <c r="DO151" s="99">
        <f>IF(ISNA(VLOOKUP($A151,'[2]1516 Exp_Rev Access'!$F$7:$GB$306,99,FALSE)),"",VLOOKUP($A151,'[2]1516 Exp_Rev Access'!$F$7:$GB$306,99,FALSE))</f>
        <v>0</v>
      </c>
      <c r="DP151" s="99">
        <f>IF(ISNA(VLOOKUP($A151,'[2]1516 Exp_Rev Access'!$F$7:$GB$306,100,FALSE)),"",VLOOKUP($A151,'[2]1516 Exp_Rev Access'!$F$7:$GB$306,100,FALSE))</f>
        <v>0</v>
      </c>
      <c r="DQ151" s="99">
        <f>IF(ISNA(VLOOKUP($A151,'[2]1516 Exp_Rev Access'!$F$7:$GB$306,101,FALSE)),"",VLOOKUP($A151,'[2]1516 Exp_Rev Access'!$F$7:$GB$306,101,FALSE))</f>
        <v>0</v>
      </c>
      <c r="DR151" s="99">
        <f>IF(ISNA(VLOOKUP($A151,'[2]1516 Exp_Rev Access'!$F$7:$GB$306,102,FALSE)),"",VLOOKUP($A151,'[2]1516 Exp_Rev Access'!$F$7:$GB$306,102,FALSE))</f>
        <v>0</v>
      </c>
      <c r="DS151" s="99">
        <f>IF(ISNA(VLOOKUP($A151,'[2]1516 Exp_Rev Access'!$F$7:$GB$306,103,FALSE)),"",VLOOKUP($A151,'[2]1516 Exp_Rev Access'!$F$7:$GB$306,103,FALSE))</f>
        <v>0</v>
      </c>
      <c r="DT151" s="99">
        <f>IF(ISNA(VLOOKUP($A151,'[2]1516 Exp_Rev Access'!$F$7:$GB$306,104,FALSE)),"",VLOOKUP($A151,'[2]1516 Exp_Rev Access'!$F$7:$GB$306,104,FALSE))</f>
        <v>0</v>
      </c>
      <c r="DU151" s="99">
        <f>IF(ISNA(VLOOKUP($A151,'[2]1516 Exp_Rev Access'!$F$7:$GB$306,105,FALSE)),"",VLOOKUP($A151,'[2]1516 Exp_Rev Access'!$F$7:$GB$306,105,FALSE))</f>
        <v>0</v>
      </c>
      <c r="DV151" s="99">
        <f>IF(ISNA(VLOOKUP($A151,'[2]1516 Exp_Rev Access'!$F$7:$GB$306,106,FALSE)),"",VLOOKUP($A151,'[2]1516 Exp_Rev Access'!$F$7:$GB$306,106,FALSE))</f>
        <v>0</v>
      </c>
      <c r="DW151" s="99">
        <f>IF(ISNA(VLOOKUP($A151,'[2]1516 Exp_Rev Access'!$F$7:$GB$306,107,FALSE)),"",VLOOKUP($A151,'[2]1516 Exp_Rev Access'!$F$7:$GB$306,107,FALSE))</f>
        <v>0</v>
      </c>
      <c r="DX151" s="99">
        <f>IF(ISNA(VLOOKUP($A151,'[2]1516 Exp_Rev Access'!$F$7:$GB$306,108,FALSE)),"",VLOOKUP($A151,'[2]1516 Exp_Rev Access'!$F$7:$GB$306,108,FALSE))</f>
        <v>0</v>
      </c>
      <c r="DY151" s="99">
        <f>IF(ISNA(VLOOKUP($A151,'[2]1516 Exp_Rev Access'!$F$7:$GB$306,109,FALSE)),"",VLOOKUP($A151,'[2]1516 Exp_Rev Access'!$F$7:$GB$306,109,FALSE))</f>
        <v>0</v>
      </c>
      <c r="DZ151" s="99">
        <f>IF(ISNA(VLOOKUP($A151,'[2]1516 Exp_Rev Access'!$F$7:$GB$306,110,FALSE)),"",VLOOKUP($A151,'[2]1516 Exp_Rev Access'!$F$7:$GB$306,110,FALSE))</f>
        <v>0</v>
      </c>
      <c r="EA151" s="99">
        <f>IF(ISNA(VLOOKUP($A151,'[2]1516 Exp_Rev Access'!$F$7:$GB$306,111,FALSE)),"",VLOOKUP($A151,'[2]1516 Exp_Rev Access'!$F$7:$GB$306,111,FALSE))</f>
        <v>0</v>
      </c>
      <c r="EB151" s="99">
        <f>IF(ISNA(VLOOKUP($A151,'[2]1516 Exp_Rev Access'!$F$7:$GB$306,112,FALSE)),"",VLOOKUP($A151,'[2]1516 Exp_Rev Access'!$F$7:$GB$306,112,FALSE))</f>
        <v>0</v>
      </c>
      <c r="EC151" s="99">
        <f>IF(ISNA(VLOOKUP($A151,'[2]1516 Exp_Rev Access'!$F$7:$GB$306,113,FALSE)),"",VLOOKUP($A151,'[2]1516 Exp_Rev Access'!$F$7:$GB$306,113,FALSE))</f>
        <v>0</v>
      </c>
      <c r="ED151" s="99">
        <f>IF(ISNA(VLOOKUP($A151,'[2]1516 Exp_Rev Access'!$F$7:$GB$306,114,FALSE)),"",VLOOKUP($A151,'[2]1516 Exp_Rev Access'!$F$7:$GB$306,114,FALSE))</f>
        <v>0</v>
      </c>
      <c r="EE151" s="99">
        <f>IF(ISNA(VLOOKUP($A151,'[2]1516 Exp_Rev Access'!$F$7:$GB$306,115,FALSE)),"",VLOOKUP($A151,'[2]1516 Exp_Rev Access'!$F$7:$GB$306,115,FALSE))</f>
        <v>0</v>
      </c>
      <c r="EF151" s="99">
        <f>IF(ISNA(VLOOKUP($A151,'[2]1516 Exp_Rev Access'!$F$7:$GB$306,116,FALSE)),"",VLOOKUP($A151,'[2]1516 Exp_Rev Access'!$F$7:$GB$306,116,FALSE))</f>
        <v>0</v>
      </c>
      <c r="EG151" s="99">
        <f>IF(ISNA(VLOOKUP($A151,'[2]1516 Exp_Rev Access'!$F$7:$GB$306,117,FALSE)),"",VLOOKUP($A151,'[2]1516 Exp_Rev Access'!$F$7:$GB$306,117,FALSE))</f>
        <v>0</v>
      </c>
      <c r="EH151" s="99">
        <f>IF(ISNA(VLOOKUP($A151,'[2]1516 Exp_Rev Access'!$F$7:$GB$306,118,FALSE)),"",VLOOKUP($A151,'[2]1516 Exp_Rev Access'!$F$7:$GB$306,118,FALSE))</f>
        <v>0</v>
      </c>
      <c r="EI151" s="99">
        <f>IF(ISNA(VLOOKUP($A151,'[2]1516 Exp_Rev Access'!$F$7:$GB$306,119,FALSE)),"",VLOOKUP($A151,'[2]1516 Exp_Rev Access'!$F$7:$GB$306,119,FALSE))</f>
        <v>0</v>
      </c>
      <c r="EJ151" s="99">
        <f>IF(ISNA(VLOOKUP($A151,'[2]1516 Exp_Rev Access'!$F$7:$GB$306,120,FALSE)),"",VLOOKUP($A151,'[2]1516 Exp_Rev Access'!$F$7:$GB$306,120,FALSE))</f>
        <v>0</v>
      </c>
      <c r="EK151" s="99">
        <f>IF(ISNA(VLOOKUP($A151,'[2]1516 Exp_Rev Access'!$F$7:$GB$306,121,FALSE)),"",VLOOKUP($A151,'[2]1516 Exp_Rev Access'!$F$7:$GB$306,121,FALSE))</f>
        <v>0</v>
      </c>
      <c r="EL151" s="99">
        <f>IF(ISNA(VLOOKUP($A151,'[2]1516 Exp_Rev Access'!$F$7:$GB$306,122,FALSE)),"",VLOOKUP($A151,'[2]1516 Exp_Rev Access'!$F$7:$GB$306,122,FALSE))</f>
        <v>0</v>
      </c>
      <c r="EM151" s="99">
        <f>IF(ISNA(VLOOKUP($A151,'[2]1516 Exp_Rev Access'!$F$7:$GB$306,123,FALSE)),"",VLOOKUP($A151,'[2]1516 Exp_Rev Access'!$F$7:$GB$306,123,FALSE))</f>
        <v>178409.94</v>
      </c>
      <c r="EN151" s="99">
        <f>IF(ISNA(VLOOKUP($A151,'[2]1516 Exp_Rev Access'!$F$7:$GB$306,124,FALSE)),"",VLOOKUP($A151,'[2]1516 Exp_Rev Access'!$F$7:$GB$306,124,FALSE))</f>
        <v>0</v>
      </c>
      <c r="EO151" s="99">
        <f>IF(ISNA(VLOOKUP($A151,'[2]1516 Exp_Rev Access'!$F$7:$GB$306,125,FALSE)),"",VLOOKUP($A151,'[2]1516 Exp_Rev Access'!$F$7:$GB$306,125,FALSE))</f>
        <v>0</v>
      </c>
      <c r="EP151" s="99">
        <f>IF(ISNA(VLOOKUP($A151,'[2]1516 Exp_Rev Access'!$F$7:$GB$306,126,FALSE)),"",VLOOKUP($A151,'[2]1516 Exp_Rev Access'!$F$7:$GB$306,126,FALSE))</f>
        <v>0</v>
      </c>
      <c r="EQ151" s="99">
        <f>IF(ISNA(VLOOKUP($A151,'[2]1516 Exp_Rev Access'!$F$7:$GB$306,127,FALSE)),"",VLOOKUP($A151,'[2]1516 Exp_Rev Access'!$F$7:$GB$306,127,FALSE))</f>
        <v>0</v>
      </c>
      <c r="ER151" s="99">
        <f>IF(ISNA(VLOOKUP($A151,'[2]1516 Exp_Rev Access'!$F$7:$GB$306,128,FALSE)),"",VLOOKUP($A151,'[2]1516 Exp_Rev Access'!$F$7:$GB$306,128,FALSE))</f>
        <v>0</v>
      </c>
      <c r="ES151" s="99">
        <f>IF(ISNA(VLOOKUP($A151,'[2]1516 Exp_Rev Access'!$F$7:$GB$306,129,FALSE)),"",VLOOKUP($A151,'[2]1516 Exp_Rev Access'!$F$7:$GB$306,129,FALSE))</f>
        <v>0</v>
      </c>
      <c r="ET151" s="99">
        <f>IF(ISNA(VLOOKUP($A151,'[2]1516 Exp_Rev Access'!$F$7:$GB$306,130,FALSE)),"",VLOOKUP($A151,'[2]1516 Exp_Rev Access'!$F$7:$GB$306,130,FALSE))</f>
        <v>0</v>
      </c>
      <c r="EU151" s="99">
        <f>IF(ISNA(VLOOKUP($A151,'[2]1516 Exp_Rev Access'!$F$7:$GB$306,131,FALSE)),"",VLOOKUP($A151,'[2]1516 Exp_Rev Access'!$F$7:$GB$306,131,FALSE))</f>
        <v>18722.03</v>
      </c>
      <c r="EV151" s="99">
        <f>IF(ISNA(VLOOKUP($A151,'[2]1516 Exp_Rev Access'!$F$7:$GB$306,132,FALSE)),"",VLOOKUP($A151,'[2]1516 Exp_Rev Access'!$F$7:$GB$306,132,FALSE))</f>
        <v>0</v>
      </c>
      <c r="EW151" s="99">
        <f>IF(ISNA(VLOOKUP($A151,'[2]1516 Exp_Rev Access'!$F$7:$GB$306,133,FALSE)),"",VLOOKUP($A151,'[2]1516 Exp_Rev Access'!$F$7:$GB$306,133,FALSE))</f>
        <v>0</v>
      </c>
      <c r="EX151" s="99">
        <f>IF(ISNA(VLOOKUP($A151,'[2]1516 Exp_Rev Access'!$F$7:$GB$306,134,FALSE)),"",VLOOKUP($A151,'[2]1516 Exp_Rev Access'!$F$7:$GB$306,134,FALSE))</f>
        <v>0</v>
      </c>
      <c r="EY151" s="99">
        <f>IF(ISNA(VLOOKUP($A151,'[2]1516 Exp_Rev Access'!$F$7:$GB$306,135,FALSE)),"",VLOOKUP($A151,'[2]1516 Exp_Rev Access'!$F$7:$GB$306,135,FALSE))</f>
        <v>0</v>
      </c>
      <c r="EZ151" s="99">
        <f>IF(ISNA(VLOOKUP($A151,'[2]1516 Exp_Rev Access'!$F$7:$GB$306,136,FALSE)),"",VLOOKUP($A151,'[2]1516 Exp_Rev Access'!$F$7:$GB$306,136,FALSE))</f>
        <v>0</v>
      </c>
      <c r="FA151" s="99">
        <f>IF(ISNA(VLOOKUP($A151,'[2]1516 Exp_Rev Access'!$F$7:$GB$306,137,FALSE)),"",VLOOKUP($A151,'[2]1516 Exp_Rev Access'!$F$7:$GB$306,137,FALSE))</f>
        <v>0</v>
      </c>
      <c r="FB151" s="99">
        <f>IF(ISNA(VLOOKUP($A151,'[2]1516 Exp_Rev Access'!$F$7:$GB$306,138,FALSE)),"",VLOOKUP($A151,'[2]1516 Exp_Rev Access'!$F$7:$GB$306,138,FALSE))</f>
        <v>0</v>
      </c>
      <c r="FC151" s="99">
        <f>IF(ISNA(VLOOKUP($A151,'[2]1516 Exp_Rev Access'!$F$7:$GB$306,139,FALSE)),"",VLOOKUP($A151,'[2]1516 Exp_Rev Access'!$F$7:$GB$306,139,FALSE))</f>
        <v>0</v>
      </c>
      <c r="FD151" s="99">
        <f>IF(ISNA(VLOOKUP($A151,'[2]1516 Exp_Rev Access'!$F$7:$FS$306,140,FALSE)),"",VLOOKUP($A151,'[2]1516 Exp_Rev Access'!$F$7:$FS$306,140,FALSE))</f>
        <v>0</v>
      </c>
      <c r="FE151" s="99">
        <f>IF(ISNA(VLOOKUP($A151,'[2]1516 Exp_Rev Access'!$F$7:$FS$306,141,FALSE)),"",VLOOKUP($A151,'[2]1516 Exp_Rev Access'!$F$7:$FS$306,141,FALSE))</f>
        <v>0</v>
      </c>
      <c r="FF151" s="99">
        <f>IF(ISNA(VLOOKUP($A151,'[2]1516 Exp_Rev Access'!$F$7:$FS$306,142,FALSE)),"",VLOOKUP($A151,'[2]1516 Exp_Rev Access'!$F$7:$FS$306,142,FALSE))</f>
        <v>0</v>
      </c>
      <c r="FG151" s="99">
        <f>IF(ISNA(VLOOKUP($A151,'[2]1516 Exp_Rev Access'!$F$7:$FS$306,143,FALSE)),"",VLOOKUP($A151,'[2]1516 Exp_Rev Access'!$F$7:$FS$306,143,FALSE))</f>
        <v>0</v>
      </c>
      <c r="FH151" s="99">
        <f>IF(ISNA(VLOOKUP($A151,'[2]1516 Exp_Rev Access'!$F$7:$FS$306,144,FALSE)),"",VLOOKUP($A151,'[2]1516 Exp_Rev Access'!$F$7:$FS$306,144,FALSE))</f>
        <v>2045</v>
      </c>
      <c r="FI151" s="99">
        <f>IF(ISNA(VLOOKUP($A151,'[2]1516 Exp_Rev Access'!$F$7:$FS$306,145,FALSE)),"",VLOOKUP($A151,'[2]1516 Exp_Rev Access'!$F$7:$FS$306,145,FALSE))</f>
        <v>0</v>
      </c>
      <c r="FJ151" s="99">
        <f>IF(ISNA(VLOOKUP($A151,'[2]1516 Exp_Rev Access'!$F$7:$FS$306,146,FALSE)),"",VLOOKUP($A151,'[2]1516 Exp_Rev Access'!$F$7:$FS$306,146,FALSE))</f>
        <v>0</v>
      </c>
      <c r="FK151" s="99">
        <f>IF(ISNA(VLOOKUP($A151,'[2]1516 Exp_Rev Access'!$F$7:$FS$306,147,FALSE)),"",VLOOKUP($A151,'[2]1516 Exp_Rev Access'!$F$7:$FS$306,147,FALSE))</f>
        <v>0</v>
      </c>
      <c r="FL151" s="99">
        <f>IF(ISNA(VLOOKUP($A151,'[2]1516 Exp_Rev Access'!$F$7:$FS$306,148,FALSE)),"",VLOOKUP($A151,'[2]1516 Exp_Rev Access'!$F$7:$FS$306,148,FALSE))</f>
        <v>0</v>
      </c>
      <c r="FM151" s="99">
        <f>IF(ISNA(VLOOKUP($A151,'[2]1516 Exp_Rev Access'!$F$7:$FS$306,149,FALSE)),"",VLOOKUP($A151,'[2]1516 Exp_Rev Access'!$F$7:$FS$306,149,FALSE))</f>
        <v>0</v>
      </c>
      <c r="FN151" s="99">
        <f>IF(ISNA(VLOOKUP($A151,'[2]1516 Exp_Rev Access'!$F$7:$FS$306,150,FALSE)),"",VLOOKUP($A151,'[2]1516 Exp_Rev Access'!$F$7:$FS$306,150,FALSE))</f>
        <v>0</v>
      </c>
      <c r="FO151" s="99">
        <f>IF(ISNA(VLOOKUP($A151,'[2]1516 Exp_Rev Access'!$F$7:$FS$306,151,FALSE)),"",VLOOKUP($A151,'[2]1516 Exp_Rev Access'!$F$7:$FS$306,151,FALSE))</f>
        <v>0</v>
      </c>
      <c r="FP151" s="99">
        <f>IF(ISNA(VLOOKUP($A151,'[2]1516 Exp_Rev Access'!$F$7:$FS$306,152,FALSE)),"",VLOOKUP($A151,'[2]1516 Exp_Rev Access'!$F$7:$FS$306,152,FALSE))</f>
        <v>0</v>
      </c>
      <c r="FQ151" s="99">
        <f>IF(ISNA(VLOOKUP($A151,'[2]1516 Exp_Rev Access'!$F$7:$FS$306,153,FALSE)),"",VLOOKUP($A151,'[2]1516 Exp_Rev Access'!$F$7:$FS$306,153,FALSE))</f>
        <v>0</v>
      </c>
      <c r="FR151" s="101">
        <f t="shared" si="218"/>
        <v>887064.04</v>
      </c>
      <c r="FS151" s="72">
        <f t="shared" si="219"/>
        <v>4.7239721402687319E-2</v>
      </c>
      <c r="FT151" s="94">
        <f t="shared" si="220"/>
        <v>576.95597369739005</v>
      </c>
      <c r="FU151" s="99">
        <f>IF(ISNA(VLOOKUP($A151,'[2]1516 Exp_Rev Access'!$F$7:$GB$306,154,FALSE)),"",VLOOKUP($A151,'[2]1516 Exp_Rev Access'!$F$7:$GB$306,154,FALSE))</f>
        <v>0</v>
      </c>
      <c r="FV151" s="99">
        <f>IF(ISNA(VLOOKUP($A151,'[2]1516 Exp_Rev Access'!$F$7:$GB$306,155,FALSE)),"",VLOOKUP($A151,'[2]1516 Exp_Rev Access'!$F$7:$GB$306,155,FALSE))</f>
        <v>0</v>
      </c>
      <c r="FW151" s="99">
        <f>IF(ISNA(VLOOKUP($A151,'[2]1516 Exp_Rev Access'!$F$7:$GB$306,156,FALSE)),"",VLOOKUP($A151,'[2]1516 Exp_Rev Access'!$F$7:$GB$306,156,FALSE))</f>
        <v>0</v>
      </c>
      <c r="FX151" s="99">
        <f>IF(ISNA(VLOOKUP($A151,'[2]1516 Exp_Rev Access'!$F$7:$GB$306,157,FALSE)),"",VLOOKUP($A151,'[2]1516 Exp_Rev Access'!$F$7:$GB$306,157,FALSE))</f>
        <v>0</v>
      </c>
      <c r="FY151" s="99">
        <f>IF(ISNA(VLOOKUP($A151,'[2]1516 Exp_Rev Access'!$F$7:$GB$306,158,FALSE)),"",VLOOKUP($A151,'[2]1516 Exp_Rev Access'!$F$7:$GB$306,158,FALSE))</f>
        <v>0</v>
      </c>
      <c r="FZ151" s="99">
        <f>IF(ISNA(VLOOKUP($A151,'[2]1516 Exp_Rev Access'!$F$7:$GB$306,159,FALSE)),"",VLOOKUP($A151,'[2]1516 Exp_Rev Access'!$F$7:$GB$306,159,FALSE))</f>
        <v>0</v>
      </c>
      <c r="GA151" s="99">
        <f>IF(ISNA(VLOOKUP($A151,'[2]1516 Exp_Rev Access'!$F$7:$GB$306,160,FALSE)),"",VLOOKUP($A151,'[2]1516 Exp_Rev Access'!$F$7:$GB$306,160,FALSE))</f>
        <v>0</v>
      </c>
      <c r="GB151" s="99">
        <f>IF(ISNA(VLOOKUP($A151,'[2]1516 Exp_Rev Access'!$F$7:$GB$306,161,FALSE)),"",VLOOKUP($A151,'[2]1516 Exp_Rev Access'!$F$7:$GB$306,161,FALSE))</f>
        <v>0</v>
      </c>
      <c r="GC151" s="99">
        <f>IF(ISNA(VLOOKUP($A151,'[2]1516 Exp_Rev Access'!$F$7:$GB$306,162,FALSE)),"",VLOOKUP($A151,'[2]1516 Exp_Rev Access'!$F$7:$GB$306,162,FALSE))</f>
        <v>0</v>
      </c>
      <c r="GD151" s="99">
        <f>IF(ISNA(VLOOKUP($A151,'[2]1516 Exp_Rev Access'!$F$7:$GB$306,163,FALSE)),"",VLOOKUP($A151,'[2]1516 Exp_Rev Access'!$F$7:$GB$306,163,FALSE))</f>
        <v>0</v>
      </c>
      <c r="GE151" s="99">
        <f>IF(ISNA(VLOOKUP($A151,'[2]1516 Exp_Rev Access'!$F$7:$GB$306,164,FALSE)),"",VLOOKUP($A151,'[2]1516 Exp_Rev Access'!$F$7:$GB$306,164,FALSE))</f>
        <v>100000</v>
      </c>
      <c r="GF151" s="99">
        <f>IF(ISNA(VLOOKUP($A151,'[2]1516 Exp_Rev Access'!$F$7:$GB$306,165,FALSE)),"",VLOOKUP($A151,'[2]1516 Exp_Rev Access'!$F$7:$GB$306,165,FALSE))</f>
        <v>0</v>
      </c>
      <c r="GG151" s="99">
        <f>IF(ISNA(VLOOKUP($A151,'[2]1516 Exp_Rev Access'!$F$7:$GB$306,166,FALSE)),"",VLOOKUP($A151,'[2]1516 Exp_Rev Access'!$F$7:$GB$306,166,FALSE))</f>
        <v>0</v>
      </c>
      <c r="GH151" s="99">
        <f>IF(ISNA(VLOOKUP($A151,'[2]1516 Exp_Rev Access'!$F$7:$GB$306,167,FALSE)),"",VLOOKUP($A151,'[2]1516 Exp_Rev Access'!$F$7:$GB$306,167,FALSE))</f>
        <v>0</v>
      </c>
      <c r="GI151" s="99">
        <f>IF(ISNA(VLOOKUP($A151,'[2]1516 Exp_Rev Access'!$F$7:$GB$306,168,FALSE)),"",VLOOKUP($A151,'[2]1516 Exp_Rev Access'!$F$7:$GB$306,168,FALSE))</f>
        <v>0</v>
      </c>
      <c r="GJ151" s="99">
        <f>IF(ISNA(VLOOKUP($A151,'[2]1516 Exp_Rev Access'!$F$7:$GB$306,169,FALSE)),"",VLOOKUP($A151,'[2]1516 Exp_Rev Access'!$F$7:$GB$306,169,FALSE))</f>
        <v>0</v>
      </c>
      <c r="GK151" s="99">
        <f>IF(ISNA(VLOOKUP($A151,'[2]1516 Exp_Rev Access'!$F$7:$GB$306,170,FALSE)),"",VLOOKUP($A151,'[2]1516 Exp_Rev Access'!$F$7:$GB$306,170,FALSE))</f>
        <v>0</v>
      </c>
      <c r="GL151" s="99">
        <f>IF(ISNA(VLOOKUP($A151,'[2]1516 Exp_Rev Access'!$F$7:$GB$306,171,FALSE)),"",VLOOKUP($A151,'[2]1516 Exp_Rev Access'!$F$7:$GB$306,171,FALSE))</f>
        <v>0</v>
      </c>
      <c r="GM151" s="99">
        <f>IF(ISNA(VLOOKUP($A151,'[2]1516 Exp_Rev Access'!$F$7:$GB$306,172,FALSE)),"",VLOOKUP($A151,'[2]1516 Exp_Rev Access'!$F$7:$GB$306,172,FALSE))</f>
        <v>0</v>
      </c>
      <c r="GN151" s="99">
        <f>IF(ISNA(VLOOKUP($A151,'[2]1516 Exp_Rev Access'!$F$7:$GB$306,173,FALSE)),"",VLOOKUP($A151,'[2]1516 Exp_Rev Access'!$F$7:$GB$306,173,FALSE))</f>
        <v>0</v>
      </c>
      <c r="GO151" s="99">
        <f>IF(ISNA(VLOOKUP($A151,'[2]1516 Exp_Rev Access'!$F$7:$GB$306,174,FALSE)),"",VLOOKUP($A151,'[2]1516 Exp_Rev Access'!$F$7:$GB$306,174,FALSE))</f>
        <v>0</v>
      </c>
      <c r="GP151" s="99">
        <f>IF(ISNA(VLOOKUP($A151,'[2]1516 Exp_Rev Access'!$F$7:$GB$306,175,FALSE)),"",VLOOKUP($A151,'[2]1516 Exp_Rev Access'!$F$7:$GB$306,175,FALSE))</f>
        <v>5586</v>
      </c>
      <c r="GQ151" s="99">
        <f>IF(ISNA(VLOOKUP($A151,'[2]1516 Exp_Rev Access'!$F$7:$GB$306,176,FALSE)),"",VLOOKUP($A151,'[2]1516 Exp_Rev Access'!$F$7:$GB$306,176,FALSE))</f>
        <v>0</v>
      </c>
      <c r="GR151" s="99">
        <f>IF(ISNA(VLOOKUP($A151,'[2]1516 Exp_Rev Access'!$F$7:$GB$306,177,FALSE)),"",VLOOKUP($A151,'[2]1516 Exp_Rev Access'!$F$7:$GB$306,177,FALSE))</f>
        <v>0</v>
      </c>
      <c r="GS151" s="99">
        <f>IF(ISNA(VLOOKUP($A151,'[2]1516 Exp_Rev Access'!$F$7:$GB$306,178,FALSE)),"",VLOOKUP($A151,'[2]1516 Exp_Rev Access'!$F$7:$GB$306,178,FALSE))</f>
        <v>962012.71</v>
      </c>
      <c r="GT151" s="101">
        <f t="shared" si="221"/>
        <v>1067598.71</v>
      </c>
      <c r="GU151" s="72">
        <f t="shared" si="222"/>
        <v>5.68539173679821E-2</v>
      </c>
      <c r="GV151" s="84">
        <f t="shared" si="223"/>
        <v>694.37766099291719</v>
      </c>
    </row>
    <row r="152" spans="1:207" customFormat="1" ht="12" customHeight="1" x14ac:dyDescent="0.2">
      <c r="A152" s="96" t="s">
        <v>425</v>
      </c>
      <c r="B152" s="69" t="s">
        <v>426</v>
      </c>
      <c r="C152" s="80">
        <f>IF(ISNA(VLOOKUP($A152,'[2]1516 enrollment_Rev_Exp by size'!$A$6:$G$320,3,FALSE)),"",VLOOKUP($A152,'[2]1516 enrollment_Rev_Exp by size'!$A$6:$G$320,3,FALSE))</f>
        <v>1527.1800000000003</v>
      </c>
      <c r="D152" s="97">
        <v>18300688.75</v>
      </c>
      <c r="E152" s="80">
        <f t="shared" si="201"/>
        <v>18300688.75</v>
      </c>
      <c r="F152" s="80">
        <f t="shared" si="202"/>
        <v>0</v>
      </c>
      <c r="G152" s="98">
        <f>IF(ISNA(VLOOKUP($A152,'[2]1516 Exp_Rev Access'!$F$7:$FS$306,2,FALSE)),"",VLOOKUP($A152,'[2]1516 Exp_Rev Access'!$F$7:$FS$306,2,FALSE))</f>
        <v>630067.51</v>
      </c>
      <c r="H152" s="98">
        <f>IF(ISNA(VLOOKUP($A152,'[2]1516 Exp_Rev Access'!$F$7:$FS$306,3,FALSE)),"",VLOOKUP($A152,'[2]1516 Exp_Rev Access'!$F$7:$FS$306,3,FALSE))</f>
        <v>0</v>
      </c>
      <c r="I152" s="98">
        <f>IF(ISNA(VLOOKUP($A152,'[2]1516 Exp_Rev Access'!$F$7:$FS$306,4,FALSE)),"",VLOOKUP($A152,'[2]1516 Exp_Rev Access'!$F$7:$FS$306,4,FALSE))</f>
        <v>0</v>
      </c>
      <c r="J152" s="98">
        <f>IF(ISNA(VLOOKUP($A152,'[2]1516 Exp_Rev Access'!$F$7:$FS$306,5,FALSE)),"",VLOOKUP($A152,'[2]1516 Exp_Rev Access'!$F$7:$FS$306,5,FALSE))</f>
        <v>0</v>
      </c>
      <c r="K152" s="98">
        <f>IF(ISNA(VLOOKUP($A152,'[2]1516 Exp_Rev Access'!$F$7:$FS$306,6,FALSE)),"",VLOOKUP($A152,'[2]1516 Exp_Rev Access'!$F$7:$FS$306,6,FALSE))</f>
        <v>0</v>
      </c>
      <c r="L152" s="98">
        <f>IF(ISNA(VLOOKUP($A152,'[2]1516 Exp_Rev Access'!$F$7:$FS$306,7,FALSE)),"",VLOOKUP($A152,'[2]1516 Exp_Rev Access'!$F$7:$FS$306,7,FALSE))</f>
        <v>0</v>
      </c>
      <c r="M152" s="90">
        <f t="shared" si="203"/>
        <v>630067.51</v>
      </c>
      <c r="N152" s="72">
        <f t="shared" si="204"/>
        <v>3.4428622802516108E-2</v>
      </c>
      <c r="O152" s="73">
        <f t="shared" si="205"/>
        <v>412.56925182362255</v>
      </c>
      <c r="P152" s="99">
        <f>IF(ISNA(VLOOKUP($A152,'[2]1516 Exp_Rev Access'!$F$7:$FS$306,8,FALSE)),"",VLOOKUP($A152,'[2]1516 Exp_Rev Access'!$F$7:$FS$306,8,FALSE))</f>
        <v>0</v>
      </c>
      <c r="Q152" s="99">
        <f>IF(ISNA(VLOOKUP($A152,'[2]1516 Exp_Rev Access'!$F$7:$FS$306,9,FALSE)),"",VLOOKUP($A152,'[2]1516 Exp_Rev Access'!$F$7:$FS$306,9,FALSE))</f>
        <v>0</v>
      </c>
      <c r="R152" s="99">
        <f>IF(ISNA(VLOOKUP($A152,'[2]1516 Exp_Rev Access'!$F$7:$FS$306,10,FALSE)),"",VLOOKUP($A152,'[2]1516 Exp_Rev Access'!$F$7:$FS$306,10,FALSE))</f>
        <v>0</v>
      </c>
      <c r="S152" s="99">
        <f>IF(ISNA(VLOOKUP($A152,'[2]1516 Exp_Rev Access'!$F$7:$FS$306,11,FALSE)),"",VLOOKUP($A152,'[2]1516 Exp_Rev Access'!$F$7:$FS$306,11,FALSE))</f>
        <v>0</v>
      </c>
      <c r="T152" s="99">
        <f>IF(ISNA(VLOOKUP($A152,'[2]1516 Exp_Rev Access'!$F$7:$FS$306,12,FALSE)),"",VLOOKUP($A152,'[2]1516 Exp_Rev Access'!$F$7:$FS$306,12,FALSE))</f>
        <v>0</v>
      </c>
      <c r="U152" s="99">
        <f>IF(ISNA(VLOOKUP($A152,'[2]1516 Exp_Rev Access'!$F$7:$FS$306,13,FALSE)),"",VLOOKUP($A152,'[2]1516 Exp_Rev Access'!$F$7:$FS$306,13,FALSE))</f>
        <v>0</v>
      </c>
      <c r="V152" s="99">
        <f>IF(ISNA(VLOOKUP($A152,'[2]1516 Exp_Rev Access'!$F$7:$FS$306,14,FALSE)),"",VLOOKUP($A152,'[2]1516 Exp_Rev Access'!$F$7:$FS$306,14,FALSE))</f>
        <v>0</v>
      </c>
      <c r="W152" s="99">
        <f>IF(ISNA(VLOOKUP($A152,'[2]1516 Exp_Rev Access'!$F$7:$FS$306,15,FALSE)),"",VLOOKUP($A152,'[2]1516 Exp_Rev Access'!$F$7:$FS$306,15,FALSE))</f>
        <v>0</v>
      </c>
      <c r="X152" s="99">
        <f>IF(ISNA(VLOOKUP($A152,'[2]1516 Exp_Rev Access'!$F$7:$FS$306,16,FALSE)),"",VLOOKUP($A152,'[2]1516 Exp_Rev Access'!$F$7:$FS$306,16,FALSE))</f>
        <v>85</v>
      </c>
      <c r="Y152" s="99">
        <f>IF(ISNA(VLOOKUP($A152,'[2]1516 Exp_Rev Access'!$F$7:$FS$306,17,FALSE)),"",VLOOKUP($A152,'[2]1516 Exp_Rev Access'!$F$7:$FS$306,17,FALSE))</f>
        <v>0</v>
      </c>
      <c r="Z152" s="99">
        <f>IF(ISNA(VLOOKUP($A152,'[2]1516 Exp_Rev Access'!$F$7:$FS$306,18,FALSE)),"",VLOOKUP($A152,'[2]1516 Exp_Rev Access'!$F$7:$FS$306,18,FALSE))</f>
        <v>0</v>
      </c>
      <c r="AA152" s="99">
        <f>IF(ISNA(VLOOKUP($A152,'[2]1516 Exp_Rev Access'!$F$7:$FS$306,19,FALSE)),"",VLOOKUP($A152,'[2]1516 Exp_Rev Access'!$F$7:$FS$306,19,FALSE))</f>
        <v>0</v>
      </c>
      <c r="AB152" s="99">
        <f>IF(ISNA(VLOOKUP($A152,'[2]1516 Exp_Rev Access'!$F$7:$FS$306,20,FALSE)),"",VLOOKUP($A152,'[2]1516 Exp_Rev Access'!$F$7:$FS$306,20,FALSE))</f>
        <v>107.31</v>
      </c>
      <c r="AC152" s="99">
        <f>IF(ISNA(VLOOKUP($A152,'[2]1516 Exp_Rev Access'!$F$7:$FS$306,21,FALSE)),"",VLOOKUP($A152,'[2]1516 Exp_Rev Access'!$F$7:$FS$306,21,FALSE))</f>
        <v>15869.64</v>
      </c>
      <c r="AD152" s="99">
        <f>IF(ISNA(VLOOKUP($A152,'[2]1516 Exp_Rev Access'!$F$7:$FS$306,22,FALSE)),"",VLOOKUP($A152,'[2]1516 Exp_Rev Access'!$F$7:$FS$306,22,FALSE))</f>
        <v>10373.780000000001</v>
      </c>
      <c r="AE152" s="99">
        <f>IF(ISNA(VLOOKUP($A152,'[2]1516 Exp_Rev Access'!$F$7:$FS$306,23,FALSE)),"",VLOOKUP($A152,'[2]1516 Exp_Rev Access'!$F$7:$FS$306,23,FALSE))</f>
        <v>0</v>
      </c>
      <c r="AF152" s="99">
        <f>IF(ISNA(VLOOKUP($A152,'[2]1516 Exp_Rev Access'!$F$7:$FS$306,24,FALSE)),"",VLOOKUP($A152,'[2]1516 Exp_Rev Access'!$F$7:$FS$306,24,FALSE))</f>
        <v>11179.07</v>
      </c>
      <c r="AG152" s="99">
        <f>IF(ISNA(VLOOKUP($A152,'[2]1516 Exp_Rev Access'!$F$7:$FS$306,25,FALSE)),"",VLOOKUP($A152,'[2]1516 Exp_Rev Access'!$F$7:$FS$306,25,FALSE))</f>
        <v>0</v>
      </c>
      <c r="AH152" s="98">
        <f>IF(ISNA(VLOOKUP($A152,'[2]1516 Exp_Rev Access'!$F$7:$FS$306,26,FALSE)),"",VLOOKUP($A152,'[2]1516 Exp_Rev Access'!$F$7:$FS$306,26,FALSE))</f>
        <v>1272.5</v>
      </c>
      <c r="AI152" s="98">
        <f>IF(ISNA(VLOOKUP($A152,'[2]1516 Exp_Rev Access'!$F$7:$FS$306,27,FALSE)),"",VLOOKUP($A152,'[2]1516 Exp_Rev Access'!$F$7:$FS$306,27,FALSE))</f>
        <v>1472.3</v>
      </c>
      <c r="AJ152" s="98">
        <f>IF(ISNA(VLOOKUP($A152,'[2]1516 Exp_Rev Access'!$F$7:$FS$306,28,FALSE)),"",VLOOKUP($A152,'[2]1516 Exp_Rev Access'!$F$7:$FS$306,28,FALSE))</f>
        <v>4912.57</v>
      </c>
      <c r="AK152" s="98">
        <f>IF(ISNA(VLOOKUP($A152,'[2]1516 Exp_Rev Access'!$F$7:$FS$306,29,FALSE)),"",VLOOKUP($A152,'[2]1516 Exp_Rev Access'!$F$7:$FS$306,29,FALSE))</f>
        <v>94725.56</v>
      </c>
      <c r="AL152" s="100">
        <f t="shared" si="206"/>
        <v>139997.73000000001</v>
      </c>
      <c r="AM152" s="72">
        <f t="shared" si="207"/>
        <v>7.6498612654673998E-3</v>
      </c>
      <c r="AN152" s="94">
        <f t="shared" si="208"/>
        <v>91.670746081012055</v>
      </c>
      <c r="AO152" s="99">
        <f>IF(ISNA(VLOOKUP($A152,'[2]1516 Exp_Rev Access'!$F$7:$GB$306,30,FALSE)),"",VLOOKUP($A152,'[2]1516 Exp_Rev Access'!$F$7:$FS$306,30,FALSE))</f>
        <v>9170278.2200000007</v>
      </c>
      <c r="AP152" s="99">
        <f>IF(ISNA(VLOOKUP($A152,'[2]1516 Exp_Rev Access'!$F$7:$GB$306,31,FALSE)),"",VLOOKUP($A152,'[2]1516 Exp_Rev Access'!$F$7:$FS$306,31,FALSE))</f>
        <v>191434.65</v>
      </c>
      <c r="AQ152" s="99">
        <f>IF(ISNA(VLOOKUP($A152,'[2]1516 Exp_Rev Access'!$F$7:$GB$306,32,FALSE)),"",VLOOKUP($A152,'[2]1516 Exp_Rev Access'!$F$7:$FS$306,32,FALSE))</f>
        <v>1946294.88</v>
      </c>
      <c r="AR152" s="99">
        <f>IF(ISNA(VLOOKUP($A152,'[2]1516 Exp_Rev Access'!$F$7:$GB$306,33,FALSE)),"",VLOOKUP($A152,'[2]1516 Exp_Rev Access'!$F$7:$FS$306,33,FALSE))</f>
        <v>0</v>
      </c>
      <c r="AS152" s="99">
        <f>IF(ISNA(VLOOKUP($A152,'[2]1516 Exp_Rev Access'!$F$7:$GB$306,34,FALSE)),"",VLOOKUP($A152,'[2]1516 Exp_Rev Access'!$F$7:$FS$306,34,FALSE))</f>
        <v>0</v>
      </c>
      <c r="AT152" s="101">
        <f t="shared" si="209"/>
        <v>11308007.75</v>
      </c>
      <c r="AU152" s="72">
        <f t="shared" si="210"/>
        <v>0.6179006650774278</v>
      </c>
      <c r="AV152" s="94">
        <f t="shared" si="211"/>
        <v>7404.502252517711</v>
      </c>
      <c r="AW152" s="99">
        <f>IF(ISNA(VLOOKUP($A152,'[2]1516 Exp_Rev Access'!$F$7:$GB$306,35,FALSE)),"",VLOOKUP($A152,'[2]1516 Exp_Rev Access'!$F$7:$GB$306,35,FALSE))</f>
        <v>290</v>
      </c>
      <c r="AX152" s="99">
        <f>IF(ISNA(VLOOKUP($A152,'[2]1516 Exp_Rev Access'!$F$7:$GB$306,36,FALSE)),"",VLOOKUP($A152,'[2]1516 Exp_Rev Access'!$F$7:$GB$306,36,FALSE))</f>
        <v>1066813.1000000001</v>
      </c>
      <c r="AY152" s="99">
        <f>IF(ISNA(VLOOKUP($A152,'[2]1516 Exp_Rev Access'!$F$7:$GB$306,37,FALSE)),"",VLOOKUP($A152,'[2]1516 Exp_Rev Access'!$F$7:$GB$306,37,FALSE))</f>
        <v>45881.87</v>
      </c>
      <c r="AZ152" s="99">
        <f>IF(ISNA(VLOOKUP($A152,'[2]1516 Exp_Rev Access'!$F$7:$GB$306,38,FALSE)),"",VLOOKUP($A152,'[2]1516 Exp_Rev Access'!$F$7:$GB$306,38,FALSE))</f>
        <v>0</v>
      </c>
      <c r="BA152" s="99">
        <f>IF(ISNA(VLOOKUP($A152,'[2]1516 Exp_Rev Access'!$F$7:$GB$306,39,FALSE)),"",VLOOKUP($A152,'[2]1516 Exp_Rev Access'!$F$7:$GB$306,39,FALSE))</f>
        <v>0</v>
      </c>
      <c r="BB152" s="99">
        <f>IF(ISNA(VLOOKUP($A152,'[2]1516 Exp_Rev Access'!$F$7:$GB$306,40,FALSE)),"",VLOOKUP($A152,'[2]1516 Exp_Rev Access'!$F$7:$GB$306,40,FALSE))</f>
        <v>581468.93000000005</v>
      </c>
      <c r="BC152" s="99">
        <f>IF(ISNA(VLOOKUP($A152,'[2]1516 Exp_Rev Access'!$F$7:$GB$306,41,FALSE)),"",VLOOKUP($A152,'[2]1516 Exp_Rev Access'!$F$7:$GB$306,41,FALSE))</f>
        <v>0</v>
      </c>
      <c r="BD152" s="99">
        <f>IF(ISNA(VLOOKUP($A152,'[2]1516 Exp_Rev Access'!$F$7:$GB$306,42,FALSE)),"",VLOOKUP($A152,'[2]1516 Exp_Rev Access'!$F$7:$GB$306,42,FALSE))</f>
        <v>87502.92</v>
      </c>
      <c r="BE152" s="99">
        <f>IF(ISNA(VLOOKUP($A152,'[2]1516 Exp_Rev Access'!$F$7:$GB$306,43,FALSE)),"",VLOOKUP($A152,'[2]1516 Exp_Rev Access'!$F$7:$GB$306,43,FALSE))</f>
        <v>0</v>
      </c>
      <c r="BF152" s="99">
        <f>IF(ISNA(VLOOKUP($A152,'[2]1516 Exp_Rev Access'!$F$7:$GB$306,44,FALSE)),"",VLOOKUP($A152,'[2]1516 Exp_Rev Access'!$F$7:$GB$306,44,FALSE))</f>
        <v>451209.3</v>
      </c>
      <c r="BG152" s="99">
        <f>IF(ISNA(VLOOKUP($A152,'[2]1516 Exp_Rev Access'!$F$7:$GB$306,45,FALSE)),"",VLOOKUP($A152,'[2]1516 Exp_Rev Access'!$F$7:$GB$306,45,FALSE))</f>
        <v>10244.85</v>
      </c>
      <c r="BH152" s="99">
        <f>IF(ISNA(VLOOKUP($A152,'[2]1516 Exp_Rev Access'!$F$7:$GB$306,46,FALSE)),"",VLOOKUP($A152,'[2]1516 Exp_Rev Access'!$F$7:$GB$306,46,FALSE))</f>
        <v>0</v>
      </c>
      <c r="BI152" s="99">
        <f>IF(ISNA(VLOOKUP($A152,'[2]1516 Exp_Rev Access'!$F$7:$GB$306,47,FALSE)),"",VLOOKUP($A152,'[2]1516 Exp_Rev Access'!$F$7:$GB$306,47,FALSE))</f>
        <v>19111.96</v>
      </c>
      <c r="BJ152" s="99">
        <f>IF(ISNA(VLOOKUP($A152,'[2]1516 Exp_Rev Access'!$F$7:$GB$306,48,FALSE)),"",VLOOKUP($A152,'[2]1516 Exp_Rev Access'!$F$7:$GB$306,48,FALSE))</f>
        <v>348453.25</v>
      </c>
      <c r="BK152" s="99">
        <f>IF(ISNA(VLOOKUP($A152,'[2]1516 Exp_Rev Access'!$F$7:$GB$306,49,FALSE)),"",VLOOKUP($A152,'[2]1516 Exp_Rev Access'!$F$7:$GB$306,49,FALSE))</f>
        <v>0</v>
      </c>
      <c r="BL152" s="99">
        <f>IF(ISNA(VLOOKUP($A152,'[2]1516 Exp_Rev Access'!$F$7:$GB$306,50,FALSE)),"",VLOOKUP($A152,'[2]1516 Exp_Rev Access'!$F$7:$GB$306,50,FALSE))</f>
        <v>0</v>
      </c>
      <c r="BM152" s="99">
        <f>IF(ISNA(VLOOKUP($A152,'[2]1516 Exp_Rev Access'!$F$7:$GB$306,51,FALSE)),"",VLOOKUP($A152,'[2]1516 Exp_Rev Access'!$F$7:$GB$306,51,FALSE))</f>
        <v>0</v>
      </c>
      <c r="BN152" s="99">
        <f>IF(ISNA(VLOOKUP($A152,'[2]1516 Exp_Rev Access'!$F$7:$GB$306,52,FALSE)),"",VLOOKUP($A152,'[2]1516 Exp_Rev Access'!$F$7:$GB$306,52,FALSE))</f>
        <v>0</v>
      </c>
      <c r="BO152" s="99">
        <f>IF(ISNA(VLOOKUP($A152,'[2]1516 Exp_Rev Access'!$F$7:$GB$306,53,FALSE)),"",VLOOKUP($A152,'[2]1516 Exp_Rev Access'!$F$7:$GB$306,53,FALSE))</f>
        <v>0</v>
      </c>
      <c r="BP152" s="99">
        <f>IF(ISNA(VLOOKUP($A152,'[2]1516 Exp_Rev Access'!$F$7:$GB$306,54,FALSE)),"",VLOOKUP($A152,'[2]1516 Exp_Rev Access'!$F$7:$GB$306,54,FALSE))</f>
        <v>520501</v>
      </c>
      <c r="BQ152" s="99">
        <f>IF(ISNA(VLOOKUP($A152,'[2]1516 Exp_Rev Access'!$F$7:$GB$306,55,FALSE)),"",VLOOKUP($A152,'[2]1516 Exp_Rev Access'!$F$7:$GB$306,55,FALSE))</f>
        <v>0</v>
      </c>
      <c r="BR152" s="99">
        <f>IF(ISNA(VLOOKUP($A152,'[2]1516 Exp_Rev Access'!$F$7:$GB$306,56,FALSE)),"",VLOOKUP($A152,'[2]1516 Exp_Rev Access'!$F$7:$GB$306,56,FALSE))</f>
        <v>0</v>
      </c>
      <c r="BS152" s="99">
        <f>IF(ISNA(VLOOKUP($A152,'[2]1516 Exp_Rev Access'!$F$7:$GB$306,57,FALSE)),"",VLOOKUP($A152,'[2]1516 Exp_Rev Access'!$F$7:$GB$306,57,FALSE))</f>
        <v>0</v>
      </c>
      <c r="BT152" s="99">
        <f>IF(ISNA(VLOOKUP($A152,'[2]1516 Exp_Rev Access'!$F$7:$GB$306,58,FALSE)),"",VLOOKUP($A152,'[2]1516 Exp_Rev Access'!$F$7:$GB$306,58,FALSE))</f>
        <v>0</v>
      </c>
      <c r="BU152" s="102">
        <f t="shared" si="212"/>
        <v>3131477.18</v>
      </c>
      <c r="BV152" s="72">
        <f t="shared" si="213"/>
        <v>0.17111253148873976</v>
      </c>
      <c r="BW152" s="94">
        <f t="shared" si="214"/>
        <v>2050.496457523016</v>
      </c>
      <c r="BX152" s="99">
        <f>IF(ISNA(VLOOKUP($A152,'[2]1516 Exp_Rev Access'!$F$7:$GB$306,59,FALSE)),"",VLOOKUP($A152,'[2]1516 Exp_Rev Access'!$F$7:$GB$306,59,FALSE))</f>
        <v>0</v>
      </c>
      <c r="BY152" s="99">
        <f>IF(ISNA(VLOOKUP($A152,'[2]1516 Exp_Rev Access'!$F$7:$GB$306,60,FALSE)),"",VLOOKUP($A152,'[2]1516 Exp_Rev Access'!$F$7:$GB$306,60,FALSE))</f>
        <v>59620.87</v>
      </c>
      <c r="BZ152" s="99">
        <f>IF(ISNA(VLOOKUP($A152,'[2]1516 Exp_Rev Access'!$F$7:$GB$306,61,FALSE)),"",VLOOKUP($A152,'[2]1516 Exp_Rev Access'!$F$7:$GB$306,61,FALSE))</f>
        <v>11760.01</v>
      </c>
      <c r="CA152" s="99">
        <f>IF(ISNA(VLOOKUP($A152,'[2]1516 Exp_Rev Access'!$F$7:$GB$306,62,FALSE)),"",VLOOKUP($A152,'[2]1516 Exp_Rev Access'!$F$7:$GB$306,62,FALSE))</f>
        <v>0</v>
      </c>
      <c r="CB152" s="99">
        <f>IF(ISNA(VLOOKUP($A152,'[2]1516 Exp_Rev Access'!$F$7:$GB$306,63,FALSE)),"",VLOOKUP($A152,'[2]1516 Exp_Rev Access'!$F$7:$GB$306,63,FALSE))</f>
        <v>16325.64</v>
      </c>
      <c r="CC152" s="99">
        <f>IF(ISNA(VLOOKUP($A152,'[2]1516 Exp_Rev Access'!$F$7:$GB$306,64,FALSE)),"",VLOOKUP($A152,'[2]1516 Exp_Rev Access'!$F$7:$GB$306,64,FALSE))</f>
        <v>0</v>
      </c>
      <c r="CD152" s="101">
        <f t="shared" si="215"/>
        <v>87706.52</v>
      </c>
      <c r="CE152" s="72">
        <f t="shared" si="224"/>
        <v>4.7925256365009758E-3</v>
      </c>
      <c r="CF152" s="103">
        <f t="shared" si="225"/>
        <v>57.430374939430841</v>
      </c>
      <c r="CG152" s="99">
        <f>IF(ISNA(VLOOKUP($A152,'[2]1516 Exp_Rev Access'!$F$7:$GB$306,65,FALSE)),"",VLOOKUP($A152,'[2]1516 Exp_Rev Access'!$F$7:$GB$306,65,FALSE))</f>
        <v>0</v>
      </c>
      <c r="CH152" s="99">
        <f>IF(ISNA(VLOOKUP($A152,'[2]1516 Exp_Rev Access'!$F$7:$GB$306,66,FALSE)),"",VLOOKUP($A152,'[2]1516 Exp_Rev Access'!$F$7:$GB$306,66,FALSE))</f>
        <v>0</v>
      </c>
      <c r="CI152" s="99">
        <f>IF(ISNA(VLOOKUP($A152,'[2]1516 Exp_Rev Access'!$F$7:$GB$306,67,FALSE)),"",VLOOKUP($A152,'[2]1516 Exp_Rev Access'!$F$7:$GB$306,67,FALSE))</f>
        <v>0</v>
      </c>
      <c r="CJ152" s="99">
        <f>IF(ISNA(VLOOKUP($A152,'[2]1516 Exp_Rev Access'!$F$7:$GB$306,68,FALSE)),"",VLOOKUP($A152,'[2]1516 Exp_Rev Access'!$F$7:$GB$306,68,FALSE))</f>
        <v>0</v>
      </c>
      <c r="CK152" s="99">
        <f>IF(ISNA(VLOOKUP($A152,'[2]1516 Exp_Rev Access'!$F$7:$GB$306,69,FALSE)),"",VLOOKUP($A152,'[2]1516 Exp_Rev Access'!$F$7:$GB$306,69,FALSE))</f>
        <v>0</v>
      </c>
      <c r="CL152" s="99">
        <f>IF(ISNA(VLOOKUP($A152,'[2]1516 Exp_Rev Access'!$F$7:$GB$306,70,FALSE)),"",VLOOKUP($A152,'[2]1516 Exp_Rev Access'!$F$7:$GB$306,70,FALSE))</f>
        <v>0</v>
      </c>
      <c r="CM152" s="99">
        <f>IF(ISNA(VLOOKUP($A152,'[2]1516 Exp_Rev Access'!$F$7:$GB$306,71,FALSE)),"",VLOOKUP($A152,'[2]1516 Exp_Rev Access'!$F$7:$GB$306,71,FALSE))</f>
        <v>0</v>
      </c>
      <c r="CN152" s="99">
        <f>IF(ISNA(VLOOKUP($A152,'[2]1516 Exp_Rev Access'!$F$7:$GB$306,72,FALSE)),"",VLOOKUP($A152,'[2]1516 Exp_Rev Access'!$F$7:$GB$306,72,FALSE))</f>
        <v>0</v>
      </c>
      <c r="CO152" s="99">
        <f>IF(ISNA(VLOOKUP($A152,'[2]1516 Exp_Rev Access'!$F$7:$GB$306,73,FALSE)),"",VLOOKUP($A152,'[2]1516 Exp_Rev Access'!$F$7:$GB$306,73,FALSE))</f>
        <v>0</v>
      </c>
      <c r="CP152" s="99">
        <f>IF(ISNA(VLOOKUP($A152,'[2]1516 Exp_Rev Access'!$F$7:$GB$306,74,FALSE)),"",VLOOKUP($A152,'[2]1516 Exp_Rev Access'!$F$7:$GB$306,74,FALSE))</f>
        <v>290443</v>
      </c>
      <c r="CQ152" s="99">
        <f>IF(ISNA(VLOOKUP($A152,'[2]1516 Exp_Rev Access'!$F$7:$GB$306,75,FALSE)),"",VLOOKUP($A152,'[2]1516 Exp_Rev Access'!$F$7:$GB$306,75,FALSE))</f>
        <v>0</v>
      </c>
      <c r="CR152" s="99">
        <f>IF(ISNA(VLOOKUP($A152,'[2]1516 Exp_Rev Access'!$F$7:$GB$306,76,FALSE)),"",VLOOKUP($A152,'[2]1516 Exp_Rev Access'!$F$7:$GB$306,76,FALSE))</f>
        <v>17350</v>
      </c>
      <c r="CS152" s="99">
        <f>IF(ISNA(VLOOKUP($A152,'[2]1516 Exp_Rev Access'!$F$7:$GB$306,77,FALSE)),"",VLOOKUP($A152,'[2]1516 Exp_Rev Access'!$F$7:$GB$306,77,FALSE))</f>
        <v>0</v>
      </c>
      <c r="CT152" s="99">
        <f>IF(ISNA(VLOOKUP($A152,'[2]1516 Exp_Rev Access'!$F$7:$GB$306,78,FALSE)),"",VLOOKUP($A152,'[2]1516 Exp_Rev Access'!$F$7:$GB$306,78,FALSE))</f>
        <v>1065072.2</v>
      </c>
      <c r="CU152" s="99">
        <f>IF(ISNA(VLOOKUP($A152,'[2]1516 Exp_Rev Access'!$F$7:$GB$306,79,FALSE)),"",VLOOKUP($A152,'[2]1516 Exp_Rev Access'!$F$7:$GB$306,79,FALSE))</f>
        <v>127722.82</v>
      </c>
      <c r="CV152" s="99">
        <f>IF(ISNA(VLOOKUP($A152,'[2]1516 Exp_Rev Access'!$F$7:$GB$306,80,FALSE)),"",VLOOKUP($A152,'[2]1516 Exp_Rev Access'!$F$7:$GB$306,80,FALSE))</f>
        <v>171066.71</v>
      </c>
      <c r="CW152" s="99">
        <f>IF(ISNA(VLOOKUP($A152,'[2]1516 Exp_Rev Access'!$F$7:$GB$306,81,FALSE)),"",VLOOKUP($A152,'[2]1516 Exp_Rev Access'!$F$7:$GB$306,81,FALSE))</f>
        <v>0</v>
      </c>
      <c r="CX152" s="99">
        <f>IF(ISNA(VLOOKUP($A152,'[2]1516 Exp_Rev Access'!$F$7:$GB$306,82,FALSE)),"",VLOOKUP($A152,'[2]1516 Exp_Rev Access'!$F$7:$GB$306,82,FALSE))</f>
        <v>0</v>
      </c>
      <c r="CY152" s="99">
        <f>IF(ISNA(VLOOKUP($A152,'[2]1516 Exp_Rev Access'!$F$7:$GB$306,83,FALSE)),"",VLOOKUP($A152,'[2]1516 Exp_Rev Access'!$F$7:$GB$306,83,FALSE))</f>
        <v>0</v>
      </c>
      <c r="CZ152" s="99">
        <f>IF(ISNA(VLOOKUP($A152,'[2]1516 Exp_Rev Access'!$F$7:$GB$306,84,FALSE)),"",VLOOKUP($A152,'[2]1516 Exp_Rev Access'!$F$7:$GB$306,84,FALSE))</f>
        <v>0</v>
      </c>
      <c r="DA152" s="99">
        <f>IF(ISNA(VLOOKUP($A152,'[2]1516 Exp_Rev Access'!$F$7:$GB$306,85,FALSE)),"",VLOOKUP($A152,'[2]1516 Exp_Rev Access'!$F$7:$GB$306,85,FALSE))</f>
        <v>66422.080000000002</v>
      </c>
      <c r="DB152" s="99">
        <f>IF(ISNA(VLOOKUP($A152,'[2]1516 Exp_Rev Access'!$F$7:$GB$306,86,FALSE)),"",VLOOKUP($A152,'[2]1516 Exp_Rev Access'!$F$7:$GB$306,86,FALSE))</f>
        <v>0</v>
      </c>
      <c r="DC152" s="99">
        <f>IF(ISNA(VLOOKUP($A152,'[2]1516 Exp_Rev Access'!$F$7:$GB$306,87,FALSE)),"",VLOOKUP($A152,'[2]1516 Exp_Rev Access'!$F$7:$GB$306,87,FALSE))</f>
        <v>0</v>
      </c>
      <c r="DD152" s="99">
        <f>IF(ISNA(VLOOKUP($A152,'[2]1516 Exp_Rev Access'!$F$7:$GB$306,88,FALSE)),"",VLOOKUP($A152,'[2]1516 Exp_Rev Access'!$F$7:$GB$306,88,FALSE))</f>
        <v>0</v>
      </c>
      <c r="DE152" s="99">
        <f>IF(ISNA(VLOOKUP($A152,'[2]1516 Exp_Rev Access'!$F$7:$GB$306,89,FALSE)),"",VLOOKUP($A152,'[2]1516 Exp_Rev Access'!$F$7:$GB$306,89,FALSE))</f>
        <v>0</v>
      </c>
      <c r="DF152" s="99">
        <f>IF(ISNA(VLOOKUP($A152,'[2]1516 Exp_Rev Access'!$F$7:$GB$306,90,FALSE)),"",VLOOKUP($A152,'[2]1516 Exp_Rev Access'!$F$7:$GB$306,90,FALSE))</f>
        <v>0</v>
      </c>
      <c r="DG152" s="99">
        <f>IF(ISNA(VLOOKUP($A152,'[2]1516 Exp_Rev Access'!$F$7:$GB$306,91,FALSE)),"",VLOOKUP($A152,'[2]1516 Exp_Rev Access'!$F$7:$GB$306,91,FALSE))</f>
        <v>16473.98</v>
      </c>
      <c r="DH152" s="99">
        <f>IF(ISNA(VLOOKUP($A152,'[2]1516 Exp_Rev Access'!$F$7:$GB$306,92,FALSE)),"",VLOOKUP($A152,'[2]1516 Exp_Rev Access'!$F$7:$GB$306,92,FALSE))</f>
        <v>973199.78</v>
      </c>
      <c r="DI152" s="99">
        <f>IF(ISNA(VLOOKUP($A152,'[2]1516 Exp_Rev Access'!$F$7:$GB$306,93,FALSE)),"",VLOOKUP($A152,'[2]1516 Exp_Rev Access'!$F$7:$GB$306,93,FALSE))</f>
        <v>0</v>
      </c>
      <c r="DJ152" s="99">
        <f>IF(ISNA(VLOOKUP($A152,'[2]1516 Exp_Rev Access'!$F$7:$GB$306,94,FALSE)),"",VLOOKUP($A152,'[2]1516 Exp_Rev Access'!$F$7:$GB$306,94,FALSE))</f>
        <v>0</v>
      </c>
      <c r="DK152" s="99">
        <f>IF(ISNA(VLOOKUP($A152,'[2]1516 Exp_Rev Access'!$F$7:$GB$306,95,FALSE)),"",VLOOKUP($A152,'[2]1516 Exp_Rev Access'!$F$7:$GB$306,95,FALSE))</f>
        <v>0</v>
      </c>
      <c r="DL152" s="99">
        <f>IF(ISNA(VLOOKUP($A152,'[2]1516 Exp_Rev Access'!$F$7:$GB$306,96,FALSE)),"",VLOOKUP($A152,'[2]1516 Exp_Rev Access'!$F$7:$GB$306,96,FALSE))</f>
        <v>0</v>
      </c>
      <c r="DM152" s="99">
        <f>IF(ISNA(VLOOKUP($A152,'[2]1516 Exp_Rev Access'!$F$7:$GB$306,97,FALSE)),"",VLOOKUP($A152,'[2]1516 Exp_Rev Access'!$F$7:$GB$306,97,FALSE))</f>
        <v>0</v>
      </c>
      <c r="DN152" s="99">
        <f>IF(ISNA(VLOOKUP($A152,'[2]1516 Exp_Rev Access'!$F$7:$GB$306,98,FALSE)),"",VLOOKUP($A152,'[2]1516 Exp_Rev Access'!$F$7:$GB$306,98,FALSE))</f>
        <v>0</v>
      </c>
      <c r="DO152" s="99">
        <f>IF(ISNA(VLOOKUP($A152,'[2]1516 Exp_Rev Access'!$F$7:$GB$306,99,FALSE)),"",VLOOKUP($A152,'[2]1516 Exp_Rev Access'!$F$7:$GB$306,99,FALSE))</f>
        <v>0</v>
      </c>
      <c r="DP152" s="99">
        <f>IF(ISNA(VLOOKUP($A152,'[2]1516 Exp_Rev Access'!$F$7:$GB$306,100,FALSE)),"",VLOOKUP($A152,'[2]1516 Exp_Rev Access'!$F$7:$GB$306,100,FALSE))</f>
        <v>0</v>
      </c>
      <c r="DQ152" s="99">
        <f>IF(ISNA(VLOOKUP($A152,'[2]1516 Exp_Rev Access'!$F$7:$GB$306,101,FALSE)),"",VLOOKUP($A152,'[2]1516 Exp_Rev Access'!$F$7:$GB$306,101,FALSE))</f>
        <v>0</v>
      </c>
      <c r="DR152" s="99">
        <f>IF(ISNA(VLOOKUP($A152,'[2]1516 Exp_Rev Access'!$F$7:$GB$306,102,FALSE)),"",VLOOKUP($A152,'[2]1516 Exp_Rev Access'!$F$7:$GB$306,102,FALSE))</f>
        <v>0</v>
      </c>
      <c r="DS152" s="99">
        <f>IF(ISNA(VLOOKUP($A152,'[2]1516 Exp_Rev Access'!$F$7:$GB$306,103,FALSE)),"",VLOOKUP($A152,'[2]1516 Exp_Rev Access'!$F$7:$GB$306,103,FALSE))</f>
        <v>0</v>
      </c>
      <c r="DT152" s="99">
        <f>IF(ISNA(VLOOKUP($A152,'[2]1516 Exp_Rev Access'!$F$7:$GB$306,104,FALSE)),"",VLOOKUP($A152,'[2]1516 Exp_Rev Access'!$F$7:$GB$306,104,FALSE))</f>
        <v>0</v>
      </c>
      <c r="DU152" s="99">
        <f>IF(ISNA(VLOOKUP($A152,'[2]1516 Exp_Rev Access'!$F$7:$GB$306,105,FALSE)),"",VLOOKUP($A152,'[2]1516 Exp_Rev Access'!$F$7:$GB$306,105,FALSE))</f>
        <v>0</v>
      </c>
      <c r="DV152" s="99">
        <f>IF(ISNA(VLOOKUP($A152,'[2]1516 Exp_Rev Access'!$F$7:$GB$306,106,FALSE)),"",VLOOKUP($A152,'[2]1516 Exp_Rev Access'!$F$7:$GB$306,106,FALSE))</f>
        <v>0</v>
      </c>
      <c r="DW152" s="99">
        <f>IF(ISNA(VLOOKUP($A152,'[2]1516 Exp_Rev Access'!$F$7:$GB$306,107,FALSE)),"",VLOOKUP($A152,'[2]1516 Exp_Rev Access'!$F$7:$GB$306,107,FALSE))</f>
        <v>0</v>
      </c>
      <c r="DX152" s="99">
        <f>IF(ISNA(VLOOKUP($A152,'[2]1516 Exp_Rev Access'!$F$7:$GB$306,108,FALSE)),"",VLOOKUP($A152,'[2]1516 Exp_Rev Access'!$F$7:$GB$306,108,FALSE))</f>
        <v>0</v>
      </c>
      <c r="DY152" s="99">
        <f>IF(ISNA(VLOOKUP($A152,'[2]1516 Exp_Rev Access'!$F$7:$GB$306,109,FALSE)),"",VLOOKUP($A152,'[2]1516 Exp_Rev Access'!$F$7:$GB$306,109,FALSE))</f>
        <v>0</v>
      </c>
      <c r="DZ152" s="99">
        <f>IF(ISNA(VLOOKUP($A152,'[2]1516 Exp_Rev Access'!$F$7:$GB$306,110,FALSE)),"",VLOOKUP($A152,'[2]1516 Exp_Rev Access'!$F$7:$GB$306,110,FALSE))</f>
        <v>0</v>
      </c>
      <c r="EA152" s="99">
        <f>IF(ISNA(VLOOKUP($A152,'[2]1516 Exp_Rev Access'!$F$7:$GB$306,111,FALSE)),"",VLOOKUP($A152,'[2]1516 Exp_Rev Access'!$F$7:$GB$306,111,FALSE))</f>
        <v>0</v>
      </c>
      <c r="EB152" s="99">
        <f>IF(ISNA(VLOOKUP($A152,'[2]1516 Exp_Rev Access'!$F$7:$GB$306,112,FALSE)),"",VLOOKUP($A152,'[2]1516 Exp_Rev Access'!$F$7:$GB$306,112,FALSE))</f>
        <v>0</v>
      </c>
      <c r="EC152" s="99">
        <f>IF(ISNA(VLOOKUP($A152,'[2]1516 Exp_Rev Access'!$F$7:$GB$306,113,FALSE)),"",VLOOKUP($A152,'[2]1516 Exp_Rev Access'!$F$7:$GB$306,113,FALSE))</f>
        <v>0</v>
      </c>
      <c r="ED152" s="99">
        <f>IF(ISNA(VLOOKUP($A152,'[2]1516 Exp_Rev Access'!$F$7:$GB$306,114,FALSE)),"",VLOOKUP($A152,'[2]1516 Exp_Rev Access'!$F$7:$GB$306,114,FALSE))</f>
        <v>0</v>
      </c>
      <c r="EE152" s="99">
        <f>IF(ISNA(VLOOKUP($A152,'[2]1516 Exp_Rev Access'!$F$7:$GB$306,115,FALSE)),"",VLOOKUP($A152,'[2]1516 Exp_Rev Access'!$F$7:$GB$306,115,FALSE))</f>
        <v>651.48</v>
      </c>
      <c r="EF152" s="99">
        <f>IF(ISNA(VLOOKUP($A152,'[2]1516 Exp_Rev Access'!$F$7:$GB$306,116,FALSE)),"",VLOOKUP($A152,'[2]1516 Exp_Rev Access'!$F$7:$GB$306,116,FALSE))</f>
        <v>20915</v>
      </c>
      <c r="EG152" s="99">
        <f>IF(ISNA(VLOOKUP($A152,'[2]1516 Exp_Rev Access'!$F$7:$GB$306,117,FALSE)),"",VLOOKUP($A152,'[2]1516 Exp_Rev Access'!$F$7:$GB$306,117,FALSE))</f>
        <v>0</v>
      </c>
      <c r="EH152" s="99">
        <f>IF(ISNA(VLOOKUP($A152,'[2]1516 Exp_Rev Access'!$F$7:$GB$306,118,FALSE)),"",VLOOKUP($A152,'[2]1516 Exp_Rev Access'!$F$7:$GB$306,118,FALSE))</f>
        <v>0</v>
      </c>
      <c r="EI152" s="99">
        <f>IF(ISNA(VLOOKUP($A152,'[2]1516 Exp_Rev Access'!$F$7:$GB$306,119,FALSE)),"",VLOOKUP($A152,'[2]1516 Exp_Rev Access'!$F$7:$GB$306,119,FALSE))</f>
        <v>0</v>
      </c>
      <c r="EJ152" s="99">
        <f>IF(ISNA(VLOOKUP($A152,'[2]1516 Exp_Rev Access'!$F$7:$GB$306,120,FALSE)),"",VLOOKUP($A152,'[2]1516 Exp_Rev Access'!$F$7:$GB$306,120,FALSE))</f>
        <v>0</v>
      </c>
      <c r="EK152" s="99">
        <f>IF(ISNA(VLOOKUP($A152,'[2]1516 Exp_Rev Access'!$F$7:$GB$306,121,FALSE)),"",VLOOKUP($A152,'[2]1516 Exp_Rev Access'!$F$7:$GB$306,121,FALSE))</f>
        <v>0</v>
      </c>
      <c r="EL152" s="99">
        <f>IF(ISNA(VLOOKUP($A152,'[2]1516 Exp_Rev Access'!$F$7:$GB$306,122,FALSE)),"",VLOOKUP($A152,'[2]1516 Exp_Rev Access'!$F$7:$GB$306,122,FALSE))</f>
        <v>0</v>
      </c>
      <c r="EM152" s="99">
        <f>IF(ISNA(VLOOKUP($A152,'[2]1516 Exp_Rev Access'!$F$7:$GB$306,123,FALSE)),"",VLOOKUP($A152,'[2]1516 Exp_Rev Access'!$F$7:$GB$306,123,FALSE))</f>
        <v>240</v>
      </c>
      <c r="EN152" s="99">
        <f>IF(ISNA(VLOOKUP($A152,'[2]1516 Exp_Rev Access'!$F$7:$GB$306,124,FALSE)),"",VLOOKUP($A152,'[2]1516 Exp_Rev Access'!$F$7:$GB$306,124,FALSE))</f>
        <v>0</v>
      </c>
      <c r="EO152" s="99">
        <f>IF(ISNA(VLOOKUP($A152,'[2]1516 Exp_Rev Access'!$F$7:$GB$306,125,FALSE)),"",VLOOKUP($A152,'[2]1516 Exp_Rev Access'!$F$7:$GB$306,125,FALSE))</f>
        <v>0</v>
      </c>
      <c r="EP152" s="99">
        <f>IF(ISNA(VLOOKUP($A152,'[2]1516 Exp_Rev Access'!$F$7:$GB$306,126,FALSE)),"",VLOOKUP($A152,'[2]1516 Exp_Rev Access'!$F$7:$GB$306,126,FALSE))</f>
        <v>0</v>
      </c>
      <c r="EQ152" s="99">
        <f>IF(ISNA(VLOOKUP($A152,'[2]1516 Exp_Rev Access'!$F$7:$GB$306,127,FALSE)),"",VLOOKUP($A152,'[2]1516 Exp_Rev Access'!$F$7:$GB$306,127,FALSE))</f>
        <v>0</v>
      </c>
      <c r="ER152" s="99">
        <f>IF(ISNA(VLOOKUP($A152,'[2]1516 Exp_Rev Access'!$F$7:$GB$306,128,FALSE)),"",VLOOKUP($A152,'[2]1516 Exp_Rev Access'!$F$7:$GB$306,128,FALSE))</f>
        <v>0</v>
      </c>
      <c r="ES152" s="99">
        <f>IF(ISNA(VLOOKUP($A152,'[2]1516 Exp_Rev Access'!$F$7:$GB$306,129,FALSE)),"",VLOOKUP($A152,'[2]1516 Exp_Rev Access'!$F$7:$GB$306,129,FALSE))</f>
        <v>0</v>
      </c>
      <c r="ET152" s="99">
        <f>IF(ISNA(VLOOKUP($A152,'[2]1516 Exp_Rev Access'!$F$7:$GB$306,130,FALSE)),"",VLOOKUP($A152,'[2]1516 Exp_Rev Access'!$F$7:$GB$306,130,FALSE))</f>
        <v>0</v>
      </c>
      <c r="EU152" s="99">
        <f>IF(ISNA(VLOOKUP($A152,'[2]1516 Exp_Rev Access'!$F$7:$GB$306,131,FALSE)),"",VLOOKUP($A152,'[2]1516 Exp_Rev Access'!$F$7:$GB$306,131,FALSE))</f>
        <v>524</v>
      </c>
      <c r="EV152" s="99">
        <f>IF(ISNA(VLOOKUP($A152,'[2]1516 Exp_Rev Access'!$F$7:$GB$306,132,FALSE)),"",VLOOKUP($A152,'[2]1516 Exp_Rev Access'!$F$7:$GB$306,132,FALSE))</f>
        <v>0</v>
      </c>
      <c r="EW152" s="99">
        <f>IF(ISNA(VLOOKUP($A152,'[2]1516 Exp_Rev Access'!$F$7:$GB$306,133,FALSE)),"",VLOOKUP($A152,'[2]1516 Exp_Rev Access'!$F$7:$GB$306,133,FALSE))</f>
        <v>0</v>
      </c>
      <c r="EX152" s="99">
        <f>IF(ISNA(VLOOKUP($A152,'[2]1516 Exp_Rev Access'!$F$7:$GB$306,134,FALSE)),"",VLOOKUP($A152,'[2]1516 Exp_Rev Access'!$F$7:$GB$306,134,FALSE))</f>
        <v>0</v>
      </c>
      <c r="EY152" s="99">
        <f>IF(ISNA(VLOOKUP($A152,'[2]1516 Exp_Rev Access'!$F$7:$GB$306,135,FALSE)),"",VLOOKUP($A152,'[2]1516 Exp_Rev Access'!$F$7:$GB$306,135,FALSE))</f>
        <v>0</v>
      </c>
      <c r="EZ152" s="99">
        <f>IF(ISNA(VLOOKUP($A152,'[2]1516 Exp_Rev Access'!$F$7:$GB$306,136,FALSE)),"",VLOOKUP($A152,'[2]1516 Exp_Rev Access'!$F$7:$GB$306,136,FALSE))</f>
        <v>0</v>
      </c>
      <c r="FA152" s="99">
        <f>IF(ISNA(VLOOKUP($A152,'[2]1516 Exp_Rev Access'!$F$7:$GB$306,137,FALSE)),"",VLOOKUP($A152,'[2]1516 Exp_Rev Access'!$F$7:$GB$306,137,FALSE))</f>
        <v>0</v>
      </c>
      <c r="FB152" s="99">
        <f>IF(ISNA(VLOOKUP($A152,'[2]1516 Exp_Rev Access'!$F$7:$GB$306,138,FALSE)),"",VLOOKUP($A152,'[2]1516 Exp_Rev Access'!$F$7:$GB$306,138,FALSE))</f>
        <v>0</v>
      </c>
      <c r="FC152" s="99">
        <f>IF(ISNA(VLOOKUP($A152,'[2]1516 Exp_Rev Access'!$F$7:$GB$306,139,FALSE)),"",VLOOKUP($A152,'[2]1516 Exp_Rev Access'!$F$7:$GB$306,139,FALSE))</f>
        <v>0</v>
      </c>
      <c r="FD152" s="99">
        <f>IF(ISNA(VLOOKUP($A152,'[2]1516 Exp_Rev Access'!$F$7:$FS$306,140,FALSE)),"",VLOOKUP($A152,'[2]1516 Exp_Rev Access'!$F$7:$FS$306,140,FALSE))</f>
        <v>0</v>
      </c>
      <c r="FE152" s="99">
        <f>IF(ISNA(VLOOKUP($A152,'[2]1516 Exp_Rev Access'!$F$7:$FS$306,141,FALSE)),"",VLOOKUP($A152,'[2]1516 Exp_Rev Access'!$F$7:$FS$306,141,FALSE))</f>
        <v>0</v>
      </c>
      <c r="FF152" s="99">
        <f>IF(ISNA(VLOOKUP($A152,'[2]1516 Exp_Rev Access'!$F$7:$FS$306,142,FALSE)),"",VLOOKUP($A152,'[2]1516 Exp_Rev Access'!$F$7:$FS$306,142,FALSE))</f>
        <v>0</v>
      </c>
      <c r="FG152" s="99">
        <f>IF(ISNA(VLOOKUP($A152,'[2]1516 Exp_Rev Access'!$F$7:$FS$306,143,FALSE)),"",VLOOKUP($A152,'[2]1516 Exp_Rev Access'!$F$7:$FS$306,143,FALSE))</f>
        <v>0</v>
      </c>
      <c r="FH152" s="99">
        <f>IF(ISNA(VLOOKUP($A152,'[2]1516 Exp_Rev Access'!$F$7:$FS$306,144,FALSE)),"",VLOOKUP($A152,'[2]1516 Exp_Rev Access'!$F$7:$FS$306,144,FALSE))</f>
        <v>0</v>
      </c>
      <c r="FI152" s="99">
        <f>IF(ISNA(VLOOKUP($A152,'[2]1516 Exp_Rev Access'!$F$7:$FS$306,145,FALSE)),"",VLOOKUP($A152,'[2]1516 Exp_Rev Access'!$F$7:$FS$306,145,FALSE))</f>
        <v>0</v>
      </c>
      <c r="FJ152" s="99">
        <f>IF(ISNA(VLOOKUP($A152,'[2]1516 Exp_Rev Access'!$F$7:$FS$306,146,FALSE)),"",VLOOKUP($A152,'[2]1516 Exp_Rev Access'!$F$7:$FS$306,146,FALSE))</f>
        <v>0</v>
      </c>
      <c r="FK152" s="99">
        <f>IF(ISNA(VLOOKUP($A152,'[2]1516 Exp_Rev Access'!$F$7:$FS$306,147,FALSE)),"",VLOOKUP($A152,'[2]1516 Exp_Rev Access'!$F$7:$FS$306,147,FALSE))</f>
        <v>141801.67000000001</v>
      </c>
      <c r="FL152" s="99">
        <f>IF(ISNA(VLOOKUP($A152,'[2]1516 Exp_Rev Access'!$F$7:$FS$306,148,FALSE)),"",VLOOKUP($A152,'[2]1516 Exp_Rev Access'!$F$7:$FS$306,148,FALSE))</f>
        <v>0</v>
      </c>
      <c r="FM152" s="99">
        <f>IF(ISNA(VLOOKUP($A152,'[2]1516 Exp_Rev Access'!$F$7:$FS$306,149,FALSE)),"",VLOOKUP($A152,'[2]1516 Exp_Rev Access'!$F$7:$FS$306,149,FALSE))</f>
        <v>0</v>
      </c>
      <c r="FN152" s="99">
        <f>IF(ISNA(VLOOKUP($A152,'[2]1516 Exp_Rev Access'!$F$7:$FS$306,150,FALSE)),"",VLOOKUP($A152,'[2]1516 Exp_Rev Access'!$F$7:$FS$306,150,FALSE))</f>
        <v>0</v>
      </c>
      <c r="FO152" s="99">
        <f>IF(ISNA(VLOOKUP($A152,'[2]1516 Exp_Rev Access'!$F$7:$FS$306,151,FALSE)),"",VLOOKUP($A152,'[2]1516 Exp_Rev Access'!$F$7:$FS$306,151,FALSE))</f>
        <v>0</v>
      </c>
      <c r="FP152" s="99">
        <f>IF(ISNA(VLOOKUP($A152,'[2]1516 Exp_Rev Access'!$F$7:$FS$306,152,FALSE)),"",VLOOKUP($A152,'[2]1516 Exp_Rev Access'!$F$7:$FS$306,152,FALSE))</f>
        <v>0</v>
      </c>
      <c r="FQ152" s="99">
        <f>IF(ISNA(VLOOKUP($A152,'[2]1516 Exp_Rev Access'!$F$7:$FS$306,153,FALSE)),"",VLOOKUP($A152,'[2]1516 Exp_Rev Access'!$F$7:$FS$306,153,FALSE))</f>
        <v>73424.66</v>
      </c>
      <c r="FR152" s="101">
        <f t="shared" si="218"/>
        <v>2965307.3800000004</v>
      </c>
      <c r="FS152" s="72">
        <f t="shared" si="219"/>
        <v>0.16203255628835284</v>
      </c>
      <c r="FT152" s="94">
        <f t="shared" si="220"/>
        <v>1941.6881965452662</v>
      </c>
      <c r="FU152" s="99">
        <f>IF(ISNA(VLOOKUP($A152,'[2]1516 Exp_Rev Access'!$F$7:$GB$306,154,FALSE)),"",VLOOKUP($A152,'[2]1516 Exp_Rev Access'!$F$7:$GB$306,154,FALSE))</f>
        <v>0</v>
      </c>
      <c r="FV152" s="99">
        <f>IF(ISNA(VLOOKUP($A152,'[2]1516 Exp_Rev Access'!$F$7:$GB$306,155,FALSE)),"",VLOOKUP($A152,'[2]1516 Exp_Rev Access'!$F$7:$GB$306,155,FALSE))</f>
        <v>0</v>
      </c>
      <c r="FW152" s="99">
        <f>IF(ISNA(VLOOKUP($A152,'[2]1516 Exp_Rev Access'!$F$7:$GB$306,156,FALSE)),"",VLOOKUP($A152,'[2]1516 Exp_Rev Access'!$F$7:$GB$306,156,FALSE))</f>
        <v>0</v>
      </c>
      <c r="FX152" s="99">
        <f>IF(ISNA(VLOOKUP($A152,'[2]1516 Exp_Rev Access'!$F$7:$GB$306,157,FALSE)),"",VLOOKUP($A152,'[2]1516 Exp_Rev Access'!$F$7:$GB$306,157,FALSE))</f>
        <v>0</v>
      </c>
      <c r="FY152" s="99">
        <f>IF(ISNA(VLOOKUP($A152,'[2]1516 Exp_Rev Access'!$F$7:$GB$306,158,FALSE)),"",VLOOKUP($A152,'[2]1516 Exp_Rev Access'!$F$7:$GB$306,158,FALSE))</f>
        <v>0</v>
      </c>
      <c r="FZ152" s="99">
        <f>IF(ISNA(VLOOKUP($A152,'[2]1516 Exp_Rev Access'!$F$7:$GB$306,159,FALSE)),"",VLOOKUP($A152,'[2]1516 Exp_Rev Access'!$F$7:$GB$306,159,FALSE))</f>
        <v>0</v>
      </c>
      <c r="GA152" s="99">
        <f>IF(ISNA(VLOOKUP($A152,'[2]1516 Exp_Rev Access'!$F$7:$GB$306,160,FALSE)),"",VLOOKUP($A152,'[2]1516 Exp_Rev Access'!$F$7:$GB$306,160,FALSE))</f>
        <v>0</v>
      </c>
      <c r="GB152" s="99">
        <f>IF(ISNA(VLOOKUP($A152,'[2]1516 Exp_Rev Access'!$F$7:$GB$306,161,FALSE)),"",VLOOKUP($A152,'[2]1516 Exp_Rev Access'!$F$7:$GB$306,161,FALSE))</f>
        <v>0</v>
      </c>
      <c r="GC152" s="99">
        <f>IF(ISNA(VLOOKUP($A152,'[2]1516 Exp_Rev Access'!$F$7:$GB$306,162,FALSE)),"",VLOOKUP($A152,'[2]1516 Exp_Rev Access'!$F$7:$GB$306,162,FALSE))</f>
        <v>0</v>
      </c>
      <c r="GD152" s="99">
        <f>IF(ISNA(VLOOKUP($A152,'[2]1516 Exp_Rev Access'!$F$7:$GB$306,163,FALSE)),"",VLOOKUP($A152,'[2]1516 Exp_Rev Access'!$F$7:$GB$306,163,FALSE))</f>
        <v>0</v>
      </c>
      <c r="GE152" s="99">
        <f>IF(ISNA(VLOOKUP($A152,'[2]1516 Exp_Rev Access'!$F$7:$GB$306,164,FALSE)),"",VLOOKUP($A152,'[2]1516 Exp_Rev Access'!$F$7:$GB$306,164,FALSE))</f>
        <v>822.5</v>
      </c>
      <c r="GF152" s="99">
        <f>IF(ISNA(VLOOKUP($A152,'[2]1516 Exp_Rev Access'!$F$7:$GB$306,165,FALSE)),"",VLOOKUP($A152,'[2]1516 Exp_Rev Access'!$F$7:$GB$306,165,FALSE))</f>
        <v>0</v>
      </c>
      <c r="GG152" s="99">
        <f>IF(ISNA(VLOOKUP($A152,'[2]1516 Exp_Rev Access'!$F$7:$GB$306,166,FALSE)),"",VLOOKUP($A152,'[2]1516 Exp_Rev Access'!$F$7:$GB$306,166,FALSE))</f>
        <v>0</v>
      </c>
      <c r="GH152" s="99">
        <f>IF(ISNA(VLOOKUP($A152,'[2]1516 Exp_Rev Access'!$F$7:$GB$306,167,FALSE)),"",VLOOKUP($A152,'[2]1516 Exp_Rev Access'!$F$7:$GB$306,167,FALSE))</f>
        <v>0</v>
      </c>
      <c r="GI152" s="99">
        <f>IF(ISNA(VLOOKUP($A152,'[2]1516 Exp_Rev Access'!$F$7:$GB$306,168,FALSE)),"",VLOOKUP($A152,'[2]1516 Exp_Rev Access'!$F$7:$GB$306,168,FALSE))</f>
        <v>0</v>
      </c>
      <c r="GJ152" s="99">
        <f>IF(ISNA(VLOOKUP($A152,'[2]1516 Exp_Rev Access'!$F$7:$GB$306,169,FALSE)),"",VLOOKUP($A152,'[2]1516 Exp_Rev Access'!$F$7:$GB$306,169,FALSE))</f>
        <v>32031.67</v>
      </c>
      <c r="GK152" s="99">
        <f>IF(ISNA(VLOOKUP($A152,'[2]1516 Exp_Rev Access'!$F$7:$GB$306,170,FALSE)),"",VLOOKUP($A152,'[2]1516 Exp_Rev Access'!$F$7:$GB$306,170,FALSE))</f>
        <v>5270.51</v>
      </c>
      <c r="GL152" s="99">
        <f>IF(ISNA(VLOOKUP($A152,'[2]1516 Exp_Rev Access'!$F$7:$GB$306,171,FALSE)),"",VLOOKUP($A152,'[2]1516 Exp_Rev Access'!$F$7:$GB$306,171,FALSE))</f>
        <v>0</v>
      </c>
      <c r="GM152" s="99">
        <f>IF(ISNA(VLOOKUP($A152,'[2]1516 Exp_Rev Access'!$F$7:$GB$306,172,FALSE)),"",VLOOKUP($A152,'[2]1516 Exp_Rev Access'!$F$7:$GB$306,172,FALSE))</f>
        <v>0</v>
      </c>
      <c r="GN152" s="99">
        <f>IF(ISNA(VLOOKUP($A152,'[2]1516 Exp_Rev Access'!$F$7:$GB$306,173,FALSE)),"",VLOOKUP($A152,'[2]1516 Exp_Rev Access'!$F$7:$GB$306,173,FALSE))</f>
        <v>0</v>
      </c>
      <c r="GO152" s="99">
        <f>IF(ISNA(VLOOKUP($A152,'[2]1516 Exp_Rev Access'!$F$7:$GB$306,174,FALSE)),"",VLOOKUP($A152,'[2]1516 Exp_Rev Access'!$F$7:$GB$306,174,FALSE))</f>
        <v>0</v>
      </c>
      <c r="GP152" s="99">
        <f>IF(ISNA(VLOOKUP($A152,'[2]1516 Exp_Rev Access'!$F$7:$GB$306,175,FALSE)),"",VLOOKUP($A152,'[2]1516 Exp_Rev Access'!$F$7:$GB$306,175,FALSE))</f>
        <v>0</v>
      </c>
      <c r="GQ152" s="99">
        <f>IF(ISNA(VLOOKUP($A152,'[2]1516 Exp_Rev Access'!$F$7:$GB$306,176,FALSE)),"",VLOOKUP($A152,'[2]1516 Exp_Rev Access'!$F$7:$GB$306,176,FALSE))</f>
        <v>0</v>
      </c>
      <c r="GR152" s="99">
        <f>IF(ISNA(VLOOKUP($A152,'[2]1516 Exp_Rev Access'!$F$7:$GB$306,177,FALSE)),"",VLOOKUP($A152,'[2]1516 Exp_Rev Access'!$F$7:$GB$306,177,FALSE))</f>
        <v>0</v>
      </c>
      <c r="GS152" s="99">
        <f>IF(ISNA(VLOOKUP($A152,'[2]1516 Exp_Rev Access'!$F$7:$GB$306,178,FALSE)),"",VLOOKUP($A152,'[2]1516 Exp_Rev Access'!$F$7:$GB$306,178,FALSE))</f>
        <v>0</v>
      </c>
      <c r="GT152" s="101">
        <f t="shared" si="221"/>
        <v>38124.68</v>
      </c>
      <c r="GU152" s="72">
        <f t="shared" si="222"/>
        <v>2.0832374409952194E-3</v>
      </c>
      <c r="GV152" s="84">
        <f t="shared" si="223"/>
        <v>24.964103772967164</v>
      </c>
    </row>
    <row r="153" spans="1:207" customFormat="1" ht="12" customHeight="1" x14ac:dyDescent="0.2">
      <c r="A153" s="96" t="s">
        <v>427</v>
      </c>
      <c r="B153" s="69" t="s">
        <v>428</v>
      </c>
      <c r="C153" s="80">
        <f>IF(ISNA(VLOOKUP($A153,'[2]1516 enrollment_Rev_Exp by size'!$A$6:$G$320,3,FALSE)),"",VLOOKUP($A153,'[2]1516 enrollment_Rev_Exp by size'!$A$6:$G$320,3,FALSE))</f>
        <v>1549.41</v>
      </c>
      <c r="D153" s="97">
        <v>17188936.280000001</v>
      </c>
      <c r="E153" s="80">
        <f t="shared" si="201"/>
        <v>17188936.280000001</v>
      </c>
      <c r="F153" s="80">
        <f t="shared" si="202"/>
        <v>0</v>
      </c>
      <c r="G153" s="98">
        <f>IF(ISNA(VLOOKUP($A153,'[2]1516 Exp_Rev Access'!$F$7:$FS$306,2,FALSE)),"",VLOOKUP($A153,'[2]1516 Exp_Rev Access'!$F$7:$FS$306,2,FALSE))</f>
        <v>2538799.87</v>
      </c>
      <c r="H153" s="98">
        <f>IF(ISNA(VLOOKUP($A153,'[2]1516 Exp_Rev Access'!$F$7:$FS$306,3,FALSE)),"",VLOOKUP($A153,'[2]1516 Exp_Rev Access'!$F$7:$FS$306,3,FALSE))</f>
        <v>0</v>
      </c>
      <c r="I153" s="98">
        <f>IF(ISNA(VLOOKUP($A153,'[2]1516 Exp_Rev Access'!$F$7:$FS$306,4,FALSE)),"",VLOOKUP($A153,'[2]1516 Exp_Rev Access'!$F$7:$FS$306,4,FALSE))</f>
        <v>391.95</v>
      </c>
      <c r="J153" s="98">
        <f>IF(ISNA(VLOOKUP($A153,'[2]1516 Exp_Rev Access'!$F$7:$FS$306,5,FALSE)),"",VLOOKUP($A153,'[2]1516 Exp_Rev Access'!$F$7:$FS$306,5,FALSE))</f>
        <v>2745.22</v>
      </c>
      <c r="K153" s="98">
        <f>IF(ISNA(VLOOKUP($A153,'[2]1516 Exp_Rev Access'!$F$7:$FS$306,6,FALSE)),"",VLOOKUP($A153,'[2]1516 Exp_Rev Access'!$F$7:$FS$306,6,FALSE))</f>
        <v>0</v>
      </c>
      <c r="L153" s="98">
        <f>IF(ISNA(VLOOKUP($A153,'[2]1516 Exp_Rev Access'!$F$7:$FS$306,7,FALSE)),"",VLOOKUP($A153,'[2]1516 Exp_Rev Access'!$F$7:$FS$306,7,FALSE))</f>
        <v>0</v>
      </c>
      <c r="M153" s="90">
        <f t="shared" si="203"/>
        <v>2541937.0400000005</v>
      </c>
      <c r="N153" s="72">
        <f t="shared" si="204"/>
        <v>0.14788216086167261</v>
      </c>
      <c r="O153" s="73">
        <f t="shared" si="205"/>
        <v>1640.5838609535244</v>
      </c>
      <c r="P153" s="99">
        <f>IF(ISNA(VLOOKUP($A153,'[2]1516 Exp_Rev Access'!$F$7:$FS$306,8,FALSE)),"",VLOOKUP($A153,'[2]1516 Exp_Rev Access'!$F$7:$FS$306,8,FALSE))</f>
        <v>14692.96</v>
      </c>
      <c r="Q153" s="99">
        <f>IF(ISNA(VLOOKUP($A153,'[2]1516 Exp_Rev Access'!$F$7:$FS$306,9,FALSE)),"",VLOOKUP($A153,'[2]1516 Exp_Rev Access'!$F$7:$FS$306,9,FALSE))</f>
        <v>0</v>
      </c>
      <c r="R153" s="99">
        <f>IF(ISNA(VLOOKUP($A153,'[2]1516 Exp_Rev Access'!$F$7:$FS$306,10,FALSE)),"",VLOOKUP($A153,'[2]1516 Exp_Rev Access'!$F$7:$FS$306,10,FALSE))</f>
        <v>0</v>
      </c>
      <c r="S153" s="99">
        <f>IF(ISNA(VLOOKUP($A153,'[2]1516 Exp_Rev Access'!$F$7:$FS$306,11,FALSE)),"",VLOOKUP($A153,'[2]1516 Exp_Rev Access'!$F$7:$FS$306,11,FALSE))</f>
        <v>0</v>
      </c>
      <c r="T153" s="99">
        <f>IF(ISNA(VLOOKUP($A153,'[2]1516 Exp_Rev Access'!$F$7:$FS$306,12,FALSE)),"",VLOOKUP($A153,'[2]1516 Exp_Rev Access'!$F$7:$FS$306,12,FALSE))</f>
        <v>36867</v>
      </c>
      <c r="U153" s="99">
        <f>IF(ISNA(VLOOKUP($A153,'[2]1516 Exp_Rev Access'!$F$7:$FS$306,13,FALSE)),"",VLOOKUP($A153,'[2]1516 Exp_Rev Access'!$F$7:$FS$306,13,FALSE))</f>
        <v>0</v>
      </c>
      <c r="V153" s="99">
        <f>IF(ISNA(VLOOKUP($A153,'[2]1516 Exp_Rev Access'!$F$7:$FS$306,14,FALSE)),"",VLOOKUP($A153,'[2]1516 Exp_Rev Access'!$F$7:$FS$306,14,FALSE))</f>
        <v>0</v>
      </c>
      <c r="W153" s="99">
        <f>IF(ISNA(VLOOKUP($A153,'[2]1516 Exp_Rev Access'!$F$7:$FS$306,15,FALSE)),"",VLOOKUP($A153,'[2]1516 Exp_Rev Access'!$F$7:$FS$306,15,FALSE))</f>
        <v>0</v>
      </c>
      <c r="X153" s="99">
        <f>IF(ISNA(VLOOKUP($A153,'[2]1516 Exp_Rev Access'!$F$7:$FS$306,16,FALSE)),"",VLOOKUP($A153,'[2]1516 Exp_Rev Access'!$F$7:$FS$306,16,FALSE))</f>
        <v>1578.05</v>
      </c>
      <c r="Y153" s="99">
        <f>IF(ISNA(VLOOKUP($A153,'[2]1516 Exp_Rev Access'!$F$7:$FS$306,17,FALSE)),"",VLOOKUP($A153,'[2]1516 Exp_Rev Access'!$F$7:$FS$306,17,FALSE))</f>
        <v>10572.99</v>
      </c>
      <c r="Z153" s="99">
        <f>IF(ISNA(VLOOKUP($A153,'[2]1516 Exp_Rev Access'!$F$7:$FS$306,18,FALSE)),"",VLOOKUP($A153,'[2]1516 Exp_Rev Access'!$F$7:$FS$306,18,FALSE))</f>
        <v>0</v>
      </c>
      <c r="AA153" s="99">
        <f>IF(ISNA(VLOOKUP($A153,'[2]1516 Exp_Rev Access'!$F$7:$FS$306,19,FALSE)),"",VLOOKUP($A153,'[2]1516 Exp_Rev Access'!$F$7:$FS$306,19,FALSE))</f>
        <v>0</v>
      </c>
      <c r="AB153" s="99">
        <f>IF(ISNA(VLOOKUP($A153,'[2]1516 Exp_Rev Access'!$F$7:$FS$306,20,FALSE)),"",VLOOKUP($A153,'[2]1516 Exp_Rev Access'!$F$7:$FS$306,20,FALSE))</f>
        <v>0</v>
      </c>
      <c r="AC153" s="99">
        <f>IF(ISNA(VLOOKUP($A153,'[2]1516 Exp_Rev Access'!$F$7:$FS$306,21,FALSE)),"",VLOOKUP($A153,'[2]1516 Exp_Rev Access'!$F$7:$FS$306,21,FALSE))</f>
        <v>170271.5</v>
      </c>
      <c r="AD153" s="99">
        <f>IF(ISNA(VLOOKUP($A153,'[2]1516 Exp_Rev Access'!$F$7:$FS$306,22,FALSE)),"",VLOOKUP($A153,'[2]1516 Exp_Rev Access'!$F$7:$FS$306,22,FALSE))</f>
        <v>2925.6</v>
      </c>
      <c r="AE153" s="99">
        <f>IF(ISNA(VLOOKUP($A153,'[2]1516 Exp_Rev Access'!$F$7:$FS$306,23,FALSE)),"",VLOOKUP($A153,'[2]1516 Exp_Rev Access'!$F$7:$FS$306,23,FALSE))</f>
        <v>0</v>
      </c>
      <c r="AF153" s="99">
        <f>IF(ISNA(VLOOKUP($A153,'[2]1516 Exp_Rev Access'!$F$7:$FS$306,24,FALSE)),"",VLOOKUP($A153,'[2]1516 Exp_Rev Access'!$F$7:$FS$306,24,FALSE))</f>
        <v>21898.01</v>
      </c>
      <c r="AG153" s="99">
        <f>IF(ISNA(VLOOKUP($A153,'[2]1516 Exp_Rev Access'!$F$7:$FS$306,25,FALSE)),"",VLOOKUP($A153,'[2]1516 Exp_Rev Access'!$F$7:$FS$306,25,FALSE))</f>
        <v>3249.68</v>
      </c>
      <c r="AH153" s="98">
        <f>IF(ISNA(VLOOKUP($A153,'[2]1516 Exp_Rev Access'!$F$7:$FS$306,26,FALSE)),"",VLOOKUP($A153,'[2]1516 Exp_Rev Access'!$F$7:$FS$306,26,FALSE))</f>
        <v>1923.41</v>
      </c>
      <c r="AI153" s="98">
        <f>IF(ISNA(VLOOKUP($A153,'[2]1516 Exp_Rev Access'!$F$7:$FS$306,27,FALSE)),"",VLOOKUP($A153,'[2]1516 Exp_Rev Access'!$F$7:$FS$306,27,FALSE))</f>
        <v>1796.32</v>
      </c>
      <c r="AJ153" s="98">
        <f>IF(ISNA(VLOOKUP($A153,'[2]1516 Exp_Rev Access'!$F$7:$FS$306,28,FALSE)),"",VLOOKUP($A153,'[2]1516 Exp_Rev Access'!$F$7:$FS$306,28,FALSE))</f>
        <v>9610.99</v>
      </c>
      <c r="AK153" s="98">
        <f>IF(ISNA(VLOOKUP($A153,'[2]1516 Exp_Rev Access'!$F$7:$FS$306,29,FALSE)),"",VLOOKUP($A153,'[2]1516 Exp_Rev Access'!$F$7:$FS$306,29,FALSE))</f>
        <v>0</v>
      </c>
      <c r="AL153" s="100">
        <f t="shared" si="206"/>
        <v>275386.51</v>
      </c>
      <c r="AM153" s="72">
        <f t="shared" si="207"/>
        <v>1.6021149041108667E-2</v>
      </c>
      <c r="AN153" s="94">
        <f t="shared" si="208"/>
        <v>177.73637061849348</v>
      </c>
      <c r="AO153" s="99">
        <f>IF(ISNA(VLOOKUP($A153,'[2]1516 Exp_Rev Access'!$F$7:$GB$306,30,FALSE)),"",VLOOKUP($A153,'[2]1516 Exp_Rev Access'!$F$7:$FS$306,30,FALSE))</f>
        <v>9995732.9499999993</v>
      </c>
      <c r="AP153" s="99">
        <f>IF(ISNA(VLOOKUP($A153,'[2]1516 Exp_Rev Access'!$F$7:$GB$306,31,FALSE)),"",VLOOKUP($A153,'[2]1516 Exp_Rev Access'!$F$7:$FS$306,31,FALSE))</f>
        <v>149981.56</v>
      </c>
      <c r="AQ153" s="99">
        <f>IF(ISNA(VLOOKUP($A153,'[2]1516 Exp_Rev Access'!$F$7:$GB$306,32,FALSE)),"",VLOOKUP($A153,'[2]1516 Exp_Rev Access'!$F$7:$FS$306,32,FALSE))</f>
        <v>881439.88</v>
      </c>
      <c r="AR153" s="99">
        <f>IF(ISNA(VLOOKUP($A153,'[2]1516 Exp_Rev Access'!$F$7:$GB$306,33,FALSE)),"",VLOOKUP($A153,'[2]1516 Exp_Rev Access'!$F$7:$FS$306,33,FALSE))</f>
        <v>0</v>
      </c>
      <c r="AS153" s="99">
        <f>IF(ISNA(VLOOKUP($A153,'[2]1516 Exp_Rev Access'!$F$7:$GB$306,34,FALSE)),"",VLOOKUP($A153,'[2]1516 Exp_Rev Access'!$F$7:$FS$306,34,FALSE))</f>
        <v>0</v>
      </c>
      <c r="AT153" s="101">
        <f t="shared" si="209"/>
        <v>11027154.390000001</v>
      </c>
      <c r="AU153" s="72">
        <f t="shared" si="210"/>
        <v>0.64152628239308362</v>
      </c>
      <c r="AV153" s="94">
        <f t="shared" si="211"/>
        <v>7117.0022072918082</v>
      </c>
      <c r="AW153" s="99">
        <f>IF(ISNA(VLOOKUP($A153,'[2]1516 Exp_Rev Access'!$F$7:$GB$306,35,FALSE)),"",VLOOKUP($A153,'[2]1516 Exp_Rev Access'!$F$7:$GB$306,35,FALSE))</f>
        <v>0</v>
      </c>
      <c r="AX153" s="99">
        <f>IF(ISNA(VLOOKUP($A153,'[2]1516 Exp_Rev Access'!$F$7:$GB$306,36,FALSE)),"",VLOOKUP($A153,'[2]1516 Exp_Rev Access'!$F$7:$GB$306,36,FALSE))</f>
        <v>940335.76</v>
      </c>
      <c r="AY153" s="99">
        <f>IF(ISNA(VLOOKUP($A153,'[2]1516 Exp_Rev Access'!$F$7:$GB$306,37,FALSE)),"",VLOOKUP($A153,'[2]1516 Exp_Rev Access'!$F$7:$GB$306,37,FALSE))</f>
        <v>28448.38</v>
      </c>
      <c r="AZ153" s="99">
        <f>IF(ISNA(VLOOKUP($A153,'[2]1516 Exp_Rev Access'!$F$7:$GB$306,38,FALSE)),"",VLOOKUP($A153,'[2]1516 Exp_Rev Access'!$F$7:$GB$306,38,FALSE))</f>
        <v>0</v>
      </c>
      <c r="BA153" s="99">
        <f>IF(ISNA(VLOOKUP($A153,'[2]1516 Exp_Rev Access'!$F$7:$GB$306,39,FALSE)),"",VLOOKUP($A153,'[2]1516 Exp_Rev Access'!$F$7:$GB$306,39,FALSE))</f>
        <v>0</v>
      </c>
      <c r="BB153" s="99">
        <f>IF(ISNA(VLOOKUP($A153,'[2]1516 Exp_Rev Access'!$F$7:$GB$306,40,FALSE)),"",VLOOKUP($A153,'[2]1516 Exp_Rev Access'!$F$7:$GB$306,40,FALSE))</f>
        <v>378985.53</v>
      </c>
      <c r="BC153" s="99">
        <f>IF(ISNA(VLOOKUP($A153,'[2]1516 Exp_Rev Access'!$F$7:$GB$306,41,FALSE)),"",VLOOKUP($A153,'[2]1516 Exp_Rev Access'!$F$7:$GB$306,41,FALSE))</f>
        <v>0</v>
      </c>
      <c r="BD153" s="99">
        <f>IF(ISNA(VLOOKUP($A153,'[2]1516 Exp_Rev Access'!$F$7:$GB$306,42,FALSE)),"",VLOOKUP($A153,'[2]1516 Exp_Rev Access'!$F$7:$GB$306,42,FALSE))</f>
        <v>70866.14</v>
      </c>
      <c r="BE153" s="99">
        <f>IF(ISNA(VLOOKUP($A153,'[2]1516 Exp_Rev Access'!$F$7:$GB$306,43,FALSE)),"",VLOOKUP($A153,'[2]1516 Exp_Rev Access'!$F$7:$GB$306,43,FALSE))</f>
        <v>0</v>
      </c>
      <c r="BF153" s="99">
        <f>IF(ISNA(VLOOKUP($A153,'[2]1516 Exp_Rev Access'!$F$7:$GB$306,44,FALSE)),"",VLOOKUP($A153,'[2]1516 Exp_Rev Access'!$F$7:$GB$306,44,FALSE))</f>
        <v>282448.38</v>
      </c>
      <c r="BG153" s="99">
        <f>IF(ISNA(VLOOKUP($A153,'[2]1516 Exp_Rev Access'!$F$7:$GB$306,45,FALSE)),"",VLOOKUP($A153,'[2]1516 Exp_Rev Access'!$F$7:$GB$306,45,FALSE))</f>
        <v>16132.07</v>
      </c>
      <c r="BH153" s="99">
        <f>IF(ISNA(VLOOKUP($A153,'[2]1516 Exp_Rev Access'!$F$7:$GB$306,46,FALSE)),"",VLOOKUP($A153,'[2]1516 Exp_Rev Access'!$F$7:$GB$306,46,FALSE))</f>
        <v>0</v>
      </c>
      <c r="BI153" s="99">
        <f>IF(ISNA(VLOOKUP($A153,'[2]1516 Exp_Rev Access'!$F$7:$GB$306,47,FALSE)),"",VLOOKUP($A153,'[2]1516 Exp_Rev Access'!$F$7:$GB$306,47,FALSE))</f>
        <v>6043.4</v>
      </c>
      <c r="BJ153" s="99">
        <f>IF(ISNA(VLOOKUP($A153,'[2]1516 Exp_Rev Access'!$F$7:$GB$306,48,FALSE)),"",VLOOKUP($A153,'[2]1516 Exp_Rev Access'!$F$7:$GB$306,48,FALSE))</f>
        <v>369151.26</v>
      </c>
      <c r="BK153" s="99">
        <f>IF(ISNA(VLOOKUP($A153,'[2]1516 Exp_Rev Access'!$F$7:$GB$306,49,FALSE)),"",VLOOKUP($A153,'[2]1516 Exp_Rev Access'!$F$7:$GB$306,49,FALSE))</f>
        <v>0</v>
      </c>
      <c r="BL153" s="99">
        <f>IF(ISNA(VLOOKUP($A153,'[2]1516 Exp_Rev Access'!$F$7:$GB$306,50,FALSE)),"",VLOOKUP($A153,'[2]1516 Exp_Rev Access'!$F$7:$GB$306,50,FALSE))</f>
        <v>0</v>
      </c>
      <c r="BM153" s="99">
        <f>IF(ISNA(VLOOKUP($A153,'[2]1516 Exp_Rev Access'!$F$7:$GB$306,51,FALSE)),"",VLOOKUP($A153,'[2]1516 Exp_Rev Access'!$F$7:$GB$306,51,FALSE))</f>
        <v>0</v>
      </c>
      <c r="BN153" s="99">
        <f>IF(ISNA(VLOOKUP($A153,'[2]1516 Exp_Rev Access'!$F$7:$GB$306,52,FALSE)),"",VLOOKUP($A153,'[2]1516 Exp_Rev Access'!$F$7:$GB$306,52,FALSE))</f>
        <v>0</v>
      </c>
      <c r="BO153" s="99">
        <f>IF(ISNA(VLOOKUP($A153,'[2]1516 Exp_Rev Access'!$F$7:$GB$306,53,FALSE)),"",VLOOKUP($A153,'[2]1516 Exp_Rev Access'!$F$7:$GB$306,53,FALSE))</f>
        <v>0</v>
      </c>
      <c r="BP153" s="99">
        <f>IF(ISNA(VLOOKUP($A153,'[2]1516 Exp_Rev Access'!$F$7:$GB$306,54,FALSE)),"",VLOOKUP($A153,'[2]1516 Exp_Rev Access'!$F$7:$GB$306,54,FALSE))</f>
        <v>0</v>
      </c>
      <c r="BQ153" s="99">
        <f>IF(ISNA(VLOOKUP($A153,'[2]1516 Exp_Rev Access'!$F$7:$GB$306,55,FALSE)),"",VLOOKUP($A153,'[2]1516 Exp_Rev Access'!$F$7:$GB$306,55,FALSE))</f>
        <v>0</v>
      </c>
      <c r="BR153" s="99">
        <f>IF(ISNA(VLOOKUP($A153,'[2]1516 Exp_Rev Access'!$F$7:$GB$306,56,FALSE)),"",VLOOKUP($A153,'[2]1516 Exp_Rev Access'!$F$7:$GB$306,56,FALSE))</f>
        <v>0</v>
      </c>
      <c r="BS153" s="99">
        <f>IF(ISNA(VLOOKUP($A153,'[2]1516 Exp_Rev Access'!$F$7:$GB$306,57,FALSE)),"",VLOOKUP($A153,'[2]1516 Exp_Rev Access'!$F$7:$GB$306,57,FALSE))</f>
        <v>0</v>
      </c>
      <c r="BT153" s="99">
        <f>IF(ISNA(VLOOKUP($A153,'[2]1516 Exp_Rev Access'!$F$7:$GB$306,58,FALSE)),"",VLOOKUP($A153,'[2]1516 Exp_Rev Access'!$F$7:$GB$306,58,FALSE))</f>
        <v>0</v>
      </c>
      <c r="BU153" s="102">
        <f t="shared" si="212"/>
        <v>2092410.92</v>
      </c>
      <c r="BV153" s="72">
        <f t="shared" si="213"/>
        <v>0.12173009928686522</v>
      </c>
      <c r="BW153" s="94">
        <f t="shared" si="214"/>
        <v>1350.4565737926048</v>
      </c>
      <c r="BX153" s="99">
        <f>IF(ISNA(VLOOKUP($A153,'[2]1516 Exp_Rev Access'!$F$7:$GB$306,59,FALSE)),"",VLOOKUP($A153,'[2]1516 Exp_Rev Access'!$F$7:$GB$306,59,FALSE))</f>
        <v>0</v>
      </c>
      <c r="BY153" s="99">
        <f>IF(ISNA(VLOOKUP($A153,'[2]1516 Exp_Rev Access'!$F$7:$GB$306,60,FALSE)),"",VLOOKUP($A153,'[2]1516 Exp_Rev Access'!$F$7:$GB$306,60,FALSE))</f>
        <v>0</v>
      </c>
      <c r="BZ153" s="99">
        <f>IF(ISNA(VLOOKUP($A153,'[2]1516 Exp_Rev Access'!$F$7:$GB$306,61,FALSE)),"",VLOOKUP($A153,'[2]1516 Exp_Rev Access'!$F$7:$GB$306,61,FALSE))</f>
        <v>0</v>
      </c>
      <c r="CA153" s="99">
        <f>IF(ISNA(VLOOKUP($A153,'[2]1516 Exp_Rev Access'!$F$7:$GB$306,62,FALSE)),"",VLOOKUP($A153,'[2]1516 Exp_Rev Access'!$F$7:$GB$306,62,FALSE))</f>
        <v>0</v>
      </c>
      <c r="CB153" s="99">
        <f>IF(ISNA(VLOOKUP($A153,'[2]1516 Exp_Rev Access'!$F$7:$GB$306,63,FALSE)),"",VLOOKUP($A153,'[2]1516 Exp_Rev Access'!$F$7:$GB$306,63,FALSE))</f>
        <v>74204.429999999993</v>
      </c>
      <c r="CC153" s="99">
        <f>IF(ISNA(VLOOKUP($A153,'[2]1516 Exp_Rev Access'!$F$7:$GB$306,64,FALSE)),"",VLOOKUP($A153,'[2]1516 Exp_Rev Access'!$F$7:$GB$306,64,FALSE))</f>
        <v>0</v>
      </c>
      <c r="CD153" s="101">
        <f t="shared" si="215"/>
        <v>74204.429999999993</v>
      </c>
      <c r="CE153" s="72">
        <f t="shared" si="224"/>
        <v>4.3169879038029678E-3</v>
      </c>
      <c r="CF153" s="103">
        <f t="shared" si="225"/>
        <v>47.89205568571262</v>
      </c>
      <c r="CG153" s="99">
        <f>IF(ISNA(VLOOKUP($A153,'[2]1516 Exp_Rev Access'!$F$7:$GB$306,65,FALSE)),"",VLOOKUP($A153,'[2]1516 Exp_Rev Access'!$F$7:$GB$306,65,FALSE))</f>
        <v>0</v>
      </c>
      <c r="CH153" s="99">
        <f>IF(ISNA(VLOOKUP($A153,'[2]1516 Exp_Rev Access'!$F$7:$GB$306,66,FALSE)),"",VLOOKUP($A153,'[2]1516 Exp_Rev Access'!$F$7:$GB$306,66,FALSE))</f>
        <v>0</v>
      </c>
      <c r="CI153" s="99">
        <f>IF(ISNA(VLOOKUP($A153,'[2]1516 Exp_Rev Access'!$F$7:$GB$306,67,FALSE)),"",VLOOKUP($A153,'[2]1516 Exp_Rev Access'!$F$7:$GB$306,67,FALSE))</f>
        <v>0</v>
      </c>
      <c r="CJ153" s="99">
        <f>IF(ISNA(VLOOKUP($A153,'[2]1516 Exp_Rev Access'!$F$7:$GB$306,68,FALSE)),"",VLOOKUP($A153,'[2]1516 Exp_Rev Access'!$F$7:$GB$306,68,FALSE))</f>
        <v>0</v>
      </c>
      <c r="CK153" s="99">
        <f>IF(ISNA(VLOOKUP($A153,'[2]1516 Exp_Rev Access'!$F$7:$GB$306,69,FALSE)),"",VLOOKUP($A153,'[2]1516 Exp_Rev Access'!$F$7:$GB$306,69,FALSE))</f>
        <v>0</v>
      </c>
      <c r="CL153" s="99">
        <f>IF(ISNA(VLOOKUP($A153,'[2]1516 Exp_Rev Access'!$F$7:$GB$306,70,FALSE)),"",VLOOKUP($A153,'[2]1516 Exp_Rev Access'!$F$7:$GB$306,70,FALSE))</f>
        <v>0</v>
      </c>
      <c r="CM153" s="99">
        <f>IF(ISNA(VLOOKUP($A153,'[2]1516 Exp_Rev Access'!$F$7:$GB$306,71,FALSE)),"",VLOOKUP($A153,'[2]1516 Exp_Rev Access'!$F$7:$GB$306,71,FALSE))</f>
        <v>0</v>
      </c>
      <c r="CN153" s="99">
        <f>IF(ISNA(VLOOKUP($A153,'[2]1516 Exp_Rev Access'!$F$7:$GB$306,72,FALSE)),"",VLOOKUP($A153,'[2]1516 Exp_Rev Access'!$F$7:$GB$306,72,FALSE))</f>
        <v>0</v>
      </c>
      <c r="CO153" s="99">
        <f>IF(ISNA(VLOOKUP($A153,'[2]1516 Exp_Rev Access'!$F$7:$GB$306,73,FALSE)),"",VLOOKUP($A153,'[2]1516 Exp_Rev Access'!$F$7:$GB$306,73,FALSE))</f>
        <v>0</v>
      </c>
      <c r="CP153" s="99">
        <f>IF(ISNA(VLOOKUP($A153,'[2]1516 Exp_Rev Access'!$F$7:$GB$306,74,FALSE)),"",VLOOKUP($A153,'[2]1516 Exp_Rev Access'!$F$7:$GB$306,74,FALSE))</f>
        <v>271450.77</v>
      </c>
      <c r="CQ153" s="99">
        <f>IF(ISNA(VLOOKUP($A153,'[2]1516 Exp_Rev Access'!$F$7:$GB$306,75,FALSE)),"",VLOOKUP($A153,'[2]1516 Exp_Rev Access'!$F$7:$GB$306,75,FALSE))</f>
        <v>0</v>
      </c>
      <c r="CR153" s="99">
        <f>IF(ISNA(VLOOKUP($A153,'[2]1516 Exp_Rev Access'!$F$7:$GB$306,76,FALSE)),"",VLOOKUP($A153,'[2]1516 Exp_Rev Access'!$F$7:$GB$306,76,FALSE))</f>
        <v>9999</v>
      </c>
      <c r="CS153" s="99">
        <f>IF(ISNA(VLOOKUP($A153,'[2]1516 Exp_Rev Access'!$F$7:$GB$306,77,FALSE)),"",VLOOKUP($A153,'[2]1516 Exp_Rev Access'!$F$7:$GB$306,77,FALSE))</f>
        <v>0</v>
      </c>
      <c r="CT153" s="99">
        <f>IF(ISNA(VLOOKUP($A153,'[2]1516 Exp_Rev Access'!$F$7:$GB$306,78,FALSE)),"",VLOOKUP($A153,'[2]1516 Exp_Rev Access'!$F$7:$GB$306,78,FALSE))</f>
        <v>310108.05</v>
      </c>
      <c r="CU153" s="99">
        <f>IF(ISNA(VLOOKUP($A153,'[2]1516 Exp_Rev Access'!$F$7:$GB$306,79,FALSE)),"",VLOOKUP($A153,'[2]1516 Exp_Rev Access'!$F$7:$GB$306,79,FALSE))</f>
        <v>56262.75</v>
      </c>
      <c r="CV153" s="99">
        <f>IF(ISNA(VLOOKUP($A153,'[2]1516 Exp_Rev Access'!$F$7:$GB$306,80,FALSE)),"",VLOOKUP($A153,'[2]1516 Exp_Rev Access'!$F$7:$GB$306,80,FALSE))</f>
        <v>60765.63</v>
      </c>
      <c r="CW153" s="99">
        <f>IF(ISNA(VLOOKUP($A153,'[2]1516 Exp_Rev Access'!$F$7:$GB$306,81,FALSE)),"",VLOOKUP($A153,'[2]1516 Exp_Rev Access'!$F$7:$GB$306,81,FALSE))</f>
        <v>0</v>
      </c>
      <c r="CX153" s="99">
        <f>IF(ISNA(VLOOKUP($A153,'[2]1516 Exp_Rev Access'!$F$7:$GB$306,82,FALSE)),"",VLOOKUP($A153,'[2]1516 Exp_Rev Access'!$F$7:$GB$306,82,FALSE))</f>
        <v>0</v>
      </c>
      <c r="CY153" s="99">
        <f>IF(ISNA(VLOOKUP($A153,'[2]1516 Exp_Rev Access'!$F$7:$GB$306,83,FALSE)),"",VLOOKUP($A153,'[2]1516 Exp_Rev Access'!$F$7:$GB$306,83,FALSE))</f>
        <v>0</v>
      </c>
      <c r="CZ153" s="99">
        <f>IF(ISNA(VLOOKUP($A153,'[2]1516 Exp_Rev Access'!$F$7:$GB$306,84,FALSE)),"",VLOOKUP($A153,'[2]1516 Exp_Rev Access'!$F$7:$GB$306,84,FALSE))</f>
        <v>0</v>
      </c>
      <c r="DA153" s="99">
        <f>IF(ISNA(VLOOKUP($A153,'[2]1516 Exp_Rev Access'!$F$7:$GB$306,85,FALSE)),"",VLOOKUP($A153,'[2]1516 Exp_Rev Access'!$F$7:$GB$306,85,FALSE))</f>
        <v>48338.91</v>
      </c>
      <c r="DB153" s="99">
        <f>IF(ISNA(VLOOKUP($A153,'[2]1516 Exp_Rev Access'!$F$7:$GB$306,86,FALSE)),"",VLOOKUP($A153,'[2]1516 Exp_Rev Access'!$F$7:$GB$306,86,FALSE))</f>
        <v>0</v>
      </c>
      <c r="DC153" s="99">
        <f>IF(ISNA(VLOOKUP($A153,'[2]1516 Exp_Rev Access'!$F$7:$GB$306,87,FALSE)),"",VLOOKUP($A153,'[2]1516 Exp_Rev Access'!$F$7:$GB$306,87,FALSE))</f>
        <v>0</v>
      </c>
      <c r="DD153" s="99">
        <f>IF(ISNA(VLOOKUP($A153,'[2]1516 Exp_Rev Access'!$F$7:$GB$306,88,FALSE)),"",VLOOKUP($A153,'[2]1516 Exp_Rev Access'!$F$7:$GB$306,88,FALSE))</f>
        <v>0</v>
      </c>
      <c r="DE153" s="99">
        <f>IF(ISNA(VLOOKUP($A153,'[2]1516 Exp_Rev Access'!$F$7:$GB$306,89,FALSE)),"",VLOOKUP($A153,'[2]1516 Exp_Rev Access'!$F$7:$GB$306,89,FALSE))</f>
        <v>0</v>
      </c>
      <c r="DF153" s="99">
        <f>IF(ISNA(VLOOKUP($A153,'[2]1516 Exp_Rev Access'!$F$7:$GB$306,90,FALSE)),"",VLOOKUP($A153,'[2]1516 Exp_Rev Access'!$F$7:$GB$306,90,FALSE))</f>
        <v>0</v>
      </c>
      <c r="DG153" s="99">
        <f>IF(ISNA(VLOOKUP($A153,'[2]1516 Exp_Rev Access'!$F$7:$GB$306,91,FALSE)),"",VLOOKUP($A153,'[2]1516 Exp_Rev Access'!$F$7:$GB$306,91,FALSE))</f>
        <v>0</v>
      </c>
      <c r="DH153" s="99">
        <f>IF(ISNA(VLOOKUP($A153,'[2]1516 Exp_Rev Access'!$F$7:$GB$306,92,FALSE)),"",VLOOKUP($A153,'[2]1516 Exp_Rev Access'!$F$7:$GB$306,92,FALSE))</f>
        <v>338302.54</v>
      </c>
      <c r="DI153" s="99">
        <f>IF(ISNA(VLOOKUP($A153,'[2]1516 Exp_Rev Access'!$F$7:$GB$306,93,FALSE)),"",VLOOKUP($A153,'[2]1516 Exp_Rev Access'!$F$7:$GB$306,93,FALSE))</f>
        <v>0</v>
      </c>
      <c r="DJ153" s="99">
        <f>IF(ISNA(VLOOKUP($A153,'[2]1516 Exp_Rev Access'!$F$7:$GB$306,94,FALSE)),"",VLOOKUP($A153,'[2]1516 Exp_Rev Access'!$F$7:$GB$306,94,FALSE))</f>
        <v>0</v>
      </c>
      <c r="DK153" s="99">
        <f>IF(ISNA(VLOOKUP($A153,'[2]1516 Exp_Rev Access'!$F$7:$GB$306,95,FALSE)),"",VLOOKUP($A153,'[2]1516 Exp_Rev Access'!$F$7:$GB$306,95,FALSE))</f>
        <v>0</v>
      </c>
      <c r="DL153" s="99">
        <f>IF(ISNA(VLOOKUP($A153,'[2]1516 Exp_Rev Access'!$F$7:$GB$306,96,FALSE)),"",VLOOKUP($A153,'[2]1516 Exp_Rev Access'!$F$7:$GB$306,96,FALSE))</f>
        <v>0</v>
      </c>
      <c r="DM153" s="99">
        <f>IF(ISNA(VLOOKUP($A153,'[2]1516 Exp_Rev Access'!$F$7:$GB$306,97,FALSE)),"",VLOOKUP($A153,'[2]1516 Exp_Rev Access'!$F$7:$GB$306,97,FALSE))</f>
        <v>0</v>
      </c>
      <c r="DN153" s="99">
        <f>IF(ISNA(VLOOKUP($A153,'[2]1516 Exp_Rev Access'!$F$7:$GB$306,98,FALSE)),"",VLOOKUP($A153,'[2]1516 Exp_Rev Access'!$F$7:$GB$306,98,FALSE))</f>
        <v>0</v>
      </c>
      <c r="DO153" s="99">
        <f>IF(ISNA(VLOOKUP($A153,'[2]1516 Exp_Rev Access'!$F$7:$GB$306,99,FALSE)),"",VLOOKUP($A153,'[2]1516 Exp_Rev Access'!$F$7:$GB$306,99,FALSE))</f>
        <v>0</v>
      </c>
      <c r="DP153" s="99">
        <f>IF(ISNA(VLOOKUP($A153,'[2]1516 Exp_Rev Access'!$F$7:$GB$306,100,FALSE)),"",VLOOKUP($A153,'[2]1516 Exp_Rev Access'!$F$7:$GB$306,100,FALSE))</f>
        <v>0</v>
      </c>
      <c r="DQ153" s="99">
        <f>IF(ISNA(VLOOKUP($A153,'[2]1516 Exp_Rev Access'!$F$7:$GB$306,101,FALSE)),"",VLOOKUP($A153,'[2]1516 Exp_Rev Access'!$F$7:$GB$306,101,FALSE))</f>
        <v>0</v>
      </c>
      <c r="DR153" s="99">
        <f>IF(ISNA(VLOOKUP($A153,'[2]1516 Exp_Rev Access'!$F$7:$GB$306,102,FALSE)),"",VLOOKUP($A153,'[2]1516 Exp_Rev Access'!$F$7:$GB$306,102,FALSE))</f>
        <v>0</v>
      </c>
      <c r="DS153" s="99">
        <f>IF(ISNA(VLOOKUP($A153,'[2]1516 Exp_Rev Access'!$F$7:$GB$306,103,FALSE)),"",VLOOKUP($A153,'[2]1516 Exp_Rev Access'!$F$7:$GB$306,103,FALSE))</f>
        <v>0</v>
      </c>
      <c r="DT153" s="99">
        <f>IF(ISNA(VLOOKUP($A153,'[2]1516 Exp_Rev Access'!$F$7:$GB$306,104,FALSE)),"",VLOOKUP($A153,'[2]1516 Exp_Rev Access'!$F$7:$GB$306,104,FALSE))</f>
        <v>0</v>
      </c>
      <c r="DU153" s="99">
        <f>IF(ISNA(VLOOKUP($A153,'[2]1516 Exp_Rev Access'!$F$7:$GB$306,105,FALSE)),"",VLOOKUP($A153,'[2]1516 Exp_Rev Access'!$F$7:$GB$306,105,FALSE))</f>
        <v>0</v>
      </c>
      <c r="DV153" s="99">
        <f>IF(ISNA(VLOOKUP($A153,'[2]1516 Exp_Rev Access'!$F$7:$GB$306,106,FALSE)),"",VLOOKUP($A153,'[2]1516 Exp_Rev Access'!$F$7:$GB$306,106,FALSE))</f>
        <v>0</v>
      </c>
      <c r="DW153" s="99">
        <f>IF(ISNA(VLOOKUP($A153,'[2]1516 Exp_Rev Access'!$F$7:$GB$306,107,FALSE)),"",VLOOKUP($A153,'[2]1516 Exp_Rev Access'!$F$7:$GB$306,107,FALSE))</f>
        <v>0</v>
      </c>
      <c r="DX153" s="99">
        <f>IF(ISNA(VLOOKUP($A153,'[2]1516 Exp_Rev Access'!$F$7:$GB$306,108,FALSE)),"",VLOOKUP($A153,'[2]1516 Exp_Rev Access'!$F$7:$GB$306,108,FALSE))</f>
        <v>0</v>
      </c>
      <c r="DY153" s="99">
        <f>IF(ISNA(VLOOKUP($A153,'[2]1516 Exp_Rev Access'!$F$7:$GB$306,109,FALSE)),"",VLOOKUP($A153,'[2]1516 Exp_Rev Access'!$F$7:$GB$306,109,FALSE))</f>
        <v>0</v>
      </c>
      <c r="DZ153" s="99">
        <f>IF(ISNA(VLOOKUP($A153,'[2]1516 Exp_Rev Access'!$F$7:$GB$306,110,FALSE)),"",VLOOKUP($A153,'[2]1516 Exp_Rev Access'!$F$7:$GB$306,110,FALSE))</f>
        <v>0</v>
      </c>
      <c r="EA153" s="99">
        <f>IF(ISNA(VLOOKUP($A153,'[2]1516 Exp_Rev Access'!$F$7:$GB$306,111,FALSE)),"",VLOOKUP($A153,'[2]1516 Exp_Rev Access'!$F$7:$GB$306,111,FALSE))</f>
        <v>0</v>
      </c>
      <c r="EB153" s="99">
        <f>IF(ISNA(VLOOKUP($A153,'[2]1516 Exp_Rev Access'!$F$7:$GB$306,112,FALSE)),"",VLOOKUP($A153,'[2]1516 Exp_Rev Access'!$F$7:$GB$306,112,FALSE))</f>
        <v>0</v>
      </c>
      <c r="EC153" s="99">
        <f>IF(ISNA(VLOOKUP($A153,'[2]1516 Exp_Rev Access'!$F$7:$GB$306,113,FALSE)),"",VLOOKUP($A153,'[2]1516 Exp_Rev Access'!$F$7:$GB$306,113,FALSE))</f>
        <v>0</v>
      </c>
      <c r="ED153" s="99">
        <f>IF(ISNA(VLOOKUP($A153,'[2]1516 Exp_Rev Access'!$F$7:$GB$306,114,FALSE)),"",VLOOKUP($A153,'[2]1516 Exp_Rev Access'!$F$7:$GB$306,114,FALSE))</f>
        <v>0</v>
      </c>
      <c r="EE153" s="99">
        <f>IF(ISNA(VLOOKUP($A153,'[2]1516 Exp_Rev Access'!$F$7:$GB$306,115,FALSE)),"",VLOOKUP($A153,'[2]1516 Exp_Rev Access'!$F$7:$GB$306,115,FALSE))</f>
        <v>0</v>
      </c>
      <c r="EF153" s="99">
        <f>IF(ISNA(VLOOKUP($A153,'[2]1516 Exp_Rev Access'!$F$7:$GB$306,116,FALSE)),"",VLOOKUP($A153,'[2]1516 Exp_Rev Access'!$F$7:$GB$306,116,FALSE))</f>
        <v>0</v>
      </c>
      <c r="EG153" s="99">
        <f>IF(ISNA(VLOOKUP($A153,'[2]1516 Exp_Rev Access'!$F$7:$GB$306,117,FALSE)),"",VLOOKUP($A153,'[2]1516 Exp_Rev Access'!$F$7:$GB$306,117,FALSE))</f>
        <v>0</v>
      </c>
      <c r="EH153" s="99">
        <f>IF(ISNA(VLOOKUP($A153,'[2]1516 Exp_Rev Access'!$F$7:$GB$306,118,FALSE)),"",VLOOKUP($A153,'[2]1516 Exp_Rev Access'!$F$7:$GB$306,118,FALSE))</f>
        <v>0</v>
      </c>
      <c r="EI153" s="99">
        <f>IF(ISNA(VLOOKUP($A153,'[2]1516 Exp_Rev Access'!$F$7:$GB$306,119,FALSE)),"",VLOOKUP($A153,'[2]1516 Exp_Rev Access'!$F$7:$GB$306,119,FALSE))</f>
        <v>0</v>
      </c>
      <c r="EJ153" s="99">
        <f>IF(ISNA(VLOOKUP($A153,'[2]1516 Exp_Rev Access'!$F$7:$GB$306,120,FALSE)),"",VLOOKUP($A153,'[2]1516 Exp_Rev Access'!$F$7:$GB$306,120,FALSE))</f>
        <v>0</v>
      </c>
      <c r="EK153" s="99">
        <f>IF(ISNA(VLOOKUP($A153,'[2]1516 Exp_Rev Access'!$F$7:$GB$306,121,FALSE)),"",VLOOKUP($A153,'[2]1516 Exp_Rev Access'!$F$7:$GB$306,121,FALSE))</f>
        <v>0</v>
      </c>
      <c r="EL153" s="99">
        <f>IF(ISNA(VLOOKUP($A153,'[2]1516 Exp_Rev Access'!$F$7:$GB$306,122,FALSE)),"",VLOOKUP($A153,'[2]1516 Exp_Rev Access'!$F$7:$GB$306,122,FALSE))</f>
        <v>0</v>
      </c>
      <c r="EM153" s="99">
        <f>IF(ISNA(VLOOKUP($A153,'[2]1516 Exp_Rev Access'!$F$7:$GB$306,123,FALSE)),"",VLOOKUP($A153,'[2]1516 Exp_Rev Access'!$F$7:$GB$306,123,FALSE))</f>
        <v>0</v>
      </c>
      <c r="EN153" s="99">
        <f>IF(ISNA(VLOOKUP($A153,'[2]1516 Exp_Rev Access'!$F$7:$GB$306,124,FALSE)),"",VLOOKUP($A153,'[2]1516 Exp_Rev Access'!$F$7:$GB$306,124,FALSE))</f>
        <v>0</v>
      </c>
      <c r="EO153" s="99">
        <f>IF(ISNA(VLOOKUP($A153,'[2]1516 Exp_Rev Access'!$F$7:$GB$306,125,FALSE)),"",VLOOKUP($A153,'[2]1516 Exp_Rev Access'!$F$7:$GB$306,125,FALSE))</f>
        <v>0</v>
      </c>
      <c r="EP153" s="99">
        <f>IF(ISNA(VLOOKUP($A153,'[2]1516 Exp_Rev Access'!$F$7:$GB$306,126,FALSE)),"",VLOOKUP($A153,'[2]1516 Exp_Rev Access'!$F$7:$GB$306,126,FALSE))</f>
        <v>0</v>
      </c>
      <c r="EQ153" s="99">
        <f>IF(ISNA(VLOOKUP($A153,'[2]1516 Exp_Rev Access'!$F$7:$GB$306,127,FALSE)),"",VLOOKUP($A153,'[2]1516 Exp_Rev Access'!$F$7:$GB$306,127,FALSE))</f>
        <v>0</v>
      </c>
      <c r="ER153" s="99">
        <f>IF(ISNA(VLOOKUP($A153,'[2]1516 Exp_Rev Access'!$F$7:$GB$306,128,FALSE)),"",VLOOKUP($A153,'[2]1516 Exp_Rev Access'!$F$7:$GB$306,128,FALSE))</f>
        <v>0</v>
      </c>
      <c r="ES153" s="99">
        <f>IF(ISNA(VLOOKUP($A153,'[2]1516 Exp_Rev Access'!$F$7:$GB$306,129,FALSE)),"",VLOOKUP($A153,'[2]1516 Exp_Rev Access'!$F$7:$GB$306,129,FALSE))</f>
        <v>0</v>
      </c>
      <c r="ET153" s="99">
        <f>IF(ISNA(VLOOKUP($A153,'[2]1516 Exp_Rev Access'!$F$7:$GB$306,130,FALSE)),"",VLOOKUP($A153,'[2]1516 Exp_Rev Access'!$F$7:$GB$306,130,FALSE))</f>
        <v>0</v>
      </c>
      <c r="EU153" s="99">
        <f>IF(ISNA(VLOOKUP($A153,'[2]1516 Exp_Rev Access'!$F$7:$GB$306,131,FALSE)),"",VLOOKUP($A153,'[2]1516 Exp_Rev Access'!$F$7:$GB$306,131,FALSE))</f>
        <v>37822.230000000003</v>
      </c>
      <c r="EV153" s="99">
        <f>IF(ISNA(VLOOKUP($A153,'[2]1516 Exp_Rev Access'!$F$7:$GB$306,132,FALSE)),"",VLOOKUP($A153,'[2]1516 Exp_Rev Access'!$F$7:$GB$306,132,FALSE))</f>
        <v>0</v>
      </c>
      <c r="EW153" s="99">
        <f>IF(ISNA(VLOOKUP($A153,'[2]1516 Exp_Rev Access'!$F$7:$GB$306,133,FALSE)),"",VLOOKUP($A153,'[2]1516 Exp_Rev Access'!$F$7:$GB$306,133,FALSE))</f>
        <v>0</v>
      </c>
      <c r="EX153" s="99">
        <f>IF(ISNA(VLOOKUP($A153,'[2]1516 Exp_Rev Access'!$F$7:$GB$306,134,FALSE)),"",VLOOKUP($A153,'[2]1516 Exp_Rev Access'!$F$7:$GB$306,134,FALSE))</f>
        <v>0</v>
      </c>
      <c r="EY153" s="99">
        <f>IF(ISNA(VLOOKUP($A153,'[2]1516 Exp_Rev Access'!$F$7:$GB$306,135,FALSE)),"",VLOOKUP($A153,'[2]1516 Exp_Rev Access'!$F$7:$GB$306,135,FALSE))</f>
        <v>0</v>
      </c>
      <c r="EZ153" s="99">
        <f>IF(ISNA(VLOOKUP($A153,'[2]1516 Exp_Rev Access'!$F$7:$GB$306,136,FALSE)),"",VLOOKUP($A153,'[2]1516 Exp_Rev Access'!$F$7:$GB$306,136,FALSE))</f>
        <v>0</v>
      </c>
      <c r="FA153" s="99">
        <f>IF(ISNA(VLOOKUP($A153,'[2]1516 Exp_Rev Access'!$F$7:$GB$306,137,FALSE)),"",VLOOKUP($A153,'[2]1516 Exp_Rev Access'!$F$7:$GB$306,137,FALSE))</f>
        <v>0</v>
      </c>
      <c r="FB153" s="99">
        <f>IF(ISNA(VLOOKUP($A153,'[2]1516 Exp_Rev Access'!$F$7:$GB$306,138,FALSE)),"",VLOOKUP($A153,'[2]1516 Exp_Rev Access'!$F$7:$GB$306,138,FALSE))</f>
        <v>0</v>
      </c>
      <c r="FC153" s="99">
        <f>IF(ISNA(VLOOKUP($A153,'[2]1516 Exp_Rev Access'!$F$7:$GB$306,139,FALSE)),"",VLOOKUP($A153,'[2]1516 Exp_Rev Access'!$F$7:$GB$306,139,FALSE))</f>
        <v>0</v>
      </c>
      <c r="FD153" s="99">
        <f>IF(ISNA(VLOOKUP($A153,'[2]1516 Exp_Rev Access'!$F$7:$FS$306,140,FALSE)),"",VLOOKUP($A153,'[2]1516 Exp_Rev Access'!$F$7:$FS$306,140,FALSE))</f>
        <v>0</v>
      </c>
      <c r="FE153" s="99">
        <f>IF(ISNA(VLOOKUP($A153,'[2]1516 Exp_Rev Access'!$F$7:$FS$306,141,FALSE)),"",VLOOKUP($A153,'[2]1516 Exp_Rev Access'!$F$7:$FS$306,141,FALSE))</f>
        <v>0</v>
      </c>
      <c r="FF153" s="99">
        <f>IF(ISNA(VLOOKUP($A153,'[2]1516 Exp_Rev Access'!$F$7:$FS$306,142,FALSE)),"",VLOOKUP($A153,'[2]1516 Exp_Rev Access'!$F$7:$FS$306,142,FALSE))</f>
        <v>0</v>
      </c>
      <c r="FG153" s="99">
        <f>IF(ISNA(VLOOKUP($A153,'[2]1516 Exp_Rev Access'!$F$7:$FS$306,143,FALSE)),"",VLOOKUP($A153,'[2]1516 Exp_Rev Access'!$F$7:$FS$306,143,FALSE))</f>
        <v>0</v>
      </c>
      <c r="FH153" s="99">
        <f>IF(ISNA(VLOOKUP($A153,'[2]1516 Exp_Rev Access'!$F$7:$FS$306,144,FALSE)),"",VLOOKUP($A153,'[2]1516 Exp_Rev Access'!$F$7:$FS$306,144,FALSE))</f>
        <v>0</v>
      </c>
      <c r="FI153" s="99">
        <f>IF(ISNA(VLOOKUP($A153,'[2]1516 Exp_Rev Access'!$F$7:$FS$306,145,FALSE)),"",VLOOKUP($A153,'[2]1516 Exp_Rev Access'!$F$7:$FS$306,145,FALSE))</f>
        <v>0</v>
      </c>
      <c r="FJ153" s="99">
        <f>IF(ISNA(VLOOKUP($A153,'[2]1516 Exp_Rev Access'!$F$7:$FS$306,146,FALSE)),"",VLOOKUP($A153,'[2]1516 Exp_Rev Access'!$F$7:$FS$306,146,FALSE))</f>
        <v>0</v>
      </c>
      <c r="FK153" s="99">
        <f>IF(ISNA(VLOOKUP($A153,'[2]1516 Exp_Rev Access'!$F$7:$FS$306,147,FALSE)),"",VLOOKUP($A153,'[2]1516 Exp_Rev Access'!$F$7:$FS$306,147,FALSE))</f>
        <v>0</v>
      </c>
      <c r="FL153" s="99">
        <f>IF(ISNA(VLOOKUP($A153,'[2]1516 Exp_Rev Access'!$F$7:$FS$306,148,FALSE)),"",VLOOKUP($A153,'[2]1516 Exp_Rev Access'!$F$7:$FS$306,148,FALSE))</f>
        <v>0</v>
      </c>
      <c r="FM153" s="99">
        <f>IF(ISNA(VLOOKUP($A153,'[2]1516 Exp_Rev Access'!$F$7:$FS$306,149,FALSE)),"",VLOOKUP($A153,'[2]1516 Exp_Rev Access'!$F$7:$FS$306,149,FALSE))</f>
        <v>0</v>
      </c>
      <c r="FN153" s="99">
        <f>IF(ISNA(VLOOKUP($A153,'[2]1516 Exp_Rev Access'!$F$7:$FS$306,150,FALSE)),"",VLOOKUP($A153,'[2]1516 Exp_Rev Access'!$F$7:$FS$306,150,FALSE))</f>
        <v>0</v>
      </c>
      <c r="FO153" s="99">
        <f>IF(ISNA(VLOOKUP($A153,'[2]1516 Exp_Rev Access'!$F$7:$FS$306,151,FALSE)),"",VLOOKUP($A153,'[2]1516 Exp_Rev Access'!$F$7:$FS$306,151,FALSE))</f>
        <v>0</v>
      </c>
      <c r="FP153" s="99">
        <f>IF(ISNA(VLOOKUP($A153,'[2]1516 Exp_Rev Access'!$F$7:$FS$306,152,FALSE)),"",VLOOKUP($A153,'[2]1516 Exp_Rev Access'!$F$7:$FS$306,152,FALSE))</f>
        <v>0</v>
      </c>
      <c r="FQ153" s="99">
        <f>IF(ISNA(VLOOKUP($A153,'[2]1516 Exp_Rev Access'!$F$7:$FS$306,153,FALSE)),"",VLOOKUP($A153,'[2]1516 Exp_Rev Access'!$F$7:$FS$306,153,FALSE))</f>
        <v>38553.51</v>
      </c>
      <c r="FR153" s="101">
        <f t="shared" si="218"/>
        <v>1171603.3900000001</v>
      </c>
      <c r="FS153" s="72">
        <f t="shared" si="219"/>
        <v>6.8160319575051684E-2</v>
      </c>
      <c r="FT153" s="94">
        <f t="shared" si="220"/>
        <v>756.16098385837199</v>
      </c>
      <c r="FU153" s="99">
        <f>IF(ISNA(VLOOKUP($A153,'[2]1516 Exp_Rev Access'!$F$7:$GB$306,154,FALSE)),"",VLOOKUP($A153,'[2]1516 Exp_Rev Access'!$F$7:$GB$306,154,FALSE))</f>
        <v>0</v>
      </c>
      <c r="FV153" s="99">
        <f>IF(ISNA(VLOOKUP($A153,'[2]1516 Exp_Rev Access'!$F$7:$GB$306,155,FALSE)),"",VLOOKUP($A153,'[2]1516 Exp_Rev Access'!$F$7:$GB$306,155,FALSE))</f>
        <v>0</v>
      </c>
      <c r="FW153" s="99">
        <f>IF(ISNA(VLOOKUP($A153,'[2]1516 Exp_Rev Access'!$F$7:$GB$306,156,FALSE)),"",VLOOKUP($A153,'[2]1516 Exp_Rev Access'!$F$7:$GB$306,156,FALSE))</f>
        <v>0</v>
      </c>
      <c r="FX153" s="99">
        <f>IF(ISNA(VLOOKUP($A153,'[2]1516 Exp_Rev Access'!$F$7:$GB$306,157,FALSE)),"",VLOOKUP($A153,'[2]1516 Exp_Rev Access'!$F$7:$GB$306,157,FALSE))</f>
        <v>0</v>
      </c>
      <c r="FY153" s="99">
        <f>IF(ISNA(VLOOKUP($A153,'[2]1516 Exp_Rev Access'!$F$7:$GB$306,158,FALSE)),"",VLOOKUP($A153,'[2]1516 Exp_Rev Access'!$F$7:$GB$306,158,FALSE))</f>
        <v>0</v>
      </c>
      <c r="FZ153" s="99">
        <f>IF(ISNA(VLOOKUP($A153,'[2]1516 Exp_Rev Access'!$F$7:$GB$306,159,FALSE)),"",VLOOKUP($A153,'[2]1516 Exp_Rev Access'!$F$7:$GB$306,159,FALSE))</f>
        <v>0</v>
      </c>
      <c r="GA153" s="99">
        <f>IF(ISNA(VLOOKUP($A153,'[2]1516 Exp_Rev Access'!$F$7:$GB$306,160,FALSE)),"",VLOOKUP($A153,'[2]1516 Exp_Rev Access'!$F$7:$GB$306,160,FALSE))</f>
        <v>0</v>
      </c>
      <c r="GB153" s="99">
        <f>IF(ISNA(VLOOKUP($A153,'[2]1516 Exp_Rev Access'!$F$7:$GB$306,161,FALSE)),"",VLOOKUP($A153,'[2]1516 Exp_Rev Access'!$F$7:$GB$306,161,FALSE))</f>
        <v>0</v>
      </c>
      <c r="GC153" s="99">
        <f>IF(ISNA(VLOOKUP($A153,'[2]1516 Exp_Rev Access'!$F$7:$GB$306,162,FALSE)),"",VLOOKUP($A153,'[2]1516 Exp_Rev Access'!$F$7:$GB$306,162,FALSE))</f>
        <v>0</v>
      </c>
      <c r="GD153" s="99">
        <f>IF(ISNA(VLOOKUP($A153,'[2]1516 Exp_Rev Access'!$F$7:$GB$306,163,FALSE)),"",VLOOKUP($A153,'[2]1516 Exp_Rev Access'!$F$7:$GB$306,163,FALSE))</f>
        <v>0</v>
      </c>
      <c r="GE153" s="99">
        <f>IF(ISNA(VLOOKUP($A153,'[2]1516 Exp_Rev Access'!$F$7:$GB$306,164,FALSE)),"",VLOOKUP($A153,'[2]1516 Exp_Rev Access'!$F$7:$GB$306,164,FALSE))</f>
        <v>0</v>
      </c>
      <c r="GF153" s="99">
        <f>IF(ISNA(VLOOKUP($A153,'[2]1516 Exp_Rev Access'!$F$7:$GB$306,165,FALSE)),"",VLOOKUP($A153,'[2]1516 Exp_Rev Access'!$F$7:$GB$306,165,FALSE))</f>
        <v>0</v>
      </c>
      <c r="GG153" s="99">
        <f>IF(ISNA(VLOOKUP($A153,'[2]1516 Exp_Rev Access'!$F$7:$GB$306,166,FALSE)),"",VLOOKUP($A153,'[2]1516 Exp_Rev Access'!$F$7:$GB$306,166,FALSE))</f>
        <v>5039.6000000000004</v>
      </c>
      <c r="GH153" s="99">
        <f>IF(ISNA(VLOOKUP($A153,'[2]1516 Exp_Rev Access'!$F$7:$GB$306,167,FALSE)),"",VLOOKUP($A153,'[2]1516 Exp_Rev Access'!$F$7:$GB$306,167,FALSE))</f>
        <v>0</v>
      </c>
      <c r="GI153" s="99">
        <f>IF(ISNA(VLOOKUP($A153,'[2]1516 Exp_Rev Access'!$F$7:$GB$306,168,FALSE)),"",VLOOKUP($A153,'[2]1516 Exp_Rev Access'!$F$7:$GB$306,168,FALSE))</f>
        <v>0</v>
      </c>
      <c r="GJ153" s="99">
        <f>IF(ISNA(VLOOKUP($A153,'[2]1516 Exp_Rev Access'!$F$7:$GB$306,169,FALSE)),"",VLOOKUP($A153,'[2]1516 Exp_Rev Access'!$F$7:$GB$306,169,FALSE))</f>
        <v>1200</v>
      </c>
      <c r="GK153" s="99">
        <f>IF(ISNA(VLOOKUP($A153,'[2]1516 Exp_Rev Access'!$F$7:$GB$306,170,FALSE)),"",VLOOKUP($A153,'[2]1516 Exp_Rev Access'!$F$7:$GB$306,170,FALSE))</f>
        <v>0</v>
      </c>
      <c r="GL153" s="99">
        <f>IF(ISNA(VLOOKUP($A153,'[2]1516 Exp_Rev Access'!$F$7:$GB$306,171,FALSE)),"",VLOOKUP($A153,'[2]1516 Exp_Rev Access'!$F$7:$GB$306,171,FALSE))</f>
        <v>0</v>
      </c>
      <c r="GM153" s="99">
        <f>IF(ISNA(VLOOKUP($A153,'[2]1516 Exp_Rev Access'!$F$7:$GB$306,172,FALSE)),"",VLOOKUP($A153,'[2]1516 Exp_Rev Access'!$F$7:$GB$306,172,FALSE))</f>
        <v>0</v>
      </c>
      <c r="GN153" s="99">
        <f>IF(ISNA(VLOOKUP($A153,'[2]1516 Exp_Rev Access'!$F$7:$GB$306,173,FALSE)),"",VLOOKUP($A153,'[2]1516 Exp_Rev Access'!$F$7:$GB$306,173,FALSE))</f>
        <v>0</v>
      </c>
      <c r="GO153" s="99">
        <f>IF(ISNA(VLOOKUP($A153,'[2]1516 Exp_Rev Access'!$F$7:$GB$306,174,FALSE)),"",VLOOKUP($A153,'[2]1516 Exp_Rev Access'!$F$7:$GB$306,174,FALSE))</f>
        <v>0</v>
      </c>
      <c r="GP153" s="99">
        <f>IF(ISNA(VLOOKUP($A153,'[2]1516 Exp_Rev Access'!$F$7:$GB$306,175,FALSE)),"",VLOOKUP($A153,'[2]1516 Exp_Rev Access'!$F$7:$GB$306,175,FALSE))</f>
        <v>0</v>
      </c>
      <c r="GQ153" s="99">
        <f>IF(ISNA(VLOOKUP($A153,'[2]1516 Exp_Rev Access'!$F$7:$GB$306,176,FALSE)),"",VLOOKUP($A153,'[2]1516 Exp_Rev Access'!$F$7:$GB$306,176,FALSE))</f>
        <v>0</v>
      </c>
      <c r="GR153" s="99">
        <f>IF(ISNA(VLOOKUP($A153,'[2]1516 Exp_Rev Access'!$F$7:$GB$306,177,FALSE)),"",VLOOKUP($A153,'[2]1516 Exp_Rev Access'!$F$7:$GB$306,177,FALSE))</f>
        <v>0</v>
      </c>
      <c r="GS153" s="99">
        <f>IF(ISNA(VLOOKUP($A153,'[2]1516 Exp_Rev Access'!$F$7:$GB$306,178,FALSE)),"",VLOOKUP($A153,'[2]1516 Exp_Rev Access'!$F$7:$GB$306,178,FALSE))</f>
        <v>0</v>
      </c>
      <c r="GT153" s="101">
        <f t="shared" si="221"/>
        <v>6239.6</v>
      </c>
      <c r="GU153" s="72">
        <f t="shared" si="222"/>
        <v>3.6300093841525369E-4</v>
      </c>
      <c r="GV153" s="84">
        <f t="shared" si="223"/>
        <v>4.0270812760986443</v>
      </c>
    </row>
    <row r="154" spans="1:207" customFormat="1" ht="12" customHeight="1" x14ac:dyDescent="0.2">
      <c r="A154" s="96" t="s">
        <v>429</v>
      </c>
      <c r="B154" s="69" t="s">
        <v>430</v>
      </c>
      <c r="C154" s="80">
        <f>IF(ISNA(VLOOKUP($A154,'[2]1516 enrollment_Rev_Exp by size'!$A$6:$G$320,3,FALSE)),"",VLOOKUP($A154,'[2]1516 enrollment_Rev_Exp by size'!$A$6:$G$320,3,FALSE))</f>
        <v>1445.8700000000001</v>
      </c>
      <c r="D154" s="97">
        <v>18005234.809999999</v>
      </c>
      <c r="E154" s="80">
        <f t="shared" si="201"/>
        <v>18005234.809999999</v>
      </c>
      <c r="F154" s="80">
        <f t="shared" si="202"/>
        <v>0</v>
      </c>
      <c r="G154" s="98">
        <f>IF(ISNA(VLOOKUP($A154,'[2]1516 Exp_Rev Access'!$F$7:$FS$306,2,FALSE)),"",VLOOKUP($A154,'[2]1516 Exp_Rev Access'!$F$7:$FS$306,2,FALSE))</f>
        <v>3094076.84</v>
      </c>
      <c r="H154" s="98">
        <f>IF(ISNA(VLOOKUP($A154,'[2]1516 Exp_Rev Access'!$F$7:$FS$306,3,FALSE)),"",VLOOKUP($A154,'[2]1516 Exp_Rev Access'!$F$7:$FS$306,3,FALSE))</f>
        <v>1406.3</v>
      </c>
      <c r="I154" s="98">
        <f>IF(ISNA(VLOOKUP($A154,'[2]1516 Exp_Rev Access'!$F$7:$FS$306,4,FALSE)),"",VLOOKUP($A154,'[2]1516 Exp_Rev Access'!$F$7:$FS$306,4,FALSE))</f>
        <v>0</v>
      </c>
      <c r="J154" s="98">
        <f>IF(ISNA(VLOOKUP($A154,'[2]1516 Exp_Rev Access'!$F$7:$FS$306,5,FALSE)),"",VLOOKUP($A154,'[2]1516 Exp_Rev Access'!$F$7:$FS$306,5,FALSE))</f>
        <v>81267.27</v>
      </c>
      <c r="K154" s="98">
        <f>IF(ISNA(VLOOKUP($A154,'[2]1516 Exp_Rev Access'!$F$7:$FS$306,6,FALSE)),"",VLOOKUP($A154,'[2]1516 Exp_Rev Access'!$F$7:$FS$306,6,FALSE))</f>
        <v>0</v>
      </c>
      <c r="L154" s="98">
        <f>IF(ISNA(VLOOKUP($A154,'[2]1516 Exp_Rev Access'!$F$7:$FS$306,7,FALSE)),"",VLOOKUP($A154,'[2]1516 Exp_Rev Access'!$F$7:$FS$306,7,FALSE))</f>
        <v>0</v>
      </c>
      <c r="M154" s="90">
        <f t="shared" si="203"/>
        <v>3176750.4099999997</v>
      </c>
      <c r="N154" s="72">
        <f t="shared" si="204"/>
        <v>0.17643482262367674</v>
      </c>
      <c r="O154" s="73">
        <f t="shared" si="205"/>
        <v>2197.1203566019071</v>
      </c>
      <c r="P154" s="99">
        <f>IF(ISNA(VLOOKUP($A154,'[2]1516 Exp_Rev Access'!$F$7:$FS$306,8,FALSE)),"",VLOOKUP($A154,'[2]1516 Exp_Rev Access'!$F$7:$FS$306,8,FALSE))</f>
        <v>86450.91</v>
      </c>
      <c r="Q154" s="99">
        <f>IF(ISNA(VLOOKUP($A154,'[2]1516 Exp_Rev Access'!$F$7:$FS$306,9,FALSE)),"",VLOOKUP($A154,'[2]1516 Exp_Rev Access'!$F$7:$FS$306,9,FALSE))</f>
        <v>0</v>
      </c>
      <c r="R154" s="99">
        <f>IF(ISNA(VLOOKUP($A154,'[2]1516 Exp_Rev Access'!$F$7:$FS$306,10,FALSE)),"",VLOOKUP($A154,'[2]1516 Exp_Rev Access'!$F$7:$FS$306,10,FALSE))</f>
        <v>0</v>
      </c>
      <c r="S154" s="99">
        <f>IF(ISNA(VLOOKUP($A154,'[2]1516 Exp_Rev Access'!$F$7:$FS$306,11,FALSE)),"",VLOOKUP($A154,'[2]1516 Exp_Rev Access'!$F$7:$FS$306,11,FALSE))</f>
        <v>0</v>
      </c>
      <c r="T154" s="99">
        <f>IF(ISNA(VLOOKUP($A154,'[2]1516 Exp_Rev Access'!$F$7:$FS$306,12,FALSE)),"",VLOOKUP($A154,'[2]1516 Exp_Rev Access'!$F$7:$FS$306,12,FALSE))</f>
        <v>0</v>
      </c>
      <c r="U154" s="99">
        <f>IF(ISNA(VLOOKUP($A154,'[2]1516 Exp_Rev Access'!$F$7:$FS$306,13,FALSE)),"",VLOOKUP($A154,'[2]1516 Exp_Rev Access'!$F$7:$FS$306,13,FALSE))</f>
        <v>0</v>
      </c>
      <c r="V154" s="99">
        <f>IF(ISNA(VLOOKUP($A154,'[2]1516 Exp_Rev Access'!$F$7:$FS$306,14,FALSE)),"",VLOOKUP($A154,'[2]1516 Exp_Rev Access'!$F$7:$FS$306,14,FALSE))</f>
        <v>0</v>
      </c>
      <c r="W154" s="99">
        <f>IF(ISNA(VLOOKUP($A154,'[2]1516 Exp_Rev Access'!$F$7:$FS$306,15,FALSE)),"",VLOOKUP($A154,'[2]1516 Exp_Rev Access'!$F$7:$FS$306,15,FALSE))</f>
        <v>0</v>
      </c>
      <c r="X154" s="99">
        <f>IF(ISNA(VLOOKUP($A154,'[2]1516 Exp_Rev Access'!$F$7:$FS$306,16,FALSE)),"",VLOOKUP($A154,'[2]1516 Exp_Rev Access'!$F$7:$FS$306,16,FALSE))</f>
        <v>63485.82</v>
      </c>
      <c r="Y154" s="99">
        <f>IF(ISNA(VLOOKUP($A154,'[2]1516 Exp_Rev Access'!$F$7:$FS$306,17,FALSE)),"",VLOOKUP($A154,'[2]1516 Exp_Rev Access'!$F$7:$FS$306,17,FALSE))</f>
        <v>0</v>
      </c>
      <c r="Z154" s="99">
        <f>IF(ISNA(VLOOKUP($A154,'[2]1516 Exp_Rev Access'!$F$7:$FS$306,18,FALSE)),"",VLOOKUP($A154,'[2]1516 Exp_Rev Access'!$F$7:$FS$306,18,FALSE))</f>
        <v>0</v>
      </c>
      <c r="AA154" s="99">
        <f>IF(ISNA(VLOOKUP($A154,'[2]1516 Exp_Rev Access'!$F$7:$FS$306,19,FALSE)),"",VLOOKUP($A154,'[2]1516 Exp_Rev Access'!$F$7:$FS$306,19,FALSE))</f>
        <v>0</v>
      </c>
      <c r="AB154" s="99">
        <f>IF(ISNA(VLOOKUP($A154,'[2]1516 Exp_Rev Access'!$F$7:$FS$306,20,FALSE)),"",VLOOKUP($A154,'[2]1516 Exp_Rev Access'!$F$7:$FS$306,20,FALSE))</f>
        <v>415.51</v>
      </c>
      <c r="AC154" s="99">
        <f>IF(ISNA(VLOOKUP($A154,'[2]1516 Exp_Rev Access'!$F$7:$FS$306,21,FALSE)),"",VLOOKUP($A154,'[2]1516 Exp_Rev Access'!$F$7:$FS$306,21,FALSE))</f>
        <v>9148.5</v>
      </c>
      <c r="AD154" s="99">
        <f>IF(ISNA(VLOOKUP($A154,'[2]1516 Exp_Rev Access'!$F$7:$FS$306,22,FALSE)),"",VLOOKUP($A154,'[2]1516 Exp_Rev Access'!$F$7:$FS$306,22,FALSE))</f>
        <v>13729.31</v>
      </c>
      <c r="AE154" s="99">
        <f>IF(ISNA(VLOOKUP($A154,'[2]1516 Exp_Rev Access'!$F$7:$FS$306,23,FALSE)),"",VLOOKUP($A154,'[2]1516 Exp_Rev Access'!$F$7:$FS$306,23,FALSE))</f>
        <v>0</v>
      </c>
      <c r="AF154" s="99">
        <f>IF(ISNA(VLOOKUP($A154,'[2]1516 Exp_Rev Access'!$F$7:$FS$306,24,FALSE)),"",VLOOKUP($A154,'[2]1516 Exp_Rev Access'!$F$7:$FS$306,24,FALSE))</f>
        <v>48991.64</v>
      </c>
      <c r="AG154" s="99">
        <f>IF(ISNA(VLOOKUP($A154,'[2]1516 Exp_Rev Access'!$F$7:$FS$306,25,FALSE)),"",VLOOKUP($A154,'[2]1516 Exp_Rev Access'!$F$7:$FS$306,25,FALSE))</f>
        <v>0</v>
      </c>
      <c r="AH154" s="98">
        <f>IF(ISNA(VLOOKUP($A154,'[2]1516 Exp_Rev Access'!$F$7:$FS$306,26,FALSE)),"",VLOOKUP($A154,'[2]1516 Exp_Rev Access'!$F$7:$FS$306,26,FALSE))</f>
        <v>48455.49</v>
      </c>
      <c r="AI154" s="98">
        <f>IF(ISNA(VLOOKUP($A154,'[2]1516 Exp_Rev Access'!$F$7:$FS$306,27,FALSE)),"",VLOOKUP($A154,'[2]1516 Exp_Rev Access'!$F$7:$FS$306,27,FALSE))</f>
        <v>7397.54</v>
      </c>
      <c r="AJ154" s="98">
        <f>IF(ISNA(VLOOKUP($A154,'[2]1516 Exp_Rev Access'!$F$7:$FS$306,28,FALSE)),"",VLOOKUP($A154,'[2]1516 Exp_Rev Access'!$F$7:$FS$306,28,FALSE))</f>
        <v>86060.64</v>
      </c>
      <c r="AK154" s="98">
        <f>IF(ISNA(VLOOKUP($A154,'[2]1516 Exp_Rev Access'!$F$7:$FS$306,29,FALSE)),"",VLOOKUP($A154,'[2]1516 Exp_Rev Access'!$F$7:$FS$306,29,FALSE))</f>
        <v>0</v>
      </c>
      <c r="AL154" s="100">
        <f t="shared" si="206"/>
        <v>364135.36</v>
      </c>
      <c r="AM154" s="72">
        <f t="shared" si="207"/>
        <v>2.0223860662886853E-2</v>
      </c>
      <c r="AN154" s="94">
        <f t="shared" si="208"/>
        <v>251.84515897003186</v>
      </c>
      <c r="AO154" s="99">
        <f>IF(ISNA(VLOOKUP($A154,'[2]1516 Exp_Rev Access'!$F$7:$GB$306,30,FALSE)),"",VLOOKUP($A154,'[2]1516 Exp_Rev Access'!$F$7:$FS$306,30,FALSE))</f>
        <v>8773130.8300000001</v>
      </c>
      <c r="AP154" s="99">
        <f>IF(ISNA(VLOOKUP($A154,'[2]1516 Exp_Rev Access'!$F$7:$GB$306,31,FALSE)),"",VLOOKUP($A154,'[2]1516 Exp_Rev Access'!$F$7:$FS$306,31,FALSE))</f>
        <v>362743.2</v>
      </c>
      <c r="AQ154" s="99">
        <f>IF(ISNA(VLOOKUP($A154,'[2]1516 Exp_Rev Access'!$F$7:$GB$306,32,FALSE)),"",VLOOKUP($A154,'[2]1516 Exp_Rev Access'!$F$7:$FS$306,32,FALSE))</f>
        <v>900141.4</v>
      </c>
      <c r="AR154" s="99">
        <f>IF(ISNA(VLOOKUP($A154,'[2]1516 Exp_Rev Access'!$F$7:$GB$306,33,FALSE)),"",VLOOKUP($A154,'[2]1516 Exp_Rev Access'!$F$7:$FS$306,33,FALSE))</f>
        <v>137214.95000000001</v>
      </c>
      <c r="AS154" s="99">
        <f>IF(ISNA(VLOOKUP($A154,'[2]1516 Exp_Rev Access'!$F$7:$GB$306,34,FALSE)),"",VLOOKUP($A154,'[2]1516 Exp_Rev Access'!$F$7:$FS$306,34,FALSE))</f>
        <v>0</v>
      </c>
      <c r="AT154" s="101">
        <f t="shared" si="209"/>
        <v>10173230.379999999</v>
      </c>
      <c r="AU154" s="72">
        <f t="shared" si="210"/>
        <v>0.56501514628122751</v>
      </c>
      <c r="AV154" s="94">
        <f t="shared" si="211"/>
        <v>7036.0615961324311</v>
      </c>
      <c r="AW154" s="99">
        <f>IF(ISNA(VLOOKUP($A154,'[2]1516 Exp_Rev Access'!$F$7:$GB$306,35,FALSE)),"",VLOOKUP($A154,'[2]1516 Exp_Rev Access'!$F$7:$GB$306,35,FALSE))</f>
        <v>0</v>
      </c>
      <c r="AX154" s="99">
        <f>IF(ISNA(VLOOKUP($A154,'[2]1516 Exp_Rev Access'!$F$7:$GB$306,36,FALSE)),"",VLOOKUP($A154,'[2]1516 Exp_Rev Access'!$F$7:$GB$306,36,FALSE))</f>
        <v>1321048.97</v>
      </c>
      <c r="AY154" s="99">
        <f>IF(ISNA(VLOOKUP($A154,'[2]1516 Exp_Rev Access'!$F$7:$GB$306,37,FALSE)),"",VLOOKUP($A154,'[2]1516 Exp_Rev Access'!$F$7:$GB$306,37,FALSE))</f>
        <v>30655.89</v>
      </c>
      <c r="AZ154" s="99">
        <f>IF(ISNA(VLOOKUP($A154,'[2]1516 Exp_Rev Access'!$F$7:$GB$306,38,FALSE)),"",VLOOKUP($A154,'[2]1516 Exp_Rev Access'!$F$7:$GB$306,38,FALSE))</f>
        <v>0</v>
      </c>
      <c r="BA154" s="99">
        <f>IF(ISNA(VLOOKUP($A154,'[2]1516 Exp_Rev Access'!$F$7:$GB$306,39,FALSE)),"",VLOOKUP($A154,'[2]1516 Exp_Rev Access'!$F$7:$GB$306,39,FALSE))</f>
        <v>0</v>
      </c>
      <c r="BB154" s="99">
        <f>IF(ISNA(VLOOKUP($A154,'[2]1516 Exp_Rev Access'!$F$7:$GB$306,40,FALSE)),"",VLOOKUP($A154,'[2]1516 Exp_Rev Access'!$F$7:$GB$306,40,FALSE))</f>
        <v>397397.83</v>
      </c>
      <c r="BC154" s="99">
        <f>IF(ISNA(VLOOKUP($A154,'[2]1516 Exp_Rev Access'!$F$7:$GB$306,41,FALSE)),"",VLOOKUP($A154,'[2]1516 Exp_Rev Access'!$F$7:$GB$306,41,FALSE))</f>
        <v>0</v>
      </c>
      <c r="BD154" s="99">
        <f>IF(ISNA(VLOOKUP($A154,'[2]1516 Exp_Rev Access'!$F$7:$GB$306,42,FALSE)),"",VLOOKUP($A154,'[2]1516 Exp_Rev Access'!$F$7:$GB$306,42,FALSE))</f>
        <v>22119.39</v>
      </c>
      <c r="BE154" s="99">
        <f>IF(ISNA(VLOOKUP($A154,'[2]1516 Exp_Rev Access'!$F$7:$GB$306,43,FALSE)),"",VLOOKUP($A154,'[2]1516 Exp_Rev Access'!$F$7:$GB$306,43,FALSE))</f>
        <v>0</v>
      </c>
      <c r="BF154" s="99">
        <f>IF(ISNA(VLOOKUP($A154,'[2]1516 Exp_Rev Access'!$F$7:$GB$306,44,FALSE)),"",VLOOKUP($A154,'[2]1516 Exp_Rev Access'!$F$7:$GB$306,44,FALSE))</f>
        <v>132256.10999999999</v>
      </c>
      <c r="BG154" s="99">
        <f>IF(ISNA(VLOOKUP($A154,'[2]1516 Exp_Rev Access'!$F$7:$GB$306,45,FALSE)),"",VLOOKUP($A154,'[2]1516 Exp_Rev Access'!$F$7:$GB$306,45,FALSE))</f>
        <v>4961.09</v>
      </c>
      <c r="BH154" s="99">
        <f>IF(ISNA(VLOOKUP($A154,'[2]1516 Exp_Rev Access'!$F$7:$GB$306,46,FALSE)),"",VLOOKUP($A154,'[2]1516 Exp_Rev Access'!$F$7:$GB$306,46,FALSE))</f>
        <v>0</v>
      </c>
      <c r="BI154" s="99">
        <f>IF(ISNA(VLOOKUP($A154,'[2]1516 Exp_Rev Access'!$F$7:$GB$306,47,FALSE)),"",VLOOKUP($A154,'[2]1516 Exp_Rev Access'!$F$7:$GB$306,47,FALSE))</f>
        <v>7649.92</v>
      </c>
      <c r="BJ154" s="99">
        <f>IF(ISNA(VLOOKUP($A154,'[2]1516 Exp_Rev Access'!$F$7:$GB$306,48,FALSE)),"",VLOOKUP($A154,'[2]1516 Exp_Rev Access'!$F$7:$GB$306,48,FALSE))</f>
        <v>695203.53</v>
      </c>
      <c r="BK154" s="99">
        <f>IF(ISNA(VLOOKUP($A154,'[2]1516 Exp_Rev Access'!$F$7:$GB$306,49,FALSE)),"",VLOOKUP($A154,'[2]1516 Exp_Rev Access'!$F$7:$GB$306,49,FALSE))</f>
        <v>8398.59</v>
      </c>
      <c r="BL154" s="99">
        <f>IF(ISNA(VLOOKUP($A154,'[2]1516 Exp_Rev Access'!$F$7:$GB$306,50,FALSE)),"",VLOOKUP($A154,'[2]1516 Exp_Rev Access'!$F$7:$GB$306,50,FALSE))</f>
        <v>0</v>
      </c>
      <c r="BM154" s="99">
        <f>IF(ISNA(VLOOKUP($A154,'[2]1516 Exp_Rev Access'!$F$7:$GB$306,51,FALSE)),"",VLOOKUP($A154,'[2]1516 Exp_Rev Access'!$F$7:$GB$306,51,FALSE))</f>
        <v>0</v>
      </c>
      <c r="BN154" s="99">
        <f>IF(ISNA(VLOOKUP($A154,'[2]1516 Exp_Rev Access'!$F$7:$GB$306,52,FALSE)),"",VLOOKUP($A154,'[2]1516 Exp_Rev Access'!$F$7:$GB$306,52,FALSE))</f>
        <v>0</v>
      </c>
      <c r="BO154" s="99">
        <f>IF(ISNA(VLOOKUP($A154,'[2]1516 Exp_Rev Access'!$F$7:$GB$306,53,FALSE)),"",VLOOKUP($A154,'[2]1516 Exp_Rev Access'!$F$7:$GB$306,53,FALSE))</f>
        <v>0</v>
      </c>
      <c r="BP154" s="99">
        <f>IF(ISNA(VLOOKUP($A154,'[2]1516 Exp_Rev Access'!$F$7:$GB$306,54,FALSE)),"",VLOOKUP($A154,'[2]1516 Exp_Rev Access'!$F$7:$GB$306,54,FALSE))</f>
        <v>58640</v>
      </c>
      <c r="BQ154" s="99">
        <f>IF(ISNA(VLOOKUP($A154,'[2]1516 Exp_Rev Access'!$F$7:$GB$306,55,FALSE)),"",VLOOKUP($A154,'[2]1516 Exp_Rev Access'!$F$7:$GB$306,55,FALSE))</f>
        <v>0</v>
      </c>
      <c r="BR154" s="99">
        <f>IF(ISNA(VLOOKUP($A154,'[2]1516 Exp_Rev Access'!$F$7:$GB$306,56,FALSE)),"",VLOOKUP($A154,'[2]1516 Exp_Rev Access'!$F$7:$GB$306,56,FALSE))</f>
        <v>0</v>
      </c>
      <c r="BS154" s="99">
        <f>IF(ISNA(VLOOKUP($A154,'[2]1516 Exp_Rev Access'!$F$7:$GB$306,57,FALSE)),"",VLOOKUP($A154,'[2]1516 Exp_Rev Access'!$F$7:$GB$306,57,FALSE))</f>
        <v>0</v>
      </c>
      <c r="BT154" s="99">
        <f>IF(ISNA(VLOOKUP($A154,'[2]1516 Exp_Rev Access'!$F$7:$GB$306,58,FALSE)),"",VLOOKUP($A154,'[2]1516 Exp_Rev Access'!$F$7:$GB$306,58,FALSE))</f>
        <v>0</v>
      </c>
      <c r="BU154" s="102">
        <f t="shared" si="212"/>
        <v>2678331.3199999998</v>
      </c>
      <c r="BV154" s="72">
        <f t="shared" si="213"/>
        <v>0.14875292370596971</v>
      </c>
      <c r="BW154" s="94">
        <f t="shared" si="214"/>
        <v>1852.4011978946928</v>
      </c>
      <c r="BX154" s="99">
        <f>IF(ISNA(VLOOKUP($A154,'[2]1516 Exp_Rev Access'!$F$7:$GB$306,59,FALSE)),"",VLOOKUP($A154,'[2]1516 Exp_Rev Access'!$F$7:$GB$306,59,FALSE))</f>
        <v>0</v>
      </c>
      <c r="BY154" s="99">
        <f>IF(ISNA(VLOOKUP($A154,'[2]1516 Exp_Rev Access'!$F$7:$GB$306,60,FALSE)),"",VLOOKUP($A154,'[2]1516 Exp_Rev Access'!$F$7:$GB$306,60,FALSE))</f>
        <v>0</v>
      </c>
      <c r="BZ154" s="99">
        <f>IF(ISNA(VLOOKUP($A154,'[2]1516 Exp_Rev Access'!$F$7:$GB$306,61,FALSE)),"",VLOOKUP($A154,'[2]1516 Exp_Rev Access'!$F$7:$GB$306,61,FALSE))</f>
        <v>0</v>
      </c>
      <c r="CA154" s="99">
        <f>IF(ISNA(VLOOKUP($A154,'[2]1516 Exp_Rev Access'!$F$7:$GB$306,62,FALSE)),"",VLOOKUP($A154,'[2]1516 Exp_Rev Access'!$F$7:$GB$306,62,FALSE))</f>
        <v>0</v>
      </c>
      <c r="CB154" s="99">
        <f>IF(ISNA(VLOOKUP($A154,'[2]1516 Exp_Rev Access'!$F$7:$GB$306,63,FALSE)),"",VLOOKUP($A154,'[2]1516 Exp_Rev Access'!$F$7:$GB$306,63,FALSE))</f>
        <v>20829.650000000001</v>
      </c>
      <c r="CC154" s="99">
        <f>IF(ISNA(VLOOKUP($A154,'[2]1516 Exp_Rev Access'!$F$7:$GB$306,64,FALSE)),"",VLOOKUP($A154,'[2]1516 Exp_Rev Access'!$F$7:$GB$306,64,FALSE))</f>
        <v>0</v>
      </c>
      <c r="CD154" s="101">
        <f t="shared" si="215"/>
        <v>20829.650000000001</v>
      </c>
      <c r="CE154" s="72">
        <f t="shared" si="224"/>
        <v>1.1568663346968038E-3</v>
      </c>
      <c r="CF154" s="103">
        <f t="shared" si="225"/>
        <v>14.406309004267326</v>
      </c>
      <c r="CG154" s="99">
        <f>IF(ISNA(VLOOKUP($A154,'[2]1516 Exp_Rev Access'!$F$7:$GB$306,65,FALSE)),"",VLOOKUP($A154,'[2]1516 Exp_Rev Access'!$F$7:$GB$306,65,FALSE))</f>
        <v>5407.79</v>
      </c>
      <c r="CH154" s="99">
        <f>IF(ISNA(VLOOKUP($A154,'[2]1516 Exp_Rev Access'!$F$7:$GB$306,66,FALSE)),"",VLOOKUP($A154,'[2]1516 Exp_Rev Access'!$F$7:$GB$306,66,FALSE))</f>
        <v>0</v>
      </c>
      <c r="CI154" s="99">
        <f>IF(ISNA(VLOOKUP($A154,'[2]1516 Exp_Rev Access'!$F$7:$GB$306,67,FALSE)),"",VLOOKUP($A154,'[2]1516 Exp_Rev Access'!$F$7:$GB$306,67,FALSE))</f>
        <v>0</v>
      </c>
      <c r="CJ154" s="99">
        <f>IF(ISNA(VLOOKUP($A154,'[2]1516 Exp_Rev Access'!$F$7:$GB$306,68,FALSE)),"",VLOOKUP($A154,'[2]1516 Exp_Rev Access'!$F$7:$GB$306,68,FALSE))</f>
        <v>0</v>
      </c>
      <c r="CK154" s="99">
        <f>IF(ISNA(VLOOKUP($A154,'[2]1516 Exp_Rev Access'!$F$7:$GB$306,69,FALSE)),"",VLOOKUP($A154,'[2]1516 Exp_Rev Access'!$F$7:$GB$306,69,FALSE))</f>
        <v>0</v>
      </c>
      <c r="CL154" s="99">
        <f>IF(ISNA(VLOOKUP($A154,'[2]1516 Exp_Rev Access'!$F$7:$GB$306,70,FALSE)),"",VLOOKUP($A154,'[2]1516 Exp_Rev Access'!$F$7:$GB$306,70,FALSE))</f>
        <v>0</v>
      </c>
      <c r="CM154" s="99">
        <f>IF(ISNA(VLOOKUP($A154,'[2]1516 Exp_Rev Access'!$F$7:$GB$306,71,FALSE)),"",VLOOKUP($A154,'[2]1516 Exp_Rev Access'!$F$7:$GB$306,71,FALSE))</f>
        <v>0</v>
      </c>
      <c r="CN154" s="99">
        <f>IF(ISNA(VLOOKUP($A154,'[2]1516 Exp_Rev Access'!$F$7:$GB$306,72,FALSE)),"",VLOOKUP($A154,'[2]1516 Exp_Rev Access'!$F$7:$GB$306,72,FALSE))</f>
        <v>0</v>
      </c>
      <c r="CO154" s="99">
        <f>IF(ISNA(VLOOKUP($A154,'[2]1516 Exp_Rev Access'!$F$7:$GB$306,73,FALSE)),"",VLOOKUP($A154,'[2]1516 Exp_Rev Access'!$F$7:$GB$306,73,FALSE))</f>
        <v>0</v>
      </c>
      <c r="CP154" s="99">
        <f>IF(ISNA(VLOOKUP($A154,'[2]1516 Exp_Rev Access'!$F$7:$GB$306,74,FALSE)),"",VLOOKUP($A154,'[2]1516 Exp_Rev Access'!$F$7:$GB$306,74,FALSE))</f>
        <v>362767.62</v>
      </c>
      <c r="CQ154" s="99">
        <f>IF(ISNA(VLOOKUP($A154,'[2]1516 Exp_Rev Access'!$F$7:$GB$306,75,FALSE)),"",VLOOKUP($A154,'[2]1516 Exp_Rev Access'!$F$7:$GB$306,75,FALSE))</f>
        <v>0</v>
      </c>
      <c r="CR154" s="99">
        <f>IF(ISNA(VLOOKUP($A154,'[2]1516 Exp_Rev Access'!$F$7:$GB$306,76,FALSE)),"",VLOOKUP($A154,'[2]1516 Exp_Rev Access'!$F$7:$GB$306,76,FALSE))</f>
        <v>19254.79</v>
      </c>
      <c r="CS154" s="99">
        <f>IF(ISNA(VLOOKUP($A154,'[2]1516 Exp_Rev Access'!$F$7:$GB$306,77,FALSE)),"",VLOOKUP($A154,'[2]1516 Exp_Rev Access'!$F$7:$GB$306,77,FALSE))</f>
        <v>0</v>
      </c>
      <c r="CT154" s="99">
        <f>IF(ISNA(VLOOKUP($A154,'[2]1516 Exp_Rev Access'!$F$7:$GB$306,78,FALSE)),"",VLOOKUP($A154,'[2]1516 Exp_Rev Access'!$F$7:$GB$306,78,FALSE))</f>
        <v>280199.96000000002</v>
      </c>
      <c r="CU154" s="99">
        <f>IF(ISNA(VLOOKUP($A154,'[2]1516 Exp_Rev Access'!$F$7:$GB$306,79,FALSE)),"",VLOOKUP($A154,'[2]1516 Exp_Rev Access'!$F$7:$GB$306,79,FALSE))</f>
        <v>145661.41</v>
      </c>
      <c r="CV154" s="99">
        <f>IF(ISNA(VLOOKUP($A154,'[2]1516 Exp_Rev Access'!$F$7:$GB$306,80,FALSE)),"",VLOOKUP($A154,'[2]1516 Exp_Rev Access'!$F$7:$GB$306,80,FALSE))</f>
        <v>0</v>
      </c>
      <c r="CW154" s="99">
        <f>IF(ISNA(VLOOKUP($A154,'[2]1516 Exp_Rev Access'!$F$7:$GB$306,81,FALSE)),"",VLOOKUP($A154,'[2]1516 Exp_Rev Access'!$F$7:$GB$306,81,FALSE))</f>
        <v>0</v>
      </c>
      <c r="CX154" s="99">
        <f>IF(ISNA(VLOOKUP($A154,'[2]1516 Exp_Rev Access'!$F$7:$GB$306,82,FALSE)),"",VLOOKUP($A154,'[2]1516 Exp_Rev Access'!$F$7:$GB$306,82,FALSE))</f>
        <v>0</v>
      </c>
      <c r="CY154" s="99">
        <f>IF(ISNA(VLOOKUP($A154,'[2]1516 Exp_Rev Access'!$F$7:$GB$306,83,FALSE)),"",VLOOKUP($A154,'[2]1516 Exp_Rev Access'!$F$7:$GB$306,83,FALSE))</f>
        <v>0</v>
      </c>
      <c r="CZ154" s="99">
        <f>IF(ISNA(VLOOKUP($A154,'[2]1516 Exp_Rev Access'!$F$7:$GB$306,84,FALSE)),"",VLOOKUP($A154,'[2]1516 Exp_Rev Access'!$F$7:$GB$306,84,FALSE))</f>
        <v>0</v>
      </c>
      <c r="DA154" s="99">
        <f>IF(ISNA(VLOOKUP($A154,'[2]1516 Exp_Rev Access'!$F$7:$GB$306,85,FALSE)),"",VLOOKUP($A154,'[2]1516 Exp_Rev Access'!$F$7:$GB$306,85,FALSE))</f>
        <v>0</v>
      </c>
      <c r="DB154" s="99">
        <f>IF(ISNA(VLOOKUP($A154,'[2]1516 Exp_Rev Access'!$F$7:$GB$306,86,FALSE)),"",VLOOKUP($A154,'[2]1516 Exp_Rev Access'!$F$7:$GB$306,86,FALSE))</f>
        <v>0</v>
      </c>
      <c r="DC154" s="99">
        <f>IF(ISNA(VLOOKUP($A154,'[2]1516 Exp_Rev Access'!$F$7:$GB$306,87,FALSE)),"",VLOOKUP($A154,'[2]1516 Exp_Rev Access'!$F$7:$GB$306,87,FALSE))</f>
        <v>0</v>
      </c>
      <c r="DD154" s="99">
        <f>IF(ISNA(VLOOKUP($A154,'[2]1516 Exp_Rev Access'!$F$7:$GB$306,88,FALSE)),"",VLOOKUP($A154,'[2]1516 Exp_Rev Access'!$F$7:$GB$306,88,FALSE))</f>
        <v>0</v>
      </c>
      <c r="DE154" s="99">
        <f>IF(ISNA(VLOOKUP($A154,'[2]1516 Exp_Rev Access'!$F$7:$GB$306,89,FALSE)),"",VLOOKUP($A154,'[2]1516 Exp_Rev Access'!$F$7:$GB$306,89,FALSE))</f>
        <v>0</v>
      </c>
      <c r="DF154" s="99">
        <f>IF(ISNA(VLOOKUP($A154,'[2]1516 Exp_Rev Access'!$F$7:$GB$306,90,FALSE)),"",VLOOKUP($A154,'[2]1516 Exp_Rev Access'!$F$7:$GB$306,90,FALSE))</f>
        <v>0</v>
      </c>
      <c r="DG154" s="99">
        <f>IF(ISNA(VLOOKUP($A154,'[2]1516 Exp_Rev Access'!$F$7:$GB$306,91,FALSE)),"",VLOOKUP($A154,'[2]1516 Exp_Rev Access'!$F$7:$GB$306,91,FALSE))</f>
        <v>0</v>
      </c>
      <c r="DH154" s="99">
        <f>IF(ISNA(VLOOKUP($A154,'[2]1516 Exp_Rev Access'!$F$7:$GB$306,92,FALSE)),"",VLOOKUP($A154,'[2]1516 Exp_Rev Access'!$F$7:$GB$306,92,FALSE))</f>
        <v>513715.24</v>
      </c>
      <c r="DI154" s="99">
        <f>IF(ISNA(VLOOKUP($A154,'[2]1516 Exp_Rev Access'!$F$7:$GB$306,93,FALSE)),"",VLOOKUP($A154,'[2]1516 Exp_Rev Access'!$F$7:$GB$306,93,FALSE))</f>
        <v>0</v>
      </c>
      <c r="DJ154" s="99">
        <f>IF(ISNA(VLOOKUP($A154,'[2]1516 Exp_Rev Access'!$F$7:$GB$306,94,FALSE)),"",VLOOKUP($A154,'[2]1516 Exp_Rev Access'!$F$7:$GB$306,94,FALSE))</f>
        <v>0</v>
      </c>
      <c r="DK154" s="99">
        <f>IF(ISNA(VLOOKUP($A154,'[2]1516 Exp_Rev Access'!$F$7:$GB$306,95,FALSE)),"",VLOOKUP($A154,'[2]1516 Exp_Rev Access'!$F$7:$GB$306,95,FALSE))</f>
        <v>0</v>
      </c>
      <c r="DL154" s="99">
        <f>IF(ISNA(VLOOKUP($A154,'[2]1516 Exp_Rev Access'!$F$7:$GB$306,96,FALSE)),"",VLOOKUP($A154,'[2]1516 Exp_Rev Access'!$F$7:$GB$306,96,FALSE))</f>
        <v>0</v>
      </c>
      <c r="DM154" s="99">
        <f>IF(ISNA(VLOOKUP($A154,'[2]1516 Exp_Rev Access'!$F$7:$GB$306,97,FALSE)),"",VLOOKUP($A154,'[2]1516 Exp_Rev Access'!$F$7:$GB$306,97,FALSE))</f>
        <v>0</v>
      </c>
      <c r="DN154" s="99">
        <f>IF(ISNA(VLOOKUP($A154,'[2]1516 Exp_Rev Access'!$F$7:$GB$306,98,FALSE)),"",VLOOKUP($A154,'[2]1516 Exp_Rev Access'!$F$7:$GB$306,98,FALSE))</f>
        <v>0</v>
      </c>
      <c r="DO154" s="99">
        <f>IF(ISNA(VLOOKUP($A154,'[2]1516 Exp_Rev Access'!$F$7:$GB$306,99,FALSE)),"",VLOOKUP($A154,'[2]1516 Exp_Rev Access'!$F$7:$GB$306,99,FALSE))</f>
        <v>0</v>
      </c>
      <c r="DP154" s="99">
        <f>IF(ISNA(VLOOKUP($A154,'[2]1516 Exp_Rev Access'!$F$7:$GB$306,100,FALSE)),"",VLOOKUP($A154,'[2]1516 Exp_Rev Access'!$F$7:$GB$306,100,FALSE))</f>
        <v>0</v>
      </c>
      <c r="DQ154" s="99">
        <f>IF(ISNA(VLOOKUP($A154,'[2]1516 Exp_Rev Access'!$F$7:$GB$306,101,FALSE)),"",VLOOKUP($A154,'[2]1516 Exp_Rev Access'!$F$7:$GB$306,101,FALSE))</f>
        <v>0</v>
      </c>
      <c r="DR154" s="99">
        <f>IF(ISNA(VLOOKUP($A154,'[2]1516 Exp_Rev Access'!$F$7:$GB$306,102,FALSE)),"",VLOOKUP($A154,'[2]1516 Exp_Rev Access'!$F$7:$GB$306,102,FALSE))</f>
        <v>0</v>
      </c>
      <c r="DS154" s="99">
        <f>IF(ISNA(VLOOKUP($A154,'[2]1516 Exp_Rev Access'!$F$7:$GB$306,103,FALSE)),"",VLOOKUP($A154,'[2]1516 Exp_Rev Access'!$F$7:$GB$306,103,FALSE))</f>
        <v>0</v>
      </c>
      <c r="DT154" s="99">
        <f>IF(ISNA(VLOOKUP($A154,'[2]1516 Exp_Rev Access'!$F$7:$GB$306,104,FALSE)),"",VLOOKUP($A154,'[2]1516 Exp_Rev Access'!$F$7:$GB$306,104,FALSE))</f>
        <v>0</v>
      </c>
      <c r="DU154" s="99">
        <f>IF(ISNA(VLOOKUP($A154,'[2]1516 Exp_Rev Access'!$F$7:$GB$306,105,FALSE)),"",VLOOKUP($A154,'[2]1516 Exp_Rev Access'!$F$7:$GB$306,105,FALSE))</f>
        <v>0</v>
      </c>
      <c r="DV154" s="99">
        <f>IF(ISNA(VLOOKUP($A154,'[2]1516 Exp_Rev Access'!$F$7:$GB$306,106,FALSE)),"",VLOOKUP($A154,'[2]1516 Exp_Rev Access'!$F$7:$GB$306,106,FALSE))</f>
        <v>0</v>
      </c>
      <c r="DW154" s="99">
        <f>IF(ISNA(VLOOKUP($A154,'[2]1516 Exp_Rev Access'!$F$7:$GB$306,107,FALSE)),"",VLOOKUP($A154,'[2]1516 Exp_Rev Access'!$F$7:$GB$306,107,FALSE))</f>
        <v>0</v>
      </c>
      <c r="DX154" s="99">
        <f>IF(ISNA(VLOOKUP($A154,'[2]1516 Exp_Rev Access'!$F$7:$GB$306,108,FALSE)),"",VLOOKUP($A154,'[2]1516 Exp_Rev Access'!$F$7:$GB$306,108,FALSE))</f>
        <v>0</v>
      </c>
      <c r="DY154" s="99">
        <f>IF(ISNA(VLOOKUP($A154,'[2]1516 Exp_Rev Access'!$F$7:$GB$306,109,FALSE)),"",VLOOKUP($A154,'[2]1516 Exp_Rev Access'!$F$7:$GB$306,109,FALSE))</f>
        <v>0</v>
      </c>
      <c r="DZ154" s="99">
        <f>IF(ISNA(VLOOKUP($A154,'[2]1516 Exp_Rev Access'!$F$7:$GB$306,110,FALSE)),"",VLOOKUP($A154,'[2]1516 Exp_Rev Access'!$F$7:$GB$306,110,FALSE))</f>
        <v>0</v>
      </c>
      <c r="EA154" s="99">
        <f>IF(ISNA(VLOOKUP($A154,'[2]1516 Exp_Rev Access'!$F$7:$GB$306,111,FALSE)),"",VLOOKUP($A154,'[2]1516 Exp_Rev Access'!$F$7:$GB$306,111,FALSE))</f>
        <v>0</v>
      </c>
      <c r="EB154" s="99">
        <f>IF(ISNA(VLOOKUP($A154,'[2]1516 Exp_Rev Access'!$F$7:$GB$306,112,FALSE)),"",VLOOKUP($A154,'[2]1516 Exp_Rev Access'!$F$7:$GB$306,112,FALSE))</f>
        <v>0</v>
      </c>
      <c r="EC154" s="99">
        <f>IF(ISNA(VLOOKUP($A154,'[2]1516 Exp_Rev Access'!$F$7:$GB$306,113,FALSE)),"",VLOOKUP($A154,'[2]1516 Exp_Rev Access'!$F$7:$GB$306,113,FALSE))</f>
        <v>0</v>
      </c>
      <c r="ED154" s="99">
        <f>IF(ISNA(VLOOKUP($A154,'[2]1516 Exp_Rev Access'!$F$7:$GB$306,114,FALSE)),"",VLOOKUP($A154,'[2]1516 Exp_Rev Access'!$F$7:$GB$306,114,FALSE))</f>
        <v>0</v>
      </c>
      <c r="EE154" s="99">
        <f>IF(ISNA(VLOOKUP($A154,'[2]1516 Exp_Rev Access'!$F$7:$GB$306,115,FALSE)),"",VLOOKUP($A154,'[2]1516 Exp_Rev Access'!$F$7:$GB$306,115,FALSE))</f>
        <v>0</v>
      </c>
      <c r="EF154" s="99">
        <f>IF(ISNA(VLOOKUP($A154,'[2]1516 Exp_Rev Access'!$F$7:$GB$306,116,FALSE)),"",VLOOKUP($A154,'[2]1516 Exp_Rev Access'!$F$7:$GB$306,116,FALSE))</f>
        <v>0</v>
      </c>
      <c r="EG154" s="99">
        <f>IF(ISNA(VLOOKUP($A154,'[2]1516 Exp_Rev Access'!$F$7:$GB$306,117,FALSE)),"",VLOOKUP($A154,'[2]1516 Exp_Rev Access'!$F$7:$GB$306,117,FALSE))</f>
        <v>0</v>
      </c>
      <c r="EH154" s="99">
        <f>IF(ISNA(VLOOKUP($A154,'[2]1516 Exp_Rev Access'!$F$7:$GB$306,118,FALSE)),"",VLOOKUP($A154,'[2]1516 Exp_Rev Access'!$F$7:$GB$306,118,FALSE))</f>
        <v>0</v>
      </c>
      <c r="EI154" s="99">
        <f>IF(ISNA(VLOOKUP($A154,'[2]1516 Exp_Rev Access'!$F$7:$GB$306,119,FALSE)),"",VLOOKUP($A154,'[2]1516 Exp_Rev Access'!$F$7:$GB$306,119,FALSE))</f>
        <v>0</v>
      </c>
      <c r="EJ154" s="99">
        <f>IF(ISNA(VLOOKUP($A154,'[2]1516 Exp_Rev Access'!$F$7:$GB$306,120,FALSE)),"",VLOOKUP($A154,'[2]1516 Exp_Rev Access'!$F$7:$GB$306,120,FALSE))</f>
        <v>0</v>
      </c>
      <c r="EK154" s="99">
        <f>IF(ISNA(VLOOKUP($A154,'[2]1516 Exp_Rev Access'!$F$7:$GB$306,121,FALSE)),"",VLOOKUP($A154,'[2]1516 Exp_Rev Access'!$F$7:$GB$306,121,FALSE))</f>
        <v>0</v>
      </c>
      <c r="EL154" s="99">
        <f>IF(ISNA(VLOOKUP($A154,'[2]1516 Exp_Rev Access'!$F$7:$GB$306,122,FALSE)),"",VLOOKUP($A154,'[2]1516 Exp_Rev Access'!$F$7:$GB$306,122,FALSE))</f>
        <v>0</v>
      </c>
      <c r="EM154" s="99">
        <f>IF(ISNA(VLOOKUP($A154,'[2]1516 Exp_Rev Access'!$F$7:$GB$306,123,FALSE)),"",VLOOKUP($A154,'[2]1516 Exp_Rev Access'!$F$7:$GB$306,123,FALSE))</f>
        <v>0</v>
      </c>
      <c r="EN154" s="99">
        <f>IF(ISNA(VLOOKUP($A154,'[2]1516 Exp_Rev Access'!$F$7:$GB$306,124,FALSE)),"",VLOOKUP($A154,'[2]1516 Exp_Rev Access'!$F$7:$GB$306,124,FALSE))</f>
        <v>14417.02</v>
      </c>
      <c r="EO154" s="99">
        <f>IF(ISNA(VLOOKUP($A154,'[2]1516 Exp_Rev Access'!$F$7:$GB$306,125,FALSE)),"",VLOOKUP($A154,'[2]1516 Exp_Rev Access'!$F$7:$GB$306,125,FALSE))</f>
        <v>0</v>
      </c>
      <c r="EP154" s="99">
        <f>IF(ISNA(VLOOKUP($A154,'[2]1516 Exp_Rev Access'!$F$7:$GB$306,126,FALSE)),"",VLOOKUP($A154,'[2]1516 Exp_Rev Access'!$F$7:$GB$306,126,FALSE))</f>
        <v>0</v>
      </c>
      <c r="EQ154" s="99">
        <f>IF(ISNA(VLOOKUP($A154,'[2]1516 Exp_Rev Access'!$F$7:$GB$306,127,FALSE)),"",VLOOKUP($A154,'[2]1516 Exp_Rev Access'!$F$7:$GB$306,127,FALSE))</f>
        <v>0</v>
      </c>
      <c r="ER154" s="99">
        <f>IF(ISNA(VLOOKUP($A154,'[2]1516 Exp_Rev Access'!$F$7:$GB$306,128,FALSE)),"",VLOOKUP($A154,'[2]1516 Exp_Rev Access'!$F$7:$GB$306,128,FALSE))</f>
        <v>0</v>
      </c>
      <c r="ES154" s="99">
        <f>IF(ISNA(VLOOKUP($A154,'[2]1516 Exp_Rev Access'!$F$7:$GB$306,129,FALSE)),"",VLOOKUP($A154,'[2]1516 Exp_Rev Access'!$F$7:$GB$306,129,FALSE))</f>
        <v>0</v>
      </c>
      <c r="ET154" s="99">
        <f>IF(ISNA(VLOOKUP($A154,'[2]1516 Exp_Rev Access'!$F$7:$GB$306,130,FALSE)),"",VLOOKUP($A154,'[2]1516 Exp_Rev Access'!$F$7:$GB$306,130,FALSE))</f>
        <v>0</v>
      </c>
      <c r="EU154" s="99">
        <f>IF(ISNA(VLOOKUP($A154,'[2]1516 Exp_Rev Access'!$F$7:$GB$306,131,FALSE)),"",VLOOKUP($A154,'[2]1516 Exp_Rev Access'!$F$7:$GB$306,131,FALSE))</f>
        <v>21588.16</v>
      </c>
      <c r="EV154" s="99">
        <f>IF(ISNA(VLOOKUP($A154,'[2]1516 Exp_Rev Access'!$F$7:$GB$306,132,FALSE)),"",VLOOKUP($A154,'[2]1516 Exp_Rev Access'!$F$7:$GB$306,132,FALSE))</f>
        <v>0</v>
      </c>
      <c r="EW154" s="99">
        <f>IF(ISNA(VLOOKUP($A154,'[2]1516 Exp_Rev Access'!$F$7:$GB$306,133,FALSE)),"",VLOOKUP($A154,'[2]1516 Exp_Rev Access'!$F$7:$GB$306,133,FALSE))</f>
        <v>0</v>
      </c>
      <c r="EX154" s="99">
        <f>IF(ISNA(VLOOKUP($A154,'[2]1516 Exp_Rev Access'!$F$7:$GB$306,134,FALSE)),"",VLOOKUP($A154,'[2]1516 Exp_Rev Access'!$F$7:$GB$306,134,FALSE))</f>
        <v>0</v>
      </c>
      <c r="EY154" s="99">
        <f>IF(ISNA(VLOOKUP($A154,'[2]1516 Exp_Rev Access'!$F$7:$GB$306,135,FALSE)),"",VLOOKUP($A154,'[2]1516 Exp_Rev Access'!$F$7:$GB$306,135,FALSE))</f>
        <v>0</v>
      </c>
      <c r="EZ154" s="99">
        <f>IF(ISNA(VLOOKUP($A154,'[2]1516 Exp_Rev Access'!$F$7:$GB$306,136,FALSE)),"",VLOOKUP($A154,'[2]1516 Exp_Rev Access'!$F$7:$GB$306,136,FALSE))</f>
        <v>0</v>
      </c>
      <c r="FA154" s="99">
        <f>IF(ISNA(VLOOKUP($A154,'[2]1516 Exp_Rev Access'!$F$7:$GB$306,137,FALSE)),"",VLOOKUP($A154,'[2]1516 Exp_Rev Access'!$F$7:$GB$306,137,FALSE))</f>
        <v>0</v>
      </c>
      <c r="FB154" s="99">
        <f>IF(ISNA(VLOOKUP($A154,'[2]1516 Exp_Rev Access'!$F$7:$GB$306,138,FALSE)),"",VLOOKUP($A154,'[2]1516 Exp_Rev Access'!$F$7:$GB$306,138,FALSE))</f>
        <v>0</v>
      </c>
      <c r="FC154" s="99">
        <f>IF(ISNA(VLOOKUP($A154,'[2]1516 Exp_Rev Access'!$F$7:$GB$306,139,FALSE)),"",VLOOKUP($A154,'[2]1516 Exp_Rev Access'!$F$7:$GB$306,139,FALSE))</f>
        <v>0</v>
      </c>
      <c r="FD154" s="99">
        <f>IF(ISNA(VLOOKUP($A154,'[2]1516 Exp_Rev Access'!$F$7:$FS$306,140,FALSE)),"",VLOOKUP($A154,'[2]1516 Exp_Rev Access'!$F$7:$FS$306,140,FALSE))</f>
        <v>0</v>
      </c>
      <c r="FE154" s="99">
        <f>IF(ISNA(VLOOKUP($A154,'[2]1516 Exp_Rev Access'!$F$7:$FS$306,141,FALSE)),"",VLOOKUP($A154,'[2]1516 Exp_Rev Access'!$F$7:$FS$306,141,FALSE))</f>
        <v>0</v>
      </c>
      <c r="FF154" s="99">
        <f>IF(ISNA(VLOOKUP($A154,'[2]1516 Exp_Rev Access'!$F$7:$FS$306,142,FALSE)),"",VLOOKUP($A154,'[2]1516 Exp_Rev Access'!$F$7:$FS$306,142,FALSE))</f>
        <v>0</v>
      </c>
      <c r="FG154" s="99">
        <f>IF(ISNA(VLOOKUP($A154,'[2]1516 Exp_Rev Access'!$F$7:$FS$306,143,FALSE)),"",VLOOKUP($A154,'[2]1516 Exp_Rev Access'!$F$7:$FS$306,143,FALSE))</f>
        <v>0</v>
      </c>
      <c r="FH154" s="99">
        <f>IF(ISNA(VLOOKUP($A154,'[2]1516 Exp_Rev Access'!$F$7:$FS$306,144,FALSE)),"",VLOOKUP($A154,'[2]1516 Exp_Rev Access'!$F$7:$FS$306,144,FALSE))</f>
        <v>0</v>
      </c>
      <c r="FI154" s="99">
        <f>IF(ISNA(VLOOKUP($A154,'[2]1516 Exp_Rev Access'!$F$7:$FS$306,145,FALSE)),"",VLOOKUP($A154,'[2]1516 Exp_Rev Access'!$F$7:$FS$306,145,FALSE))</f>
        <v>0</v>
      </c>
      <c r="FJ154" s="99">
        <f>IF(ISNA(VLOOKUP($A154,'[2]1516 Exp_Rev Access'!$F$7:$FS$306,146,FALSE)),"",VLOOKUP($A154,'[2]1516 Exp_Rev Access'!$F$7:$FS$306,146,FALSE))</f>
        <v>0</v>
      </c>
      <c r="FK154" s="99">
        <f>IF(ISNA(VLOOKUP($A154,'[2]1516 Exp_Rev Access'!$F$7:$FS$306,147,FALSE)),"",VLOOKUP($A154,'[2]1516 Exp_Rev Access'!$F$7:$FS$306,147,FALSE))</f>
        <v>0</v>
      </c>
      <c r="FL154" s="99">
        <f>IF(ISNA(VLOOKUP($A154,'[2]1516 Exp_Rev Access'!$F$7:$FS$306,148,FALSE)),"",VLOOKUP($A154,'[2]1516 Exp_Rev Access'!$F$7:$FS$306,148,FALSE))</f>
        <v>0</v>
      </c>
      <c r="FM154" s="99">
        <f>IF(ISNA(VLOOKUP($A154,'[2]1516 Exp_Rev Access'!$F$7:$FS$306,149,FALSE)),"",VLOOKUP($A154,'[2]1516 Exp_Rev Access'!$F$7:$FS$306,149,FALSE))</f>
        <v>0</v>
      </c>
      <c r="FN154" s="99">
        <f>IF(ISNA(VLOOKUP($A154,'[2]1516 Exp_Rev Access'!$F$7:$FS$306,150,FALSE)),"",VLOOKUP($A154,'[2]1516 Exp_Rev Access'!$F$7:$FS$306,150,FALSE))</f>
        <v>0</v>
      </c>
      <c r="FO154" s="99">
        <f>IF(ISNA(VLOOKUP($A154,'[2]1516 Exp_Rev Access'!$F$7:$FS$306,151,FALSE)),"",VLOOKUP($A154,'[2]1516 Exp_Rev Access'!$F$7:$FS$306,151,FALSE))</f>
        <v>0</v>
      </c>
      <c r="FP154" s="99">
        <f>IF(ISNA(VLOOKUP($A154,'[2]1516 Exp_Rev Access'!$F$7:$FS$306,152,FALSE)),"",VLOOKUP($A154,'[2]1516 Exp_Rev Access'!$F$7:$FS$306,152,FALSE))</f>
        <v>0</v>
      </c>
      <c r="FQ154" s="99">
        <f>IF(ISNA(VLOOKUP($A154,'[2]1516 Exp_Rev Access'!$F$7:$FS$306,153,FALSE)),"",VLOOKUP($A154,'[2]1516 Exp_Rev Access'!$F$7:$FS$306,153,FALSE))</f>
        <v>58118.77</v>
      </c>
      <c r="FR154" s="101">
        <f t="shared" si="218"/>
        <v>1421130.76</v>
      </c>
      <c r="FS154" s="72">
        <f t="shared" si="219"/>
        <v>7.8928754609226895E-2</v>
      </c>
      <c r="FT154" s="94">
        <f t="shared" si="220"/>
        <v>982.88972037596739</v>
      </c>
      <c r="FU154" s="99">
        <f>IF(ISNA(VLOOKUP($A154,'[2]1516 Exp_Rev Access'!$F$7:$GB$306,154,FALSE)),"",VLOOKUP($A154,'[2]1516 Exp_Rev Access'!$F$7:$GB$306,154,FALSE))</f>
        <v>0</v>
      </c>
      <c r="FV154" s="99">
        <f>IF(ISNA(VLOOKUP($A154,'[2]1516 Exp_Rev Access'!$F$7:$GB$306,155,FALSE)),"",VLOOKUP($A154,'[2]1516 Exp_Rev Access'!$F$7:$GB$306,155,FALSE))</f>
        <v>0</v>
      </c>
      <c r="FW154" s="99">
        <f>IF(ISNA(VLOOKUP($A154,'[2]1516 Exp_Rev Access'!$F$7:$GB$306,156,FALSE)),"",VLOOKUP($A154,'[2]1516 Exp_Rev Access'!$F$7:$GB$306,156,FALSE))</f>
        <v>0</v>
      </c>
      <c r="FX154" s="99">
        <f>IF(ISNA(VLOOKUP($A154,'[2]1516 Exp_Rev Access'!$F$7:$GB$306,157,FALSE)),"",VLOOKUP($A154,'[2]1516 Exp_Rev Access'!$F$7:$GB$306,157,FALSE))</f>
        <v>0</v>
      </c>
      <c r="FY154" s="99">
        <f>IF(ISNA(VLOOKUP($A154,'[2]1516 Exp_Rev Access'!$F$7:$GB$306,158,FALSE)),"",VLOOKUP($A154,'[2]1516 Exp_Rev Access'!$F$7:$GB$306,158,FALSE))</f>
        <v>0</v>
      </c>
      <c r="FZ154" s="99">
        <f>IF(ISNA(VLOOKUP($A154,'[2]1516 Exp_Rev Access'!$F$7:$GB$306,159,FALSE)),"",VLOOKUP($A154,'[2]1516 Exp_Rev Access'!$F$7:$GB$306,159,FALSE))</f>
        <v>0</v>
      </c>
      <c r="GA154" s="99">
        <f>IF(ISNA(VLOOKUP($A154,'[2]1516 Exp_Rev Access'!$F$7:$GB$306,160,FALSE)),"",VLOOKUP($A154,'[2]1516 Exp_Rev Access'!$F$7:$GB$306,160,FALSE))</f>
        <v>0</v>
      </c>
      <c r="GB154" s="99">
        <f>IF(ISNA(VLOOKUP($A154,'[2]1516 Exp_Rev Access'!$F$7:$GB$306,161,FALSE)),"",VLOOKUP($A154,'[2]1516 Exp_Rev Access'!$F$7:$GB$306,161,FALSE))</f>
        <v>30327.59</v>
      </c>
      <c r="GC154" s="99">
        <f>IF(ISNA(VLOOKUP($A154,'[2]1516 Exp_Rev Access'!$F$7:$GB$306,162,FALSE)),"",VLOOKUP($A154,'[2]1516 Exp_Rev Access'!$F$7:$GB$306,162,FALSE))</f>
        <v>0</v>
      </c>
      <c r="GD154" s="99">
        <f>IF(ISNA(VLOOKUP($A154,'[2]1516 Exp_Rev Access'!$F$7:$GB$306,163,FALSE)),"",VLOOKUP($A154,'[2]1516 Exp_Rev Access'!$F$7:$GB$306,163,FALSE))</f>
        <v>140019.34</v>
      </c>
      <c r="GE154" s="99">
        <f>IF(ISNA(VLOOKUP($A154,'[2]1516 Exp_Rev Access'!$F$7:$GB$306,164,FALSE)),"",VLOOKUP($A154,'[2]1516 Exp_Rev Access'!$F$7:$GB$306,164,FALSE))</f>
        <v>0</v>
      </c>
      <c r="GF154" s="99">
        <f>IF(ISNA(VLOOKUP($A154,'[2]1516 Exp_Rev Access'!$F$7:$GB$306,165,FALSE)),"",VLOOKUP($A154,'[2]1516 Exp_Rev Access'!$F$7:$GB$306,165,FALSE))</f>
        <v>0</v>
      </c>
      <c r="GG154" s="99">
        <f>IF(ISNA(VLOOKUP($A154,'[2]1516 Exp_Rev Access'!$F$7:$GB$306,166,FALSE)),"",VLOOKUP($A154,'[2]1516 Exp_Rev Access'!$F$7:$GB$306,166,FALSE))</f>
        <v>0</v>
      </c>
      <c r="GH154" s="99">
        <f>IF(ISNA(VLOOKUP($A154,'[2]1516 Exp_Rev Access'!$F$7:$GB$306,167,FALSE)),"",VLOOKUP($A154,'[2]1516 Exp_Rev Access'!$F$7:$GB$306,167,FALSE))</f>
        <v>0</v>
      </c>
      <c r="GI154" s="99">
        <f>IF(ISNA(VLOOKUP($A154,'[2]1516 Exp_Rev Access'!$F$7:$GB$306,168,FALSE)),"",VLOOKUP($A154,'[2]1516 Exp_Rev Access'!$F$7:$GB$306,168,FALSE))</f>
        <v>0</v>
      </c>
      <c r="GJ154" s="99">
        <f>IF(ISNA(VLOOKUP($A154,'[2]1516 Exp_Rev Access'!$F$7:$GB$306,169,FALSE)),"",VLOOKUP($A154,'[2]1516 Exp_Rev Access'!$F$7:$GB$306,169,FALSE))</f>
        <v>480</v>
      </c>
      <c r="GK154" s="99">
        <f>IF(ISNA(VLOOKUP($A154,'[2]1516 Exp_Rev Access'!$F$7:$GB$306,170,FALSE)),"",VLOOKUP($A154,'[2]1516 Exp_Rev Access'!$F$7:$GB$306,170,FALSE))</f>
        <v>0</v>
      </c>
      <c r="GL154" s="99">
        <f>IF(ISNA(VLOOKUP($A154,'[2]1516 Exp_Rev Access'!$F$7:$GB$306,171,FALSE)),"",VLOOKUP($A154,'[2]1516 Exp_Rev Access'!$F$7:$GB$306,171,FALSE))</f>
        <v>0</v>
      </c>
      <c r="GM154" s="99">
        <f>IF(ISNA(VLOOKUP($A154,'[2]1516 Exp_Rev Access'!$F$7:$GB$306,172,FALSE)),"",VLOOKUP($A154,'[2]1516 Exp_Rev Access'!$F$7:$GB$306,172,FALSE))</f>
        <v>0</v>
      </c>
      <c r="GN154" s="99">
        <f>IF(ISNA(VLOOKUP($A154,'[2]1516 Exp_Rev Access'!$F$7:$GB$306,173,FALSE)),"",VLOOKUP($A154,'[2]1516 Exp_Rev Access'!$F$7:$GB$306,173,FALSE))</f>
        <v>0</v>
      </c>
      <c r="GO154" s="99">
        <f>IF(ISNA(VLOOKUP($A154,'[2]1516 Exp_Rev Access'!$F$7:$GB$306,174,FALSE)),"",VLOOKUP($A154,'[2]1516 Exp_Rev Access'!$F$7:$GB$306,174,FALSE))</f>
        <v>0</v>
      </c>
      <c r="GP154" s="99">
        <f>IF(ISNA(VLOOKUP($A154,'[2]1516 Exp_Rev Access'!$F$7:$GB$306,175,FALSE)),"",VLOOKUP($A154,'[2]1516 Exp_Rev Access'!$F$7:$GB$306,175,FALSE))</f>
        <v>0</v>
      </c>
      <c r="GQ154" s="99">
        <f>IF(ISNA(VLOOKUP($A154,'[2]1516 Exp_Rev Access'!$F$7:$GB$306,176,FALSE)),"",VLOOKUP($A154,'[2]1516 Exp_Rev Access'!$F$7:$GB$306,176,FALSE))</f>
        <v>0</v>
      </c>
      <c r="GR154" s="99">
        <f>IF(ISNA(VLOOKUP($A154,'[2]1516 Exp_Rev Access'!$F$7:$GB$306,177,FALSE)),"",VLOOKUP($A154,'[2]1516 Exp_Rev Access'!$F$7:$GB$306,177,FALSE))</f>
        <v>0</v>
      </c>
      <c r="GS154" s="99">
        <f>IF(ISNA(VLOOKUP($A154,'[2]1516 Exp_Rev Access'!$F$7:$GB$306,178,FALSE)),"",VLOOKUP($A154,'[2]1516 Exp_Rev Access'!$F$7:$GB$306,178,FALSE))</f>
        <v>0</v>
      </c>
      <c r="GT154" s="101">
        <f t="shared" si="221"/>
        <v>170826.93</v>
      </c>
      <c r="GU154" s="72">
        <f t="shared" si="222"/>
        <v>9.4876257823154706E-3</v>
      </c>
      <c r="GV154" s="84">
        <f t="shared" si="223"/>
        <v>118.14819451264636</v>
      </c>
    </row>
    <row r="155" spans="1:207" customFormat="1" ht="12" customHeight="1" x14ac:dyDescent="0.2">
      <c r="A155" s="96" t="s">
        <v>431</v>
      </c>
      <c r="B155" s="69" t="s">
        <v>432</v>
      </c>
      <c r="C155" s="80">
        <f>IF(ISNA(VLOOKUP($A155,'[2]1516 enrollment_Rev_Exp by size'!$A$6:$G$320,3,FALSE)),"",VLOOKUP($A155,'[2]1516 enrollment_Rev_Exp by size'!$A$6:$G$320,3,FALSE))</f>
        <v>1464.9899999999998</v>
      </c>
      <c r="D155" s="97">
        <v>18265307.629999999</v>
      </c>
      <c r="E155" s="80">
        <f t="shared" si="201"/>
        <v>18265307.630000003</v>
      </c>
      <c r="F155" s="80">
        <f t="shared" si="202"/>
        <v>0</v>
      </c>
      <c r="G155" s="98">
        <f>IF(ISNA(VLOOKUP($A155,'[2]1516 Exp_Rev Access'!$F$7:$FS$306,2,FALSE)),"",VLOOKUP($A155,'[2]1516 Exp_Rev Access'!$F$7:$FS$306,2,FALSE))</f>
        <v>2891736.62</v>
      </c>
      <c r="H155" s="98">
        <f>IF(ISNA(VLOOKUP($A155,'[2]1516 Exp_Rev Access'!$F$7:$FS$306,3,FALSE)),"",VLOOKUP($A155,'[2]1516 Exp_Rev Access'!$F$7:$FS$306,3,FALSE))</f>
        <v>0</v>
      </c>
      <c r="I155" s="98">
        <f>IF(ISNA(VLOOKUP($A155,'[2]1516 Exp_Rev Access'!$F$7:$FS$306,4,FALSE)),"",VLOOKUP($A155,'[2]1516 Exp_Rev Access'!$F$7:$FS$306,4,FALSE))</f>
        <v>0</v>
      </c>
      <c r="J155" s="98">
        <f>IF(ISNA(VLOOKUP($A155,'[2]1516 Exp_Rev Access'!$F$7:$FS$306,5,FALSE)),"",VLOOKUP($A155,'[2]1516 Exp_Rev Access'!$F$7:$FS$306,5,FALSE))</f>
        <v>13279.93</v>
      </c>
      <c r="K155" s="98">
        <f>IF(ISNA(VLOOKUP($A155,'[2]1516 Exp_Rev Access'!$F$7:$FS$306,6,FALSE)),"",VLOOKUP($A155,'[2]1516 Exp_Rev Access'!$F$7:$FS$306,6,FALSE))</f>
        <v>0</v>
      </c>
      <c r="L155" s="98">
        <f>IF(ISNA(VLOOKUP($A155,'[2]1516 Exp_Rev Access'!$F$7:$FS$306,7,FALSE)),"",VLOOKUP($A155,'[2]1516 Exp_Rev Access'!$F$7:$FS$306,7,FALSE))</f>
        <v>0</v>
      </c>
      <c r="M155" s="90">
        <f t="shared" si="203"/>
        <v>2905016.5500000003</v>
      </c>
      <c r="N155" s="72">
        <f t="shared" si="204"/>
        <v>0.15904558569977945</v>
      </c>
      <c r="O155" s="73">
        <f t="shared" si="205"/>
        <v>1982.9599860749909</v>
      </c>
      <c r="P155" s="99">
        <f>IF(ISNA(VLOOKUP($A155,'[2]1516 Exp_Rev Access'!$F$7:$FS$306,8,FALSE)),"",VLOOKUP($A155,'[2]1516 Exp_Rev Access'!$F$7:$FS$306,8,FALSE))</f>
        <v>13995</v>
      </c>
      <c r="Q155" s="99">
        <f>IF(ISNA(VLOOKUP($A155,'[2]1516 Exp_Rev Access'!$F$7:$FS$306,9,FALSE)),"",VLOOKUP($A155,'[2]1516 Exp_Rev Access'!$F$7:$FS$306,9,FALSE))</f>
        <v>0</v>
      </c>
      <c r="R155" s="99">
        <f>IF(ISNA(VLOOKUP($A155,'[2]1516 Exp_Rev Access'!$F$7:$FS$306,10,FALSE)),"",VLOOKUP($A155,'[2]1516 Exp_Rev Access'!$F$7:$FS$306,10,FALSE))</f>
        <v>3090</v>
      </c>
      <c r="S155" s="99">
        <f>IF(ISNA(VLOOKUP($A155,'[2]1516 Exp_Rev Access'!$F$7:$FS$306,11,FALSE)),"",VLOOKUP($A155,'[2]1516 Exp_Rev Access'!$F$7:$FS$306,11,FALSE))</f>
        <v>0</v>
      </c>
      <c r="T155" s="99">
        <f>IF(ISNA(VLOOKUP($A155,'[2]1516 Exp_Rev Access'!$F$7:$FS$306,12,FALSE)),"",VLOOKUP($A155,'[2]1516 Exp_Rev Access'!$F$7:$FS$306,12,FALSE))</f>
        <v>0</v>
      </c>
      <c r="U155" s="99">
        <f>IF(ISNA(VLOOKUP($A155,'[2]1516 Exp_Rev Access'!$F$7:$FS$306,13,FALSE)),"",VLOOKUP($A155,'[2]1516 Exp_Rev Access'!$F$7:$FS$306,13,FALSE))</f>
        <v>1283</v>
      </c>
      <c r="V155" s="99">
        <f>IF(ISNA(VLOOKUP($A155,'[2]1516 Exp_Rev Access'!$F$7:$FS$306,14,FALSE)),"",VLOOKUP($A155,'[2]1516 Exp_Rev Access'!$F$7:$FS$306,14,FALSE))</f>
        <v>0</v>
      </c>
      <c r="W155" s="99">
        <f>IF(ISNA(VLOOKUP($A155,'[2]1516 Exp_Rev Access'!$F$7:$FS$306,15,FALSE)),"",VLOOKUP($A155,'[2]1516 Exp_Rev Access'!$F$7:$FS$306,15,FALSE))</f>
        <v>0</v>
      </c>
      <c r="X155" s="99">
        <f>IF(ISNA(VLOOKUP($A155,'[2]1516 Exp_Rev Access'!$F$7:$FS$306,16,FALSE)),"",VLOOKUP($A155,'[2]1516 Exp_Rev Access'!$F$7:$FS$306,16,FALSE))</f>
        <v>504.53</v>
      </c>
      <c r="Y155" s="99">
        <f>IF(ISNA(VLOOKUP($A155,'[2]1516 Exp_Rev Access'!$F$7:$FS$306,17,FALSE)),"",VLOOKUP($A155,'[2]1516 Exp_Rev Access'!$F$7:$FS$306,17,FALSE))</f>
        <v>154665.85999999999</v>
      </c>
      <c r="Z155" s="99">
        <f>IF(ISNA(VLOOKUP($A155,'[2]1516 Exp_Rev Access'!$F$7:$FS$306,18,FALSE)),"",VLOOKUP($A155,'[2]1516 Exp_Rev Access'!$F$7:$FS$306,18,FALSE))</f>
        <v>0</v>
      </c>
      <c r="AA155" s="99">
        <f>IF(ISNA(VLOOKUP($A155,'[2]1516 Exp_Rev Access'!$F$7:$FS$306,19,FALSE)),"",VLOOKUP($A155,'[2]1516 Exp_Rev Access'!$F$7:$FS$306,19,FALSE))</f>
        <v>0</v>
      </c>
      <c r="AB155" s="99">
        <f>IF(ISNA(VLOOKUP($A155,'[2]1516 Exp_Rev Access'!$F$7:$FS$306,20,FALSE)),"",VLOOKUP($A155,'[2]1516 Exp_Rev Access'!$F$7:$FS$306,20,FALSE))</f>
        <v>0</v>
      </c>
      <c r="AC155" s="99">
        <f>IF(ISNA(VLOOKUP($A155,'[2]1516 Exp_Rev Access'!$F$7:$FS$306,21,FALSE)),"",VLOOKUP($A155,'[2]1516 Exp_Rev Access'!$F$7:$FS$306,21,FALSE))</f>
        <v>121207.54</v>
      </c>
      <c r="AD155" s="99">
        <f>IF(ISNA(VLOOKUP($A155,'[2]1516 Exp_Rev Access'!$F$7:$FS$306,22,FALSE)),"",VLOOKUP($A155,'[2]1516 Exp_Rev Access'!$F$7:$FS$306,22,FALSE))</f>
        <v>11754.65</v>
      </c>
      <c r="AE155" s="99">
        <f>IF(ISNA(VLOOKUP($A155,'[2]1516 Exp_Rev Access'!$F$7:$FS$306,23,FALSE)),"",VLOOKUP($A155,'[2]1516 Exp_Rev Access'!$F$7:$FS$306,23,FALSE))</f>
        <v>0</v>
      </c>
      <c r="AF155" s="99">
        <f>IF(ISNA(VLOOKUP($A155,'[2]1516 Exp_Rev Access'!$F$7:$FS$306,24,FALSE)),"",VLOOKUP($A155,'[2]1516 Exp_Rev Access'!$F$7:$FS$306,24,FALSE))</f>
        <v>5728.46</v>
      </c>
      <c r="AG155" s="99">
        <f>IF(ISNA(VLOOKUP($A155,'[2]1516 Exp_Rev Access'!$F$7:$FS$306,25,FALSE)),"",VLOOKUP($A155,'[2]1516 Exp_Rev Access'!$F$7:$FS$306,25,FALSE))</f>
        <v>1424.49</v>
      </c>
      <c r="AH155" s="98">
        <f>IF(ISNA(VLOOKUP($A155,'[2]1516 Exp_Rev Access'!$F$7:$FS$306,26,FALSE)),"",VLOOKUP($A155,'[2]1516 Exp_Rev Access'!$F$7:$FS$306,26,FALSE))</f>
        <v>21399.86</v>
      </c>
      <c r="AI155" s="98">
        <f>IF(ISNA(VLOOKUP($A155,'[2]1516 Exp_Rev Access'!$F$7:$FS$306,27,FALSE)),"",VLOOKUP($A155,'[2]1516 Exp_Rev Access'!$F$7:$FS$306,27,FALSE))</f>
        <v>22421.42</v>
      </c>
      <c r="AJ155" s="98">
        <f>IF(ISNA(VLOOKUP($A155,'[2]1516 Exp_Rev Access'!$F$7:$FS$306,28,FALSE)),"",VLOOKUP($A155,'[2]1516 Exp_Rev Access'!$F$7:$FS$306,28,FALSE))</f>
        <v>12645.69</v>
      </c>
      <c r="AK155" s="98">
        <f>IF(ISNA(VLOOKUP($A155,'[2]1516 Exp_Rev Access'!$F$7:$FS$306,29,FALSE)),"",VLOOKUP($A155,'[2]1516 Exp_Rev Access'!$F$7:$FS$306,29,FALSE))</f>
        <v>17473.66</v>
      </c>
      <c r="AL155" s="100">
        <f t="shared" si="206"/>
        <v>387594.16</v>
      </c>
      <c r="AM155" s="72">
        <f t="shared" si="207"/>
        <v>2.1220237175934166E-2</v>
      </c>
      <c r="AN155" s="94">
        <f t="shared" si="208"/>
        <v>264.57119843821459</v>
      </c>
      <c r="AO155" s="99">
        <f>IF(ISNA(VLOOKUP($A155,'[2]1516 Exp_Rev Access'!$F$7:$GB$306,30,FALSE)),"",VLOOKUP($A155,'[2]1516 Exp_Rev Access'!$F$7:$FS$306,30,FALSE))</f>
        <v>8834823.7599999998</v>
      </c>
      <c r="AP155" s="99">
        <f>IF(ISNA(VLOOKUP($A155,'[2]1516 Exp_Rev Access'!$F$7:$GB$306,31,FALSE)),"",VLOOKUP($A155,'[2]1516 Exp_Rev Access'!$F$7:$FS$306,31,FALSE))</f>
        <v>416891.65</v>
      </c>
      <c r="AQ155" s="99">
        <f>IF(ISNA(VLOOKUP($A155,'[2]1516 Exp_Rev Access'!$F$7:$GB$306,32,FALSE)),"",VLOOKUP($A155,'[2]1516 Exp_Rev Access'!$F$7:$FS$306,32,FALSE))</f>
        <v>827537.96</v>
      </c>
      <c r="AR155" s="99">
        <f>IF(ISNA(VLOOKUP($A155,'[2]1516 Exp_Rev Access'!$F$7:$GB$306,33,FALSE)),"",VLOOKUP($A155,'[2]1516 Exp_Rev Access'!$F$7:$FS$306,33,FALSE))</f>
        <v>0</v>
      </c>
      <c r="AS155" s="99">
        <f>IF(ISNA(VLOOKUP($A155,'[2]1516 Exp_Rev Access'!$F$7:$GB$306,34,FALSE)),"",VLOOKUP($A155,'[2]1516 Exp_Rev Access'!$F$7:$FS$306,34,FALSE))</f>
        <v>0</v>
      </c>
      <c r="AT155" s="101">
        <f t="shared" si="209"/>
        <v>10079253.370000001</v>
      </c>
      <c r="AU155" s="72">
        <f t="shared" si="210"/>
        <v>0.55182499929238815</v>
      </c>
      <c r="AV155" s="94">
        <f t="shared" si="211"/>
        <v>6880.083393060705</v>
      </c>
      <c r="AW155" s="99">
        <f>IF(ISNA(VLOOKUP($A155,'[2]1516 Exp_Rev Access'!$F$7:$GB$306,35,FALSE)),"",VLOOKUP($A155,'[2]1516 Exp_Rev Access'!$F$7:$GB$306,35,FALSE))</f>
        <v>0</v>
      </c>
      <c r="AX155" s="99">
        <f>IF(ISNA(VLOOKUP($A155,'[2]1516 Exp_Rev Access'!$F$7:$GB$306,36,FALSE)),"",VLOOKUP($A155,'[2]1516 Exp_Rev Access'!$F$7:$GB$306,36,FALSE))</f>
        <v>1220884.8999999999</v>
      </c>
      <c r="AY155" s="99">
        <f>IF(ISNA(VLOOKUP($A155,'[2]1516 Exp_Rev Access'!$F$7:$GB$306,37,FALSE)),"",VLOOKUP($A155,'[2]1516 Exp_Rev Access'!$F$7:$GB$306,37,FALSE))</f>
        <v>57073.81</v>
      </c>
      <c r="AZ155" s="99">
        <f>IF(ISNA(VLOOKUP($A155,'[2]1516 Exp_Rev Access'!$F$7:$GB$306,38,FALSE)),"",VLOOKUP($A155,'[2]1516 Exp_Rev Access'!$F$7:$GB$306,38,FALSE))</f>
        <v>0</v>
      </c>
      <c r="BA155" s="99">
        <f>IF(ISNA(VLOOKUP($A155,'[2]1516 Exp_Rev Access'!$F$7:$GB$306,39,FALSE)),"",VLOOKUP($A155,'[2]1516 Exp_Rev Access'!$F$7:$GB$306,39,FALSE))</f>
        <v>0</v>
      </c>
      <c r="BB155" s="99">
        <f>IF(ISNA(VLOOKUP($A155,'[2]1516 Exp_Rev Access'!$F$7:$GB$306,40,FALSE)),"",VLOOKUP($A155,'[2]1516 Exp_Rev Access'!$F$7:$GB$306,40,FALSE))</f>
        <v>375100.69</v>
      </c>
      <c r="BC155" s="99">
        <f>IF(ISNA(VLOOKUP($A155,'[2]1516 Exp_Rev Access'!$F$7:$GB$306,41,FALSE)),"",VLOOKUP($A155,'[2]1516 Exp_Rev Access'!$F$7:$GB$306,41,FALSE))</f>
        <v>0</v>
      </c>
      <c r="BD155" s="99">
        <f>IF(ISNA(VLOOKUP($A155,'[2]1516 Exp_Rev Access'!$F$7:$GB$306,42,FALSE)),"",VLOOKUP($A155,'[2]1516 Exp_Rev Access'!$F$7:$GB$306,42,FALSE))</f>
        <v>81058.429999999993</v>
      </c>
      <c r="BE155" s="99">
        <f>IF(ISNA(VLOOKUP($A155,'[2]1516 Exp_Rev Access'!$F$7:$GB$306,43,FALSE)),"",VLOOKUP($A155,'[2]1516 Exp_Rev Access'!$F$7:$GB$306,43,FALSE))</f>
        <v>0</v>
      </c>
      <c r="BF155" s="99">
        <f>IF(ISNA(VLOOKUP($A155,'[2]1516 Exp_Rev Access'!$F$7:$GB$306,44,FALSE)),"",VLOOKUP($A155,'[2]1516 Exp_Rev Access'!$F$7:$GB$306,44,FALSE))</f>
        <v>5934.82</v>
      </c>
      <c r="BG155" s="99">
        <f>IF(ISNA(VLOOKUP($A155,'[2]1516 Exp_Rev Access'!$F$7:$GB$306,45,FALSE)),"",VLOOKUP($A155,'[2]1516 Exp_Rev Access'!$F$7:$GB$306,45,FALSE))</f>
        <v>14114.95</v>
      </c>
      <c r="BH155" s="99">
        <f>IF(ISNA(VLOOKUP($A155,'[2]1516 Exp_Rev Access'!$F$7:$GB$306,46,FALSE)),"",VLOOKUP($A155,'[2]1516 Exp_Rev Access'!$F$7:$GB$306,46,FALSE))</f>
        <v>0</v>
      </c>
      <c r="BI155" s="99">
        <f>IF(ISNA(VLOOKUP($A155,'[2]1516 Exp_Rev Access'!$F$7:$GB$306,47,FALSE)),"",VLOOKUP($A155,'[2]1516 Exp_Rev Access'!$F$7:$GB$306,47,FALSE))</f>
        <v>29264.69</v>
      </c>
      <c r="BJ155" s="99">
        <f>IF(ISNA(VLOOKUP($A155,'[2]1516 Exp_Rev Access'!$F$7:$GB$306,48,FALSE)),"",VLOOKUP($A155,'[2]1516 Exp_Rev Access'!$F$7:$GB$306,48,FALSE))</f>
        <v>1248562.05</v>
      </c>
      <c r="BK155" s="99">
        <f>IF(ISNA(VLOOKUP($A155,'[2]1516 Exp_Rev Access'!$F$7:$GB$306,49,FALSE)),"",VLOOKUP($A155,'[2]1516 Exp_Rev Access'!$F$7:$GB$306,49,FALSE))</f>
        <v>0</v>
      </c>
      <c r="BL155" s="99">
        <f>IF(ISNA(VLOOKUP($A155,'[2]1516 Exp_Rev Access'!$F$7:$GB$306,50,FALSE)),"",VLOOKUP($A155,'[2]1516 Exp_Rev Access'!$F$7:$GB$306,50,FALSE))</f>
        <v>0</v>
      </c>
      <c r="BM155" s="99">
        <f>IF(ISNA(VLOOKUP($A155,'[2]1516 Exp_Rev Access'!$F$7:$GB$306,51,FALSE)),"",VLOOKUP($A155,'[2]1516 Exp_Rev Access'!$F$7:$GB$306,51,FALSE))</f>
        <v>0</v>
      </c>
      <c r="BN155" s="99">
        <f>IF(ISNA(VLOOKUP($A155,'[2]1516 Exp_Rev Access'!$F$7:$GB$306,52,FALSE)),"",VLOOKUP($A155,'[2]1516 Exp_Rev Access'!$F$7:$GB$306,52,FALSE))</f>
        <v>0</v>
      </c>
      <c r="BO155" s="99">
        <f>IF(ISNA(VLOOKUP($A155,'[2]1516 Exp_Rev Access'!$F$7:$GB$306,53,FALSE)),"",VLOOKUP($A155,'[2]1516 Exp_Rev Access'!$F$7:$GB$306,53,FALSE))</f>
        <v>0</v>
      </c>
      <c r="BP155" s="99">
        <f>IF(ISNA(VLOOKUP($A155,'[2]1516 Exp_Rev Access'!$F$7:$GB$306,54,FALSE)),"",VLOOKUP($A155,'[2]1516 Exp_Rev Access'!$F$7:$GB$306,54,FALSE))</f>
        <v>0</v>
      </c>
      <c r="BQ155" s="99">
        <f>IF(ISNA(VLOOKUP($A155,'[2]1516 Exp_Rev Access'!$F$7:$GB$306,55,FALSE)),"",VLOOKUP($A155,'[2]1516 Exp_Rev Access'!$F$7:$GB$306,55,FALSE))</f>
        <v>0</v>
      </c>
      <c r="BR155" s="99">
        <f>IF(ISNA(VLOOKUP($A155,'[2]1516 Exp_Rev Access'!$F$7:$GB$306,56,FALSE)),"",VLOOKUP($A155,'[2]1516 Exp_Rev Access'!$F$7:$GB$306,56,FALSE))</f>
        <v>0</v>
      </c>
      <c r="BS155" s="99">
        <f>IF(ISNA(VLOOKUP($A155,'[2]1516 Exp_Rev Access'!$F$7:$GB$306,57,FALSE)),"",VLOOKUP($A155,'[2]1516 Exp_Rev Access'!$F$7:$GB$306,57,FALSE))</f>
        <v>0</v>
      </c>
      <c r="BT155" s="99">
        <f>IF(ISNA(VLOOKUP($A155,'[2]1516 Exp_Rev Access'!$F$7:$GB$306,58,FALSE)),"",VLOOKUP($A155,'[2]1516 Exp_Rev Access'!$F$7:$GB$306,58,FALSE))</f>
        <v>0</v>
      </c>
      <c r="BU155" s="102">
        <f t="shared" si="212"/>
        <v>3031994.34</v>
      </c>
      <c r="BV155" s="72">
        <f t="shared" si="213"/>
        <v>0.16599744178521672</v>
      </c>
      <c r="BW155" s="94">
        <f t="shared" si="214"/>
        <v>2069.6348370978644</v>
      </c>
      <c r="BX155" s="99">
        <f>IF(ISNA(VLOOKUP($A155,'[2]1516 Exp_Rev Access'!$F$7:$GB$306,59,FALSE)),"",VLOOKUP($A155,'[2]1516 Exp_Rev Access'!$F$7:$GB$306,59,FALSE))</f>
        <v>0</v>
      </c>
      <c r="BY155" s="99">
        <f>IF(ISNA(VLOOKUP($A155,'[2]1516 Exp_Rev Access'!$F$7:$GB$306,60,FALSE)),"",VLOOKUP($A155,'[2]1516 Exp_Rev Access'!$F$7:$GB$306,60,FALSE))</f>
        <v>0</v>
      </c>
      <c r="BZ155" s="99">
        <f>IF(ISNA(VLOOKUP($A155,'[2]1516 Exp_Rev Access'!$F$7:$GB$306,61,FALSE)),"",VLOOKUP($A155,'[2]1516 Exp_Rev Access'!$F$7:$GB$306,61,FALSE))</f>
        <v>0</v>
      </c>
      <c r="CA155" s="99">
        <f>IF(ISNA(VLOOKUP($A155,'[2]1516 Exp_Rev Access'!$F$7:$GB$306,62,FALSE)),"",VLOOKUP($A155,'[2]1516 Exp_Rev Access'!$F$7:$GB$306,62,FALSE))</f>
        <v>0</v>
      </c>
      <c r="CB155" s="99">
        <f>IF(ISNA(VLOOKUP($A155,'[2]1516 Exp_Rev Access'!$F$7:$GB$306,63,FALSE)),"",VLOOKUP($A155,'[2]1516 Exp_Rev Access'!$F$7:$GB$306,63,FALSE))</f>
        <v>0</v>
      </c>
      <c r="CC155" s="99">
        <f>IF(ISNA(VLOOKUP($A155,'[2]1516 Exp_Rev Access'!$F$7:$GB$306,64,FALSE)),"",VLOOKUP($A155,'[2]1516 Exp_Rev Access'!$F$7:$GB$306,64,FALSE))</f>
        <v>0</v>
      </c>
      <c r="CD155" s="101">
        <f t="shared" si="215"/>
        <v>0</v>
      </c>
      <c r="CE155" s="72"/>
      <c r="CF155" s="103"/>
      <c r="CG155" s="99">
        <f>IF(ISNA(VLOOKUP($A155,'[2]1516 Exp_Rev Access'!$F$7:$GB$306,65,FALSE)),"",VLOOKUP($A155,'[2]1516 Exp_Rev Access'!$F$7:$GB$306,65,FALSE))</f>
        <v>0</v>
      </c>
      <c r="CH155" s="99">
        <f>IF(ISNA(VLOOKUP($A155,'[2]1516 Exp_Rev Access'!$F$7:$GB$306,66,FALSE)),"",VLOOKUP($A155,'[2]1516 Exp_Rev Access'!$F$7:$GB$306,66,FALSE))</f>
        <v>0</v>
      </c>
      <c r="CI155" s="99">
        <f>IF(ISNA(VLOOKUP($A155,'[2]1516 Exp_Rev Access'!$F$7:$GB$306,67,FALSE)),"",VLOOKUP($A155,'[2]1516 Exp_Rev Access'!$F$7:$GB$306,67,FALSE))</f>
        <v>0</v>
      </c>
      <c r="CJ155" s="99">
        <f>IF(ISNA(VLOOKUP($A155,'[2]1516 Exp_Rev Access'!$F$7:$GB$306,68,FALSE)),"",VLOOKUP($A155,'[2]1516 Exp_Rev Access'!$F$7:$GB$306,68,FALSE))</f>
        <v>0</v>
      </c>
      <c r="CK155" s="99">
        <f>IF(ISNA(VLOOKUP($A155,'[2]1516 Exp_Rev Access'!$F$7:$GB$306,69,FALSE)),"",VLOOKUP($A155,'[2]1516 Exp_Rev Access'!$F$7:$GB$306,69,FALSE))</f>
        <v>0</v>
      </c>
      <c r="CL155" s="99">
        <f>IF(ISNA(VLOOKUP($A155,'[2]1516 Exp_Rev Access'!$F$7:$GB$306,70,FALSE)),"",VLOOKUP($A155,'[2]1516 Exp_Rev Access'!$F$7:$GB$306,70,FALSE))</f>
        <v>0</v>
      </c>
      <c r="CM155" s="99">
        <f>IF(ISNA(VLOOKUP($A155,'[2]1516 Exp_Rev Access'!$F$7:$GB$306,71,FALSE)),"",VLOOKUP($A155,'[2]1516 Exp_Rev Access'!$F$7:$GB$306,71,FALSE))</f>
        <v>0</v>
      </c>
      <c r="CN155" s="99">
        <f>IF(ISNA(VLOOKUP($A155,'[2]1516 Exp_Rev Access'!$F$7:$GB$306,72,FALSE)),"",VLOOKUP($A155,'[2]1516 Exp_Rev Access'!$F$7:$GB$306,72,FALSE))</f>
        <v>0</v>
      </c>
      <c r="CO155" s="99">
        <f>IF(ISNA(VLOOKUP($A155,'[2]1516 Exp_Rev Access'!$F$7:$GB$306,73,FALSE)),"",VLOOKUP($A155,'[2]1516 Exp_Rev Access'!$F$7:$GB$306,73,FALSE))</f>
        <v>0</v>
      </c>
      <c r="CP155" s="99">
        <f>IF(ISNA(VLOOKUP($A155,'[2]1516 Exp_Rev Access'!$F$7:$GB$306,74,FALSE)),"",VLOOKUP($A155,'[2]1516 Exp_Rev Access'!$F$7:$GB$306,74,FALSE))</f>
        <v>350041.12</v>
      </c>
      <c r="CQ155" s="99">
        <f>IF(ISNA(VLOOKUP($A155,'[2]1516 Exp_Rev Access'!$F$7:$GB$306,75,FALSE)),"",VLOOKUP($A155,'[2]1516 Exp_Rev Access'!$F$7:$GB$306,75,FALSE))</f>
        <v>0</v>
      </c>
      <c r="CR155" s="99">
        <f>IF(ISNA(VLOOKUP($A155,'[2]1516 Exp_Rev Access'!$F$7:$GB$306,76,FALSE)),"",VLOOKUP($A155,'[2]1516 Exp_Rev Access'!$F$7:$GB$306,76,FALSE))</f>
        <v>13784</v>
      </c>
      <c r="CS155" s="99">
        <f>IF(ISNA(VLOOKUP($A155,'[2]1516 Exp_Rev Access'!$F$7:$GB$306,77,FALSE)),"",VLOOKUP($A155,'[2]1516 Exp_Rev Access'!$F$7:$GB$306,77,FALSE))</f>
        <v>0</v>
      </c>
      <c r="CT155" s="99">
        <f>IF(ISNA(VLOOKUP($A155,'[2]1516 Exp_Rev Access'!$F$7:$GB$306,78,FALSE)),"",VLOOKUP($A155,'[2]1516 Exp_Rev Access'!$F$7:$GB$306,78,FALSE))</f>
        <v>494474.15</v>
      </c>
      <c r="CU155" s="99">
        <f>IF(ISNA(VLOOKUP($A155,'[2]1516 Exp_Rev Access'!$F$7:$GB$306,79,FALSE)),"",VLOOKUP($A155,'[2]1516 Exp_Rev Access'!$F$7:$GB$306,79,FALSE))</f>
        <v>66597</v>
      </c>
      <c r="CV155" s="99">
        <f>IF(ISNA(VLOOKUP($A155,'[2]1516 Exp_Rev Access'!$F$7:$GB$306,80,FALSE)),"",VLOOKUP($A155,'[2]1516 Exp_Rev Access'!$F$7:$GB$306,80,FALSE))</f>
        <v>0</v>
      </c>
      <c r="CW155" s="99">
        <f>IF(ISNA(VLOOKUP($A155,'[2]1516 Exp_Rev Access'!$F$7:$GB$306,81,FALSE)),"",VLOOKUP($A155,'[2]1516 Exp_Rev Access'!$F$7:$GB$306,81,FALSE))</f>
        <v>0</v>
      </c>
      <c r="CX155" s="99">
        <f>IF(ISNA(VLOOKUP($A155,'[2]1516 Exp_Rev Access'!$F$7:$GB$306,82,FALSE)),"",VLOOKUP($A155,'[2]1516 Exp_Rev Access'!$F$7:$GB$306,82,FALSE))</f>
        <v>0</v>
      </c>
      <c r="CY155" s="99">
        <f>IF(ISNA(VLOOKUP($A155,'[2]1516 Exp_Rev Access'!$F$7:$GB$306,83,FALSE)),"",VLOOKUP($A155,'[2]1516 Exp_Rev Access'!$F$7:$GB$306,83,FALSE))</f>
        <v>0</v>
      </c>
      <c r="CZ155" s="99">
        <f>IF(ISNA(VLOOKUP($A155,'[2]1516 Exp_Rev Access'!$F$7:$GB$306,84,FALSE)),"",VLOOKUP($A155,'[2]1516 Exp_Rev Access'!$F$7:$GB$306,84,FALSE))</f>
        <v>0</v>
      </c>
      <c r="DA155" s="99">
        <f>IF(ISNA(VLOOKUP($A155,'[2]1516 Exp_Rev Access'!$F$7:$GB$306,85,FALSE)),"",VLOOKUP($A155,'[2]1516 Exp_Rev Access'!$F$7:$GB$306,85,FALSE))</f>
        <v>0</v>
      </c>
      <c r="DB155" s="99">
        <f>IF(ISNA(VLOOKUP($A155,'[2]1516 Exp_Rev Access'!$F$7:$GB$306,86,FALSE)),"",VLOOKUP($A155,'[2]1516 Exp_Rev Access'!$F$7:$GB$306,86,FALSE))</f>
        <v>0</v>
      </c>
      <c r="DC155" s="99">
        <f>IF(ISNA(VLOOKUP($A155,'[2]1516 Exp_Rev Access'!$F$7:$GB$306,87,FALSE)),"",VLOOKUP($A155,'[2]1516 Exp_Rev Access'!$F$7:$GB$306,87,FALSE))</f>
        <v>0</v>
      </c>
      <c r="DD155" s="99">
        <f>IF(ISNA(VLOOKUP($A155,'[2]1516 Exp_Rev Access'!$F$7:$GB$306,88,FALSE)),"",VLOOKUP($A155,'[2]1516 Exp_Rev Access'!$F$7:$GB$306,88,FALSE))</f>
        <v>0</v>
      </c>
      <c r="DE155" s="99">
        <f>IF(ISNA(VLOOKUP($A155,'[2]1516 Exp_Rev Access'!$F$7:$GB$306,89,FALSE)),"",VLOOKUP($A155,'[2]1516 Exp_Rev Access'!$F$7:$GB$306,89,FALSE))</f>
        <v>0</v>
      </c>
      <c r="DF155" s="99">
        <f>IF(ISNA(VLOOKUP($A155,'[2]1516 Exp_Rev Access'!$F$7:$GB$306,90,FALSE)),"",VLOOKUP($A155,'[2]1516 Exp_Rev Access'!$F$7:$GB$306,90,FALSE))</f>
        <v>0</v>
      </c>
      <c r="DG155" s="99">
        <f>IF(ISNA(VLOOKUP($A155,'[2]1516 Exp_Rev Access'!$F$7:$GB$306,91,FALSE)),"",VLOOKUP($A155,'[2]1516 Exp_Rev Access'!$F$7:$GB$306,91,FALSE))</f>
        <v>9157.24</v>
      </c>
      <c r="DH155" s="99">
        <f>IF(ISNA(VLOOKUP($A155,'[2]1516 Exp_Rev Access'!$F$7:$GB$306,92,FALSE)),"",VLOOKUP($A155,'[2]1516 Exp_Rev Access'!$F$7:$GB$306,92,FALSE))</f>
        <v>443699.81</v>
      </c>
      <c r="DI155" s="99">
        <f>IF(ISNA(VLOOKUP($A155,'[2]1516 Exp_Rev Access'!$F$7:$GB$306,93,FALSE)),"",VLOOKUP($A155,'[2]1516 Exp_Rev Access'!$F$7:$GB$306,93,FALSE))</f>
        <v>0</v>
      </c>
      <c r="DJ155" s="99">
        <f>IF(ISNA(VLOOKUP($A155,'[2]1516 Exp_Rev Access'!$F$7:$GB$306,94,FALSE)),"",VLOOKUP($A155,'[2]1516 Exp_Rev Access'!$F$7:$GB$306,94,FALSE))</f>
        <v>0</v>
      </c>
      <c r="DK155" s="99">
        <f>IF(ISNA(VLOOKUP($A155,'[2]1516 Exp_Rev Access'!$F$7:$GB$306,95,FALSE)),"",VLOOKUP($A155,'[2]1516 Exp_Rev Access'!$F$7:$GB$306,95,FALSE))</f>
        <v>0</v>
      </c>
      <c r="DL155" s="99">
        <f>IF(ISNA(VLOOKUP($A155,'[2]1516 Exp_Rev Access'!$F$7:$GB$306,96,FALSE)),"",VLOOKUP($A155,'[2]1516 Exp_Rev Access'!$F$7:$GB$306,96,FALSE))</f>
        <v>0</v>
      </c>
      <c r="DM155" s="99">
        <f>IF(ISNA(VLOOKUP($A155,'[2]1516 Exp_Rev Access'!$F$7:$GB$306,97,FALSE)),"",VLOOKUP($A155,'[2]1516 Exp_Rev Access'!$F$7:$GB$306,97,FALSE))</f>
        <v>0</v>
      </c>
      <c r="DN155" s="99">
        <f>IF(ISNA(VLOOKUP($A155,'[2]1516 Exp_Rev Access'!$F$7:$GB$306,98,FALSE)),"",VLOOKUP($A155,'[2]1516 Exp_Rev Access'!$F$7:$GB$306,98,FALSE))</f>
        <v>0</v>
      </c>
      <c r="DO155" s="99">
        <f>IF(ISNA(VLOOKUP($A155,'[2]1516 Exp_Rev Access'!$F$7:$GB$306,99,FALSE)),"",VLOOKUP($A155,'[2]1516 Exp_Rev Access'!$F$7:$GB$306,99,FALSE))</f>
        <v>0</v>
      </c>
      <c r="DP155" s="99">
        <f>IF(ISNA(VLOOKUP($A155,'[2]1516 Exp_Rev Access'!$F$7:$GB$306,100,FALSE)),"",VLOOKUP($A155,'[2]1516 Exp_Rev Access'!$F$7:$GB$306,100,FALSE))</f>
        <v>0</v>
      </c>
      <c r="DQ155" s="99">
        <f>IF(ISNA(VLOOKUP($A155,'[2]1516 Exp_Rev Access'!$F$7:$GB$306,101,FALSE)),"",VLOOKUP($A155,'[2]1516 Exp_Rev Access'!$F$7:$GB$306,101,FALSE))</f>
        <v>0</v>
      </c>
      <c r="DR155" s="99">
        <f>IF(ISNA(VLOOKUP($A155,'[2]1516 Exp_Rev Access'!$F$7:$GB$306,102,FALSE)),"",VLOOKUP($A155,'[2]1516 Exp_Rev Access'!$F$7:$GB$306,102,FALSE))</f>
        <v>0</v>
      </c>
      <c r="DS155" s="99">
        <f>IF(ISNA(VLOOKUP($A155,'[2]1516 Exp_Rev Access'!$F$7:$GB$306,103,FALSE)),"",VLOOKUP($A155,'[2]1516 Exp_Rev Access'!$F$7:$GB$306,103,FALSE))</f>
        <v>0</v>
      </c>
      <c r="DT155" s="99">
        <f>IF(ISNA(VLOOKUP($A155,'[2]1516 Exp_Rev Access'!$F$7:$GB$306,104,FALSE)),"",VLOOKUP($A155,'[2]1516 Exp_Rev Access'!$F$7:$GB$306,104,FALSE))</f>
        <v>0</v>
      </c>
      <c r="DU155" s="99">
        <f>IF(ISNA(VLOOKUP($A155,'[2]1516 Exp_Rev Access'!$F$7:$GB$306,105,FALSE)),"",VLOOKUP($A155,'[2]1516 Exp_Rev Access'!$F$7:$GB$306,105,FALSE))</f>
        <v>0</v>
      </c>
      <c r="DV155" s="99">
        <f>IF(ISNA(VLOOKUP($A155,'[2]1516 Exp_Rev Access'!$F$7:$GB$306,106,FALSE)),"",VLOOKUP($A155,'[2]1516 Exp_Rev Access'!$F$7:$GB$306,106,FALSE))</f>
        <v>0</v>
      </c>
      <c r="DW155" s="99">
        <f>IF(ISNA(VLOOKUP($A155,'[2]1516 Exp_Rev Access'!$F$7:$GB$306,107,FALSE)),"",VLOOKUP($A155,'[2]1516 Exp_Rev Access'!$F$7:$GB$306,107,FALSE))</f>
        <v>0</v>
      </c>
      <c r="DX155" s="99">
        <f>IF(ISNA(VLOOKUP($A155,'[2]1516 Exp_Rev Access'!$F$7:$GB$306,108,FALSE)),"",VLOOKUP($A155,'[2]1516 Exp_Rev Access'!$F$7:$GB$306,108,FALSE))</f>
        <v>0</v>
      </c>
      <c r="DY155" s="99">
        <f>IF(ISNA(VLOOKUP($A155,'[2]1516 Exp_Rev Access'!$F$7:$GB$306,109,FALSE)),"",VLOOKUP($A155,'[2]1516 Exp_Rev Access'!$F$7:$GB$306,109,FALSE))</f>
        <v>0</v>
      </c>
      <c r="DZ155" s="99">
        <f>IF(ISNA(VLOOKUP($A155,'[2]1516 Exp_Rev Access'!$F$7:$GB$306,110,FALSE)),"",VLOOKUP($A155,'[2]1516 Exp_Rev Access'!$F$7:$GB$306,110,FALSE))</f>
        <v>0</v>
      </c>
      <c r="EA155" s="99">
        <f>IF(ISNA(VLOOKUP($A155,'[2]1516 Exp_Rev Access'!$F$7:$GB$306,111,FALSE)),"",VLOOKUP($A155,'[2]1516 Exp_Rev Access'!$F$7:$GB$306,111,FALSE))</f>
        <v>0</v>
      </c>
      <c r="EB155" s="99">
        <f>IF(ISNA(VLOOKUP($A155,'[2]1516 Exp_Rev Access'!$F$7:$GB$306,112,FALSE)),"",VLOOKUP($A155,'[2]1516 Exp_Rev Access'!$F$7:$GB$306,112,FALSE))</f>
        <v>0</v>
      </c>
      <c r="EC155" s="99">
        <f>IF(ISNA(VLOOKUP($A155,'[2]1516 Exp_Rev Access'!$F$7:$GB$306,113,FALSE)),"",VLOOKUP($A155,'[2]1516 Exp_Rev Access'!$F$7:$GB$306,113,FALSE))</f>
        <v>0</v>
      </c>
      <c r="ED155" s="99">
        <f>IF(ISNA(VLOOKUP($A155,'[2]1516 Exp_Rev Access'!$F$7:$GB$306,114,FALSE)),"",VLOOKUP($A155,'[2]1516 Exp_Rev Access'!$F$7:$GB$306,114,FALSE))</f>
        <v>0</v>
      </c>
      <c r="EE155" s="99">
        <f>IF(ISNA(VLOOKUP($A155,'[2]1516 Exp_Rev Access'!$F$7:$GB$306,115,FALSE)),"",VLOOKUP($A155,'[2]1516 Exp_Rev Access'!$F$7:$GB$306,115,FALSE))</f>
        <v>0</v>
      </c>
      <c r="EF155" s="99">
        <f>IF(ISNA(VLOOKUP($A155,'[2]1516 Exp_Rev Access'!$F$7:$GB$306,116,FALSE)),"",VLOOKUP($A155,'[2]1516 Exp_Rev Access'!$F$7:$GB$306,116,FALSE))</f>
        <v>0</v>
      </c>
      <c r="EG155" s="99">
        <f>IF(ISNA(VLOOKUP($A155,'[2]1516 Exp_Rev Access'!$F$7:$GB$306,117,FALSE)),"",VLOOKUP($A155,'[2]1516 Exp_Rev Access'!$F$7:$GB$306,117,FALSE))</f>
        <v>0</v>
      </c>
      <c r="EH155" s="99">
        <f>IF(ISNA(VLOOKUP($A155,'[2]1516 Exp_Rev Access'!$F$7:$GB$306,118,FALSE)),"",VLOOKUP($A155,'[2]1516 Exp_Rev Access'!$F$7:$GB$306,118,FALSE))</f>
        <v>0</v>
      </c>
      <c r="EI155" s="99">
        <f>IF(ISNA(VLOOKUP($A155,'[2]1516 Exp_Rev Access'!$F$7:$GB$306,119,FALSE)),"",VLOOKUP($A155,'[2]1516 Exp_Rev Access'!$F$7:$GB$306,119,FALSE))</f>
        <v>0</v>
      </c>
      <c r="EJ155" s="99">
        <f>IF(ISNA(VLOOKUP($A155,'[2]1516 Exp_Rev Access'!$F$7:$GB$306,120,FALSE)),"",VLOOKUP($A155,'[2]1516 Exp_Rev Access'!$F$7:$GB$306,120,FALSE))</f>
        <v>0</v>
      </c>
      <c r="EK155" s="99">
        <f>IF(ISNA(VLOOKUP($A155,'[2]1516 Exp_Rev Access'!$F$7:$GB$306,121,FALSE)),"",VLOOKUP($A155,'[2]1516 Exp_Rev Access'!$F$7:$GB$306,121,FALSE))</f>
        <v>0</v>
      </c>
      <c r="EL155" s="99">
        <f>IF(ISNA(VLOOKUP($A155,'[2]1516 Exp_Rev Access'!$F$7:$GB$306,122,FALSE)),"",VLOOKUP($A155,'[2]1516 Exp_Rev Access'!$F$7:$GB$306,122,FALSE))</f>
        <v>0</v>
      </c>
      <c r="EM155" s="99">
        <f>IF(ISNA(VLOOKUP($A155,'[2]1516 Exp_Rev Access'!$F$7:$GB$306,123,FALSE)),"",VLOOKUP($A155,'[2]1516 Exp_Rev Access'!$F$7:$GB$306,123,FALSE))</f>
        <v>3951.82</v>
      </c>
      <c r="EN155" s="99">
        <f>IF(ISNA(VLOOKUP($A155,'[2]1516 Exp_Rev Access'!$F$7:$GB$306,124,FALSE)),"",VLOOKUP($A155,'[2]1516 Exp_Rev Access'!$F$7:$GB$306,124,FALSE))</f>
        <v>0</v>
      </c>
      <c r="EO155" s="99">
        <f>IF(ISNA(VLOOKUP($A155,'[2]1516 Exp_Rev Access'!$F$7:$GB$306,125,FALSE)),"",VLOOKUP($A155,'[2]1516 Exp_Rev Access'!$F$7:$GB$306,125,FALSE))</f>
        <v>0</v>
      </c>
      <c r="EP155" s="99">
        <f>IF(ISNA(VLOOKUP($A155,'[2]1516 Exp_Rev Access'!$F$7:$GB$306,126,FALSE)),"",VLOOKUP($A155,'[2]1516 Exp_Rev Access'!$F$7:$GB$306,126,FALSE))</f>
        <v>0</v>
      </c>
      <c r="EQ155" s="99">
        <f>IF(ISNA(VLOOKUP($A155,'[2]1516 Exp_Rev Access'!$F$7:$GB$306,127,FALSE)),"",VLOOKUP($A155,'[2]1516 Exp_Rev Access'!$F$7:$GB$306,127,FALSE))</f>
        <v>0</v>
      </c>
      <c r="ER155" s="99">
        <f>IF(ISNA(VLOOKUP($A155,'[2]1516 Exp_Rev Access'!$F$7:$GB$306,128,FALSE)),"",VLOOKUP($A155,'[2]1516 Exp_Rev Access'!$F$7:$GB$306,128,FALSE))</f>
        <v>0</v>
      </c>
      <c r="ES155" s="99">
        <f>IF(ISNA(VLOOKUP($A155,'[2]1516 Exp_Rev Access'!$F$7:$GB$306,129,FALSE)),"",VLOOKUP($A155,'[2]1516 Exp_Rev Access'!$F$7:$GB$306,129,FALSE))</f>
        <v>0</v>
      </c>
      <c r="ET155" s="99">
        <f>IF(ISNA(VLOOKUP($A155,'[2]1516 Exp_Rev Access'!$F$7:$GB$306,130,FALSE)),"",VLOOKUP($A155,'[2]1516 Exp_Rev Access'!$F$7:$GB$306,130,FALSE))</f>
        <v>0</v>
      </c>
      <c r="EU155" s="99">
        <f>IF(ISNA(VLOOKUP($A155,'[2]1516 Exp_Rev Access'!$F$7:$GB$306,131,FALSE)),"",VLOOKUP($A155,'[2]1516 Exp_Rev Access'!$F$7:$GB$306,131,FALSE))</f>
        <v>0</v>
      </c>
      <c r="EV155" s="99">
        <f>IF(ISNA(VLOOKUP($A155,'[2]1516 Exp_Rev Access'!$F$7:$GB$306,132,FALSE)),"",VLOOKUP($A155,'[2]1516 Exp_Rev Access'!$F$7:$GB$306,132,FALSE))</f>
        <v>0</v>
      </c>
      <c r="EW155" s="99">
        <f>IF(ISNA(VLOOKUP($A155,'[2]1516 Exp_Rev Access'!$F$7:$GB$306,133,FALSE)),"",VLOOKUP($A155,'[2]1516 Exp_Rev Access'!$F$7:$GB$306,133,FALSE))</f>
        <v>0</v>
      </c>
      <c r="EX155" s="99">
        <f>IF(ISNA(VLOOKUP($A155,'[2]1516 Exp_Rev Access'!$F$7:$GB$306,134,FALSE)),"",VLOOKUP($A155,'[2]1516 Exp_Rev Access'!$F$7:$GB$306,134,FALSE))</f>
        <v>0</v>
      </c>
      <c r="EY155" s="99">
        <f>IF(ISNA(VLOOKUP($A155,'[2]1516 Exp_Rev Access'!$F$7:$GB$306,135,FALSE)),"",VLOOKUP($A155,'[2]1516 Exp_Rev Access'!$F$7:$GB$306,135,FALSE))</f>
        <v>0</v>
      </c>
      <c r="EZ155" s="99">
        <f>IF(ISNA(VLOOKUP($A155,'[2]1516 Exp_Rev Access'!$F$7:$GB$306,136,FALSE)),"",VLOOKUP($A155,'[2]1516 Exp_Rev Access'!$F$7:$GB$306,136,FALSE))</f>
        <v>0</v>
      </c>
      <c r="FA155" s="99">
        <f>IF(ISNA(VLOOKUP($A155,'[2]1516 Exp_Rev Access'!$F$7:$GB$306,137,FALSE)),"",VLOOKUP($A155,'[2]1516 Exp_Rev Access'!$F$7:$GB$306,137,FALSE))</f>
        <v>0</v>
      </c>
      <c r="FB155" s="99">
        <f>IF(ISNA(VLOOKUP($A155,'[2]1516 Exp_Rev Access'!$F$7:$GB$306,138,FALSE)),"",VLOOKUP($A155,'[2]1516 Exp_Rev Access'!$F$7:$GB$306,138,FALSE))</f>
        <v>0</v>
      </c>
      <c r="FC155" s="99">
        <f>IF(ISNA(VLOOKUP($A155,'[2]1516 Exp_Rev Access'!$F$7:$GB$306,139,FALSE)),"",VLOOKUP($A155,'[2]1516 Exp_Rev Access'!$F$7:$GB$306,139,FALSE))</f>
        <v>0</v>
      </c>
      <c r="FD155" s="99">
        <f>IF(ISNA(VLOOKUP($A155,'[2]1516 Exp_Rev Access'!$F$7:$FS$306,140,FALSE)),"",VLOOKUP($A155,'[2]1516 Exp_Rev Access'!$F$7:$FS$306,140,FALSE))</f>
        <v>0</v>
      </c>
      <c r="FE155" s="99">
        <f>IF(ISNA(VLOOKUP($A155,'[2]1516 Exp_Rev Access'!$F$7:$FS$306,141,FALSE)),"",VLOOKUP($A155,'[2]1516 Exp_Rev Access'!$F$7:$FS$306,141,FALSE))</f>
        <v>0</v>
      </c>
      <c r="FF155" s="99">
        <f>IF(ISNA(VLOOKUP($A155,'[2]1516 Exp_Rev Access'!$F$7:$FS$306,142,FALSE)),"",VLOOKUP($A155,'[2]1516 Exp_Rev Access'!$F$7:$FS$306,142,FALSE))</f>
        <v>0</v>
      </c>
      <c r="FG155" s="99">
        <f>IF(ISNA(VLOOKUP($A155,'[2]1516 Exp_Rev Access'!$F$7:$FS$306,143,FALSE)),"",VLOOKUP($A155,'[2]1516 Exp_Rev Access'!$F$7:$FS$306,143,FALSE))</f>
        <v>0</v>
      </c>
      <c r="FH155" s="99">
        <f>IF(ISNA(VLOOKUP($A155,'[2]1516 Exp_Rev Access'!$F$7:$FS$306,144,FALSE)),"",VLOOKUP($A155,'[2]1516 Exp_Rev Access'!$F$7:$FS$306,144,FALSE))</f>
        <v>0</v>
      </c>
      <c r="FI155" s="99">
        <f>IF(ISNA(VLOOKUP($A155,'[2]1516 Exp_Rev Access'!$F$7:$FS$306,145,FALSE)),"",VLOOKUP($A155,'[2]1516 Exp_Rev Access'!$F$7:$FS$306,145,FALSE))</f>
        <v>0</v>
      </c>
      <c r="FJ155" s="99">
        <f>IF(ISNA(VLOOKUP($A155,'[2]1516 Exp_Rev Access'!$F$7:$FS$306,146,FALSE)),"",VLOOKUP($A155,'[2]1516 Exp_Rev Access'!$F$7:$FS$306,146,FALSE))</f>
        <v>0</v>
      </c>
      <c r="FK155" s="99">
        <f>IF(ISNA(VLOOKUP($A155,'[2]1516 Exp_Rev Access'!$F$7:$FS$306,147,FALSE)),"",VLOOKUP($A155,'[2]1516 Exp_Rev Access'!$F$7:$FS$306,147,FALSE))</f>
        <v>0</v>
      </c>
      <c r="FL155" s="99">
        <f>IF(ISNA(VLOOKUP($A155,'[2]1516 Exp_Rev Access'!$F$7:$FS$306,148,FALSE)),"",VLOOKUP($A155,'[2]1516 Exp_Rev Access'!$F$7:$FS$306,148,FALSE))</f>
        <v>0</v>
      </c>
      <c r="FM155" s="99">
        <f>IF(ISNA(VLOOKUP($A155,'[2]1516 Exp_Rev Access'!$F$7:$FS$306,149,FALSE)),"",VLOOKUP($A155,'[2]1516 Exp_Rev Access'!$F$7:$FS$306,149,FALSE))</f>
        <v>0</v>
      </c>
      <c r="FN155" s="99">
        <f>IF(ISNA(VLOOKUP($A155,'[2]1516 Exp_Rev Access'!$F$7:$FS$306,150,FALSE)),"",VLOOKUP($A155,'[2]1516 Exp_Rev Access'!$F$7:$FS$306,150,FALSE))</f>
        <v>0</v>
      </c>
      <c r="FO155" s="99">
        <f>IF(ISNA(VLOOKUP($A155,'[2]1516 Exp_Rev Access'!$F$7:$FS$306,151,FALSE)),"",VLOOKUP($A155,'[2]1516 Exp_Rev Access'!$F$7:$FS$306,151,FALSE))</f>
        <v>0</v>
      </c>
      <c r="FP155" s="99">
        <f>IF(ISNA(VLOOKUP($A155,'[2]1516 Exp_Rev Access'!$F$7:$FS$306,152,FALSE)),"",VLOOKUP($A155,'[2]1516 Exp_Rev Access'!$F$7:$FS$306,152,FALSE))</f>
        <v>0</v>
      </c>
      <c r="FQ155" s="99">
        <f>IF(ISNA(VLOOKUP($A155,'[2]1516 Exp_Rev Access'!$F$7:$FS$306,153,FALSE)),"",VLOOKUP($A155,'[2]1516 Exp_Rev Access'!$F$7:$FS$306,153,FALSE))</f>
        <v>36035.79</v>
      </c>
      <c r="FR155" s="101">
        <f t="shared" si="218"/>
        <v>1417740.9300000002</v>
      </c>
      <c r="FS155" s="72">
        <f t="shared" si="219"/>
        <v>7.7619329425988995E-2</v>
      </c>
      <c r="FT155" s="94">
        <f t="shared" si="220"/>
        <v>967.74785493416368</v>
      </c>
      <c r="FU155" s="99">
        <f>IF(ISNA(VLOOKUP($A155,'[2]1516 Exp_Rev Access'!$F$7:$GB$306,154,FALSE)),"",VLOOKUP($A155,'[2]1516 Exp_Rev Access'!$F$7:$GB$306,154,FALSE))</f>
        <v>0</v>
      </c>
      <c r="FV155" s="99">
        <f>IF(ISNA(VLOOKUP($A155,'[2]1516 Exp_Rev Access'!$F$7:$GB$306,155,FALSE)),"",VLOOKUP($A155,'[2]1516 Exp_Rev Access'!$F$7:$GB$306,155,FALSE))</f>
        <v>0</v>
      </c>
      <c r="FW155" s="99">
        <f>IF(ISNA(VLOOKUP($A155,'[2]1516 Exp_Rev Access'!$F$7:$GB$306,156,FALSE)),"",VLOOKUP($A155,'[2]1516 Exp_Rev Access'!$F$7:$GB$306,156,FALSE))</f>
        <v>0</v>
      </c>
      <c r="FX155" s="99">
        <f>IF(ISNA(VLOOKUP($A155,'[2]1516 Exp_Rev Access'!$F$7:$GB$306,157,FALSE)),"",VLOOKUP($A155,'[2]1516 Exp_Rev Access'!$F$7:$GB$306,157,FALSE))</f>
        <v>0</v>
      </c>
      <c r="FY155" s="99">
        <f>IF(ISNA(VLOOKUP($A155,'[2]1516 Exp_Rev Access'!$F$7:$GB$306,158,FALSE)),"",VLOOKUP($A155,'[2]1516 Exp_Rev Access'!$F$7:$GB$306,158,FALSE))</f>
        <v>0</v>
      </c>
      <c r="FZ155" s="99">
        <f>IF(ISNA(VLOOKUP($A155,'[2]1516 Exp_Rev Access'!$F$7:$GB$306,159,FALSE)),"",VLOOKUP($A155,'[2]1516 Exp_Rev Access'!$F$7:$GB$306,159,FALSE))</f>
        <v>0</v>
      </c>
      <c r="GA155" s="99">
        <f>IF(ISNA(VLOOKUP($A155,'[2]1516 Exp_Rev Access'!$F$7:$GB$306,160,FALSE)),"",VLOOKUP($A155,'[2]1516 Exp_Rev Access'!$F$7:$GB$306,160,FALSE))</f>
        <v>0</v>
      </c>
      <c r="GB155" s="99">
        <f>IF(ISNA(VLOOKUP($A155,'[2]1516 Exp_Rev Access'!$F$7:$GB$306,161,FALSE)),"",VLOOKUP($A155,'[2]1516 Exp_Rev Access'!$F$7:$GB$306,161,FALSE))</f>
        <v>0</v>
      </c>
      <c r="GC155" s="99">
        <f>IF(ISNA(VLOOKUP($A155,'[2]1516 Exp_Rev Access'!$F$7:$GB$306,162,FALSE)),"",VLOOKUP($A155,'[2]1516 Exp_Rev Access'!$F$7:$GB$306,162,FALSE))</f>
        <v>0</v>
      </c>
      <c r="GD155" s="99">
        <f>IF(ISNA(VLOOKUP($A155,'[2]1516 Exp_Rev Access'!$F$7:$GB$306,163,FALSE)),"",VLOOKUP($A155,'[2]1516 Exp_Rev Access'!$F$7:$GB$306,163,FALSE))</f>
        <v>0</v>
      </c>
      <c r="GE155" s="99">
        <f>IF(ISNA(VLOOKUP($A155,'[2]1516 Exp_Rev Access'!$F$7:$GB$306,164,FALSE)),"",VLOOKUP($A155,'[2]1516 Exp_Rev Access'!$F$7:$GB$306,164,FALSE))</f>
        <v>2940</v>
      </c>
      <c r="GF155" s="99">
        <f>IF(ISNA(VLOOKUP($A155,'[2]1516 Exp_Rev Access'!$F$7:$GB$306,165,FALSE)),"",VLOOKUP($A155,'[2]1516 Exp_Rev Access'!$F$7:$GB$306,165,FALSE))</f>
        <v>0</v>
      </c>
      <c r="GG155" s="99">
        <f>IF(ISNA(VLOOKUP($A155,'[2]1516 Exp_Rev Access'!$F$7:$GB$306,166,FALSE)),"",VLOOKUP($A155,'[2]1516 Exp_Rev Access'!$F$7:$GB$306,166,FALSE))</f>
        <v>415977.69</v>
      </c>
      <c r="GH155" s="99">
        <f>IF(ISNA(VLOOKUP($A155,'[2]1516 Exp_Rev Access'!$F$7:$GB$306,167,FALSE)),"",VLOOKUP($A155,'[2]1516 Exp_Rev Access'!$F$7:$GB$306,167,FALSE))</f>
        <v>0</v>
      </c>
      <c r="GI155" s="99">
        <f>IF(ISNA(VLOOKUP($A155,'[2]1516 Exp_Rev Access'!$F$7:$GB$306,168,FALSE)),"",VLOOKUP($A155,'[2]1516 Exp_Rev Access'!$F$7:$GB$306,168,FALSE))</f>
        <v>0</v>
      </c>
      <c r="GJ155" s="99">
        <f>IF(ISNA(VLOOKUP($A155,'[2]1516 Exp_Rev Access'!$F$7:$GB$306,169,FALSE)),"",VLOOKUP($A155,'[2]1516 Exp_Rev Access'!$F$7:$GB$306,169,FALSE))</f>
        <v>15000</v>
      </c>
      <c r="GK155" s="99">
        <f>IF(ISNA(VLOOKUP($A155,'[2]1516 Exp_Rev Access'!$F$7:$GB$306,170,FALSE)),"",VLOOKUP($A155,'[2]1516 Exp_Rev Access'!$F$7:$GB$306,170,FALSE))</f>
        <v>9790.59</v>
      </c>
      <c r="GL155" s="99">
        <f>IF(ISNA(VLOOKUP($A155,'[2]1516 Exp_Rev Access'!$F$7:$GB$306,171,FALSE)),"",VLOOKUP($A155,'[2]1516 Exp_Rev Access'!$F$7:$GB$306,171,FALSE))</f>
        <v>0</v>
      </c>
      <c r="GM155" s="99">
        <f>IF(ISNA(VLOOKUP($A155,'[2]1516 Exp_Rev Access'!$F$7:$GB$306,172,FALSE)),"",VLOOKUP($A155,'[2]1516 Exp_Rev Access'!$F$7:$GB$306,172,FALSE))</f>
        <v>0</v>
      </c>
      <c r="GN155" s="99">
        <f>IF(ISNA(VLOOKUP($A155,'[2]1516 Exp_Rev Access'!$F$7:$GB$306,173,FALSE)),"",VLOOKUP($A155,'[2]1516 Exp_Rev Access'!$F$7:$GB$306,173,FALSE))</f>
        <v>0</v>
      </c>
      <c r="GO155" s="99">
        <f>IF(ISNA(VLOOKUP($A155,'[2]1516 Exp_Rev Access'!$F$7:$GB$306,174,FALSE)),"",VLOOKUP($A155,'[2]1516 Exp_Rev Access'!$F$7:$GB$306,174,FALSE))</f>
        <v>0</v>
      </c>
      <c r="GP155" s="99">
        <f>IF(ISNA(VLOOKUP($A155,'[2]1516 Exp_Rev Access'!$F$7:$GB$306,175,FALSE)),"",VLOOKUP($A155,'[2]1516 Exp_Rev Access'!$F$7:$GB$306,175,FALSE))</f>
        <v>0</v>
      </c>
      <c r="GQ155" s="99">
        <f>IF(ISNA(VLOOKUP($A155,'[2]1516 Exp_Rev Access'!$F$7:$GB$306,176,FALSE)),"",VLOOKUP($A155,'[2]1516 Exp_Rev Access'!$F$7:$GB$306,176,FALSE))</f>
        <v>0</v>
      </c>
      <c r="GR155" s="99">
        <f>IF(ISNA(VLOOKUP($A155,'[2]1516 Exp_Rev Access'!$F$7:$GB$306,177,FALSE)),"",VLOOKUP($A155,'[2]1516 Exp_Rev Access'!$F$7:$GB$306,177,FALSE))</f>
        <v>0</v>
      </c>
      <c r="GS155" s="99">
        <f>IF(ISNA(VLOOKUP($A155,'[2]1516 Exp_Rev Access'!$F$7:$GB$306,178,FALSE)),"",VLOOKUP($A155,'[2]1516 Exp_Rev Access'!$F$7:$GB$306,178,FALSE))</f>
        <v>0</v>
      </c>
      <c r="GT155" s="101">
        <f t="shared" si="221"/>
        <v>443708.28</v>
      </c>
      <c r="GU155" s="72">
        <f t="shared" si="222"/>
        <v>2.4292406620692653E-2</v>
      </c>
      <c r="GV155" s="84">
        <f t="shared" si="223"/>
        <v>302.87461347859033</v>
      </c>
    </row>
    <row r="156" spans="1:207" customFormat="1" ht="12" customHeight="1" x14ac:dyDescent="0.2">
      <c r="A156" s="96" t="s">
        <v>433</v>
      </c>
      <c r="B156" s="69" t="s">
        <v>434</v>
      </c>
      <c r="C156" s="80">
        <f>IF(ISNA(VLOOKUP($A156,'[2]1516 enrollment_Rev_Exp by size'!$A$6:$G$320,3,FALSE)),"",VLOOKUP($A156,'[2]1516 enrollment_Rev_Exp by size'!$A$6:$G$320,3,FALSE))</f>
        <v>1496.48</v>
      </c>
      <c r="D156" s="97">
        <v>18740492.739999998</v>
      </c>
      <c r="E156" s="80">
        <f t="shared" si="201"/>
        <v>18740492.740000002</v>
      </c>
      <c r="F156" s="80">
        <f t="shared" si="202"/>
        <v>0</v>
      </c>
      <c r="G156" s="98">
        <f>IF(ISNA(VLOOKUP($A156,'[2]1516 Exp_Rev Access'!$F$7:$FS$306,2,FALSE)),"",VLOOKUP($A156,'[2]1516 Exp_Rev Access'!$F$7:$FS$306,2,FALSE))</f>
        <v>5537418.5800000001</v>
      </c>
      <c r="H156" s="98">
        <f>IF(ISNA(VLOOKUP($A156,'[2]1516 Exp_Rev Access'!$F$7:$FS$306,3,FALSE)),"",VLOOKUP($A156,'[2]1516 Exp_Rev Access'!$F$7:$FS$306,3,FALSE))</f>
        <v>0</v>
      </c>
      <c r="I156" s="98">
        <f>IF(ISNA(VLOOKUP($A156,'[2]1516 Exp_Rev Access'!$F$7:$FS$306,4,FALSE)),"",VLOOKUP($A156,'[2]1516 Exp_Rev Access'!$F$7:$FS$306,4,FALSE))</f>
        <v>0</v>
      </c>
      <c r="J156" s="98">
        <f>IF(ISNA(VLOOKUP($A156,'[2]1516 Exp_Rev Access'!$F$7:$FS$306,5,FALSE)),"",VLOOKUP($A156,'[2]1516 Exp_Rev Access'!$F$7:$FS$306,5,FALSE))</f>
        <v>688.46</v>
      </c>
      <c r="K156" s="98">
        <f>IF(ISNA(VLOOKUP($A156,'[2]1516 Exp_Rev Access'!$F$7:$FS$306,6,FALSE)),"",VLOOKUP($A156,'[2]1516 Exp_Rev Access'!$F$7:$FS$306,6,FALSE))</f>
        <v>0</v>
      </c>
      <c r="L156" s="98">
        <f>IF(ISNA(VLOOKUP($A156,'[2]1516 Exp_Rev Access'!$F$7:$FS$306,7,FALSE)),"",VLOOKUP($A156,'[2]1516 Exp_Rev Access'!$F$7:$FS$306,7,FALSE))</f>
        <v>0</v>
      </c>
      <c r="M156" s="90">
        <f t="shared" si="203"/>
        <v>5538107.04</v>
      </c>
      <c r="N156" s="72">
        <f t="shared" si="204"/>
        <v>0.29551555110284683</v>
      </c>
      <c r="O156" s="73">
        <f t="shared" si="205"/>
        <v>3700.7558002779856</v>
      </c>
      <c r="P156" s="99">
        <f>IF(ISNA(VLOOKUP($A156,'[2]1516 Exp_Rev Access'!$F$7:$FS$306,8,FALSE)),"",VLOOKUP($A156,'[2]1516 Exp_Rev Access'!$F$7:$FS$306,8,FALSE))</f>
        <v>131651.75</v>
      </c>
      <c r="Q156" s="99">
        <f>IF(ISNA(VLOOKUP($A156,'[2]1516 Exp_Rev Access'!$F$7:$FS$306,9,FALSE)),"",VLOOKUP($A156,'[2]1516 Exp_Rev Access'!$F$7:$FS$306,9,FALSE))</f>
        <v>0</v>
      </c>
      <c r="R156" s="99">
        <f>IF(ISNA(VLOOKUP($A156,'[2]1516 Exp_Rev Access'!$F$7:$FS$306,10,FALSE)),"",VLOOKUP($A156,'[2]1516 Exp_Rev Access'!$F$7:$FS$306,10,FALSE))</f>
        <v>0</v>
      </c>
      <c r="S156" s="99">
        <f>IF(ISNA(VLOOKUP($A156,'[2]1516 Exp_Rev Access'!$F$7:$FS$306,11,FALSE)),"",VLOOKUP($A156,'[2]1516 Exp_Rev Access'!$F$7:$FS$306,11,FALSE))</f>
        <v>0</v>
      </c>
      <c r="T156" s="99">
        <f>IF(ISNA(VLOOKUP($A156,'[2]1516 Exp_Rev Access'!$F$7:$FS$306,12,FALSE)),"",VLOOKUP($A156,'[2]1516 Exp_Rev Access'!$F$7:$FS$306,12,FALSE))</f>
        <v>0</v>
      </c>
      <c r="U156" s="99">
        <f>IF(ISNA(VLOOKUP($A156,'[2]1516 Exp_Rev Access'!$F$7:$FS$306,13,FALSE)),"",VLOOKUP($A156,'[2]1516 Exp_Rev Access'!$F$7:$FS$306,13,FALSE))</f>
        <v>0</v>
      </c>
      <c r="V156" s="99">
        <f>IF(ISNA(VLOOKUP($A156,'[2]1516 Exp_Rev Access'!$F$7:$FS$306,14,FALSE)),"",VLOOKUP($A156,'[2]1516 Exp_Rev Access'!$F$7:$FS$306,14,FALSE))</f>
        <v>0</v>
      </c>
      <c r="W156" s="99">
        <f>IF(ISNA(VLOOKUP($A156,'[2]1516 Exp_Rev Access'!$F$7:$FS$306,15,FALSE)),"",VLOOKUP($A156,'[2]1516 Exp_Rev Access'!$F$7:$FS$306,15,FALSE))</f>
        <v>0</v>
      </c>
      <c r="X156" s="99">
        <f>IF(ISNA(VLOOKUP($A156,'[2]1516 Exp_Rev Access'!$F$7:$FS$306,16,FALSE)),"",VLOOKUP($A156,'[2]1516 Exp_Rev Access'!$F$7:$FS$306,16,FALSE))</f>
        <v>52425.39</v>
      </c>
      <c r="Y156" s="99">
        <f>IF(ISNA(VLOOKUP($A156,'[2]1516 Exp_Rev Access'!$F$7:$FS$306,17,FALSE)),"",VLOOKUP($A156,'[2]1516 Exp_Rev Access'!$F$7:$FS$306,17,FALSE))</f>
        <v>0</v>
      </c>
      <c r="Z156" s="99">
        <f>IF(ISNA(VLOOKUP($A156,'[2]1516 Exp_Rev Access'!$F$7:$FS$306,18,FALSE)),"",VLOOKUP($A156,'[2]1516 Exp_Rev Access'!$F$7:$FS$306,18,FALSE))</f>
        <v>0</v>
      </c>
      <c r="AA156" s="99">
        <f>IF(ISNA(VLOOKUP($A156,'[2]1516 Exp_Rev Access'!$F$7:$FS$306,19,FALSE)),"",VLOOKUP($A156,'[2]1516 Exp_Rev Access'!$F$7:$FS$306,19,FALSE))</f>
        <v>0</v>
      </c>
      <c r="AB156" s="99">
        <f>IF(ISNA(VLOOKUP($A156,'[2]1516 Exp_Rev Access'!$F$7:$FS$306,20,FALSE)),"",VLOOKUP($A156,'[2]1516 Exp_Rev Access'!$F$7:$FS$306,20,FALSE))</f>
        <v>0</v>
      </c>
      <c r="AC156" s="99">
        <f>IF(ISNA(VLOOKUP($A156,'[2]1516 Exp_Rev Access'!$F$7:$FS$306,21,FALSE)),"",VLOOKUP($A156,'[2]1516 Exp_Rev Access'!$F$7:$FS$306,21,FALSE))</f>
        <v>175728.54</v>
      </c>
      <c r="AD156" s="99">
        <f>IF(ISNA(VLOOKUP($A156,'[2]1516 Exp_Rev Access'!$F$7:$FS$306,22,FALSE)),"",VLOOKUP($A156,'[2]1516 Exp_Rev Access'!$F$7:$FS$306,22,FALSE))</f>
        <v>1613.55</v>
      </c>
      <c r="AE156" s="99">
        <f>IF(ISNA(VLOOKUP($A156,'[2]1516 Exp_Rev Access'!$F$7:$FS$306,23,FALSE)),"",VLOOKUP($A156,'[2]1516 Exp_Rev Access'!$F$7:$FS$306,23,FALSE))</f>
        <v>0</v>
      </c>
      <c r="AF156" s="99">
        <f>IF(ISNA(VLOOKUP($A156,'[2]1516 Exp_Rev Access'!$F$7:$FS$306,24,FALSE)),"",VLOOKUP($A156,'[2]1516 Exp_Rev Access'!$F$7:$FS$306,24,FALSE))</f>
        <v>48417.16</v>
      </c>
      <c r="AG156" s="99">
        <f>IF(ISNA(VLOOKUP($A156,'[2]1516 Exp_Rev Access'!$F$7:$FS$306,25,FALSE)),"",VLOOKUP($A156,'[2]1516 Exp_Rev Access'!$F$7:$FS$306,25,FALSE))</f>
        <v>1440.99</v>
      </c>
      <c r="AH156" s="98">
        <f>IF(ISNA(VLOOKUP($A156,'[2]1516 Exp_Rev Access'!$F$7:$FS$306,26,FALSE)),"",VLOOKUP($A156,'[2]1516 Exp_Rev Access'!$F$7:$FS$306,26,FALSE))</f>
        <v>25048</v>
      </c>
      <c r="AI156" s="98">
        <f>IF(ISNA(VLOOKUP($A156,'[2]1516 Exp_Rev Access'!$F$7:$FS$306,27,FALSE)),"",VLOOKUP($A156,'[2]1516 Exp_Rev Access'!$F$7:$FS$306,27,FALSE))</f>
        <v>11699.83</v>
      </c>
      <c r="AJ156" s="98">
        <f>IF(ISNA(VLOOKUP($A156,'[2]1516 Exp_Rev Access'!$F$7:$FS$306,28,FALSE)),"",VLOOKUP($A156,'[2]1516 Exp_Rev Access'!$F$7:$FS$306,28,FALSE))</f>
        <v>11272.47</v>
      </c>
      <c r="AK156" s="98">
        <f>IF(ISNA(VLOOKUP($A156,'[2]1516 Exp_Rev Access'!$F$7:$FS$306,29,FALSE)),"",VLOOKUP($A156,'[2]1516 Exp_Rev Access'!$F$7:$FS$306,29,FALSE))</f>
        <v>9659.73</v>
      </c>
      <c r="AL156" s="100">
        <f t="shared" si="206"/>
        <v>468957.41</v>
      </c>
      <c r="AM156" s="72">
        <f t="shared" si="207"/>
        <v>2.5023750255992471E-2</v>
      </c>
      <c r="AN156" s="94">
        <f t="shared" si="208"/>
        <v>313.37365684807014</v>
      </c>
      <c r="AO156" s="99">
        <f>IF(ISNA(VLOOKUP($A156,'[2]1516 Exp_Rev Access'!$F$7:$GB$306,30,FALSE)),"",VLOOKUP($A156,'[2]1516 Exp_Rev Access'!$F$7:$FS$306,30,FALSE))</f>
        <v>9208746.8699999992</v>
      </c>
      <c r="AP156" s="99">
        <f>IF(ISNA(VLOOKUP($A156,'[2]1516 Exp_Rev Access'!$F$7:$GB$306,31,FALSE)),"",VLOOKUP($A156,'[2]1516 Exp_Rev Access'!$F$7:$FS$306,31,FALSE))</f>
        <v>200209.44</v>
      </c>
      <c r="AQ156" s="99">
        <f>IF(ISNA(VLOOKUP($A156,'[2]1516 Exp_Rev Access'!$F$7:$GB$306,32,FALSE)),"",VLOOKUP($A156,'[2]1516 Exp_Rev Access'!$F$7:$FS$306,32,FALSE))</f>
        <v>74939.240000000005</v>
      </c>
      <c r="AR156" s="99">
        <f>IF(ISNA(VLOOKUP($A156,'[2]1516 Exp_Rev Access'!$F$7:$GB$306,33,FALSE)),"",VLOOKUP($A156,'[2]1516 Exp_Rev Access'!$F$7:$FS$306,33,FALSE))</f>
        <v>0</v>
      </c>
      <c r="AS156" s="99">
        <f>IF(ISNA(VLOOKUP($A156,'[2]1516 Exp_Rev Access'!$F$7:$GB$306,34,FALSE)),"",VLOOKUP($A156,'[2]1516 Exp_Rev Access'!$F$7:$FS$306,34,FALSE))</f>
        <v>0</v>
      </c>
      <c r="AT156" s="101">
        <f t="shared" si="209"/>
        <v>9483895.5499999989</v>
      </c>
      <c r="AU156" s="72">
        <f t="shared" si="210"/>
        <v>0.50606436455949877</v>
      </c>
      <c r="AV156" s="94">
        <f t="shared" si="211"/>
        <v>6337.4689604939585</v>
      </c>
      <c r="AW156" s="99">
        <f>IF(ISNA(VLOOKUP($A156,'[2]1516 Exp_Rev Access'!$F$7:$GB$306,35,FALSE)),"",VLOOKUP($A156,'[2]1516 Exp_Rev Access'!$F$7:$GB$306,35,FALSE))</f>
        <v>0</v>
      </c>
      <c r="AX156" s="99">
        <f>IF(ISNA(VLOOKUP($A156,'[2]1516 Exp_Rev Access'!$F$7:$GB$306,36,FALSE)),"",VLOOKUP($A156,'[2]1516 Exp_Rev Access'!$F$7:$GB$306,36,FALSE))</f>
        <v>1015682.1</v>
      </c>
      <c r="AY156" s="99">
        <f>IF(ISNA(VLOOKUP($A156,'[2]1516 Exp_Rev Access'!$F$7:$GB$306,37,FALSE)),"",VLOOKUP($A156,'[2]1516 Exp_Rev Access'!$F$7:$GB$306,37,FALSE))</f>
        <v>43914.74</v>
      </c>
      <c r="AZ156" s="99">
        <f>IF(ISNA(VLOOKUP($A156,'[2]1516 Exp_Rev Access'!$F$7:$GB$306,38,FALSE)),"",VLOOKUP($A156,'[2]1516 Exp_Rev Access'!$F$7:$GB$306,38,FALSE))</f>
        <v>0</v>
      </c>
      <c r="BA156" s="99">
        <f>IF(ISNA(VLOOKUP($A156,'[2]1516 Exp_Rev Access'!$F$7:$GB$306,39,FALSE)),"",VLOOKUP($A156,'[2]1516 Exp_Rev Access'!$F$7:$GB$306,39,FALSE))</f>
        <v>0</v>
      </c>
      <c r="BB156" s="99">
        <f>IF(ISNA(VLOOKUP($A156,'[2]1516 Exp_Rev Access'!$F$7:$GB$306,40,FALSE)),"",VLOOKUP($A156,'[2]1516 Exp_Rev Access'!$F$7:$GB$306,40,FALSE))</f>
        <v>87290.03</v>
      </c>
      <c r="BC156" s="99">
        <f>IF(ISNA(VLOOKUP($A156,'[2]1516 Exp_Rev Access'!$F$7:$GB$306,41,FALSE)),"",VLOOKUP($A156,'[2]1516 Exp_Rev Access'!$F$7:$GB$306,41,FALSE))</f>
        <v>0</v>
      </c>
      <c r="BD156" s="99">
        <f>IF(ISNA(VLOOKUP($A156,'[2]1516 Exp_Rev Access'!$F$7:$GB$306,42,FALSE)),"",VLOOKUP($A156,'[2]1516 Exp_Rev Access'!$F$7:$GB$306,42,FALSE))</f>
        <v>128433.41</v>
      </c>
      <c r="BE156" s="99">
        <f>IF(ISNA(VLOOKUP($A156,'[2]1516 Exp_Rev Access'!$F$7:$GB$306,43,FALSE)),"",VLOOKUP($A156,'[2]1516 Exp_Rev Access'!$F$7:$GB$306,43,FALSE))</f>
        <v>0</v>
      </c>
      <c r="BF156" s="99">
        <f>IF(ISNA(VLOOKUP($A156,'[2]1516 Exp_Rev Access'!$F$7:$GB$306,44,FALSE)),"",VLOOKUP($A156,'[2]1516 Exp_Rev Access'!$F$7:$GB$306,44,FALSE))</f>
        <v>51040.17</v>
      </c>
      <c r="BG156" s="99">
        <f>IF(ISNA(VLOOKUP($A156,'[2]1516 Exp_Rev Access'!$F$7:$GB$306,45,FALSE)),"",VLOOKUP($A156,'[2]1516 Exp_Rev Access'!$F$7:$GB$306,45,FALSE))</f>
        <v>15773.49</v>
      </c>
      <c r="BH156" s="99">
        <f>IF(ISNA(VLOOKUP($A156,'[2]1516 Exp_Rev Access'!$F$7:$GB$306,46,FALSE)),"",VLOOKUP($A156,'[2]1516 Exp_Rev Access'!$F$7:$GB$306,46,FALSE))</f>
        <v>0</v>
      </c>
      <c r="BI156" s="99">
        <f>IF(ISNA(VLOOKUP($A156,'[2]1516 Exp_Rev Access'!$F$7:$GB$306,47,FALSE)),"",VLOOKUP($A156,'[2]1516 Exp_Rev Access'!$F$7:$GB$306,47,FALSE))</f>
        <v>1633.82</v>
      </c>
      <c r="BJ156" s="99">
        <f>IF(ISNA(VLOOKUP($A156,'[2]1516 Exp_Rev Access'!$F$7:$GB$306,48,FALSE)),"",VLOOKUP($A156,'[2]1516 Exp_Rev Access'!$F$7:$GB$306,48,FALSE))</f>
        <v>681180.45</v>
      </c>
      <c r="BK156" s="99">
        <f>IF(ISNA(VLOOKUP($A156,'[2]1516 Exp_Rev Access'!$F$7:$GB$306,49,FALSE)),"",VLOOKUP($A156,'[2]1516 Exp_Rev Access'!$F$7:$GB$306,49,FALSE))</f>
        <v>9882</v>
      </c>
      <c r="BL156" s="99">
        <f>IF(ISNA(VLOOKUP($A156,'[2]1516 Exp_Rev Access'!$F$7:$GB$306,50,FALSE)),"",VLOOKUP($A156,'[2]1516 Exp_Rev Access'!$F$7:$GB$306,50,FALSE))</f>
        <v>1350.23</v>
      </c>
      <c r="BM156" s="99">
        <f>IF(ISNA(VLOOKUP($A156,'[2]1516 Exp_Rev Access'!$F$7:$GB$306,51,FALSE)),"",VLOOKUP($A156,'[2]1516 Exp_Rev Access'!$F$7:$GB$306,51,FALSE))</f>
        <v>0</v>
      </c>
      <c r="BN156" s="99">
        <f>IF(ISNA(VLOOKUP($A156,'[2]1516 Exp_Rev Access'!$F$7:$GB$306,52,FALSE)),"",VLOOKUP($A156,'[2]1516 Exp_Rev Access'!$F$7:$GB$306,52,FALSE))</f>
        <v>0</v>
      </c>
      <c r="BO156" s="99">
        <f>IF(ISNA(VLOOKUP($A156,'[2]1516 Exp_Rev Access'!$F$7:$GB$306,53,FALSE)),"",VLOOKUP($A156,'[2]1516 Exp_Rev Access'!$F$7:$GB$306,53,FALSE))</f>
        <v>0</v>
      </c>
      <c r="BP156" s="99">
        <f>IF(ISNA(VLOOKUP($A156,'[2]1516 Exp_Rev Access'!$F$7:$GB$306,54,FALSE)),"",VLOOKUP($A156,'[2]1516 Exp_Rev Access'!$F$7:$GB$306,54,FALSE))</f>
        <v>0</v>
      </c>
      <c r="BQ156" s="99">
        <f>IF(ISNA(VLOOKUP($A156,'[2]1516 Exp_Rev Access'!$F$7:$GB$306,55,FALSE)),"",VLOOKUP($A156,'[2]1516 Exp_Rev Access'!$F$7:$GB$306,55,FALSE))</f>
        <v>0</v>
      </c>
      <c r="BR156" s="99">
        <f>IF(ISNA(VLOOKUP($A156,'[2]1516 Exp_Rev Access'!$F$7:$GB$306,56,FALSE)),"",VLOOKUP($A156,'[2]1516 Exp_Rev Access'!$F$7:$GB$306,56,FALSE))</f>
        <v>0</v>
      </c>
      <c r="BS156" s="99">
        <f>IF(ISNA(VLOOKUP($A156,'[2]1516 Exp_Rev Access'!$F$7:$GB$306,57,FALSE)),"",VLOOKUP($A156,'[2]1516 Exp_Rev Access'!$F$7:$GB$306,57,FALSE))</f>
        <v>0</v>
      </c>
      <c r="BT156" s="99">
        <f>IF(ISNA(VLOOKUP($A156,'[2]1516 Exp_Rev Access'!$F$7:$GB$306,58,FALSE)),"",VLOOKUP($A156,'[2]1516 Exp_Rev Access'!$F$7:$GB$306,58,FALSE))</f>
        <v>0</v>
      </c>
      <c r="BU156" s="102">
        <f t="shared" si="212"/>
        <v>2036180.44</v>
      </c>
      <c r="BV156" s="72">
        <f t="shared" si="213"/>
        <v>0.1086513822368152</v>
      </c>
      <c r="BW156" s="94">
        <f t="shared" si="214"/>
        <v>1360.64661071314</v>
      </c>
      <c r="BX156" s="99">
        <f>IF(ISNA(VLOOKUP($A156,'[2]1516 Exp_Rev Access'!$F$7:$GB$306,59,FALSE)),"",VLOOKUP($A156,'[2]1516 Exp_Rev Access'!$F$7:$GB$306,59,FALSE))</f>
        <v>0</v>
      </c>
      <c r="BY156" s="99">
        <f>IF(ISNA(VLOOKUP($A156,'[2]1516 Exp_Rev Access'!$F$7:$GB$306,60,FALSE)),"",VLOOKUP($A156,'[2]1516 Exp_Rev Access'!$F$7:$GB$306,60,FALSE))</f>
        <v>0</v>
      </c>
      <c r="BZ156" s="99">
        <f>IF(ISNA(VLOOKUP($A156,'[2]1516 Exp_Rev Access'!$F$7:$GB$306,61,FALSE)),"",VLOOKUP($A156,'[2]1516 Exp_Rev Access'!$F$7:$GB$306,61,FALSE))</f>
        <v>0</v>
      </c>
      <c r="CA156" s="99">
        <f>IF(ISNA(VLOOKUP($A156,'[2]1516 Exp_Rev Access'!$F$7:$GB$306,62,FALSE)),"",VLOOKUP($A156,'[2]1516 Exp_Rev Access'!$F$7:$GB$306,62,FALSE))</f>
        <v>0</v>
      </c>
      <c r="CB156" s="99">
        <f>IF(ISNA(VLOOKUP($A156,'[2]1516 Exp_Rev Access'!$F$7:$GB$306,63,FALSE)),"",VLOOKUP($A156,'[2]1516 Exp_Rev Access'!$F$7:$GB$306,63,FALSE))</f>
        <v>1208.4100000000001</v>
      </c>
      <c r="CC156" s="99">
        <f>IF(ISNA(VLOOKUP($A156,'[2]1516 Exp_Rev Access'!$F$7:$GB$306,64,FALSE)),"",VLOOKUP($A156,'[2]1516 Exp_Rev Access'!$F$7:$GB$306,64,FALSE))</f>
        <v>0</v>
      </c>
      <c r="CD156" s="101">
        <f t="shared" si="215"/>
        <v>1208.4100000000001</v>
      </c>
      <c r="CE156" s="72">
        <f t="shared" si="224"/>
        <v>6.4481228789718583E-5</v>
      </c>
      <c r="CF156" s="103">
        <f t="shared" si="225"/>
        <v>0.80750160376349833</v>
      </c>
      <c r="CG156" s="99">
        <f>IF(ISNA(VLOOKUP($A156,'[2]1516 Exp_Rev Access'!$F$7:$GB$306,65,FALSE)),"",VLOOKUP($A156,'[2]1516 Exp_Rev Access'!$F$7:$GB$306,65,FALSE))</f>
        <v>0</v>
      </c>
      <c r="CH156" s="99">
        <f>IF(ISNA(VLOOKUP($A156,'[2]1516 Exp_Rev Access'!$F$7:$GB$306,66,FALSE)),"",VLOOKUP($A156,'[2]1516 Exp_Rev Access'!$F$7:$GB$306,66,FALSE))</f>
        <v>0</v>
      </c>
      <c r="CI156" s="99">
        <f>IF(ISNA(VLOOKUP($A156,'[2]1516 Exp_Rev Access'!$F$7:$GB$306,67,FALSE)),"",VLOOKUP($A156,'[2]1516 Exp_Rev Access'!$F$7:$GB$306,67,FALSE))</f>
        <v>0</v>
      </c>
      <c r="CJ156" s="99">
        <f>IF(ISNA(VLOOKUP($A156,'[2]1516 Exp_Rev Access'!$F$7:$GB$306,68,FALSE)),"",VLOOKUP($A156,'[2]1516 Exp_Rev Access'!$F$7:$GB$306,68,FALSE))</f>
        <v>0</v>
      </c>
      <c r="CK156" s="99">
        <f>IF(ISNA(VLOOKUP($A156,'[2]1516 Exp_Rev Access'!$F$7:$GB$306,69,FALSE)),"",VLOOKUP($A156,'[2]1516 Exp_Rev Access'!$F$7:$GB$306,69,FALSE))</f>
        <v>0</v>
      </c>
      <c r="CL156" s="99">
        <f>IF(ISNA(VLOOKUP($A156,'[2]1516 Exp_Rev Access'!$F$7:$GB$306,70,FALSE)),"",VLOOKUP($A156,'[2]1516 Exp_Rev Access'!$F$7:$GB$306,70,FALSE))</f>
        <v>0</v>
      </c>
      <c r="CM156" s="99">
        <f>IF(ISNA(VLOOKUP($A156,'[2]1516 Exp_Rev Access'!$F$7:$GB$306,71,FALSE)),"",VLOOKUP($A156,'[2]1516 Exp_Rev Access'!$F$7:$GB$306,71,FALSE))</f>
        <v>0</v>
      </c>
      <c r="CN156" s="99">
        <f>IF(ISNA(VLOOKUP($A156,'[2]1516 Exp_Rev Access'!$F$7:$GB$306,72,FALSE)),"",VLOOKUP($A156,'[2]1516 Exp_Rev Access'!$F$7:$GB$306,72,FALSE))</f>
        <v>0</v>
      </c>
      <c r="CO156" s="99">
        <f>IF(ISNA(VLOOKUP($A156,'[2]1516 Exp_Rev Access'!$F$7:$GB$306,73,FALSE)),"",VLOOKUP($A156,'[2]1516 Exp_Rev Access'!$F$7:$GB$306,73,FALSE))</f>
        <v>0</v>
      </c>
      <c r="CP156" s="99">
        <f>IF(ISNA(VLOOKUP($A156,'[2]1516 Exp_Rev Access'!$F$7:$GB$306,74,FALSE)),"",VLOOKUP($A156,'[2]1516 Exp_Rev Access'!$F$7:$GB$306,74,FALSE))</f>
        <v>233915</v>
      </c>
      <c r="CQ156" s="99">
        <f>IF(ISNA(VLOOKUP($A156,'[2]1516 Exp_Rev Access'!$F$7:$GB$306,75,FALSE)),"",VLOOKUP($A156,'[2]1516 Exp_Rev Access'!$F$7:$GB$306,75,FALSE))</f>
        <v>0</v>
      </c>
      <c r="CR156" s="99">
        <f>IF(ISNA(VLOOKUP($A156,'[2]1516 Exp_Rev Access'!$F$7:$GB$306,76,FALSE)),"",VLOOKUP($A156,'[2]1516 Exp_Rev Access'!$F$7:$GB$306,76,FALSE))</f>
        <v>0</v>
      </c>
      <c r="CS156" s="99">
        <f>IF(ISNA(VLOOKUP($A156,'[2]1516 Exp_Rev Access'!$F$7:$GB$306,77,FALSE)),"",VLOOKUP($A156,'[2]1516 Exp_Rev Access'!$F$7:$GB$306,77,FALSE))</f>
        <v>0</v>
      </c>
      <c r="CT156" s="99">
        <f>IF(ISNA(VLOOKUP($A156,'[2]1516 Exp_Rev Access'!$F$7:$GB$306,78,FALSE)),"",VLOOKUP($A156,'[2]1516 Exp_Rev Access'!$F$7:$GB$306,78,FALSE))</f>
        <v>148720</v>
      </c>
      <c r="CU156" s="99">
        <f>IF(ISNA(VLOOKUP($A156,'[2]1516 Exp_Rev Access'!$F$7:$GB$306,79,FALSE)),"",VLOOKUP($A156,'[2]1516 Exp_Rev Access'!$F$7:$GB$306,79,FALSE))</f>
        <v>22053</v>
      </c>
      <c r="CV156" s="99">
        <f>IF(ISNA(VLOOKUP($A156,'[2]1516 Exp_Rev Access'!$F$7:$GB$306,80,FALSE)),"",VLOOKUP($A156,'[2]1516 Exp_Rev Access'!$F$7:$GB$306,80,FALSE))</f>
        <v>0</v>
      </c>
      <c r="CW156" s="99">
        <f>IF(ISNA(VLOOKUP($A156,'[2]1516 Exp_Rev Access'!$F$7:$GB$306,81,FALSE)),"",VLOOKUP($A156,'[2]1516 Exp_Rev Access'!$F$7:$GB$306,81,FALSE))</f>
        <v>0</v>
      </c>
      <c r="CX156" s="99">
        <f>IF(ISNA(VLOOKUP($A156,'[2]1516 Exp_Rev Access'!$F$7:$GB$306,82,FALSE)),"",VLOOKUP($A156,'[2]1516 Exp_Rev Access'!$F$7:$GB$306,82,FALSE))</f>
        <v>0</v>
      </c>
      <c r="CY156" s="99">
        <f>IF(ISNA(VLOOKUP($A156,'[2]1516 Exp_Rev Access'!$F$7:$GB$306,83,FALSE)),"",VLOOKUP($A156,'[2]1516 Exp_Rev Access'!$F$7:$GB$306,83,FALSE))</f>
        <v>0</v>
      </c>
      <c r="CZ156" s="99">
        <f>IF(ISNA(VLOOKUP($A156,'[2]1516 Exp_Rev Access'!$F$7:$GB$306,84,FALSE)),"",VLOOKUP($A156,'[2]1516 Exp_Rev Access'!$F$7:$GB$306,84,FALSE))</f>
        <v>0</v>
      </c>
      <c r="DA156" s="99">
        <f>IF(ISNA(VLOOKUP($A156,'[2]1516 Exp_Rev Access'!$F$7:$GB$306,85,FALSE)),"",VLOOKUP($A156,'[2]1516 Exp_Rev Access'!$F$7:$GB$306,85,FALSE))</f>
        <v>0</v>
      </c>
      <c r="DB156" s="99">
        <f>IF(ISNA(VLOOKUP($A156,'[2]1516 Exp_Rev Access'!$F$7:$GB$306,86,FALSE)),"",VLOOKUP($A156,'[2]1516 Exp_Rev Access'!$F$7:$GB$306,86,FALSE))</f>
        <v>0</v>
      </c>
      <c r="DC156" s="99">
        <f>IF(ISNA(VLOOKUP($A156,'[2]1516 Exp_Rev Access'!$F$7:$GB$306,87,FALSE)),"",VLOOKUP($A156,'[2]1516 Exp_Rev Access'!$F$7:$GB$306,87,FALSE))</f>
        <v>0</v>
      </c>
      <c r="DD156" s="99">
        <f>IF(ISNA(VLOOKUP($A156,'[2]1516 Exp_Rev Access'!$F$7:$GB$306,88,FALSE)),"",VLOOKUP($A156,'[2]1516 Exp_Rev Access'!$F$7:$GB$306,88,FALSE))</f>
        <v>0</v>
      </c>
      <c r="DE156" s="99">
        <f>IF(ISNA(VLOOKUP($A156,'[2]1516 Exp_Rev Access'!$F$7:$GB$306,89,FALSE)),"",VLOOKUP($A156,'[2]1516 Exp_Rev Access'!$F$7:$GB$306,89,FALSE))</f>
        <v>0</v>
      </c>
      <c r="DF156" s="99">
        <f>IF(ISNA(VLOOKUP($A156,'[2]1516 Exp_Rev Access'!$F$7:$GB$306,90,FALSE)),"",VLOOKUP($A156,'[2]1516 Exp_Rev Access'!$F$7:$GB$306,90,FALSE))</f>
        <v>0</v>
      </c>
      <c r="DG156" s="99">
        <f>IF(ISNA(VLOOKUP($A156,'[2]1516 Exp_Rev Access'!$F$7:$GB$306,91,FALSE)),"",VLOOKUP($A156,'[2]1516 Exp_Rev Access'!$F$7:$GB$306,91,FALSE))</f>
        <v>0</v>
      </c>
      <c r="DH156" s="99">
        <f>IF(ISNA(VLOOKUP($A156,'[2]1516 Exp_Rev Access'!$F$7:$GB$306,92,FALSE)),"",VLOOKUP($A156,'[2]1516 Exp_Rev Access'!$F$7:$GB$306,92,FALSE))</f>
        <v>94664.33</v>
      </c>
      <c r="DI156" s="99">
        <f>IF(ISNA(VLOOKUP($A156,'[2]1516 Exp_Rev Access'!$F$7:$GB$306,93,FALSE)),"",VLOOKUP($A156,'[2]1516 Exp_Rev Access'!$F$7:$GB$306,93,FALSE))</f>
        <v>0</v>
      </c>
      <c r="DJ156" s="99">
        <f>IF(ISNA(VLOOKUP($A156,'[2]1516 Exp_Rev Access'!$F$7:$GB$306,94,FALSE)),"",VLOOKUP($A156,'[2]1516 Exp_Rev Access'!$F$7:$GB$306,94,FALSE))</f>
        <v>0</v>
      </c>
      <c r="DK156" s="99">
        <f>IF(ISNA(VLOOKUP($A156,'[2]1516 Exp_Rev Access'!$F$7:$GB$306,95,FALSE)),"",VLOOKUP($A156,'[2]1516 Exp_Rev Access'!$F$7:$GB$306,95,FALSE))</f>
        <v>0</v>
      </c>
      <c r="DL156" s="99">
        <f>IF(ISNA(VLOOKUP($A156,'[2]1516 Exp_Rev Access'!$F$7:$GB$306,96,FALSE)),"",VLOOKUP($A156,'[2]1516 Exp_Rev Access'!$F$7:$GB$306,96,FALSE))</f>
        <v>0</v>
      </c>
      <c r="DM156" s="99">
        <f>IF(ISNA(VLOOKUP($A156,'[2]1516 Exp_Rev Access'!$F$7:$GB$306,97,FALSE)),"",VLOOKUP($A156,'[2]1516 Exp_Rev Access'!$F$7:$GB$306,97,FALSE))</f>
        <v>0</v>
      </c>
      <c r="DN156" s="99">
        <f>IF(ISNA(VLOOKUP($A156,'[2]1516 Exp_Rev Access'!$F$7:$GB$306,98,FALSE)),"",VLOOKUP($A156,'[2]1516 Exp_Rev Access'!$F$7:$GB$306,98,FALSE))</f>
        <v>0</v>
      </c>
      <c r="DO156" s="99">
        <f>IF(ISNA(VLOOKUP($A156,'[2]1516 Exp_Rev Access'!$F$7:$GB$306,99,FALSE)),"",VLOOKUP($A156,'[2]1516 Exp_Rev Access'!$F$7:$GB$306,99,FALSE))</f>
        <v>0</v>
      </c>
      <c r="DP156" s="99">
        <f>IF(ISNA(VLOOKUP($A156,'[2]1516 Exp_Rev Access'!$F$7:$GB$306,100,FALSE)),"",VLOOKUP($A156,'[2]1516 Exp_Rev Access'!$F$7:$GB$306,100,FALSE))</f>
        <v>0</v>
      </c>
      <c r="DQ156" s="99">
        <f>IF(ISNA(VLOOKUP($A156,'[2]1516 Exp_Rev Access'!$F$7:$GB$306,101,FALSE)),"",VLOOKUP($A156,'[2]1516 Exp_Rev Access'!$F$7:$GB$306,101,FALSE))</f>
        <v>0</v>
      </c>
      <c r="DR156" s="99">
        <f>IF(ISNA(VLOOKUP($A156,'[2]1516 Exp_Rev Access'!$F$7:$GB$306,102,FALSE)),"",VLOOKUP($A156,'[2]1516 Exp_Rev Access'!$F$7:$GB$306,102,FALSE))</f>
        <v>0</v>
      </c>
      <c r="DS156" s="99">
        <f>IF(ISNA(VLOOKUP($A156,'[2]1516 Exp_Rev Access'!$F$7:$GB$306,103,FALSE)),"",VLOOKUP($A156,'[2]1516 Exp_Rev Access'!$F$7:$GB$306,103,FALSE))</f>
        <v>0</v>
      </c>
      <c r="DT156" s="99">
        <f>IF(ISNA(VLOOKUP($A156,'[2]1516 Exp_Rev Access'!$F$7:$GB$306,104,FALSE)),"",VLOOKUP($A156,'[2]1516 Exp_Rev Access'!$F$7:$GB$306,104,FALSE))</f>
        <v>0</v>
      </c>
      <c r="DU156" s="99">
        <f>IF(ISNA(VLOOKUP($A156,'[2]1516 Exp_Rev Access'!$F$7:$GB$306,105,FALSE)),"",VLOOKUP($A156,'[2]1516 Exp_Rev Access'!$F$7:$GB$306,105,FALSE))</f>
        <v>0</v>
      </c>
      <c r="DV156" s="99">
        <f>IF(ISNA(VLOOKUP($A156,'[2]1516 Exp_Rev Access'!$F$7:$GB$306,106,FALSE)),"",VLOOKUP($A156,'[2]1516 Exp_Rev Access'!$F$7:$GB$306,106,FALSE))</f>
        <v>0</v>
      </c>
      <c r="DW156" s="99">
        <f>IF(ISNA(VLOOKUP($A156,'[2]1516 Exp_Rev Access'!$F$7:$GB$306,107,FALSE)),"",VLOOKUP($A156,'[2]1516 Exp_Rev Access'!$F$7:$GB$306,107,FALSE))</f>
        <v>0</v>
      </c>
      <c r="DX156" s="99">
        <f>IF(ISNA(VLOOKUP($A156,'[2]1516 Exp_Rev Access'!$F$7:$GB$306,108,FALSE)),"",VLOOKUP($A156,'[2]1516 Exp_Rev Access'!$F$7:$GB$306,108,FALSE))</f>
        <v>0</v>
      </c>
      <c r="DY156" s="99">
        <f>IF(ISNA(VLOOKUP($A156,'[2]1516 Exp_Rev Access'!$F$7:$GB$306,109,FALSE)),"",VLOOKUP($A156,'[2]1516 Exp_Rev Access'!$F$7:$GB$306,109,FALSE))</f>
        <v>0</v>
      </c>
      <c r="DZ156" s="99">
        <f>IF(ISNA(VLOOKUP($A156,'[2]1516 Exp_Rev Access'!$F$7:$GB$306,110,FALSE)),"",VLOOKUP($A156,'[2]1516 Exp_Rev Access'!$F$7:$GB$306,110,FALSE))</f>
        <v>0</v>
      </c>
      <c r="EA156" s="99">
        <f>IF(ISNA(VLOOKUP($A156,'[2]1516 Exp_Rev Access'!$F$7:$GB$306,111,FALSE)),"",VLOOKUP($A156,'[2]1516 Exp_Rev Access'!$F$7:$GB$306,111,FALSE))</f>
        <v>0</v>
      </c>
      <c r="EB156" s="99">
        <f>IF(ISNA(VLOOKUP($A156,'[2]1516 Exp_Rev Access'!$F$7:$GB$306,112,FALSE)),"",VLOOKUP($A156,'[2]1516 Exp_Rev Access'!$F$7:$GB$306,112,FALSE))</f>
        <v>0</v>
      </c>
      <c r="EC156" s="99">
        <f>IF(ISNA(VLOOKUP($A156,'[2]1516 Exp_Rev Access'!$F$7:$GB$306,113,FALSE)),"",VLOOKUP($A156,'[2]1516 Exp_Rev Access'!$F$7:$GB$306,113,FALSE))</f>
        <v>0</v>
      </c>
      <c r="ED156" s="99">
        <f>IF(ISNA(VLOOKUP($A156,'[2]1516 Exp_Rev Access'!$F$7:$GB$306,114,FALSE)),"",VLOOKUP($A156,'[2]1516 Exp_Rev Access'!$F$7:$GB$306,114,FALSE))</f>
        <v>0</v>
      </c>
      <c r="EE156" s="99">
        <f>IF(ISNA(VLOOKUP($A156,'[2]1516 Exp_Rev Access'!$F$7:$GB$306,115,FALSE)),"",VLOOKUP($A156,'[2]1516 Exp_Rev Access'!$F$7:$GB$306,115,FALSE))</f>
        <v>0</v>
      </c>
      <c r="EF156" s="99">
        <f>IF(ISNA(VLOOKUP($A156,'[2]1516 Exp_Rev Access'!$F$7:$GB$306,116,FALSE)),"",VLOOKUP($A156,'[2]1516 Exp_Rev Access'!$F$7:$GB$306,116,FALSE))</f>
        <v>0</v>
      </c>
      <c r="EG156" s="99">
        <f>IF(ISNA(VLOOKUP($A156,'[2]1516 Exp_Rev Access'!$F$7:$GB$306,117,FALSE)),"",VLOOKUP($A156,'[2]1516 Exp_Rev Access'!$F$7:$GB$306,117,FALSE))</f>
        <v>0</v>
      </c>
      <c r="EH156" s="99">
        <f>IF(ISNA(VLOOKUP($A156,'[2]1516 Exp_Rev Access'!$F$7:$GB$306,118,FALSE)),"",VLOOKUP($A156,'[2]1516 Exp_Rev Access'!$F$7:$GB$306,118,FALSE))</f>
        <v>0</v>
      </c>
      <c r="EI156" s="99">
        <f>IF(ISNA(VLOOKUP($A156,'[2]1516 Exp_Rev Access'!$F$7:$GB$306,119,FALSE)),"",VLOOKUP($A156,'[2]1516 Exp_Rev Access'!$F$7:$GB$306,119,FALSE))</f>
        <v>0</v>
      </c>
      <c r="EJ156" s="99">
        <f>IF(ISNA(VLOOKUP($A156,'[2]1516 Exp_Rev Access'!$F$7:$GB$306,120,FALSE)),"",VLOOKUP($A156,'[2]1516 Exp_Rev Access'!$F$7:$GB$306,120,FALSE))</f>
        <v>0</v>
      </c>
      <c r="EK156" s="99">
        <f>IF(ISNA(VLOOKUP($A156,'[2]1516 Exp_Rev Access'!$F$7:$GB$306,121,FALSE)),"",VLOOKUP($A156,'[2]1516 Exp_Rev Access'!$F$7:$GB$306,121,FALSE))</f>
        <v>0</v>
      </c>
      <c r="EL156" s="99">
        <f>IF(ISNA(VLOOKUP($A156,'[2]1516 Exp_Rev Access'!$F$7:$GB$306,122,FALSE)),"",VLOOKUP($A156,'[2]1516 Exp_Rev Access'!$F$7:$GB$306,122,FALSE))</f>
        <v>0</v>
      </c>
      <c r="EM156" s="99">
        <f>IF(ISNA(VLOOKUP($A156,'[2]1516 Exp_Rev Access'!$F$7:$GB$306,123,FALSE)),"",VLOOKUP($A156,'[2]1516 Exp_Rev Access'!$F$7:$GB$306,123,FALSE))</f>
        <v>0</v>
      </c>
      <c r="EN156" s="99">
        <f>IF(ISNA(VLOOKUP($A156,'[2]1516 Exp_Rev Access'!$F$7:$GB$306,124,FALSE)),"",VLOOKUP($A156,'[2]1516 Exp_Rev Access'!$F$7:$GB$306,124,FALSE))</f>
        <v>0</v>
      </c>
      <c r="EO156" s="99">
        <f>IF(ISNA(VLOOKUP($A156,'[2]1516 Exp_Rev Access'!$F$7:$GB$306,125,FALSE)),"",VLOOKUP($A156,'[2]1516 Exp_Rev Access'!$F$7:$GB$306,125,FALSE))</f>
        <v>0</v>
      </c>
      <c r="EP156" s="99">
        <f>IF(ISNA(VLOOKUP($A156,'[2]1516 Exp_Rev Access'!$F$7:$GB$306,126,FALSE)),"",VLOOKUP($A156,'[2]1516 Exp_Rev Access'!$F$7:$GB$306,126,FALSE))</f>
        <v>0</v>
      </c>
      <c r="EQ156" s="99">
        <f>IF(ISNA(VLOOKUP($A156,'[2]1516 Exp_Rev Access'!$F$7:$GB$306,127,FALSE)),"",VLOOKUP($A156,'[2]1516 Exp_Rev Access'!$F$7:$GB$306,127,FALSE))</f>
        <v>0</v>
      </c>
      <c r="ER156" s="99">
        <f>IF(ISNA(VLOOKUP($A156,'[2]1516 Exp_Rev Access'!$F$7:$GB$306,128,FALSE)),"",VLOOKUP($A156,'[2]1516 Exp_Rev Access'!$F$7:$GB$306,128,FALSE))</f>
        <v>0</v>
      </c>
      <c r="ES156" s="99">
        <f>IF(ISNA(VLOOKUP($A156,'[2]1516 Exp_Rev Access'!$F$7:$GB$306,129,FALSE)),"",VLOOKUP($A156,'[2]1516 Exp_Rev Access'!$F$7:$GB$306,129,FALSE))</f>
        <v>0</v>
      </c>
      <c r="ET156" s="99">
        <f>IF(ISNA(VLOOKUP($A156,'[2]1516 Exp_Rev Access'!$F$7:$GB$306,130,FALSE)),"",VLOOKUP($A156,'[2]1516 Exp_Rev Access'!$F$7:$GB$306,130,FALSE))</f>
        <v>0</v>
      </c>
      <c r="EU156" s="99">
        <f>IF(ISNA(VLOOKUP($A156,'[2]1516 Exp_Rev Access'!$F$7:$GB$306,131,FALSE)),"",VLOOKUP($A156,'[2]1516 Exp_Rev Access'!$F$7:$GB$306,131,FALSE))</f>
        <v>3375.58</v>
      </c>
      <c r="EV156" s="99">
        <f>IF(ISNA(VLOOKUP($A156,'[2]1516 Exp_Rev Access'!$F$7:$GB$306,132,FALSE)),"",VLOOKUP($A156,'[2]1516 Exp_Rev Access'!$F$7:$GB$306,132,FALSE))</f>
        <v>0</v>
      </c>
      <c r="EW156" s="99">
        <f>IF(ISNA(VLOOKUP($A156,'[2]1516 Exp_Rev Access'!$F$7:$GB$306,133,FALSE)),"",VLOOKUP($A156,'[2]1516 Exp_Rev Access'!$F$7:$GB$306,133,FALSE))</f>
        <v>0</v>
      </c>
      <c r="EX156" s="99">
        <f>IF(ISNA(VLOOKUP($A156,'[2]1516 Exp_Rev Access'!$F$7:$GB$306,134,FALSE)),"",VLOOKUP($A156,'[2]1516 Exp_Rev Access'!$F$7:$GB$306,134,FALSE))</f>
        <v>0</v>
      </c>
      <c r="EY156" s="99">
        <f>IF(ISNA(VLOOKUP($A156,'[2]1516 Exp_Rev Access'!$F$7:$GB$306,135,FALSE)),"",VLOOKUP($A156,'[2]1516 Exp_Rev Access'!$F$7:$GB$306,135,FALSE))</f>
        <v>0</v>
      </c>
      <c r="EZ156" s="99">
        <f>IF(ISNA(VLOOKUP($A156,'[2]1516 Exp_Rev Access'!$F$7:$GB$306,136,FALSE)),"",VLOOKUP($A156,'[2]1516 Exp_Rev Access'!$F$7:$GB$306,136,FALSE))</f>
        <v>0</v>
      </c>
      <c r="FA156" s="99">
        <f>IF(ISNA(VLOOKUP($A156,'[2]1516 Exp_Rev Access'!$F$7:$GB$306,137,FALSE)),"",VLOOKUP($A156,'[2]1516 Exp_Rev Access'!$F$7:$GB$306,137,FALSE))</f>
        <v>0</v>
      </c>
      <c r="FB156" s="99">
        <f>IF(ISNA(VLOOKUP($A156,'[2]1516 Exp_Rev Access'!$F$7:$GB$306,138,FALSE)),"",VLOOKUP($A156,'[2]1516 Exp_Rev Access'!$F$7:$GB$306,138,FALSE))</f>
        <v>0</v>
      </c>
      <c r="FC156" s="99">
        <f>IF(ISNA(VLOOKUP($A156,'[2]1516 Exp_Rev Access'!$F$7:$GB$306,139,FALSE)),"",VLOOKUP($A156,'[2]1516 Exp_Rev Access'!$F$7:$GB$306,139,FALSE))</f>
        <v>0</v>
      </c>
      <c r="FD156" s="99">
        <f>IF(ISNA(VLOOKUP($A156,'[2]1516 Exp_Rev Access'!$F$7:$FS$306,140,FALSE)),"",VLOOKUP($A156,'[2]1516 Exp_Rev Access'!$F$7:$FS$306,140,FALSE))</f>
        <v>0</v>
      </c>
      <c r="FE156" s="99">
        <f>IF(ISNA(VLOOKUP($A156,'[2]1516 Exp_Rev Access'!$F$7:$FS$306,141,FALSE)),"",VLOOKUP($A156,'[2]1516 Exp_Rev Access'!$F$7:$FS$306,141,FALSE))</f>
        <v>0</v>
      </c>
      <c r="FF156" s="99">
        <f>IF(ISNA(VLOOKUP($A156,'[2]1516 Exp_Rev Access'!$F$7:$FS$306,142,FALSE)),"",VLOOKUP($A156,'[2]1516 Exp_Rev Access'!$F$7:$FS$306,142,FALSE))</f>
        <v>0</v>
      </c>
      <c r="FG156" s="99">
        <f>IF(ISNA(VLOOKUP($A156,'[2]1516 Exp_Rev Access'!$F$7:$FS$306,143,FALSE)),"",VLOOKUP($A156,'[2]1516 Exp_Rev Access'!$F$7:$FS$306,143,FALSE))</f>
        <v>0</v>
      </c>
      <c r="FH156" s="99">
        <f>IF(ISNA(VLOOKUP($A156,'[2]1516 Exp_Rev Access'!$F$7:$FS$306,144,FALSE)),"",VLOOKUP($A156,'[2]1516 Exp_Rev Access'!$F$7:$FS$306,144,FALSE))</f>
        <v>3432</v>
      </c>
      <c r="FI156" s="99">
        <f>IF(ISNA(VLOOKUP($A156,'[2]1516 Exp_Rev Access'!$F$7:$FS$306,145,FALSE)),"",VLOOKUP($A156,'[2]1516 Exp_Rev Access'!$F$7:$FS$306,145,FALSE))</f>
        <v>0</v>
      </c>
      <c r="FJ156" s="99">
        <f>IF(ISNA(VLOOKUP($A156,'[2]1516 Exp_Rev Access'!$F$7:$FS$306,146,FALSE)),"",VLOOKUP($A156,'[2]1516 Exp_Rev Access'!$F$7:$FS$306,146,FALSE))</f>
        <v>0</v>
      </c>
      <c r="FK156" s="99">
        <f>IF(ISNA(VLOOKUP($A156,'[2]1516 Exp_Rev Access'!$F$7:$FS$306,147,FALSE)),"",VLOOKUP($A156,'[2]1516 Exp_Rev Access'!$F$7:$FS$306,147,FALSE))</f>
        <v>0</v>
      </c>
      <c r="FL156" s="99">
        <f>IF(ISNA(VLOOKUP($A156,'[2]1516 Exp_Rev Access'!$F$7:$FS$306,148,FALSE)),"",VLOOKUP($A156,'[2]1516 Exp_Rev Access'!$F$7:$FS$306,148,FALSE))</f>
        <v>0</v>
      </c>
      <c r="FM156" s="99">
        <f>IF(ISNA(VLOOKUP($A156,'[2]1516 Exp_Rev Access'!$F$7:$FS$306,149,FALSE)),"",VLOOKUP($A156,'[2]1516 Exp_Rev Access'!$F$7:$FS$306,149,FALSE))</f>
        <v>0</v>
      </c>
      <c r="FN156" s="99">
        <f>IF(ISNA(VLOOKUP($A156,'[2]1516 Exp_Rev Access'!$F$7:$FS$306,150,FALSE)),"",VLOOKUP($A156,'[2]1516 Exp_Rev Access'!$F$7:$FS$306,150,FALSE))</f>
        <v>0</v>
      </c>
      <c r="FO156" s="99">
        <f>IF(ISNA(VLOOKUP($A156,'[2]1516 Exp_Rev Access'!$F$7:$FS$306,151,FALSE)),"",VLOOKUP($A156,'[2]1516 Exp_Rev Access'!$F$7:$FS$306,151,FALSE))</f>
        <v>0</v>
      </c>
      <c r="FP156" s="99">
        <f>IF(ISNA(VLOOKUP($A156,'[2]1516 Exp_Rev Access'!$F$7:$FS$306,152,FALSE)),"",VLOOKUP($A156,'[2]1516 Exp_Rev Access'!$F$7:$FS$306,152,FALSE))</f>
        <v>0</v>
      </c>
      <c r="FQ156" s="99">
        <f>IF(ISNA(VLOOKUP($A156,'[2]1516 Exp_Rev Access'!$F$7:$FS$306,153,FALSE)),"",VLOOKUP($A156,'[2]1516 Exp_Rev Access'!$F$7:$FS$306,153,FALSE))</f>
        <v>29015.57</v>
      </c>
      <c r="FR156" s="101">
        <f t="shared" si="218"/>
        <v>535175.48</v>
      </c>
      <c r="FS156" s="72">
        <f t="shared" si="219"/>
        <v>2.8557172291298036E-2</v>
      </c>
      <c r="FT156" s="94">
        <f t="shared" si="220"/>
        <v>357.62287501336471</v>
      </c>
      <c r="FU156" s="99">
        <f>IF(ISNA(VLOOKUP($A156,'[2]1516 Exp_Rev Access'!$F$7:$GB$306,154,FALSE)),"",VLOOKUP($A156,'[2]1516 Exp_Rev Access'!$F$7:$GB$306,154,FALSE))</f>
        <v>0</v>
      </c>
      <c r="FV156" s="99">
        <f>IF(ISNA(VLOOKUP($A156,'[2]1516 Exp_Rev Access'!$F$7:$GB$306,155,FALSE)),"",VLOOKUP($A156,'[2]1516 Exp_Rev Access'!$F$7:$GB$306,155,FALSE))</f>
        <v>0</v>
      </c>
      <c r="FW156" s="99">
        <f>IF(ISNA(VLOOKUP($A156,'[2]1516 Exp_Rev Access'!$F$7:$GB$306,156,FALSE)),"",VLOOKUP($A156,'[2]1516 Exp_Rev Access'!$F$7:$GB$306,156,FALSE))</f>
        <v>0</v>
      </c>
      <c r="FX156" s="99">
        <f>IF(ISNA(VLOOKUP($A156,'[2]1516 Exp_Rev Access'!$F$7:$GB$306,157,FALSE)),"",VLOOKUP($A156,'[2]1516 Exp_Rev Access'!$F$7:$GB$306,157,FALSE))</f>
        <v>0</v>
      </c>
      <c r="FY156" s="99">
        <f>IF(ISNA(VLOOKUP($A156,'[2]1516 Exp_Rev Access'!$F$7:$GB$306,158,FALSE)),"",VLOOKUP($A156,'[2]1516 Exp_Rev Access'!$F$7:$GB$306,158,FALSE))</f>
        <v>0</v>
      </c>
      <c r="FZ156" s="99">
        <f>IF(ISNA(VLOOKUP($A156,'[2]1516 Exp_Rev Access'!$F$7:$GB$306,159,FALSE)),"",VLOOKUP($A156,'[2]1516 Exp_Rev Access'!$F$7:$GB$306,159,FALSE))</f>
        <v>0</v>
      </c>
      <c r="GA156" s="99">
        <f>IF(ISNA(VLOOKUP($A156,'[2]1516 Exp_Rev Access'!$F$7:$GB$306,160,FALSE)),"",VLOOKUP($A156,'[2]1516 Exp_Rev Access'!$F$7:$GB$306,160,FALSE))</f>
        <v>0</v>
      </c>
      <c r="GB156" s="99">
        <f>IF(ISNA(VLOOKUP($A156,'[2]1516 Exp_Rev Access'!$F$7:$GB$306,161,FALSE)),"",VLOOKUP($A156,'[2]1516 Exp_Rev Access'!$F$7:$GB$306,161,FALSE))</f>
        <v>0</v>
      </c>
      <c r="GC156" s="99">
        <f>IF(ISNA(VLOOKUP($A156,'[2]1516 Exp_Rev Access'!$F$7:$GB$306,162,FALSE)),"",VLOOKUP($A156,'[2]1516 Exp_Rev Access'!$F$7:$GB$306,162,FALSE))</f>
        <v>0</v>
      </c>
      <c r="GD156" s="99">
        <f>IF(ISNA(VLOOKUP($A156,'[2]1516 Exp_Rev Access'!$F$7:$GB$306,163,FALSE)),"",VLOOKUP($A156,'[2]1516 Exp_Rev Access'!$F$7:$GB$306,163,FALSE))</f>
        <v>0</v>
      </c>
      <c r="GE156" s="99">
        <f>IF(ISNA(VLOOKUP($A156,'[2]1516 Exp_Rev Access'!$F$7:$GB$306,164,FALSE)),"",VLOOKUP($A156,'[2]1516 Exp_Rev Access'!$F$7:$GB$306,164,FALSE))</f>
        <v>0</v>
      </c>
      <c r="GF156" s="99">
        <f>IF(ISNA(VLOOKUP($A156,'[2]1516 Exp_Rev Access'!$F$7:$GB$306,165,FALSE)),"",VLOOKUP($A156,'[2]1516 Exp_Rev Access'!$F$7:$GB$306,165,FALSE))</f>
        <v>0</v>
      </c>
      <c r="GG156" s="99">
        <f>IF(ISNA(VLOOKUP($A156,'[2]1516 Exp_Rev Access'!$F$7:$GB$306,166,FALSE)),"",VLOOKUP($A156,'[2]1516 Exp_Rev Access'!$F$7:$GB$306,166,FALSE))</f>
        <v>0</v>
      </c>
      <c r="GH156" s="99">
        <f>IF(ISNA(VLOOKUP($A156,'[2]1516 Exp_Rev Access'!$F$7:$GB$306,167,FALSE)),"",VLOOKUP($A156,'[2]1516 Exp_Rev Access'!$F$7:$GB$306,167,FALSE))</f>
        <v>0</v>
      </c>
      <c r="GI156" s="99">
        <f>IF(ISNA(VLOOKUP($A156,'[2]1516 Exp_Rev Access'!$F$7:$GB$306,168,FALSE)),"",VLOOKUP($A156,'[2]1516 Exp_Rev Access'!$F$7:$GB$306,168,FALSE))</f>
        <v>0</v>
      </c>
      <c r="GJ156" s="99">
        <f>IF(ISNA(VLOOKUP($A156,'[2]1516 Exp_Rev Access'!$F$7:$GB$306,169,FALSE)),"",VLOOKUP($A156,'[2]1516 Exp_Rev Access'!$F$7:$GB$306,169,FALSE))</f>
        <v>0</v>
      </c>
      <c r="GK156" s="99">
        <f>IF(ISNA(VLOOKUP($A156,'[2]1516 Exp_Rev Access'!$F$7:$GB$306,170,FALSE)),"",VLOOKUP($A156,'[2]1516 Exp_Rev Access'!$F$7:$GB$306,170,FALSE))</f>
        <v>100941.41</v>
      </c>
      <c r="GL156" s="99">
        <f>IF(ISNA(VLOOKUP($A156,'[2]1516 Exp_Rev Access'!$F$7:$GB$306,171,FALSE)),"",VLOOKUP($A156,'[2]1516 Exp_Rev Access'!$F$7:$GB$306,171,FALSE))</f>
        <v>0</v>
      </c>
      <c r="GM156" s="99">
        <f>IF(ISNA(VLOOKUP($A156,'[2]1516 Exp_Rev Access'!$F$7:$GB$306,172,FALSE)),"",VLOOKUP($A156,'[2]1516 Exp_Rev Access'!$F$7:$GB$306,172,FALSE))</f>
        <v>0</v>
      </c>
      <c r="GN156" s="99">
        <f>IF(ISNA(VLOOKUP($A156,'[2]1516 Exp_Rev Access'!$F$7:$GB$306,173,FALSE)),"",VLOOKUP($A156,'[2]1516 Exp_Rev Access'!$F$7:$GB$306,173,FALSE))</f>
        <v>0</v>
      </c>
      <c r="GO156" s="99">
        <f>IF(ISNA(VLOOKUP($A156,'[2]1516 Exp_Rev Access'!$F$7:$GB$306,174,FALSE)),"",VLOOKUP($A156,'[2]1516 Exp_Rev Access'!$F$7:$GB$306,174,FALSE))</f>
        <v>0</v>
      </c>
      <c r="GP156" s="99">
        <f>IF(ISNA(VLOOKUP($A156,'[2]1516 Exp_Rev Access'!$F$7:$GB$306,175,FALSE)),"",VLOOKUP($A156,'[2]1516 Exp_Rev Access'!$F$7:$GB$306,175,FALSE))</f>
        <v>82</v>
      </c>
      <c r="GQ156" s="99">
        <f>IF(ISNA(VLOOKUP($A156,'[2]1516 Exp_Rev Access'!$F$7:$GB$306,176,FALSE)),"",VLOOKUP($A156,'[2]1516 Exp_Rev Access'!$F$7:$GB$306,176,FALSE))</f>
        <v>0</v>
      </c>
      <c r="GR156" s="99">
        <f>IF(ISNA(VLOOKUP($A156,'[2]1516 Exp_Rev Access'!$F$7:$GB$306,177,FALSE)),"",VLOOKUP($A156,'[2]1516 Exp_Rev Access'!$F$7:$GB$306,177,FALSE))</f>
        <v>0</v>
      </c>
      <c r="GS156" s="99">
        <f>IF(ISNA(VLOOKUP($A156,'[2]1516 Exp_Rev Access'!$F$7:$GB$306,178,FALSE)),"",VLOOKUP($A156,'[2]1516 Exp_Rev Access'!$F$7:$GB$306,178,FALSE))</f>
        <v>575945</v>
      </c>
      <c r="GT156" s="101">
        <f t="shared" si="221"/>
        <v>676968.41</v>
      </c>
      <c r="GU156" s="72">
        <f t="shared" si="222"/>
        <v>3.6123298324758996E-2</v>
      </c>
      <c r="GV156" s="84">
        <f t="shared" si="223"/>
        <v>452.37384395381162</v>
      </c>
    </row>
    <row r="157" spans="1:207" customFormat="1" ht="12" customHeight="1" x14ac:dyDescent="0.2">
      <c r="A157" s="96" t="s">
        <v>435</v>
      </c>
      <c r="B157" s="69" t="s">
        <v>436</v>
      </c>
      <c r="C157" s="80">
        <f>IF(ISNA(VLOOKUP($A157,'[2]1516 enrollment_Rev_Exp by size'!$A$6:$G$320,3,FALSE)),"",VLOOKUP($A157,'[2]1516 enrollment_Rev_Exp by size'!$A$6:$G$320,3,FALSE))</f>
        <v>1459.9099999999999</v>
      </c>
      <c r="D157" s="97">
        <v>17931331.699999999</v>
      </c>
      <c r="E157" s="80">
        <f t="shared" si="201"/>
        <v>17931331.699999999</v>
      </c>
      <c r="F157" s="80">
        <f t="shared" si="202"/>
        <v>0</v>
      </c>
      <c r="G157" s="98">
        <f>IF(ISNA(VLOOKUP($A157,'[2]1516 Exp_Rev Access'!$F$7:$FS$306,2,FALSE)),"",VLOOKUP($A157,'[2]1516 Exp_Rev Access'!$F$7:$FS$306,2,FALSE))</f>
        <v>2552228.36</v>
      </c>
      <c r="H157" s="98">
        <f>IF(ISNA(VLOOKUP($A157,'[2]1516 Exp_Rev Access'!$F$7:$FS$306,3,FALSE)),"",VLOOKUP($A157,'[2]1516 Exp_Rev Access'!$F$7:$FS$306,3,FALSE))</f>
        <v>0</v>
      </c>
      <c r="I157" s="98">
        <f>IF(ISNA(VLOOKUP($A157,'[2]1516 Exp_Rev Access'!$F$7:$FS$306,4,FALSE)),"",VLOOKUP($A157,'[2]1516 Exp_Rev Access'!$F$7:$FS$306,4,FALSE))</f>
        <v>0</v>
      </c>
      <c r="J157" s="98">
        <f>IF(ISNA(VLOOKUP($A157,'[2]1516 Exp_Rev Access'!$F$7:$FS$306,5,FALSE)),"",VLOOKUP($A157,'[2]1516 Exp_Rev Access'!$F$7:$FS$306,5,FALSE))</f>
        <v>0</v>
      </c>
      <c r="K157" s="98">
        <f>IF(ISNA(VLOOKUP($A157,'[2]1516 Exp_Rev Access'!$F$7:$FS$306,6,FALSE)),"",VLOOKUP($A157,'[2]1516 Exp_Rev Access'!$F$7:$FS$306,6,FALSE))</f>
        <v>0</v>
      </c>
      <c r="L157" s="98">
        <f>IF(ISNA(VLOOKUP($A157,'[2]1516 Exp_Rev Access'!$F$7:$FS$306,7,FALSE)),"",VLOOKUP($A157,'[2]1516 Exp_Rev Access'!$F$7:$FS$306,7,FALSE))</f>
        <v>22181.62</v>
      </c>
      <c r="M157" s="90">
        <f t="shared" si="203"/>
        <v>2574409.98</v>
      </c>
      <c r="N157" s="72">
        <f t="shared" si="204"/>
        <v>0.14357048450562096</v>
      </c>
      <c r="O157" s="73">
        <f t="shared" si="205"/>
        <v>1763.4032097869049</v>
      </c>
      <c r="P157" s="99">
        <f>IF(ISNA(VLOOKUP($A157,'[2]1516 Exp_Rev Access'!$F$7:$FS$306,8,FALSE)),"",VLOOKUP($A157,'[2]1516 Exp_Rev Access'!$F$7:$FS$306,8,FALSE))</f>
        <v>410</v>
      </c>
      <c r="Q157" s="99">
        <f>IF(ISNA(VLOOKUP($A157,'[2]1516 Exp_Rev Access'!$F$7:$FS$306,9,FALSE)),"",VLOOKUP($A157,'[2]1516 Exp_Rev Access'!$F$7:$FS$306,9,FALSE))</f>
        <v>0</v>
      </c>
      <c r="R157" s="99">
        <f>IF(ISNA(VLOOKUP($A157,'[2]1516 Exp_Rev Access'!$F$7:$FS$306,10,FALSE)),"",VLOOKUP($A157,'[2]1516 Exp_Rev Access'!$F$7:$FS$306,10,FALSE))</f>
        <v>0</v>
      </c>
      <c r="S157" s="99">
        <f>IF(ISNA(VLOOKUP($A157,'[2]1516 Exp_Rev Access'!$F$7:$FS$306,11,FALSE)),"",VLOOKUP($A157,'[2]1516 Exp_Rev Access'!$F$7:$FS$306,11,FALSE))</f>
        <v>0</v>
      </c>
      <c r="T157" s="99">
        <f>IF(ISNA(VLOOKUP($A157,'[2]1516 Exp_Rev Access'!$F$7:$FS$306,12,FALSE)),"",VLOOKUP($A157,'[2]1516 Exp_Rev Access'!$F$7:$FS$306,12,FALSE))</f>
        <v>0</v>
      </c>
      <c r="U157" s="99">
        <f>IF(ISNA(VLOOKUP($A157,'[2]1516 Exp_Rev Access'!$F$7:$FS$306,13,FALSE)),"",VLOOKUP($A157,'[2]1516 Exp_Rev Access'!$F$7:$FS$306,13,FALSE))</f>
        <v>180</v>
      </c>
      <c r="V157" s="99">
        <f>IF(ISNA(VLOOKUP($A157,'[2]1516 Exp_Rev Access'!$F$7:$FS$306,14,FALSE)),"",VLOOKUP($A157,'[2]1516 Exp_Rev Access'!$F$7:$FS$306,14,FALSE))</f>
        <v>2350</v>
      </c>
      <c r="W157" s="99">
        <f>IF(ISNA(VLOOKUP($A157,'[2]1516 Exp_Rev Access'!$F$7:$FS$306,15,FALSE)),"",VLOOKUP($A157,'[2]1516 Exp_Rev Access'!$F$7:$FS$306,15,FALSE))</f>
        <v>0</v>
      </c>
      <c r="X157" s="99">
        <f>IF(ISNA(VLOOKUP($A157,'[2]1516 Exp_Rev Access'!$F$7:$FS$306,16,FALSE)),"",VLOOKUP($A157,'[2]1516 Exp_Rev Access'!$F$7:$FS$306,16,FALSE))</f>
        <v>9331</v>
      </c>
      <c r="Y157" s="99">
        <f>IF(ISNA(VLOOKUP($A157,'[2]1516 Exp_Rev Access'!$F$7:$FS$306,17,FALSE)),"",VLOOKUP($A157,'[2]1516 Exp_Rev Access'!$F$7:$FS$306,17,FALSE))</f>
        <v>6629.5</v>
      </c>
      <c r="Z157" s="99">
        <f>IF(ISNA(VLOOKUP($A157,'[2]1516 Exp_Rev Access'!$F$7:$FS$306,18,FALSE)),"",VLOOKUP($A157,'[2]1516 Exp_Rev Access'!$F$7:$FS$306,18,FALSE))</f>
        <v>0</v>
      </c>
      <c r="AA157" s="99">
        <f>IF(ISNA(VLOOKUP($A157,'[2]1516 Exp_Rev Access'!$F$7:$FS$306,19,FALSE)),"",VLOOKUP($A157,'[2]1516 Exp_Rev Access'!$F$7:$FS$306,19,FALSE))</f>
        <v>0</v>
      </c>
      <c r="AB157" s="99">
        <f>IF(ISNA(VLOOKUP($A157,'[2]1516 Exp_Rev Access'!$F$7:$FS$306,20,FALSE)),"",VLOOKUP($A157,'[2]1516 Exp_Rev Access'!$F$7:$FS$306,20,FALSE))</f>
        <v>0</v>
      </c>
      <c r="AC157" s="99">
        <f>IF(ISNA(VLOOKUP($A157,'[2]1516 Exp_Rev Access'!$F$7:$FS$306,21,FALSE)),"",VLOOKUP($A157,'[2]1516 Exp_Rev Access'!$F$7:$FS$306,21,FALSE))</f>
        <v>73810.33</v>
      </c>
      <c r="AD157" s="99">
        <f>IF(ISNA(VLOOKUP($A157,'[2]1516 Exp_Rev Access'!$F$7:$FS$306,22,FALSE)),"",VLOOKUP($A157,'[2]1516 Exp_Rev Access'!$F$7:$FS$306,22,FALSE))</f>
        <v>5690.17</v>
      </c>
      <c r="AE157" s="99">
        <f>IF(ISNA(VLOOKUP($A157,'[2]1516 Exp_Rev Access'!$F$7:$FS$306,23,FALSE)),"",VLOOKUP($A157,'[2]1516 Exp_Rev Access'!$F$7:$FS$306,23,FALSE))</f>
        <v>0</v>
      </c>
      <c r="AF157" s="99">
        <f>IF(ISNA(VLOOKUP($A157,'[2]1516 Exp_Rev Access'!$F$7:$FS$306,24,FALSE)),"",VLOOKUP($A157,'[2]1516 Exp_Rev Access'!$F$7:$FS$306,24,FALSE))</f>
        <v>375.51</v>
      </c>
      <c r="AG157" s="99">
        <f>IF(ISNA(VLOOKUP($A157,'[2]1516 Exp_Rev Access'!$F$7:$FS$306,25,FALSE)),"",VLOOKUP($A157,'[2]1516 Exp_Rev Access'!$F$7:$FS$306,25,FALSE))</f>
        <v>3639.05</v>
      </c>
      <c r="AH157" s="98">
        <f>IF(ISNA(VLOOKUP($A157,'[2]1516 Exp_Rev Access'!$F$7:$FS$306,26,FALSE)),"",VLOOKUP($A157,'[2]1516 Exp_Rev Access'!$F$7:$FS$306,26,FALSE))</f>
        <v>30354.959999999999</v>
      </c>
      <c r="AI157" s="98">
        <f>IF(ISNA(VLOOKUP($A157,'[2]1516 Exp_Rev Access'!$F$7:$FS$306,27,FALSE)),"",VLOOKUP($A157,'[2]1516 Exp_Rev Access'!$F$7:$FS$306,27,FALSE))</f>
        <v>35621.49</v>
      </c>
      <c r="AJ157" s="98">
        <f>IF(ISNA(VLOOKUP($A157,'[2]1516 Exp_Rev Access'!$F$7:$FS$306,28,FALSE)),"",VLOOKUP($A157,'[2]1516 Exp_Rev Access'!$F$7:$FS$306,28,FALSE))</f>
        <v>21338.51</v>
      </c>
      <c r="AK157" s="98">
        <f>IF(ISNA(VLOOKUP($A157,'[2]1516 Exp_Rev Access'!$F$7:$FS$306,29,FALSE)),"",VLOOKUP($A157,'[2]1516 Exp_Rev Access'!$F$7:$FS$306,29,FALSE))</f>
        <v>29102.240000000002</v>
      </c>
      <c r="AL157" s="100">
        <f t="shared" si="206"/>
        <v>218832.75999999998</v>
      </c>
      <c r="AM157" s="72">
        <f t="shared" si="207"/>
        <v>1.2203932405087348E-2</v>
      </c>
      <c r="AN157" s="94">
        <f t="shared" si="208"/>
        <v>149.89469213855648</v>
      </c>
      <c r="AO157" s="99">
        <f>IF(ISNA(VLOOKUP($A157,'[2]1516 Exp_Rev Access'!$F$7:$GB$306,30,FALSE)),"",VLOOKUP($A157,'[2]1516 Exp_Rev Access'!$F$7:$FS$306,30,FALSE))</f>
        <v>9051370.5199999996</v>
      </c>
      <c r="AP157" s="99">
        <f>IF(ISNA(VLOOKUP($A157,'[2]1516 Exp_Rev Access'!$F$7:$GB$306,31,FALSE)),"",VLOOKUP($A157,'[2]1516 Exp_Rev Access'!$F$7:$FS$306,31,FALSE))</f>
        <v>283465.19</v>
      </c>
      <c r="AQ157" s="99">
        <f>IF(ISNA(VLOOKUP($A157,'[2]1516 Exp_Rev Access'!$F$7:$GB$306,32,FALSE)),"",VLOOKUP($A157,'[2]1516 Exp_Rev Access'!$F$7:$FS$306,32,FALSE))</f>
        <v>1150518.76</v>
      </c>
      <c r="AR157" s="99">
        <f>IF(ISNA(VLOOKUP($A157,'[2]1516 Exp_Rev Access'!$F$7:$GB$306,33,FALSE)),"",VLOOKUP($A157,'[2]1516 Exp_Rev Access'!$F$7:$FS$306,33,FALSE))</f>
        <v>0</v>
      </c>
      <c r="AS157" s="99">
        <f>IF(ISNA(VLOOKUP($A157,'[2]1516 Exp_Rev Access'!$F$7:$GB$306,34,FALSE)),"",VLOOKUP($A157,'[2]1516 Exp_Rev Access'!$F$7:$FS$306,34,FALSE))</f>
        <v>0</v>
      </c>
      <c r="AT157" s="101">
        <f t="shared" si="209"/>
        <v>10485354.469999999</v>
      </c>
      <c r="AU157" s="72">
        <f t="shared" si="210"/>
        <v>0.58475046055837554</v>
      </c>
      <c r="AV157" s="94">
        <f t="shared" si="211"/>
        <v>7182.1923748724239</v>
      </c>
      <c r="AW157" s="99">
        <f>IF(ISNA(VLOOKUP($A157,'[2]1516 Exp_Rev Access'!$F$7:$GB$306,35,FALSE)),"",VLOOKUP($A157,'[2]1516 Exp_Rev Access'!$F$7:$GB$306,35,FALSE))</f>
        <v>0</v>
      </c>
      <c r="AX157" s="99">
        <f>IF(ISNA(VLOOKUP($A157,'[2]1516 Exp_Rev Access'!$F$7:$GB$306,36,FALSE)),"",VLOOKUP($A157,'[2]1516 Exp_Rev Access'!$F$7:$GB$306,36,FALSE))</f>
        <v>1168021.93</v>
      </c>
      <c r="AY157" s="99">
        <f>IF(ISNA(VLOOKUP($A157,'[2]1516 Exp_Rev Access'!$F$7:$GB$306,37,FALSE)),"",VLOOKUP($A157,'[2]1516 Exp_Rev Access'!$F$7:$GB$306,37,FALSE))</f>
        <v>22990.639999999999</v>
      </c>
      <c r="AZ157" s="99">
        <f>IF(ISNA(VLOOKUP($A157,'[2]1516 Exp_Rev Access'!$F$7:$GB$306,38,FALSE)),"",VLOOKUP($A157,'[2]1516 Exp_Rev Access'!$F$7:$GB$306,38,FALSE))</f>
        <v>0</v>
      </c>
      <c r="BA157" s="99">
        <f>IF(ISNA(VLOOKUP($A157,'[2]1516 Exp_Rev Access'!$F$7:$GB$306,39,FALSE)),"",VLOOKUP($A157,'[2]1516 Exp_Rev Access'!$F$7:$GB$306,39,FALSE))</f>
        <v>0</v>
      </c>
      <c r="BB157" s="99">
        <f>IF(ISNA(VLOOKUP($A157,'[2]1516 Exp_Rev Access'!$F$7:$GB$306,40,FALSE)),"",VLOOKUP($A157,'[2]1516 Exp_Rev Access'!$F$7:$GB$306,40,FALSE))</f>
        <v>445523.1</v>
      </c>
      <c r="BC157" s="99">
        <f>IF(ISNA(VLOOKUP($A157,'[2]1516 Exp_Rev Access'!$F$7:$GB$306,41,FALSE)),"",VLOOKUP($A157,'[2]1516 Exp_Rev Access'!$F$7:$GB$306,41,FALSE))</f>
        <v>0</v>
      </c>
      <c r="BD157" s="99">
        <f>IF(ISNA(VLOOKUP($A157,'[2]1516 Exp_Rev Access'!$F$7:$GB$306,42,FALSE)),"",VLOOKUP($A157,'[2]1516 Exp_Rev Access'!$F$7:$GB$306,42,FALSE))</f>
        <v>219697.1</v>
      </c>
      <c r="BE157" s="99">
        <f>IF(ISNA(VLOOKUP($A157,'[2]1516 Exp_Rev Access'!$F$7:$GB$306,43,FALSE)),"",VLOOKUP($A157,'[2]1516 Exp_Rev Access'!$F$7:$GB$306,43,FALSE))</f>
        <v>0</v>
      </c>
      <c r="BF157" s="99">
        <f>IF(ISNA(VLOOKUP($A157,'[2]1516 Exp_Rev Access'!$F$7:$GB$306,44,FALSE)),"",VLOOKUP($A157,'[2]1516 Exp_Rev Access'!$F$7:$GB$306,44,FALSE))</f>
        <v>313616.61</v>
      </c>
      <c r="BG157" s="99">
        <f>IF(ISNA(VLOOKUP($A157,'[2]1516 Exp_Rev Access'!$F$7:$GB$306,45,FALSE)),"",VLOOKUP($A157,'[2]1516 Exp_Rev Access'!$F$7:$GB$306,45,FALSE))</f>
        <v>14769.03</v>
      </c>
      <c r="BH157" s="99">
        <f>IF(ISNA(VLOOKUP($A157,'[2]1516 Exp_Rev Access'!$F$7:$GB$306,46,FALSE)),"",VLOOKUP($A157,'[2]1516 Exp_Rev Access'!$F$7:$GB$306,46,FALSE))</f>
        <v>0</v>
      </c>
      <c r="BI157" s="99">
        <f>IF(ISNA(VLOOKUP($A157,'[2]1516 Exp_Rev Access'!$F$7:$GB$306,47,FALSE)),"",VLOOKUP($A157,'[2]1516 Exp_Rev Access'!$F$7:$GB$306,47,FALSE))</f>
        <v>15030.65</v>
      </c>
      <c r="BJ157" s="99">
        <f>IF(ISNA(VLOOKUP($A157,'[2]1516 Exp_Rev Access'!$F$7:$GB$306,48,FALSE)),"",VLOOKUP($A157,'[2]1516 Exp_Rev Access'!$F$7:$GB$306,48,FALSE))</f>
        <v>615056.9</v>
      </c>
      <c r="BK157" s="99">
        <f>IF(ISNA(VLOOKUP($A157,'[2]1516 Exp_Rev Access'!$F$7:$GB$306,49,FALSE)),"",VLOOKUP($A157,'[2]1516 Exp_Rev Access'!$F$7:$GB$306,49,FALSE))</f>
        <v>379850.05</v>
      </c>
      <c r="BL157" s="99">
        <f>IF(ISNA(VLOOKUP($A157,'[2]1516 Exp_Rev Access'!$F$7:$GB$306,50,FALSE)),"",VLOOKUP($A157,'[2]1516 Exp_Rev Access'!$F$7:$GB$306,50,FALSE))</f>
        <v>711.32</v>
      </c>
      <c r="BM157" s="99">
        <f>IF(ISNA(VLOOKUP($A157,'[2]1516 Exp_Rev Access'!$F$7:$GB$306,51,FALSE)),"",VLOOKUP($A157,'[2]1516 Exp_Rev Access'!$F$7:$GB$306,51,FALSE))</f>
        <v>0</v>
      </c>
      <c r="BN157" s="99">
        <f>IF(ISNA(VLOOKUP($A157,'[2]1516 Exp_Rev Access'!$F$7:$GB$306,52,FALSE)),"",VLOOKUP($A157,'[2]1516 Exp_Rev Access'!$F$7:$GB$306,52,FALSE))</f>
        <v>0</v>
      </c>
      <c r="BO157" s="99">
        <f>IF(ISNA(VLOOKUP($A157,'[2]1516 Exp_Rev Access'!$F$7:$GB$306,53,FALSE)),"",VLOOKUP($A157,'[2]1516 Exp_Rev Access'!$F$7:$GB$306,53,FALSE))</f>
        <v>0</v>
      </c>
      <c r="BP157" s="99">
        <f>IF(ISNA(VLOOKUP($A157,'[2]1516 Exp_Rev Access'!$F$7:$GB$306,54,FALSE)),"",VLOOKUP($A157,'[2]1516 Exp_Rev Access'!$F$7:$GB$306,54,FALSE))</f>
        <v>0</v>
      </c>
      <c r="BQ157" s="99">
        <f>IF(ISNA(VLOOKUP($A157,'[2]1516 Exp_Rev Access'!$F$7:$GB$306,55,FALSE)),"",VLOOKUP($A157,'[2]1516 Exp_Rev Access'!$F$7:$GB$306,55,FALSE))</f>
        <v>0</v>
      </c>
      <c r="BR157" s="99">
        <f>IF(ISNA(VLOOKUP($A157,'[2]1516 Exp_Rev Access'!$F$7:$GB$306,56,FALSE)),"",VLOOKUP($A157,'[2]1516 Exp_Rev Access'!$F$7:$GB$306,56,FALSE))</f>
        <v>0</v>
      </c>
      <c r="BS157" s="99">
        <f>IF(ISNA(VLOOKUP($A157,'[2]1516 Exp_Rev Access'!$F$7:$GB$306,57,FALSE)),"",VLOOKUP($A157,'[2]1516 Exp_Rev Access'!$F$7:$GB$306,57,FALSE))</f>
        <v>0</v>
      </c>
      <c r="BT157" s="99">
        <f>IF(ISNA(VLOOKUP($A157,'[2]1516 Exp_Rev Access'!$F$7:$GB$306,58,FALSE)),"",VLOOKUP($A157,'[2]1516 Exp_Rev Access'!$F$7:$GB$306,58,FALSE))</f>
        <v>0</v>
      </c>
      <c r="BU157" s="102">
        <f t="shared" si="212"/>
        <v>3195267.3299999991</v>
      </c>
      <c r="BV157" s="72">
        <f t="shared" si="213"/>
        <v>0.17819464741706825</v>
      </c>
      <c r="BW157" s="94">
        <f t="shared" si="214"/>
        <v>2188.6741853949898</v>
      </c>
      <c r="BX157" s="99">
        <f>IF(ISNA(VLOOKUP($A157,'[2]1516 Exp_Rev Access'!$F$7:$GB$306,59,FALSE)),"",VLOOKUP($A157,'[2]1516 Exp_Rev Access'!$F$7:$GB$306,59,FALSE))</f>
        <v>0</v>
      </c>
      <c r="BY157" s="99">
        <f>IF(ISNA(VLOOKUP($A157,'[2]1516 Exp_Rev Access'!$F$7:$GB$306,60,FALSE)),"",VLOOKUP($A157,'[2]1516 Exp_Rev Access'!$F$7:$GB$306,60,FALSE))</f>
        <v>0</v>
      </c>
      <c r="BZ157" s="99">
        <f>IF(ISNA(VLOOKUP($A157,'[2]1516 Exp_Rev Access'!$F$7:$GB$306,61,FALSE)),"",VLOOKUP($A157,'[2]1516 Exp_Rev Access'!$F$7:$GB$306,61,FALSE))</f>
        <v>0</v>
      </c>
      <c r="CA157" s="99">
        <f>IF(ISNA(VLOOKUP($A157,'[2]1516 Exp_Rev Access'!$F$7:$GB$306,62,FALSE)),"",VLOOKUP($A157,'[2]1516 Exp_Rev Access'!$F$7:$GB$306,62,FALSE))</f>
        <v>0</v>
      </c>
      <c r="CB157" s="99">
        <f>IF(ISNA(VLOOKUP($A157,'[2]1516 Exp_Rev Access'!$F$7:$GB$306,63,FALSE)),"",VLOOKUP($A157,'[2]1516 Exp_Rev Access'!$F$7:$GB$306,63,FALSE))</f>
        <v>0</v>
      </c>
      <c r="CC157" s="99">
        <f>IF(ISNA(VLOOKUP($A157,'[2]1516 Exp_Rev Access'!$F$7:$GB$306,64,FALSE)),"",VLOOKUP($A157,'[2]1516 Exp_Rev Access'!$F$7:$GB$306,64,FALSE))</f>
        <v>0</v>
      </c>
      <c r="CD157" s="101">
        <f t="shared" si="215"/>
        <v>0</v>
      </c>
      <c r="CE157" s="72"/>
      <c r="CF157" s="103"/>
      <c r="CG157" s="99">
        <f>IF(ISNA(VLOOKUP($A157,'[2]1516 Exp_Rev Access'!$F$7:$GB$306,65,FALSE)),"",VLOOKUP($A157,'[2]1516 Exp_Rev Access'!$F$7:$GB$306,65,FALSE))</f>
        <v>0</v>
      </c>
      <c r="CH157" s="99">
        <f>IF(ISNA(VLOOKUP($A157,'[2]1516 Exp_Rev Access'!$F$7:$GB$306,66,FALSE)),"",VLOOKUP($A157,'[2]1516 Exp_Rev Access'!$F$7:$GB$306,66,FALSE))</f>
        <v>0</v>
      </c>
      <c r="CI157" s="99">
        <f>IF(ISNA(VLOOKUP($A157,'[2]1516 Exp_Rev Access'!$F$7:$GB$306,67,FALSE)),"",VLOOKUP($A157,'[2]1516 Exp_Rev Access'!$F$7:$GB$306,67,FALSE))</f>
        <v>0</v>
      </c>
      <c r="CJ157" s="99">
        <f>IF(ISNA(VLOOKUP($A157,'[2]1516 Exp_Rev Access'!$F$7:$GB$306,68,FALSE)),"",VLOOKUP($A157,'[2]1516 Exp_Rev Access'!$F$7:$GB$306,68,FALSE))</f>
        <v>0</v>
      </c>
      <c r="CK157" s="99">
        <f>IF(ISNA(VLOOKUP($A157,'[2]1516 Exp_Rev Access'!$F$7:$GB$306,69,FALSE)),"",VLOOKUP($A157,'[2]1516 Exp_Rev Access'!$F$7:$GB$306,69,FALSE))</f>
        <v>0</v>
      </c>
      <c r="CL157" s="99">
        <f>IF(ISNA(VLOOKUP($A157,'[2]1516 Exp_Rev Access'!$F$7:$GB$306,70,FALSE)),"",VLOOKUP($A157,'[2]1516 Exp_Rev Access'!$F$7:$GB$306,70,FALSE))</f>
        <v>0</v>
      </c>
      <c r="CM157" s="99">
        <f>IF(ISNA(VLOOKUP($A157,'[2]1516 Exp_Rev Access'!$F$7:$GB$306,71,FALSE)),"",VLOOKUP($A157,'[2]1516 Exp_Rev Access'!$F$7:$GB$306,71,FALSE))</f>
        <v>0</v>
      </c>
      <c r="CN157" s="99">
        <f>IF(ISNA(VLOOKUP($A157,'[2]1516 Exp_Rev Access'!$F$7:$GB$306,72,FALSE)),"",VLOOKUP($A157,'[2]1516 Exp_Rev Access'!$F$7:$GB$306,72,FALSE))</f>
        <v>0</v>
      </c>
      <c r="CO157" s="99">
        <f>IF(ISNA(VLOOKUP($A157,'[2]1516 Exp_Rev Access'!$F$7:$GB$306,73,FALSE)),"",VLOOKUP($A157,'[2]1516 Exp_Rev Access'!$F$7:$GB$306,73,FALSE))</f>
        <v>0</v>
      </c>
      <c r="CP157" s="99">
        <f>IF(ISNA(VLOOKUP($A157,'[2]1516 Exp_Rev Access'!$F$7:$GB$306,74,FALSE)),"",VLOOKUP($A157,'[2]1516 Exp_Rev Access'!$F$7:$GB$306,74,FALSE))</f>
        <v>309938</v>
      </c>
      <c r="CQ157" s="99">
        <f>IF(ISNA(VLOOKUP($A157,'[2]1516 Exp_Rev Access'!$F$7:$GB$306,75,FALSE)),"",VLOOKUP($A157,'[2]1516 Exp_Rev Access'!$F$7:$GB$306,75,FALSE))</f>
        <v>0</v>
      </c>
      <c r="CR157" s="99">
        <f>IF(ISNA(VLOOKUP($A157,'[2]1516 Exp_Rev Access'!$F$7:$GB$306,76,FALSE)),"",VLOOKUP($A157,'[2]1516 Exp_Rev Access'!$F$7:$GB$306,76,FALSE))</f>
        <v>9274</v>
      </c>
      <c r="CS157" s="99">
        <f>IF(ISNA(VLOOKUP($A157,'[2]1516 Exp_Rev Access'!$F$7:$GB$306,77,FALSE)),"",VLOOKUP($A157,'[2]1516 Exp_Rev Access'!$F$7:$GB$306,77,FALSE))</f>
        <v>0</v>
      </c>
      <c r="CT157" s="99">
        <f>IF(ISNA(VLOOKUP($A157,'[2]1516 Exp_Rev Access'!$F$7:$GB$306,78,FALSE)),"",VLOOKUP($A157,'[2]1516 Exp_Rev Access'!$F$7:$GB$306,78,FALSE))</f>
        <v>360376.6</v>
      </c>
      <c r="CU157" s="99">
        <f>IF(ISNA(VLOOKUP($A157,'[2]1516 Exp_Rev Access'!$F$7:$GB$306,79,FALSE)),"",VLOOKUP($A157,'[2]1516 Exp_Rev Access'!$F$7:$GB$306,79,FALSE))</f>
        <v>45404</v>
      </c>
      <c r="CV157" s="99">
        <f>IF(ISNA(VLOOKUP($A157,'[2]1516 Exp_Rev Access'!$F$7:$GB$306,80,FALSE)),"",VLOOKUP($A157,'[2]1516 Exp_Rev Access'!$F$7:$GB$306,80,FALSE))</f>
        <v>130546.6</v>
      </c>
      <c r="CW157" s="99">
        <f>IF(ISNA(VLOOKUP($A157,'[2]1516 Exp_Rev Access'!$F$7:$GB$306,81,FALSE)),"",VLOOKUP($A157,'[2]1516 Exp_Rev Access'!$F$7:$GB$306,81,FALSE))</f>
        <v>0</v>
      </c>
      <c r="CX157" s="99">
        <f>IF(ISNA(VLOOKUP($A157,'[2]1516 Exp_Rev Access'!$F$7:$GB$306,82,FALSE)),"",VLOOKUP($A157,'[2]1516 Exp_Rev Access'!$F$7:$GB$306,82,FALSE))</f>
        <v>0</v>
      </c>
      <c r="CY157" s="99">
        <f>IF(ISNA(VLOOKUP($A157,'[2]1516 Exp_Rev Access'!$F$7:$GB$306,83,FALSE)),"",VLOOKUP($A157,'[2]1516 Exp_Rev Access'!$F$7:$GB$306,83,FALSE))</f>
        <v>0</v>
      </c>
      <c r="CZ157" s="99">
        <f>IF(ISNA(VLOOKUP($A157,'[2]1516 Exp_Rev Access'!$F$7:$GB$306,84,FALSE)),"",VLOOKUP($A157,'[2]1516 Exp_Rev Access'!$F$7:$GB$306,84,FALSE))</f>
        <v>0</v>
      </c>
      <c r="DA157" s="99">
        <f>IF(ISNA(VLOOKUP($A157,'[2]1516 Exp_Rev Access'!$F$7:$GB$306,85,FALSE)),"",VLOOKUP($A157,'[2]1516 Exp_Rev Access'!$F$7:$GB$306,85,FALSE))</f>
        <v>66630.13</v>
      </c>
      <c r="DB157" s="99">
        <f>IF(ISNA(VLOOKUP($A157,'[2]1516 Exp_Rev Access'!$F$7:$GB$306,86,FALSE)),"",VLOOKUP($A157,'[2]1516 Exp_Rev Access'!$F$7:$GB$306,86,FALSE))</f>
        <v>0</v>
      </c>
      <c r="DC157" s="99">
        <f>IF(ISNA(VLOOKUP($A157,'[2]1516 Exp_Rev Access'!$F$7:$GB$306,87,FALSE)),"",VLOOKUP($A157,'[2]1516 Exp_Rev Access'!$F$7:$GB$306,87,FALSE))</f>
        <v>0</v>
      </c>
      <c r="DD157" s="99">
        <f>IF(ISNA(VLOOKUP($A157,'[2]1516 Exp_Rev Access'!$F$7:$GB$306,88,FALSE)),"",VLOOKUP($A157,'[2]1516 Exp_Rev Access'!$F$7:$GB$306,88,FALSE))</f>
        <v>0</v>
      </c>
      <c r="DE157" s="99">
        <f>IF(ISNA(VLOOKUP($A157,'[2]1516 Exp_Rev Access'!$F$7:$GB$306,89,FALSE)),"",VLOOKUP($A157,'[2]1516 Exp_Rev Access'!$F$7:$GB$306,89,FALSE))</f>
        <v>0</v>
      </c>
      <c r="DF157" s="99">
        <f>IF(ISNA(VLOOKUP($A157,'[2]1516 Exp_Rev Access'!$F$7:$GB$306,90,FALSE)),"",VLOOKUP($A157,'[2]1516 Exp_Rev Access'!$F$7:$GB$306,90,FALSE))</f>
        <v>0</v>
      </c>
      <c r="DG157" s="99">
        <f>IF(ISNA(VLOOKUP($A157,'[2]1516 Exp_Rev Access'!$F$7:$GB$306,91,FALSE)),"",VLOOKUP($A157,'[2]1516 Exp_Rev Access'!$F$7:$GB$306,91,FALSE))</f>
        <v>7089.28</v>
      </c>
      <c r="DH157" s="99">
        <f>IF(ISNA(VLOOKUP($A157,'[2]1516 Exp_Rev Access'!$F$7:$GB$306,92,FALSE)),"",VLOOKUP($A157,'[2]1516 Exp_Rev Access'!$F$7:$GB$306,92,FALSE))</f>
        <v>487769.7</v>
      </c>
      <c r="DI157" s="99">
        <f>IF(ISNA(VLOOKUP($A157,'[2]1516 Exp_Rev Access'!$F$7:$GB$306,93,FALSE)),"",VLOOKUP($A157,'[2]1516 Exp_Rev Access'!$F$7:$GB$306,93,FALSE))</f>
        <v>0</v>
      </c>
      <c r="DJ157" s="99">
        <f>IF(ISNA(VLOOKUP($A157,'[2]1516 Exp_Rev Access'!$F$7:$GB$306,94,FALSE)),"",VLOOKUP($A157,'[2]1516 Exp_Rev Access'!$F$7:$GB$306,94,FALSE))</f>
        <v>0</v>
      </c>
      <c r="DK157" s="99">
        <f>IF(ISNA(VLOOKUP($A157,'[2]1516 Exp_Rev Access'!$F$7:$GB$306,95,FALSE)),"",VLOOKUP($A157,'[2]1516 Exp_Rev Access'!$F$7:$GB$306,95,FALSE))</f>
        <v>0</v>
      </c>
      <c r="DL157" s="99">
        <f>IF(ISNA(VLOOKUP($A157,'[2]1516 Exp_Rev Access'!$F$7:$GB$306,96,FALSE)),"",VLOOKUP($A157,'[2]1516 Exp_Rev Access'!$F$7:$GB$306,96,FALSE))</f>
        <v>0</v>
      </c>
      <c r="DM157" s="99">
        <f>IF(ISNA(VLOOKUP($A157,'[2]1516 Exp_Rev Access'!$F$7:$GB$306,97,FALSE)),"",VLOOKUP($A157,'[2]1516 Exp_Rev Access'!$F$7:$GB$306,97,FALSE))</f>
        <v>0</v>
      </c>
      <c r="DN157" s="99">
        <f>IF(ISNA(VLOOKUP($A157,'[2]1516 Exp_Rev Access'!$F$7:$GB$306,98,FALSE)),"",VLOOKUP($A157,'[2]1516 Exp_Rev Access'!$F$7:$GB$306,98,FALSE))</f>
        <v>0</v>
      </c>
      <c r="DO157" s="99">
        <f>IF(ISNA(VLOOKUP($A157,'[2]1516 Exp_Rev Access'!$F$7:$GB$306,99,FALSE)),"",VLOOKUP($A157,'[2]1516 Exp_Rev Access'!$F$7:$GB$306,99,FALSE))</f>
        <v>0</v>
      </c>
      <c r="DP157" s="99">
        <f>IF(ISNA(VLOOKUP($A157,'[2]1516 Exp_Rev Access'!$F$7:$GB$306,100,FALSE)),"",VLOOKUP($A157,'[2]1516 Exp_Rev Access'!$F$7:$GB$306,100,FALSE))</f>
        <v>0</v>
      </c>
      <c r="DQ157" s="99">
        <f>IF(ISNA(VLOOKUP($A157,'[2]1516 Exp_Rev Access'!$F$7:$GB$306,101,FALSE)),"",VLOOKUP($A157,'[2]1516 Exp_Rev Access'!$F$7:$GB$306,101,FALSE))</f>
        <v>0</v>
      </c>
      <c r="DR157" s="99">
        <f>IF(ISNA(VLOOKUP($A157,'[2]1516 Exp_Rev Access'!$F$7:$GB$306,102,FALSE)),"",VLOOKUP($A157,'[2]1516 Exp_Rev Access'!$F$7:$GB$306,102,FALSE))</f>
        <v>0</v>
      </c>
      <c r="DS157" s="99">
        <f>IF(ISNA(VLOOKUP($A157,'[2]1516 Exp_Rev Access'!$F$7:$GB$306,103,FALSE)),"",VLOOKUP($A157,'[2]1516 Exp_Rev Access'!$F$7:$GB$306,103,FALSE))</f>
        <v>0</v>
      </c>
      <c r="DT157" s="99">
        <f>IF(ISNA(VLOOKUP($A157,'[2]1516 Exp_Rev Access'!$F$7:$GB$306,104,FALSE)),"",VLOOKUP($A157,'[2]1516 Exp_Rev Access'!$F$7:$GB$306,104,FALSE))</f>
        <v>0</v>
      </c>
      <c r="DU157" s="99">
        <f>IF(ISNA(VLOOKUP($A157,'[2]1516 Exp_Rev Access'!$F$7:$GB$306,105,FALSE)),"",VLOOKUP($A157,'[2]1516 Exp_Rev Access'!$F$7:$GB$306,105,FALSE))</f>
        <v>0</v>
      </c>
      <c r="DV157" s="99">
        <f>IF(ISNA(VLOOKUP($A157,'[2]1516 Exp_Rev Access'!$F$7:$GB$306,106,FALSE)),"",VLOOKUP($A157,'[2]1516 Exp_Rev Access'!$F$7:$GB$306,106,FALSE))</f>
        <v>0</v>
      </c>
      <c r="DW157" s="99">
        <f>IF(ISNA(VLOOKUP($A157,'[2]1516 Exp_Rev Access'!$F$7:$GB$306,107,FALSE)),"",VLOOKUP($A157,'[2]1516 Exp_Rev Access'!$F$7:$GB$306,107,FALSE))</f>
        <v>0</v>
      </c>
      <c r="DX157" s="99">
        <f>IF(ISNA(VLOOKUP($A157,'[2]1516 Exp_Rev Access'!$F$7:$GB$306,108,FALSE)),"",VLOOKUP($A157,'[2]1516 Exp_Rev Access'!$F$7:$GB$306,108,FALSE))</f>
        <v>0</v>
      </c>
      <c r="DY157" s="99">
        <f>IF(ISNA(VLOOKUP($A157,'[2]1516 Exp_Rev Access'!$F$7:$GB$306,109,FALSE)),"",VLOOKUP($A157,'[2]1516 Exp_Rev Access'!$F$7:$GB$306,109,FALSE))</f>
        <v>0</v>
      </c>
      <c r="DZ157" s="99">
        <f>IF(ISNA(VLOOKUP($A157,'[2]1516 Exp_Rev Access'!$F$7:$GB$306,110,FALSE)),"",VLOOKUP($A157,'[2]1516 Exp_Rev Access'!$F$7:$GB$306,110,FALSE))</f>
        <v>0</v>
      </c>
      <c r="EA157" s="99">
        <f>IF(ISNA(VLOOKUP($A157,'[2]1516 Exp_Rev Access'!$F$7:$GB$306,111,FALSE)),"",VLOOKUP($A157,'[2]1516 Exp_Rev Access'!$F$7:$GB$306,111,FALSE))</f>
        <v>0</v>
      </c>
      <c r="EB157" s="99">
        <f>IF(ISNA(VLOOKUP($A157,'[2]1516 Exp_Rev Access'!$F$7:$GB$306,112,FALSE)),"",VLOOKUP($A157,'[2]1516 Exp_Rev Access'!$F$7:$GB$306,112,FALSE))</f>
        <v>0</v>
      </c>
      <c r="EC157" s="99">
        <f>IF(ISNA(VLOOKUP($A157,'[2]1516 Exp_Rev Access'!$F$7:$GB$306,113,FALSE)),"",VLOOKUP($A157,'[2]1516 Exp_Rev Access'!$F$7:$GB$306,113,FALSE))</f>
        <v>0</v>
      </c>
      <c r="ED157" s="99">
        <f>IF(ISNA(VLOOKUP($A157,'[2]1516 Exp_Rev Access'!$F$7:$GB$306,114,FALSE)),"",VLOOKUP($A157,'[2]1516 Exp_Rev Access'!$F$7:$GB$306,114,FALSE))</f>
        <v>0</v>
      </c>
      <c r="EE157" s="99">
        <f>IF(ISNA(VLOOKUP($A157,'[2]1516 Exp_Rev Access'!$F$7:$GB$306,115,FALSE)),"",VLOOKUP($A157,'[2]1516 Exp_Rev Access'!$F$7:$GB$306,115,FALSE))</f>
        <v>0</v>
      </c>
      <c r="EF157" s="99">
        <f>IF(ISNA(VLOOKUP($A157,'[2]1516 Exp_Rev Access'!$F$7:$GB$306,116,FALSE)),"",VLOOKUP($A157,'[2]1516 Exp_Rev Access'!$F$7:$GB$306,116,FALSE))</f>
        <v>0</v>
      </c>
      <c r="EG157" s="99">
        <f>IF(ISNA(VLOOKUP($A157,'[2]1516 Exp_Rev Access'!$F$7:$GB$306,117,FALSE)),"",VLOOKUP($A157,'[2]1516 Exp_Rev Access'!$F$7:$GB$306,117,FALSE))</f>
        <v>0</v>
      </c>
      <c r="EH157" s="99">
        <f>IF(ISNA(VLOOKUP($A157,'[2]1516 Exp_Rev Access'!$F$7:$GB$306,118,FALSE)),"",VLOOKUP($A157,'[2]1516 Exp_Rev Access'!$F$7:$GB$306,118,FALSE))</f>
        <v>0</v>
      </c>
      <c r="EI157" s="99">
        <f>IF(ISNA(VLOOKUP($A157,'[2]1516 Exp_Rev Access'!$F$7:$GB$306,119,FALSE)),"",VLOOKUP($A157,'[2]1516 Exp_Rev Access'!$F$7:$GB$306,119,FALSE))</f>
        <v>0</v>
      </c>
      <c r="EJ157" s="99">
        <f>IF(ISNA(VLOOKUP($A157,'[2]1516 Exp_Rev Access'!$F$7:$GB$306,120,FALSE)),"",VLOOKUP($A157,'[2]1516 Exp_Rev Access'!$F$7:$GB$306,120,FALSE))</f>
        <v>0</v>
      </c>
      <c r="EK157" s="99">
        <f>IF(ISNA(VLOOKUP($A157,'[2]1516 Exp_Rev Access'!$F$7:$GB$306,121,FALSE)),"",VLOOKUP($A157,'[2]1516 Exp_Rev Access'!$F$7:$GB$306,121,FALSE))</f>
        <v>0</v>
      </c>
      <c r="EL157" s="99">
        <f>IF(ISNA(VLOOKUP($A157,'[2]1516 Exp_Rev Access'!$F$7:$GB$306,122,FALSE)),"",VLOOKUP($A157,'[2]1516 Exp_Rev Access'!$F$7:$GB$306,122,FALSE))</f>
        <v>0</v>
      </c>
      <c r="EM157" s="99">
        <f>IF(ISNA(VLOOKUP($A157,'[2]1516 Exp_Rev Access'!$F$7:$GB$306,123,FALSE)),"",VLOOKUP($A157,'[2]1516 Exp_Rev Access'!$F$7:$GB$306,123,FALSE))</f>
        <v>825</v>
      </c>
      <c r="EN157" s="99">
        <f>IF(ISNA(VLOOKUP($A157,'[2]1516 Exp_Rev Access'!$F$7:$GB$306,124,FALSE)),"",VLOOKUP($A157,'[2]1516 Exp_Rev Access'!$F$7:$GB$306,124,FALSE))</f>
        <v>0</v>
      </c>
      <c r="EO157" s="99">
        <f>IF(ISNA(VLOOKUP($A157,'[2]1516 Exp_Rev Access'!$F$7:$GB$306,125,FALSE)),"",VLOOKUP($A157,'[2]1516 Exp_Rev Access'!$F$7:$GB$306,125,FALSE))</f>
        <v>0</v>
      </c>
      <c r="EP157" s="99">
        <f>IF(ISNA(VLOOKUP($A157,'[2]1516 Exp_Rev Access'!$F$7:$GB$306,126,FALSE)),"",VLOOKUP($A157,'[2]1516 Exp_Rev Access'!$F$7:$GB$306,126,FALSE))</f>
        <v>0</v>
      </c>
      <c r="EQ157" s="99">
        <f>IF(ISNA(VLOOKUP($A157,'[2]1516 Exp_Rev Access'!$F$7:$GB$306,127,FALSE)),"",VLOOKUP($A157,'[2]1516 Exp_Rev Access'!$F$7:$GB$306,127,FALSE))</f>
        <v>0</v>
      </c>
      <c r="ER157" s="99">
        <f>IF(ISNA(VLOOKUP($A157,'[2]1516 Exp_Rev Access'!$F$7:$GB$306,128,FALSE)),"",VLOOKUP($A157,'[2]1516 Exp_Rev Access'!$F$7:$GB$306,128,FALSE))</f>
        <v>0</v>
      </c>
      <c r="ES157" s="99">
        <f>IF(ISNA(VLOOKUP($A157,'[2]1516 Exp_Rev Access'!$F$7:$GB$306,129,FALSE)),"",VLOOKUP($A157,'[2]1516 Exp_Rev Access'!$F$7:$GB$306,129,FALSE))</f>
        <v>0</v>
      </c>
      <c r="ET157" s="99">
        <f>IF(ISNA(VLOOKUP($A157,'[2]1516 Exp_Rev Access'!$F$7:$GB$306,130,FALSE)),"",VLOOKUP($A157,'[2]1516 Exp_Rev Access'!$F$7:$GB$306,130,FALSE))</f>
        <v>0</v>
      </c>
      <c r="EU157" s="99">
        <f>IF(ISNA(VLOOKUP($A157,'[2]1516 Exp_Rev Access'!$F$7:$GB$306,131,FALSE)),"",VLOOKUP($A157,'[2]1516 Exp_Rev Access'!$F$7:$GB$306,131,FALSE))</f>
        <v>1778.33</v>
      </c>
      <c r="EV157" s="99">
        <f>IF(ISNA(VLOOKUP($A157,'[2]1516 Exp_Rev Access'!$F$7:$GB$306,132,FALSE)),"",VLOOKUP($A157,'[2]1516 Exp_Rev Access'!$F$7:$GB$306,132,FALSE))</f>
        <v>0</v>
      </c>
      <c r="EW157" s="99">
        <f>IF(ISNA(VLOOKUP($A157,'[2]1516 Exp_Rev Access'!$F$7:$GB$306,133,FALSE)),"",VLOOKUP($A157,'[2]1516 Exp_Rev Access'!$F$7:$GB$306,133,FALSE))</f>
        <v>0</v>
      </c>
      <c r="EX157" s="99">
        <f>IF(ISNA(VLOOKUP($A157,'[2]1516 Exp_Rev Access'!$F$7:$GB$306,134,FALSE)),"",VLOOKUP($A157,'[2]1516 Exp_Rev Access'!$F$7:$GB$306,134,FALSE))</f>
        <v>0</v>
      </c>
      <c r="EY157" s="99">
        <f>IF(ISNA(VLOOKUP($A157,'[2]1516 Exp_Rev Access'!$F$7:$GB$306,135,FALSE)),"",VLOOKUP($A157,'[2]1516 Exp_Rev Access'!$F$7:$GB$306,135,FALSE))</f>
        <v>0</v>
      </c>
      <c r="EZ157" s="99">
        <f>IF(ISNA(VLOOKUP($A157,'[2]1516 Exp_Rev Access'!$F$7:$GB$306,136,FALSE)),"",VLOOKUP($A157,'[2]1516 Exp_Rev Access'!$F$7:$GB$306,136,FALSE))</f>
        <v>0</v>
      </c>
      <c r="FA157" s="99">
        <f>IF(ISNA(VLOOKUP($A157,'[2]1516 Exp_Rev Access'!$F$7:$GB$306,137,FALSE)),"",VLOOKUP($A157,'[2]1516 Exp_Rev Access'!$F$7:$GB$306,137,FALSE))</f>
        <v>0</v>
      </c>
      <c r="FB157" s="99">
        <f>IF(ISNA(VLOOKUP($A157,'[2]1516 Exp_Rev Access'!$F$7:$GB$306,138,FALSE)),"",VLOOKUP($A157,'[2]1516 Exp_Rev Access'!$F$7:$GB$306,138,FALSE))</f>
        <v>0</v>
      </c>
      <c r="FC157" s="99">
        <f>IF(ISNA(VLOOKUP($A157,'[2]1516 Exp_Rev Access'!$F$7:$GB$306,139,FALSE)),"",VLOOKUP($A157,'[2]1516 Exp_Rev Access'!$F$7:$GB$306,139,FALSE))</f>
        <v>0</v>
      </c>
      <c r="FD157" s="99">
        <f>IF(ISNA(VLOOKUP($A157,'[2]1516 Exp_Rev Access'!$F$7:$FS$306,140,FALSE)),"",VLOOKUP($A157,'[2]1516 Exp_Rev Access'!$F$7:$FS$306,140,FALSE))</f>
        <v>0</v>
      </c>
      <c r="FE157" s="99">
        <f>IF(ISNA(VLOOKUP($A157,'[2]1516 Exp_Rev Access'!$F$7:$FS$306,141,FALSE)),"",VLOOKUP($A157,'[2]1516 Exp_Rev Access'!$F$7:$FS$306,141,FALSE))</f>
        <v>0</v>
      </c>
      <c r="FF157" s="99">
        <f>IF(ISNA(VLOOKUP($A157,'[2]1516 Exp_Rev Access'!$F$7:$FS$306,142,FALSE)),"",VLOOKUP($A157,'[2]1516 Exp_Rev Access'!$F$7:$FS$306,142,FALSE))</f>
        <v>0</v>
      </c>
      <c r="FG157" s="99">
        <f>IF(ISNA(VLOOKUP($A157,'[2]1516 Exp_Rev Access'!$F$7:$FS$306,143,FALSE)),"",VLOOKUP($A157,'[2]1516 Exp_Rev Access'!$F$7:$FS$306,143,FALSE))</f>
        <v>0</v>
      </c>
      <c r="FH157" s="99">
        <f>IF(ISNA(VLOOKUP($A157,'[2]1516 Exp_Rev Access'!$F$7:$FS$306,144,FALSE)),"",VLOOKUP($A157,'[2]1516 Exp_Rev Access'!$F$7:$FS$306,144,FALSE))</f>
        <v>0</v>
      </c>
      <c r="FI157" s="99">
        <f>IF(ISNA(VLOOKUP($A157,'[2]1516 Exp_Rev Access'!$F$7:$FS$306,145,FALSE)),"",VLOOKUP($A157,'[2]1516 Exp_Rev Access'!$F$7:$FS$306,145,FALSE))</f>
        <v>0</v>
      </c>
      <c r="FJ157" s="99">
        <f>IF(ISNA(VLOOKUP($A157,'[2]1516 Exp_Rev Access'!$F$7:$FS$306,146,FALSE)),"",VLOOKUP($A157,'[2]1516 Exp_Rev Access'!$F$7:$FS$306,146,FALSE))</f>
        <v>0</v>
      </c>
      <c r="FK157" s="99">
        <f>IF(ISNA(VLOOKUP($A157,'[2]1516 Exp_Rev Access'!$F$7:$FS$306,147,FALSE)),"",VLOOKUP($A157,'[2]1516 Exp_Rev Access'!$F$7:$FS$306,147,FALSE))</f>
        <v>0</v>
      </c>
      <c r="FL157" s="99">
        <f>IF(ISNA(VLOOKUP($A157,'[2]1516 Exp_Rev Access'!$F$7:$FS$306,148,FALSE)),"",VLOOKUP($A157,'[2]1516 Exp_Rev Access'!$F$7:$FS$306,148,FALSE))</f>
        <v>0</v>
      </c>
      <c r="FM157" s="99">
        <f>IF(ISNA(VLOOKUP($A157,'[2]1516 Exp_Rev Access'!$F$7:$FS$306,149,FALSE)),"",VLOOKUP($A157,'[2]1516 Exp_Rev Access'!$F$7:$FS$306,149,FALSE))</f>
        <v>0</v>
      </c>
      <c r="FN157" s="99">
        <f>IF(ISNA(VLOOKUP($A157,'[2]1516 Exp_Rev Access'!$F$7:$FS$306,150,FALSE)),"",VLOOKUP($A157,'[2]1516 Exp_Rev Access'!$F$7:$FS$306,150,FALSE))</f>
        <v>0</v>
      </c>
      <c r="FO157" s="99">
        <f>IF(ISNA(VLOOKUP($A157,'[2]1516 Exp_Rev Access'!$F$7:$FS$306,151,FALSE)),"",VLOOKUP($A157,'[2]1516 Exp_Rev Access'!$F$7:$FS$306,151,FALSE))</f>
        <v>0</v>
      </c>
      <c r="FP157" s="99">
        <f>IF(ISNA(VLOOKUP($A157,'[2]1516 Exp_Rev Access'!$F$7:$FS$306,152,FALSE)),"",VLOOKUP($A157,'[2]1516 Exp_Rev Access'!$F$7:$FS$306,152,FALSE))</f>
        <v>0</v>
      </c>
      <c r="FQ157" s="99">
        <f>IF(ISNA(VLOOKUP($A157,'[2]1516 Exp_Rev Access'!$F$7:$FS$306,153,FALSE)),"",VLOOKUP($A157,'[2]1516 Exp_Rev Access'!$F$7:$FS$306,153,FALSE))</f>
        <v>35401.97</v>
      </c>
      <c r="FR157" s="101">
        <f t="shared" si="218"/>
        <v>1455033.61</v>
      </c>
      <c r="FS157" s="72">
        <f t="shared" si="219"/>
        <v>8.114476015186313E-2</v>
      </c>
      <c r="FT157" s="94">
        <f t="shared" si="220"/>
        <v>996.65980094663382</v>
      </c>
      <c r="FU157" s="99">
        <f>IF(ISNA(VLOOKUP($A157,'[2]1516 Exp_Rev Access'!$F$7:$GB$306,154,FALSE)),"",VLOOKUP($A157,'[2]1516 Exp_Rev Access'!$F$7:$GB$306,154,FALSE))</f>
        <v>0</v>
      </c>
      <c r="FV157" s="99">
        <f>IF(ISNA(VLOOKUP($A157,'[2]1516 Exp_Rev Access'!$F$7:$GB$306,155,FALSE)),"",VLOOKUP($A157,'[2]1516 Exp_Rev Access'!$F$7:$GB$306,155,FALSE))</f>
        <v>0</v>
      </c>
      <c r="FW157" s="99">
        <f>IF(ISNA(VLOOKUP($A157,'[2]1516 Exp_Rev Access'!$F$7:$GB$306,156,FALSE)),"",VLOOKUP($A157,'[2]1516 Exp_Rev Access'!$F$7:$GB$306,156,FALSE))</f>
        <v>0</v>
      </c>
      <c r="FX157" s="99">
        <f>IF(ISNA(VLOOKUP($A157,'[2]1516 Exp_Rev Access'!$F$7:$GB$306,157,FALSE)),"",VLOOKUP($A157,'[2]1516 Exp_Rev Access'!$F$7:$GB$306,157,FALSE))</f>
        <v>0</v>
      </c>
      <c r="FY157" s="99">
        <f>IF(ISNA(VLOOKUP($A157,'[2]1516 Exp_Rev Access'!$F$7:$GB$306,158,FALSE)),"",VLOOKUP($A157,'[2]1516 Exp_Rev Access'!$F$7:$GB$306,158,FALSE))</f>
        <v>0</v>
      </c>
      <c r="FZ157" s="99">
        <f>IF(ISNA(VLOOKUP($A157,'[2]1516 Exp_Rev Access'!$F$7:$GB$306,159,FALSE)),"",VLOOKUP($A157,'[2]1516 Exp_Rev Access'!$F$7:$GB$306,159,FALSE))</f>
        <v>0</v>
      </c>
      <c r="GA157" s="99">
        <f>IF(ISNA(VLOOKUP($A157,'[2]1516 Exp_Rev Access'!$F$7:$GB$306,160,FALSE)),"",VLOOKUP($A157,'[2]1516 Exp_Rev Access'!$F$7:$GB$306,160,FALSE))</f>
        <v>0</v>
      </c>
      <c r="GB157" s="99">
        <f>IF(ISNA(VLOOKUP($A157,'[2]1516 Exp_Rev Access'!$F$7:$GB$306,161,FALSE)),"",VLOOKUP($A157,'[2]1516 Exp_Rev Access'!$F$7:$GB$306,161,FALSE))</f>
        <v>0</v>
      </c>
      <c r="GC157" s="99">
        <f>IF(ISNA(VLOOKUP($A157,'[2]1516 Exp_Rev Access'!$F$7:$GB$306,162,FALSE)),"",VLOOKUP($A157,'[2]1516 Exp_Rev Access'!$F$7:$GB$306,162,FALSE))</f>
        <v>0</v>
      </c>
      <c r="GD157" s="99">
        <f>IF(ISNA(VLOOKUP($A157,'[2]1516 Exp_Rev Access'!$F$7:$GB$306,163,FALSE)),"",VLOOKUP($A157,'[2]1516 Exp_Rev Access'!$F$7:$GB$306,163,FALSE))</f>
        <v>0</v>
      </c>
      <c r="GE157" s="99">
        <f>IF(ISNA(VLOOKUP($A157,'[2]1516 Exp_Rev Access'!$F$7:$GB$306,164,FALSE)),"",VLOOKUP($A157,'[2]1516 Exp_Rev Access'!$F$7:$GB$306,164,FALSE))</f>
        <v>0</v>
      </c>
      <c r="GF157" s="99">
        <f>IF(ISNA(VLOOKUP($A157,'[2]1516 Exp_Rev Access'!$F$7:$GB$306,165,FALSE)),"",VLOOKUP($A157,'[2]1516 Exp_Rev Access'!$F$7:$GB$306,165,FALSE))</f>
        <v>0</v>
      </c>
      <c r="GG157" s="99">
        <f>IF(ISNA(VLOOKUP($A157,'[2]1516 Exp_Rev Access'!$F$7:$GB$306,166,FALSE)),"",VLOOKUP($A157,'[2]1516 Exp_Rev Access'!$F$7:$GB$306,166,FALSE))</f>
        <v>0</v>
      </c>
      <c r="GH157" s="99">
        <f>IF(ISNA(VLOOKUP($A157,'[2]1516 Exp_Rev Access'!$F$7:$GB$306,167,FALSE)),"",VLOOKUP($A157,'[2]1516 Exp_Rev Access'!$F$7:$GB$306,167,FALSE))</f>
        <v>0</v>
      </c>
      <c r="GI157" s="99">
        <f>IF(ISNA(VLOOKUP($A157,'[2]1516 Exp_Rev Access'!$F$7:$GB$306,168,FALSE)),"",VLOOKUP($A157,'[2]1516 Exp_Rev Access'!$F$7:$GB$306,168,FALSE))</f>
        <v>0</v>
      </c>
      <c r="GJ157" s="99">
        <f>IF(ISNA(VLOOKUP($A157,'[2]1516 Exp_Rev Access'!$F$7:$GB$306,169,FALSE)),"",VLOOKUP($A157,'[2]1516 Exp_Rev Access'!$F$7:$GB$306,169,FALSE))</f>
        <v>0</v>
      </c>
      <c r="GK157" s="99">
        <f>IF(ISNA(VLOOKUP($A157,'[2]1516 Exp_Rev Access'!$F$7:$GB$306,170,FALSE)),"",VLOOKUP($A157,'[2]1516 Exp_Rev Access'!$F$7:$GB$306,170,FALSE))</f>
        <v>0</v>
      </c>
      <c r="GL157" s="99">
        <f>IF(ISNA(VLOOKUP($A157,'[2]1516 Exp_Rev Access'!$F$7:$GB$306,171,FALSE)),"",VLOOKUP($A157,'[2]1516 Exp_Rev Access'!$F$7:$GB$306,171,FALSE))</f>
        <v>0</v>
      </c>
      <c r="GM157" s="99">
        <f>IF(ISNA(VLOOKUP($A157,'[2]1516 Exp_Rev Access'!$F$7:$GB$306,172,FALSE)),"",VLOOKUP($A157,'[2]1516 Exp_Rev Access'!$F$7:$GB$306,172,FALSE))</f>
        <v>0</v>
      </c>
      <c r="GN157" s="99">
        <f>IF(ISNA(VLOOKUP($A157,'[2]1516 Exp_Rev Access'!$F$7:$GB$306,173,FALSE)),"",VLOOKUP($A157,'[2]1516 Exp_Rev Access'!$F$7:$GB$306,173,FALSE))</f>
        <v>0</v>
      </c>
      <c r="GO157" s="99">
        <f>IF(ISNA(VLOOKUP($A157,'[2]1516 Exp_Rev Access'!$F$7:$GB$306,174,FALSE)),"",VLOOKUP($A157,'[2]1516 Exp_Rev Access'!$F$7:$GB$306,174,FALSE))</f>
        <v>0</v>
      </c>
      <c r="GP157" s="99">
        <f>IF(ISNA(VLOOKUP($A157,'[2]1516 Exp_Rev Access'!$F$7:$GB$306,175,FALSE)),"",VLOOKUP($A157,'[2]1516 Exp_Rev Access'!$F$7:$GB$306,175,FALSE))</f>
        <v>2433.5500000000002</v>
      </c>
      <c r="GQ157" s="99">
        <f>IF(ISNA(VLOOKUP($A157,'[2]1516 Exp_Rev Access'!$F$7:$GB$306,176,FALSE)),"",VLOOKUP($A157,'[2]1516 Exp_Rev Access'!$F$7:$GB$306,176,FALSE))</f>
        <v>0</v>
      </c>
      <c r="GR157" s="99">
        <f>IF(ISNA(VLOOKUP($A157,'[2]1516 Exp_Rev Access'!$F$7:$GB$306,177,FALSE)),"",VLOOKUP($A157,'[2]1516 Exp_Rev Access'!$F$7:$GB$306,177,FALSE))</f>
        <v>0</v>
      </c>
      <c r="GS157" s="99">
        <f>IF(ISNA(VLOOKUP($A157,'[2]1516 Exp_Rev Access'!$F$7:$GB$306,178,FALSE)),"",VLOOKUP($A157,'[2]1516 Exp_Rev Access'!$F$7:$GB$306,178,FALSE))</f>
        <v>0</v>
      </c>
      <c r="GT157" s="101">
        <f t="shared" si="221"/>
        <v>2433.5500000000002</v>
      </c>
      <c r="GU157" s="72">
        <f t="shared" si="222"/>
        <v>1.3571496198466957E-4</v>
      </c>
      <c r="GV157" s="84">
        <f t="shared" si="223"/>
        <v>1.6669178237014612</v>
      </c>
    </row>
    <row r="158" spans="1:207" customFormat="1" ht="12" customHeight="1" x14ac:dyDescent="0.2">
      <c r="A158" s="96" t="s">
        <v>437</v>
      </c>
      <c r="B158" s="69" t="s">
        <v>438</v>
      </c>
      <c r="C158" s="80">
        <f>IF(ISNA(VLOOKUP($A158,'[2]1516 enrollment_Rev_Exp by size'!$A$6:$G$320,3,FALSE)),"",VLOOKUP($A158,'[2]1516 enrollment_Rev_Exp by size'!$A$6:$G$320,3,FALSE))</f>
        <v>1439.66</v>
      </c>
      <c r="D158" s="97">
        <v>16180427.51</v>
      </c>
      <c r="E158" s="80">
        <f t="shared" si="201"/>
        <v>16180427.51</v>
      </c>
      <c r="F158" s="80">
        <f t="shared" si="202"/>
        <v>0</v>
      </c>
      <c r="G158" s="98">
        <f>IF(ISNA(VLOOKUP($A158,'[2]1516 Exp_Rev Access'!$F$7:$FS$306,2,FALSE)),"",VLOOKUP($A158,'[2]1516 Exp_Rev Access'!$F$7:$FS$306,2,FALSE))</f>
        <v>2898119.2</v>
      </c>
      <c r="H158" s="98">
        <f>IF(ISNA(VLOOKUP($A158,'[2]1516 Exp_Rev Access'!$F$7:$FS$306,3,FALSE)),"",VLOOKUP($A158,'[2]1516 Exp_Rev Access'!$F$7:$FS$306,3,FALSE))</f>
        <v>0</v>
      </c>
      <c r="I158" s="98">
        <f>IF(ISNA(VLOOKUP($A158,'[2]1516 Exp_Rev Access'!$F$7:$FS$306,4,FALSE)),"",VLOOKUP($A158,'[2]1516 Exp_Rev Access'!$F$7:$FS$306,4,FALSE))</f>
        <v>0</v>
      </c>
      <c r="J158" s="98">
        <f>IF(ISNA(VLOOKUP($A158,'[2]1516 Exp_Rev Access'!$F$7:$FS$306,5,FALSE)),"",VLOOKUP($A158,'[2]1516 Exp_Rev Access'!$F$7:$FS$306,5,FALSE))</f>
        <v>482.33</v>
      </c>
      <c r="K158" s="98">
        <f>IF(ISNA(VLOOKUP($A158,'[2]1516 Exp_Rev Access'!$F$7:$FS$306,6,FALSE)),"",VLOOKUP($A158,'[2]1516 Exp_Rev Access'!$F$7:$FS$306,6,FALSE))</f>
        <v>0</v>
      </c>
      <c r="L158" s="98">
        <f>IF(ISNA(VLOOKUP($A158,'[2]1516 Exp_Rev Access'!$F$7:$FS$306,7,FALSE)),"",VLOOKUP($A158,'[2]1516 Exp_Rev Access'!$F$7:$FS$306,7,FALSE))</f>
        <v>0</v>
      </c>
      <c r="M158" s="90">
        <f t="shared" si="203"/>
        <v>2898601.5300000003</v>
      </c>
      <c r="N158" s="72">
        <f t="shared" si="204"/>
        <v>0.1791424564158503</v>
      </c>
      <c r="O158" s="73">
        <f t="shared" si="205"/>
        <v>2013.3931136518345</v>
      </c>
      <c r="P158" s="99">
        <f>IF(ISNA(VLOOKUP($A158,'[2]1516 Exp_Rev Access'!$F$7:$FS$306,8,FALSE)),"",VLOOKUP($A158,'[2]1516 Exp_Rev Access'!$F$7:$FS$306,8,FALSE))</f>
        <v>65892.98</v>
      </c>
      <c r="Q158" s="99">
        <f>IF(ISNA(VLOOKUP($A158,'[2]1516 Exp_Rev Access'!$F$7:$FS$306,9,FALSE)),"",VLOOKUP($A158,'[2]1516 Exp_Rev Access'!$F$7:$FS$306,9,FALSE))</f>
        <v>0</v>
      </c>
      <c r="R158" s="99">
        <f>IF(ISNA(VLOOKUP($A158,'[2]1516 Exp_Rev Access'!$F$7:$FS$306,10,FALSE)),"",VLOOKUP($A158,'[2]1516 Exp_Rev Access'!$F$7:$FS$306,10,FALSE))</f>
        <v>0</v>
      </c>
      <c r="S158" s="99">
        <f>IF(ISNA(VLOOKUP($A158,'[2]1516 Exp_Rev Access'!$F$7:$FS$306,11,FALSE)),"",VLOOKUP($A158,'[2]1516 Exp_Rev Access'!$F$7:$FS$306,11,FALSE))</f>
        <v>0</v>
      </c>
      <c r="T158" s="99">
        <f>IF(ISNA(VLOOKUP($A158,'[2]1516 Exp_Rev Access'!$F$7:$FS$306,12,FALSE)),"",VLOOKUP($A158,'[2]1516 Exp_Rev Access'!$F$7:$FS$306,12,FALSE))</f>
        <v>0</v>
      </c>
      <c r="U158" s="99">
        <f>IF(ISNA(VLOOKUP($A158,'[2]1516 Exp_Rev Access'!$F$7:$FS$306,13,FALSE)),"",VLOOKUP($A158,'[2]1516 Exp_Rev Access'!$F$7:$FS$306,13,FALSE))</f>
        <v>0</v>
      </c>
      <c r="V158" s="99">
        <f>IF(ISNA(VLOOKUP($A158,'[2]1516 Exp_Rev Access'!$F$7:$FS$306,14,FALSE)),"",VLOOKUP($A158,'[2]1516 Exp_Rev Access'!$F$7:$FS$306,14,FALSE))</f>
        <v>0</v>
      </c>
      <c r="W158" s="99">
        <f>IF(ISNA(VLOOKUP($A158,'[2]1516 Exp_Rev Access'!$F$7:$FS$306,15,FALSE)),"",VLOOKUP($A158,'[2]1516 Exp_Rev Access'!$F$7:$FS$306,15,FALSE))</f>
        <v>0</v>
      </c>
      <c r="X158" s="99">
        <f>IF(ISNA(VLOOKUP($A158,'[2]1516 Exp_Rev Access'!$F$7:$FS$306,16,FALSE)),"",VLOOKUP($A158,'[2]1516 Exp_Rev Access'!$F$7:$FS$306,16,FALSE))</f>
        <v>11904.21</v>
      </c>
      <c r="Y158" s="99">
        <f>IF(ISNA(VLOOKUP($A158,'[2]1516 Exp_Rev Access'!$F$7:$FS$306,17,FALSE)),"",VLOOKUP($A158,'[2]1516 Exp_Rev Access'!$F$7:$FS$306,17,FALSE))</f>
        <v>0</v>
      </c>
      <c r="Z158" s="99">
        <f>IF(ISNA(VLOOKUP($A158,'[2]1516 Exp_Rev Access'!$F$7:$FS$306,18,FALSE)),"",VLOOKUP($A158,'[2]1516 Exp_Rev Access'!$F$7:$FS$306,18,FALSE))</f>
        <v>0</v>
      </c>
      <c r="AA158" s="99">
        <f>IF(ISNA(VLOOKUP($A158,'[2]1516 Exp_Rev Access'!$F$7:$FS$306,19,FALSE)),"",VLOOKUP($A158,'[2]1516 Exp_Rev Access'!$F$7:$FS$306,19,FALSE))</f>
        <v>0</v>
      </c>
      <c r="AB158" s="99">
        <f>IF(ISNA(VLOOKUP($A158,'[2]1516 Exp_Rev Access'!$F$7:$FS$306,20,FALSE)),"",VLOOKUP($A158,'[2]1516 Exp_Rev Access'!$F$7:$FS$306,20,FALSE))</f>
        <v>0</v>
      </c>
      <c r="AC158" s="99">
        <f>IF(ISNA(VLOOKUP($A158,'[2]1516 Exp_Rev Access'!$F$7:$FS$306,21,FALSE)),"",VLOOKUP($A158,'[2]1516 Exp_Rev Access'!$F$7:$FS$306,21,FALSE))</f>
        <v>218007.51</v>
      </c>
      <c r="AD158" s="99">
        <f>IF(ISNA(VLOOKUP($A158,'[2]1516 Exp_Rev Access'!$F$7:$FS$306,22,FALSE)),"",VLOOKUP($A158,'[2]1516 Exp_Rev Access'!$F$7:$FS$306,22,FALSE))</f>
        <v>12032.38</v>
      </c>
      <c r="AE158" s="99">
        <f>IF(ISNA(VLOOKUP($A158,'[2]1516 Exp_Rev Access'!$F$7:$FS$306,23,FALSE)),"",VLOOKUP($A158,'[2]1516 Exp_Rev Access'!$F$7:$FS$306,23,FALSE))</f>
        <v>20.25</v>
      </c>
      <c r="AF158" s="99">
        <f>IF(ISNA(VLOOKUP($A158,'[2]1516 Exp_Rev Access'!$F$7:$FS$306,24,FALSE)),"",VLOOKUP($A158,'[2]1516 Exp_Rev Access'!$F$7:$FS$306,24,FALSE))</f>
        <v>2843.2</v>
      </c>
      <c r="AG158" s="99">
        <f>IF(ISNA(VLOOKUP($A158,'[2]1516 Exp_Rev Access'!$F$7:$FS$306,25,FALSE)),"",VLOOKUP($A158,'[2]1516 Exp_Rev Access'!$F$7:$FS$306,25,FALSE))</f>
        <v>4254.24</v>
      </c>
      <c r="AH158" s="98">
        <f>IF(ISNA(VLOOKUP($A158,'[2]1516 Exp_Rev Access'!$F$7:$FS$306,26,FALSE)),"",VLOOKUP($A158,'[2]1516 Exp_Rev Access'!$F$7:$FS$306,26,FALSE))</f>
        <v>20415</v>
      </c>
      <c r="AI158" s="98">
        <f>IF(ISNA(VLOOKUP($A158,'[2]1516 Exp_Rev Access'!$F$7:$FS$306,27,FALSE)),"",VLOOKUP($A158,'[2]1516 Exp_Rev Access'!$F$7:$FS$306,27,FALSE))</f>
        <v>66200.960000000006</v>
      </c>
      <c r="AJ158" s="98">
        <f>IF(ISNA(VLOOKUP($A158,'[2]1516 Exp_Rev Access'!$F$7:$FS$306,28,FALSE)),"",VLOOKUP($A158,'[2]1516 Exp_Rev Access'!$F$7:$FS$306,28,FALSE))</f>
        <v>84653.85</v>
      </c>
      <c r="AK158" s="98">
        <f>IF(ISNA(VLOOKUP($A158,'[2]1516 Exp_Rev Access'!$F$7:$FS$306,29,FALSE)),"",VLOOKUP($A158,'[2]1516 Exp_Rev Access'!$F$7:$FS$306,29,FALSE))</f>
        <v>34692.800000000003</v>
      </c>
      <c r="AL158" s="100">
        <f t="shared" si="206"/>
        <v>520917.38000000006</v>
      </c>
      <c r="AM158" s="72">
        <f t="shared" si="207"/>
        <v>3.2194290273112817E-2</v>
      </c>
      <c r="AN158" s="94">
        <f t="shared" si="208"/>
        <v>361.83361349207456</v>
      </c>
      <c r="AO158" s="99">
        <f>IF(ISNA(VLOOKUP($A158,'[2]1516 Exp_Rev Access'!$F$7:$GB$306,30,FALSE)),"",VLOOKUP($A158,'[2]1516 Exp_Rev Access'!$F$7:$FS$306,30,FALSE))</f>
        <v>8692348.4399999995</v>
      </c>
      <c r="AP158" s="99">
        <f>IF(ISNA(VLOOKUP($A158,'[2]1516 Exp_Rev Access'!$F$7:$GB$306,31,FALSE)),"",VLOOKUP($A158,'[2]1516 Exp_Rev Access'!$F$7:$FS$306,31,FALSE))</f>
        <v>280920.23</v>
      </c>
      <c r="AQ158" s="99">
        <f>IF(ISNA(VLOOKUP($A158,'[2]1516 Exp_Rev Access'!$F$7:$GB$306,32,FALSE)),"",VLOOKUP($A158,'[2]1516 Exp_Rev Access'!$F$7:$FS$306,32,FALSE))</f>
        <v>614617.92000000004</v>
      </c>
      <c r="AR158" s="99">
        <f>IF(ISNA(VLOOKUP($A158,'[2]1516 Exp_Rev Access'!$F$7:$GB$306,33,FALSE)),"",VLOOKUP($A158,'[2]1516 Exp_Rev Access'!$F$7:$FS$306,33,FALSE))</f>
        <v>0</v>
      </c>
      <c r="AS158" s="99">
        <f>IF(ISNA(VLOOKUP($A158,'[2]1516 Exp_Rev Access'!$F$7:$GB$306,34,FALSE)),"",VLOOKUP($A158,'[2]1516 Exp_Rev Access'!$F$7:$FS$306,34,FALSE))</f>
        <v>0</v>
      </c>
      <c r="AT158" s="101">
        <f t="shared" si="209"/>
        <v>9587886.5899999999</v>
      </c>
      <c r="AU158" s="72">
        <f t="shared" si="210"/>
        <v>0.59256077035507204</v>
      </c>
      <c r="AV158" s="94">
        <f t="shared" si="211"/>
        <v>6659.8270355500599</v>
      </c>
      <c r="AW158" s="99">
        <f>IF(ISNA(VLOOKUP($A158,'[2]1516 Exp_Rev Access'!$F$7:$GB$306,35,FALSE)),"",VLOOKUP($A158,'[2]1516 Exp_Rev Access'!$F$7:$GB$306,35,FALSE))</f>
        <v>0</v>
      </c>
      <c r="AX158" s="99">
        <f>IF(ISNA(VLOOKUP($A158,'[2]1516 Exp_Rev Access'!$F$7:$GB$306,36,FALSE)),"",VLOOKUP($A158,'[2]1516 Exp_Rev Access'!$F$7:$GB$306,36,FALSE))</f>
        <v>1241733.05</v>
      </c>
      <c r="AY158" s="99">
        <f>IF(ISNA(VLOOKUP($A158,'[2]1516 Exp_Rev Access'!$F$7:$GB$306,37,FALSE)),"",VLOOKUP($A158,'[2]1516 Exp_Rev Access'!$F$7:$GB$306,37,FALSE))</f>
        <v>24266.48</v>
      </c>
      <c r="AZ158" s="99">
        <f>IF(ISNA(VLOOKUP($A158,'[2]1516 Exp_Rev Access'!$F$7:$GB$306,38,FALSE)),"",VLOOKUP($A158,'[2]1516 Exp_Rev Access'!$F$7:$GB$306,38,FALSE))</f>
        <v>0</v>
      </c>
      <c r="BA158" s="99">
        <f>IF(ISNA(VLOOKUP($A158,'[2]1516 Exp_Rev Access'!$F$7:$GB$306,39,FALSE)),"",VLOOKUP($A158,'[2]1516 Exp_Rev Access'!$F$7:$GB$306,39,FALSE))</f>
        <v>0</v>
      </c>
      <c r="BB158" s="99">
        <f>IF(ISNA(VLOOKUP($A158,'[2]1516 Exp_Rev Access'!$F$7:$GB$306,40,FALSE)),"",VLOOKUP($A158,'[2]1516 Exp_Rev Access'!$F$7:$GB$306,40,FALSE))</f>
        <v>207698.15</v>
      </c>
      <c r="BC158" s="99">
        <f>IF(ISNA(VLOOKUP($A158,'[2]1516 Exp_Rev Access'!$F$7:$GB$306,41,FALSE)),"",VLOOKUP($A158,'[2]1516 Exp_Rev Access'!$F$7:$GB$306,41,FALSE))</f>
        <v>0</v>
      </c>
      <c r="BD158" s="99">
        <f>IF(ISNA(VLOOKUP($A158,'[2]1516 Exp_Rev Access'!$F$7:$GB$306,42,FALSE)),"",VLOOKUP($A158,'[2]1516 Exp_Rev Access'!$F$7:$GB$306,42,FALSE))</f>
        <v>121886.62</v>
      </c>
      <c r="BE158" s="99">
        <f>IF(ISNA(VLOOKUP($A158,'[2]1516 Exp_Rev Access'!$F$7:$GB$306,43,FALSE)),"",VLOOKUP($A158,'[2]1516 Exp_Rev Access'!$F$7:$GB$306,43,FALSE))</f>
        <v>0</v>
      </c>
      <c r="BF158" s="99">
        <f>IF(ISNA(VLOOKUP($A158,'[2]1516 Exp_Rev Access'!$F$7:$GB$306,44,FALSE)),"",VLOOKUP($A158,'[2]1516 Exp_Rev Access'!$F$7:$GB$306,44,FALSE))</f>
        <v>0</v>
      </c>
      <c r="BG158" s="99">
        <f>IF(ISNA(VLOOKUP($A158,'[2]1516 Exp_Rev Access'!$F$7:$GB$306,45,FALSE)),"",VLOOKUP($A158,'[2]1516 Exp_Rev Access'!$F$7:$GB$306,45,FALSE))</f>
        <v>14745.83</v>
      </c>
      <c r="BH158" s="99">
        <f>IF(ISNA(VLOOKUP($A158,'[2]1516 Exp_Rev Access'!$F$7:$GB$306,46,FALSE)),"",VLOOKUP($A158,'[2]1516 Exp_Rev Access'!$F$7:$GB$306,46,FALSE))</f>
        <v>0</v>
      </c>
      <c r="BI158" s="99">
        <f>IF(ISNA(VLOOKUP($A158,'[2]1516 Exp_Rev Access'!$F$7:$GB$306,47,FALSE)),"",VLOOKUP($A158,'[2]1516 Exp_Rev Access'!$F$7:$GB$306,47,FALSE))</f>
        <v>4223.79</v>
      </c>
      <c r="BJ158" s="99">
        <f>IF(ISNA(VLOOKUP($A158,'[2]1516 Exp_Rev Access'!$F$7:$GB$306,48,FALSE)),"",VLOOKUP($A158,'[2]1516 Exp_Rev Access'!$F$7:$GB$306,48,FALSE))</f>
        <v>816128.69</v>
      </c>
      <c r="BK158" s="99">
        <f>IF(ISNA(VLOOKUP($A158,'[2]1516 Exp_Rev Access'!$F$7:$GB$306,49,FALSE)),"",VLOOKUP($A158,'[2]1516 Exp_Rev Access'!$F$7:$GB$306,49,FALSE))</f>
        <v>1350</v>
      </c>
      <c r="BL158" s="99">
        <f>IF(ISNA(VLOOKUP($A158,'[2]1516 Exp_Rev Access'!$F$7:$GB$306,50,FALSE)),"",VLOOKUP($A158,'[2]1516 Exp_Rev Access'!$F$7:$GB$306,50,FALSE))</f>
        <v>0</v>
      </c>
      <c r="BM158" s="99">
        <f>IF(ISNA(VLOOKUP($A158,'[2]1516 Exp_Rev Access'!$F$7:$GB$306,51,FALSE)),"",VLOOKUP($A158,'[2]1516 Exp_Rev Access'!$F$7:$GB$306,51,FALSE))</f>
        <v>0</v>
      </c>
      <c r="BN158" s="99">
        <f>IF(ISNA(VLOOKUP($A158,'[2]1516 Exp_Rev Access'!$F$7:$GB$306,52,FALSE)),"",VLOOKUP($A158,'[2]1516 Exp_Rev Access'!$F$7:$GB$306,52,FALSE))</f>
        <v>0</v>
      </c>
      <c r="BO158" s="99">
        <f>IF(ISNA(VLOOKUP($A158,'[2]1516 Exp_Rev Access'!$F$7:$GB$306,53,FALSE)),"",VLOOKUP($A158,'[2]1516 Exp_Rev Access'!$F$7:$GB$306,53,FALSE))</f>
        <v>0</v>
      </c>
      <c r="BP158" s="99">
        <f>IF(ISNA(VLOOKUP($A158,'[2]1516 Exp_Rev Access'!$F$7:$GB$306,54,FALSE)),"",VLOOKUP($A158,'[2]1516 Exp_Rev Access'!$F$7:$GB$306,54,FALSE))</f>
        <v>0</v>
      </c>
      <c r="BQ158" s="99">
        <f>IF(ISNA(VLOOKUP($A158,'[2]1516 Exp_Rev Access'!$F$7:$GB$306,55,FALSE)),"",VLOOKUP($A158,'[2]1516 Exp_Rev Access'!$F$7:$GB$306,55,FALSE))</f>
        <v>0</v>
      </c>
      <c r="BR158" s="99">
        <f>IF(ISNA(VLOOKUP($A158,'[2]1516 Exp_Rev Access'!$F$7:$GB$306,56,FALSE)),"",VLOOKUP($A158,'[2]1516 Exp_Rev Access'!$F$7:$GB$306,56,FALSE))</f>
        <v>0</v>
      </c>
      <c r="BS158" s="99">
        <f>IF(ISNA(VLOOKUP($A158,'[2]1516 Exp_Rev Access'!$F$7:$GB$306,57,FALSE)),"",VLOOKUP($A158,'[2]1516 Exp_Rev Access'!$F$7:$GB$306,57,FALSE))</f>
        <v>0</v>
      </c>
      <c r="BT158" s="99">
        <f>IF(ISNA(VLOOKUP($A158,'[2]1516 Exp_Rev Access'!$F$7:$GB$306,58,FALSE)),"",VLOOKUP($A158,'[2]1516 Exp_Rev Access'!$F$7:$GB$306,58,FALSE))</f>
        <v>0</v>
      </c>
      <c r="BU158" s="102">
        <f t="shared" si="212"/>
        <v>2432032.61</v>
      </c>
      <c r="BV158" s="72">
        <f t="shared" si="213"/>
        <v>0.15030706750467066</v>
      </c>
      <c r="BW158" s="94">
        <f t="shared" si="214"/>
        <v>1689.3103996777015</v>
      </c>
      <c r="BX158" s="99">
        <f>IF(ISNA(VLOOKUP($A158,'[2]1516 Exp_Rev Access'!$F$7:$GB$306,59,FALSE)),"",VLOOKUP($A158,'[2]1516 Exp_Rev Access'!$F$7:$GB$306,59,FALSE))</f>
        <v>0</v>
      </c>
      <c r="BY158" s="99">
        <f>IF(ISNA(VLOOKUP($A158,'[2]1516 Exp_Rev Access'!$F$7:$GB$306,60,FALSE)),"",VLOOKUP($A158,'[2]1516 Exp_Rev Access'!$F$7:$GB$306,60,FALSE))</f>
        <v>0</v>
      </c>
      <c r="BZ158" s="99">
        <f>IF(ISNA(VLOOKUP($A158,'[2]1516 Exp_Rev Access'!$F$7:$GB$306,61,FALSE)),"",VLOOKUP($A158,'[2]1516 Exp_Rev Access'!$F$7:$GB$306,61,FALSE))</f>
        <v>0</v>
      </c>
      <c r="CA158" s="99">
        <f>IF(ISNA(VLOOKUP($A158,'[2]1516 Exp_Rev Access'!$F$7:$GB$306,62,FALSE)),"",VLOOKUP($A158,'[2]1516 Exp_Rev Access'!$F$7:$GB$306,62,FALSE))</f>
        <v>0</v>
      </c>
      <c r="CB158" s="99">
        <f>IF(ISNA(VLOOKUP($A158,'[2]1516 Exp_Rev Access'!$F$7:$GB$306,63,FALSE)),"",VLOOKUP($A158,'[2]1516 Exp_Rev Access'!$F$7:$GB$306,63,FALSE))</f>
        <v>0</v>
      </c>
      <c r="CC158" s="99">
        <f>IF(ISNA(VLOOKUP($A158,'[2]1516 Exp_Rev Access'!$F$7:$GB$306,64,FALSE)),"",VLOOKUP($A158,'[2]1516 Exp_Rev Access'!$F$7:$GB$306,64,FALSE))</f>
        <v>0</v>
      </c>
      <c r="CD158" s="101">
        <f t="shared" si="215"/>
        <v>0</v>
      </c>
      <c r="CE158" s="72"/>
      <c r="CF158" s="103"/>
      <c r="CG158" s="99">
        <f>IF(ISNA(VLOOKUP($A158,'[2]1516 Exp_Rev Access'!$F$7:$GB$306,65,FALSE)),"",VLOOKUP($A158,'[2]1516 Exp_Rev Access'!$F$7:$GB$306,65,FALSE))</f>
        <v>162418.91</v>
      </c>
      <c r="CH158" s="99">
        <f>IF(ISNA(VLOOKUP($A158,'[2]1516 Exp_Rev Access'!$F$7:$GB$306,66,FALSE)),"",VLOOKUP($A158,'[2]1516 Exp_Rev Access'!$F$7:$GB$306,66,FALSE))</f>
        <v>0</v>
      </c>
      <c r="CI158" s="99">
        <f>IF(ISNA(VLOOKUP($A158,'[2]1516 Exp_Rev Access'!$F$7:$GB$306,67,FALSE)),"",VLOOKUP($A158,'[2]1516 Exp_Rev Access'!$F$7:$GB$306,67,FALSE))</f>
        <v>0</v>
      </c>
      <c r="CJ158" s="99">
        <f>IF(ISNA(VLOOKUP($A158,'[2]1516 Exp_Rev Access'!$F$7:$GB$306,68,FALSE)),"",VLOOKUP($A158,'[2]1516 Exp_Rev Access'!$F$7:$GB$306,68,FALSE))</f>
        <v>0</v>
      </c>
      <c r="CK158" s="99">
        <f>IF(ISNA(VLOOKUP($A158,'[2]1516 Exp_Rev Access'!$F$7:$GB$306,69,FALSE)),"",VLOOKUP($A158,'[2]1516 Exp_Rev Access'!$F$7:$GB$306,69,FALSE))</f>
        <v>0</v>
      </c>
      <c r="CL158" s="99">
        <f>IF(ISNA(VLOOKUP($A158,'[2]1516 Exp_Rev Access'!$F$7:$GB$306,70,FALSE)),"",VLOOKUP($A158,'[2]1516 Exp_Rev Access'!$F$7:$GB$306,70,FALSE))</f>
        <v>0</v>
      </c>
      <c r="CM158" s="99">
        <f>IF(ISNA(VLOOKUP($A158,'[2]1516 Exp_Rev Access'!$F$7:$GB$306,71,FALSE)),"",VLOOKUP($A158,'[2]1516 Exp_Rev Access'!$F$7:$GB$306,71,FALSE))</f>
        <v>0</v>
      </c>
      <c r="CN158" s="99">
        <f>IF(ISNA(VLOOKUP($A158,'[2]1516 Exp_Rev Access'!$F$7:$GB$306,72,FALSE)),"",VLOOKUP($A158,'[2]1516 Exp_Rev Access'!$F$7:$GB$306,72,FALSE))</f>
        <v>0</v>
      </c>
      <c r="CO158" s="99">
        <f>IF(ISNA(VLOOKUP($A158,'[2]1516 Exp_Rev Access'!$F$7:$GB$306,73,FALSE)),"",VLOOKUP($A158,'[2]1516 Exp_Rev Access'!$F$7:$GB$306,73,FALSE))</f>
        <v>0</v>
      </c>
      <c r="CP158" s="99">
        <f>IF(ISNA(VLOOKUP($A158,'[2]1516 Exp_Rev Access'!$F$7:$GB$306,74,FALSE)),"",VLOOKUP($A158,'[2]1516 Exp_Rev Access'!$F$7:$GB$306,74,FALSE))</f>
        <v>282742</v>
      </c>
      <c r="CQ158" s="99">
        <f>IF(ISNA(VLOOKUP($A158,'[2]1516 Exp_Rev Access'!$F$7:$GB$306,75,FALSE)),"",VLOOKUP($A158,'[2]1516 Exp_Rev Access'!$F$7:$GB$306,75,FALSE))</f>
        <v>0</v>
      </c>
      <c r="CR158" s="99">
        <f>IF(ISNA(VLOOKUP($A158,'[2]1516 Exp_Rev Access'!$F$7:$GB$306,76,FALSE)),"",VLOOKUP($A158,'[2]1516 Exp_Rev Access'!$F$7:$GB$306,76,FALSE))</f>
        <v>7728</v>
      </c>
      <c r="CS158" s="99">
        <f>IF(ISNA(VLOOKUP($A158,'[2]1516 Exp_Rev Access'!$F$7:$GB$306,77,FALSE)),"",VLOOKUP($A158,'[2]1516 Exp_Rev Access'!$F$7:$GB$306,77,FALSE))</f>
        <v>0</v>
      </c>
      <c r="CT158" s="99">
        <f>IF(ISNA(VLOOKUP($A158,'[2]1516 Exp_Rev Access'!$F$7:$GB$306,78,FALSE)),"",VLOOKUP($A158,'[2]1516 Exp_Rev Access'!$F$7:$GB$306,78,FALSE))</f>
        <v>171118</v>
      </c>
      <c r="CU158" s="99">
        <f>IF(ISNA(VLOOKUP($A158,'[2]1516 Exp_Rev Access'!$F$7:$GB$306,79,FALSE)),"",VLOOKUP($A158,'[2]1516 Exp_Rev Access'!$F$7:$GB$306,79,FALSE))</f>
        <v>50473</v>
      </c>
      <c r="CV158" s="99">
        <f>IF(ISNA(VLOOKUP($A158,'[2]1516 Exp_Rev Access'!$F$7:$GB$306,80,FALSE)),"",VLOOKUP($A158,'[2]1516 Exp_Rev Access'!$F$7:$GB$306,80,FALSE))</f>
        <v>0</v>
      </c>
      <c r="CW158" s="99">
        <f>IF(ISNA(VLOOKUP($A158,'[2]1516 Exp_Rev Access'!$F$7:$GB$306,81,FALSE)),"",VLOOKUP($A158,'[2]1516 Exp_Rev Access'!$F$7:$GB$306,81,FALSE))</f>
        <v>0</v>
      </c>
      <c r="CX158" s="99">
        <f>IF(ISNA(VLOOKUP($A158,'[2]1516 Exp_Rev Access'!$F$7:$GB$306,82,FALSE)),"",VLOOKUP($A158,'[2]1516 Exp_Rev Access'!$F$7:$GB$306,82,FALSE))</f>
        <v>0</v>
      </c>
      <c r="CY158" s="99">
        <f>IF(ISNA(VLOOKUP($A158,'[2]1516 Exp_Rev Access'!$F$7:$GB$306,83,FALSE)),"",VLOOKUP($A158,'[2]1516 Exp_Rev Access'!$F$7:$GB$306,83,FALSE))</f>
        <v>0</v>
      </c>
      <c r="CZ158" s="99">
        <f>IF(ISNA(VLOOKUP($A158,'[2]1516 Exp_Rev Access'!$F$7:$GB$306,84,FALSE)),"",VLOOKUP($A158,'[2]1516 Exp_Rev Access'!$F$7:$GB$306,84,FALSE))</f>
        <v>0</v>
      </c>
      <c r="DA158" s="99">
        <f>IF(ISNA(VLOOKUP($A158,'[2]1516 Exp_Rev Access'!$F$7:$GB$306,85,FALSE)),"",VLOOKUP($A158,'[2]1516 Exp_Rev Access'!$F$7:$GB$306,85,FALSE))</f>
        <v>0</v>
      </c>
      <c r="DB158" s="99">
        <f>IF(ISNA(VLOOKUP($A158,'[2]1516 Exp_Rev Access'!$F$7:$GB$306,86,FALSE)),"",VLOOKUP($A158,'[2]1516 Exp_Rev Access'!$F$7:$GB$306,86,FALSE))</f>
        <v>0</v>
      </c>
      <c r="DC158" s="99">
        <f>IF(ISNA(VLOOKUP($A158,'[2]1516 Exp_Rev Access'!$F$7:$GB$306,87,FALSE)),"",VLOOKUP($A158,'[2]1516 Exp_Rev Access'!$F$7:$GB$306,87,FALSE))</f>
        <v>0</v>
      </c>
      <c r="DD158" s="99">
        <f>IF(ISNA(VLOOKUP($A158,'[2]1516 Exp_Rev Access'!$F$7:$GB$306,88,FALSE)),"",VLOOKUP($A158,'[2]1516 Exp_Rev Access'!$F$7:$GB$306,88,FALSE))</f>
        <v>0</v>
      </c>
      <c r="DE158" s="99">
        <f>IF(ISNA(VLOOKUP($A158,'[2]1516 Exp_Rev Access'!$F$7:$GB$306,89,FALSE)),"",VLOOKUP($A158,'[2]1516 Exp_Rev Access'!$F$7:$GB$306,89,FALSE))</f>
        <v>0</v>
      </c>
      <c r="DF158" s="99">
        <f>IF(ISNA(VLOOKUP($A158,'[2]1516 Exp_Rev Access'!$F$7:$GB$306,90,FALSE)),"",VLOOKUP($A158,'[2]1516 Exp_Rev Access'!$F$7:$GB$306,90,FALSE))</f>
        <v>0</v>
      </c>
      <c r="DG158" s="99">
        <f>IF(ISNA(VLOOKUP($A158,'[2]1516 Exp_Rev Access'!$F$7:$GB$306,91,FALSE)),"",VLOOKUP($A158,'[2]1516 Exp_Rev Access'!$F$7:$GB$306,91,FALSE))</f>
        <v>0</v>
      </c>
      <c r="DH158" s="99">
        <f>IF(ISNA(VLOOKUP($A158,'[2]1516 Exp_Rev Access'!$F$7:$GB$306,92,FALSE)),"",VLOOKUP($A158,'[2]1516 Exp_Rev Access'!$F$7:$GB$306,92,FALSE))</f>
        <v>18506.66</v>
      </c>
      <c r="DI158" s="99">
        <f>IF(ISNA(VLOOKUP($A158,'[2]1516 Exp_Rev Access'!$F$7:$GB$306,93,FALSE)),"",VLOOKUP($A158,'[2]1516 Exp_Rev Access'!$F$7:$GB$306,93,FALSE))</f>
        <v>0</v>
      </c>
      <c r="DJ158" s="99">
        <f>IF(ISNA(VLOOKUP($A158,'[2]1516 Exp_Rev Access'!$F$7:$GB$306,94,FALSE)),"",VLOOKUP($A158,'[2]1516 Exp_Rev Access'!$F$7:$GB$306,94,FALSE))</f>
        <v>0</v>
      </c>
      <c r="DK158" s="99">
        <f>IF(ISNA(VLOOKUP($A158,'[2]1516 Exp_Rev Access'!$F$7:$GB$306,95,FALSE)),"",VLOOKUP($A158,'[2]1516 Exp_Rev Access'!$F$7:$GB$306,95,FALSE))</f>
        <v>0</v>
      </c>
      <c r="DL158" s="99">
        <f>IF(ISNA(VLOOKUP($A158,'[2]1516 Exp_Rev Access'!$F$7:$GB$306,96,FALSE)),"",VLOOKUP($A158,'[2]1516 Exp_Rev Access'!$F$7:$GB$306,96,FALSE))</f>
        <v>0</v>
      </c>
      <c r="DM158" s="99">
        <f>IF(ISNA(VLOOKUP($A158,'[2]1516 Exp_Rev Access'!$F$7:$GB$306,97,FALSE)),"",VLOOKUP($A158,'[2]1516 Exp_Rev Access'!$F$7:$GB$306,97,FALSE))</f>
        <v>0</v>
      </c>
      <c r="DN158" s="99">
        <f>IF(ISNA(VLOOKUP($A158,'[2]1516 Exp_Rev Access'!$F$7:$GB$306,98,FALSE)),"",VLOOKUP($A158,'[2]1516 Exp_Rev Access'!$F$7:$GB$306,98,FALSE))</f>
        <v>0</v>
      </c>
      <c r="DO158" s="99">
        <f>IF(ISNA(VLOOKUP($A158,'[2]1516 Exp_Rev Access'!$F$7:$GB$306,99,FALSE)),"",VLOOKUP($A158,'[2]1516 Exp_Rev Access'!$F$7:$GB$306,99,FALSE))</f>
        <v>0</v>
      </c>
      <c r="DP158" s="99">
        <f>IF(ISNA(VLOOKUP($A158,'[2]1516 Exp_Rev Access'!$F$7:$GB$306,100,FALSE)),"",VLOOKUP($A158,'[2]1516 Exp_Rev Access'!$F$7:$GB$306,100,FALSE))</f>
        <v>0</v>
      </c>
      <c r="DQ158" s="99">
        <f>IF(ISNA(VLOOKUP($A158,'[2]1516 Exp_Rev Access'!$F$7:$GB$306,101,FALSE)),"",VLOOKUP($A158,'[2]1516 Exp_Rev Access'!$F$7:$GB$306,101,FALSE))</f>
        <v>0</v>
      </c>
      <c r="DR158" s="99">
        <f>IF(ISNA(VLOOKUP($A158,'[2]1516 Exp_Rev Access'!$F$7:$GB$306,102,FALSE)),"",VLOOKUP($A158,'[2]1516 Exp_Rev Access'!$F$7:$GB$306,102,FALSE))</f>
        <v>0</v>
      </c>
      <c r="DS158" s="99">
        <f>IF(ISNA(VLOOKUP($A158,'[2]1516 Exp_Rev Access'!$F$7:$GB$306,103,FALSE)),"",VLOOKUP($A158,'[2]1516 Exp_Rev Access'!$F$7:$GB$306,103,FALSE))</f>
        <v>0</v>
      </c>
      <c r="DT158" s="99">
        <f>IF(ISNA(VLOOKUP($A158,'[2]1516 Exp_Rev Access'!$F$7:$GB$306,104,FALSE)),"",VLOOKUP($A158,'[2]1516 Exp_Rev Access'!$F$7:$GB$306,104,FALSE))</f>
        <v>0</v>
      </c>
      <c r="DU158" s="99">
        <f>IF(ISNA(VLOOKUP($A158,'[2]1516 Exp_Rev Access'!$F$7:$GB$306,105,FALSE)),"",VLOOKUP($A158,'[2]1516 Exp_Rev Access'!$F$7:$GB$306,105,FALSE))</f>
        <v>0</v>
      </c>
      <c r="DV158" s="99">
        <f>IF(ISNA(VLOOKUP($A158,'[2]1516 Exp_Rev Access'!$F$7:$GB$306,106,FALSE)),"",VLOOKUP($A158,'[2]1516 Exp_Rev Access'!$F$7:$GB$306,106,FALSE))</f>
        <v>0</v>
      </c>
      <c r="DW158" s="99">
        <f>IF(ISNA(VLOOKUP($A158,'[2]1516 Exp_Rev Access'!$F$7:$GB$306,107,FALSE)),"",VLOOKUP($A158,'[2]1516 Exp_Rev Access'!$F$7:$GB$306,107,FALSE))</f>
        <v>0</v>
      </c>
      <c r="DX158" s="99">
        <f>IF(ISNA(VLOOKUP($A158,'[2]1516 Exp_Rev Access'!$F$7:$GB$306,108,FALSE)),"",VLOOKUP($A158,'[2]1516 Exp_Rev Access'!$F$7:$GB$306,108,FALSE))</f>
        <v>0</v>
      </c>
      <c r="DY158" s="99">
        <f>IF(ISNA(VLOOKUP($A158,'[2]1516 Exp_Rev Access'!$F$7:$GB$306,109,FALSE)),"",VLOOKUP($A158,'[2]1516 Exp_Rev Access'!$F$7:$GB$306,109,FALSE))</f>
        <v>0</v>
      </c>
      <c r="DZ158" s="99">
        <f>IF(ISNA(VLOOKUP($A158,'[2]1516 Exp_Rev Access'!$F$7:$GB$306,110,FALSE)),"",VLOOKUP($A158,'[2]1516 Exp_Rev Access'!$F$7:$GB$306,110,FALSE))</f>
        <v>0</v>
      </c>
      <c r="EA158" s="99">
        <f>IF(ISNA(VLOOKUP($A158,'[2]1516 Exp_Rev Access'!$F$7:$GB$306,111,FALSE)),"",VLOOKUP($A158,'[2]1516 Exp_Rev Access'!$F$7:$GB$306,111,FALSE))</f>
        <v>0</v>
      </c>
      <c r="EB158" s="99">
        <f>IF(ISNA(VLOOKUP($A158,'[2]1516 Exp_Rev Access'!$F$7:$GB$306,112,FALSE)),"",VLOOKUP($A158,'[2]1516 Exp_Rev Access'!$F$7:$GB$306,112,FALSE))</f>
        <v>0</v>
      </c>
      <c r="EC158" s="99">
        <f>IF(ISNA(VLOOKUP($A158,'[2]1516 Exp_Rev Access'!$F$7:$GB$306,113,FALSE)),"",VLOOKUP($A158,'[2]1516 Exp_Rev Access'!$F$7:$GB$306,113,FALSE))</f>
        <v>0</v>
      </c>
      <c r="ED158" s="99">
        <f>IF(ISNA(VLOOKUP($A158,'[2]1516 Exp_Rev Access'!$F$7:$GB$306,114,FALSE)),"",VLOOKUP($A158,'[2]1516 Exp_Rev Access'!$F$7:$GB$306,114,FALSE))</f>
        <v>0</v>
      </c>
      <c r="EE158" s="99">
        <f>IF(ISNA(VLOOKUP($A158,'[2]1516 Exp_Rev Access'!$F$7:$GB$306,115,FALSE)),"",VLOOKUP($A158,'[2]1516 Exp_Rev Access'!$F$7:$GB$306,115,FALSE))</f>
        <v>0</v>
      </c>
      <c r="EF158" s="99">
        <f>IF(ISNA(VLOOKUP($A158,'[2]1516 Exp_Rev Access'!$F$7:$GB$306,116,FALSE)),"",VLOOKUP($A158,'[2]1516 Exp_Rev Access'!$F$7:$GB$306,116,FALSE))</f>
        <v>0</v>
      </c>
      <c r="EG158" s="99">
        <f>IF(ISNA(VLOOKUP($A158,'[2]1516 Exp_Rev Access'!$F$7:$GB$306,117,FALSE)),"",VLOOKUP($A158,'[2]1516 Exp_Rev Access'!$F$7:$GB$306,117,FALSE))</f>
        <v>0</v>
      </c>
      <c r="EH158" s="99">
        <f>IF(ISNA(VLOOKUP($A158,'[2]1516 Exp_Rev Access'!$F$7:$GB$306,118,FALSE)),"",VLOOKUP($A158,'[2]1516 Exp_Rev Access'!$F$7:$GB$306,118,FALSE))</f>
        <v>0</v>
      </c>
      <c r="EI158" s="99">
        <f>IF(ISNA(VLOOKUP($A158,'[2]1516 Exp_Rev Access'!$F$7:$GB$306,119,FALSE)),"",VLOOKUP($A158,'[2]1516 Exp_Rev Access'!$F$7:$GB$306,119,FALSE))</f>
        <v>0</v>
      </c>
      <c r="EJ158" s="99">
        <f>IF(ISNA(VLOOKUP($A158,'[2]1516 Exp_Rev Access'!$F$7:$GB$306,120,FALSE)),"",VLOOKUP($A158,'[2]1516 Exp_Rev Access'!$F$7:$GB$306,120,FALSE))</f>
        <v>0</v>
      </c>
      <c r="EK158" s="99">
        <f>IF(ISNA(VLOOKUP($A158,'[2]1516 Exp_Rev Access'!$F$7:$GB$306,121,FALSE)),"",VLOOKUP($A158,'[2]1516 Exp_Rev Access'!$F$7:$GB$306,121,FALSE))</f>
        <v>0</v>
      </c>
      <c r="EL158" s="99">
        <f>IF(ISNA(VLOOKUP($A158,'[2]1516 Exp_Rev Access'!$F$7:$GB$306,122,FALSE)),"",VLOOKUP($A158,'[2]1516 Exp_Rev Access'!$F$7:$GB$306,122,FALSE))</f>
        <v>0</v>
      </c>
      <c r="EM158" s="99">
        <f>IF(ISNA(VLOOKUP($A158,'[2]1516 Exp_Rev Access'!$F$7:$GB$306,123,FALSE)),"",VLOOKUP($A158,'[2]1516 Exp_Rev Access'!$F$7:$GB$306,123,FALSE))</f>
        <v>5310.39</v>
      </c>
      <c r="EN158" s="99">
        <f>IF(ISNA(VLOOKUP($A158,'[2]1516 Exp_Rev Access'!$F$7:$GB$306,124,FALSE)),"",VLOOKUP($A158,'[2]1516 Exp_Rev Access'!$F$7:$GB$306,124,FALSE))</f>
        <v>0</v>
      </c>
      <c r="EO158" s="99">
        <f>IF(ISNA(VLOOKUP($A158,'[2]1516 Exp_Rev Access'!$F$7:$GB$306,125,FALSE)),"",VLOOKUP($A158,'[2]1516 Exp_Rev Access'!$F$7:$GB$306,125,FALSE))</f>
        <v>0</v>
      </c>
      <c r="EP158" s="99">
        <f>IF(ISNA(VLOOKUP($A158,'[2]1516 Exp_Rev Access'!$F$7:$GB$306,126,FALSE)),"",VLOOKUP($A158,'[2]1516 Exp_Rev Access'!$F$7:$GB$306,126,FALSE))</f>
        <v>0</v>
      </c>
      <c r="EQ158" s="99">
        <f>IF(ISNA(VLOOKUP($A158,'[2]1516 Exp_Rev Access'!$F$7:$GB$306,127,FALSE)),"",VLOOKUP($A158,'[2]1516 Exp_Rev Access'!$F$7:$GB$306,127,FALSE))</f>
        <v>0</v>
      </c>
      <c r="ER158" s="99">
        <f>IF(ISNA(VLOOKUP($A158,'[2]1516 Exp_Rev Access'!$F$7:$GB$306,128,FALSE)),"",VLOOKUP($A158,'[2]1516 Exp_Rev Access'!$F$7:$GB$306,128,FALSE))</f>
        <v>0</v>
      </c>
      <c r="ES158" s="99">
        <f>IF(ISNA(VLOOKUP($A158,'[2]1516 Exp_Rev Access'!$F$7:$GB$306,129,FALSE)),"",VLOOKUP($A158,'[2]1516 Exp_Rev Access'!$F$7:$GB$306,129,FALSE))</f>
        <v>0</v>
      </c>
      <c r="ET158" s="99">
        <f>IF(ISNA(VLOOKUP($A158,'[2]1516 Exp_Rev Access'!$F$7:$GB$306,130,FALSE)),"",VLOOKUP($A158,'[2]1516 Exp_Rev Access'!$F$7:$GB$306,130,FALSE))</f>
        <v>0</v>
      </c>
      <c r="EU158" s="99">
        <f>IF(ISNA(VLOOKUP($A158,'[2]1516 Exp_Rev Access'!$F$7:$GB$306,131,FALSE)),"",VLOOKUP($A158,'[2]1516 Exp_Rev Access'!$F$7:$GB$306,131,FALSE))</f>
        <v>0</v>
      </c>
      <c r="EV158" s="99">
        <f>IF(ISNA(VLOOKUP($A158,'[2]1516 Exp_Rev Access'!$F$7:$GB$306,132,FALSE)),"",VLOOKUP($A158,'[2]1516 Exp_Rev Access'!$F$7:$GB$306,132,FALSE))</f>
        <v>0</v>
      </c>
      <c r="EW158" s="99">
        <f>IF(ISNA(VLOOKUP($A158,'[2]1516 Exp_Rev Access'!$F$7:$GB$306,133,FALSE)),"",VLOOKUP($A158,'[2]1516 Exp_Rev Access'!$F$7:$GB$306,133,FALSE))</f>
        <v>0</v>
      </c>
      <c r="EX158" s="99">
        <f>IF(ISNA(VLOOKUP($A158,'[2]1516 Exp_Rev Access'!$F$7:$GB$306,134,FALSE)),"",VLOOKUP($A158,'[2]1516 Exp_Rev Access'!$F$7:$GB$306,134,FALSE))</f>
        <v>0</v>
      </c>
      <c r="EY158" s="99">
        <f>IF(ISNA(VLOOKUP($A158,'[2]1516 Exp_Rev Access'!$F$7:$GB$306,135,FALSE)),"",VLOOKUP($A158,'[2]1516 Exp_Rev Access'!$F$7:$GB$306,135,FALSE))</f>
        <v>0</v>
      </c>
      <c r="EZ158" s="99">
        <f>IF(ISNA(VLOOKUP($A158,'[2]1516 Exp_Rev Access'!$F$7:$GB$306,136,FALSE)),"",VLOOKUP($A158,'[2]1516 Exp_Rev Access'!$F$7:$GB$306,136,FALSE))</f>
        <v>0</v>
      </c>
      <c r="FA158" s="99">
        <f>IF(ISNA(VLOOKUP($A158,'[2]1516 Exp_Rev Access'!$F$7:$GB$306,137,FALSE)),"",VLOOKUP($A158,'[2]1516 Exp_Rev Access'!$F$7:$GB$306,137,FALSE))</f>
        <v>0</v>
      </c>
      <c r="FB158" s="99">
        <f>IF(ISNA(VLOOKUP($A158,'[2]1516 Exp_Rev Access'!$F$7:$GB$306,138,FALSE)),"",VLOOKUP($A158,'[2]1516 Exp_Rev Access'!$F$7:$GB$306,138,FALSE))</f>
        <v>0</v>
      </c>
      <c r="FC158" s="99">
        <f>IF(ISNA(VLOOKUP($A158,'[2]1516 Exp_Rev Access'!$F$7:$GB$306,139,FALSE)),"",VLOOKUP($A158,'[2]1516 Exp_Rev Access'!$F$7:$GB$306,139,FALSE))</f>
        <v>0</v>
      </c>
      <c r="FD158" s="99">
        <f>IF(ISNA(VLOOKUP($A158,'[2]1516 Exp_Rev Access'!$F$7:$FS$306,140,FALSE)),"",VLOOKUP($A158,'[2]1516 Exp_Rev Access'!$F$7:$FS$306,140,FALSE))</f>
        <v>0</v>
      </c>
      <c r="FE158" s="99">
        <f>IF(ISNA(VLOOKUP($A158,'[2]1516 Exp_Rev Access'!$F$7:$FS$306,141,FALSE)),"",VLOOKUP($A158,'[2]1516 Exp_Rev Access'!$F$7:$FS$306,141,FALSE))</f>
        <v>0</v>
      </c>
      <c r="FF158" s="99">
        <f>IF(ISNA(VLOOKUP($A158,'[2]1516 Exp_Rev Access'!$F$7:$FS$306,142,FALSE)),"",VLOOKUP($A158,'[2]1516 Exp_Rev Access'!$F$7:$FS$306,142,FALSE))</f>
        <v>0</v>
      </c>
      <c r="FG158" s="99">
        <f>IF(ISNA(VLOOKUP($A158,'[2]1516 Exp_Rev Access'!$F$7:$FS$306,143,FALSE)),"",VLOOKUP($A158,'[2]1516 Exp_Rev Access'!$F$7:$FS$306,143,FALSE))</f>
        <v>0</v>
      </c>
      <c r="FH158" s="99">
        <f>IF(ISNA(VLOOKUP($A158,'[2]1516 Exp_Rev Access'!$F$7:$FS$306,144,FALSE)),"",VLOOKUP($A158,'[2]1516 Exp_Rev Access'!$F$7:$FS$306,144,FALSE))</f>
        <v>0</v>
      </c>
      <c r="FI158" s="99">
        <f>IF(ISNA(VLOOKUP($A158,'[2]1516 Exp_Rev Access'!$F$7:$FS$306,145,FALSE)),"",VLOOKUP($A158,'[2]1516 Exp_Rev Access'!$F$7:$FS$306,145,FALSE))</f>
        <v>0</v>
      </c>
      <c r="FJ158" s="99">
        <f>IF(ISNA(VLOOKUP($A158,'[2]1516 Exp_Rev Access'!$F$7:$FS$306,146,FALSE)),"",VLOOKUP($A158,'[2]1516 Exp_Rev Access'!$F$7:$FS$306,146,FALSE))</f>
        <v>0</v>
      </c>
      <c r="FK158" s="99">
        <f>IF(ISNA(VLOOKUP($A158,'[2]1516 Exp_Rev Access'!$F$7:$FS$306,147,FALSE)),"",VLOOKUP($A158,'[2]1516 Exp_Rev Access'!$F$7:$FS$306,147,FALSE))</f>
        <v>0</v>
      </c>
      <c r="FL158" s="99">
        <f>IF(ISNA(VLOOKUP($A158,'[2]1516 Exp_Rev Access'!$F$7:$FS$306,148,FALSE)),"",VLOOKUP($A158,'[2]1516 Exp_Rev Access'!$F$7:$FS$306,148,FALSE))</f>
        <v>0</v>
      </c>
      <c r="FM158" s="99">
        <f>IF(ISNA(VLOOKUP($A158,'[2]1516 Exp_Rev Access'!$F$7:$FS$306,149,FALSE)),"",VLOOKUP($A158,'[2]1516 Exp_Rev Access'!$F$7:$FS$306,149,FALSE))</f>
        <v>0</v>
      </c>
      <c r="FN158" s="99">
        <f>IF(ISNA(VLOOKUP($A158,'[2]1516 Exp_Rev Access'!$F$7:$FS$306,150,FALSE)),"",VLOOKUP($A158,'[2]1516 Exp_Rev Access'!$F$7:$FS$306,150,FALSE))</f>
        <v>0</v>
      </c>
      <c r="FO158" s="99">
        <f>IF(ISNA(VLOOKUP($A158,'[2]1516 Exp_Rev Access'!$F$7:$FS$306,151,FALSE)),"",VLOOKUP($A158,'[2]1516 Exp_Rev Access'!$F$7:$FS$306,151,FALSE))</f>
        <v>0</v>
      </c>
      <c r="FP158" s="99">
        <f>IF(ISNA(VLOOKUP($A158,'[2]1516 Exp_Rev Access'!$F$7:$FS$306,152,FALSE)),"",VLOOKUP($A158,'[2]1516 Exp_Rev Access'!$F$7:$FS$306,152,FALSE))</f>
        <v>0</v>
      </c>
      <c r="FQ158" s="99">
        <f>IF(ISNA(VLOOKUP($A158,'[2]1516 Exp_Rev Access'!$F$7:$FS$306,153,FALSE)),"",VLOOKUP($A158,'[2]1516 Exp_Rev Access'!$F$7:$FS$306,153,FALSE))</f>
        <v>40596.53</v>
      </c>
      <c r="FR158" s="101">
        <f t="shared" si="218"/>
        <v>738893.49000000011</v>
      </c>
      <c r="FS158" s="72">
        <f t="shared" si="219"/>
        <v>4.5665881791030635E-2</v>
      </c>
      <c r="FT158" s="94">
        <f t="shared" si="220"/>
        <v>513.24166122556721</v>
      </c>
      <c r="FU158" s="99">
        <f>IF(ISNA(VLOOKUP($A158,'[2]1516 Exp_Rev Access'!$F$7:$GB$306,154,FALSE)),"",VLOOKUP($A158,'[2]1516 Exp_Rev Access'!$F$7:$GB$306,154,FALSE))</f>
        <v>0</v>
      </c>
      <c r="FV158" s="99">
        <f>IF(ISNA(VLOOKUP($A158,'[2]1516 Exp_Rev Access'!$F$7:$GB$306,155,FALSE)),"",VLOOKUP($A158,'[2]1516 Exp_Rev Access'!$F$7:$GB$306,155,FALSE))</f>
        <v>0</v>
      </c>
      <c r="FW158" s="99">
        <f>IF(ISNA(VLOOKUP($A158,'[2]1516 Exp_Rev Access'!$F$7:$GB$306,156,FALSE)),"",VLOOKUP($A158,'[2]1516 Exp_Rev Access'!$F$7:$GB$306,156,FALSE))</f>
        <v>0</v>
      </c>
      <c r="FX158" s="99">
        <f>IF(ISNA(VLOOKUP($A158,'[2]1516 Exp_Rev Access'!$F$7:$GB$306,157,FALSE)),"",VLOOKUP($A158,'[2]1516 Exp_Rev Access'!$F$7:$GB$306,157,FALSE))</f>
        <v>0</v>
      </c>
      <c r="FY158" s="99">
        <f>IF(ISNA(VLOOKUP($A158,'[2]1516 Exp_Rev Access'!$F$7:$GB$306,158,FALSE)),"",VLOOKUP($A158,'[2]1516 Exp_Rev Access'!$F$7:$GB$306,158,FALSE))</f>
        <v>0</v>
      </c>
      <c r="FZ158" s="99">
        <f>IF(ISNA(VLOOKUP($A158,'[2]1516 Exp_Rev Access'!$F$7:$GB$306,159,FALSE)),"",VLOOKUP($A158,'[2]1516 Exp_Rev Access'!$F$7:$GB$306,159,FALSE))</f>
        <v>0</v>
      </c>
      <c r="GA158" s="99">
        <f>IF(ISNA(VLOOKUP($A158,'[2]1516 Exp_Rev Access'!$F$7:$GB$306,160,FALSE)),"",VLOOKUP($A158,'[2]1516 Exp_Rev Access'!$F$7:$GB$306,160,FALSE))</f>
        <v>0</v>
      </c>
      <c r="GB158" s="99">
        <f>IF(ISNA(VLOOKUP($A158,'[2]1516 Exp_Rev Access'!$F$7:$GB$306,161,FALSE)),"",VLOOKUP($A158,'[2]1516 Exp_Rev Access'!$F$7:$GB$306,161,FALSE))</f>
        <v>0</v>
      </c>
      <c r="GC158" s="99">
        <f>IF(ISNA(VLOOKUP($A158,'[2]1516 Exp_Rev Access'!$F$7:$GB$306,162,FALSE)),"",VLOOKUP($A158,'[2]1516 Exp_Rev Access'!$F$7:$GB$306,162,FALSE))</f>
        <v>0</v>
      </c>
      <c r="GD158" s="99">
        <f>IF(ISNA(VLOOKUP($A158,'[2]1516 Exp_Rev Access'!$F$7:$GB$306,163,FALSE)),"",VLOOKUP($A158,'[2]1516 Exp_Rev Access'!$F$7:$GB$306,163,FALSE))</f>
        <v>0</v>
      </c>
      <c r="GE158" s="99">
        <f>IF(ISNA(VLOOKUP($A158,'[2]1516 Exp_Rev Access'!$F$7:$GB$306,164,FALSE)),"",VLOOKUP($A158,'[2]1516 Exp_Rev Access'!$F$7:$GB$306,164,FALSE))</f>
        <v>0</v>
      </c>
      <c r="GF158" s="99">
        <f>IF(ISNA(VLOOKUP($A158,'[2]1516 Exp_Rev Access'!$F$7:$GB$306,165,FALSE)),"",VLOOKUP($A158,'[2]1516 Exp_Rev Access'!$F$7:$GB$306,165,FALSE))</f>
        <v>0</v>
      </c>
      <c r="GG158" s="99">
        <f>IF(ISNA(VLOOKUP($A158,'[2]1516 Exp_Rev Access'!$F$7:$GB$306,166,FALSE)),"",VLOOKUP($A158,'[2]1516 Exp_Rev Access'!$F$7:$GB$306,166,FALSE))</f>
        <v>0</v>
      </c>
      <c r="GH158" s="99">
        <f>IF(ISNA(VLOOKUP($A158,'[2]1516 Exp_Rev Access'!$F$7:$GB$306,167,FALSE)),"",VLOOKUP($A158,'[2]1516 Exp_Rev Access'!$F$7:$GB$306,167,FALSE))</f>
        <v>0</v>
      </c>
      <c r="GI158" s="99">
        <f>IF(ISNA(VLOOKUP($A158,'[2]1516 Exp_Rev Access'!$F$7:$GB$306,168,FALSE)),"",VLOOKUP($A158,'[2]1516 Exp_Rev Access'!$F$7:$GB$306,168,FALSE))</f>
        <v>0</v>
      </c>
      <c r="GJ158" s="99">
        <f>IF(ISNA(VLOOKUP($A158,'[2]1516 Exp_Rev Access'!$F$7:$GB$306,169,FALSE)),"",VLOOKUP($A158,'[2]1516 Exp_Rev Access'!$F$7:$GB$306,169,FALSE))</f>
        <v>2095.91</v>
      </c>
      <c r="GK158" s="99">
        <f>IF(ISNA(VLOOKUP($A158,'[2]1516 Exp_Rev Access'!$F$7:$GB$306,170,FALSE)),"",VLOOKUP($A158,'[2]1516 Exp_Rev Access'!$F$7:$GB$306,170,FALSE))</f>
        <v>0</v>
      </c>
      <c r="GL158" s="99">
        <f>IF(ISNA(VLOOKUP($A158,'[2]1516 Exp_Rev Access'!$F$7:$GB$306,171,FALSE)),"",VLOOKUP($A158,'[2]1516 Exp_Rev Access'!$F$7:$GB$306,171,FALSE))</f>
        <v>0</v>
      </c>
      <c r="GM158" s="99">
        <f>IF(ISNA(VLOOKUP($A158,'[2]1516 Exp_Rev Access'!$F$7:$GB$306,172,FALSE)),"",VLOOKUP($A158,'[2]1516 Exp_Rev Access'!$F$7:$GB$306,172,FALSE))</f>
        <v>0</v>
      </c>
      <c r="GN158" s="99">
        <f>IF(ISNA(VLOOKUP($A158,'[2]1516 Exp_Rev Access'!$F$7:$GB$306,173,FALSE)),"",VLOOKUP($A158,'[2]1516 Exp_Rev Access'!$F$7:$GB$306,173,FALSE))</f>
        <v>0</v>
      </c>
      <c r="GO158" s="99">
        <f>IF(ISNA(VLOOKUP($A158,'[2]1516 Exp_Rev Access'!$F$7:$GB$306,174,FALSE)),"",VLOOKUP($A158,'[2]1516 Exp_Rev Access'!$F$7:$GB$306,174,FALSE))</f>
        <v>0</v>
      </c>
      <c r="GP158" s="99">
        <f>IF(ISNA(VLOOKUP($A158,'[2]1516 Exp_Rev Access'!$F$7:$GB$306,175,FALSE)),"",VLOOKUP($A158,'[2]1516 Exp_Rev Access'!$F$7:$GB$306,175,FALSE))</f>
        <v>0</v>
      </c>
      <c r="GQ158" s="99">
        <f>IF(ISNA(VLOOKUP($A158,'[2]1516 Exp_Rev Access'!$F$7:$GB$306,176,FALSE)),"",VLOOKUP($A158,'[2]1516 Exp_Rev Access'!$F$7:$GB$306,176,FALSE))</f>
        <v>0</v>
      </c>
      <c r="GR158" s="99">
        <f>IF(ISNA(VLOOKUP($A158,'[2]1516 Exp_Rev Access'!$F$7:$GB$306,177,FALSE)),"",VLOOKUP($A158,'[2]1516 Exp_Rev Access'!$F$7:$GB$306,177,FALSE))</f>
        <v>0</v>
      </c>
      <c r="GS158" s="99">
        <f>IF(ISNA(VLOOKUP($A158,'[2]1516 Exp_Rev Access'!$F$7:$GB$306,178,FALSE)),"",VLOOKUP($A158,'[2]1516 Exp_Rev Access'!$F$7:$GB$306,178,FALSE))</f>
        <v>0</v>
      </c>
      <c r="GT158" s="101">
        <f t="shared" si="221"/>
        <v>2095.91</v>
      </c>
      <c r="GU158" s="72">
        <f t="shared" si="222"/>
        <v>1.2953366026359088E-4</v>
      </c>
      <c r="GV158" s="84">
        <f t="shared" si="223"/>
        <v>1.4558367947987718</v>
      </c>
    </row>
    <row r="159" spans="1:207" customFormat="1" ht="12" customHeight="1" x14ac:dyDescent="0.2">
      <c r="A159" s="96" t="s">
        <v>439</v>
      </c>
      <c r="B159" s="69" t="s">
        <v>440</v>
      </c>
      <c r="C159" s="80">
        <f>IF(ISNA(VLOOKUP($A159,'[2]1516 enrollment_Rev_Exp by size'!$A$6:$G$320,3,FALSE)),"",VLOOKUP($A159,'[2]1516 enrollment_Rev_Exp by size'!$A$6:$G$320,3,FALSE))</f>
        <v>1453.7899999999997</v>
      </c>
      <c r="D159" s="97">
        <v>17379982.579999998</v>
      </c>
      <c r="E159" s="80">
        <f t="shared" si="201"/>
        <v>17379982.580000002</v>
      </c>
      <c r="F159" s="80">
        <f t="shared" si="202"/>
        <v>0</v>
      </c>
      <c r="G159" s="98">
        <f>IF(ISNA(VLOOKUP($A159,'[2]1516 Exp_Rev Access'!$F$7:$FS$306,2,FALSE)),"",VLOOKUP($A159,'[2]1516 Exp_Rev Access'!$F$7:$FS$306,2,FALSE))</f>
        <v>3089635.97</v>
      </c>
      <c r="H159" s="98">
        <f>IF(ISNA(VLOOKUP($A159,'[2]1516 Exp_Rev Access'!$F$7:$FS$306,3,FALSE)),"",VLOOKUP($A159,'[2]1516 Exp_Rev Access'!$F$7:$FS$306,3,FALSE))</f>
        <v>0</v>
      </c>
      <c r="I159" s="98">
        <f>IF(ISNA(VLOOKUP($A159,'[2]1516 Exp_Rev Access'!$F$7:$FS$306,4,FALSE)),"",VLOOKUP($A159,'[2]1516 Exp_Rev Access'!$F$7:$FS$306,4,FALSE))</f>
        <v>2379.9899999999998</v>
      </c>
      <c r="J159" s="98">
        <f>IF(ISNA(VLOOKUP($A159,'[2]1516 Exp_Rev Access'!$F$7:$FS$306,5,FALSE)),"",VLOOKUP($A159,'[2]1516 Exp_Rev Access'!$F$7:$FS$306,5,FALSE))</f>
        <v>2572.4699999999998</v>
      </c>
      <c r="K159" s="98">
        <f>IF(ISNA(VLOOKUP($A159,'[2]1516 Exp_Rev Access'!$F$7:$FS$306,6,FALSE)),"",VLOOKUP($A159,'[2]1516 Exp_Rev Access'!$F$7:$FS$306,6,FALSE))</f>
        <v>0</v>
      </c>
      <c r="L159" s="98">
        <f>IF(ISNA(VLOOKUP($A159,'[2]1516 Exp_Rev Access'!$F$7:$FS$306,7,FALSE)),"",VLOOKUP($A159,'[2]1516 Exp_Rev Access'!$F$7:$FS$306,7,FALSE))</f>
        <v>0</v>
      </c>
      <c r="M159" s="90">
        <f t="shared" si="203"/>
        <v>3094588.4300000006</v>
      </c>
      <c r="N159" s="72">
        <f t="shared" si="204"/>
        <v>0.17805474866016816</v>
      </c>
      <c r="O159" s="73">
        <f t="shared" si="205"/>
        <v>2128.6351054829111</v>
      </c>
      <c r="P159" s="99">
        <f>IF(ISNA(VLOOKUP($A159,'[2]1516 Exp_Rev Access'!$F$7:$FS$306,8,FALSE)),"",VLOOKUP($A159,'[2]1516 Exp_Rev Access'!$F$7:$FS$306,8,FALSE))</f>
        <v>24129.4</v>
      </c>
      <c r="Q159" s="99">
        <f>IF(ISNA(VLOOKUP($A159,'[2]1516 Exp_Rev Access'!$F$7:$FS$306,9,FALSE)),"",VLOOKUP($A159,'[2]1516 Exp_Rev Access'!$F$7:$FS$306,9,FALSE))</f>
        <v>0</v>
      </c>
      <c r="R159" s="99">
        <f>IF(ISNA(VLOOKUP($A159,'[2]1516 Exp_Rev Access'!$F$7:$FS$306,10,FALSE)),"",VLOOKUP($A159,'[2]1516 Exp_Rev Access'!$F$7:$FS$306,10,FALSE))</f>
        <v>249.29</v>
      </c>
      <c r="S159" s="99">
        <f>IF(ISNA(VLOOKUP($A159,'[2]1516 Exp_Rev Access'!$F$7:$FS$306,11,FALSE)),"",VLOOKUP($A159,'[2]1516 Exp_Rev Access'!$F$7:$FS$306,11,FALSE))</f>
        <v>0</v>
      </c>
      <c r="T159" s="99">
        <f>IF(ISNA(VLOOKUP($A159,'[2]1516 Exp_Rev Access'!$F$7:$FS$306,12,FALSE)),"",VLOOKUP($A159,'[2]1516 Exp_Rev Access'!$F$7:$FS$306,12,FALSE))</f>
        <v>28828.7</v>
      </c>
      <c r="U159" s="99">
        <f>IF(ISNA(VLOOKUP($A159,'[2]1516 Exp_Rev Access'!$F$7:$FS$306,13,FALSE)),"",VLOOKUP($A159,'[2]1516 Exp_Rev Access'!$F$7:$FS$306,13,FALSE))</f>
        <v>0</v>
      </c>
      <c r="V159" s="99">
        <f>IF(ISNA(VLOOKUP($A159,'[2]1516 Exp_Rev Access'!$F$7:$FS$306,14,FALSE)),"",VLOOKUP($A159,'[2]1516 Exp_Rev Access'!$F$7:$FS$306,14,FALSE))</f>
        <v>0</v>
      </c>
      <c r="W159" s="99">
        <f>IF(ISNA(VLOOKUP($A159,'[2]1516 Exp_Rev Access'!$F$7:$FS$306,15,FALSE)),"",VLOOKUP($A159,'[2]1516 Exp_Rev Access'!$F$7:$FS$306,15,FALSE))</f>
        <v>0</v>
      </c>
      <c r="X159" s="99">
        <f>IF(ISNA(VLOOKUP($A159,'[2]1516 Exp_Rev Access'!$F$7:$FS$306,16,FALSE)),"",VLOOKUP($A159,'[2]1516 Exp_Rev Access'!$F$7:$FS$306,16,FALSE))</f>
        <v>67561.600000000006</v>
      </c>
      <c r="Y159" s="99">
        <f>IF(ISNA(VLOOKUP($A159,'[2]1516 Exp_Rev Access'!$F$7:$FS$306,17,FALSE)),"",VLOOKUP($A159,'[2]1516 Exp_Rev Access'!$F$7:$FS$306,17,FALSE))</f>
        <v>0</v>
      </c>
      <c r="Z159" s="99">
        <f>IF(ISNA(VLOOKUP($A159,'[2]1516 Exp_Rev Access'!$F$7:$FS$306,18,FALSE)),"",VLOOKUP($A159,'[2]1516 Exp_Rev Access'!$F$7:$FS$306,18,FALSE))</f>
        <v>0</v>
      </c>
      <c r="AA159" s="99">
        <f>IF(ISNA(VLOOKUP($A159,'[2]1516 Exp_Rev Access'!$F$7:$FS$306,19,FALSE)),"",VLOOKUP($A159,'[2]1516 Exp_Rev Access'!$F$7:$FS$306,19,FALSE))</f>
        <v>0</v>
      </c>
      <c r="AB159" s="99">
        <f>IF(ISNA(VLOOKUP($A159,'[2]1516 Exp_Rev Access'!$F$7:$FS$306,20,FALSE)),"",VLOOKUP($A159,'[2]1516 Exp_Rev Access'!$F$7:$FS$306,20,FALSE))</f>
        <v>0</v>
      </c>
      <c r="AC159" s="99">
        <f>IF(ISNA(VLOOKUP($A159,'[2]1516 Exp_Rev Access'!$F$7:$FS$306,21,FALSE)),"",VLOOKUP($A159,'[2]1516 Exp_Rev Access'!$F$7:$FS$306,21,FALSE))</f>
        <v>139443.70000000001</v>
      </c>
      <c r="AD159" s="99">
        <f>IF(ISNA(VLOOKUP($A159,'[2]1516 Exp_Rev Access'!$F$7:$FS$306,22,FALSE)),"",VLOOKUP($A159,'[2]1516 Exp_Rev Access'!$F$7:$FS$306,22,FALSE))</f>
        <v>2960.11</v>
      </c>
      <c r="AE159" s="99">
        <f>IF(ISNA(VLOOKUP($A159,'[2]1516 Exp_Rev Access'!$F$7:$FS$306,23,FALSE)),"",VLOOKUP($A159,'[2]1516 Exp_Rev Access'!$F$7:$FS$306,23,FALSE))</f>
        <v>0</v>
      </c>
      <c r="AF159" s="99">
        <f>IF(ISNA(VLOOKUP($A159,'[2]1516 Exp_Rev Access'!$F$7:$FS$306,24,FALSE)),"",VLOOKUP($A159,'[2]1516 Exp_Rev Access'!$F$7:$FS$306,24,FALSE))</f>
        <v>2735.5</v>
      </c>
      <c r="AG159" s="99">
        <f>IF(ISNA(VLOOKUP($A159,'[2]1516 Exp_Rev Access'!$F$7:$FS$306,25,FALSE)),"",VLOOKUP($A159,'[2]1516 Exp_Rev Access'!$F$7:$FS$306,25,FALSE))</f>
        <v>1227.3800000000001</v>
      </c>
      <c r="AH159" s="98">
        <f>IF(ISNA(VLOOKUP($A159,'[2]1516 Exp_Rev Access'!$F$7:$FS$306,26,FALSE)),"",VLOOKUP($A159,'[2]1516 Exp_Rev Access'!$F$7:$FS$306,26,FALSE))</f>
        <v>15674.44</v>
      </c>
      <c r="AI159" s="98">
        <f>IF(ISNA(VLOOKUP($A159,'[2]1516 Exp_Rev Access'!$F$7:$FS$306,27,FALSE)),"",VLOOKUP($A159,'[2]1516 Exp_Rev Access'!$F$7:$FS$306,27,FALSE))</f>
        <v>49396.77</v>
      </c>
      <c r="AJ159" s="98">
        <f>IF(ISNA(VLOOKUP($A159,'[2]1516 Exp_Rev Access'!$F$7:$FS$306,28,FALSE)),"",VLOOKUP($A159,'[2]1516 Exp_Rev Access'!$F$7:$FS$306,28,FALSE))</f>
        <v>0</v>
      </c>
      <c r="AK159" s="98">
        <f>IF(ISNA(VLOOKUP($A159,'[2]1516 Exp_Rev Access'!$F$7:$FS$306,29,FALSE)),"",VLOOKUP($A159,'[2]1516 Exp_Rev Access'!$F$7:$FS$306,29,FALSE))</f>
        <v>0</v>
      </c>
      <c r="AL159" s="100">
        <f t="shared" si="206"/>
        <v>332206.89</v>
      </c>
      <c r="AM159" s="72">
        <f t="shared" si="207"/>
        <v>1.9114339641645373E-2</v>
      </c>
      <c r="AN159" s="94">
        <f t="shared" si="208"/>
        <v>228.51091973393687</v>
      </c>
      <c r="AO159" s="99">
        <f>IF(ISNA(VLOOKUP($A159,'[2]1516 Exp_Rev Access'!$F$7:$GB$306,30,FALSE)),"",VLOOKUP($A159,'[2]1516 Exp_Rev Access'!$F$7:$FS$306,30,FALSE))</f>
        <v>9198517.2100000009</v>
      </c>
      <c r="AP159" s="99">
        <f>IF(ISNA(VLOOKUP($A159,'[2]1516 Exp_Rev Access'!$F$7:$GB$306,31,FALSE)),"",VLOOKUP($A159,'[2]1516 Exp_Rev Access'!$F$7:$FS$306,31,FALSE))</f>
        <v>169134.28</v>
      </c>
      <c r="AQ159" s="99">
        <f>IF(ISNA(VLOOKUP($A159,'[2]1516 Exp_Rev Access'!$F$7:$GB$306,32,FALSE)),"",VLOOKUP($A159,'[2]1516 Exp_Rev Access'!$F$7:$FS$306,32,FALSE))</f>
        <v>0</v>
      </c>
      <c r="AR159" s="99">
        <f>IF(ISNA(VLOOKUP($A159,'[2]1516 Exp_Rev Access'!$F$7:$GB$306,33,FALSE)),"",VLOOKUP($A159,'[2]1516 Exp_Rev Access'!$F$7:$FS$306,33,FALSE))</f>
        <v>0</v>
      </c>
      <c r="AS159" s="99">
        <f>IF(ISNA(VLOOKUP($A159,'[2]1516 Exp_Rev Access'!$F$7:$GB$306,34,FALSE)),"",VLOOKUP($A159,'[2]1516 Exp_Rev Access'!$F$7:$FS$306,34,FALSE))</f>
        <v>0</v>
      </c>
      <c r="AT159" s="101">
        <f t="shared" si="209"/>
        <v>9367651.4900000002</v>
      </c>
      <c r="AU159" s="72">
        <f t="shared" si="210"/>
        <v>0.53899084460417224</v>
      </c>
      <c r="AV159" s="94">
        <f t="shared" si="211"/>
        <v>6443.6070477854446</v>
      </c>
      <c r="AW159" s="99">
        <f>IF(ISNA(VLOOKUP($A159,'[2]1516 Exp_Rev Access'!$F$7:$GB$306,35,FALSE)),"",VLOOKUP($A159,'[2]1516 Exp_Rev Access'!$F$7:$GB$306,35,FALSE))</f>
        <v>0</v>
      </c>
      <c r="AX159" s="99">
        <f>IF(ISNA(VLOOKUP($A159,'[2]1516 Exp_Rev Access'!$F$7:$GB$306,36,FALSE)),"",VLOOKUP($A159,'[2]1516 Exp_Rev Access'!$F$7:$GB$306,36,FALSE))</f>
        <v>905144.02</v>
      </c>
      <c r="AY159" s="99">
        <f>IF(ISNA(VLOOKUP($A159,'[2]1516 Exp_Rev Access'!$F$7:$GB$306,37,FALSE)),"",VLOOKUP($A159,'[2]1516 Exp_Rev Access'!$F$7:$GB$306,37,FALSE))</f>
        <v>17019.060000000001</v>
      </c>
      <c r="AZ159" s="99">
        <f>IF(ISNA(VLOOKUP($A159,'[2]1516 Exp_Rev Access'!$F$7:$GB$306,38,FALSE)),"",VLOOKUP($A159,'[2]1516 Exp_Rev Access'!$F$7:$GB$306,38,FALSE))</f>
        <v>0</v>
      </c>
      <c r="BA159" s="99">
        <f>IF(ISNA(VLOOKUP($A159,'[2]1516 Exp_Rev Access'!$F$7:$GB$306,39,FALSE)),"",VLOOKUP($A159,'[2]1516 Exp_Rev Access'!$F$7:$GB$306,39,FALSE))</f>
        <v>0</v>
      </c>
      <c r="BB159" s="99">
        <f>IF(ISNA(VLOOKUP($A159,'[2]1516 Exp_Rev Access'!$F$7:$GB$306,40,FALSE)),"",VLOOKUP($A159,'[2]1516 Exp_Rev Access'!$F$7:$GB$306,40,FALSE))</f>
        <v>453285.86</v>
      </c>
      <c r="BC159" s="99">
        <f>IF(ISNA(VLOOKUP($A159,'[2]1516 Exp_Rev Access'!$F$7:$GB$306,41,FALSE)),"",VLOOKUP($A159,'[2]1516 Exp_Rev Access'!$F$7:$GB$306,41,FALSE))</f>
        <v>0</v>
      </c>
      <c r="BD159" s="99">
        <f>IF(ISNA(VLOOKUP($A159,'[2]1516 Exp_Rev Access'!$F$7:$GB$306,42,FALSE)),"",VLOOKUP($A159,'[2]1516 Exp_Rev Access'!$F$7:$GB$306,42,FALSE))</f>
        <v>161384.81</v>
      </c>
      <c r="BE159" s="99">
        <f>IF(ISNA(VLOOKUP($A159,'[2]1516 Exp_Rev Access'!$F$7:$GB$306,43,FALSE)),"",VLOOKUP($A159,'[2]1516 Exp_Rev Access'!$F$7:$GB$306,43,FALSE))</f>
        <v>0</v>
      </c>
      <c r="BF159" s="99">
        <f>IF(ISNA(VLOOKUP($A159,'[2]1516 Exp_Rev Access'!$F$7:$GB$306,44,FALSE)),"",VLOOKUP($A159,'[2]1516 Exp_Rev Access'!$F$7:$GB$306,44,FALSE))</f>
        <v>405893.74</v>
      </c>
      <c r="BG159" s="99">
        <f>IF(ISNA(VLOOKUP($A159,'[2]1516 Exp_Rev Access'!$F$7:$GB$306,45,FALSE)),"",VLOOKUP($A159,'[2]1516 Exp_Rev Access'!$F$7:$GB$306,45,FALSE))</f>
        <v>9243.81</v>
      </c>
      <c r="BH159" s="99">
        <f>IF(ISNA(VLOOKUP($A159,'[2]1516 Exp_Rev Access'!$F$7:$GB$306,46,FALSE)),"",VLOOKUP($A159,'[2]1516 Exp_Rev Access'!$F$7:$GB$306,46,FALSE))</f>
        <v>0</v>
      </c>
      <c r="BI159" s="99">
        <f>IF(ISNA(VLOOKUP($A159,'[2]1516 Exp_Rev Access'!$F$7:$GB$306,47,FALSE)),"",VLOOKUP($A159,'[2]1516 Exp_Rev Access'!$F$7:$GB$306,47,FALSE))</f>
        <v>17975.61</v>
      </c>
      <c r="BJ159" s="99">
        <f>IF(ISNA(VLOOKUP($A159,'[2]1516 Exp_Rev Access'!$F$7:$GB$306,48,FALSE)),"",VLOOKUP($A159,'[2]1516 Exp_Rev Access'!$F$7:$GB$306,48,FALSE))</f>
        <v>620476.73</v>
      </c>
      <c r="BK159" s="99">
        <f>IF(ISNA(VLOOKUP($A159,'[2]1516 Exp_Rev Access'!$F$7:$GB$306,49,FALSE)),"",VLOOKUP($A159,'[2]1516 Exp_Rev Access'!$F$7:$GB$306,49,FALSE))</f>
        <v>0</v>
      </c>
      <c r="BL159" s="99">
        <f>IF(ISNA(VLOOKUP($A159,'[2]1516 Exp_Rev Access'!$F$7:$GB$306,50,FALSE)),"",VLOOKUP($A159,'[2]1516 Exp_Rev Access'!$F$7:$GB$306,50,FALSE))</f>
        <v>0</v>
      </c>
      <c r="BM159" s="99">
        <f>IF(ISNA(VLOOKUP($A159,'[2]1516 Exp_Rev Access'!$F$7:$GB$306,51,FALSE)),"",VLOOKUP($A159,'[2]1516 Exp_Rev Access'!$F$7:$GB$306,51,FALSE))</f>
        <v>0</v>
      </c>
      <c r="BN159" s="99">
        <f>IF(ISNA(VLOOKUP($A159,'[2]1516 Exp_Rev Access'!$F$7:$GB$306,52,FALSE)),"",VLOOKUP($A159,'[2]1516 Exp_Rev Access'!$F$7:$GB$306,52,FALSE))</f>
        <v>0</v>
      </c>
      <c r="BO159" s="99">
        <f>IF(ISNA(VLOOKUP($A159,'[2]1516 Exp_Rev Access'!$F$7:$GB$306,53,FALSE)),"",VLOOKUP($A159,'[2]1516 Exp_Rev Access'!$F$7:$GB$306,53,FALSE))</f>
        <v>0</v>
      </c>
      <c r="BP159" s="99">
        <f>IF(ISNA(VLOOKUP($A159,'[2]1516 Exp_Rev Access'!$F$7:$GB$306,54,FALSE)),"",VLOOKUP($A159,'[2]1516 Exp_Rev Access'!$F$7:$GB$306,54,FALSE))</f>
        <v>0</v>
      </c>
      <c r="BQ159" s="99">
        <f>IF(ISNA(VLOOKUP($A159,'[2]1516 Exp_Rev Access'!$F$7:$GB$306,55,FALSE)),"",VLOOKUP($A159,'[2]1516 Exp_Rev Access'!$F$7:$GB$306,55,FALSE))</f>
        <v>0</v>
      </c>
      <c r="BR159" s="99">
        <f>IF(ISNA(VLOOKUP($A159,'[2]1516 Exp_Rev Access'!$F$7:$GB$306,56,FALSE)),"",VLOOKUP($A159,'[2]1516 Exp_Rev Access'!$F$7:$GB$306,56,FALSE))</f>
        <v>0</v>
      </c>
      <c r="BS159" s="99">
        <f>IF(ISNA(VLOOKUP($A159,'[2]1516 Exp_Rev Access'!$F$7:$GB$306,57,FALSE)),"",VLOOKUP($A159,'[2]1516 Exp_Rev Access'!$F$7:$GB$306,57,FALSE))</f>
        <v>0</v>
      </c>
      <c r="BT159" s="99">
        <f>IF(ISNA(VLOOKUP($A159,'[2]1516 Exp_Rev Access'!$F$7:$GB$306,58,FALSE)),"",VLOOKUP($A159,'[2]1516 Exp_Rev Access'!$F$7:$GB$306,58,FALSE))</f>
        <v>0</v>
      </c>
      <c r="BU159" s="102">
        <f t="shared" si="212"/>
        <v>2590423.64</v>
      </c>
      <c r="BV159" s="72">
        <f t="shared" si="213"/>
        <v>0.14904638874499956</v>
      </c>
      <c r="BW159" s="94">
        <f t="shared" si="214"/>
        <v>1781.8416965311362</v>
      </c>
      <c r="BX159" s="99">
        <f>IF(ISNA(VLOOKUP($A159,'[2]1516 Exp_Rev Access'!$F$7:$GB$306,59,FALSE)),"",VLOOKUP($A159,'[2]1516 Exp_Rev Access'!$F$7:$GB$306,59,FALSE))</f>
        <v>0</v>
      </c>
      <c r="BY159" s="99">
        <f>IF(ISNA(VLOOKUP($A159,'[2]1516 Exp_Rev Access'!$F$7:$GB$306,60,FALSE)),"",VLOOKUP($A159,'[2]1516 Exp_Rev Access'!$F$7:$GB$306,60,FALSE))</f>
        <v>0</v>
      </c>
      <c r="BZ159" s="99">
        <f>IF(ISNA(VLOOKUP($A159,'[2]1516 Exp_Rev Access'!$F$7:$GB$306,61,FALSE)),"",VLOOKUP($A159,'[2]1516 Exp_Rev Access'!$F$7:$GB$306,61,FALSE))</f>
        <v>0</v>
      </c>
      <c r="CA159" s="99">
        <f>IF(ISNA(VLOOKUP($A159,'[2]1516 Exp_Rev Access'!$F$7:$GB$306,62,FALSE)),"",VLOOKUP($A159,'[2]1516 Exp_Rev Access'!$F$7:$GB$306,62,FALSE))</f>
        <v>0</v>
      </c>
      <c r="CB159" s="99">
        <f>IF(ISNA(VLOOKUP($A159,'[2]1516 Exp_Rev Access'!$F$7:$GB$306,63,FALSE)),"",VLOOKUP($A159,'[2]1516 Exp_Rev Access'!$F$7:$GB$306,63,FALSE))</f>
        <v>70152.55</v>
      </c>
      <c r="CC159" s="99">
        <f>IF(ISNA(VLOOKUP($A159,'[2]1516 Exp_Rev Access'!$F$7:$GB$306,64,FALSE)),"",VLOOKUP($A159,'[2]1516 Exp_Rev Access'!$F$7:$GB$306,64,FALSE))</f>
        <v>0</v>
      </c>
      <c r="CD159" s="101">
        <f t="shared" si="215"/>
        <v>70152.55</v>
      </c>
      <c r="CE159" s="72">
        <f>CD159/D159</f>
        <v>4.036399327622342E-3</v>
      </c>
      <c r="CF159" s="103">
        <f>CD159/C159</f>
        <v>48.254940534740243</v>
      </c>
      <c r="CG159" s="99">
        <f>IF(ISNA(VLOOKUP($A159,'[2]1516 Exp_Rev Access'!$F$7:$GB$306,65,FALSE)),"",VLOOKUP($A159,'[2]1516 Exp_Rev Access'!$F$7:$GB$306,65,FALSE))</f>
        <v>0</v>
      </c>
      <c r="CH159" s="99">
        <f>IF(ISNA(VLOOKUP($A159,'[2]1516 Exp_Rev Access'!$F$7:$GB$306,66,FALSE)),"",VLOOKUP($A159,'[2]1516 Exp_Rev Access'!$F$7:$GB$306,66,FALSE))</f>
        <v>0</v>
      </c>
      <c r="CI159" s="99">
        <f>IF(ISNA(VLOOKUP($A159,'[2]1516 Exp_Rev Access'!$F$7:$GB$306,67,FALSE)),"",VLOOKUP($A159,'[2]1516 Exp_Rev Access'!$F$7:$GB$306,67,FALSE))</f>
        <v>0</v>
      </c>
      <c r="CJ159" s="99">
        <f>IF(ISNA(VLOOKUP($A159,'[2]1516 Exp_Rev Access'!$F$7:$GB$306,68,FALSE)),"",VLOOKUP($A159,'[2]1516 Exp_Rev Access'!$F$7:$GB$306,68,FALSE))</f>
        <v>0</v>
      </c>
      <c r="CK159" s="99">
        <f>IF(ISNA(VLOOKUP($A159,'[2]1516 Exp_Rev Access'!$F$7:$GB$306,69,FALSE)),"",VLOOKUP($A159,'[2]1516 Exp_Rev Access'!$F$7:$GB$306,69,FALSE))</f>
        <v>0</v>
      </c>
      <c r="CL159" s="99">
        <f>IF(ISNA(VLOOKUP($A159,'[2]1516 Exp_Rev Access'!$F$7:$GB$306,70,FALSE)),"",VLOOKUP($A159,'[2]1516 Exp_Rev Access'!$F$7:$GB$306,70,FALSE))</f>
        <v>0</v>
      </c>
      <c r="CM159" s="99">
        <f>IF(ISNA(VLOOKUP($A159,'[2]1516 Exp_Rev Access'!$F$7:$GB$306,71,FALSE)),"",VLOOKUP($A159,'[2]1516 Exp_Rev Access'!$F$7:$GB$306,71,FALSE))</f>
        <v>0</v>
      </c>
      <c r="CN159" s="99">
        <f>IF(ISNA(VLOOKUP($A159,'[2]1516 Exp_Rev Access'!$F$7:$GB$306,72,FALSE)),"",VLOOKUP($A159,'[2]1516 Exp_Rev Access'!$F$7:$GB$306,72,FALSE))</f>
        <v>0</v>
      </c>
      <c r="CO159" s="99">
        <f>IF(ISNA(VLOOKUP($A159,'[2]1516 Exp_Rev Access'!$F$7:$GB$306,73,FALSE)),"",VLOOKUP($A159,'[2]1516 Exp_Rev Access'!$F$7:$GB$306,73,FALSE))</f>
        <v>0</v>
      </c>
      <c r="CP159" s="99">
        <f>IF(ISNA(VLOOKUP($A159,'[2]1516 Exp_Rev Access'!$F$7:$GB$306,74,FALSE)),"",VLOOKUP($A159,'[2]1516 Exp_Rev Access'!$F$7:$GB$306,74,FALSE))</f>
        <v>274405.63</v>
      </c>
      <c r="CQ159" s="99">
        <f>IF(ISNA(VLOOKUP($A159,'[2]1516 Exp_Rev Access'!$F$7:$GB$306,75,FALSE)),"",VLOOKUP($A159,'[2]1516 Exp_Rev Access'!$F$7:$GB$306,75,FALSE))</f>
        <v>0</v>
      </c>
      <c r="CR159" s="99">
        <f>IF(ISNA(VLOOKUP($A159,'[2]1516 Exp_Rev Access'!$F$7:$GB$306,76,FALSE)),"",VLOOKUP($A159,'[2]1516 Exp_Rev Access'!$F$7:$GB$306,76,FALSE))</f>
        <v>12507.6</v>
      </c>
      <c r="CS159" s="99">
        <f>IF(ISNA(VLOOKUP($A159,'[2]1516 Exp_Rev Access'!$F$7:$GB$306,77,FALSE)),"",VLOOKUP($A159,'[2]1516 Exp_Rev Access'!$F$7:$GB$306,77,FALSE))</f>
        <v>0</v>
      </c>
      <c r="CT159" s="99">
        <f>IF(ISNA(VLOOKUP($A159,'[2]1516 Exp_Rev Access'!$F$7:$GB$306,78,FALSE)),"",VLOOKUP($A159,'[2]1516 Exp_Rev Access'!$F$7:$GB$306,78,FALSE))</f>
        <v>391566.95</v>
      </c>
      <c r="CU159" s="99">
        <f>IF(ISNA(VLOOKUP($A159,'[2]1516 Exp_Rev Access'!$F$7:$GB$306,79,FALSE)),"",VLOOKUP($A159,'[2]1516 Exp_Rev Access'!$F$7:$GB$306,79,FALSE))</f>
        <v>104402.94</v>
      </c>
      <c r="CV159" s="99">
        <f>IF(ISNA(VLOOKUP($A159,'[2]1516 Exp_Rev Access'!$F$7:$GB$306,80,FALSE)),"",VLOOKUP($A159,'[2]1516 Exp_Rev Access'!$F$7:$GB$306,80,FALSE))</f>
        <v>43836.45</v>
      </c>
      <c r="CW159" s="99">
        <f>IF(ISNA(VLOOKUP($A159,'[2]1516 Exp_Rev Access'!$F$7:$GB$306,81,FALSE)),"",VLOOKUP($A159,'[2]1516 Exp_Rev Access'!$F$7:$GB$306,81,FALSE))</f>
        <v>0</v>
      </c>
      <c r="CX159" s="99">
        <f>IF(ISNA(VLOOKUP($A159,'[2]1516 Exp_Rev Access'!$F$7:$GB$306,82,FALSE)),"",VLOOKUP($A159,'[2]1516 Exp_Rev Access'!$F$7:$GB$306,82,FALSE))</f>
        <v>0</v>
      </c>
      <c r="CY159" s="99">
        <f>IF(ISNA(VLOOKUP($A159,'[2]1516 Exp_Rev Access'!$F$7:$GB$306,83,FALSE)),"",VLOOKUP($A159,'[2]1516 Exp_Rev Access'!$F$7:$GB$306,83,FALSE))</f>
        <v>0</v>
      </c>
      <c r="CZ159" s="99">
        <f>IF(ISNA(VLOOKUP($A159,'[2]1516 Exp_Rev Access'!$F$7:$GB$306,84,FALSE)),"",VLOOKUP($A159,'[2]1516 Exp_Rev Access'!$F$7:$GB$306,84,FALSE))</f>
        <v>0</v>
      </c>
      <c r="DA159" s="99">
        <f>IF(ISNA(VLOOKUP($A159,'[2]1516 Exp_Rev Access'!$F$7:$GB$306,85,FALSE)),"",VLOOKUP($A159,'[2]1516 Exp_Rev Access'!$F$7:$GB$306,85,FALSE))</f>
        <v>83593.06</v>
      </c>
      <c r="DB159" s="99">
        <f>IF(ISNA(VLOOKUP($A159,'[2]1516 Exp_Rev Access'!$F$7:$GB$306,86,FALSE)),"",VLOOKUP($A159,'[2]1516 Exp_Rev Access'!$F$7:$GB$306,86,FALSE))</f>
        <v>0</v>
      </c>
      <c r="DC159" s="99">
        <f>IF(ISNA(VLOOKUP($A159,'[2]1516 Exp_Rev Access'!$F$7:$GB$306,87,FALSE)),"",VLOOKUP($A159,'[2]1516 Exp_Rev Access'!$F$7:$GB$306,87,FALSE))</f>
        <v>0</v>
      </c>
      <c r="DD159" s="99">
        <f>IF(ISNA(VLOOKUP($A159,'[2]1516 Exp_Rev Access'!$F$7:$GB$306,88,FALSE)),"",VLOOKUP($A159,'[2]1516 Exp_Rev Access'!$F$7:$GB$306,88,FALSE))</f>
        <v>0</v>
      </c>
      <c r="DE159" s="99">
        <f>IF(ISNA(VLOOKUP($A159,'[2]1516 Exp_Rev Access'!$F$7:$GB$306,89,FALSE)),"",VLOOKUP($A159,'[2]1516 Exp_Rev Access'!$F$7:$GB$306,89,FALSE))</f>
        <v>0</v>
      </c>
      <c r="DF159" s="99">
        <f>IF(ISNA(VLOOKUP($A159,'[2]1516 Exp_Rev Access'!$F$7:$GB$306,90,FALSE)),"",VLOOKUP($A159,'[2]1516 Exp_Rev Access'!$F$7:$GB$306,90,FALSE))</f>
        <v>0</v>
      </c>
      <c r="DG159" s="99">
        <f>IF(ISNA(VLOOKUP($A159,'[2]1516 Exp_Rev Access'!$F$7:$GB$306,91,FALSE)),"",VLOOKUP($A159,'[2]1516 Exp_Rev Access'!$F$7:$GB$306,91,FALSE))</f>
        <v>13521.43</v>
      </c>
      <c r="DH159" s="99">
        <f>IF(ISNA(VLOOKUP($A159,'[2]1516 Exp_Rev Access'!$F$7:$GB$306,92,FALSE)),"",VLOOKUP($A159,'[2]1516 Exp_Rev Access'!$F$7:$GB$306,92,FALSE))</f>
        <v>537518.62</v>
      </c>
      <c r="DI159" s="99">
        <f>IF(ISNA(VLOOKUP($A159,'[2]1516 Exp_Rev Access'!$F$7:$GB$306,93,FALSE)),"",VLOOKUP($A159,'[2]1516 Exp_Rev Access'!$F$7:$GB$306,93,FALSE))</f>
        <v>0</v>
      </c>
      <c r="DJ159" s="99">
        <f>IF(ISNA(VLOOKUP($A159,'[2]1516 Exp_Rev Access'!$F$7:$GB$306,94,FALSE)),"",VLOOKUP($A159,'[2]1516 Exp_Rev Access'!$F$7:$GB$306,94,FALSE))</f>
        <v>0</v>
      </c>
      <c r="DK159" s="99">
        <f>IF(ISNA(VLOOKUP($A159,'[2]1516 Exp_Rev Access'!$F$7:$GB$306,95,FALSE)),"",VLOOKUP($A159,'[2]1516 Exp_Rev Access'!$F$7:$GB$306,95,FALSE))</f>
        <v>0</v>
      </c>
      <c r="DL159" s="99">
        <f>IF(ISNA(VLOOKUP($A159,'[2]1516 Exp_Rev Access'!$F$7:$GB$306,96,FALSE)),"",VLOOKUP($A159,'[2]1516 Exp_Rev Access'!$F$7:$GB$306,96,FALSE))</f>
        <v>0</v>
      </c>
      <c r="DM159" s="99">
        <f>IF(ISNA(VLOOKUP($A159,'[2]1516 Exp_Rev Access'!$F$7:$GB$306,97,FALSE)),"",VLOOKUP($A159,'[2]1516 Exp_Rev Access'!$F$7:$GB$306,97,FALSE))</f>
        <v>0</v>
      </c>
      <c r="DN159" s="99">
        <f>IF(ISNA(VLOOKUP($A159,'[2]1516 Exp_Rev Access'!$F$7:$GB$306,98,FALSE)),"",VLOOKUP($A159,'[2]1516 Exp_Rev Access'!$F$7:$GB$306,98,FALSE))</f>
        <v>0</v>
      </c>
      <c r="DO159" s="99">
        <f>IF(ISNA(VLOOKUP($A159,'[2]1516 Exp_Rev Access'!$F$7:$GB$306,99,FALSE)),"",VLOOKUP($A159,'[2]1516 Exp_Rev Access'!$F$7:$GB$306,99,FALSE))</f>
        <v>0</v>
      </c>
      <c r="DP159" s="99">
        <f>IF(ISNA(VLOOKUP($A159,'[2]1516 Exp_Rev Access'!$F$7:$GB$306,100,FALSE)),"",VLOOKUP($A159,'[2]1516 Exp_Rev Access'!$F$7:$GB$306,100,FALSE))</f>
        <v>0</v>
      </c>
      <c r="DQ159" s="99">
        <f>IF(ISNA(VLOOKUP($A159,'[2]1516 Exp_Rev Access'!$F$7:$GB$306,101,FALSE)),"",VLOOKUP($A159,'[2]1516 Exp_Rev Access'!$F$7:$GB$306,101,FALSE))</f>
        <v>0</v>
      </c>
      <c r="DR159" s="99">
        <f>IF(ISNA(VLOOKUP($A159,'[2]1516 Exp_Rev Access'!$F$7:$GB$306,102,FALSE)),"",VLOOKUP($A159,'[2]1516 Exp_Rev Access'!$F$7:$GB$306,102,FALSE))</f>
        <v>0</v>
      </c>
      <c r="DS159" s="99">
        <f>IF(ISNA(VLOOKUP($A159,'[2]1516 Exp_Rev Access'!$F$7:$GB$306,103,FALSE)),"",VLOOKUP($A159,'[2]1516 Exp_Rev Access'!$F$7:$GB$306,103,FALSE))</f>
        <v>0</v>
      </c>
      <c r="DT159" s="99">
        <f>IF(ISNA(VLOOKUP($A159,'[2]1516 Exp_Rev Access'!$F$7:$GB$306,104,FALSE)),"",VLOOKUP($A159,'[2]1516 Exp_Rev Access'!$F$7:$GB$306,104,FALSE))</f>
        <v>0</v>
      </c>
      <c r="DU159" s="99">
        <f>IF(ISNA(VLOOKUP($A159,'[2]1516 Exp_Rev Access'!$F$7:$GB$306,105,FALSE)),"",VLOOKUP($A159,'[2]1516 Exp_Rev Access'!$F$7:$GB$306,105,FALSE))</f>
        <v>0</v>
      </c>
      <c r="DV159" s="99">
        <f>IF(ISNA(VLOOKUP($A159,'[2]1516 Exp_Rev Access'!$F$7:$GB$306,106,FALSE)),"",VLOOKUP($A159,'[2]1516 Exp_Rev Access'!$F$7:$GB$306,106,FALSE))</f>
        <v>0</v>
      </c>
      <c r="DW159" s="99">
        <f>IF(ISNA(VLOOKUP($A159,'[2]1516 Exp_Rev Access'!$F$7:$GB$306,107,FALSE)),"",VLOOKUP($A159,'[2]1516 Exp_Rev Access'!$F$7:$GB$306,107,FALSE))</f>
        <v>0</v>
      </c>
      <c r="DX159" s="99">
        <f>IF(ISNA(VLOOKUP($A159,'[2]1516 Exp_Rev Access'!$F$7:$GB$306,108,FALSE)),"",VLOOKUP($A159,'[2]1516 Exp_Rev Access'!$F$7:$GB$306,108,FALSE))</f>
        <v>0</v>
      </c>
      <c r="DY159" s="99">
        <f>IF(ISNA(VLOOKUP($A159,'[2]1516 Exp_Rev Access'!$F$7:$GB$306,109,FALSE)),"",VLOOKUP($A159,'[2]1516 Exp_Rev Access'!$F$7:$GB$306,109,FALSE))</f>
        <v>0</v>
      </c>
      <c r="DZ159" s="99">
        <f>IF(ISNA(VLOOKUP($A159,'[2]1516 Exp_Rev Access'!$F$7:$GB$306,110,FALSE)),"",VLOOKUP($A159,'[2]1516 Exp_Rev Access'!$F$7:$GB$306,110,FALSE))</f>
        <v>0</v>
      </c>
      <c r="EA159" s="99">
        <f>IF(ISNA(VLOOKUP($A159,'[2]1516 Exp_Rev Access'!$F$7:$GB$306,111,FALSE)),"",VLOOKUP($A159,'[2]1516 Exp_Rev Access'!$F$7:$GB$306,111,FALSE))</f>
        <v>0</v>
      </c>
      <c r="EB159" s="99">
        <f>IF(ISNA(VLOOKUP($A159,'[2]1516 Exp_Rev Access'!$F$7:$GB$306,112,FALSE)),"",VLOOKUP($A159,'[2]1516 Exp_Rev Access'!$F$7:$GB$306,112,FALSE))</f>
        <v>0</v>
      </c>
      <c r="EC159" s="99">
        <f>IF(ISNA(VLOOKUP($A159,'[2]1516 Exp_Rev Access'!$F$7:$GB$306,113,FALSE)),"",VLOOKUP($A159,'[2]1516 Exp_Rev Access'!$F$7:$GB$306,113,FALSE))</f>
        <v>0</v>
      </c>
      <c r="ED159" s="99">
        <f>IF(ISNA(VLOOKUP($A159,'[2]1516 Exp_Rev Access'!$F$7:$GB$306,114,FALSE)),"",VLOOKUP($A159,'[2]1516 Exp_Rev Access'!$F$7:$GB$306,114,FALSE))</f>
        <v>0</v>
      </c>
      <c r="EE159" s="99">
        <f>IF(ISNA(VLOOKUP($A159,'[2]1516 Exp_Rev Access'!$F$7:$GB$306,115,FALSE)),"",VLOOKUP($A159,'[2]1516 Exp_Rev Access'!$F$7:$GB$306,115,FALSE))</f>
        <v>0</v>
      </c>
      <c r="EF159" s="99">
        <f>IF(ISNA(VLOOKUP($A159,'[2]1516 Exp_Rev Access'!$F$7:$GB$306,116,FALSE)),"",VLOOKUP($A159,'[2]1516 Exp_Rev Access'!$F$7:$GB$306,116,FALSE))</f>
        <v>0</v>
      </c>
      <c r="EG159" s="99">
        <f>IF(ISNA(VLOOKUP($A159,'[2]1516 Exp_Rev Access'!$F$7:$GB$306,117,FALSE)),"",VLOOKUP($A159,'[2]1516 Exp_Rev Access'!$F$7:$GB$306,117,FALSE))</f>
        <v>0</v>
      </c>
      <c r="EH159" s="99">
        <f>IF(ISNA(VLOOKUP($A159,'[2]1516 Exp_Rev Access'!$F$7:$GB$306,118,FALSE)),"",VLOOKUP($A159,'[2]1516 Exp_Rev Access'!$F$7:$GB$306,118,FALSE))</f>
        <v>0</v>
      </c>
      <c r="EI159" s="99">
        <f>IF(ISNA(VLOOKUP($A159,'[2]1516 Exp_Rev Access'!$F$7:$GB$306,119,FALSE)),"",VLOOKUP($A159,'[2]1516 Exp_Rev Access'!$F$7:$GB$306,119,FALSE))</f>
        <v>0</v>
      </c>
      <c r="EJ159" s="99">
        <f>IF(ISNA(VLOOKUP($A159,'[2]1516 Exp_Rev Access'!$F$7:$GB$306,120,FALSE)),"",VLOOKUP($A159,'[2]1516 Exp_Rev Access'!$F$7:$GB$306,120,FALSE))</f>
        <v>0</v>
      </c>
      <c r="EK159" s="99">
        <f>IF(ISNA(VLOOKUP($A159,'[2]1516 Exp_Rev Access'!$F$7:$GB$306,121,FALSE)),"",VLOOKUP($A159,'[2]1516 Exp_Rev Access'!$F$7:$GB$306,121,FALSE))</f>
        <v>0</v>
      </c>
      <c r="EL159" s="99">
        <f>IF(ISNA(VLOOKUP($A159,'[2]1516 Exp_Rev Access'!$F$7:$GB$306,122,FALSE)),"",VLOOKUP($A159,'[2]1516 Exp_Rev Access'!$F$7:$GB$306,122,FALSE))</f>
        <v>0</v>
      </c>
      <c r="EM159" s="99">
        <f>IF(ISNA(VLOOKUP($A159,'[2]1516 Exp_Rev Access'!$F$7:$GB$306,123,FALSE)),"",VLOOKUP($A159,'[2]1516 Exp_Rev Access'!$F$7:$GB$306,123,FALSE))</f>
        <v>0</v>
      </c>
      <c r="EN159" s="99">
        <f>IF(ISNA(VLOOKUP($A159,'[2]1516 Exp_Rev Access'!$F$7:$GB$306,124,FALSE)),"",VLOOKUP($A159,'[2]1516 Exp_Rev Access'!$F$7:$GB$306,124,FALSE))</f>
        <v>0</v>
      </c>
      <c r="EO159" s="99">
        <f>IF(ISNA(VLOOKUP($A159,'[2]1516 Exp_Rev Access'!$F$7:$GB$306,125,FALSE)),"",VLOOKUP($A159,'[2]1516 Exp_Rev Access'!$F$7:$GB$306,125,FALSE))</f>
        <v>0</v>
      </c>
      <c r="EP159" s="99">
        <f>IF(ISNA(VLOOKUP($A159,'[2]1516 Exp_Rev Access'!$F$7:$GB$306,126,FALSE)),"",VLOOKUP($A159,'[2]1516 Exp_Rev Access'!$F$7:$GB$306,126,FALSE))</f>
        <v>0</v>
      </c>
      <c r="EQ159" s="99">
        <f>IF(ISNA(VLOOKUP($A159,'[2]1516 Exp_Rev Access'!$F$7:$GB$306,127,FALSE)),"",VLOOKUP($A159,'[2]1516 Exp_Rev Access'!$F$7:$GB$306,127,FALSE))</f>
        <v>0</v>
      </c>
      <c r="ER159" s="99">
        <f>IF(ISNA(VLOOKUP($A159,'[2]1516 Exp_Rev Access'!$F$7:$GB$306,128,FALSE)),"",VLOOKUP($A159,'[2]1516 Exp_Rev Access'!$F$7:$GB$306,128,FALSE))</f>
        <v>0</v>
      </c>
      <c r="ES159" s="99">
        <f>IF(ISNA(VLOOKUP($A159,'[2]1516 Exp_Rev Access'!$F$7:$GB$306,129,FALSE)),"",VLOOKUP($A159,'[2]1516 Exp_Rev Access'!$F$7:$GB$306,129,FALSE))</f>
        <v>0</v>
      </c>
      <c r="ET159" s="99">
        <f>IF(ISNA(VLOOKUP($A159,'[2]1516 Exp_Rev Access'!$F$7:$GB$306,130,FALSE)),"",VLOOKUP($A159,'[2]1516 Exp_Rev Access'!$F$7:$GB$306,130,FALSE))</f>
        <v>0</v>
      </c>
      <c r="EU159" s="99">
        <f>IF(ISNA(VLOOKUP($A159,'[2]1516 Exp_Rev Access'!$F$7:$GB$306,131,FALSE)),"",VLOOKUP($A159,'[2]1516 Exp_Rev Access'!$F$7:$GB$306,131,FALSE))</f>
        <v>13698.7</v>
      </c>
      <c r="EV159" s="99">
        <f>IF(ISNA(VLOOKUP($A159,'[2]1516 Exp_Rev Access'!$F$7:$GB$306,132,FALSE)),"",VLOOKUP($A159,'[2]1516 Exp_Rev Access'!$F$7:$GB$306,132,FALSE))</f>
        <v>0</v>
      </c>
      <c r="EW159" s="99">
        <f>IF(ISNA(VLOOKUP($A159,'[2]1516 Exp_Rev Access'!$F$7:$GB$306,133,FALSE)),"",VLOOKUP($A159,'[2]1516 Exp_Rev Access'!$F$7:$GB$306,133,FALSE))</f>
        <v>0</v>
      </c>
      <c r="EX159" s="99">
        <f>IF(ISNA(VLOOKUP($A159,'[2]1516 Exp_Rev Access'!$F$7:$GB$306,134,FALSE)),"",VLOOKUP($A159,'[2]1516 Exp_Rev Access'!$F$7:$GB$306,134,FALSE))</f>
        <v>0</v>
      </c>
      <c r="EY159" s="99">
        <f>IF(ISNA(VLOOKUP($A159,'[2]1516 Exp_Rev Access'!$F$7:$GB$306,135,FALSE)),"",VLOOKUP($A159,'[2]1516 Exp_Rev Access'!$F$7:$GB$306,135,FALSE))</f>
        <v>0</v>
      </c>
      <c r="EZ159" s="99">
        <f>IF(ISNA(VLOOKUP($A159,'[2]1516 Exp_Rev Access'!$F$7:$GB$306,136,FALSE)),"",VLOOKUP($A159,'[2]1516 Exp_Rev Access'!$F$7:$GB$306,136,FALSE))</f>
        <v>0</v>
      </c>
      <c r="FA159" s="99">
        <f>IF(ISNA(VLOOKUP($A159,'[2]1516 Exp_Rev Access'!$F$7:$GB$306,137,FALSE)),"",VLOOKUP($A159,'[2]1516 Exp_Rev Access'!$F$7:$GB$306,137,FALSE))</f>
        <v>0</v>
      </c>
      <c r="FB159" s="99">
        <f>IF(ISNA(VLOOKUP($A159,'[2]1516 Exp_Rev Access'!$F$7:$GB$306,138,FALSE)),"",VLOOKUP($A159,'[2]1516 Exp_Rev Access'!$F$7:$GB$306,138,FALSE))</f>
        <v>0</v>
      </c>
      <c r="FC159" s="99">
        <f>IF(ISNA(VLOOKUP($A159,'[2]1516 Exp_Rev Access'!$F$7:$GB$306,139,FALSE)),"",VLOOKUP($A159,'[2]1516 Exp_Rev Access'!$F$7:$GB$306,139,FALSE))</f>
        <v>0</v>
      </c>
      <c r="FD159" s="99">
        <f>IF(ISNA(VLOOKUP($A159,'[2]1516 Exp_Rev Access'!$F$7:$FS$306,140,FALSE)),"",VLOOKUP($A159,'[2]1516 Exp_Rev Access'!$F$7:$FS$306,140,FALSE))</f>
        <v>0</v>
      </c>
      <c r="FE159" s="99">
        <f>IF(ISNA(VLOOKUP($A159,'[2]1516 Exp_Rev Access'!$F$7:$FS$306,141,FALSE)),"",VLOOKUP($A159,'[2]1516 Exp_Rev Access'!$F$7:$FS$306,141,FALSE))</f>
        <v>0</v>
      </c>
      <c r="FF159" s="99">
        <f>IF(ISNA(VLOOKUP($A159,'[2]1516 Exp_Rev Access'!$F$7:$FS$306,142,FALSE)),"",VLOOKUP($A159,'[2]1516 Exp_Rev Access'!$F$7:$FS$306,142,FALSE))</f>
        <v>0</v>
      </c>
      <c r="FG159" s="99">
        <f>IF(ISNA(VLOOKUP($A159,'[2]1516 Exp_Rev Access'!$F$7:$FS$306,143,FALSE)),"",VLOOKUP($A159,'[2]1516 Exp_Rev Access'!$F$7:$FS$306,143,FALSE))</f>
        <v>0</v>
      </c>
      <c r="FH159" s="99">
        <f>IF(ISNA(VLOOKUP($A159,'[2]1516 Exp_Rev Access'!$F$7:$FS$306,144,FALSE)),"",VLOOKUP($A159,'[2]1516 Exp_Rev Access'!$F$7:$FS$306,144,FALSE))</f>
        <v>0</v>
      </c>
      <c r="FI159" s="99">
        <f>IF(ISNA(VLOOKUP($A159,'[2]1516 Exp_Rev Access'!$F$7:$FS$306,145,FALSE)),"",VLOOKUP($A159,'[2]1516 Exp_Rev Access'!$F$7:$FS$306,145,FALSE))</f>
        <v>0</v>
      </c>
      <c r="FJ159" s="99">
        <f>IF(ISNA(VLOOKUP($A159,'[2]1516 Exp_Rev Access'!$F$7:$FS$306,146,FALSE)),"",VLOOKUP($A159,'[2]1516 Exp_Rev Access'!$F$7:$FS$306,146,FALSE))</f>
        <v>0</v>
      </c>
      <c r="FK159" s="99">
        <f>IF(ISNA(VLOOKUP($A159,'[2]1516 Exp_Rev Access'!$F$7:$FS$306,147,FALSE)),"",VLOOKUP($A159,'[2]1516 Exp_Rev Access'!$F$7:$FS$306,147,FALSE))</f>
        <v>0</v>
      </c>
      <c r="FL159" s="99">
        <f>IF(ISNA(VLOOKUP($A159,'[2]1516 Exp_Rev Access'!$F$7:$FS$306,148,FALSE)),"",VLOOKUP($A159,'[2]1516 Exp_Rev Access'!$F$7:$FS$306,148,FALSE))</f>
        <v>0</v>
      </c>
      <c r="FM159" s="99">
        <f>IF(ISNA(VLOOKUP($A159,'[2]1516 Exp_Rev Access'!$F$7:$FS$306,149,FALSE)),"",VLOOKUP($A159,'[2]1516 Exp_Rev Access'!$F$7:$FS$306,149,FALSE))</f>
        <v>0</v>
      </c>
      <c r="FN159" s="99">
        <f>IF(ISNA(VLOOKUP($A159,'[2]1516 Exp_Rev Access'!$F$7:$FS$306,150,FALSE)),"",VLOOKUP($A159,'[2]1516 Exp_Rev Access'!$F$7:$FS$306,150,FALSE))</f>
        <v>0</v>
      </c>
      <c r="FO159" s="99">
        <f>IF(ISNA(VLOOKUP($A159,'[2]1516 Exp_Rev Access'!$F$7:$FS$306,151,FALSE)),"",VLOOKUP($A159,'[2]1516 Exp_Rev Access'!$F$7:$FS$306,151,FALSE))</f>
        <v>0</v>
      </c>
      <c r="FP159" s="99">
        <f>IF(ISNA(VLOOKUP($A159,'[2]1516 Exp_Rev Access'!$F$7:$FS$306,152,FALSE)),"",VLOOKUP($A159,'[2]1516 Exp_Rev Access'!$F$7:$FS$306,152,FALSE))</f>
        <v>0</v>
      </c>
      <c r="FQ159" s="99">
        <f>IF(ISNA(VLOOKUP($A159,'[2]1516 Exp_Rev Access'!$F$7:$FS$306,153,FALSE)),"",VLOOKUP($A159,'[2]1516 Exp_Rev Access'!$F$7:$FS$306,153,FALSE))</f>
        <v>34665.43</v>
      </c>
      <c r="FR159" s="101">
        <f t="shared" si="218"/>
        <v>1509716.8099999998</v>
      </c>
      <c r="FS159" s="72">
        <f t="shared" si="219"/>
        <v>8.6865266006497924E-2</v>
      </c>
      <c r="FT159" s="94">
        <f t="shared" si="220"/>
        <v>1038.4696620557302</v>
      </c>
      <c r="FU159" s="99">
        <f>IF(ISNA(VLOOKUP($A159,'[2]1516 Exp_Rev Access'!$F$7:$GB$306,154,FALSE)),"",VLOOKUP($A159,'[2]1516 Exp_Rev Access'!$F$7:$GB$306,154,FALSE))</f>
        <v>309377.90000000002</v>
      </c>
      <c r="FV159" s="99">
        <f>IF(ISNA(VLOOKUP($A159,'[2]1516 Exp_Rev Access'!$F$7:$GB$306,155,FALSE)),"",VLOOKUP($A159,'[2]1516 Exp_Rev Access'!$F$7:$GB$306,155,FALSE))</f>
        <v>0</v>
      </c>
      <c r="FW159" s="99">
        <f>IF(ISNA(VLOOKUP($A159,'[2]1516 Exp_Rev Access'!$F$7:$GB$306,156,FALSE)),"",VLOOKUP($A159,'[2]1516 Exp_Rev Access'!$F$7:$GB$306,156,FALSE))</f>
        <v>0</v>
      </c>
      <c r="FX159" s="99">
        <f>IF(ISNA(VLOOKUP($A159,'[2]1516 Exp_Rev Access'!$F$7:$GB$306,157,FALSE)),"",VLOOKUP($A159,'[2]1516 Exp_Rev Access'!$F$7:$GB$306,157,FALSE))</f>
        <v>5211.75</v>
      </c>
      <c r="FY159" s="99">
        <f>IF(ISNA(VLOOKUP($A159,'[2]1516 Exp_Rev Access'!$F$7:$GB$306,158,FALSE)),"",VLOOKUP($A159,'[2]1516 Exp_Rev Access'!$F$7:$GB$306,158,FALSE))</f>
        <v>0</v>
      </c>
      <c r="FZ159" s="99">
        <f>IF(ISNA(VLOOKUP($A159,'[2]1516 Exp_Rev Access'!$F$7:$GB$306,159,FALSE)),"",VLOOKUP($A159,'[2]1516 Exp_Rev Access'!$F$7:$GB$306,159,FALSE))</f>
        <v>0</v>
      </c>
      <c r="GA159" s="99">
        <f>IF(ISNA(VLOOKUP($A159,'[2]1516 Exp_Rev Access'!$F$7:$GB$306,160,FALSE)),"",VLOOKUP($A159,'[2]1516 Exp_Rev Access'!$F$7:$GB$306,160,FALSE))</f>
        <v>0</v>
      </c>
      <c r="GB159" s="99">
        <f>IF(ISNA(VLOOKUP($A159,'[2]1516 Exp_Rev Access'!$F$7:$GB$306,161,FALSE)),"",VLOOKUP($A159,'[2]1516 Exp_Rev Access'!$F$7:$GB$306,161,FALSE))</f>
        <v>0</v>
      </c>
      <c r="GC159" s="99">
        <f>IF(ISNA(VLOOKUP($A159,'[2]1516 Exp_Rev Access'!$F$7:$GB$306,162,FALSE)),"",VLOOKUP($A159,'[2]1516 Exp_Rev Access'!$F$7:$GB$306,162,FALSE))</f>
        <v>0</v>
      </c>
      <c r="GD159" s="99">
        <f>IF(ISNA(VLOOKUP($A159,'[2]1516 Exp_Rev Access'!$F$7:$GB$306,163,FALSE)),"",VLOOKUP($A159,'[2]1516 Exp_Rev Access'!$F$7:$GB$306,163,FALSE))</f>
        <v>80941.179999999993</v>
      </c>
      <c r="GE159" s="99">
        <f>IF(ISNA(VLOOKUP($A159,'[2]1516 Exp_Rev Access'!$F$7:$GB$306,164,FALSE)),"",VLOOKUP($A159,'[2]1516 Exp_Rev Access'!$F$7:$GB$306,164,FALSE))</f>
        <v>19711.939999999999</v>
      </c>
      <c r="GF159" s="99">
        <f>IF(ISNA(VLOOKUP($A159,'[2]1516 Exp_Rev Access'!$F$7:$GB$306,165,FALSE)),"",VLOOKUP($A159,'[2]1516 Exp_Rev Access'!$F$7:$GB$306,165,FALSE))</f>
        <v>0</v>
      </c>
      <c r="GG159" s="99">
        <f>IF(ISNA(VLOOKUP($A159,'[2]1516 Exp_Rev Access'!$F$7:$GB$306,166,FALSE)),"",VLOOKUP($A159,'[2]1516 Exp_Rev Access'!$F$7:$GB$306,166,FALSE))</f>
        <v>0</v>
      </c>
      <c r="GH159" s="99">
        <f>IF(ISNA(VLOOKUP($A159,'[2]1516 Exp_Rev Access'!$F$7:$GB$306,167,FALSE)),"",VLOOKUP($A159,'[2]1516 Exp_Rev Access'!$F$7:$GB$306,167,FALSE))</f>
        <v>0</v>
      </c>
      <c r="GI159" s="99">
        <f>IF(ISNA(VLOOKUP($A159,'[2]1516 Exp_Rev Access'!$F$7:$GB$306,168,FALSE)),"",VLOOKUP($A159,'[2]1516 Exp_Rev Access'!$F$7:$GB$306,168,FALSE))</f>
        <v>0</v>
      </c>
      <c r="GJ159" s="99">
        <f>IF(ISNA(VLOOKUP($A159,'[2]1516 Exp_Rev Access'!$F$7:$GB$306,169,FALSE)),"",VLOOKUP($A159,'[2]1516 Exp_Rev Access'!$F$7:$GB$306,169,FALSE))</f>
        <v>0</v>
      </c>
      <c r="GK159" s="99">
        <f>IF(ISNA(VLOOKUP($A159,'[2]1516 Exp_Rev Access'!$F$7:$GB$306,170,FALSE)),"",VLOOKUP($A159,'[2]1516 Exp_Rev Access'!$F$7:$GB$306,170,FALSE))</f>
        <v>0</v>
      </c>
      <c r="GL159" s="99">
        <f>IF(ISNA(VLOOKUP($A159,'[2]1516 Exp_Rev Access'!$F$7:$GB$306,171,FALSE)),"",VLOOKUP($A159,'[2]1516 Exp_Rev Access'!$F$7:$GB$306,171,FALSE))</f>
        <v>0</v>
      </c>
      <c r="GM159" s="99">
        <f>IF(ISNA(VLOOKUP($A159,'[2]1516 Exp_Rev Access'!$F$7:$GB$306,172,FALSE)),"",VLOOKUP($A159,'[2]1516 Exp_Rev Access'!$F$7:$GB$306,172,FALSE))</f>
        <v>0</v>
      </c>
      <c r="GN159" s="99">
        <f>IF(ISNA(VLOOKUP($A159,'[2]1516 Exp_Rev Access'!$F$7:$GB$306,173,FALSE)),"",VLOOKUP($A159,'[2]1516 Exp_Rev Access'!$F$7:$GB$306,173,FALSE))</f>
        <v>0</v>
      </c>
      <c r="GO159" s="99">
        <f>IF(ISNA(VLOOKUP($A159,'[2]1516 Exp_Rev Access'!$F$7:$GB$306,174,FALSE)),"",VLOOKUP($A159,'[2]1516 Exp_Rev Access'!$F$7:$GB$306,174,FALSE))</f>
        <v>0</v>
      </c>
      <c r="GP159" s="99">
        <f>IF(ISNA(VLOOKUP($A159,'[2]1516 Exp_Rev Access'!$F$7:$GB$306,175,FALSE)),"",VLOOKUP($A159,'[2]1516 Exp_Rev Access'!$F$7:$GB$306,175,FALSE))</f>
        <v>0</v>
      </c>
      <c r="GQ159" s="99">
        <f>IF(ISNA(VLOOKUP($A159,'[2]1516 Exp_Rev Access'!$F$7:$GB$306,176,FALSE)),"",VLOOKUP($A159,'[2]1516 Exp_Rev Access'!$F$7:$GB$306,176,FALSE))</f>
        <v>0</v>
      </c>
      <c r="GR159" s="99">
        <f>IF(ISNA(VLOOKUP($A159,'[2]1516 Exp_Rev Access'!$F$7:$GB$306,177,FALSE)),"",VLOOKUP($A159,'[2]1516 Exp_Rev Access'!$F$7:$GB$306,177,FALSE))</f>
        <v>0</v>
      </c>
      <c r="GS159" s="99">
        <f>IF(ISNA(VLOOKUP($A159,'[2]1516 Exp_Rev Access'!$F$7:$GB$306,178,FALSE)),"",VLOOKUP($A159,'[2]1516 Exp_Rev Access'!$F$7:$GB$306,178,FALSE))</f>
        <v>0</v>
      </c>
      <c r="GT159" s="101">
        <f t="shared" si="221"/>
        <v>415242.77</v>
      </c>
      <c r="GU159" s="72">
        <f t="shared" si="222"/>
        <v>2.389201301489452E-2</v>
      </c>
      <c r="GV159" s="84">
        <f t="shared" si="223"/>
        <v>285.6277522888451</v>
      </c>
    </row>
    <row r="160" spans="1:207" customFormat="1" ht="12" customHeight="1" x14ac:dyDescent="0.2">
      <c r="A160" s="96" t="s">
        <v>441</v>
      </c>
      <c r="B160" s="69" t="s">
        <v>442</v>
      </c>
      <c r="C160" s="80">
        <f>IF(ISNA(VLOOKUP($A160,'[2]1516 enrollment_Rev_Exp by size'!$A$6:$G$320,3,FALSE)),"",VLOOKUP($A160,'[2]1516 enrollment_Rev_Exp by size'!$A$6:$G$320,3,FALSE))</f>
        <v>1379.96</v>
      </c>
      <c r="D160" s="97">
        <v>16286619.789999999</v>
      </c>
      <c r="E160" s="80">
        <f t="shared" si="201"/>
        <v>16286619.790000001</v>
      </c>
      <c r="F160" s="80">
        <f t="shared" si="202"/>
        <v>0</v>
      </c>
      <c r="G160" s="98">
        <f>IF(ISNA(VLOOKUP($A160,'[2]1516 Exp_Rev Access'!$F$7:$FS$306,2,FALSE)),"",VLOOKUP($A160,'[2]1516 Exp_Rev Access'!$F$7:$FS$306,2,FALSE))</f>
        <v>3952474.66</v>
      </c>
      <c r="H160" s="98">
        <f>IF(ISNA(VLOOKUP($A160,'[2]1516 Exp_Rev Access'!$F$7:$FS$306,3,FALSE)),"",VLOOKUP($A160,'[2]1516 Exp_Rev Access'!$F$7:$FS$306,3,FALSE))</f>
        <v>33.17</v>
      </c>
      <c r="I160" s="98">
        <f>IF(ISNA(VLOOKUP($A160,'[2]1516 Exp_Rev Access'!$F$7:$FS$306,4,FALSE)),"",VLOOKUP($A160,'[2]1516 Exp_Rev Access'!$F$7:$FS$306,4,FALSE))</f>
        <v>0</v>
      </c>
      <c r="J160" s="98">
        <f>IF(ISNA(VLOOKUP($A160,'[2]1516 Exp_Rev Access'!$F$7:$FS$306,5,FALSE)),"",VLOOKUP($A160,'[2]1516 Exp_Rev Access'!$F$7:$FS$306,5,FALSE))</f>
        <v>7777.82</v>
      </c>
      <c r="K160" s="98">
        <f>IF(ISNA(VLOOKUP($A160,'[2]1516 Exp_Rev Access'!$F$7:$FS$306,6,FALSE)),"",VLOOKUP($A160,'[2]1516 Exp_Rev Access'!$F$7:$FS$306,6,FALSE))</f>
        <v>0</v>
      </c>
      <c r="L160" s="98">
        <f>IF(ISNA(VLOOKUP($A160,'[2]1516 Exp_Rev Access'!$F$7:$FS$306,7,FALSE)),"",VLOOKUP($A160,'[2]1516 Exp_Rev Access'!$F$7:$FS$306,7,FALSE))</f>
        <v>4733.05</v>
      </c>
      <c r="M160" s="90">
        <f t="shared" si="203"/>
        <v>3965018.6999999997</v>
      </c>
      <c r="N160" s="72">
        <f t="shared" si="204"/>
        <v>0.24345252428834405</v>
      </c>
      <c r="O160" s="73">
        <f t="shared" si="205"/>
        <v>2873.285240151888</v>
      </c>
      <c r="P160" s="99">
        <f>IF(ISNA(VLOOKUP($A160,'[2]1516 Exp_Rev Access'!$F$7:$FS$306,8,FALSE)),"",VLOOKUP($A160,'[2]1516 Exp_Rev Access'!$F$7:$FS$306,8,FALSE))</f>
        <v>0</v>
      </c>
      <c r="Q160" s="99">
        <f>IF(ISNA(VLOOKUP($A160,'[2]1516 Exp_Rev Access'!$F$7:$FS$306,9,FALSE)),"",VLOOKUP($A160,'[2]1516 Exp_Rev Access'!$F$7:$FS$306,9,FALSE))</f>
        <v>0</v>
      </c>
      <c r="R160" s="99">
        <f>IF(ISNA(VLOOKUP($A160,'[2]1516 Exp_Rev Access'!$F$7:$FS$306,10,FALSE)),"",VLOOKUP($A160,'[2]1516 Exp_Rev Access'!$F$7:$FS$306,10,FALSE))</f>
        <v>0</v>
      </c>
      <c r="S160" s="99">
        <f>IF(ISNA(VLOOKUP($A160,'[2]1516 Exp_Rev Access'!$F$7:$FS$306,11,FALSE)),"",VLOOKUP($A160,'[2]1516 Exp_Rev Access'!$F$7:$FS$306,11,FALSE))</f>
        <v>0</v>
      </c>
      <c r="T160" s="99">
        <f>IF(ISNA(VLOOKUP($A160,'[2]1516 Exp_Rev Access'!$F$7:$FS$306,12,FALSE)),"",VLOOKUP($A160,'[2]1516 Exp_Rev Access'!$F$7:$FS$306,12,FALSE))</f>
        <v>38503.449999999997</v>
      </c>
      <c r="U160" s="99">
        <f>IF(ISNA(VLOOKUP($A160,'[2]1516 Exp_Rev Access'!$F$7:$FS$306,13,FALSE)),"",VLOOKUP($A160,'[2]1516 Exp_Rev Access'!$F$7:$FS$306,13,FALSE))</f>
        <v>0</v>
      </c>
      <c r="V160" s="99">
        <f>IF(ISNA(VLOOKUP($A160,'[2]1516 Exp_Rev Access'!$F$7:$FS$306,14,FALSE)),"",VLOOKUP($A160,'[2]1516 Exp_Rev Access'!$F$7:$FS$306,14,FALSE))</f>
        <v>0</v>
      </c>
      <c r="W160" s="99">
        <f>IF(ISNA(VLOOKUP($A160,'[2]1516 Exp_Rev Access'!$F$7:$FS$306,15,FALSE)),"",VLOOKUP($A160,'[2]1516 Exp_Rev Access'!$F$7:$FS$306,15,FALSE))</f>
        <v>0</v>
      </c>
      <c r="X160" s="99">
        <f>IF(ISNA(VLOOKUP($A160,'[2]1516 Exp_Rev Access'!$F$7:$FS$306,16,FALSE)),"",VLOOKUP($A160,'[2]1516 Exp_Rev Access'!$F$7:$FS$306,16,FALSE))</f>
        <v>51776.480000000003</v>
      </c>
      <c r="Y160" s="99">
        <f>IF(ISNA(VLOOKUP($A160,'[2]1516 Exp_Rev Access'!$F$7:$FS$306,17,FALSE)),"",VLOOKUP($A160,'[2]1516 Exp_Rev Access'!$F$7:$FS$306,17,FALSE))</f>
        <v>500</v>
      </c>
      <c r="Z160" s="99">
        <f>IF(ISNA(VLOOKUP($A160,'[2]1516 Exp_Rev Access'!$F$7:$FS$306,18,FALSE)),"",VLOOKUP($A160,'[2]1516 Exp_Rev Access'!$F$7:$FS$306,18,FALSE))</f>
        <v>0</v>
      </c>
      <c r="AA160" s="99">
        <f>IF(ISNA(VLOOKUP($A160,'[2]1516 Exp_Rev Access'!$F$7:$FS$306,19,FALSE)),"",VLOOKUP($A160,'[2]1516 Exp_Rev Access'!$F$7:$FS$306,19,FALSE))</f>
        <v>0</v>
      </c>
      <c r="AB160" s="99">
        <f>IF(ISNA(VLOOKUP($A160,'[2]1516 Exp_Rev Access'!$F$7:$FS$306,20,FALSE)),"",VLOOKUP($A160,'[2]1516 Exp_Rev Access'!$F$7:$FS$306,20,FALSE))</f>
        <v>0</v>
      </c>
      <c r="AC160" s="99">
        <f>IF(ISNA(VLOOKUP($A160,'[2]1516 Exp_Rev Access'!$F$7:$FS$306,21,FALSE)),"",VLOOKUP($A160,'[2]1516 Exp_Rev Access'!$F$7:$FS$306,21,FALSE))</f>
        <v>140142.57</v>
      </c>
      <c r="AD160" s="99">
        <f>IF(ISNA(VLOOKUP($A160,'[2]1516 Exp_Rev Access'!$F$7:$FS$306,22,FALSE)),"",VLOOKUP($A160,'[2]1516 Exp_Rev Access'!$F$7:$FS$306,22,FALSE))</f>
        <v>2686.7</v>
      </c>
      <c r="AE160" s="99">
        <f>IF(ISNA(VLOOKUP($A160,'[2]1516 Exp_Rev Access'!$F$7:$FS$306,23,FALSE)),"",VLOOKUP($A160,'[2]1516 Exp_Rev Access'!$F$7:$FS$306,23,FALSE))</f>
        <v>0</v>
      </c>
      <c r="AF160" s="99">
        <f>IF(ISNA(VLOOKUP($A160,'[2]1516 Exp_Rev Access'!$F$7:$FS$306,24,FALSE)),"",VLOOKUP($A160,'[2]1516 Exp_Rev Access'!$F$7:$FS$306,24,FALSE))</f>
        <v>116141.3</v>
      </c>
      <c r="AG160" s="99">
        <f>IF(ISNA(VLOOKUP($A160,'[2]1516 Exp_Rev Access'!$F$7:$FS$306,25,FALSE)),"",VLOOKUP($A160,'[2]1516 Exp_Rev Access'!$F$7:$FS$306,25,FALSE))</f>
        <v>19.53</v>
      </c>
      <c r="AH160" s="98">
        <f>IF(ISNA(VLOOKUP($A160,'[2]1516 Exp_Rev Access'!$F$7:$FS$306,26,FALSE)),"",VLOOKUP($A160,'[2]1516 Exp_Rev Access'!$F$7:$FS$306,26,FALSE))</f>
        <v>106573.5</v>
      </c>
      <c r="AI160" s="98">
        <f>IF(ISNA(VLOOKUP($A160,'[2]1516 Exp_Rev Access'!$F$7:$FS$306,27,FALSE)),"",VLOOKUP($A160,'[2]1516 Exp_Rev Access'!$F$7:$FS$306,27,FALSE))</f>
        <v>19655.509999999998</v>
      </c>
      <c r="AJ160" s="98">
        <f>IF(ISNA(VLOOKUP($A160,'[2]1516 Exp_Rev Access'!$F$7:$FS$306,28,FALSE)),"",VLOOKUP($A160,'[2]1516 Exp_Rev Access'!$F$7:$FS$306,28,FALSE))</f>
        <v>5652.08</v>
      </c>
      <c r="AK160" s="98">
        <f>IF(ISNA(VLOOKUP($A160,'[2]1516 Exp_Rev Access'!$F$7:$FS$306,29,FALSE)),"",VLOOKUP($A160,'[2]1516 Exp_Rev Access'!$F$7:$FS$306,29,FALSE))</f>
        <v>7046.3</v>
      </c>
      <c r="AL160" s="100">
        <f t="shared" si="206"/>
        <v>488697.42000000004</v>
      </c>
      <c r="AM160" s="72">
        <f t="shared" si="207"/>
        <v>3.0006067944194335E-2</v>
      </c>
      <c r="AN160" s="94">
        <f t="shared" si="208"/>
        <v>354.13883011101774</v>
      </c>
      <c r="AO160" s="99">
        <f>IF(ISNA(VLOOKUP($A160,'[2]1516 Exp_Rev Access'!$F$7:$GB$306,30,FALSE)),"",VLOOKUP($A160,'[2]1516 Exp_Rev Access'!$F$7:$FS$306,30,FALSE))</f>
        <v>8565513.7799999993</v>
      </c>
      <c r="AP160" s="99">
        <f>IF(ISNA(VLOOKUP($A160,'[2]1516 Exp_Rev Access'!$F$7:$GB$306,31,FALSE)),"",VLOOKUP($A160,'[2]1516 Exp_Rev Access'!$F$7:$FS$306,31,FALSE))</f>
        <v>282983.63</v>
      </c>
      <c r="AQ160" s="99">
        <f>IF(ISNA(VLOOKUP($A160,'[2]1516 Exp_Rev Access'!$F$7:$GB$306,32,FALSE)),"",VLOOKUP($A160,'[2]1516 Exp_Rev Access'!$F$7:$FS$306,32,FALSE))</f>
        <v>0</v>
      </c>
      <c r="AR160" s="99">
        <f>IF(ISNA(VLOOKUP($A160,'[2]1516 Exp_Rev Access'!$F$7:$GB$306,33,FALSE)),"",VLOOKUP($A160,'[2]1516 Exp_Rev Access'!$F$7:$FS$306,33,FALSE))</f>
        <v>0</v>
      </c>
      <c r="AS160" s="99">
        <f>IF(ISNA(VLOOKUP($A160,'[2]1516 Exp_Rev Access'!$F$7:$GB$306,34,FALSE)),"",VLOOKUP($A160,'[2]1516 Exp_Rev Access'!$F$7:$FS$306,34,FALSE))</f>
        <v>0</v>
      </c>
      <c r="AT160" s="101">
        <f t="shared" si="209"/>
        <v>8848497.4100000001</v>
      </c>
      <c r="AU160" s="72">
        <f t="shared" si="210"/>
        <v>0.54329858031271694</v>
      </c>
      <c r="AV160" s="94">
        <f t="shared" si="211"/>
        <v>6412.1405040725822</v>
      </c>
      <c r="AW160" s="99">
        <f>IF(ISNA(VLOOKUP($A160,'[2]1516 Exp_Rev Access'!$F$7:$GB$306,35,FALSE)),"",VLOOKUP($A160,'[2]1516 Exp_Rev Access'!$F$7:$GB$306,35,FALSE))</f>
        <v>0</v>
      </c>
      <c r="AX160" s="99">
        <f>IF(ISNA(VLOOKUP($A160,'[2]1516 Exp_Rev Access'!$F$7:$GB$306,36,FALSE)),"",VLOOKUP($A160,'[2]1516 Exp_Rev Access'!$F$7:$GB$306,36,FALSE))</f>
        <v>1106472.44</v>
      </c>
      <c r="AY160" s="99">
        <f>IF(ISNA(VLOOKUP($A160,'[2]1516 Exp_Rev Access'!$F$7:$GB$306,37,FALSE)),"",VLOOKUP($A160,'[2]1516 Exp_Rev Access'!$F$7:$GB$306,37,FALSE))</f>
        <v>25297.56</v>
      </c>
      <c r="AZ160" s="99">
        <f>IF(ISNA(VLOOKUP($A160,'[2]1516 Exp_Rev Access'!$F$7:$GB$306,38,FALSE)),"",VLOOKUP($A160,'[2]1516 Exp_Rev Access'!$F$7:$GB$306,38,FALSE))</f>
        <v>0</v>
      </c>
      <c r="BA160" s="99">
        <f>IF(ISNA(VLOOKUP($A160,'[2]1516 Exp_Rev Access'!$F$7:$GB$306,39,FALSE)),"",VLOOKUP($A160,'[2]1516 Exp_Rev Access'!$F$7:$GB$306,39,FALSE))</f>
        <v>0</v>
      </c>
      <c r="BB160" s="99">
        <f>IF(ISNA(VLOOKUP($A160,'[2]1516 Exp_Rev Access'!$F$7:$GB$306,40,FALSE)),"",VLOOKUP($A160,'[2]1516 Exp_Rev Access'!$F$7:$GB$306,40,FALSE))</f>
        <v>217852.4</v>
      </c>
      <c r="BC160" s="99">
        <f>IF(ISNA(VLOOKUP($A160,'[2]1516 Exp_Rev Access'!$F$7:$GB$306,41,FALSE)),"",VLOOKUP($A160,'[2]1516 Exp_Rev Access'!$F$7:$GB$306,41,FALSE))</f>
        <v>0</v>
      </c>
      <c r="BD160" s="99">
        <f>IF(ISNA(VLOOKUP($A160,'[2]1516 Exp_Rev Access'!$F$7:$GB$306,42,FALSE)),"",VLOOKUP($A160,'[2]1516 Exp_Rev Access'!$F$7:$GB$306,42,FALSE))</f>
        <v>25985.48</v>
      </c>
      <c r="BE160" s="99">
        <f>IF(ISNA(VLOOKUP($A160,'[2]1516 Exp_Rev Access'!$F$7:$GB$306,43,FALSE)),"",VLOOKUP($A160,'[2]1516 Exp_Rev Access'!$F$7:$GB$306,43,FALSE))</f>
        <v>0</v>
      </c>
      <c r="BF160" s="99">
        <f>IF(ISNA(VLOOKUP($A160,'[2]1516 Exp_Rev Access'!$F$7:$GB$306,44,FALSE)),"",VLOOKUP($A160,'[2]1516 Exp_Rev Access'!$F$7:$GB$306,44,FALSE))</f>
        <v>6157.35</v>
      </c>
      <c r="BG160" s="99">
        <f>IF(ISNA(VLOOKUP($A160,'[2]1516 Exp_Rev Access'!$F$7:$GB$306,45,FALSE)),"",VLOOKUP($A160,'[2]1516 Exp_Rev Access'!$F$7:$GB$306,45,FALSE))</f>
        <v>14803.93</v>
      </c>
      <c r="BH160" s="99">
        <f>IF(ISNA(VLOOKUP($A160,'[2]1516 Exp_Rev Access'!$F$7:$GB$306,46,FALSE)),"",VLOOKUP($A160,'[2]1516 Exp_Rev Access'!$F$7:$GB$306,46,FALSE))</f>
        <v>0</v>
      </c>
      <c r="BI160" s="99">
        <f>IF(ISNA(VLOOKUP($A160,'[2]1516 Exp_Rev Access'!$F$7:$GB$306,47,FALSE)),"",VLOOKUP($A160,'[2]1516 Exp_Rev Access'!$F$7:$GB$306,47,FALSE))</f>
        <v>4072.72</v>
      </c>
      <c r="BJ160" s="99">
        <f>IF(ISNA(VLOOKUP($A160,'[2]1516 Exp_Rev Access'!$F$7:$GB$306,48,FALSE)),"",VLOOKUP($A160,'[2]1516 Exp_Rev Access'!$F$7:$GB$306,48,FALSE))</f>
        <v>717621.39</v>
      </c>
      <c r="BK160" s="99">
        <f>IF(ISNA(VLOOKUP($A160,'[2]1516 Exp_Rev Access'!$F$7:$GB$306,49,FALSE)),"",VLOOKUP($A160,'[2]1516 Exp_Rev Access'!$F$7:$GB$306,49,FALSE))</f>
        <v>0</v>
      </c>
      <c r="BL160" s="99">
        <f>IF(ISNA(VLOOKUP($A160,'[2]1516 Exp_Rev Access'!$F$7:$GB$306,50,FALSE)),"",VLOOKUP($A160,'[2]1516 Exp_Rev Access'!$F$7:$GB$306,50,FALSE))</f>
        <v>0</v>
      </c>
      <c r="BM160" s="99">
        <f>IF(ISNA(VLOOKUP($A160,'[2]1516 Exp_Rev Access'!$F$7:$GB$306,51,FALSE)),"",VLOOKUP($A160,'[2]1516 Exp_Rev Access'!$F$7:$GB$306,51,FALSE))</f>
        <v>0</v>
      </c>
      <c r="BN160" s="99">
        <f>IF(ISNA(VLOOKUP($A160,'[2]1516 Exp_Rev Access'!$F$7:$GB$306,52,FALSE)),"",VLOOKUP($A160,'[2]1516 Exp_Rev Access'!$F$7:$GB$306,52,FALSE))</f>
        <v>0</v>
      </c>
      <c r="BO160" s="99">
        <f>IF(ISNA(VLOOKUP($A160,'[2]1516 Exp_Rev Access'!$F$7:$GB$306,53,FALSE)),"",VLOOKUP($A160,'[2]1516 Exp_Rev Access'!$F$7:$GB$306,53,FALSE))</f>
        <v>0</v>
      </c>
      <c r="BP160" s="99">
        <f>IF(ISNA(VLOOKUP($A160,'[2]1516 Exp_Rev Access'!$F$7:$GB$306,54,FALSE)),"",VLOOKUP($A160,'[2]1516 Exp_Rev Access'!$F$7:$GB$306,54,FALSE))</f>
        <v>0</v>
      </c>
      <c r="BQ160" s="99">
        <f>IF(ISNA(VLOOKUP($A160,'[2]1516 Exp_Rev Access'!$F$7:$GB$306,55,FALSE)),"",VLOOKUP($A160,'[2]1516 Exp_Rev Access'!$F$7:$GB$306,55,FALSE))</f>
        <v>0</v>
      </c>
      <c r="BR160" s="99">
        <f>IF(ISNA(VLOOKUP($A160,'[2]1516 Exp_Rev Access'!$F$7:$GB$306,56,FALSE)),"",VLOOKUP($A160,'[2]1516 Exp_Rev Access'!$F$7:$GB$306,56,FALSE))</f>
        <v>0</v>
      </c>
      <c r="BS160" s="99">
        <f>IF(ISNA(VLOOKUP($A160,'[2]1516 Exp_Rev Access'!$F$7:$GB$306,57,FALSE)),"",VLOOKUP($A160,'[2]1516 Exp_Rev Access'!$F$7:$GB$306,57,FALSE))</f>
        <v>0</v>
      </c>
      <c r="BT160" s="99">
        <f>IF(ISNA(VLOOKUP($A160,'[2]1516 Exp_Rev Access'!$F$7:$GB$306,58,FALSE)),"",VLOOKUP($A160,'[2]1516 Exp_Rev Access'!$F$7:$GB$306,58,FALSE))</f>
        <v>0</v>
      </c>
      <c r="BU160" s="102">
        <f t="shared" si="212"/>
        <v>2118263.27</v>
      </c>
      <c r="BV160" s="72">
        <f t="shared" si="213"/>
        <v>0.1300615657093325</v>
      </c>
      <c r="BW160" s="94">
        <f t="shared" si="214"/>
        <v>1535.0178773297775</v>
      </c>
      <c r="BX160" s="99">
        <f>IF(ISNA(VLOOKUP($A160,'[2]1516 Exp_Rev Access'!$F$7:$GB$306,59,FALSE)),"",VLOOKUP($A160,'[2]1516 Exp_Rev Access'!$F$7:$GB$306,59,FALSE))</f>
        <v>0</v>
      </c>
      <c r="BY160" s="99">
        <f>IF(ISNA(VLOOKUP($A160,'[2]1516 Exp_Rev Access'!$F$7:$GB$306,60,FALSE)),"",VLOOKUP($A160,'[2]1516 Exp_Rev Access'!$F$7:$GB$306,60,FALSE))</f>
        <v>0</v>
      </c>
      <c r="BZ160" s="99">
        <f>IF(ISNA(VLOOKUP($A160,'[2]1516 Exp_Rev Access'!$F$7:$GB$306,61,FALSE)),"",VLOOKUP($A160,'[2]1516 Exp_Rev Access'!$F$7:$GB$306,61,FALSE))</f>
        <v>0</v>
      </c>
      <c r="CA160" s="99">
        <f>IF(ISNA(VLOOKUP($A160,'[2]1516 Exp_Rev Access'!$F$7:$GB$306,62,FALSE)),"",VLOOKUP($A160,'[2]1516 Exp_Rev Access'!$F$7:$GB$306,62,FALSE))</f>
        <v>0</v>
      </c>
      <c r="CB160" s="99">
        <f>IF(ISNA(VLOOKUP($A160,'[2]1516 Exp_Rev Access'!$F$7:$GB$306,63,FALSE)),"",VLOOKUP($A160,'[2]1516 Exp_Rev Access'!$F$7:$GB$306,63,FALSE))</f>
        <v>0</v>
      </c>
      <c r="CC160" s="99">
        <f>IF(ISNA(VLOOKUP($A160,'[2]1516 Exp_Rev Access'!$F$7:$GB$306,64,FALSE)),"",VLOOKUP($A160,'[2]1516 Exp_Rev Access'!$F$7:$GB$306,64,FALSE))</f>
        <v>0</v>
      </c>
      <c r="CD160" s="101">
        <f t="shared" si="215"/>
        <v>0</v>
      </c>
      <c r="CE160" s="72"/>
      <c r="CF160" s="103"/>
      <c r="CG160" s="99">
        <f>IF(ISNA(VLOOKUP($A160,'[2]1516 Exp_Rev Access'!$F$7:$GB$306,65,FALSE)),"",VLOOKUP($A160,'[2]1516 Exp_Rev Access'!$F$7:$GB$306,65,FALSE))</f>
        <v>0</v>
      </c>
      <c r="CH160" s="99">
        <f>IF(ISNA(VLOOKUP($A160,'[2]1516 Exp_Rev Access'!$F$7:$GB$306,66,FALSE)),"",VLOOKUP($A160,'[2]1516 Exp_Rev Access'!$F$7:$GB$306,66,FALSE))</f>
        <v>0</v>
      </c>
      <c r="CI160" s="99">
        <f>IF(ISNA(VLOOKUP($A160,'[2]1516 Exp_Rev Access'!$F$7:$GB$306,67,FALSE)),"",VLOOKUP($A160,'[2]1516 Exp_Rev Access'!$F$7:$GB$306,67,FALSE))</f>
        <v>0</v>
      </c>
      <c r="CJ160" s="99">
        <f>IF(ISNA(VLOOKUP($A160,'[2]1516 Exp_Rev Access'!$F$7:$GB$306,68,FALSE)),"",VLOOKUP($A160,'[2]1516 Exp_Rev Access'!$F$7:$GB$306,68,FALSE))</f>
        <v>0</v>
      </c>
      <c r="CK160" s="99">
        <f>IF(ISNA(VLOOKUP($A160,'[2]1516 Exp_Rev Access'!$F$7:$GB$306,69,FALSE)),"",VLOOKUP($A160,'[2]1516 Exp_Rev Access'!$F$7:$GB$306,69,FALSE))</f>
        <v>0</v>
      </c>
      <c r="CL160" s="99">
        <f>IF(ISNA(VLOOKUP($A160,'[2]1516 Exp_Rev Access'!$F$7:$GB$306,70,FALSE)),"",VLOOKUP($A160,'[2]1516 Exp_Rev Access'!$F$7:$GB$306,70,FALSE))</f>
        <v>0</v>
      </c>
      <c r="CM160" s="99">
        <f>IF(ISNA(VLOOKUP($A160,'[2]1516 Exp_Rev Access'!$F$7:$GB$306,71,FALSE)),"",VLOOKUP($A160,'[2]1516 Exp_Rev Access'!$F$7:$GB$306,71,FALSE))</f>
        <v>0</v>
      </c>
      <c r="CN160" s="99">
        <f>IF(ISNA(VLOOKUP($A160,'[2]1516 Exp_Rev Access'!$F$7:$GB$306,72,FALSE)),"",VLOOKUP($A160,'[2]1516 Exp_Rev Access'!$F$7:$GB$306,72,FALSE))</f>
        <v>0</v>
      </c>
      <c r="CO160" s="99">
        <f>IF(ISNA(VLOOKUP($A160,'[2]1516 Exp_Rev Access'!$F$7:$GB$306,73,FALSE)),"",VLOOKUP($A160,'[2]1516 Exp_Rev Access'!$F$7:$GB$306,73,FALSE))</f>
        <v>0</v>
      </c>
      <c r="CP160" s="99">
        <f>IF(ISNA(VLOOKUP($A160,'[2]1516 Exp_Rev Access'!$F$7:$GB$306,74,FALSE)),"",VLOOKUP($A160,'[2]1516 Exp_Rev Access'!$F$7:$GB$306,74,FALSE))</f>
        <v>372536</v>
      </c>
      <c r="CQ160" s="99">
        <f>IF(ISNA(VLOOKUP($A160,'[2]1516 Exp_Rev Access'!$F$7:$GB$306,75,FALSE)),"",VLOOKUP($A160,'[2]1516 Exp_Rev Access'!$F$7:$GB$306,75,FALSE))</f>
        <v>0</v>
      </c>
      <c r="CR160" s="99">
        <f>IF(ISNA(VLOOKUP($A160,'[2]1516 Exp_Rev Access'!$F$7:$GB$306,76,FALSE)),"",VLOOKUP($A160,'[2]1516 Exp_Rev Access'!$F$7:$GB$306,76,FALSE))</f>
        <v>7512</v>
      </c>
      <c r="CS160" s="99">
        <f>IF(ISNA(VLOOKUP($A160,'[2]1516 Exp_Rev Access'!$F$7:$GB$306,77,FALSE)),"",VLOOKUP($A160,'[2]1516 Exp_Rev Access'!$F$7:$GB$306,77,FALSE))</f>
        <v>0</v>
      </c>
      <c r="CT160" s="99">
        <f>IF(ISNA(VLOOKUP($A160,'[2]1516 Exp_Rev Access'!$F$7:$GB$306,78,FALSE)),"",VLOOKUP($A160,'[2]1516 Exp_Rev Access'!$F$7:$GB$306,78,FALSE))</f>
        <v>219639</v>
      </c>
      <c r="CU160" s="99">
        <f>IF(ISNA(VLOOKUP($A160,'[2]1516 Exp_Rev Access'!$F$7:$GB$306,79,FALSE)),"",VLOOKUP($A160,'[2]1516 Exp_Rev Access'!$F$7:$GB$306,79,FALSE))</f>
        <v>61860.29</v>
      </c>
      <c r="CV160" s="99">
        <f>IF(ISNA(VLOOKUP($A160,'[2]1516 Exp_Rev Access'!$F$7:$GB$306,80,FALSE)),"",VLOOKUP($A160,'[2]1516 Exp_Rev Access'!$F$7:$GB$306,80,FALSE))</f>
        <v>0</v>
      </c>
      <c r="CW160" s="99">
        <f>IF(ISNA(VLOOKUP($A160,'[2]1516 Exp_Rev Access'!$F$7:$GB$306,81,FALSE)),"",VLOOKUP($A160,'[2]1516 Exp_Rev Access'!$F$7:$GB$306,81,FALSE))</f>
        <v>0</v>
      </c>
      <c r="CX160" s="99">
        <f>IF(ISNA(VLOOKUP($A160,'[2]1516 Exp_Rev Access'!$F$7:$GB$306,82,FALSE)),"",VLOOKUP($A160,'[2]1516 Exp_Rev Access'!$F$7:$GB$306,82,FALSE))</f>
        <v>0</v>
      </c>
      <c r="CY160" s="99">
        <f>IF(ISNA(VLOOKUP($A160,'[2]1516 Exp_Rev Access'!$F$7:$GB$306,83,FALSE)),"",VLOOKUP($A160,'[2]1516 Exp_Rev Access'!$F$7:$GB$306,83,FALSE))</f>
        <v>0</v>
      </c>
      <c r="CZ160" s="99">
        <f>IF(ISNA(VLOOKUP($A160,'[2]1516 Exp_Rev Access'!$F$7:$GB$306,84,FALSE)),"",VLOOKUP($A160,'[2]1516 Exp_Rev Access'!$F$7:$GB$306,84,FALSE))</f>
        <v>0</v>
      </c>
      <c r="DA160" s="99">
        <f>IF(ISNA(VLOOKUP($A160,'[2]1516 Exp_Rev Access'!$F$7:$GB$306,85,FALSE)),"",VLOOKUP($A160,'[2]1516 Exp_Rev Access'!$F$7:$GB$306,85,FALSE))</f>
        <v>0</v>
      </c>
      <c r="DB160" s="99">
        <f>IF(ISNA(VLOOKUP($A160,'[2]1516 Exp_Rev Access'!$F$7:$GB$306,86,FALSE)),"",VLOOKUP($A160,'[2]1516 Exp_Rev Access'!$F$7:$GB$306,86,FALSE))</f>
        <v>0</v>
      </c>
      <c r="DC160" s="99">
        <f>IF(ISNA(VLOOKUP($A160,'[2]1516 Exp_Rev Access'!$F$7:$GB$306,87,FALSE)),"",VLOOKUP($A160,'[2]1516 Exp_Rev Access'!$F$7:$GB$306,87,FALSE))</f>
        <v>0</v>
      </c>
      <c r="DD160" s="99">
        <f>IF(ISNA(VLOOKUP($A160,'[2]1516 Exp_Rev Access'!$F$7:$GB$306,88,FALSE)),"",VLOOKUP($A160,'[2]1516 Exp_Rev Access'!$F$7:$GB$306,88,FALSE))</f>
        <v>0</v>
      </c>
      <c r="DE160" s="99">
        <f>IF(ISNA(VLOOKUP($A160,'[2]1516 Exp_Rev Access'!$F$7:$GB$306,89,FALSE)),"",VLOOKUP($A160,'[2]1516 Exp_Rev Access'!$F$7:$GB$306,89,FALSE))</f>
        <v>0</v>
      </c>
      <c r="DF160" s="99">
        <f>IF(ISNA(VLOOKUP($A160,'[2]1516 Exp_Rev Access'!$F$7:$GB$306,90,FALSE)),"",VLOOKUP($A160,'[2]1516 Exp_Rev Access'!$F$7:$GB$306,90,FALSE))</f>
        <v>0</v>
      </c>
      <c r="DG160" s="99">
        <f>IF(ISNA(VLOOKUP($A160,'[2]1516 Exp_Rev Access'!$F$7:$GB$306,91,FALSE)),"",VLOOKUP($A160,'[2]1516 Exp_Rev Access'!$F$7:$GB$306,91,FALSE))</f>
        <v>0</v>
      </c>
      <c r="DH160" s="99">
        <f>IF(ISNA(VLOOKUP($A160,'[2]1516 Exp_Rev Access'!$F$7:$GB$306,92,FALSE)),"",VLOOKUP($A160,'[2]1516 Exp_Rev Access'!$F$7:$GB$306,92,FALSE))</f>
        <v>153455.49</v>
      </c>
      <c r="DI160" s="99">
        <f>IF(ISNA(VLOOKUP($A160,'[2]1516 Exp_Rev Access'!$F$7:$GB$306,93,FALSE)),"",VLOOKUP($A160,'[2]1516 Exp_Rev Access'!$F$7:$GB$306,93,FALSE))</f>
        <v>0</v>
      </c>
      <c r="DJ160" s="99">
        <f>IF(ISNA(VLOOKUP($A160,'[2]1516 Exp_Rev Access'!$F$7:$GB$306,94,FALSE)),"",VLOOKUP($A160,'[2]1516 Exp_Rev Access'!$F$7:$GB$306,94,FALSE))</f>
        <v>0</v>
      </c>
      <c r="DK160" s="99">
        <f>IF(ISNA(VLOOKUP($A160,'[2]1516 Exp_Rev Access'!$F$7:$GB$306,95,FALSE)),"",VLOOKUP($A160,'[2]1516 Exp_Rev Access'!$F$7:$GB$306,95,FALSE))</f>
        <v>0</v>
      </c>
      <c r="DL160" s="99">
        <f>IF(ISNA(VLOOKUP($A160,'[2]1516 Exp_Rev Access'!$F$7:$GB$306,96,FALSE)),"",VLOOKUP($A160,'[2]1516 Exp_Rev Access'!$F$7:$GB$306,96,FALSE))</f>
        <v>0</v>
      </c>
      <c r="DM160" s="99">
        <f>IF(ISNA(VLOOKUP($A160,'[2]1516 Exp_Rev Access'!$F$7:$GB$306,97,FALSE)),"",VLOOKUP($A160,'[2]1516 Exp_Rev Access'!$F$7:$GB$306,97,FALSE))</f>
        <v>0</v>
      </c>
      <c r="DN160" s="99">
        <f>IF(ISNA(VLOOKUP($A160,'[2]1516 Exp_Rev Access'!$F$7:$GB$306,98,FALSE)),"",VLOOKUP($A160,'[2]1516 Exp_Rev Access'!$F$7:$GB$306,98,FALSE))</f>
        <v>0</v>
      </c>
      <c r="DO160" s="99">
        <f>IF(ISNA(VLOOKUP($A160,'[2]1516 Exp_Rev Access'!$F$7:$GB$306,99,FALSE)),"",VLOOKUP($A160,'[2]1516 Exp_Rev Access'!$F$7:$GB$306,99,FALSE))</f>
        <v>0</v>
      </c>
      <c r="DP160" s="99">
        <f>IF(ISNA(VLOOKUP($A160,'[2]1516 Exp_Rev Access'!$F$7:$GB$306,100,FALSE)),"",VLOOKUP($A160,'[2]1516 Exp_Rev Access'!$F$7:$GB$306,100,FALSE))</f>
        <v>0</v>
      </c>
      <c r="DQ160" s="99">
        <f>IF(ISNA(VLOOKUP($A160,'[2]1516 Exp_Rev Access'!$F$7:$GB$306,101,FALSE)),"",VLOOKUP($A160,'[2]1516 Exp_Rev Access'!$F$7:$GB$306,101,FALSE))</f>
        <v>0</v>
      </c>
      <c r="DR160" s="99">
        <f>IF(ISNA(VLOOKUP($A160,'[2]1516 Exp_Rev Access'!$F$7:$GB$306,102,FALSE)),"",VLOOKUP($A160,'[2]1516 Exp_Rev Access'!$F$7:$GB$306,102,FALSE))</f>
        <v>0</v>
      </c>
      <c r="DS160" s="99">
        <f>IF(ISNA(VLOOKUP($A160,'[2]1516 Exp_Rev Access'!$F$7:$GB$306,103,FALSE)),"",VLOOKUP($A160,'[2]1516 Exp_Rev Access'!$F$7:$GB$306,103,FALSE))</f>
        <v>0</v>
      </c>
      <c r="DT160" s="99">
        <f>IF(ISNA(VLOOKUP($A160,'[2]1516 Exp_Rev Access'!$F$7:$GB$306,104,FALSE)),"",VLOOKUP($A160,'[2]1516 Exp_Rev Access'!$F$7:$GB$306,104,FALSE))</f>
        <v>0</v>
      </c>
      <c r="DU160" s="99">
        <f>IF(ISNA(VLOOKUP($A160,'[2]1516 Exp_Rev Access'!$F$7:$GB$306,105,FALSE)),"",VLOOKUP($A160,'[2]1516 Exp_Rev Access'!$F$7:$GB$306,105,FALSE))</f>
        <v>0</v>
      </c>
      <c r="DV160" s="99">
        <f>IF(ISNA(VLOOKUP($A160,'[2]1516 Exp_Rev Access'!$F$7:$GB$306,106,FALSE)),"",VLOOKUP($A160,'[2]1516 Exp_Rev Access'!$F$7:$GB$306,106,FALSE))</f>
        <v>0</v>
      </c>
      <c r="DW160" s="99">
        <f>IF(ISNA(VLOOKUP($A160,'[2]1516 Exp_Rev Access'!$F$7:$GB$306,107,FALSE)),"",VLOOKUP($A160,'[2]1516 Exp_Rev Access'!$F$7:$GB$306,107,FALSE))</f>
        <v>0</v>
      </c>
      <c r="DX160" s="99">
        <f>IF(ISNA(VLOOKUP($A160,'[2]1516 Exp_Rev Access'!$F$7:$GB$306,108,FALSE)),"",VLOOKUP($A160,'[2]1516 Exp_Rev Access'!$F$7:$GB$306,108,FALSE))</f>
        <v>0</v>
      </c>
      <c r="DY160" s="99">
        <f>IF(ISNA(VLOOKUP($A160,'[2]1516 Exp_Rev Access'!$F$7:$GB$306,109,FALSE)),"",VLOOKUP($A160,'[2]1516 Exp_Rev Access'!$F$7:$GB$306,109,FALSE))</f>
        <v>0</v>
      </c>
      <c r="DZ160" s="99">
        <f>IF(ISNA(VLOOKUP($A160,'[2]1516 Exp_Rev Access'!$F$7:$GB$306,110,FALSE)),"",VLOOKUP($A160,'[2]1516 Exp_Rev Access'!$F$7:$GB$306,110,FALSE))</f>
        <v>0</v>
      </c>
      <c r="EA160" s="99">
        <f>IF(ISNA(VLOOKUP($A160,'[2]1516 Exp_Rev Access'!$F$7:$GB$306,111,FALSE)),"",VLOOKUP($A160,'[2]1516 Exp_Rev Access'!$F$7:$GB$306,111,FALSE))</f>
        <v>0</v>
      </c>
      <c r="EB160" s="99">
        <f>IF(ISNA(VLOOKUP($A160,'[2]1516 Exp_Rev Access'!$F$7:$GB$306,112,FALSE)),"",VLOOKUP($A160,'[2]1516 Exp_Rev Access'!$F$7:$GB$306,112,FALSE))</f>
        <v>0</v>
      </c>
      <c r="EC160" s="99">
        <f>IF(ISNA(VLOOKUP($A160,'[2]1516 Exp_Rev Access'!$F$7:$GB$306,113,FALSE)),"",VLOOKUP($A160,'[2]1516 Exp_Rev Access'!$F$7:$GB$306,113,FALSE))</f>
        <v>0</v>
      </c>
      <c r="ED160" s="99">
        <f>IF(ISNA(VLOOKUP($A160,'[2]1516 Exp_Rev Access'!$F$7:$GB$306,114,FALSE)),"",VLOOKUP($A160,'[2]1516 Exp_Rev Access'!$F$7:$GB$306,114,FALSE))</f>
        <v>0</v>
      </c>
      <c r="EE160" s="99">
        <f>IF(ISNA(VLOOKUP($A160,'[2]1516 Exp_Rev Access'!$F$7:$GB$306,115,FALSE)),"",VLOOKUP($A160,'[2]1516 Exp_Rev Access'!$F$7:$GB$306,115,FALSE))</f>
        <v>0</v>
      </c>
      <c r="EF160" s="99">
        <f>IF(ISNA(VLOOKUP($A160,'[2]1516 Exp_Rev Access'!$F$7:$GB$306,116,FALSE)),"",VLOOKUP($A160,'[2]1516 Exp_Rev Access'!$F$7:$GB$306,116,FALSE))</f>
        <v>0</v>
      </c>
      <c r="EG160" s="99">
        <f>IF(ISNA(VLOOKUP($A160,'[2]1516 Exp_Rev Access'!$F$7:$GB$306,117,FALSE)),"",VLOOKUP($A160,'[2]1516 Exp_Rev Access'!$F$7:$GB$306,117,FALSE))</f>
        <v>0</v>
      </c>
      <c r="EH160" s="99">
        <f>IF(ISNA(VLOOKUP($A160,'[2]1516 Exp_Rev Access'!$F$7:$GB$306,118,FALSE)),"",VLOOKUP($A160,'[2]1516 Exp_Rev Access'!$F$7:$GB$306,118,FALSE))</f>
        <v>0</v>
      </c>
      <c r="EI160" s="99">
        <f>IF(ISNA(VLOOKUP($A160,'[2]1516 Exp_Rev Access'!$F$7:$GB$306,119,FALSE)),"",VLOOKUP($A160,'[2]1516 Exp_Rev Access'!$F$7:$GB$306,119,FALSE))</f>
        <v>0</v>
      </c>
      <c r="EJ160" s="99">
        <f>IF(ISNA(VLOOKUP($A160,'[2]1516 Exp_Rev Access'!$F$7:$GB$306,120,FALSE)),"",VLOOKUP($A160,'[2]1516 Exp_Rev Access'!$F$7:$GB$306,120,FALSE))</f>
        <v>0</v>
      </c>
      <c r="EK160" s="99">
        <f>IF(ISNA(VLOOKUP($A160,'[2]1516 Exp_Rev Access'!$F$7:$GB$306,121,FALSE)),"",VLOOKUP($A160,'[2]1516 Exp_Rev Access'!$F$7:$GB$306,121,FALSE))</f>
        <v>0</v>
      </c>
      <c r="EL160" s="99">
        <f>IF(ISNA(VLOOKUP($A160,'[2]1516 Exp_Rev Access'!$F$7:$GB$306,122,FALSE)),"",VLOOKUP($A160,'[2]1516 Exp_Rev Access'!$F$7:$GB$306,122,FALSE))</f>
        <v>0</v>
      </c>
      <c r="EM160" s="99">
        <f>IF(ISNA(VLOOKUP($A160,'[2]1516 Exp_Rev Access'!$F$7:$GB$306,123,FALSE)),"",VLOOKUP($A160,'[2]1516 Exp_Rev Access'!$F$7:$GB$306,123,FALSE))</f>
        <v>0</v>
      </c>
      <c r="EN160" s="99">
        <f>IF(ISNA(VLOOKUP($A160,'[2]1516 Exp_Rev Access'!$F$7:$GB$306,124,FALSE)),"",VLOOKUP($A160,'[2]1516 Exp_Rev Access'!$F$7:$GB$306,124,FALSE))</f>
        <v>0</v>
      </c>
      <c r="EO160" s="99">
        <f>IF(ISNA(VLOOKUP($A160,'[2]1516 Exp_Rev Access'!$F$7:$GB$306,125,FALSE)),"",VLOOKUP($A160,'[2]1516 Exp_Rev Access'!$F$7:$GB$306,125,FALSE))</f>
        <v>0</v>
      </c>
      <c r="EP160" s="99">
        <f>IF(ISNA(VLOOKUP($A160,'[2]1516 Exp_Rev Access'!$F$7:$GB$306,126,FALSE)),"",VLOOKUP($A160,'[2]1516 Exp_Rev Access'!$F$7:$GB$306,126,FALSE))</f>
        <v>0</v>
      </c>
      <c r="EQ160" s="99">
        <f>IF(ISNA(VLOOKUP($A160,'[2]1516 Exp_Rev Access'!$F$7:$GB$306,127,FALSE)),"",VLOOKUP($A160,'[2]1516 Exp_Rev Access'!$F$7:$GB$306,127,FALSE))</f>
        <v>0</v>
      </c>
      <c r="ER160" s="99">
        <f>IF(ISNA(VLOOKUP($A160,'[2]1516 Exp_Rev Access'!$F$7:$GB$306,128,FALSE)),"",VLOOKUP($A160,'[2]1516 Exp_Rev Access'!$F$7:$GB$306,128,FALSE))</f>
        <v>0</v>
      </c>
      <c r="ES160" s="99">
        <f>IF(ISNA(VLOOKUP($A160,'[2]1516 Exp_Rev Access'!$F$7:$GB$306,129,FALSE)),"",VLOOKUP($A160,'[2]1516 Exp_Rev Access'!$F$7:$GB$306,129,FALSE))</f>
        <v>0</v>
      </c>
      <c r="ET160" s="99">
        <f>IF(ISNA(VLOOKUP($A160,'[2]1516 Exp_Rev Access'!$F$7:$GB$306,130,FALSE)),"",VLOOKUP($A160,'[2]1516 Exp_Rev Access'!$F$7:$GB$306,130,FALSE))</f>
        <v>0</v>
      </c>
      <c r="EU160" s="99">
        <f>IF(ISNA(VLOOKUP($A160,'[2]1516 Exp_Rev Access'!$F$7:$GB$306,131,FALSE)),"",VLOOKUP($A160,'[2]1516 Exp_Rev Access'!$F$7:$GB$306,131,FALSE))</f>
        <v>0</v>
      </c>
      <c r="EV160" s="99">
        <f>IF(ISNA(VLOOKUP($A160,'[2]1516 Exp_Rev Access'!$F$7:$GB$306,132,FALSE)),"",VLOOKUP($A160,'[2]1516 Exp_Rev Access'!$F$7:$GB$306,132,FALSE))</f>
        <v>0</v>
      </c>
      <c r="EW160" s="99">
        <f>IF(ISNA(VLOOKUP($A160,'[2]1516 Exp_Rev Access'!$F$7:$GB$306,133,FALSE)),"",VLOOKUP($A160,'[2]1516 Exp_Rev Access'!$F$7:$GB$306,133,FALSE))</f>
        <v>0</v>
      </c>
      <c r="EX160" s="99">
        <f>IF(ISNA(VLOOKUP($A160,'[2]1516 Exp_Rev Access'!$F$7:$GB$306,134,FALSE)),"",VLOOKUP($A160,'[2]1516 Exp_Rev Access'!$F$7:$GB$306,134,FALSE))</f>
        <v>0</v>
      </c>
      <c r="EY160" s="99">
        <f>IF(ISNA(VLOOKUP($A160,'[2]1516 Exp_Rev Access'!$F$7:$GB$306,135,FALSE)),"",VLOOKUP($A160,'[2]1516 Exp_Rev Access'!$F$7:$GB$306,135,FALSE))</f>
        <v>0</v>
      </c>
      <c r="EZ160" s="99">
        <f>IF(ISNA(VLOOKUP($A160,'[2]1516 Exp_Rev Access'!$F$7:$GB$306,136,FALSE)),"",VLOOKUP($A160,'[2]1516 Exp_Rev Access'!$F$7:$GB$306,136,FALSE))</f>
        <v>0</v>
      </c>
      <c r="FA160" s="99">
        <f>IF(ISNA(VLOOKUP($A160,'[2]1516 Exp_Rev Access'!$F$7:$GB$306,137,FALSE)),"",VLOOKUP($A160,'[2]1516 Exp_Rev Access'!$F$7:$GB$306,137,FALSE))</f>
        <v>0</v>
      </c>
      <c r="FB160" s="99">
        <f>IF(ISNA(VLOOKUP($A160,'[2]1516 Exp_Rev Access'!$F$7:$GB$306,138,FALSE)),"",VLOOKUP($A160,'[2]1516 Exp_Rev Access'!$F$7:$GB$306,138,FALSE))</f>
        <v>0</v>
      </c>
      <c r="FC160" s="99">
        <f>IF(ISNA(VLOOKUP($A160,'[2]1516 Exp_Rev Access'!$F$7:$GB$306,139,FALSE)),"",VLOOKUP($A160,'[2]1516 Exp_Rev Access'!$F$7:$GB$306,139,FALSE))</f>
        <v>0</v>
      </c>
      <c r="FD160" s="99">
        <f>IF(ISNA(VLOOKUP($A160,'[2]1516 Exp_Rev Access'!$F$7:$FS$306,140,FALSE)),"",VLOOKUP($A160,'[2]1516 Exp_Rev Access'!$F$7:$FS$306,140,FALSE))</f>
        <v>0</v>
      </c>
      <c r="FE160" s="99">
        <f>IF(ISNA(VLOOKUP($A160,'[2]1516 Exp_Rev Access'!$F$7:$FS$306,141,FALSE)),"",VLOOKUP($A160,'[2]1516 Exp_Rev Access'!$F$7:$FS$306,141,FALSE))</f>
        <v>0</v>
      </c>
      <c r="FF160" s="99">
        <f>IF(ISNA(VLOOKUP($A160,'[2]1516 Exp_Rev Access'!$F$7:$FS$306,142,FALSE)),"",VLOOKUP($A160,'[2]1516 Exp_Rev Access'!$F$7:$FS$306,142,FALSE))</f>
        <v>0</v>
      </c>
      <c r="FG160" s="99">
        <f>IF(ISNA(VLOOKUP($A160,'[2]1516 Exp_Rev Access'!$F$7:$FS$306,143,FALSE)),"",VLOOKUP($A160,'[2]1516 Exp_Rev Access'!$F$7:$FS$306,143,FALSE))</f>
        <v>0</v>
      </c>
      <c r="FH160" s="99">
        <f>IF(ISNA(VLOOKUP($A160,'[2]1516 Exp_Rev Access'!$F$7:$FS$306,144,FALSE)),"",VLOOKUP($A160,'[2]1516 Exp_Rev Access'!$F$7:$FS$306,144,FALSE))</f>
        <v>0</v>
      </c>
      <c r="FI160" s="99">
        <f>IF(ISNA(VLOOKUP($A160,'[2]1516 Exp_Rev Access'!$F$7:$FS$306,145,FALSE)),"",VLOOKUP($A160,'[2]1516 Exp_Rev Access'!$F$7:$FS$306,145,FALSE))</f>
        <v>0</v>
      </c>
      <c r="FJ160" s="99">
        <f>IF(ISNA(VLOOKUP($A160,'[2]1516 Exp_Rev Access'!$F$7:$FS$306,146,FALSE)),"",VLOOKUP($A160,'[2]1516 Exp_Rev Access'!$F$7:$FS$306,146,FALSE))</f>
        <v>0</v>
      </c>
      <c r="FK160" s="99">
        <f>IF(ISNA(VLOOKUP($A160,'[2]1516 Exp_Rev Access'!$F$7:$FS$306,147,FALSE)),"",VLOOKUP($A160,'[2]1516 Exp_Rev Access'!$F$7:$FS$306,147,FALSE))</f>
        <v>0</v>
      </c>
      <c r="FL160" s="99">
        <f>IF(ISNA(VLOOKUP($A160,'[2]1516 Exp_Rev Access'!$F$7:$FS$306,148,FALSE)),"",VLOOKUP($A160,'[2]1516 Exp_Rev Access'!$F$7:$FS$306,148,FALSE))</f>
        <v>0</v>
      </c>
      <c r="FM160" s="99">
        <f>IF(ISNA(VLOOKUP($A160,'[2]1516 Exp_Rev Access'!$F$7:$FS$306,149,FALSE)),"",VLOOKUP($A160,'[2]1516 Exp_Rev Access'!$F$7:$FS$306,149,FALSE))</f>
        <v>0</v>
      </c>
      <c r="FN160" s="99">
        <f>IF(ISNA(VLOOKUP($A160,'[2]1516 Exp_Rev Access'!$F$7:$FS$306,150,FALSE)),"",VLOOKUP($A160,'[2]1516 Exp_Rev Access'!$F$7:$FS$306,150,FALSE))</f>
        <v>0</v>
      </c>
      <c r="FO160" s="99">
        <f>IF(ISNA(VLOOKUP($A160,'[2]1516 Exp_Rev Access'!$F$7:$FS$306,151,FALSE)),"",VLOOKUP($A160,'[2]1516 Exp_Rev Access'!$F$7:$FS$306,151,FALSE))</f>
        <v>0</v>
      </c>
      <c r="FP160" s="99">
        <f>IF(ISNA(VLOOKUP($A160,'[2]1516 Exp_Rev Access'!$F$7:$FS$306,152,FALSE)),"",VLOOKUP($A160,'[2]1516 Exp_Rev Access'!$F$7:$FS$306,152,FALSE))</f>
        <v>0</v>
      </c>
      <c r="FQ160" s="99">
        <f>IF(ISNA(VLOOKUP($A160,'[2]1516 Exp_Rev Access'!$F$7:$FS$306,153,FALSE)),"",VLOOKUP($A160,'[2]1516 Exp_Rev Access'!$F$7:$FS$306,153,FALSE))</f>
        <v>21317.61</v>
      </c>
      <c r="FR160" s="101">
        <f t="shared" si="218"/>
        <v>836320.39</v>
      </c>
      <c r="FS160" s="72">
        <f t="shared" si="219"/>
        <v>5.1350151276540607E-2</v>
      </c>
      <c r="FT160" s="94">
        <f t="shared" si="220"/>
        <v>606.04683469086058</v>
      </c>
      <c r="FU160" s="99">
        <f>IF(ISNA(VLOOKUP($A160,'[2]1516 Exp_Rev Access'!$F$7:$GB$306,154,FALSE)),"",VLOOKUP($A160,'[2]1516 Exp_Rev Access'!$F$7:$GB$306,154,FALSE))</f>
        <v>0</v>
      </c>
      <c r="FV160" s="99">
        <f>IF(ISNA(VLOOKUP($A160,'[2]1516 Exp_Rev Access'!$F$7:$GB$306,155,FALSE)),"",VLOOKUP($A160,'[2]1516 Exp_Rev Access'!$F$7:$GB$306,155,FALSE))</f>
        <v>0</v>
      </c>
      <c r="FW160" s="99">
        <f>IF(ISNA(VLOOKUP($A160,'[2]1516 Exp_Rev Access'!$F$7:$GB$306,156,FALSE)),"",VLOOKUP($A160,'[2]1516 Exp_Rev Access'!$F$7:$GB$306,156,FALSE))</f>
        <v>0</v>
      </c>
      <c r="FX160" s="99">
        <f>IF(ISNA(VLOOKUP($A160,'[2]1516 Exp_Rev Access'!$F$7:$GB$306,157,FALSE)),"",VLOOKUP($A160,'[2]1516 Exp_Rev Access'!$F$7:$GB$306,157,FALSE))</f>
        <v>0</v>
      </c>
      <c r="FY160" s="99">
        <f>IF(ISNA(VLOOKUP($A160,'[2]1516 Exp_Rev Access'!$F$7:$GB$306,158,FALSE)),"",VLOOKUP($A160,'[2]1516 Exp_Rev Access'!$F$7:$GB$306,158,FALSE))</f>
        <v>0</v>
      </c>
      <c r="FZ160" s="99">
        <f>IF(ISNA(VLOOKUP($A160,'[2]1516 Exp_Rev Access'!$F$7:$GB$306,159,FALSE)),"",VLOOKUP($A160,'[2]1516 Exp_Rev Access'!$F$7:$GB$306,159,FALSE))</f>
        <v>0</v>
      </c>
      <c r="GA160" s="99">
        <f>IF(ISNA(VLOOKUP($A160,'[2]1516 Exp_Rev Access'!$F$7:$GB$306,160,FALSE)),"",VLOOKUP($A160,'[2]1516 Exp_Rev Access'!$F$7:$GB$306,160,FALSE))</f>
        <v>0</v>
      </c>
      <c r="GB160" s="99">
        <f>IF(ISNA(VLOOKUP($A160,'[2]1516 Exp_Rev Access'!$F$7:$GB$306,161,FALSE)),"",VLOOKUP($A160,'[2]1516 Exp_Rev Access'!$F$7:$GB$306,161,FALSE))</f>
        <v>0</v>
      </c>
      <c r="GC160" s="99">
        <f>IF(ISNA(VLOOKUP($A160,'[2]1516 Exp_Rev Access'!$F$7:$GB$306,162,FALSE)),"",VLOOKUP($A160,'[2]1516 Exp_Rev Access'!$F$7:$GB$306,162,FALSE))</f>
        <v>0</v>
      </c>
      <c r="GD160" s="99">
        <f>IF(ISNA(VLOOKUP($A160,'[2]1516 Exp_Rev Access'!$F$7:$GB$306,163,FALSE)),"",VLOOKUP($A160,'[2]1516 Exp_Rev Access'!$F$7:$GB$306,163,FALSE))</f>
        <v>0</v>
      </c>
      <c r="GE160" s="99">
        <f>IF(ISNA(VLOOKUP($A160,'[2]1516 Exp_Rev Access'!$F$7:$GB$306,164,FALSE)),"",VLOOKUP($A160,'[2]1516 Exp_Rev Access'!$F$7:$GB$306,164,FALSE))</f>
        <v>0</v>
      </c>
      <c r="GF160" s="99">
        <f>IF(ISNA(VLOOKUP($A160,'[2]1516 Exp_Rev Access'!$F$7:$GB$306,165,FALSE)),"",VLOOKUP($A160,'[2]1516 Exp_Rev Access'!$F$7:$GB$306,165,FALSE))</f>
        <v>0</v>
      </c>
      <c r="GG160" s="99">
        <f>IF(ISNA(VLOOKUP($A160,'[2]1516 Exp_Rev Access'!$F$7:$GB$306,166,FALSE)),"",VLOOKUP($A160,'[2]1516 Exp_Rev Access'!$F$7:$GB$306,166,FALSE))</f>
        <v>29022.6</v>
      </c>
      <c r="GH160" s="99">
        <f>IF(ISNA(VLOOKUP($A160,'[2]1516 Exp_Rev Access'!$F$7:$GB$306,167,FALSE)),"",VLOOKUP($A160,'[2]1516 Exp_Rev Access'!$F$7:$GB$306,167,FALSE))</f>
        <v>0</v>
      </c>
      <c r="GI160" s="99">
        <f>IF(ISNA(VLOOKUP($A160,'[2]1516 Exp_Rev Access'!$F$7:$GB$306,168,FALSE)),"",VLOOKUP($A160,'[2]1516 Exp_Rev Access'!$F$7:$GB$306,168,FALSE))</f>
        <v>0</v>
      </c>
      <c r="GJ160" s="99">
        <f>IF(ISNA(VLOOKUP($A160,'[2]1516 Exp_Rev Access'!$F$7:$GB$306,169,FALSE)),"",VLOOKUP($A160,'[2]1516 Exp_Rev Access'!$F$7:$GB$306,169,FALSE))</f>
        <v>800</v>
      </c>
      <c r="GK160" s="99">
        <f>IF(ISNA(VLOOKUP($A160,'[2]1516 Exp_Rev Access'!$F$7:$GB$306,170,FALSE)),"",VLOOKUP($A160,'[2]1516 Exp_Rev Access'!$F$7:$GB$306,170,FALSE))</f>
        <v>0</v>
      </c>
      <c r="GL160" s="99">
        <f>IF(ISNA(VLOOKUP($A160,'[2]1516 Exp_Rev Access'!$F$7:$GB$306,171,FALSE)),"",VLOOKUP($A160,'[2]1516 Exp_Rev Access'!$F$7:$GB$306,171,FALSE))</f>
        <v>0</v>
      </c>
      <c r="GM160" s="99">
        <f>IF(ISNA(VLOOKUP($A160,'[2]1516 Exp_Rev Access'!$F$7:$GB$306,172,FALSE)),"",VLOOKUP($A160,'[2]1516 Exp_Rev Access'!$F$7:$GB$306,172,FALSE))</f>
        <v>0</v>
      </c>
      <c r="GN160" s="99">
        <f>IF(ISNA(VLOOKUP($A160,'[2]1516 Exp_Rev Access'!$F$7:$GB$306,173,FALSE)),"",VLOOKUP($A160,'[2]1516 Exp_Rev Access'!$F$7:$GB$306,173,FALSE))</f>
        <v>0</v>
      </c>
      <c r="GO160" s="99">
        <f>IF(ISNA(VLOOKUP($A160,'[2]1516 Exp_Rev Access'!$F$7:$GB$306,174,FALSE)),"",VLOOKUP($A160,'[2]1516 Exp_Rev Access'!$F$7:$GB$306,174,FALSE))</f>
        <v>0</v>
      </c>
      <c r="GP160" s="99">
        <f>IF(ISNA(VLOOKUP($A160,'[2]1516 Exp_Rev Access'!$F$7:$GB$306,175,FALSE)),"",VLOOKUP($A160,'[2]1516 Exp_Rev Access'!$F$7:$GB$306,175,FALSE))</f>
        <v>0</v>
      </c>
      <c r="GQ160" s="99">
        <f>IF(ISNA(VLOOKUP($A160,'[2]1516 Exp_Rev Access'!$F$7:$GB$306,176,FALSE)),"",VLOOKUP($A160,'[2]1516 Exp_Rev Access'!$F$7:$GB$306,176,FALSE))</f>
        <v>0</v>
      </c>
      <c r="GR160" s="99">
        <f>IF(ISNA(VLOOKUP($A160,'[2]1516 Exp_Rev Access'!$F$7:$GB$306,177,FALSE)),"",VLOOKUP($A160,'[2]1516 Exp_Rev Access'!$F$7:$GB$306,177,FALSE))</f>
        <v>0</v>
      </c>
      <c r="GS160" s="99">
        <f>IF(ISNA(VLOOKUP($A160,'[2]1516 Exp_Rev Access'!$F$7:$GB$306,178,FALSE)),"",VLOOKUP($A160,'[2]1516 Exp_Rev Access'!$F$7:$GB$306,178,FALSE))</f>
        <v>0</v>
      </c>
      <c r="GT160" s="101">
        <f t="shared" si="221"/>
        <v>29822.6</v>
      </c>
      <c r="GU160" s="72">
        <f t="shared" si="222"/>
        <v>1.8311104688715767E-3</v>
      </c>
      <c r="GV160" s="84">
        <f t="shared" si="223"/>
        <v>21.611206121916577</v>
      </c>
    </row>
    <row r="161" spans="1:207" customFormat="1" ht="12" customHeight="1" x14ac:dyDescent="0.2">
      <c r="A161" s="96" t="s">
        <v>443</v>
      </c>
      <c r="B161" s="69" t="s">
        <v>444</v>
      </c>
      <c r="C161" s="80">
        <f>IF(ISNA(VLOOKUP($A161,'[2]1516 enrollment_Rev_Exp by size'!$A$6:$G$320,3,FALSE)),"",VLOOKUP($A161,'[2]1516 enrollment_Rev_Exp by size'!$A$6:$G$320,3,FALSE))</f>
        <v>1324.36</v>
      </c>
      <c r="D161" s="97">
        <v>13905607.939999999</v>
      </c>
      <c r="E161" s="80">
        <f t="shared" si="201"/>
        <v>13905607.939999998</v>
      </c>
      <c r="F161" s="80">
        <f t="shared" si="202"/>
        <v>0</v>
      </c>
      <c r="G161" s="98">
        <f>IF(ISNA(VLOOKUP($A161,'[2]1516 Exp_Rev Access'!$F$7:$FS$306,2,FALSE)),"",VLOOKUP($A161,'[2]1516 Exp_Rev Access'!$F$7:$FS$306,2,FALSE))</f>
        <v>776617.81</v>
      </c>
      <c r="H161" s="98">
        <f>IF(ISNA(VLOOKUP($A161,'[2]1516 Exp_Rev Access'!$F$7:$FS$306,3,FALSE)),"",VLOOKUP($A161,'[2]1516 Exp_Rev Access'!$F$7:$FS$306,3,FALSE))</f>
        <v>0</v>
      </c>
      <c r="I161" s="98">
        <f>IF(ISNA(VLOOKUP($A161,'[2]1516 Exp_Rev Access'!$F$7:$FS$306,4,FALSE)),"",VLOOKUP($A161,'[2]1516 Exp_Rev Access'!$F$7:$FS$306,4,FALSE))</f>
        <v>23.23</v>
      </c>
      <c r="J161" s="98">
        <f>IF(ISNA(VLOOKUP($A161,'[2]1516 Exp_Rev Access'!$F$7:$FS$306,5,FALSE)),"",VLOOKUP($A161,'[2]1516 Exp_Rev Access'!$F$7:$FS$306,5,FALSE))</f>
        <v>0</v>
      </c>
      <c r="K161" s="98">
        <f>IF(ISNA(VLOOKUP($A161,'[2]1516 Exp_Rev Access'!$F$7:$FS$306,6,FALSE)),"",VLOOKUP($A161,'[2]1516 Exp_Rev Access'!$F$7:$FS$306,6,FALSE))</f>
        <v>0</v>
      </c>
      <c r="L161" s="98">
        <f>IF(ISNA(VLOOKUP($A161,'[2]1516 Exp_Rev Access'!$F$7:$FS$306,7,FALSE)),"",VLOOKUP($A161,'[2]1516 Exp_Rev Access'!$F$7:$FS$306,7,FALSE))</f>
        <v>0</v>
      </c>
      <c r="M161" s="90">
        <f t="shared" si="203"/>
        <v>776641.04</v>
      </c>
      <c r="N161" s="72">
        <f t="shared" si="204"/>
        <v>5.5850923120445754E-2</v>
      </c>
      <c r="O161" s="73">
        <f t="shared" si="205"/>
        <v>586.42743664864543</v>
      </c>
      <c r="P161" s="99">
        <f>IF(ISNA(VLOOKUP($A161,'[2]1516 Exp_Rev Access'!$F$7:$FS$306,8,FALSE)),"",VLOOKUP($A161,'[2]1516 Exp_Rev Access'!$F$7:$FS$306,8,FALSE))</f>
        <v>1125</v>
      </c>
      <c r="Q161" s="99">
        <f>IF(ISNA(VLOOKUP($A161,'[2]1516 Exp_Rev Access'!$F$7:$FS$306,9,FALSE)),"",VLOOKUP($A161,'[2]1516 Exp_Rev Access'!$F$7:$FS$306,9,FALSE))</f>
        <v>0</v>
      </c>
      <c r="R161" s="99">
        <f>IF(ISNA(VLOOKUP($A161,'[2]1516 Exp_Rev Access'!$F$7:$FS$306,10,FALSE)),"",VLOOKUP($A161,'[2]1516 Exp_Rev Access'!$F$7:$FS$306,10,FALSE))</f>
        <v>0</v>
      </c>
      <c r="S161" s="99">
        <f>IF(ISNA(VLOOKUP($A161,'[2]1516 Exp_Rev Access'!$F$7:$FS$306,11,FALSE)),"",VLOOKUP($A161,'[2]1516 Exp_Rev Access'!$F$7:$FS$306,11,FALSE))</f>
        <v>0</v>
      </c>
      <c r="T161" s="99">
        <f>IF(ISNA(VLOOKUP($A161,'[2]1516 Exp_Rev Access'!$F$7:$FS$306,12,FALSE)),"",VLOOKUP($A161,'[2]1516 Exp_Rev Access'!$F$7:$FS$306,12,FALSE))</f>
        <v>19804</v>
      </c>
      <c r="U161" s="99">
        <f>IF(ISNA(VLOOKUP($A161,'[2]1516 Exp_Rev Access'!$F$7:$FS$306,13,FALSE)),"",VLOOKUP($A161,'[2]1516 Exp_Rev Access'!$F$7:$FS$306,13,FALSE))</f>
        <v>0</v>
      </c>
      <c r="V161" s="99">
        <f>IF(ISNA(VLOOKUP($A161,'[2]1516 Exp_Rev Access'!$F$7:$FS$306,14,FALSE)),"",VLOOKUP($A161,'[2]1516 Exp_Rev Access'!$F$7:$FS$306,14,FALSE))</f>
        <v>0</v>
      </c>
      <c r="W161" s="99">
        <f>IF(ISNA(VLOOKUP($A161,'[2]1516 Exp_Rev Access'!$F$7:$FS$306,15,FALSE)),"",VLOOKUP($A161,'[2]1516 Exp_Rev Access'!$F$7:$FS$306,15,FALSE))</f>
        <v>0</v>
      </c>
      <c r="X161" s="99">
        <f>IF(ISNA(VLOOKUP($A161,'[2]1516 Exp_Rev Access'!$F$7:$FS$306,16,FALSE)),"",VLOOKUP($A161,'[2]1516 Exp_Rev Access'!$F$7:$FS$306,16,FALSE))</f>
        <v>8.49</v>
      </c>
      <c r="Y161" s="99">
        <f>IF(ISNA(VLOOKUP($A161,'[2]1516 Exp_Rev Access'!$F$7:$FS$306,17,FALSE)),"",VLOOKUP($A161,'[2]1516 Exp_Rev Access'!$F$7:$FS$306,17,FALSE))</f>
        <v>0</v>
      </c>
      <c r="Z161" s="99">
        <f>IF(ISNA(VLOOKUP($A161,'[2]1516 Exp_Rev Access'!$F$7:$FS$306,18,FALSE)),"",VLOOKUP($A161,'[2]1516 Exp_Rev Access'!$F$7:$FS$306,18,FALSE))</f>
        <v>0</v>
      </c>
      <c r="AA161" s="99">
        <f>IF(ISNA(VLOOKUP($A161,'[2]1516 Exp_Rev Access'!$F$7:$FS$306,19,FALSE)),"",VLOOKUP($A161,'[2]1516 Exp_Rev Access'!$F$7:$FS$306,19,FALSE))</f>
        <v>0</v>
      </c>
      <c r="AB161" s="99">
        <f>IF(ISNA(VLOOKUP($A161,'[2]1516 Exp_Rev Access'!$F$7:$FS$306,20,FALSE)),"",VLOOKUP($A161,'[2]1516 Exp_Rev Access'!$F$7:$FS$306,20,FALSE))</f>
        <v>0</v>
      </c>
      <c r="AC161" s="99">
        <f>IF(ISNA(VLOOKUP($A161,'[2]1516 Exp_Rev Access'!$F$7:$FS$306,21,FALSE)),"",VLOOKUP($A161,'[2]1516 Exp_Rev Access'!$F$7:$FS$306,21,FALSE))</f>
        <v>154893.96</v>
      </c>
      <c r="AD161" s="99">
        <f>IF(ISNA(VLOOKUP($A161,'[2]1516 Exp_Rev Access'!$F$7:$FS$306,22,FALSE)),"",VLOOKUP($A161,'[2]1516 Exp_Rev Access'!$F$7:$FS$306,22,FALSE))</f>
        <v>21283.51</v>
      </c>
      <c r="AE161" s="99">
        <f>IF(ISNA(VLOOKUP($A161,'[2]1516 Exp_Rev Access'!$F$7:$FS$306,23,FALSE)),"",VLOOKUP($A161,'[2]1516 Exp_Rev Access'!$F$7:$FS$306,23,FALSE))</f>
        <v>0</v>
      </c>
      <c r="AF161" s="99">
        <f>IF(ISNA(VLOOKUP($A161,'[2]1516 Exp_Rev Access'!$F$7:$FS$306,24,FALSE)),"",VLOOKUP($A161,'[2]1516 Exp_Rev Access'!$F$7:$FS$306,24,FALSE))</f>
        <v>15915</v>
      </c>
      <c r="AG161" s="99">
        <f>IF(ISNA(VLOOKUP($A161,'[2]1516 Exp_Rev Access'!$F$7:$FS$306,25,FALSE)),"",VLOOKUP($A161,'[2]1516 Exp_Rev Access'!$F$7:$FS$306,25,FALSE))</f>
        <v>1025</v>
      </c>
      <c r="AH161" s="98">
        <f>IF(ISNA(VLOOKUP($A161,'[2]1516 Exp_Rev Access'!$F$7:$FS$306,26,FALSE)),"",VLOOKUP($A161,'[2]1516 Exp_Rev Access'!$F$7:$FS$306,26,FALSE))</f>
        <v>3447.5</v>
      </c>
      <c r="AI161" s="98">
        <f>IF(ISNA(VLOOKUP($A161,'[2]1516 Exp_Rev Access'!$F$7:$FS$306,27,FALSE)),"",VLOOKUP($A161,'[2]1516 Exp_Rev Access'!$F$7:$FS$306,27,FALSE))</f>
        <v>10000</v>
      </c>
      <c r="AJ161" s="98">
        <f>IF(ISNA(VLOOKUP($A161,'[2]1516 Exp_Rev Access'!$F$7:$FS$306,28,FALSE)),"",VLOOKUP($A161,'[2]1516 Exp_Rev Access'!$F$7:$FS$306,28,FALSE))</f>
        <v>25215.78</v>
      </c>
      <c r="AK161" s="98">
        <f>IF(ISNA(VLOOKUP($A161,'[2]1516 Exp_Rev Access'!$F$7:$FS$306,29,FALSE)),"",VLOOKUP($A161,'[2]1516 Exp_Rev Access'!$F$7:$FS$306,29,FALSE))</f>
        <v>60617.35</v>
      </c>
      <c r="AL161" s="100">
        <f t="shared" si="206"/>
        <v>313335.58999999997</v>
      </c>
      <c r="AM161" s="72">
        <f t="shared" si="207"/>
        <v>2.25330378471752E-2</v>
      </c>
      <c r="AN161" s="94">
        <f t="shared" si="208"/>
        <v>236.59396991754508</v>
      </c>
      <c r="AO161" s="99">
        <f>IF(ISNA(VLOOKUP($A161,'[2]1516 Exp_Rev Access'!$F$7:$GB$306,30,FALSE)),"",VLOOKUP($A161,'[2]1516 Exp_Rev Access'!$F$7:$FS$306,30,FALSE))</f>
        <v>8397906.0800000001</v>
      </c>
      <c r="AP161" s="99">
        <f>IF(ISNA(VLOOKUP($A161,'[2]1516 Exp_Rev Access'!$F$7:$GB$306,31,FALSE)),"",VLOOKUP($A161,'[2]1516 Exp_Rev Access'!$F$7:$FS$306,31,FALSE))</f>
        <v>166086.24</v>
      </c>
      <c r="AQ161" s="99">
        <f>IF(ISNA(VLOOKUP($A161,'[2]1516 Exp_Rev Access'!$F$7:$GB$306,32,FALSE)),"",VLOOKUP($A161,'[2]1516 Exp_Rev Access'!$F$7:$FS$306,32,FALSE))</f>
        <v>1192650.1200000001</v>
      </c>
      <c r="AR161" s="99">
        <f>IF(ISNA(VLOOKUP($A161,'[2]1516 Exp_Rev Access'!$F$7:$GB$306,33,FALSE)),"",VLOOKUP($A161,'[2]1516 Exp_Rev Access'!$F$7:$FS$306,33,FALSE))</f>
        <v>0</v>
      </c>
      <c r="AS161" s="99">
        <f>IF(ISNA(VLOOKUP($A161,'[2]1516 Exp_Rev Access'!$F$7:$GB$306,34,FALSE)),"",VLOOKUP($A161,'[2]1516 Exp_Rev Access'!$F$7:$FS$306,34,FALSE))</f>
        <v>0</v>
      </c>
      <c r="AT161" s="101">
        <f t="shared" si="209"/>
        <v>9756642.4400000013</v>
      </c>
      <c r="AU161" s="72">
        <f t="shared" si="210"/>
        <v>0.70163364896364266</v>
      </c>
      <c r="AV161" s="94">
        <f t="shared" si="211"/>
        <v>7367.0621583255324</v>
      </c>
      <c r="AW161" s="99">
        <f>IF(ISNA(VLOOKUP($A161,'[2]1516 Exp_Rev Access'!$F$7:$GB$306,35,FALSE)),"",VLOOKUP($A161,'[2]1516 Exp_Rev Access'!$F$7:$GB$306,35,FALSE))</f>
        <v>4297</v>
      </c>
      <c r="AX161" s="99">
        <f>IF(ISNA(VLOOKUP($A161,'[2]1516 Exp_Rev Access'!$F$7:$GB$306,36,FALSE)),"",VLOOKUP($A161,'[2]1516 Exp_Rev Access'!$F$7:$GB$306,36,FALSE))</f>
        <v>847558.26</v>
      </c>
      <c r="AY161" s="99">
        <f>IF(ISNA(VLOOKUP($A161,'[2]1516 Exp_Rev Access'!$F$7:$GB$306,37,FALSE)),"",VLOOKUP($A161,'[2]1516 Exp_Rev Access'!$F$7:$GB$306,37,FALSE))</f>
        <v>19899.7</v>
      </c>
      <c r="AZ161" s="99">
        <f>IF(ISNA(VLOOKUP($A161,'[2]1516 Exp_Rev Access'!$F$7:$GB$306,38,FALSE)),"",VLOOKUP($A161,'[2]1516 Exp_Rev Access'!$F$7:$GB$306,38,FALSE))</f>
        <v>0</v>
      </c>
      <c r="BA161" s="99">
        <f>IF(ISNA(VLOOKUP($A161,'[2]1516 Exp_Rev Access'!$F$7:$GB$306,39,FALSE)),"",VLOOKUP($A161,'[2]1516 Exp_Rev Access'!$F$7:$GB$306,39,FALSE))</f>
        <v>0</v>
      </c>
      <c r="BB161" s="99">
        <f>IF(ISNA(VLOOKUP($A161,'[2]1516 Exp_Rev Access'!$F$7:$GB$306,40,FALSE)),"",VLOOKUP($A161,'[2]1516 Exp_Rev Access'!$F$7:$GB$306,40,FALSE))</f>
        <v>370039.13</v>
      </c>
      <c r="BC161" s="99">
        <f>IF(ISNA(VLOOKUP($A161,'[2]1516 Exp_Rev Access'!$F$7:$GB$306,41,FALSE)),"",VLOOKUP($A161,'[2]1516 Exp_Rev Access'!$F$7:$GB$306,41,FALSE))</f>
        <v>0</v>
      </c>
      <c r="BD161" s="99">
        <f>IF(ISNA(VLOOKUP($A161,'[2]1516 Exp_Rev Access'!$F$7:$GB$306,42,FALSE)),"",VLOOKUP($A161,'[2]1516 Exp_Rev Access'!$F$7:$GB$306,42,FALSE))</f>
        <v>64806.400000000001</v>
      </c>
      <c r="BE161" s="99">
        <f>IF(ISNA(VLOOKUP($A161,'[2]1516 Exp_Rev Access'!$F$7:$GB$306,43,FALSE)),"",VLOOKUP($A161,'[2]1516 Exp_Rev Access'!$F$7:$GB$306,43,FALSE))</f>
        <v>0</v>
      </c>
      <c r="BF161" s="99">
        <f>IF(ISNA(VLOOKUP($A161,'[2]1516 Exp_Rev Access'!$F$7:$GB$306,44,FALSE)),"",VLOOKUP($A161,'[2]1516 Exp_Rev Access'!$F$7:$GB$306,44,FALSE))</f>
        <v>151759.38</v>
      </c>
      <c r="BG161" s="99">
        <f>IF(ISNA(VLOOKUP($A161,'[2]1516 Exp_Rev Access'!$F$7:$GB$306,45,FALSE)),"",VLOOKUP($A161,'[2]1516 Exp_Rev Access'!$F$7:$GB$306,45,FALSE))</f>
        <v>8396.52</v>
      </c>
      <c r="BH161" s="99">
        <f>IF(ISNA(VLOOKUP($A161,'[2]1516 Exp_Rev Access'!$F$7:$GB$306,46,FALSE)),"",VLOOKUP($A161,'[2]1516 Exp_Rev Access'!$F$7:$GB$306,46,FALSE))</f>
        <v>0</v>
      </c>
      <c r="BI161" s="99">
        <f>IF(ISNA(VLOOKUP($A161,'[2]1516 Exp_Rev Access'!$F$7:$GB$306,47,FALSE)),"",VLOOKUP($A161,'[2]1516 Exp_Rev Access'!$F$7:$GB$306,47,FALSE))</f>
        <v>12967.15</v>
      </c>
      <c r="BJ161" s="99">
        <f>IF(ISNA(VLOOKUP($A161,'[2]1516 Exp_Rev Access'!$F$7:$GB$306,48,FALSE)),"",VLOOKUP($A161,'[2]1516 Exp_Rev Access'!$F$7:$GB$306,48,FALSE))</f>
        <v>333224.58</v>
      </c>
      <c r="BK161" s="99">
        <f>IF(ISNA(VLOOKUP($A161,'[2]1516 Exp_Rev Access'!$F$7:$GB$306,49,FALSE)),"",VLOOKUP($A161,'[2]1516 Exp_Rev Access'!$F$7:$GB$306,49,FALSE))</f>
        <v>0</v>
      </c>
      <c r="BL161" s="99">
        <f>IF(ISNA(VLOOKUP($A161,'[2]1516 Exp_Rev Access'!$F$7:$GB$306,50,FALSE)),"",VLOOKUP($A161,'[2]1516 Exp_Rev Access'!$F$7:$GB$306,50,FALSE))</f>
        <v>0</v>
      </c>
      <c r="BM161" s="99">
        <f>IF(ISNA(VLOOKUP($A161,'[2]1516 Exp_Rev Access'!$F$7:$GB$306,51,FALSE)),"",VLOOKUP($A161,'[2]1516 Exp_Rev Access'!$F$7:$GB$306,51,FALSE))</f>
        <v>0</v>
      </c>
      <c r="BN161" s="99">
        <f>IF(ISNA(VLOOKUP($A161,'[2]1516 Exp_Rev Access'!$F$7:$GB$306,52,FALSE)),"",VLOOKUP($A161,'[2]1516 Exp_Rev Access'!$F$7:$GB$306,52,FALSE))</f>
        <v>0</v>
      </c>
      <c r="BO161" s="99">
        <f>IF(ISNA(VLOOKUP($A161,'[2]1516 Exp_Rev Access'!$F$7:$GB$306,53,FALSE)),"",VLOOKUP($A161,'[2]1516 Exp_Rev Access'!$F$7:$GB$306,53,FALSE))</f>
        <v>0</v>
      </c>
      <c r="BP161" s="99">
        <f>IF(ISNA(VLOOKUP($A161,'[2]1516 Exp_Rev Access'!$F$7:$GB$306,54,FALSE)),"",VLOOKUP($A161,'[2]1516 Exp_Rev Access'!$F$7:$GB$306,54,FALSE))</f>
        <v>0</v>
      </c>
      <c r="BQ161" s="99">
        <f>IF(ISNA(VLOOKUP($A161,'[2]1516 Exp_Rev Access'!$F$7:$GB$306,55,FALSE)),"",VLOOKUP($A161,'[2]1516 Exp_Rev Access'!$F$7:$GB$306,55,FALSE))</f>
        <v>0</v>
      </c>
      <c r="BR161" s="99">
        <f>IF(ISNA(VLOOKUP($A161,'[2]1516 Exp_Rev Access'!$F$7:$GB$306,56,FALSE)),"",VLOOKUP($A161,'[2]1516 Exp_Rev Access'!$F$7:$GB$306,56,FALSE))</f>
        <v>0</v>
      </c>
      <c r="BS161" s="99">
        <f>IF(ISNA(VLOOKUP($A161,'[2]1516 Exp_Rev Access'!$F$7:$GB$306,57,FALSE)),"",VLOOKUP($A161,'[2]1516 Exp_Rev Access'!$F$7:$GB$306,57,FALSE))</f>
        <v>0</v>
      </c>
      <c r="BT161" s="99">
        <f>IF(ISNA(VLOOKUP($A161,'[2]1516 Exp_Rev Access'!$F$7:$GB$306,58,FALSE)),"",VLOOKUP($A161,'[2]1516 Exp_Rev Access'!$F$7:$GB$306,58,FALSE))</f>
        <v>0</v>
      </c>
      <c r="BU161" s="102">
        <f t="shared" si="212"/>
        <v>1812948.1199999996</v>
      </c>
      <c r="BV161" s="72">
        <f t="shared" si="213"/>
        <v>0.13037532251898076</v>
      </c>
      <c r="BW161" s="94">
        <f t="shared" si="214"/>
        <v>1368.923948171192</v>
      </c>
      <c r="BX161" s="99">
        <f>IF(ISNA(VLOOKUP($A161,'[2]1516 Exp_Rev Access'!$F$7:$GB$306,59,FALSE)),"",VLOOKUP($A161,'[2]1516 Exp_Rev Access'!$F$7:$GB$306,59,FALSE))</f>
        <v>0</v>
      </c>
      <c r="BY161" s="99">
        <f>IF(ISNA(VLOOKUP($A161,'[2]1516 Exp_Rev Access'!$F$7:$GB$306,60,FALSE)),"",VLOOKUP($A161,'[2]1516 Exp_Rev Access'!$F$7:$GB$306,60,FALSE))</f>
        <v>0</v>
      </c>
      <c r="BZ161" s="99">
        <f>IF(ISNA(VLOOKUP($A161,'[2]1516 Exp_Rev Access'!$F$7:$GB$306,61,FALSE)),"",VLOOKUP($A161,'[2]1516 Exp_Rev Access'!$F$7:$GB$306,61,FALSE))</f>
        <v>0</v>
      </c>
      <c r="CA161" s="99">
        <f>IF(ISNA(VLOOKUP($A161,'[2]1516 Exp_Rev Access'!$F$7:$GB$306,62,FALSE)),"",VLOOKUP($A161,'[2]1516 Exp_Rev Access'!$F$7:$GB$306,62,FALSE))</f>
        <v>0</v>
      </c>
      <c r="CB161" s="99">
        <f>IF(ISNA(VLOOKUP($A161,'[2]1516 Exp_Rev Access'!$F$7:$GB$306,63,FALSE)),"",VLOOKUP($A161,'[2]1516 Exp_Rev Access'!$F$7:$GB$306,63,FALSE))</f>
        <v>14416.79</v>
      </c>
      <c r="CC161" s="99">
        <f>IF(ISNA(VLOOKUP($A161,'[2]1516 Exp_Rev Access'!$F$7:$GB$306,64,FALSE)),"",VLOOKUP($A161,'[2]1516 Exp_Rev Access'!$F$7:$GB$306,64,FALSE))</f>
        <v>0</v>
      </c>
      <c r="CD161" s="101">
        <f t="shared" si="215"/>
        <v>14416.79</v>
      </c>
      <c r="CE161" s="72">
        <f t="shared" ref="CE161:CE171" si="226">CD161/D161</f>
        <v>1.0367608566418422E-3</v>
      </c>
      <c r="CF161" s="103">
        <f t="shared" ref="CF161:CF171" si="227">CD161/C161</f>
        <v>10.8858542994352</v>
      </c>
      <c r="CG161" s="99">
        <f>IF(ISNA(VLOOKUP($A161,'[2]1516 Exp_Rev Access'!$F$7:$GB$306,65,FALSE)),"",VLOOKUP($A161,'[2]1516 Exp_Rev Access'!$F$7:$GB$306,65,FALSE))</f>
        <v>0</v>
      </c>
      <c r="CH161" s="99">
        <f>IF(ISNA(VLOOKUP($A161,'[2]1516 Exp_Rev Access'!$F$7:$GB$306,66,FALSE)),"",VLOOKUP($A161,'[2]1516 Exp_Rev Access'!$F$7:$GB$306,66,FALSE))</f>
        <v>0</v>
      </c>
      <c r="CI161" s="99">
        <f>IF(ISNA(VLOOKUP($A161,'[2]1516 Exp_Rev Access'!$F$7:$GB$306,67,FALSE)),"",VLOOKUP($A161,'[2]1516 Exp_Rev Access'!$F$7:$GB$306,67,FALSE))</f>
        <v>0</v>
      </c>
      <c r="CJ161" s="99">
        <f>IF(ISNA(VLOOKUP($A161,'[2]1516 Exp_Rev Access'!$F$7:$GB$306,68,FALSE)),"",VLOOKUP($A161,'[2]1516 Exp_Rev Access'!$F$7:$GB$306,68,FALSE))</f>
        <v>0</v>
      </c>
      <c r="CK161" s="99">
        <f>IF(ISNA(VLOOKUP($A161,'[2]1516 Exp_Rev Access'!$F$7:$GB$306,69,FALSE)),"",VLOOKUP($A161,'[2]1516 Exp_Rev Access'!$F$7:$GB$306,69,FALSE))</f>
        <v>0</v>
      </c>
      <c r="CL161" s="99">
        <f>IF(ISNA(VLOOKUP($A161,'[2]1516 Exp_Rev Access'!$F$7:$GB$306,70,FALSE)),"",VLOOKUP($A161,'[2]1516 Exp_Rev Access'!$F$7:$GB$306,70,FALSE))</f>
        <v>0</v>
      </c>
      <c r="CM161" s="99">
        <f>IF(ISNA(VLOOKUP($A161,'[2]1516 Exp_Rev Access'!$F$7:$GB$306,71,FALSE)),"",VLOOKUP($A161,'[2]1516 Exp_Rev Access'!$F$7:$GB$306,71,FALSE))</f>
        <v>0</v>
      </c>
      <c r="CN161" s="99">
        <f>IF(ISNA(VLOOKUP($A161,'[2]1516 Exp_Rev Access'!$F$7:$GB$306,72,FALSE)),"",VLOOKUP($A161,'[2]1516 Exp_Rev Access'!$F$7:$GB$306,72,FALSE))</f>
        <v>0</v>
      </c>
      <c r="CO161" s="99">
        <f>IF(ISNA(VLOOKUP($A161,'[2]1516 Exp_Rev Access'!$F$7:$GB$306,73,FALSE)),"",VLOOKUP($A161,'[2]1516 Exp_Rev Access'!$F$7:$GB$306,73,FALSE))</f>
        <v>0</v>
      </c>
      <c r="CP161" s="99">
        <f>IF(ISNA(VLOOKUP($A161,'[2]1516 Exp_Rev Access'!$F$7:$GB$306,74,FALSE)),"",VLOOKUP($A161,'[2]1516 Exp_Rev Access'!$F$7:$GB$306,74,FALSE))</f>
        <v>224745.09</v>
      </c>
      <c r="CQ161" s="99">
        <f>IF(ISNA(VLOOKUP($A161,'[2]1516 Exp_Rev Access'!$F$7:$GB$306,75,FALSE)),"",VLOOKUP($A161,'[2]1516 Exp_Rev Access'!$F$7:$GB$306,75,FALSE))</f>
        <v>0</v>
      </c>
      <c r="CR161" s="99">
        <f>IF(ISNA(VLOOKUP($A161,'[2]1516 Exp_Rev Access'!$F$7:$GB$306,76,FALSE)),"",VLOOKUP($A161,'[2]1516 Exp_Rev Access'!$F$7:$GB$306,76,FALSE))</f>
        <v>4413.7700000000004</v>
      </c>
      <c r="CS161" s="99">
        <f>IF(ISNA(VLOOKUP($A161,'[2]1516 Exp_Rev Access'!$F$7:$GB$306,77,FALSE)),"",VLOOKUP($A161,'[2]1516 Exp_Rev Access'!$F$7:$GB$306,77,FALSE))</f>
        <v>0</v>
      </c>
      <c r="CT161" s="99">
        <f>IF(ISNA(VLOOKUP($A161,'[2]1516 Exp_Rev Access'!$F$7:$GB$306,78,FALSE)),"",VLOOKUP($A161,'[2]1516 Exp_Rev Access'!$F$7:$GB$306,78,FALSE))</f>
        <v>294380.55</v>
      </c>
      <c r="CU161" s="99">
        <f>IF(ISNA(VLOOKUP($A161,'[2]1516 Exp_Rev Access'!$F$7:$GB$306,79,FALSE)),"",VLOOKUP($A161,'[2]1516 Exp_Rev Access'!$F$7:$GB$306,79,FALSE))</f>
        <v>43711</v>
      </c>
      <c r="CV161" s="99">
        <f>IF(ISNA(VLOOKUP($A161,'[2]1516 Exp_Rev Access'!$F$7:$GB$306,80,FALSE)),"",VLOOKUP($A161,'[2]1516 Exp_Rev Access'!$F$7:$GB$306,80,FALSE))</f>
        <v>42475</v>
      </c>
      <c r="CW161" s="99">
        <f>IF(ISNA(VLOOKUP($A161,'[2]1516 Exp_Rev Access'!$F$7:$GB$306,81,FALSE)),"",VLOOKUP($A161,'[2]1516 Exp_Rev Access'!$F$7:$GB$306,81,FALSE))</f>
        <v>0</v>
      </c>
      <c r="CX161" s="99">
        <f>IF(ISNA(VLOOKUP($A161,'[2]1516 Exp_Rev Access'!$F$7:$GB$306,82,FALSE)),"",VLOOKUP($A161,'[2]1516 Exp_Rev Access'!$F$7:$GB$306,82,FALSE))</f>
        <v>0</v>
      </c>
      <c r="CY161" s="99">
        <f>IF(ISNA(VLOOKUP($A161,'[2]1516 Exp_Rev Access'!$F$7:$GB$306,83,FALSE)),"",VLOOKUP($A161,'[2]1516 Exp_Rev Access'!$F$7:$GB$306,83,FALSE))</f>
        <v>0</v>
      </c>
      <c r="CZ161" s="99">
        <f>IF(ISNA(VLOOKUP($A161,'[2]1516 Exp_Rev Access'!$F$7:$GB$306,84,FALSE)),"",VLOOKUP($A161,'[2]1516 Exp_Rev Access'!$F$7:$GB$306,84,FALSE))</f>
        <v>0</v>
      </c>
      <c r="DA161" s="99">
        <f>IF(ISNA(VLOOKUP($A161,'[2]1516 Exp_Rev Access'!$F$7:$GB$306,85,FALSE)),"",VLOOKUP($A161,'[2]1516 Exp_Rev Access'!$F$7:$GB$306,85,FALSE))</f>
        <v>24989</v>
      </c>
      <c r="DB161" s="99">
        <f>IF(ISNA(VLOOKUP($A161,'[2]1516 Exp_Rev Access'!$F$7:$GB$306,86,FALSE)),"",VLOOKUP($A161,'[2]1516 Exp_Rev Access'!$F$7:$GB$306,86,FALSE))</f>
        <v>0</v>
      </c>
      <c r="DC161" s="99">
        <f>IF(ISNA(VLOOKUP($A161,'[2]1516 Exp_Rev Access'!$F$7:$GB$306,87,FALSE)),"",VLOOKUP($A161,'[2]1516 Exp_Rev Access'!$F$7:$GB$306,87,FALSE))</f>
        <v>0</v>
      </c>
      <c r="DD161" s="99">
        <f>IF(ISNA(VLOOKUP($A161,'[2]1516 Exp_Rev Access'!$F$7:$GB$306,88,FALSE)),"",VLOOKUP($A161,'[2]1516 Exp_Rev Access'!$F$7:$GB$306,88,FALSE))</f>
        <v>0</v>
      </c>
      <c r="DE161" s="99">
        <f>IF(ISNA(VLOOKUP($A161,'[2]1516 Exp_Rev Access'!$F$7:$GB$306,89,FALSE)),"",VLOOKUP($A161,'[2]1516 Exp_Rev Access'!$F$7:$GB$306,89,FALSE))</f>
        <v>0</v>
      </c>
      <c r="DF161" s="99">
        <f>IF(ISNA(VLOOKUP($A161,'[2]1516 Exp_Rev Access'!$F$7:$GB$306,90,FALSE)),"",VLOOKUP($A161,'[2]1516 Exp_Rev Access'!$F$7:$GB$306,90,FALSE))</f>
        <v>0</v>
      </c>
      <c r="DG161" s="99">
        <f>IF(ISNA(VLOOKUP($A161,'[2]1516 Exp_Rev Access'!$F$7:$GB$306,91,FALSE)),"",VLOOKUP($A161,'[2]1516 Exp_Rev Access'!$F$7:$GB$306,91,FALSE))</f>
        <v>0</v>
      </c>
      <c r="DH161" s="99">
        <f>IF(ISNA(VLOOKUP($A161,'[2]1516 Exp_Rev Access'!$F$7:$GB$306,92,FALSE)),"",VLOOKUP($A161,'[2]1516 Exp_Rev Access'!$F$7:$GB$306,92,FALSE))</f>
        <v>449500.76</v>
      </c>
      <c r="DI161" s="99">
        <f>IF(ISNA(VLOOKUP($A161,'[2]1516 Exp_Rev Access'!$F$7:$GB$306,93,FALSE)),"",VLOOKUP($A161,'[2]1516 Exp_Rev Access'!$F$7:$GB$306,93,FALSE))</f>
        <v>0</v>
      </c>
      <c r="DJ161" s="99">
        <f>IF(ISNA(VLOOKUP($A161,'[2]1516 Exp_Rev Access'!$F$7:$GB$306,94,FALSE)),"",VLOOKUP($A161,'[2]1516 Exp_Rev Access'!$F$7:$GB$306,94,FALSE))</f>
        <v>0</v>
      </c>
      <c r="DK161" s="99">
        <f>IF(ISNA(VLOOKUP($A161,'[2]1516 Exp_Rev Access'!$F$7:$GB$306,95,FALSE)),"",VLOOKUP($A161,'[2]1516 Exp_Rev Access'!$F$7:$GB$306,95,FALSE))</f>
        <v>0</v>
      </c>
      <c r="DL161" s="99">
        <f>IF(ISNA(VLOOKUP($A161,'[2]1516 Exp_Rev Access'!$F$7:$GB$306,96,FALSE)),"",VLOOKUP($A161,'[2]1516 Exp_Rev Access'!$F$7:$GB$306,96,FALSE))</f>
        <v>0</v>
      </c>
      <c r="DM161" s="99">
        <f>IF(ISNA(VLOOKUP($A161,'[2]1516 Exp_Rev Access'!$F$7:$GB$306,97,FALSE)),"",VLOOKUP($A161,'[2]1516 Exp_Rev Access'!$F$7:$GB$306,97,FALSE))</f>
        <v>0</v>
      </c>
      <c r="DN161" s="99">
        <f>IF(ISNA(VLOOKUP($A161,'[2]1516 Exp_Rev Access'!$F$7:$GB$306,98,FALSE)),"",VLOOKUP($A161,'[2]1516 Exp_Rev Access'!$F$7:$GB$306,98,FALSE))</f>
        <v>0</v>
      </c>
      <c r="DO161" s="99">
        <f>IF(ISNA(VLOOKUP($A161,'[2]1516 Exp_Rev Access'!$F$7:$GB$306,99,FALSE)),"",VLOOKUP($A161,'[2]1516 Exp_Rev Access'!$F$7:$GB$306,99,FALSE))</f>
        <v>0</v>
      </c>
      <c r="DP161" s="99">
        <f>IF(ISNA(VLOOKUP($A161,'[2]1516 Exp_Rev Access'!$F$7:$GB$306,100,FALSE)),"",VLOOKUP($A161,'[2]1516 Exp_Rev Access'!$F$7:$GB$306,100,FALSE))</f>
        <v>0</v>
      </c>
      <c r="DQ161" s="99">
        <f>IF(ISNA(VLOOKUP($A161,'[2]1516 Exp_Rev Access'!$F$7:$GB$306,101,FALSE)),"",VLOOKUP($A161,'[2]1516 Exp_Rev Access'!$F$7:$GB$306,101,FALSE))</f>
        <v>0</v>
      </c>
      <c r="DR161" s="99">
        <f>IF(ISNA(VLOOKUP($A161,'[2]1516 Exp_Rev Access'!$F$7:$GB$306,102,FALSE)),"",VLOOKUP($A161,'[2]1516 Exp_Rev Access'!$F$7:$GB$306,102,FALSE))</f>
        <v>0</v>
      </c>
      <c r="DS161" s="99">
        <f>IF(ISNA(VLOOKUP($A161,'[2]1516 Exp_Rev Access'!$F$7:$GB$306,103,FALSE)),"",VLOOKUP($A161,'[2]1516 Exp_Rev Access'!$F$7:$GB$306,103,FALSE))</f>
        <v>0</v>
      </c>
      <c r="DT161" s="99">
        <f>IF(ISNA(VLOOKUP($A161,'[2]1516 Exp_Rev Access'!$F$7:$GB$306,104,FALSE)),"",VLOOKUP($A161,'[2]1516 Exp_Rev Access'!$F$7:$GB$306,104,FALSE))</f>
        <v>0</v>
      </c>
      <c r="DU161" s="99">
        <f>IF(ISNA(VLOOKUP($A161,'[2]1516 Exp_Rev Access'!$F$7:$GB$306,105,FALSE)),"",VLOOKUP($A161,'[2]1516 Exp_Rev Access'!$F$7:$GB$306,105,FALSE))</f>
        <v>0</v>
      </c>
      <c r="DV161" s="99">
        <f>IF(ISNA(VLOOKUP($A161,'[2]1516 Exp_Rev Access'!$F$7:$GB$306,106,FALSE)),"",VLOOKUP($A161,'[2]1516 Exp_Rev Access'!$F$7:$GB$306,106,FALSE))</f>
        <v>0</v>
      </c>
      <c r="DW161" s="99">
        <f>IF(ISNA(VLOOKUP($A161,'[2]1516 Exp_Rev Access'!$F$7:$GB$306,107,FALSE)),"",VLOOKUP($A161,'[2]1516 Exp_Rev Access'!$F$7:$GB$306,107,FALSE))</f>
        <v>0</v>
      </c>
      <c r="DX161" s="99">
        <f>IF(ISNA(VLOOKUP($A161,'[2]1516 Exp_Rev Access'!$F$7:$GB$306,108,FALSE)),"",VLOOKUP($A161,'[2]1516 Exp_Rev Access'!$F$7:$GB$306,108,FALSE))</f>
        <v>0</v>
      </c>
      <c r="DY161" s="99">
        <f>IF(ISNA(VLOOKUP($A161,'[2]1516 Exp_Rev Access'!$F$7:$GB$306,109,FALSE)),"",VLOOKUP($A161,'[2]1516 Exp_Rev Access'!$F$7:$GB$306,109,FALSE))</f>
        <v>0</v>
      </c>
      <c r="DZ161" s="99">
        <f>IF(ISNA(VLOOKUP($A161,'[2]1516 Exp_Rev Access'!$F$7:$GB$306,110,FALSE)),"",VLOOKUP($A161,'[2]1516 Exp_Rev Access'!$F$7:$GB$306,110,FALSE))</f>
        <v>0</v>
      </c>
      <c r="EA161" s="99">
        <f>IF(ISNA(VLOOKUP($A161,'[2]1516 Exp_Rev Access'!$F$7:$GB$306,111,FALSE)),"",VLOOKUP($A161,'[2]1516 Exp_Rev Access'!$F$7:$GB$306,111,FALSE))</f>
        <v>0</v>
      </c>
      <c r="EB161" s="99">
        <f>IF(ISNA(VLOOKUP($A161,'[2]1516 Exp_Rev Access'!$F$7:$GB$306,112,FALSE)),"",VLOOKUP($A161,'[2]1516 Exp_Rev Access'!$F$7:$GB$306,112,FALSE))</f>
        <v>0</v>
      </c>
      <c r="EC161" s="99">
        <f>IF(ISNA(VLOOKUP($A161,'[2]1516 Exp_Rev Access'!$F$7:$GB$306,113,FALSE)),"",VLOOKUP($A161,'[2]1516 Exp_Rev Access'!$F$7:$GB$306,113,FALSE))</f>
        <v>0</v>
      </c>
      <c r="ED161" s="99">
        <f>IF(ISNA(VLOOKUP($A161,'[2]1516 Exp_Rev Access'!$F$7:$GB$306,114,FALSE)),"",VLOOKUP($A161,'[2]1516 Exp_Rev Access'!$F$7:$GB$306,114,FALSE))</f>
        <v>0</v>
      </c>
      <c r="EE161" s="99">
        <f>IF(ISNA(VLOOKUP($A161,'[2]1516 Exp_Rev Access'!$F$7:$GB$306,115,FALSE)),"",VLOOKUP($A161,'[2]1516 Exp_Rev Access'!$F$7:$GB$306,115,FALSE))</f>
        <v>0</v>
      </c>
      <c r="EF161" s="99">
        <f>IF(ISNA(VLOOKUP($A161,'[2]1516 Exp_Rev Access'!$F$7:$GB$306,116,FALSE)),"",VLOOKUP($A161,'[2]1516 Exp_Rev Access'!$F$7:$GB$306,116,FALSE))</f>
        <v>0</v>
      </c>
      <c r="EG161" s="99">
        <f>IF(ISNA(VLOOKUP($A161,'[2]1516 Exp_Rev Access'!$F$7:$GB$306,117,FALSE)),"",VLOOKUP($A161,'[2]1516 Exp_Rev Access'!$F$7:$GB$306,117,FALSE))</f>
        <v>0</v>
      </c>
      <c r="EH161" s="99">
        <f>IF(ISNA(VLOOKUP($A161,'[2]1516 Exp_Rev Access'!$F$7:$GB$306,118,FALSE)),"",VLOOKUP($A161,'[2]1516 Exp_Rev Access'!$F$7:$GB$306,118,FALSE))</f>
        <v>0</v>
      </c>
      <c r="EI161" s="99">
        <f>IF(ISNA(VLOOKUP($A161,'[2]1516 Exp_Rev Access'!$F$7:$GB$306,119,FALSE)),"",VLOOKUP($A161,'[2]1516 Exp_Rev Access'!$F$7:$GB$306,119,FALSE))</f>
        <v>0</v>
      </c>
      <c r="EJ161" s="99">
        <f>IF(ISNA(VLOOKUP($A161,'[2]1516 Exp_Rev Access'!$F$7:$GB$306,120,FALSE)),"",VLOOKUP($A161,'[2]1516 Exp_Rev Access'!$F$7:$GB$306,120,FALSE))</f>
        <v>0</v>
      </c>
      <c r="EK161" s="99">
        <f>IF(ISNA(VLOOKUP($A161,'[2]1516 Exp_Rev Access'!$F$7:$GB$306,121,FALSE)),"",VLOOKUP($A161,'[2]1516 Exp_Rev Access'!$F$7:$GB$306,121,FALSE))</f>
        <v>0</v>
      </c>
      <c r="EL161" s="99">
        <f>IF(ISNA(VLOOKUP($A161,'[2]1516 Exp_Rev Access'!$F$7:$GB$306,122,FALSE)),"",VLOOKUP($A161,'[2]1516 Exp_Rev Access'!$F$7:$GB$306,122,FALSE))</f>
        <v>0</v>
      </c>
      <c r="EM161" s="99">
        <f>IF(ISNA(VLOOKUP($A161,'[2]1516 Exp_Rev Access'!$F$7:$GB$306,123,FALSE)),"",VLOOKUP($A161,'[2]1516 Exp_Rev Access'!$F$7:$GB$306,123,FALSE))</f>
        <v>147408.79</v>
      </c>
      <c r="EN161" s="99">
        <f>IF(ISNA(VLOOKUP($A161,'[2]1516 Exp_Rev Access'!$F$7:$GB$306,124,FALSE)),"",VLOOKUP($A161,'[2]1516 Exp_Rev Access'!$F$7:$GB$306,124,FALSE))</f>
        <v>0</v>
      </c>
      <c r="EO161" s="99">
        <f>IF(ISNA(VLOOKUP($A161,'[2]1516 Exp_Rev Access'!$F$7:$GB$306,125,FALSE)),"",VLOOKUP($A161,'[2]1516 Exp_Rev Access'!$F$7:$GB$306,125,FALSE))</f>
        <v>0</v>
      </c>
      <c r="EP161" s="99">
        <f>IF(ISNA(VLOOKUP($A161,'[2]1516 Exp_Rev Access'!$F$7:$GB$306,126,FALSE)),"",VLOOKUP($A161,'[2]1516 Exp_Rev Access'!$F$7:$GB$306,126,FALSE))</f>
        <v>0</v>
      </c>
      <c r="EQ161" s="99">
        <f>IF(ISNA(VLOOKUP($A161,'[2]1516 Exp_Rev Access'!$F$7:$GB$306,127,FALSE)),"",VLOOKUP($A161,'[2]1516 Exp_Rev Access'!$F$7:$GB$306,127,FALSE))</f>
        <v>0</v>
      </c>
      <c r="ER161" s="99">
        <f>IF(ISNA(VLOOKUP($A161,'[2]1516 Exp_Rev Access'!$F$7:$GB$306,128,FALSE)),"",VLOOKUP($A161,'[2]1516 Exp_Rev Access'!$F$7:$GB$306,128,FALSE))</f>
        <v>0</v>
      </c>
      <c r="ES161" s="99">
        <f>IF(ISNA(VLOOKUP($A161,'[2]1516 Exp_Rev Access'!$F$7:$GB$306,129,FALSE)),"",VLOOKUP($A161,'[2]1516 Exp_Rev Access'!$F$7:$GB$306,129,FALSE))</f>
        <v>0</v>
      </c>
      <c r="ET161" s="99">
        <f>IF(ISNA(VLOOKUP($A161,'[2]1516 Exp_Rev Access'!$F$7:$GB$306,130,FALSE)),"",VLOOKUP($A161,'[2]1516 Exp_Rev Access'!$F$7:$GB$306,130,FALSE))</f>
        <v>0</v>
      </c>
      <c r="EU161" s="99">
        <f>IF(ISNA(VLOOKUP($A161,'[2]1516 Exp_Rev Access'!$F$7:$GB$306,131,FALSE)),"",VLOOKUP($A161,'[2]1516 Exp_Rev Access'!$F$7:$GB$306,131,FALSE))</f>
        <v>0</v>
      </c>
      <c r="EV161" s="99">
        <f>IF(ISNA(VLOOKUP($A161,'[2]1516 Exp_Rev Access'!$F$7:$GB$306,132,FALSE)),"",VLOOKUP($A161,'[2]1516 Exp_Rev Access'!$F$7:$GB$306,132,FALSE))</f>
        <v>0</v>
      </c>
      <c r="EW161" s="99">
        <f>IF(ISNA(VLOOKUP($A161,'[2]1516 Exp_Rev Access'!$F$7:$GB$306,133,FALSE)),"",VLOOKUP($A161,'[2]1516 Exp_Rev Access'!$F$7:$GB$306,133,FALSE))</f>
        <v>0</v>
      </c>
      <c r="EX161" s="99">
        <f>IF(ISNA(VLOOKUP($A161,'[2]1516 Exp_Rev Access'!$F$7:$GB$306,134,FALSE)),"",VLOOKUP($A161,'[2]1516 Exp_Rev Access'!$F$7:$GB$306,134,FALSE))</f>
        <v>0</v>
      </c>
      <c r="EY161" s="99">
        <f>IF(ISNA(VLOOKUP($A161,'[2]1516 Exp_Rev Access'!$F$7:$GB$306,135,FALSE)),"",VLOOKUP($A161,'[2]1516 Exp_Rev Access'!$F$7:$GB$306,135,FALSE))</f>
        <v>0</v>
      </c>
      <c r="EZ161" s="99">
        <f>IF(ISNA(VLOOKUP($A161,'[2]1516 Exp_Rev Access'!$F$7:$GB$306,136,FALSE)),"",VLOOKUP($A161,'[2]1516 Exp_Rev Access'!$F$7:$GB$306,136,FALSE))</f>
        <v>0</v>
      </c>
      <c r="FA161" s="99">
        <f>IF(ISNA(VLOOKUP($A161,'[2]1516 Exp_Rev Access'!$F$7:$GB$306,137,FALSE)),"",VLOOKUP($A161,'[2]1516 Exp_Rev Access'!$F$7:$GB$306,137,FALSE))</f>
        <v>0</v>
      </c>
      <c r="FB161" s="99">
        <f>IF(ISNA(VLOOKUP($A161,'[2]1516 Exp_Rev Access'!$F$7:$GB$306,138,FALSE)),"",VLOOKUP($A161,'[2]1516 Exp_Rev Access'!$F$7:$GB$306,138,FALSE))</f>
        <v>0</v>
      </c>
      <c r="FC161" s="99">
        <f>IF(ISNA(VLOOKUP($A161,'[2]1516 Exp_Rev Access'!$F$7:$GB$306,139,FALSE)),"",VLOOKUP($A161,'[2]1516 Exp_Rev Access'!$F$7:$GB$306,139,FALSE))</f>
        <v>0</v>
      </c>
      <c r="FD161" s="99">
        <f>IF(ISNA(VLOOKUP($A161,'[2]1516 Exp_Rev Access'!$F$7:$FS$306,140,FALSE)),"",VLOOKUP($A161,'[2]1516 Exp_Rev Access'!$F$7:$FS$306,140,FALSE))</f>
        <v>0</v>
      </c>
      <c r="FE161" s="99">
        <f>IF(ISNA(VLOOKUP($A161,'[2]1516 Exp_Rev Access'!$F$7:$FS$306,141,FALSE)),"",VLOOKUP($A161,'[2]1516 Exp_Rev Access'!$F$7:$FS$306,141,FALSE))</f>
        <v>0</v>
      </c>
      <c r="FF161" s="99">
        <f>IF(ISNA(VLOOKUP($A161,'[2]1516 Exp_Rev Access'!$F$7:$FS$306,142,FALSE)),"",VLOOKUP($A161,'[2]1516 Exp_Rev Access'!$F$7:$FS$306,142,FALSE))</f>
        <v>0</v>
      </c>
      <c r="FG161" s="99">
        <f>IF(ISNA(VLOOKUP($A161,'[2]1516 Exp_Rev Access'!$F$7:$FS$306,143,FALSE)),"",VLOOKUP($A161,'[2]1516 Exp_Rev Access'!$F$7:$FS$306,143,FALSE))</f>
        <v>0</v>
      </c>
      <c r="FH161" s="99">
        <f>IF(ISNA(VLOOKUP($A161,'[2]1516 Exp_Rev Access'!$F$7:$FS$306,144,FALSE)),"",VLOOKUP($A161,'[2]1516 Exp_Rev Access'!$F$7:$FS$306,144,FALSE))</f>
        <v>0</v>
      </c>
      <c r="FI161" s="99">
        <f>IF(ISNA(VLOOKUP($A161,'[2]1516 Exp_Rev Access'!$F$7:$FS$306,145,FALSE)),"",VLOOKUP($A161,'[2]1516 Exp_Rev Access'!$F$7:$FS$306,145,FALSE))</f>
        <v>0</v>
      </c>
      <c r="FJ161" s="99">
        <f>IF(ISNA(VLOOKUP($A161,'[2]1516 Exp_Rev Access'!$F$7:$FS$306,146,FALSE)),"",VLOOKUP($A161,'[2]1516 Exp_Rev Access'!$F$7:$FS$306,146,FALSE))</f>
        <v>0</v>
      </c>
      <c r="FK161" s="99">
        <f>IF(ISNA(VLOOKUP($A161,'[2]1516 Exp_Rev Access'!$F$7:$FS$306,147,FALSE)),"",VLOOKUP($A161,'[2]1516 Exp_Rev Access'!$F$7:$FS$306,147,FALSE))</f>
        <v>0</v>
      </c>
      <c r="FL161" s="99">
        <f>IF(ISNA(VLOOKUP($A161,'[2]1516 Exp_Rev Access'!$F$7:$FS$306,148,FALSE)),"",VLOOKUP($A161,'[2]1516 Exp_Rev Access'!$F$7:$FS$306,148,FALSE))</f>
        <v>0</v>
      </c>
      <c r="FM161" s="99">
        <f>IF(ISNA(VLOOKUP($A161,'[2]1516 Exp_Rev Access'!$F$7:$FS$306,149,FALSE)),"",VLOOKUP($A161,'[2]1516 Exp_Rev Access'!$F$7:$FS$306,149,FALSE))</f>
        <v>0</v>
      </c>
      <c r="FN161" s="99">
        <f>IF(ISNA(VLOOKUP($A161,'[2]1516 Exp_Rev Access'!$F$7:$FS$306,150,FALSE)),"",VLOOKUP($A161,'[2]1516 Exp_Rev Access'!$F$7:$FS$306,150,FALSE))</f>
        <v>0</v>
      </c>
      <c r="FO161" s="99">
        <f>IF(ISNA(VLOOKUP($A161,'[2]1516 Exp_Rev Access'!$F$7:$FS$306,151,FALSE)),"",VLOOKUP($A161,'[2]1516 Exp_Rev Access'!$F$7:$FS$306,151,FALSE))</f>
        <v>0</v>
      </c>
      <c r="FP161" s="99">
        <f>IF(ISNA(VLOOKUP($A161,'[2]1516 Exp_Rev Access'!$F$7:$FS$306,152,FALSE)),"",VLOOKUP($A161,'[2]1516 Exp_Rev Access'!$F$7:$FS$306,152,FALSE))</f>
        <v>0</v>
      </c>
      <c r="FQ161" s="99">
        <f>IF(ISNA(VLOOKUP($A161,'[2]1516 Exp_Rev Access'!$F$7:$FS$306,153,FALSE)),"",VLOOKUP($A161,'[2]1516 Exp_Rev Access'!$F$7:$FS$306,153,FALSE))</f>
        <v>0</v>
      </c>
      <c r="FR161" s="101">
        <f t="shared" si="218"/>
        <v>1231623.96</v>
      </c>
      <c r="FS161" s="72">
        <f t="shared" si="219"/>
        <v>8.8570306693113915E-2</v>
      </c>
      <c r="FT161" s="94">
        <f t="shared" si="220"/>
        <v>929.976713280377</v>
      </c>
      <c r="FU161" s="99">
        <f>IF(ISNA(VLOOKUP($A161,'[2]1516 Exp_Rev Access'!$F$7:$GB$306,154,FALSE)),"",VLOOKUP($A161,'[2]1516 Exp_Rev Access'!$F$7:$GB$306,154,FALSE))</f>
        <v>0</v>
      </c>
      <c r="FV161" s="99">
        <f>IF(ISNA(VLOOKUP($A161,'[2]1516 Exp_Rev Access'!$F$7:$GB$306,155,FALSE)),"",VLOOKUP($A161,'[2]1516 Exp_Rev Access'!$F$7:$GB$306,155,FALSE))</f>
        <v>0</v>
      </c>
      <c r="FW161" s="99">
        <f>IF(ISNA(VLOOKUP($A161,'[2]1516 Exp_Rev Access'!$F$7:$GB$306,156,FALSE)),"",VLOOKUP($A161,'[2]1516 Exp_Rev Access'!$F$7:$GB$306,156,FALSE))</f>
        <v>0</v>
      </c>
      <c r="FX161" s="99">
        <f>IF(ISNA(VLOOKUP($A161,'[2]1516 Exp_Rev Access'!$F$7:$GB$306,157,FALSE)),"",VLOOKUP($A161,'[2]1516 Exp_Rev Access'!$F$7:$GB$306,157,FALSE))</f>
        <v>0</v>
      </c>
      <c r="FY161" s="99">
        <f>IF(ISNA(VLOOKUP($A161,'[2]1516 Exp_Rev Access'!$F$7:$GB$306,158,FALSE)),"",VLOOKUP($A161,'[2]1516 Exp_Rev Access'!$F$7:$GB$306,158,FALSE))</f>
        <v>0</v>
      </c>
      <c r="FZ161" s="99">
        <f>IF(ISNA(VLOOKUP($A161,'[2]1516 Exp_Rev Access'!$F$7:$GB$306,159,FALSE)),"",VLOOKUP($A161,'[2]1516 Exp_Rev Access'!$F$7:$GB$306,159,FALSE))</f>
        <v>0</v>
      </c>
      <c r="GA161" s="99">
        <f>IF(ISNA(VLOOKUP($A161,'[2]1516 Exp_Rev Access'!$F$7:$GB$306,160,FALSE)),"",VLOOKUP($A161,'[2]1516 Exp_Rev Access'!$F$7:$GB$306,160,FALSE))</f>
        <v>0</v>
      </c>
      <c r="GB161" s="99">
        <f>IF(ISNA(VLOOKUP($A161,'[2]1516 Exp_Rev Access'!$F$7:$GB$306,161,FALSE)),"",VLOOKUP($A161,'[2]1516 Exp_Rev Access'!$F$7:$GB$306,161,FALSE))</f>
        <v>0</v>
      </c>
      <c r="GC161" s="99">
        <f>IF(ISNA(VLOOKUP($A161,'[2]1516 Exp_Rev Access'!$F$7:$GB$306,162,FALSE)),"",VLOOKUP($A161,'[2]1516 Exp_Rev Access'!$F$7:$GB$306,162,FALSE))</f>
        <v>0</v>
      </c>
      <c r="GD161" s="99">
        <f>IF(ISNA(VLOOKUP($A161,'[2]1516 Exp_Rev Access'!$F$7:$GB$306,163,FALSE)),"",VLOOKUP($A161,'[2]1516 Exp_Rev Access'!$F$7:$GB$306,163,FALSE))</f>
        <v>0</v>
      </c>
      <c r="GE161" s="99">
        <f>IF(ISNA(VLOOKUP($A161,'[2]1516 Exp_Rev Access'!$F$7:$GB$306,164,FALSE)),"",VLOOKUP($A161,'[2]1516 Exp_Rev Access'!$F$7:$GB$306,164,FALSE))</f>
        <v>0</v>
      </c>
      <c r="GF161" s="99">
        <f>IF(ISNA(VLOOKUP($A161,'[2]1516 Exp_Rev Access'!$F$7:$GB$306,165,FALSE)),"",VLOOKUP($A161,'[2]1516 Exp_Rev Access'!$F$7:$GB$306,165,FALSE))</f>
        <v>0</v>
      </c>
      <c r="GG161" s="99">
        <f>IF(ISNA(VLOOKUP($A161,'[2]1516 Exp_Rev Access'!$F$7:$GB$306,166,FALSE)),"",VLOOKUP($A161,'[2]1516 Exp_Rev Access'!$F$7:$GB$306,166,FALSE))</f>
        <v>0</v>
      </c>
      <c r="GH161" s="99">
        <f>IF(ISNA(VLOOKUP($A161,'[2]1516 Exp_Rev Access'!$F$7:$GB$306,167,FALSE)),"",VLOOKUP($A161,'[2]1516 Exp_Rev Access'!$F$7:$GB$306,167,FALSE))</f>
        <v>0</v>
      </c>
      <c r="GI161" s="99">
        <f>IF(ISNA(VLOOKUP($A161,'[2]1516 Exp_Rev Access'!$F$7:$GB$306,168,FALSE)),"",VLOOKUP($A161,'[2]1516 Exp_Rev Access'!$F$7:$GB$306,168,FALSE))</f>
        <v>0</v>
      </c>
      <c r="GJ161" s="99">
        <f>IF(ISNA(VLOOKUP($A161,'[2]1516 Exp_Rev Access'!$F$7:$GB$306,169,FALSE)),"",VLOOKUP($A161,'[2]1516 Exp_Rev Access'!$F$7:$GB$306,169,FALSE))</f>
        <v>0</v>
      </c>
      <c r="GK161" s="99">
        <f>IF(ISNA(VLOOKUP($A161,'[2]1516 Exp_Rev Access'!$F$7:$GB$306,170,FALSE)),"",VLOOKUP($A161,'[2]1516 Exp_Rev Access'!$F$7:$GB$306,170,FALSE))</f>
        <v>0</v>
      </c>
      <c r="GL161" s="99">
        <f>IF(ISNA(VLOOKUP($A161,'[2]1516 Exp_Rev Access'!$F$7:$GB$306,171,FALSE)),"",VLOOKUP($A161,'[2]1516 Exp_Rev Access'!$F$7:$GB$306,171,FALSE))</f>
        <v>0</v>
      </c>
      <c r="GM161" s="99">
        <f>IF(ISNA(VLOOKUP($A161,'[2]1516 Exp_Rev Access'!$F$7:$GB$306,172,FALSE)),"",VLOOKUP($A161,'[2]1516 Exp_Rev Access'!$F$7:$GB$306,172,FALSE))</f>
        <v>0</v>
      </c>
      <c r="GN161" s="99">
        <f>IF(ISNA(VLOOKUP($A161,'[2]1516 Exp_Rev Access'!$F$7:$GB$306,173,FALSE)),"",VLOOKUP($A161,'[2]1516 Exp_Rev Access'!$F$7:$GB$306,173,FALSE))</f>
        <v>0</v>
      </c>
      <c r="GO161" s="99">
        <f>IF(ISNA(VLOOKUP($A161,'[2]1516 Exp_Rev Access'!$F$7:$GB$306,174,FALSE)),"",VLOOKUP($A161,'[2]1516 Exp_Rev Access'!$F$7:$GB$306,174,FALSE))</f>
        <v>0</v>
      </c>
      <c r="GP161" s="99">
        <f>IF(ISNA(VLOOKUP($A161,'[2]1516 Exp_Rev Access'!$F$7:$GB$306,175,FALSE)),"",VLOOKUP($A161,'[2]1516 Exp_Rev Access'!$F$7:$GB$306,175,FALSE))</f>
        <v>0</v>
      </c>
      <c r="GQ161" s="99">
        <f>IF(ISNA(VLOOKUP($A161,'[2]1516 Exp_Rev Access'!$F$7:$GB$306,176,FALSE)),"",VLOOKUP($A161,'[2]1516 Exp_Rev Access'!$F$7:$GB$306,176,FALSE))</f>
        <v>0</v>
      </c>
      <c r="GR161" s="99">
        <f>IF(ISNA(VLOOKUP($A161,'[2]1516 Exp_Rev Access'!$F$7:$GB$306,177,FALSE)),"",VLOOKUP($A161,'[2]1516 Exp_Rev Access'!$F$7:$GB$306,177,FALSE))</f>
        <v>0</v>
      </c>
      <c r="GS161" s="99">
        <f>IF(ISNA(VLOOKUP($A161,'[2]1516 Exp_Rev Access'!$F$7:$GB$306,178,FALSE)),"",VLOOKUP($A161,'[2]1516 Exp_Rev Access'!$F$7:$GB$306,178,FALSE))</f>
        <v>0</v>
      </c>
      <c r="GT161" s="101">
        <f t="shared" si="221"/>
        <v>0</v>
      </c>
      <c r="GU161" s="72"/>
      <c r="GV161" s="84">
        <f t="shared" si="223"/>
        <v>0</v>
      </c>
    </row>
    <row r="162" spans="1:207" ht="12" customHeight="1" x14ac:dyDescent="0.2">
      <c r="A162" s="96" t="s">
        <v>445</v>
      </c>
      <c r="B162" s="69" t="s">
        <v>446</v>
      </c>
      <c r="C162" s="80">
        <f>IF(ISNA(VLOOKUP($A162,'[2]1516 enrollment_Rev_Exp by size'!$A$6:$G$320,3,FALSE)),"",VLOOKUP($A162,'[2]1516 enrollment_Rev_Exp by size'!$A$6:$G$320,3,FALSE))</f>
        <v>1317.1100000000001</v>
      </c>
      <c r="D162" s="97">
        <v>14749365.91</v>
      </c>
      <c r="E162" s="80">
        <f t="shared" si="201"/>
        <v>14749365.91</v>
      </c>
      <c r="F162" s="80">
        <f t="shared" si="202"/>
        <v>0</v>
      </c>
      <c r="G162" s="98">
        <f>IF(ISNA(VLOOKUP($A162,'[2]1516 Exp_Rev Access'!$F$7:$FS$306,2,FALSE)),"",VLOOKUP($A162,'[2]1516 Exp_Rev Access'!$F$7:$FS$306,2,FALSE))</f>
        <v>2725444.8</v>
      </c>
      <c r="H162" s="98">
        <f>IF(ISNA(VLOOKUP($A162,'[2]1516 Exp_Rev Access'!$F$7:$FS$306,3,FALSE)),"",VLOOKUP($A162,'[2]1516 Exp_Rev Access'!$F$7:$FS$306,3,FALSE))</f>
        <v>0</v>
      </c>
      <c r="I162" s="98">
        <f>IF(ISNA(VLOOKUP($A162,'[2]1516 Exp_Rev Access'!$F$7:$FS$306,4,FALSE)),"",VLOOKUP($A162,'[2]1516 Exp_Rev Access'!$F$7:$FS$306,4,FALSE))</f>
        <v>23935.78</v>
      </c>
      <c r="J162" s="98">
        <f>IF(ISNA(VLOOKUP($A162,'[2]1516 Exp_Rev Access'!$F$7:$FS$306,5,FALSE)),"",VLOOKUP($A162,'[2]1516 Exp_Rev Access'!$F$7:$FS$306,5,FALSE))</f>
        <v>7194.08</v>
      </c>
      <c r="K162" s="98">
        <f>IF(ISNA(VLOOKUP($A162,'[2]1516 Exp_Rev Access'!$F$7:$FS$306,6,FALSE)),"",VLOOKUP($A162,'[2]1516 Exp_Rev Access'!$F$7:$FS$306,6,FALSE))</f>
        <v>0</v>
      </c>
      <c r="L162" s="98">
        <f>IF(ISNA(VLOOKUP($A162,'[2]1516 Exp_Rev Access'!$F$7:$FS$306,7,FALSE)),"",VLOOKUP($A162,'[2]1516 Exp_Rev Access'!$F$7:$FS$306,7,FALSE))</f>
        <v>2834.08</v>
      </c>
      <c r="M162" s="90">
        <f t="shared" si="203"/>
        <v>2759408.7399999998</v>
      </c>
      <c r="N162" s="72">
        <f t="shared" si="204"/>
        <v>0.18708660133851135</v>
      </c>
      <c r="O162" s="73">
        <f t="shared" si="205"/>
        <v>2095.0480521748368</v>
      </c>
      <c r="P162" s="99">
        <f>IF(ISNA(VLOOKUP($A162,'[2]1516 Exp_Rev Access'!$F$7:$FS$306,8,FALSE)),"",VLOOKUP($A162,'[2]1516 Exp_Rev Access'!$F$7:$FS$306,8,FALSE))</f>
        <v>21586</v>
      </c>
      <c r="Q162" s="99">
        <f>IF(ISNA(VLOOKUP($A162,'[2]1516 Exp_Rev Access'!$F$7:$FS$306,9,FALSE)),"",VLOOKUP($A162,'[2]1516 Exp_Rev Access'!$F$7:$FS$306,9,FALSE))</f>
        <v>0</v>
      </c>
      <c r="R162" s="99">
        <f>IF(ISNA(VLOOKUP($A162,'[2]1516 Exp_Rev Access'!$F$7:$FS$306,10,FALSE)),"",VLOOKUP($A162,'[2]1516 Exp_Rev Access'!$F$7:$FS$306,10,FALSE))</f>
        <v>0</v>
      </c>
      <c r="S162" s="99">
        <f>IF(ISNA(VLOOKUP($A162,'[2]1516 Exp_Rev Access'!$F$7:$FS$306,11,FALSE)),"",VLOOKUP($A162,'[2]1516 Exp_Rev Access'!$F$7:$FS$306,11,FALSE))</f>
        <v>0</v>
      </c>
      <c r="T162" s="99">
        <f>IF(ISNA(VLOOKUP($A162,'[2]1516 Exp_Rev Access'!$F$7:$FS$306,12,FALSE)),"",VLOOKUP($A162,'[2]1516 Exp_Rev Access'!$F$7:$FS$306,12,FALSE))</f>
        <v>0</v>
      </c>
      <c r="U162" s="99">
        <f>IF(ISNA(VLOOKUP($A162,'[2]1516 Exp_Rev Access'!$F$7:$FS$306,13,FALSE)),"",VLOOKUP($A162,'[2]1516 Exp_Rev Access'!$F$7:$FS$306,13,FALSE))</f>
        <v>2400</v>
      </c>
      <c r="V162" s="99">
        <f>IF(ISNA(VLOOKUP($A162,'[2]1516 Exp_Rev Access'!$F$7:$FS$306,14,FALSE)),"",VLOOKUP($A162,'[2]1516 Exp_Rev Access'!$F$7:$FS$306,14,FALSE))</f>
        <v>0</v>
      </c>
      <c r="W162" s="99">
        <f>IF(ISNA(VLOOKUP($A162,'[2]1516 Exp_Rev Access'!$F$7:$FS$306,15,FALSE)),"",VLOOKUP($A162,'[2]1516 Exp_Rev Access'!$F$7:$FS$306,15,FALSE))</f>
        <v>0</v>
      </c>
      <c r="X162" s="99">
        <f>IF(ISNA(VLOOKUP($A162,'[2]1516 Exp_Rev Access'!$F$7:$FS$306,16,FALSE)),"",VLOOKUP($A162,'[2]1516 Exp_Rev Access'!$F$7:$FS$306,16,FALSE))</f>
        <v>24800.85</v>
      </c>
      <c r="Y162" s="99">
        <f>IF(ISNA(VLOOKUP($A162,'[2]1516 Exp_Rev Access'!$F$7:$FS$306,17,FALSE)),"",VLOOKUP($A162,'[2]1516 Exp_Rev Access'!$F$7:$FS$306,17,FALSE))</f>
        <v>505.2</v>
      </c>
      <c r="Z162" s="99">
        <f>IF(ISNA(VLOOKUP($A162,'[2]1516 Exp_Rev Access'!$F$7:$FS$306,18,FALSE)),"",VLOOKUP($A162,'[2]1516 Exp_Rev Access'!$F$7:$FS$306,18,FALSE))</f>
        <v>0</v>
      </c>
      <c r="AA162" s="99">
        <f>IF(ISNA(VLOOKUP($A162,'[2]1516 Exp_Rev Access'!$F$7:$FS$306,19,FALSE)),"",VLOOKUP($A162,'[2]1516 Exp_Rev Access'!$F$7:$FS$306,19,FALSE))</f>
        <v>0</v>
      </c>
      <c r="AB162" s="99">
        <f>IF(ISNA(VLOOKUP($A162,'[2]1516 Exp_Rev Access'!$F$7:$FS$306,20,FALSE)),"",VLOOKUP($A162,'[2]1516 Exp_Rev Access'!$F$7:$FS$306,20,FALSE))</f>
        <v>0</v>
      </c>
      <c r="AC162" s="99">
        <f>IF(ISNA(VLOOKUP($A162,'[2]1516 Exp_Rev Access'!$F$7:$FS$306,21,FALSE)),"",VLOOKUP($A162,'[2]1516 Exp_Rev Access'!$F$7:$FS$306,21,FALSE))</f>
        <v>139347.99</v>
      </c>
      <c r="AD162" s="99">
        <f>IF(ISNA(VLOOKUP($A162,'[2]1516 Exp_Rev Access'!$F$7:$FS$306,22,FALSE)),"",VLOOKUP($A162,'[2]1516 Exp_Rev Access'!$F$7:$FS$306,22,FALSE))</f>
        <v>11500.89</v>
      </c>
      <c r="AE162" s="99">
        <f>IF(ISNA(VLOOKUP($A162,'[2]1516 Exp_Rev Access'!$F$7:$FS$306,23,FALSE)),"",VLOOKUP($A162,'[2]1516 Exp_Rev Access'!$F$7:$FS$306,23,FALSE))</f>
        <v>0</v>
      </c>
      <c r="AF162" s="99">
        <f>IF(ISNA(VLOOKUP($A162,'[2]1516 Exp_Rev Access'!$F$7:$FS$306,24,FALSE)),"",VLOOKUP($A162,'[2]1516 Exp_Rev Access'!$F$7:$FS$306,24,FALSE))</f>
        <v>184</v>
      </c>
      <c r="AG162" s="99">
        <f>IF(ISNA(VLOOKUP($A162,'[2]1516 Exp_Rev Access'!$F$7:$FS$306,25,FALSE)),"",VLOOKUP($A162,'[2]1516 Exp_Rev Access'!$F$7:$FS$306,25,FALSE))</f>
        <v>2091.94</v>
      </c>
      <c r="AH162" s="98">
        <f>IF(ISNA(VLOOKUP($A162,'[2]1516 Exp_Rev Access'!$F$7:$FS$306,26,FALSE)),"",VLOOKUP($A162,'[2]1516 Exp_Rev Access'!$F$7:$FS$306,26,FALSE))</f>
        <v>4034</v>
      </c>
      <c r="AI162" s="98">
        <f>IF(ISNA(VLOOKUP($A162,'[2]1516 Exp_Rev Access'!$F$7:$FS$306,27,FALSE)),"",VLOOKUP($A162,'[2]1516 Exp_Rev Access'!$F$7:$FS$306,27,FALSE))</f>
        <v>0</v>
      </c>
      <c r="AJ162" s="98">
        <f>IF(ISNA(VLOOKUP($A162,'[2]1516 Exp_Rev Access'!$F$7:$FS$306,28,FALSE)),"",VLOOKUP($A162,'[2]1516 Exp_Rev Access'!$F$7:$FS$306,28,FALSE))</f>
        <v>14266.32</v>
      </c>
      <c r="AK162" s="98">
        <f>IF(ISNA(VLOOKUP($A162,'[2]1516 Exp_Rev Access'!$F$7:$FS$306,29,FALSE)),"",VLOOKUP($A162,'[2]1516 Exp_Rev Access'!$F$7:$FS$306,29,FALSE))</f>
        <v>0</v>
      </c>
      <c r="AL162" s="100">
        <f t="shared" si="206"/>
        <v>220717.19</v>
      </c>
      <c r="AM162" s="72">
        <f t="shared" si="207"/>
        <v>1.4964520600194398E-2</v>
      </c>
      <c r="AN162" s="94">
        <f t="shared" si="208"/>
        <v>167.57688423897775</v>
      </c>
      <c r="AO162" s="99">
        <f>IF(ISNA(VLOOKUP($A162,'[2]1516 Exp_Rev Access'!$F$7:$GB$306,30,FALSE)),"",VLOOKUP($A162,'[2]1516 Exp_Rev Access'!$F$7:$FS$306,30,FALSE))</f>
        <v>7981822.8399999999</v>
      </c>
      <c r="AP162" s="99">
        <f>IF(ISNA(VLOOKUP($A162,'[2]1516 Exp_Rev Access'!$F$7:$GB$306,31,FALSE)),"",VLOOKUP($A162,'[2]1516 Exp_Rev Access'!$F$7:$FS$306,31,FALSE))</f>
        <v>178008.14</v>
      </c>
      <c r="AQ162" s="99">
        <f>IF(ISNA(VLOOKUP($A162,'[2]1516 Exp_Rev Access'!$F$7:$GB$306,32,FALSE)),"",VLOOKUP($A162,'[2]1516 Exp_Rev Access'!$F$7:$FS$306,32,FALSE))</f>
        <v>503955.16</v>
      </c>
      <c r="AR162" s="99">
        <f>IF(ISNA(VLOOKUP($A162,'[2]1516 Exp_Rev Access'!$F$7:$GB$306,33,FALSE)),"",VLOOKUP($A162,'[2]1516 Exp_Rev Access'!$F$7:$FS$306,33,FALSE))</f>
        <v>0</v>
      </c>
      <c r="AS162" s="99">
        <f>IF(ISNA(VLOOKUP($A162,'[2]1516 Exp_Rev Access'!$F$7:$GB$306,34,FALSE)),"",VLOOKUP($A162,'[2]1516 Exp_Rev Access'!$F$7:$FS$306,34,FALSE))</f>
        <v>0</v>
      </c>
      <c r="AT162" s="101">
        <f t="shared" si="209"/>
        <v>8663786.1399999987</v>
      </c>
      <c r="AU162" s="72">
        <f t="shared" si="210"/>
        <v>0.58740058337870593</v>
      </c>
      <c r="AV162" s="94">
        <f t="shared" si="211"/>
        <v>6577.8759101365849</v>
      </c>
      <c r="AW162" s="99">
        <f>IF(ISNA(VLOOKUP($A162,'[2]1516 Exp_Rev Access'!$F$7:$GB$306,35,FALSE)),"",VLOOKUP($A162,'[2]1516 Exp_Rev Access'!$F$7:$GB$306,35,FALSE))</f>
        <v>0</v>
      </c>
      <c r="AX162" s="99">
        <f>IF(ISNA(VLOOKUP($A162,'[2]1516 Exp_Rev Access'!$F$7:$GB$306,36,FALSE)),"",VLOOKUP($A162,'[2]1516 Exp_Rev Access'!$F$7:$GB$306,36,FALSE))</f>
        <v>827033.97</v>
      </c>
      <c r="AY162" s="99">
        <f>IF(ISNA(VLOOKUP($A162,'[2]1516 Exp_Rev Access'!$F$7:$GB$306,37,FALSE)),"",VLOOKUP($A162,'[2]1516 Exp_Rev Access'!$F$7:$GB$306,37,FALSE))</f>
        <v>39944.44</v>
      </c>
      <c r="AZ162" s="99">
        <f>IF(ISNA(VLOOKUP($A162,'[2]1516 Exp_Rev Access'!$F$7:$GB$306,38,FALSE)),"",VLOOKUP($A162,'[2]1516 Exp_Rev Access'!$F$7:$GB$306,38,FALSE))</f>
        <v>0</v>
      </c>
      <c r="BA162" s="99">
        <f>IF(ISNA(VLOOKUP($A162,'[2]1516 Exp_Rev Access'!$F$7:$GB$306,39,FALSE)),"",VLOOKUP($A162,'[2]1516 Exp_Rev Access'!$F$7:$GB$306,39,FALSE))</f>
        <v>0</v>
      </c>
      <c r="BB162" s="99">
        <f>IF(ISNA(VLOOKUP($A162,'[2]1516 Exp_Rev Access'!$F$7:$GB$306,40,FALSE)),"",VLOOKUP($A162,'[2]1516 Exp_Rev Access'!$F$7:$GB$306,40,FALSE))</f>
        <v>282849.33</v>
      </c>
      <c r="BC162" s="99">
        <f>IF(ISNA(VLOOKUP($A162,'[2]1516 Exp_Rev Access'!$F$7:$GB$306,41,FALSE)),"",VLOOKUP($A162,'[2]1516 Exp_Rev Access'!$F$7:$GB$306,41,FALSE))</f>
        <v>0</v>
      </c>
      <c r="BD162" s="99">
        <f>IF(ISNA(VLOOKUP($A162,'[2]1516 Exp_Rev Access'!$F$7:$GB$306,42,FALSE)),"",VLOOKUP($A162,'[2]1516 Exp_Rev Access'!$F$7:$GB$306,42,FALSE))</f>
        <v>34706.85</v>
      </c>
      <c r="BE162" s="99">
        <f>IF(ISNA(VLOOKUP($A162,'[2]1516 Exp_Rev Access'!$F$7:$GB$306,43,FALSE)),"",VLOOKUP($A162,'[2]1516 Exp_Rev Access'!$F$7:$GB$306,43,FALSE))</f>
        <v>0</v>
      </c>
      <c r="BF162" s="99">
        <f>IF(ISNA(VLOOKUP($A162,'[2]1516 Exp_Rev Access'!$F$7:$GB$306,44,FALSE)),"",VLOOKUP($A162,'[2]1516 Exp_Rev Access'!$F$7:$GB$306,44,FALSE))</f>
        <v>89397.91</v>
      </c>
      <c r="BG162" s="99">
        <f>IF(ISNA(VLOOKUP($A162,'[2]1516 Exp_Rev Access'!$F$7:$GB$306,45,FALSE)),"",VLOOKUP($A162,'[2]1516 Exp_Rev Access'!$F$7:$GB$306,45,FALSE))</f>
        <v>13309.3</v>
      </c>
      <c r="BH162" s="99">
        <f>IF(ISNA(VLOOKUP($A162,'[2]1516 Exp_Rev Access'!$F$7:$GB$306,46,FALSE)),"",VLOOKUP($A162,'[2]1516 Exp_Rev Access'!$F$7:$GB$306,46,FALSE))</f>
        <v>0</v>
      </c>
      <c r="BI162" s="99">
        <f>IF(ISNA(VLOOKUP($A162,'[2]1516 Exp_Rev Access'!$F$7:$GB$306,47,FALSE)),"",VLOOKUP($A162,'[2]1516 Exp_Rev Access'!$F$7:$GB$306,47,FALSE))</f>
        <v>8175.58</v>
      </c>
      <c r="BJ162" s="99">
        <f>IF(ISNA(VLOOKUP($A162,'[2]1516 Exp_Rev Access'!$F$7:$GB$306,48,FALSE)),"",VLOOKUP($A162,'[2]1516 Exp_Rev Access'!$F$7:$GB$306,48,FALSE))</f>
        <v>747548.17</v>
      </c>
      <c r="BK162" s="99">
        <f>IF(ISNA(VLOOKUP($A162,'[2]1516 Exp_Rev Access'!$F$7:$GB$306,49,FALSE)),"",VLOOKUP($A162,'[2]1516 Exp_Rev Access'!$F$7:$GB$306,49,FALSE))</f>
        <v>2588.84</v>
      </c>
      <c r="BL162" s="99">
        <f>IF(ISNA(VLOOKUP($A162,'[2]1516 Exp_Rev Access'!$F$7:$GB$306,50,FALSE)),"",VLOOKUP($A162,'[2]1516 Exp_Rev Access'!$F$7:$GB$306,50,FALSE))</f>
        <v>0</v>
      </c>
      <c r="BM162" s="99">
        <f>IF(ISNA(VLOOKUP($A162,'[2]1516 Exp_Rev Access'!$F$7:$GB$306,51,FALSE)),"",VLOOKUP($A162,'[2]1516 Exp_Rev Access'!$F$7:$GB$306,51,FALSE))</f>
        <v>0</v>
      </c>
      <c r="BN162" s="99">
        <f>IF(ISNA(VLOOKUP($A162,'[2]1516 Exp_Rev Access'!$F$7:$GB$306,52,FALSE)),"",VLOOKUP($A162,'[2]1516 Exp_Rev Access'!$F$7:$GB$306,52,FALSE))</f>
        <v>0</v>
      </c>
      <c r="BO162" s="99">
        <f>IF(ISNA(VLOOKUP($A162,'[2]1516 Exp_Rev Access'!$F$7:$GB$306,53,FALSE)),"",VLOOKUP($A162,'[2]1516 Exp_Rev Access'!$F$7:$GB$306,53,FALSE))</f>
        <v>0</v>
      </c>
      <c r="BP162" s="99">
        <f>IF(ISNA(VLOOKUP($A162,'[2]1516 Exp_Rev Access'!$F$7:$GB$306,54,FALSE)),"",VLOOKUP($A162,'[2]1516 Exp_Rev Access'!$F$7:$GB$306,54,FALSE))</f>
        <v>2281</v>
      </c>
      <c r="BQ162" s="99">
        <f>IF(ISNA(VLOOKUP($A162,'[2]1516 Exp_Rev Access'!$F$7:$GB$306,55,FALSE)),"",VLOOKUP($A162,'[2]1516 Exp_Rev Access'!$F$7:$GB$306,55,FALSE))</f>
        <v>0</v>
      </c>
      <c r="BR162" s="99">
        <f>IF(ISNA(VLOOKUP($A162,'[2]1516 Exp_Rev Access'!$F$7:$GB$306,56,FALSE)),"",VLOOKUP($A162,'[2]1516 Exp_Rev Access'!$F$7:$GB$306,56,FALSE))</f>
        <v>0</v>
      </c>
      <c r="BS162" s="99">
        <f>IF(ISNA(VLOOKUP($A162,'[2]1516 Exp_Rev Access'!$F$7:$GB$306,57,FALSE)),"",VLOOKUP($A162,'[2]1516 Exp_Rev Access'!$F$7:$GB$306,57,FALSE))</f>
        <v>0</v>
      </c>
      <c r="BT162" s="99">
        <f>IF(ISNA(VLOOKUP($A162,'[2]1516 Exp_Rev Access'!$F$7:$GB$306,58,FALSE)),"",VLOOKUP($A162,'[2]1516 Exp_Rev Access'!$F$7:$GB$306,58,FALSE))</f>
        <v>0</v>
      </c>
      <c r="BU162" s="102">
        <f t="shared" si="212"/>
        <v>2047835.3900000004</v>
      </c>
      <c r="BV162" s="72">
        <f t="shared" si="213"/>
        <v>0.13884226633848562</v>
      </c>
      <c r="BW162" s="94">
        <f t="shared" si="214"/>
        <v>1554.7945046351483</v>
      </c>
      <c r="BX162" s="99">
        <f>IF(ISNA(VLOOKUP($A162,'[2]1516 Exp_Rev Access'!$F$7:$GB$306,59,FALSE)),"",VLOOKUP($A162,'[2]1516 Exp_Rev Access'!$F$7:$GB$306,59,FALSE))</f>
        <v>0</v>
      </c>
      <c r="BY162" s="99">
        <f>IF(ISNA(VLOOKUP($A162,'[2]1516 Exp_Rev Access'!$F$7:$GB$306,60,FALSE)),"",VLOOKUP($A162,'[2]1516 Exp_Rev Access'!$F$7:$GB$306,60,FALSE))</f>
        <v>0</v>
      </c>
      <c r="BZ162" s="99">
        <f>IF(ISNA(VLOOKUP($A162,'[2]1516 Exp_Rev Access'!$F$7:$GB$306,61,FALSE)),"",VLOOKUP($A162,'[2]1516 Exp_Rev Access'!$F$7:$GB$306,61,FALSE))</f>
        <v>0</v>
      </c>
      <c r="CA162" s="99">
        <f>IF(ISNA(VLOOKUP($A162,'[2]1516 Exp_Rev Access'!$F$7:$GB$306,62,FALSE)),"",VLOOKUP($A162,'[2]1516 Exp_Rev Access'!$F$7:$GB$306,62,FALSE))</f>
        <v>0</v>
      </c>
      <c r="CB162" s="99">
        <f>IF(ISNA(VLOOKUP($A162,'[2]1516 Exp_Rev Access'!$F$7:$GB$306,63,FALSE)),"",VLOOKUP($A162,'[2]1516 Exp_Rev Access'!$F$7:$GB$306,63,FALSE))</f>
        <v>14185.63</v>
      </c>
      <c r="CC162" s="99">
        <f>IF(ISNA(VLOOKUP($A162,'[2]1516 Exp_Rev Access'!$F$7:$GB$306,64,FALSE)),"",VLOOKUP($A162,'[2]1516 Exp_Rev Access'!$F$7:$GB$306,64,FALSE))</f>
        <v>0</v>
      </c>
      <c r="CD162" s="101">
        <f t="shared" si="215"/>
        <v>14185.63</v>
      </c>
      <c r="CE162" s="72">
        <f t="shared" si="226"/>
        <v>9.6177897318163418E-4</v>
      </c>
      <c r="CF162" s="103">
        <f t="shared" si="227"/>
        <v>10.770269757271601</v>
      </c>
      <c r="CG162" s="99">
        <f>IF(ISNA(VLOOKUP($A162,'[2]1516 Exp_Rev Access'!$F$7:$GB$306,65,FALSE)),"",VLOOKUP($A162,'[2]1516 Exp_Rev Access'!$F$7:$GB$306,65,FALSE))</f>
        <v>0</v>
      </c>
      <c r="CH162" s="99">
        <f>IF(ISNA(VLOOKUP($A162,'[2]1516 Exp_Rev Access'!$F$7:$GB$306,66,FALSE)),"",VLOOKUP($A162,'[2]1516 Exp_Rev Access'!$F$7:$GB$306,66,FALSE))</f>
        <v>0</v>
      </c>
      <c r="CI162" s="99">
        <f>IF(ISNA(VLOOKUP($A162,'[2]1516 Exp_Rev Access'!$F$7:$GB$306,67,FALSE)),"",VLOOKUP($A162,'[2]1516 Exp_Rev Access'!$F$7:$GB$306,67,FALSE))</f>
        <v>0</v>
      </c>
      <c r="CJ162" s="99">
        <f>IF(ISNA(VLOOKUP($A162,'[2]1516 Exp_Rev Access'!$F$7:$GB$306,68,FALSE)),"",VLOOKUP($A162,'[2]1516 Exp_Rev Access'!$F$7:$GB$306,68,FALSE))</f>
        <v>0</v>
      </c>
      <c r="CK162" s="99">
        <f>IF(ISNA(VLOOKUP($A162,'[2]1516 Exp_Rev Access'!$F$7:$GB$306,69,FALSE)),"",VLOOKUP($A162,'[2]1516 Exp_Rev Access'!$F$7:$GB$306,69,FALSE))</f>
        <v>0</v>
      </c>
      <c r="CL162" s="99">
        <f>IF(ISNA(VLOOKUP($A162,'[2]1516 Exp_Rev Access'!$F$7:$GB$306,70,FALSE)),"",VLOOKUP($A162,'[2]1516 Exp_Rev Access'!$F$7:$GB$306,70,FALSE))</f>
        <v>0</v>
      </c>
      <c r="CM162" s="99">
        <f>IF(ISNA(VLOOKUP($A162,'[2]1516 Exp_Rev Access'!$F$7:$GB$306,71,FALSE)),"",VLOOKUP($A162,'[2]1516 Exp_Rev Access'!$F$7:$GB$306,71,FALSE))</f>
        <v>0</v>
      </c>
      <c r="CN162" s="99">
        <f>IF(ISNA(VLOOKUP($A162,'[2]1516 Exp_Rev Access'!$F$7:$GB$306,72,FALSE)),"",VLOOKUP($A162,'[2]1516 Exp_Rev Access'!$F$7:$GB$306,72,FALSE))</f>
        <v>0</v>
      </c>
      <c r="CO162" s="99">
        <f>IF(ISNA(VLOOKUP($A162,'[2]1516 Exp_Rev Access'!$F$7:$GB$306,73,FALSE)),"",VLOOKUP($A162,'[2]1516 Exp_Rev Access'!$F$7:$GB$306,73,FALSE))</f>
        <v>0</v>
      </c>
      <c r="CP162" s="99">
        <f>IF(ISNA(VLOOKUP($A162,'[2]1516 Exp_Rev Access'!$F$7:$GB$306,74,FALSE)),"",VLOOKUP($A162,'[2]1516 Exp_Rev Access'!$F$7:$GB$306,74,FALSE))</f>
        <v>275387</v>
      </c>
      <c r="CQ162" s="99">
        <f>IF(ISNA(VLOOKUP($A162,'[2]1516 Exp_Rev Access'!$F$7:$GB$306,75,FALSE)),"",VLOOKUP($A162,'[2]1516 Exp_Rev Access'!$F$7:$GB$306,75,FALSE))</f>
        <v>0</v>
      </c>
      <c r="CR162" s="99">
        <f>IF(ISNA(VLOOKUP($A162,'[2]1516 Exp_Rev Access'!$F$7:$GB$306,76,FALSE)),"",VLOOKUP($A162,'[2]1516 Exp_Rev Access'!$F$7:$GB$306,76,FALSE))</f>
        <v>8460.83</v>
      </c>
      <c r="CS162" s="99">
        <f>IF(ISNA(VLOOKUP($A162,'[2]1516 Exp_Rev Access'!$F$7:$GB$306,77,FALSE)),"",VLOOKUP($A162,'[2]1516 Exp_Rev Access'!$F$7:$GB$306,77,FALSE))</f>
        <v>0</v>
      </c>
      <c r="CT162" s="99">
        <f>IF(ISNA(VLOOKUP($A162,'[2]1516 Exp_Rev Access'!$F$7:$GB$306,78,FALSE)),"",VLOOKUP($A162,'[2]1516 Exp_Rev Access'!$F$7:$GB$306,78,FALSE))</f>
        <v>401293.38</v>
      </c>
      <c r="CU162" s="99">
        <f>IF(ISNA(VLOOKUP($A162,'[2]1516 Exp_Rev Access'!$F$7:$GB$306,79,FALSE)),"",VLOOKUP($A162,'[2]1516 Exp_Rev Access'!$F$7:$GB$306,79,FALSE))</f>
        <v>31780.27</v>
      </c>
      <c r="CV162" s="99">
        <f>IF(ISNA(VLOOKUP($A162,'[2]1516 Exp_Rev Access'!$F$7:$GB$306,80,FALSE)),"",VLOOKUP($A162,'[2]1516 Exp_Rev Access'!$F$7:$GB$306,80,FALSE))</f>
        <v>0</v>
      </c>
      <c r="CW162" s="99">
        <f>IF(ISNA(VLOOKUP($A162,'[2]1516 Exp_Rev Access'!$F$7:$GB$306,81,FALSE)),"",VLOOKUP($A162,'[2]1516 Exp_Rev Access'!$F$7:$GB$306,81,FALSE))</f>
        <v>0</v>
      </c>
      <c r="CX162" s="99">
        <f>IF(ISNA(VLOOKUP($A162,'[2]1516 Exp_Rev Access'!$F$7:$GB$306,82,FALSE)),"",VLOOKUP($A162,'[2]1516 Exp_Rev Access'!$F$7:$GB$306,82,FALSE))</f>
        <v>0</v>
      </c>
      <c r="CY162" s="99">
        <f>IF(ISNA(VLOOKUP($A162,'[2]1516 Exp_Rev Access'!$F$7:$GB$306,83,FALSE)),"",VLOOKUP($A162,'[2]1516 Exp_Rev Access'!$F$7:$GB$306,83,FALSE))</f>
        <v>0</v>
      </c>
      <c r="CZ162" s="99">
        <f>IF(ISNA(VLOOKUP($A162,'[2]1516 Exp_Rev Access'!$F$7:$GB$306,84,FALSE)),"",VLOOKUP($A162,'[2]1516 Exp_Rev Access'!$F$7:$GB$306,84,FALSE))</f>
        <v>0</v>
      </c>
      <c r="DA162" s="99">
        <f>IF(ISNA(VLOOKUP($A162,'[2]1516 Exp_Rev Access'!$F$7:$GB$306,85,FALSE)),"",VLOOKUP($A162,'[2]1516 Exp_Rev Access'!$F$7:$GB$306,85,FALSE))</f>
        <v>0</v>
      </c>
      <c r="DB162" s="99">
        <f>IF(ISNA(VLOOKUP($A162,'[2]1516 Exp_Rev Access'!$F$7:$GB$306,86,FALSE)),"",VLOOKUP($A162,'[2]1516 Exp_Rev Access'!$F$7:$GB$306,86,FALSE))</f>
        <v>0</v>
      </c>
      <c r="DC162" s="99">
        <f>IF(ISNA(VLOOKUP($A162,'[2]1516 Exp_Rev Access'!$F$7:$GB$306,87,FALSE)),"",VLOOKUP($A162,'[2]1516 Exp_Rev Access'!$F$7:$GB$306,87,FALSE))</f>
        <v>0</v>
      </c>
      <c r="DD162" s="99">
        <f>IF(ISNA(VLOOKUP($A162,'[2]1516 Exp_Rev Access'!$F$7:$GB$306,88,FALSE)),"",VLOOKUP($A162,'[2]1516 Exp_Rev Access'!$F$7:$GB$306,88,FALSE))</f>
        <v>0</v>
      </c>
      <c r="DE162" s="99">
        <f>IF(ISNA(VLOOKUP($A162,'[2]1516 Exp_Rev Access'!$F$7:$GB$306,89,FALSE)),"",VLOOKUP($A162,'[2]1516 Exp_Rev Access'!$F$7:$GB$306,89,FALSE))</f>
        <v>0</v>
      </c>
      <c r="DF162" s="99">
        <f>IF(ISNA(VLOOKUP($A162,'[2]1516 Exp_Rev Access'!$F$7:$GB$306,90,FALSE)),"",VLOOKUP($A162,'[2]1516 Exp_Rev Access'!$F$7:$GB$306,90,FALSE))</f>
        <v>0</v>
      </c>
      <c r="DG162" s="99">
        <f>IF(ISNA(VLOOKUP($A162,'[2]1516 Exp_Rev Access'!$F$7:$GB$306,91,FALSE)),"",VLOOKUP($A162,'[2]1516 Exp_Rev Access'!$F$7:$GB$306,91,FALSE))</f>
        <v>0</v>
      </c>
      <c r="DH162" s="99">
        <f>IF(ISNA(VLOOKUP($A162,'[2]1516 Exp_Rev Access'!$F$7:$GB$306,92,FALSE)),"",VLOOKUP($A162,'[2]1516 Exp_Rev Access'!$F$7:$GB$306,92,FALSE))</f>
        <v>286061.28999999998</v>
      </c>
      <c r="DI162" s="99">
        <f>IF(ISNA(VLOOKUP($A162,'[2]1516 Exp_Rev Access'!$F$7:$GB$306,93,FALSE)),"",VLOOKUP($A162,'[2]1516 Exp_Rev Access'!$F$7:$GB$306,93,FALSE))</f>
        <v>0</v>
      </c>
      <c r="DJ162" s="99">
        <f>IF(ISNA(VLOOKUP($A162,'[2]1516 Exp_Rev Access'!$F$7:$GB$306,94,FALSE)),"",VLOOKUP($A162,'[2]1516 Exp_Rev Access'!$F$7:$GB$306,94,FALSE))</f>
        <v>0</v>
      </c>
      <c r="DK162" s="99">
        <f>IF(ISNA(VLOOKUP($A162,'[2]1516 Exp_Rev Access'!$F$7:$GB$306,95,FALSE)),"",VLOOKUP($A162,'[2]1516 Exp_Rev Access'!$F$7:$GB$306,95,FALSE))</f>
        <v>0</v>
      </c>
      <c r="DL162" s="99">
        <f>IF(ISNA(VLOOKUP($A162,'[2]1516 Exp_Rev Access'!$F$7:$GB$306,96,FALSE)),"",VLOOKUP($A162,'[2]1516 Exp_Rev Access'!$F$7:$GB$306,96,FALSE))</f>
        <v>0</v>
      </c>
      <c r="DM162" s="99">
        <f>IF(ISNA(VLOOKUP($A162,'[2]1516 Exp_Rev Access'!$F$7:$GB$306,97,FALSE)),"",VLOOKUP($A162,'[2]1516 Exp_Rev Access'!$F$7:$GB$306,97,FALSE))</f>
        <v>0</v>
      </c>
      <c r="DN162" s="99">
        <f>IF(ISNA(VLOOKUP($A162,'[2]1516 Exp_Rev Access'!$F$7:$GB$306,98,FALSE)),"",VLOOKUP($A162,'[2]1516 Exp_Rev Access'!$F$7:$GB$306,98,FALSE))</f>
        <v>0</v>
      </c>
      <c r="DO162" s="99">
        <f>IF(ISNA(VLOOKUP($A162,'[2]1516 Exp_Rev Access'!$F$7:$GB$306,99,FALSE)),"",VLOOKUP($A162,'[2]1516 Exp_Rev Access'!$F$7:$GB$306,99,FALSE))</f>
        <v>0</v>
      </c>
      <c r="DP162" s="99">
        <f>IF(ISNA(VLOOKUP($A162,'[2]1516 Exp_Rev Access'!$F$7:$GB$306,100,FALSE)),"",VLOOKUP($A162,'[2]1516 Exp_Rev Access'!$F$7:$GB$306,100,FALSE))</f>
        <v>0</v>
      </c>
      <c r="DQ162" s="99">
        <f>IF(ISNA(VLOOKUP($A162,'[2]1516 Exp_Rev Access'!$F$7:$GB$306,101,FALSE)),"",VLOOKUP($A162,'[2]1516 Exp_Rev Access'!$F$7:$GB$306,101,FALSE))</f>
        <v>0</v>
      </c>
      <c r="DR162" s="99">
        <f>IF(ISNA(VLOOKUP($A162,'[2]1516 Exp_Rev Access'!$F$7:$GB$306,102,FALSE)),"",VLOOKUP($A162,'[2]1516 Exp_Rev Access'!$F$7:$GB$306,102,FALSE))</f>
        <v>0</v>
      </c>
      <c r="DS162" s="99">
        <f>IF(ISNA(VLOOKUP($A162,'[2]1516 Exp_Rev Access'!$F$7:$GB$306,103,FALSE)),"",VLOOKUP($A162,'[2]1516 Exp_Rev Access'!$F$7:$GB$306,103,FALSE))</f>
        <v>0</v>
      </c>
      <c r="DT162" s="99">
        <f>IF(ISNA(VLOOKUP($A162,'[2]1516 Exp_Rev Access'!$F$7:$GB$306,104,FALSE)),"",VLOOKUP($A162,'[2]1516 Exp_Rev Access'!$F$7:$GB$306,104,FALSE))</f>
        <v>0</v>
      </c>
      <c r="DU162" s="99">
        <f>IF(ISNA(VLOOKUP($A162,'[2]1516 Exp_Rev Access'!$F$7:$GB$306,105,FALSE)),"",VLOOKUP($A162,'[2]1516 Exp_Rev Access'!$F$7:$GB$306,105,FALSE))</f>
        <v>0</v>
      </c>
      <c r="DV162" s="99">
        <f>IF(ISNA(VLOOKUP($A162,'[2]1516 Exp_Rev Access'!$F$7:$GB$306,106,FALSE)),"",VLOOKUP($A162,'[2]1516 Exp_Rev Access'!$F$7:$GB$306,106,FALSE))</f>
        <v>0</v>
      </c>
      <c r="DW162" s="99">
        <f>IF(ISNA(VLOOKUP($A162,'[2]1516 Exp_Rev Access'!$F$7:$GB$306,107,FALSE)),"",VLOOKUP($A162,'[2]1516 Exp_Rev Access'!$F$7:$GB$306,107,FALSE))</f>
        <v>0</v>
      </c>
      <c r="DX162" s="99">
        <f>IF(ISNA(VLOOKUP($A162,'[2]1516 Exp_Rev Access'!$F$7:$GB$306,108,FALSE)),"",VLOOKUP($A162,'[2]1516 Exp_Rev Access'!$F$7:$GB$306,108,FALSE))</f>
        <v>0</v>
      </c>
      <c r="DY162" s="99">
        <f>IF(ISNA(VLOOKUP($A162,'[2]1516 Exp_Rev Access'!$F$7:$GB$306,109,FALSE)),"",VLOOKUP($A162,'[2]1516 Exp_Rev Access'!$F$7:$GB$306,109,FALSE))</f>
        <v>0</v>
      </c>
      <c r="DZ162" s="99">
        <f>IF(ISNA(VLOOKUP($A162,'[2]1516 Exp_Rev Access'!$F$7:$GB$306,110,FALSE)),"",VLOOKUP($A162,'[2]1516 Exp_Rev Access'!$F$7:$GB$306,110,FALSE))</f>
        <v>0</v>
      </c>
      <c r="EA162" s="99">
        <f>IF(ISNA(VLOOKUP($A162,'[2]1516 Exp_Rev Access'!$F$7:$GB$306,111,FALSE)),"",VLOOKUP($A162,'[2]1516 Exp_Rev Access'!$F$7:$GB$306,111,FALSE))</f>
        <v>0</v>
      </c>
      <c r="EB162" s="99">
        <f>IF(ISNA(VLOOKUP($A162,'[2]1516 Exp_Rev Access'!$F$7:$GB$306,112,FALSE)),"",VLOOKUP($A162,'[2]1516 Exp_Rev Access'!$F$7:$GB$306,112,FALSE))</f>
        <v>0</v>
      </c>
      <c r="EC162" s="99">
        <f>IF(ISNA(VLOOKUP($A162,'[2]1516 Exp_Rev Access'!$F$7:$GB$306,113,FALSE)),"",VLOOKUP($A162,'[2]1516 Exp_Rev Access'!$F$7:$GB$306,113,FALSE))</f>
        <v>0</v>
      </c>
      <c r="ED162" s="99">
        <f>IF(ISNA(VLOOKUP($A162,'[2]1516 Exp_Rev Access'!$F$7:$GB$306,114,FALSE)),"",VLOOKUP($A162,'[2]1516 Exp_Rev Access'!$F$7:$GB$306,114,FALSE))</f>
        <v>0</v>
      </c>
      <c r="EE162" s="99">
        <f>IF(ISNA(VLOOKUP($A162,'[2]1516 Exp_Rev Access'!$F$7:$GB$306,115,FALSE)),"",VLOOKUP($A162,'[2]1516 Exp_Rev Access'!$F$7:$GB$306,115,FALSE))</f>
        <v>0</v>
      </c>
      <c r="EF162" s="99">
        <f>IF(ISNA(VLOOKUP($A162,'[2]1516 Exp_Rev Access'!$F$7:$GB$306,116,FALSE)),"",VLOOKUP($A162,'[2]1516 Exp_Rev Access'!$F$7:$GB$306,116,FALSE))</f>
        <v>0</v>
      </c>
      <c r="EG162" s="99">
        <f>IF(ISNA(VLOOKUP($A162,'[2]1516 Exp_Rev Access'!$F$7:$GB$306,117,FALSE)),"",VLOOKUP($A162,'[2]1516 Exp_Rev Access'!$F$7:$GB$306,117,FALSE))</f>
        <v>0</v>
      </c>
      <c r="EH162" s="99">
        <f>IF(ISNA(VLOOKUP($A162,'[2]1516 Exp_Rev Access'!$F$7:$GB$306,118,FALSE)),"",VLOOKUP($A162,'[2]1516 Exp_Rev Access'!$F$7:$GB$306,118,FALSE))</f>
        <v>0</v>
      </c>
      <c r="EI162" s="99">
        <f>IF(ISNA(VLOOKUP($A162,'[2]1516 Exp_Rev Access'!$F$7:$GB$306,119,FALSE)),"",VLOOKUP($A162,'[2]1516 Exp_Rev Access'!$F$7:$GB$306,119,FALSE))</f>
        <v>0</v>
      </c>
      <c r="EJ162" s="99">
        <f>IF(ISNA(VLOOKUP($A162,'[2]1516 Exp_Rev Access'!$F$7:$GB$306,120,FALSE)),"",VLOOKUP($A162,'[2]1516 Exp_Rev Access'!$F$7:$GB$306,120,FALSE))</f>
        <v>0</v>
      </c>
      <c r="EK162" s="99">
        <f>IF(ISNA(VLOOKUP($A162,'[2]1516 Exp_Rev Access'!$F$7:$GB$306,121,FALSE)),"",VLOOKUP($A162,'[2]1516 Exp_Rev Access'!$F$7:$GB$306,121,FALSE))</f>
        <v>0</v>
      </c>
      <c r="EL162" s="99">
        <f>IF(ISNA(VLOOKUP($A162,'[2]1516 Exp_Rev Access'!$F$7:$GB$306,122,FALSE)),"",VLOOKUP($A162,'[2]1516 Exp_Rev Access'!$F$7:$GB$306,122,FALSE))</f>
        <v>0</v>
      </c>
      <c r="EM162" s="99">
        <f>IF(ISNA(VLOOKUP($A162,'[2]1516 Exp_Rev Access'!$F$7:$GB$306,123,FALSE)),"",VLOOKUP($A162,'[2]1516 Exp_Rev Access'!$F$7:$GB$306,123,FALSE))</f>
        <v>0</v>
      </c>
      <c r="EN162" s="99">
        <f>IF(ISNA(VLOOKUP($A162,'[2]1516 Exp_Rev Access'!$F$7:$GB$306,124,FALSE)),"",VLOOKUP($A162,'[2]1516 Exp_Rev Access'!$F$7:$GB$306,124,FALSE))</f>
        <v>0</v>
      </c>
      <c r="EO162" s="99">
        <f>IF(ISNA(VLOOKUP($A162,'[2]1516 Exp_Rev Access'!$F$7:$GB$306,125,FALSE)),"",VLOOKUP($A162,'[2]1516 Exp_Rev Access'!$F$7:$GB$306,125,FALSE))</f>
        <v>0</v>
      </c>
      <c r="EP162" s="99">
        <f>IF(ISNA(VLOOKUP($A162,'[2]1516 Exp_Rev Access'!$F$7:$GB$306,126,FALSE)),"",VLOOKUP($A162,'[2]1516 Exp_Rev Access'!$F$7:$GB$306,126,FALSE))</f>
        <v>0</v>
      </c>
      <c r="EQ162" s="99">
        <f>IF(ISNA(VLOOKUP($A162,'[2]1516 Exp_Rev Access'!$F$7:$GB$306,127,FALSE)),"",VLOOKUP($A162,'[2]1516 Exp_Rev Access'!$F$7:$GB$306,127,FALSE))</f>
        <v>0</v>
      </c>
      <c r="ER162" s="99">
        <f>IF(ISNA(VLOOKUP($A162,'[2]1516 Exp_Rev Access'!$F$7:$GB$306,128,FALSE)),"",VLOOKUP($A162,'[2]1516 Exp_Rev Access'!$F$7:$GB$306,128,FALSE))</f>
        <v>0</v>
      </c>
      <c r="ES162" s="99">
        <f>IF(ISNA(VLOOKUP($A162,'[2]1516 Exp_Rev Access'!$F$7:$GB$306,129,FALSE)),"",VLOOKUP($A162,'[2]1516 Exp_Rev Access'!$F$7:$GB$306,129,FALSE))</f>
        <v>0</v>
      </c>
      <c r="ET162" s="99">
        <f>IF(ISNA(VLOOKUP($A162,'[2]1516 Exp_Rev Access'!$F$7:$GB$306,130,FALSE)),"",VLOOKUP($A162,'[2]1516 Exp_Rev Access'!$F$7:$GB$306,130,FALSE))</f>
        <v>0</v>
      </c>
      <c r="EU162" s="99">
        <f>IF(ISNA(VLOOKUP($A162,'[2]1516 Exp_Rev Access'!$F$7:$GB$306,131,FALSE)),"",VLOOKUP($A162,'[2]1516 Exp_Rev Access'!$F$7:$GB$306,131,FALSE))</f>
        <v>0</v>
      </c>
      <c r="EV162" s="99">
        <f>IF(ISNA(VLOOKUP($A162,'[2]1516 Exp_Rev Access'!$F$7:$GB$306,132,FALSE)),"",VLOOKUP($A162,'[2]1516 Exp_Rev Access'!$F$7:$GB$306,132,FALSE))</f>
        <v>0</v>
      </c>
      <c r="EW162" s="99">
        <f>IF(ISNA(VLOOKUP($A162,'[2]1516 Exp_Rev Access'!$F$7:$GB$306,133,FALSE)),"",VLOOKUP($A162,'[2]1516 Exp_Rev Access'!$F$7:$GB$306,133,FALSE))</f>
        <v>0</v>
      </c>
      <c r="EX162" s="99">
        <f>IF(ISNA(VLOOKUP($A162,'[2]1516 Exp_Rev Access'!$F$7:$GB$306,134,FALSE)),"",VLOOKUP($A162,'[2]1516 Exp_Rev Access'!$F$7:$GB$306,134,FALSE))</f>
        <v>0</v>
      </c>
      <c r="EY162" s="99">
        <f>IF(ISNA(VLOOKUP($A162,'[2]1516 Exp_Rev Access'!$F$7:$GB$306,135,FALSE)),"",VLOOKUP($A162,'[2]1516 Exp_Rev Access'!$F$7:$GB$306,135,FALSE))</f>
        <v>0</v>
      </c>
      <c r="EZ162" s="99">
        <f>IF(ISNA(VLOOKUP($A162,'[2]1516 Exp_Rev Access'!$F$7:$GB$306,136,FALSE)),"",VLOOKUP($A162,'[2]1516 Exp_Rev Access'!$F$7:$GB$306,136,FALSE))</f>
        <v>0</v>
      </c>
      <c r="FA162" s="99">
        <f>IF(ISNA(VLOOKUP($A162,'[2]1516 Exp_Rev Access'!$F$7:$GB$306,137,FALSE)),"",VLOOKUP($A162,'[2]1516 Exp_Rev Access'!$F$7:$GB$306,137,FALSE))</f>
        <v>0</v>
      </c>
      <c r="FB162" s="99">
        <f>IF(ISNA(VLOOKUP($A162,'[2]1516 Exp_Rev Access'!$F$7:$GB$306,138,FALSE)),"",VLOOKUP($A162,'[2]1516 Exp_Rev Access'!$F$7:$GB$306,138,FALSE))</f>
        <v>0</v>
      </c>
      <c r="FC162" s="99">
        <f>IF(ISNA(VLOOKUP($A162,'[2]1516 Exp_Rev Access'!$F$7:$GB$306,139,FALSE)),"",VLOOKUP($A162,'[2]1516 Exp_Rev Access'!$F$7:$GB$306,139,FALSE))</f>
        <v>0</v>
      </c>
      <c r="FD162" s="99">
        <f>IF(ISNA(VLOOKUP($A162,'[2]1516 Exp_Rev Access'!$F$7:$FS$306,140,FALSE)),"",VLOOKUP($A162,'[2]1516 Exp_Rev Access'!$F$7:$FS$306,140,FALSE))</f>
        <v>0</v>
      </c>
      <c r="FE162" s="99">
        <f>IF(ISNA(VLOOKUP($A162,'[2]1516 Exp_Rev Access'!$F$7:$FS$306,141,FALSE)),"",VLOOKUP($A162,'[2]1516 Exp_Rev Access'!$F$7:$FS$306,141,FALSE))</f>
        <v>0</v>
      </c>
      <c r="FF162" s="99">
        <f>IF(ISNA(VLOOKUP($A162,'[2]1516 Exp_Rev Access'!$F$7:$FS$306,142,FALSE)),"",VLOOKUP($A162,'[2]1516 Exp_Rev Access'!$F$7:$FS$306,142,FALSE))</f>
        <v>0</v>
      </c>
      <c r="FG162" s="99">
        <f>IF(ISNA(VLOOKUP($A162,'[2]1516 Exp_Rev Access'!$F$7:$FS$306,143,FALSE)),"",VLOOKUP($A162,'[2]1516 Exp_Rev Access'!$F$7:$FS$306,143,FALSE))</f>
        <v>0</v>
      </c>
      <c r="FH162" s="99">
        <f>IF(ISNA(VLOOKUP($A162,'[2]1516 Exp_Rev Access'!$F$7:$FS$306,144,FALSE)),"",VLOOKUP($A162,'[2]1516 Exp_Rev Access'!$F$7:$FS$306,144,FALSE))</f>
        <v>0</v>
      </c>
      <c r="FI162" s="99">
        <f>IF(ISNA(VLOOKUP($A162,'[2]1516 Exp_Rev Access'!$F$7:$FS$306,145,FALSE)),"",VLOOKUP($A162,'[2]1516 Exp_Rev Access'!$F$7:$FS$306,145,FALSE))</f>
        <v>0</v>
      </c>
      <c r="FJ162" s="99">
        <f>IF(ISNA(VLOOKUP($A162,'[2]1516 Exp_Rev Access'!$F$7:$FS$306,146,FALSE)),"",VLOOKUP($A162,'[2]1516 Exp_Rev Access'!$F$7:$FS$306,146,FALSE))</f>
        <v>0</v>
      </c>
      <c r="FK162" s="99">
        <f>IF(ISNA(VLOOKUP($A162,'[2]1516 Exp_Rev Access'!$F$7:$FS$306,147,FALSE)),"",VLOOKUP($A162,'[2]1516 Exp_Rev Access'!$F$7:$FS$306,147,FALSE))</f>
        <v>0</v>
      </c>
      <c r="FL162" s="99">
        <f>IF(ISNA(VLOOKUP($A162,'[2]1516 Exp_Rev Access'!$F$7:$FS$306,148,FALSE)),"",VLOOKUP($A162,'[2]1516 Exp_Rev Access'!$F$7:$FS$306,148,FALSE))</f>
        <v>0</v>
      </c>
      <c r="FM162" s="99">
        <f>IF(ISNA(VLOOKUP($A162,'[2]1516 Exp_Rev Access'!$F$7:$FS$306,149,FALSE)),"",VLOOKUP($A162,'[2]1516 Exp_Rev Access'!$F$7:$FS$306,149,FALSE))</f>
        <v>0</v>
      </c>
      <c r="FN162" s="99">
        <f>IF(ISNA(VLOOKUP($A162,'[2]1516 Exp_Rev Access'!$F$7:$FS$306,150,FALSE)),"",VLOOKUP($A162,'[2]1516 Exp_Rev Access'!$F$7:$FS$306,150,FALSE))</f>
        <v>0</v>
      </c>
      <c r="FO162" s="99">
        <f>IF(ISNA(VLOOKUP($A162,'[2]1516 Exp_Rev Access'!$F$7:$FS$306,151,FALSE)),"",VLOOKUP($A162,'[2]1516 Exp_Rev Access'!$F$7:$FS$306,151,FALSE))</f>
        <v>0</v>
      </c>
      <c r="FP162" s="99">
        <f>IF(ISNA(VLOOKUP($A162,'[2]1516 Exp_Rev Access'!$F$7:$FS$306,152,FALSE)),"",VLOOKUP($A162,'[2]1516 Exp_Rev Access'!$F$7:$FS$306,152,FALSE))</f>
        <v>0</v>
      </c>
      <c r="FQ162" s="99">
        <f>IF(ISNA(VLOOKUP($A162,'[2]1516 Exp_Rev Access'!$F$7:$FS$306,153,FALSE)),"",VLOOKUP($A162,'[2]1516 Exp_Rev Access'!$F$7:$FS$306,153,FALSE))</f>
        <v>32580.73</v>
      </c>
      <c r="FR162" s="101">
        <f t="shared" si="218"/>
        <v>1035563.5</v>
      </c>
      <c r="FS162" s="72">
        <f t="shared" si="219"/>
        <v>7.0210713214314713E-2</v>
      </c>
      <c r="FT162" s="94">
        <f t="shared" si="220"/>
        <v>786.23919034856613</v>
      </c>
      <c r="FU162" s="99">
        <f>IF(ISNA(VLOOKUP($A162,'[2]1516 Exp_Rev Access'!$F$7:$GB$306,154,FALSE)),"",VLOOKUP($A162,'[2]1516 Exp_Rev Access'!$F$7:$GB$306,154,FALSE))</f>
        <v>0</v>
      </c>
      <c r="FV162" s="99">
        <f>IF(ISNA(VLOOKUP($A162,'[2]1516 Exp_Rev Access'!$F$7:$GB$306,155,FALSE)),"",VLOOKUP($A162,'[2]1516 Exp_Rev Access'!$F$7:$GB$306,155,FALSE))</f>
        <v>0</v>
      </c>
      <c r="FW162" s="99">
        <f>IF(ISNA(VLOOKUP($A162,'[2]1516 Exp_Rev Access'!$F$7:$GB$306,156,FALSE)),"",VLOOKUP($A162,'[2]1516 Exp_Rev Access'!$F$7:$GB$306,156,FALSE))</f>
        <v>0</v>
      </c>
      <c r="FX162" s="99">
        <f>IF(ISNA(VLOOKUP($A162,'[2]1516 Exp_Rev Access'!$F$7:$GB$306,157,FALSE)),"",VLOOKUP($A162,'[2]1516 Exp_Rev Access'!$F$7:$GB$306,157,FALSE))</f>
        <v>0</v>
      </c>
      <c r="FY162" s="99">
        <f>IF(ISNA(VLOOKUP($A162,'[2]1516 Exp_Rev Access'!$F$7:$GB$306,158,FALSE)),"",VLOOKUP($A162,'[2]1516 Exp_Rev Access'!$F$7:$GB$306,158,FALSE))</f>
        <v>0</v>
      </c>
      <c r="FZ162" s="99">
        <f>IF(ISNA(VLOOKUP($A162,'[2]1516 Exp_Rev Access'!$F$7:$GB$306,159,FALSE)),"",VLOOKUP($A162,'[2]1516 Exp_Rev Access'!$F$7:$GB$306,159,FALSE))</f>
        <v>0</v>
      </c>
      <c r="GA162" s="99">
        <f>IF(ISNA(VLOOKUP($A162,'[2]1516 Exp_Rev Access'!$F$7:$GB$306,160,FALSE)),"",VLOOKUP($A162,'[2]1516 Exp_Rev Access'!$F$7:$GB$306,160,FALSE))</f>
        <v>0</v>
      </c>
      <c r="GB162" s="99">
        <f>IF(ISNA(VLOOKUP($A162,'[2]1516 Exp_Rev Access'!$F$7:$GB$306,161,FALSE)),"",VLOOKUP($A162,'[2]1516 Exp_Rev Access'!$F$7:$GB$306,161,FALSE))</f>
        <v>0</v>
      </c>
      <c r="GC162" s="99">
        <f>IF(ISNA(VLOOKUP($A162,'[2]1516 Exp_Rev Access'!$F$7:$GB$306,162,FALSE)),"",VLOOKUP($A162,'[2]1516 Exp_Rev Access'!$F$7:$GB$306,162,FALSE))</f>
        <v>0</v>
      </c>
      <c r="GD162" s="99">
        <f>IF(ISNA(VLOOKUP($A162,'[2]1516 Exp_Rev Access'!$F$7:$GB$306,163,FALSE)),"",VLOOKUP($A162,'[2]1516 Exp_Rev Access'!$F$7:$GB$306,163,FALSE))</f>
        <v>0</v>
      </c>
      <c r="GE162" s="99">
        <f>IF(ISNA(VLOOKUP($A162,'[2]1516 Exp_Rev Access'!$F$7:$GB$306,164,FALSE)),"",VLOOKUP($A162,'[2]1516 Exp_Rev Access'!$F$7:$GB$306,164,FALSE))</f>
        <v>0</v>
      </c>
      <c r="GF162" s="99">
        <f>IF(ISNA(VLOOKUP($A162,'[2]1516 Exp_Rev Access'!$F$7:$GB$306,165,FALSE)),"",VLOOKUP($A162,'[2]1516 Exp_Rev Access'!$F$7:$GB$306,165,FALSE))</f>
        <v>0</v>
      </c>
      <c r="GG162" s="99">
        <f>IF(ISNA(VLOOKUP($A162,'[2]1516 Exp_Rev Access'!$F$7:$GB$306,166,FALSE)),"",VLOOKUP($A162,'[2]1516 Exp_Rev Access'!$F$7:$GB$306,166,FALSE))</f>
        <v>0</v>
      </c>
      <c r="GH162" s="99">
        <f>IF(ISNA(VLOOKUP($A162,'[2]1516 Exp_Rev Access'!$F$7:$GB$306,167,FALSE)),"",VLOOKUP($A162,'[2]1516 Exp_Rev Access'!$F$7:$GB$306,167,FALSE))</f>
        <v>0</v>
      </c>
      <c r="GI162" s="99">
        <f>IF(ISNA(VLOOKUP($A162,'[2]1516 Exp_Rev Access'!$F$7:$GB$306,168,FALSE)),"",VLOOKUP($A162,'[2]1516 Exp_Rev Access'!$F$7:$GB$306,168,FALSE))</f>
        <v>0</v>
      </c>
      <c r="GJ162" s="99">
        <f>IF(ISNA(VLOOKUP($A162,'[2]1516 Exp_Rev Access'!$F$7:$GB$306,169,FALSE)),"",VLOOKUP($A162,'[2]1516 Exp_Rev Access'!$F$7:$GB$306,169,FALSE))</f>
        <v>6249.32</v>
      </c>
      <c r="GK162" s="99">
        <f>IF(ISNA(VLOOKUP($A162,'[2]1516 Exp_Rev Access'!$F$7:$GB$306,170,FALSE)),"",VLOOKUP($A162,'[2]1516 Exp_Rev Access'!$F$7:$GB$306,170,FALSE))</f>
        <v>0</v>
      </c>
      <c r="GL162" s="99">
        <f>IF(ISNA(VLOOKUP($A162,'[2]1516 Exp_Rev Access'!$F$7:$GB$306,171,FALSE)),"",VLOOKUP($A162,'[2]1516 Exp_Rev Access'!$F$7:$GB$306,171,FALSE))</f>
        <v>0</v>
      </c>
      <c r="GM162" s="99">
        <f>IF(ISNA(VLOOKUP($A162,'[2]1516 Exp_Rev Access'!$F$7:$GB$306,172,FALSE)),"",VLOOKUP($A162,'[2]1516 Exp_Rev Access'!$F$7:$GB$306,172,FALSE))</f>
        <v>0</v>
      </c>
      <c r="GN162" s="99">
        <f>IF(ISNA(VLOOKUP($A162,'[2]1516 Exp_Rev Access'!$F$7:$GB$306,173,FALSE)),"",VLOOKUP($A162,'[2]1516 Exp_Rev Access'!$F$7:$GB$306,173,FALSE))</f>
        <v>0</v>
      </c>
      <c r="GO162" s="99">
        <f>IF(ISNA(VLOOKUP($A162,'[2]1516 Exp_Rev Access'!$F$7:$GB$306,174,FALSE)),"",VLOOKUP($A162,'[2]1516 Exp_Rev Access'!$F$7:$GB$306,174,FALSE))</f>
        <v>0</v>
      </c>
      <c r="GP162" s="99">
        <f>IF(ISNA(VLOOKUP($A162,'[2]1516 Exp_Rev Access'!$F$7:$GB$306,175,FALSE)),"",VLOOKUP($A162,'[2]1516 Exp_Rev Access'!$F$7:$GB$306,175,FALSE))</f>
        <v>1620</v>
      </c>
      <c r="GQ162" s="99">
        <f>IF(ISNA(VLOOKUP($A162,'[2]1516 Exp_Rev Access'!$F$7:$GB$306,176,FALSE)),"",VLOOKUP($A162,'[2]1516 Exp_Rev Access'!$F$7:$GB$306,176,FALSE))</f>
        <v>0</v>
      </c>
      <c r="GR162" s="99">
        <f>IF(ISNA(VLOOKUP($A162,'[2]1516 Exp_Rev Access'!$F$7:$GB$306,177,FALSE)),"",VLOOKUP($A162,'[2]1516 Exp_Rev Access'!$F$7:$GB$306,177,FALSE))</f>
        <v>0</v>
      </c>
      <c r="GS162" s="99">
        <f>IF(ISNA(VLOOKUP($A162,'[2]1516 Exp_Rev Access'!$F$7:$GB$306,178,FALSE)),"",VLOOKUP($A162,'[2]1516 Exp_Rev Access'!$F$7:$GB$306,178,FALSE))</f>
        <v>0</v>
      </c>
      <c r="GT162" s="101">
        <f t="shared" si="221"/>
        <v>7869.32</v>
      </c>
      <c r="GU162" s="72">
        <f t="shared" si="222"/>
        <v>5.3353615660620623E-4</v>
      </c>
      <c r="GV162" s="84">
        <f t="shared" si="223"/>
        <v>5.9746870041226616</v>
      </c>
      <c r="GW162"/>
      <c r="GX162"/>
      <c r="GY162"/>
    </row>
    <row r="163" spans="1:207" customFormat="1" ht="12" customHeight="1" x14ac:dyDescent="0.2">
      <c r="A163" s="96" t="s">
        <v>447</v>
      </c>
      <c r="B163" s="69" t="s">
        <v>448</v>
      </c>
      <c r="C163" s="80">
        <f>IF(ISNA(VLOOKUP($A163,'[2]1516 enrollment_Rev_Exp by size'!$A$6:$G$320,3,FALSE)),"",VLOOKUP($A163,'[2]1516 enrollment_Rev_Exp by size'!$A$6:$G$320,3,FALSE))</f>
        <v>1377.1200000000001</v>
      </c>
      <c r="D163" s="97">
        <v>14965285.609999999</v>
      </c>
      <c r="E163" s="80">
        <f t="shared" si="201"/>
        <v>14965285.610000001</v>
      </c>
      <c r="F163" s="80">
        <f t="shared" si="202"/>
        <v>0</v>
      </c>
      <c r="G163" s="98">
        <f>IF(ISNA(VLOOKUP($A163,'[2]1516 Exp_Rev Access'!$F$7:$FS$306,2,FALSE)),"",VLOOKUP($A163,'[2]1516 Exp_Rev Access'!$F$7:$FS$306,2,FALSE))</f>
        <v>2186710.96</v>
      </c>
      <c r="H163" s="98">
        <f>IF(ISNA(VLOOKUP($A163,'[2]1516 Exp_Rev Access'!$F$7:$FS$306,3,FALSE)),"",VLOOKUP($A163,'[2]1516 Exp_Rev Access'!$F$7:$FS$306,3,FALSE))</f>
        <v>0</v>
      </c>
      <c r="I163" s="98">
        <f>IF(ISNA(VLOOKUP($A163,'[2]1516 Exp_Rev Access'!$F$7:$FS$306,4,FALSE)),"",VLOOKUP($A163,'[2]1516 Exp_Rev Access'!$F$7:$FS$306,4,FALSE))</f>
        <v>1298.6500000000001</v>
      </c>
      <c r="J163" s="98">
        <f>IF(ISNA(VLOOKUP($A163,'[2]1516 Exp_Rev Access'!$F$7:$FS$306,5,FALSE)),"",VLOOKUP($A163,'[2]1516 Exp_Rev Access'!$F$7:$FS$306,5,FALSE))</f>
        <v>109486.88</v>
      </c>
      <c r="K163" s="98">
        <f>IF(ISNA(VLOOKUP($A163,'[2]1516 Exp_Rev Access'!$F$7:$FS$306,6,FALSE)),"",VLOOKUP($A163,'[2]1516 Exp_Rev Access'!$F$7:$FS$306,6,FALSE))</f>
        <v>74179.360000000001</v>
      </c>
      <c r="L163" s="98">
        <f>IF(ISNA(VLOOKUP($A163,'[2]1516 Exp_Rev Access'!$F$7:$FS$306,7,FALSE)),"",VLOOKUP($A163,'[2]1516 Exp_Rev Access'!$F$7:$FS$306,7,FALSE))</f>
        <v>0</v>
      </c>
      <c r="M163" s="90">
        <f t="shared" si="203"/>
        <v>2371675.8499999996</v>
      </c>
      <c r="N163" s="72">
        <f t="shared" si="204"/>
        <v>0.1584784889381072</v>
      </c>
      <c r="O163" s="73">
        <f t="shared" si="205"/>
        <v>1722.1998446032296</v>
      </c>
      <c r="P163" s="99">
        <f>IF(ISNA(VLOOKUP($A163,'[2]1516 Exp_Rev Access'!$F$7:$FS$306,8,FALSE)),"",VLOOKUP($A163,'[2]1516 Exp_Rev Access'!$F$7:$FS$306,8,FALSE))</f>
        <v>7642.75</v>
      </c>
      <c r="Q163" s="99">
        <f>IF(ISNA(VLOOKUP($A163,'[2]1516 Exp_Rev Access'!$F$7:$FS$306,9,FALSE)),"",VLOOKUP($A163,'[2]1516 Exp_Rev Access'!$F$7:$FS$306,9,FALSE))</f>
        <v>0</v>
      </c>
      <c r="R163" s="99">
        <f>IF(ISNA(VLOOKUP($A163,'[2]1516 Exp_Rev Access'!$F$7:$FS$306,10,FALSE)),"",VLOOKUP($A163,'[2]1516 Exp_Rev Access'!$F$7:$FS$306,10,FALSE))</f>
        <v>0</v>
      </c>
      <c r="S163" s="99">
        <f>IF(ISNA(VLOOKUP($A163,'[2]1516 Exp_Rev Access'!$F$7:$FS$306,11,FALSE)),"",VLOOKUP($A163,'[2]1516 Exp_Rev Access'!$F$7:$FS$306,11,FALSE))</f>
        <v>0</v>
      </c>
      <c r="T163" s="99">
        <f>IF(ISNA(VLOOKUP($A163,'[2]1516 Exp_Rev Access'!$F$7:$FS$306,12,FALSE)),"",VLOOKUP($A163,'[2]1516 Exp_Rev Access'!$F$7:$FS$306,12,FALSE))</f>
        <v>8169</v>
      </c>
      <c r="U163" s="99">
        <f>IF(ISNA(VLOOKUP($A163,'[2]1516 Exp_Rev Access'!$F$7:$FS$306,13,FALSE)),"",VLOOKUP($A163,'[2]1516 Exp_Rev Access'!$F$7:$FS$306,13,FALSE))</f>
        <v>0</v>
      </c>
      <c r="V163" s="99">
        <f>IF(ISNA(VLOOKUP($A163,'[2]1516 Exp_Rev Access'!$F$7:$FS$306,14,FALSE)),"",VLOOKUP($A163,'[2]1516 Exp_Rev Access'!$F$7:$FS$306,14,FALSE))</f>
        <v>0</v>
      </c>
      <c r="W163" s="99">
        <f>IF(ISNA(VLOOKUP($A163,'[2]1516 Exp_Rev Access'!$F$7:$FS$306,15,FALSE)),"",VLOOKUP($A163,'[2]1516 Exp_Rev Access'!$F$7:$FS$306,15,FALSE))</f>
        <v>0</v>
      </c>
      <c r="X163" s="99">
        <f>IF(ISNA(VLOOKUP($A163,'[2]1516 Exp_Rev Access'!$F$7:$FS$306,16,FALSE)),"",VLOOKUP($A163,'[2]1516 Exp_Rev Access'!$F$7:$FS$306,16,FALSE))</f>
        <v>14623.19</v>
      </c>
      <c r="Y163" s="99">
        <f>IF(ISNA(VLOOKUP($A163,'[2]1516 Exp_Rev Access'!$F$7:$FS$306,17,FALSE)),"",VLOOKUP($A163,'[2]1516 Exp_Rev Access'!$F$7:$FS$306,17,FALSE))</f>
        <v>0</v>
      </c>
      <c r="Z163" s="99">
        <f>IF(ISNA(VLOOKUP($A163,'[2]1516 Exp_Rev Access'!$F$7:$FS$306,18,FALSE)),"",VLOOKUP($A163,'[2]1516 Exp_Rev Access'!$F$7:$FS$306,18,FALSE))</f>
        <v>0</v>
      </c>
      <c r="AA163" s="99">
        <f>IF(ISNA(VLOOKUP($A163,'[2]1516 Exp_Rev Access'!$F$7:$FS$306,19,FALSE)),"",VLOOKUP($A163,'[2]1516 Exp_Rev Access'!$F$7:$FS$306,19,FALSE))</f>
        <v>0</v>
      </c>
      <c r="AB163" s="99">
        <f>IF(ISNA(VLOOKUP($A163,'[2]1516 Exp_Rev Access'!$F$7:$FS$306,20,FALSE)),"",VLOOKUP($A163,'[2]1516 Exp_Rev Access'!$F$7:$FS$306,20,FALSE))</f>
        <v>0</v>
      </c>
      <c r="AC163" s="99">
        <f>IF(ISNA(VLOOKUP($A163,'[2]1516 Exp_Rev Access'!$F$7:$FS$306,21,FALSE)),"",VLOOKUP($A163,'[2]1516 Exp_Rev Access'!$F$7:$FS$306,21,FALSE))</f>
        <v>155182.47</v>
      </c>
      <c r="AD163" s="99">
        <f>IF(ISNA(VLOOKUP($A163,'[2]1516 Exp_Rev Access'!$F$7:$FS$306,22,FALSE)),"",VLOOKUP($A163,'[2]1516 Exp_Rev Access'!$F$7:$FS$306,22,FALSE))</f>
        <v>4442.84</v>
      </c>
      <c r="AE163" s="99">
        <f>IF(ISNA(VLOOKUP($A163,'[2]1516 Exp_Rev Access'!$F$7:$FS$306,23,FALSE)),"",VLOOKUP($A163,'[2]1516 Exp_Rev Access'!$F$7:$FS$306,23,FALSE))</f>
        <v>0</v>
      </c>
      <c r="AF163" s="99">
        <f>IF(ISNA(VLOOKUP($A163,'[2]1516 Exp_Rev Access'!$F$7:$FS$306,24,FALSE)),"",VLOOKUP($A163,'[2]1516 Exp_Rev Access'!$F$7:$FS$306,24,FALSE))</f>
        <v>79742.990000000005</v>
      </c>
      <c r="AG163" s="99">
        <f>IF(ISNA(VLOOKUP($A163,'[2]1516 Exp_Rev Access'!$F$7:$FS$306,25,FALSE)),"",VLOOKUP($A163,'[2]1516 Exp_Rev Access'!$F$7:$FS$306,25,FALSE))</f>
        <v>2066.77</v>
      </c>
      <c r="AH163" s="98">
        <f>IF(ISNA(VLOOKUP($A163,'[2]1516 Exp_Rev Access'!$F$7:$FS$306,26,FALSE)),"",VLOOKUP($A163,'[2]1516 Exp_Rev Access'!$F$7:$FS$306,26,FALSE))</f>
        <v>4617.01</v>
      </c>
      <c r="AI163" s="98">
        <f>IF(ISNA(VLOOKUP($A163,'[2]1516 Exp_Rev Access'!$F$7:$FS$306,27,FALSE)),"",VLOOKUP($A163,'[2]1516 Exp_Rev Access'!$F$7:$FS$306,27,FALSE))</f>
        <v>1881.3</v>
      </c>
      <c r="AJ163" s="98">
        <f>IF(ISNA(VLOOKUP($A163,'[2]1516 Exp_Rev Access'!$F$7:$FS$306,28,FALSE)),"",VLOOKUP($A163,'[2]1516 Exp_Rev Access'!$F$7:$FS$306,28,FALSE))</f>
        <v>5157.25</v>
      </c>
      <c r="AK163" s="98">
        <f>IF(ISNA(VLOOKUP($A163,'[2]1516 Exp_Rev Access'!$F$7:$FS$306,29,FALSE)),"",VLOOKUP($A163,'[2]1516 Exp_Rev Access'!$F$7:$FS$306,29,FALSE))</f>
        <v>31485.37</v>
      </c>
      <c r="AL163" s="100">
        <f t="shared" si="206"/>
        <v>315010.94</v>
      </c>
      <c r="AM163" s="72">
        <f t="shared" si="207"/>
        <v>2.1049443907004726E-2</v>
      </c>
      <c r="AN163" s="94">
        <f t="shared" si="208"/>
        <v>228.74618043453</v>
      </c>
      <c r="AO163" s="99">
        <f>IF(ISNA(VLOOKUP($A163,'[2]1516 Exp_Rev Access'!$F$7:$GB$306,30,FALSE)),"",VLOOKUP($A163,'[2]1516 Exp_Rev Access'!$F$7:$FS$306,30,FALSE))</f>
        <v>8237754.9100000001</v>
      </c>
      <c r="AP163" s="99">
        <f>IF(ISNA(VLOOKUP($A163,'[2]1516 Exp_Rev Access'!$F$7:$GB$306,31,FALSE)),"",VLOOKUP($A163,'[2]1516 Exp_Rev Access'!$F$7:$FS$306,31,FALSE))</f>
        <v>203889.27</v>
      </c>
      <c r="AQ163" s="99">
        <f>IF(ISNA(VLOOKUP($A163,'[2]1516 Exp_Rev Access'!$F$7:$GB$306,32,FALSE)),"",VLOOKUP($A163,'[2]1516 Exp_Rev Access'!$F$7:$FS$306,32,FALSE))</f>
        <v>803516.92</v>
      </c>
      <c r="AR163" s="99">
        <f>IF(ISNA(VLOOKUP($A163,'[2]1516 Exp_Rev Access'!$F$7:$GB$306,33,FALSE)),"",VLOOKUP($A163,'[2]1516 Exp_Rev Access'!$F$7:$FS$306,33,FALSE))</f>
        <v>0</v>
      </c>
      <c r="AS163" s="99">
        <f>IF(ISNA(VLOOKUP($A163,'[2]1516 Exp_Rev Access'!$F$7:$GB$306,34,FALSE)),"",VLOOKUP($A163,'[2]1516 Exp_Rev Access'!$F$7:$FS$306,34,FALSE))</f>
        <v>0</v>
      </c>
      <c r="AT163" s="101">
        <f t="shared" si="209"/>
        <v>9245161.0999999996</v>
      </c>
      <c r="AU163" s="72">
        <f t="shared" si="210"/>
        <v>0.61777378266822136</v>
      </c>
      <c r="AV163" s="94">
        <f t="shared" si="211"/>
        <v>6713.4026809573597</v>
      </c>
      <c r="AW163" s="99">
        <f>IF(ISNA(VLOOKUP($A163,'[2]1516 Exp_Rev Access'!$F$7:$GB$306,35,FALSE)),"",VLOOKUP($A163,'[2]1516 Exp_Rev Access'!$F$7:$GB$306,35,FALSE))</f>
        <v>0</v>
      </c>
      <c r="AX163" s="99">
        <f>IF(ISNA(VLOOKUP($A163,'[2]1516 Exp_Rev Access'!$F$7:$GB$306,36,FALSE)),"",VLOOKUP($A163,'[2]1516 Exp_Rev Access'!$F$7:$GB$306,36,FALSE))</f>
        <v>1116542.06</v>
      </c>
      <c r="AY163" s="99">
        <f>IF(ISNA(VLOOKUP($A163,'[2]1516 Exp_Rev Access'!$F$7:$GB$306,37,FALSE)),"",VLOOKUP($A163,'[2]1516 Exp_Rev Access'!$F$7:$GB$306,37,FALSE))</f>
        <v>48578.12</v>
      </c>
      <c r="AZ163" s="99">
        <f>IF(ISNA(VLOOKUP($A163,'[2]1516 Exp_Rev Access'!$F$7:$GB$306,38,FALSE)),"",VLOOKUP($A163,'[2]1516 Exp_Rev Access'!$F$7:$GB$306,38,FALSE))</f>
        <v>0</v>
      </c>
      <c r="BA163" s="99">
        <f>IF(ISNA(VLOOKUP($A163,'[2]1516 Exp_Rev Access'!$F$7:$GB$306,39,FALSE)),"",VLOOKUP($A163,'[2]1516 Exp_Rev Access'!$F$7:$GB$306,39,FALSE))</f>
        <v>0</v>
      </c>
      <c r="BB163" s="99">
        <f>IF(ISNA(VLOOKUP($A163,'[2]1516 Exp_Rev Access'!$F$7:$GB$306,40,FALSE)),"",VLOOKUP($A163,'[2]1516 Exp_Rev Access'!$F$7:$GB$306,40,FALSE))</f>
        <v>250980.64</v>
      </c>
      <c r="BC163" s="99">
        <f>IF(ISNA(VLOOKUP($A163,'[2]1516 Exp_Rev Access'!$F$7:$GB$306,41,FALSE)),"",VLOOKUP($A163,'[2]1516 Exp_Rev Access'!$F$7:$GB$306,41,FALSE))</f>
        <v>0</v>
      </c>
      <c r="BD163" s="99">
        <f>IF(ISNA(VLOOKUP($A163,'[2]1516 Exp_Rev Access'!$F$7:$GB$306,42,FALSE)),"",VLOOKUP($A163,'[2]1516 Exp_Rev Access'!$F$7:$GB$306,42,FALSE))</f>
        <v>51009.32</v>
      </c>
      <c r="BE163" s="99">
        <f>IF(ISNA(VLOOKUP($A163,'[2]1516 Exp_Rev Access'!$F$7:$GB$306,43,FALSE)),"",VLOOKUP($A163,'[2]1516 Exp_Rev Access'!$F$7:$GB$306,43,FALSE))</f>
        <v>0</v>
      </c>
      <c r="BF163" s="99">
        <f>IF(ISNA(VLOOKUP($A163,'[2]1516 Exp_Rev Access'!$F$7:$GB$306,44,FALSE)),"",VLOOKUP($A163,'[2]1516 Exp_Rev Access'!$F$7:$GB$306,44,FALSE))</f>
        <v>24591.34</v>
      </c>
      <c r="BG163" s="99">
        <f>IF(ISNA(VLOOKUP($A163,'[2]1516 Exp_Rev Access'!$F$7:$GB$306,45,FALSE)),"",VLOOKUP($A163,'[2]1516 Exp_Rev Access'!$F$7:$GB$306,45,FALSE))</f>
        <v>14096.19</v>
      </c>
      <c r="BH163" s="99">
        <f>IF(ISNA(VLOOKUP($A163,'[2]1516 Exp_Rev Access'!$F$7:$GB$306,46,FALSE)),"",VLOOKUP($A163,'[2]1516 Exp_Rev Access'!$F$7:$GB$306,46,FALSE))</f>
        <v>0</v>
      </c>
      <c r="BI163" s="99">
        <f>IF(ISNA(VLOOKUP($A163,'[2]1516 Exp_Rev Access'!$F$7:$GB$306,47,FALSE)),"",VLOOKUP($A163,'[2]1516 Exp_Rev Access'!$F$7:$GB$306,47,FALSE))</f>
        <v>6271.7</v>
      </c>
      <c r="BJ163" s="99">
        <f>IF(ISNA(VLOOKUP($A163,'[2]1516 Exp_Rev Access'!$F$7:$GB$306,48,FALSE)),"",VLOOKUP($A163,'[2]1516 Exp_Rev Access'!$F$7:$GB$306,48,FALSE))</f>
        <v>540389.43000000005</v>
      </c>
      <c r="BK163" s="99">
        <f>IF(ISNA(VLOOKUP($A163,'[2]1516 Exp_Rev Access'!$F$7:$GB$306,49,FALSE)),"",VLOOKUP($A163,'[2]1516 Exp_Rev Access'!$F$7:$GB$306,49,FALSE))</f>
        <v>0</v>
      </c>
      <c r="BL163" s="99">
        <f>IF(ISNA(VLOOKUP($A163,'[2]1516 Exp_Rev Access'!$F$7:$GB$306,50,FALSE)),"",VLOOKUP($A163,'[2]1516 Exp_Rev Access'!$F$7:$GB$306,50,FALSE))</f>
        <v>0</v>
      </c>
      <c r="BM163" s="99">
        <f>IF(ISNA(VLOOKUP($A163,'[2]1516 Exp_Rev Access'!$F$7:$GB$306,51,FALSE)),"",VLOOKUP($A163,'[2]1516 Exp_Rev Access'!$F$7:$GB$306,51,FALSE))</f>
        <v>0</v>
      </c>
      <c r="BN163" s="99">
        <f>IF(ISNA(VLOOKUP($A163,'[2]1516 Exp_Rev Access'!$F$7:$GB$306,52,FALSE)),"",VLOOKUP($A163,'[2]1516 Exp_Rev Access'!$F$7:$GB$306,52,FALSE))</f>
        <v>0</v>
      </c>
      <c r="BO163" s="99">
        <f>IF(ISNA(VLOOKUP($A163,'[2]1516 Exp_Rev Access'!$F$7:$GB$306,53,FALSE)),"",VLOOKUP($A163,'[2]1516 Exp_Rev Access'!$F$7:$GB$306,53,FALSE))</f>
        <v>0</v>
      </c>
      <c r="BP163" s="99">
        <f>IF(ISNA(VLOOKUP($A163,'[2]1516 Exp_Rev Access'!$F$7:$GB$306,54,FALSE)),"",VLOOKUP($A163,'[2]1516 Exp_Rev Access'!$F$7:$GB$306,54,FALSE))</f>
        <v>0</v>
      </c>
      <c r="BQ163" s="99">
        <f>IF(ISNA(VLOOKUP($A163,'[2]1516 Exp_Rev Access'!$F$7:$GB$306,55,FALSE)),"",VLOOKUP($A163,'[2]1516 Exp_Rev Access'!$F$7:$GB$306,55,FALSE))</f>
        <v>0</v>
      </c>
      <c r="BR163" s="99">
        <f>IF(ISNA(VLOOKUP($A163,'[2]1516 Exp_Rev Access'!$F$7:$GB$306,56,FALSE)),"",VLOOKUP($A163,'[2]1516 Exp_Rev Access'!$F$7:$GB$306,56,FALSE))</f>
        <v>0</v>
      </c>
      <c r="BS163" s="99">
        <f>IF(ISNA(VLOOKUP($A163,'[2]1516 Exp_Rev Access'!$F$7:$GB$306,57,FALSE)),"",VLOOKUP($A163,'[2]1516 Exp_Rev Access'!$F$7:$GB$306,57,FALSE))</f>
        <v>0</v>
      </c>
      <c r="BT163" s="99">
        <f>IF(ISNA(VLOOKUP($A163,'[2]1516 Exp_Rev Access'!$F$7:$GB$306,58,FALSE)),"",VLOOKUP($A163,'[2]1516 Exp_Rev Access'!$F$7:$GB$306,58,FALSE))</f>
        <v>0</v>
      </c>
      <c r="BU163" s="102">
        <f t="shared" si="212"/>
        <v>2052458.8000000003</v>
      </c>
      <c r="BV163" s="72">
        <f t="shared" si="213"/>
        <v>0.13714798724780236</v>
      </c>
      <c r="BW163" s="94">
        <f t="shared" si="214"/>
        <v>1490.3993842221448</v>
      </c>
      <c r="BX163" s="99">
        <f>IF(ISNA(VLOOKUP($A163,'[2]1516 Exp_Rev Access'!$F$7:$GB$306,59,FALSE)),"",VLOOKUP($A163,'[2]1516 Exp_Rev Access'!$F$7:$GB$306,59,FALSE))</f>
        <v>0</v>
      </c>
      <c r="BY163" s="99">
        <f>IF(ISNA(VLOOKUP($A163,'[2]1516 Exp_Rev Access'!$F$7:$GB$306,60,FALSE)),"",VLOOKUP($A163,'[2]1516 Exp_Rev Access'!$F$7:$GB$306,60,FALSE))</f>
        <v>0</v>
      </c>
      <c r="BZ163" s="99">
        <f>IF(ISNA(VLOOKUP($A163,'[2]1516 Exp_Rev Access'!$F$7:$GB$306,61,FALSE)),"",VLOOKUP($A163,'[2]1516 Exp_Rev Access'!$F$7:$GB$306,61,FALSE))</f>
        <v>0</v>
      </c>
      <c r="CA163" s="99">
        <f>IF(ISNA(VLOOKUP($A163,'[2]1516 Exp_Rev Access'!$F$7:$GB$306,62,FALSE)),"",VLOOKUP($A163,'[2]1516 Exp_Rev Access'!$F$7:$GB$306,62,FALSE))</f>
        <v>0</v>
      </c>
      <c r="CB163" s="99">
        <f>IF(ISNA(VLOOKUP($A163,'[2]1516 Exp_Rev Access'!$F$7:$GB$306,63,FALSE)),"",VLOOKUP($A163,'[2]1516 Exp_Rev Access'!$F$7:$GB$306,63,FALSE))</f>
        <v>19971.46</v>
      </c>
      <c r="CC163" s="99">
        <f>IF(ISNA(VLOOKUP($A163,'[2]1516 Exp_Rev Access'!$F$7:$GB$306,64,FALSE)),"",VLOOKUP($A163,'[2]1516 Exp_Rev Access'!$F$7:$GB$306,64,FALSE))</f>
        <v>0</v>
      </c>
      <c r="CD163" s="101">
        <f t="shared" si="215"/>
        <v>19971.46</v>
      </c>
      <c r="CE163" s="72">
        <f t="shared" si="226"/>
        <v>1.334519134513197E-3</v>
      </c>
      <c r="CF163" s="103">
        <f t="shared" si="227"/>
        <v>14.502338213082373</v>
      </c>
      <c r="CG163" s="99">
        <f>IF(ISNA(VLOOKUP($A163,'[2]1516 Exp_Rev Access'!$F$7:$GB$306,65,FALSE)),"",VLOOKUP($A163,'[2]1516 Exp_Rev Access'!$F$7:$GB$306,65,FALSE))</f>
        <v>0</v>
      </c>
      <c r="CH163" s="99">
        <f>IF(ISNA(VLOOKUP($A163,'[2]1516 Exp_Rev Access'!$F$7:$GB$306,66,FALSE)),"",VLOOKUP($A163,'[2]1516 Exp_Rev Access'!$F$7:$GB$306,66,FALSE))</f>
        <v>0</v>
      </c>
      <c r="CI163" s="99">
        <f>IF(ISNA(VLOOKUP($A163,'[2]1516 Exp_Rev Access'!$F$7:$GB$306,67,FALSE)),"",VLOOKUP($A163,'[2]1516 Exp_Rev Access'!$F$7:$GB$306,67,FALSE))</f>
        <v>0</v>
      </c>
      <c r="CJ163" s="99">
        <f>IF(ISNA(VLOOKUP($A163,'[2]1516 Exp_Rev Access'!$F$7:$GB$306,68,FALSE)),"",VLOOKUP($A163,'[2]1516 Exp_Rev Access'!$F$7:$GB$306,68,FALSE))</f>
        <v>0</v>
      </c>
      <c r="CK163" s="99">
        <f>IF(ISNA(VLOOKUP($A163,'[2]1516 Exp_Rev Access'!$F$7:$GB$306,69,FALSE)),"",VLOOKUP($A163,'[2]1516 Exp_Rev Access'!$F$7:$GB$306,69,FALSE))</f>
        <v>0</v>
      </c>
      <c r="CL163" s="99">
        <f>IF(ISNA(VLOOKUP($A163,'[2]1516 Exp_Rev Access'!$F$7:$GB$306,70,FALSE)),"",VLOOKUP($A163,'[2]1516 Exp_Rev Access'!$F$7:$GB$306,70,FALSE))</f>
        <v>0</v>
      </c>
      <c r="CM163" s="99">
        <f>IF(ISNA(VLOOKUP($A163,'[2]1516 Exp_Rev Access'!$F$7:$GB$306,71,FALSE)),"",VLOOKUP($A163,'[2]1516 Exp_Rev Access'!$F$7:$GB$306,71,FALSE))</f>
        <v>0</v>
      </c>
      <c r="CN163" s="99">
        <f>IF(ISNA(VLOOKUP($A163,'[2]1516 Exp_Rev Access'!$F$7:$GB$306,72,FALSE)),"",VLOOKUP($A163,'[2]1516 Exp_Rev Access'!$F$7:$GB$306,72,FALSE))</f>
        <v>0</v>
      </c>
      <c r="CO163" s="99">
        <f>IF(ISNA(VLOOKUP($A163,'[2]1516 Exp_Rev Access'!$F$7:$GB$306,73,FALSE)),"",VLOOKUP($A163,'[2]1516 Exp_Rev Access'!$F$7:$GB$306,73,FALSE))</f>
        <v>0</v>
      </c>
      <c r="CP163" s="99">
        <f>IF(ISNA(VLOOKUP($A163,'[2]1516 Exp_Rev Access'!$F$7:$GB$306,74,FALSE)),"",VLOOKUP($A163,'[2]1516 Exp_Rev Access'!$F$7:$GB$306,74,FALSE))</f>
        <v>277054</v>
      </c>
      <c r="CQ163" s="99">
        <f>IF(ISNA(VLOOKUP($A163,'[2]1516 Exp_Rev Access'!$F$7:$GB$306,75,FALSE)),"",VLOOKUP($A163,'[2]1516 Exp_Rev Access'!$F$7:$GB$306,75,FALSE))</f>
        <v>0</v>
      </c>
      <c r="CR163" s="99">
        <f>IF(ISNA(VLOOKUP($A163,'[2]1516 Exp_Rev Access'!$F$7:$GB$306,76,FALSE)),"",VLOOKUP($A163,'[2]1516 Exp_Rev Access'!$F$7:$GB$306,76,FALSE))</f>
        <v>7710.99</v>
      </c>
      <c r="CS163" s="99">
        <f>IF(ISNA(VLOOKUP($A163,'[2]1516 Exp_Rev Access'!$F$7:$GB$306,77,FALSE)),"",VLOOKUP($A163,'[2]1516 Exp_Rev Access'!$F$7:$GB$306,77,FALSE))</f>
        <v>0</v>
      </c>
      <c r="CT163" s="99">
        <f>IF(ISNA(VLOOKUP($A163,'[2]1516 Exp_Rev Access'!$F$7:$GB$306,78,FALSE)),"",VLOOKUP($A163,'[2]1516 Exp_Rev Access'!$F$7:$GB$306,78,FALSE))</f>
        <v>269736.57</v>
      </c>
      <c r="CU163" s="99">
        <f>IF(ISNA(VLOOKUP($A163,'[2]1516 Exp_Rev Access'!$F$7:$GB$306,79,FALSE)),"",VLOOKUP($A163,'[2]1516 Exp_Rev Access'!$F$7:$GB$306,79,FALSE))</f>
        <v>52794.48</v>
      </c>
      <c r="CV163" s="99">
        <f>IF(ISNA(VLOOKUP($A163,'[2]1516 Exp_Rev Access'!$F$7:$GB$306,80,FALSE)),"",VLOOKUP($A163,'[2]1516 Exp_Rev Access'!$F$7:$GB$306,80,FALSE))</f>
        <v>0</v>
      </c>
      <c r="CW163" s="99">
        <f>IF(ISNA(VLOOKUP($A163,'[2]1516 Exp_Rev Access'!$F$7:$GB$306,81,FALSE)),"",VLOOKUP($A163,'[2]1516 Exp_Rev Access'!$F$7:$GB$306,81,FALSE))</f>
        <v>0</v>
      </c>
      <c r="CX163" s="99">
        <f>IF(ISNA(VLOOKUP($A163,'[2]1516 Exp_Rev Access'!$F$7:$GB$306,82,FALSE)),"",VLOOKUP($A163,'[2]1516 Exp_Rev Access'!$F$7:$GB$306,82,FALSE))</f>
        <v>0</v>
      </c>
      <c r="CY163" s="99">
        <f>IF(ISNA(VLOOKUP($A163,'[2]1516 Exp_Rev Access'!$F$7:$GB$306,83,FALSE)),"",VLOOKUP($A163,'[2]1516 Exp_Rev Access'!$F$7:$GB$306,83,FALSE))</f>
        <v>0</v>
      </c>
      <c r="CZ163" s="99">
        <f>IF(ISNA(VLOOKUP($A163,'[2]1516 Exp_Rev Access'!$F$7:$GB$306,84,FALSE)),"",VLOOKUP($A163,'[2]1516 Exp_Rev Access'!$F$7:$GB$306,84,FALSE))</f>
        <v>0</v>
      </c>
      <c r="DA163" s="99">
        <f>IF(ISNA(VLOOKUP($A163,'[2]1516 Exp_Rev Access'!$F$7:$GB$306,85,FALSE)),"",VLOOKUP($A163,'[2]1516 Exp_Rev Access'!$F$7:$GB$306,85,FALSE))</f>
        <v>0</v>
      </c>
      <c r="DB163" s="99">
        <f>IF(ISNA(VLOOKUP($A163,'[2]1516 Exp_Rev Access'!$F$7:$GB$306,86,FALSE)),"",VLOOKUP($A163,'[2]1516 Exp_Rev Access'!$F$7:$GB$306,86,FALSE))</f>
        <v>0</v>
      </c>
      <c r="DC163" s="99">
        <f>IF(ISNA(VLOOKUP($A163,'[2]1516 Exp_Rev Access'!$F$7:$GB$306,87,FALSE)),"",VLOOKUP($A163,'[2]1516 Exp_Rev Access'!$F$7:$GB$306,87,FALSE))</f>
        <v>0</v>
      </c>
      <c r="DD163" s="99">
        <f>IF(ISNA(VLOOKUP($A163,'[2]1516 Exp_Rev Access'!$F$7:$GB$306,88,FALSE)),"",VLOOKUP($A163,'[2]1516 Exp_Rev Access'!$F$7:$GB$306,88,FALSE))</f>
        <v>0</v>
      </c>
      <c r="DE163" s="99">
        <f>IF(ISNA(VLOOKUP($A163,'[2]1516 Exp_Rev Access'!$F$7:$GB$306,89,FALSE)),"",VLOOKUP($A163,'[2]1516 Exp_Rev Access'!$F$7:$GB$306,89,FALSE))</f>
        <v>0</v>
      </c>
      <c r="DF163" s="99">
        <f>IF(ISNA(VLOOKUP($A163,'[2]1516 Exp_Rev Access'!$F$7:$GB$306,90,FALSE)),"",VLOOKUP($A163,'[2]1516 Exp_Rev Access'!$F$7:$GB$306,90,FALSE))</f>
        <v>0</v>
      </c>
      <c r="DG163" s="99">
        <f>IF(ISNA(VLOOKUP($A163,'[2]1516 Exp_Rev Access'!$F$7:$GB$306,91,FALSE)),"",VLOOKUP($A163,'[2]1516 Exp_Rev Access'!$F$7:$GB$306,91,FALSE))</f>
        <v>0</v>
      </c>
      <c r="DH163" s="99">
        <f>IF(ISNA(VLOOKUP($A163,'[2]1516 Exp_Rev Access'!$F$7:$GB$306,92,FALSE)),"",VLOOKUP($A163,'[2]1516 Exp_Rev Access'!$F$7:$GB$306,92,FALSE))</f>
        <v>246813.84</v>
      </c>
      <c r="DI163" s="99">
        <f>IF(ISNA(VLOOKUP($A163,'[2]1516 Exp_Rev Access'!$F$7:$GB$306,93,FALSE)),"",VLOOKUP($A163,'[2]1516 Exp_Rev Access'!$F$7:$GB$306,93,FALSE))</f>
        <v>0</v>
      </c>
      <c r="DJ163" s="99">
        <f>IF(ISNA(VLOOKUP($A163,'[2]1516 Exp_Rev Access'!$F$7:$GB$306,94,FALSE)),"",VLOOKUP($A163,'[2]1516 Exp_Rev Access'!$F$7:$GB$306,94,FALSE))</f>
        <v>0</v>
      </c>
      <c r="DK163" s="99">
        <f>IF(ISNA(VLOOKUP($A163,'[2]1516 Exp_Rev Access'!$F$7:$GB$306,95,FALSE)),"",VLOOKUP($A163,'[2]1516 Exp_Rev Access'!$F$7:$GB$306,95,FALSE))</f>
        <v>0</v>
      </c>
      <c r="DL163" s="99">
        <f>IF(ISNA(VLOOKUP($A163,'[2]1516 Exp_Rev Access'!$F$7:$GB$306,96,FALSE)),"",VLOOKUP($A163,'[2]1516 Exp_Rev Access'!$F$7:$GB$306,96,FALSE))</f>
        <v>0</v>
      </c>
      <c r="DM163" s="99">
        <f>IF(ISNA(VLOOKUP($A163,'[2]1516 Exp_Rev Access'!$F$7:$GB$306,97,FALSE)),"",VLOOKUP($A163,'[2]1516 Exp_Rev Access'!$F$7:$GB$306,97,FALSE))</f>
        <v>0</v>
      </c>
      <c r="DN163" s="99">
        <f>IF(ISNA(VLOOKUP($A163,'[2]1516 Exp_Rev Access'!$F$7:$GB$306,98,FALSE)),"",VLOOKUP($A163,'[2]1516 Exp_Rev Access'!$F$7:$GB$306,98,FALSE))</f>
        <v>0</v>
      </c>
      <c r="DO163" s="99">
        <f>IF(ISNA(VLOOKUP($A163,'[2]1516 Exp_Rev Access'!$F$7:$GB$306,99,FALSE)),"",VLOOKUP($A163,'[2]1516 Exp_Rev Access'!$F$7:$GB$306,99,FALSE))</f>
        <v>0</v>
      </c>
      <c r="DP163" s="99">
        <f>IF(ISNA(VLOOKUP($A163,'[2]1516 Exp_Rev Access'!$F$7:$GB$306,100,FALSE)),"",VLOOKUP($A163,'[2]1516 Exp_Rev Access'!$F$7:$GB$306,100,FALSE))</f>
        <v>0</v>
      </c>
      <c r="DQ163" s="99">
        <f>IF(ISNA(VLOOKUP($A163,'[2]1516 Exp_Rev Access'!$F$7:$GB$306,101,FALSE)),"",VLOOKUP($A163,'[2]1516 Exp_Rev Access'!$F$7:$GB$306,101,FALSE))</f>
        <v>0</v>
      </c>
      <c r="DR163" s="99">
        <f>IF(ISNA(VLOOKUP($A163,'[2]1516 Exp_Rev Access'!$F$7:$GB$306,102,FALSE)),"",VLOOKUP($A163,'[2]1516 Exp_Rev Access'!$F$7:$GB$306,102,FALSE))</f>
        <v>0</v>
      </c>
      <c r="DS163" s="99">
        <f>IF(ISNA(VLOOKUP($A163,'[2]1516 Exp_Rev Access'!$F$7:$GB$306,103,FALSE)),"",VLOOKUP($A163,'[2]1516 Exp_Rev Access'!$F$7:$GB$306,103,FALSE))</f>
        <v>0</v>
      </c>
      <c r="DT163" s="99">
        <f>IF(ISNA(VLOOKUP($A163,'[2]1516 Exp_Rev Access'!$F$7:$GB$306,104,FALSE)),"",VLOOKUP($A163,'[2]1516 Exp_Rev Access'!$F$7:$GB$306,104,FALSE))</f>
        <v>0</v>
      </c>
      <c r="DU163" s="99">
        <f>IF(ISNA(VLOOKUP($A163,'[2]1516 Exp_Rev Access'!$F$7:$GB$306,105,FALSE)),"",VLOOKUP($A163,'[2]1516 Exp_Rev Access'!$F$7:$GB$306,105,FALSE))</f>
        <v>0</v>
      </c>
      <c r="DV163" s="99">
        <f>IF(ISNA(VLOOKUP($A163,'[2]1516 Exp_Rev Access'!$F$7:$GB$306,106,FALSE)),"",VLOOKUP($A163,'[2]1516 Exp_Rev Access'!$F$7:$GB$306,106,FALSE))</f>
        <v>0</v>
      </c>
      <c r="DW163" s="99">
        <f>IF(ISNA(VLOOKUP($A163,'[2]1516 Exp_Rev Access'!$F$7:$GB$306,107,FALSE)),"",VLOOKUP($A163,'[2]1516 Exp_Rev Access'!$F$7:$GB$306,107,FALSE))</f>
        <v>0</v>
      </c>
      <c r="DX163" s="99">
        <f>IF(ISNA(VLOOKUP($A163,'[2]1516 Exp_Rev Access'!$F$7:$GB$306,108,FALSE)),"",VLOOKUP($A163,'[2]1516 Exp_Rev Access'!$F$7:$GB$306,108,FALSE))</f>
        <v>0</v>
      </c>
      <c r="DY163" s="99">
        <f>IF(ISNA(VLOOKUP($A163,'[2]1516 Exp_Rev Access'!$F$7:$GB$306,109,FALSE)),"",VLOOKUP($A163,'[2]1516 Exp_Rev Access'!$F$7:$GB$306,109,FALSE))</f>
        <v>0</v>
      </c>
      <c r="DZ163" s="99">
        <f>IF(ISNA(VLOOKUP($A163,'[2]1516 Exp_Rev Access'!$F$7:$GB$306,110,FALSE)),"",VLOOKUP($A163,'[2]1516 Exp_Rev Access'!$F$7:$GB$306,110,FALSE))</f>
        <v>0</v>
      </c>
      <c r="EA163" s="99">
        <f>IF(ISNA(VLOOKUP($A163,'[2]1516 Exp_Rev Access'!$F$7:$GB$306,111,FALSE)),"",VLOOKUP($A163,'[2]1516 Exp_Rev Access'!$F$7:$GB$306,111,FALSE))</f>
        <v>0</v>
      </c>
      <c r="EB163" s="99">
        <f>IF(ISNA(VLOOKUP($A163,'[2]1516 Exp_Rev Access'!$F$7:$GB$306,112,FALSE)),"",VLOOKUP($A163,'[2]1516 Exp_Rev Access'!$F$7:$GB$306,112,FALSE))</f>
        <v>0</v>
      </c>
      <c r="EC163" s="99">
        <f>IF(ISNA(VLOOKUP($A163,'[2]1516 Exp_Rev Access'!$F$7:$GB$306,113,FALSE)),"",VLOOKUP($A163,'[2]1516 Exp_Rev Access'!$F$7:$GB$306,113,FALSE))</f>
        <v>0</v>
      </c>
      <c r="ED163" s="99">
        <f>IF(ISNA(VLOOKUP($A163,'[2]1516 Exp_Rev Access'!$F$7:$GB$306,114,FALSE)),"",VLOOKUP($A163,'[2]1516 Exp_Rev Access'!$F$7:$GB$306,114,FALSE))</f>
        <v>0</v>
      </c>
      <c r="EE163" s="99">
        <f>IF(ISNA(VLOOKUP($A163,'[2]1516 Exp_Rev Access'!$F$7:$GB$306,115,FALSE)),"",VLOOKUP($A163,'[2]1516 Exp_Rev Access'!$F$7:$GB$306,115,FALSE))</f>
        <v>0</v>
      </c>
      <c r="EF163" s="99">
        <f>IF(ISNA(VLOOKUP($A163,'[2]1516 Exp_Rev Access'!$F$7:$GB$306,116,FALSE)),"",VLOOKUP($A163,'[2]1516 Exp_Rev Access'!$F$7:$GB$306,116,FALSE))</f>
        <v>0</v>
      </c>
      <c r="EG163" s="99">
        <f>IF(ISNA(VLOOKUP($A163,'[2]1516 Exp_Rev Access'!$F$7:$GB$306,117,FALSE)),"",VLOOKUP($A163,'[2]1516 Exp_Rev Access'!$F$7:$GB$306,117,FALSE))</f>
        <v>0</v>
      </c>
      <c r="EH163" s="99">
        <f>IF(ISNA(VLOOKUP($A163,'[2]1516 Exp_Rev Access'!$F$7:$GB$306,118,FALSE)),"",VLOOKUP($A163,'[2]1516 Exp_Rev Access'!$F$7:$GB$306,118,FALSE))</f>
        <v>0</v>
      </c>
      <c r="EI163" s="99">
        <f>IF(ISNA(VLOOKUP($A163,'[2]1516 Exp_Rev Access'!$F$7:$GB$306,119,FALSE)),"",VLOOKUP($A163,'[2]1516 Exp_Rev Access'!$F$7:$GB$306,119,FALSE))</f>
        <v>0</v>
      </c>
      <c r="EJ163" s="99">
        <f>IF(ISNA(VLOOKUP($A163,'[2]1516 Exp_Rev Access'!$F$7:$GB$306,120,FALSE)),"",VLOOKUP($A163,'[2]1516 Exp_Rev Access'!$F$7:$GB$306,120,FALSE))</f>
        <v>0</v>
      </c>
      <c r="EK163" s="99">
        <f>IF(ISNA(VLOOKUP($A163,'[2]1516 Exp_Rev Access'!$F$7:$GB$306,121,FALSE)),"",VLOOKUP($A163,'[2]1516 Exp_Rev Access'!$F$7:$GB$306,121,FALSE))</f>
        <v>0</v>
      </c>
      <c r="EL163" s="99">
        <f>IF(ISNA(VLOOKUP($A163,'[2]1516 Exp_Rev Access'!$F$7:$GB$306,122,FALSE)),"",VLOOKUP($A163,'[2]1516 Exp_Rev Access'!$F$7:$GB$306,122,FALSE))</f>
        <v>0</v>
      </c>
      <c r="EM163" s="99">
        <f>IF(ISNA(VLOOKUP($A163,'[2]1516 Exp_Rev Access'!$F$7:$GB$306,123,FALSE)),"",VLOOKUP($A163,'[2]1516 Exp_Rev Access'!$F$7:$GB$306,123,FALSE))</f>
        <v>0</v>
      </c>
      <c r="EN163" s="99">
        <f>IF(ISNA(VLOOKUP($A163,'[2]1516 Exp_Rev Access'!$F$7:$GB$306,124,FALSE)),"",VLOOKUP($A163,'[2]1516 Exp_Rev Access'!$F$7:$GB$306,124,FALSE))</f>
        <v>0</v>
      </c>
      <c r="EO163" s="99">
        <f>IF(ISNA(VLOOKUP($A163,'[2]1516 Exp_Rev Access'!$F$7:$GB$306,125,FALSE)),"",VLOOKUP($A163,'[2]1516 Exp_Rev Access'!$F$7:$GB$306,125,FALSE))</f>
        <v>0</v>
      </c>
      <c r="EP163" s="99">
        <f>IF(ISNA(VLOOKUP($A163,'[2]1516 Exp_Rev Access'!$F$7:$GB$306,126,FALSE)),"",VLOOKUP($A163,'[2]1516 Exp_Rev Access'!$F$7:$GB$306,126,FALSE))</f>
        <v>0</v>
      </c>
      <c r="EQ163" s="99">
        <f>IF(ISNA(VLOOKUP($A163,'[2]1516 Exp_Rev Access'!$F$7:$GB$306,127,FALSE)),"",VLOOKUP($A163,'[2]1516 Exp_Rev Access'!$F$7:$GB$306,127,FALSE))</f>
        <v>0</v>
      </c>
      <c r="ER163" s="99">
        <f>IF(ISNA(VLOOKUP($A163,'[2]1516 Exp_Rev Access'!$F$7:$GB$306,128,FALSE)),"",VLOOKUP($A163,'[2]1516 Exp_Rev Access'!$F$7:$GB$306,128,FALSE))</f>
        <v>0</v>
      </c>
      <c r="ES163" s="99">
        <f>IF(ISNA(VLOOKUP($A163,'[2]1516 Exp_Rev Access'!$F$7:$GB$306,129,FALSE)),"",VLOOKUP($A163,'[2]1516 Exp_Rev Access'!$F$7:$GB$306,129,FALSE))</f>
        <v>0</v>
      </c>
      <c r="ET163" s="99">
        <f>IF(ISNA(VLOOKUP($A163,'[2]1516 Exp_Rev Access'!$F$7:$GB$306,130,FALSE)),"",VLOOKUP($A163,'[2]1516 Exp_Rev Access'!$F$7:$GB$306,130,FALSE))</f>
        <v>0</v>
      </c>
      <c r="EU163" s="99">
        <f>IF(ISNA(VLOOKUP($A163,'[2]1516 Exp_Rev Access'!$F$7:$GB$306,131,FALSE)),"",VLOOKUP($A163,'[2]1516 Exp_Rev Access'!$F$7:$GB$306,131,FALSE))</f>
        <v>31089.09</v>
      </c>
      <c r="EV163" s="99">
        <f>IF(ISNA(VLOOKUP($A163,'[2]1516 Exp_Rev Access'!$F$7:$GB$306,132,FALSE)),"",VLOOKUP($A163,'[2]1516 Exp_Rev Access'!$F$7:$GB$306,132,FALSE))</f>
        <v>0</v>
      </c>
      <c r="EW163" s="99">
        <f>IF(ISNA(VLOOKUP($A163,'[2]1516 Exp_Rev Access'!$F$7:$GB$306,133,FALSE)),"",VLOOKUP($A163,'[2]1516 Exp_Rev Access'!$F$7:$GB$306,133,FALSE))</f>
        <v>0</v>
      </c>
      <c r="EX163" s="99">
        <f>IF(ISNA(VLOOKUP($A163,'[2]1516 Exp_Rev Access'!$F$7:$GB$306,134,FALSE)),"",VLOOKUP($A163,'[2]1516 Exp_Rev Access'!$F$7:$GB$306,134,FALSE))</f>
        <v>0</v>
      </c>
      <c r="EY163" s="99">
        <f>IF(ISNA(VLOOKUP($A163,'[2]1516 Exp_Rev Access'!$F$7:$GB$306,135,FALSE)),"",VLOOKUP($A163,'[2]1516 Exp_Rev Access'!$F$7:$GB$306,135,FALSE))</f>
        <v>0</v>
      </c>
      <c r="EZ163" s="99">
        <f>IF(ISNA(VLOOKUP($A163,'[2]1516 Exp_Rev Access'!$F$7:$GB$306,136,FALSE)),"",VLOOKUP($A163,'[2]1516 Exp_Rev Access'!$F$7:$GB$306,136,FALSE))</f>
        <v>0</v>
      </c>
      <c r="FA163" s="99">
        <f>IF(ISNA(VLOOKUP($A163,'[2]1516 Exp_Rev Access'!$F$7:$GB$306,137,FALSE)),"",VLOOKUP($A163,'[2]1516 Exp_Rev Access'!$F$7:$GB$306,137,FALSE))</f>
        <v>0</v>
      </c>
      <c r="FB163" s="99">
        <f>IF(ISNA(VLOOKUP($A163,'[2]1516 Exp_Rev Access'!$F$7:$GB$306,138,FALSE)),"",VLOOKUP($A163,'[2]1516 Exp_Rev Access'!$F$7:$GB$306,138,FALSE))</f>
        <v>0</v>
      </c>
      <c r="FC163" s="99">
        <f>IF(ISNA(VLOOKUP($A163,'[2]1516 Exp_Rev Access'!$F$7:$GB$306,139,FALSE)),"",VLOOKUP($A163,'[2]1516 Exp_Rev Access'!$F$7:$GB$306,139,FALSE))</f>
        <v>0</v>
      </c>
      <c r="FD163" s="99">
        <f>IF(ISNA(VLOOKUP($A163,'[2]1516 Exp_Rev Access'!$F$7:$FS$306,140,FALSE)),"",VLOOKUP($A163,'[2]1516 Exp_Rev Access'!$F$7:$FS$306,140,FALSE))</f>
        <v>0</v>
      </c>
      <c r="FE163" s="99">
        <f>IF(ISNA(VLOOKUP($A163,'[2]1516 Exp_Rev Access'!$F$7:$FS$306,141,FALSE)),"",VLOOKUP($A163,'[2]1516 Exp_Rev Access'!$F$7:$FS$306,141,FALSE))</f>
        <v>0</v>
      </c>
      <c r="FF163" s="99">
        <f>IF(ISNA(VLOOKUP($A163,'[2]1516 Exp_Rev Access'!$F$7:$FS$306,142,FALSE)),"",VLOOKUP($A163,'[2]1516 Exp_Rev Access'!$F$7:$FS$306,142,FALSE))</f>
        <v>0</v>
      </c>
      <c r="FG163" s="99">
        <f>IF(ISNA(VLOOKUP($A163,'[2]1516 Exp_Rev Access'!$F$7:$FS$306,143,FALSE)),"",VLOOKUP($A163,'[2]1516 Exp_Rev Access'!$F$7:$FS$306,143,FALSE))</f>
        <v>0</v>
      </c>
      <c r="FH163" s="99">
        <f>IF(ISNA(VLOOKUP($A163,'[2]1516 Exp_Rev Access'!$F$7:$FS$306,144,FALSE)),"",VLOOKUP($A163,'[2]1516 Exp_Rev Access'!$F$7:$FS$306,144,FALSE))</f>
        <v>0</v>
      </c>
      <c r="FI163" s="99">
        <f>IF(ISNA(VLOOKUP($A163,'[2]1516 Exp_Rev Access'!$F$7:$FS$306,145,FALSE)),"",VLOOKUP($A163,'[2]1516 Exp_Rev Access'!$F$7:$FS$306,145,FALSE))</f>
        <v>0</v>
      </c>
      <c r="FJ163" s="99">
        <f>IF(ISNA(VLOOKUP($A163,'[2]1516 Exp_Rev Access'!$F$7:$FS$306,146,FALSE)),"",VLOOKUP($A163,'[2]1516 Exp_Rev Access'!$F$7:$FS$306,146,FALSE))</f>
        <v>0</v>
      </c>
      <c r="FK163" s="99">
        <f>IF(ISNA(VLOOKUP($A163,'[2]1516 Exp_Rev Access'!$F$7:$FS$306,147,FALSE)),"",VLOOKUP($A163,'[2]1516 Exp_Rev Access'!$F$7:$FS$306,147,FALSE))</f>
        <v>0</v>
      </c>
      <c r="FL163" s="99">
        <f>IF(ISNA(VLOOKUP($A163,'[2]1516 Exp_Rev Access'!$F$7:$FS$306,148,FALSE)),"",VLOOKUP($A163,'[2]1516 Exp_Rev Access'!$F$7:$FS$306,148,FALSE))</f>
        <v>0</v>
      </c>
      <c r="FM163" s="99">
        <f>IF(ISNA(VLOOKUP($A163,'[2]1516 Exp_Rev Access'!$F$7:$FS$306,149,FALSE)),"",VLOOKUP($A163,'[2]1516 Exp_Rev Access'!$F$7:$FS$306,149,FALSE))</f>
        <v>0</v>
      </c>
      <c r="FN163" s="99">
        <f>IF(ISNA(VLOOKUP($A163,'[2]1516 Exp_Rev Access'!$F$7:$FS$306,150,FALSE)),"",VLOOKUP($A163,'[2]1516 Exp_Rev Access'!$F$7:$FS$306,150,FALSE))</f>
        <v>0</v>
      </c>
      <c r="FO163" s="99">
        <f>IF(ISNA(VLOOKUP($A163,'[2]1516 Exp_Rev Access'!$F$7:$FS$306,151,FALSE)),"",VLOOKUP($A163,'[2]1516 Exp_Rev Access'!$F$7:$FS$306,151,FALSE))</f>
        <v>0</v>
      </c>
      <c r="FP163" s="99">
        <f>IF(ISNA(VLOOKUP($A163,'[2]1516 Exp_Rev Access'!$F$7:$FS$306,152,FALSE)),"",VLOOKUP($A163,'[2]1516 Exp_Rev Access'!$F$7:$FS$306,152,FALSE))</f>
        <v>0</v>
      </c>
      <c r="FQ163" s="99">
        <f>IF(ISNA(VLOOKUP($A163,'[2]1516 Exp_Rev Access'!$F$7:$FS$306,153,FALSE)),"",VLOOKUP($A163,'[2]1516 Exp_Rev Access'!$F$7:$FS$306,153,FALSE))</f>
        <v>30164.93</v>
      </c>
      <c r="FR163" s="101">
        <f t="shared" si="218"/>
        <v>915363.9</v>
      </c>
      <c r="FS163" s="72">
        <f t="shared" si="219"/>
        <v>6.1165815598490277E-2</v>
      </c>
      <c r="FT163" s="94">
        <f t="shared" si="220"/>
        <v>664.69436214708958</v>
      </c>
      <c r="FU163" s="99">
        <f>IF(ISNA(VLOOKUP($A163,'[2]1516 Exp_Rev Access'!$F$7:$GB$306,154,FALSE)),"",VLOOKUP($A163,'[2]1516 Exp_Rev Access'!$F$7:$GB$306,154,FALSE))</f>
        <v>44439.72</v>
      </c>
      <c r="FV163" s="99">
        <f>IF(ISNA(VLOOKUP($A163,'[2]1516 Exp_Rev Access'!$F$7:$GB$306,155,FALSE)),"",VLOOKUP($A163,'[2]1516 Exp_Rev Access'!$F$7:$GB$306,155,FALSE))</f>
        <v>0</v>
      </c>
      <c r="FW163" s="99">
        <f>IF(ISNA(VLOOKUP($A163,'[2]1516 Exp_Rev Access'!$F$7:$GB$306,156,FALSE)),"",VLOOKUP($A163,'[2]1516 Exp_Rev Access'!$F$7:$GB$306,156,FALSE))</f>
        <v>0</v>
      </c>
      <c r="FX163" s="99">
        <f>IF(ISNA(VLOOKUP($A163,'[2]1516 Exp_Rev Access'!$F$7:$GB$306,157,FALSE)),"",VLOOKUP($A163,'[2]1516 Exp_Rev Access'!$F$7:$GB$306,157,FALSE))</f>
        <v>0</v>
      </c>
      <c r="FY163" s="99">
        <f>IF(ISNA(VLOOKUP($A163,'[2]1516 Exp_Rev Access'!$F$7:$GB$306,158,FALSE)),"",VLOOKUP($A163,'[2]1516 Exp_Rev Access'!$F$7:$GB$306,158,FALSE))</f>
        <v>0</v>
      </c>
      <c r="FZ163" s="99">
        <f>IF(ISNA(VLOOKUP($A163,'[2]1516 Exp_Rev Access'!$F$7:$GB$306,159,FALSE)),"",VLOOKUP($A163,'[2]1516 Exp_Rev Access'!$F$7:$GB$306,159,FALSE))</f>
        <v>0</v>
      </c>
      <c r="GA163" s="99">
        <f>IF(ISNA(VLOOKUP($A163,'[2]1516 Exp_Rev Access'!$F$7:$GB$306,160,FALSE)),"",VLOOKUP($A163,'[2]1516 Exp_Rev Access'!$F$7:$GB$306,160,FALSE))</f>
        <v>0</v>
      </c>
      <c r="GB163" s="99">
        <f>IF(ISNA(VLOOKUP($A163,'[2]1516 Exp_Rev Access'!$F$7:$GB$306,161,FALSE)),"",VLOOKUP($A163,'[2]1516 Exp_Rev Access'!$F$7:$GB$306,161,FALSE))</f>
        <v>0</v>
      </c>
      <c r="GC163" s="99">
        <f>IF(ISNA(VLOOKUP($A163,'[2]1516 Exp_Rev Access'!$F$7:$GB$306,162,FALSE)),"",VLOOKUP($A163,'[2]1516 Exp_Rev Access'!$F$7:$GB$306,162,FALSE))</f>
        <v>0</v>
      </c>
      <c r="GD163" s="99">
        <f>IF(ISNA(VLOOKUP($A163,'[2]1516 Exp_Rev Access'!$F$7:$GB$306,163,FALSE)),"",VLOOKUP($A163,'[2]1516 Exp_Rev Access'!$F$7:$GB$306,163,FALSE))</f>
        <v>0</v>
      </c>
      <c r="GE163" s="99">
        <f>IF(ISNA(VLOOKUP($A163,'[2]1516 Exp_Rev Access'!$F$7:$GB$306,164,FALSE)),"",VLOOKUP($A163,'[2]1516 Exp_Rev Access'!$F$7:$GB$306,164,FALSE))</f>
        <v>0</v>
      </c>
      <c r="GF163" s="99">
        <f>IF(ISNA(VLOOKUP($A163,'[2]1516 Exp_Rev Access'!$F$7:$GB$306,165,FALSE)),"",VLOOKUP($A163,'[2]1516 Exp_Rev Access'!$F$7:$GB$306,165,FALSE))</f>
        <v>0</v>
      </c>
      <c r="GG163" s="99">
        <f>IF(ISNA(VLOOKUP($A163,'[2]1516 Exp_Rev Access'!$F$7:$GB$306,166,FALSE)),"",VLOOKUP($A163,'[2]1516 Exp_Rev Access'!$F$7:$GB$306,166,FALSE))</f>
        <v>0</v>
      </c>
      <c r="GH163" s="99">
        <f>IF(ISNA(VLOOKUP($A163,'[2]1516 Exp_Rev Access'!$F$7:$GB$306,167,FALSE)),"",VLOOKUP($A163,'[2]1516 Exp_Rev Access'!$F$7:$GB$306,167,FALSE))</f>
        <v>0</v>
      </c>
      <c r="GI163" s="99">
        <f>IF(ISNA(VLOOKUP($A163,'[2]1516 Exp_Rev Access'!$F$7:$GB$306,168,FALSE)),"",VLOOKUP($A163,'[2]1516 Exp_Rev Access'!$F$7:$GB$306,168,FALSE))</f>
        <v>0</v>
      </c>
      <c r="GJ163" s="99">
        <f>IF(ISNA(VLOOKUP($A163,'[2]1516 Exp_Rev Access'!$F$7:$GB$306,169,FALSE)),"",VLOOKUP($A163,'[2]1516 Exp_Rev Access'!$F$7:$GB$306,169,FALSE))</f>
        <v>800</v>
      </c>
      <c r="GK163" s="99">
        <f>IF(ISNA(VLOOKUP($A163,'[2]1516 Exp_Rev Access'!$F$7:$GB$306,170,FALSE)),"",VLOOKUP($A163,'[2]1516 Exp_Rev Access'!$F$7:$GB$306,170,FALSE))</f>
        <v>0</v>
      </c>
      <c r="GL163" s="99">
        <f>IF(ISNA(VLOOKUP($A163,'[2]1516 Exp_Rev Access'!$F$7:$GB$306,171,FALSE)),"",VLOOKUP($A163,'[2]1516 Exp_Rev Access'!$F$7:$GB$306,171,FALSE))</f>
        <v>0</v>
      </c>
      <c r="GM163" s="99">
        <f>IF(ISNA(VLOOKUP($A163,'[2]1516 Exp_Rev Access'!$F$7:$GB$306,172,FALSE)),"",VLOOKUP($A163,'[2]1516 Exp_Rev Access'!$F$7:$GB$306,172,FALSE))</f>
        <v>0</v>
      </c>
      <c r="GN163" s="99">
        <f>IF(ISNA(VLOOKUP($A163,'[2]1516 Exp_Rev Access'!$F$7:$GB$306,173,FALSE)),"",VLOOKUP($A163,'[2]1516 Exp_Rev Access'!$F$7:$GB$306,173,FALSE))</f>
        <v>0</v>
      </c>
      <c r="GO163" s="99">
        <f>IF(ISNA(VLOOKUP($A163,'[2]1516 Exp_Rev Access'!$F$7:$GB$306,174,FALSE)),"",VLOOKUP($A163,'[2]1516 Exp_Rev Access'!$F$7:$GB$306,174,FALSE))</f>
        <v>0</v>
      </c>
      <c r="GP163" s="99">
        <f>IF(ISNA(VLOOKUP($A163,'[2]1516 Exp_Rev Access'!$F$7:$GB$306,175,FALSE)),"",VLOOKUP($A163,'[2]1516 Exp_Rev Access'!$F$7:$GB$306,175,FALSE))</f>
        <v>403.84</v>
      </c>
      <c r="GQ163" s="99">
        <f>IF(ISNA(VLOOKUP($A163,'[2]1516 Exp_Rev Access'!$F$7:$GB$306,176,FALSE)),"",VLOOKUP($A163,'[2]1516 Exp_Rev Access'!$F$7:$GB$306,176,FALSE))</f>
        <v>0</v>
      </c>
      <c r="GR163" s="99">
        <f>IF(ISNA(VLOOKUP($A163,'[2]1516 Exp_Rev Access'!$F$7:$GB$306,177,FALSE)),"",VLOOKUP($A163,'[2]1516 Exp_Rev Access'!$F$7:$GB$306,177,FALSE))</f>
        <v>0</v>
      </c>
      <c r="GS163" s="99">
        <f>IF(ISNA(VLOOKUP($A163,'[2]1516 Exp_Rev Access'!$F$7:$GB$306,178,FALSE)),"",VLOOKUP($A163,'[2]1516 Exp_Rev Access'!$F$7:$GB$306,178,FALSE))</f>
        <v>0</v>
      </c>
      <c r="GT163" s="101">
        <f t="shared" si="221"/>
        <v>45643.56</v>
      </c>
      <c r="GU163" s="72">
        <f t="shared" si="222"/>
        <v>3.049962505860922E-3</v>
      </c>
      <c r="GV163" s="84">
        <f t="shared" si="223"/>
        <v>33.144214011850814</v>
      </c>
    </row>
    <row r="164" spans="1:207" customFormat="1" ht="12" customHeight="1" x14ac:dyDescent="0.2">
      <c r="A164" s="96" t="s">
        <v>449</v>
      </c>
      <c r="B164" s="69" t="s">
        <v>450</v>
      </c>
      <c r="C164" s="80">
        <f>IF(ISNA(VLOOKUP($A164,'[2]1516 enrollment_Rev_Exp by size'!$A$6:$G$320,3,FALSE)),"",VLOOKUP($A164,'[2]1516 enrollment_Rev_Exp by size'!$A$6:$G$320,3,FALSE))</f>
        <v>1234.45</v>
      </c>
      <c r="D164" s="97">
        <v>13370076.4</v>
      </c>
      <c r="E164" s="80">
        <f t="shared" si="201"/>
        <v>13370076.4</v>
      </c>
      <c r="F164" s="80">
        <f t="shared" si="202"/>
        <v>0</v>
      </c>
      <c r="G164" s="98">
        <f>IF(ISNA(VLOOKUP($A164,'[2]1516 Exp_Rev Access'!$F$7:$FS$306,2,FALSE)),"",VLOOKUP($A164,'[2]1516 Exp_Rev Access'!$F$7:$FS$306,2,FALSE))</f>
        <v>1946926.66</v>
      </c>
      <c r="H164" s="98">
        <f>IF(ISNA(VLOOKUP($A164,'[2]1516 Exp_Rev Access'!$F$7:$FS$306,3,FALSE)),"",VLOOKUP($A164,'[2]1516 Exp_Rev Access'!$F$7:$FS$306,3,FALSE))</f>
        <v>187.91</v>
      </c>
      <c r="I164" s="98">
        <f>IF(ISNA(VLOOKUP($A164,'[2]1516 Exp_Rev Access'!$F$7:$FS$306,4,FALSE)),"",VLOOKUP($A164,'[2]1516 Exp_Rev Access'!$F$7:$FS$306,4,FALSE))</f>
        <v>3724.27</v>
      </c>
      <c r="J164" s="98">
        <f>IF(ISNA(VLOOKUP($A164,'[2]1516 Exp_Rev Access'!$F$7:$FS$306,5,FALSE)),"",VLOOKUP($A164,'[2]1516 Exp_Rev Access'!$F$7:$FS$306,5,FALSE))</f>
        <v>86236.93</v>
      </c>
      <c r="K164" s="98">
        <f>IF(ISNA(VLOOKUP($A164,'[2]1516 Exp_Rev Access'!$F$7:$FS$306,6,FALSE)),"",VLOOKUP($A164,'[2]1516 Exp_Rev Access'!$F$7:$FS$306,6,FALSE))</f>
        <v>0</v>
      </c>
      <c r="L164" s="98">
        <f>IF(ISNA(VLOOKUP($A164,'[2]1516 Exp_Rev Access'!$F$7:$FS$306,7,FALSE)),"",VLOOKUP($A164,'[2]1516 Exp_Rev Access'!$F$7:$FS$306,7,FALSE))</f>
        <v>0</v>
      </c>
      <c r="M164" s="90">
        <f t="shared" si="203"/>
        <v>2037075.7699999998</v>
      </c>
      <c r="N164" s="72">
        <f t="shared" si="204"/>
        <v>0.15236081747446109</v>
      </c>
      <c r="O164" s="73">
        <f t="shared" si="205"/>
        <v>1650.188966746324</v>
      </c>
      <c r="P164" s="99">
        <f>IF(ISNA(VLOOKUP($A164,'[2]1516 Exp_Rev Access'!$F$7:$FS$306,8,FALSE)),"",VLOOKUP($A164,'[2]1516 Exp_Rev Access'!$F$7:$FS$306,8,FALSE))</f>
        <v>23030.3</v>
      </c>
      <c r="Q164" s="99">
        <f>IF(ISNA(VLOOKUP($A164,'[2]1516 Exp_Rev Access'!$F$7:$FS$306,9,FALSE)),"",VLOOKUP($A164,'[2]1516 Exp_Rev Access'!$F$7:$FS$306,9,FALSE))</f>
        <v>0</v>
      </c>
      <c r="R164" s="99">
        <f>IF(ISNA(VLOOKUP($A164,'[2]1516 Exp_Rev Access'!$F$7:$FS$306,10,FALSE)),"",VLOOKUP($A164,'[2]1516 Exp_Rev Access'!$F$7:$FS$306,10,FALSE))</f>
        <v>3244.6</v>
      </c>
      <c r="S164" s="99">
        <f>IF(ISNA(VLOOKUP($A164,'[2]1516 Exp_Rev Access'!$F$7:$FS$306,11,FALSE)),"",VLOOKUP($A164,'[2]1516 Exp_Rev Access'!$F$7:$FS$306,11,FALSE))</f>
        <v>0</v>
      </c>
      <c r="T164" s="99">
        <f>IF(ISNA(VLOOKUP($A164,'[2]1516 Exp_Rev Access'!$F$7:$FS$306,12,FALSE)),"",VLOOKUP($A164,'[2]1516 Exp_Rev Access'!$F$7:$FS$306,12,FALSE))</f>
        <v>0</v>
      </c>
      <c r="U164" s="99">
        <f>IF(ISNA(VLOOKUP($A164,'[2]1516 Exp_Rev Access'!$F$7:$FS$306,13,FALSE)),"",VLOOKUP($A164,'[2]1516 Exp_Rev Access'!$F$7:$FS$306,13,FALSE))</f>
        <v>0</v>
      </c>
      <c r="V164" s="99">
        <f>IF(ISNA(VLOOKUP($A164,'[2]1516 Exp_Rev Access'!$F$7:$FS$306,14,FALSE)),"",VLOOKUP($A164,'[2]1516 Exp_Rev Access'!$F$7:$FS$306,14,FALSE))</f>
        <v>0</v>
      </c>
      <c r="W164" s="99">
        <f>IF(ISNA(VLOOKUP($A164,'[2]1516 Exp_Rev Access'!$F$7:$FS$306,15,FALSE)),"",VLOOKUP($A164,'[2]1516 Exp_Rev Access'!$F$7:$FS$306,15,FALSE))</f>
        <v>0</v>
      </c>
      <c r="X164" s="99">
        <f>IF(ISNA(VLOOKUP($A164,'[2]1516 Exp_Rev Access'!$F$7:$FS$306,16,FALSE)),"",VLOOKUP($A164,'[2]1516 Exp_Rev Access'!$F$7:$FS$306,16,FALSE))</f>
        <v>5171</v>
      </c>
      <c r="Y164" s="99">
        <f>IF(ISNA(VLOOKUP($A164,'[2]1516 Exp_Rev Access'!$F$7:$FS$306,17,FALSE)),"",VLOOKUP($A164,'[2]1516 Exp_Rev Access'!$F$7:$FS$306,17,FALSE))</f>
        <v>0</v>
      </c>
      <c r="Z164" s="99">
        <f>IF(ISNA(VLOOKUP($A164,'[2]1516 Exp_Rev Access'!$F$7:$FS$306,18,FALSE)),"",VLOOKUP($A164,'[2]1516 Exp_Rev Access'!$F$7:$FS$306,18,FALSE))</f>
        <v>0</v>
      </c>
      <c r="AA164" s="99">
        <f>IF(ISNA(VLOOKUP($A164,'[2]1516 Exp_Rev Access'!$F$7:$FS$306,19,FALSE)),"",VLOOKUP($A164,'[2]1516 Exp_Rev Access'!$F$7:$FS$306,19,FALSE))</f>
        <v>0</v>
      </c>
      <c r="AB164" s="99">
        <f>IF(ISNA(VLOOKUP($A164,'[2]1516 Exp_Rev Access'!$F$7:$FS$306,20,FALSE)),"",VLOOKUP($A164,'[2]1516 Exp_Rev Access'!$F$7:$FS$306,20,FALSE))</f>
        <v>0</v>
      </c>
      <c r="AC164" s="99">
        <f>IF(ISNA(VLOOKUP($A164,'[2]1516 Exp_Rev Access'!$F$7:$FS$306,21,FALSE)),"",VLOOKUP($A164,'[2]1516 Exp_Rev Access'!$F$7:$FS$306,21,FALSE))</f>
        <v>119572.21</v>
      </c>
      <c r="AD164" s="99">
        <f>IF(ISNA(VLOOKUP($A164,'[2]1516 Exp_Rev Access'!$F$7:$FS$306,22,FALSE)),"",VLOOKUP($A164,'[2]1516 Exp_Rev Access'!$F$7:$FS$306,22,FALSE))</f>
        <v>10730.61</v>
      </c>
      <c r="AE164" s="99">
        <f>IF(ISNA(VLOOKUP($A164,'[2]1516 Exp_Rev Access'!$F$7:$FS$306,23,FALSE)),"",VLOOKUP($A164,'[2]1516 Exp_Rev Access'!$F$7:$FS$306,23,FALSE))</f>
        <v>0</v>
      </c>
      <c r="AF164" s="99">
        <f>IF(ISNA(VLOOKUP($A164,'[2]1516 Exp_Rev Access'!$F$7:$FS$306,24,FALSE)),"",VLOOKUP($A164,'[2]1516 Exp_Rev Access'!$F$7:$FS$306,24,FALSE))</f>
        <v>28547.26</v>
      </c>
      <c r="AG164" s="99">
        <f>IF(ISNA(VLOOKUP($A164,'[2]1516 Exp_Rev Access'!$F$7:$FS$306,25,FALSE)),"",VLOOKUP($A164,'[2]1516 Exp_Rev Access'!$F$7:$FS$306,25,FALSE))</f>
        <v>4415.83</v>
      </c>
      <c r="AH164" s="98">
        <f>IF(ISNA(VLOOKUP($A164,'[2]1516 Exp_Rev Access'!$F$7:$FS$306,26,FALSE)),"",VLOOKUP($A164,'[2]1516 Exp_Rev Access'!$F$7:$FS$306,26,FALSE))</f>
        <v>3251.88</v>
      </c>
      <c r="AI164" s="98">
        <f>IF(ISNA(VLOOKUP($A164,'[2]1516 Exp_Rev Access'!$F$7:$FS$306,27,FALSE)),"",VLOOKUP($A164,'[2]1516 Exp_Rev Access'!$F$7:$FS$306,27,FALSE))</f>
        <v>1582.07</v>
      </c>
      <c r="AJ164" s="98">
        <f>IF(ISNA(VLOOKUP($A164,'[2]1516 Exp_Rev Access'!$F$7:$FS$306,28,FALSE)),"",VLOOKUP($A164,'[2]1516 Exp_Rev Access'!$F$7:$FS$306,28,FALSE))</f>
        <v>34476.21</v>
      </c>
      <c r="AK164" s="98">
        <f>IF(ISNA(VLOOKUP($A164,'[2]1516 Exp_Rev Access'!$F$7:$FS$306,29,FALSE)),"",VLOOKUP($A164,'[2]1516 Exp_Rev Access'!$F$7:$FS$306,29,FALSE))</f>
        <v>10086.76</v>
      </c>
      <c r="AL164" s="100">
        <f t="shared" si="206"/>
        <v>244108.73000000004</v>
      </c>
      <c r="AM164" s="72">
        <f t="shared" si="207"/>
        <v>1.8257841069629192E-2</v>
      </c>
      <c r="AN164" s="94">
        <f t="shared" si="208"/>
        <v>197.74695613431086</v>
      </c>
      <c r="AO164" s="99">
        <f>IF(ISNA(VLOOKUP($A164,'[2]1516 Exp_Rev Access'!$F$7:$GB$306,30,FALSE)),"",VLOOKUP($A164,'[2]1516 Exp_Rev Access'!$F$7:$FS$306,30,FALSE))</f>
        <v>7214574.6399999997</v>
      </c>
      <c r="AP164" s="99">
        <f>IF(ISNA(VLOOKUP($A164,'[2]1516 Exp_Rev Access'!$F$7:$GB$306,31,FALSE)),"",VLOOKUP($A164,'[2]1516 Exp_Rev Access'!$F$7:$FS$306,31,FALSE))</f>
        <v>190378.6</v>
      </c>
      <c r="AQ164" s="99">
        <f>IF(ISNA(VLOOKUP($A164,'[2]1516 Exp_Rev Access'!$F$7:$GB$306,32,FALSE)),"",VLOOKUP($A164,'[2]1516 Exp_Rev Access'!$F$7:$FS$306,32,FALSE))</f>
        <v>639865.80000000005</v>
      </c>
      <c r="AR164" s="99">
        <f>IF(ISNA(VLOOKUP($A164,'[2]1516 Exp_Rev Access'!$F$7:$GB$306,33,FALSE)),"",VLOOKUP($A164,'[2]1516 Exp_Rev Access'!$F$7:$FS$306,33,FALSE))</f>
        <v>20569.98</v>
      </c>
      <c r="AS164" s="99">
        <f>IF(ISNA(VLOOKUP($A164,'[2]1516 Exp_Rev Access'!$F$7:$GB$306,34,FALSE)),"",VLOOKUP($A164,'[2]1516 Exp_Rev Access'!$F$7:$FS$306,34,FALSE))</f>
        <v>0</v>
      </c>
      <c r="AT164" s="101">
        <f t="shared" si="209"/>
        <v>8065389.0199999996</v>
      </c>
      <c r="AU164" s="72">
        <f t="shared" si="210"/>
        <v>0.60324180496081525</v>
      </c>
      <c r="AV164" s="94">
        <f t="shared" si="211"/>
        <v>6533.5890639556073</v>
      </c>
      <c r="AW164" s="99">
        <f>IF(ISNA(VLOOKUP($A164,'[2]1516 Exp_Rev Access'!$F$7:$GB$306,35,FALSE)),"",VLOOKUP($A164,'[2]1516 Exp_Rev Access'!$F$7:$GB$306,35,FALSE))</f>
        <v>0</v>
      </c>
      <c r="AX164" s="99">
        <f>IF(ISNA(VLOOKUP($A164,'[2]1516 Exp_Rev Access'!$F$7:$GB$306,36,FALSE)),"",VLOOKUP($A164,'[2]1516 Exp_Rev Access'!$F$7:$GB$306,36,FALSE))</f>
        <v>981630.89</v>
      </c>
      <c r="AY164" s="99">
        <f>IF(ISNA(VLOOKUP($A164,'[2]1516 Exp_Rev Access'!$F$7:$GB$306,37,FALSE)),"",VLOOKUP($A164,'[2]1516 Exp_Rev Access'!$F$7:$GB$306,37,FALSE))</f>
        <v>55699.98</v>
      </c>
      <c r="AZ164" s="99">
        <f>IF(ISNA(VLOOKUP($A164,'[2]1516 Exp_Rev Access'!$F$7:$GB$306,38,FALSE)),"",VLOOKUP($A164,'[2]1516 Exp_Rev Access'!$F$7:$GB$306,38,FALSE))</f>
        <v>0</v>
      </c>
      <c r="BA164" s="99">
        <f>IF(ISNA(VLOOKUP($A164,'[2]1516 Exp_Rev Access'!$F$7:$GB$306,39,FALSE)),"",VLOOKUP($A164,'[2]1516 Exp_Rev Access'!$F$7:$GB$306,39,FALSE))</f>
        <v>0</v>
      </c>
      <c r="BB164" s="99">
        <f>IF(ISNA(VLOOKUP($A164,'[2]1516 Exp_Rev Access'!$F$7:$GB$306,40,FALSE)),"",VLOOKUP($A164,'[2]1516 Exp_Rev Access'!$F$7:$GB$306,40,FALSE))</f>
        <v>282163.74</v>
      </c>
      <c r="BC164" s="99">
        <f>IF(ISNA(VLOOKUP($A164,'[2]1516 Exp_Rev Access'!$F$7:$GB$306,41,FALSE)),"",VLOOKUP($A164,'[2]1516 Exp_Rev Access'!$F$7:$GB$306,41,FALSE))</f>
        <v>0</v>
      </c>
      <c r="BD164" s="99">
        <f>IF(ISNA(VLOOKUP($A164,'[2]1516 Exp_Rev Access'!$F$7:$GB$306,42,FALSE)),"",VLOOKUP($A164,'[2]1516 Exp_Rev Access'!$F$7:$GB$306,42,FALSE))</f>
        <v>11686.81</v>
      </c>
      <c r="BE164" s="99">
        <f>IF(ISNA(VLOOKUP($A164,'[2]1516 Exp_Rev Access'!$F$7:$GB$306,43,FALSE)),"",VLOOKUP($A164,'[2]1516 Exp_Rev Access'!$F$7:$GB$306,43,FALSE))</f>
        <v>0</v>
      </c>
      <c r="BF164" s="99">
        <f>IF(ISNA(VLOOKUP($A164,'[2]1516 Exp_Rev Access'!$F$7:$GB$306,44,FALSE)),"",VLOOKUP($A164,'[2]1516 Exp_Rev Access'!$F$7:$GB$306,44,FALSE))</f>
        <v>24129.45</v>
      </c>
      <c r="BG164" s="99">
        <f>IF(ISNA(VLOOKUP($A164,'[2]1516 Exp_Rev Access'!$F$7:$GB$306,45,FALSE)),"",VLOOKUP($A164,'[2]1516 Exp_Rev Access'!$F$7:$GB$306,45,FALSE))</f>
        <v>11945.4</v>
      </c>
      <c r="BH164" s="99">
        <f>IF(ISNA(VLOOKUP($A164,'[2]1516 Exp_Rev Access'!$F$7:$GB$306,46,FALSE)),"",VLOOKUP($A164,'[2]1516 Exp_Rev Access'!$F$7:$GB$306,46,FALSE))</f>
        <v>0</v>
      </c>
      <c r="BI164" s="99">
        <f>IF(ISNA(VLOOKUP($A164,'[2]1516 Exp_Rev Access'!$F$7:$GB$306,47,FALSE)),"",VLOOKUP($A164,'[2]1516 Exp_Rev Access'!$F$7:$GB$306,47,FALSE))</f>
        <v>9457.5300000000007</v>
      </c>
      <c r="BJ164" s="99">
        <f>IF(ISNA(VLOOKUP($A164,'[2]1516 Exp_Rev Access'!$F$7:$GB$306,48,FALSE)),"",VLOOKUP($A164,'[2]1516 Exp_Rev Access'!$F$7:$GB$306,48,FALSE))</f>
        <v>677147.51</v>
      </c>
      <c r="BK164" s="99">
        <f>IF(ISNA(VLOOKUP($A164,'[2]1516 Exp_Rev Access'!$F$7:$GB$306,49,FALSE)),"",VLOOKUP($A164,'[2]1516 Exp_Rev Access'!$F$7:$GB$306,49,FALSE))</f>
        <v>0</v>
      </c>
      <c r="BL164" s="99">
        <f>IF(ISNA(VLOOKUP($A164,'[2]1516 Exp_Rev Access'!$F$7:$GB$306,50,FALSE)),"",VLOOKUP($A164,'[2]1516 Exp_Rev Access'!$F$7:$GB$306,50,FALSE))</f>
        <v>0</v>
      </c>
      <c r="BM164" s="99">
        <f>IF(ISNA(VLOOKUP($A164,'[2]1516 Exp_Rev Access'!$F$7:$GB$306,51,FALSE)),"",VLOOKUP($A164,'[2]1516 Exp_Rev Access'!$F$7:$GB$306,51,FALSE))</f>
        <v>0</v>
      </c>
      <c r="BN164" s="99">
        <f>IF(ISNA(VLOOKUP($A164,'[2]1516 Exp_Rev Access'!$F$7:$GB$306,52,FALSE)),"",VLOOKUP($A164,'[2]1516 Exp_Rev Access'!$F$7:$GB$306,52,FALSE))</f>
        <v>0</v>
      </c>
      <c r="BO164" s="99">
        <f>IF(ISNA(VLOOKUP($A164,'[2]1516 Exp_Rev Access'!$F$7:$GB$306,53,FALSE)),"",VLOOKUP($A164,'[2]1516 Exp_Rev Access'!$F$7:$GB$306,53,FALSE))</f>
        <v>0</v>
      </c>
      <c r="BP164" s="99">
        <f>IF(ISNA(VLOOKUP($A164,'[2]1516 Exp_Rev Access'!$F$7:$GB$306,54,FALSE)),"",VLOOKUP($A164,'[2]1516 Exp_Rev Access'!$F$7:$GB$306,54,FALSE))</f>
        <v>0</v>
      </c>
      <c r="BQ164" s="99">
        <f>IF(ISNA(VLOOKUP($A164,'[2]1516 Exp_Rev Access'!$F$7:$GB$306,55,FALSE)),"",VLOOKUP($A164,'[2]1516 Exp_Rev Access'!$F$7:$GB$306,55,FALSE))</f>
        <v>0</v>
      </c>
      <c r="BR164" s="99">
        <f>IF(ISNA(VLOOKUP($A164,'[2]1516 Exp_Rev Access'!$F$7:$GB$306,56,FALSE)),"",VLOOKUP($A164,'[2]1516 Exp_Rev Access'!$F$7:$GB$306,56,FALSE))</f>
        <v>0</v>
      </c>
      <c r="BS164" s="99">
        <f>IF(ISNA(VLOOKUP($A164,'[2]1516 Exp_Rev Access'!$F$7:$GB$306,57,FALSE)),"",VLOOKUP($A164,'[2]1516 Exp_Rev Access'!$F$7:$GB$306,57,FALSE))</f>
        <v>0</v>
      </c>
      <c r="BT164" s="99">
        <f>IF(ISNA(VLOOKUP($A164,'[2]1516 Exp_Rev Access'!$F$7:$GB$306,58,FALSE)),"",VLOOKUP($A164,'[2]1516 Exp_Rev Access'!$F$7:$GB$306,58,FALSE))</f>
        <v>0</v>
      </c>
      <c r="BU164" s="102">
        <f t="shared" si="212"/>
        <v>2053861.3099999998</v>
      </c>
      <c r="BV164" s="72">
        <f t="shared" si="213"/>
        <v>0.1536162732772417</v>
      </c>
      <c r="BW164" s="94">
        <f t="shared" si="214"/>
        <v>1663.7865527157842</v>
      </c>
      <c r="BX164" s="99">
        <f>IF(ISNA(VLOOKUP($A164,'[2]1516 Exp_Rev Access'!$F$7:$GB$306,59,FALSE)),"",VLOOKUP($A164,'[2]1516 Exp_Rev Access'!$F$7:$GB$306,59,FALSE))</f>
        <v>0</v>
      </c>
      <c r="BY164" s="99">
        <f>IF(ISNA(VLOOKUP($A164,'[2]1516 Exp_Rev Access'!$F$7:$GB$306,60,FALSE)),"",VLOOKUP($A164,'[2]1516 Exp_Rev Access'!$F$7:$GB$306,60,FALSE))</f>
        <v>0</v>
      </c>
      <c r="BZ164" s="99">
        <f>IF(ISNA(VLOOKUP($A164,'[2]1516 Exp_Rev Access'!$F$7:$GB$306,61,FALSE)),"",VLOOKUP($A164,'[2]1516 Exp_Rev Access'!$F$7:$GB$306,61,FALSE))</f>
        <v>0</v>
      </c>
      <c r="CA164" s="99">
        <f>IF(ISNA(VLOOKUP($A164,'[2]1516 Exp_Rev Access'!$F$7:$GB$306,62,FALSE)),"",VLOOKUP($A164,'[2]1516 Exp_Rev Access'!$F$7:$GB$306,62,FALSE))</f>
        <v>0</v>
      </c>
      <c r="CB164" s="99">
        <f>IF(ISNA(VLOOKUP($A164,'[2]1516 Exp_Rev Access'!$F$7:$GB$306,63,FALSE)),"",VLOOKUP($A164,'[2]1516 Exp_Rev Access'!$F$7:$GB$306,63,FALSE))</f>
        <v>4328.04</v>
      </c>
      <c r="CC164" s="99">
        <f>IF(ISNA(VLOOKUP($A164,'[2]1516 Exp_Rev Access'!$F$7:$GB$306,64,FALSE)),"",VLOOKUP($A164,'[2]1516 Exp_Rev Access'!$F$7:$GB$306,64,FALSE))</f>
        <v>0</v>
      </c>
      <c r="CD164" s="101">
        <f t="shared" si="215"/>
        <v>4328.04</v>
      </c>
      <c r="CE164" s="72">
        <f t="shared" si="226"/>
        <v>3.2371094005117276E-4</v>
      </c>
      <c r="CF164" s="103">
        <f t="shared" si="227"/>
        <v>3.5060472275102272</v>
      </c>
      <c r="CG164" s="99">
        <f>IF(ISNA(VLOOKUP($A164,'[2]1516 Exp_Rev Access'!$F$7:$GB$306,65,FALSE)),"",VLOOKUP($A164,'[2]1516 Exp_Rev Access'!$F$7:$GB$306,65,FALSE))</f>
        <v>0</v>
      </c>
      <c r="CH164" s="99">
        <f>IF(ISNA(VLOOKUP($A164,'[2]1516 Exp_Rev Access'!$F$7:$GB$306,66,FALSE)),"",VLOOKUP($A164,'[2]1516 Exp_Rev Access'!$F$7:$GB$306,66,FALSE))</f>
        <v>0</v>
      </c>
      <c r="CI164" s="99">
        <f>IF(ISNA(VLOOKUP($A164,'[2]1516 Exp_Rev Access'!$F$7:$GB$306,67,FALSE)),"",VLOOKUP($A164,'[2]1516 Exp_Rev Access'!$F$7:$GB$306,67,FALSE))</f>
        <v>0</v>
      </c>
      <c r="CJ164" s="99">
        <f>IF(ISNA(VLOOKUP($A164,'[2]1516 Exp_Rev Access'!$F$7:$GB$306,68,FALSE)),"",VLOOKUP($A164,'[2]1516 Exp_Rev Access'!$F$7:$GB$306,68,FALSE))</f>
        <v>0</v>
      </c>
      <c r="CK164" s="99">
        <f>IF(ISNA(VLOOKUP($A164,'[2]1516 Exp_Rev Access'!$F$7:$GB$306,69,FALSE)),"",VLOOKUP($A164,'[2]1516 Exp_Rev Access'!$F$7:$GB$306,69,FALSE))</f>
        <v>0</v>
      </c>
      <c r="CL164" s="99">
        <f>IF(ISNA(VLOOKUP($A164,'[2]1516 Exp_Rev Access'!$F$7:$GB$306,70,FALSE)),"",VLOOKUP($A164,'[2]1516 Exp_Rev Access'!$F$7:$GB$306,70,FALSE))</f>
        <v>0</v>
      </c>
      <c r="CM164" s="99">
        <f>IF(ISNA(VLOOKUP($A164,'[2]1516 Exp_Rev Access'!$F$7:$GB$306,71,FALSE)),"",VLOOKUP($A164,'[2]1516 Exp_Rev Access'!$F$7:$GB$306,71,FALSE))</f>
        <v>0</v>
      </c>
      <c r="CN164" s="99">
        <f>IF(ISNA(VLOOKUP($A164,'[2]1516 Exp_Rev Access'!$F$7:$GB$306,72,FALSE)),"",VLOOKUP($A164,'[2]1516 Exp_Rev Access'!$F$7:$GB$306,72,FALSE))</f>
        <v>0</v>
      </c>
      <c r="CO164" s="99">
        <f>IF(ISNA(VLOOKUP($A164,'[2]1516 Exp_Rev Access'!$F$7:$GB$306,73,FALSE)),"",VLOOKUP($A164,'[2]1516 Exp_Rev Access'!$F$7:$GB$306,73,FALSE))</f>
        <v>0</v>
      </c>
      <c r="CP164" s="99">
        <f>IF(ISNA(VLOOKUP($A164,'[2]1516 Exp_Rev Access'!$F$7:$GB$306,74,FALSE)),"",VLOOKUP($A164,'[2]1516 Exp_Rev Access'!$F$7:$GB$306,74,FALSE))</f>
        <v>234545</v>
      </c>
      <c r="CQ164" s="99">
        <f>IF(ISNA(VLOOKUP($A164,'[2]1516 Exp_Rev Access'!$F$7:$GB$306,75,FALSE)),"",VLOOKUP($A164,'[2]1516 Exp_Rev Access'!$F$7:$GB$306,75,FALSE))</f>
        <v>0</v>
      </c>
      <c r="CR164" s="99">
        <f>IF(ISNA(VLOOKUP($A164,'[2]1516 Exp_Rev Access'!$F$7:$GB$306,76,FALSE)),"",VLOOKUP($A164,'[2]1516 Exp_Rev Access'!$F$7:$GB$306,76,FALSE))</f>
        <v>7980.71</v>
      </c>
      <c r="CS164" s="99">
        <f>IF(ISNA(VLOOKUP($A164,'[2]1516 Exp_Rev Access'!$F$7:$GB$306,77,FALSE)),"",VLOOKUP($A164,'[2]1516 Exp_Rev Access'!$F$7:$GB$306,77,FALSE))</f>
        <v>0</v>
      </c>
      <c r="CT164" s="99">
        <f>IF(ISNA(VLOOKUP($A164,'[2]1516 Exp_Rev Access'!$F$7:$GB$306,78,FALSE)),"",VLOOKUP($A164,'[2]1516 Exp_Rev Access'!$F$7:$GB$306,78,FALSE))</f>
        <v>244475.49</v>
      </c>
      <c r="CU164" s="99">
        <f>IF(ISNA(VLOOKUP($A164,'[2]1516 Exp_Rev Access'!$F$7:$GB$306,79,FALSE)),"",VLOOKUP($A164,'[2]1516 Exp_Rev Access'!$F$7:$GB$306,79,FALSE))</f>
        <v>74157.539999999994</v>
      </c>
      <c r="CV164" s="99">
        <f>IF(ISNA(VLOOKUP($A164,'[2]1516 Exp_Rev Access'!$F$7:$GB$306,80,FALSE)),"",VLOOKUP($A164,'[2]1516 Exp_Rev Access'!$F$7:$GB$306,80,FALSE))</f>
        <v>0</v>
      </c>
      <c r="CW164" s="99">
        <f>IF(ISNA(VLOOKUP($A164,'[2]1516 Exp_Rev Access'!$F$7:$GB$306,81,FALSE)),"",VLOOKUP($A164,'[2]1516 Exp_Rev Access'!$F$7:$GB$306,81,FALSE))</f>
        <v>0</v>
      </c>
      <c r="CX164" s="99">
        <f>IF(ISNA(VLOOKUP($A164,'[2]1516 Exp_Rev Access'!$F$7:$GB$306,82,FALSE)),"",VLOOKUP($A164,'[2]1516 Exp_Rev Access'!$F$7:$GB$306,82,FALSE))</f>
        <v>0</v>
      </c>
      <c r="CY164" s="99">
        <f>IF(ISNA(VLOOKUP($A164,'[2]1516 Exp_Rev Access'!$F$7:$GB$306,83,FALSE)),"",VLOOKUP($A164,'[2]1516 Exp_Rev Access'!$F$7:$GB$306,83,FALSE))</f>
        <v>0</v>
      </c>
      <c r="CZ164" s="99">
        <f>IF(ISNA(VLOOKUP($A164,'[2]1516 Exp_Rev Access'!$F$7:$GB$306,84,FALSE)),"",VLOOKUP($A164,'[2]1516 Exp_Rev Access'!$F$7:$GB$306,84,FALSE))</f>
        <v>0</v>
      </c>
      <c r="DA164" s="99">
        <f>IF(ISNA(VLOOKUP($A164,'[2]1516 Exp_Rev Access'!$F$7:$GB$306,85,FALSE)),"",VLOOKUP($A164,'[2]1516 Exp_Rev Access'!$F$7:$GB$306,85,FALSE))</f>
        <v>0</v>
      </c>
      <c r="DB164" s="99">
        <f>IF(ISNA(VLOOKUP($A164,'[2]1516 Exp_Rev Access'!$F$7:$GB$306,86,FALSE)),"",VLOOKUP($A164,'[2]1516 Exp_Rev Access'!$F$7:$GB$306,86,FALSE))</f>
        <v>0</v>
      </c>
      <c r="DC164" s="99">
        <f>IF(ISNA(VLOOKUP($A164,'[2]1516 Exp_Rev Access'!$F$7:$GB$306,87,FALSE)),"",VLOOKUP($A164,'[2]1516 Exp_Rev Access'!$F$7:$GB$306,87,FALSE))</f>
        <v>0</v>
      </c>
      <c r="DD164" s="99">
        <f>IF(ISNA(VLOOKUP($A164,'[2]1516 Exp_Rev Access'!$F$7:$GB$306,88,FALSE)),"",VLOOKUP($A164,'[2]1516 Exp_Rev Access'!$F$7:$GB$306,88,FALSE))</f>
        <v>0</v>
      </c>
      <c r="DE164" s="99">
        <f>IF(ISNA(VLOOKUP($A164,'[2]1516 Exp_Rev Access'!$F$7:$GB$306,89,FALSE)),"",VLOOKUP($A164,'[2]1516 Exp_Rev Access'!$F$7:$GB$306,89,FALSE))</f>
        <v>0</v>
      </c>
      <c r="DF164" s="99">
        <f>IF(ISNA(VLOOKUP($A164,'[2]1516 Exp_Rev Access'!$F$7:$GB$306,90,FALSE)),"",VLOOKUP($A164,'[2]1516 Exp_Rev Access'!$F$7:$GB$306,90,FALSE))</f>
        <v>0</v>
      </c>
      <c r="DG164" s="99">
        <f>IF(ISNA(VLOOKUP($A164,'[2]1516 Exp_Rev Access'!$F$7:$GB$306,91,FALSE)),"",VLOOKUP($A164,'[2]1516 Exp_Rev Access'!$F$7:$GB$306,91,FALSE))</f>
        <v>0</v>
      </c>
      <c r="DH164" s="99">
        <f>IF(ISNA(VLOOKUP($A164,'[2]1516 Exp_Rev Access'!$F$7:$GB$306,92,FALSE)),"",VLOOKUP($A164,'[2]1516 Exp_Rev Access'!$F$7:$GB$306,92,FALSE))</f>
        <v>320650.90999999997</v>
      </c>
      <c r="DI164" s="99">
        <f>IF(ISNA(VLOOKUP($A164,'[2]1516 Exp_Rev Access'!$F$7:$GB$306,93,FALSE)),"",VLOOKUP($A164,'[2]1516 Exp_Rev Access'!$F$7:$GB$306,93,FALSE))</f>
        <v>0</v>
      </c>
      <c r="DJ164" s="99">
        <f>IF(ISNA(VLOOKUP($A164,'[2]1516 Exp_Rev Access'!$F$7:$GB$306,94,FALSE)),"",VLOOKUP($A164,'[2]1516 Exp_Rev Access'!$F$7:$GB$306,94,FALSE))</f>
        <v>0</v>
      </c>
      <c r="DK164" s="99">
        <f>IF(ISNA(VLOOKUP($A164,'[2]1516 Exp_Rev Access'!$F$7:$GB$306,95,FALSE)),"",VLOOKUP($A164,'[2]1516 Exp_Rev Access'!$F$7:$GB$306,95,FALSE))</f>
        <v>0</v>
      </c>
      <c r="DL164" s="99">
        <f>IF(ISNA(VLOOKUP($A164,'[2]1516 Exp_Rev Access'!$F$7:$GB$306,96,FALSE)),"",VLOOKUP($A164,'[2]1516 Exp_Rev Access'!$F$7:$GB$306,96,FALSE))</f>
        <v>0</v>
      </c>
      <c r="DM164" s="99">
        <f>IF(ISNA(VLOOKUP($A164,'[2]1516 Exp_Rev Access'!$F$7:$GB$306,97,FALSE)),"",VLOOKUP($A164,'[2]1516 Exp_Rev Access'!$F$7:$GB$306,97,FALSE))</f>
        <v>0</v>
      </c>
      <c r="DN164" s="99">
        <f>IF(ISNA(VLOOKUP($A164,'[2]1516 Exp_Rev Access'!$F$7:$GB$306,98,FALSE)),"",VLOOKUP($A164,'[2]1516 Exp_Rev Access'!$F$7:$GB$306,98,FALSE))</f>
        <v>0</v>
      </c>
      <c r="DO164" s="99">
        <f>IF(ISNA(VLOOKUP($A164,'[2]1516 Exp_Rev Access'!$F$7:$GB$306,99,FALSE)),"",VLOOKUP($A164,'[2]1516 Exp_Rev Access'!$F$7:$GB$306,99,FALSE))</f>
        <v>0</v>
      </c>
      <c r="DP164" s="99">
        <f>IF(ISNA(VLOOKUP($A164,'[2]1516 Exp_Rev Access'!$F$7:$GB$306,100,FALSE)),"",VLOOKUP($A164,'[2]1516 Exp_Rev Access'!$F$7:$GB$306,100,FALSE))</f>
        <v>0</v>
      </c>
      <c r="DQ164" s="99">
        <f>IF(ISNA(VLOOKUP($A164,'[2]1516 Exp_Rev Access'!$F$7:$GB$306,101,FALSE)),"",VLOOKUP($A164,'[2]1516 Exp_Rev Access'!$F$7:$GB$306,101,FALSE))</f>
        <v>0</v>
      </c>
      <c r="DR164" s="99">
        <f>IF(ISNA(VLOOKUP($A164,'[2]1516 Exp_Rev Access'!$F$7:$GB$306,102,FALSE)),"",VLOOKUP($A164,'[2]1516 Exp_Rev Access'!$F$7:$GB$306,102,FALSE))</f>
        <v>0</v>
      </c>
      <c r="DS164" s="99">
        <f>IF(ISNA(VLOOKUP($A164,'[2]1516 Exp_Rev Access'!$F$7:$GB$306,103,FALSE)),"",VLOOKUP($A164,'[2]1516 Exp_Rev Access'!$F$7:$GB$306,103,FALSE))</f>
        <v>0</v>
      </c>
      <c r="DT164" s="99">
        <f>IF(ISNA(VLOOKUP($A164,'[2]1516 Exp_Rev Access'!$F$7:$GB$306,104,FALSE)),"",VLOOKUP($A164,'[2]1516 Exp_Rev Access'!$F$7:$GB$306,104,FALSE))</f>
        <v>0</v>
      </c>
      <c r="DU164" s="99">
        <f>IF(ISNA(VLOOKUP($A164,'[2]1516 Exp_Rev Access'!$F$7:$GB$306,105,FALSE)),"",VLOOKUP($A164,'[2]1516 Exp_Rev Access'!$F$7:$GB$306,105,FALSE))</f>
        <v>0</v>
      </c>
      <c r="DV164" s="99">
        <f>IF(ISNA(VLOOKUP($A164,'[2]1516 Exp_Rev Access'!$F$7:$GB$306,106,FALSE)),"",VLOOKUP($A164,'[2]1516 Exp_Rev Access'!$F$7:$GB$306,106,FALSE))</f>
        <v>0</v>
      </c>
      <c r="DW164" s="99">
        <f>IF(ISNA(VLOOKUP($A164,'[2]1516 Exp_Rev Access'!$F$7:$GB$306,107,FALSE)),"",VLOOKUP($A164,'[2]1516 Exp_Rev Access'!$F$7:$GB$306,107,FALSE))</f>
        <v>0</v>
      </c>
      <c r="DX164" s="99">
        <f>IF(ISNA(VLOOKUP($A164,'[2]1516 Exp_Rev Access'!$F$7:$GB$306,108,FALSE)),"",VLOOKUP($A164,'[2]1516 Exp_Rev Access'!$F$7:$GB$306,108,FALSE))</f>
        <v>0</v>
      </c>
      <c r="DY164" s="99">
        <f>IF(ISNA(VLOOKUP($A164,'[2]1516 Exp_Rev Access'!$F$7:$GB$306,109,FALSE)),"",VLOOKUP($A164,'[2]1516 Exp_Rev Access'!$F$7:$GB$306,109,FALSE))</f>
        <v>0</v>
      </c>
      <c r="DZ164" s="99">
        <f>IF(ISNA(VLOOKUP($A164,'[2]1516 Exp_Rev Access'!$F$7:$GB$306,110,FALSE)),"",VLOOKUP($A164,'[2]1516 Exp_Rev Access'!$F$7:$GB$306,110,FALSE))</f>
        <v>0</v>
      </c>
      <c r="EA164" s="99">
        <f>IF(ISNA(VLOOKUP($A164,'[2]1516 Exp_Rev Access'!$F$7:$GB$306,111,FALSE)),"",VLOOKUP($A164,'[2]1516 Exp_Rev Access'!$F$7:$GB$306,111,FALSE))</f>
        <v>0</v>
      </c>
      <c r="EB164" s="99">
        <f>IF(ISNA(VLOOKUP($A164,'[2]1516 Exp_Rev Access'!$F$7:$GB$306,112,FALSE)),"",VLOOKUP($A164,'[2]1516 Exp_Rev Access'!$F$7:$GB$306,112,FALSE))</f>
        <v>0</v>
      </c>
      <c r="EC164" s="99">
        <f>IF(ISNA(VLOOKUP($A164,'[2]1516 Exp_Rev Access'!$F$7:$GB$306,113,FALSE)),"",VLOOKUP($A164,'[2]1516 Exp_Rev Access'!$F$7:$GB$306,113,FALSE))</f>
        <v>0</v>
      </c>
      <c r="ED164" s="99">
        <f>IF(ISNA(VLOOKUP($A164,'[2]1516 Exp_Rev Access'!$F$7:$GB$306,114,FALSE)),"",VLOOKUP($A164,'[2]1516 Exp_Rev Access'!$F$7:$GB$306,114,FALSE))</f>
        <v>0</v>
      </c>
      <c r="EE164" s="99">
        <f>IF(ISNA(VLOOKUP($A164,'[2]1516 Exp_Rev Access'!$F$7:$GB$306,115,FALSE)),"",VLOOKUP($A164,'[2]1516 Exp_Rev Access'!$F$7:$GB$306,115,FALSE))</f>
        <v>0</v>
      </c>
      <c r="EF164" s="99">
        <f>IF(ISNA(VLOOKUP($A164,'[2]1516 Exp_Rev Access'!$F$7:$GB$306,116,FALSE)),"",VLOOKUP($A164,'[2]1516 Exp_Rev Access'!$F$7:$GB$306,116,FALSE))</f>
        <v>0</v>
      </c>
      <c r="EG164" s="99">
        <f>IF(ISNA(VLOOKUP($A164,'[2]1516 Exp_Rev Access'!$F$7:$GB$306,117,FALSE)),"",VLOOKUP($A164,'[2]1516 Exp_Rev Access'!$F$7:$GB$306,117,FALSE))</f>
        <v>0</v>
      </c>
      <c r="EH164" s="99">
        <f>IF(ISNA(VLOOKUP($A164,'[2]1516 Exp_Rev Access'!$F$7:$GB$306,118,FALSE)),"",VLOOKUP($A164,'[2]1516 Exp_Rev Access'!$F$7:$GB$306,118,FALSE))</f>
        <v>0</v>
      </c>
      <c r="EI164" s="99">
        <f>IF(ISNA(VLOOKUP($A164,'[2]1516 Exp_Rev Access'!$F$7:$GB$306,119,FALSE)),"",VLOOKUP($A164,'[2]1516 Exp_Rev Access'!$F$7:$GB$306,119,FALSE))</f>
        <v>0</v>
      </c>
      <c r="EJ164" s="99">
        <f>IF(ISNA(VLOOKUP($A164,'[2]1516 Exp_Rev Access'!$F$7:$GB$306,120,FALSE)),"",VLOOKUP($A164,'[2]1516 Exp_Rev Access'!$F$7:$GB$306,120,FALSE))</f>
        <v>3207.96</v>
      </c>
      <c r="EK164" s="99">
        <f>IF(ISNA(VLOOKUP($A164,'[2]1516 Exp_Rev Access'!$F$7:$GB$306,121,FALSE)),"",VLOOKUP($A164,'[2]1516 Exp_Rev Access'!$F$7:$GB$306,121,FALSE))</f>
        <v>0</v>
      </c>
      <c r="EL164" s="99">
        <f>IF(ISNA(VLOOKUP($A164,'[2]1516 Exp_Rev Access'!$F$7:$GB$306,122,FALSE)),"",VLOOKUP($A164,'[2]1516 Exp_Rev Access'!$F$7:$GB$306,122,FALSE))</f>
        <v>0</v>
      </c>
      <c r="EM164" s="99">
        <f>IF(ISNA(VLOOKUP($A164,'[2]1516 Exp_Rev Access'!$F$7:$GB$306,123,FALSE)),"",VLOOKUP($A164,'[2]1516 Exp_Rev Access'!$F$7:$GB$306,123,FALSE))</f>
        <v>0</v>
      </c>
      <c r="EN164" s="99">
        <f>IF(ISNA(VLOOKUP($A164,'[2]1516 Exp_Rev Access'!$F$7:$GB$306,124,FALSE)),"",VLOOKUP($A164,'[2]1516 Exp_Rev Access'!$F$7:$GB$306,124,FALSE))</f>
        <v>0</v>
      </c>
      <c r="EO164" s="99">
        <f>IF(ISNA(VLOOKUP($A164,'[2]1516 Exp_Rev Access'!$F$7:$GB$306,125,FALSE)),"",VLOOKUP($A164,'[2]1516 Exp_Rev Access'!$F$7:$GB$306,125,FALSE))</f>
        <v>0</v>
      </c>
      <c r="EP164" s="99">
        <f>IF(ISNA(VLOOKUP($A164,'[2]1516 Exp_Rev Access'!$F$7:$GB$306,126,FALSE)),"",VLOOKUP($A164,'[2]1516 Exp_Rev Access'!$F$7:$GB$306,126,FALSE))</f>
        <v>0</v>
      </c>
      <c r="EQ164" s="99">
        <f>IF(ISNA(VLOOKUP($A164,'[2]1516 Exp_Rev Access'!$F$7:$GB$306,127,FALSE)),"",VLOOKUP($A164,'[2]1516 Exp_Rev Access'!$F$7:$GB$306,127,FALSE))</f>
        <v>0</v>
      </c>
      <c r="ER164" s="99">
        <f>IF(ISNA(VLOOKUP($A164,'[2]1516 Exp_Rev Access'!$F$7:$GB$306,128,FALSE)),"",VLOOKUP($A164,'[2]1516 Exp_Rev Access'!$F$7:$GB$306,128,FALSE))</f>
        <v>0</v>
      </c>
      <c r="ES164" s="99">
        <f>IF(ISNA(VLOOKUP($A164,'[2]1516 Exp_Rev Access'!$F$7:$GB$306,129,FALSE)),"",VLOOKUP($A164,'[2]1516 Exp_Rev Access'!$F$7:$GB$306,129,FALSE))</f>
        <v>0</v>
      </c>
      <c r="ET164" s="99">
        <f>IF(ISNA(VLOOKUP($A164,'[2]1516 Exp_Rev Access'!$F$7:$GB$306,130,FALSE)),"",VLOOKUP($A164,'[2]1516 Exp_Rev Access'!$F$7:$GB$306,130,FALSE))</f>
        <v>0</v>
      </c>
      <c r="EU164" s="99">
        <f>IF(ISNA(VLOOKUP($A164,'[2]1516 Exp_Rev Access'!$F$7:$GB$306,131,FALSE)),"",VLOOKUP($A164,'[2]1516 Exp_Rev Access'!$F$7:$GB$306,131,FALSE))</f>
        <v>33853.46</v>
      </c>
      <c r="EV164" s="99">
        <f>IF(ISNA(VLOOKUP($A164,'[2]1516 Exp_Rev Access'!$F$7:$GB$306,132,FALSE)),"",VLOOKUP($A164,'[2]1516 Exp_Rev Access'!$F$7:$GB$306,132,FALSE))</f>
        <v>0</v>
      </c>
      <c r="EW164" s="99">
        <f>IF(ISNA(VLOOKUP($A164,'[2]1516 Exp_Rev Access'!$F$7:$GB$306,133,FALSE)),"",VLOOKUP($A164,'[2]1516 Exp_Rev Access'!$F$7:$GB$306,133,FALSE))</f>
        <v>0</v>
      </c>
      <c r="EX164" s="99">
        <f>IF(ISNA(VLOOKUP($A164,'[2]1516 Exp_Rev Access'!$F$7:$GB$306,134,FALSE)),"",VLOOKUP($A164,'[2]1516 Exp_Rev Access'!$F$7:$GB$306,134,FALSE))</f>
        <v>0</v>
      </c>
      <c r="EY164" s="99">
        <f>IF(ISNA(VLOOKUP($A164,'[2]1516 Exp_Rev Access'!$F$7:$GB$306,135,FALSE)),"",VLOOKUP($A164,'[2]1516 Exp_Rev Access'!$F$7:$GB$306,135,FALSE))</f>
        <v>0</v>
      </c>
      <c r="EZ164" s="99">
        <f>IF(ISNA(VLOOKUP($A164,'[2]1516 Exp_Rev Access'!$F$7:$GB$306,136,FALSE)),"",VLOOKUP($A164,'[2]1516 Exp_Rev Access'!$F$7:$GB$306,136,FALSE))</f>
        <v>0</v>
      </c>
      <c r="FA164" s="99">
        <f>IF(ISNA(VLOOKUP($A164,'[2]1516 Exp_Rev Access'!$F$7:$GB$306,137,FALSE)),"",VLOOKUP($A164,'[2]1516 Exp_Rev Access'!$F$7:$GB$306,137,FALSE))</f>
        <v>0</v>
      </c>
      <c r="FB164" s="99">
        <f>IF(ISNA(VLOOKUP($A164,'[2]1516 Exp_Rev Access'!$F$7:$GB$306,138,FALSE)),"",VLOOKUP($A164,'[2]1516 Exp_Rev Access'!$F$7:$GB$306,138,FALSE))</f>
        <v>0</v>
      </c>
      <c r="FC164" s="99">
        <f>IF(ISNA(VLOOKUP($A164,'[2]1516 Exp_Rev Access'!$F$7:$GB$306,139,FALSE)),"",VLOOKUP($A164,'[2]1516 Exp_Rev Access'!$F$7:$GB$306,139,FALSE))</f>
        <v>0</v>
      </c>
      <c r="FD164" s="99">
        <f>IF(ISNA(VLOOKUP($A164,'[2]1516 Exp_Rev Access'!$F$7:$FS$306,140,FALSE)),"",VLOOKUP($A164,'[2]1516 Exp_Rev Access'!$F$7:$FS$306,140,FALSE))</f>
        <v>0</v>
      </c>
      <c r="FE164" s="99">
        <f>IF(ISNA(VLOOKUP($A164,'[2]1516 Exp_Rev Access'!$F$7:$FS$306,141,FALSE)),"",VLOOKUP($A164,'[2]1516 Exp_Rev Access'!$F$7:$FS$306,141,FALSE))</f>
        <v>0</v>
      </c>
      <c r="FF164" s="99">
        <f>IF(ISNA(VLOOKUP($A164,'[2]1516 Exp_Rev Access'!$F$7:$FS$306,142,FALSE)),"",VLOOKUP($A164,'[2]1516 Exp_Rev Access'!$F$7:$FS$306,142,FALSE))</f>
        <v>0</v>
      </c>
      <c r="FG164" s="99">
        <f>IF(ISNA(VLOOKUP($A164,'[2]1516 Exp_Rev Access'!$F$7:$FS$306,143,FALSE)),"",VLOOKUP($A164,'[2]1516 Exp_Rev Access'!$F$7:$FS$306,143,FALSE))</f>
        <v>0</v>
      </c>
      <c r="FH164" s="99">
        <f>IF(ISNA(VLOOKUP($A164,'[2]1516 Exp_Rev Access'!$F$7:$FS$306,144,FALSE)),"",VLOOKUP($A164,'[2]1516 Exp_Rev Access'!$F$7:$FS$306,144,FALSE))</f>
        <v>0</v>
      </c>
      <c r="FI164" s="99">
        <f>IF(ISNA(VLOOKUP($A164,'[2]1516 Exp_Rev Access'!$F$7:$FS$306,145,FALSE)),"",VLOOKUP($A164,'[2]1516 Exp_Rev Access'!$F$7:$FS$306,145,FALSE))</f>
        <v>0</v>
      </c>
      <c r="FJ164" s="99">
        <f>IF(ISNA(VLOOKUP($A164,'[2]1516 Exp_Rev Access'!$F$7:$FS$306,146,FALSE)),"",VLOOKUP($A164,'[2]1516 Exp_Rev Access'!$F$7:$FS$306,146,FALSE))</f>
        <v>0</v>
      </c>
      <c r="FK164" s="99">
        <f>IF(ISNA(VLOOKUP($A164,'[2]1516 Exp_Rev Access'!$F$7:$FS$306,147,FALSE)),"",VLOOKUP($A164,'[2]1516 Exp_Rev Access'!$F$7:$FS$306,147,FALSE))</f>
        <v>0</v>
      </c>
      <c r="FL164" s="99">
        <f>IF(ISNA(VLOOKUP($A164,'[2]1516 Exp_Rev Access'!$F$7:$FS$306,148,FALSE)),"",VLOOKUP($A164,'[2]1516 Exp_Rev Access'!$F$7:$FS$306,148,FALSE))</f>
        <v>0</v>
      </c>
      <c r="FM164" s="99">
        <f>IF(ISNA(VLOOKUP($A164,'[2]1516 Exp_Rev Access'!$F$7:$FS$306,149,FALSE)),"",VLOOKUP($A164,'[2]1516 Exp_Rev Access'!$F$7:$FS$306,149,FALSE))</f>
        <v>0</v>
      </c>
      <c r="FN164" s="99">
        <f>IF(ISNA(VLOOKUP($A164,'[2]1516 Exp_Rev Access'!$F$7:$FS$306,150,FALSE)),"",VLOOKUP($A164,'[2]1516 Exp_Rev Access'!$F$7:$FS$306,150,FALSE))</f>
        <v>0</v>
      </c>
      <c r="FO164" s="99">
        <f>IF(ISNA(VLOOKUP($A164,'[2]1516 Exp_Rev Access'!$F$7:$FS$306,151,FALSE)),"",VLOOKUP($A164,'[2]1516 Exp_Rev Access'!$F$7:$FS$306,151,FALSE))</f>
        <v>0</v>
      </c>
      <c r="FP164" s="99">
        <f>IF(ISNA(VLOOKUP($A164,'[2]1516 Exp_Rev Access'!$F$7:$FS$306,152,FALSE)),"",VLOOKUP($A164,'[2]1516 Exp_Rev Access'!$F$7:$FS$306,152,FALSE))</f>
        <v>0</v>
      </c>
      <c r="FQ164" s="99">
        <f>IF(ISNA(VLOOKUP($A164,'[2]1516 Exp_Rev Access'!$F$7:$FS$306,153,FALSE)),"",VLOOKUP($A164,'[2]1516 Exp_Rev Access'!$F$7:$FS$306,153,FALSE))</f>
        <v>39857.4</v>
      </c>
      <c r="FR164" s="101">
        <f t="shared" si="218"/>
        <v>958728.46999999986</v>
      </c>
      <c r="FS164" s="72">
        <f t="shared" si="219"/>
        <v>7.1707030036118558E-2</v>
      </c>
      <c r="FT164" s="94">
        <f t="shared" si="220"/>
        <v>776.64423022398626</v>
      </c>
      <c r="FU164" s="99">
        <f>IF(ISNA(VLOOKUP($A164,'[2]1516 Exp_Rev Access'!$F$7:$GB$306,154,FALSE)),"",VLOOKUP($A164,'[2]1516 Exp_Rev Access'!$F$7:$GB$306,154,FALSE))</f>
        <v>0</v>
      </c>
      <c r="FV164" s="99">
        <f>IF(ISNA(VLOOKUP($A164,'[2]1516 Exp_Rev Access'!$F$7:$GB$306,155,FALSE)),"",VLOOKUP($A164,'[2]1516 Exp_Rev Access'!$F$7:$GB$306,155,FALSE))</f>
        <v>0</v>
      </c>
      <c r="FW164" s="99">
        <f>IF(ISNA(VLOOKUP($A164,'[2]1516 Exp_Rev Access'!$F$7:$GB$306,156,FALSE)),"",VLOOKUP($A164,'[2]1516 Exp_Rev Access'!$F$7:$GB$306,156,FALSE))</f>
        <v>0</v>
      </c>
      <c r="FX164" s="99">
        <f>IF(ISNA(VLOOKUP($A164,'[2]1516 Exp_Rev Access'!$F$7:$GB$306,157,FALSE)),"",VLOOKUP($A164,'[2]1516 Exp_Rev Access'!$F$7:$GB$306,157,FALSE))</f>
        <v>0</v>
      </c>
      <c r="FY164" s="99">
        <f>IF(ISNA(VLOOKUP($A164,'[2]1516 Exp_Rev Access'!$F$7:$GB$306,158,FALSE)),"",VLOOKUP($A164,'[2]1516 Exp_Rev Access'!$F$7:$GB$306,158,FALSE))</f>
        <v>0</v>
      </c>
      <c r="FZ164" s="99">
        <f>IF(ISNA(VLOOKUP($A164,'[2]1516 Exp_Rev Access'!$F$7:$GB$306,159,FALSE)),"",VLOOKUP($A164,'[2]1516 Exp_Rev Access'!$F$7:$GB$306,159,FALSE))</f>
        <v>0</v>
      </c>
      <c r="GA164" s="99">
        <f>IF(ISNA(VLOOKUP($A164,'[2]1516 Exp_Rev Access'!$F$7:$GB$306,160,FALSE)),"",VLOOKUP($A164,'[2]1516 Exp_Rev Access'!$F$7:$GB$306,160,FALSE))</f>
        <v>0</v>
      </c>
      <c r="GB164" s="99">
        <f>IF(ISNA(VLOOKUP($A164,'[2]1516 Exp_Rev Access'!$F$7:$GB$306,161,FALSE)),"",VLOOKUP($A164,'[2]1516 Exp_Rev Access'!$F$7:$GB$306,161,FALSE))</f>
        <v>0</v>
      </c>
      <c r="GC164" s="99">
        <f>IF(ISNA(VLOOKUP($A164,'[2]1516 Exp_Rev Access'!$F$7:$GB$306,162,FALSE)),"",VLOOKUP($A164,'[2]1516 Exp_Rev Access'!$F$7:$GB$306,162,FALSE))</f>
        <v>0</v>
      </c>
      <c r="GD164" s="99">
        <f>IF(ISNA(VLOOKUP($A164,'[2]1516 Exp_Rev Access'!$F$7:$GB$306,163,FALSE)),"",VLOOKUP($A164,'[2]1516 Exp_Rev Access'!$F$7:$GB$306,163,FALSE))</f>
        <v>0</v>
      </c>
      <c r="GE164" s="99">
        <f>IF(ISNA(VLOOKUP($A164,'[2]1516 Exp_Rev Access'!$F$7:$GB$306,164,FALSE)),"",VLOOKUP($A164,'[2]1516 Exp_Rev Access'!$F$7:$GB$306,164,FALSE))</f>
        <v>0</v>
      </c>
      <c r="GF164" s="99">
        <f>IF(ISNA(VLOOKUP($A164,'[2]1516 Exp_Rev Access'!$F$7:$GB$306,165,FALSE)),"",VLOOKUP($A164,'[2]1516 Exp_Rev Access'!$F$7:$GB$306,165,FALSE))</f>
        <v>0</v>
      </c>
      <c r="GG164" s="99">
        <f>IF(ISNA(VLOOKUP($A164,'[2]1516 Exp_Rev Access'!$F$7:$GB$306,166,FALSE)),"",VLOOKUP($A164,'[2]1516 Exp_Rev Access'!$F$7:$GB$306,166,FALSE))</f>
        <v>0</v>
      </c>
      <c r="GH164" s="99">
        <f>IF(ISNA(VLOOKUP($A164,'[2]1516 Exp_Rev Access'!$F$7:$GB$306,167,FALSE)),"",VLOOKUP($A164,'[2]1516 Exp_Rev Access'!$F$7:$GB$306,167,FALSE))</f>
        <v>0</v>
      </c>
      <c r="GI164" s="99">
        <f>IF(ISNA(VLOOKUP($A164,'[2]1516 Exp_Rev Access'!$F$7:$GB$306,168,FALSE)),"",VLOOKUP($A164,'[2]1516 Exp_Rev Access'!$F$7:$GB$306,168,FALSE))</f>
        <v>0</v>
      </c>
      <c r="GJ164" s="99">
        <f>IF(ISNA(VLOOKUP($A164,'[2]1516 Exp_Rev Access'!$F$7:$GB$306,169,FALSE)),"",VLOOKUP($A164,'[2]1516 Exp_Rev Access'!$F$7:$GB$306,169,FALSE))</f>
        <v>3360.06</v>
      </c>
      <c r="GK164" s="99">
        <f>IF(ISNA(VLOOKUP($A164,'[2]1516 Exp_Rev Access'!$F$7:$GB$306,170,FALSE)),"",VLOOKUP($A164,'[2]1516 Exp_Rev Access'!$F$7:$GB$306,170,FALSE))</f>
        <v>0</v>
      </c>
      <c r="GL164" s="99">
        <f>IF(ISNA(VLOOKUP($A164,'[2]1516 Exp_Rev Access'!$F$7:$GB$306,171,FALSE)),"",VLOOKUP($A164,'[2]1516 Exp_Rev Access'!$F$7:$GB$306,171,FALSE))</f>
        <v>0</v>
      </c>
      <c r="GM164" s="99">
        <f>IF(ISNA(VLOOKUP($A164,'[2]1516 Exp_Rev Access'!$F$7:$GB$306,172,FALSE)),"",VLOOKUP($A164,'[2]1516 Exp_Rev Access'!$F$7:$GB$306,172,FALSE))</f>
        <v>0</v>
      </c>
      <c r="GN164" s="99">
        <f>IF(ISNA(VLOOKUP($A164,'[2]1516 Exp_Rev Access'!$F$7:$GB$306,173,FALSE)),"",VLOOKUP($A164,'[2]1516 Exp_Rev Access'!$F$7:$GB$306,173,FALSE))</f>
        <v>0</v>
      </c>
      <c r="GO164" s="99">
        <f>IF(ISNA(VLOOKUP($A164,'[2]1516 Exp_Rev Access'!$F$7:$GB$306,174,FALSE)),"",VLOOKUP($A164,'[2]1516 Exp_Rev Access'!$F$7:$GB$306,174,FALSE))</f>
        <v>0</v>
      </c>
      <c r="GP164" s="99">
        <f>IF(ISNA(VLOOKUP($A164,'[2]1516 Exp_Rev Access'!$F$7:$GB$306,175,FALSE)),"",VLOOKUP($A164,'[2]1516 Exp_Rev Access'!$F$7:$GB$306,175,FALSE))</f>
        <v>3225</v>
      </c>
      <c r="GQ164" s="99">
        <f>IF(ISNA(VLOOKUP($A164,'[2]1516 Exp_Rev Access'!$F$7:$GB$306,176,FALSE)),"",VLOOKUP($A164,'[2]1516 Exp_Rev Access'!$F$7:$GB$306,176,FALSE))</f>
        <v>0</v>
      </c>
      <c r="GR164" s="99">
        <f>IF(ISNA(VLOOKUP($A164,'[2]1516 Exp_Rev Access'!$F$7:$GB$306,177,FALSE)),"",VLOOKUP($A164,'[2]1516 Exp_Rev Access'!$F$7:$GB$306,177,FALSE))</f>
        <v>0</v>
      </c>
      <c r="GS164" s="99">
        <f>IF(ISNA(VLOOKUP($A164,'[2]1516 Exp_Rev Access'!$F$7:$GB$306,178,FALSE)),"",VLOOKUP($A164,'[2]1516 Exp_Rev Access'!$F$7:$GB$306,178,FALSE))</f>
        <v>0</v>
      </c>
      <c r="GT164" s="101">
        <f t="shared" si="221"/>
        <v>6585.0599999999995</v>
      </c>
      <c r="GU164" s="72">
        <f t="shared" si="222"/>
        <v>4.9252224168292705E-4</v>
      </c>
      <c r="GV164" s="84">
        <f t="shared" si="223"/>
        <v>5.3344080359674342</v>
      </c>
    </row>
    <row r="165" spans="1:207" customFormat="1" ht="12" customHeight="1" x14ac:dyDescent="0.2">
      <c r="A165" s="96" t="s">
        <v>451</v>
      </c>
      <c r="B165" s="69" t="s">
        <v>452</v>
      </c>
      <c r="C165" s="80">
        <f>IF(ISNA(VLOOKUP($A165,'[2]1516 enrollment_Rev_Exp by size'!$A$6:$G$320,3,FALSE)),"",VLOOKUP($A165,'[2]1516 enrollment_Rev_Exp by size'!$A$6:$G$320,3,FALSE))</f>
        <v>1329.2900000000002</v>
      </c>
      <c r="D165" s="97">
        <v>15331378.57</v>
      </c>
      <c r="E165" s="80">
        <f t="shared" si="201"/>
        <v>15331378.57</v>
      </c>
      <c r="F165" s="80">
        <f t="shared" si="202"/>
        <v>0</v>
      </c>
      <c r="G165" s="98">
        <f>IF(ISNA(VLOOKUP($A165,'[2]1516 Exp_Rev Access'!$F$7:$FS$306,2,FALSE)),"",VLOOKUP($A165,'[2]1516 Exp_Rev Access'!$F$7:$FS$306,2,FALSE))</f>
        <v>3071806.36</v>
      </c>
      <c r="H165" s="98">
        <f>IF(ISNA(VLOOKUP($A165,'[2]1516 Exp_Rev Access'!$F$7:$FS$306,3,FALSE)),"",VLOOKUP($A165,'[2]1516 Exp_Rev Access'!$F$7:$FS$306,3,FALSE))</f>
        <v>0</v>
      </c>
      <c r="I165" s="98">
        <f>IF(ISNA(VLOOKUP($A165,'[2]1516 Exp_Rev Access'!$F$7:$FS$306,4,FALSE)),"",VLOOKUP($A165,'[2]1516 Exp_Rev Access'!$F$7:$FS$306,4,FALSE))</f>
        <v>217.91</v>
      </c>
      <c r="J165" s="98">
        <f>IF(ISNA(VLOOKUP($A165,'[2]1516 Exp_Rev Access'!$F$7:$FS$306,5,FALSE)),"",VLOOKUP($A165,'[2]1516 Exp_Rev Access'!$F$7:$FS$306,5,FALSE))</f>
        <v>10227.709999999999</v>
      </c>
      <c r="K165" s="98">
        <f>IF(ISNA(VLOOKUP($A165,'[2]1516 Exp_Rev Access'!$F$7:$FS$306,6,FALSE)),"",VLOOKUP($A165,'[2]1516 Exp_Rev Access'!$F$7:$FS$306,6,FALSE))</f>
        <v>0</v>
      </c>
      <c r="L165" s="98">
        <f>IF(ISNA(VLOOKUP($A165,'[2]1516 Exp_Rev Access'!$F$7:$FS$306,7,FALSE)),"",VLOOKUP($A165,'[2]1516 Exp_Rev Access'!$F$7:$FS$306,7,FALSE))</f>
        <v>0</v>
      </c>
      <c r="M165" s="90">
        <f t="shared" si="203"/>
        <v>3082251.98</v>
      </c>
      <c r="N165" s="72">
        <f t="shared" si="204"/>
        <v>0.20104206323828319</v>
      </c>
      <c r="O165" s="73">
        <f t="shared" si="205"/>
        <v>2318.7205049312033</v>
      </c>
      <c r="P165" s="99">
        <f>IF(ISNA(VLOOKUP($A165,'[2]1516 Exp_Rev Access'!$F$7:$FS$306,8,FALSE)),"",VLOOKUP($A165,'[2]1516 Exp_Rev Access'!$F$7:$FS$306,8,FALSE))</f>
        <v>980</v>
      </c>
      <c r="Q165" s="99">
        <f>IF(ISNA(VLOOKUP($A165,'[2]1516 Exp_Rev Access'!$F$7:$FS$306,9,FALSE)),"",VLOOKUP($A165,'[2]1516 Exp_Rev Access'!$F$7:$FS$306,9,FALSE))</f>
        <v>0</v>
      </c>
      <c r="R165" s="99">
        <f>IF(ISNA(VLOOKUP($A165,'[2]1516 Exp_Rev Access'!$F$7:$FS$306,10,FALSE)),"",VLOOKUP($A165,'[2]1516 Exp_Rev Access'!$F$7:$FS$306,10,FALSE))</f>
        <v>0</v>
      </c>
      <c r="S165" s="99">
        <f>IF(ISNA(VLOOKUP($A165,'[2]1516 Exp_Rev Access'!$F$7:$FS$306,11,FALSE)),"",VLOOKUP($A165,'[2]1516 Exp_Rev Access'!$F$7:$FS$306,11,FALSE))</f>
        <v>0</v>
      </c>
      <c r="T165" s="99">
        <f>IF(ISNA(VLOOKUP($A165,'[2]1516 Exp_Rev Access'!$F$7:$FS$306,12,FALSE)),"",VLOOKUP($A165,'[2]1516 Exp_Rev Access'!$F$7:$FS$306,12,FALSE))</f>
        <v>0</v>
      </c>
      <c r="U165" s="99">
        <f>IF(ISNA(VLOOKUP($A165,'[2]1516 Exp_Rev Access'!$F$7:$FS$306,13,FALSE)),"",VLOOKUP($A165,'[2]1516 Exp_Rev Access'!$F$7:$FS$306,13,FALSE))</f>
        <v>0</v>
      </c>
      <c r="V165" s="99">
        <f>IF(ISNA(VLOOKUP($A165,'[2]1516 Exp_Rev Access'!$F$7:$FS$306,14,FALSE)),"",VLOOKUP($A165,'[2]1516 Exp_Rev Access'!$F$7:$FS$306,14,FALSE))</f>
        <v>0</v>
      </c>
      <c r="W165" s="99">
        <f>IF(ISNA(VLOOKUP($A165,'[2]1516 Exp_Rev Access'!$F$7:$FS$306,15,FALSE)),"",VLOOKUP($A165,'[2]1516 Exp_Rev Access'!$F$7:$FS$306,15,FALSE))</f>
        <v>0</v>
      </c>
      <c r="X165" s="99">
        <f>IF(ISNA(VLOOKUP($A165,'[2]1516 Exp_Rev Access'!$F$7:$FS$306,16,FALSE)),"",VLOOKUP($A165,'[2]1516 Exp_Rev Access'!$F$7:$FS$306,16,FALSE))</f>
        <v>30459.35</v>
      </c>
      <c r="Y165" s="99">
        <f>IF(ISNA(VLOOKUP($A165,'[2]1516 Exp_Rev Access'!$F$7:$FS$306,17,FALSE)),"",VLOOKUP($A165,'[2]1516 Exp_Rev Access'!$F$7:$FS$306,17,FALSE))</f>
        <v>0</v>
      </c>
      <c r="Z165" s="99">
        <f>IF(ISNA(VLOOKUP($A165,'[2]1516 Exp_Rev Access'!$F$7:$FS$306,18,FALSE)),"",VLOOKUP($A165,'[2]1516 Exp_Rev Access'!$F$7:$FS$306,18,FALSE))</f>
        <v>0</v>
      </c>
      <c r="AA165" s="99">
        <f>IF(ISNA(VLOOKUP($A165,'[2]1516 Exp_Rev Access'!$F$7:$FS$306,19,FALSE)),"",VLOOKUP($A165,'[2]1516 Exp_Rev Access'!$F$7:$FS$306,19,FALSE))</f>
        <v>0</v>
      </c>
      <c r="AB165" s="99">
        <f>IF(ISNA(VLOOKUP($A165,'[2]1516 Exp_Rev Access'!$F$7:$FS$306,20,FALSE)),"",VLOOKUP($A165,'[2]1516 Exp_Rev Access'!$F$7:$FS$306,20,FALSE))</f>
        <v>29481.75</v>
      </c>
      <c r="AC165" s="99">
        <f>IF(ISNA(VLOOKUP($A165,'[2]1516 Exp_Rev Access'!$F$7:$FS$306,21,FALSE)),"",VLOOKUP($A165,'[2]1516 Exp_Rev Access'!$F$7:$FS$306,21,FALSE))</f>
        <v>105459.93</v>
      </c>
      <c r="AD165" s="99">
        <f>IF(ISNA(VLOOKUP($A165,'[2]1516 Exp_Rev Access'!$F$7:$FS$306,22,FALSE)),"",VLOOKUP($A165,'[2]1516 Exp_Rev Access'!$F$7:$FS$306,22,FALSE))</f>
        <v>2701</v>
      </c>
      <c r="AE165" s="99">
        <f>IF(ISNA(VLOOKUP($A165,'[2]1516 Exp_Rev Access'!$F$7:$FS$306,23,FALSE)),"",VLOOKUP($A165,'[2]1516 Exp_Rev Access'!$F$7:$FS$306,23,FALSE))</f>
        <v>0</v>
      </c>
      <c r="AF165" s="99">
        <f>IF(ISNA(VLOOKUP($A165,'[2]1516 Exp_Rev Access'!$F$7:$FS$306,24,FALSE)),"",VLOOKUP($A165,'[2]1516 Exp_Rev Access'!$F$7:$FS$306,24,FALSE))</f>
        <v>87820.98</v>
      </c>
      <c r="AG165" s="99">
        <f>IF(ISNA(VLOOKUP($A165,'[2]1516 Exp_Rev Access'!$F$7:$FS$306,25,FALSE)),"",VLOOKUP($A165,'[2]1516 Exp_Rev Access'!$F$7:$FS$306,25,FALSE))</f>
        <v>13045.59</v>
      </c>
      <c r="AH165" s="98">
        <f>IF(ISNA(VLOOKUP($A165,'[2]1516 Exp_Rev Access'!$F$7:$FS$306,26,FALSE)),"",VLOOKUP($A165,'[2]1516 Exp_Rev Access'!$F$7:$FS$306,26,FALSE))</f>
        <v>21277.09</v>
      </c>
      <c r="AI165" s="98">
        <f>IF(ISNA(VLOOKUP($A165,'[2]1516 Exp_Rev Access'!$F$7:$FS$306,27,FALSE)),"",VLOOKUP($A165,'[2]1516 Exp_Rev Access'!$F$7:$FS$306,27,FALSE))</f>
        <v>11637.18</v>
      </c>
      <c r="AJ165" s="98">
        <f>IF(ISNA(VLOOKUP($A165,'[2]1516 Exp_Rev Access'!$F$7:$FS$306,28,FALSE)),"",VLOOKUP($A165,'[2]1516 Exp_Rev Access'!$F$7:$FS$306,28,FALSE))</f>
        <v>84329.65</v>
      </c>
      <c r="AK165" s="98">
        <f>IF(ISNA(VLOOKUP($A165,'[2]1516 Exp_Rev Access'!$F$7:$FS$306,29,FALSE)),"",VLOOKUP($A165,'[2]1516 Exp_Rev Access'!$F$7:$FS$306,29,FALSE))</f>
        <v>22619.52</v>
      </c>
      <c r="AL165" s="100">
        <f t="shared" si="206"/>
        <v>409812.04000000004</v>
      </c>
      <c r="AM165" s="72">
        <f t="shared" si="207"/>
        <v>2.673027987202067E-2</v>
      </c>
      <c r="AN165" s="94">
        <f t="shared" si="208"/>
        <v>308.29393134680919</v>
      </c>
      <c r="AO165" s="99">
        <f>IF(ISNA(VLOOKUP($A165,'[2]1516 Exp_Rev Access'!$F$7:$GB$306,30,FALSE)),"",VLOOKUP($A165,'[2]1516 Exp_Rev Access'!$F$7:$FS$306,30,FALSE))</f>
        <v>8295921.96</v>
      </c>
      <c r="AP165" s="99">
        <f>IF(ISNA(VLOOKUP($A165,'[2]1516 Exp_Rev Access'!$F$7:$GB$306,31,FALSE)),"",VLOOKUP($A165,'[2]1516 Exp_Rev Access'!$F$7:$FS$306,31,FALSE))</f>
        <v>182123.2</v>
      </c>
      <c r="AQ165" s="99">
        <f>IF(ISNA(VLOOKUP($A165,'[2]1516 Exp_Rev Access'!$F$7:$GB$306,32,FALSE)),"",VLOOKUP($A165,'[2]1516 Exp_Rev Access'!$F$7:$FS$306,32,FALSE))</f>
        <v>0</v>
      </c>
      <c r="AR165" s="99">
        <f>IF(ISNA(VLOOKUP($A165,'[2]1516 Exp_Rev Access'!$F$7:$GB$306,33,FALSE)),"",VLOOKUP($A165,'[2]1516 Exp_Rev Access'!$F$7:$FS$306,33,FALSE))</f>
        <v>0</v>
      </c>
      <c r="AS165" s="99">
        <f>IF(ISNA(VLOOKUP($A165,'[2]1516 Exp_Rev Access'!$F$7:$GB$306,34,FALSE)),"",VLOOKUP($A165,'[2]1516 Exp_Rev Access'!$F$7:$FS$306,34,FALSE))</f>
        <v>0</v>
      </c>
      <c r="AT165" s="101">
        <f t="shared" si="209"/>
        <v>8478045.1600000001</v>
      </c>
      <c r="AU165" s="72">
        <f t="shared" si="210"/>
        <v>0.55298648593738298</v>
      </c>
      <c r="AV165" s="94">
        <f t="shared" si="211"/>
        <v>6377.874775255963</v>
      </c>
      <c r="AW165" s="99">
        <f>IF(ISNA(VLOOKUP($A165,'[2]1516 Exp_Rev Access'!$F$7:$GB$306,35,FALSE)),"",VLOOKUP($A165,'[2]1516 Exp_Rev Access'!$F$7:$GB$306,35,FALSE))</f>
        <v>0</v>
      </c>
      <c r="AX165" s="99">
        <f>IF(ISNA(VLOOKUP($A165,'[2]1516 Exp_Rev Access'!$F$7:$GB$306,36,FALSE)),"",VLOOKUP($A165,'[2]1516 Exp_Rev Access'!$F$7:$GB$306,36,FALSE))</f>
        <v>823903.55</v>
      </c>
      <c r="AY165" s="99">
        <f>IF(ISNA(VLOOKUP($A165,'[2]1516 Exp_Rev Access'!$F$7:$GB$306,37,FALSE)),"",VLOOKUP($A165,'[2]1516 Exp_Rev Access'!$F$7:$GB$306,37,FALSE))</f>
        <v>20049.86</v>
      </c>
      <c r="AZ165" s="99">
        <f>IF(ISNA(VLOOKUP($A165,'[2]1516 Exp_Rev Access'!$F$7:$GB$306,38,FALSE)),"",VLOOKUP($A165,'[2]1516 Exp_Rev Access'!$F$7:$GB$306,38,FALSE))</f>
        <v>0</v>
      </c>
      <c r="BA165" s="99">
        <f>IF(ISNA(VLOOKUP($A165,'[2]1516 Exp_Rev Access'!$F$7:$GB$306,39,FALSE)),"",VLOOKUP($A165,'[2]1516 Exp_Rev Access'!$F$7:$GB$306,39,FALSE))</f>
        <v>0</v>
      </c>
      <c r="BB165" s="99">
        <f>IF(ISNA(VLOOKUP($A165,'[2]1516 Exp_Rev Access'!$F$7:$GB$306,40,FALSE)),"",VLOOKUP($A165,'[2]1516 Exp_Rev Access'!$F$7:$GB$306,40,FALSE))</f>
        <v>296560.40000000002</v>
      </c>
      <c r="BC165" s="99">
        <f>IF(ISNA(VLOOKUP($A165,'[2]1516 Exp_Rev Access'!$F$7:$GB$306,41,FALSE)),"",VLOOKUP($A165,'[2]1516 Exp_Rev Access'!$F$7:$GB$306,41,FALSE))</f>
        <v>0</v>
      </c>
      <c r="BD165" s="99">
        <f>IF(ISNA(VLOOKUP($A165,'[2]1516 Exp_Rev Access'!$F$7:$GB$306,42,FALSE)),"",VLOOKUP($A165,'[2]1516 Exp_Rev Access'!$F$7:$GB$306,42,FALSE))</f>
        <v>161984.25</v>
      </c>
      <c r="BE165" s="99">
        <f>IF(ISNA(VLOOKUP($A165,'[2]1516 Exp_Rev Access'!$F$7:$GB$306,43,FALSE)),"",VLOOKUP($A165,'[2]1516 Exp_Rev Access'!$F$7:$GB$306,43,FALSE))</f>
        <v>0</v>
      </c>
      <c r="BF165" s="99">
        <f>IF(ISNA(VLOOKUP($A165,'[2]1516 Exp_Rev Access'!$F$7:$GB$306,44,FALSE)),"",VLOOKUP($A165,'[2]1516 Exp_Rev Access'!$F$7:$GB$306,44,FALSE))</f>
        <v>198995.24</v>
      </c>
      <c r="BG165" s="99">
        <f>IF(ISNA(VLOOKUP($A165,'[2]1516 Exp_Rev Access'!$F$7:$GB$306,45,FALSE)),"",VLOOKUP($A165,'[2]1516 Exp_Rev Access'!$F$7:$GB$306,45,FALSE))</f>
        <v>13304.77</v>
      </c>
      <c r="BH165" s="99">
        <f>IF(ISNA(VLOOKUP($A165,'[2]1516 Exp_Rev Access'!$F$7:$GB$306,46,FALSE)),"",VLOOKUP($A165,'[2]1516 Exp_Rev Access'!$F$7:$GB$306,46,FALSE))</f>
        <v>0</v>
      </c>
      <c r="BI165" s="99">
        <f>IF(ISNA(VLOOKUP($A165,'[2]1516 Exp_Rev Access'!$F$7:$GB$306,47,FALSE)),"",VLOOKUP($A165,'[2]1516 Exp_Rev Access'!$F$7:$GB$306,47,FALSE))</f>
        <v>8432.09</v>
      </c>
      <c r="BJ165" s="99">
        <f>IF(ISNA(VLOOKUP($A165,'[2]1516 Exp_Rev Access'!$F$7:$GB$306,48,FALSE)),"",VLOOKUP($A165,'[2]1516 Exp_Rev Access'!$F$7:$GB$306,48,FALSE))</f>
        <v>740540.02</v>
      </c>
      <c r="BK165" s="99">
        <f>IF(ISNA(VLOOKUP($A165,'[2]1516 Exp_Rev Access'!$F$7:$GB$306,49,FALSE)),"",VLOOKUP($A165,'[2]1516 Exp_Rev Access'!$F$7:$GB$306,49,FALSE))</f>
        <v>0</v>
      </c>
      <c r="BL165" s="99">
        <f>IF(ISNA(VLOOKUP($A165,'[2]1516 Exp_Rev Access'!$F$7:$GB$306,50,FALSE)),"",VLOOKUP($A165,'[2]1516 Exp_Rev Access'!$F$7:$GB$306,50,FALSE))</f>
        <v>0</v>
      </c>
      <c r="BM165" s="99">
        <f>IF(ISNA(VLOOKUP($A165,'[2]1516 Exp_Rev Access'!$F$7:$GB$306,51,FALSE)),"",VLOOKUP($A165,'[2]1516 Exp_Rev Access'!$F$7:$GB$306,51,FALSE))</f>
        <v>0</v>
      </c>
      <c r="BN165" s="99">
        <f>IF(ISNA(VLOOKUP($A165,'[2]1516 Exp_Rev Access'!$F$7:$GB$306,52,FALSE)),"",VLOOKUP($A165,'[2]1516 Exp_Rev Access'!$F$7:$GB$306,52,FALSE))</f>
        <v>0</v>
      </c>
      <c r="BO165" s="99">
        <f>IF(ISNA(VLOOKUP($A165,'[2]1516 Exp_Rev Access'!$F$7:$GB$306,53,FALSE)),"",VLOOKUP($A165,'[2]1516 Exp_Rev Access'!$F$7:$GB$306,53,FALSE))</f>
        <v>0</v>
      </c>
      <c r="BP165" s="99">
        <f>IF(ISNA(VLOOKUP($A165,'[2]1516 Exp_Rev Access'!$F$7:$GB$306,54,FALSE)),"",VLOOKUP($A165,'[2]1516 Exp_Rev Access'!$F$7:$GB$306,54,FALSE))</f>
        <v>0</v>
      </c>
      <c r="BQ165" s="99">
        <f>IF(ISNA(VLOOKUP($A165,'[2]1516 Exp_Rev Access'!$F$7:$GB$306,55,FALSE)),"",VLOOKUP($A165,'[2]1516 Exp_Rev Access'!$F$7:$GB$306,55,FALSE))</f>
        <v>0</v>
      </c>
      <c r="BR165" s="99">
        <f>IF(ISNA(VLOOKUP($A165,'[2]1516 Exp_Rev Access'!$F$7:$GB$306,56,FALSE)),"",VLOOKUP($A165,'[2]1516 Exp_Rev Access'!$F$7:$GB$306,56,FALSE))</f>
        <v>0</v>
      </c>
      <c r="BS165" s="99">
        <f>IF(ISNA(VLOOKUP($A165,'[2]1516 Exp_Rev Access'!$F$7:$GB$306,57,FALSE)),"",VLOOKUP($A165,'[2]1516 Exp_Rev Access'!$F$7:$GB$306,57,FALSE))</f>
        <v>0</v>
      </c>
      <c r="BT165" s="99">
        <f>IF(ISNA(VLOOKUP($A165,'[2]1516 Exp_Rev Access'!$F$7:$GB$306,58,FALSE)),"",VLOOKUP($A165,'[2]1516 Exp_Rev Access'!$F$7:$GB$306,58,FALSE))</f>
        <v>0</v>
      </c>
      <c r="BU165" s="102">
        <f t="shared" si="212"/>
        <v>2263770.1800000002</v>
      </c>
      <c r="BV165" s="72">
        <f t="shared" si="213"/>
        <v>0.1476560095143486</v>
      </c>
      <c r="BW165" s="94">
        <f t="shared" si="214"/>
        <v>1702.9919581129775</v>
      </c>
      <c r="BX165" s="99">
        <f>IF(ISNA(VLOOKUP($A165,'[2]1516 Exp_Rev Access'!$F$7:$GB$306,59,FALSE)),"",VLOOKUP($A165,'[2]1516 Exp_Rev Access'!$F$7:$GB$306,59,FALSE))</f>
        <v>0</v>
      </c>
      <c r="BY165" s="99">
        <f>IF(ISNA(VLOOKUP($A165,'[2]1516 Exp_Rev Access'!$F$7:$GB$306,60,FALSE)),"",VLOOKUP($A165,'[2]1516 Exp_Rev Access'!$F$7:$GB$306,60,FALSE))</f>
        <v>0</v>
      </c>
      <c r="BZ165" s="99">
        <f>IF(ISNA(VLOOKUP($A165,'[2]1516 Exp_Rev Access'!$F$7:$GB$306,61,FALSE)),"",VLOOKUP($A165,'[2]1516 Exp_Rev Access'!$F$7:$GB$306,61,FALSE))</f>
        <v>0</v>
      </c>
      <c r="CA165" s="99">
        <f>IF(ISNA(VLOOKUP($A165,'[2]1516 Exp_Rev Access'!$F$7:$GB$306,62,FALSE)),"",VLOOKUP($A165,'[2]1516 Exp_Rev Access'!$F$7:$GB$306,62,FALSE))</f>
        <v>0</v>
      </c>
      <c r="CB165" s="99">
        <f>IF(ISNA(VLOOKUP($A165,'[2]1516 Exp_Rev Access'!$F$7:$GB$306,63,FALSE)),"",VLOOKUP($A165,'[2]1516 Exp_Rev Access'!$F$7:$GB$306,63,FALSE))</f>
        <v>63075.9</v>
      </c>
      <c r="CC165" s="99">
        <f>IF(ISNA(VLOOKUP($A165,'[2]1516 Exp_Rev Access'!$F$7:$GB$306,64,FALSE)),"",VLOOKUP($A165,'[2]1516 Exp_Rev Access'!$F$7:$GB$306,64,FALSE))</f>
        <v>0</v>
      </c>
      <c r="CD165" s="101">
        <f t="shared" si="215"/>
        <v>63075.9</v>
      </c>
      <c r="CE165" s="72">
        <f t="shared" si="226"/>
        <v>4.1141701453661257E-3</v>
      </c>
      <c r="CF165" s="103">
        <f t="shared" si="227"/>
        <v>47.450819610468741</v>
      </c>
      <c r="CG165" s="99">
        <f>IF(ISNA(VLOOKUP($A165,'[2]1516 Exp_Rev Access'!$F$7:$GB$306,65,FALSE)),"",VLOOKUP($A165,'[2]1516 Exp_Rev Access'!$F$7:$GB$306,65,FALSE))</f>
        <v>0</v>
      </c>
      <c r="CH165" s="99">
        <f>IF(ISNA(VLOOKUP($A165,'[2]1516 Exp_Rev Access'!$F$7:$GB$306,66,FALSE)),"",VLOOKUP($A165,'[2]1516 Exp_Rev Access'!$F$7:$GB$306,66,FALSE))</f>
        <v>0</v>
      </c>
      <c r="CI165" s="99">
        <f>IF(ISNA(VLOOKUP($A165,'[2]1516 Exp_Rev Access'!$F$7:$GB$306,67,FALSE)),"",VLOOKUP($A165,'[2]1516 Exp_Rev Access'!$F$7:$GB$306,67,FALSE))</f>
        <v>0</v>
      </c>
      <c r="CJ165" s="99">
        <f>IF(ISNA(VLOOKUP($A165,'[2]1516 Exp_Rev Access'!$F$7:$GB$306,68,FALSE)),"",VLOOKUP($A165,'[2]1516 Exp_Rev Access'!$F$7:$GB$306,68,FALSE))</f>
        <v>0</v>
      </c>
      <c r="CK165" s="99">
        <f>IF(ISNA(VLOOKUP($A165,'[2]1516 Exp_Rev Access'!$F$7:$GB$306,69,FALSE)),"",VLOOKUP($A165,'[2]1516 Exp_Rev Access'!$F$7:$GB$306,69,FALSE))</f>
        <v>0</v>
      </c>
      <c r="CL165" s="99">
        <f>IF(ISNA(VLOOKUP($A165,'[2]1516 Exp_Rev Access'!$F$7:$GB$306,70,FALSE)),"",VLOOKUP($A165,'[2]1516 Exp_Rev Access'!$F$7:$GB$306,70,FALSE))</f>
        <v>0</v>
      </c>
      <c r="CM165" s="99">
        <f>IF(ISNA(VLOOKUP($A165,'[2]1516 Exp_Rev Access'!$F$7:$GB$306,71,FALSE)),"",VLOOKUP($A165,'[2]1516 Exp_Rev Access'!$F$7:$GB$306,71,FALSE))</f>
        <v>0</v>
      </c>
      <c r="CN165" s="99">
        <f>IF(ISNA(VLOOKUP($A165,'[2]1516 Exp_Rev Access'!$F$7:$GB$306,72,FALSE)),"",VLOOKUP($A165,'[2]1516 Exp_Rev Access'!$F$7:$GB$306,72,FALSE))</f>
        <v>0</v>
      </c>
      <c r="CO165" s="99">
        <f>IF(ISNA(VLOOKUP($A165,'[2]1516 Exp_Rev Access'!$F$7:$GB$306,73,FALSE)),"",VLOOKUP($A165,'[2]1516 Exp_Rev Access'!$F$7:$GB$306,73,FALSE))</f>
        <v>0</v>
      </c>
      <c r="CP165" s="99">
        <f>IF(ISNA(VLOOKUP($A165,'[2]1516 Exp_Rev Access'!$F$7:$GB$306,74,FALSE)),"",VLOOKUP($A165,'[2]1516 Exp_Rev Access'!$F$7:$GB$306,74,FALSE))</f>
        <v>300846.2</v>
      </c>
      <c r="CQ165" s="99">
        <f>IF(ISNA(VLOOKUP($A165,'[2]1516 Exp_Rev Access'!$F$7:$GB$306,75,FALSE)),"",VLOOKUP($A165,'[2]1516 Exp_Rev Access'!$F$7:$GB$306,75,FALSE))</f>
        <v>0</v>
      </c>
      <c r="CR165" s="99">
        <f>IF(ISNA(VLOOKUP($A165,'[2]1516 Exp_Rev Access'!$F$7:$GB$306,76,FALSE)),"",VLOOKUP($A165,'[2]1516 Exp_Rev Access'!$F$7:$GB$306,76,FALSE))</f>
        <v>10607</v>
      </c>
      <c r="CS165" s="99">
        <f>IF(ISNA(VLOOKUP($A165,'[2]1516 Exp_Rev Access'!$F$7:$GB$306,77,FALSE)),"",VLOOKUP($A165,'[2]1516 Exp_Rev Access'!$F$7:$GB$306,77,FALSE))</f>
        <v>0</v>
      </c>
      <c r="CT165" s="99">
        <f>IF(ISNA(VLOOKUP($A165,'[2]1516 Exp_Rev Access'!$F$7:$GB$306,78,FALSE)),"",VLOOKUP($A165,'[2]1516 Exp_Rev Access'!$F$7:$GB$306,78,FALSE))</f>
        <v>329032.63</v>
      </c>
      <c r="CU165" s="99">
        <f>IF(ISNA(VLOOKUP($A165,'[2]1516 Exp_Rev Access'!$F$7:$GB$306,79,FALSE)),"",VLOOKUP($A165,'[2]1516 Exp_Rev Access'!$F$7:$GB$306,79,FALSE))</f>
        <v>51935.54</v>
      </c>
      <c r="CV165" s="99">
        <f>IF(ISNA(VLOOKUP($A165,'[2]1516 Exp_Rev Access'!$F$7:$GB$306,80,FALSE)),"",VLOOKUP($A165,'[2]1516 Exp_Rev Access'!$F$7:$GB$306,80,FALSE))</f>
        <v>13636.04</v>
      </c>
      <c r="CW165" s="99">
        <f>IF(ISNA(VLOOKUP($A165,'[2]1516 Exp_Rev Access'!$F$7:$GB$306,81,FALSE)),"",VLOOKUP($A165,'[2]1516 Exp_Rev Access'!$F$7:$GB$306,81,FALSE))</f>
        <v>0</v>
      </c>
      <c r="CX165" s="99">
        <f>IF(ISNA(VLOOKUP($A165,'[2]1516 Exp_Rev Access'!$F$7:$GB$306,82,FALSE)),"",VLOOKUP($A165,'[2]1516 Exp_Rev Access'!$F$7:$GB$306,82,FALSE))</f>
        <v>0</v>
      </c>
      <c r="CY165" s="99">
        <f>IF(ISNA(VLOOKUP($A165,'[2]1516 Exp_Rev Access'!$F$7:$GB$306,83,FALSE)),"",VLOOKUP($A165,'[2]1516 Exp_Rev Access'!$F$7:$GB$306,83,FALSE))</f>
        <v>0</v>
      </c>
      <c r="CZ165" s="99">
        <f>IF(ISNA(VLOOKUP($A165,'[2]1516 Exp_Rev Access'!$F$7:$GB$306,84,FALSE)),"",VLOOKUP($A165,'[2]1516 Exp_Rev Access'!$F$7:$GB$306,84,FALSE))</f>
        <v>0</v>
      </c>
      <c r="DA165" s="99">
        <f>IF(ISNA(VLOOKUP($A165,'[2]1516 Exp_Rev Access'!$F$7:$GB$306,85,FALSE)),"",VLOOKUP($A165,'[2]1516 Exp_Rev Access'!$F$7:$GB$306,85,FALSE))</f>
        <v>6677.3</v>
      </c>
      <c r="DB165" s="99">
        <f>IF(ISNA(VLOOKUP($A165,'[2]1516 Exp_Rev Access'!$F$7:$GB$306,86,FALSE)),"",VLOOKUP($A165,'[2]1516 Exp_Rev Access'!$F$7:$GB$306,86,FALSE))</f>
        <v>0</v>
      </c>
      <c r="DC165" s="99">
        <f>IF(ISNA(VLOOKUP($A165,'[2]1516 Exp_Rev Access'!$F$7:$GB$306,87,FALSE)),"",VLOOKUP($A165,'[2]1516 Exp_Rev Access'!$F$7:$GB$306,87,FALSE))</f>
        <v>0</v>
      </c>
      <c r="DD165" s="99">
        <f>IF(ISNA(VLOOKUP($A165,'[2]1516 Exp_Rev Access'!$F$7:$GB$306,88,FALSE)),"",VLOOKUP($A165,'[2]1516 Exp_Rev Access'!$F$7:$GB$306,88,FALSE))</f>
        <v>0</v>
      </c>
      <c r="DE165" s="99">
        <f>IF(ISNA(VLOOKUP($A165,'[2]1516 Exp_Rev Access'!$F$7:$GB$306,89,FALSE)),"",VLOOKUP($A165,'[2]1516 Exp_Rev Access'!$F$7:$GB$306,89,FALSE))</f>
        <v>0</v>
      </c>
      <c r="DF165" s="99">
        <f>IF(ISNA(VLOOKUP($A165,'[2]1516 Exp_Rev Access'!$F$7:$GB$306,90,FALSE)),"",VLOOKUP($A165,'[2]1516 Exp_Rev Access'!$F$7:$GB$306,90,FALSE))</f>
        <v>1304.45</v>
      </c>
      <c r="DG165" s="99">
        <f>IF(ISNA(VLOOKUP($A165,'[2]1516 Exp_Rev Access'!$F$7:$GB$306,91,FALSE)),"",VLOOKUP($A165,'[2]1516 Exp_Rev Access'!$F$7:$GB$306,91,FALSE))</f>
        <v>0</v>
      </c>
      <c r="DH165" s="99">
        <f>IF(ISNA(VLOOKUP($A165,'[2]1516 Exp_Rev Access'!$F$7:$GB$306,92,FALSE)),"",VLOOKUP($A165,'[2]1516 Exp_Rev Access'!$F$7:$GB$306,92,FALSE))</f>
        <v>259503.45</v>
      </c>
      <c r="DI165" s="99">
        <f>IF(ISNA(VLOOKUP($A165,'[2]1516 Exp_Rev Access'!$F$7:$GB$306,93,FALSE)),"",VLOOKUP($A165,'[2]1516 Exp_Rev Access'!$F$7:$GB$306,93,FALSE))</f>
        <v>0</v>
      </c>
      <c r="DJ165" s="99">
        <f>IF(ISNA(VLOOKUP($A165,'[2]1516 Exp_Rev Access'!$F$7:$GB$306,94,FALSE)),"",VLOOKUP($A165,'[2]1516 Exp_Rev Access'!$F$7:$GB$306,94,FALSE))</f>
        <v>1800</v>
      </c>
      <c r="DK165" s="99">
        <f>IF(ISNA(VLOOKUP($A165,'[2]1516 Exp_Rev Access'!$F$7:$GB$306,95,FALSE)),"",VLOOKUP($A165,'[2]1516 Exp_Rev Access'!$F$7:$GB$306,95,FALSE))</f>
        <v>0</v>
      </c>
      <c r="DL165" s="99">
        <f>IF(ISNA(VLOOKUP($A165,'[2]1516 Exp_Rev Access'!$F$7:$GB$306,96,FALSE)),"",VLOOKUP($A165,'[2]1516 Exp_Rev Access'!$F$7:$GB$306,96,FALSE))</f>
        <v>0</v>
      </c>
      <c r="DM165" s="99">
        <f>IF(ISNA(VLOOKUP($A165,'[2]1516 Exp_Rev Access'!$F$7:$GB$306,97,FALSE)),"",VLOOKUP($A165,'[2]1516 Exp_Rev Access'!$F$7:$GB$306,97,FALSE))</f>
        <v>0</v>
      </c>
      <c r="DN165" s="99">
        <f>IF(ISNA(VLOOKUP($A165,'[2]1516 Exp_Rev Access'!$F$7:$GB$306,98,FALSE)),"",VLOOKUP($A165,'[2]1516 Exp_Rev Access'!$F$7:$GB$306,98,FALSE))</f>
        <v>0</v>
      </c>
      <c r="DO165" s="99">
        <f>IF(ISNA(VLOOKUP($A165,'[2]1516 Exp_Rev Access'!$F$7:$GB$306,99,FALSE)),"",VLOOKUP($A165,'[2]1516 Exp_Rev Access'!$F$7:$GB$306,99,FALSE))</f>
        <v>0</v>
      </c>
      <c r="DP165" s="99">
        <f>IF(ISNA(VLOOKUP($A165,'[2]1516 Exp_Rev Access'!$F$7:$GB$306,100,FALSE)),"",VLOOKUP($A165,'[2]1516 Exp_Rev Access'!$F$7:$GB$306,100,FALSE))</f>
        <v>0</v>
      </c>
      <c r="DQ165" s="99">
        <f>IF(ISNA(VLOOKUP($A165,'[2]1516 Exp_Rev Access'!$F$7:$GB$306,101,FALSE)),"",VLOOKUP($A165,'[2]1516 Exp_Rev Access'!$F$7:$GB$306,101,FALSE))</f>
        <v>0</v>
      </c>
      <c r="DR165" s="99">
        <f>IF(ISNA(VLOOKUP($A165,'[2]1516 Exp_Rev Access'!$F$7:$GB$306,102,FALSE)),"",VLOOKUP($A165,'[2]1516 Exp_Rev Access'!$F$7:$GB$306,102,FALSE))</f>
        <v>0</v>
      </c>
      <c r="DS165" s="99">
        <f>IF(ISNA(VLOOKUP($A165,'[2]1516 Exp_Rev Access'!$F$7:$GB$306,103,FALSE)),"",VLOOKUP($A165,'[2]1516 Exp_Rev Access'!$F$7:$GB$306,103,FALSE))</f>
        <v>0</v>
      </c>
      <c r="DT165" s="99">
        <f>IF(ISNA(VLOOKUP($A165,'[2]1516 Exp_Rev Access'!$F$7:$GB$306,104,FALSE)),"",VLOOKUP($A165,'[2]1516 Exp_Rev Access'!$F$7:$GB$306,104,FALSE))</f>
        <v>0</v>
      </c>
      <c r="DU165" s="99">
        <f>IF(ISNA(VLOOKUP($A165,'[2]1516 Exp_Rev Access'!$F$7:$GB$306,105,FALSE)),"",VLOOKUP($A165,'[2]1516 Exp_Rev Access'!$F$7:$GB$306,105,FALSE))</f>
        <v>0</v>
      </c>
      <c r="DV165" s="99">
        <f>IF(ISNA(VLOOKUP($A165,'[2]1516 Exp_Rev Access'!$F$7:$GB$306,106,FALSE)),"",VLOOKUP($A165,'[2]1516 Exp_Rev Access'!$F$7:$GB$306,106,FALSE))</f>
        <v>0</v>
      </c>
      <c r="DW165" s="99">
        <f>IF(ISNA(VLOOKUP($A165,'[2]1516 Exp_Rev Access'!$F$7:$GB$306,107,FALSE)),"",VLOOKUP($A165,'[2]1516 Exp_Rev Access'!$F$7:$GB$306,107,FALSE))</f>
        <v>0</v>
      </c>
      <c r="DX165" s="99">
        <f>IF(ISNA(VLOOKUP($A165,'[2]1516 Exp_Rev Access'!$F$7:$GB$306,108,FALSE)),"",VLOOKUP($A165,'[2]1516 Exp_Rev Access'!$F$7:$GB$306,108,FALSE))</f>
        <v>0</v>
      </c>
      <c r="DY165" s="99">
        <f>IF(ISNA(VLOOKUP($A165,'[2]1516 Exp_Rev Access'!$F$7:$GB$306,109,FALSE)),"",VLOOKUP($A165,'[2]1516 Exp_Rev Access'!$F$7:$GB$306,109,FALSE))</f>
        <v>0</v>
      </c>
      <c r="DZ165" s="99">
        <f>IF(ISNA(VLOOKUP($A165,'[2]1516 Exp_Rev Access'!$F$7:$GB$306,110,FALSE)),"",VLOOKUP($A165,'[2]1516 Exp_Rev Access'!$F$7:$GB$306,110,FALSE))</f>
        <v>0</v>
      </c>
      <c r="EA165" s="99">
        <f>IF(ISNA(VLOOKUP($A165,'[2]1516 Exp_Rev Access'!$F$7:$GB$306,111,FALSE)),"",VLOOKUP($A165,'[2]1516 Exp_Rev Access'!$F$7:$GB$306,111,FALSE))</f>
        <v>0</v>
      </c>
      <c r="EB165" s="99">
        <f>IF(ISNA(VLOOKUP($A165,'[2]1516 Exp_Rev Access'!$F$7:$GB$306,112,FALSE)),"",VLOOKUP($A165,'[2]1516 Exp_Rev Access'!$F$7:$GB$306,112,FALSE))</f>
        <v>0</v>
      </c>
      <c r="EC165" s="99">
        <f>IF(ISNA(VLOOKUP($A165,'[2]1516 Exp_Rev Access'!$F$7:$GB$306,113,FALSE)),"",VLOOKUP($A165,'[2]1516 Exp_Rev Access'!$F$7:$GB$306,113,FALSE))</f>
        <v>0</v>
      </c>
      <c r="ED165" s="99">
        <f>IF(ISNA(VLOOKUP($A165,'[2]1516 Exp_Rev Access'!$F$7:$GB$306,114,FALSE)),"",VLOOKUP($A165,'[2]1516 Exp_Rev Access'!$F$7:$GB$306,114,FALSE))</f>
        <v>0</v>
      </c>
      <c r="EE165" s="99">
        <f>IF(ISNA(VLOOKUP($A165,'[2]1516 Exp_Rev Access'!$F$7:$GB$306,115,FALSE)),"",VLOOKUP($A165,'[2]1516 Exp_Rev Access'!$F$7:$GB$306,115,FALSE))</f>
        <v>0</v>
      </c>
      <c r="EF165" s="99">
        <f>IF(ISNA(VLOOKUP($A165,'[2]1516 Exp_Rev Access'!$F$7:$GB$306,116,FALSE)),"",VLOOKUP($A165,'[2]1516 Exp_Rev Access'!$F$7:$GB$306,116,FALSE))</f>
        <v>0</v>
      </c>
      <c r="EG165" s="99">
        <f>IF(ISNA(VLOOKUP($A165,'[2]1516 Exp_Rev Access'!$F$7:$GB$306,117,FALSE)),"",VLOOKUP($A165,'[2]1516 Exp_Rev Access'!$F$7:$GB$306,117,FALSE))</f>
        <v>0</v>
      </c>
      <c r="EH165" s="99">
        <f>IF(ISNA(VLOOKUP($A165,'[2]1516 Exp_Rev Access'!$F$7:$GB$306,118,FALSE)),"",VLOOKUP($A165,'[2]1516 Exp_Rev Access'!$F$7:$GB$306,118,FALSE))</f>
        <v>0</v>
      </c>
      <c r="EI165" s="99">
        <f>IF(ISNA(VLOOKUP($A165,'[2]1516 Exp_Rev Access'!$F$7:$GB$306,119,FALSE)),"",VLOOKUP($A165,'[2]1516 Exp_Rev Access'!$F$7:$GB$306,119,FALSE))</f>
        <v>0</v>
      </c>
      <c r="EJ165" s="99">
        <f>IF(ISNA(VLOOKUP($A165,'[2]1516 Exp_Rev Access'!$F$7:$GB$306,120,FALSE)),"",VLOOKUP($A165,'[2]1516 Exp_Rev Access'!$F$7:$GB$306,120,FALSE))</f>
        <v>0</v>
      </c>
      <c r="EK165" s="99">
        <f>IF(ISNA(VLOOKUP($A165,'[2]1516 Exp_Rev Access'!$F$7:$GB$306,121,FALSE)),"",VLOOKUP($A165,'[2]1516 Exp_Rev Access'!$F$7:$GB$306,121,FALSE))</f>
        <v>0</v>
      </c>
      <c r="EL165" s="99">
        <f>IF(ISNA(VLOOKUP($A165,'[2]1516 Exp_Rev Access'!$F$7:$GB$306,122,FALSE)),"",VLOOKUP($A165,'[2]1516 Exp_Rev Access'!$F$7:$GB$306,122,FALSE))</f>
        <v>0</v>
      </c>
      <c r="EM165" s="99">
        <f>IF(ISNA(VLOOKUP($A165,'[2]1516 Exp_Rev Access'!$F$7:$GB$306,123,FALSE)),"",VLOOKUP($A165,'[2]1516 Exp_Rev Access'!$F$7:$GB$306,123,FALSE))</f>
        <v>0</v>
      </c>
      <c r="EN165" s="99">
        <f>IF(ISNA(VLOOKUP($A165,'[2]1516 Exp_Rev Access'!$F$7:$GB$306,124,FALSE)),"",VLOOKUP($A165,'[2]1516 Exp_Rev Access'!$F$7:$GB$306,124,FALSE))</f>
        <v>0</v>
      </c>
      <c r="EO165" s="99">
        <f>IF(ISNA(VLOOKUP($A165,'[2]1516 Exp_Rev Access'!$F$7:$GB$306,125,FALSE)),"",VLOOKUP($A165,'[2]1516 Exp_Rev Access'!$F$7:$GB$306,125,FALSE))</f>
        <v>0</v>
      </c>
      <c r="EP165" s="99">
        <f>IF(ISNA(VLOOKUP($A165,'[2]1516 Exp_Rev Access'!$F$7:$GB$306,126,FALSE)),"",VLOOKUP($A165,'[2]1516 Exp_Rev Access'!$F$7:$GB$306,126,FALSE))</f>
        <v>0</v>
      </c>
      <c r="EQ165" s="99">
        <f>IF(ISNA(VLOOKUP($A165,'[2]1516 Exp_Rev Access'!$F$7:$GB$306,127,FALSE)),"",VLOOKUP($A165,'[2]1516 Exp_Rev Access'!$F$7:$GB$306,127,FALSE))</f>
        <v>0</v>
      </c>
      <c r="ER165" s="99">
        <f>IF(ISNA(VLOOKUP($A165,'[2]1516 Exp_Rev Access'!$F$7:$GB$306,128,FALSE)),"",VLOOKUP($A165,'[2]1516 Exp_Rev Access'!$F$7:$GB$306,128,FALSE))</f>
        <v>0</v>
      </c>
      <c r="ES165" s="99">
        <f>IF(ISNA(VLOOKUP($A165,'[2]1516 Exp_Rev Access'!$F$7:$GB$306,129,FALSE)),"",VLOOKUP($A165,'[2]1516 Exp_Rev Access'!$F$7:$GB$306,129,FALSE))</f>
        <v>0</v>
      </c>
      <c r="ET165" s="99">
        <f>IF(ISNA(VLOOKUP($A165,'[2]1516 Exp_Rev Access'!$F$7:$GB$306,130,FALSE)),"",VLOOKUP($A165,'[2]1516 Exp_Rev Access'!$F$7:$GB$306,130,FALSE))</f>
        <v>0</v>
      </c>
      <c r="EU165" s="99">
        <f>IF(ISNA(VLOOKUP($A165,'[2]1516 Exp_Rev Access'!$F$7:$GB$306,131,FALSE)),"",VLOOKUP($A165,'[2]1516 Exp_Rev Access'!$F$7:$GB$306,131,FALSE))</f>
        <v>24381.02</v>
      </c>
      <c r="EV165" s="99">
        <f>IF(ISNA(VLOOKUP($A165,'[2]1516 Exp_Rev Access'!$F$7:$GB$306,132,FALSE)),"",VLOOKUP($A165,'[2]1516 Exp_Rev Access'!$F$7:$GB$306,132,FALSE))</f>
        <v>0</v>
      </c>
      <c r="EW165" s="99">
        <f>IF(ISNA(VLOOKUP($A165,'[2]1516 Exp_Rev Access'!$F$7:$GB$306,133,FALSE)),"",VLOOKUP($A165,'[2]1516 Exp_Rev Access'!$F$7:$GB$306,133,FALSE))</f>
        <v>0</v>
      </c>
      <c r="EX165" s="99">
        <f>IF(ISNA(VLOOKUP($A165,'[2]1516 Exp_Rev Access'!$F$7:$GB$306,134,FALSE)),"",VLOOKUP($A165,'[2]1516 Exp_Rev Access'!$F$7:$GB$306,134,FALSE))</f>
        <v>0</v>
      </c>
      <c r="EY165" s="99">
        <f>IF(ISNA(VLOOKUP($A165,'[2]1516 Exp_Rev Access'!$F$7:$GB$306,135,FALSE)),"",VLOOKUP($A165,'[2]1516 Exp_Rev Access'!$F$7:$GB$306,135,FALSE))</f>
        <v>0</v>
      </c>
      <c r="EZ165" s="99">
        <f>IF(ISNA(VLOOKUP($A165,'[2]1516 Exp_Rev Access'!$F$7:$GB$306,136,FALSE)),"",VLOOKUP($A165,'[2]1516 Exp_Rev Access'!$F$7:$GB$306,136,FALSE))</f>
        <v>0</v>
      </c>
      <c r="FA165" s="99">
        <f>IF(ISNA(VLOOKUP($A165,'[2]1516 Exp_Rev Access'!$F$7:$GB$306,137,FALSE)),"",VLOOKUP($A165,'[2]1516 Exp_Rev Access'!$F$7:$GB$306,137,FALSE))</f>
        <v>0</v>
      </c>
      <c r="FB165" s="99">
        <f>IF(ISNA(VLOOKUP($A165,'[2]1516 Exp_Rev Access'!$F$7:$GB$306,138,FALSE)),"",VLOOKUP($A165,'[2]1516 Exp_Rev Access'!$F$7:$GB$306,138,FALSE))</f>
        <v>0</v>
      </c>
      <c r="FC165" s="99">
        <f>IF(ISNA(VLOOKUP($A165,'[2]1516 Exp_Rev Access'!$F$7:$GB$306,139,FALSE)),"",VLOOKUP($A165,'[2]1516 Exp_Rev Access'!$F$7:$GB$306,139,FALSE))</f>
        <v>0</v>
      </c>
      <c r="FD165" s="99">
        <f>IF(ISNA(VLOOKUP($A165,'[2]1516 Exp_Rev Access'!$F$7:$FS$306,140,FALSE)),"",VLOOKUP($A165,'[2]1516 Exp_Rev Access'!$F$7:$FS$306,140,FALSE))</f>
        <v>0</v>
      </c>
      <c r="FE165" s="99">
        <f>IF(ISNA(VLOOKUP($A165,'[2]1516 Exp_Rev Access'!$F$7:$FS$306,141,FALSE)),"",VLOOKUP($A165,'[2]1516 Exp_Rev Access'!$F$7:$FS$306,141,FALSE))</f>
        <v>0</v>
      </c>
      <c r="FF165" s="99">
        <f>IF(ISNA(VLOOKUP($A165,'[2]1516 Exp_Rev Access'!$F$7:$FS$306,142,FALSE)),"",VLOOKUP($A165,'[2]1516 Exp_Rev Access'!$F$7:$FS$306,142,FALSE))</f>
        <v>0</v>
      </c>
      <c r="FG165" s="99">
        <f>IF(ISNA(VLOOKUP($A165,'[2]1516 Exp_Rev Access'!$F$7:$FS$306,143,FALSE)),"",VLOOKUP($A165,'[2]1516 Exp_Rev Access'!$F$7:$FS$306,143,FALSE))</f>
        <v>0</v>
      </c>
      <c r="FH165" s="99">
        <f>IF(ISNA(VLOOKUP($A165,'[2]1516 Exp_Rev Access'!$F$7:$FS$306,144,FALSE)),"",VLOOKUP($A165,'[2]1516 Exp_Rev Access'!$F$7:$FS$306,144,FALSE))</f>
        <v>0</v>
      </c>
      <c r="FI165" s="99">
        <f>IF(ISNA(VLOOKUP($A165,'[2]1516 Exp_Rev Access'!$F$7:$FS$306,145,FALSE)),"",VLOOKUP($A165,'[2]1516 Exp_Rev Access'!$F$7:$FS$306,145,FALSE))</f>
        <v>0</v>
      </c>
      <c r="FJ165" s="99">
        <f>IF(ISNA(VLOOKUP($A165,'[2]1516 Exp_Rev Access'!$F$7:$FS$306,146,FALSE)),"",VLOOKUP($A165,'[2]1516 Exp_Rev Access'!$F$7:$FS$306,146,FALSE))</f>
        <v>0</v>
      </c>
      <c r="FK165" s="99">
        <f>IF(ISNA(VLOOKUP($A165,'[2]1516 Exp_Rev Access'!$F$7:$FS$306,147,FALSE)),"",VLOOKUP($A165,'[2]1516 Exp_Rev Access'!$F$7:$FS$306,147,FALSE))</f>
        <v>0</v>
      </c>
      <c r="FL165" s="99">
        <f>IF(ISNA(VLOOKUP($A165,'[2]1516 Exp_Rev Access'!$F$7:$FS$306,148,FALSE)),"",VLOOKUP($A165,'[2]1516 Exp_Rev Access'!$F$7:$FS$306,148,FALSE))</f>
        <v>0</v>
      </c>
      <c r="FM165" s="99">
        <f>IF(ISNA(VLOOKUP($A165,'[2]1516 Exp_Rev Access'!$F$7:$FS$306,149,FALSE)),"",VLOOKUP($A165,'[2]1516 Exp_Rev Access'!$F$7:$FS$306,149,FALSE))</f>
        <v>0</v>
      </c>
      <c r="FN165" s="99">
        <f>IF(ISNA(VLOOKUP($A165,'[2]1516 Exp_Rev Access'!$F$7:$FS$306,150,FALSE)),"",VLOOKUP($A165,'[2]1516 Exp_Rev Access'!$F$7:$FS$306,150,FALSE))</f>
        <v>0</v>
      </c>
      <c r="FO165" s="99">
        <f>IF(ISNA(VLOOKUP($A165,'[2]1516 Exp_Rev Access'!$F$7:$FS$306,151,FALSE)),"",VLOOKUP($A165,'[2]1516 Exp_Rev Access'!$F$7:$FS$306,151,FALSE))</f>
        <v>0</v>
      </c>
      <c r="FP165" s="99">
        <f>IF(ISNA(VLOOKUP($A165,'[2]1516 Exp_Rev Access'!$F$7:$FS$306,152,FALSE)),"",VLOOKUP($A165,'[2]1516 Exp_Rev Access'!$F$7:$FS$306,152,FALSE))</f>
        <v>0</v>
      </c>
      <c r="FQ165" s="99">
        <f>IF(ISNA(VLOOKUP($A165,'[2]1516 Exp_Rev Access'!$F$7:$FS$306,153,FALSE)),"",VLOOKUP($A165,'[2]1516 Exp_Rev Access'!$F$7:$FS$306,153,FALSE))</f>
        <v>33197.08</v>
      </c>
      <c r="FR165" s="101">
        <f t="shared" si="218"/>
        <v>1032920.7100000001</v>
      </c>
      <c r="FS165" s="72">
        <f t="shared" si="219"/>
        <v>6.7372983145898541E-2</v>
      </c>
      <c r="FT165" s="94">
        <f t="shared" si="220"/>
        <v>777.04692730705858</v>
      </c>
      <c r="FU165" s="99">
        <f>IF(ISNA(VLOOKUP($A165,'[2]1516 Exp_Rev Access'!$F$7:$GB$306,154,FALSE)),"",VLOOKUP($A165,'[2]1516 Exp_Rev Access'!$F$7:$GB$306,154,FALSE))</f>
        <v>0</v>
      </c>
      <c r="FV165" s="99">
        <f>IF(ISNA(VLOOKUP($A165,'[2]1516 Exp_Rev Access'!$F$7:$GB$306,155,FALSE)),"",VLOOKUP($A165,'[2]1516 Exp_Rev Access'!$F$7:$GB$306,155,FALSE))</f>
        <v>0</v>
      </c>
      <c r="FW165" s="99">
        <f>IF(ISNA(VLOOKUP($A165,'[2]1516 Exp_Rev Access'!$F$7:$GB$306,156,FALSE)),"",VLOOKUP($A165,'[2]1516 Exp_Rev Access'!$F$7:$GB$306,156,FALSE))</f>
        <v>0</v>
      </c>
      <c r="FX165" s="99">
        <f>IF(ISNA(VLOOKUP($A165,'[2]1516 Exp_Rev Access'!$F$7:$GB$306,157,FALSE)),"",VLOOKUP($A165,'[2]1516 Exp_Rev Access'!$F$7:$GB$306,157,FALSE))</f>
        <v>0</v>
      </c>
      <c r="FY165" s="99">
        <f>IF(ISNA(VLOOKUP($A165,'[2]1516 Exp_Rev Access'!$F$7:$GB$306,158,FALSE)),"",VLOOKUP($A165,'[2]1516 Exp_Rev Access'!$F$7:$GB$306,158,FALSE))</f>
        <v>0</v>
      </c>
      <c r="FZ165" s="99">
        <f>IF(ISNA(VLOOKUP($A165,'[2]1516 Exp_Rev Access'!$F$7:$GB$306,159,FALSE)),"",VLOOKUP($A165,'[2]1516 Exp_Rev Access'!$F$7:$GB$306,159,FALSE))</f>
        <v>0</v>
      </c>
      <c r="GA165" s="99">
        <f>IF(ISNA(VLOOKUP($A165,'[2]1516 Exp_Rev Access'!$F$7:$GB$306,160,FALSE)),"",VLOOKUP($A165,'[2]1516 Exp_Rev Access'!$F$7:$GB$306,160,FALSE))</f>
        <v>0</v>
      </c>
      <c r="GB165" s="99">
        <f>IF(ISNA(VLOOKUP($A165,'[2]1516 Exp_Rev Access'!$F$7:$GB$306,161,FALSE)),"",VLOOKUP($A165,'[2]1516 Exp_Rev Access'!$F$7:$GB$306,161,FALSE))</f>
        <v>0</v>
      </c>
      <c r="GC165" s="99">
        <f>IF(ISNA(VLOOKUP($A165,'[2]1516 Exp_Rev Access'!$F$7:$GB$306,162,FALSE)),"",VLOOKUP($A165,'[2]1516 Exp_Rev Access'!$F$7:$GB$306,162,FALSE))</f>
        <v>0</v>
      </c>
      <c r="GD165" s="99">
        <f>IF(ISNA(VLOOKUP($A165,'[2]1516 Exp_Rev Access'!$F$7:$GB$306,163,FALSE)),"",VLOOKUP($A165,'[2]1516 Exp_Rev Access'!$F$7:$GB$306,163,FALSE))</f>
        <v>0</v>
      </c>
      <c r="GE165" s="99">
        <f>IF(ISNA(VLOOKUP($A165,'[2]1516 Exp_Rev Access'!$F$7:$GB$306,164,FALSE)),"",VLOOKUP($A165,'[2]1516 Exp_Rev Access'!$F$7:$GB$306,164,FALSE))</f>
        <v>0</v>
      </c>
      <c r="GF165" s="99">
        <f>IF(ISNA(VLOOKUP($A165,'[2]1516 Exp_Rev Access'!$F$7:$GB$306,165,FALSE)),"",VLOOKUP($A165,'[2]1516 Exp_Rev Access'!$F$7:$GB$306,165,FALSE))</f>
        <v>0</v>
      </c>
      <c r="GG165" s="99">
        <f>IF(ISNA(VLOOKUP($A165,'[2]1516 Exp_Rev Access'!$F$7:$GB$306,166,FALSE)),"",VLOOKUP($A165,'[2]1516 Exp_Rev Access'!$F$7:$GB$306,166,FALSE))</f>
        <v>0</v>
      </c>
      <c r="GH165" s="99">
        <f>IF(ISNA(VLOOKUP($A165,'[2]1516 Exp_Rev Access'!$F$7:$GB$306,167,FALSE)),"",VLOOKUP($A165,'[2]1516 Exp_Rev Access'!$F$7:$GB$306,167,FALSE))</f>
        <v>0</v>
      </c>
      <c r="GI165" s="99">
        <f>IF(ISNA(VLOOKUP($A165,'[2]1516 Exp_Rev Access'!$F$7:$GB$306,168,FALSE)),"",VLOOKUP($A165,'[2]1516 Exp_Rev Access'!$F$7:$GB$306,168,FALSE))</f>
        <v>0</v>
      </c>
      <c r="GJ165" s="99">
        <f>IF(ISNA(VLOOKUP($A165,'[2]1516 Exp_Rev Access'!$F$7:$GB$306,169,FALSE)),"",VLOOKUP($A165,'[2]1516 Exp_Rev Access'!$F$7:$GB$306,169,FALSE))</f>
        <v>0</v>
      </c>
      <c r="GK165" s="99">
        <f>IF(ISNA(VLOOKUP($A165,'[2]1516 Exp_Rev Access'!$F$7:$GB$306,170,FALSE)),"",VLOOKUP($A165,'[2]1516 Exp_Rev Access'!$F$7:$GB$306,170,FALSE))</f>
        <v>1502.6</v>
      </c>
      <c r="GL165" s="99">
        <f>IF(ISNA(VLOOKUP($A165,'[2]1516 Exp_Rev Access'!$F$7:$GB$306,171,FALSE)),"",VLOOKUP($A165,'[2]1516 Exp_Rev Access'!$F$7:$GB$306,171,FALSE))</f>
        <v>0</v>
      </c>
      <c r="GM165" s="99">
        <f>IF(ISNA(VLOOKUP($A165,'[2]1516 Exp_Rev Access'!$F$7:$GB$306,172,FALSE)),"",VLOOKUP($A165,'[2]1516 Exp_Rev Access'!$F$7:$GB$306,172,FALSE))</f>
        <v>0</v>
      </c>
      <c r="GN165" s="99">
        <f>IF(ISNA(VLOOKUP($A165,'[2]1516 Exp_Rev Access'!$F$7:$GB$306,173,FALSE)),"",VLOOKUP($A165,'[2]1516 Exp_Rev Access'!$F$7:$GB$306,173,FALSE))</f>
        <v>0</v>
      </c>
      <c r="GO165" s="99">
        <f>IF(ISNA(VLOOKUP($A165,'[2]1516 Exp_Rev Access'!$F$7:$GB$306,174,FALSE)),"",VLOOKUP($A165,'[2]1516 Exp_Rev Access'!$F$7:$GB$306,174,FALSE))</f>
        <v>0</v>
      </c>
      <c r="GP165" s="99">
        <f>IF(ISNA(VLOOKUP($A165,'[2]1516 Exp_Rev Access'!$F$7:$GB$306,175,FALSE)),"",VLOOKUP($A165,'[2]1516 Exp_Rev Access'!$F$7:$GB$306,175,FALSE))</f>
        <v>0</v>
      </c>
      <c r="GQ165" s="99">
        <f>IF(ISNA(VLOOKUP($A165,'[2]1516 Exp_Rev Access'!$F$7:$GB$306,176,FALSE)),"",VLOOKUP($A165,'[2]1516 Exp_Rev Access'!$F$7:$GB$306,176,FALSE))</f>
        <v>0</v>
      </c>
      <c r="GR165" s="99">
        <f>IF(ISNA(VLOOKUP($A165,'[2]1516 Exp_Rev Access'!$F$7:$GB$306,177,FALSE)),"",VLOOKUP($A165,'[2]1516 Exp_Rev Access'!$F$7:$GB$306,177,FALSE))</f>
        <v>0</v>
      </c>
      <c r="GS165" s="99">
        <f>IF(ISNA(VLOOKUP($A165,'[2]1516 Exp_Rev Access'!$F$7:$GB$306,178,FALSE)),"",VLOOKUP($A165,'[2]1516 Exp_Rev Access'!$F$7:$GB$306,178,FALSE))</f>
        <v>0</v>
      </c>
      <c r="GT165" s="101">
        <f t="shared" si="221"/>
        <v>1502.6</v>
      </c>
      <c r="GU165" s="72">
        <f t="shared" si="222"/>
        <v>9.8008146699882833E-5</v>
      </c>
      <c r="GV165" s="84">
        <f t="shared" si="223"/>
        <v>1.1303778708934842</v>
      </c>
    </row>
    <row r="166" spans="1:207" customFormat="1" ht="12" customHeight="1" x14ac:dyDescent="0.2">
      <c r="A166" s="96" t="s">
        <v>453</v>
      </c>
      <c r="B166" s="69" t="s">
        <v>454</v>
      </c>
      <c r="C166" s="80">
        <f>IF(ISNA(VLOOKUP($A166,'[2]1516 enrollment_Rev_Exp by size'!$A$6:$G$320,3,FALSE)),"",VLOOKUP($A166,'[2]1516 enrollment_Rev_Exp by size'!$A$6:$G$320,3,FALSE))</f>
        <v>1253.4599999999998</v>
      </c>
      <c r="D166" s="97">
        <v>15123237.5</v>
      </c>
      <c r="E166" s="80">
        <f t="shared" si="201"/>
        <v>15123237.499999998</v>
      </c>
      <c r="F166" s="80">
        <f t="shared" si="202"/>
        <v>0</v>
      </c>
      <c r="G166" s="98">
        <f>IF(ISNA(VLOOKUP($A166,'[2]1516 Exp_Rev Access'!$F$7:$FS$306,2,FALSE)),"",VLOOKUP($A166,'[2]1516 Exp_Rev Access'!$F$7:$FS$306,2,FALSE))</f>
        <v>2651691.84</v>
      </c>
      <c r="H166" s="98">
        <f>IF(ISNA(VLOOKUP($A166,'[2]1516 Exp_Rev Access'!$F$7:$FS$306,3,FALSE)),"",VLOOKUP($A166,'[2]1516 Exp_Rev Access'!$F$7:$FS$306,3,FALSE))</f>
        <v>0</v>
      </c>
      <c r="I166" s="98">
        <f>IF(ISNA(VLOOKUP($A166,'[2]1516 Exp_Rev Access'!$F$7:$FS$306,4,FALSE)),"",VLOOKUP($A166,'[2]1516 Exp_Rev Access'!$F$7:$FS$306,4,FALSE))</f>
        <v>1933.61</v>
      </c>
      <c r="J166" s="98">
        <f>IF(ISNA(VLOOKUP($A166,'[2]1516 Exp_Rev Access'!$F$7:$FS$306,5,FALSE)),"",VLOOKUP($A166,'[2]1516 Exp_Rev Access'!$F$7:$FS$306,5,FALSE))</f>
        <v>39130.300000000003</v>
      </c>
      <c r="K166" s="98">
        <f>IF(ISNA(VLOOKUP($A166,'[2]1516 Exp_Rev Access'!$F$7:$FS$306,6,FALSE)),"",VLOOKUP($A166,'[2]1516 Exp_Rev Access'!$F$7:$FS$306,6,FALSE))</f>
        <v>0</v>
      </c>
      <c r="L166" s="98">
        <f>IF(ISNA(VLOOKUP($A166,'[2]1516 Exp_Rev Access'!$F$7:$FS$306,7,FALSE)),"",VLOOKUP($A166,'[2]1516 Exp_Rev Access'!$F$7:$FS$306,7,FALSE))</f>
        <v>15689.56</v>
      </c>
      <c r="M166" s="90">
        <f t="shared" si="203"/>
        <v>2708445.3099999996</v>
      </c>
      <c r="N166" s="72">
        <f t="shared" si="204"/>
        <v>0.17909163365317773</v>
      </c>
      <c r="O166" s="73">
        <f t="shared" si="205"/>
        <v>2160.7752221849919</v>
      </c>
      <c r="P166" s="99">
        <f>IF(ISNA(VLOOKUP($A166,'[2]1516 Exp_Rev Access'!$F$7:$FS$306,8,FALSE)),"",VLOOKUP($A166,'[2]1516 Exp_Rev Access'!$F$7:$FS$306,8,FALSE))</f>
        <v>41725.74</v>
      </c>
      <c r="Q166" s="99">
        <f>IF(ISNA(VLOOKUP($A166,'[2]1516 Exp_Rev Access'!$F$7:$FS$306,9,FALSE)),"",VLOOKUP($A166,'[2]1516 Exp_Rev Access'!$F$7:$FS$306,9,FALSE))</f>
        <v>0</v>
      </c>
      <c r="R166" s="99">
        <f>IF(ISNA(VLOOKUP($A166,'[2]1516 Exp_Rev Access'!$F$7:$FS$306,10,FALSE)),"",VLOOKUP($A166,'[2]1516 Exp_Rev Access'!$F$7:$FS$306,10,FALSE))</f>
        <v>0</v>
      </c>
      <c r="S166" s="99">
        <f>IF(ISNA(VLOOKUP($A166,'[2]1516 Exp_Rev Access'!$F$7:$FS$306,11,FALSE)),"",VLOOKUP($A166,'[2]1516 Exp_Rev Access'!$F$7:$FS$306,11,FALSE))</f>
        <v>0</v>
      </c>
      <c r="T166" s="99">
        <f>IF(ISNA(VLOOKUP($A166,'[2]1516 Exp_Rev Access'!$F$7:$FS$306,12,FALSE)),"",VLOOKUP($A166,'[2]1516 Exp_Rev Access'!$F$7:$FS$306,12,FALSE))</f>
        <v>0</v>
      </c>
      <c r="U166" s="99">
        <f>IF(ISNA(VLOOKUP($A166,'[2]1516 Exp_Rev Access'!$F$7:$FS$306,13,FALSE)),"",VLOOKUP($A166,'[2]1516 Exp_Rev Access'!$F$7:$FS$306,13,FALSE))</f>
        <v>0</v>
      </c>
      <c r="V166" s="99">
        <f>IF(ISNA(VLOOKUP($A166,'[2]1516 Exp_Rev Access'!$F$7:$FS$306,14,FALSE)),"",VLOOKUP($A166,'[2]1516 Exp_Rev Access'!$F$7:$FS$306,14,FALSE))</f>
        <v>0</v>
      </c>
      <c r="W166" s="99">
        <f>IF(ISNA(VLOOKUP($A166,'[2]1516 Exp_Rev Access'!$F$7:$FS$306,15,FALSE)),"",VLOOKUP($A166,'[2]1516 Exp_Rev Access'!$F$7:$FS$306,15,FALSE))</f>
        <v>30301</v>
      </c>
      <c r="X166" s="99">
        <f>IF(ISNA(VLOOKUP($A166,'[2]1516 Exp_Rev Access'!$F$7:$FS$306,16,FALSE)),"",VLOOKUP($A166,'[2]1516 Exp_Rev Access'!$F$7:$FS$306,16,FALSE))</f>
        <v>40371.75</v>
      </c>
      <c r="Y166" s="99">
        <f>IF(ISNA(VLOOKUP($A166,'[2]1516 Exp_Rev Access'!$F$7:$FS$306,17,FALSE)),"",VLOOKUP($A166,'[2]1516 Exp_Rev Access'!$F$7:$FS$306,17,FALSE))</f>
        <v>0</v>
      </c>
      <c r="Z166" s="99">
        <f>IF(ISNA(VLOOKUP($A166,'[2]1516 Exp_Rev Access'!$F$7:$FS$306,18,FALSE)),"",VLOOKUP($A166,'[2]1516 Exp_Rev Access'!$F$7:$FS$306,18,FALSE))</f>
        <v>0</v>
      </c>
      <c r="AA166" s="99">
        <f>IF(ISNA(VLOOKUP($A166,'[2]1516 Exp_Rev Access'!$F$7:$FS$306,19,FALSE)),"",VLOOKUP($A166,'[2]1516 Exp_Rev Access'!$F$7:$FS$306,19,FALSE))</f>
        <v>0</v>
      </c>
      <c r="AB166" s="99">
        <f>IF(ISNA(VLOOKUP($A166,'[2]1516 Exp_Rev Access'!$F$7:$FS$306,20,FALSE)),"",VLOOKUP($A166,'[2]1516 Exp_Rev Access'!$F$7:$FS$306,20,FALSE))</f>
        <v>0</v>
      </c>
      <c r="AC166" s="99">
        <f>IF(ISNA(VLOOKUP($A166,'[2]1516 Exp_Rev Access'!$F$7:$FS$306,21,FALSE)),"",VLOOKUP($A166,'[2]1516 Exp_Rev Access'!$F$7:$FS$306,21,FALSE))</f>
        <v>73596.41</v>
      </c>
      <c r="AD166" s="99">
        <f>IF(ISNA(VLOOKUP($A166,'[2]1516 Exp_Rev Access'!$F$7:$FS$306,22,FALSE)),"",VLOOKUP($A166,'[2]1516 Exp_Rev Access'!$F$7:$FS$306,22,FALSE))</f>
        <v>2612.71</v>
      </c>
      <c r="AE166" s="99">
        <f>IF(ISNA(VLOOKUP($A166,'[2]1516 Exp_Rev Access'!$F$7:$FS$306,23,FALSE)),"",VLOOKUP($A166,'[2]1516 Exp_Rev Access'!$F$7:$FS$306,23,FALSE))</f>
        <v>61.45</v>
      </c>
      <c r="AF166" s="99">
        <f>IF(ISNA(VLOOKUP($A166,'[2]1516 Exp_Rev Access'!$F$7:$FS$306,24,FALSE)),"",VLOOKUP($A166,'[2]1516 Exp_Rev Access'!$F$7:$FS$306,24,FALSE))</f>
        <v>24917.96</v>
      </c>
      <c r="AG166" s="99">
        <f>IF(ISNA(VLOOKUP($A166,'[2]1516 Exp_Rev Access'!$F$7:$FS$306,25,FALSE)),"",VLOOKUP($A166,'[2]1516 Exp_Rev Access'!$F$7:$FS$306,25,FALSE))</f>
        <v>7026.25</v>
      </c>
      <c r="AH166" s="98">
        <f>IF(ISNA(VLOOKUP($A166,'[2]1516 Exp_Rev Access'!$F$7:$FS$306,26,FALSE)),"",VLOOKUP($A166,'[2]1516 Exp_Rev Access'!$F$7:$FS$306,26,FALSE))</f>
        <v>113470.25</v>
      </c>
      <c r="AI166" s="98">
        <f>IF(ISNA(VLOOKUP($A166,'[2]1516 Exp_Rev Access'!$F$7:$FS$306,27,FALSE)),"",VLOOKUP($A166,'[2]1516 Exp_Rev Access'!$F$7:$FS$306,27,FALSE))</f>
        <v>0</v>
      </c>
      <c r="AJ166" s="98">
        <f>IF(ISNA(VLOOKUP($A166,'[2]1516 Exp_Rev Access'!$F$7:$FS$306,28,FALSE)),"",VLOOKUP($A166,'[2]1516 Exp_Rev Access'!$F$7:$FS$306,28,FALSE))</f>
        <v>107013.47</v>
      </c>
      <c r="AK166" s="98">
        <f>IF(ISNA(VLOOKUP($A166,'[2]1516 Exp_Rev Access'!$F$7:$FS$306,29,FALSE)),"",VLOOKUP($A166,'[2]1516 Exp_Rev Access'!$F$7:$FS$306,29,FALSE))</f>
        <v>30394.32</v>
      </c>
      <c r="AL166" s="100">
        <f t="shared" si="206"/>
        <v>471491.31</v>
      </c>
      <c r="AM166" s="72">
        <f t="shared" si="207"/>
        <v>3.1176612150672103E-2</v>
      </c>
      <c r="AN166" s="94">
        <f t="shared" si="208"/>
        <v>376.15185965248196</v>
      </c>
      <c r="AO166" s="99">
        <f>IF(ISNA(VLOOKUP($A166,'[2]1516 Exp_Rev Access'!$F$7:$GB$306,30,FALSE)),"",VLOOKUP($A166,'[2]1516 Exp_Rev Access'!$F$7:$FS$306,30,FALSE))</f>
        <v>7965078.0199999996</v>
      </c>
      <c r="AP166" s="99">
        <f>IF(ISNA(VLOOKUP($A166,'[2]1516 Exp_Rev Access'!$F$7:$GB$306,31,FALSE)),"",VLOOKUP($A166,'[2]1516 Exp_Rev Access'!$F$7:$FS$306,31,FALSE))</f>
        <v>240419.18</v>
      </c>
      <c r="AQ166" s="99">
        <f>IF(ISNA(VLOOKUP($A166,'[2]1516 Exp_Rev Access'!$F$7:$GB$306,32,FALSE)),"",VLOOKUP($A166,'[2]1516 Exp_Rev Access'!$F$7:$FS$306,32,FALSE))</f>
        <v>251761.48</v>
      </c>
      <c r="AR166" s="99">
        <f>IF(ISNA(VLOOKUP($A166,'[2]1516 Exp_Rev Access'!$F$7:$GB$306,33,FALSE)),"",VLOOKUP($A166,'[2]1516 Exp_Rev Access'!$F$7:$FS$306,33,FALSE))</f>
        <v>13917.26</v>
      </c>
      <c r="AS166" s="99">
        <f>IF(ISNA(VLOOKUP($A166,'[2]1516 Exp_Rev Access'!$F$7:$GB$306,34,FALSE)),"",VLOOKUP($A166,'[2]1516 Exp_Rev Access'!$F$7:$FS$306,34,FALSE))</f>
        <v>0</v>
      </c>
      <c r="AT166" s="101">
        <f t="shared" si="209"/>
        <v>8471175.9399999995</v>
      </c>
      <c r="AU166" s="72">
        <f t="shared" si="210"/>
        <v>0.5601430209635998</v>
      </c>
      <c r="AV166" s="94">
        <f t="shared" si="211"/>
        <v>6758.2339603976197</v>
      </c>
      <c r="AW166" s="99">
        <f>IF(ISNA(VLOOKUP($A166,'[2]1516 Exp_Rev Access'!$F$7:$GB$306,35,FALSE)),"",VLOOKUP($A166,'[2]1516 Exp_Rev Access'!$F$7:$GB$306,35,FALSE))</f>
        <v>8133</v>
      </c>
      <c r="AX166" s="99">
        <f>IF(ISNA(VLOOKUP($A166,'[2]1516 Exp_Rev Access'!$F$7:$GB$306,36,FALSE)),"",VLOOKUP($A166,'[2]1516 Exp_Rev Access'!$F$7:$GB$306,36,FALSE))</f>
        <v>1189098.0900000001</v>
      </c>
      <c r="AY166" s="99">
        <f>IF(ISNA(VLOOKUP($A166,'[2]1516 Exp_Rev Access'!$F$7:$GB$306,37,FALSE)),"",VLOOKUP($A166,'[2]1516 Exp_Rev Access'!$F$7:$GB$306,37,FALSE))</f>
        <v>73162.66</v>
      </c>
      <c r="AZ166" s="99">
        <f>IF(ISNA(VLOOKUP($A166,'[2]1516 Exp_Rev Access'!$F$7:$GB$306,38,FALSE)),"",VLOOKUP($A166,'[2]1516 Exp_Rev Access'!$F$7:$GB$306,38,FALSE))</f>
        <v>0</v>
      </c>
      <c r="BA166" s="99">
        <f>IF(ISNA(VLOOKUP($A166,'[2]1516 Exp_Rev Access'!$F$7:$GB$306,39,FALSE)),"",VLOOKUP($A166,'[2]1516 Exp_Rev Access'!$F$7:$GB$306,39,FALSE))</f>
        <v>0</v>
      </c>
      <c r="BB166" s="99">
        <f>IF(ISNA(VLOOKUP($A166,'[2]1516 Exp_Rev Access'!$F$7:$GB$306,40,FALSE)),"",VLOOKUP($A166,'[2]1516 Exp_Rev Access'!$F$7:$GB$306,40,FALSE))</f>
        <v>307003.28000000003</v>
      </c>
      <c r="BC166" s="99">
        <f>IF(ISNA(VLOOKUP($A166,'[2]1516 Exp_Rev Access'!$F$7:$GB$306,41,FALSE)),"",VLOOKUP($A166,'[2]1516 Exp_Rev Access'!$F$7:$GB$306,41,FALSE))</f>
        <v>0</v>
      </c>
      <c r="BD166" s="99">
        <f>IF(ISNA(VLOOKUP($A166,'[2]1516 Exp_Rev Access'!$F$7:$GB$306,42,FALSE)),"",VLOOKUP($A166,'[2]1516 Exp_Rev Access'!$F$7:$GB$306,42,FALSE))</f>
        <v>125852.68</v>
      </c>
      <c r="BE166" s="99">
        <f>IF(ISNA(VLOOKUP($A166,'[2]1516 Exp_Rev Access'!$F$7:$GB$306,43,FALSE)),"",VLOOKUP($A166,'[2]1516 Exp_Rev Access'!$F$7:$GB$306,43,FALSE))</f>
        <v>0</v>
      </c>
      <c r="BF166" s="99">
        <f>IF(ISNA(VLOOKUP($A166,'[2]1516 Exp_Rev Access'!$F$7:$GB$306,44,FALSE)),"",VLOOKUP($A166,'[2]1516 Exp_Rev Access'!$F$7:$GB$306,44,FALSE))</f>
        <v>205918.37</v>
      </c>
      <c r="BG166" s="99">
        <f>IF(ISNA(VLOOKUP($A166,'[2]1516 Exp_Rev Access'!$F$7:$GB$306,45,FALSE)),"",VLOOKUP($A166,'[2]1516 Exp_Rev Access'!$F$7:$GB$306,45,FALSE))</f>
        <v>13152.38</v>
      </c>
      <c r="BH166" s="99">
        <f>IF(ISNA(VLOOKUP($A166,'[2]1516 Exp_Rev Access'!$F$7:$GB$306,46,FALSE)),"",VLOOKUP($A166,'[2]1516 Exp_Rev Access'!$F$7:$GB$306,46,FALSE))</f>
        <v>0</v>
      </c>
      <c r="BI166" s="99">
        <f>IF(ISNA(VLOOKUP($A166,'[2]1516 Exp_Rev Access'!$F$7:$GB$306,47,FALSE)),"",VLOOKUP($A166,'[2]1516 Exp_Rev Access'!$F$7:$GB$306,47,FALSE))</f>
        <v>6754.16</v>
      </c>
      <c r="BJ166" s="99">
        <f>IF(ISNA(VLOOKUP($A166,'[2]1516 Exp_Rev Access'!$F$7:$GB$306,48,FALSE)),"",VLOOKUP($A166,'[2]1516 Exp_Rev Access'!$F$7:$GB$306,48,FALSE))</f>
        <v>535165.23</v>
      </c>
      <c r="BK166" s="99">
        <f>IF(ISNA(VLOOKUP($A166,'[2]1516 Exp_Rev Access'!$F$7:$GB$306,49,FALSE)),"",VLOOKUP($A166,'[2]1516 Exp_Rev Access'!$F$7:$GB$306,49,FALSE))</f>
        <v>0</v>
      </c>
      <c r="BL166" s="99">
        <f>IF(ISNA(VLOOKUP($A166,'[2]1516 Exp_Rev Access'!$F$7:$GB$306,50,FALSE)),"",VLOOKUP($A166,'[2]1516 Exp_Rev Access'!$F$7:$GB$306,50,FALSE))</f>
        <v>0</v>
      </c>
      <c r="BM166" s="99">
        <f>IF(ISNA(VLOOKUP($A166,'[2]1516 Exp_Rev Access'!$F$7:$GB$306,51,FALSE)),"",VLOOKUP($A166,'[2]1516 Exp_Rev Access'!$F$7:$GB$306,51,FALSE))</f>
        <v>0</v>
      </c>
      <c r="BN166" s="99">
        <f>IF(ISNA(VLOOKUP($A166,'[2]1516 Exp_Rev Access'!$F$7:$GB$306,52,FALSE)),"",VLOOKUP($A166,'[2]1516 Exp_Rev Access'!$F$7:$GB$306,52,FALSE))</f>
        <v>0</v>
      </c>
      <c r="BO166" s="99">
        <f>IF(ISNA(VLOOKUP($A166,'[2]1516 Exp_Rev Access'!$F$7:$GB$306,53,FALSE)),"",VLOOKUP($A166,'[2]1516 Exp_Rev Access'!$F$7:$GB$306,53,FALSE))</f>
        <v>0</v>
      </c>
      <c r="BP166" s="99">
        <f>IF(ISNA(VLOOKUP($A166,'[2]1516 Exp_Rev Access'!$F$7:$GB$306,54,FALSE)),"",VLOOKUP($A166,'[2]1516 Exp_Rev Access'!$F$7:$GB$306,54,FALSE))</f>
        <v>0</v>
      </c>
      <c r="BQ166" s="99">
        <f>IF(ISNA(VLOOKUP($A166,'[2]1516 Exp_Rev Access'!$F$7:$GB$306,55,FALSE)),"",VLOOKUP($A166,'[2]1516 Exp_Rev Access'!$F$7:$GB$306,55,FALSE))</f>
        <v>0</v>
      </c>
      <c r="BR166" s="99">
        <f>IF(ISNA(VLOOKUP($A166,'[2]1516 Exp_Rev Access'!$F$7:$GB$306,56,FALSE)),"",VLOOKUP($A166,'[2]1516 Exp_Rev Access'!$F$7:$GB$306,56,FALSE))</f>
        <v>0</v>
      </c>
      <c r="BS166" s="99">
        <f>IF(ISNA(VLOOKUP($A166,'[2]1516 Exp_Rev Access'!$F$7:$GB$306,57,FALSE)),"",VLOOKUP($A166,'[2]1516 Exp_Rev Access'!$F$7:$GB$306,57,FALSE))</f>
        <v>0</v>
      </c>
      <c r="BT166" s="99">
        <f>IF(ISNA(VLOOKUP($A166,'[2]1516 Exp_Rev Access'!$F$7:$GB$306,58,FALSE)),"",VLOOKUP($A166,'[2]1516 Exp_Rev Access'!$F$7:$GB$306,58,FALSE))</f>
        <v>0</v>
      </c>
      <c r="BU166" s="102">
        <f t="shared" si="212"/>
        <v>2464239.8499999996</v>
      </c>
      <c r="BV166" s="72">
        <f t="shared" si="213"/>
        <v>0.16294393644218041</v>
      </c>
      <c r="BW166" s="94">
        <f t="shared" si="214"/>
        <v>1965.9501300400491</v>
      </c>
      <c r="BX166" s="99">
        <f>IF(ISNA(VLOOKUP($A166,'[2]1516 Exp_Rev Access'!$F$7:$GB$306,59,FALSE)),"",VLOOKUP($A166,'[2]1516 Exp_Rev Access'!$F$7:$GB$306,59,FALSE))</f>
        <v>0</v>
      </c>
      <c r="BY166" s="99">
        <f>IF(ISNA(VLOOKUP($A166,'[2]1516 Exp_Rev Access'!$F$7:$GB$306,60,FALSE)),"",VLOOKUP($A166,'[2]1516 Exp_Rev Access'!$F$7:$GB$306,60,FALSE))</f>
        <v>0</v>
      </c>
      <c r="BZ166" s="99">
        <f>IF(ISNA(VLOOKUP($A166,'[2]1516 Exp_Rev Access'!$F$7:$GB$306,61,FALSE)),"",VLOOKUP($A166,'[2]1516 Exp_Rev Access'!$F$7:$GB$306,61,FALSE))</f>
        <v>0</v>
      </c>
      <c r="CA166" s="99">
        <f>IF(ISNA(VLOOKUP($A166,'[2]1516 Exp_Rev Access'!$F$7:$GB$306,62,FALSE)),"",VLOOKUP($A166,'[2]1516 Exp_Rev Access'!$F$7:$GB$306,62,FALSE))</f>
        <v>7380.59</v>
      </c>
      <c r="CB166" s="99">
        <f>IF(ISNA(VLOOKUP($A166,'[2]1516 Exp_Rev Access'!$F$7:$GB$306,63,FALSE)),"",VLOOKUP($A166,'[2]1516 Exp_Rev Access'!$F$7:$GB$306,63,FALSE))</f>
        <v>7400.33</v>
      </c>
      <c r="CC166" s="99">
        <f>IF(ISNA(VLOOKUP($A166,'[2]1516 Exp_Rev Access'!$F$7:$GB$306,64,FALSE)),"",VLOOKUP($A166,'[2]1516 Exp_Rev Access'!$F$7:$GB$306,64,FALSE))</f>
        <v>0</v>
      </c>
      <c r="CD166" s="101">
        <f t="shared" si="215"/>
        <v>14780.92</v>
      </c>
      <c r="CE166" s="72">
        <f t="shared" si="226"/>
        <v>9.7736480036103384E-4</v>
      </c>
      <c r="CF166" s="103">
        <f t="shared" si="227"/>
        <v>11.792095479712158</v>
      </c>
      <c r="CG166" s="99">
        <f>IF(ISNA(VLOOKUP($A166,'[2]1516 Exp_Rev Access'!$F$7:$GB$306,65,FALSE)),"",VLOOKUP($A166,'[2]1516 Exp_Rev Access'!$F$7:$GB$306,65,FALSE))</f>
        <v>3044.49</v>
      </c>
      <c r="CH166" s="99">
        <f>IF(ISNA(VLOOKUP($A166,'[2]1516 Exp_Rev Access'!$F$7:$GB$306,66,FALSE)),"",VLOOKUP($A166,'[2]1516 Exp_Rev Access'!$F$7:$GB$306,66,FALSE))</f>
        <v>0</v>
      </c>
      <c r="CI166" s="99">
        <f>IF(ISNA(VLOOKUP($A166,'[2]1516 Exp_Rev Access'!$F$7:$GB$306,67,FALSE)),"",VLOOKUP($A166,'[2]1516 Exp_Rev Access'!$F$7:$GB$306,67,FALSE))</f>
        <v>0</v>
      </c>
      <c r="CJ166" s="99">
        <f>IF(ISNA(VLOOKUP($A166,'[2]1516 Exp_Rev Access'!$F$7:$GB$306,68,FALSE)),"",VLOOKUP($A166,'[2]1516 Exp_Rev Access'!$F$7:$GB$306,68,FALSE))</f>
        <v>0</v>
      </c>
      <c r="CK166" s="99">
        <f>IF(ISNA(VLOOKUP($A166,'[2]1516 Exp_Rev Access'!$F$7:$GB$306,69,FALSE)),"",VLOOKUP($A166,'[2]1516 Exp_Rev Access'!$F$7:$GB$306,69,FALSE))</f>
        <v>0</v>
      </c>
      <c r="CL166" s="99">
        <f>IF(ISNA(VLOOKUP($A166,'[2]1516 Exp_Rev Access'!$F$7:$GB$306,70,FALSE)),"",VLOOKUP($A166,'[2]1516 Exp_Rev Access'!$F$7:$GB$306,70,FALSE))</f>
        <v>0</v>
      </c>
      <c r="CM166" s="99">
        <f>IF(ISNA(VLOOKUP($A166,'[2]1516 Exp_Rev Access'!$F$7:$GB$306,71,FALSE)),"",VLOOKUP($A166,'[2]1516 Exp_Rev Access'!$F$7:$GB$306,71,FALSE))</f>
        <v>0</v>
      </c>
      <c r="CN166" s="99">
        <f>IF(ISNA(VLOOKUP($A166,'[2]1516 Exp_Rev Access'!$F$7:$GB$306,72,FALSE)),"",VLOOKUP($A166,'[2]1516 Exp_Rev Access'!$F$7:$GB$306,72,FALSE))</f>
        <v>0</v>
      </c>
      <c r="CO166" s="99">
        <f>IF(ISNA(VLOOKUP($A166,'[2]1516 Exp_Rev Access'!$F$7:$GB$306,73,FALSE)),"",VLOOKUP($A166,'[2]1516 Exp_Rev Access'!$F$7:$GB$306,73,FALSE))</f>
        <v>0</v>
      </c>
      <c r="CP166" s="99">
        <f>IF(ISNA(VLOOKUP($A166,'[2]1516 Exp_Rev Access'!$F$7:$GB$306,74,FALSE)),"",VLOOKUP($A166,'[2]1516 Exp_Rev Access'!$F$7:$GB$306,74,FALSE))</f>
        <v>0</v>
      </c>
      <c r="CQ166" s="99">
        <f>IF(ISNA(VLOOKUP($A166,'[2]1516 Exp_Rev Access'!$F$7:$GB$306,75,FALSE)),"",VLOOKUP($A166,'[2]1516 Exp_Rev Access'!$F$7:$GB$306,75,FALSE))</f>
        <v>0</v>
      </c>
      <c r="CR166" s="99">
        <f>IF(ISNA(VLOOKUP($A166,'[2]1516 Exp_Rev Access'!$F$7:$GB$306,76,FALSE)),"",VLOOKUP($A166,'[2]1516 Exp_Rev Access'!$F$7:$GB$306,76,FALSE))</f>
        <v>0</v>
      </c>
      <c r="CS166" s="99">
        <f>IF(ISNA(VLOOKUP($A166,'[2]1516 Exp_Rev Access'!$F$7:$GB$306,77,FALSE)),"",VLOOKUP($A166,'[2]1516 Exp_Rev Access'!$F$7:$GB$306,77,FALSE))</f>
        <v>0</v>
      </c>
      <c r="CT166" s="99">
        <f>IF(ISNA(VLOOKUP($A166,'[2]1516 Exp_Rev Access'!$F$7:$GB$306,78,FALSE)),"",VLOOKUP($A166,'[2]1516 Exp_Rev Access'!$F$7:$GB$306,78,FALSE))</f>
        <v>185619.37</v>
      </c>
      <c r="CU166" s="99">
        <f>IF(ISNA(VLOOKUP($A166,'[2]1516 Exp_Rev Access'!$F$7:$GB$306,79,FALSE)),"",VLOOKUP($A166,'[2]1516 Exp_Rev Access'!$F$7:$GB$306,79,FALSE))</f>
        <v>375608.61</v>
      </c>
      <c r="CV166" s="99">
        <f>IF(ISNA(VLOOKUP($A166,'[2]1516 Exp_Rev Access'!$F$7:$GB$306,80,FALSE)),"",VLOOKUP($A166,'[2]1516 Exp_Rev Access'!$F$7:$GB$306,80,FALSE))</f>
        <v>11049.1</v>
      </c>
      <c r="CW166" s="99">
        <f>IF(ISNA(VLOOKUP($A166,'[2]1516 Exp_Rev Access'!$F$7:$GB$306,81,FALSE)),"",VLOOKUP($A166,'[2]1516 Exp_Rev Access'!$F$7:$GB$306,81,FALSE))</f>
        <v>0</v>
      </c>
      <c r="CX166" s="99">
        <f>IF(ISNA(VLOOKUP($A166,'[2]1516 Exp_Rev Access'!$F$7:$GB$306,82,FALSE)),"",VLOOKUP($A166,'[2]1516 Exp_Rev Access'!$F$7:$GB$306,82,FALSE))</f>
        <v>0</v>
      </c>
      <c r="CY166" s="99">
        <f>IF(ISNA(VLOOKUP($A166,'[2]1516 Exp_Rev Access'!$F$7:$GB$306,83,FALSE)),"",VLOOKUP($A166,'[2]1516 Exp_Rev Access'!$F$7:$GB$306,83,FALSE))</f>
        <v>0</v>
      </c>
      <c r="CZ166" s="99">
        <f>IF(ISNA(VLOOKUP($A166,'[2]1516 Exp_Rev Access'!$F$7:$GB$306,84,FALSE)),"",VLOOKUP($A166,'[2]1516 Exp_Rev Access'!$F$7:$GB$306,84,FALSE))</f>
        <v>0</v>
      </c>
      <c r="DA166" s="99">
        <f>IF(ISNA(VLOOKUP($A166,'[2]1516 Exp_Rev Access'!$F$7:$GB$306,85,FALSE)),"",VLOOKUP($A166,'[2]1516 Exp_Rev Access'!$F$7:$GB$306,85,FALSE))</f>
        <v>10604.69</v>
      </c>
      <c r="DB166" s="99">
        <f>IF(ISNA(VLOOKUP($A166,'[2]1516 Exp_Rev Access'!$F$7:$GB$306,86,FALSE)),"",VLOOKUP($A166,'[2]1516 Exp_Rev Access'!$F$7:$GB$306,86,FALSE))</f>
        <v>0</v>
      </c>
      <c r="DC166" s="99">
        <f>IF(ISNA(VLOOKUP($A166,'[2]1516 Exp_Rev Access'!$F$7:$GB$306,87,FALSE)),"",VLOOKUP($A166,'[2]1516 Exp_Rev Access'!$F$7:$GB$306,87,FALSE))</f>
        <v>0</v>
      </c>
      <c r="DD166" s="99">
        <f>IF(ISNA(VLOOKUP($A166,'[2]1516 Exp_Rev Access'!$F$7:$GB$306,88,FALSE)),"",VLOOKUP($A166,'[2]1516 Exp_Rev Access'!$F$7:$GB$306,88,FALSE))</f>
        <v>0</v>
      </c>
      <c r="DE166" s="99">
        <f>IF(ISNA(VLOOKUP($A166,'[2]1516 Exp_Rev Access'!$F$7:$GB$306,89,FALSE)),"",VLOOKUP($A166,'[2]1516 Exp_Rev Access'!$F$7:$GB$306,89,FALSE))</f>
        <v>0</v>
      </c>
      <c r="DF166" s="99">
        <f>IF(ISNA(VLOOKUP($A166,'[2]1516 Exp_Rev Access'!$F$7:$GB$306,90,FALSE)),"",VLOOKUP($A166,'[2]1516 Exp_Rev Access'!$F$7:$GB$306,90,FALSE))</f>
        <v>0</v>
      </c>
      <c r="DG166" s="99">
        <f>IF(ISNA(VLOOKUP($A166,'[2]1516 Exp_Rev Access'!$F$7:$GB$306,91,FALSE)),"",VLOOKUP($A166,'[2]1516 Exp_Rev Access'!$F$7:$GB$306,91,FALSE))</f>
        <v>0</v>
      </c>
      <c r="DH166" s="99">
        <f>IF(ISNA(VLOOKUP($A166,'[2]1516 Exp_Rev Access'!$F$7:$GB$306,92,FALSE)),"",VLOOKUP($A166,'[2]1516 Exp_Rev Access'!$F$7:$GB$306,92,FALSE))</f>
        <v>256548.95</v>
      </c>
      <c r="DI166" s="99">
        <f>IF(ISNA(VLOOKUP($A166,'[2]1516 Exp_Rev Access'!$F$7:$GB$306,93,FALSE)),"",VLOOKUP($A166,'[2]1516 Exp_Rev Access'!$F$7:$GB$306,93,FALSE))</f>
        <v>0</v>
      </c>
      <c r="DJ166" s="99">
        <f>IF(ISNA(VLOOKUP($A166,'[2]1516 Exp_Rev Access'!$F$7:$GB$306,94,FALSE)),"",VLOOKUP($A166,'[2]1516 Exp_Rev Access'!$F$7:$GB$306,94,FALSE))</f>
        <v>0</v>
      </c>
      <c r="DK166" s="99">
        <f>IF(ISNA(VLOOKUP($A166,'[2]1516 Exp_Rev Access'!$F$7:$GB$306,95,FALSE)),"",VLOOKUP($A166,'[2]1516 Exp_Rev Access'!$F$7:$GB$306,95,FALSE))</f>
        <v>0</v>
      </c>
      <c r="DL166" s="99">
        <f>IF(ISNA(VLOOKUP($A166,'[2]1516 Exp_Rev Access'!$F$7:$GB$306,96,FALSE)),"",VLOOKUP($A166,'[2]1516 Exp_Rev Access'!$F$7:$GB$306,96,FALSE))</f>
        <v>0</v>
      </c>
      <c r="DM166" s="99">
        <f>IF(ISNA(VLOOKUP($A166,'[2]1516 Exp_Rev Access'!$F$7:$GB$306,97,FALSE)),"",VLOOKUP($A166,'[2]1516 Exp_Rev Access'!$F$7:$GB$306,97,FALSE))</f>
        <v>0</v>
      </c>
      <c r="DN166" s="99">
        <f>IF(ISNA(VLOOKUP($A166,'[2]1516 Exp_Rev Access'!$F$7:$GB$306,98,FALSE)),"",VLOOKUP($A166,'[2]1516 Exp_Rev Access'!$F$7:$GB$306,98,FALSE))</f>
        <v>0</v>
      </c>
      <c r="DO166" s="99">
        <f>IF(ISNA(VLOOKUP($A166,'[2]1516 Exp_Rev Access'!$F$7:$GB$306,99,FALSE)),"",VLOOKUP($A166,'[2]1516 Exp_Rev Access'!$F$7:$GB$306,99,FALSE))</f>
        <v>0</v>
      </c>
      <c r="DP166" s="99">
        <f>IF(ISNA(VLOOKUP($A166,'[2]1516 Exp_Rev Access'!$F$7:$GB$306,100,FALSE)),"",VLOOKUP($A166,'[2]1516 Exp_Rev Access'!$F$7:$GB$306,100,FALSE))</f>
        <v>0</v>
      </c>
      <c r="DQ166" s="99">
        <f>IF(ISNA(VLOOKUP($A166,'[2]1516 Exp_Rev Access'!$F$7:$GB$306,101,FALSE)),"",VLOOKUP($A166,'[2]1516 Exp_Rev Access'!$F$7:$GB$306,101,FALSE))</f>
        <v>0</v>
      </c>
      <c r="DR166" s="99">
        <f>IF(ISNA(VLOOKUP($A166,'[2]1516 Exp_Rev Access'!$F$7:$GB$306,102,FALSE)),"",VLOOKUP($A166,'[2]1516 Exp_Rev Access'!$F$7:$GB$306,102,FALSE))</f>
        <v>0</v>
      </c>
      <c r="DS166" s="99">
        <f>IF(ISNA(VLOOKUP($A166,'[2]1516 Exp_Rev Access'!$F$7:$GB$306,103,FALSE)),"",VLOOKUP($A166,'[2]1516 Exp_Rev Access'!$F$7:$GB$306,103,FALSE))</f>
        <v>0</v>
      </c>
      <c r="DT166" s="99">
        <f>IF(ISNA(VLOOKUP($A166,'[2]1516 Exp_Rev Access'!$F$7:$GB$306,104,FALSE)),"",VLOOKUP($A166,'[2]1516 Exp_Rev Access'!$F$7:$GB$306,104,FALSE))</f>
        <v>0</v>
      </c>
      <c r="DU166" s="99">
        <f>IF(ISNA(VLOOKUP($A166,'[2]1516 Exp_Rev Access'!$F$7:$GB$306,105,FALSE)),"",VLOOKUP($A166,'[2]1516 Exp_Rev Access'!$F$7:$GB$306,105,FALSE))</f>
        <v>0</v>
      </c>
      <c r="DV166" s="99">
        <f>IF(ISNA(VLOOKUP($A166,'[2]1516 Exp_Rev Access'!$F$7:$GB$306,106,FALSE)),"",VLOOKUP($A166,'[2]1516 Exp_Rev Access'!$F$7:$GB$306,106,FALSE))</f>
        <v>0</v>
      </c>
      <c r="DW166" s="99">
        <f>IF(ISNA(VLOOKUP($A166,'[2]1516 Exp_Rev Access'!$F$7:$GB$306,107,FALSE)),"",VLOOKUP($A166,'[2]1516 Exp_Rev Access'!$F$7:$GB$306,107,FALSE))</f>
        <v>0</v>
      </c>
      <c r="DX166" s="99">
        <f>IF(ISNA(VLOOKUP($A166,'[2]1516 Exp_Rev Access'!$F$7:$GB$306,108,FALSE)),"",VLOOKUP($A166,'[2]1516 Exp_Rev Access'!$F$7:$GB$306,108,FALSE))</f>
        <v>0</v>
      </c>
      <c r="DY166" s="99">
        <f>IF(ISNA(VLOOKUP($A166,'[2]1516 Exp_Rev Access'!$F$7:$GB$306,109,FALSE)),"",VLOOKUP($A166,'[2]1516 Exp_Rev Access'!$F$7:$GB$306,109,FALSE))</f>
        <v>0</v>
      </c>
      <c r="DZ166" s="99">
        <f>IF(ISNA(VLOOKUP($A166,'[2]1516 Exp_Rev Access'!$F$7:$GB$306,110,FALSE)),"",VLOOKUP($A166,'[2]1516 Exp_Rev Access'!$F$7:$GB$306,110,FALSE))</f>
        <v>0</v>
      </c>
      <c r="EA166" s="99">
        <f>IF(ISNA(VLOOKUP($A166,'[2]1516 Exp_Rev Access'!$F$7:$GB$306,111,FALSE)),"",VLOOKUP($A166,'[2]1516 Exp_Rev Access'!$F$7:$GB$306,111,FALSE))</f>
        <v>0</v>
      </c>
      <c r="EB166" s="99">
        <f>IF(ISNA(VLOOKUP($A166,'[2]1516 Exp_Rev Access'!$F$7:$GB$306,112,FALSE)),"",VLOOKUP($A166,'[2]1516 Exp_Rev Access'!$F$7:$GB$306,112,FALSE))</f>
        <v>0</v>
      </c>
      <c r="EC166" s="99">
        <f>IF(ISNA(VLOOKUP($A166,'[2]1516 Exp_Rev Access'!$F$7:$GB$306,113,FALSE)),"",VLOOKUP($A166,'[2]1516 Exp_Rev Access'!$F$7:$GB$306,113,FALSE))</f>
        <v>0</v>
      </c>
      <c r="ED166" s="99">
        <f>IF(ISNA(VLOOKUP($A166,'[2]1516 Exp_Rev Access'!$F$7:$GB$306,114,FALSE)),"",VLOOKUP($A166,'[2]1516 Exp_Rev Access'!$F$7:$GB$306,114,FALSE))</f>
        <v>0</v>
      </c>
      <c r="EE166" s="99">
        <f>IF(ISNA(VLOOKUP($A166,'[2]1516 Exp_Rev Access'!$F$7:$GB$306,115,FALSE)),"",VLOOKUP($A166,'[2]1516 Exp_Rev Access'!$F$7:$GB$306,115,FALSE))</f>
        <v>0</v>
      </c>
      <c r="EF166" s="99">
        <f>IF(ISNA(VLOOKUP($A166,'[2]1516 Exp_Rev Access'!$F$7:$GB$306,116,FALSE)),"",VLOOKUP($A166,'[2]1516 Exp_Rev Access'!$F$7:$GB$306,116,FALSE))</f>
        <v>0</v>
      </c>
      <c r="EG166" s="99">
        <f>IF(ISNA(VLOOKUP($A166,'[2]1516 Exp_Rev Access'!$F$7:$GB$306,117,FALSE)),"",VLOOKUP($A166,'[2]1516 Exp_Rev Access'!$F$7:$GB$306,117,FALSE))</f>
        <v>0</v>
      </c>
      <c r="EH166" s="99">
        <f>IF(ISNA(VLOOKUP($A166,'[2]1516 Exp_Rev Access'!$F$7:$GB$306,118,FALSE)),"",VLOOKUP($A166,'[2]1516 Exp_Rev Access'!$F$7:$GB$306,118,FALSE))</f>
        <v>0</v>
      </c>
      <c r="EI166" s="99">
        <f>IF(ISNA(VLOOKUP($A166,'[2]1516 Exp_Rev Access'!$F$7:$GB$306,119,FALSE)),"",VLOOKUP($A166,'[2]1516 Exp_Rev Access'!$F$7:$GB$306,119,FALSE))</f>
        <v>0</v>
      </c>
      <c r="EJ166" s="99">
        <f>IF(ISNA(VLOOKUP($A166,'[2]1516 Exp_Rev Access'!$F$7:$GB$306,120,FALSE)),"",VLOOKUP($A166,'[2]1516 Exp_Rev Access'!$F$7:$GB$306,120,FALSE))</f>
        <v>0</v>
      </c>
      <c r="EK166" s="99">
        <f>IF(ISNA(VLOOKUP($A166,'[2]1516 Exp_Rev Access'!$F$7:$GB$306,121,FALSE)),"",VLOOKUP($A166,'[2]1516 Exp_Rev Access'!$F$7:$GB$306,121,FALSE))</f>
        <v>0</v>
      </c>
      <c r="EL166" s="99">
        <f>IF(ISNA(VLOOKUP($A166,'[2]1516 Exp_Rev Access'!$F$7:$GB$306,122,FALSE)),"",VLOOKUP($A166,'[2]1516 Exp_Rev Access'!$F$7:$GB$306,122,FALSE))</f>
        <v>0</v>
      </c>
      <c r="EM166" s="99">
        <f>IF(ISNA(VLOOKUP($A166,'[2]1516 Exp_Rev Access'!$F$7:$GB$306,123,FALSE)),"",VLOOKUP($A166,'[2]1516 Exp_Rev Access'!$F$7:$GB$306,123,FALSE))</f>
        <v>0</v>
      </c>
      <c r="EN166" s="99">
        <f>IF(ISNA(VLOOKUP($A166,'[2]1516 Exp_Rev Access'!$F$7:$GB$306,124,FALSE)),"",VLOOKUP($A166,'[2]1516 Exp_Rev Access'!$F$7:$GB$306,124,FALSE))</f>
        <v>15107.99</v>
      </c>
      <c r="EO166" s="99">
        <f>IF(ISNA(VLOOKUP($A166,'[2]1516 Exp_Rev Access'!$F$7:$GB$306,125,FALSE)),"",VLOOKUP($A166,'[2]1516 Exp_Rev Access'!$F$7:$GB$306,125,FALSE))</f>
        <v>0</v>
      </c>
      <c r="EP166" s="99">
        <f>IF(ISNA(VLOOKUP($A166,'[2]1516 Exp_Rev Access'!$F$7:$GB$306,126,FALSE)),"",VLOOKUP($A166,'[2]1516 Exp_Rev Access'!$F$7:$GB$306,126,FALSE))</f>
        <v>0</v>
      </c>
      <c r="EQ166" s="99">
        <f>IF(ISNA(VLOOKUP($A166,'[2]1516 Exp_Rev Access'!$F$7:$GB$306,127,FALSE)),"",VLOOKUP($A166,'[2]1516 Exp_Rev Access'!$F$7:$GB$306,127,FALSE))</f>
        <v>0</v>
      </c>
      <c r="ER166" s="99">
        <f>IF(ISNA(VLOOKUP($A166,'[2]1516 Exp_Rev Access'!$F$7:$GB$306,128,FALSE)),"",VLOOKUP($A166,'[2]1516 Exp_Rev Access'!$F$7:$GB$306,128,FALSE))</f>
        <v>0</v>
      </c>
      <c r="ES166" s="99">
        <f>IF(ISNA(VLOOKUP($A166,'[2]1516 Exp_Rev Access'!$F$7:$GB$306,129,FALSE)),"",VLOOKUP($A166,'[2]1516 Exp_Rev Access'!$F$7:$GB$306,129,FALSE))</f>
        <v>0</v>
      </c>
      <c r="ET166" s="99">
        <f>IF(ISNA(VLOOKUP($A166,'[2]1516 Exp_Rev Access'!$F$7:$GB$306,130,FALSE)),"",VLOOKUP($A166,'[2]1516 Exp_Rev Access'!$F$7:$GB$306,130,FALSE))</f>
        <v>0</v>
      </c>
      <c r="EU166" s="99">
        <f>IF(ISNA(VLOOKUP($A166,'[2]1516 Exp_Rev Access'!$F$7:$GB$306,131,FALSE)),"",VLOOKUP($A166,'[2]1516 Exp_Rev Access'!$F$7:$GB$306,131,FALSE))</f>
        <v>0</v>
      </c>
      <c r="EV166" s="99">
        <f>IF(ISNA(VLOOKUP($A166,'[2]1516 Exp_Rev Access'!$F$7:$GB$306,132,FALSE)),"",VLOOKUP($A166,'[2]1516 Exp_Rev Access'!$F$7:$GB$306,132,FALSE))</f>
        <v>0</v>
      </c>
      <c r="EW166" s="99">
        <f>IF(ISNA(VLOOKUP($A166,'[2]1516 Exp_Rev Access'!$F$7:$GB$306,133,FALSE)),"",VLOOKUP($A166,'[2]1516 Exp_Rev Access'!$F$7:$GB$306,133,FALSE))</f>
        <v>0</v>
      </c>
      <c r="EX166" s="99">
        <f>IF(ISNA(VLOOKUP($A166,'[2]1516 Exp_Rev Access'!$F$7:$GB$306,134,FALSE)),"",VLOOKUP($A166,'[2]1516 Exp_Rev Access'!$F$7:$GB$306,134,FALSE))</f>
        <v>0</v>
      </c>
      <c r="EY166" s="99">
        <f>IF(ISNA(VLOOKUP($A166,'[2]1516 Exp_Rev Access'!$F$7:$GB$306,135,FALSE)),"",VLOOKUP($A166,'[2]1516 Exp_Rev Access'!$F$7:$GB$306,135,FALSE))</f>
        <v>0</v>
      </c>
      <c r="EZ166" s="99">
        <f>IF(ISNA(VLOOKUP($A166,'[2]1516 Exp_Rev Access'!$F$7:$GB$306,136,FALSE)),"",VLOOKUP($A166,'[2]1516 Exp_Rev Access'!$F$7:$GB$306,136,FALSE))</f>
        <v>0</v>
      </c>
      <c r="FA166" s="99">
        <f>IF(ISNA(VLOOKUP($A166,'[2]1516 Exp_Rev Access'!$F$7:$GB$306,137,FALSE)),"",VLOOKUP($A166,'[2]1516 Exp_Rev Access'!$F$7:$GB$306,137,FALSE))</f>
        <v>0</v>
      </c>
      <c r="FB166" s="99">
        <f>IF(ISNA(VLOOKUP($A166,'[2]1516 Exp_Rev Access'!$F$7:$GB$306,138,FALSE)),"",VLOOKUP($A166,'[2]1516 Exp_Rev Access'!$F$7:$GB$306,138,FALSE))</f>
        <v>0</v>
      </c>
      <c r="FC166" s="99">
        <f>IF(ISNA(VLOOKUP($A166,'[2]1516 Exp_Rev Access'!$F$7:$GB$306,139,FALSE)),"",VLOOKUP($A166,'[2]1516 Exp_Rev Access'!$F$7:$GB$306,139,FALSE))</f>
        <v>0</v>
      </c>
      <c r="FD166" s="99">
        <f>IF(ISNA(VLOOKUP($A166,'[2]1516 Exp_Rev Access'!$F$7:$FS$306,140,FALSE)),"",VLOOKUP($A166,'[2]1516 Exp_Rev Access'!$F$7:$FS$306,140,FALSE))</f>
        <v>0</v>
      </c>
      <c r="FE166" s="99">
        <f>IF(ISNA(VLOOKUP($A166,'[2]1516 Exp_Rev Access'!$F$7:$FS$306,141,FALSE)),"",VLOOKUP($A166,'[2]1516 Exp_Rev Access'!$F$7:$FS$306,141,FALSE))</f>
        <v>0</v>
      </c>
      <c r="FF166" s="99">
        <f>IF(ISNA(VLOOKUP($A166,'[2]1516 Exp_Rev Access'!$F$7:$FS$306,142,FALSE)),"",VLOOKUP($A166,'[2]1516 Exp_Rev Access'!$F$7:$FS$306,142,FALSE))</f>
        <v>0</v>
      </c>
      <c r="FG166" s="99">
        <f>IF(ISNA(VLOOKUP($A166,'[2]1516 Exp_Rev Access'!$F$7:$FS$306,143,FALSE)),"",VLOOKUP($A166,'[2]1516 Exp_Rev Access'!$F$7:$FS$306,143,FALSE))</f>
        <v>0</v>
      </c>
      <c r="FH166" s="99">
        <f>IF(ISNA(VLOOKUP($A166,'[2]1516 Exp_Rev Access'!$F$7:$FS$306,144,FALSE)),"",VLOOKUP($A166,'[2]1516 Exp_Rev Access'!$F$7:$FS$306,144,FALSE))</f>
        <v>0</v>
      </c>
      <c r="FI166" s="99">
        <f>IF(ISNA(VLOOKUP($A166,'[2]1516 Exp_Rev Access'!$F$7:$FS$306,145,FALSE)),"",VLOOKUP($A166,'[2]1516 Exp_Rev Access'!$F$7:$FS$306,145,FALSE))</f>
        <v>0</v>
      </c>
      <c r="FJ166" s="99">
        <f>IF(ISNA(VLOOKUP($A166,'[2]1516 Exp_Rev Access'!$F$7:$FS$306,146,FALSE)),"",VLOOKUP($A166,'[2]1516 Exp_Rev Access'!$F$7:$FS$306,146,FALSE))</f>
        <v>0</v>
      </c>
      <c r="FK166" s="99">
        <f>IF(ISNA(VLOOKUP($A166,'[2]1516 Exp_Rev Access'!$F$7:$FS$306,147,FALSE)),"",VLOOKUP($A166,'[2]1516 Exp_Rev Access'!$F$7:$FS$306,147,FALSE))</f>
        <v>0</v>
      </c>
      <c r="FL166" s="99">
        <f>IF(ISNA(VLOOKUP($A166,'[2]1516 Exp_Rev Access'!$F$7:$FS$306,148,FALSE)),"",VLOOKUP($A166,'[2]1516 Exp_Rev Access'!$F$7:$FS$306,148,FALSE))</f>
        <v>0</v>
      </c>
      <c r="FM166" s="99">
        <f>IF(ISNA(VLOOKUP($A166,'[2]1516 Exp_Rev Access'!$F$7:$FS$306,149,FALSE)),"",VLOOKUP($A166,'[2]1516 Exp_Rev Access'!$F$7:$FS$306,149,FALSE))</f>
        <v>0</v>
      </c>
      <c r="FN166" s="99">
        <f>IF(ISNA(VLOOKUP($A166,'[2]1516 Exp_Rev Access'!$F$7:$FS$306,150,FALSE)),"",VLOOKUP($A166,'[2]1516 Exp_Rev Access'!$F$7:$FS$306,150,FALSE))</f>
        <v>0</v>
      </c>
      <c r="FO166" s="99">
        <f>IF(ISNA(VLOOKUP($A166,'[2]1516 Exp_Rev Access'!$F$7:$FS$306,151,FALSE)),"",VLOOKUP($A166,'[2]1516 Exp_Rev Access'!$F$7:$FS$306,151,FALSE))</f>
        <v>0</v>
      </c>
      <c r="FP166" s="99">
        <f>IF(ISNA(VLOOKUP($A166,'[2]1516 Exp_Rev Access'!$F$7:$FS$306,152,FALSE)),"",VLOOKUP($A166,'[2]1516 Exp_Rev Access'!$F$7:$FS$306,152,FALSE))</f>
        <v>0</v>
      </c>
      <c r="FQ166" s="99">
        <f>IF(ISNA(VLOOKUP($A166,'[2]1516 Exp_Rev Access'!$F$7:$FS$306,153,FALSE)),"",VLOOKUP($A166,'[2]1516 Exp_Rev Access'!$F$7:$FS$306,153,FALSE))</f>
        <v>31658.84</v>
      </c>
      <c r="FR166" s="101">
        <f t="shared" si="218"/>
        <v>889242.03999999992</v>
      </c>
      <c r="FS166" s="72">
        <f t="shared" si="219"/>
        <v>5.8799714016261391E-2</v>
      </c>
      <c r="FT166" s="94">
        <f t="shared" si="220"/>
        <v>709.42992995388772</v>
      </c>
      <c r="FU166" s="99">
        <f>IF(ISNA(VLOOKUP($A166,'[2]1516 Exp_Rev Access'!$F$7:$GB$306,154,FALSE)),"",VLOOKUP($A166,'[2]1516 Exp_Rev Access'!$F$7:$GB$306,154,FALSE))</f>
        <v>0</v>
      </c>
      <c r="FV166" s="99">
        <f>IF(ISNA(VLOOKUP($A166,'[2]1516 Exp_Rev Access'!$F$7:$GB$306,155,FALSE)),"",VLOOKUP($A166,'[2]1516 Exp_Rev Access'!$F$7:$GB$306,155,FALSE))</f>
        <v>0</v>
      </c>
      <c r="FW166" s="99">
        <f>IF(ISNA(VLOOKUP($A166,'[2]1516 Exp_Rev Access'!$F$7:$GB$306,156,FALSE)),"",VLOOKUP($A166,'[2]1516 Exp_Rev Access'!$F$7:$GB$306,156,FALSE))</f>
        <v>0</v>
      </c>
      <c r="FX166" s="99">
        <f>IF(ISNA(VLOOKUP($A166,'[2]1516 Exp_Rev Access'!$F$7:$GB$306,157,FALSE)),"",VLOOKUP($A166,'[2]1516 Exp_Rev Access'!$F$7:$GB$306,157,FALSE))</f>
        <v>0</v>
      </c>
      <c r="FY166" s="99">
        <f>IF(ISNA(VLOOKUP($A166,'[2]1516 Exp_Rev Access'!$F$7:$GB$306,158,FALSE)),"",VLOOKUP($A166,'[2]1516 Exp_Rev Access'!$F$7:$GB$306,158,FALSE))</f>
        <v>0</v>
      </c>
      <c r="FZ166" s="99">
        <f>IF(ISNA(VLOOKUP($A166,'[2]1516 Exp_Rev Access'!$F$7:$GB$306,159,FALSE)),"",VLOOKUP($A166,'[2]1516 Exp_Rev Access'!$F$7:$GB$306,159,FALSE))</f>
        <v>0</v>
      </c>
      <c r="GA166" s="99">
        <f>IF(ISNA(VLOOKUP($A166,'[2]1516 Exp_Rev Access'!$F$7:$GB$306,160,FALSE)),"",VLOOKUP($A166,'[2]1516 Exp_Rev Access'!$F$7:$GB$306,160,FALSE))</f>
        <v>0</v>
      </c>
      <c r="GB166" s="99">
        <f>IF(ISNA(VLOOKUP($A166,'[2]1516 Exp_Rev Access'!$F$7:$GB$306,161,FALSE)),"",VLOOKUP($A166,'[2]1516 Exp_Rev Access'!$F$7:$GB$306,161,FALSE))</f>
        <v>0</v>
      </c>
      <c r="GC166" s="99">
        <f>IF(ISNA(VLOOKUP($A166,'[2]1516 Exp_Rev Access'!$F$7:$GB$306,162,FALSE)),"",VLOOKUP($A166,'[2]1516 Exp_Rev Access'!$F$7:$GB$306,162,FALSE))</f>
        <v>0</v>
      </c>
      <c r="GD166" s="99">
        <f>IF(ISNA(VLOOKUP($A166,'[2]1516 Exp_Rev Access'!$F$7:$GB$306,163,FALSE)),"",VLOOKUP($A166,'[2]1516 Exp_Rev Access'!$F$7:$GB$306,163,FALSE))</f>
        <v>0</v>
      </c>
      <c r="GE166" s="99">
        <f>IF(ISNA(VLOOKUP($A166,'[2]1516 Exp_Rev Access'!$F$7:$GB$306,164,FALSE)),"",VLOOKUP($A166,'[2]1516 Exp_Rev Access'!$F$7:$GB$306,164,FALSE))</f>
        <v>11644.13</v>
      </c>
      <c r="GF166" s="99">
        <f>IF(ISNA(VLOOKUP($A166,'[2]1516 Exp_Rev Access'!$F$7:$GB$306,165,FALSE)),"",VLOOKUP($A166,'[2]1516 Exp_Rev Access'!$F$7:$GB$306,165,FALSE))</f>
        <v>0</v>
      </c>
      <c r="GG166" s="99">
        <f>IF(ISNA(VLOOKUP($A166,'[2]1516 Exp_Rev Access'!$F$7:$GB$306,166,FALSE)),"",VLOOKUP($A166,'[2]1516 Exp_Rev Access'!$F$7:$GB$306,166,FALSE))</f>
        <v>44293.03</v>
      </c>
      <c r="GH166" s="99">
        <f>IF(ISNA(VLOOKUP($A166,'[2]1516 Exp_Rev Access'!$F$7:$GB$306,167,FALSE)),"",VLOOKUP($A166,'[2]1516 Exp_Rev Access'!$F$7:$GB$306,167,FALSE))</f>
        <v>0</v>
      </c>
      <c r="GI166" s="99">
        <f>IF(ISNA(VLOOKUP($A166,'[2]1516 Exp_Rev Access'!$F$7:$GB$306,168,FALSE)),"",VLOOKUP($A166,'[2]1516 Exp_Rev Access'!$F$7:$GB$306,168,FALSE))</f>
        <v>0</v>
      </c>
      <c r="GJ166" s="99">
        <f>IF(ISNA(VLOOKUP($A166,'[2]1516 Exp_Rev Access'!$F$7:$GB$306,169,FALSE)),"",VLOOKUP($A166,'[2]1516 Exp_Rev Access'!$F$7:$GB$306,169,FALSE))</f>
        <v>1000</v>
      </c>
      <c r="GK166" s="99">
        <f>IF(ISNA(VLOOKUP($A166,'[2]1516 Exp_Rev Access'!$F$7:$GB$306,170,FALSE)),"",VLOOKUP($A166,'[2]1516 Exp_Rev Access'!$F$7:$GB$306,170,FALSE))</f>
        <v>46924.97</v>
      </c>
      <c r="GL166" s="99">
        <f>IF(ISNA(VLOOKUP($A166,'[2]1516 Exp_Rev Access'!$F$7:$GB$306,171,FALSE)),"",VLOOKUP($A166,'[2]1516 Exp_Rev Access'!$F$7:$GB$306,171,FALSE))</f>
        <v>0</v>
      </c>
      <c r="GM166" s="99">
        <f>IF(ISNA(VLOOKUP($A166,'[2]1516 Exp_Rev Access'!$F$7:$GB$306,172,FALSE)),"",VLOOKUP($A166,'[2]1516 Exp_Rev Access'!$F$7:$GB$306,172,FALSE))</f>
        <v>0</v>
      </c>
      <c r="GN166" s="99">
        <f>IF(ISNA(VLOOKUP($A166,'[2]1516 Exp_Rev Access'!$F$7:$GB$306,173,FALSE)),"",VLOOKUP($A166,'[2]1516 Exp_Rev Access'!$F$7:$GB$306,173,FALSE))</f>
        <v>0</v>
      </c>
      <c r="GO166" s="99">
        <f>IF(ISNA(VLOOKUP($A166,'[2]1516 Exp_Rev Access'!$F$7:$GB$306,174,FALSE)),"",VLOOKUP($A166,'[2]1516 Exp_Rev Access'!$F$7:$GB$306,174,FALSE))</f>
        <v>0</v>
      </c>
      <c r="GP166" s="99">
        <f>IF(ISNA(VLOOKUP($A166,'[2]1516 Exp_Rev Access'!$F$7:$GB$306,175,FALSE)),"",VLOOKUP($A166,'[2]1516 Exp_Rev Access'!$F$7:$GB$306,175,FALSE))</f>
        <v>0</v>
      </c>
      <c r="GQ166" s="99">
        <f>IF(ISNA(VLOOKUP($A166,'[2]1516 Exp_Rev Access'!$F$7:$GB$306,176,FALSE)),"",VLOOKUP($A166,'[2]1516 Exp_Rev Access'!$F$7:$GB$306,176,FALSE))</f>
        <v>0</v>
      </c>
      <c r="GR166" s="99">
        <f>IF(ISNA(VLOOKUP($A166,'[2]1516 Exp_Rev Access'!$F$7:$GB$306,177,FALSE)),"",VLOOKUP($A166,'[2]1516 Exp_Rev Access'!$F$7:$GB$306,177,FALSE))</f>
        <v>0</v>
      </c>
      <c r="GS166" s="99">
        <f>IF(ISNA(VLOOKUP($A166,'[2]1516 Exp_Rev Access'!$F$7:$GB$306,178,FALSE)),"",VLOOKUP($A166,'[2]1516 Exp_Rev Access'!$F$7:$GB$306,178,FALSE))</f>
        <v>0</v>
      </c>
      <c r="GT166" s="101">
        <f t="shared" si="221"/>
        <v>103862.13</v>
      </c>
      <c r="GU166" s="72">
        <f t="shared" si="222"/>
        <v>6.8677179737473542E-3</v>
      </c>
      <c r="GV166" s="84">
        <f t="shared" si="223"/>
        <v>82.860346560719947</v>
      </c>
    </row>
    <row r="167" spans="1:207" customFormat="1" ht="12" customHeight="1" x14ac:dyDescent="0.2">
      <c r="A167" s="96" t="s">
        <v>455</v>
      </c>
      <c r="B167" s="69" t="s">
        <v>456</v>
      </c>
      <c r="C167" s="80">
        <f>IF(ISNA(VLOOKUP($A167,'[2]1516 enrollment_Rev_Exp by size'!$A$6:$G$320,3,FALSE)),"",VLOOKUP($A167,'[2]1516 enrollment_Rev_Exp by size'!$A$6:$G$320,3,FALSE))</f>
        <v>1171.7600000000002</v>
      </c>
      <c r="D167" s="97">
        <v>14118790.279999999</v>
      </c>
      <c r="E167" s="80">
        <f t="shared" si="201"/>
        <v>14118790.280000001</v>
      </c>
      <c r="F167" s="80">
        <f t="shared" si="202"/>
        <v>0</v>
      </c>
      <c r="G167" s="98">
        <f>IF(ISNA(VLOOKUP($A167,'[2]1516 Exp_Rev Access'!$F$7:$FS$306,2,FALSE)),"",VLOOKUP($A167,'[2]1516 Exp_Rev Access'!$F$7:$FS$306,2,FALSE))</f>
        <v>1485389.19</v>
      </c>
      <c r="H167" s="98">
        <f>IF(ISNA(VLOOKUP($A167,'[2]1516 Exp_Rev Access'!$F$7:$FS$306,3,FALSE)),"",VLOOKUP($A167,'[2]1516 Exp_Rev Access'!$F$7:$FS$306,3,FALSE))</f>
        <v>0</v>
      </c>
      <c r="I167" s="98">
        <f>IF(ISNA(VLOOKUP($A167,'[2]1516 Exp_Rev Access'!$F$7:$FS$306,4,FALSE)),"",VLOOKUP($A167,'[2]1516 Exp_Rev Access'!$F$7:$FS$306,4,FALSE))</f>
        <v>3037.78</v>
      </c>
      <c r="J167" s="98">
        <f>IF(ISNA(VLOOKUP($A167,'[2]1516 Exp_Rev Access'!$F$7:$FS$306,5,FALSE)),"",VLOOKUP($A167,'[2]1516 Exp_Rev Access'!$F$7:$FS$306,5,FALSE))</f>
        <v>481.85</v>
      </c>
      <c r="K167" s="98">
        <f>IF(ISNA(VLOOKUP($A167,'[2]1516 Exp_Rev Access'!$F$7:$FS$306,6,FALSE)),"",VLOOKUP($A167,'[2]1516 Exp_Rev Access'!$F$7:$FS$306,6,FALSE))</f>
        <v>0</v>
      </c>
      <c r="L167" s="98">
        <f>IF(ISNA(VLOOKUP($A167,'[2]1516 Exp_Rev Access'!$F$7:$FS$306,7,FALSE)),"",VLOOKUP($A167,'[2]1516 Exp_Rev Access'!$F$7:$FS$306,7,FALSE))</f>
        <v>0</v>
      </c>
      <c r="M167" s="90">
        <f t="shared" si="203"/>
        <v>1488908.82</v>
      </c>
      <c r="N167" s="72">
        <f t="shared" si="204"/>
        <v>0.1054558351298069</v>
      </c>
      <c r="O167" s="73">
        <f t="shared" si="205"/>
        <v>1270.6602205229738</v>
      </c>
      <c r="P167" s="99">
        <f>IF(ISNA(VLOOKUP($A167,'[2]1516 Exp_Rev Access'!$F$7:$FS$306,8,FALSE)),"",VLOOKUP($A167,'[2]1516 Exp_Rev Access'!$F$7:$FS$306,8,FALSE))</f>
        <v>525</v>
      </c>
      <c r="Q167" s="99">
        <f>IF(ISNA(VLOOKUP($A167,'[2]1516 Exp_Rev Access'!$F$7:$FS$306,9,FALSE)),"",VLOOKUP($A167,'[2]1516 Exp_Rev Access'!$F$7:$FS$306,9,FALSE))</f>
        <v>0</v>
      </c>
      <c r="R167" s="99">
        <f>IF(ISNA(VLOOKUP($A167,'[2]1516 Exp_Rev Access'!$F$7:$FS$306,10,FALSE)),"",VLOOKUP($A167,'[2]1516 Exp_Rev Access'!$F$7:$FS$306,10,FALSE))</f>
        <v>0</v>
      </c>
      <c r="S167" s="99">
        <f>IF(ISNA(VLOOKUP($A167,'[2]1516 Exp_Rev Access'!$F$7:$FS$306,11,FALSE)),"",VLOOKUP($A167,'[2]1516 Exp_Rev Access'!$F$7:$FS$306,11,FALSE))</f>
        <v>0</v>
      </c>
      <c r="T167" s="99">
        <f>IF(ISNA(VLOOKUP($A167,'[2]1516 Exp_Rev Access'!$F$7:$FS$306,12,FALSE)),"",VLOOKUP($A167,'[2]1516 Exp_Rev Access'!$F$7:$FS$306,12,FALSE))</f>
        <v>0</v>
      </c>
      <c r="U167" s="99">
        <f>IF(ISNA(VLOOKUP($A167,'[2]1516 Exp_Rev Access'!$F$7:$FS$306,13,FALSE)),"",VLOOKUP($A167,'[2]1516 Exp_Rev Access'!$F$7:$FS$306,13,FALSE))</f>
        <v>0</v>
      </c>
      <c r="V167" s="99">
        <f>IF(ISNA(VLOOKUP($A167,'[2]1516 Exp_Rev Access'!$F$7:$FS$306,14,FALSE)),"",VLOOKUP($A167,'[2]1516 Exp_Rev Access'!$F$7:$FS$306,14,FALSE))</f>
        <v>0</v>
      </c>
      <c r="W167" s="99">
        <f>IF(ISNA(VLOOKUP($A167,'[2]1516 Exp_Rev Access'!$F$7:$FS$306,15,FALSE)),"",VLOOKUP($A167,'[2]1516 Exp_Rev Access'!$F$7:$FS$306,15,FALSE))</f>
        <v>0</v>
      </c>
      <c r="X167" s="99">
        <f>IF(ISNA(VLOOKUP($A167,'[2]1516 Exp_Rev Access'!$F$7:$FS$306,16,FALSE)),"",VLOOKUP($A167,'[2]1516 Exp_Rev Access'!$F$7:$FS$306,16,FALSE))</f>
        <v>468.25</v>
      </c>
      <c r="Y167" s="99">
        <f>IF(ISNA(VLOOKUP($A167,'[2]1516 Exp_Rev Access'!$F$7:$FS$306,17,FALSE)),"",VLOOKUP($A167,'[2]1516 Exp_Rev Access'!$F$7:$FS$306,17,FALSE))</f>
        <v>0</v>
      </c>
      <c r="Z167" s="99">
        <f>IF(ISNA(VLOOKUP($A167,'[2]1516 Exp_Rev Access'!$F$7:$FS$306,18,FALSE)),"",VLOOKUP($A167,'[2]1516 Exp_Rev Access'!$F$7:$FS$306,18,FALSE))</f>
        <v>0</v>
      </c>
      <c r="AA167" s="99">
        <f>IF(ISNA(VLOOKUP($A167,'[2]1516 Exp_Rev Access'!$F$7:$FS$306,19,FALSE)),"",VLOOKUP($A167,'[2]1516 Exp_Rev Access'!$F$7:$FS$306,19,FALSE))</f>
        <v>0</v>
      </c>
      <c r="AB167" s="99">
        <f>IF(ISNA(VLOOKUP($A167,'[2]1516 Exp_Rev Access'!$F$7:$FS$306,20,FALSE)),"",VLOOKUP($A167,'[2]1516 Exp_Rev Access'!$F$7:$FS$306,20,FALSE))</f>
        <v>0</v>
      </c>
      <c r="AC167" s="99">
        <f>IF(ISNA(VLOOKUP($A167,'[2]1516 Exp_Rev Access'!$F$7:$FS$306,21,FALSE)),"",VLOOKUP($A167,'[2]1516 Exp_Rev Access'!$F$7:$FS$306,21,FALSE))</f>
        <v>63549.53</v>
      </c>
      <c r="AD167" s="99">
        <f>IF(ISNA(VLOOKUP($A167,'[2]1516 Exp_Rev Access'!$F$7:$FS$306,22,FALSE)),"",VLOOKUP($A167,'[2]1516 Exp_Rev Access'!$F$7:$FS$306,22,FALSE))</f>
        <v>10155.129999999999</v>
      </c>
      <c r="AE167" s="99">
        <f>IF(ISNA(VLOOKUP($A167,'[2]1516 Exp_Rev Access'!$F$7:$FS$306,23,FALSE)),"",VLOOKUP($A167,'[2]1516 Exp_Rev Access'!$F$7:$FS$306,23,FALSE))</f>
        <v>0</v>
      </c>
      <c r="AF167" s="99">
        <f>IF(ISNA(VLOOKUP($A167,'[2]1516 Exp_Rev Access'!$F$7:$FS$306,24,FALSE)),"",VLOOKUP($A167,'[2]1516 Exp_Rev Access'!$F$7:$FS$306,24,FALSE))</f>
        <v>0</v>
      </c>
      <c r="AG167" s="99">
        <f>IF(ISNA(VLOOKUP($A167,'[2]1516 Exp_Rev Access'!$F$7:$FS$306,25,FALSE)),"",VLOOKUP($A167,'[2]1516 Exp_Rev Access'!$F$7:$FS$306,25,FALSE))</f>
        <v>899.66</v>
      </c>
      <c r="AH167" s="98">
        <f>IF(ISNA(VLOOKUP($A167,'[2]1516 Exp_Rev Access'!$F$7:$FS$306,26,FALSE)),"",VLOOKUP($A167,'[2]1516 Exp_Rev Access'!$F$7:$FS$306,26,FALSE))</f>
        <v>1815.5</v>
      </c>
      <c r="AI167" s="98">
        <f>IF(ISNA(VLOOKUP($A167,'[2]1516 Exp_Rev Access'!$F$7:$FS$306,27,FALSE)),"",VLOOKUP($A167,'[2]1516 Exp_Rev Access'!$F$7:$FS$306,27,FALSE))</f>
        <v>23026.11</v>
      </c>
      <c r="AJ167" s="98">
        <f>IF(ISNA(VLOOKUP($A167,'[2]1516 Exp_Rev Access'!$F$7:$FS$306,28,FALSE)),"",VLOOKUP($A167,'[2]1516 Exp_Rev Access'!$F$7:$FS$306,28,FALSE))</f>
        <v>48707.51</v>
      </c>
      <c r="AK167" s="98">
        <f>IF(ISNA(VLOOKUP($A167,'[2]1516 Exp_Rev Access'!$F$7:$FS$306,29,FALSE)),"",VLOOKUP($A167,'[2]1516 Exp_Rev Access'!$F$7:$FS$306,29,FALSE))</f>
        <v>64165.8</v>
      </c>
      <c r="AL167" s="100">
        <f t="shared" si="206"/>
        <v>213312.49</v>
      </c>
      <c r="AM167" s="72">
        <f t="shared" si="207"/>
        <v>1.5108411256888504E-2</v>
      </c>
      <c r="AN167" s="94">
        <f t="shared" si="208"/>
        <v>182.04452276916771</v>
      </c>
      <c r="AO167" s="99">
        <f>IF(ISNA(VLOOKUP($A167,'[2]1516 Exp_Rev Access'!$F$7:$GB$306,30,FALSE)),"",VLOOKUP($A167,'[2]1516 Exp_Rev Access'!$F$7:$FS$306,30,FALSE))</f>
        <v>7063310.0300000003</v>
      </c>
      <c r="AP167" s="99">
        <f>IF(ISNA(VLOOKUP($A167,'[2]1516 Exp_Rev Access'!$F$7:$GB$306,31,FALSE)),"",VLOOKUP($A167,'[2]1516 Exp_Rev Access'!$F$7:$FS$306,31,FALSE))</f>
        <v>224894.71</v>
      </c>
      <c r="AQ167" s="99">
        <f>IF(ISNA(VLOOKUP($A167,'[2]1516 Exp_Rev Access'!$F$7:$GB$306,32,FALSE)),"",VLOOKUP($A167,'[2]1516 Exp_Rev Access'!$F$7:$FS$306,32,FALSE))</f>
        <v>1082436.72</v>
      </c>
      <c r="AR167" s="99">
        <f>IF(ISNA(VLOOKUP($A167,'[2]1516 Exp_Rev Access'!$F$7:$GB$306,33,FALSE)),"",VLOOKUP($A167,'[2]1516 Exp_Rev Access'!$F$7:$FS$306,33,FALSE))</f>
        <v>0</v>
      </c>
      <c r="AS167" s="99">
        <f>IF(ISNA(VLOOKUP($A167,'[2]1516 Exp_Rev Access'!$F$7:$GB$306,34,FALSE)),"",VLOOKUP($A167,'[2]1516 Exp_Rev Access'!$F$7:$FS$306,34,FALSE))</f>
        <v>0</v>
      </c>
      <c r="AT167" s="101">
        <f t="shared" si="209"/>
        <v>8370641.46</v>
      </c>
      <c r="AU167" s="72">
        <f t="shared" si="210"/>
        <v>0.59287242702779208</v>
      </c>
      <c r="AV167" s="94">
        <f t="shared" si="211"/>
        <v>7143.6484092305582</v>
      </c>
      <c r="AW167" s="99">
        <f>IF(ISNA(VLOOKUP($A167,'[2]1516 Exp_Rev Access'!$F$7:$GB$306,35,FALSE)),"",VLOOKUP($A167,'[2]1516 Exp_Rev Access'!$F$7:$GB$306,35,FALSE))</f>
        <v>0</v>
      </c>
      <c r="AX167" s="99">
        <f>IF(ISNA(VLOOKUP($A167,'[2]1516 Exp_Rev Access'!$F$7:$GB$306,36,FALSE)),"",VLOOKUP($A167,'[2]1516 Exp_Rev Access'!$F$7:$GB$306,36,FALSE))</f>
        <v>909166.23</v>
      </c>
      <c r="AY167" s="99">
        <f>IF(ISNA(VLOOKUP($A167,'[2]1516 Exp_Rev Access'!$F$7:$GB$306,37,FALSE)),"",VLOOKUP($A167,'[2]1516 Exp_Rev Access'!$F$7:$GB$306,37,FALSE))</f>
        <v>76145.08</v>
      </c>
      <c r="AZ167" s="99">
        <f>IF(ISNA(VLOOKUP($A167,'[2]1516 Exp_Rev Access'!$F$7:$GB$306,38,FALSE)),"",VLOOKUP($A167,'[2]1516 Exp_Rev Access'!$F$7:$GB$306,38,FALSE))</f>
        <v>0</v>
      </c>
      <c r="BA167" s="99">
        <f>IF(ISNA(VLOOKUP($A167,'[2]1516 Exp_Rev Access'!$F$7:$GB$306,39,FALSE)),"",VLOOKUP($A167,'[2]1516 Exp_Rev Access'!$F$7:$GB$306,39,FALSE))</f>
        <v>0</v>
      </c>
      <c r="BB167" s="99">
        <f>IF(ISNA(VLOOKUP($A167,'[2]1516 Exp_Rev Access'!$F$7:$GB$306,40,FALSE)),"",VLOOKUP($A167,'[2]1516 Exp_Rev Access'!$F$7:$GB$306,40,FALSE))</f>
        <v>447978.65</v>
      </c>
      <c r="BC167" s="99">
        <f>IF(ISNA(VLOOKUP($A167,'[2]1516 Exp_Rev Access'!$F$7:$GB$306,41,FALSE)),"",VLOOKUP($A167,'[2]1516 Exp_Rev Access'!$F$7:$GB$306,41,FALSE))</f>
        <v>0</v>
      </c>
      <c r="BD167" s="99">
        <f>IF(ISNA(VLOOKUP($A167,'[2]1516 Exp_Rev Access'!$F$7:$GB$306,42,FALSE)),"",VLOOKUP($A167,'[2]1516 Exp_Rev Access'!$F$7:$GB$306,42,FALSE))</f>
        <v>127066.67</v>
      </c>
      <c r="BE167" s="99">
        <f>IF(ISNA(VLOOKUP($A167,'[2]1516 Exp_Rev Access'!$F$7:$GB$306,43,FALSE)),"",VLOOKUP($A167,'[2]1516 Exp_Rev Access'!$F$7:$GB$306,43,FALSE))</f>
        <v>0</v>
      </c>
      <c r="BF167" s="99">
        <f>IF(ISNA(VLOOKUP($A167,'[2]1516 Exp_Rev Access'!$F$7:$GB$306,44,FALSE)),"",VLOOKUP($A167,'[2]1516 Exp_Rev Access'!$F$7:$GB$306,44,FALSE))</f>
        <v>353679.6</v>
      </c>
      <c r="BG167" s="99">
        <f>IF(ISNA(VLOOKUP($A167,'[2]1516 Exp_Rev Access'!$F$7:$GB$306,45,FALSE)),"",VLOOKUP($A167,'[2]1516 Exp_Rev Access'!$F$7:$GB$306,45,FALSE))</f>
        <v>0</v>
      </c>
      <c r="BH167" s="99">
        <f>IF(ISNA(VLOOKUP($A167,'[2]1516 Exp_Rev Access'!$F$7:$GB$306,46,FALSE)),"",VLOOKUP($A167,'[2]1516 Exp_Rev Access'!$F$7:$GB$306,46,FALSE))</f>
        <v>0</v>
      </c>
      <c r="BI167" s="99">
        <f>IF(ISNA(VLOOKUP($A167,'[2]1516 Exp_Rev Access'!$F$7:$GB$306,47,FALSE)),"",VLOOKUP($A167,'[2]1516 Exp_Rev Access'!$F$7:$GB$306,47,FALSE))</f>
        <v>14017.57</v>
      </c>
      <c r="BJ167" s="99">
        <f>IF(ISNA(VLOOKUP($A167,'[2]1516 Exp_Rev Access'!$F$7:$GB$306,48,FALSE)),"",VLOOKUP($A167,'[2]1516 Exp_Rev Access'!$F$7:$GB$306,48,FALSE))</f>
        <v>554211.02</v>
      </c>
      <c r="BK167" s="99">
        <f>IF(ISNA(VLOOKUP($A167,'[2]1516 Exp_Rev Access'!$F$7:$GB$306,49,FALSE)),"",VLOOKUP($A167,'[2]1516 Exp_Rev Access'!$F$7:$GB$306,49,FALSE))</f>
        <v>0</v>
      </c>
      <c r="BL167" s="99">
        <f>IF(ISNA(VLOOKUP($A167,'[2]1516 Exp_Rev Access'!$F$7:$GB$306,50,FALSE)),"",VLOOKUP($A167,'[2]1516 Exp_Rev Access'!$F$7:$GB$306,50,FALSE))</f>
        <v>0</v>
      </c>
      <c r="BM167" s="99">
        <f>IF(ISNA(VLOOKUP($A167,'[2]1516 Exp_Rev Access'!$F$7:$GB$306,51,FALSE)),"",VLOOKUP($A167,'[2]1516 Exp_Rev Access'!$F$7:$GB$306,51,FALSE))</f>
        <v>0</v>
      </c>
      <c r="BN167" s="99">
        <f>IF(ISNA(VLOOKUP($A167,'[2]1516 Exp_Rev Access'!$F$7:$GB$306,52,FALSE)),"",VLOOKUP($A167,'[2]1516 Exp_Rev Access'!$F$7:$GB$306,52,FALSE))</f>
        <v>0</v>
      </c>
      <c r="BO167" s="99">
        <f>IF(ISNA(VLOOKUP($A167,'[2]1516 Exp_Rev Access'!$F$7:$GB$306,53,FALSE)),"",VLOOKUP($A167,'[2]1516 Exp_Rev Access'!$F$7:$GB$306,53,FALSE))</f>
        <v>0</v>
      </c>
      <c r="BP167" s="99">
        <f>IF(ISNA(VLOOKUP($A167,'[2]1516 Exp_Rev Access'!$F$7:$GB$306,54,FALSE)),"",VLOOKUP($A167,'[2]1516 Exp_Rev Access'!$F$7:$GB$306,54,FALSE))</f>
        <v>0</v>
      </c>
      <c r="BQ167" s="99">
        <f>IF(ISNA(VLOOKUP($A167,'[2]1516 Exp_Rev Access'!$F$7:$GB$306,55,FALSE)),"",VLOOKUP($A167,'[2]1516 Exp_Rev Access'!$F$7:$GB$306,55,FALSE))</f>
        <v>0</v>
      </c>
      <c r="BR167" s="99">
        <f>IF(ISNA(VLOOKUP($A167,'[2]1516 Exp_Rev Access'!$F$7:$GB$306,56,FALSE)),"",VLOOKUP($A167,'[2]1516 Exp_Rev Access'!$F$7:$GB$306,56,FALSE))</f>
        <v>0</v>
      </c>
      <c r="BS167" s="99">
        <f>IF(ISNA(VLOOKUP($A167,'[2]1516 Exp_Rev Access'!$F$7:$GB$306,57,FALSE)),"",VLOOKUP($A167,'[2]1516 Exp_Rev Access'!$F$7:$GB$306,57,FALSE))</f>
        <v>0</v>
      </c>
      <c r="BT167" s="99">
        <f>IF(ISNA(VLOOKUP($A167,'[2]1516 Exp_Rev Access'!$F$7:$GB$306,58,FALSE)),"",VLOOKUP($A167,'[2]1516 Exp_Rev Access'!$F$7:$GB$306,58,FALSE))</f>
        <v>0</v>
      </c>
      <c r="BU167" s="102">
        <f t="shared" si="212"/>
        <v>2482264.8200000003</v>
      </c>
      <c r="BV167" s="72">
        <f t="shared" si="213"/>
        <v>0.17581285441403982</v>
      </c>
      <c r="BW167" s="94">
        <f t="shared" si="214"/>
        <v>2118.4071994265037</v>
      </c>
      <c r="BX167" s="99">
        <f>IF(ISNA(VLOOKUP($A167,'[2]1516 Exp_Rev Access'!$F$7:$GB$306,59,FALSE)),"",VLOOKUP($A167,'[2]1516 Exp_Rev Access'!$F$7:$GB$306,59,FALSE))</f>
        <v>0</v>
      </c>
      <c r="BY167" s="99">
        <f>IF(ISNA(VLOOKUP($A167,'[2]1516 Exp_Rev Access'!$F$7:$GB$306,60,FALSE)),"",VLOOKUP($A167,'[2]1516 Exp_Rev Access'!$F$7:$GB$306,60,FALSE))</f>
        <v>0</v>
      </c>
      <c r="BZ167" s="99">
        <f>IF(ISNA(VLOOKUP($A167,'[2]1516 Exp_Rev Access'!$F$7:$GB$306,61,FALSE)),"",VLOOKUP($A167,'[2]1516 Exp_Rev Access'!$F$7:$GB$306,61,FALSE))</f>
        <v>0</v>
      </c>
      <c r="CA167" s="99">
        <f>IF(ISNA(VLOOKUP($A167,'[2]1516 Exp_Rev Access'!$F$7:$GB$306,62,FALSE)),"",VLOOKUP($A167,'[2]1516 Exp_Rev Access'!$F$7:$GB$306,62,FALSE))</f>
        <v>0</v>
      </c>
      <c r="CB167" s="99">
        <f>IF(ISNA(VLOOKUP($A167,'[2]1516 Exp_Rev Access'!$F$7:$GB$306,63,FALSE)),"",VLOOKUP($A167,'[2]1516 Exp_Rev Access'!$F$7:$GB$306,63,FALSE))</f>
        <v>12669.22</v>
      </c>
      <c r="CC167" s="99">
        <f>IF(ISNA(VLOOKUP($A167,'[2]1516 Exp_Rev Access'!$F$7:$GB$306,64,FALSE)),"",VLOOKUP($A167,'[2]1516 Exp_Rev Access'!$F$7:$GB$306,64,FALSE))</f>
        <v>0</v>
      </c>
      <c r="CD167" s="101">
        <f t="shared" si="215"/>
        <v>12669.22</v>
      </c>
      <c r="CE167" s="72">
        <f t="shared" si="226"/>
        <v>8.9733041916109548E-4</v>
      </c>
      <c r="CF167" s="103">
        <f t="shared" si="227"/>
        <v>10.812128763569328</v>
      </c>
      <c r="CG167" s="99">
        <f>IF(ISNA(VLOOKUP($A167,'[2]1516 Exp_Rev Access'!$F$7:$GB$306,65,FALSE)),"",VLOOKUP($A167,'[2]1516 Exp_Rev Access'!$F$7:$GB$306,65,FALSE))</f>
        <v>1878</v>
      </c>
      <c r="CH167" s="99">
        <f>IF(ISNA(VLOOKUP($A167,'[2]1516 Exp_Rev Access'!$F$7:$GB$306,66,FALSE)),"",VLOOKUP($A167,'[2]1516 Exp_Rev Access'!$F$7:$GB$306,66,FALSE))</f>
        <v>0</v>
      </c>
      <c r="CI167" s="99">
        <f>IF(ISNA(VLOOKUP($A167,'[2]1516 Exp_Rev Access'!$F$7:$GB$306,67,FALSE)),"",VLOOKUP($A167,'[2]1516 Exp_Rev Access'!$F$7:$GB$306,67,FALSE))</f>
        <v>0</v>
      </c>
      <c r="CJ167" s="99">
        <f>IF(ISNA(VLOOKUP($A167,'[2]1516 Exp_Rev Access'!$F$7:$GB$306,68,FALSE)),"",VLOOKUP($A167,'[2]1516 Exp_Rev Access'!$F$7:$GB$306,68,FALSE))</f>
        <v>0</v>
      </c>
      <c r="CK167" s="99">
        <f>IF(ISNA(VLOOKUP($A167,'[2]1516 Exp_Rev Access'!$F$7:$GB$306,69,FALSE)),"",VLOOKUP($A167,'[2]1516 Exp_Rev Access'!$F$7:$GB$306,69,FALSE))</f>
        <v>0</v>
      </c>
      <c r="CL167" s="99">
        <f>IF(ISNA(VLOOKUP($A167,'[2]1516 Exp_Rev Access'!$F$7:$GB$306,70,FALSE)),"",VLOOKUP($A167,'[2]1516 Exp_Rev Access'!$F$7:$GB$306,70,FALSE))</f>
        <v>0</v>
      </c>
      <c r="CM167" s="99">
        <f>IF(ISNA(VLOOKUP($A167,'[2]1516 Exp_Rev Access'!$F$7:$GB$306,71,FALSE)),"",VLOOKUP($A167,'[2]1516 Exp_Rev Access'!$F$7:$GB$306,71,FALSE))</f>
        <v>0</v>
      </c>
      <c r="CN167" s="99">
        <f>IF(ISNA(VLOOKUP($A167,'[2]1516 Exp_Rev Access'!$F$7:$GB$306,72,FALSE)),"",VLOOKUP($A167,'[2]1516 Exp_Rev Access'!$F$7:$GB$306,72,FALSE))</f>
        <v>0</v>
      </c>
      <c r="CO167" s="99">
        <f>IF(ISNA(VLOOKUP($A167,'[2]1516 Exp_Rev Access'!$F$7:$GB$306,73,FALSE)),"",VLOOKUP($A167,'[2]1516 Exp_Rev Access'!$F$7:$GB$306,73,FALSE))</f>
        <v>0</v>
      </c>
      <c r="CP167" s="99">
        <f>IF(ISNA(VLOOKUP($A167,'[2]1516 Exp_Rev Access'!$F$7:$GB$306,74,FALSE)),"",VLOOKUP($A167,'[2]1516 Exp_Rev Access'!$F$7:$GB$306,74,FALSE))</f>
        <v>249799</v>
      </c>
      <c r="CQ167" s="99">
        <f>IF(ISNA(VLOOKUP($A167,'[2]1516 Exp_Rev Access'!$F$7:$GB$306,75,FALSE)),"",VLOOKUP($A167,'[2]1516 Exp_Rev Access'!$F$7:$GB$306,75,FALSE))</f>
        <v>0</v>
      </c>
      <c r="CR167" s="99">
        <f>IF(ISNA(VLOOKUP($A167,'[2]1516 Exp_Rev Access'!$F$7:$GB$306,76,FALSE)),"",VLOOKUP($A167,'[2]1516 Exp_Rev Access'!$F$7:$GB$306,76,FALSE))</f>
        <v>9421</v>
      </c>
      <c r="CS167" s="99">
        <f>IF(ISNA(VLOOKUP($A167,'[2]1516 Exp_Rev Access'!$F$7:$GB$306,77,FALSE)),"",VLOOKUP($A167,'[2]1516 Exp_Rev Access'!$F$7:$GB$306,77,FALSE))</f>
        <v>0</v>
      </c>
      <c r="CT167" s="99">
        <f>IF(ISNA(VLOOKUP($A167,'[2]1516 Exp_Rev Access'!$F$7:$GB$306,78,FALSE)),"",VLOOKUP($A167,'[2]1516 Exp_Rev Access'!$F$7:$GB$306,78,FALSE))</f>
        <v>431270.01</v>
      </c>
      <c r="CU167" s="99">
        <f>IF(ISNA(VLOOKUP($A167,'[2]1516 Exp_Rev Access'!$F$7:$GB$306,79,FALSE)),"",VLOOKUP($A167,'[2]1516 Exp_Rev Access'!$F$7:$GB$306,79,FALSE))</f>
        <v>71630.23</v>
      </c>
      <c r="CV167" s="99">
        <f>IF(ISNA(VLOOKUP($A167,'[2]1516 Exp_Rev Access'!$F$7:$GB$306,80,FALSE)),"",VLOOKUP($A167,'[2]1516 Exp_Rev Access'!$F$7:$GB$306,80,FALSE))</f>
        <v>117958.39</v>
      </c>
      <c r="CW167" s="99">
        <f>IF(ISNA(VLOOKUP($A167,'[2]1516 Exp_Rev Access'!$F$7:$GB$306,81,FALSE)),"",VLOOKUP($A167,'[2]1516 Exp_Rev Access'!$F$7:$GB$306,81,FALSE))</f>
        <v>0</v>
      </c>
      <c r="CX167" s="99">
        <f>IF(ISNA(VLOOKUP($A167,'[2]1516 Exp_Rev Access'!$F$7:$GB$306,82,FALSE)),"",VLOOKUP($A167,'[2]1516 Exp_Rev Access'!$F$7:$GB$306,82,FALSE))</f>
        <v>0</v>
      </c>
      <c r="CY167" s="99">
        <f>IF(ISNA(VLOOKUP($A167,'[2]1516 Exp_Rev Access'!$F$7:$GB$306,83,FALSE)),"",VLOOKUP($A167,'[2]1516 Exp_Rev Access'!$F$7:$GB$306,83,FALSE))</f>
        <v>0</v>
      </c>
      <c r="CZ167" s="99">
        <f>IF(ISNA(VLOOKUP($A167,'[2]1516 Exp_Rev Access'!$F$7:$GB$306,84,FALSE)),"",VLOOKUP($A167,'[2]1516 Exp_Rev Access'!$F$7:$GB$306,84,FALSE))</f>
        <v>0</v>
      </c>
      <c r="DA167" s="99">
        <f>IF(ISNA(VLOOKUP($A167,'[2]1516 Exp_Rev Access'!$F$7:$GB$306,85,FALSE)),"",VLOOKUP($A167,'[2]1516 Exp_Rev Access'!$F$7:$GB$306,85,FALSE))</f>
        <v>48775</v>
      </c>
      <c r="DB167" s="99">
        <f>IF(ISNA(VLOOKUP($A167,'[2]1516 Exp_Rev Access'!$F$7:$GB$306,86,FALSE)),"",VLOOKUP($A167,'[2]1516 Exp_Rev Access'!$F$7:$GB$306,86,FALSE))</f>
        <v>0</v>
      </c>
      <c r="DC167" s="99">
        <f>IF(ISNA(VLOOKUP($A167,'[2]1516 Exp_Rev Access'!$F$7:$GB$306,87,FALSE)),"",VLOOKUP($A167,'[2]1516 Exp_Rev Access'!$F$7:$GB$306,87,FALSE))</f>
        <v>0</v>
      </c>
      <c r="DD167" s="99">
        <f>IF(ISNA(VLOOKUP($A167,'[2]1516 Exp_Rev Access'!$F$7:$GB$306,88,FALSE)),"",VLOOKUP($A167,'[2]1516 Exp_Rev Access'!$F$7:$GB$306,88,FALSE))</f>
        <v>0</v>
      </c>
      <c r="DE167" s="99">
        <f>IF(ISNA(VLOOKUP($A167,'[2]1516 Exp_Rev Access'!$F$7:$GB$306,89,FALSE)),"",VLOOKUP($A167,'[2]1516 Exp_Rev Access'!$F$7:$GB$306,89,FALSE))</f>
        <v>0</v>
      </c>
      <c r="DF167" s="99">
        <f>IF(ISNA(VLOOKUP($A167,'[2]1516 Exp_Rev Access'!$F$7:$GB$306,90,FALSE)),"",VLOOKUP($A167,'[2]1516 Exp_Rev Access'!$F$7:$GB$306,90,FALSE))</f>
        <v>0</v>
      </c>
      <c r="DG167" s="99">
        <f>IF(ISNA(VLOOKUP($A167,'[2]1516 Exp_Rev Access'!$F$7:$GB$306,91,FALSE)),"",VLOOKUP($A167,'[2]1516 Exp_Rev Access'!$F$7:$GB$306,91,FALSE))</f>
        <v>0</v>
      </c>
      <c r="DH167" s="99">
        <f>IF(ISNA(VLOOKUP($A167,'[2]1516 Exp_Rev Access'!$F$7:$GB$306,92,FALSE)),"",VLOOKUP($A167,'[2]1516 Exp_Rev Access'!$F$7:$GB$306,92,FALSE))</f>
        <v>562744.9</v>
      </c>
      <c r="DI167" s="99">
        <f>IF(ISNA(VLOOKUP($A167,'[2]1516 Exp_Rev Access'!$F$7:$GB$306,93,FALSE)),"",VLOOKUP($A167,'[2]1516 Exp_Rev Access'!$F$7:$GB$306,93,FALSE))</f>
        <v>0</v>
      </c>
      <c r="DJ167" s="99">
        <f>IF(ISNA(VLOOKUP($A167,'[2]1516 Exp_Rev Access'!$F$7:$GB$306,94,FALSE)),"",VLOOKUP($A167,'[2]1516 Exp_Rev Access'!$F$7:$GB$306,94,FALSE))</f>
        <v>0</v>
      </c>
      <c r="DK167" s="99">
        <f>IF(ISNA(VLOOKUP($A167,'[2]1516 Exp_Rev Access'!$F$7:$GB$306,95,FALSE)),"",VLOOKUP($A167,'[2]1516 Exp_Rev Access'!$F$7:$GB$306,95,FALSE))</f>
        <v>0</v>
      </c>
      <c r="DL167" s="99">
        <f>IF(ISNA(VLOOKUP($A167,'[2]1516 Exp_Rev Access'!$F$7:$GB$306,96,FALSE)),"",VLOOKUP($A167,'[2]1516 Exp_Rev Access'!$F$7:$GB$306,96,FALSE))</f>
        <v>0</v>
      </c>
      <c r="DM167" s="99">
        <f>IF(ISNA(VLOOKUP($A167,'[2]1516 Exp_Rev Access'!$F$7:$GB$306,97,FALSE)),"",VLOOKUP($A167,'[2]1516 Exp_Rev Access'!$F$7:$GB$306,97,FALSE))</f>
        <v>0</v>
      </c>
      <c r="DN167" s="99">
        <f>IF(ISNA(VLOOKUP($A167,'[2]1516 Exp_Rev Access'!$F$7:$GB$306,98,FALSE)),"",VLOOKUP($A167,'[2]1516 Exp_Rev Access'!$F$7:$GB$306,98,FALSE))</f>
        <v>0</v>
      </c>
      <c r="DO167" s="99">
        <f>IF(ISNA(VLOOKUP($A167,'[2]1516 Exp_Rev Access'!$F$7:$GB$306,99,FALSE)),"",VLOOKUP($A167,'[2]1516 Exp_Rev Access'!$F$7:$GB$306,99,FALSE))</f>
        <v>0</v>
      </c>
      <c r="DP167" s="99">
        <f>IF(ISNA(VLOOKUP($A167,'[2]1516 Exp_Rev Access'!$F$7:$GB$306,100,FALSE)),"",VLOOKUP($A167,'[2]1516 Exp_Rev Access'!$F$7:$GB$306,100,FALSE))</f>
        <v>0</v>
      </c>
      <c r="DQ167" s="99">
        <f>IF(ISNA(VLOOKUP($A167,'[2]1516 Exp_Rev Access'!$F$7:$GB$306,101,FALSE)),"",VLOOKUP($A167,'[2]1516 Exp_Rev Access'!$F$7:$GB$306,101,FALSE))</f>
        <v>0</v>
      </c>
      <c r="DR167" s="99">
        <f>IF(ISNA(VLOOKUP($A167,'[2]1516 Exp_Rev Access'!$F$7:$GB$306,102,FALSE)),"",VLOOKUP($A167,'[2]1516 Exp_Rev Access'!$F$7:$GB$306,102,FALSE))</f>
        <v>0</v>
      </c>
      <c r="DS167" s="99">
        <f>IF(ISNA(VLOOKUP($A167,'[2]1516 Exp_Rev Access'!$F$7:$GB$306,103,FALSE)),"",VLOOKUP($A167,'[2]1516 Exp_Rev Access'!$F$7:$GB$306,103,FALSE))</f>
        <v>0</v>
      </c>
      <c r="DT167" s="99">
        <f>IF(ISNA(VLOOKUP($A167,'[2]1516 Exp_Rev Access'!$F$7:$GB$306,104,FALSE)),"",VLOOKUP($A167,'[2]1516 Exp_Rev Access'!$F$7:$GB$306,104,FALSE))</f>
        <v>0</v>
      </c>
      <c r="DU167" s="99">
        <f>IF(ISNA(VLOOKUP($A167,'[2]1516 Exp_Rev Access'!$F$7:$GB$306,105,FALSE)),"",VLOOKUP($A167,'[2]1516 Exp_Rev Access'!$F$7:$GB$306,105,FALSE))</f>
        <v>0</v>
      </c>
      <c r="DV167" s="99">
        <f>IF(ISNA(VLOOKUP($A167,'[2]1516 Exp_Rev Access'!$F$7:$GB$306,106,FALSE)),"",VLOOKUP($A167,'[2]1516 Exp_Rev Access'!$F$7:$GB$306,106,FALSE))</f>
        <v>0</v>
      </c>
      <c r="DW167" s="99">
        <f>IF(ISNA(VLOOKUP($A167,'[2]1516 Exp_Rev Access'!$F$7:$GB$306,107,FALSE)),"",VLOOKUP($A167,'[2]1516 Exp_Rev Access'!$F$7:$GB$306,107,FALSE))</f>
        <v>0</v>
      </c>
      <c r="DX167" s="99">
        <f>IF(ISNA(VLOOKUP($A167,'[2]1516 Exp_Rev Access'!$F$7:$GB$306,108,FALSE)),"",VLOOKUP($A167,'[2]1516 Exp_Rev Access'!$F$7:$GB$306,108,FALSE))</f>
        <v>0</v>
      </c>
      <c r="DY167" s="99">
        <f>IF(ISNA(VLOOKUP($A167,'[2]1516 Exp_Rev Access'!$F$7:$GB$306,109,FALSE)),"",VLOOKUP($A167,'[2]1516 Exp_Rev Access'!$F$7:$GB$306,109,FALSE))</f>
        <v>0</v>
      </c>
      <c r="DZ167" s="99">
        <f>IF(ISNA(VLOOKUP($A167,'[2]1516 Exp_Rev Access'!$F$7:$GB$306,110,FALSE)),"",VLOOKUP($A167,'[2]1516 Exp_Rev Access'!$F$7:$GB$306,110,FALSE))</f>
        <v>0</v>
      </c>
      <c r="EA167" s="99">
        <f>IF(ISNA(VLOOKUP($A167,'[2]1516 Exp_Rev Access'!$F$7:$GB$306,111,FALSE)),"",VLOOKUP($A167,'[2]1516 Exp_Rev Access'!$F$7:$GB$306,111,FALSE))</f>
        <v>0</v>
      </c>
      <c r="EB167" s="99">
        <f>IF(ISNA(VLOOKUP($A167,'[2]1516 Exp_Rev Access'!$F$7:$GB$306,112,FALSE)),"",VLOOKUP($A167,'[2]1516 Exp_Rev Access'!$F$7:$GB$306,112,FALSE))</f>
        <v>0</v>
      </c>
      <c r="EC167" s="99">
        <f>IF(ISNA(VLOOKUP($A167,'[2]1516 Exp_Rev Access'!$F$7:$GB$306,113,FALSE)),"",VLOOKUP($A167,'[2]1516 Exp_Rev Access'!$F$7:$GB$306,113,FALSE))</f>
        <v>0</v>
      </c>
      <c r="ED167" s="99">
        <f>IF(ISNA(VLOOKUP($A167,'[2]1516 Exp_Rev Access'!$F$7:$GB$306,114,FALSE)),"",VLOOKUP($A167,'[2]1516 Exp_Rev Access'!$F$7:$GB$306,114,FALSE))</f>
        <v>0</v>
      </c>
      <c r="EE167" s="99">
        <f>IF(ISNA(VLOOKUP($A167,'[2]1516 Exp_Rev Access'!$F$7:$GB$306,115,FALSE)),"",VLOOKUP($A167,'[2]1516 Exp_Rev Access'!$F$7:$GB$306,115,FALSE))</f>
        <v>0</v>
      </c>
      <c r="EF167" s="99">
        <f>IF(ISNA(VLOOKUP($A167,'[2]1516 Exp_Rev Access'!$F$7:$GB$306,116,FALSE)),"",VLOOKUP($A167,'[2]1516 Exp_Rev Access'!$F$7:$GB$306,116,FALSE))</f>
        <v>0</v>
      </c>
      <c r="EG167" s="99">
        <f>IF(ISNA(VLOOKUP($A167,'[2]1516 Exp_Rev Access'!$F$7:$GB$306,117,FALSE)),"",VLOOKUP($A167,'[2]1516 Exp_Rev Access'!$F$7:$GB$306,117,FALSE))</f>
        <v>0</v>
      </c>
      <c r="EH167" s="99">
        <f>IF(ISNA(VLOOKUP($A167,'[2]1516 Exp_Rev Access'!$F$7:$GB$306,118,FALSE)),"",VLOOKUP($A167,'[2]1516 Exp_Rev Access'!$F$7:$GB$306,118,FALSE))</f>
        <v>0</v>
      </c>
      <c r="EI167" s="99">
        <f>IF(ISNA(VLOOKUP($A167,'[2]1516 Exp_Rev Access'!$F$7:$GB$306,119,FALSE)),"",VLOOKUP($A167,'[2]1516 Exp_Rev Access'!$F$7:$GB$306,119,FALSE))</f>
        <v>0</v>
      </c>
      <c r="EJ167" s="99">
        <f>IF(ISNA(VLOOKUP($A167,'[2]1516 Exp_Rev Access'!$F$7:$GB$306,120,FALSE)),"",VLOOKUP($A167,'[2]1516 Exp_Rev Access'!$F$7:$GB$306,120,FALSE))</f>
        <v>0</v>
      </c>
      <c r="EK167" s="99">
        <f>IF(ISNA(VLOOKUP($A167,'[2]1516 Exp_Rev Access'!$F$7:$GB$306,121,FALSE)),"",VLOOKUP($A167,'[2]1516 Exp_Rev Access'!$F$7:$GB$306,121,FALSE))</f>
        <v>0</v>
      </c>
      <c r="EL167" s="99">
        <f>IF(ISNA(VLOOKUP($A167,'[2]1516 Exp_Rev Access'!$F$7:$GB$306,122,FALSE)),"",VLOOKUP($A167,'[2]1516 Exp_Rev Access'!$F$7:$GB$306,122,FALSE))</f>
        <v>0</v>
      </c>
      <c r="EM167" s="99">
        <f>IF(ISNA(VLOOKUP($A167,'[2]1516 Exp_Rev Access'!$F$7:$GB$306,123,FALSE)),"",VLOOKUP($A167,'[2]1516 Exp_Rev Access'!$F$7:$GB$306,123,FALSE))</f>
        <v>2251.9299999999998</v>
      </c>
      <c r="EN167" s="99">
        <f>IF(ISNA(VLOOKUP($A167,'[2]1516 Exp_Rev Access'!$F$7:$GB$306,124,FALSE)),"",VLOOKUP($A167,'[2]1516 Exp_Rev Access'!$F$7:$GB$306,124,FALSE))</f>
        <v>0</v>
      </c>
      <c r="EO167" s="99">
        <f>IF(ISNA(VLOOKUP($A167,'[2]1516 Exp_Rev Access'!$F$7:$GB$306,125,FALSE)),"",VLOOKUP($A167,'[2]1516 Exp_Rev Access'!$F$7:$GB$306,125,FALSE))</f>
        <v>0</v>
      </c>
      <c r="EP167" s="99">
        <f>IF(ISNA(VLOOKUP($A167,'[2]1516 Exp_Rev Access'!$F$7:$GB$306,126,FALSE)),"",VLOOKUP($A167,'[2]1516 Exp_Rev Access'!$F$7:$GB$306,126,FALSE))</f>
        <v>0</v>
      </c>
      <c r="EQ167" s="99">
        <f>IF(ISNA(VLOOKUP($A167,'[2]1516 Exp_Rev Access'!$F$7:$GB$306,127,FALSE)),"",VLOOKUP($A167,'[2]1516 Exp_Rev Access'!$F$7:$GB$306,127,FALSE))</f>
        <v>0</v>
      </c>
      <c r="ER167" s="99">
        <f>IF(ISNA(VLOOKUP($A167,'[2]1516 Exp_Rev Access'!$F$7:$GB$306,128,FALSE)),"",VLOOKUP($A167,'[2]1516 Exp_Rev Access'!$F$7:$GB$306,128,FALSE))</f>
        <v>0</v>
      </c>
      <c r="ES167" s="99">
        <f>IF(ISNA(VLOOKUP($A167,'[2]1516 Exp_Rev Access'!$F$7:$GB$306,129,FALSE)),"",VLOOKUP($A167,'[2]1516 Exp_Rev Access'!$F$7:$GB$306,129,FALSE))</f>
        <v>0</v>
      </c>
      <c r="ET167" s="99">
        <f>IF(ISNA(VLOOKUP($A167,'[2]1516 Exp_Rev Access'!$F$7:$GB$306,130,FALSE)),"",VLOOKUP($A167,'[2]1516 Exp_Rev Access'!$F$7:$GB$306,130,FALSE))</f>
        <v>0</v>
      </c>
      <c r="EU167" s="99">
        <f>IF(ISNA(VLOOKUP($A167,'[2]1516 Exp_Rev Access'!$F$7:$GB$306,131,FALSE)),"",VLOOKUP($A167,'[2]1516 Exp_Rev Access'!$F$7:$GB$306,131,FALSE))</f>
        <v>0</v>
      </c>
      <c r="EV167" s="99">
        <f>IF(ISNA(VLOOKUP($A167,'[2]1516 Exp_Rev Access'!$F$7:$GB$306,132,FALSE)),"",VLOOKUP($A167,'[2]1516 Exp_Rev Access'!$F$7:$GB$306,132,FALSE))</f>
        <v>0</v>
      </c>
      <c r="EW167" s="99">
        <f>IF(ISNA(VLOOKUP($A167,'[2]1516 Exp_Rev Access'!$F$7:$GB$306,133,FALSE)),"",VLOOKUP($A167,'[2]1516 Exp_Rev Access'!$F$7:$GB$306,133,FALSE))</f>
        <v>0</v>
      </c>
      <c r="EX167" s="99">
        <f>IF(ISNA(VLOOKUP($A167,'[2]1516 Exp_Rev Access'!$F$7:$GB$306,134,FALSE)),"",VLOOKUP($A167,'[2]1516 Exp_Rev Access'!$F$7:$GB$306,134,FALSE))</f>
        <v>0</v>
      </c>
      <c r="EY167" s="99">
        <f>IF(ISNA(VLOOKUP($A167,'[2]1516 Exp_Rev Access'!$F$7:$GB$306,135,FALSE)),"",VLOOKUP($A167,'[2]1516 Exp_Rev Access'!$F$7:$GB$306,135,FALSE))</f>
        <v>0</v>
      </c>
      <c r="EZ167" s="99">
        <f>IF(ISNA(VLOOKUP($A167,'[2]1516 Exp_Rev Access'!$F$7:$GB$306,136,FALSE)),"",VLOOKUP($A167,'[2]1516 Exp_Rev Access'!$F$7:$GB$306,136,FALSE))</f>
        <v>0</v>
      </c>
      <c r="FA167" s="99">
        <f>IF(ISNA(VLOOKUP($A167,'[2]1516 Exp_Rev Access'!$F$7:$GB$306,137,FALSE)),"",VLOOKUP($A167,'[2]1516 Exp_Rev Access'!$F$7:$GB$306,137,FALSE))</f>
        <v>0</v>
      </c>
      <c r="FB167" s="99">
        <f>IF(ISNA(VLOOKUP($A167,'[2]1516 Exp_Rev Access'!$F$7:$GB$306,138,FALSE)),"",VLOOKUP($A167,'[2]1516 Exp_Rev Access'!$F$7:$GB$306,138,FALSE))</f>
        <v>0</v>
      </c>
      <c r="FC167" s="99">
        <f>IF(ISNA(VLOOKUP($A167,'[2]1516 Exp_Rev Access'!$F$7:$GB$306,139,FALSE)),"",VLOOKUP($A167,'[2]1516 Exp_Rev Access'!$F$7:$GB$306,139,FALSE))</f>
        <v>0</v>
      </c>
      <c r="FD167" s="99">
        <f>IF(ISNA(VLOOKUP($A167,'[2]1516 Exp_Rev Access'!$F$7:$FS$306,140,FALSE)),"",VLOOKUP($A167,'[2]1516 Exp_Rev Access'!$F$7:$FS$306,140,FALSE))</f>
        <v>0</v>
      </c>
      <c r="FE167" s="99">
        <f>IF(ISNA(VLOOKUP($A167,'[2]1516 Exp_Rev Access'!$F$7:$FS$306,141,FALSE)),"",VLOOKUP($A167,'[2]1516 Exp_Rev Access'!$F$7:$FS$306,141,FALSE))</f>
        <v>0</v>
      </c>
      <c r="FF167" s="99">
        <f>IF(ISNA(VLOOKUP($A167,'[2]1516 Exp_Rev Access'!$F$7:$FS$306,142,FALSE)),"",VLOOKUP($A167,'[2]1516 Exp_Rev Access'!$F$7:$FS$306,142,FALSE))</f>
        <v>0</v>
      </c>
      <c r="FG167" s="99">
        <f>IF(ISNA(VLOOKUP($A167,'[2]1516 Exp_Rev Access'!$F$7:$FS$306,143,FALSE)),"",VLOOKUP($A167,'[2]1516 Exp_Rev Access'!$F$7:$FS$306,143,FALSE))</f>
        <v>0</v>
      </c>
      <c r="FH167" s="99">
        <f>IF(ISNA(VLOOKUP($A167,'[2]1516 Exp_Rev Access'!$F$7:$FS$306,144,FALSE)),"",VLOOKUP($A167,'[2]1516 Exp_Rev Access'!$F$7:$FS$306,144,FALSE))</f>
        <v>0</v>
      </c>
      <c r="FI167" s="99">
        <f>IF(ISNA(VLOOKUP($A167,'[2]1516 Exp_Rev Access'!$F$7:$FS$306,145,FALSE)),"",VLOOKUP($A167,'[2]1516 Exp_Rev Access'!$F$7:$FS$306,145,FALSE))</f>
        <v>0</v>
      </c>
      <c r="FJ167" s="99">
        <f>IF(ISNA(VLOOKUP($A167,'[2]1516 Exp_Rev Access'!$F$7:$FS$306,146,FALSE)),"",VLOOKUP($A167,'[2]1516 Exp_Rev Access'!$F$7:$FS$306,146,FALSE))</f>
        <v>0</v>
      </c>
      <c r="FK167" s="99">
        <f>IF(ISNA(VLOOKUP($A167,'[2]1516 Exp_Rev Access'!$F$7:$FS$306,147,FALSE)),"",VLOOKUP($A167,'[2]1516 Exp_Rev Access'!$F$7:$FS$306,147,FALSE))</f>
        <v>0</v>
      </c>
      <c r="FL167" s="99">
        <f>IF(ISNA(VLOOKUP($A167,'[2]1516 Exp_Rev Access'!$F$7:$FS$306,148,FALSE)),"",VLOOKUP($A167,'[2]1516 Exp_Rev Access'!$F$7:$FS$306,148,FALSE))</f>
        <v>0</v>
      </c>
      <c r="FM167" s="99">
        <f>IF(ISNA(VLOOKUP($A167,'[2]1516 Exp_Rev Access'!$F$7:$FS$306,149,FALSE)),"",VLOOKUP($A167,'[2]1516 Exp_Rev Access'!$F$7:$FS$306,149,FALSE))</f>
        <v>0</v>
      </c>
      <c r="FN167" s="99">
        <f>IF(ISNA(VLOOKUP($A167,'[2]1516 Exp_Rev Access'!$F$7:$FS$306,150,FALSE)),"",VLOOKUP($A167,'[2]1516 Exp_Rev Access'!$F$7:$FS$306,150,FALSE))</f>
        <v>0</v>
      </c>
      <c r="FO167" s="99">
        <f>IF(ISNA(VLOOKUP($A167,'[2]1516 Exp_Rev Access'!$F$7:$FS$306,151,FALSE)),"",VLOOKUP($A167,'[2]1516 Exp_Rev Access'!$F$7:$FS$306,151,FALSE))</f>
        <v>0</v>
      </c>
      <c r="FP167" s="99">
        <f>IF(ISNA(VLOOKUP($A167,'[2]1516 Exp_Rev Access'!$F$7:$FS$306,152,FALSE)),"",VLOOKUP($A167,'[2]1516 Exp_Rev Access'!$F$7:$FS$306,152,FALSE))</f>
        <v>0</v>
      </c>
      <c r="FQ167" s="99">
        <f>IF(ISNA(VLOOKUP($A167,'[2]1516 Exp_Rev Access'!$F$7:$FS$306,153,FALSE)),"",VLOOKUP($A167,'[2]1516 Exp_Rev Access'!$F$7:$FS$306,153,FALSE))</f>
        <v>55265.01</v>
      </c>
      <c r="FR167" s="101">
        <f t="shared" si="218"/>
        <v>1550993.47</v>
      </c>
      <c r="FS167" s="72">
        <f t="shared" si="219"/>
        <v>0.10985314175231166</v>
      </c>
      <c r="FT167" s="94">
        <f t="shared" si="220"/>
        <v>1323.644321362736</v>
      </c>
      <c r="FU167" s="99">
        <f>IF(ISNA(VLOOKUP($A167,'[2]1516 Exp_Rev Access'!$F$7:$GB$306,154,FALSE)),"",VLOOKUP($A167,'[2]1516 Exp_Rev Access'!$F$7:$GB$306,154,FALSE))</f>
        <v>0</v>
      </c>
      <c r="FV167" s="99">
        <f>IF(ISNA(VLOOKUP($A167,'[2]1516 Exp_Rev Access'!$F$7:$GB$306,155,FALSE)),"",VLOOKUP($A167,'[2]1516 Exp_Rev Access'!$F$7:$GB$306,155,FALSE))</f>
        <v>0</v>
      </c>
      <c r="FW167" s="99">
        <f>IF(ISNA(VLOOKUP($A167,'[2]1516 Exp_Rev Access'!$F$7:$GB$306,156,FALSE)),"",VLOOKUP($A167,'[2]1516 Exp_Rev Access'!$F$7:$GB$306,156,FALSE))</f>
        <v>0</v>
      </c>
      <c r="FX167" s="99">
        <f>IF(ISNA(VLOOKUP($A167,'[2]1516 Exp_Rev Access'!$F$7:$GB$306,157,FALSE)),"",VLOOKUP($A167,'[2]1516 Exp_Rev Access'!$F$7:$GB$306,157,FALSE))</f>
        <v>0</v>
      </c>
      <c r="FY167" s="99">
        <f>IF(ISNA(VLOOKUP($A167,'[2]1516 Exp_Rev Access'!$F$7:$GB$306,158,FALSE)),"",VLOOKUP($A167,'[2]1516 Exp_Rev Access'!$F$7:$GB$306,158,FALSE))</f>
        <v>0</v>
      </c>
      <c r="FZ167" s="99">
        <f>IF(ISNA(VLOOKUP($A167,'[2]1516 Exp_Rev Access'!$F$7:$GB$306,159,FALSE)),"",VLOOKUP($A167,'[2]1516 Exp_Rev Access'!$F$7:$GB$306,159,FALSE))</f>
        <v>0</v>
      </c>
      <c r="GA167" s="99">
        <f>IF(ISNA(VLOOKUP($A167,'[2]1516 Exp_Rev Access'!$F$7:$GB$306,160,FALSE)),"",VLOOKUP($A167,'[2]1516 Exp_Rev Access'!$F$7:$GB$306,160,FALSE))</f>
        <v>0</v>
      </c>
      <c r="GB167" s="99">
        <f>IF(ISNA(VLOOKUP($A167,'[2]1516 Exp_Rev Access'!$F$7:$GB$306,161,FALSE)),"",VLOOKUP($A167,'[2]1516 Exp_Rev Access'!$F$7:$GB$306,161,FALSE))</f>
        <v>0</v>
      </c>
      <c r="GC167" s="99">
        <f>IF(ISNA(VLOOKUP($A167,'[2]1516 Exp_Rev Access'!$F$7:$GB$306,162,FALSE)),"",VLOOKUP($A167,'[2]1516 Exp_Rev Access'!$F$7:$GB$306,162,FALSE))</f>
        <v>0</v>
      </c>
      <c r="GD167" s="99">
        <f>IF(ISNA(VLOOKUP($A167,'[2]1516 Exp_Rev Access'!$F$7:$GB$306,163,FALSE)),"",VLOOKUP($A167,'[2]1516 Exp_Rev Access'!$F$7:$GB$306,163,FALSE))</f>
        <v>0</v>
      </c>
      <c r="GE167" s="99">
        <f>IF(ISNA(VLOOKUP($A167,'[2]1516 Exp_Rev Access'!$F$7:$GB$306,164,FALSE)),"",VLOOKUP($A167,'[2]1516 Exp_Rev Access'!$F$7:$GB$306,164,FALSE))</f>
        <v>0</v>
      </c>
      <c r="GF167" s="99">
        <f>IF(ISNA(VLOOKUP($A167,'[2]1516 Exp_Rev Access'!$F$7:$GB$306,165,FALSE)),"",VLOOKUP($A167,'[2]1516 Exp_Rev Access'!$F$7:$GB$306,165,FALSE))</f>
        <v>0</v>
      </c>
      <c r="GG167" s="99">
        <f>IF(ISNA(VLOOKUP($A167,'[2]1516 Exp_Rev Access'!$F$7:$GB$306,166,FALSE)),"",VLOOKUP($A167,'[2]1516 Exp_Rev Access'!$F$7:$GB$306,166,FALSE))</f>
        <v>0</v>
      </c>
      <c r="GH167" s="99">
        <f>IF(ISNA(VLOOKUP($A167,'[2]1516 Exp_Rev Access'!$F$7:$GB$306,167,FALSE)),"",VLOOKUP($A167,'[2]1516 Exp_Rev Access'!$F$7:$GB$306,167,FALSE))</f>
        <v>0</v>
      </c>
      <c r="GI167" s="99">
        <f>IF(ISNA(VLOOKUP($A167,'[2]1516 Exp_Rev Access'!$F$7:$GB$306,168,FALSE)),"",VLOOKUP($A167,'[2]1516 Exp_Rev Access'!$F$7:$GB$306,168,FALSE))</f>
        <v>0</v>
      </c>
      <c r="GJ167" s="99">
        <f>IF(ISNA(VLOOKUP($A167,'[2]1516 Exp_Rev Access'!$F$7:$GB$306,169,FALSE)),"",VLOOKUP($A167,'[2]1516 Exp_Rev Access'!$F$7:$GB$306,169,FALSE))</f>
        <v>0</v>
      </c>
      <c r="GK167" s="99">
        <f>IF(ISNA(VLOOKUP($A167,'[2]1516 Exp_Rev Access'!$F$7:$GB$306,170,FALSE)),"",VLOOKUP($A167,'[2]1516 Exp_Rev Access'!$F$7:$GB$306,170,FALSE))</f>
        <v>0</v>
      </c>
      <c r="GL167" s="99">
        <f>IF(ISNA(VLOOKUP($A167,'[2]1516 Exp_Rev Access'!$F$7:$GB$306,171,FALSE)),"",VLOOKUP($A167,'[2]1516 Exp_Rev Access'!$F$7:$GB$306,171,FALSE))</f>
        <v>0</v>
      </c>
      <c r="GM167" s="99">
        <f>IF(ISNA(VLOOKUP($A167,'[2]1516 Exp_Rev Access'!$F$7:$GB$306,172,FALSE)),"",VLOOKUP($A167,'[2]1516 Exp_Rev Access'!$F$7:$GB$306,172,FALSE))</f>
        <v>0</v>
      </c>
      <c r="GN167" s="99">
        <f>IF(ISNA(VLOOKUP($A167,'[2]1516 Exp_Rev Access'!$F$7:$GB$306,173,FALSE)),"",VLOOKUP($A167,'[2]1516 Exp_Rev Access'!$F$7:$GB$306,173,FALSE))</f>
        <v>0</v>
      </c>
      <c r="GO167" s="99">
        <f>IF(ISNA(VLOOKUP($A167,'[2]1516 Exp_Rev Access'!$F$7:$GB$306,174,FALSE)),"",VLOOKUP($A167,'[2]1516 Exp_Rev Access'!$F$7:$GB$306,174,FALSE))</f>
        <v>0</v>
      </c>
      <c r="GP167" s="99">
        <f>IF(ISNA(VLOOKUP($A167,'[2]1516 Exp_Rev Access'!$F$7:$GB$306,175,FALSE)),"",VLOOKUP($A167,'[2]1516 Exp_Rev Access'!$F$7:$GB$306,175,FALSE))</f>
        <v>0</v>
      </c>
      <c r="GQ167" s="99">
        <f>IF(ISNA(VLOOKUP($A167,'[2]1516 Exp_Rev Access'!$F$7:$GB$306,176,FALSE)),"",VLOOKUP($A167,'[2]1516 Exp_Rev Access'!$F$7:$GB$306,176,FALSE))</f>
        <v>0</v>
      </c>
      <c r="GR167" s="99">
        <f>IF(ISNA(VLOOKUP($A167,'[2]1516 Exp_Rev Access'!$F$7:$GB$306,177,FALSE)),"",VLOOKUP($A167,'[2]1516 Exp_Rev Access'!$F$7:$GB$306,177,FALSE))</f>
        <v>0</v>
      </c>
      <c r="GS167" s="99">
        <f>IF(ISNA(VLOOKUP($A167,'[2]1516 Exp_Rev Access'!$F$7:$GB$306,178,FALSE)),"",VLOOKUP($A167,'[2]1516 Exp_Rev Access'!$F$7:$GB$306,178,FALSE))</f>
        <v>0</v>
      </c>
      <c r="GT167" s="101">
        <f t="shared" si="221"/>
        <v>0</v>
      </c>
      <c r="GU167" s="72"/>
      <c r="GV167" s="84">
        <f t="shared" si="223"/>
        <v>0</v>
      </c>
    </row>
    <row r="168" spans="1:207" customFormat="1" ht="12" customHeight="1" x14ac:dyDescent="0.2">
      <c r="A168" s="96" t="s">
        <v>457</v>
      </c>
      <c r="B168" s="69" t="s">
        <v>458</v>
      </c>
      <c r="C168" s="80">
        <f>IF(ISNA(VLOOKUP($A168,'[2]1516 enrollment_Rev_Exp by size'!$A$6:$G$320,3,FALSE)),"",VLOOKUP($A168,'[2]1516 enrollment_Rev_Exp by size'!$A$6:$G$320,3,FALSE))</f>
        <v>1197.94</v>
      </c>
      <c r="D168" s="97">
        <v>13598614.439999999</v>
      </c>
      <c r="E168" s="80">
        <f t="shared" si="201"/>
        <v>13598614.439999999</v>
      </c>
      <c r="F168" s="80">
        <f t="shared" si="202"/>
        <v>0</v>
      </c>
      <c r="G168" s="98">
        <f>IF(ISNA(VLOOKUP($A168,'[2]1516 Exp_Rev Access'!$F$7:$FS$306,2,FALSE)),"",VLOOKUP($A168,'[2]1516 Exp_Rev Access'!$F$7:$FS$306,2,FALSE))</f>
        <v>2827363.73</v>
      </c>
      <c r="H168" s="98">
        <f>IF(ISNA(VLOOKUP($A168,'[2]1516 Exp_Rev Access'!$F$7:$FS$306,3,FALSE)),"",VLOOKUP($A168,'[2]1516 Exp_Rev Access'!$F$7:$FS$306,3,FALSE))</f>
        <v>0</v>
      </c>
      <c r="I168" s="98">
        <f>IF(ISNA(VLOOKUP($A168,'[2]1516 Exp_Rev Access'!$F$7:$FS$306,4,FALSE)),"",VLOOKUP($A168,'[2]1516 Exp_Rev Access'!$F$7:$FS$306,4,FALSE))</f>
        <v>258.16000000000003</v>
      </c>
      <c r="J168" s="98">
        <f>IF(ISNA(VLOOKUP($A168,'[2]1516 Exp_Rev Access'!$F$7:$FS$306,5,FALSE)),"",VLOOKUP($A168,'[2]1516 Exp_Rev Access'!$F$7:$FS$306,5,FALSE))</f>
        <v>48661.96</v>
      </c>
      <c r="K168" s="98">
        <f>IF(ISNA(VLOOKUP($A168,'[2]1516 Exp_Rev Access'!$F$7:$FS$306,6,FALSE)),"",VLOOKUP($A168,'[2]1516 Exp_Rev Access'!$F$7:$FS$306,6,FALSE))</f>
        <v>0</v>
      </c>
      <c r="L168" s="98">
        <f>IF(ISNA(VLOOKUP($A168,'[2]1516 Exp_Rev Access'!$F$7:$FS$306,7,FALSE)),"",VLOOKUP($A168,'[2]1516 Exp_Rev Access'!$F$7:$FS$306,7,FALSE))</f>
        <v>0</v>
      </c>
      <c r="M168" s="90">
        <f t="shared" si="203"/>
        <v>2876283.85</v>
      </c>
      <c r="N168" s="72">
        <f t="shared" si="204"/>
        <v>0.21151300837969786</v>
      </c>
      <c r="O168" s="73">
        <f t="shared" si="205"/>
        <v>2401.0249678614955</v>
      </c>
      <c r="P168" s="99">
        <f>IF(ISNA(VLOOKUP($A168,'[2]1516 Exp_Rev Access'!$F$7:$FS$306,8,FALSE)),"",VLOOKUP($A168,'[2]1516 Exp_Rev Access'!$F$7:$FS$306,8,FALSE))</f>
        <v>45627.66</v>
      </c>
      <c r="Q168" s="99">
        <f>IF(ISNA(VLOOKUP($A168,'[2]1516 Exp_Rev Access'!$F$7:$FS$306,9,FALSE)),"",VLOOKUP($A168,'[2]1516 Exp_Rev Access'!$F$7:$FS$306,9,FALSE))</f>
        <v>0</v>
      </c>
      <c r="R168" s="99">
        <f>IF(ISNA(VLOOKUP($A168,'[2]1516 Exp_Rev Access'!$F$7:$FS$306,10,FALSE)),"",VLOOKUP($A168,'[2]1516 Exp_Rev Access'!$F$7:$FS$306,10,FALSE))</f>
        <v>0</v>
      </c>
      <c r="S168" s="99">
        <f>IF(ISNA(VLOOKUP($A168,'[2]1516 Exp_Rev Access'!$F$7:$FS$306,11,FALSE)),"",VLOOKUP($A168,'[2]1516 Exp_Rev Access'!$F$7:$FS$306,11,FALSE))</f>
        <v>0</v>
      </c>
      <c r="T168" s="99">
        <f>IF(ISNA(VLOOKUP($A168,'[2]1516 Exp_Rev Access'!$F$7:$FS$306,12,FALSE)),"",VLOOKUP($A168,'[2]1516 Exp_Rev Access'!$F$7:$FS$306,12,FALSE))</f>
        <v>0</v>
      </c>
      <c r="U168" s="99">
        <f>IF(ISNA(VLOOKUP($A168,'[2]1516 Exp_Rev Access'!$F$7:$FS$306,13,FALSE)),"",VLOOKUP($A168,'[2]1516 Exp_Rev Access'!$F$7:$FS$306,13,FALSE))</f>
        <v>0</v>
      </c>
      <c r="V168" s="99">
        <f>IF(ISNA(VLOOKUP($A168,'[2]1516 Exp_Rev Access'!$F$7:$FS$306,14,FALSE)),"",VLOOKUP($A168,'[2]1516 Exp_Rev Access'!$F$7:$FS$306,14,FALSE))</f>
        <v>0</v>
      </c>
      <c r="W168" s="99">
        <f>IF(ISNA(VLOOKUP($A168,'[2]1516 Exp_Rev Access'!$F$7:$FS$306,15,FALSE)),"",VLOOKUP($A168,'[2]1516 Exp_Rev Access'!$F$7:$FS$306,15,FALSE))</f>
        <v>0</v>
      </c>
      <c r="X168" s="99">
        <f>IF(ISNA(VLOOKUP($A168,'[2]1516 Exp_Rev Access'!$F$7:$FS$306,16,FALSE)),"",VLOOKUP($A168,'[2]1516 Exp_Rev Access'!$F$7:$FS$306,16,FALSE))</f>
        <v>0</v>
      </c>
      <c r="Y168" s="99">
        <f>IF(ISNA(VLOOKUP($A168,'[2]1516 Exp_Rev Access'!$F$7:$FS$306,17,FALSE)),"",VLOOKUP($A168,'[2]1516 Exp_Rev Access'!$F$7:$FS$306,17,FALSE))</f>
        <v>0</v>
      </c>
      <c r="Z168" s="99">
        <f>IF(ISNA(VLOOKUP($A168,'[2]1516 Exp_Rev Access'!$F$7:$FS$306,18,FALSE)),"",VLOOKUP($A168,'[2]1516 Exp_Rev Access'!$F$7:$FS$306,18,FALSE))</f>
        <v>0</v>
      </c>
      <c r="AA168" s="99">
        <f>IF(ISNA(VLOOKUP($A168,'[2]1516 Exp_Rev Access'!$F$7:$FS$306,19,FALSE)),"",VLOOKUP($A168,'[2]1516 Exp_Rev Access'!$F$7:$FS$306,19,FALSE))</f>
        <v>0</v>
      </c>
      <c r="AB168" s="99">
        <f>IF(ISNA(VLOOKUP($A168,'[2]1516 Exp_Rev Access'!$F$7:$FS$306,20,FALSE)),"",VLOOKUP($A168,'[2]1516 Exp_Rev Access'!$F$7:$FS$306,20,FALSE))</f>
        <v>12505.89</v>
      </c>
      <c r="AC168" s="99">
        <f>IF(ISNA(VLOOKUP($A168,'[2]1516 Exp_Rev Access'!$F$7:$FS$306,21,FALSE)),"",VLOOKUP($A168,'[2]1516 Exp_Rev Access'!$F$7:$FS$306,21,FALSE))</f>
        <v>107265.27</v>
      </c>
      <c r="AD168" s="99">
        <f>IF(ISNA(VLOOKUP($A168,'[2]1516 Exp_Rev Access'!$F$7:$FS$306,22,FALSE)),"",VLOOKUP($A168,'[2]1516 Exp_Rev Access'!$F$7:$FS$306,22,FALSE))</f>
        <v>12296.24</v>
      </c>
      <c r="AE168" s="99">
        <f>IF(ISNA(VLOOKUP($A168,'[2]1516 Exp_Rev Access'!$F$7:$FS$306,23,FALSE)),"",VLOOKUP($A168,'[2]1516 Exp_Rev Access'!$F$7:$FS$306,23,FALSE))</f>
        <v>0</v>
      </c>
      <c r="AF168" s="99">
        <f>IF(ISNA(VLOOKUP($A168,'[2]1516 Exp_Rev Access'!$F$7:$FS$306,24,FALSE)),"",VLOOKUP($A168,'[2]1516 Exp_Rev Access'!$F$7:$FS$306,24,FALSE))</f>
        <v>50785.17</v>
      </c>
      <c r="AG168" s="99">
        <f>IF(ISNA(VLOOKUP($A168,'[2]1516 Exp_Rev Access'!$F$7:$FS$306,25,FALSE)),"",VLOOKUP($A168,'[2]1516 Exp_Rev Access'!$F$7:$FS$306,25,FALSE))</f>
        <v>1098.5</v>
      </c>
      <c r="AH168" s="98">
        <f>IF(ISNA(VLOOKUP($A168,'[2]1516 Exp_Rev Access'!$F$7:$FS$306,26,FALSE)),"",VLOOKUP($A168,'[2]1516 Exp_Rev Access'!$F$7:$FS$306,26,FALSE))</f>
        <v>460</v>
      </c>
      <c r="AI168" s="98">
        <f>IF(ISNA(VLOOKUP($A168,'[2]1516 Exp_Rev Access'!$F$7:$FS$306,27,FALSE)),"",VLOOKUP($A168,'[2]1516 Exp_Rev Access'!$F$7:$FS$306,27,FALSE))</f>
        <v>0</v>
      </c>
      <c r="AJ168" s="98">
        <f>IF(ISNA(VLOOKUP($A168,'[2]1516 Exp_Rev Access'!$F$7:$FS$306,28,FALSE)),"",VLOOKUP($A168,'[2]1516 Exp_Rev Access'!$F$7:$FS$306,28,FALSE))</f>
        <v>13030.16</v>
      </c>
      <c r="AK168" s="98">
        <f>IF(ISNA(VLOOKUP($A168,'[2]1516 Exp_Rev Access'!$F$7:$FS$306,29,FALSE)),"",VLOOKUP($A168,'[2]1516 Exp_Rev Access'!$F$7:$FS$306,29,FALSE))</f>
        <v>46023.55</v>
      </c>
      <c r="AL168" s="100">
        <f t="shared" si="206"/>
        <v>289092.44</v>
      </c>
      <c r="AM168" s="72">
        <f t="shared" si="207"/>
        <v>2.1258962909459472E-2</v>
      </c>
      <c r="AN168" s="94">
        <f t="shared" si="208"/>
        <v>241.3246406330868</v>
      </c>
      <c r="AO168" s="99">
        <f>IF(ISNA(VLOOKUP($A168,'[2]1516 Exp_Rev Access'!$F$7:$GB$306,30,FALSE)),"",VLOOKUP($A168,'[2]1516 Exp_Rev Access'!$F$7:$FS$306,30,FALSE))</f>
        <v>5254541.04</v>
      </c>
      <c r="AP168" s="99">
        <f>IF(ISNA(VLOOKUP($A168,'[2]1516 Exp_Rev Access'!$F$7:$GB$306,31,FALSE)),"",VLOOKUP($A168,'[2]1516 Exp_Rev Access'!$F$7:$FS$306,31,FALSE))</f>
        <v>199387.53</v>
      </c>
      <c r="AQ168" s="99">
        <f>IF(ISNA(VLOOKUP($A168,'[2]1516 Exp_Rev Access'!$F$7:$GB$306,32,FALSE)),"",VLOOKUP($A168,'[2]1516 Exp_Rev Access'!$F$7:$FS$306,32,FALSE))</f>
        <v>230193</v>
      </c>
      <c r="AR168" s="99">
        <f>IF(ISNA(VLOOKUP($A168,'[2]1516 Exp_Rev Access'!$F$7:$GB$306,33,FALSE)),"",VLOOKUP($A168,'[2]1516 Exp_Rev Access'!$F$7:$FS$306,33,FALSE))</f>
        <v>1704038.07</v>
      </c>
      <c r="AS168" s="99">
        <f>IF(ISNA(VLOOKUP($A168,'[2]1516 Exp_Rev Access'!$F$7:$GB$306,34,FALSE)),"",VLOOKUP($A168,'[2]1516 Exp_Rev Access'!$F$7:$FS$306,34,FALSE))</f>
        <v>0</v>
      </c>
      <c r="AT168" s="101">
        <f t="shared" si="209"/>
        <v>7388159.6400000006</v>
      </c>
      <c r="AU168" s="72">
        <f t="shared" si="210"/>
        <v>0.5433023836802009</v>
      </c>
      <c r="AV168" s="94">
        <f t="shared" si="211"/>
        <v>6167.3870477653309</v>
      </c>
      <c r="AW168" s="99">
        <f>IF(ISNA(VLOOKUP($A168,'[2]1516 Exp_Rev Access'!$F$7:$GB$306,35,FALSE)),"",VLOOKUP($A168,'[2]1516 Exp_Rev Access'!$F$7:$GB$306,35,FALSE))</f>
        <v>0</v>
      </c>
      <c r="AX168" s="99">
        <f>IF(ISNA(VLOOKUP($A168,'[2]1516 Exp_Rev Access'!$F$7:$GB$306,36,FALSE)),"",VLOOKUP($A168,'[2]1516 Exp_Rev Access'!$F$7:$GB$306,36,FALSE))</f>
        <v>967696.76</v>
      </c>
      <c r="AY168" s="99">
        <f>IF(ISNA(VLOOKUP($A168,'[2]1516 Exp_Rev Access'!$F$7:$GB$306,37,FALSE)),"",VLOOKUP($A168,'[2]1516 Exp_Rev Access'!$F$7:$GB$306,37,FALSE))</f>
        <v>30415.65</v>
      </c>
      <c r="AZ168" s="99">
        <f>IF(ISNA(VLOOKUP($A168,'[2]1516 Exp_Rev Access'!$F$7:$GB$306,38,FALSE)),"",VLOOKUP($A168,'[2]1516 Exp_Rev Access'!$F$7:$GB$306,38,FALSE))</f>
        <v>0</v>
      </c>
      <c r="BA168" s="99">
        <f>IF(ISNA(VLOOKUP($A168,'[2]1516 Exp_Rev Access'!$F$7:$GB$306,39,FALSE)),"",VLOOKUP($A168,'[2]1516 Exp_Rev Access'!$F$7:$GB$306,39,FALSE))</f>
        <v>0</v>
      </c>
      <c r="BB168" s="99">
        <f>IF(ISNA(VLOOKUP($A168,'[2]1516 Exp_Rev Access'!$F$7:$GB$306,40,FALSE)),"",VLOOKUP($A168,'[2]1516 Exp_Rev Access'!$F$7:$GB$306,40,FALSE))</f>
        <v>262069.53</v>
      </c>
      <c r="BC168" s="99">
        <f>IF(ISNA(VLOOKUP($A168,'[2]1516 Exp_Rev Access'!$F$7:$GB$306,41,FALSE)),"",VLOOKUP($A168,'[2]1516 Exp_Rev Access'!$F$7:$GB$306,41,FALSE))</f>
        <v>0</v>
      </c>
      <c r="BD168" s="99">
        <f>IF(ISNA(VLOOKUP($A168,'[2]1516 Exp_Rev Access'!$F$7:$GB$306,42,FALSE)),"",VLOOKUP($A168,'[2]1516 Exp_Rev Access'!$F$7:$GB$306,42,FALSE))</f>
        <v>36890.26</v>
      </c>
      <c r="BE168" s="99">
        <f>IF(ISNA(VLOOKUP($A168,'[2]1516 Exp_Rev Access'!$F$7:$GB$306,43,FALSE)),"",VLOOKUP($A168,'[2]1516 Exp_Rev Access'!$F$7:$GB$306,43,FALSE))</f>
        <v>0</v>
      </c>
      <c r="BF168" s="99">
        <f>IF(ISNA(VLOOKUP($A168,'[2]1516 Exp_Rev Access'!$F$7:$GB$306,44,FALSE)),"",VLOOKUP($A168,'[2]1516 Exp_Rev Access'!$F$7:$GB$306,44,FALSE))</f>
        <v>10687.06</v>
      </c>
      <c r="BG168" s="99">
        <f>IF(ISNA(VLOOKUP($A168,'[2]1516 Exp_Rev Access'!$F$7:$GB$306,45,FALSE)),"",VLOOKUP($A168,'[2]1516 Exp_Rev Access'!$F$7:$GB$306,45,FALSE))</f>
        <v>-1745.15</v>
      </c>
      <c r="BH168" s="99">
        <f>IF(ISNA(VLOOKUP($A168,'[2]1516 Exp_Rev Access'!$F$7:$GB$306,46,FALSE)),"",VLOOKUP($A168,'[2]1516 Exp_Rev Access'!$F$7:$GB$306,46,FALSE))</f>
        <v>0</v>
      </c>
      <c r="BI168" s="99">
        <f>IF(ISNA(VLOOKUP($A168,'[2]1516 Exp_Rev Access'!$F$7:$GB$306,47,FALSE)),"",VLOOKUP($A168,'[2]1516 Exp_Rev Access'!$F$7:$GB$306,47,FALSE))</f>
        <v>8643.7800000000007</v>
      </c>
      <c r="BJ168" s="99">
        <f>IF(ISNA(VLOOKUP($A168,'[2]1516 Exp_Rev Access'!$F$7:$GB$306,48,FALSE)),"",VLOOKUP($A168,'[2]1516 Exp_Rev Access'!$F$7:$GB$306,48,FALSE))</f>
        <v>837206.04</v>
      </c>
      <c r="BK168" s="99">
        <f>IF(ISNA(VLOOKUP($A168,'[2]1516 Exp_Rev Access'!$F$7:$GB$306,49,FALSE)),"",VLOOKUP($A168,'[2]1516 Exp_Rev Access'!$F$7:$GB$306,49,FALSE))</f>
        <v>0</v>
      </c>
      <c r="BL168" s="99">
        <f>IF(ISNA(VLOOKUP($A168,'[2]1516 Exp_Rev Access'!$F$7:$GB$306,50,FALSE)),"",VLOOKUP($A168,'[2]1516 Exp_Rev Access'!$F$7:$GB$306,50,FALSE))</f>
        <v>0</v>
      </c>
      <c r="BM168" s="99">
        <f>IF(ISNA(VLOOKUP($A168,'[2]1516 Exp_Rev Access'!$F$7:$GB$306,51,FALSE)),"",VLOOKUP($A168,'[2]1516 Exp_Rev Access'!$F$7:$GB$306,51,FALSE))</f>
        <v>0</v>
      </c>
      <c r="BN168" s="99">
        <f>IF(ISNA(VLOOKUP($A168,'[2]1516 Exp_Rev Access'!$F$7:$GB$306,52,FALSE)),"",VLOOKUP($A168,'[2]1516 Exp_Rev Access'!$F$7:$GB$306,52,FALSE))</f>
        <v>0</v>
      </c>
      <c r="BO168" s="99">
        <f>IF(ISNA(VLOOKUP($A168,'[2]1516 Exp_Rev Access'!$F$7:$GB$306,53,FALSE)),"",VLOOKUP($A168,'[2]1516 Exp_Rev Access'!$F$7:$GB$306,53,FALSE))</f>
        <v>0</v>
      </c>
      <c r="BP168" s="99">
        <f>IF(ISNA(VLOOKUP($A168,'[2]1516 Exp_Rev Access'!$F$7:$GB$306,54,FALSE)),"",VLOOKUP($A168,'[2]1516 Exp_Rev Access'!$F$7:$GB$306,54,FALSE))</f>
        <v>0</v>
      </c>
      <c r="BQ168" s="99">
        <f>IF(ISNA(VLOOKUP($A168,'[2]1516 Exp_Rev Access'!$F$7:$GB$306,55,FALSE)),"",VLOOKUP($A168,'[2]1516 Exp_Rev Access'!$F$7:$GB$306,55,FALSE))</f>
        <v>0</v>
      </c>
      <c r="BR168" s="99">
        <f>IF(ISNA(VLOOKUP($A168,'[2]1516 Exp_Rev Access'!$F$7:$GB$306,56,FALSE)),"",VLOOKUP($A168,'[2]1516 Exp_Rev Access'!$F$7:$GB$306,56,FALSE))</f>
        <v>0</v>
      </c>
      <c r="BS168" s="99">
        <f>IF(ISNA(VLOOKUP($A168,'[2]1516 Exp_Rev Access'!$F$7:$GB$306,57,FALSE)),"",VLOOKUP($A168,'[2]1516 Exp_Rev Access'!$F$7:$GB$306,57,FALSE))</f>
        <v>0</v>
      </c>
      <c r="BT168" s="99">
        <f>IF(ISNA(VLOOKUP($A168,'[2]1516 Exp_Rev Access'!$F$7:$GB$306,58,FALSE)),"",VLOOKUP($A168,'[2]1516 Exp_Rev Access'!$F$7:$GB$306,58,FALSE))</f>
        <v>0</v>
      </c>
      <c r="BU168" s="102">
        <f t="shared" si="212"/>
        <v>2151863.9300000002</v>
      </c>
      <c r="BV168" s="72">
        <f t="shared" si="213"/>
        <v>0.15824141051240809</v>
      </c>
      <c r="BW168" s="94">
        <f t="shared" si="214"/>
        <v>1796.3035961734311</v>
      </c>
      <c r="BX168" s="99">
        <f>IF(ISNA(VLOOKUP($A168,'[2]1516 Exp_Rev Access'!$F$7:$GB$306,59,FALSE)),"",VLOOKUP($A168,'[2]1516 Exp_Rev Access'!$F$7:$GB$306,59,FALSE))</f>
        <v>0</v>
      </c>
      <c r="BY168" s="99">
        <f>IF(ISNA(VLOOKUP($A168,'[2]1516 Exp_Rev Access'!$F$7:$GB$306,60,FALSE)),"",VLOOKUP($A168,'[2]1516 Exp_Rev Access'!$F$7:$GB$306,60,FALSE))</f>
        <v>0</v>
      </c>
      <c r="BZ168" s="99">
        <f>IF(ISNA(VLOOKUP($A168,'[2]1516 Exp_Rev Access'!$F$7:$GB$306,61,FALSE)),"",VLOOKUP($A168,'[2]1516 Exp_Rev Access'!$F$7:$GB$306,61,FALSE))</f>
        <v>0</v>
      </c>
      <c r="CA168" s="99">
        <f>IF(ISNA(VLOOKUP($A168,'[2]1516 Exp_Rev Access'!$F$7:$GB$306,62,FALSE)),"",VLOOKUP($A168,'[2]1516 Exp_Rev Access'!$F$7:$GB$306,62,FALSE))</f>
        <v>0</v>
      </c>
      <c r="CB168" s="99">
        <f>IF(ISNA(VLOOKUP($A168,'[2]1516 Exp_Rev Access'!$F$7:$GB$306,63,FALSE)),"",VLOOKUP($A168,'[2]1516 Exp_Rev Access'!$F$7:$GB$306,63,FALSE))</f>
        <v>17.170000000000002</v>
      </c>
      <c r="CC168" s="99">
        <f>IF(ISNA(VLOOKUP($A168,'[2]1516 Exp_Rev Access'!$F$7:$GB$306,64,FALSE)),"",VLOOKUP($A168,'[2]1516 Exp_Rev Access'!$F$7:$GB$306,64,FALSE))</f>
        <v>0</v>
      </c>
      <c r="CD168" s="101">
        <f t="shared" si="215"/>
        <v>17.170000000000002</v>
      </c>
      <c r="CE168" s="72">
        <f t="shared" si="226"/>
        <v>1.2626286358626992E-6</v>
      </c>
      <c r="CF168" s="103">
        <f t="shared" si="227"/>
        <v>1.4332938210594856E-2</v>
      </c>
      <c r="CG168" s="99">
        <f>IF(ISNA(VLOOKUP($A168,'[2]1516 Exp_Rev Access'!$F$7:$GB$306,65,FALSE)),"",VLOOKUP($A168,'[2]1516 Exp_Rev Access'!$F$7:$GB$306,65,FALSE))</f>
        <v>0</v>
      </c>
      <c r="CH168" s="99">
        <f>IF(ISNA(VLOOKUP($A168,'[2]1516 Exp_Rev Access'!$F$7:$GB$306,66,FALSE)),"",VLOOKUP($A168,'[2]1516 Exp_Rev Access'!$F$7:$GB$306,66,FALSE))</f>
        <v>0</v>
      </c>
      <c r="CI168" s="99">
        <f>IF(ISNA(VLOOKUP($A168,'[2]1516 Exp_Rev Access'!$F$7:$GB$306,67,FALSE)),"",VLOOKUP($A168,'[2]1516 Exp_Rev Access'!$F$7:$GB$306,67,FALSE))</f>
        <v>0</v>
      </c>
      <c r="CJ168" s="99">
        <f>IF(ISNA(VLOOKUP($A168,'[2]1516 Exp_Rev Access'!$F$7:$GB$306,68,FALSE)),"",VLOOKUP($A168,'[2]1516 Exp_Rev Access'!$F$7:$GB$306,68,FALSE))</f>
        <v>0</v>
      </c>
      <c r="CK168" s="99">
        <f>IF(ISNA(VLOOKUP($A168,'[2]1516 Exp_Rev Access'!$F$7:$GB$306,69,FALSE)),"",VLOOKUP($A168,'[2]1516 Exp_Rev Access'!$F$7:$GB$306,69,FALSE))</f>
        <v>0</v>
      </c>
      <c r="CL168" s="99">
        <f>IF(ISNA(VLOOKUP($A168,'[2]1516 Exp_Rev Access'!$F$7:$GB$306,70,FALSE)),"",VLOOKUP($A168,'[2]1516 Exp_Rev Access'!$F$7:$GB$306,70,FALSE))</f>
        <v>0</v>
      </c>
      <c r="CM168" s="99">
        <f>IF(ISNA(VLOOKUP($A168,'[2]1516 Exp_Rev Access'!$F$7:$GB$306,71,FALSE)),"",VLOOKUP($A168,'[2]1516 Exp_Rev Access'!$F$7:$GB$306,71,FALSE))</f>
        <v>0</v>
      </c>
      <c r="CN168" s="99">
        <f>IF(ISNA(VLOOKUP($A168,'[2]1516 Exp_Rev Access'!$F$7:$GB$306,72,FALSE)),"",VLOOKUP($A168,'[2]1516 Exp_Rev Access'!$F$7:$GB$306,72,FALSE))</f>
        <v>0</v>
      </c>
      <c r="CO168" s="99">
        <f>IF(ISNA(VLOOKUP($A168,'[2]1516 Exp_Rev Access'!$F$7:$GB$306,73,FALSE)),"",VLOOKUP($A168,'[2]1516 Exp_Rev Access'!$F$7:$GB$306,73,FALSE))</f>
        <v>0</v>
      </c>
      <c r="CP168" s="99">
        <f>IF(ISNA(VLOOKUP($A168,'[2]1516 Exp_Rev Access'!$F$7:$GB$306,74,FALSE)),"",VLOOKUP($A168,'[2]1516 Exp_Rev Access'!$F$7:$GB$306,74,FALSE))</f>
        <v>291503</v>
      </c>
      <c r="CQ168" s="99">
        <f>IF(ISNA(VLOOKUP($A168,'[2]1516 Exp_Rev Access'!$F$7:$GB$306,75,FALSE)),"",VLOOKUP($A168,'[2]1516 Exp_Rev Access'!$F$7:$GB$306,75,FALSE))</f>
        <v>0</v>
      </c>
      <c r="CR168" s="99">
        <f>IF(ISNA(VLOOKUP($A168,'[2]1516 Exp_Rev Access'!$F$7:$GB$306,76,FALSE)),"",VLOOKUP($A168,'[2]1516 Exp_Rev Access'!$F$7:$GB$306,76,FALSE))</f>
        <v>8583</v>
      </c>
      <c r="CS168" s="99">
        <f>IF(ISNA(VLOOKUP($A168,'[2]1516 Exp_Rev Access'!$F$7:$GB$306,77,FALSE)),"",VLOOKUP($A168,'[2]1516 Exp_Rev Access'!$F$7:$GB$306,77,FALSE))</f>
        <v>0</v>
      </c>
      <c r="CT168" s="99">
        <f>IF(ISNA(VLOOKUP($A168,'[2]1516 Exp_Rev Access'!$F$7:$GB$306,78,FALSE)),"",VLOOKUP($A168,'[2]1516 Exp_Rev Access'!$F$7:$GB$306,78,FALSE))</f>
        <v>201555.11</v>
      </c>
      <c r="CU168" s="99">
        <f>IF(ISNA(VLOOKUP($A168,'[2]1516 Exp_Rev Access'!$F$7:$GB$306,79,FALSE)),"",VLOOKUP($A168,'[2]1516 Exp_Rev Access'!$F$7:$GB$306,79,FALSE))</f>
        <v>42130</v>
      </c>
      <c r="CV168" s="99">
        <f>IF(ISNA(VLOOKUP($A168,'[2]1516 Exp_Rev Access'!$F$7:$GB$306,80,FALSE)),"",VLOOKUP($A168,'[2]1516 Exp_Rev Access'!$F$7:$GB$306,80,FALSE))</f>
        <v>0</v>
      </c>
      <c r="CW168" s="99">
        <f>IF(ISNA(VLOOKUP($A168,'[2]1516 Exp_Rev Access'!$F$7:$GB$306,81,FALSE)),"",VLOOKUP($A168,'[2]1516 Exp_Rev Access'!$F$7:$GB$306,81,FALSE))</f>
        <v>0</v>
      </c>
      <c r="CX168" s="99">
        <f>IF(ISNA(VLOOKUP($A168,'[2]1516 Exp_Rev Access'!$F$7:$GB$306,82,FALSE)),"",VLOOKUP($A168,'[2]1516 Exp_Rev Access'!$F$7:$GB$306,82,FALSE))</f>
        <v>0</v>
      </c>
      <c r="CY168" s="99">
        <f>IF(ISNA(VLOOKUP($A168,'[2]1516 Exp_Rev Access'!$F$7:$GB$306,83,FALSE)),"",VLOOKUP($A168,'[2]1516 Exp_Rev Access'!$F$7:$GB$306,83,FALSE))</f>
        <v>0</v>
      </c>
      <c r="CZ168" s="99">
        <f>IF(ISNA(VLOOKUP($A168,'[2]1516 Exp_Rev Access'!$F$7:$GB$306,84,FALSE)),"",VLOOKUP($A168,'[2]1516 Exp_Rev Access'!$F$7:$GB$306,84,FALSE))</f>
        <v>0</v>
      </c>
      <c r="DA168" s="99">
        <f>IF(ISNA(VLOOKUP($A168,'[2]1516 Exp_Rev Access'!$F$7:$GB$306,85,FALSE)),"",VLOOKUP($A168,'[2]1516 Exp_Rev Access'!$F$7:$GB$306,85,FALSE))</f>
        <v>0</v>
      </c>
      <c r="DB168" s="99">
        <f>IF(ISNA(VLOOKUP($A168,'[2]1516 Exp_Rev Access'!$F$7:$GB$306,86,FALSE)),"",VLOOKUP($A168,'[2]1516 Exp_Rev Access'!$F$7:$GB$306,86,FALSE))</f>
        <v>0</v>
      </c>
      <c r="DC168" s="99">
        <f>IF(ISNA(VLOOKUP($A168,'[2]1516 Exp_Rev Access'!$F$7:$GB$306,87,FALSE)),"",VLOOKUP($A168,'[2]1516 Exp_Rev Access'!$F$7:$GB$306,87,FALSE))</f>
        <v>0</v>
      </c>
      <c r="DD168" s="99">
        <f>IF(ISNA(VLOOKUP($A168,'[2]1516 Exp_Rev Access'!$F$7:$GB$306,88,FALSE)),"",VLOOKUP($A168,'[2]1516 Exp_Rev Access'!$F$7:$GB$306,88,FALSE))</f>
        <v>0</v>
      </c>
      <c r="DE168" s="99">
        <f>IF(ISNA(VLOOKUP($A168,'[2]1516 Exp_Rev Access'!$F$7:$GB$306,89,FALSE)),"",VLOOKUP($A168,'[2]1516 Exp_Rev Access'!$F$7:$GB$306,89,FALSE))</f>
        <v>0</v>
      </c>
      <c r="DF168" s="99">
        <f>IF(ISNA(VLOOKUP($A168,'[2]1516 Exp_Rev Access'!$F$7:$GB$306,90,FALSE)),"",VLOOKUP($A168,'[2]1516 Exp_Rev Access'!$F$7:$GB$306,90,FALSE))</f>
        <v>0</v>
      </c>
      <c r="DG168" s="99">
        <f>IF(ISNA(VLOOKUP($A168,'[2]1516 Exp_Rev Access'!$F$7:$GB$306,91,FALSE)),"",VLOOKUP($A168,'[2]1516 Exp_Rev Access'!$F$7:$GB$306,91,FALSE))</f>
        <v>0</v>
      </c>
      <c r="DH168" s="99">
        <f>IF(ISNA(VLOOKUP($A168,'[2]1516 Exp_Rev Access'!$F$7:$GB$306,92,FALSE)),"",VLOOKUP($A168,'[2]1516 Exp_Rev Access'!$F$7:$GB$306,92,FALSE))</f>
        <v>296440.67</v>
      </c>
      <c r="DI168" s="99">
        <f>IF(ISNA(VLOOKUP($A168,'[2]1516 Exp_Rev Access'!$F$7:$GB$306,93,FALSE)),"",VLOOKUP($A168,'[2]1516 Exp_Rev Access'!$F$7:$GB$306,93,FALSE))</f>
        <v>0</v>
      </c>
      <c r="DJ168" s="99">
        <f>IF(ISNA(VLOOKUP($A168,'[2]1516 Exp_Rev Access'!$F$7:$GB$306,94,FALSE)),"",VLOOKUP($A168,'[2]1516 Exp_Rev Access'!$F$7:$GB$306,94,FALSE))</f>
        <v>0</v>
      </c>
      <c r="DK168" s="99">
        <f>IF(ISNA(VLOOKUP($A168,'[2]1516 Exp_Rev Access'!$F$7:$GB$306,95,FALSE)),"",VLOOKUP($A168,'[2]1516 Exp_Rev Access'!$F$7:$GB$306,95,FALSE))</f>
        <v>0</v>
      </c>
      <c r="DL168" s="99">
        <f>IF(ISNA(VLOOKUP($A168,'[2]1516 Exp_Rev Access'!$F$7:$GB$306,96,FALSE)),"",VLOOKUP($A168,'[2]1516 Exp_Rev Access'!$F$7:$GB$306,96,FALSE))</f>
        <v>0</v>
      </c>
      <c r="DM168" s="99">
        <f>IF(ISNA(VLOOKUP($A168,'[2]1516 Exp_Rev Access'!$F$7:$GB$306,97,FALSE)),"",VLOOKUP($A168,'[2]1516 Exp_Rev Access'!$F$7:$GB$306,97,FALSE))</f>
        <v>0</v>
      </c>
      <c r="DN168" s="99">
        <f>IF(ISNA(VLOOKUP($A168,'[2]1516 Exp_Rev Access'!$F$7:$GB$306,98,FALSE)),"",VLOOKUP($A168,'[2]1516 Exp_Rev Access'!$F$7:$GB$306,98,FALSE))</f>
        <v>0</v>
      </c>
      <c r="DO168" s="99">
        <f>IF(ISNA(VLOOKUP($A168,'[2]1516 Exp_Rev Access'!$F$7:$GB$306,99,FALSE)),"",VLOOKUP($A168,'[2]1516 Exp_Rev Access'!$F$7:$GB$306,99,FALSE))</f>
        <v>0</v>
      </c>
      <c r="DP168" s="99">
        <f>IF(ISNA(VLOOKUP($A168,'[2]1516 Exp_Rev Access'!$F$7:$GB$306,100,FALSE)),"",VLOOKUP($A168,'[2]1516 Exp_Rev Access'!$F$7:$GB$306,100,FALSE))</f>
        <v>0</v>
      </c>
      <c r="DQ168" s="99">
        <f>IF(ISNA(VLOOKUP($A168,'[2]1516 Exp_Rev Access'!$F$7:$GB$306,101,FALSE)),"",VLOOKUP($A168,'[2]1516 Exp_Rev Access'!$F$7:$GB$306,101,FALSE))</f>
        <v>0</v>
      </c>
      <c r="DR168" s="99">
        <f>IF(ISNA(VLOOKUP($A168,'[2]1516 Exp_Rev Access'!$F$7:$GB$306,102,FALSE)),"",VLOOKUP($A168,'[2]1516 Exp_Rev Access'!$F$7:$GB$306,102,FALSE))</f>
        <v>0</v>
      </c>
      <c r="DS168" s="99">
        <f>IF(ISNA(VLOOKUP($A168,'[2]1516 Exp_Rev Access'!$F$7:$GB$306,103,FALSE)),"",VLOOKUP($A168,'[2]1516 Exp_Rev Access'!$F$7:$GB$306,103,FALSE))</f>
        <v>0</v>
      </c>
      <c r="DT168" s="99">
        <f>IF(ISNA(VLOOKUP($A168,'[2]1516 Exp_Rev Access'!$F$7:$GB$306,104,FALSE)),"",VLOOKUP($A168,'[2]1516 Exp_Rev Access'!$F$7:$GB$306,104,FALSE))</f>
        <v>0</v>
      </c>
      <c r="DU168" s="99">
        <f>IF(ISNA(VLOOKUP($A168,'[2]1516 Exp_Rev Access'!$F$7:$GB$306,105,FALSE)),"",VLOOKUP($A168,'[2]1516 Exp_Rev Access'!$F$7:$GB$306,105,FALSE))</f>
        <v>0</v>
      </c>
      <c r="DV168" s="99">
        <f>IF(ISNA(VLOOKUP($A168,'[2]1516 Exp_Rev Access'!$F$7:$GB$306,106,FALSE)),"",VLOOKUP($A168,'[2]1516 Exp_Rev Access'!$F$7:$GB$306,106,FALSE))</f>
        <v>0</v>
      </c>
      <c r="DW168" s="99">
        <f>IF(ISNA(VLOOKUP($A168,'[2]1516 Exp_Rev Access'!$F$7:$GB$306,107,FALSE)),"",VLOOKUP($A168,'[2]1516 Exp_Rev Access'!$F$7:$GB$306,107,FALSE))</f>
        <v>0</v>
      </c>
      <c r="DX168" s="99">
        <f>IF(ISNA(VLOOKUP($A168,'[2]1516 Exp_Rev Access'!$F$7:$GB$306,108,FALSE)),"",VLOOKUP($A168,'[2]1516 Exp_Rev Access'!$F$7:$GB$306,108,FALSE))</f>
        <v>0</v>
      </c>
      <c r="DY168" s="99">
        <f>IF(ISNA(VLOOKUP($A168,'[2]1516 Exp_Rev Access'!$F$7:$GB$306,109,FALSE)),"",VLOOKUP($A168,'[2]1516 Exp_Rev Access'!$F$7:$GB$306,109,FALSE))</f>
        <v>0</v>
      </c>
      <c r="DZ168" s="99">
        <f>IF(ISNA(VLOOKUP($A168,'[2]1516 Exp_Rev Access'!$F$7:$GB$306,110,FALSE)),"",VLOOKUP($A168,'[2]1516 Exp_Rev Access'!$F$7:$GB$306,110,FALSE))</f>
        <v>0</v>
      </c>
      <c r="EA168" s="99">
        <f>IF(ISNA(VLOOKUP($A168,'[2]1516 Exp_Rev Access'!$F$7:$GB$306,111,FALSE)),"",VLOOKUP($A168,'[2]1516 Exp_Rev Access'!$F$7:$GB$306,111,FALSE))</f>
        <v>0</v>
      </c>
      <c r="EB168" s="99">
        <f>IF(ISNA(VLOOKUP($A168,'[2]1516 Exp_Rev Access'!$F$7:$GB$306,112,FALSE)),"",VLOOKUP($A168,'[2]1516 Exp_Rev Access'!$F$7:$GB$306,112,FALSE))</f>
        <v>0</v>
      </c>
      <c r="EC168" s="99">
        <f>IF(ISNA(VLOOKUP($A168,'[2]1516 Exp_Rev Access'!$F$7:$GB$306,113,FALSE)),"",VLOOKUP($A168,'[2]1516 Exp_Rev Access'!$F$7:$GB$306,113,FALSE))</f>
        <v>0</v>
      </c>
      <c r="ED168" s="99">
        <f>IF(ISNA(VLOOKUP($A168,'[2]1516 Exp_Rev Access'!$F$7:$GB$306,114,FALSE)),"",VLOOKUP($A168,'[2]1516 Exp_Rev Access'!$F$7:$GB$306,114,FALSE))</f>
        <v>0</v>
      </c>
      <c r="EE168" s="99">
        <f>IF(ISNA(VLOOKUP($A168,'[2]1516 Exp_Rev Access'!$F$7:$GB$306,115,FALSE)),"",VLOOKUP($A168,'[2]1516 Exp_Rev Access'!$F$7:$GB$306,115,FALSE))</f>
        <v>0</v>
      </c>
      <c r="EF168" s="99">
        <f>IF(ISNA(VLOOKUP($A168,'[2]1516 Exp_Rev Access'!$F$7:$GB$306,116,FALSE)),"",VLOOKUP($A168,'[2]1516 Exp_Rev Access'!$F$7:$GB$306,116,FALSE))</f>
        <v>0</v>
      </c>
      <c r="EG168" s="99">
        <f>IF(ISNA(VLOOKUP($A168,'[2]1516 Exp_Rev Access'!$F$7:$GB$306,117,FALSE)),"",VLOOKUP($A168,'[2]1516 Exp_Rev Access'!$F$7:$GB$306,117,FALSE))</f>
        <v>0</v>
      </c>
      <c r="EH168" s="99">
        <f>IF(ISNA(VLOOKUP($A168,'[2]1516 Exp_Rev Access'!$F$7:$GB$306,118,FALSE)),"",VLOOKUP($A168,'[2]1516 Exp_Rev Access'!$F$7:$GB$306,118,FALSE))</f>
        <v>0</v>
      </c>
      <c r="EI168" s="99">
        <f>IF(ISNA(VLOOKUP($A168,'[2]1516 Exp_Rev Access'!$F$7:$GB$306,119,FALSE)),"",VLOOKUP($A168,'[2]1516 Exp_Rev Access'!$F$7:$GB$306,119,FALSE))</f>
        <v>0</v>
      </c>
      <c r="EJ168" s="99">
        <f>IF(ISNA(VLOOKUP($A168,'[2]1516 Exp_Rev Access'!$F$7:$GB$306,120,FALSE)),"",VLOOKUP($A168,'[2]1516 Exp_Rev Access'!$F$7:$GB$306,120,FALSE))</f>
        <v>0</v>
      </c>
      <c r="EK168" s="99">
        <f>IF(ISNA(VLOOKUP($A168,'[2]1516 Exp_Rev Access'!$F$7:$GB$306,121,FALSE)),"",VLOOKUP($A168,'[2]1516 Exp_Rev Access'!$F$7:$GB$306,121,FALSE))</f>
        <v>0</v>
      </c>
      <c r="EL168" s="99">
        <f>IF(ISNA(VLOOKUP($A168,'[2]1516 Exp_Rev Access'!$F$7:$GB$306,122,FALSE)),"",VLOOKUP($A168,'[2]1516 Exp_Rev Access'!$F$7:$GB$306,122,FALSE))</f>
        <v>0</v>
      </c>
      <c r="EM168" s="99">
        <f>IF(ISNA(VLOOKUP($A168,'[2]1516 Exp_Rev Access'!$F$7:$GB$306,123,FALSE)),"",VLOOKUP($A168,'[2]1516 Exp_Rev Access'!$F$7:$GB$306,123,FALSE))</f>
        <v>0</v>
      </c>
      <c r="EN168" s="99">
        <f>IF(ISNA(VLOOKUP($A168,'[2]1516 Exp_Rev Access'!$F$7:$GB$306,124,FALSE)),"",VLOOKUP($A168,'[2]1516 Exp_Rev Access'!$F$7:$GB$306,124,FALSE))</f>
        <v>11450.4</v>
      </c>
      <c r="EO168" s="99">
        <f>IF(ISNA(VLOOKUP($A168,'[2]1516 Exp_Rev Access'!$F$7:$GB$306,125,FALSE)),"",VLOOKUP($A168,'[2]1516 Exp_Rev Access'!$F$7:$GB$306,125,FALSE))</f>
        <v>0</v>
      </c>
      <c r="EP168" s="99">
        <f>IF(ISNA(VLOOKUP($A168,'[2]1516 Exp_Rev Access'!$F$7:$GB$306,126,FALSE)),"",VLOOKUP($A168,'[2]1516 Exp_Rev Access'!$F$7:$GB$306,126,FALSE))</f>
        <v>0</v>
      </c>
      <c r="EQ168" s="99">
        <f>IF(ISNA(VLOOKUP($A168,'[2]1516 Exp_Rev Access'!$F$7:$GB$306,127,FALSE)),"",VLOOKUP($A168,'[2]1516 Exp_Rev Access'!$F$7:$GB$306,127,FALSE))</f>
        <v>0</v>
      </c>
      <c r="ER168" s="99">
        <f>IF(ISNA(VLOOKUP($A168,'[2]1516 Exp_Rev Access'!$F$7:$GB$306,128,FALSE)),"",VLOOKUP($A168,'[2]1516 Exp_Rev Access'!$F$7:$GB$306,128,FALSE))</f>
        <v>0</v>
      </c>
      <c r="ES168" s="99">
        <f>IF(ISNA(VLOOKUP($A168,'[2]1516 Exp_Rev Access'!$F$7:$GB$306,129,FALSE)),"",VLOOKUP($A168,'[2]1516 Exp_Rev Access'!$F$7:$GB$306,129,FALSE))</f>
        <v>0</v>
      </c>
      <c r="ET168" s="99">
        <f>IF(ISNA(VLOOKUP($A168,'[2]1516 Exp_Rev Access'!$F$7:$GB$306,130,FALSE)),"",VLOOKUP($A168,'[2]1516 Exp_Rev Access'!$F$7:$GB$306,130,FALSE))</f>
        <v>0</v>
      </c>
      <c r="EU168" s="99">
        <f>IF(ISNA(VLOOKUP($A168,'[2]1516 Exp_Rev Access'!$F$7:$GB$306,131,FALSE)),"",VLOOKUP($A168,'[2]1516 Exp_Rev Access'!$F$7:$GB$306,131,FALSE))</f>
        <v>12279.97</v>
      </c>
      <c r="EV168" s="99">
        <f>IF(ISNA(VLOOKUP($A168,'[2]1516 Exp_Rev Access'!$F$7:$GB$306,132,FALSE)),"",VLOOKUP($A168,'[2]1516 Exp_Rev Access'!$F$7:$GB$306,132,FALSE))</f>
        <v>0</v>
      </c>
      <c r="EW168" s="99">
        <f>IF(ISNA(VLOOKUP($A168,'[2]1516 Exp_Rev Access'!$F$7:$GB$306,133,FALSE)),"",VLOOKUP($A168,'[2]1516 Exp_Rev Access'!$F$7:$GB$306,133,FALSE))</f>
        <v>0</v>
      </c>
      <c r="EX168" s="99">
        <f>IF(ISNA(VLOOKUP($A168,'[2]1516 Exp_Rev Access'!$F$7:$GB$306,134,FALSE)),"",VLOOKUP($A168,'[2]1516 Exp_Rev Access'!$F$7:$GB$306,134,FALSE))</f>
        <v>0</v>
      </c>
      <c r="EY168" s="99">
        <f>IF(ISNA(VLOOKUP($A168,'[2]1516 Exp_Rev Access'!$F$7:$GB$306,135,FALSE)),"",VLOOKUP($A168,'[2]1516 Exp_Rev Access'!$F$7:$GB$306,135,FALSE))</f>
        <v>0</v>
      </c>
      <c r="EZ168" s="99">
        <f>IF(ISNA(VLOOKUP($A168,'[2]1516 Exp_Rev Access'!$F$7:$GB$306,136,FALSE)),"",VLOOKUP($A168,'[2]1516 Exp_Rev Access'!$F$7:$GB$306,136,FALSE))</f>
        <v>0</v>
      </c>
      <c r="FA168" s="99">
        <f>IF(ISNA(VLOOKUP($A168,'[2]1516 Exp_Rev Access'!$F$7:$GB$306,137,FALSE)),"",VLOOKUP($A168,'[2]1516 Exp_Rev Access'!$F$7:$GB$306,137,FALSE))</f>
        <v>0</v>
      </c>
      <c r="FB168" s="99">
        <f>IF(ISNA(VLOOKUP($A168,'[2]1516 Exp_Rev Access'!$F$7:$GB$306,138,FALSE)),"",VLOOKUP($A168,'[2]1516 Exp_Rev Access'!$F$7:$GB$306,138,FALSE))</f>
        <v>0</v>
      </c>
      <c r="FC168" s="99">
        <f>IF(ISNA(VLOOKUP($A168,'[2]1516 Exp_Rev Access'!$F$7:$GB$306,139,FALSE)),"",VLOOKUP($A168,'[2]1516 Exp_Rev Access'!$F$7:$GB$306,139,FALSE))</f>
        <v>0</v>
      </c>
      <c r="FD168" s="99">
        <f>IF(ISNA(VLOOKUP($A168,'[2]1516 Exp_Rev Access'!$F$7:$FS$306,140,FALSE)),"",VLOOKUP($A168,'[2]1516 Exp_Rev Access'!$F$7:$FS$306,140,FALSE))</f>
        <v>0</v>
      </c>
      <c r="FE168" s="99">
        <f>IF(ISNA(VLOOKUP($A168,'[2]1516 Exp_Rev Access'!$F$7:$FS$306,141,FALSE)),"",VLOOKUP($A168,'[2]1516 Exp_Rev Access'!$F$7:$FS$306,141,FALSE))</f>
        <v>0</v>
      </c>
      <c r="FF168" s="99">
        <f>IF(ISNA(VLOOKUP($A168,'[2]1516 Exp_Rev Access'!$F$7:$FS$306,142,FALSE)),"",VLOOKUP($A168,'[2]1516 Exp_Rev Access'!$F$7:$FS$306,142,FALSE))</f>
        <v>0</v>
      </c>
      <c r="FG168" s="99">
        <f>IF(ISNA(VLOOKUP($A168,'[2]1516 Exp_Rev Access'!$F$7:$FS$306,143,FALSE)),"",VLOOKUP($A168,'[2]1516 Exp_Rev Access'!$F$7:$FS$306,143,FALSE))</f>
        <v>0</v>
      </c>
      <c r="FH168" s="99">
        <f>IF(ISNA(VLOOKUP($A168,'[2]1516 Exp_Rev Access'!$F$7:$FS$306,144,FALSE)),"",VLOOKUP($A168,'[2]1516 Exp_Rev Access'!$F$7:$FS$306,144,FALSE))</f>
        <v>0</v>
      </c>
      <c r="FI168" s="99">
        <f>IF(ISNA(VLOOKUP($A168,'[2]1516 Exp_Rev Access'!$F$7:$FS$306,145,FALSE)),"",VLOOKUP($A168,'[2]1516 Exp_Rev Access'!$F$7:$FS$306,145,FALSE))</f>
        <v>0</v>
      </c>
      <c r="FJ168" s="99">
        <f>IF(ISNA(VLOOKUP($A168,'[2]1516 Exp_Rev Access'!$F$7:$FS$306,146,FALSE)),"",VLOOKUP($A168,'[2]1516 Exp_Rev Access'!$F$7:$FS$306,146,FALSE))</f>
        <v>0</v>
      </c>
      <c r="FK168" s="99">
        <f>IF(ISNA(VLOOKUP($A168,'[2]1516 Exp_Rev Access'!$F$7:$FS$306,147,FALSE)),"",VLOOKUP($A168,'[2]1516 Exp_Rev Access'!$F$7:$FS$306,147,FALSE))</f>
        <v>0</v>
      </c>
      <c r="FL168" s="99">
        <f>IF(ISNA(VLOOKUP($A168,'[2]1516 Exp_Rev Access'!$F$7:$FS$306,148,FALSE)),"",VLOOKUP($A168,'[2]1516 Exp_Rev Access'!$F$7:$FS$306,148,FALSE))</f>
        <v>0</v>
      </c>
      <c r="FM168" s="99">
        <f>IF(ISNA(VLOOKUP($A168,'[2]1516 Exp_Rev Access'!$F$7:$FS$306,149,FALSE)),"",VLOOKUP($A168,'[2]1516 Exp_Rev Access'!$F$7:$FS$306,149,FALSE))</f>
        <v>0</v>
      </c>
      <c r="FN168" s="99">
        <f>IF(ISNA(VLOOKUP($A168,'[2]1516 Exp_Rev Access'!$F$7:$FS$306,150,FALSE)),"",VLOOKUP($A168,'[2]1516 Exp_Rev Access'!$F$7:$FS$306,150,FALSE))</f>
        <v>0</v>
      </c>
      <c r="FO168" s="99">
        <f>IF(ISNA(VLOOKUP($A168,'[2]1516 Exp_Rev Access'!$F$7:$FS$306,151,FALSE)),"",VLOOKUP($A168,'[2]1516 Exp_Rev Access'!$F$7:$FS$306,151,FALSE))</f>
        <v>0</v>
      </c>
      <c r="FP168" s="99">
        <f>IF(ISNA(VLOOKUP($A168,'[2]1516 Exp_Rev Access'!$F$7:$FS$306,152,FALSE)),"",VLOOKUP($A168,'[2]1516 Exp_Rev Access'!$F$7:$FS$306,152,FALSE))</f>
        <v>0</v>
      </c>
      <c r="FQ168" s="99">
        <f>IF(ISNA(VLOOKUP($A168,'[2]1516 Exp_Rev Access'!$F$7:$FS$306,153,FALSE)),"",VLOOKUP($A168,'[2]1516 Exp_Rev Access'!$F$7:$FS$306,153,FALSE))</f>
        <v>29255.26</v>
      </c>
      <c r="FR168" s="101">
        <f t="shared" si="218"/>
        <v>893197.41</v>
      </c>
      <c r="FS168" s="72">
        <f t="shared" si="219"/>
        <v>6.5682971889597902E-2</v>
      </c>
      <c r="FT168" s="94">
        <f t="shared" si="220"/>
        <v>745.61114079169238</v>
      </c>
      <c r="FU168" s="99">
        <f>IF(ISNA(VLOOKUP($A168,'[2]1516 Exp_Rev Access'!$F$7:$GB$306,154,FALSE)),"",VLOOKUP($A168,'[2]1516 Exp_Rev Access'!$F$7:$GB$306,154,FALSE))</f>
        <v>0</v>
      </c>
      <c r="FV168" s="99">
        <f>IF(ISNA(VLOOKUP($A168,'[2]1516 Exp_Rev Access'!$F$7:$GB$306,155,FALSE)),"",VLOOKUP($A168,'[2]1516 Exp_Rev Access'!$F$7:$GB$306,155,FALSE))</f>
        <v>0</v>
      </c>
      <c r="FW168" s="99">
        <f>IF(ISNA(VLOOKUP($A168,'[2]1516 Exp_Rev Access'!$F$7:$GB$306,156,FALSE)),"",VLOOKUP($A168,'[2]1516 Exp_Rev Access'!$F$7:$GB$306,156,FALSE))</f>
        <v>0</v>
      </c>
      <c r="FX168" s="99">
        <f>IF(ISNA(VLOOKUP($A168,'[2]1516 Exp_Rev Access'!$F$7:$GB$306,157,FALSE)),"",VLOOKUP($A168,'[2]1516 Exp_Rev Access'!$F$7:$GB$306,157,FALSE))</f>
        <v>0</v>
      </c>
      <c r="FY168" s="99">
        <f>IF(ISNA(VLOOKUP($A168,'[2]1516 Exp_Rev Access'!$F$7:$GB$306,158,FALSE)),"",VLOOKUP($A168,'[2]1516 Exp_Rev Access'!$F$7:$GB$306,158,FALSE))</f>
        <v>0</v>
      </c>
      <c r="FZ168" s="99">
        <f>IF(ISNA(VLOOKUP($A168,'[2]1516 Exp_Rev Access'!$F$7:$GB$306,159,FALSE)),"",VLOOKUP($A168,'[2]1516 Exp_Rev Access'!$F$7:$GB$306,159,FALSE))</f>
        <v>0</v>
      </c>
      <c r="GA168" s="99">
        <f>IF(ISNA(VLOOKUP($A168,'[2]1516 Exp_Rev Access'!$F$7:$GB$306,160,FALSE)),"",VLOOKUP($A168,'[2]1516 Exp_Rev Access'!$F$7:$GB$306,160,FALSE))</f>
        <v>0</v>
      </c>
      <c r="GB168" s="99">
        <f>IF(ISNA(VLOOKUP($A168,'[2]1516 Exp_Rev Access'!$F$7:$GB$306,161,FALSE)),"",VLOOKUP($A168,'[2]1516 Exp_Rev Access'!$F$7:$GB$306,161,FALSE))</f>
        <v>0</v>
      </c>
      <c r="GC168" s="99">
        <f>IF(ISNA(VLOOKUP($A168,'[2]1516 Exp_Rev Access'!$F$7:$GB$306,162,FALSE)),"",VLOOKUP($A168,'[2]1516 Exp_Rev Access'!$F$7:$GB$306,162,FALSE))</f>
        <v>0</v>
      </c>
      <c r="GD168" s="99">
        <f>IF(ISNA(VLOOKUP($A168,'[2]1516 Exp_Rev Access'!$F$7:$GB$306,163,FALSE)),"",VLOOKUP($A168,'[2]1516 Exp_Rev Access'!$F$7:$GB$306,163,FALSE))</f>
        <v>0</v>
      </c>
      <c r="GE168" s="99">
        <f>IF(ISNA(VLOOKUP($A168,'[2]1516 Exp_Rev Access'!$F$7:$GB$306,164,FALSE)),"",VLOOKUP($A168,'[2]1516 Exp_Rev Access'!$F$7:$GB$306,164,FALSE))</f>
        <v>0</v>
      </c>
      <c r="GF168" s="99">
        <f>IF(ISNA(VLOOKUP($A168,'[2]1516 Exp_Rev Access'!$F$7:$GB$306,165,FALSE)),"",VLOOKUP($A168,'[2]1516 Exp_Rev Access'!$F$7:$GB$306,165,FALSE))</f>
        <v>0</v>
      </c>
      <c r="GG168" s="99">
        <f>IF(ISNA(VLOOKUP($A168,'[2]1516 Exp_Rev Access'!$F$7:$GB$306,166,FALSE)),"",VLOOKUP($A168,'[2]1516 Exp_Rev Access'!$F$7:$GB$306,166,FALSE))</f>
        <v>0</v>
      </c>
      <c r="GH168" s="99">
        <f>IF(ISNA(VLOOKUP($A168,'[2]1516 Exp_Rev Access'!$F$7:$GB$306,167,FALSE)),"",VLOOKUP($A168,'[2]1516 Exp_Rev Access'!$F$7:$GB$306,167,FALSE))</f>
        <v>0</v>
      </c>
      <c r="GI168" s="99">
        <f>IF(ISNA(VLOOKUP($A168,'[2]1516 Exp_Rev Access'!$F$7:$GB$306,168,FALSE)),"",VLOOKUP($A168,'[2]1516 Exp_Rev Access'!$F$7:$GB$306,168,FALSE))</f>
        <v>0</v>
      </c>
      <c r="GJ168" s="99">
        <f>IF(ISNA(VLOOKUP($A168,'[2]1516 Exp_Rev Access'!$F$7:$GB$306,169,FALSE)),"",VLOOKUP($A168,'[2]1516 Exp_Rev Access'!$F$7:$GB$306,169,FALSE))</f>
        <v>0</v>
      </c>
      <c r="GK168" s="99">
        <f>IF(ISNA(VLOOKUP($A168,'[2]1516 Exp_Rev Access'!$F$7:$GB$306,170,FALSE)),"",VLOOKUP($A168,'[2]1516 Exp_Rev Access'!$F$7:$GB$306,170,FALSE))</f>
        <v>0</v>
      </c>
      <c r="GL168" s="99">
        <f>IF(ISNA(VLOOKUP($A168,'[2]1516 Exp_Rev Access'!$F$7:$GB$306,171,FALSE)),"",VLOOKUP($A168,'[2]1516 Exp_Rev Access'!$F$7:$GB$306,171,FALSE))</f>
        <v>0</v>
      </c>
      <c r="GM168" s="99">
        <f>IF(ISNA(VLOOKUP($A168,'[2]1516 Exp_Rev Access'!$F$7:$GB$306,172,FALSE)),"",VLOOKUP($A168,'[2]1516 Exp_Rev Access'!$F$7:$GB$306,172,FALSE))</f>
        <v>0</v>
      </c>
      <c r="GN168" s="99">
        <f>IF(ISNA(VLOOKUP($A168,'[2]1516 Exp_Rev Access'!$F$7:$GB$306,173,FALSE)),"",VLOOKUP($A168,'[2]1516 Exp_Rev Access'!$F$7:$GB$306,173,FALSE))</f>
        <v>0</v>
      </c>
      <c r="GO168" s="99">
        <f>IF(ISNA(VLOOKUP($A168,'[2]1516 Exp_Rev Access'!$F$7:$GB$306,174,FALSE)),"",VLOOKUP($A168,'[2]1516 Exp_Rev Access'!$F$7:$GB$306,174,FALSE))</f>
        <v>0</v>
      </c>
      <c r="GP168" s="99">
        <f>IF(ISNA(VLOOKUP($A168,'[2]1516 Exp_Rev Access'!$F$7:$GB$306,175,FALSE)),"",VLOOKUP($A168,'[2]1516 Exp_Rev Access'!$F$7:$GB$306,175,FALSE))</f>
        <v>0</v>
      </c>
      <c r="GQ168" s="99">
        <f>IF(ISNA(VLOOKUP($A168,'[2]1516 Exp_Rev Access'!$F$7:$GB$306,176,FALSE)),"",VLOOKUP($A168,'[2]1516 Exp_Rev Access'!$F$7:$GB$306,176,FALSE))</f>
        <v>0</v>
      </c>
      <c r="GR168" s="99">
        <f>IF(ISNA(VLOOKUP($A168,'[2]1516 Exp_Rev Access'!$F$7:$GB$306,177,FALSE)),"",VLOOKUP($A168,'[2]1516 Exp_Rev Access'!$F$7:$GB$306,177,FALSE))</f>
        <v>0</v>
      </c>
      <c r="GS168" s="99">
        <f>IF(ISNA(VLOOKUP($A168,'[2]1516 Exp_Rev Access'!$F$7:$GB$306,178,FALSE)),"",VLOOKUP($A168,'[2]1516 Exp_Rev Access'!$F$7:$GB$306,178,FALSE))</f>
        <v>0</v>
      </c>
      <c r="GT168" s="101">
        <f t="shared" si="221"/>
        <v>0</v>
      </c>
      <c r="GU168" s="72"/>
      <c r="GV168" s="84">
        <f t="shared" si="223"/>
        <v>0</v>
      </c>
    </row>
    <row r="169" spans="1:207" customFormat="1" ht="12" customHeight="1" x14ac:dyDescent="0.2">
      <c r="A169" s="96" t="s">
        <v>459</v>
      </c>
      <c r="B169" s="69" t="s">
        <v>460</v>
      </c>
      <c r="C169" s="80">
        <f>IF(ISNA(VLOOKUP($A169,'[2]1516 enrollment_Rev_Exp by size'!$A$6:$G$320,3,FALSE)),"",VLOOKUP($A169,'[2]1516 enrollment_Rev_Exp by size'!$A$6:$G$320,3,FALSE))</f>
        <v>1167.4499999999998</v>
      </c>
      <c r="D169" s="97">
        <v>15072426.73</v>
      </c>
      <c r="E169" s="80">
        <f t="shared" si="201"/>
        <v>15072426.729999999</v>
      </c>
      <c r="F169" s="80">
        <f t="shared" si="202"/>
        <v>0</v>
      </c>
      <c r="G169" s="98">
        <f>IF(ISNA(VLOOKUP($A169,'[2]1516 Exp_Rev Access'!$F$7:$FS$306,2,FALSE)),"",VLOOKUP($A169,'[2]1516 Exp_Rev Access'!$F$7:$FS$306,2,FALSE))</f>
        <v>3417290.89</v>
      </c>
      <c r="H169" s="98">
        <f>IF(ISNA(VLOOKUP($A169,'[2]1516 Exp_Rev Access'!$F$7:$FS$306,3,FALSE)),"",VLOOKUP($A169,'[2]1516 Exp_Rev Access'!$F$7:$FS$306,3,FALSE))</f>
        <v>0</v>
      </c>
      <c r="I169" s="98">
        <f>IF(ISNA(VLOOKUP($A169,'[2]1516 Exp_Rev Access'!$F$7:$FS$306,4,FALSE)),"",VLOOKUP($A169,'[2]1516 Exp_Rev Access'!$F$7:$FS$306,4,FALSE))</f>
        <v>0</v>
      </c>
      <c r="J169" s="98">
        <f>IF(ISNA(VLOOKUP($A169,'[2]1516 Exp_Rev Access'!$F$7:$FS$306,5,FALSE)),"",VLOOKUP($A169,'[2]1516 Exp_Rev Access'!$F$7:$FS$306,5,FALSE))</f>
        <v>4622.95</v>
      </c>
      <c r="K169" s="98">
        <f>IF(ISNA(VLOOKUP($A169,'[2]1516 Exp_Rev Access'!$F$7:$FS$306,6,FALSE)),"",VLOOKUP($A169,'[2]1516 Exp_Rev Access'!$F$7:$FS$306,6,FALSE))</f>
        <v>0</v>
      </c>
      <c r="L169" s="98">
        <f>IF(ISNA(VLOOKUP($A169,'[2]1516 Exp_Rev Access'!$F$7:$FS$306,7,FALSE)),"",VLOOKUP($A169,'[2]1516 Exp_Rev Access'!$F$7:$FS$306,7,FALSE))</f>
        <v>0</v>
      </c>
      <c r="M169" s="90">
        <f t="shared" si="203"/>
        <v>3421913.8400000003</v>
      </c>
      <c r="N169" s="72">
        <f t="shared" si="204"/>
        <v>0.22703137996942846</v>
      </c>
      <c r="O169" s="73">
        <f t="shared" si="205"/>
        <v>2931.1009807700552</v>
      </c>
      <c r="P169" s="99">
        <f>IF(ISNA(VLOOKUP($A169,'[2]1516 Exp_Rev Access'!$F$7:$FS$306,8,FALSE)),"",VLOOKUP($A169,'[2]1516 Exp_Rev Access'!$F$7:$FS$306,8,FALSE))</f>
        <v>14946.51</v>
      </c>
      <c r="Q169" s="99">
        <f>IF(ISNA(VLOOKUP($A169,'[2]1516 Exp_Rev Access'!$F$7:$FS$306,9,FALSE)),"",VLOOKUP($A169,'[2]1516 Exp_Rev Access'!$F$7:$FS$306,9,FALSE))</f>
        <v>0</v>
      </c>
      <c r="R169" s="99">
        <f>IF(ISNA(VLOOKUP($A169,'[2]1516 Exp_Rev Access'!$F$7:$FS$306,10,FALSE)),"",VLOOKUP($A169,'[2]1516 Exp_Rev Access'!$F$7:$FS$306,10,FALSE))</f>
        <v>3265</v>
      </c>
      <c r="S169" s="99">
        <f>IF(ISNA(VLOOKUP($A169,'[2]1516 Exp_Rev Access'!$F$7:$FS$306,11,FALSE)),"",VLOOKUP($A169,'[2]1516 Exp_Rev Access'!$F$7:$FS$306,11,FALSE))</f>
        <v>0</v>
      </c>
      <c r="T169" s="99">
        <f>IF(ISNA(VLOOKUP($A169,'[2]1516 Exp_Rev Access'!$F$7:$FS$306,12,FALSE)),"",VLOOKUP($A169,'[2]1516 Exp_Rev Access'!$F$7:$FS$306,12,FALSE))</f>
        <v>0</v>
      </c>
      <c r="U169" s="99">
        <f>IF(ISNA(VLOOKUP($A169,'[2]1516 Exp_Rev Access'!$F$7:$FS$306,13,FALSE)),"",VLOOKUP($A169,'[2]1516 Exp_Rev Access'!$F$7:$FS$306,13,FALSE))</f>
        <v>0</v>
      </c>
      <c r="V169" s="99">
        <f>IF(ISNA(VLOOKUP($A169,'[2]1516 Exp_Rev Access'!$F$7:$FS$306,14,FALSE)),"",VLOOKUP($A169,'[2]1516 Exp_Rev Access'!$F$7:$FS$306,14,FALSE))</f>
        <v>0</v>
      </c>
      <c r="W169" s="99">
        <f>IF(ISNA(VLOOKUP($A169,'[2]1516 Exp_Rev Access'!$F$7:$FS$306,15,FALSE)),"",VLOOKUP($A169,'[2]1516 Exp_Rev Access'!$F$7:$FS$306,15,FALSE))</f>
        <v>0</v>
      </c>
      <c r="X169" s="99">
        <f>IF(ISNA(VLOOKUP($A169,'[2]1516 Exp_Rev Access'!$F$7:$FS$306,16,FALSE)),"",VLOOKUP($A169,'[2]1516 Exp_Rev Access'!$F$7:$FS$306,16,FALSE))</f>
        <v>14256.48</v>
      </c>
      <c r="Y169" s="99">
        <f>IF(ISNA(VLOOKUP($A169,'[2]1516 Exp_Rev Access'!$F$7:$FS$306,17,FALSE)),"",VLOOKUP($A169,'[2]1516 Exp_Rev Access'!$F$7:$FS$306,17,FALSE))</f>
        <v>0</v>
      </c>
      <c r="Z169" s="99">
        <f>IF(ISNA(VLOOKUP($A169,'[2]1516 Exp_Rev Access'!$F$7:$FS$306,18,FALSE)),"",VLOOKUP($A169,'[2]1516 Exp_Rev Access'!$F$7:$FS$306,18,FALSE))</f>
        <v>0</v>
      </c>
      <c r="AA169" s="99">
        <f>IF(ISNA(VLOOKUP($A169,'[2]1516 Exp_Rev Access'!$F$7:$FS$306,19,FALSE)),"",VLOOKUP($A169,'[2]1516 Exp_Rev Access'!$F$7:$FS$306,19,FALSE))</f>
        <v>0</v>
      </c>
      <c r="AB169" s="99">
        <f>IF(ISNA(VLOOKUP($A169,'[2]1516 Exp_Rev Access'!$F$7:$FS$306,20,FALSE)),"",VLOOKUP($A169,'[2]1516 Exp_Rev Access'!$F$7:$FS$306,20,FALSE))</f>
        <v>3260.45</v>
      </c>
      <c r="AC169" s="99">
        <f>IF(ISNA(VLOOKUP($A169,'[2]1516 Exp_Rev Access'!$F$7:$FS$306,21,FALSE)),"",VLOOKUP($A169,'[2]1516 Exp_Rev Access'!$F$7:$FS$306,21,FALSE))</f>
        <v>88443.93</v>
      </c>
      <c r="AD169" s="99">
        <f>IF(ISNA(VLOOKUP($A169,'[2]1516 Exp_Rev Access'!$F$7:$FS$306,22,FALSE)),"",VLOOKUP($A169,'[2]1516 Exp_Rev Access'!$F$7:$FS$306,22,FALSE))</f>
        <v>1845.56</v>
      </c>
      <c r="AE169" s="99">
        <f>IF(ISNA(VLOOKUP($A169,'[2]1516 Exp_Rev Access'!$F$7:$FS$306,23,FALSE)),"",VLOOKUP($A169,'[2]1516 Exp_Rev Access'!$F$7:$FS$306,23,FALSE))</f>
        <v>0</v>
      </c>
      <c r="AF169" s="99">
        <f>IF(ISNA(VLOOKUP($A169,'[2]1516 Exp_Rev Access'!$F$7:$FS$306,24,FALSE)),"",VLOOKUP($A169,'[2]1516 Exp_Rev Access'!$F$7:$FS$306,24,FALSE))</f>
        <v>217403.19</v>
      </c>
      <c r="AG169" s="99">
        <f>IF(ISNA(VLOOKUP($A169,'[2]1516 Exp_Rev Access'!$F$7:$FS$306,25,FALSE)),"",VLOOKUP($A169,'[2]1516 Exp_Rev Access'!$F$7:$FS$306,25,FALSE))</f>
        <v>1391.14</v>
      </c>
      <c r="AH169" s="98">
        <f>IF(ISNA(VLOOKUP($A169,'[2]1516 Exp_Rev Access'!$F$7:$FS$306,26,FALSE)),"",VLOOKUP($A169,'[2]1516 Exp_Rev Access'!$F$7:$FS$306,26,FALSE))</f>
        <v>38660.519999999997</v>
      </c>
      <c r="AI169" s="98">
        <f>IF(ISNA(VLOOKUP($A169,'[2]1516 Exp_Rev Access'!$F$7:$FS$306,27,FALSE)),"",VLOOKUP($A169,'[2]1516 Exp_Rev Access'!$F$7:$FS$306,27,FALSE))</f>
        <v>1000</v>
      </c>
      <c r="AJ169" s="98">
        <f>IF(ISNA(VLOOKUP($A169,'[2]1516 Exp_Rev Access'!$F$7:$FS$306,28,FALSE)),"",VLOOKUP($A169,'[2]1516 Exp_Rev Access'!$F$7:$FS$306,28,FALSE))</f>
        <v>16379.33</v>
      </c>
      <c r="AK169" s="98">
        <f>IF(ISNA(VLOOKUP($A169,'[2]1516 Exp_Rev Access'!$F$7:$FS$306,29,FALSE)),"",VLOOKUP($A169,'[2]1516 Exp_Rev Access'!$F$7:$FS$306,29,FALSE))</f>
        <v>66377.02</v>
      </c>
      <c r="AL169" s="100">
        <f t="shared" si="206"/>
        <v>467229.13000000006</v>
      </c>
      <c r="AM169" s="72">
        <f t="shared" si="207"/>
        <v>3.0998931915192669E-2</v>
      </c>
      <c r="AN169" s="94">
        <f t="shared" si="208"/>
        <v>400.21339671934572</v>
      </c>
      <c r="AO169" s="99">
        <f>IF(ISNA(VLOOKUP($A169,'[2]1516 Exp_Rev Access'!$F$7:$GB$306,30,FALSE)),"",VLOOKUP($A169,'[2]1516 Exp_Rev Access'!$F$7:$FS$306,30,FALSE))</f>
        <v>7201691.6600000001</v>
      </c>
      <c r="AP169" s="99">
        <f>IF(ISNA(VLOOKUP($A169,'[2]1516 Exp_Rev Access'!$F$7:$GB$306,31,FALSE)),"",VLOOKUP($A169,'[2]1516 Exp_Rev Access'!$F$7:$FS$306,31,FALSE))</f>
        <v>272271.53999999998</v>
      </c>
      <c r="AQ169" s="99">
        <f>IF(ISNA(VLOOKUP($A169,'[2]1516 Exp_Rev Access'!$F$7:$GB$306,32,FALSE)),"",VLOOKUP($A169,'[2]1516 Exp_Rev Access'!$F$7:$FS$306,32,FALSE))</f>
        <v>0</v>
      </c>
      <c r="AR169" s="99">
        <f>IF(ISNA(VLOOKUP($A169,'[2]1516 Exp_Rev Access'!$F$7:$GB$306,33,FALSE)),"",VLOOKUP($A169,'[2]1516 Exp_Rev Access'!$F$7:$FS$306,33,FALSE))</f>
        <v>0</v>
      </c>
      <c r="AS169" s="99">
        <f>IF(ISNA(VLOOKUP($A169,'[2]1516 Exp_Rev Access'!$F$7:$GB$306,34,FALSE)),"",VLOOKUP($A169,'[2]1516 Exp_Rev Access'!$F$7:$FS$306,34,FALSE))</f>
        <v>0</v>
      </c>
      <c r="AT169" s="101">
        <f t="shared" si="209"/>
        <v>7473963.2000000002</v>
      </c>
      <c r="AU169" s="72">
        <f t="shared" si="210"/>
        <v>0.49586993082699166</v>
      </c>
      <c r="AV169" s="94">
        <f t="shared" si="211"/>
        <v>6401.9557154482</v>
      </c>
      <c r="AW169" s="99">
        <f>IF(ISNA(VLOOKUP($A169,'[2]1516 Exp_Rev Access'!$F$7:$GB$306,35,FALSE)),"",VLOOKUP($A169,'[2]1516 Exp_Rev Access'!$F$7:$GB$306,35,FALSE))</f>
        <v>0</v>
      </c>
      <c r="AX169" s="99">
        <f>IF(ISNA(VLOOKUP($A169,'[2]1516 Exp_Rev Access'!$F$7:$GB$306,36,FALSE)),"",VLOOKUP($A169,'[2]1516 Exp_Rev Access'!$F$7:$GB$306,36,FALSE))</f>
        <v>1024206.81</v>
      </c>
      <c r="AY169" s="99">
        <f>IF(ISNA(VLOOKUP($A169,'[2]1516 Exp_Rev Access'!$F$7:$GB$306,37,FALSE)),"",VLOOKUP($A169,'[2]1516 Exp_Rev Access'!$F$7:$GB$306,37,FALSE))</f>
        <v>66534.44</v>
      </c>
      <c r="AZ169" s="99">
        <f>IF(ISNA(VLOOKUP($A169,'[2]1516 Exp_Rev Access'!$F$7:$GB$306,38,FALSE)),"",VLOOKUP($A169,'[2]1516 Exp_Rev Access'!$F$7:$GB$306,38,FALSE))</f>
        <v>0</v>
      </c>
      <c r="BA169" s="99">
        <f>IF(ISNA(VLOOKUP($A169,'[2]1516 Exp_Rev Access'!$F$7:$GB$306,39,FALSE)),"",VLOOKUP($A169,'[2]1516 Exp_Rev Access'!$F$7:$GB$306,39,FALSE))</f>
        <v>0</v>
      </c>
      <c r="BB169" s="99">
        <f>IF(ISNA(VLOOKUP($A169,'[2]1516 Exp_Rev Access'!$F$7:$GB$306,40,FALSE)),"",VLOOKUP($A169,'[2]1516 Exp_Rev Access'!$F$7:$GB$306,40,FALSE))</f>
        <v>291264.87</v>
      </c>
      <c r="BC169" s="99">
        <f>IF(ISNA(VLOOKUP($A169,'[2]1516 Exp_Rev Access'!$F$7:$GB$306,41,FALSE)),"",VLOOKUP($A169,'[2]1516 Exp_Rev Access'!$F$7:$GB$306,41,FALSE))</f>
        <v>0</v>
      </c>
      <c r="BD169" s="99">
        <f>IF(ISNA(VLOOKUP($A169,'[2]1516 Exp_Rev Access'!$F$7:$GB$306,42,FALSE)),"",VLOOKUP($A169,'[2]1516 Exp_Rev Access'!$F$7:$GB$306,42,FALSE))</f>
        <v>63441.440000000002</v>
      </c>
      <c r="BE169" s="99">
        <f>IF(ISNA(VLOOKUP($A169,'[2]1516 Exp_Rev Access'!$F$7:$GB$306,43,FALSE)),"",VLOOKUP($A169,'[2]1516 Exp_Rev Access'!$F$7:$GB$306,43,FALSE))</f>
        <v>0</v>
      </c>
      <c r="BF169" s="99">
        <f>IF(ISNA(VLOOKUP($A169,'[2]1516 Exp_Rev Access'!$F$7:$GB$306,44,FALSE)),"",VLOOKUP($A169,'[2]1516 Exp_Rev Access'!$F$7:$GB$306,44,FALSE))</f>
        <v>20225.439999999999</v>
      </c>
      <c r="BG169" s="99">
        <f>IF(ISNA(VLOOKUP($A169,'[2]1516 Exp_Rev Access'!$F$7:$GB$306,45,FALSE)),"",VLOOKUP($A169,'[2]1516 Exp_Rev Access'!$F$7:$GB$306,45,FALSE))</f>
        <v>12014.31</v>
      </c>
      <c r="BH169" s="99">
        <f>IF(ISNA(VLOOKUP($A169,'[2]1516 Exp_Rev Access'!$F$7:$GB$306,46,FALSE)),"",VLOOKUP($A169,'[2]1516 Exp_Rev Access'!$F$7:$GB$306,46,FALSE))</f>
        <v>0</v>
      </c>
      <c r="BI169" s="99">
        <f>IF(ISNA(VLOOKUP($A169,'[2]1516 Exp_Rev Access'!$F$7:$GB$306,47,FALSE)),"",VLOOKUP($A169,'[2]1516 Exp_Rev Access'!$F$7:$GB$306,47,FALSE))</f>
        <v>4902.2</v>
      </c>
      <c r="BJ169" s="99">
        <f>IF(ISNA(VLOOKUP($A169,'[2]1516 Exp_Rev Access'!$F$7:$GB$306,48,FALSE)),"",VLOOKUP($A169,'[2]1516 Exp_Rev Access'!$F$7:$GB$306,48,FALSE))</f>
        <v>550275.94999999995</v>
      </c>
      <c r="BK169" s="99">
        <f>IF(ISNA(VLOOKUP($A169,'[2]1516 Exp_Rev Access'!$F$7:$GB$306,49,FALSE)),"",VLOOKUP($A169,'[2]1516 Exp_Rev Access'!$F$7:$GB$306,49,FALSE))</f>
        <v>39518</v>
      </c>
      <c r="BL169" s="99">
        <f>IF(ISNA(VLOOKUP($A169,'[2]1516 Exp_Rev Access'!$F$7:$GB$306,50,FALSE)),"",VLOOKUP($A169,'[2]1516 Exp_Rev Access'!$F$7:$GB$306,50,FALSE))</f>
        <v>0</v>
      </c>
      <c r="BM169" s="99">
        <f>IF(ISNA(VLOOKUP($A169,'[2]1516 Exp_Rev Access'!$F$7:$GB$306,51,FALSE)),"",VLOOKUP($A169,'[2]1516 Exp_Rev Access'!$F$7:$GB$306,51,FALSE))</f>
        <v>0</v>
      </c>
      <c r="BN169" s="99">
        <f>IF(ISNA(VLOOKUP($A169,'[2]1516 Exp_Rev Access'!$F$7:$GB$306,52,FALSE)),"",VLOOKUP($A169,'[2]1516 Exp_Rev Access'!$F$7:$GB$306,52,FALSE))</f>
        <v>0</v>
      </c>
      <c r="BO169" s="99">
        <f>IF(ISNA(VLOOKUP($A169,'[2]1516 Exp_Rev Access'!$F$7:$GB$306,53,FALSE)),"",VLOOKUP($A169,'[2]1516 Exp_Rev Access'!$F$7:$GB$306,53,FALSE))</f>
        <v>0</v>
      </c>
      <c r="BP169" s="99">
        <f>IF(ISNA(VLOOKUP($A169,'[2]1516 Exp_Rev Access'!$F$7:$GB$306,54,FALSE)),"",VLOOKUP($A169,'[2]1516 Exp_Rev Access'!$F$7:$GB$306,54,FALSE))</f>
        <v>0</v>
      </c>
      <c r="BQ169" s="99">
        <f>IF(ISNA(VLOOKUP($A169,'[2]1516 Exp_Rev Access'!$F$7:$GB$306,55,FALSE)),"",VLOOKUP($A169,'[2]1516 Exp_Rev Access'!$F$7:$GB$306,55,FALSE))</f>
        <v>0</v>
      </c>
      <c r="BR169" s="99">
        <f>IF(ISNA(VLOOKUP($A169,'[2]1516 Exp_Rev Access'!$F$7:$GB$306,56,FALSE)),"",VLOOKUP($A169,'[2]1516 Exp_Rev Access'!$F$7:$GB$306,56,FALSE))</f>
        <v>0</v>
      </c>
      <c r="BS169" s="99">
        <f>IF(ISNA(VLOOKUP($A169,'[2]1516 Exp_Rev Access'!$F$7:$GB$306,57,FALSE)),"",VLOOKUP($A169,'[2]1516 Exp_Rev Access'!$F$7:$GB$306,57,FALSE))</f>
        <v>0</v>
      </c>
      <c r="BT169" s="99">
        <f>IF(ISNA(VLOOKUP($A169,'[2]1516 Exp_Rev Access'!$F$7:$GB$306,58,FALSE)),"",VLOOKUP($A169,'[2]1516 Exp_Rev Access'!$F$7:$GB$306,58,FALSE))</f>
        <v>0</v>
      </c>
      <c r="BU169" s="102">
        <f t="shared" si="212"/>
        <v>2072383.46</v>
      </c>
      <c r="BV169" s="72">
        <f t="shared" si="213"/>
        <v>0.13749500973689588</v>
      </c>
      <c r="BW169" s="94">
        <f t="shared" si="214"/>
        <v>1775.1368024326525</v>
      </c>
      <c r="BX169" s="99">
        <f>IF(ISNA(VLOOKUP($A169,'[2]1516 Exp_Rev Access'!$F$7:$GB$306,59,FALSE)),"",VLOOKUP($A169,'[2]1516 Exp_Rev Access'!$F$7:$GB$306,59,FALSE))</f>
        <v>0</v>
      </c>
      <c r="BY169" s="99">
        <f>IF(ISNA(VLOOKUP($A169,'[2]1516 Exp_Rev Access'!$F$7:$GB$306,60,FALSE)),"",VLOOKUP($A169,'[2]1516 Exp_Rev Access'!$F$7:$GB$306,60,FALSE))</f>
        <v>0</v>
      </c>
      <c r="BZ169" s="99">
        <f>IF(ISNA(VLOOKUP($A169,'[2]1516 Exp_Rev Access'!$F$7:$GB$306,61,FALSE)),"",VLOOKUP($A169,'[2]1516 Exp_Rev Access'!$F$7:$GB$306,61,FALSE))</f>
        <v>0</v>
      </c>
      <c r="CA169" s="99">
        <f>IF(ISNA(VLOOKUP($A169,'[2]1516 Exp_Rev Access'!$F$7:$GB$306,62,FALSE)),"",VLOOKUP($A169,'[2]1516 Exp_Rev Access'!$F$7:$GB$306,62,FALSE))</f>
        <v>0</v>
      </c>
      <c r="CB169" s="99">
        <f>IF(ISNA(VLOOKUP($A169,'[2]1516 Exp_Rev Access'!$F$7:$GB$306,63,FALSE)),"",VLOOKUP($A169,'[2]1516 Exp_Rev Access'!$F$7:$GB$306,63,FALSE))</f>
        <v>210226.82</v>
      </c>
      <c r="CC169" s="99">
        <f>IF(ISNA(VLOOKUP($A169,'[2]1516 Exp_Rev Access'!$F$7:$GB$306,64,FALSE)),"",VLOOKUP($A169,'[2]1516 Exp_Rev Access'!$F$7:$GB$306,64,FALSE))</f>
        <v>0</v>
      </c>
      <c r="CD169" s="101">
        <f t="shared" si="215"/>
        <v>210226.82</v>
      </c>
      <c r="CE169" s="72">
        <f t="shared" si="226"/>
        <v>1.3947775216685363E-2</v>
      </c>
      <c r="CF169" s="103">
        <f t="shared" si="227"/>
        <v>180.07351064285413</v>
      </c>
      <c r="CG169" s="99">
        <f>IF(ISNA(VLOOKUP($A169,'[2]1516 Exp_Rev Access'!$F$7:$GB$306,65,FALSE)),"",VLOOKUP($A169,'[2]1516 Exp_Rev Access'!$F$7:$GB$306,65,FALSE))</f>
        <v>0</v>
      </c>
      <c r="CH169" s="99">
        <f>IF(ISNA(VLOOKUP($A169,'[2]1516 Exp_Rev Access'!$F$7:$GB$306,66,FALSE)),"",VLOOKUP($A169,'[2]1516 Exp_Rev Access'!$F$7:$GB$306,66,FALSE))</f>
        <v>0</v>
      </c>
      <c r="CI169" s="99">
        <f>IF(ISNA(VLOOKUP($A169,'[2]1516 Exp_Rev Access'!$F$7:$GB$306,67,FALSE)),"",VLOOKUP($A169,'[2]1516 Exp_Rev Access'!$F$7:$GB$306,67,FALSE))</f>
        <v>0</v>
      </c>
      <c r="CJ169" s="99">
        <f>IF(ISNA(VLOOKUP($A169,'[2]1516 Exp_Rev Access'!$F$7:$GB$306,68,FALSE)),"",VLOOKUP($A169,'[2]1516 Exp_Rev Access'!$F$7:$GB$306,68,FALSE))</f>
        <v>0</v>
      </c>
      <c r="CK169" s="99">
        <f>IF(ISNA(VLOOKUP($A169,'[2]1516 Exp_Rev Access'!$F$7:$GB$306,69,FALSE)),"",VLOOKUP($A169,'[2]1516 Exp_Rev Access'!$F$7:$GB$306,69,FALSE))</f>
        <v>0</v>
      </c>
      <c r="CL169" s="99">
        <f>IF(ISNA(VLOOKUP($A169,'[2]1516 Exp_Rev Access'!$F$7:$GB$306,70,FALSE)),"",VLOOKUP($A169,'[2]1516 Exp_Rev Access'!$F$7:$GB$306,70,FALSE))</f>
        <v>0</v>
      </c>
      <c r="CM169" s="99">
        <f>IF(ISNA(VLOOKUP($A169,'[2]1516 Exp_Rev Access'!$F$7:$GB$306,71,FALSE)),"",VLOOKUP($A169,'[2]1516 Exp_Rev Access'!$F$7:$GB$306,71,FALSE))</f>
        <v>0</v>
      </c>
      <c r="CN169" s="99">
        <f>IF(ISNA(VLOOKUP($A169,'[2]1516 Exp_Rev Access'!$F$7:$GB$306,72,FALSE)),"",VLOOKUP($A169,'[2]1516 Exp_Rev Access'!$F$7:$GB$306,72,FALSE))</f>
        <v>0</v>
      </c>
      <c r="CO169" s="99">
        <f>IF(ISNA(VLOOKUP($A169,'[2]1516 Exp_Rev Access'!$F$7:$GB$306,73,FALSE)),"",VLOOKUP($A169,'[2]1516 Exp_Rev Access'!$F$7:$GB$306,73,FALSE))</f>
        <v>0</v>
      </c>
      <c r="CP169" s="99">
        <f>IF(ISNA(VLOOKUP($A169,'[2]1516 Exp_Rev Access'!$F$7:$GB$306,74,FALSE)),"",VLOOKUP($A169,'[2]1516 Exp_Rev Access'!$F$7:$GB$306,74,FALSE))</f>
        <v>332027</v>
      </c>
      <c r="CQ169" s="99">
        <f>IF(ISNA(VLOOKUP($A169,'[2]1516 Exp_Rev Access'!$F$7:$GB$306,75,FALSE)),"",VLOOKUP($A169,'[2]1516 Exp_Rev Access'!$F$7:$GB$306,75,FALSE))</f>
        <v>0</v>
      </c>
      <c r="CR169" s="99">
        <f>IF(ISNA(VLOOKUP($A169,'[2]1516 Exp_Rev Access'!$F$7:$GB$306,76,FALSE)),"",VLOOKUP($A169,'[2]1516 Exp_Rev Access'!$F$7:$GB$306,76,FALSE))</f>
        <v>14331</v>
      </c>
      <c r="CS169" s="99">
        <f>IF(ISNA(VLOOKUP($A169,'[2]1516 Exp_Rev Access'!$F$7:$GB$306,77,FALSE)),"",VLOOKUP($A169,'[2]1516 Exp_Rev Access'!$F$7:$GB$306,77,FALSE))</f>
        <v>0</v>
      </c>
      <c r="CT169" s="99">
        <f>IF(ISNA(VLOOKUP($A169,'[2]1516 Exp_Rev Access'!$F$7:$GB$306,78,FALSE)),"",VLOOKUP($A169,'[2]1516 Exp_Rev Access'!$F$7:$GB$306,78,FALSE))</f>
        <v>449503.98</v>
      </c>
      <c r="CU169" s="99">
        <f>IF(ISNA(VLOOKUP($A169,'[2]1516 Exp_Rev Access'!$F$7:$GB$306,79,FALSE)),"",VLOOKUP($A169,'[2]1516 Exp_Rev Access'!$F$7:$GB$306,79,FALSE))</f>
        <v>81497</v>
      </c>
      <c r="CV169" s="99">
        <f>IF(ISNA(VLOOKUP($A169,'[2]1516 Exp_Rev Access'!$F$7:$GB$306,80,FALSE)),"",VLOOKUP($A169,'[2]1516 Exp_Rev Access'!$F$7:$GB$306,80,FALSE))</f>
        <v>0</v>
      </c>
      <c r="CW169" s="99">
        <f>IF(ISNA(VLOOKUP($A169,'[2]1516 Exp_Rev Access'!$F$7:$GB$306,81,FALSE)),"",VLOOKUP($A169,'[2]1516 Exp_Rev Access'!$F$7:$GB$306,81,FALSE))</f>
        <v>0</v>
      </c>
      <c r="CX169" s="99">
        <f>IF(ISNA(VLOOKUP($A169,'[2]1516 Exp_Rev Access'!$F$7:$GB$306,82,FALSE)),"",VLOOKUP($A169,'[2]1516 Exp_Rev Access'!$F$7:$GB$306,82,FALSE))</f>
        <v>0</v>
      </c>
      <c r="CY169" s="99">
        <f>IF(ISNA(VLOOKUP($A169,'[2]1516 Exp_Rev Access'!$F$7:$GB$306,83,FALSE)),"",VLOOKUP($A169,'[2]1516 Exp_Rev Access'!$F$7:$GB$306,83,FALSE))</f>
        <v>0</v>
      </c>
      <c r="CZ169" s="99">
        <f>IF(ISNA(VLOOKUP($A169,'[2]1516 Exp_Rev Access'!$F$7:$GB$306,84,FALSE)),"",VLOOKUP($A169,'[2]1516 Exp_Rev Access'!$F$7:$GB$306,84,FALSE))</f>
        <v>0</v>
      </c>
      <c r="DA169" s="99">
        <f>IF(ISNA(VLOOKUP($A169,'[2]1516 Exp_Rev Access'!$F$7:$GB$306,85,FALSE)),"",VLOOKUP($A169,'[2]1516 Exp_Rev Access'!$F$7:$GB$306,85,FALSE))</f>
        <v>0</v>
      </c>
      <c r="DB169" s="99">
        <f>IF(ISNA(VLOOKUP($A169,'[2]1516 Exp_Rev Access'!$F$7:$GB$306,86,FALSE)),"",VLOOKUP($A169,'[2]1516 Exp_Rev Access'!$F$7:$GB$306,86,FALSE))</f>
        <v>0</v>
      </c>
      <c r="DC169" s="99">
        <f>IF(ISNA(VLOOKUP($A169,'[2]1516 Exp_Rev Access'!$F$7:$GB$306,87,FALSE)),"",VLOOKUP($A169,'[2]1516 Exp_Rev Access'!$F$7:$GB$306,87,FALSE))</f>
        <v>0</v>
      </c>
      <c r="DD169" s="99">
        <f>IF(ISNA(VLOOKUP($A169,'[2]1516 Exp_Rev Access'!$F$7:$GB$306,88,FALSE)),"",VLOOKUP($A169,'[2]1516 Exp_Rev Access'!$F$7:$GB$306,88,FALSE))</f>
        <v>0</v>
      </c>
      <c r="DE169" s="99">
        <f>IF(ISNA(VLOOKUP($A169,'[2]1516 Exp_Rev Access'!$F$7:$GB$306,89,FALSE)),"",VLOOKUP($A169,'[2]1516 Exp_Rev Access'!$F$7:$GB$306,89,FALSE))</f>
        <v>0</v>
      </c>
      <c r="DF169" s="99">
        <f>IF(ISNA(VLOOKUP($A169,'[2]1516 Exp_Rev Access'!$F$7:$GB$306,90,FALSE)),"",VLOOKUP($A169,'[2]1516 Exp_Rev Access'!$F$7:$GB$306,90,FALSE))</f>
        <v>0</v>
      </c>
      <c r="DG169" s="99">
        <f>IF(ISNA(VLOOKUP($A169,'[2]1516 Exp_Rev Access'!$F$7:$GB$306,91,FALSE)),"",VLOOKUP($A169,'[2]1516 Exp_Rev Access'!$F$7:$GB$306,91,FALSE))</f>
        <v>0</v>
      </c>
      <c r="DH169" s="99">
        <f>IF(ISNA(VLOOKUP($A169,'[2]1516 Exp_Rev Access'!$F$7:$GB$306,92,FALSE)),"",VLOOKUP($A169,'[2]1516 Exp_Rev Access'!$F$7:$GB$306,92,FALSE))</f>
        <v>203979.81</v>
      </c>
      <c r="DI169" s="99">
        <f>IF(ISNA(VLOOKUP($A169,'[2]1516 Exp_Rev Access'!$F$7:$GB$306,93,FALSE)),"",VLOOKUP($A169,'[2]1516 Exp_Rev Access'!$F$7:$GB$306,93,FALSE))</f>
        <v>0</v>
      </c>
      <c r="DJ169" s="99">
        <f>IF(ISNA(VLOOKUP($A169,'[2]1516 Exp_Rev Access'!$F$7:$GB$306,94,FALSE)),"",VLOOKUP($A169,'[2]1516 Exp_Rev Access'!$F$7:$GB$306,94,FALSE))</f>
        <v>0</v>
      </c>
      <c r="DK169" s="99">
        <f>IF(ISNA(VLOOKUP($A169,'[2]1516 Exp_Rev Access'!$F$7:$GB$306,95,FALSE)),"",VLOOKUP($A169,'[2]1516 Exp_Rev Access'!$F$7:$GB$306,95,FALSE))</f>
        <v>0</v>
      </c>
      <c r="DL169" s="99">
        <f>IF(ISNA(VLOOKUP($A169,'[2]1516 Exp_Rev Access'!$F$7:$GB$306,96,FALSE)),"",VLOOKUP($A169,'[2]1516 Exp_Rev Access'!$F$7:$GB$306,96,FALSE))</f>
        <v>0</v>
      </c>
      <c r="DM169" s="99">
        <f>IF(ISNA(VLOOKUP($A169,'[2]1516 Exp_Rev Access'!$F$7:$GB$306,97,FALSE)),"",VLOOKUP($A169,'[2]1516 Exp_Rev Access'!$F$7:$GB$306,97,FALSE))</f>
        <v>0</v>
      </c>
      <c r="DN169" s="99">
        <f>IF(ISNA(VLOOKUP($A169,'[2]1516 Exp_Rev Access'!$F$7:$GB$306,98,FALSE)),"",VLOOKUP($A169,'[2]1516 Exp_Rev Access'!$F$7:$GB$306,98,FALSE))</f>
        <v>0</v>
      </c>
      <c r="DO169" s="99">
        <f>IF(ISNA(VLOOKUP($A169,'[2]1516 Exp_Rev Access'!$F$7:$GB$306,99,FALSE)),"",VLOOKUP($A169,'[2]1516 Exp_Rev Access'!$F$7:$GB$306,99,FALSE))</f>
        <v>0</v>
      </c>
      <c r="DP169" s="99">
        <f>IF(ISNA(VLOOKUP($A169,'[2]1516 Exp_Rev Access'!$F$7:$GB$306,100,FALSE)),"",VLOOKUP($A169,'[2]1516 Exp_Rev Access'!$F$7:$GB$306,100,FALSE))</f>
        <v>0</v>
      </c>
      <c r="DQ169" s="99">
        <f>IF(ISNA(VLOOKUP($A169,'[2]1516 Exp_Rev Access'!$F$7:$GB$306,101,FALSE)),"",VLOOKUP($A169,'[2]1516 Exp_Rev Access'!$F$7:$GB$306,101,FALSE))</f>
        <v>0</v>
      </c>
      <c r="DR169" s="99">
        <f>IF(ISNA(VLOOKUP($A169,'[2]1516 Exp_Rev Access'!$F$7:$GB$306,102,FALSE)),"",VLOOKUP($A169,'[2]1516 Exp_Rev Access'!$F$7:$GB$306,102,FALSE))</f>
        <v>0</v>
      </c>
      <c r="DS169" s="99">
        <f>IF(ISNA(VLOOKUP($A169,'[2]1516 Exp_Rev Access'!$F$7:$GB$306,103,FALSE)),"",VLOOKUP($A169,'[2]1516 Exp_Rev Access'!$F$7:$GB$306,103,FALSE))</f>
        <v>0</v>
      </c>
      <c r="DT169" s="99">
        <f>IF(ISNA(VLOOKUP($A169,'[2]1516 Exp_Rev Access'!$F$7:$GB$306,104,FALSE)),"",VLOOKUP($A169,'[2]1516 Exp_Rev Access'!$F$7:$GB$306,104,FALSE))</f>
        <v>0</v>
      </c>
      <c r="DU169" s="99">
        <f>IF(ISNA(VLOOKUP($A169,'[2]1516 Exp_Rev Access'!$F$7:$GB$306,105,FALSE)),"",VLOOKUP($A169,'[2]1516 Exp_Rev Access'!$F$7:$GB$306,105,FALSE))</f>
        <v>0</v>
      </c>
      <c r="DV169" s="99">
        <f>IF(ISNA(VLOOKUP($A169,'[2]1516 Exp_Rev Access'!$F$7:$GB$306,106,FALSE)),"",VLOOKUP($A169,'[2]1516 Exp_Rev Access'!$F$7:$GB$306,106,FALSE))</f>
        <v>0</v>
      </c>
      <c r="DW169" s="99">
        <f>IF(ISNA(VLOOKUP($A169,'[2]1516 Exp_Rev Access'!$F$7:$GB$306,107,FALSE)),"",VLOOKUP($A169,'[2]1516 Exp_Rev Access'!$F$7:$GB$306,107,FALSE))</f>
        <v>0</v>
      </c>
      <c r="DX169" s="99">
        <f>IF(ISNA(VLOOKUP($A169,'[2]1516 Exp_Rev Access'!$F$7:$GB$306,108,FALSE)),"",VLOOKUP($A169,'[2]1516 Exp_Rev Access'!$F$7:$GB$306,108,FALSE))</f>
        <v>0</v>
      </c>
      <c r="DY169" s="99">
        <f>IF(ISNA(VLOOKUP($A169,'[2]1516 Exp_Rev Access'!$F$7:$GB$306,109,FALSE)),"",VLOOKUP($A169,'[2]1516 Exp_Rev Access'!$F$7:$GB$306,109,FALSE))</f>
        <v>0</v>
      </c>
      <c r="DZ169" s="99">
        <f>IF(ISNA(VLOOKUP($A169,'[2]1516 Exp_Rev Access'!$F$7:$GB$306,110,FALSE)),"",VLOOKUP($A169,'[2]1516 Exp_Rev Access'!$F$7:$GB$306,110,FALSE))</f>
        <v>0</v>
      </c>
      <c r="EA169" s="99">
        <f>IF(ISNA(VLOOKUP($A169,'[2]1516 Exp_Rev Access'!$F$7:$GB$306,111,FALSE)),"",VLOOKUP($A169,'[2]1516 Exp_Rev Access'!$F$7:$GB$306,111,FALSE))</f>
        <v>0</v>
      </c>
      <c r="EB169" s="99">
        <f>IF(ISNA(VLOOKUP($A169,'[2]1516 Exp_Rev Access'!$F$7:$GB$306,112,FALSE)),"",VLOOKUP($A169,'[2]1516 Exp_Rev Access'!$F$7:$GB$306,112,FALSE))</f>
        <v>0</v>
      </c>
      <c r="EC169" s="99">
        <f>IF(ISNA(VLOOKUP($A169,'[2]1516 Exp_Rev Access'!$F$7:$GB$306,113,FALSE)),"",VLOOKUP($A169,'[2]1516 Exp_Rev Access'!$F$7:$GB$306,113,FALSE))</f>
        <v>0</v>
      </c>
      <c r="ED169" s="99">
        <f>IF(ISNA(VLOOKUP($A169,'[2]1516 Exp_Rev Access'!$F$7:$GB$306,114,FALSE)),"",VLOOKUP($A169,'[2]1516 Exp_Rev Access'!$F$7:$GB$306,114,FALSE))</f>
        <v>0</v>
      </c>
      <c r="EE169" s="99">
        <f>IF(ISNA(VLOOKUP($A169,'[2]1516 Exp_Rev Access'!$F$7:$GB$306,115,FALSE)),"",VLOOKUP($A169,'[2]1516 Exp_Rev Access'!$F$7:$GB$306,115,FALSE))</f>
        <v>0</v>
      </c>
      <c r="EF169" s="99">
        <f>IF(ISNA(VLOOKUP($A169,'[2]1516 Exp_Rev Access'!$F$7:$GB$306,116,FALSE)),"",VLOOKUP($A169,'[2]1516 Exp_Rev Access'!$F$7:$GB$306,116,FALSE))</f>
        <v>0</v>
      </c>
      <c r="EG169" s="99">
        <f>IF(ISNA(VLOOKUP($A169,'[2]1516 Exp_Rev Access'!$F$7:$GB$306,117,FALSE)),"",VLOOKUP($A169,'[2]1516 Exp_Rev Access'!$F$7:$GB$306,117,FALSE))</f>
        <v>0</v>
      </c>
      <c r="EH169" s="99">
        <f>IF(ISNA(VLOOKUP($A169,'[2]1516 Exp_Rev Access'!$F$7:$GB$306,118,FALSE)),"",VLOOKUP($A169,'[2]1516 Exp_Rev Access'!$F$7:$GB$306,118,FALSE))</f>
        <v>0</v>
      </c>
      <c r="EI169" s="99">
        <f>IF(ISNA(VLOOKUP($A169,'[2]1516 Exp_Rev Access'!$F$7:$GB$306,119,FALSE)),"",VLOOKUP($A169,'[2]1516 Exp_Rev Access'!$F$7:$GB$306,119,FALSE))</f>
        <v>0</v>
      </c>
      <c r="EJ169" s="99">
        <f>IF(ISNA(VLOOKUP($A169,'[2]1516 Exp_Rev Access'!$F$7:$GB$306,120,FALSE)),"",VLOOKUP($A169,'[2]1516 Exp_Rev Access'!$F$7:$GB$306,120,FALSE))</f>
        <v>0</v>
      </c>
      <c r="EK169" s="99">
        <f>IF(ISNA(VLOOKUP($A169,'[2]1516 Exp_Rev Access'!$F$7:$GB$306,121,FALSE)),"",VLOOKUP($A169,'[2]1516 Exp_Rev Access'!$F$7:$GB$306,121,FALSE))</f>
        <v>0</v>
      </c>
      <c r="EL169" s="99">
        <f>IF(ISNA(VLOOKUP($A169,'[2]1516 Exp_Rev Access'!$F$7:$GB$306,122,FALSE)),"",VLOOKUP($A169,'[2]1516 Exp_Rev Access'!$F$7:$GB$306,122,FALSE))</f>
        <v>0</v>
      </c>
      <c r="EM169" s="99">
        <f>IF(ISNA(VLOOKUP($A169,'[2]1516 Exp_Rev Access'!$F$7:$GB$306,123,FALSE)),"",VLOOKUP($A169,'[2]1516 Exp_Rev Access'!$F$7:$GB$306,123,FALSE))</f>
        <v>0</v>
      </c>
      <c r="EN169" s="99">
        <f>IF(ISNA(VLOOKUP($A169,'[2]1516 Exp_Rev Access'!$F$7:$GB$306,124,FALSE)),"",VLOOKUP($A169,'[2]1516 Exp_Rev Access'!$F$7:$GB$306,124,FALSE))</f>
        <v>10278.58</v>
      </c>
      <c r="EO169" s="99">
        <f>IF(ISNA(VLOOKUP($A169,'[2]1516 Exp_Rev Access'!$F$7:$GB$306,125,FALSE)),"",VLOOKUP($A169,'[2]1516 Exp_Rev Access'!$F$7:$GB$306,125,FALSE))</f>
        <v>0</v>
      </c>
      <c r="EP169" s="99">
        <f>IF(ISNA(VLOOKUP($A169,'[2]1516 Exp_Rev Access'!$F$7:$GB$306,126,FALSE)),"",VLOOKUP($A169,'[2]1516 Exp_Rev Access'!$F$7:$GB$306,126,FALSE))</f>
        <v>0</v>
      </c>
      <c r="EQ169" s="99">
        <f>IF(ISNA(VLOOKUP($A169,'[2]1516 Exp_Rev Access'!$F$7:$GB$306,127,FALSE)),"",VLOOKUP($A169,'[2]1516 Exp_Rev Access'!$F$7:$GB$306,127,FALSE))</f>
        <v>0</v>
      </c>
      <c r="ER169" s="99">
        <f>IF(ISNA(VLOOKUP($A169,'[2]1516 Exp_Rev Access'!$F$7:$GB$306,128,FALSE)),"",VLOOKUP($A169,'[2]1516 Exp_Rev Access'!$F$7:$GB$306,128,FALSE))</f>
        <v>0</v>
      </c>
      <c r="ES169" s="99">
        <f>IF(ISNA(VLOOKUP($A169,'[2]1516 Exp_Rev Access'!$F$7:$GB$306,129,FALSE)),"",VLOOKUP($A169,'[2]1516 Exp_Rev Access'!$F$7:$GB$306,129,FALSE))</f>
        <v>0</v>
      </c>
      <c r="ET169" s="99">
        <f>IF(ISNA(VLOOKUP($A169,'[2]1516 Exp_Rev Access'!$F$7:$GB$306,130,FALSE)),"",VLOOKUP($A169,'[2]1516 Exp_Rev Access'!$F$7:$GB$306,130,FALSE))</f>
        <v>0</v>
      </c>
      <c r="EU169" s="99">
        <f>IF(ISNA(VLOOKUP($A169,'[2]1516 Exp_Rev Access'!$F$7:$GB$306,131,FALSE)),"",VLOOKUP($A169,'[2]1516 Exp_Rev Access'!$F$7:$GB$306,131,FALSE))</f>
        <v>29572.92</v>
      </c>
      <c r="EV169" s="99">
        <f>IF(ISNA(VLOOKUP($A169,'[2]1516 Exp_Rev Access'!$F$7:$GB$306,132,FALSE)),"",VLOOKUP($A169,'[2]1516 Exp_Rev Access'!$F$7:$GB$306,132,FALSE))</f>
        <v>0</v>
      </c>
      <c r="EW169" s="99">
        <f>IF(ISNA(VLOOKUP($A169,'[2]1516 Exp_Rev Access'!$F$7:$GB$306,133,FALSE)),"",VLOOKUP($A169,'[2]1516 Exp_Rev Access'!$F$7:$GB$306,133,FALSE))</f>
        <v>0</v>
      </c>
      <c r="EX169" s="99">
        <f>IF(ISNA(VLOOKUP($A169,'[2]1516 Exp_Rev Access'!$F$7:$GB$306,134,FALSE)),"",VLOOKUP($A169,'[2]1516 Exp_Rev Access'!$F$7:$GB$306,134,FALSE))</f>
        <v>0</v>
      </c>
      <c r="EY169" s="99">
        <f>IF(ISNA(VLOOKUP($A169,'[2]1516 Exp_Rev Access'!$F$7:$GB$306,135,FALSE)),"",VLOOKUP($A169,'[2]1516 Exp_Rev Access'!$F$7:$GB$306,135,FALSE))</f>
        <v>0</v>
      </c>
      <c r="EZ169" s="99">
        <f>IF(ISNA(VLOOKUP($A169,'[2]1516 Exp_Rev Access'!$F$7:$GB$306,136,FALSE)),"",VLOOKUP($A169,'[2]1516 Exp_Rev Access'!$F$7:$GB$306,136,FALSE))</f>
        <v>0</v>
      </c>
      <c r="FA169" s="99">
        <f>IF(ISNA(VLOOKUP($A169,'[2]1516 Exp_Rev Access'!$F$7:$GB$306,137,FALSE)),"",VLOOKUP($A169,'[2]1516 Exp_Rev Access'!$F$7:$GB$306,137,FALSE))</f>
        <v>0</v>
      </c>
      <c r="FB169" s="99">
        <f>IF(ISNA(VLOOKUP($A169,'[2]1516 Exp_Rev Access'!$F$7:$GB$306,138,FALSE)),"",VLOOKUP($A169,'[2]1516 Exp_Rev Access'!$F$7:$GB$306,138,FALSE))</f>
        <v>0</v>
      </c>
      <c r="FC169" s="99">
        <f>IF(ISNA(VLOOKUP($A169,'[2]1516 Exp_Rev Access'!$F$7:$GB$306,139,FALSE)),"",VLOOKUP($A169,'[2]1516 Exp_Rev Access'!$F$7:$GB$306,139,FALSE))</f>
        <v>0</v>
      </c>
      <c r="FD169" s="99">
        <f>IF(ISNA(VLOOKUP($A169,'[2]1516 Exp_Rev Access'!$F$7:$FS$306,140,FALSE)),"",VLOOKUP($A169,'[2]1516 Exp_Rev Access'!$F$7:$FS$306,140,FALSE))</f>
        <v>0</v>
      </c>
      <c r="FE169" s="99">
        <f>IF(ISNA(VLOOKUP($A169,'[2]1516 Exp_Rev Access'!$F$7:$FS$306,141,FALSE)),"",VLOOKUP($A169,'[2]1516 Exp_Rev Access'!$F$7:$FS$306,141,FALSE))</f>
        <v>0</v>
      </c>
      <c r="FF169" s="99">
        <f>IF(ISNA(VLOOKUP($A169,'[2]1516 Exp_Rev Access'!$F$7:$FS$306,142,FALSE)),"",VLOOKUP($A169,'[2]1516 Exp_Rev Access'!$F$7:$FS$306,142,FALSE))</f>
        <v>0</v>
      </c>
      <c r="FG169" s="99">
        <f>IF(ISNA(VLOOKUP($A169,'[2]1516 Exp_Rev Access'!$F$7:$FS$306,143,FALSE)),"",VLOOKUP($A169,'[2]1516 Exp_Rev Access'!$F$7:$FS$306,143,FALSE))</f>
        <v>0</v>
      </c>
      <c r="FH169" s="99">
        <f>IF(ISNA(VLOOKUP($A169,'[2]1516 Exp_Rev Access'!$F$7:$FS$306,144,FALSE)),"",VLOOKUP($A169,'[2]1516 Exp_Rev Access'!$F$7:$FS$306,144,FALSE))</f>
        <v>0</v>
      </c>
      <c r="FI169" s="99">
        <f>IF(ISNA(VLOOKUP($A169,'[2]1516 Exp_Rev Access'!$F$7:$FS$306,145,FALSE)),"",VLOOKUP($A169,'[2]1516 Exp_Rev Access'!$F$7:$FS$306,145,FALSE))</f>
        <v>0</v>
      </c>
      <c r="FJ169" s="99">
        <f>IF(ISNA(VLOOKUP($A169,'[2]1516 Exp_Rev Access'!$F$7:$FS$306,146,FALSE)),"",VLOOKUP($A169,'[2]1516 Exp_Rev Access'!$F$7:$FS$306,146,FALSE))</f>
        <v>0</v>
      </c>
      <c r="FK169" s="99">
        <f>IF(ISNA(VLOOKUP($A169,'[2]1516 Exp_Rev Access'!$F$7:$FS$306,147,FALSE)),"",VLOOKUP($A169,'[2]1516 Exp_Rev Access'!$F$7:$FS$306,147,FALSE))</f>
        <v>0</v>
      </c>
      <c r="FL169" s="99">
        <f>IF(ISNA(VLOOKUP($A169,'[2]1516 Exp_Rev Access'!$F$7:$FS$306,148,FALSE)),"",VLOOKUP($A169,'[2]1516 Exp_Rev Access'!$F$7:$FS$306,148,FALSE))</f>
        <v>0</v>
      </c>
      <c r="FM169" s="99">
        <f>IF(ISNA(VLOOKUP($A169,'[2]1516 Exp_Rev Access'!$F$7:$FS$306,149,FALSE)),"",VLOOKUP($A169,'[2]1516 Exp_Rev Access'!$F$7:$FS$306,149,FALSE))</f>
        <v>0</v>
      </c>
      <c r="FN169" s="99">
        <f>IF(ISNA(VLOOKUP($A169,'[2]1516 Exp_Rev Access'!$F$7:$FS$306,150,FALSE)),"",VLOOKUP($A169,'[2]1516 Exp_Rev Access'!$F$7:$FS$306,150,FALSE))</f>
        <v>0</v>
      </c>
      <c r="FO169" s="99">
        <f>IF(ISNA(VLOOKUP($A169,'[2]1516 Exp_Rev Access'!$F$7:$FS$306,151,FALSE)),"",VLOOKUP($A169,'[2]1516 Exp_Rev Access'!$F$7:$FS$306,151,FALSE))</f>
        <v>0</v>
      </c>
      <c r="FP169" s="99">
        <f>IF(ISNA(VLOOKUP($A169,'[2]1516 Exp_Rev Access'!$F$7:$FS$306,152,FALSE)),"",VLOOKUP($A169,'[2]1516 Exp_Rev Access'!$F$7:$FS$306,152,FALSE))</f>
        <v>0</v>
      </c>
      <c r="FQ169" s="99">
        <f>IF(ISNA(VLOOKUP($A169,'[2]1516 Exp_Rev Access'!$F$7:$FS$306,153,FALSE)),"",VLOOKUP($A169,'[2]1516 Exp_Rev Access'!$F$7:$FS$306,153,FALSE))</f>
        <v>28528.87</v>
      </c>
      <c r="FR169" s="101">
        <f t="shared" si="218"/>
        <v>1149719.1600000001</v>
      </c>
      <c r="FS169" s="72">
        <f t="shared" si="219"/>
        <v>7.6279631713956922E-2</v>
      </c>
      <c r="FT169" s="94">
        <f t="shared" si="220"/>
        <v>984.81233457535677</v>
      </c>
      <c r="FU169" s="99">
        <f>IF(ISNA(VLOOKUP($A169,'[2]1516 Exp_Rev Access'!$F$7:$GB$306,154,FALSE)),"",VLOOKUP($A169,'[2]1516 Exp_Rev Access'!$F$7:$GB$306,154,FALSE))</f>
        <v>0</v>
      </c>
      <c r="FV169" s="99">
        <f>IF(ISNA(VLOOKUP($A169,'[2]1516 Exp_Rev Access'!$F$7:$GB$306,155,FALSE)),"",VLOOKUP($A169,'[2]1516 Exp_Rev Access'!$F$7:$GB$306,155,FALSE))</f>
        <v>0</v>
      </c>
      <c r="FW169" s="99">
        <f>IF(ISNA(VLOOKUP($A169,'[2]1516 Exp_Rev Access'!$F$7:$GB$306,156,FALSE)),"",VLOOKUP($A169,'[2]1516 Exp_Rev Access'!$F$7:$GB$306,156,FALSE))</f>
        <v>0</v>
      </c>
      <c r="FX169" s="99">
        <f>IF(ISNA(VLOOKUP($A169,'[2]1516 Exp_Rev Access'!$F$7:$GB$306,157,FALSE)),"",VLOOKUP($A169,'[2]1516 Exp_Rev Access'!$F$7:$GB$306,157,FALSE))</f>
        <v>0</v>
      </c>
      <c r="FY169" s="99">
        <f>IF(ISNA(VLOOKUP($A169,'[2]1516 Exp_Rev Access'!$F$7:$GB$306,158,FALSE)),"",VLOOKUP($A169,'[2]1516 Exp_Rev Access'!$F$7:$GB$306,158,FALSE))</f>
        <v>0</v>
      </c>
      <c r="FZ169" s="99">
        <f>IF(ISNA(VLOOKUP($A169,'[2]1516 Exp_Rev Access'!$F$7:$GB$306,159,FALSE)),"",VLOOKUP($A169,'[2]1516 Exp_Rev Access'!$F$7:$GB$306,159,FALSE))</f>
        <v>0</v>
      </c>
      <c r="GA169" s="99">
        <f>IF(ISNA(VLOOKUP($A169,'[2]1516 Exp_Rev Access'!$F$7:$GB$306,160,FALSE)),"",VLOOKUP($A169,'[2]1516 Exp_Rev Access'!$F$7:$GB$306,160,FALSE))</f>
        <v>0</v>
      </c>
      <c r="GB169" s="99">
        <f>IF(ISNA(VLOOKUP($A169,'[2]1516 Exp_Rev Access'!$F$7:$GB$306,161,FALSE)),"",VLOOKUP($A169,'[2]1516 Exp_Rev Access'!$F$7:$GB$306,161,FALSE))</f>
        <v>0</v>
      </c>
      <c r="GC169" s="99">
        <f>IF(ISNA(VLOOKUP($A169,'[2]1516 Exp_Rev Access'!$F$7:$GB$306,162,FALSE)),"",VLOOKUP($A169,'[2]1516 Exp_Rev Access'!$F$7:$GB$306,162,FALSE))</f>
        <v>0</v>
      </c>
      <c r="GD169" s="99">
        <f>IF(ISNA(VLOOKUP($A169,'[2]1516 Exp_Rev Access'!$F$7:$GB$306,163,FALSE)),"",VLOOKUP($A169,'[2]1516 Exp_Rev Access'!$F$7:$GB$306,163,FALSE))</f>
        <v>0</v>
      </c>
      <c r="GE169" s="99">
        <f>IF(ISNA(VLOOKUP($A169,'[2]1516 Exp_Rev Access'!$F$7:$GB$306,164,FALSE)),"",VLOOKUP($A169,'[2]1516 Exp_Rev Access'!$F$7:$GB$306,164,FALSE))</f>
        <v>0</v>
      </c>
      <c r="GF169" s="99">
        <f>IF(ISNA(VLOOKUP($A169,'[2]1516 Exp_Rev Access'!$F$7:$GB$306,165,FALSE)),"",VLOOKUP($A169,'[2]1516 Exp_Rev Access'!$F$7:$GB$306,165,FALSE))</f>
        <v>0</v>
      </c>
      <c r="GG169" s="99">
        <f>IF(ISNA(VLOOKUP($A169,'[2]1516 Exp_Rev Access'!$F$7:$GB$306,166,FALSE)),"",VLOOKUP($A169,'[2]1516 Exp_Rev Access'!$F$7:$GB$306,166,FALSE))</f>
        <v>0</v>
      </c>
      <c r="GH169" s="99">
        <f>IF(ISNA(VLOOKUP($A169,'[2]1516 Exp_Rev Access'!$F$7:$GB$306,167,FALSE)),"",VLOOKUP($A169,'[2]1516 Exp_Rev Access'!$F$7:$GB$306,167,FALSE))</f>
        <v>0</v>
      </c>
      <c r="GI169" s="99">
        <f>IF(ISNA(VLOOKUP($A169,'[2]1516 Exp_Rev Access'!$F$7:$GB$306,168,FALSE)),"",VLOOKUP($A169,'[2]1516 Exp_Rev Access'!$F$7:$GB$306,168,FALSE))</f>
        <v>0</v>
      </c>
      <c r="GJ169" s="99">
        <f>IF(ISNA(VLOOKUP($A169,'[2]1516 Exp_Rev Access'!$F$7:$GB$306,169,FALSE)),"",VLOOKUP($A169,'[2]1516 Exp_Rev Access'!$F$7:$GB$306,169,FALSE))</f>
        <v>3701.88</v>
      </c>
      <c r="GK169" s="99">
        <f>IF(ISNA(VLOOKUP($A169,'[2]1516 Exp_Rev Access'!$F$7:$GB$306,170,FALSE)),"",VLOOKUP($A169,'[2]1516 Exp_Rev Access'!$F$7:$GB$306,170,FALSE))</f>
        <v>0</v>
      </c>
      <c r="GL169" s="99">
        <f>IF(ISNA(VLOOKUP($A169,'[2]1516 Exp_Rev Access'!$F$7:$GB$306,171,FALSE)),"",VLOOKUP($A169,'[2]1516 Exp_Rev Access'!$F$7:$GB$306,171,FALSE))</f>
        <v>0</v>
      </c>
      <c r="GM169" s="99">
        <f>IF(ISNA(VLOOKUP($A169,'[2]1516 Exp_Rev Access'!$F$7:$GB$306,172,FALSE)),"",VLOOKUP($A169,'[2]1516 Exp_Rev Access'!$F$7:$GB$306,172,FALSE))</f>
        <v>0</v>
      </c>
      <c r="GN169" s="99">
        <f>IF(ISNA(VLOOKUP($A169,'[2]1516 Exp_Rev Access'!$F$7:$GB$306,173,FALSE)),"",VLOOKUP($A169,'[2]1516 Exp_Rev Access'!$F$7:$GB$306,173,FALSE))</f>
        <v>0</v>
      </c>
      <c r="GO169" s="99">
        <f>IF(ISNA(VLOOKUP($A169,'[2]1516 Exp_Rev Access'!$F$7:$GB$306,174,FALSE)),"",VLOOKUP($A169,'[2]1516 Exp_Rev Access'!$F$7:$GB$306,174,FALSE))</f>
        <v>0</v>
      </c>
      <c r="GP169" s="99">
        <f>IF(ISNA(VLOOKUP($A169,'[2]1516 Exp_Rev Access'!$F$7:$GB$306,175,FALSE)),"",VLOOKUP($A169,'[2]1516 Exp_Rev Access'!$F$7:$GB$306,175,FALSE))</f>
        <v>0</v>
      </c>
      <c r="GQ169" s="99">
        <f>IF(ISNA(VLOOKUP($A169,'[2]1516 Exp_Rev Access'!$F$7:$GB$306,176,FALSE)),"",VLOOKUP($A169,'[2]1516 Exp_Rev Access'!$F$7:$GB$306,176,FALSE))</f>
        <v>0</v>
      </c>
      <c r="GR169" s="99">
        <f>IF(ISNA(VLOOKUP($A169,'[2]1516 Exp_Rev Access'!$F$7:$GB$306,177,FALSE)),"",VLOOKUP($A169,'[2]1516 Exp_Rev Access'!$F$7:$GB$306,177,FALSE))</f>
        <v>0</v>
      </c>
      <c r="GS169" s="99">
        <f>IF(ISNA(VLOOKUP($A169,'[2]1516 Exp_Rev Access'!$F$7:$GB$306,178,FALSE)),"",VLOOKUP($A169,'[2]1516 Exp_Rev Access'!$F$7:$GB$306,178,FALSE))</f>
        <v>273289.24</v>
      </c>
      <c r="GT169" s="101">
        <f t="shared" si="221"/>
        <v>276991.12</v>
      </c>
      <c r="GU169" s="72">
        <f>GT169/D169</f>
        <v>1.8377340620849048E-2</v>
      </c>
      <c r="GV169" s="84">
        <f t="shared" si="223"/>
        <v>237.2616557454281</v>
      </c>
    </row>
    <row r="170" spans="1:207" customFormat="1" ht="12" customHeight="1" x14ac:dyDescent="0.2">
      <c r="A170" s="96" t="s">
        <v>461</v>
      </c>
      <c r="B170" s="69" t="s">
        <v>462</v>
      </c>
      <c r="C170" s="80">
        <f>IF(ISNA(VLOOKUP($A170,'[2]1516 enrollment_Rev_Exp by size'!$A$6:$G$320,3,FALSE)),"",VLOOKUP($A170,'[2]1516 enrollment_Rev_Exp by size'!$A$6:$G$320,3,FALSE))</f>
        <v>1144.1099999999997</v>
      </c>
      <c r="D170" s="97">
        <v>13072892.07</v>
      </c>
      <c r="E170" s="80">
        <f t="shared" si="201"/>
        <v>13072892.07</v>
      </c>
      <c r="F170" s="80">
        <f t="shared" si="202"/>
        <v>0</v>
      </c>
      <c r="G170" s="98">
        <f>IF(ISNA(VLOOKUP($A170,'[2]1516 Exp_Rev Access'!$F$7:$FS$306,2,FALSE)),"",VLOOKUP($A170,'[2]1516 Exp_Rev Access'!$F$7:$FS$306,2,FALSE))</f>
        <v>1602112.21</v>
      </c>
      <c r="H170" s="98">
        <f>IF(ISNA(VLOOKUP($A170,'[2]1516 Exp_Rev Access'!$F$7:$FS$306,3,FALSE)),"",VLOOKUP($A170,'[2]1516 Exp_Rev Access'!$F$7:$FS$306,3,FALSE))</f>
        <v>0</v>
      </c>
      <c r="I170" s="98">
        <f>IF(ISNA(VLOOKUP($A170,'[2]1516 Exp_Rev Access'!$F$7:$FS$306,4,FALSE)),"",VLOOKUP($A170,'[2]1516 Exp_Rev Access'!$F$7:$FS$306,4,FALSE))</f>
        <v>0</v>
      </c>
      <c r="J170" s="98">
        <f>IF(ISNA(VLOOKUP($A170,'[2]1516 Exp_Rev Access'!$F$7:$FS$306,5,FALSE)),"",VLOOKUP($A170,'[2]1516 Exp_Rev Access'!$F$7:$FS$306,5,FALSE))</f>
        <v>18163.919999999998</v>
      </c>
      <c r="K170" s="98">
        <f>IF(ISNA(VLOOKUP($A170,'[2]1516 Exp_Rev Access'!$F$7:$FS$306,6,FALSE)),"",VLOOKUP($A170,'[2]1516 Exp_Rev Access'!$F$7:$FS$306,6,FALSE))</f>
        <v>0</v>
      </c>
      <c r="L170" s="98">
        <f>IF(ISNA(VLOOKUP($A170,'[2]1516 Exp_Rev Access'!$F$7:$FS$306,7,FALSE)),"",VLOOKUP($A170,'[2]1516 Exp_Rev Access'!$F$7:$FS$306,7,FALSE))</f>
        <v>0</v>
      </c>
      <c r="M170" s="90">
        <f t="shared" si="203"/>
        <v>1620276.13</v>
      </c>
      <c r="N170" s="72">
        <f t="shared" si="204"/>
        <v>0.12394167421593345</v>
      </c>
      <c r="O170" s="73">
        <f t="shared" si="205"/>
        <v>1416.1891164311128</v>
      </c>
      <c r="P170" s="99">
        <f>IF(ISNA(VLOOKUP($A170,'[2]1516 Exp_Rev Access'!$F$7:$FS$306,8,FALSE)),"",VLOOKUP($A170,'[2]1516 Exp_Rev Access'!$F$7:$FS$306,8,FALSE))</f>
        <v>9992.58</v>
      </c>
      <c r="Q170" s="99">
        <f>IF(ISNA(VLOOKUP($A170,'[2]1516 Exp_Rev Access'!$F$7:$FS$306,9,FALSE)),"",VLOOKUP($A170,'[2]1516 Exp_Rev Access'!$F$7:$FS$306,9,FALSE))</f>
        <v>0</v>
      </c>
      <c r="R170" s="99">
        <f>IF(ISNA(VLOOKUP($A170,'[2]1516 Exp_Rev Access'!$F$7:$FS$306,10,FALSE)),"",VLOOKUP($A170,'[2]1516 Exp_Rev Access'!$F$7:$FS$306,10,FALSE))</f>
        <v>607</v>
      </c>
      <c r="S170" s="99">
        <f>IF(ISNA(VLOOKUP($A170,'[2]1516 Exp_Rev Access'!$F$7:$FS$306,11,FALSE)),"",VLOOKUP($A170,'[2]1516 Exp_Rev Access'!$F$7:$FS$306,11,FALSE))</f>
        <v>0</v>
      </c>
      <c r="T170" s="99">
        <f>IF(ISNA(VLOOKUP($A170,'[2]1516 Exp_Rev Access'!$F$7:$FS$306,12,FALSE)),"",VLOOKUP($A170,'[2]1516 Exp_Rev Access'!$F$7:$FS$306,12,FALSE))</f>
        <v>9093</v>
      </c>
      <c r="U170" s="99">
        <f>IF(ISNA(VLOOKUP($A170,'[2]1516 Exp_Rev Access'!$F$7:$FS$306,13,FALSE)),"",VLOOKUP($A170,'[2]1516 Exp_Rev Access'!$F$7:$FS$306,13,FALSE))</f>
        <v>0</v>
      </c>
      <c r="V170" s="99">
        <f>IF(ISNA(VLOOKUP($A170,'[2]1516 Exp_Rev Access'!$F$7:$FS$306,14,FALSE)),"",VLOOKUP($A170,'[2]1516 Exp_Rev Access'!$F$7:$FS$306,14,FALSE))</f>
        <v>0</v>
      </c>
      <c r="W170" s="99">
        <f>IF(ISNA(VLOOKUP($A170,'[2]1516 Exp_Rev Access'!$F$7:$FS$306,15,FALSE)),"",VLOOKUP($A170,'[2]1516 Exp_Rev Access'!$F$7:$FS$306,15,FALSE))</f>
        <v>0</v>
      </c>
      <c r="X170" s="99">
        <f>IF(ISNA(VLOOKUP($A170,'[2]1516 Exp_Rev Access'!$F$7:$FS$306,16,FALSE)),"",VLOOKUP($A170,'[2]1516 Exp_Rev Access'!$F$7:$FS$306,16,FALSE))</f>
        <v>4165.38</v>
      </c>
      <c r="Y170" s="99">
        <f>IF(ISNA(VLOOKUP($A170,'[2]1516 Exp_Rev Access'!$F$7:$FS$306,17,FALSE)),"",VLOOKUP($A170,'[2]1516 Exp_Rev Access'!$F$7:$FS$306,17,FALSE))</f>
        <v>28</v>
      </c>
      <c r="Z170" s="99">
        <f>IF(ISNA(VLOOKUP($A170,'[2]1516 Exp_Rev Access'!$F$7:$FS$306,18,FALSE)),"",VLOOKUP($A170,'[2]1516 Exp_Rev Access'!$F$7:$FS$306,18,FALSE))</f>
        <v>0</v>
      </c>
      <c r="AA170" s="99">
        <f>IF(ISNA(VLOOKUP($A170,'[2]1516 Exp_Rev Access'!$F$7:$FS$306,19,FALSE)),"",VLOOKUP($A170,'[2]1516 Exp_Rev Access'!$F$7:$FS$306,19,FALSE))</f>
        <v>0</v>
      </c>
      <c r="AB170" s="99">
        <f>IF(ISNA(VLOOKUP($A170,'[2]1516 Exp_Rev Access'!$F$7:$FS$306,20,FALSE)),"",VLOOKUP($A170,'[2]1516 Exp_Rev Access'!$F$7:$FS$306,20,FALSE))</f>
        <v>0</v>
      </c>
      <c r="AC170" s="99">
        <f>IF(ISNA(VLOOKUP($A170,'[2]1516 Exp_Rev Access'!$F$7:$FS$306,21,FALSE)),"",VLOOKUP($A170,'[2]1516 Exp_Rev Access'!$F$7:$FS$306,21,FALSE))</f>
        <v>75354.05</v>
      </c>
      <c r="AD170" s="99">
        <f>IF(ISNA(VLOOKUP($A170,'[2]1516 Exp_Rev Access'!$F$7:$FS$306,22,FALSE)),"",VLOOKUP($A170,'[2]1516 Exp_Rev Access'!$F$7:$FS$306,22,FALSE))</f>
        <v>2706.14</v>
      </c>
      <c r="AE170" s="99">
        <f>IF(ISNA(VLOOKUP($A170,'[2]1516 Exp_Rev Access'!$F$7:$FS$306,23,FALSE)),"",VLOOKUP($A170,'[2]1516 Exp_Rev Access'!$F$7:$FS$306,23,FALSE))</f>
        <v>0</v>
      </c>
      <c r="AF170" s="99">
        <f>IF(ISNA(VLOOKUP($A170,'[2]1516 Exp_Rev Access'!$F$7:$FS$306,24,FALSE)),"",VLOOKUP($A170,'[2]1516 Exp_Rev Access'!$F$7:$FS$306,24,FALSE))</f>
        <v>1057.8499999999999</v>
      </c>
      <c r="AG170" s="99">
        <f>IF(ISNA(VLOOKUP($A170,'[2]1516 Exp_Rev Access'!$F$7:$FS$306,25,FALSE)),"",VLOOKUP($A170,'[2]1516 Exp_Rev Access'!$F$7:$FS$306,25,FALSE))</f>
        <v>624.27</v>
      </c>
      <c r="AH170" s="98">
        <f>IF(ISNA(VLOOKUP($A170,'[2]1516 Exp_Rev Access'!$F$7:$FS$306,26,FALSE)),"",VLOOKUP($A170,'[2]1516 Exp_Rev Access'!$F$7:$FS$306,26,FALSE))</f>
        <v>21075.919999999998</v>
      </c>
      <c r="AI170" s="98">
        <f>IF(ISNA(VLOOKUP($A170,'[2]1516 Exp_Rev Access'!$F$7:$FS$306,27,FALSE)),"",VLOOKUP($A170,'[2]1516 Exp_Rev Access'!$F$7:$FS$306,27,FALSE))</f>
        <v>615.73</v>
      </c>
      <c r="AJ170" s="98">
        <f>IF(ISNA(VLOOKUP($A170,'[2]1516 Exp_Rev Access'!$F$7:$FS$306,28,FALSE)),"",VLOOKUP($A170,'[2]1516 Exp_Rev Access'!$F$7:$FS$306,28,FALSE))</f>
        <v>14299.54</v>
      </c>
      <c r="AK170" s="98">
        <f>IF(ISNA(VLOOKUP($A170,'[2]1516 Exp_Rev Access'!$F$7:$FS$306,29,FALSE)),"",VLOOKUP($A170,'[2]1516 Exp_Rev Access'!$F$7:$FS$306,29,FALSE))</f>
        <v>42989.58</v>
      </c>
      <c r="AL170" s="100">
        <f t="shared" si="206"/>
        <v>182609.04000000004</v>
      </c>
      <c r="AM170" s="72">
        <f t="shared" si="207"/>
        <v>1.396852655267122E-2</v>
      </c>
      <c r="AN170" s="94">
        <f t="shared" si="208"/>
        <v>159.6079397959987</v>
      </c>
      <c r="AO170" s="99">
        <f>IF(ISNA(VLOOKUP($A170,'[2]1516 Exp_Rev Access'!$F$7:$GB$306,30,FALSE)),"",VLOOKUP($A170,'[2]1516 Exp_Rev Access'!$F$7:$FS$306,30,FALSE))</f>
        <v>6902332.7400000002</v>
      </c>
      <c r="AP170" s="99">
        <f>IF(ISNA(VLOOKUP($A170,'[2]1516 Exp_Rev Access'!$F$7:$GB$306,31,FALSE)),"",VLOOKUP($A170,'[2]1516 Exp_Rev Access'!$F$7:$FS$306,31,FALSE))</f>
        <v>127150.01</v>
      </c>
      <c r="AQ170" s="99">
        <f>IF(ISNA(VLOOKUP($A170,'[2]1516 Exp_Rev Access'!$F$7:$GB$306,32,FALSE)),"",VLOOKUP($A170,'[2]1516 Exp_Rev Access'!$F$7:$FS$306,32,FALSE))</f>
        <v>825459.08</v>
      </c>
      <c r="AR170" s="99">
        <f>IF(ISNA(VLOOKUP($A170,'[2]1516 Exp_Rev Access'!$F$7:$GB$306,33,FALSE)),"",VLOOKUP($A170,'[2]1516 Exp_Rev Access'!$F$7:$FS$306,33,FALSE))</f>
        <v>13255.19</v>
      </c>
      <c r="AS170" s="99">
        <f>IF(ISNA(VLOOKUP($A170,'[2]1516 Exp_Rev Access'!$F$7:$GB$306,34,FALSE)),"",VLOOKUP($A170,'[2]1516 Exp_Rev Access'!$F$7:$FS$306,34,FALSE))</f>
        <v>0</v>
      </c>
      <c r="AT170" s="101">
        <f t="shared" si="209"/>
        <v>7868197.0200000005</v>
      </c>
      <c r="AU170" s="72">
        <f t="shared" si="210"/>
        <v>0.60187118335170342</v>
      </c>
      <c r="AV170" s="94">
        <f t="shared" si="211"/>
        <v>6877.1333350814193</v>
      </c>
      <c r="AW170" s="99">
        <f>IF(ISNA(VLOOKUP($A170,'[2]1516 Exp_Rev Access'!$F$7:$GB$306,35,FALSE)),"",VLOOKUP($A170,'[2]1516 Exp_Rev Access'!$F$7:$GB$306,35,FALSE))</f>
        <v>0</v>
      </c>
      <c r="AX170" s="99">
        <f>IF(ISNA(VLOOKUP($A170,'[2]1516 Exp_Rev Access'!$F$7:$GB$306,36,FALSE)),"",VLOOKUP($A170,'[2]1516 Exp_Rev Access'!$F$7:$GB$306,36,FALSE))</f>
        <v>692934.33</v>
      </c>
      <c r="AY170" s="99">
        <f>IF(ISNA(VLOOKUP($A170,'[2]1516 Exp_Rev Access'!$F$7:$GB$306,37,FALSE)),"",VLOOKUP($A170,'[2]1516 Exp_Rev Access'!$F$7:$GB$306,37,FALSE))</f>
        <v>41191.440000000002</v>
      </c>
      <c r="AZ170" s="99">
        <f>IF(ISNA(VLOOKUP($A170,'[2]1516 Exp_Rev Access'!$F$7:$GB$306,38,FALSE)),"",VLOOKUP($A170,'[2]1516 Exp_Rev Access'!$F$7:$GB$306,38,FALSE))</f>
        <v>0</v>
      </c>
      <c r="BA170" s="99">
        <f>IF(ISNA(VLOOKUP($A170,'[2]1516 Exp_Rev Access'!$F$7:$GB$306,39,FALSE)),"",VLOOKUP($A170,'[2]1516 Exp_Rev Access'!$F$7:$GB$306,39,FALSE))</f>
        <v>0</v>
      </c>
      <c r="BB170" s="99">
        <f>IF(ISNA(VLOOKUP($A170,'[2]1516 Exp_Rev Access'!$F$7:$GB$306,40,FALSE)),"",VLOOKUP($A170,'[2]1516 Exp_Rev Access'!$F$7:$GB$306,40,FALSE))</f>
        <v>343658.67</v>
      </c>
      <c r="BC170" s="99">
        <f>IF(ISNA(VLOOKUP($A170,'[2]1516 Exp_Rev Access'!$F$7:$GB$306,41,FALSE)),"",VLOOKUP($A170,'[2]1516 Exp_Rev Access'!$F$7:$GB$306,41,FALSE))</f>
        <v>0</v>
      </c>
      <c r="BD170" s="99">
        <f>IF(ISNA(VLOOKUP($A170,'[2]1516 Exp_Rev Access'!$F$7:$GB$306,42,FALSE)),"",VLOOKUP($A170,'[2]1516 Exp_Rev Access'!$F$7:$GB$306,42,FALSE))</f>
        <v>60378.71</v>
      </c>
      <c r="BE170" s="99">
        <f>IF(ISNA(VLOOKUP($A170,'[2]1516 Exp_Rev Access'!$F$7:$GB$306,43,FALSE)),"",VLOOKUP($A170,'[2]1516 Exp_Rev Access'!$F$7:$GB$306,43,FALSE))</f>
        <v>0</v>
      </c>
      <c r="BF170" s="99">
        <f>IF(ISNA(VLOOKUP($A170,'[2]1516 Exp_Rev Access'!$F$7:$GB$306,44,FALSE)),"",VLOOKUP($A170,'[2]1516 Exp_Rev Access'!$F$7:$GB$306,44,FALSE))</f>
        <v>190525.18</v>
      </c>
      <c r="BG170" s="99">
        <f>IF(ISNA(VLOOKUP($A170,'[2]1516 Exp_Rev Access'!$F$7:$GB$306,45,FALSE)),"",VLOOKUP($A170,'[2]1516 Exp_Rev Access'!$F$7:$GB$306,45,FALSE))</f>
        <v>10872.98</v>
      </c>
      <c r="BH170" s="99">
        <f>IF(ISNA(VLOOKUP($A170,'[2]1516 Exp_Rev Access'!$F$7:$GB$306,46,FALSE)),"",VLOOKUP($A170,'[2]1516 Exp_Rev Access'!$F$7:$GB$306,46,FALSE))</f>
        <v>0</v>
      </c>
      <c r="BI170" s="99">
        <f>IF(ISNA(VLOOKUP($A170,'[2]1516 Exp_Rev Access'!$F$7:$GB$306,47,FALSE)),"",VLOOKUP($A170,'[2]1516 Exp_Rev Access'!$F$7:$GB$306,47,FALSE))</f>
        <v>10175.91</v>
      </c>
      <c r="BJ170" s="99">
        <f>IF(ISNA(VLOOKUP($A170,'[2]1516 Exp_Rev Access'!$F$7:$GB$306,48,FALSE)),"",VLOOKUP($A170,'[2]1516 Exp_Rev Access'!$F$7:$GB$306,48,FALSE))</f>
        <v>651318.81000000006</v>
      </c>
      <c r="BK170" s="99">
        <f>IF(ISNA(VLOOKUP($A170,'[2]1516 Exp_Rev Access'!$F$7:$GB$306,49,FALSE)),"",VLOOKUP($A170,'[2]1516 Exp_Rev Access'!$F$7:$GB$306,49,FALSE))</f>
        <v>0</v>
      </c>
      <c r="BL170" s="99">
        <f>IF(ISNA(VLOOKUP($A170,'[2]1516 Exp_Rev Access'!$F$7:$GB$306,50,FALSE)),"",VLOOKUP($A170,'[2]1516 Exp_Rev Access'!$F$7:$GB$306,50,FALSE))</f>
        <v>0</v>
      </c>
      <c r="BM170" s="99">
        <f>IF(ISNA(VLOOKUP($A170,'[2]1516 Exp_Rev Access'!$F$7:$GB$306,51,FALSE)),"",VLOOKUP($A170,'[2]1516 Exp_Rev Access'!$F$7:$GB$306,51,FALSE))</f>
        <v>0</v>
      </c>
      <c r="BN170" s="99">
        <f>IF(ISNA(VLOOKUP($A170,'[2]1516 Exp_Rev Access'!$F$7:$GB$306,52,FALSE)),"",VLOOKUP($A170,'[2]1516 Exp_Rev Access'!$F$7:$GB$306,52,FALSE))</f>
        <v>0</v>
      </c>
      <c r="BO170" s="99">
        <f>IF(ISNA(VLOOKUP($A170,'[2]1516 Exp_Rev Access'!$F$7:$GB$306,53,FALSE)),"",VLOOKUP($A170,'[2]1516 Exp_Rev Access'!$F$7:$GB$306,53,FALSE))</f>
        <v>0</v>
      </c>
      <c r="BP170" s="99">
        <f>IF(ISNA(VLOOKUP($A170,'[2]1516 Exp_Rev Access'!$F$7:$GB$306,54,FALSE)),"",VLOOKUP($A170,'[2]1516 Exp_Rev Access'!$F$7:$GB$306,54,FALSE))</f>
        <v>0</v>
      </c>
      <c r="BQ170" s="99">
        <f>IF(ISNA(VLOOKUP($A170,'[2]1516 Exp_Rev Access'!$F$7:$GB$306,55,FALSE)),"",VLOOKUP($A170,'[2]1516 Exp_Rev Access'!$F$7:$GB$306,55,FALSE))</f>
        <v>0</v>
      </c>
      <c r="BR170" s="99">
        <f>IF(ISNA(VLOOKUP($A170,'[2]1516 Exp_Rev Access'!$F$7:$GB$306,56,FALSE)),"",VLOOKUP($A170,'[2]1516 Exp_Rev Access'!$F$7:$GB$306,56,FALSE))</f>
        <v>0</v>
      </c>
      <c r="BS170" s="99">
        <f>IF(ISNA(VLOOKUP($A170,'[2]1516 Exp_Rev Access'!$F$7:$GB$306,57,FALSE)),"",VLOOKUP($A170,'[2]1516 Exp_Rev Access'!$F$7:$GB$306,57,FALSE))</f>
        <v>0</v>
      </c>
      <c r="BT170" s="99">
        <f>IF(ISNA(VLOOKUP($A170,'[2]1516 Exp_Rev Access'!$F$7:$GB$306,58,FALSE)),"",VLOOKUP($A170,'[2]1516 Exp_Rev Access'!$F$7:$GB$306,58,FALSE))</f>
        <v>0</v>
      </c>
      <c r="BU170" s="102">
        <f t="shared" si="212"/>
        <v>2001056.0299999998</v>
      </c>
      <c r="BV170" s="72">
        <f t="shared" si="213"/>
        <v>0.15306911579206511</v>
      </c>
      <c r="BW170" s="94">
        <f t="shared" si="214"/>
        <v>1749.0066776795941</v>
      </c>
      <c r="BX170" s="99">
        <f>IF(ISNA(VLOOKUP($A170,'[2]1516 Exp_Rev Access'!$F$7:$GB$306,59,FALSE)),"",VLOOKUP($A170,'[2]1516 Exp_Rev Access'!$F$7:$GB$306,59,FALSE))</f>
        <v>0</v>
      </c>
      <c r="BY170" s="99">
        <f>IF(ISNA(VLOOKUP($A170,'[2]1516 Exp_Rev Access'!$F$7:$GB$306,60,FALSE)),"",VLOOKUP($A170,'[2]1516 Exp_Rev Access'!$F$7:$GB$306,60,FALSE))</f>
        <v>0</v>
      </c>
      <c r="BZ170" s="99">
        <f>IF(ISNA(VLOOKUP($A170,'[2]1516 Exp_Rev Access'!$F$7:$GB$306,61,FALSE)),"",VLOOKUP($A170,'[2]1516 Exp_Rev Access'!$F$7:$GB$306,61,FALSE))</f>
        <v>0</v>
      </c>
      <c r="CA170" s="99">
        <f>IF(ISNA(VLOOKUP($A170,'[2]1516 Exp_Rev Access'!$F$7:$GB$306,62,FALSE)),"",VLOOKUP($A170,'[2]1516 Exp_Rev Access'!$F$7:$GB$306,62,FALSE))</f>
        <v>0</v>
      </c>
      <c r="CB170" s="99">
        <f>IF(ISNA(VLOOKUP($A170,'[2]1516 Exp_Rev Access'!$F$7:$GB$306,63,FALSE)),"",VLOOKUP($A170,'[2]1516 Exp_Rev Access'!$F$7:$GB$306,63,FALSE))</f>
        <v>133848.43</v>
      </c>
      <c r="CC170" s="99">
        <f>IF(ISNA(VLOOKUP($A170,'[2]1516 Exp_Rev Access'!$F$7:$GB$306,64,FALSE)),"",VLOOKUP($A170,'[2]1516 Exp_Rev Access'!$F$7:$GB$306,64,FALSE))</f>
        <v>0</v>
      </c>
      <c r="CD170" s="101">
        <f t="shared" si="215"/>
        <v>133848.43</v>
      </c>
      <c r="CE170" s="72">
        <f t="shared" si="226"/>
        <v>1.0238624267935228E-2</v>
      </c>
      <c r="CF170" s="103">
        <f t="shared" si="227"/>
        <v>116.98912691961441</v>
      </c>
      <c r="CG170" s="99">
        <f>IF(ISNA(VLOOKUP($A170,'[2]1516 Exp_Rev Access'!$F$7:$GB$306,65,FALSE)),"",VLOOKUP($A170,'[2]1516 Exp_Rev Access'!$F$7:$GB$306,65,FALSE))</f>
        <v>0</v>
      </c>
      <c r="CH170" s="99">
        <f>IF(ISNA(VLOOKUP($A170,'[2]1516 Exp_Rev Access'!$F$7:$GB$306,66,FALSE)),"",VLOOKUP($A170,'[2]1516 Exp_Rev Access'!$F$7:$GB$306,66,FALSE))</f>
        <v>25991.41</v>
      </c>
      <c r="CI170" s="99">
        <f>IF(ISNA(VLOOKUP($A170,'[2]1516 Exp_Rev Access'!$F$7:$GB$306,67,FALSE)),"",VLOOKUP($A170,'[2]1516 Exp_Rev Access'!$F$7:$GB$306,67,FALSE))</f>
        <v>0</v>
      </c>
      <c r="CJ170" s="99">
        <f>IF(ISNA(VLOOKUP($A170,'[2]1516 Exp_Rev Access'!$F$7:$GB$306,68,FALSE)),"",VLOOKUP($A170,'[2]1516 Exp_Rev Access'!$F$7:$GB$306,68,FALSE))</f>
        <v>0</v>
      </c>
      <c r="CK170" s="99">
        <f>IF(ISNA(VLOOKUP($A170,'[2]1516 Exp_Rev Access'!$F$7:$GB$306,69,FALSE)),"",VLOOKUP($A170,'[2]1516 Exp_Rev Access'!$F$7:$GB$306,69,FALSE))</f>
        <v>0</v>
      </c>
      <c r="CL170" s="99">
        <f>IF(ISNA(VLOOKUP($A170,'[2]1516 Exp_Rev Access'!$F$7:$GB$306,70,FALSE)),"",VLOOKUP($A170,'[2]1516 Exp_Rev Access'!$F$7:$GB$306,70,FALSE))</f>
        <v>0</v>
      </c>
      <c r="CM170" s="99">
        <f>IF(ISNA(VLOOKUP($A170,'[2]1516 Exp_Rev Access'!$F$7:$GB$306,71,FALSE)),"",VLOOKUP($A170,'[2]1516 Exp_Rev Access'!$F$7:$GB$306,71,FALSE))</f>
        <v>0</v>
      </c>
      <c r="CN170" s="99">
        <f>IF(ISNA(VLOOKUP($A170,'[2]1516 Exp_Rev Access'!$F$7:$GB$306,72,FALSE)),"",VLOOKUP($A170,'[2]1516 Exp_Rev Access'!$F$7:$GB$306,72,FALSE))</f>
        <v>0</v>
      </c>
      <c r="CO170" s="99">
        <f>IF(ISNA(VLOOKUP($A170,'[2]1516 Exp_Rev Access'!$F$7:$GB$306,73,FALSE)),"",VLOOKUP($A170,'[2]1516 Exp_Rev Access'!$F$7:$GB$306,73,FALSE))</f>
        <v>0</v>
      </c>
      <c r="CP170" s="99">
        <f>IF(ISNA(VLOOKUP($A170,'[2]1516 Exp_Rev Access'!$F$7:$GB$306,74,FALSE)),"",VLOOKUP($A170,'[2]1516 Exp_Rev Access'!$F$7:$GB$306,74,FALSE))</f>
        <v>207526.83</v>
      </c>
      <c r="CQ170" s="99">
        <f>IF(ISNA(VLOOKUP($A170,'[2]1516 Exp_Rev Access'!$F$7:$GB$306,75,FALSE)),"",VLOOKUP($A170,'[2]1516 Exp_Rev Access'!$F$7:$GB$306,75,FALSE))</f>
        <v>0</v>
      </c>
      <c r="CR170" s="99">
        <f>IF(ISNA(VLOOKUP($A170,'[2]1516 Exp_Rev Access'!$F$7:$GB$306,76,FALSE)),"",VLOOKUP($A170,'[2]1516 Exp_Rev Access'!$F$7:$GB$306,76,FALSE))</f>
        <v>8823</v>
      </c>
      <c r="CS170" s="99">
        <f>IF(ISNA(VLOOKUP($A170,'[2]1516 Exp_Rev Access'!$F$7:$GB$306,77,FALSE)),"",VLOOKUP($A170,'[2]1516 Exp_Rev Access'!$F$7:$GB$306,77,FALSE))</f>
        <v>0</v>
      </c>
      <c r="CT170" s="99">
        <f>IF(ISNA(VLOOKUP($A170,'[2]1516 Exp_Rev Access'!$F$7:$GB$306,78,FALSE)),"",VLOOKUP($A170,'[2]1516 Exp_Rev Access'!$F$7:$GB$306,78,FALSE))</f>
        <v>312188.71999999997</v>
      </c>
      <c r="CU170" s="99">
        <f>IF(ISNA(VLOOKUP($A170,'[2]1516 Exp_Rev Access'!$F$7:$GB$306,79,FALSE)),"",VLOOKUP($A170,'[2]1516 Exp_Rev Access'!$F$7:$GB$306,79,FALSE))</f>
        <v>107605.25</v>
      </c>
      <c r="CV170" s="99">
        <f>IF(ISNA(VLOOKUP($A170,'[2]1516 Exp_Rev Access'!$F$7:$GB$306,80,FALSE)),"",VLOOKUP($A170,'[2]1516 Exp_Rev Access'!$F$7:$GB$306,80,FALSE))</f>
        <v>112548.74</v>
      </c>
      <c r="CW170" s="99">
        <f>IF(ISNA(VLOOKUP($A170,'[2]1516 Exp_Rev Access'!$F$7:$GB$306,81,FALSE)),"",VLOOKUP($A170,'[2]1516 Exp_Rev Access'!$F$7:$GB$306,81,FALSE))</f>
        <v>0</v>
      </c>
      <c r="CX170" s="99">
        <f>IF(ISNA(VLOOKUP($A170,'[2]1516 Exp_Rev Access'!$F$7:$GB$306,82,FALSE)),"",VLOOKUP($A170,'[2]1516 Exp_Rev Access'!$F$7:$GB$306,82,FALSE))</f>
        <v>0</v>
      </c>
      <c r="CY170" s="99">
        <f>IF(ISNA(VLOOKUP($A170,'[2]1516 Exp_Rev Access'!$F$7:$GB$306,83,FALSE)),"",VLOOKUP($A170,'[2]1516 Exp_Rev Access'!$F$7:$GB$306,83,FALSE))</f>
        <v>0</v>
      </c>
      <c r="CZ170" s="99">
        <f>IF(ISNA(VLOOKUP($A170,'[2]1516 Exp_Rev Access'!$F$7:$GB$306,84,FALSE)),"",VLOOKUP($A170,'[2]1516 Exp_Rev Access'!$F$7:$GB$306,84,FALSE))</f>
        <v>0</v>
      </c>
      <c r="DA170" s="99">
        <f>IF(ISNA(VLOOKUP($A170,'[2]1516 Exp_Rev Access'!$F$7:$GB$306,85,FALSE)),"",VLOOKUP($A170,'[2]1516 Exp_Rev Access'!$F$7:$GB$306,85,FALSE))</f>
        <v>31091.46</v>
      </c>
      <c r="DB170" s="99">
        <f>IF(ISNA(VLOOKUP($A170,'[2]1516 Exp_Rev Access'!$F$7:$GB$306,86,FALSE)),"",VLOOKUP($A170,'[2]1516 Exp_Rev Access'!$F$7:$GB$306,86,FALSE))</f>
        <v>0</v>
      </c>
      <c r="DC170" s="99">
        <f>IF(ISNA(VLOOKUP($A170,'[2]1516 Exp_Rev Access'!$F$7:$GB$306,87,FALSE)),"",VLOOKUP($A170,'[2]1516 Exp_Rev Access'!$F$7:$GB$306,87,FALSE))</f>
        <v>0</v>
      </c>
      <c r="DD170" s="99">
        <f>IF(ISNA(VLOOKUP($A170,'[2]1516 Exp_Rev Access'!$F$7:$GB$306,88,FALSE)),"",VLOOKUP($A170,'[2]1516 Exp_Rev Access'!$F$7:$GB$306,88,FALSE))</f>
        <v>0</v>
      </c>
      <c r="DE170" s="99">
        <f>IF(ISNA(VLOOKUP($A170,'[2]1516 Exp_Rev Access'!$F$7:$GB$306,89,FALSE)),"",VLOOKUP($A170,'[2]1516 Exp_Rev Access'!$F$7:$GB$306,89,FALSE))</f>
        <v>0</v>
      </c>
      <c r="DF170" s="99">
        <f>IF(ISNA(VLOOKUP($A170,'[2]1516 Exp_Rev Access'!$F$7:$GB$306,90,FALSE)),"",VLOOKUP($A170,'[2]1516 Exp_Rev Access'!$F$7:$GB$306,90,FALSE))</f>
        <v>0</v>
      </c>
      <c r="DG170" s="99">
        <f>IF(ISNA(VLOOKUP($A170,'[2]1516 Exp_Rev Access'!$F$7:$GB$306,91,FALSE)),"",VLOOKUP($A170,'[2]1516 Exp_Rev Access'!$F$7:$GB$306,91,FALSE))</f>
        <v>0</v>
      </c>
      <c r="DH170" s="99">
        <f>IF(ISNA(VLOOKUP($A170,'[2]1516 Exp_Rev Access'!$F$7:$GB$306,92,FALSE)),"",VLOOKUP($A170,'[2]1516 Exp_Rev Access'!$F$7:$GB$306,92,FALSE))</f>
        <v>389036.92</v>
      </c>
      <c r="DI170" s="99">
        <f>IF(ISNA(VLOOKUP($A170,'[2]1516 Exp_Rev Access'!$F$7:$GB$306,93,FALSE)),"",VLOOKUP($A170,'[2]1516 Exp_Rev Access'!$F$7:$GB$306,93,FALSE))</f>
        <v>0</v>
      </c>
      <c r="DJ170" s="99">
        <f>IF(ISNA(VLOOKUP($A170,'[2]1516 Exp_Rev Access'!$F$7:$GB$306,94,FALSE)),"",VLOOKUP($A170,'[2]1516 Exp_Rev Access'!$F$7:$GB$306,94,FALSE))</f>
        <v>0</v>
      </c>
      <c r="DK170" s="99">
        <f>IF(ISNA(VLOOKUP($A170,'[2]1516 Exp_Rev Access'!$F$7:$GB$306,95,FALSE)),"",VLOOKUP($A170,'[2]1516 Exp_Rev Access'!$F$7:$GB$306,95,FALSE))</f>
        <v>0</v>
      </c>
      <c r="DL170" s="99">
        <f>IF(ISNA(VLOOKUP($A170,'[2]1516 Exp_Rev Access'!$F$7:$GB$306,96,FALSE)),"",VLOOKUP($A170,'[2]1516 Exp_Rev Access'!$F$7:$GB$306,96,FALSE))</f>
        <v>0</v>
      </c>
      <c r="DM170" s="99">
        <f>IF(ISNA(VLOOKUP($A170,'[2]1516 Exp_Rev Access'!$F$7:$GB$306,97,FALSE)),"",VLOOKUP($A170,'[2]1516 Exp_Rev Access'!$F$7:$GB$306,97,FALSE))</f>
        <v>0</v>
      </c>
      <c r="DN170" s="99">
        <f>IF(ISNA(VLOOKUP($A170,'[2]1516 Exp_Rev Access'!$F$7:$GB$306,98,FALSE)),"",VLOOKUP($A170,'[2]1516 Exp_Rev Access'!$F$7:$GB$306,98,FALSE))</f>
        <v>0</v>
      </c>
      <c r="DO170" s="99">
        <f>IF(ISNA(VLOOKUP($A170,'[2]1516 Exp_Rev Access'!$F$7:$GB$306,99,FALSE)),"",VLOOKUP($A170,'[2]1516 Exp_Rev Access'!$F$7:$GB$306,99,FALSE))</f>
        <v>0</v>
      </c>
      <c r="DP170" s="99">
        <f>IF(ISNA(VLOOKUP($A170,'[2]1516 Exp_Rev Access'!$F$7:$GB$306,100,FALSE)),"",VLOOKUP($A170,'[2]1516 Exp_Rev Access'!$F$7:$GB$306,100,FALSE))</f>
        <v>0</v>
      </c>
      <c r="DQ170" s="99">
        <f>IF(ISNA(VLOOKUP($A170,'[2]1516 Exp_Rev Access'!$F$7:$GB$306,101,FALSE)),"",VLOOKUP($A170,'[2]1516 Exp_Rev Access'!$F$7:$GB$306,101,FALSE))</f>
        <v>0</v>
      </c>
      <c r="DR170" s="99">
        <f>IF(ISNA(VLOOKUP($A170,'[2]1516 Exp_Rev Access'!$F$7:$GB$306,102,FALSE)),"",VLOOKUP($A170,'[2]1516 Exp_Rev Access'!$F$7:$GB$306,102,FALSE))</f>
        <v>0</v>
      </c>
      <c r="DS170" s="99">
        <f>IF(ISNA(VLOOKUP($A170,'[2]1516 Exp_Rev Access'!$F$7:$GB$306,103,FALSE)),"",VLOOKUP($A170,'[2]1516 Exp_Rev Access'!$F$7:$GB$306,103,FALSE))</f>
        <v>0</v>
      </c>
      <c r="DT170" s="99">
        <f>IF(ISNA(VLOOKUP($A170,'[2]1516 Exp_Rev Access'!$F$7:$GB$306,104,FALSE)),"",VLOOKUP($A170,'[2]1516 Exp_Rev Access'!$F$7:$GB$306,104,FALSE))</f>
        <v>0</v>
      </c>
      <c r="DU170" s="99">
        <f>IF(ISNA(VLOOKUP($A170,'[2]1516 Exp_Rev Access'!$F$7:$GB$306,105,FALSE)),"",VLOOKUP($A170,'[2]1516 Exp_Rev Access'!$F$7:$GB$306,105,FALSE))</f>
        <v>0</v>
      </c>
      <c r="DV170" s="99">
        <f>IF(ISNA(VLOOKUP($A170,'[2]1516 Exp_Rev Access'!$F$7:$GB$306,106,FALSE)),"",VLOOKUP($A170,'[2]1516 Exp_Rev Access'!$F$7:$GB$306,106,FALSE))</f>
        <v>0</v>
      </c>
      <c r="DW170" s="99">
        <f>IF(ISNA(VLOOKUP($A170,'[2]1516 Exp_Rev Access'!$F$7:$GB$306,107,FALSE)),"",VLOOKUP($A170,'[2]1516 Exp_Rev Access'!$F$7:$GB$306,107,FALSE))</f>
        <v>0</v>
      </c>
      <c r="DX170" s="99">
        <f>IF(ISNA(VLOOKUP($A170,'[2]1516 Exp_Rev Access'!$F$7:$GB$306,108,FALSE)),"",VLOOKUP($A170,'[2]1516 Exp_Rev Access'!$F$7:$GB$306,108,FALSE))</f>
        <v>0</v>
      </c>
      <c r="DY170" s="99">
        <f>IF(ISNA(VLOOKUP($A170,'[2]1516 Exp_Rev Access'!$F$7:$GB$306,109,FALSE)),"",VLOOKUP($A170,'[2]1516 Exp_Rev Access'!$F$7:$GB$306,109,FALSE))</f>
        <v>0</v>
      </c>
      <c r="DZ170" s="99">
        <f>IF(ISNA(VLOOKUP($A170,'[2]1516 Exp_Rev Access'!$F$7:$GB$306,110,FALSE)),"",VLOOKUP($A170,'[2]1516 Exp_Rev Access'!$F$7:$GB$306,110,FALSE))</f>
        <v>0</v>
      </c>
      <c r="EA170" s="99">
        <f>IF(ISNA(VLOOKUP($A170,'[2]1516 Exp_Rev Access'!$F$7:$GB$306,111,FALSE)),"",VLOOKUP($A170,'[2]1516 Exp_Rev Access'!$F$7:$GB$306,111,FALSE))</f>
        <v>0</v>
      </c>
      <c r="EB170" s="99">
        <f>IF(ISNA(VLOOKUP($A170,'[2]1516 Exp_Rev Access'!$F$7:$GB$306,112,FALSE)),"",VLOOKUP($A170,'[2]1516 Exp_Rev Access'!$F$7:$GB$306,112,FALSE))</f>
        <v>0</v>
      </c>
      <c r="EC170" s="99">
        <f>IF(ISNA(VLOOKUP($A170,'[2]1516 Exp_Rev Access'!$F$7:$GB$306,113,FALSE)),"",VLOOKUP($A170,'[2]1516 Exp_Rev Access'!$F$7:$GB$306,113,FALSE))</f>
        <v>0</v>
      </c>
      <c r="ED170" s="99">
        <f>IF(ISNA(VLOOKUP($A170,'[2]1516 Exp_Rev Access'!$F$7:$GB$306,114,FALSE)),"",VLOOKUP($A170,'[2]1516 Exp_Rev Access'!$F$7:$GB$306,114,FALSE))</f>
        <v>0</v>
      </c>
      <c r="EE170" s="99">
        <f>IF(ISNA(VLOOKUP($A170,'[2]1516 Exp_Rev Access'!$F$7:$GB$306,115,FALSE)),"",VLOOKUP($A170,'[2]1516 Exp_Rev Access'!$F$7:$GB$306,115,FALSE))</f>
        <v>0</v>
      </c>
      <c r="EF170" s="99">
        <f>IF(ISNA(VLOOKUP($A170,'[2]1516 Exp_Rev Access'!$F$7:$GB$306,116,FALSE)),"",VLOOKUP($A170,'[2]1516 Exp_Rev Access'!$F$7:$GB$306,116,FALSE))</f>
        <v>0</v>
      </c>
      <c r="EG170" s="99">
        <f>IF(ISNA(VLOOKUP($A170,'[2]1516 Exp_Rev Access'!$F$7:$GB$306,117,FALSE)),"",VLOOKUP($A170,'[2]1516 Exp_Rev Access'!$F$7:$GB$306,117,FALSE))</f>
        <v>0</v>
      </c>
      <c r="EH170" s="99">
        <f>IF(ISNA(VLOOKUP($A170,'[2]1516 Exp_Rev Access'!$F$7:$GB$306,118,FALSE)),"",VLOOKUP($A170,'[2]1516 Exp_Rev Access'!$F$7:$GB$306,118,FALSE))</f>
        <v>0</v>
      </c>
      <c r="EI170" s="99">
        <f>IF(ISNA(VLOOKUP($A170,'[2]1516 Exp_Rev Access'!$F$7:$GB$306,119,FALSE)),"",VLOOKUP($A170,'[2]1516 Exp_Rev Access'!$F$7:$GB$306,119,FALSE))</f>
        <v>0</v>
      </c>
      <c r="EJ170" s="99">
        <f>IF(ISNA(VLOOKUP($A170,'[2]1516 Exp_Rev Access'!$F$7:$GB$306,120,FALSE)),"",VLOOKUP($A170,'[2]1516 Exp_Rev Access'!$F$7:$GB$306,120,FALSE))</f>
        <v>0</v>
      </c>
      <c r="EK170" s="99">
        <f>IF(ISNA(VLOOKUP($A170,'[2]1516 Exp_Rev Access'!$F$7:$GB$306,121,FALSE)),"",VLOOKUP($A170,'[2]1516 Exp_Rev Access'!$F$7:$GB$306,121,FALSE))</f>
        <v>0</v>
      </c>
      <c r="EL170" s="99">
        <f>IF(ISNA(VLOOKUP($A170,'[2]1516 Exp_Rev Access'!$F$7:$GB$306,122,FALSE)),"",VLOOKUP($A170,'[2]1516 Exp_Rev Access'!$F$7:$GB$306,122,FALSE))</f>
        <v>0</v>
      </c>
      <c r="EM170" s="99">
        <f>IF(ISNA(VLOOKUP($A170,'[2]1516 Exp_Rev Access'!$F$7:$GB$306,123,FALSE)),"",VLOOKUP($A170,'[2]1516 Exp_Rev Access'!$F$7:$GB$306,123,FALSE))</f>
        <v>9429.2999999999993</v>
      </c>
      <c r="EN170" s="99">
        <f>IF(ISNA(VLOOKUP($A170,'[2]1516 Exp_Rev Access'!$F$7:$GB$306,124,FALSE)),"",VLOOKUP($A170,'[2]1516 Exp_Rev Access'!$F$7:$GB$306,124,FALSE))</f>
        <v>0</v>
      </c>
      <c r="EO170" s="99">
        <f>IF(ISNA(VLOOKUP($A170,'[2]1516 Exp_Rev Access'!$F$7:$GB$306,125,FALSE)),"",VLOOKUP($A170,'[2]1516 Exp_Rev Access'!$F$7:$GB$306,125,FALSE))</f>
        <v>0</v>
      </c>
      <c r="EP170" s="99">
        <f>IF(ISNA(VLOOKUP($A170,'[2]1516 Exp_Rev Access'!$F$7:$GB$306,126,FALSE)),"",VLOOKUP($A170,'[2]1516 Exp_Rev Access'!$F$7:$GB$306,126,FALSE))</f>
        <v>0</v>
      </c>
      <c r="EQ170" s="99">
        <f>IF(ISNA(VLOOKUP($A170,'[2]1516 Exp_Rev Access'!$F$7:$GB$306,127,FALSE)),"",VLOOKUP($A170,'[2]1516 Exp_Rev Access'!$F$7:$GB$306,127,FALSE))</f>
        <v>0</v>
      </c>
      <c r="ER170" s="99">
        <f>IF(ISNA(VLOOKUP($A170,'[2]1516 Exp_Rev Access'!$F$7:$GB$306,128,FALSE)),"",VLOOKUP($A170,'[2]1516 Exp_Rev Access'!$F$7:$GB$306,128,FALSE))</f>
        <v>0</v>
      </c>
      <c r="ES170" s="99">
        <f>IF(ISNA(VLOOKUP($A170,'[2]1516 Exp_Rev Access'!$F$7:$GB$306,129,FALSE)),"",VLOOKUP($A170,'[2]1516 Exp_Rev Access'!$F$7:$GB$306,129,FALSE))</f>
        <v>0</v>
      </c>
      <c r="ET170" s="99">
        <f>IF(ISNA(VLOOKUP($A170,'[2]1516 Exp_Rev Access'!$F$7:$GB$306,130,FALSE)),"",VLOOKUP($A170,'[2]1516 Exp_Rev Access'!$F$7:$GB$306,130,FALSE))</f>
        <v>0</v>
      </c>
      <c r="EU170" s="99">
        <f>IF(ISNA(VLOOKUP($A170,'[2]1516 Exp_Rev Access'!$F$7:$GB$306,131,FALSE)),"",VLOOKUP($A170,'[2]1516 Exp_Rev Access'!$F$7:$GB$306,131,FALSE))</f>
        <v>5843.36</v>
      </c>
      <c r="EV170" s="99">
        <f>IF(ISNA(VLOOKUP($A170,'[2]1516 Exp_Rev Access'!$F$7:$GB$306,132,FALSE)),"",VLOOKUP($A170,'[2]1516 Exp_Rev Access'!$F$7:$GB$306,132,FALSE))</f>
        <v>0</v>
      </c>
      <c r="EW170" s="99">
        <f>IF(ISNA(VLOOKUP($A170,'[2]1516 Exp_Rev Access'!$F$7:$GB$306,133,FALSE)),"",VLOOKUP($A170,'[2]1516 Exp_Rev Access'!$F$7:$GB$306,133,FALSE))</f>
        <v>0</v>
      </c>
      <c r="EX170" s="99">
        <f>IF(ISNA(VLOOKUP($A170,'[2]1516 Exp_Rev Access'!$F$7:$GB$306,134,FALSE)),"",VLOOKUP($A170,'[2]1516 Exp_Rev Access'!$F$7:$GB$306,134,FALSE))</f>
        <v>0</v>
      </c>
      <c r="EY170" s="99">
        <f>IF(ISNA(VLOOKUP($A170,'[2]1516 Exp_Rev Access'!$F$7:$GB$306,135,FALSE)),"",VLOOKUP($A170,'[2]1516 Exp_Rev Access'!$F$7:$GB$306,135,FALSE))</f>
        <v>0</v>
      </c>
      <c r="EZ170" s="99">
        <f>IF(ISNA(VLOOKUP($A170,'[2]1516 Exp_Rev Access'!$F$7:$GB$306,136,FALSE)),"",VLOOKUP($A170,'[2]1516 Exp_Rev Access'!$F$7:$GB$306,136,FALSE))</f>
        <v>0</v>
      </c>
      <c r="FA170" s="99">
        <f>IF(ISNA(VLOOKUP($A170,'[2]1516 Exp_Rev Access'!$F$7:$GB$306,137,FALSE)),"",VLOOKUP($A170,'[2]1516 Exp_Rev Access'!$F$7:$GB$306,137,FALSE))</f>
        <v>0</v>
      </c>
      <c r="FB170" s="99">
        <f>IF(ISNA(VLOOKUP($A170,'[2]1516 Exp_Rev Access'!$F$7:$GB$306,138,FALSE)),"",VLOOKUP($A170,'[2]1516 Exp_Rev Access'!$F$7:$GB$306,138,FALSE))</f>
        <v>0</v>
      </c>
      <c r="FC170" s="99">
        <f>IF(ISNA(VLOOKUP($A170,'[2]1516 Exp_Rev Access'!$F$7:$GB$306,139,FALSE)),"",VLOOKUP($A170,'[2]1516 Exp_Rev Access'!$F$7:$GB$306,139,FALSE))</f>
        <v>0</v>
      </c>
      <c r="FD170" s="99">
        <f>IF(ISNA(VLOOKUP($A170,'[2]1516 Exp_Rev Access'!$F$7:$FS$306,140,FALSE)),"",VLOOKUP($A170,'[2]1516 Exp_Rev Access'!$F$7:$FS$306,140,FALSE))</f>
        <v>0</v>
      </c>
      <c r="FE170" s="99">
        <f>IF(ISNA(VLOOKUP($A170,'[2]1516 Exp_Rev Access'!$F$7:$FS$306,141,FALSE)),"",VLOOKUP($A170,'[2]1516 Exp_Rev Access'!$F$7:$FS$306,141,FALSE))</f>
        <v>0</v>
      </c>
      <c r="FF170" s="99">
        <f>IF(ISNA(VLOOKUP($A170,'[2]1516 Exp_Rev Access'!$F$7:$FS$306,142,FALSE)),"",VLOOKUP($A170,'[2]1516 Exp_Rev Access'!$F$7:$FS$306,142,FALSE))</f>
        <v>0</v>
      </c>
      <c r="FG170" s="99">
        <f>IF(ISNA(VLOOKUP($A170,'[2]1516 Exp_Rev Access'!$F$7:$FS$306,143,FALSE)),"",VLOOKUP($A170,'[2]1516 Exp_Rev Access'!$F$7:$FS$306,143,FALSE))</f>
        <v>0</v>
      </c>
      <c r="FH170" s="99">
        <f>IF(ISNA(VLOOKUP($A170,'[2]1516 Exp_Rev Access'!$F$7:$FS$306,144,FALSE)),"",VLOOKUP($A170,'[2]1516 Exp_Rev Access'!$F$7:$FS$306,144,FALSE))</f>
        <v>0</v>
      </c>
      <c r="FI170" s="99">
        <f>IF(ISNA(VLOOKUP($A170,'[2]1516 Exp_Rev Access'!$F$7:$FS$306,145,FALSE)),"",VLOOKUP($A170,'[2]1516 Exp_Rev Access'!$F$7:$FS$306,145,FALSE))</f>
        <v>0</v>
      </c>
      <c r="FJ170" s="99">
        <f>IF(ISNA(VLOOKUP($A170,'[2]1516 Exp_Rev Access'!$F$7:$FS$306,146,FALSE)),"",VLOOKUP($A170,'[2]1516 Exp_Rev Access'!$F$7:$FS$306,146,FALSE))</f>
        <v>0</v>
      </c>
      <c r="FK170" s="99">
        <f>IF(ISNA(VLOOKUP($A170,'[2]1516 Exp_Rev Access'!$F$7:$FS$306,147,FALSE)),"",VLOOKUP($A170,'[2]1516 Exp_Rev Access'!$F$7:$FS$306,147,FALSE))</f>
        <v>0</v>
      </c>
      <c r="FL170" s="99">
        <f>IF(ISNA(VLOOKUP($A170,'[2]1516 Exp_Rev Access'!$F$7:$FS$306,148,FALSE)),"",VLOOKUP($A170,'[2]1516 Exp_Rev Access'!$F$7:$FS$306,148,FALSE))</f>
        <v>0</v>
      </c>
      <c r="FM170" s="99">
        <f>IF(ISNA(VLOOKUP($A170,'[2]1516 Exp_Rev Access'!$F$7:$FS$306,149,FALSE)),"",VLOOKUP($A170,'[2]1516 Exp_Rev Access'!$F$7:$FS$306,149,FALSE))</f>
        <v>0</v>
      </c>
      <c r="FN170" s="99">
        <f>IF(ISNA(VLOOKUP($A170,'[2]1516 Exp_Rev Access'!$F$7:$FS$306,150,FALSE)),"",VLOOKUP($A170,'[2]1516 Exp_Rev Access'!$F$7:$FS$306,150,FALSE))</f>
        <v>0</v>
      </c>
      <c r="FO170" s="99">
        <f>IF(ISNA(VLOOKUP($A170,'[2]1516 Exp_Rev Access'!$F$7:$FS$306,151,FALSE)),"",VLOOKUP($A170,'[2]1516 Exp_Rev Access'!$F$7:$FS$306,151,FALSE))</f>
        <v>0</v>
      </c>
      <c r="FP170" s="99">
        <f>IF(ISNA(VLOOKUP($A170,'[2]1516 Exp_Rev Access'!$F$7:$FS$306,152,FALSE)),"",VLOOKUP($A170,'[2]1516 Exp_Rev Access'!$F$7:$FS$306,152,FALSE))</f>
        <v>0</v>
      </c>
      <c r="FQ170" s="99">
        <f>IF(ISNA(VLOOKUP($A170,'[2]1516 Exp_Rev Access'!$F$7:$FS$306,153,FALSE)),"",VLOOKUP($A170,'[2]1516 Exp_Rev Access'!$F$7:$FS$306,153,FALSE))</f>
        <v>27735.71</v>
      </c>
      <c r="FR170" s="101">
        <f t="shared" si="218"/>
        <v>1237820.7</v>
      </c>
      <c r="FS170" s="72">
        <f t="shared" si="219"/>
        <v>9.4686064366780925E-2</v>
      </c>
      <c r="FT170" s="94">
        <f t="shared" si="220"/>
        <v>1081.9070718724602</v>
      </c>
      <c r="FU170" s="99">
        <f>IF(ISNA(VLOOKUP($A170,'[2]1516 Exp_Rev Access'!$F$7:$GB$306,154,FALSE)),"",VLOOKUP($A170,'[2]1516 Exp_Rev Access'!$F$7:$GB$306,154,FALSE))</f>
        <v>0</v>
      </c>
      <c r="FV170" s="99">
        <f>IF(ISNA(VLOOKUP($A170,'[2]1516 Exp_Rev Access'!$F$7:$GB$306,155,FALSE)),"",VLOOKUP($A170,'[2]1516 Exp_Rev Access'!$F$7:$GB$306,155,FALSE))</f>
        <v>24256.720000000001</v>
      </c>
      <c r="FW170" s="99">
        <f>IF(ISNA(VLOOKUP($A170,'[2]1516 Exp_Rev Access'!$F$7:$GB$306,156,FALSE)),"",VLOOKUP($A170,'[2]1516 Exp_Rev Access'!$F$7:$GB$306,156,FALSE))</f>
        <v>0</v>
      </c>
      <c r="FX170" s="99">
        <f>IF(ISNA(VLOOKUP($A170,'[2]1516 Exp_Rev Access'!$F$7:$GB$306,157,FALSE)),"",VLOOKUP($A170,'[2]1516 Exp_Rev Access'!$F$7:$GB$306,157,FALSE))</f>
        <v>0</v>
      </c>
      <c r="FY170" s="99">
        <f>IF(ISNA(VLOOKUP($A170,'[2]1516 Exp_Rev Access'!$F$7:$GB$306,158,FALSE)),"",VLOOKUP($A170,'[2]1516 Exp_Rev Access'!$F$7:$GB$306,158,FALSE))</f>
        <v>0</v>
      </c>
      <c r="FZ170" s="99">
        <f>IF(ISNA(VLOOKUP($A170,'[2]1516 Exp_Rev Access'!$F$7:$GB$306,159,FALSE)),"",VLOOKUP($A170,'[2]1516 Exp_Rev Access'!$F$7:$GB$306,159,FALSE))</f>
        <v>0</v>
      </c>
      <c r="GA170" s="99">
        <f>IF(ISNA(VLOOKUP($A170,'[2]1516 Exp_Rev Access'!$F$7:$GB$306,160,FALSE)),"",VLOOKUP($A170,'[2]1516 Exp_Rev Access'!$F$7:$GB$306,160,FALSE))</f>
        <v>0</v>
      </c>
      <c r="GB170" s="99">
        <f>IF(ISNA(VLOOKUP($A170,'[2]1516 Exp_Rev Access'!$F$7:$GB$306,161,FALSE)),"",VLOOKUP($A170,'[2]1516 Exp_Rev Access'!$F$7:$GB$306,161,FALSE))</f>
        <v>0</v>
      </c>
      <c r="GC170" s="99">
        <f>IF(ISNA(VLOOKUP($A170,'[2]1516 Exp_Rev Access'!$F$7:$GB$306,162,FALSE)),"",VLOOKUP($A170,'[2]1516 Exp_Rev Access'!$F$7:$GB$306,162,FALSE))</f>
        <v>0</v>
      </c>
      <c r="GD170" s="99">
        <f>IF(ISNA(VLOOKUP($A170,'[2]1516 Exp_Rev Access'!$F$7:$GB$306,163,FALSE)),"",VLOOKUP($A170,'[2]1516 Exp_Rev Access'!$F$7:$GB$306,163,FALSE))</f>
        <v>0</v>
      </c>
      <c r="GE170" s="99">
        <f>IF(ISNA(VLOOKUP($A170,'[2]1516 Exp_Rev Access'!$F$7:$GB$306,164,FALSE)),"",VLOOKUP($A170,'[2]1516 Exp_Rev Access'!$F$7:$GB$306,164,FALSE))</f>
        <v>0</v>
      </c>
      <c r="GF170" s="99">
        <f>IF(ISNA(VLOOKUP($A170,'[2]1516 Exp_Rev Access'!$F$7:$GB$306,165,FALSE)),"",VLOOKUP($A170,'[2]1516 Exp_Rev Access'!$F$7:$GB$306,165,FALSE))</f>
        <v>0</v>
      </c>
      <c r="GG170" s="99">
        <f>IF(ISNA(VLOOKUP($A170,'[2]1516 Exp_Rev Access'!$F$7:$GB$306,166,FALSE)),"",VLOOKUP($A170,'[2]1516 Exp_Rev Access'!$F$7:$GB$306,166,FALSE))</f>
        <v>4828</v>
      </c>
      <c r="GH170" s="99">
        <f>IF(ISNA(VLOOKUP($A170,'[2]1516 Exp_Rev Access'!$F$7:$GB$306,167,FALSE)),"",VLOOKUP($A170,'[2]1516 Exp_Rev Access'!$F$7:$GB$306,167,FALSE))</f>
        <v>0</v>
      </c>
      <c r="GI170" s="99">
        <f>IF(ISNA(VLOOKUP($A170,'[2]1516 Exp_Rev Access'!$F$7:$GB$306,168,FALSE)),"",VLOOKUP($A170,'[2]1516 Exp_Rev Access'!$F$7:$GB$306,168,FALSE))</f>
        <v>0</v>
      </c>
      <c r="GJ170" s="99">
        <f>IF(ISNA(VLOOKUP($A170,'[2]1516 Exp_Rev Access'!$F$7:$GB$306,169,FALSE)),"",VLOOKUP($A170,'[2]1516 Exp_Rev Access'!$F$7:$GB$306,169,FALSE))</f>
        <v>0</v>
      </c>
      <c r="GK170" s="99">
        <f>IF(ISNA(VLOOKUP($A170,'[2]1516 Exp_Rev Access'!$F$7:$GB$306,170,FALSE)),"",VLOOKUP($A170,'[2]1516 Exp_Rev Access'!$F$7:$GB$306,170,FALSE))</f>
        <v>0</v>
      </c>
      <c r="GL170" s="99">
        <f>IF(ISNA(VLOOKUP($A170,'[2]1516 Exp_Rev Access'!$F$7:$GB$306,171,FALSE)),"",VLOOKUP($A170,'[2]1516 Exp_Rev Access'!$F$7:$GB$306,171,FALSE))</f>
        <v>0</v>
      </c>
      <c r="GM170" s="99">
        <f>IF(ISNA(VLOOKUP($A170,'[2]1516 Exp_Rev Access'!$F$7:$GB$306,172,FALSE)),"",VLOOKUP($A170,'[2]1516 Exp_Rev Access'!$F$7:$GB$306,172,FALSE))</f>
        <v>0</v>
      </c>
      <c r="GN170" s="99">
        <f>IF(ISNA(VLOOKUP($A170,'[2]1516 Exp_Rev Access'!$F$7:$GB$306,173,FALSE)),"",VLOOKUP($A170,'[2]1516 Exp_Rev Access'!$F$7:$GB$306,173,FALSE))</f>
        <v>0</v>
      </c>
      <c r="GO170" s="99">
        <f>IF(ISNA(VLOOKUP($A170,'[2]1516 Exp_Rev Access'!$F$7:$GB$306,174,FALSE)),"",VLOOKUP($A170,'[2]1516 Exp_Rev Access'!$F$7:$GB$306,174,FALSE))</f>
        <v>0</v>
      </c>
      <c r="GP170" s="99">
        <f>IF(ISNA(VLOOKUP($A170,'[2]1516 Exp_Rev Access'!$F$7:$GB$306,175,FALSE)),"",VLOOKUP($A170,'[2]1516 Exp_Rev Access'!$F$7:$GB$306,175,FALSE))</f>
        <v>0</v>
      </c>
      <c r="GQ170" s="99">
        <f>IF(ISNA(VLOOKUP($A170,'[2]1516 Exp_Rev Access'!$F$7:$GB$306,176,FALSE)),"",VLOOKUP($A170,'[2]1516 Exp_Rev Access'!$F$7:$GB$306,176,FALSE))</f>
        <v>0</v>
      </c>
      <c r="GR170" s="99">
        <f>IF(ISNA(VLOOKUP($A170,'[2]1516 Exp_Rev Access'!$F$7:$GB$306,177,FALSE)),"",VLOOKUP($A170,'[2]1516 Exp_Rev Access'!$F$7:$GB$306,177,FALSE))</f>
        <v>0</v>
      </c>
      <c r="GS170" s="99">
        <f>IF(ISNA(VLOOKUP($A170,'[2]1516 Exp_Rev Access'!$F$7:$GB$306,178,FALSE)),"",VLOOKUP($A170,'[2]1516 Exp_Rev Access'!$F$7:$GB$306,178,FALSE))</f>
        <v>0</v>
      </c>
      <c r="GT170" s="101">
        <f t="shared" si="221"/>
        <v>29084.720000000001</v>
      </c>
      <c r="GU170" s="72">
        <f>GT170/D170</f>
        <v>2.2248114529105877E-3</v>
      </c>
      <c r="GV170" s="84">
        <f t="shared" si="223"/>
        <v>25.421261941596534</v>
      </c>
    </row>
    <row r="171" spans="1:207" customFormat="1" ht="12" customHeight="1" x14ac:dyDescent="0.2">
      <c r="A171" s="96" t="s">
        <v>463</v>
      </c>
      <c r="B171" s="69" t="s">
        <v>464</v>
      </c>
      <c r="C171" s="80">
        <f>IF(ISNA(VLOOKUP($A171,'[2]1516 enrollment_Rev_Exp by size'!$A$6:$G$320,3,FALSE)),"",VLOOKUP($A171,'[2]1516 enrollment_Rev_Exp by size'!$A$6:$G$320,3,FALSE))</f>
        <v>1162.3500000000004</v>
      </c>
      <c r="D171" s="97">
        <v>12821991.300000001</v>
      </c>
      <c r="E171" s="80">
        <f t="shared" si="201"/>
        <v>12821991.300000001</v>
      </c>
      <c r="F171" s="80">
        <f t="shared" si="202"/>
        <v>0</v>
      </c>
      <c r="G171" s="98">
        <f>IF(ISNA(VLOOKUP($A171,'[2]1516 Exp_Rev Access'!$F$7:$FS$306,2,FALSE)),"",VLOOKUP($A171,'[2]1516 Exp_Rev Access'!$F$7:$FS$306,2,FALSE))</f>
        <v>916361.38</v>
      </c>
      <c r="H171" s="98">
        <f>IF(ISNA(VLOOKUP($A171,'[2]1516 Exp_Rev Access'!$F$7:$FS$306,3,FALSE)),"",VLOOKUP($A171,'[2]1516 Exp_Rev Access'!$F$7:$FS$306,3,FALSE))</f>
        <v>0</v>
      </c>
      <c r="I171" s="98">
        <f>IF(ISNA(VLOOKUP($A171,'[2]1516 Exp_Rev Access'!$F$7:$FS$306,4,FALSE)),"",VLOOKUP($A171,'[2]1516 Exp_Rev Access'!$F$7:$FS$306,4,FALSE))</f>
        <v>0</v>
      </c>
      <c r="J171" s="98">
        <f>IF(ISNA(VLOOKUP($A171,'[2]1516 Exp_Rev Access'!$F$7:$FS$306,5,FALSE)),"",VLOOKUP($A171,'[2]1516 Exp_Rev Access'!$F$7:$FS$306,5,FALSE))</f>
        <v>2579.48</v>
      </c>
      <c r="K171" s="98">
        <f>IF(ISNA(VLOOKUP($A171,'[2]1516 Exp_Rev Access'!$F$7:$FS$306,6,FALSE)),"",VLOOKUP($A171,'[2]1516 Exp_Rev Access'!$F$7:$FS$306,6,FALSE))</f>
        <v>0</v>
      </c>
      <c r="L171" s="98">
        <f>IF(ISNA(VLOOKUP($A171,'[2]1516 Exp_Rev Access'!$F$7:$FS$306,7,FALSE)),"",VLOOKUP($A171,'[2]1516 Exp_Rev Access'!$F$7:$FS$306,7,FALSE))</f>
        <v>0</v>
      </c>
      <c r="M171" s="90">
        <f t="shared" si="203"/>
        <v>918940.86</v>
      </c>
      <c r="N171" s="72">
        <f t="shared" si="204"/>
        <v>7.1669122096503057E-2</v>
      </c>
      <c r="O171" s="73">
        <f t="shared" si="205"/>
        <v>790.58877274487008</v>
      </c>
      <c r="P171" s="99">
        <f>IF(ISNA(VLOOKUP($A171,'[2]1516 Exp_Rev Access'!$F$7:$FS$306,8,FALSE)),"",VLOOKUP($A171,'[2]1516 Exp_Rev Access'!$F$7:$FS$306,8,FALSE))</f>
        <v>2870</v>
      </c>
      <c r="Q171" s="99">
        <f>IF(ISNA(VLOOKUP($A171,'[2]1516 Exp_Rev Access'!$F$7:$FS$306,9,FALSE)),"",VLOOKUP($A171,'[2]1516 Exp_Rev Access'!$F$7:$FS$306,9,FALSE))</f>
        <v>0</v>
      </c>
      <c r="R171" s="99">
        <f>IF(ISNA(VLOOKUP($A171,'[2]1516 Exp_Rev Access'!$F$7:$FS$306,10,FALSE)),"",VLOOKUP($A171,'[2]1516 Exp_Rev Access'!$F$7:$FS$306,10,FALSE))</f>
        <v>0</v>
      </c>
      <c r="S171" s="99">
        <f>IF(ISNA(VLOOKUP($A171,'[2]1516 Exp_Rev Access'!$F$7:$FS$306,11,FALSE)),"",VLOOKUP($A171,'[2]1516 Exp_Rev Access'!$F$7:$FS$306,11,FALSE))</f>
        <v>0</v>
      </c>
      <c r="T171" s="99">
        <f>IF(ISNA(VLOOKUP($A171,'[2]1516 Exp_Rev Access'!$F$7:$FS$306,12,FALSE)),"",VLOOKUP($A171,'[2]1516 Exp_Rev Access'!$F$7:$FS$306,12,FALSE))</f>
        <v>0</v>
      </c>
      <c r="U171" s="99">
        <f>IF(ISNA(VLOOKUP($A171,'[2]1516 Exp_Rev Access'!$F$7:$FS$306,13,FALSE)),"",VLOOKUP($A171,'[2]1516 Exp_Rev Access'!$F$7:$FS$306,13,FALSE))</f>
        <v>0</v>
      </c>
      <c r="V171" s="99">
        <f>IF(ISNA(VLOOKUP($A171,'[2]1516 Exp_Rev Access'!$F$7:$FS$306,14,FALSE)),"",VLOOKUP($A171,'[2]1516 Exp_Rev Access'!$F$7:$FS$306,14,FALSE))</f>
        <v>0</v>
      </c>
      <c r="W171" s="99">
        <f>IF(ISNA(VLOOKUP($A171,'[2]1516 Exp_Rev Access'!$F$7:$FS$306,15,FALSE)),"",VLOOKUP($A171,'[2]1516 Exp_Rev Access'!$F$7:$FS$306,15,FALSE))</f>
        <v>0</v>
      </c>
      <c r="X171" s="99">
        <f>IF(ISNA(VLOOKUP($A171,'[2]1516 Exp_Rev Access'!$F$7:$FS$306,16,FALSE)),"",VLOOKUP($A171,'[2]1516 Exp_Rev Access'!$F$7:$FS$306,16,FALSE))</f>
        <v>15154.81</v>
      </c>
      <c r="Y171" s="99">
        <f>IF(ISNA(VLOOKUP($A171,'[2]1516 Exp_Rev Access'!$F$7:$FS$306,17,FALSE)),"",VLOOKUP($A171,'[2]1516 Exp_Rev Access'!$F$7:$FS$306,17,FALSE))</f>
        <v>2014.16</v>
      </c>
      <c r="Z171" s="99">
        <f>IF(ISNA(VLOOKUP($A171,'[2]1516 Exp_Rev Access'!$F$7:$FS$306,18,FALSE)),"",VLOOKUP($A171,'[2]1516 Exp_Rev Access'!$F$7:$FS$306,18,FALSE))</f>
        <v>0</v>
      </c>
      <c r="AA171" s="99">
        <f>IF(ISNA(VLOOKUP($A171,'[2]1516 Exp_Rev Access'!$F$7:$FS$306,19,FALSE)),"",VLOOKUP($A171,'[2]1516 Exp_Rev Access'!$F$7:$FS$306,19,FALSE))</f>
        <v>0</v>
      </c>
      <c r="AB171" s="99">
        <f>IF(ISNA(VLOOKUP($A171,'[2]1516 Exp_Rev Access'!$F$7:$FS$306,20,FALSE)),"",VLOOKUP($A171,'[2]1516 Exp_Rev Access'!$F$7:$FS$306,20,FALSE))</f>
        <v>0</v>
      </c>
      <c r="AC171" s="99">
        <f>IF(ISNA(VLOOKUP($A171,'[2]1516 Exp_Rev Access'!$F$7:$FS$306,21,FALSE)),"",VLOOKUP($A171,'[2]1516 Exp_Rev Access'!$F$7:$FS$306,21,FALSE))</f>
        <v>70957.63</v>
      </c>
      <c r="AD171" s="99">
        <f>IF(ISNA(VLOOKUP($A171,'[2]1516 Exp_Rev Access'!$F$7:$FS$306,22,FALSE)),"",VLOOKUP($A171,'[2]1516 Exp_Rev Access'!$F$7:$FS$306,22,FALSE))</f>
        <v>5538.94</v>
      </c>
      <c r="AE171" s="99">
        <f>IF(ISNA(VLOOKUP($A171,'[2]1516 Exp_Rev Access'!$F$7:$FS$306,23,FALSE)),"",VLOOKUP($A171,'[2]1516 Exp_Rev Access'!$F$7:$FS$306,23,FALSE))</f>
        <v>0</v>
      </c>
      <c r="AF171" s="99">
        <f>IF(ISNA(VLOOKUP($A171,'[2]1516 Exp_Rev Access'!$F$7:$FS$306,24,FALSE)),"",VLOOKUP($A171,'[2]1516 Exp_Rev Access'!$F$7:$FS$306,24,FALSE))</f>
        <v>3612</v>
      </c>
      <c r="AG171" s="99">
        <f>IF(ISNA(VLOOKUP($A171,'[2]1516 Exp_Rev Access'!$F$7:$FS$306,25,FALSE)),"",VLOOKUP($A171,'[2]1516 Exp_Rev Access'!$F$7:$FS$306,25,FALSE))</f>
        <v>668.45</v>
      </c>
      <c r="AH171" s="98">
        <f>IF(ISNA(VLOOKUP($A171,'[2]1516 Exp_Rev Access'!$F$7:$FS$306,26,FALSE)),"",VLOOKUP($A171,'[2]1516 Exp_Rev Access'!$F$7:$FS$306,26,FALSE))</f>
        <v>40</v>
      </c>
      <c r="AI171" s="98">
        <f>IF(ISNA(VLOOKUP($A171,'[2]1516 Exp_Rev Access'!$F$7:$FS$306,27,FALSE)),"",VLOOKUP($A171,'[2]1516 Exp_Rev Access'!$F$7:$FS$306,27,FALSE))</f>
        <v>0</v>
      </c>
      <c r="AJ171" s="98">
        <f>IF(ISNA(VLOOKUP($A171,'[2]1516 Exp_Rev Access'!$F$7:$FS$306,28,FALSE)),"",VLOOKUP($A171,'[2]1516 Exp_Rev Access'!$F$7:$FS$306,28,FALSE))</f>
        <v>31448.07</v>
      </c>
      <c r="AK171" s="98">
        <f>IF(ISNA(VLOOKUP($A171,'[2]1516 Exp_Rev Access'!$F$7:$FS$306,29,FALSE)),"",VLOOKUP($A171,'[2]1516 Exp_Rev Access'!$F$7:$FS$306,29,FALSE))</f>
        <v>55614.34</v>
      </c>
      <c r="AL171" s="100">
        <f t="shared" si="206"/>
        <v>187918.4</v>
      </c>
      <c r="AM171" s="72">
        <f t="shared" si="207"/>
        <v>1.465594505589783E-2</v>
      </c>
      <c r="AN171" s="94">
        <f t="shared" si="208"/>
        <v>161.67109734589403</v>
      </c>
      <c r="AO171" s="99">
        <f>IF(ISNA(VLOOKUP($A171,'[2]1516 Exp_Rev Access'!$F$7:$GB$306,30,FALSE)),"",VLOOKUP($A171,'[2]1516 Exp_Rev Access'!$F$7:$FS$306,30,FALSE))</f>
        <v>6971255.5199999996</v>
      </c>
      <c r="AP171" s="99">
        <f>IF(ISNA(VLOOKUP($A171,'[2]1516 Exp_Rev Access'!$F$7:$GB$306,31,FALSE)),"",VLOOKUP($A171,'[2]1516 Exp_Rev Access'!$F$7:$FS$306,31,FALSE))</f>
        <v>206500.02</v>
      </c>
      <c r="AQ171" s="99">
        <f>IF(ISNA(VLOOKUP($A171,'[2]1516 Exp_Rev Access'!$F$7:$GB$306,32,FALSE)),"",VLOOKUP($A171,'[2]1516 Exp_Rev Access'!$F$7:$FS$306,32,FALSE))</f>
        <v>1102915.6399999999</v>
      </c>
      <c r="AR171" s="99">
        <f>IF(ISNA(VLOOKUP($A171,'[2]1516 Exp_Rev Access'!$F$7:$GB$306,33,FALSE)),"",VLOOKUP($A171,'[2]1516 Exp_Rev Access'!$F$7:$FS$306,33,FALSE))</f>
        <v>7535.24</v>
      </c>
      <c r="AS171" s="99">
        <f>IF(ISNA(VLOOKUP($A171,'[2]1516 Exp_Rev Access'!$F$7:$GB$306,34,FALSE)),"",VLOOKUP($A171,'[2]1516 Exp_Rev Access'!$F$7:$FS$306,34,FALSE))</f>
        <v>0</v>
      </c>
      <c r="AT171" s="101">
        <f t="shared" si="209"/>
        <v>8288206.419999999</v>
      </c>
      <c r="AU171" s="72">
        <f t="shared" si="210"/>
        <v>0.64640555636627195</v>
      </c>
      <c r="AV171" s="94">
        <f t="shared" si="211"/>
        <v>7130.560003441301</v>
      </c>
      <c r="AW171" s="99">
        <f>IF(ISNA(VLOOKUP($A171,'[2]1516 Exp_Rev Access'!$F$7:$GB$306,35,FALSE)),"",VLOOKUP($A171,'[2]1516 Exp_Rev Access'!$F$7:$GB$306,35,FALSE))</f>
        <v>0</v>
      </c>
      <c r="AX171" s="99">
        <f>IF(ISNA(VLOOKUP($A171,'[2]1516 Exp_Rev Access'!$F$7:$GB$306,36,FALSE)),"",VLOOKUP($A171,'[2]1516 Exp_Rev Access'!$F$7:$GB$306,36,FALSE))</f>
        <v>848365.9</v>
      </c>
      <c r="AY171" s="99">
        <f>IF(ISNA(VLOOKUP($A171,'[2]1516 Exp_Rev Access'!$F$7:$GB$306,37,FALSE)),"",VLOOKUP($A171,'[2]1516 Exp_Rev Access'!$F$7:$GB$306,37,FALSE))</f>
        <v>52313.62</v>
      </c>
      <c r="AZ171" s="99">
        <f>IF(ISNA(VLOOKUP($A171,'[2]1516 Exp_Rev Access'!$F$7:$GB$306,38,FALSE)),"",VLOOKUP($A171,'[2]1516 Exp_Rev Access'!$F$7:$GB$306,38,FALSE))</f>
        <v>0</v>
      </c>
      <c r="BA171" s="99">
        <f>IF(ISNA(VLOOKUP($A171,'[2]1516 Exp_Rev Access'!$F$7:$GB$306,39,FALSE)),"",VLOOKUP($A171,'[2]1516 Exp_Rev Access'!$F$7:$GB$306,39,FALSE))</f>
        <v>0</v>
      </c>
      <c r="BB171" s="99">
        <f>IF(ISNA(VLOOKUP($A171,'[2]1516 Exp_Rev Access'!$F$7:$GB$306,40,FALSE)),"",VLOOKUP($A171,'[2]1516 Exp_Rev Access'!$F$7:$GB$306,40,FALSE))</f>
        <v>316693.53000000003</v>
      </c>
      <c r="BC171" s="99">
        <f>IF(ISNA(VLOOKUP($A171,'[2]1516 Exp_Rev Access'!$F$7:$GB$306,41,FALSE)),"",VLOOKUP($A171,'[2]1516 Exp_Rev Access'!$F$7:$GB$306,41,FALSE))</f>
        <v>173167.52</v>
      </c>
      <c r="BD171" s="99">
        <f>IF(ISNA(VLOOKUP($A171,'[2]1516 Exp_Rev Access'!$F$7:$GB$306,42,FALSE)),"",VLOOKUP($A171,'[2]1516 Exp_Rev Access'!$F$7:$GB$306,42,FALSE))</f>
        <v>64902.31</v>
      </c>
      <c r="BE171" s="99">
        <f>IF(ISNA(VLOOKUP($A171,'[2]1516 Exp_Rev Access'!$F$7:$GB$306,43,FALSE)),"",VLOOKUP($A171,'[2]1516 Exp_Rev Access'!$F$7:$GB$306,43,FALSE))</f>
        <v>0</v>
      </c>
      <c r="BF171" s="99">
        <f>IF(ISNA(VLOOKUP($A171,'[2]1516 Exp_Rev Access'!$F$7:$GB$306,44,FALSE)),"",VLOOKUP($A171,'[2]1516 Exp_Rev Access'!$F$7:$GB$306,44,FALSE))</f>
        <v>88050.2</v>
      </c>
      <c r="BG171" s="99">
        <f>IF(ISNA(VLOOKUP($A171,'[2]1516 Exp_Rev Access'!$F$7:$GB$306,45,FALSE)),"",VLOOKUP($A171,'[2]1516 Exp_Rev Access'!$F$7:$GB$306,45,FALSE))</f>
        <v>6750.25</v>
      </c>
      <c r="BH171" s="99">
        <f>IF(ISNA(VLOOKUP($A171,'[2]1516 Exp_Rev Access'!$F$7:$GB$306,46,FALSE)),"",VLOOKUP($A171,'[2]1516 Exp_Rev Access'!$F$7:$GB$306,46,FALSE))</f>
        <v>0</v>
      </c>
      <c r="BI171" s="99">
        <f>IF(ISNA(VLOOKUP($A171,'[2]1516 Exp_Rev Access'!$F$7:$GB$306,47,FALSE)),"",VLOOKUP($A171,'[2]1516 Exp_Rev Access'!$F$7:$GB$306,47,FALSE))</f>
        <v>8246</v>
      </c>
      <c r="BJ171" s="99">
        <f>IF(ISNA(VLOOKUP($A171,'[2]1516 Exp_Rev Access'!$F$7:$GB$306,48,FALSE)),"",VLOOKUP($A171,'[2]1516 Exp_Rev Access'!$F$7:$GB$306,48,FALSE))</f>
        <v>439200</v>
      </c>
      <c r="BK171" s="99">
        <f>IF(ISNA(VLOOKUP($A171,'[2]1516 Exp_Rev Access'!$F$7:$GB$306,49,FALSE)),"",VLOOKUP($A171,'[2]1516 Exp_Rev Access'!$F$7:$GB$306,49,FALSE))</f>
        <v>0</v>
      </c>
      <c r="BL171" s="99">
        <f>IF(ISNA(VLOOKUP($A171,'[2]1516 Exp_Rev Access'!$F$7:$GB$306,50,FALSE)),"",VLOOKUP($A171,'[2]1516 Exp_Rev Access'!$F$7:$GB$306,50,FALSE))</f>
        <v>0</v>
      </c>
      <c r="BM171" s="99">
        <f>IF(ISNA(VLOOKUP($A171,'[2]1516 Exp_Rev Access'!$F$7:$GB$306,51,FALSE)),"",VLOOKUP($A171,'[2]1516 Exp_Rev Access'!$F$7:$GB$306,51,FALSE))</f>
        <v>0</v>
      </c>
      <c r="BN171" s="99">
        <f>IF(ISNA(VLOOKUP($A171,'[2]1516 Exp_Rev Access'!$F$7:$GB$306,52,FALSE)),"",VLOOKUP($A171,'[2]1516 Exp_Rev Access'!$F$7:$GB$306,52,FALSE))</f>
        <v>0</v>
      </c>
      <c r="BO171" s="99">
        <f>IF(ISNA(VLOOKUP($A171,'[2]1516 Exp_Rev Access'!$F$7:$GB$306,53,FALSE)),"",VLOOKUP($A171,'[2]1516 Exp_Rev Access'!$F$7:$GB$306,53,FALSE))</f>
        <v>0</v>
      </c>
      <c r="BP171" s="99">
        <f>IF(ISNA(VLOOKUP($A171,'[2]1516 Exp_Rev Access'!$F$7:$GB$306,54,FALSE)),"",VLOOKUP($A171,'[2]1516 Exp_Rev Access'!$F$7:$GB$306,54,FALSE))</f>
        <v>0</v>
      </c>
      <c r="BQ171" s="99">
        <f>IF(ISNA(VLOOKUP($A171,'[2]1516 Exp_Rev Access'!$F$7:$GB$306,55,FALSE)),"",VLOOKUP($A171,'[2]1516 Exp_Rev Access'!$F$7:$GB$306,55,FALSE))</f>
        <v>0</v>
      </c>
      <c r="BR171" s="99">
        <f>IF(ISNA(VLOOKUP($A171,'[2]1516 Exp_Rev Access'!$F$7:$GB$306,56,FALSE)),"",VLOOKUP($A171,'[2]1516 Exp_Rev Access'!$F$7:$GB$306,56,FALSE))</f>
        <v>0</v>
      </c>
      <c r="BS171" s="99">
        <f>IF(ISNA(VLOOKUP($A171,'[2]1516 Exp_Rev Access'!$F$7:$GB$306,57,FALSE)),"",VLOOKUP($A171,'[2]1516 Exp_Rev Access'!$F$7:$GB$306,57,FALSE))</f>
        <v>0</v>
      </c>
      <c r="BT171" s="99">
        <f>IF(ISNA(VLOOKUP($A171,'[2]1516 Exp_Rev Access'!$F$7:$GB$306,58,FALSE)),"",VLOOKUP($A171,'[2]1516 Exp_Rev Access'!$F$7:$GB$306,58,FALSE))</f>
        <v>0</v>
      </c>
      <c r="BU171" s="102">
        <f t="shared" si="212"/>
        <v>1997689.33</v>
      </c>
      <c r="BV171" s="72">
        <f t="shared" si="213"/>
        <v>0.15580180045824862</v>
      </c>
      <c r="BW171" s="94">
        <f t="shared" si="214"/>
        <v>1718.6641975308637</v>
      </c>
      <c r="BX171" s="99">
        <f>IF(ISNA(VLOOKUP($A171,'[2]1516 Exp_Rev Access'!$F$7:$GB$306,59,FALSE)),"",VLOOKUP($A171,'[2]1516 Exp_Rev Access'!$F$7:$GB$306,59,FALSE))</f>
        <v>0</v>
      </c>
      <c r="BY171" s="99">
        <f>IF(ISNA(VLOOKUP($A171,'[2]1516 Exp_Rev Access'!$F$7:$GB$306,60,FALSE)),"",VLOOKUP($A171,'[2]1516 Exp_Rev Access'!$F$7:$GB$306,60,FALSE))</f>
        <v>121711.56</v>
      </c>
      <c r="BZ171" s="99">
        <f>IF(ISNA(VLOOKUP($A171,'[2]1516 Exp_Rev Access'!$F$7:$GB$306,61,FALSE)),"",VLOOKUP($A171,'[2]1516 Exp_Rev Access'!$F$7:$GB$306,61,FALSE))</f>
        <v>0</v>
      </c>
      <c r="CA171" s="99">
        <f>IF(ISNA(VLOOKUP($A171,'[2]1516 Exp_Rev Access'!$F$7:$GB$306,62,FALSE)),"",VLOOKUP($A171,'[2]1516 Exp_Rev Access'!$F$7:$GB$306,62,FALSE))</f>
        <v>0</v>
      </c>
      <c r="CB171" s="99">
        <f>IF(ISNA(VLOOKUP($A171,'[2]1516 Exp_Rev Access'!$F$7:$GB$306,63,FALSE)),"",VLOOKUP($A171,'[2]1516 Exp_Rev Access'!$F$7:$GB$306,63,FALSE))</f>
        <v>127501.66</v>
      </c>
      <c r="CC171" s="99">
        <f>IF(ISNA(VLOOKUP($A171,'[2]1516 Exp_Rev Access'!$F$7:$GB$306,64,FALSE)),"",VLOOKUP($A171,'[2]1516 Exp_Rev Access'!$F$7:$GB$306,64,FALSE))</f>
        <v>0</v>
      </c>
      <c r="CD171" s="101">
        <f t="shared" si="215"/>
        <v>249213.22</v>
      </c>
      <c r="CE171" s="72">
        <f t="shared" si="226"/>
        <v>1.9436389728325582E-2</v>
      </c>
      <c r="CF171" s="103">
        <f t="shared" si="227"/>
        <v>214.40462855422197</v>
      </c>
      <c r="CG171" s="99">
        <f>IF(ISNA(VLOOKUP($A171,'[2]1516 Exp_Rev Access'!$F$7:$GB$306,65,FALSE)),"",VLOOKUP($A171,'[2]1516 Exp_Rev Access'!$F$7:$GB$306,65,FALSE))</f>
        <v>0</v>
      </c>
      <c r="CH171" s="99">
        <f>IF(ISNA(VLOOKUP($A171,'[2]1516 Exp_Rev Access'!$F$7:$GB$306,66,FALSE)),"",VLOOKUP($A171,'[2]1516 Exp_Rev Access'!$F$7:$GB$306,66,FALSE))</f>
        <v>0</v>
      </c>
      <c r="CI171" s="99">
        <f>IF(ISNA(VLOOKUP($A171,'[2]1516 Exp_Rev Access'!$F$7:$GB$306,67,FALSE)),"",VLOOKUP($A171,'[2]1516 Exp_Rev Access'!$F$7:$GB$306,67,FALSE))</f>
        <v>0</v>
      </c>
      <c r="CJ171" s="99">
        <f>IF(ISNA(VLOOKUP($A171,'[2]1516 Exp_Rev Access'!$F$7:$GB$306,68,FALSE)),"",VLOOKUP($A171,'[2]1516 Exp_Rev Access'!$F$7:$GB$306,68,FALSE))</f>
        <v>0</v>
      </c>
      <c r="CK171" s="99">
        <f>IF(ISNA(VLOOKUP($A171,'[2]1516 Exp_Rev Access'!$F$7:$GB$306,69,FALSE)),"",VLOOKUP($A171,'[2]1516 Exp_Rev Access'!$F$7:$GB$306,69,FALSE))</f>
        <v>0</v>
      </c>
      <c r="CL171" s="99">
        <f>IF(ISNA(VLOOKUP($A171,'[2]1516 Exp_Rev Access'!$F$7:$GB$306,70,FALSE)),"",VLOOKUP($A171,'[2]1516 Exp_Rev Access'!$F$7:$GB$306,70,FALSE))</f>
        <v>0</v>
      </c>
      <c r="CM171" s="99">
        <f>IF(ISNA(VLOOKUP($A171,'[2]1516 Exp_Rev Access'!$F$7:$GB$306,71,FALSE)),"",VLOOKUP($A171,'[2]1516 Exp_Rev Access'!$F$7:$GB$306,71,FALSE))</f>
        <v>0</v>
      </c>
      <c r="CN171" s="99">
        <f>IF(ISNA(VLOOKUP($A171,'[2]1516 Exp_Rev Access'!$F$7:$GB$306,72,FALSE)),"",VLOOKUP($A171,'[2]1516 Exp_Rev Access'!$F$7:$GB$306,72,FALSE))</f>
        <v>0</v>
      </c>
      <c r="CO171" s="99">
        <f>IF(ISNA(VLOOKUP($A171,'[2]1516 Exp_Rev Access'!$F$7:$GB$306,73,FALSE)),"",VLOOKUP($A171,'[2]1516 Exp_Rev Access'!$F$7:$GB$306,73,FALSE))</f>
        <v>0</v>
      </c>
      <c r="CP171" s="99">
        <f>IF(ISNA(VLOOKUP($A171,'[2]1516 Exp_Rev Access'!$F$7:$GB$306,74,FALSE)),"",VLOOKUP($A171,'[2]1516 Exp_Rev Access'!$F$7:$GB$306,74,FALSE))</f>
        <v>214894.25</v>
      </c>
      <c r="CQ171" s="99">
        <f>IF(ISNA(VLOOKUP($A171,'[2]1516 Exp_Rev Access'!$F$7:$GB$306,75,FALSE)),"",VLOOKUP($A171,'[2]1516 Exp_Rev Access'!$F$7:$GB$306,75,FALSE))</f>
        <v>0</v>
      </c>
      <c r="CR171" s="99">
        <f>IF(ISNA(VLOOKUP($A171,'[2]1516 Exp_Rev Access'!$F$7:$GB$306,76,FALSE)),"",VLOOKUP($A171,'[2]1516 Exp_Rev Access'!$F$7:$GB$306,76,FALSE))</f>
        <v>15740.6</v>
      </c>
      <c r="CS171" s="99">
        <f>IF(ISNA(VLOOKUP($A171,'[2]1516 Exp_Rev Access'!$F$7:$GB$306,77,FALSE)),"",VLOOKUP($A171,'[2]1516 Exp_Rev Access'!$F$7:$GB$306,77,FALSE))</f>
        <v>0</v>
      </c>
      <c r="CT171" s="99">
        <f>IF(ISNA(VLOOKUP($A171,'[2]1516 Exp_Rev Access'!$F$7:$GB$306,78,FALSE)),"",VLOOKUP($A171,'[2]1516 Exp_Rev Access'!$F$7:$GB$306,78,FALSE))</f>
        <v>413749.26</v>
      </c>
      <c r="CU171" s="99">
        <f>IF(ISNA(VLOOKUP($A171,'[2]1516 Exp_Rev Access'!$F$7:$GB$306,79,FALSE)),"",VLOOKUP($A171,'[2]1516 Exp_Rev Access'!$F$7:$GB$306,79,FALSE))</f>
        <v>66902.080000000002</v>
      </c>
      <c r="CV171" s="99">
        <f>IF(ISNA(VLOOKUP($A171,'[2]1516 Exp_Rev Access'!$F$7:$GB$306,80,FALSE)),"",VLOOKUP($A171,'[2]1516 Exp_Rev Access'!$F$7:$GB$306,80,FALSE))</f>
        <v>16287</v>
      </c>
      <c r="CW171" s="99">
        <f>IF(ISNA(VLOOKUP($A171,'[2]1516 Exp_Rev Access'!$F$7:$GB$306,81,FALSE)),"",VLOOKUP($A171,'[2]1516 Exp_Rev Access'!$F$7:$GB$306,81,FALSE))</f>
        <v>0</v>
      </c>
      <c r="CX171" s="99">
        <f>IF(ISNA(VLOOKUP($A171,'[2]1516 Exp_Rev Access'!$F$7:$GB$306,82,FALSE)),"",VLOOKUP($A171,'[2]1516 Exp_Rev Access'!$F$7:$GB$306,82,FALSE))</f>
        <v>0</v>
      </c>
      <c r="CY171" s="99">
        <f>IF(ISNA(VLOOKUP($A171,'[2]1516 Exp_Rev Access'!$F$7:$GB$306,83,FALSE)),"",VLOOKUP($A171,'[2]1516 Exp_Rev Access'!$F$7:$GB$306,83,FALSE))</f>
        <v>0</v>
      </c>
      <c r="CZ171" s="99">
        <f>IF(ISNA(VLOOKUP($A171,'[2]1516 Exp_Rev Access'!$F$7:$GB$306,84,FALSE)),"",VLOOKUP($A171,'[2]1516 Exp_Rev Access'!$F$7:$GB$306,84,FALSE))</f>
        <v>0</v>
      </c>
      <c r="DA171" s="99">
        <f>IF(ISNA(VLOOKUP($A171,'[2]1516 Exp_Rev Access'!$F$7:$GB$306,85,FALSE)),"",VLOOKUP($A171,'[2]1516 Exp_Rev Access'!$F$7:$GB$306,85,FALSE))</f>
        <v>11960.66</v>
      </c>
      <c r="DB171" s="99">
        <f>IF(ISNA(VLOOKUP($A171,'[2]1516 Exp_Rev Access'!$F$7:$GB$306,86,FALSE)),"",VLOOKUP($A171,'[2]1516 Exp_Rev Access'!$F$7:$GB$306,86,FALSE))</f>
        <v>0</v>
      </c>
      <c r="DC171" s="99">
        <f>IF(ISNA(VLOOKUP($A171,'[2]1516 Exp_Rev Access'!$F$7:$GB$306,87,FALSE)),"",VLOOKUP($A171,'[2]1516 Exp_Rev Access'!$F$7:$GB$306,87,FALSE))</f>
        <v>0</v>
      </c>
      <c r="DD171" s="99">
        <f>IF(ISNA(VLOOKUP($A171,'[2]1516 Exp_Rev Access'!$F$7:$GB$306,88,FALSE)),"",VLOOKUP($A171,'[2]1516 Exp_Rev Access'!$F$7:$GB$306,88,FALSE))</f>
        <v>0</v>
      </c>
      <c r="DE171" s="99">
        <f>IF(ISNA(VLOOKUP($A171,'[2]1516 Exp_Rev Access'!$F$7:$GB$306,89,FALSE)),"",VLOOKUP($A171,'[2]1516 Exp_Rev Access'!$F$7:$GB$306,89,FALSE))</f>
        <v>0</v>
      </c>
      <c r="DF171" s="99">
        <f>IF(ISNA(VLOOKUP($A171,'[2]1516 Exp_Rev Access'!$F$7:$GB$306,90,FALSE)),"",VLOOKUP($A171,'[2]1516 Exp_Rev Access'!$F$7:$GB$306,90,FALSE))</f>
        <v>0</v>
      </c>
      <c r="DG171" s="99">
        <f>IF(ISNA(VLOOKUP($A171,'[2]1516 Exp_Rev Access'!$F$7:$GB$306,91,FALSE)),"",VLOOKUP($A171,'[2]1516 Exp_Rev Access'!$F$7:$GB$306,91,FALSE))</f>
        <v>0</v>
      </c>
      <c r="DH171" s="99">
        <f>IF(ISNA(VLOOKUP($A171,'[2]1516 Exp_Rev Access'!$F$7:$GB$306,92,FALSE)),"",VLOOKUP($A171,'[2]1516 Exp_Rev Access'!$F$7:$GB$306,92,FALSE))</f>
        <v>276737.46999999997</v>
      </c>
      <c r="DI171" s="99">
        <f>IF(ISNA(VLOOKUP($A171,'[2]1516 Exp_Rev Access'!$F$7:$GB$306,93,FALSE)),"",VLOOKUP($A171,'[2]1516 Exp_Rev Access'!$F$7:$GB$306,93,FALSE))</f>
        <v>0</v>
      </c>
      <c r="DJ171" s="99">
        <f>IF(ISNA(VLOOKUP($A171,'[2]1516 Exp_Rev Access'!$F$7:$GB$306,94,FALSE)),"",VLOOKUP($A171,'[2]1516 Exp_Rev Access'!$F$7:$GB$306,94,FALSE))</f>
        <v>0</v>
      </c>
      <c r="DK171" s="99">
        <f>IF(ISNA(VLOOKUP($A171,'[2]1516 Exp_Rev Access'!$F$7:$GB$306,95,FALSE)),"",VLOOKUP($A171,'[2]1516 Exp_Rev Access'!$F$7:$GB$306,95,FALSE))</f>
        <v>0</v>
      </c>
      <c r="DL171" s="99">
        <f>IF(ISNA(VLOOKUP($A171,'[2]1516 Exp_Rev Access'!$F$7:$GB$306,96,FALSE)),"",VLOOKUP($A171,'[2]1516 Exp_Rev Access'!$F$7:$GB$306,96,FALSE))</f>
        <v>0</v>
      </c>
      <c r="DM171" s="99">
        <f>IF(ISNA(VLOOKUP($A171,'[2]1516 Exp_Rev Access'!$F$7:$GB$306,97,FALSE)),"",VLOOKUP($A171,'[2]1516 Exp_Rev Access'!$F$7:$GB$306,97,FALSE))</f>
        <v>0</v>
      </c>
      <c r="DN171" s="99">
        <f>IF(ISNA(VLOOKUP($A171,'[2]1516 Exp_Rev Access'!$F$7:$GB$306,98,FALSE)),"",VLOOKUP($A171,'[2]1516 Exp_Rev Access'!$F$7:$GB$306,98,FALSE))</f>
        <v>0</v>
      </c>
      <c r="DO171" s="99">
        <f>IF(ISNA(VLOOKUP($A171,'[2]1516 Exp_Rev Access'!$F$7:$GB$306,99,FALSE)),"",VLOOKUP($A171,'[2]1516 Exp_Rev Access'!$F$7:$GB$306,99,FALSE))</f>
        <v>0</v>
      </c>
      <c r="DP171" s="99">
        <f>IF(ISNA(VLOOKUP($A171,'[2]1516 Exp_Rev Access'!$F$7:$GB$306,100,FALSE)),"",VLOOKUP($A171,'[2]1516 Exp_Rev Access'!$F$7:$GB$306,100,FALSE))</f>
        <v>0</v>
      </c>
      <c r="DQ171" s="99">
        <f>IF(ISNA(VLOOKUP($A171,'[2]1516 Exp_Rev Access'!$F$7:$GB$306,101,FALSE)),"",VLOOKUP($A171,'[2]1516 Exp_Rev Access'!$F$7:$GB$306,101,FALSE))</f>
        <v>0</v>
      </c>
      <c r="DR171" s="99">
        <f>IF(ISNA(VLOOKUP($A171,'[2]1516 Exp_Rev Access'!$F$7:$GB$306,102,FALSE)),"",VLOOKUP($A171,'[2]1516 Exp_Rev Access'!$F$7:$GB$306,102,FALSE))</f>
        <v>0</v>
      </c>
      <c r="DS171" s="99">
        <f>IF(ISNA(VLOOKUP($A171,'[2]1516 Exp_Rev Access'!$F$7:$GB$306,103,FALSE)),"",VLOOKUP($A171,'[2]1516 Exp_Rev Access'!$F$7:$GB$306,103,FALSE))</f>
        <v>0</v>
      </c>
      <c r="DT171" s="99">
        <f>IF(ISNA(VLOOKUP($A171,'[2]1516 Exp_Rev Access'!$F$7:$GB$306,104,FALSE)),"",VLOOKUP($A171,'[2]1516 Exp_Rev Access'!$F$7:$GB$306,104,FALSE))</f>
        <v>0</v>
      </c>
      <c r="DU171" s="99">
        <f>IF(ISNA(VLOOKUP($A171,'[2]1516 Exp_Rev Access'!$F$7:$GB$306,105,FALSE)),"",VLOOKUP($A171,'[2]1516 Exp_Rev Access'!$F$7:$GB$306,105,FALSE))</f>
        <v>0</v>
      </c>
      <c r="DV171" s="99">
        <f>IF(ISNA(VLOOKUP($A171,'[2]1516 Exp_Rev Access'!$F$7:$GB$306,106,FALSE)),"",VLOOKUP($A171,'[2]1516 Exp_Rev Access'!$F$7:$GB$306,106,FALSE))</f>
        <v>0</v>
      </c>
      <c r="DW171" s="99">
        <f>IF(ISNA(VLOOKUP($A171,'[2]1516 Exp_Rev Access'!$F$7:$GB$306,107,FALSE)),"",VLOOKUP($A171,'[2]1516 Exp_Rev Access'!$F$7:$GB$306,107,FALSE))</f>
        <v>0</v>
      </c>
      <c r="DX171" s="99">
        <f>IF(ISNA(VLOOKUP($A171,'[2]1516 Exp_Rev Access'!$F$7:$GB$306,108,FALSE)),"",VLOOKUP($A171,'[2]1516 Exp_Rev Access'!$F$7:$GB$306,108,FALSE))</f>
        <v>0</v>
      </c>
      <c r="DY171" s="99">
        <f>IF(ISNA(VLOOKUP($A171,'[2]1516 Exp_Rev Access'!$F$7:$GB$306,109,FALSE)),"",VLOOKUP($A171,'[2]1516 Exp_Rev Access'!$F$7:$GB$306,109,FALSE))</f>
        <v>0</v>
      </c>
      <c r="DZ171" s="99">
        <f>IF(ISNA(VLOOKUP($A171,'[2]1516 Exp_Rev Access'!$F$7:$GB$306,110,FALSE)),"",VLOOKUP($A171,'[2]1516 Exp_Rev Access'!$F$7:$GB$306,110,FALSE))</f>
        <v>0</v>
      </c>
      <c r="EA171" s="99">
        <f>IF(ISNA(VLOOKUP($A171,'[2]1516 Exp_Rev Access'!$F$7:$GB$306,111,FALSE)),"",VLOOKUP($A171,'[2]1516 Exp_Rev Access'!$F$7:$GB$306,111,FALSE))</f>
        <v>0</v>
      </c>
      <c r="EB171" s="99">
        <f>IF(ISNA(VLOOKUP($A171,'[2]1516 Exp_Rev Access'!$F$7:$GB$306,112,FALSE)),"",VLOOKUP($A171,'[2]1516 Exp_Rev Access'!$F$7:$GB$306,112,FALSE))</f>
        <v>0</v>
      </c>
      <c r="EC171" s="99">
        <f>IF(ISNA(VLOOKUP($A171,'[2]1516 Exp_Rev Access'!$F$7:$GB$306,113,FALSE)),"",VLOOKUP($A171,'[2]1516 Exp_Rev Access'!$F$7:$GB$306,113,FALSE))</f>
        <v>0</v>
      </c>
      <c r="ED171" s="99">
        <f>IF(ISNA(VLOOKUP($A171,'[2]1516 Exp_Rev Access'!$F$7:$GB$306,114,FALSE)),"",VLOOKUP($A171,'[2]1516 Exp_Rev Access'!$F$7:$GB$306,114,FALSE))</f>
        <v>0</v>
      </c>
      <c r="EE171" s="99">
        <f>IF(ISNA(VLOOKUP($A171,'[2]1516 Exp_Rev Access'!$F$7:$GB$306,115,FALSE)),"",VLOOKUP($A171,'[2]1516 Exp_Rev Access'!$F$7:$GB$306,115,FALSE))</f>
        <v>0</v>
      </c>
      <c r="EF171" s="99">
        <f>IF(ISNA(VLOOKUP($A171,'[2]1516 Exp_Rev Access'!$F$7:$GB$306,116,FALSE)),"",VLOOKUP($A171,'[2]1516 Exp_Rev Access'!$F$7:$GB$306,116,FALSE))</f>
        <v>25461.22</v>
      </c>
      <c r="EG171" s="99">
        <f>IF(ISNA(VLOOKUP($A171,'[2]1516 Exp_Rev Access'!$F$7:$GB$306,117,FALSE)),"",VLOOKUP($A171,'[2]1516 Exp_Rev Access'!$F$7:$GB$306,117,FALSE))</f>
        <v>0</v>
      </c>
      <c r="EH171" s="99">
        <f>IF(ISNA(VLOOKUP($A171,'[2]1516 Exp_Rev Access'!$F$7:$GB$306,118,FALSE)),"",VLOOKUP($A171,'[2]1516 Exp_Rev Access'!$F$7:$GB$306,118,FALSE))</f>
        <v>0</v>
      </c>
      <c r="EI171" s="99">
        <f>IF(ISNA(VLOOKUP($A171,'[2]1516 Exp_Rev Access'!$F$7:$GB$306,119,FALSE)),"",VLOOKUP($A171,'[2]1516 Exp_Rev Access'!$F$7:$GB$306,119,FALSE))</f>
        <v>0</v>
      </c>
      <c r="EJ171" s="99">
        <f>IF(ISNA(VLOOKUP($A171,'[2]1516 Exp_Rev Access'!$F$7:$GB$306,120,FALSE)),"",VLOOKUP($A171,'[2]1516 Exp_Rev Access'!$F$7:$GB$306,120,FALSE))</f>
        <v>0</v>
      </c>
      <c r="EK171" s="99">
        <f>IF(ISNA(VLOOKUP($A171,'[2]1516 Exp_Rev Access'!$F$7:$GB$306,121,FALSE)),"",VLOOKUP($A171,'[2]1516 Exp_Rev Access'!$F$7:$GB$306,121,FALSE))</f>
        <v>0</v>
      </c>
      <c r="EL171" s="99">
        <f>IF(ISNA(VLOOKUP($A171,'[2]1516 Exp_Rev Access'!$F$7:$GB$306,122,FALSE)),"",VLOOKUP($A171,'[2]1516 Exp_Rev Access'!$F$7:$GB$306,122,FALSE))</f>
        <v>0</v>
      </c>
      <c r="EM171" s="99">
        <f>IF(ISNA(VLOOKUP($A171,'[2]1516 Exp_Rev Access'!$F$7:$GB$306,123,FALSE)),"",VLOOKUP($A171,'[2]1516 Exp_Rev Access'!$F$7:$GB$306,123,FALSE))</f>
        <v>80128.11</v>
      </c>
      <c r="EN171" s="99">
        <f>IF(ISNA(VLOOKUP($A171,'[2]1516 Exp_Rev Access'!$F$7:$GB$306,124,FALSE)),"",VLOOKUP($A171,'[2]1516 Exp_Rev Access'!$F$7:$GB$306,124,FALSE))</f>
        <v>0</v>
      </c>
      <c r="EO171" s="99">
        <f>IF(ISNA(VLOOKUP($A171,'[2]1516 Exp_Rev Access'!$F$7:$GB$306,125,FALSE)),"",VLOOKUP($A171,'[2]1516 Exp_Rev Access'!$F$7:$GB$306,125,FALSE))</f>
        <v>0</v>
      </c>
      <c r="EP171" s="99">
        <f>IF(ISNA(VLOOKUP($A171,'[2]1516 Exp_Rev Access'!$F$7:$GB$306,126,FALSE)),"",VLOOKUP($A171,'[2]1516 Exp_Rev Access'!$F$7:$GB$306,126,FALSE))</f>
        <v>0</v>
      </c>
      <c r="EQ171" s="99">
        <f>IF(ISNA(VLOOKUP($A171,'[2]1516 Exp_Rev Access'!$F$7:$GB$306,127,FALSE)),"",VLOOKUP($A171,'[2]1516 Exp_Rev Access'!$F$7:$GB$306,127,FALSE))</f>
        <v>0</v>
      </c>
      <c r="ER171" s="99">
        <f>IF(ISNA(VLOOKUP($A171,'[2]1516 Exp_Rev Access'!$F$7:$GB$306,128,FALSE)),"",VLOOKUP($A171,'[2]1516 Exp_Rev Access'!$F$7:$GB$306,128,FALSE))</f>
        <v>0</v>
      </c>
      <c r="ES171" s="99">
        <f>IF(ISNA(VLOOKUP($A171,'[2]1516 Exp_Rev Access'!$F$7:$GB$306,129,FALSE)),"",VLOOKUP($A171,'[2]1516 Exp_Rev Access'!$F$7:$GB$306,129,FALSE))</f>
        <v>0</v>
      </c>
      <c r="ET171" s="99">
        <f>IF(ISNA(VLOOKUP($A171,'[2]1516 Exp_Rev Access'!$F$7:$GB$306,130,FALSE)),"",VLOOKUP($A171,'[2]1516 Exp_Rev Access'!$F$7:$GB$306,130,FALSE))</f>
        <v>0</v>
      </c>
      <c r="EU171" s="99">
        <f>IF(ISNA(VLOOKUP($A171,'[2]1516 Exp_Rev Access'!$F$7:$GB$306,131,FALSE)),"",VLOOKUP($A171,'[2]1516 Exp_Rev Access'!$F$7:$GB$306,131,FALSE))</f>
        <v>0</v>
      </c>
      <c r="EV171" s="99">
        <f>IF(ISNA(VLOOKUP($A171,'[2]1516 Exp_Rev Access'!$F$7:$GB$306,132,FALSE)),"",VLOOKUP($A171,'[2]1516 Exp_Rev Access'!$F$7:$GB$306,132,FALSE))</f>
        <v>0</v>
      </c>
      <c r="EW171" s="99">
        <f>IF(ISNA(VLOOKUP($A171,'[2]1516 Exp_Rev Access'!$F$7:$GB$306,133,FALSE)),"",VLOOKUP($A171,'[2]1516 Exp_Rev Access'!$F$7:$GB$306,133,FALSE))</f>
        <v>0</v>
      </c>
      <c r="EX171" s="99">
        <f>IF(ISNA(VLOOKUP($A171,'[2]1516 Exp_Rev Access'!$F$7:$GB$306,134,FALSE)),"",VLOOKUP($A171,'[2]1516 Exp_Rev Access'!$F$7:$GB$306,134,FALSE))</f>
        <v>0</v>
      </c>
      <c r="EY171" s="99">
        <f>IF(ISNA(VLOOKUP($A171,'[2]1516 Exp_Rev Access'!$F$7:$GB$306,135,FALSE)),"",VLOOKUP($A171,'[2]1516 Exp_Rev Access'!$F$7:$GB$306,135,FALSE))</f>
        <v>0</v>
      </c>
      <c r="EZ171" s="99">
        <f>IF(ISNA(VLOOKUP($A171,'[2]1516 Exp_Rev Access'!$F$7:$GB$306,136,FALSE)),"",VLOOKUP($A171,'[2]1516 Exp_Rev Access'!$F$7:$GB$306,136,FALSE))</f>
        <v>0</v>
      </c>
      <c r="FA171" s="99">
        <f>IF(ISNA(VLOOKUP($A171,'[2]1516 Exp_Rev Access'!$F$7:$GB$306,137,FALSE)),"",VLOOKUP($A171,'[2]1516 Exp_Rev Access'!$F$7:$GB$306,137,FALSE))</f>
        <v>0</v>
      </c>
      <c r="FB171" s="99">
        <f>IF(ISNA(VLOOKUP($A171,'[2]1516 Exp_Rev Access'!$F$7:$GB$306,138,FALSE)),"",VLOOKUP($A171,'[2]1516 Exp_Rev Access'!$F$7:$GB$306,138,FALSE))</f>
        <v>0</v>
      </c>
      <c r="FC171" s="99">
        <f>IF(ISNA(VLOOKUP($A171,'[2]1516 Exp_Rev Access'!$F$7:$GB$306,139,FALSE)),"",VLOOKUP($A171,'[2]1516 Exp_Rev Access'!$F$7:$GB$306,139,FALSE))</f>
        <v>0</v>
      </c>
      <c r="FD171" s="99">
        <f>IF(ISNA(VLOOKUP($A171,'[2]1516 Exp_Rev Access'!$F$7:$FS$306,140,FALSE)),"",VLOOKUP($A171,'[2]1516 Exp_Rev Access'!$F$7:$FS$306,140,FALSE))</f>
        <v>0</v>
      </c>
      <c r="FE171" s="99">
        <f>IF(ISNA(VLOOKUP($A171,'[2]1516 Exp_Rev Access'!$F$7:$FS$306,141,FALSE)),"",VLOOKUP($A171,'[2]1516 Exp_Rev Access'!$F$7:$FS$306,141,FALSE))</f>
        <v>0</v>
      </c>
      <c r="FF171" s="99">
        <f>IF(ISNA(VLOOKUP($A171,'[2]1516 Exp_Rev Access'!$F$7:$FS$306,142,FALSE)),"",VLOOKUP($A171,'[2]1516 Exp_Rev Access'!$F$7:$FS$306,142,FALSE))</f>
        <v>0</v>
      </c>
      <c r="FG171" s="99">
        <f>IF(ISNA(VLOOKUP($A171,'[2]1516 Exp_Rev Access'!$F$7:$FS$306,143,FALSE)),"",VLOOKUP($A171,'[2]1516 Exp_Rev Access'!$F$7:$FS$306,143,FALSE))</f>
        <v>0</v>
      </c>
      <c r="FH171" s="99">
        <f>IF(ISNA(VLOOKUP($A171,'[2]1516 Exp_Rev Access'!$F$7:$FS$306,144,FALSE)),"",VLOOKUP($A171,'[2]1516 Exp_Rev Access'!$F$7:$FS$306,144,FALSE))</f>
        <v>0</v>
      </c>
      <c r="FI171" s="99">
        <f>IF(ISNA(VLOOKUP($A171,'[2]1516 Exp_Rev Access'!$F$7:$FS$306,145,FALSE)),"",VLOOKUP($A171,'[2]1516 Exp_Rev Access'!$F$7:$FS$306,145,FALSE))</f>
        <v>6025.5</v>
      </c>
      <c r="FJ171" s="99">
        <f>IF(ISNA(VLOOKUP($A171,'[2]1516 Exp_Rev Access'!$F$7:$FS$306,146,FALSE)),"",VLOOKUP($A171,'[2]1516 Exp_Rev Access'!$F$7:$FS$306,146,FALSE))</f>
        <v>0</v>
      </c>
      <c r="FK171" s="99">
        <f>IF(ISNA(VLOOKUP($A171,'[2]1516 Exp_Rev Access'!$F$7:$FS$306,147,FALSE)),"",VLOOKUP($A171,'[2]1516 Exp_Rev Access'!$F$7:$FS$306,147,FALSE))</f>
        <v>0</v>
      </c>
      <c r="FL171" s="99">
        <f>IF(ISNA(VLOOKUP($A171,'[2]1516 Exp_Rev Access'!$F$7:$FS$306,148,FALSE)),"",VLOOKUP($A171,'[2]1516 Exp_Rev Access'!$F$7:$FS$306,148,FALSE))</f>
        <v>0</v>
      </c>
      <c r="FM171" s="99">
        <f>IF(ISNA(VLOOKUP($A171,'[2]1516 Exp_Rev Access'!$F$7:$FS$306,149,FALSE)),"",VLOOKUP($A171,'[2]1516 Exp_Rev Access'!$F$7:$FS$306,149,FALSE))</f>
        <v>0</v>
      </c>
      <c r="FN171" s="99">
        <f>IF(ISNA(VLOOKUP($A171,'[2]1516 Exp_Rev Access'!$F$7:$FS$306,150,FALSE)),"",VLOOKUP($A171,'[2]1516 Exp_Rev Access'!$F$7:$FS$306,150,FALSE))</f>
        <v>0</v>
      </c>
      <c r="FO171" s="99">
        <f>IF(ISNA(VLOOKUP($A171,'[2]1516 Exp_Rev Access'!$F$7:$FS$306,151,FALSE)),"",VLOOKUP($A171,'[2]1516 Exp_Rev Access'!$F$7:$FS$306,151,FALSE))</f>
        <v>0</v>
      </c>
      <c r="FP171" s="99">
        <f>IF(ISNA(VLOOKUP($A171,'[2]1516 Exp_Rev Access'!$F$7:$FS$306,152,FALSE)),"",VLOOKUP($A171,'[2]1516 Exp_Rev Access'!$F$7:$FS$306,152,FALSE))</f>
        <v>0</v>
      </c>
      <c r="FQ171" s="99">
        <f>IF(ISNA(VLOOKUP($A171,'[2]1516 Exp_Rev Access'!$F$7:$FS$306,153,FALSE)),"",VLOOKUP($A171,'[2]1516 Exp_Rev Access'!$F$7:$FS$306,153,FALSE))</f>
        <v>23845.83</v>
      </c>
      <c r="FR171" s="101">
        <f t="shared" si="218"/>
        <v>1151731.98</v>
      </c>
      <c r="FS171" s="72">
        <f t="shared" si="219"/>
        <v>8.9824735725721472E-2</v>
      </c>
      <c r="FT171" s="94">
        <f t="shared" si="220"/>
        <v>990.86504065040617</v>
      </c>
      <c r="FU171" s="99">
        <f>IF(ISNA(VLOOKUP($A171,'[2]1516 Exp_Rev Access'!$F$7:$GB$306,154,FALSE)),"",VLOOKUP($A171,'[2]1516 Exp_Rev Access'!$F$7:$GB$306,154,FALSE))</f>
        <v>0</v>
      </c>
      <c r="FV171" s="99">
        <f>IF(ISNA(VLOOKUP($A171,'[2]1516 Exp_Rev Access'!$F$7:$GB$306,155,FALSE)),"",VLOOKUP($A171,'[2]1516 Exp_Rev Access'!$F$7:$GB$306,155,FALSE))</f>
        <v>0</v>
      </c>
      <c r="FW171" s="99">
        <f>IF(ISNA(VLOOKUP($A171,'[2]1516 Exp_Rev Access'!$F$7:$GB$306,156,FALSE)),"",VLOOKUP($A171,'[2]1516 Exp_Rev Access'!$F$7:$GB$306,156,FALSE))</f>
        <v>0</v>
      </c>
      <c r="FX171" s="99">
        <f>IF(ISNA(VLOOKUP($A171,'[2]1516 Exp_Rev Access'!$F$7:$GB$306,157,FALSE)),"",VLOOKUP($A171,'[2]1516 Exp_Rev Access'!$F$7:$GB$306,157,FALSE))</f>
        <v>0</v>
      </c>
      <c r="FY171" s="99">
        <f>IF(ISNA(VLOOKUP($A171,'[2]1516 Exp_Rev Access'!$F$7:$GB$306,158,FALSE)),"",VLOOKUP($A171,'[2]1516 Exp_Rev Access'!$F$7:$GB$306,158,FALSE))</f>
        <v>0</v>
      </c>
      <c r="FZ171" s="99">
        <f>IF(ISNA(VLOOKUP($A171,'[2]1516 Exp_Rev Access'!$F$7:$GB$306,159,FALSE)),"",VLOOKUP($A171,'[2]1516 Exp_Rev Access'!$F$7:$GB$306,159,FALSE))</f>
        <v>1200</v>
      </c>
      <c r="GA171" s="99">
        <f>IF(ISNA(VLOOKUP($A171,'[2]1516 Exp_Rev Access'!$F$7:$GB$306,160,FALSE)),"",VLOOKUP($A171,'[2]1516 Exp_Rev Access'!$F$7:$GB$306,160,FALSE))</f>
        <v>0</v>
      </c>
      <c r="GB171" s="99">
        <f>IF(ISNA(VLOOKUP($A171,'[2]1516 Exp_Rev Access'!$F$7:$GB$306,161,FALSE)),"",VLOOKUP($A171,'[2]1516 Exp_Rev Access'!$F$7:$GB$306,161,FALSE))</f>
        <v>0</v>
      </c>
      <c r="GC171" s="99">
        <f>IF(ISNA(VLOOKUP($A171,'[2]1516 Exp_Rev Access'!$F$7:$GB$306,162,FALSE)),"",VLOOKUP($A171,'[2]1516 Exp_Rev Access'!$F$7:$GB$306,162,FALSE))</f>
        <v>0</v>
      </c>
      <c r="GD171" s="99">
        <f>IF(ISNA(VLOOKUP($A171,'[2]1516 Exp_Rev Access'!$F$7:$GB$306,163,FALSE)),"",VLOOKUP($A171,'[2]1516 Exp_Rev Access'!$F$7:$GB$306,163,FALSE))</f>
        <v>0</v>
      </c>
      <c r="GE171" s="99">
        <f>IF(ISNA(VLOOKUP($A171,'[2]1516 Exp_Rev Access'!$F$7:$GB$306,164,FALSE)),"",VLOOKUP($A171,'[2]1516 Exp_Rev Access'!$F$7:$GB$306,164,FALSE))</f>
        <v>0</v>
      </c>
      <c r="GF171" s="99">
        <f>IF(ISNA(VLOOKUP($A171,'[2]1516 Exp_Rev Access'!$F$7:$GB$306,165,FALSE)),"",VLOOKUP($A171,'[2]1516 Exp_Rev Access'!$F$7:$GB$306,165,FALSE))</f>
        <v>0</v>
      </c>
      <c r="GG171" s="99">
        <f>IF(ISNA(VLOOKUP($A171,'[2]1516 Exp_Rev Access'!$F$7:$GB$306,166,FALSE)),"",VLOOKUP($A171,'[2]1516 Exp_Rev Access'!$F$7:$GB$306,166,FALSE))</f>
        <v>1080</v>
      </c>
      <c r="GH171" s="99">
        <f>IF(ISNA(VLOOKUP($A171,'[2]1516 Exp_Rev Access'!$F$7:$GB$306,167,FALSE)),"",VLOOKUP($A171,'[2]1516 Exp_Rev Access'!$F$7:$GB$306,167,FALSE))</f>
        <v>0</v>
      </c>
      <c r="GI171" s="99">
        <f>IF(ISNA(VLOOKUP($A171,'[2]1516 Exp_Rev Access'!$F$7:$GB$306,168,FALSE)),"",VLOOKUP($A171,'[2]1516 Exp_Rev Access'!$F$7:$GB$306,168,FALSE))</f>
        <v>0</v>
      </c>
      <c r="GJ171" s="99">
        <f>IF(ISNA(VLOOKUP($A171,'[2]1516 Exp_Rev Access'!$F$7:$GB$306,169,FALSE)),"",VLOOKUP($A171,'[2]1516 Exp_Rev Access'!$F$7:$GB$306,169,FALSE))</f>
        <v>0</v>
      </c>
      <c r="GK171" s="99">
        <f>IF(ISNA(VLOOKUP($A171,'[2]1516 Exp_Rev Access'!$F$7:$GB$306,170,FALSE)),"",VLOOKUP($A171,'[2]1516 Exp_Rev Access'!$F$7:$GB$306,170,FALSE))</f>
        <v>26011.09</v>
      </c>
      <c r="GL171" s="99">
        <f>IF(ISNA(VLOOKUP($A171,'[2]1516 Exp_Rev Access'!$F$7:$GB$306,171,FALSE)),"",VLOOKUP($A171,'[2]1516 Exp_Rev Access'!$F$7:$GB$306,171,FALSE))</f>
        <v>0</v>
      </c>
      <c r="GM171" s="99">
        <f>IF(ISNA(VLOOKUP($A171,'[2]1516 Exp_Rev Access'!$F$7:$GB$306,172,FALSE)),"",VLOOKUP($A171,'[2]1516 Exp_Rev Access'!$F$7:$GB$306,172,FALSE))</f>
        <v>0</v>
      </c>
      <c r="GN171" s="99">
        <f>IF(ISNA(VLOOKUP($A171,'[2]1516 Exp_Rev Access'!$F$7:$GB$306,173,FALSE)),"",VLOOKUP($A171,'[2]1516 Exp_Rev Access'!$F$7:$GB$306,173,FALSE))</f>
        <v>0</v>
      </c>
      <c r="GO171" s="99">
        <f>IF(ISNA(VLOOKUP($A171,'[2]1516 Exp_Rev Access'!$F$7:$GB$306,174,FALSE)),"",VLOOKUP($A171,'[2]1516 Exp_Rev Access'!$F$7:$GB$306,174,FALSE))</f>
        <v>0</v>
      </c>
      <c r="GP171" s="99">
        <f>IF(ISNA(VLOOKUP($A171,'[2]1516 Exp_Rev Access'!$F$7:$GB$306,175,FALSE)),"",VLOOKUP($A171,'[2]1516 Exp_Rev Access'!$F$7:$GB$306,175,FALSE))</f>
        <v>0</v>
      </c>
      <c r="GQ171" s="99">
        <f>IF(ISNA(VLOOKUP($A171,'[2]1516 Exp_Rev Access'!$F$7:$GB$306,176,FALSE)),"",VLOOKUP($A171,'[2]1516 Exp_Rev Access'!$F$7:$GB$306,176,FALSE))</f>
        <v>0</v>
      </c>
      <c r="GR171" s="99">
        <f>IF(ISNA(VLOOKUP($A171,'[2]1516 Exp_Rev Access'!$F$7:$GB$306,177,FALSE)),"",VLOOKUP($A171,'[2]1516 Exp_Rev Access'!$F$7:$GB$306,177,FALSE))</f>
        <v>0</v>
      </c>
      <c r="GS171" s="99">
        <f>IF(ISNA(VLOOKUP($A171,'[2]1516 Exp_Rev Access'!$F$7:$GB$306,178,FALSE)),"",VLOOKUP($A171,'[2]1516 Exp_Rev Access'!$F$7:$GB$306,178,FALSE))</f>
        <v>0</v>
      </c>
      <c r="GT171" s="101">
        <f t="shared" si="221"/>
        <v>28291.09</v>
      </c>
      <c r="GU171" s="72">
        <f>GT171/D171</f>
        <v>2.2064505690313485E-3</v>
      </c>
      <c r="GV171" s="84">
        <f t="shared" si="223"/>
        <v>24.339562094033631</v>
      </c>
    </row>
    <row r="172" spans="1:207" customFormat="1" ht="12" customHeight="1" x14ac:dyDescent="0.2">
      <c r="A172" s="77"/>
      <c r="B172" s="69"/>
      <c r="C172" s="80"/>
      <c r="D172" s="97"/>
      <c r="E172" s="80"/>
      <c r="F172" s="80"/>
      <c r="G172" s="98"/>
      <c r="H172" s="98"/>
      <c r="I172" s="98"/>
      <c r="J172" s="98"/>
      <c r="K172" s="98"/>
      <c r="L172" s="98"/>
      <c r="M172" s="90"/>
      <c r="N172" s="72"/>
      <c r="O172" s="73"/>
      <c r="P172" s="99"/>
      <c r="Q172" s="99" t="str">
        <f>IF(ISNA(VLOOKUP($A172,'[2]1516 Exp_Rev Access'!$F$7:$FS$306,9,FALSE)),"",VLOOKUP($A172,'[2]1516 Exp_Rev Access'!$F$7:$FS$306,9,FALSE))</f>
        <v/>
      </c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8"/>
      <c r="AI172" s="98"/>
      <c r="AJ172" s="98"/>
      <c r="AK172" s="98"/>
      <c r="AL172" s="100"/>
      <c r="AM172" s="72"/>
      <c r="AN172" s="94"/>
      <c r="AO172" s="99"/>
      <c r="AP172" s="99"/>
      <c r="AQ172" s="99"/>
      <c r="AR172" s="99"/>
      <c r="AS172" s="99"/>
      <c r="AT172" s="101"/>
      <c r="AU172" s="72"/>
      <c r="AV172" s="94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 t="str">
        <f>IF(ISNA(VLOOKUP($A172,'[2]1516 Exp_Rev Access'!$F$7:$GB$306,54,FALSE)),"",VLOOKUP($A172,'[2]1516 Exp_Rev Access'!$F$7:$GB$306,54,FALSE))</f>
        <v/>
      </c>
      <c r="BQ172" s="99" t="str">
        <f>IF(ISNA(VLOOKUP($A172,'[2]1516 Exp_Rev Access'!$F$7:$GB$306,54,FALSE)),"",VLOOKUP($A172,'[2]1516 Exp_Rev Access'!$F$7:$GB$306,54,FALSE))</f>
        <v/>
      </c>
      <c r="BR172" s="99" t="str">
        <f>IF(ISNA(VLOOKUP($A172,'[2]1516 Exp_Rev Access'!$F$7:$GB$306,54,FALSE)),"",VLOOKUP($A172,'[2]1516 Exp_Rev Access'!$F$7:$GB$306,54,FALSE))</f>
        <v/>
      </c>
      <c r="BS172" s="99" t="str">
        <f>IF(ISNA(VLOOKUP($A172,'[2]1516 Exp_Rev Access'!$F$7:$GB$306,54,FALSE)),"",VLOOKUP($A172,'[2]1516 Exp_Rev Access'!$F$7:$GB$306,54,FALSE))</f>
        <v/>
      </c>
      <c r="BT172" s="99" t="str">
        <f>IF(ISNA(VLOOKUP($A172,'[2]1516 Exp_Rev Access'!$F$7:$GB$306,54,FALSE)),"",VLOOKUP($A172,'[2]1516 Exp_Rev Access'!$F$7:$GB$306,54,FALSE))</f>
        <v/>
      </c>
      <c r="BU172" s="102"/>
      <c r="BV172" s="72"/>
      <c r="BW172" s="94"/>
      <c r="BX172" s="99"/>
      <c r="BY172" s="99"/>
      <c r="BZ172" s="99"/>
      <c r="CA172" s="99"/>
      <c r="CB172" s="99"/>
      <c r="CC172" s="99"/>
      <c r="CD172" s="101"/>
      <c r="CE172" s="72"/>
      <c r="CF172" s="103"/>
      <c r="CG172" s="99"/>
      <c r="CH172" s="99"/>
      <c r="CI172" s="99"/>
      <c r="CJ172" s="99"/>
      <c r="CK172" s="99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99"/>
      <c r="DB172" s="99"/>
      <c r="DC172" s="99"/>
      <c r="DD172" s="99"/>
      <c r="DE172" s="99"/>
      <c r="DF172" s="99"/>
      <c r="DG172" s="99"/>
      <c r="DH172" s="99"/>
      <c r="DI172" s="99"/>
      <c r="DJ172" s="99"/>
      <c r="DK172" s="99"/>
      <c r="DL172" s="99"/>
      <c r="DM172" s="99"/>
      <c r="DN172" s="99"/>
      <c r="DO172" s="99"/>
      <c r="DP172" s="99"/>
      <c r="DQ172" s="99"/>
      <c r="DR172" s="99"/>
      <c r="DS172" s="99"/>
      <c r="DT172" s="99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  <c r="EK172" s="99"/>
      <c r="EL172" s="99"/>
      <c r="EM172" s="99"/>
      <c r="EN172" s="99"/>
      <c r="EO172" s="99"/>
      <c r="EP172" s="99"/>
      <c r="EQ172" s="99"/>
      <c r="ER172" s="99"/>
      <c r="ES172" s="99"/>
      <c r="ET172" s="99"/>
      <c r="EU172" s="99"/>
      <c r="EV172" s="99"/>
      <c r="EW172" s="99"/>
      <c r="EX172" s="99"/>
      <c r="EY172" s="99"/>
      <c r="EZ172" s="99"/>
      <c r="FA172" s="99"/>
      <c r="FB172" s="99"/>
      <c r="FC172" s="99"/>
      <c r="FD172" s="99"/>
      <c r="FE172" s="99"/>
      <c r="FF172" s="99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101"/>
      <c r="FS172" s="72"/>
      <c r="FT172" s="94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 t="str">
        <f>IF(ISNA(VLOOKUP($A172,'[2]1516 Exp_Rev Access'!$F$7:$GB$306,164,FALSE)),"",VLOOKUP($A172,'[2]1516 Exp_Rev Access'!$F$7:$GB$306,164,FALSE))</f>
        <v/>
      </c>
      <c r="GF172" s="99" t="str">
        <f>IF(ISNA(VLOOKUP($A172,'[2]1516 Exp_Rev Access'!$F$7:$GB$306,164,FALSE)),"",VLOOKUP($A172,'[2]1516 Exp_Rev Access'!$F$7:$GB$306,164,FALSE))</f>
        <v/>
      </c>
      <c r="GG172" s="99" t="str">
        <f>IF(ISNA(VLOOKUP($A172,'[2]1516 Exp_Rev Access'!$F$7:$GB$306,164,FALSE)),"",VLOOKUP($A172,'[2]1516 Exp_Rev Access'!$F$7:$GB$306,164,FALSE))</f>
        <v/>
      </c>
      <c r="GH172" s="99" t="str">
        <f>IF(ISNA(VLOOKUP($A172,'[2]1516 Exp_Rev Access'!$F$7:$GB$306,164,FALSE)),"",VLOOKUP($A172,'[2]1516 Exp_Rev Access'!$F$7:$GB$306,164,FALSE))</f>
        <v/>
      </c>
      <c r="GI172" s="99" t="str">
        <f>IF(ISNA(VLOOKUP($A172,'[2]1516 Exp_Rev Access'!$F$7:$GB$306,164,FALSE)),"",VLOOKUP($A172,'[2]1516 Exp_Rev Access'!$F$7:$GB$306,164,FALSE))</f>
        <v/>
      </c>
      <c r="GJ172" s="99" t="str">
        <f>IF(ISNA(VLOOKUP($A172,'[2]1516 Exp_Rev Access'!$F$7:$GB$306,164,FALSE)),"",VLOOKUP($A172,'[2]1516 Exp_Rev Access'!$F$7:$GB$306,164,FALSE))</f>
        <v/>
      </c>
      <c r="GK172" s="99" t="str">
        <f>IF(ISNA(VLOOKUP($A172,'[2]1516 Exp_Rev Access'!$F$7:$GB$306,164,FALSE)),"",VLOOKUP($A172,'[2]1516 Exp_Rev Access'!$F$7:$GB$306,164,FALSE))</f>
        <v/>
      </c>
      <c r="GL172" s="99" t="str">
        <f>IF(ISNA(VLOOKUP($A172,'[2]1516 Exp_Rev Access'!$F$7:$GB$306,164,FALSE)),"",VLOOKUP($A172,'[2]1516 Exp_Rev Access'!$F$7:$GB$306,164,FALSE))</f>
        <v/>
      </c>
      <c r="GM172" s="99" t="str">
        <f>IF(ISNA(VLOOKUP($A172,'[2]1516 Exp_Rev Access'!$F$7:$GB$306,164,FALSE)),"",VLOOKUP($A172,'[2]1516 Exp_Rev Access'!$F$7:$GB$306,164,FALSE))</f>
        <v/>
      </c>
      <c r="GN172" s="99"/>
      <c r="GO172" s="99"/>
      <c r="GP172" s="99"/>
      <c r="GQ172" s="99"/>
      <c r="GR172" s="99"/>
      <c r="GS172" s="99"/>
      <c r="GT172" s="101"/>
      <c r="GU172" s="72"/>
      <c r="GV172" s="84"/>
    </row>
    <row r="173" spans="1:207" x14ac:dyDescent="0.2">
      <c r="A173" s="96"/>
      <c r="B173" s="78" t="s">
        <v>465</v>
      </c>
      <c r="D173" s="79"/>
      <c r="F173" s="80"/>
      <c r="G173" s="98" t="str">
        <f>IF(ISNA(VLOOKUP($A173,'[2]1516 Exp_Rev Access'!$F$7:$FS$306,2,FALSE)),"",VLOOKUP($A173,'[2]1516 Exp_Rev Access'!$F$7:$FS$306,2,FALSE))</f>
        <v/>
      </c>
      <c r="H173" s="98" t="str">
        <f>IF(ISNA(VLOOKUP($A173,'[2]1516 Exp_Rev Access'!$F$7:$FS$306,3,FALSE)),"",VLOOKUP($A173,'[2]1516 Exp_Rev Access'!$F$7:$FS$306,3,FALSE))</f>
        <v/>
      </c>
      <c r="I173" s="98" t="str">
        <f>IF(ISNA(VLOOKUP($A173,'[2]1516 Exp_Rev Access'!$F$7:$FS$306,4,FALSE)),"",VLOOKUP($A173,'[2]1516 Exp_Rev Access'!$F$7:$FS$306,4,FALSE))</f>
        <v/>
      </c>
      <c r="J173" s="98" t="str">
        <f>IF(ISNA(VLOOKUP($A173,'[2]1516 Exp_Rev Access'!$F$7:$FS$306,5,FALSE)),"",VLOOKUP($A173,'[2]1516 Exp_Rev Access'!$F$7:$FS$306,5,FALSE))</f>
        <v/>
      </c>
      <c r="K173" s="98" t="str">
        <f>IF(ISNA(VLOOKUP($A173,'[2]1516 Exp_Rev Access'!$F$7:$FS$306,6,FALSE)),"",VLOOKUP($A173,'[2]1516 Exp_Rev Access'!$F$7:$FS$306,6,FALSE))</f>
        <v/>
      </c>
      <c r="L173" s="98" t="str">
        <f>IF(ISNA(VLOOKUP($A173,'[2]1516 Exp_Rev Access'!$F$7:$FS$306,7,FALSE)),"",VLOOKUP($A173,'[2]1516 Exp_Rev Access'!$F$7:$FS$306,7,FALSE))</f>
        <v/>
      </c>
      <c r="M173" s="90" t="str">
        <f>IF(ISNA(VLOOKUP($A173,'[2]1516 Exp_Rev Access'!$F$7:$FS$306,8,FALSE)),"",VLOOKUP($A173,'[2]1516 Exp_Rev Access'!$F$7:$FS$306,8,FALSE))</f>
        <v/>
      </c>
      <c r="N173" s="82"/>
      <c r="O173" s="83"/>
      <c r="P173" s="99" t="str">
        <f>IF(ISNA(VLOOKUP($A173,'[2]1516 Exp_Rev Access'!$F$7:$FS$306,8,FALSE)),"",VLOOKUP($A173,'[2]1516 Exp_Rev Access'!$F$7:$FS$306,8,FALSE))</f>
        <v/>
      </c>
      <c r="Q173" s="99" t="str">
        <f>IF(ISNA(VLOOKUP($A173,'[2]1516 Exp_Rev Access'!$F$7:$FS$306,9,FALSE)),"",VLOOKUP($A173,'[2]1516 Exp_Rev Access'!$F$7:$FS$306,9,FALSE))</f>
        <v/>
      </c>
      <c r="R173" s="99" t="str">
        <f>IF(ISNA(VLOOKUP($A173,'[2]1516 Exp_Rev Access'!$F$7:$FS$306,9,FALSE)),"",VLOOKUP($A173,'[2]1516 Exp_Rev Access'!$F$7:$FS$306,9,FALSE))</f>
        <v/>
      </c>
      <c r="S173" s="99" t="str">
        <f>IF(ISNA(VLOOKUP($A173,'[2]1516 Exp_Rev Access'!$F$7:$FS$306,11,FALSE)),"",VLOOKUP($A173,'[2]1516 Exp_Rev Access'!$F$7:$FS$306,11,FALSE))</f>
        <v/>
      </c>
      <c r="T173" s="99" t="str">
        <f>IF(ISNA(VLOOKUP($A173,'[2]1516 Exp_Rev Access'!$F$7:$FS$306,12,FALSE)),"",VLOOKUP($A173,'[2]1516 Exp_Rev Access'!$F$7:$FS$306,12,FALSE))</f>
        <v/>
      </c>
      <c r="U173" s="99" t="str">
        <f>IF(ISNA(VLOOKUP($A173,'[2]1516 Exp_Rev Access'!$F$7:$FS$306,13,FALSE)),"",VLOOKUP($A173,'[2]1516 Exp_Rev Access'!$F$7:$FS$306,13,FALSE))</f>
        <v/>
      </c>
      <c r="V173" s="99" t="str">
        <f>IF(ISNA(VLOOKUP($A173,'[2]1516 Exp_Rev Access'!$F$7:$FS$306,14,FALSE)),"",VLOOKUP($A173,'[2]1516 Exp_Rev Access'!$F$7:$FS$306,14,FALSE))</f>
        <v/>
      </c>
      <c r="W173" s="99" t="str">
        <f>IF(ISNA(VLOOKUP($A173,'[2]1516 Exp_Rev Access'!$F$7:$FS$306,15,FALSE)),"",VLOOKUP($A173,'[2]1516 Exp_Rev Access'!$F$7:$FS$306,15,FALSE))</f>
        <v/>
      </c>
      <c r="X173" s="99" t="str">
        <f>IF(ISNA(VLOOKUP($A173,'[2]1516 Exp_Rev Access'!$F$7:$FS$306,16,FALSE)),"",VLOOKUP($A173,'[2]1516 Exp_Rev Access'!$F$7:$FS$306,16,FALSE))</f>
        <v/>
      </c>
      <c r="Y173" s="99" t="str">
        <f>IF(ISNA(VLOOKUP($A173,'[2]1516 Exp_Rev Access'!$F$7:$FS$306,17,FALSE)),"",VLOOKUP($A173,'[2]1516 Exp_Rev Access'!$F$7:$FS$306,17,FALSE))</f>
        <v/>
      </c>
      <c r="Z173" s="99" t="str">
        <f>IF(ISNA(VLOOKUP($A173,'[2]1516 Exp_Rev Access'!$F$7:$FS$306,18,FALSE)),"",VLOOKUP($A173,'[2]1516 Exp_Rev Access'!$F$7:$FS$306,18,FALSE))</f>
        <v/>
      </c>
      <c r="AA173" s="99" t="str">
        <f>IF(ISNA(VLOOKUP($A173,'[2]1516 Exp_Rev Access'!$F$7:$FS$306,19,FALSE)),"",VLOOKUP($A173,'[2]1516 Exp_Rev Access'!$F$7:$FS$306,19,FALSE))</f>
        <v/>
      </c>
      <c r="AB173" s="99" t="str">
        <f>IF(ISNA(VLOOKUP($A173,'[2]1516 Exp_Rev Access'!$F$7:$FS$306,20,FALSE)),"",VLOOKUP($A173,'[2]1516 Exp_Rev Access'!$F$7:$FS$306,20,FALSE))</f>
        <v/>
      </c>
      <c r="AC173" s="99" t="str">
        <f>IF(ISNA(VLOOKUP($A173,'[2]1516 Exp_Rev Access'!$F$7:$FS$306,21,FALSE)),"",VLOOKUP($A173,'[2]1516 Exp_Rev Access'!$F$7:$FS$306,21,FALSE))</f>
        <v/>
      </c>
      <c r="AD173" s="99" t="str">
        <f>IF(ISNA(VLOOKUP($A173,'[2]1516 Exp_Rev Access'!$F$7:$FS$306,22,FALSE)),"",VLOOKUP($A173,'[2]1516 Exp_Rev Access'!$F$7:$FS$306,22,FALSE))</f>
        <v/>
      </c>
      <c r="AE173" s="99" t="str">
        <f>IF(ISNA(VLOOKUP($A173,'[2]1516 Exp_Rev Access'!$F$7:$FS$306,23,FALSE)),"",VLOOKUP($A173,'[2]1516 Exp_Rev Access'!$F$7:$FS$306,23,FALSE))</f>
        <v/>
      </c>
      <c r="AF173" s="99" t="str">
        <f>IF(ISNA(VLOOKUP($A173,'[2]1516 Exp_Rev Access'!$F$7:$FS$306,24,FALSE)),"",VLOOKUP($A173,'[2]1516 Exp_Rev Access'!$F$7:$FS$306,24,FALSE))</f>
        <v/>
      </c>
      <c r="AG173" s="99" t="str">
        <f>IF(ISNA(VLOOKUP($A173,'[2]1516 Exp_Rev Access'!$F$7:$FS$306,25,FALSE)),"",VLOOKUP($A173,'[2]1516 Exp_Rev Access'!$F$7:$FS$306,25,FALSE))</f>
        <v/>
      </c>
      <c r="AH173" s="98" t="str">
        <f>IF(ISNA(VLOOKUP($A173,'[2]1516 Exp_Rev Access'!$F$7:$FS$306,26,FALSE)),"",VLOOKUP($A173,'[2]1516 Exp_Rev Access'!$F$7:$FS$306,26,FALSE))</f>
        <v/>
      </c>
      <c r="AI173" s="98" t="str">
        <f>IF(ISNA(VLOOKUP($A173,'[2]1516 Exp_Rev Access'!$F$7:$FS$306,27,FALSE)),"",VLOOKUP($A173,'[2]1516 Exp_Rev Access'!$F$7:$FS$306,27,FALSE))</f>
        <v/>
      </c>
      <c r="AJ173" s="98" t="str">
        <f>IF(ISNA(VLOOKUP($A173,'[2]1516 Exp_Rev Access'!$F$7:$FS$306,28,FALSE)),"",VLOOKUP($A173,'[2]1516 Exp_Rev Access'!$F$7:$FS$306,28,FALSE))</f>
        <v/>
      </c>
      <c r="AK173" s="98" t="str">
        <f>IF(ISNA(VLOOKUP($A173,'[2]1516 Exp_Rev Access'!$F$7:$FS$306,29,FALSE)),"",VLOOKUP($A173,'[2]1516 Exp_Rev Access'!$F$7:$FS$306,29,FALSE))</f>
        <v/>
      </c>
      <c r="AL173" s="83"/>
      <c r="AM173" s="82"/>
      <c r="AN173" s="83"/>
      <c r="AO173" s="85"/>
      <c r="AP173" s="85"/>
      <c r="AQ173" s="85"/>
      <c r="AR173" s="85"/>
      <c r="AS173" s="85"/>
      <c r="AT173" s="83"/>
      <c r="AU173" s="82"/>
      <c r="AV173" s="83"/>
      <c r="AW173" s="99" t="str">
        <f>IF(ISNA(VLOOKUP($A173,'[2]1516 Exp_Rev Access'!$F$7:$FS$306,34,FALSE)),"",VLOOKUP($A173,'[2]1516 Exp_Rev Access'!$F$7:$FS$306,34,FALSE))</f>
        <v/>
      </c>
      <c r="AX173" s="99" t="str">
        <f>IF(ISNA(VLOOKUP($A173,'[2]1516 Exp_Rev Access'!$F$7:$FS$306,35,FALSE)),"",VLOOKUP($A173,'[2]1516 Exp_Rev Access'!$F$7:$FS$306,35,FALSE))</f>
        <v/>
      </c>
      <c r="AY173" s="99" t="str">
        <f>IF(ISNA(VLOOKUP($A173,'[2]1516 Exp_Rev Access'!$F$7:$FS$306,35,FALSE)),"",VLOOKUP($A173,'[2]1516 Exp_Rev Access'!$F$7:$FS$306,35,FALSE))</f>
        <v/>
      </c>
      <c r="AZ173" s="99" t="str">
        <f>IF(ISNA(VLOOKUP($A173,'[2]1516 Exp_Rev Access'!$F$7:$FS$306,36,FALSE)),"",VLOOKUP($A173,'[2]1516 Exp_Rev Access'!$F$7:$FS$306,36,FALSE))</f>
        <v/>
      </c>
      <c r="BA173" s="99" t="str">
        <f>IF(ISNA(VLOOKUP($A173,'[2]1516 Exp_Rev Access'!$F$7:$FS$306,37,FALSE)),"",VLOOKUP($A173,'[2]1516 Exp_Rev Access'!$F$7:$FS$306,37,FALSE))</f>
        <v/>
      </c>
      <c r="BB173" s="99" t="str">
        <f>IF(ISNA(VLOOKUP($A173,'[2]1516 Exp_Rev Access'!$F$7:$FS$306,38,FALSE)),"",VLOOKUP($A173,'[2]1516 Exp_Rev Access'!$F$7:$FS$306,38,FALSE))</f>
        <v/>
      </c>
      <c r="BC173" s="99" t="str">
        <f>IF(ISNA(VLOOKUP($A173,'[2]1516 Exp_Rev Access'!$F$7:$FS$306,39,FALSE)),"",VLOOKUP($A173,'[2]1516 Exp_Rev Access'!$F$7:$FS$306,39,FALSE))</f>
        <v/>
      </c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 t="str">
        <f>IF(ISNA(VLOOKUP($A173,'[2]1516 Exp_Rev Access'!$F$7:$GB$306,54,FALSE)),"",VLOOKUP($A173,'[2]1516 Exp_Rev Access'!$F$7:$GB$306,54,FALSE))</f>
        <v/>
      </c>
      <c r="BQ173" s="99" t="str">
        <f>IF(ISNA(VLOOKUP($A173,'[2]1516 Exp_Rev Access'!$F$7:$GB$306,54,FALSE)),"",VLOOKUP($A173,'[2]1516 Exp_Rev Access'!$F$7:$GB$306,54,FALSE))</f>
        <v/>
      </c>
      <c r="BR173" s="99" t="str">
        <f>IF(ISNA(VLOOKUP($A173,'[2]1516 Exp_Rev Access'!$F$7:$GB$306,54,FALSE)),"",VLOOKUP($A173,'[2]1516 Exp_Rev Access'!$F$7:$GB$306,54,FALSE))</f>
        <v/>
      </c>
      <c r="BS173" s="99" t="str">
        <f>IF(ISNA(VLOOKUP($A173,'[2]1516 Exp_Rev Access'!$F$7:$GB$306,54,FALSE)),"",VLOOKUP($A173,'[2]1516 Exp_Rev Access'!$F$7:$GB$306,54,FALSE))</f>
        <v/>
      </c>
      <c r="BT173" s="99" t="str">
        <f>IF(ISNA(VLOOKUP($A173,'[2]1516 Exp_Rev Access'!$F$7:$GB$306,54,FALSE)),"",VLOOKUP($A173,'[2]1516 Exp_Rev Access'!$F$7:$GB$306,54,FALSE))</f>
        <v/>
      </c>
      <c r="BU173" s="102"/>
      <c r="BV173" s="82"/>
      <c r="BW173" s="83"/>
      <c r="BX173" s="83"/>
      <c r="BY173" s="85"/>
      <c r="BZ173" s="85"/>
      <c r="CA173" s="85"/>
      <c r="CB173" s="85"/>
      <c r="CC173" s="85"/>
      <c r="CD173" s="83"/>
      <c r="CE173" s="83"/>
      <c r="CF173" s="83"/>
      <c r="CG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M173" s="85"/>
      <c r="EN173" s="85"/>
      <c r="EU173" s="85"/>
      <c r="EV173" s="85"/>
      <c r="EW173" s="99"/>
      <c r="EX173" s="99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3"/>
      <c r="FS173" s="72"/>
      <c r="FT173" s="83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99" t="str">
        <f>IF(ISNA(VLOOKUP($A173,'[2]1516 Exp_Rev Access'!$F$7:$GB$306,164,FALSE)),"",VLOOKUP($A173,'[2]1516 Exp_Rev Access'!$F$7:$GB$306,164,FALSE))</f>
        <v/>
      </c>
      <c r="GF173" s="99" t="str">
        <f>IF(ISNA(VLOOKUP($A173,'[2]1516 Exp_Rev Access'!$F$7:$GB$306,164,FALSE)),"",VLOOKUP($A173,'[2]1516 Exp_Rev Access'!$F$7:$GB$306,164,FALSE))</f>
        <v/>
      </c>
      <c r="GG173" s="99" t="str">
        <f>IF(ISNA(VLOOKUP($A173,'[2]1516 Exp_Rev Access'!$F$7:$GB$306,164,FALSE)),"",VLOOKUP($A173,'[2]1516 Exp_Rev Access'!$F$7:$GB$306,164,FALSE))</f>
        <v/>
      </c>
      <c r="GH173" s="99" t="str">
        <f>IF(ISNA(VLOOKUP($A173,'[2]1516 Exp_Rev Access'!$F$7:$GB$306,164,FALSE)),"",VLOOKUP($A173,'[2]1516 Exp_Rev Access'!$F$7:$GB$306,164,FALSE))</f>
        <v/>
      </c>
      <c r="GI173" s="99" t="str">
        <f>IF(ISNA(VLOOKUP($A173,'[2]1516 Exp_Rev Access'!$F$7:$GB$306,164,FALSE)),"",VLOOKUP($A173,'[2]1516 Exp_Rev Access'!$F$7:$GB$306,164,FALSE))</f>
        <v/>
      </c>
      <c r="GJ173" s="99" t="str">
        <f>IF(ISNA(VLOOKUP($A173,'[2]1516 Exp_Rev Access'!$F$7:$GB$306,164,FALSE)),"",VLOOKUP($A173,'[2]1516 Exp_Rev Access'!$F$7:$GB$306,164,FALSE))</f>
        <v/>
      </c>
      <c r="GK173" s="99" t="str">
        <f>IF(ISNA(VLOOKUP($A173,'[2]1516 Exp_Rev Access'!$F$7:$GB$306,164,FALSE)),"",VLOOKUP($A173,'[2]1516 Exp_Rev Access'!$F$7:$GB$306,164,FALSE))</f>
        <v/>
      </c>
      <c r="GL173" s="99" t="str">
        <f>IF(ISNA(VLOOKUP($A173,'[2]1516 Exp_Rev Access'!$F$7:$GB$306,164,FALSE)),"",VLOOKUP($A173,'[2]1516 Exp_Rev Access'!$F$7:$GB$306,164,FALSE))</f>
        <v/>
      </c>
      <c r="GM173" s="99" t="str">
        <f>IF(ISNA(VLOOKUP($A173,'[2]1516 Exp_Rev Access'!$F$7:$GB$306,164,FALSE)),"",VLOOKUP($A173,'[2]1516 Exp_Rev Access'!$F$7:$GB$306,164,FALSE))</f>
        <v/>
      </c>
      <c r="GN173" s="99"/>
      <c r="GO173" s="99"/>
      <c r="GP173" s="99"/>
      <c r="GQ173" s="99"/>
      <c r="GR173" s="99"/>
      <c r="GS173" s="99"/>
      <c r="GT173" s="83"/>
      <c r="GU173" s="72"/>
      <c r="GV173" s="84"/>
      <c r="GW173" s="85"/>
      <c r="GX173" s="85"/>
    </row>
    <row r="174" spans="1:207" customFormat="1" ht="6" customHeight="1" x14ac:dyDescent="0.2">
      <c r="A174" s="96"/>
      <c r="B174" s="69"/>
      <c r="C174" s="80"/>
      <c r="D174" s="86"/>
      <c r="E174" s="87"/>
      <c r="F174" s="80"/>
      <c r="G174" s="98" t="str">
        <f>IF(ISNA(VLOOKUP($A174,'[2]1516 Exp_Rev Access'!$F$7:$FS$306,2,FALSE)),"",VLOOKUP($A174,'[2]1516 Exp_Rev Access'!$F$7:$FS$306,2,FALSE))</f>
        <v/>
      </c>
      <c r="H174" s="98" t="str">
        <f>IF(ISNA(VLOOKUP($A174,'[2]1516 Exp_Rev Access'!$F$7:$FS$306,3,FALSE)),"",VLOOKUP($A174,'[2]1516 Exp_Rev Access'!$F$7:$FS$306,3,FALSE))</f>
        <v/>
      </c>
      <c r="I174" s="98" t="str">
        <f>IF(ISNA(VLOOKUP($A174,'[2]1516 Exp_Rev Access'!$F$7:$FS$306,4,FALSE)),"",VLOOKUP($A174,'[2]1516 Exp_Rev Access'!$F$7:$FS$306,4,FALSE))</f>
        <v/>
      </c>
      <c r="J174" s="98" t="str">
        <f>IF(ISNA(VLOOKUP($A174,'[2]1516 Exp_Rev Access'!$F$7:$FS$306,5,FALSE)),"",VLOOKUP($A174,'[2]1516 Exp_Rev Access'!$F$7:$FS$306,5,FALSE))</f>
        <v/>
      </c>
      <c r="K174" s="98" t="str">
        <f>IF(ISNA(VLOOKUP($A174,'[2]1516 Exp_Rev Access'!$F$7:$FS$306,6,FALSE)),"",VLOOKUP($A174,'[2]1516 Exp_Rev Access'!$F$7:$FS$306,6,FALSE))</f>
        <v/>
      </c>
      <c r="L174" s="98" t="str">
        <f>IF(ISNA(VLOOKUP($A174,'[2]1516 Exp_Rev Access'!$F$7:$FS$306,7,FALSE)),"",VLOOKUP($A174,'[2]1516 Exp_Rev Access'!$F$7:$FS$306,7,FALSE))</f>
        <v/>
      </c>
      <c r="M174" s="90" t="str">
        <f>IF(ISNA(VLOOKUP($A174,'[2]1516 Exp_Rev Access'!$F$7:$FS$306,8,FALSE)),"",VLOOKUP($A174,'[2]1516 Exp_Rev Access'!$F$7:$FS$306,8,FALSE))</f>
        <v/>
      </c>
      <c r="N174" s="91"/>
      <c r="O174" s="91"/>
      <c r="P174" s="99" t="str">
        <f>IF(ISNA(VLOOKUP($A174,'[2]1516 Exp_Rev Access'!$F$7:$FS$306,8,FALSE)),"",VLOOKUP($A174,'[2]1516 Exp_Rev Access'!$F$7:$FS$306,8,FALSE))</f>
        <v/>
      </c>
      <c r="Q174" s="99" t="str">
        <f>IF(ISNA(VLOOKUP($A174,'[2]1516 Exp_Rev Access'!$F$7:$FS$306,9,FALSE)),"",VLOOKUP($A174,'[2]1516 Exp_Rev Access'!$F$7:$FS$306,9,FALSE))</f>
        <v/>
      </c>
      <c r="R174" s="99" t="str">
        <f>IF(ISNA(VLOOKUP($A174,'[2]1516 Exp_Rev Access'!$F$7:$FS$306,9,FALSE)),"",VLOOKUP($A174,'[2]1516 Exp_Rev Access'!$F$7:$FS$306,9,FALSE))</f>
        <v/>
      </c>
      <c r="S174" s="99" t="str">
        <f>IF(ISNA(VLOOKUP($A174,'[2]1516 Exp_Rev Access'!$F$7:$FS$306,11,FALSE)),"",VLOOKUP($A174,'[2]1516 Exp_Rev Access'!$F$7:$FS$306,11,FALSE))</f>
        <v/>
      </c>
      <c r="T174" s="99" t="str">
        <f>IF(ISNA(VLOOKUP($A174,'[2]1516 Exp_Rev Access'!$F$7:$FS$306,12,FALSE)),"",VLOOKUP($A174,'[2]1516 Exp_Rev Access'!$F$7:$FS$306,12,FALSE))</f>
        <v/>
      </c>
      <c r="U174" s="99" t="str">
        <f>IF(ISNA(VLOOKUP($A174,'[2]1516 Exp_Rev Access'!$F$7:$FS$306,13,FALSE)),"",VLOOKUP($A174,'[2]1516 Exp_Rev Access'!$F$7:$FS$306,13,FALSE))</f>
        <v/>
      </c>
      <c r="V174" s="99" t="str">
        <f>IF(ISNA(VLOOKUP($A174,'[2]1516 Exp_Rev Access'!$F$7:$FS$306,14,FALSE)),"",VLOOKUP($A174,'[2]1516 Exp_Rev Access'!$F$7:$FS$306,14,FALSE))</f>
        <v/>
      </c>
      <c r="W174" s="99" t="str">
        <f>IF(ISNA(VLOOKUP($A174,'[2]1516 Exp_Rev Access'!$F$7:$FS$306,15,FALSE)),"",VLOOKUP($A174,'[2]1516 Exp_Rev Access'!$F$7:$FS$306,15,FALSE))</f>
        <v/>
      </c>
      <c r="X174" s="99" t="str">
        <f>IF(ISNA(VLOOKUP($A174,'[2]1516 Exp_Rev Access'!$F$7:$FS$306,16,FALSE)),"",VLOOKUP($A174,'[2]1516 Exp_Rev Access'!$F$7:$FS$306,16,FALSE))</f>
        <v/>
      </c>
      <c r="Y174" s="99" t="str">
        <f>IF(ISNA(VLOOKUP($A174,'[2]1516 Exp_Rev Access'!$F$7:$FS$306,17,FALSE)),"",VLOOKUP($A174,'[2]1516 Exp_Rev Access'!$F$7:$FS$306,17,FALSE))</f>
        <v/>
      </c>
      <c r="Z174" s="99" t="str">
        <f>IF(ISNA(VLOOKUP($A174,'[2]1516 Exp_Rev Access'!$F$7:$FS$306,18,FALSE)),"",VLOOKUP($A174,'[2]1516 Exp_Rev Access'!$F$7:$FS$306,18,FALSE))</f>
        <v/>
      </c>
      <c r="AA174" s="99" t="str">
        <f>IF(ISNA(VLOOKUP($A174,'[2]1516 Exp_Rev Access'!$F$7:$FS$306,19,FALSE)),"",VLOOKUP($A174,'[2]1516 Exp_Rev Access'!$F$7:$FS$306,19,FALSE))</f>
        <v/>
      </c>
      <c r="AB174" s="99" t="str">
        <f>IF(ISNA(VLOOKUP($A174,'[2]1516 Exp_Rev Access'!$F$7:$FS$306,20,FALSE)),"",VLOOKUP($A174,'[2]1516 Exp_Rev Access'!$F$7:$FS$306,20,FALSE))</f>
        <v/>
      </c>
      <c r="AC174" s="99" t="str">
        <f>IF(ISNA(VLOOKUP($A174,'[2]1516 Exp_Rev Access'!$F$7:$FS$306,21,FALSE)),"",VLOOKUP($A174,'[2]1516 Exp_Rev Access'!$F$7:$FS$306,21,FALSE))</f>
        <v/>
      </c>
      <c r="AD174" s="99" t="str">
        <f>IF(ISNA(VLOOKUP($A174,'[2]1516 Exp_Rev Access'!$F$7:$FS$306,22,FALSE)),"",VLOOKUP($A174,'[2]1516 Exp_Rev Access'!$F$7:$FS$306,22,FALSE))</f>
        <v/>
      </c>
      <c r="AE174" s="99" t="str">
        <f>IF(ISNA(VLOOKUP($A174,'[2]1516 Exp_Rev Access'!$F$7:$FS$306,23,FALSE)),"",VLOOKUP($A174,'[2]1516 Exp_Rev Access'!$F$7:$FS$306,23,FALSE))</f>
        <v/>
      </c>
      <c r="AF174" s="99" t="str">
        <f>IF(ISNA(VLOOKUP($A174,'[2]1516 Exp_Rev Access'!$F$7:$FS$306,24,FALSE)),"",VLOOKUP($A174,'[2]1516 Exp_Rev Access'!$F$7:$FS$306,24,FALSE))</f>
        <v/>
      </c>
      <c r="AG174" s="99" t="str">
        <f>IF(ISNA(VLOOKUP($A174,'[2]1516 Exp_Rev Access'!$F$7:$FS$306,25,FALSE)),"",VLOOKUP($A174,'[2]1516 Exp_Rev Access'!$F$7:$FS$306,25,FALSE))</f>
        <v/>
      </c>
      <c r="AH174" s="98" t="str">
        <f>IF(ISNA(VLOOKUP($A174,'[2]1516 Exp_Rev Access'!$F$7:$FS$306,26,FALSE)),"",VLOOKUP($A174,'[2]1516 Exp_Rev Access'!$F$7:$FS$306,26,FALSE))</f>
        <v/>
      </c>
      <c r="AI174" s="98" t="str">
        <f>IF(ISNA(VLOOKUP($A174,'[2]1516 Exp_Rev Access'!$F$7:$FS$306,27,FALSE)),"",VLOOKUP($A174,'[2]1516 Exp_Rev Access'!$F$7:$FS$306,27,FALSE))</f>
        <v/>
      </c>
      <c r="AJ174" s="98" t="str">
        <f>IF(ISNA(VLOOKUP($A174,'[2]1516 Exp_Rev Access'!$F$7:$FS$306,28,FALSE)),"",VLOOKUP($A174,'[2]1516 Exp_Rev Access'!$F$7:$FS$306,28,FALSE))</f>
        <v/>
      </c>
      <c r="AK174" s="98" t="str">
        <f>IF(ISNA(VLOOKUP($A174,'[2]1516 Exp_Rev Access'!$F$7:$FS$306,29,FALSE)),"",VLOOKUP($A174,'[2]1516 Exp_Rev Access'!$F$7:$FS$306,29,FALSE))</f>
        <v/>
      </c>
      <c r="AL174" s="92"/>
      <c r="AM174" s="91"/>
      <c r="AN174" s="93"/>
      <c r="AO174" s="87"/>
      <c r="AP174" s="87"/>
      <c r="AQ174" s="89"/>
      <c r="AR174" s="87"/>
      <c r="AS174" s="89"/>
      <c r="AT174" s="94"/>
      <c r="AU174" s="93"/>
      <c r="AV174" s="91"/>
      <c r="AW174" s="99" t="str">
        <f>IF(ISNA(VLOOKUP($A174,'[2]1516 Exp_Rev Access'!$F$7:$FS$306,34,FALSE)),"",VLOOKUP($A174,'[2]1516 Exp_Rev Access'!$F$7:$FS$306,34,FALSE))</f>
        <v/>
      </c>
      <c r="AX174" s="99" t="str">
        <f>IF(ISNA(VLOOKUP($A174,'[2]1516 Exp_Rev Access'!$F$7:$FS$306,35,FALSE)),"",VLOOKUP($A174,'[2]1516 Exp_Rev Access'!$F$7:$FS$306,35,FALSE))</f>
        <v/>
      </c>
      <c r="AY174" s="99" t="str">
        <f>IF(ISNA(VLOOKUP($A174,'[2]1516 Exp_Rev Access'!$F$7:$FS$306,35,FALSE)),"",VLOOKUP($A174,'[2]1516 Exp_Rev Access'!$F$7:$FS$306,35,FALSE))</f>
        <v/>
      </c>
      <c r="AZ174" s="99" t="str">
        <f>IF(ISNA(VLOOKUP($A174,'[2]1516 Exp_Rev Access'!$F$7:$FS$306,36,FALSE)),"",VLOOKUP($A174,'[2]1516 Exp_Rev Access'!$F$7:$FS$306,36,FALSE))</f>
        <v/>
      </c>
      <c r="BA174" s="99" t="str">
        <f>IF(ISNA(VLOOKUP($A174,'[2]1516 Exp_Rev Access'!$F$7:$FS$306,37,FALSE)),"",VLOOKUP($A174,'[2]1516 Exp_Rev Access'!$F$7:$FS$306,37,FALSE))</f>
        <v/>
      </c>
      <c r="BB174" s="99" t="str">
        <f>IF(ISNA(VLOOKUP($A174,'[2]1516 Exp_Rev Access'!$F$7:$FS$306,38,FALSE)),"",VLOOKUP($A174,'[2]1516 Exp_Rev Access'!$F$7:$FS$306,38,FALSE))</f>
        <v/>
      </c>
      <c r="BC174" s="99" t="str">
        <f>IF(ISNA(VLOOKUP($A174,'[2]1516 Exp_Rev Access'!$F$7:$FS$306,39,FALSE)),"",VLOOKUP($A174,'[2]1516 Exp_Rev Access'!$F$7:$FS$306,39,FALSE))</f>
        <v/>
      </c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 t="str">
        <f>IF(ISNA(VLOOKUP($A174,'[2]1516 Exp_Rev Access'!$F$7:$GB$306,54,FALSE)),"",VLOOKUP($A174,'[2]1516 Exp_Rev Access'!$F$7:$GB$306,54,FALSE))</f>
        <v/>
      </c>
      <c r="BQ174" s="99" t="str">
        <f>IF(ISNA(VLOOKUP($A174,'[2]1516 Exp_Rev Access'!$F$7:$GB$306,54,FALSE)),"",VLOOKUP($A174,'[2]1516 Exp_Rev Access'!$F$7:$GB$306,54,FALSE))</f>
        <v/>
      </c>
      <c r="BR174" s="99" t="str">
        <f>IF(ISNA(VLOOKUP($A174,'[2]1516 Exp_Rev Access'!$F$7:$GB$306,54,FALSE)),"",VLOOKUP($A174,'[2]1516 Exp_Rev Access'!$F$7:$GB$306,54,FALSE))</f>
        <v/>
      </c>
      <c r="BS174" s="99" t="str">
        <f>IF(ISNA(VLOOKUP($A174,'[2]1516 Exp_Rev Access'!$F$7:$GB$306,54,FALSE)),"",VLOOKUP($A174,'[2]1516 Exp_Rev Access'!$F$7:$GB$306,54,FALSE))</f>
        <v/>
      </c>
      <c r="BT174" s="99" t="str">
        <f>IF(ISNA(VLOOKUP($A174,'[2]1516 Exp_Rev Access'!$F$7:$GB$306,54,FALSE)),"",VLOOKUP($A174,'[2]1516 Exp_Rev Access'!$F$7:$GB$306,54,FALSE))</f>
        <v/>
      </c>
      <c r="BU174" s="94"/>
      <c r="BV174" s="93"/>
      <c r="BW174" s="91"/>
      <c r="BX174" s="93"/>
      <c r="BY174" s="87"/>
      <c r="BZ174" s="89"/>
      <c r="CA174" s="87"/>
      <c r="CB174" s="89"/>
      <c r="CC174" s="89"/>
      <c r="CD174" s="94"/>
      <c r="CE174" s="93"/>
      <c r="CF174" s="91"/>
      <c r="CG174" s="95"/>
      <c r="CH174" s="52"/>
      <c r="CI174" s="52"/>
      <c r="CJ174" s="52"/>
      <c r="CK174" s="52"/>
      <c r="CL174" s="52"/>
      <c r="CM174" s="52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52"/>
      <c r="DL174" s="52"/>
      <c r="DM174" s="52"/>
      <c r="DN174" s="52"/>
      <c r="DO174" s="52"/>
      <c r="DP174" s="52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52"/>
      <c r="EL174" s="52"/>
      <c r="EM174" s="95"/>
      <c r="EN174" s="95"/>
      <c r="EO174" s="52"/>
      <c r="EP174" s="52"/>
      <c r="EQ174" s="52"/>
      <c r="ER174" s="52"/>
      <c r="ES174" s="52"/>
      <c r="ET174" s="52"/>
      <c r="EU174" s="95"/>
      <c r="EV174" s="95"/>
      <c r="EW174" s="99"/>
      <c r="EX174" s="99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4"/>
      <c r="FS174" s="93"/>
      <c r="FT174" s="91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9" t="str">
        <f>IF(ISNA(VLOOKUP($A174,'[2]1516 Exp_Rev Access'!$F$7:$GB$306,164,FALSE)),"",VLOOKUP($A174,'[2]1516 Exp_Rev Access'!$F$7:$GB$306,164,FALSE))</f>
        <v/>
      </c>
      <c r="GF174" s="99" t="str">
        <f>IF(ISNA(VLOOKUP($A174,'[2]1516 Exp_Rev Access'!$F$7:$GB$306,164,FALSE)),"",VLOOKUP($A174,'[2]1516 Exp_Rev Access'!$F$7:$GB$306,164,FALSE))</f>
        <v/>
      </c>
      <c r="GG174" s="99" t="str">
        <f>IF(ISNA(VLOOKUP($A174,'[2]1516 Exp_Rev Access'!$F$7:$GB$306,164,FALSE)),"",VLOOKUP($A174,'[2]1516 Exp_Rev Access'!$F$7:$GB$306,164,FALSE))</f>
        <v/>
      </c>
      <c r="GH174" s="99" t="str">
        <f>IF(ISNA(VLOOKUP($A174,'[2]1516 Exp_Rev Access'!$F$7:$GB$306,164,FALSE)),"",VLOOKUP($A174,'[2]1516 Exp_Rev Access'!$F$7:$GB$306,164,FALSE))</f>
        <v/>
      </c>
      <c r="GI174" s="99" t="str">
        <f>IF(ISNA(VLOOKUP($A174,'[2]1516 Exp_Rev Access'!$F$7:$GB$306,164,FALSE)),"",VLOOKUP($A174,'[2]1516 Exp_Rev Access'!$F$7:$GB$306,164,FALSE))</f>
        <v/>
      </c>
      <c r="GJ174" s="99" t="str">
        <f>IF(ISNA(VLOOKUP($A174,'[2]1516 Exp_Rev Access'!$F$7:$GB$306,164,FALSE)),"",VLOOKUP($A174,'[2]1516 Exp_Rev Access'!$F$7:$GB$306,164,FALSE))</f>
        <v/>
      </c>
      <c r="GK174" s="99" t="str">
        <f>IF(ISNA(VLOOKUP($A174,'[2]1516 Exp_Rev Access'!$F$7:$GB$306,164,FALSE)),"",VLOOKUP($A174,'[2]1516 Exp_Rev Access'!$F$7:$GB$306,164,FALSE))</f>
        <v/>
      </c>
      <c r="GL174" s="99" t="str">
        <f>IF(ISNA(VLOOKUP($A174,'[2]1516 Exp_Rev Access'!$F$7:$GB$306,164,FALSE)),"",VLOOKUP($A174,'[2]1516 Exp_Rev Access'!$F$7:$GB$306,164,FALSE))</f>
        <v/>
      </c>
      <c r="GM174" s="99" t="str">
        <f>IF(ISNA(VLOOKUP($A174,'[2]1516 Exp_Rev Access'!$F$7:$GB$306,164,FALSE)),"",VLOOKUP($A174,'[2]1516 Exp_Rev Access'!$F$7:$GB$306,164,FALSE))</f>
        <v/>
      </c>
      <c r="GN174" s="99"/>
      <c r="GO174" s="99"/>
      <c r="GP174" s="99"/>
      <c r="GQ174" s="99"/>
      <c r="GR174" s="99"/>
      <c r="GS174" s="99"/>
      <c r="GT174" s="53"/>
      <c r="GU174" s="83"/>
      <c r="GV174" s="84"/>
    </row>
    <row r="175" spans="1:207" customFormat="1" ht="12" customHeight="1" x14ac:dyDescent="0.2">
      <c r="A175" s="96" t="s">
        <v>466</v>
      </c>
      <c r="B175" s="69" t="s">
        <v>467</v>
      </c>
      <c r="C175" s="80">
        <f>IF(ISNA(VLOOKUP($A175,'[2]1516 enrollment_Rev_Exp by size'!$A$6:$G$320,3,FALSE)),"",VLOOKUP($A175,'[2]1516 enrollment_Rev_Exp by size'!$A$6:$G$320,3,FALSE))</f>
        <v>1109.77</v>
      </c>
      <c r="D175" s="97">
        <v>13423837.710000001</v>
      </c>
      <c r="E175" s="80">
        <f>M175+AL175+AT175+BU175+CD175+FR175+GT175</f>
        <v>13423837.710000001</v>
      </c>
      <c r="F175" s="80">
        <f>D175-E175</f>
        <v>0</v>
      </c>
      <c r="G175" s="98">
        <f>IF(ISNA(VLOOKUP($A175,'[2]1516 Exp_Rev Access'!$F$7:$FS$306,2,FALSE)),"",VLOOKUP($A175,'[2]1516 Exp_Rev Access'!$F$7:$FS$306,2,FALSE))</f>
        <v>1611513.83</v>
      </c>
      <c r="H175" s="98">
        <f>IF(ISNA(VLOOKUP($A175,'[2]1516 Exp_Rev Access'!$F$7:$FS$306,3,FALSE)),"",VLOOKUP($A175,'[2]1516 Exp_Rev Access'!$F$7:$FS$306,3,FALSE))</f>
        <v>0</v>
      </c>
      <c r="I175" s="98">
        <f>IF(ISNA(VLOOKUP($A175,'[2]1516 Exp_Rev Access'!$F$7:$FS$306,4,FALSE)),"",VLOOKUP($A175,'[2]1516 Exp_Rev Access'!$F$7:$FS$306,4,FALSE))</f>
        <v>0</v>
      </c>
      <c r="J175" s="98">
        <f>IF(ISNA(VLOOKUP($A175,'[2]1516 Exp_Rev Access'!$F$7:$FS$306,5,FALSE)),"",VLOOKUP($A175,'[2]1516 Exp_Rev Access'!$F$7:$FS$306,5,FALSE))</f>
        <v>19013.13</v>
      </c>
      <c r="K175" s="98">
        <f>IF(ISNA(VLOOKUP($A175,'[2]1516 Exp_Rev Access'!$F$7:$FS$306,6,FALSE)),"",VLOOKUP($A175,'[2]1516 Exp_Rev Access'!$F$7:$FS$306,6,FALSE))</f>
        <v>0</v>
      </c>
      <c r="L175" s="98">
        <f>IF(ISNA(VLOOKUP($A175,'[2]1516 Exp_Rev Access'!$F$7:$FS$306,7,FALSE)),"",VLOOKUP($A175,'[2]1516 Exp_Rev Access'!$F$7:$FS$306,7,FALSE))</f>
        <v>0</v>
      </c>
      <c r="M175" s="90">
        <f>SUM(G175:L175)</f>
        <v>1630526.96</v>
      </c>
      <c r="N175" s="72">
        <f>M175/D175</f>
        <v>0.12146503818243791</v>
      </c>
      <c r="O175" s="73">
        <f>M175/C175</f>
        <v>1469.2476459086117</v>
      </c>
      <c r="P175" s="99">
        <f>IF(ISNA(VLOOKUP($A175,'[2]1516 Exp_Rev Access'!$F$7:$FS$306,8,FALSE)),"",VLOOKUP($A175,'[2]1516 Exp_Rev Access'!$F$7:$FS$306,8,FALSE))</f>
        <v>0</v>
      </c>
      <c r="Q175" s="99">
        <f>IF(ISNA(VLOOKUP($A175,'[2]1516 Exp_Rev Access'!$F$7:$FS$306,9,FALSE)),"",VLOOKUP($A175,'[2]1516 Exp_Rev Access'!$F$7:$FS$306,9,FALSE))</f>
        <v>0</v>
      </c>
      <c r="R175" s="99">
        <f>IF(ISNA(VLOOKUP($A175,'[2]1516 Exp_Rev Access'!$F$7:$FS$306,10,FALSE)),"",VLOOKUP($A175,'[2]1516 Exp_Rev Access'!$F$7:$FS$306,10,FALSE))</f>
        <v>0</v>
      </c>
      <c r="S175" s="99">
        <f>IF(ISNA(VLOOKUP($A175,'[2]1516 Exp_Rev Access'!$F$7:$FS$306,11,FALSE)),"",VLOOKUP($A175,'[2]1516 Exp_Rev Access'!$F$7:$FS$306,11,FALSE))</f>
        <v>0</v>
      </c>
      <c r="T175" s="99">
        <f>IF(ISNA(VLOOKUP($A175,'[2]1516 Exp_Rev Access'!$F$7:$FS$306,12,FALSE)),"",VLOOKUP($A175,'[2]1516 Exp_Rev Access'!$F$7:$FS$306,12,FALSE))</f>
        <v>0</v>
      </c>
      <c r="U175" s="99">
        <f>IF(ISNA(VLOOKUP($A175,'[2]1516 Exp_Rev Access'!$F$7:$FS$306,13,FALSE)),"",VLOOKUP($A175,'[2]1516 Exp_Rev Access'!$F$7:$FS$306,13,FALSE))</f>
        <v>0</v>
      </c>
      <c r="V175" s="99">
        <f>IF(ISNA(VLOOKUP($A175,'[2]1516 Exp_Rev Access'!$F$7:$FS$306,14,FALSE)),"",VLOOKUP($A175,'[2]1516 Exp_Rev Access'!$F$7:$FS$306,14,FALSE))</f>
        <v>0</v>
      </c>
      <c r="W175" s="99">
        <f>IF(ISNA(VLOOKUP($A175,'[2]1516 Exp_Rev Access'!$F$7:$FS$306,15,FALSE)),"",VLOOKUP($A175,'[2]1516 Exp_Rev Access'!$F$7:$FS$306,15,FALSE))</f>
        <v>0</v>
      </c>
      <c r="X175" s="99">
        <f>IF(ISNA(VLOOKUP($A175,'[2]1516 Exp_Rev Access'!$F$7:$FS$306,16,FALSE)),"",VLOOKUP($A175,'[2]1516 Exp_Rev Access'!$F$7:$FS$306,16,FALSE))</f>
        <v>64363.14</v>
      </c>
      <c r="Y175" s="99">
        <f>IF(ISNA(VLOOKUP($A175,'[2]1516 Exp_Rev Access'!$F$7:$FS$306,17,FALSE)),"",VLOOKUP($A175,'[2]1516 Exp_Rev Access'!$F$7:$FS$306,17,FALSE))</f>
        <v>0</v>
      </c>
      <c r="Z175" s="99">
        <f>IF(ISNA(VLOOKUP($A175,'[2]1516 Exp_Rev Access'!$F$7:$FS$306,18,FALSE)),"",VLOOKUP($A175,'[2]1516 Exp_Rev Access'!$F$7:$FS$306,18,FALSE))</f>
        <v>0</v>
      </c>
      <c r="AA175" s="99">
        <f>IF(ISNA(VLOOKUP($A175,'[2]1516 Exp_Rev Access'!$F$7:$FS$306,19,FALSE)),"",VLOOKUP($A175,'[2]1516 Exp_Rev Access'!$F$7:$FS$306,19,FALSE))</f>
        <v>0</v>
      </c>
      <c r="AB175" s="99">
        <f>IF(ISNA(VLOOKUP($A175,'[2]1516 Exp_Rev Access'!$F$7:$FS$306,20,FALSE)),"",VLOOKUP($A175,'[2]1516 Exp_Rev Access'!$F$7:$FS$306,20,FALSE))</f>
        <v>0</v>
      </c>
      <c r="AC175" s="99">
        <f>IF(ISNA(VLOOKUP($A175,'[2]1516 Exp_Rev Access'!$F$7:$FS$306,21,FALSE)),"",VLOOKUP($A175,'[2]1516 Exp_Rev Access'!$F$7:$FS$306,21,FALSE))</f>
        <v>102019.1</v>
      </c>
      <c r="AD175" s="99">
        <f>IF(ISNA(VLOOKUP($A175,'[2]1516 Exp_Rev Access'!$F$7:$FS$306,22,FALSE)),"",VLOOKUP($A175,'[2]1516 Exp_Rev Access'!$F$7:$FS$306,22,FALSE))</f>
        <v>2920.78</v>
      </c>
      <c r="AE175" s="99">
        <f>IF(ISNA(VLOOKUP($A175,'[2]1516 Exp_Rev Access'!$F$7:$FS$306,23,FALSE)),"",VLOOKUP($A175,'[2]1516 Exp_Rev Access'!$F$7:$FS$306,23,FALSE))</f>
        <v>0</v>
      </c>
      <c r="AF175" s="99">
        <f>IF(ISNA(VLOOKUP($A175,'[2]1516 Exp_Rev Access'!$F$7:$FS$306,24,FALSE)),"",VLOOKUP($A175,'[2]1516 Exp_Rev Access'!$F$7:$FS$306,24,FALSE))</f>
        <v>41900</v>
      </c>
      <c r="AG175" s="99">
        <f>IF(ISNA(VLOOKUP($A175,'[2]1516 Exp_Rev Access'!$F$7:$FS$306,25,FALSE)),"",VLOOKUP($A175,'[2]1516 Exp_Rev Access'!$F$7:$FS$306,25,FALSE))</f>
        <v>810.69</v>
      </c>
      <c r="AH175" s="98">
        <f>IF(ISNA(VLOOKUP($A175,'[2]1516 Exp_Rev Access'!$F$7:$FS$306,26,FALSE)),"",VLOOKUP($A175,'[2]1516 Exp_Rev Access'!$F$7:$FS$306,26,FALSE))</f>
        <v>7425</v>
      </c>
      <c r="AI175" s="98">
        <f>IF(ISNA(VLOOKUP($A175,'[2]1516 Exp_Rev Access'!$F$7:$FS$306,27,FALSE)),"",VLOOKUP($A175,'[2]1516 Exp_Rev Access'!$F$7:$FS$306,27,FALSE))</f>
        <v>0</v>
      </c>
      <c r="AJ175" s="98">
        <f>IF(ISNA(VLOOKUP($A175,'[2]1516 Exp_Rev Access'!$F$7:$FS$306,28,FALSE)),"",VLOOKUP($A175,'[2]1516 Exp_Rev Access'!$F$7:$FS$306,28,FALSE))</f>
        <v>36108.71</v>
      </c>
      <c r="AK175" s="98">
        <f>IF(ISNA(VLOOKUP($A175,'[2]1516 Exp_Rev Access'!$F$7:$FS$306,29,FALSE)),"",VLOOKUP($A175,'[2]1516 Exp_Rev Access'!$F$7:$FS$306,29,FALSE))</f>
        <v>6501.19</v>
      </c>
      <c r="AL175" s="100">
        <f>SUM(P175:AK175)</f>
        <v>262048.61</v>
      </c>
      <c r="AM175" s="72">
        <f>AL175/D175</f>
        <v>1.9521139607102712E-2</v>
      </c>
      <c r="AN175" s="94">
        <f>AL175/C175</f>
        <v>236.12875640898562</v>
      </c>
      <c r="AO175" s="99">
        <f>IF(ISNA(VLOOKUP($A175,'[2]1516 Exp_Rev Access'!$F$7:$GB$306,30,FALSE)),"",VLOOKUP($A175,'[2]1516 Exp_Rev Access'!$F$7:$FS$306,30,FALSE))</f>
        <v>6862843.2199999997</v>
      </c>
      <c r="AP175" s="99">
        <f>IF(ISNA(VLOOKUP($A175,'[2]1516 Exp_Rev Access'!$F$7:$GB$306,31,FALSE)),"",VLOOKUP($A175,'[2]1516 Exp_Rev Access'!$F$7:$FS$306,31,FALSE))</f>
        <v>186156.42</v>
      </c>
      <c r="AQ175" s="99">
        <f>IF(ISNA(VLOOKUP($A175,'[2]1516 Exp_Rev Access'!$F$7:$GB$306,32,FALSE)),"",VLOOKUP($A175,'[2]1516 Exp_Rev Access'!$F$7:$FS$306,32,FALSE))</f>
        <v>446417.72</v>
      </c>
      <c r="AR175" s="99">
        <f>IF(ISNA(VLOOKUP($A175,'[2]1516 Exp_Rev Access'!$F$7:$GB$306,33,FALSE)),"",VLOOKUP($A175,'[2]1516 Exp_Rev Access'!$F$7:$FS$306,33,FALSE))</f>
        <v>0</v>
      </c>
      <c r="AS175" s="99">
        <f>IF(ISNA(VLOOKUP($A175,'[2]1516 Exp_Rev Access'!$F$7:$GB$306,34,FALSE)),"",VLOOKUP($A175,'[2]1516 Exp_Rev Access'!$F$7:$FS$306,34,FALSE))</f>
        <v>0</v>
      </c>
      <c r="AT175" s="101">
        <f>SUM(AO175:AS175)</f>
        <v>7495417.3599999994</v>
      </c>
      <c r="AU175" s="72">
        <f>AT175/D175</f>
        <v>0.55836620807895621</v>
      </c>
      <c r="AV175" s="94">
        <f>AT175/C175</f>
        <v>6754.0277354767204</v>
      </c>
      <c r="AW175" s="99">
        <f>IF(ISNA(VLOOKUP($A175,'[2]1516 Exp_Rev Access'!$F$7:$GB$306,35,FALSE)),"",VLOOKUP($A175,'[2]1516 Exp_Rev Access'!$F$7:$GB$306,35,FALSE))</f>
        <v>0</v>
      </c>
      <c r="AX175" s="99">
        <f>IF(ISNA(VLOOKUP($A175,'[2]1516 Exp_Rev Access'!$F$7:$GB$306,36,FALSE)),"",VLOOKUP($A175,'[2]1516 Exp_Rev Access'!$F$7:$GB$306,36,FALSE))</f>
        <v>946975.82</v>
      </c>
      <c r="AY175" s="99">
        <f>IF(ISNA(VLOOKUP($A175,'[2]1516 Exp_Rev Access'!$F$7:$GB$306,37,FALSE)),"",VLOOKUP($A175,'[2]1516 Exp_Rev Access'!$F$7:$GB$306,37,FALSE))</f>
        <v>23869.24</v>
      </c>
      <c r="AZ175" s="99">
        <f>IF(ISNA(VLOOKUP($A175,'[2]1516 Exp_Rev Access'!$F$7:$GB$306,38,FALSE)),"",VLOOKUP($A175,'[2]1516 Exp_Rev Access'!$F$7:$GB$306,38,FALSE))</f>
        <v>0</v>
      </c>
      <c r="BA175" s="99">
        <f>IF(ISNA(VLOOKUP($A175,'[2]1516 Exp_Rev Access'!$F$7:$GB$306,39,FALSE)),"",VLOOKUP($A175,'[2]1516 Exp_Rev Access'!$F$7:$GB$306,39,FALSE))</f>
        <v>0</v>
      </c>
      <c r="BB175" s="99">
        <f>IF(ISNA(VLOOKUP($A175,'[2]1516 Exp_Rev Access'!$F$7:$GB$306,40,FALSE)),"",VLOOKUP($A175,'[2]1516 Exp_Rev Access'!$F$7:$GB$306,40,FALSE))</f>
        <v>330458.17</v>
      </c>
      <c r="BC175" s="99">
        <f>IF(ISNA(VLOOKUP($A175,'[2]1516 Exp_Rev Access'!$F$7:$GB$306,41,FALSE)),"",VLOOKUP($A175,'[2]1516 Exp_Rev Access'!$F$7:$GB$306,41,FALSE))</f>
        <v>0</v>
      </c>
      <c r="BD175" s="99">
        <f>IF(ISNA(VLOOKUP($A175,'[2]1516 Exp_Rev Access'!$F$7:$GB$306,42,FALSE)),"",VLOOKUP($A175,'[2]1516 Exp_Rev Access'!$F$7:$GB$306,42,FALSE))</f>
        <v>12857.78</v>
      </c>
      <c r="BE175" s="99">
        <f>IF(ISNA(VLOOKUP($A175,'[2]1516 Exp_Rev Access'!$F$7:$GB$306,43,FALSE)),"",VLOOKUP($A175,'[2]1516 Exp_Rev Access'!$F$7:$GB$306,43,FALSE))</f>
        <v>0</v>
      </c>
      <c r="BF175" s="99">
        <f>IF(ISNA(VLOOKUP($A175,'[2]1516 Exp_Rev Access'!$F$7:$GB$306,44,FALSE)),"",VLOOKUP($A175,'[2]1516 Exp_Rev Access'!$F$7:$GB$306,44,FALSE))</f>
        <v>0</v>
      </c>
      <c r="BG175" s="99">
        <f>IF(ISNA(VLOOKUP($A175,'[2]1516 Exp_Rev Access'!$F$7:$GB$306,45,FALSE)),"",VLOOKUP($A175,'[2]1516 Exp_Rev Access'!$F$7:$GB$306,45,FALSE))</f>
        <v>11304.23</v>
      </c>
      <c r="BH175" s="99">
        <f>IF(ISNA(VLOOKUP($A175,'[2]1516 Exp_Rev Access'!$F$7:$GB$306,46,FALSE)),"",VLOOKUP($A175,'[2]1516 Exp_Rev Access'!$F$7:$GB$306,46,FALSE))</f>
        <v>0</v>
      </c>
      <c r="BI175" s="99">
        <f>IF(ISNA(VLOOKUP($A175,'[2]1516 Exp_Rev Access'!$F$7:$GB$306,47,FALSE)),"",VLOOKUP($A175,'[2]1516 Exp_Rev Access'!$F$7:$GB$306,47,FALSE))</f>
        <v>15756.06</v>
      </c>
      <c r="BJ175" s="99">
        <f>IF(ISNA(VLOOKUP($A175,'[2]1516 Exp_Rev Access'!$F$7:$GB$306,48,FALSE)),"",VLOOKUP($A175,'[2]1516 Exp_Rev Access'!$F$7:$GB$306,48,FALSE))</f>
        <v>677256.03</v>
      </c>
      <c r="BK175" s="99">
        <f>IF(ISNA(VLOOKUP($A175,'[2]1516 Exp_Rev Access'!$F$7:$GB$306,49,FALSE)),"",VLOOKUP($A175,'[2]1516 Exp_Rev Access'!$F$7:$GB$306,49,FALSE))</f>
        <v>0</v>
      </c>
      <c r="BL175" s="99">
        <f>IF(ISNA(VLOOKUP($A175,'[2]1516 Exp_Rev Access'!$F$7:$GB$306,50,FALSE)),"",VLOOKUP($A175,'[2]1516 Exp_Rev Access'!$F$7:$GB$306,50,FALSE))</f>
        <v>0</v>
      </c>
      <c r="BM175" s="99">
        <f>IF(ISNA(VLOOKUP($A175,'[2]1516 Exp_Rev Access'!$F$7:$GB$306,51,FALSE)),"",VLOOKUP($A175,'[2]1516 Exp_Rev Access'!$F$7:$GB$306,51,FALSE))</f>
        <v>0</v>
      </c>
      <c r="BN175" s="99">
        <f>IF(ISNA(VLOOKUP($A175,'[2]1516 Exp_Rev Access'!$F$7:$GB$306,52,FALSE)),"",VLOOKUP($A175,'[2]1516 Exp_Rev Access'!$F$7:$GB$306,52,FALSE))</f>
        <v>0</v>
      </c>
      <c r="BO175" s="99">
        <f>IF(ISNA(VLOOKUP($A175,'[2]1516 Exp_Rev Access'!$F$7:$GB$306,53,FALSE)),"",VLOOKUP($A175,'[2]1516 Exp_Rev Access'!$F$7:$GB$306,53,FALSE))</f>
        <v>0</v>
      </c>
      <c r="BP175" s="99">
        <f>IF(ISNA(VLOOKUP($A175,'[2]1516 Exp_Rev Access'!$F$7:$GB$306,54,FALSE)),"",VLOOKUP($A175,'[2]1516 Exp_Rev Access'!$F$7:$GB$306,54,FALSE))</f>
        <v>0</v>
      </c>
      <c r="BQ175" s="99">
        <f>IF(ISNA(VLOOKUP($A175,'[2]1516 Exp_Rev Access'!$F$7:$GB$306,55,FALSE)),"",VLOOKUP($A175,'[2]1516 Exp_Rev Access'!$F$7:$GB$306,55,FALSE))</f>
        <v>0</v>
      </c>
      <c r="BR175" s="99">
        <f>IF(ISNA(VLOOKUP($A175,'[2]1516 Exp_Rev Access'!$F$7:$GB$306,56,FALSE)),"",VLOOKUP($A175,'[2]1516 Exp_Rev Access'!$F$7:$GB$306,56,FALSE))</f>
        <v>0</v>
      </c>
      <c r="BS175" s="99">
        <f>IF(ISNA(VLOOKUP($A175,'[2]1516 Exp_Rev Access'!$F$7:$GB$306,57,FALSE)),"",VLOOKUP($A175,'[2]1516 Exp_Rev Access'!$F$7:$GB$306,57,FALSE))</f>
        <v>0</v>
      </c>
      <c r="BT175" s="99">
        <f>IF(ISNA(VLOOKUP($A175,'[2]1516 Exp_Rev Access'!$F$7:$GB$306,58,FALSE)),"",VLOOKUP($A175,'[2]1516 Exp_Rev Access'!$F$7:$GB$306,58,FALSE))</f>
        <v>0</v>
      </c>
      <c r="BU175" s="102">
        <f>SUM(AW175:BT175)</f>
        <v>2018477.33</v>
      </c>
      <c r="BV175" s="72">
        <f>BU175/D175</f>
        <v>0.15036514695766534</v>
      </c>
      <c r="BW175" s="94">
        <f>BU175/C175</f>
        <v>1818.824918676843</v>
      </c>
      <c r="BX175" s="99">
        <f>IF(ISNA(VLOOKUP($A175,'[2]1516 Exp_Rev Access'!$F$7:$GB$306,59,FALSE)),"",VLOOKUP($A175,'[2]1516 Exp_Rev Access'!$F$7:$GB$306,59,FALSE))</f>
        <v>0</v>
      </c>
      <c r="BY175" s="99">
        <f>IF(ISNA(VLOOKUP($A175,'[2]1516 Exp_Rev Access'!$F$7:$GB$306,60,FALSE)),"",VLOOKUP($A175,'[2]1516 Exp_Rev Access'!$F$7:$GB$306,60,FALSE))</f>
        <v>0</v>
      </c>
      <c r="BZ175" s="99">
        <f>IF(ISNA(VLOOKUP($A175,'[2]1516 Exp_Rev Access'!$F$7:$GB$306,61,FALSE)),"",VLOOKUP($A175,'[2]1516 Exp_Rev Access'!$F$7:$GB$306,61,FALSE))</f>
        <v>0</v>
      </c>
      <c r="CA175" s="99">
        <f>IF(ISNA(VLOOKUP($A175,'[2]1516 Exp_Rev Access'!$F$7:$GB$306,62,FALSE)),"",VLOOKUP($A175,'[2]1516 Exp_Rev Access'!$F$7:$GB$306,62,FALSE))</f>
        <v>0</v>
      </c>
      <c r="CB175" s="99">
        <f>IF(ISNA(VLOOKUP($A175,'[2]1516 Exp_Rev Access'!$F$7:$GB$306,63,FALSE)),"",VLOOKUP($A175,'[2]1516 Exp_Rev Access'!$F$7:$GB$306,63,FALSE))</f>
        <v>270113.21999999997</v>
      </c>
      <c r="CC175" s="99">
        <f>IF(ISNA(VLOOKUP($A175,'[2]1516 Exp_Rev Access'!$F$7:$GB$306,64,FALSE)),"",VLOOKUP($A175,'[2]1516 Exp_Rev Access'!$F$7:$GB$306,64,FALSE))</f>
        <v>0</v>
      </c>
      <c r="CD175" s="101">
        <f>SUM(BX175:CC175)</f>
        <v>270113.21999999997</v>
      </c>
      <c r="CE175" s="72">
        <f>CD175/D175</f>
        <v>2.012190744817936E-2</v>
      </c>
      <c r="CF175" s="103">
        <f>CD175/C175</f>
        <v>243.39567658163401</v>
      </c>
      <c r="CG175" s="99">
        <f>IF(ISNA(VLOOKUP($A175,'[2]1516 Exp_Rev Access'!$F$7:$GB$306,65,FALSE)),"",VLOOKUP($A175,'[2]1516 Exp_Rev Access'!$F$7:$GB$306,65,FALSE))</f>
        <v>0</v>
      </c>
      <c r="CH175" s="99">
        <f>IF(ISNA(VLOOKUP($A175,'[2]1516 Exp_Rev Access'!$F$7:$GB$306,66,FALSE)),"",VLOOKUP($A175,'[2]1516 Exp_Rev Access'!$F$7:$GB$306,66,FALSE))</f>
        <v>0</v>
      </c>
      <c r="CI175" s="99">
        <f>IF(ISNA(VLOOKUP($A175,'[2]1516 Exp_Rev Access'!$F$7:$GB$306,67,FALSE)),"",VLOOKUP($A175,'[2]1516 Exp_Rev Access'!$F$7:$GB$306,67,FALSE))</f>
        <v>0</v>
      </c>
      <c r="CJ175" s="99">
        <f>IF(ISNA(VLOOKUP($A175,'[2]1516 Exp_Rev Access'!$F$7:$GB$306,68,FALSE)),"",VLOOKUP($A175,'[2]1516 Exp_Rev Access'!$F$7:$GB$306,68,FALSE))</f>
        <v>0</v>
      </c>
      <c r="CK175" s="99">
        <f>IF(ISNA(VLOOKUP($A175,'[2]1516 Exp_Rev Access'!$F$7:$GB$306,69,FALSE)),"",VLOOKUP($A175,'[2]1516 Exp_Rev Access'!$F$7:$GB$306,69,FALSE))</f>
        <v>0</v>
      </c>
      <c r="CL175" s="99">
        <f>IF(ISNA(VLOOKUP($A175,'[2]1516 Exp_Rev Access'!$F$7:$GB$306,70,FALSE)),"",VLOOKUP($A175,'[2]1516 Exp_Rev Access'!$F$7:$GB$306,70,FALSE))</f>
        <v>0</v>
      </c>
      <c r="CM175" s="99">
        <f>IF(ISNA(VLOOKUP($A175,'[2]1516 Exp_Rev Access'!$F$7:$GB$306,71,FALSE)),"",VLOOKUP($A175,'[2]1516 Exp_Rev Access'!$F$7:$GB$306,71,FALSE))</f>
        <v>0</v>
      </c>
      <c r="CN175" s="99">
        <f>IF(ISNA(VLOOKUP($A175,'[2]1516 Exp_Rev Access'!$F$7:$GB$306,72,FALSE)),"",VLOOKUP($A175,'[2]1516 Exp_Rev Access'!$F$7:$GB$306,72,FALSE))</f>
        <v>0</v>
      </c>
      <c r="CO175" s="99">
        <f>IF(ISNA(VLOOKUP($A175,'[2]1516 Exp_Rev Access'!$F$7:$GB$306,73,FALSE)),"",VLOOKUP($A175,'[2]1516 Exp_Rev Access'!$F$7:$GB$306,73,FALSE))</f>
        <v>0</v>
      </c>
      <c r="CP175" s="99">
        <f>IF(ISNA(VLOOKUP($A175,'[2]1516 Exp_Rev Access'!$F$7:$GB$306,74,FALSE)),"",VLOOKUP($A175,'[2]1516 Exp_Rev Access'!$F$7:$GB$306,74,FALSE))</f>
        <v>261241.4</v>
      </c>
      <c r="CQ175" s="99">
        <f>IF(ISNA(VLOOKUP($A175,'[2]1516 Exp_Rev Access'!$F$7:$GB$306,75,FALSE)),"",VLOOKUP($A175,'[2]1516 Exp_Rev Access'!$F$7:$GB$306,75,FALSE))</f>
        <v>0</v>
      </c>
      <c r="CR175" s="99">
        <f>IF(ISNA(VLOOKUP($A175,'[2]1516 Exp_Rev Access'!$F$7:$GB$306,76,FALSE)),"",VLOOKUP($A175,'[2]1516 Exp_Rev Access'!$F$7:$GB$306,76,FALSE))</f>
        <v>10546</v>
      </c>
      <c r="CS175" s="99">
        <f>IF(ISNA(VLOOKUP($A175,'[2]1516 Exp_Rev Access'!$F$7:$GB$306,77,FALSE)),"",VLOOKUP($A175,'[2]1516 Exp_Rev Access'!$F$7:$GB$306,77,FALSE))</f>
        <v>0</v>
      </c>
      <c r="CT175" s="99">
        <f>IF(ISNA(VLOOKUP($A175,'[2]1516 Exp_Rev Access'!$F$7:$GB$306,78,FALSE)),"",VLOOKUP($A175,'[2]1516 Exp_Rev Access'!$F$7:$GB$306,78,FALSE))</f>
        <v>398356.39</v>
      </c>
      <c r="CU175" s="99">
        <f>IF(ISNA(VLOOKUP($A175,'[2]1516 Exp_Rev Access'!$F$7:$GB$306,79,FALSE)),"",VLOOKUP($A175,'[2]1516 Exp_Rev Access'!$F$7:$GB$306,79,FALSE))</f>
        <v>315357.42</v>
      </c>
      <c r="CV175" s="99">
        <f>IF(ISNA(VLOOKUP($A175,'[2]1516 Exp_Rev Access'!$F$7:$GB$306,80,FALSE)),"",VLOOKUP($A175,'[2]1516 Exp_Rev Access'!$F$7:$GB$306,80,FALSE))</f>
        <v>0</v>
      </c>
      <c r="CW175" s="99">
        <f>IF(ISNA(VLOOKUP($A175,'[2]1516 Exp_Rev Access'!$F$7:$GB$306,81,FALSE)),"",VLOOKUP($A175,'[2]1516 Exp_Rev Access'!$F$7:$GB$306,81,FALSE))</f>
        <v>0</v>
      </c>
      <c r="CX175" s="99">
        <f>IF(ISNA(VLOOKUP($A175,'[2]1516 Exp_Rev Access'!$F$7:$GB$306,82,FALSE)),"",VLOOKUP($A175,'[2]1516 Exp_Rev Access'!$F$7:$GB$306,82,FALSE))</f>
        <v>0</v>
      </c>
      <c r="CY175" s="99">
        <f>IF(ISNA(VLOOKUP($A175,'[2]1516 Exp_Rev Access'!$F$7:$GB$306,83,FALSE)),"",VLOOKUP($A175,'[2]1516 Exp_Rev Access'!$F$7:$GB$306,83,FALSE))</f>
        <v>0</v>
      </c>
      <c r="CZ175" s="99">
        <f>IF(ISNA(VLOOKUP($A175,'[2]1516 Exp_Rev Access'!$F$7:$GB$306,84,FALSE)),"",VLOOKUP($A175,'[2]1516 Exp_Rev Access'!$F$7:$GB$306,84,FALSE))</f>
        <v>0</v>
      </c>
      <c r="DA175" s="99">
        <f>IF(ISNA(VLOOKUP($A175,'[2]1516 Exp_Rev Access'!$F$7:$GB$306,85,FALSE)),"",VLOOKUP($A175,'[2]1516 Exp_Rev Access'!$F$7:$GB$306,85,FALSE))</f>
        <v>0</v>
      </c>
      <c r="DB175" s="99">
        <f>IF(ISNA(VLOOKUP($A175,'[2]1516 Exp_Rev Access'!$F$7:$GB$306,86,FALSE)),"",VLOOKUP($A175,'[2]1516 Exp_Rev Access'!$F$7:$GB$306,86,FALSE))</f>
        <v>0</v>
      </c>
      <c r="DC175" s="99">
        <f>IF(ISNA(VLOOKUP($A175,'[2]1516 Exp_Rev Access'!$F$7:$GB$306,87,FALSE)),"",VLOOKUP($A175,'[2]1516 Exp_Rev Access'!$F$7:$GB$306,87,FALSE))</f>
        <v>0</v>
      </c>
      <c r="DD175" s="99">
        <f>IF(ISNA(VLOOKUP($A175,'[2]1516 Exp_Rev Access'!$F$7:$GB$306,88,FALSE)),"",VLOOKUP($A175,'[2]1516 Exp_Rev Access'!$F$7:$GB$306,88,FALSE))</f>
        <v>0</v>
      </c>
      <c r="DE175" s="99">
        <f>IF(ISNA(VLOOKUP($A175,'[2]1516 Exp_Rev Access'!$F$7:$GB$306,89,FALSE)),"",VLOOKUP($A175,'[2]1516 Exp_Rev Access'!$F$7:$GB$306,89,FALSE))</f>
        <v>0</v>
      </c>
      <c r="DF175" s="99">
        <f>IF(ISNA(VLOOKUP($A175,'[2]1516 Exp_Rev Access'!$F$7:$GB$306,90,FALSE)),"",VLOOKUP($A175,'[2]1516 Exp_Rev Access'!$F$7:$GB$306,90,FALSE))</f>
        <v>0</v>
      </c>
      <c r="DG175" s="99">
        <f>IF(ISNA(VLOOKUP($A175,'[2]1516 Exp_Rev Access'!$F$7:$GB$306,91,FALSE)),"",VLOOKUP($A175,'[2]1516 Exp_Rev Access'!$F$7:$GB$306,91,FALSE))</f>
        <v>8161.51</v>
      </c>
      <c r="DH175" s="99">
        <f>IF(ISNA(VLOOKUP($A175,'[2]1516 Exp_Rev Access'!$F$7:$GB$306,92,FALSE)),"",VLOOKUP($A175,'[2]1516 Exp_Rev Access'!$F$7:$GB$306,92,FALSE))</f>
        <v>413884.97</v>
      </c>
      <c r="DI175" s="99">
        <f>IF(ISNA(VLOOKUP($A175,'[2]1516 Exp_Rev Access'!$F$7:$GB$306,93,FALSE)),"",VLOOKUP($A175,'[2]1516 Exp_Rev Access'!$F$7:$GB$306,93,FALSE))</f>
        <v>0</v>
      </c>
      <c r="DJ175" s="99">
        <f>IF(ISNA(VLOOKUP($A175,'[2]1516 Exp_Rev Access'!$F$7:$GB$306,94,FALSE)),"",VLOOKUP($A175,'[2]1516 Exp_Rev Access'!$F$7:$GB$306,94,FALSE))</f>
        <v>0</v>
      </c>
      <c r="DK175" s="99">
        <f>IF(ISNA(VLOOKUP($A175,'[2]1516 Exp_Rev Access'!$F$7:$GB$306,95,FALSE)),"",VLOOKUP($A175,'[2]1516 Exp_Rev Access'!$F$7:$GB$306,95,FALSE))</f>
        <v>0</v>
      </c>
      <c r="DL175" s="99">
        <f>IF(ISNA(VLOOKUP($A175,'[2]1516 Exp_Rev Access'!$F$7:$GB$306,96,FALSE)),"",VLOOKUP($A175,'[2]1516 Exp_Rev Access'!$F$7:$GB$306,96,FALSE))</f>
        <v>0</v>
      </c>
      <c r="DM175" s="99">
        <f>IF(ISNA(VLOOKUP($A175,'[2]1516 Exp_Rev Access'!$F$7:$GB$306,97,FALSE)),"",VLOOKUP($A175,'[2]1516 Exp_Rev Access'!$F$7:$GB$306,97,FALSE))</f>
        <v>0</v>
      </c>
      <c r="DN175" s="99">
        <f>IF(ISNA(VLOOKUP($A175,'[2]1516 Exp_Rev Access'!$F$7:$GB$306,98,FALSE)),"",VLOOKUP($A175,'[2]1516 Exp_Rev Access'!$F$7:$GB$306,98,FALSE))</f>
        <v>0</v>
      </c>
      <c r="DO175" s="99">
        <f>IF(ISNA(VLOOKUP($A175,'[2]1516 Exp_Rev Access'!$F$7:$GB$306,99,FALSE)),"",VLOOKUP($A175,'[2]1516 Exp_Rev Access'!$F$7:$GB$306,99,FALSE))</f>
        <v>0</v>
      </c>
      <c r="DP175" s="99">
        <f>IF(ISNA(VLOOKUP($A175,'[2]1516 Exp_Rev Access'!$F$7:$GB$306,100,FALSE)),"",VLOOKUP($A175,'[2]1516 Exp_Rev Access'!$F$7:$GB$306,100,FALSE))</f>
        <v>0</v>
      </c>
      <c r="DQ175" s="99">
        <f>IF(ISNA(VLOOKUP($A175,'[2]1516 Exp_Rev Access'!$F$7:$GB$306,101,FALSE)),"",VLOOKUP($A175,'[2]1516 Exp_Rev Access'!$F$7:$GB$306,101,FALSE))</f>
        <v>0</v>
      </c>
      <c r="DR175" s="99">
        <f>IF(ISNA(VLOOKUP($A175,'[2]1516 Exp_Rev Access'!$F$7:$GB$306,102,FALSE)),"",VLOOKUP($A175,'[2]1516 Exp_Rev Access'!$F$7:$GB$306,102,FALSE))</f>
        <v>0</v>
      </c>
      <c r="DS175" s="99">
        <f>IF(ISNA(VLOOKUP($A175,'[2]1516 Exp_Rev Access'!$F$7:$GB$306,103,FALSE)),"",VLOOKUP($A175,'[2]1516 Exp_Rev Access'!$F$7:$GB$306,103,FALSE))</f>
        <v>0</v>
      </c>
      <c r="DT175" s="99">
        <f>IF(ISNA(VLOOKUP($A175,'[2]1516 Exp_Rev Access'!$F$7:$GB$306,104,FALSE)),"",VLOOKUP($A175,'[2]1516 Exp_Rev Access'!$F$7:$GB$306,104,FALSE))</f>
        <v>0</v>
      </c>
      <c r="DU175" s="99">
        <f>IF(ISNA(VLOOKUP($A175,'[2]1516 Exp_Rev Access'!$F$7:$GB$306,105,FALSE)),"",VLOOKUP($A175,'[2]1516 Exp_Rev Access'!$F$7:$GB$306,105,FALSE))</f>
        <v>0</v>
      </c>
      <c r="DV175" s="99">
        <f>IF(ISNA(VLOOKUP($A175,'[2]1516 Exp_Rev Access'!$F$7:$GB$306,106,FALSE)),"",VLOOKUP($A175,'[2]1516 Exp_Rev Access'!$F$7:$GB$306,106,FALSE))</f>
        <v>0</v>
      </c>
      <c r="DW175" s="99">
        <f>IF(ISNA(VLOOKUP($A175,'[2]1516 Exp_Rev Access'!$F$7:$GB$306,107,FALSE)),"",VLOOKUP($A175,'[2]1516 Exp_Rev Access'!$F$7:$GB$306,107,FALSE))</f>
        <v>0</v>
      </c>
      <c r="DX175" s="99">
        <f>IF(ISNA(VLOOKUP($A175,'[2]1516 Exp_Rev Access'!$F$7:$GB$306,108,FALSE)),"",VLOOKUP($A175,'[2]1516 Exp_Rev Access'!$F$7:$GB$306,108,FALSE))</f>
        <v>224123.93</v>
      </c>
      <c r="DY175" s="99">
        <f>IF(ISNA(VLOOKUP($A175,'[2]1516 Exp_Rev Access'!$F$7:$GB$306,109,FALSE)),"",VLOOKUP($A175,'[2]1516 Exp_Rev Access'!$F$7:$GB$306,109,FALSE))</f>
        <v>0</v>
      </c>
      <c r="DZ175" s="99">
        <f>IF(ISNA(VLOOKUP($A175,'[2]1516 Exp_Rev Access'!$F$7:$GB$306,110,FALSE)),"",VLOOKUP($A175,'[2]1516 Exp_Rev Access'!$F$7:$GB$306,110,FALSE))</f>
        <v>0</v>
      </c>
      <c r="EA175" s="99">
        <f>IF(ISNA(VLOOKUP($A175,'[2]1516 Exp_Rev Access'!$F$7:$GB$306,111,FALSE)),"",VLOOKUP($A175,'[2]1516 Exp_Rev Access'!$F$7:$GB$306,111,FALSE))</f>
        <v>0</v>
      </c>
      <c r="EB175" s="99">
        <f>IF(ISNA(VLOOKUP($A175,'[2]1516 Exp_Rev Access'!$F$7:$GB$306,112,FALSE)),"",VLOOKUP($A175,'[2]1516 Exp_Rev Access'!$F$7:$GB$306,112,FALSE))</f>
        <v>0</v>
      </c>
      <c r="EC175" s="99">
        <f>IF(ISNA(VLOOKUP($A175,'[2]1516 Exp_Rev Access'!$F$7:$GB$306,113,FALSE)),"",VLOOKUP($A175,'[2]1516 Exp_Rev Access'!$F$7:$GB$306,113,FALSE))</f>
        <v>0</v>
      </c>
      <c r="ED175" s="99">
        <f>IF(ISNA(VLOOKUP($A175,'[2]1516 Exp_Rev Access'!$F$7:$GB$306,114,FALSE)),"",VLOOKUP($A175,'[2]1516 Exp_Rev Access'!$F$7:$GB$306,114,FALSE))</f>
        <v>0</v>
      </c>
      <c r="EE175" s="99">
        <f>IF(ISNA(VLOOKUP($A175,'[2]1516 Exp_Rev Access'!$F$7:$GB$306,115,FALSE)),"",VLOOKUP($A175,'[2]1516 Exp_Rev Access'!$F$7:$GB$306,115,FALSE))</f>
        <v>0</v>
      </c>
      <c r="EF175" s="99">
        <f>IF(ISNA(VLOOKUP($A175,'[2]1516 Exp_Rev Access'!$F$7:$GB$306,116,FALSE)),"",VLOOKUP($A175,'[2]1516 Exp_Rev Access'!$F$7:$GB$306,116,FALSE))</f>
        <v>0</v>
      </c>
      <c r="EG175" s="99">
        <f>IF(ISNA(VLOOKUP($A175,'[2]1516 Exp_Rev Access'!$F$7:$GB$306,117,FALSE)),"",VLOOKUP($A175,'[2]1516 Exp_Rev Access'!$F$7:$GB$306,117,FALSE))</f>
        <v>0</v>
      </c>
      <c r="EH175" s="99">
        <f>IF(ISNA(VLOOKUP($A175,'[2]1516 Exp_Rev Access'!$F$7:$GB$306,118,FALSE)),"",VLOOKUP($A175,'[2]1516 Exp_Rev Access'!$F$7:$GB$306,118,FALSE))</f>
        <v>0</v>
      </c>
      <c r="EI175" s="99">
        <f>IF(ISNA(VLOOKUP($A175,'[2]1516 Exp_Rev Access'!$F$7:$GB$306,119,FALSE)),"",VLOOKUP($A175,'[2]1516 Exp_Rev Access'!$F$7:$GB$306,119,FALSE))</f>
        <v>0</v>
      </c>
      <c r="EJ175" s="99">
        <f>IF(ISNA(VLOOKUP($A175,'[2]1516 Exp_Rev Access'!$F$7:$GB$306,120,FALSE)),"",VLOOKUP($A175,'[2]1516 Exp_Rev Access'!$F$7:$GB$306,120,FALSE))</f>
        <v>0</v>
      </c>
      <c r="EK175" s="99">
        <f>IF(ISNA(VLOOKUP($A175,'[2]1516 Exp_Rev Access'!$F$7:$GB$306,121,FALSE)),"",VLOOKUP($A175,'[2]1516 Exp_Rev Access'!$F$7:$GB$306,121,FALSE))</f>
        <v>0</v>
      </c>
      <c r="EL175" s="99">
        <f>IF(ISNA(VLOOKUP($A175,'[2]1516 Exp_Rev Access'!$F$7:$GB$306,122,FALSE)),"",VLOOKUP($A175,'[2]1516 Exp_Rev Access'!$F$7:$GB$306,122,FALSE))</f>
        <v>0</v>
      </c>
      <c r="EM175" s="99">
        <f>IF(ISNA(VLOOKUP($A175,'[2]1516 Exp_Rev Access'!$F$7:$GB$306,123,FALSE)),"",VLOOKUP($A175,'[2]1516 Exp_Rev Access'!$F$7:$GB$306,123,FALSE))</f>
        <v>0</v>
      </c>
      <c r="EN175" s="99">
        <f>IF(ISNA(VLOOKUP($A175,'[2]1516 Exp_Rev Access'!$F$7:$GB$306,124,FALSE)),"",VLOOKUP($A175,'[2]1516 Exp_Rev Access'!$F$7:$GB$306,124,FALSE))</f>
        <v>21517.439999999999</v>
      </c>
      <c r="EO175" s="99">
        <f>IF(ISNA(VLOOKUP($A175,'[2]1516 Exp_Rev Access'!$F$7:$GB$306,125,FALSE)),"",VLOOKUP($A175,'[2]1516 Exp_Rev Access'!$F$7:$GB$306,125,FALSE))</f>
        <v>0</v>
      </c>
      <c r="EP175" s="99">
        <f>IF(ISNA(VLOOKUP($A175,'[2]1516 Exp_Rev Access'!$F$7:$GB$306,126,FALSE)),"",VLOOKUP($A175,'[2]1516 Exp_Rev Access'!$F$7:$GB$306,126,FALSE))</f>
        <v>0</v>
      </c>
      <c r="EQ175" s="99">
        <f>IF(ISNA(VLOOKUP($A175,'[2]1516 Exp_Rev Access'!$F$7:$GB$306,127,FALSE)),"",VLOOKUP($A175,'[2]1516 Exp_Rev Access'!$F$7:$GB$306,127,FALSE))</f>
        <v>0</v>
      </c>
      <c r="ER175" s="99">
        <f>IF(ISNA(VLOOKUP($A175,'[2]1516 Exp_Rev Access'!$F$7:$GB$306,128,FALSE)),"",VLOOKUP($A175,'[2]1516 Exp_Rev Access'!$F$7:$GB$306,128,FALSE))</f>
        <v>0</v>
      </c>
      <c r="ES175" s="99">
        <f>IF(ISNA(VLOOKUP($A175,'[2]1516 Exp_Rev Access'!$F$7:$GB$306,129,FALSE)),"",VLOOKUP($A175,'[2]1516 Exp_Rev Access'!$F$7:$GB$306,129,FALSE))</f>
        <v>0</v>
      </c>
      <c r="ET175" s="99">
        <f>IF(ISNA(VLOOKUP($A175,'[2]1516 Exp_Rev Access'!$F$7:$GB$306,130,FALSE)),"",VLOOKUP($A175,'[2]1516 Exp_Rev Access'!$F$7:$GB$306,130,FALSE))</f>
        <v>0</v>
      </c>
      <c r="EU175" s="99">
        <f>IF(ISNA(VLOOKUP($A175,'[2]1516 Exp_Rev Access'!$F$7:$GB$306,131,FALSE)),"",VLOOKUP($A175,'[2]1516 Exp_Rev Access'!$F$7:$GB$306,131,FALSE))</f>
        <v>61933.68</v>
      </c>
      <c r="EV175" s="99">
        <f>IF(ISNA(VLOOKUP($A175,'[2]1516 Exp_Rev Access'!$F$7:$GB$306,132,FALSE)),"",VLOOKUP($A175,'[2]1516 Exp_Rev Access'!$F$7:$GB$306,132,FALSE))</f>
        <v>0</v>
      </c>
      <c r="EW175" s="99">
        <f>IF(ISNA(VLOOKUP($A175,'[2]1516 Exp_Rev Access'!$F$7:$GB$306,133,FALSE)),"",VLOOKUP($A175,'[2]1516 Exp_Rev Access'!$F$7:$GB$306,133,FALSE))</f>
        <v>0</v>
      </c>
      <c r="EX175" s="99">
        <f>IF(ISNA(VLOOKUP($A175,'[2]1516 Exp_Rev Access'!$F$7:$GB$306,134,FALSE)),"",VLOOKUP($A175,'[2]1516 Exp_Rev Access'!$F$7:$GB$306,134,FALSE))</f>
        <v>0</v>
      </c>
      <c r="EY175" s="99">
        <f>IF(ISNA(VLOOKUP($A175,'[2]1516 Exp_Rev Access'!$F$7:$GB$306,135,FALSE)),"",VLOOKUP($A175,'[2]1516 Exp_Rev Access'!$F$7:$GB$306,135,FALSE))</f>
        <v>0</v>
      </c>
      <c r="EZ175" s="99">
        <f>IF(ISNA(VLOOKUP($A175,'[2]1516 Exp_Rev Access'!$F$7:$GB$306,136,FALSE)),"",VLOOKUP($A175,'[2]1516 Exp_Rev Access'!$F$7:$GB$306,136,FALSE))</f>
        <v>0</v>
      </c>
      <c r="FA175" s="99">
        <f>IF(ISNA(VLOOKUP($A175,'[2]1516 Exp_Rev Access'!$F$7:$GB$306,137,FALSE)),"",VLOOKUP($A175,'[2]1516 Exp_Rev Access'!$F$7:$GB$306,137,FALSE))</f>
        <v>0</v>
      </c>
      <c r="FB175" s="99">
        <f>IF(ISNA(VLOOKUP($A175,'[2]1516 Exp_Rev Access'!$F$7:$GB$306,138,FALSE)),"",VLOOKUP($A175,'[2]1516 Exp_Rev Access'!$F$7:$GB$306,138,FALSE))</f>
        <v>0</v>
      </c>
      <c r="FC175" s="99">
        <f>IF(ISNA(VLOOKUP($A175,'[2]1516 Exp_Rev Access'!$F$7:$GB$306,139,FALSE)),"",VLOOKUP($A175,'[2]1516 Exp_Rev Access'!$F$7:$GB$306,139,FALSE))</f>
        <v>0</v>
      </c>
      <c r="FD175" s="99">
        <f>IF(ISNA(VLOOKUP($A175,'[2]1516 Exp_Rev Access'!$F$7:$FS$306,140,FALSE)),"",VLOOKUP($A175,'[2]1516 Exp_Rev Access'!$F$7:$FS$306,140,FALSE))</f>
        <v>0</v>
      </c>
      <c r="FE175" s="99">
        <f>IF(ISNA(VLOOKUP($A175,'[2]1516 Exp_Rev Access'!$F$7:$FS$306,141,FALSE)),"",VLOOKUP($A175,'[2]1516 Exp_Rev Access'!$F$7:$FS$306,141,FALSE))</f>
        <v>0</v>
      </c>
      <c r="FF175" s="99">
        <f>IF(ISNA(VLOOKUP($A175,'[2]1516 Exp_Rev Access'!$F$7:$FS$306,142,FALSE)),"",VLOOKUP($A175,'[2]1516 Exp_Rev Access'!$F$7:$FS$306,142,FALSE))</f>
        <v>0</v>
      </c>
      <c r="FG175" s="99">
        <f>IF(ISNA(VLOOKUP($A175,'[2]1516 Exp_Rev Access'!$F$7:$FS$306,143,FALSE)),"",VLOOKUP($A175,'[2]1516 Exp_Rev Access'!$F$7:$FS$306,143,FALSE))</f>
        <v>0</v>
      </c>
      <c r="FH175" s="99">
        <f>IF(ISNA(VLOOKUP($A175,'[2]1516 Exp_Rev Access'!$F$7:$FS$306,144,FALSE)),"",VLOOKUP($A175,'[2]1516 Exp_Rev Access'!$F$7:$FS$306,144,FALSE))</f>
        <v>0</v>
      </c>
      <c r="FI175" s="99">
        <f>IF(ISNA(VLOOKUP($A175,'[2]1516 Exp_Rev Access'!$F$7:$FS$306,145,FALSE)),"",VLOOKUP($A175,'[2]1516 Exp_Rev Access'!$F$7:$FS$306,145,FALSE))</f>
        <v>0</v>
      </c>
      <c r="FJ175" s="99">
        <f>IF(ISNA(VLOOKUP($A175,'[2]1516 Exp_Rev Access'!$F$7:$FS$306,146,FALSE)),"",VLOOKUP($A175,'[2]1516 Exp_Rev Access'!$F$7:$FS$306,146,FALSE))</f>
        <v>0</v>
      </c>
      <c r="FK175" s="99">
        <f>IF(ISNA(VLOOKUP($A175,'[2]1516 Exp_Rev Access'!$F$7:$FS$306,147,FALSE)),"",VLOOKUP($A175,'[2]1516 Exp_Rev Access'!$F$7:$FS$306,147,FALSE))</f>
        <v>0</v>
      </c>
      <c r="FL175" s="99">
        <f>IF(ISNA(VLOOKUP($A175,'[2]1516 Exp_Rev Access'!$F$7:$FS$306,148,FALSE)),"",VLOOKUP($A175,'[2]1516 Exp_Rev Access'!$F$7:$FS$306,148,FALSE))</f>
        <v>0</v>
      </c>
      <c r="FM175" s="99">
        <f>IF(ISNA(VLOOKUP($A175,'[2]1516 Exp_Rev Access'!$F$7:$FS$306,149,FALSE)),"",VLOOKUP($A175,'[2]1516 Exp_Rev Access'!$F$7:$FS$306,149,FALSE))</f>
        <v>0</v>
      </c>
      <c r="FN175" s="99">
        <f>IF(ISNA(VLOOKUP($A175,'[2]1516 Exp_Rev Access'!$F$7:$FS$306,150,FALSE)),"",VLOOKUP($A175,'[2]1516 Exp_Rev Access'!$F$7:$FS$306,150,FALSE))</f>
        <v>0</v>
      </c>
      <c r="FO175" s="99">
        <f>IF(ISNA(VLOOKUP($A175,'[2]1516 Exp_Rev Access'!$F$7:$FS$306,151,FALSE)),"",VLOOKUP($A175,'[2]1516 Exp_Rev Access'!$F$7:$FS$306,151,FALSE))</f>
        <v>0</v>
      </c>
      <c r="FP175" s="99">
        <f>IF(ISNA(VLOOKUP($A175,'[2]1516 Exp_Rev Access'!$F$7:$FS$306,152,FALSE)),"",VLOOKUP($A175,'[2]1516 Exp_Rev Access'!$F$7:$FS$306,152,FALSE))</f>
        <v>0</v>
      </c>
      <c r="FQ175" s="99">
        <f>IF(ISNA(VLOOKUP($A175,'[2]1516 Exp_Rev Access'!$F$7:$FS$306,153,FALSE)),"",VLOOKUP($A175,'[2]1516 Exp_Rev Access'!$F$7:$FS$306,153,FALSE))</f>
        <v>22079.5</v>
      </c>
      <c r="FR175" s="101">
        <f>SUM(CG175:FQ175)</f>
        <v>1737202.2399999998</v>
      </c>
      <c r="FS175" s="72">
        <f>FR175/D175</f>
        <v>0.12941174331285921</v>
      </c>
      <c r="FT175" s="94">
        <f>FR175/C175</f>
        <v>1565.3714193030987</v>
      </c>
      <c r="FU175" s="99">
        <f>IF(ISNA(VLOOKUP($A175,'[2]1516 Exp_Rev Access'!$F$7:$GB$306,154,FALSE)),"",VLOOKUP($A175,'[2]1516 Exp_Rev Access'!$F$7:$GB$306,154,FALSE))</f>
        <v>0</v>
      </c>
      <c r="FV175" s="99">
        <f>IF(ISNA(VLOOKUP($A175,'[2]1516 Exp_Rev Access'!$F$7:$GB$306,155,FALSE)),"",VLOOKUP($A175,'[2]1516 Exp_Rev Access'!$F$7:$GB$306,155,FALSE))</f>
        <v>0</v>
      </c>
      <c r="FW175" s="99">
        <f>IF(ISNA(VLOOKUP($A175,'[2]1516 Exp_Rev Access'!$F$7:$GB$306,156,FALSE)),"",VLOOKUP($A175,'[2]1516 Exp_Rev Access'!$F$7:$GB$306,156,FALSE))</f>
        <v>0</v>
      </c>
      <c r="FX175" s="99">
        <f>IF(ISNA(VLOOKUP($A175,'[2]1516 Exp_Rev Access'!$F$7:$GB$306,157,FALSE)),"",VLOOKUP($A175,'[2]1516 Exp_Rev Access'!$F$7:$GB$306,157,FALSE))</f>
        <v>0</v>
      </c>
      <c r="FY175" s="99">
        <f>IF(ISNA(VLOOKUP($A175,'[2]1516 Exp_Rev Access'!$F$7:$GB$306,158,FALSE)),"",VLOOKUP($A175,'[2]1516 Exp_Rev Access'!$F$7:$GB$306,158,FALSE))</f>
        <v>0</v>
      </c>
      <c r="FZ175" s="99">
        <f>IF(ISNA(VLOOKUP($A175,'[2]1516 Exp_Rev Access'!$F$7:$GB$306,159,FALSE)),"",VLOOKUP($A175,'[2]1516 Exp_Rev Access'!$F$7:$GB$306,159,FALSE))</f>
        <v>0</v>
      </c>
      <c r="GA175" s="99">
        <f>IF(ISNA(VLOOKUP($A175,'[2]1516 Exp_Rev Access'!$F$7:$GB$306,160,FALSE)),"",VLOOKUP($A175,'[2]1516 Exp_Rev Access'!$F$7:$GB$306,160,FALSE))</f>
        <v>0</v>
      </c>
      <c r="GB175" s="99">
        <f>IF(ISNA(VLOOKUP($A175,'[2]1516 Exp_Rev Access'!$F$7:$GB$306,161,FALSE)),"",VLOOKUP($A175,'[2]1516 Exp_Rev Access'!$F$7:$GB$306,161,FALSE))</f>
        <v>0</v>
      </c>
      <c r="GC175" s="99">
        <f>IF(ISNA(VLOOKUP($A175,'[2]1516 Exp_Rev Access'!$F$7:$GB$306,162,FALSE)),"",VLOOKUP($A175,'[2]1516 Exp_Rev Access'!$F$7:$GB$306,162,FALSE))</f>
        <v>0</v>
      </c>
      <c r="GD175" s="99">
        <f>IF(ISNA(VLOOKUP($A175,'[2]1516 Exp_Rev Access'!$F$7:$GB$306,163,FALSE)),"",VLOOKUP($A175,'[2]1516 Exp_Rev Access'!$F$7:$GB$306,163,FALSE))</f>
        <v>0</v>
      </c>
      <c r="GE175" s="99">
        <f>IF(ISNA(VLOOKUP($A175,'[2]1516 Exp_Rev Access'!$F$7:$GB$306,164,FALSE)),"",VLOOKUP($A175,'[2]1516 Exp_Rev Access'!$F$7:$GB$306,164,FALSE))</f>
        <v>0</v>
      </c>
      <c r="GF175" s="99">
        <f>IF(ISNA(VLOOKUP($A175,'[2]1516 Exp_Rev Access'!$F$7:$GB$306,165,FALSE)),"",VLOOKUP($A175,'[2]1516 Exp_Rev Access'!$F$7:$GB$306,165,FALSE))</f>
        <v>0</v>
      </c>
      <c r="GG175" s="99">
        <f>IF(ISNA(VLOOKUP($A175,'[2]1516 Exp_Rev Access'!$F$7:$GB$306,166,FALSE)),"",VLOOKUP($A175,'[2]1516 Exp_Rev Access'!$F$7:$GB$306,166,FALSE))</f>
        <v>0</v>
      </c>
      <c r="GH175" s="99">
        <f>IF(ISNA(VLOOKUP($A175,'[2]1516 Exp_Rev Access'!$F$7:$GB$306,167,FALSE)),"",VLOOKUP($A175,'[2]1516 Exp_Rev Access'!$F$7:$GB$306,167,FALSE))</f>
        <v>0</v>
      </c>
      <c r="GI175" s="99">
        <f>IF(ISNA(VLOOKUP($A175,'[2]1516 Exp_Rev Access'!$F$7:$GB$306,168,FALSE)),"",VLOOKUP($A175,'[2]1516 Exp_Rev Access'!$F$7:$GB$306,168,FALSE))</f>
        <v>0</v>
      </c>
      <c r="GJ175" s="99">
        <f>IF(ISNA(VLOOKUP($A175,'[2]1516 Exp_Rev Access'!$F$7:$GB$306,169,FALSE)),"",VLOOKUP($A175,'[2]1516 Exp_Rev Access'!$F$7:$GB$306,169,FALSE))</f>
        <v>0</v>
      </c>
      <c r="GK175" s="99">
        <f>IF(ISNA(VLOOKUP($A175,'[2]1516 Exp_Rev Access'!$F$7:$GB$306,170,FALSE)),"",VLOOKUP($A175,'[2]1516 Exp_Rev Access'!$F$7:$GB$306,170,FALSE))</f>
        <v>10051.99</v>
      </c>
      <c r="GL175" s="99">
        <f>IF(ISNA(VLOOKUP($A175,'[2]1516 Exp_Rev Access'!$F$7:$GB$306,171,FALSE)),"",VLOOKUP($A175,'[2]1516 Exp_Rev Access'!$F$7:$GB$306,171,FALSE))</f>
        <v>0</v>
      </c>
      <c r="GM175" s="99">
        <f>IF(ISNA(VLOOKUP($A175,'[2]1516 Exp_Rev Access'!$F$7:$GB$306,172,FALSE)),"",VLOOKUP($A175,'[2]1516 Exp_Rev Access'!$F$7:$GB$306,172,FALSE))</f>
        <v>0</v>
      </c>
      <c r="GN175" s="99">
        <f>IF(ISNA(VLOOKUP($A175,'[2]1516 Exp_Rev Access'!$F$7:$GB$306,173,FALSE)),"",VLOOKUP($A175,'[2]1516 Exp_Rev Access'!$F$7:$GB$306,173,FALSE))</f>
        <v>0</v>
      </c>
      <c r="GO175" s="99">
        <f>IF(ISNA(VLOOKUP($A175,'[2]1516 Exp_Rev Access'!$F$7:$GB$306,174,FALSE)),"",VLOOKUP($A175,'[2]1516 Exp_Rev Access'!$F$7:$GB$306,174,FALSE))</f>
        <v>0</v>
      </c>
      <c r="GP175" s="99">
        <f>IF(ISNA(VLOOKUP($A175,'[2]1516 Exp_Rev Access'!$F$7:$GB$306,175,FALSE)),"",VLOOKUP($A175,'[2]1516 Exp_Rev Access'!$F$7:$GB$306,175,FALSE))</f>
        <v>0</v>
      </c>
      <c r="GQ175" s="99">
        <f>IF(ISNA(VLOOKUP($A175,'[2]1516 Exp_Rev Access'!$F$7:$GB$306,176,FALSE)),"",VLOOKUP($A175,'[2]1516 Exp_Rev Access'!$F$7:$GB$306,176,FALSE))</f>
        <v>0</v>
      </c>
      <c r="GR175" s="99">
        <f>IF(ISNA(VLOOKUP($A175,'[2]1516 Exp_Rev Access'!$F$7:$GB$306,177,FALSE)),"",VLOOKUP($A175,'[2]1516 Exp_Rev Access'!$F$7:$GB$306,177,FALSE))</f>
        <v>0</v>
      </c>
      <c r="GS175" s="99">
        <f>IF(ISNA(VLOOKUP($A175,'[2]1516 Exp_Rev Access'!$F$7:$GB$306,178,FALSE)),"",VLOOKUP($A175,'[2]1516 Exp_Rev Access'!$F$7:$GB$306,178,FALSE))</f>
        <v>0</v>
      </c>
      <c r="GT175" s="101">
        <f>SUM(FU175:GS175)</f>
        <v>10051.99</v>
      </c>
      <c r="GU175" s="72">
        <f>GT175/D175</f>
        <v>7.4881641279913832E-4</v>
      </c>
      <c r="GV175" s="84">
        <f>GT175/C175</f>
        <v>9.0577236724726742</v>
      </c>
    </row>
    <row r="176" spans="1:207" customFormat="1" ht="12" customHeight="1" x14ac:dyDescent="0.2">
      <c r="A176" s="96" t="s">
        <v>468</v>
      </c>
      <c r="B176" s="69" t="s">
        <v>469</v>
      </c>
      <c r="C176" s="80">
        <f>IF(ISNA(VLOOKUP($A176,'[2]1516 enrollment_Rev_Exp by size'!$A$6:$G$320,3,FALSE)),"",VLOOKUP($A176,'[2]1516 enrollment_Rev_Exp by size'!$A$6:$G$320,3,FALSE))</f>
        <v>1065.6099999999999</v>
      </c>
      <c r="D176" s="97">
        <v>13177607.76</v>
      </c>
      <c r="E176" s="80">
        <f>M176+AL176+AT176+BU176+CD176+FR176+GT176</f>
        <v>13177607.76</v>
      </c>
      <c r="F176" s="80">
        <f>D176-E176</f>
        <v>0</v>
      </c>
      <c r="G176" s="98">
        <f>IF(ISNA(VLOOKUP($A176,'[2]1516 Exp_Rev Access'!$F$7:$FS$306,2,FALSE)),"",VLOOKUP($A176,'[2]1516 Exp_Rev Access'!$F$7:$FS$306,2,FALSE))</f>
        <v>2871560.19</v>
      </c>
      <c r="H176" s="98">
        <f>IF(ISNA(VLOOKUP($A176,'[2]1516 Exp_Rev Access'!$F$7:$FS$306,3,FALSE)),"",VLOOKUP($A176,'[2]1516 Exp_Rev Access'!$F$7:$FS$306,3,FALSE))</f>
        <v>0</v>
      </c>
      <c r="I176" s="98">
        <f>IF(ISNA(VLOOKUP($A176,'[2]1516 Exp_Rev Access'!$F$7:$FS$306,4,FALSE)),"",VLOOKUP($A176,'[2]1516 Exp_Rev Access'!$F$7:$FS$306,4,FALSE))</f>
        <v>0</v>
      </c>
      <c r="J176" s="98">
        <f>IF(ISNA(VLOOKUP($A176,'[2]1516 Exp_Rev Access'!$F$7:$FS$306,5,FALSE)),"",VLOOKUP($A176,'[2]1516 Exp_Rev Access'!$F$7:$FS$306,5,FALSE))</f>
        <v>11968.62</v>
      </c>
      <c r="K176" s="98">
        <f>IF(ISNA(VLOOKUP($A176,'[2]1516 Exp_Rev Access'!$F$7:$FS$306,6,FALSE)),"",VLOOKUP($A176,'[2]1516 Exp_Rev Access'!$F$7:$FS$306,6,FALSE))</f>
        <v>0</v>
      </c>
      <c r="L176" s="98">
        <f>IF(ISNA(VLOOKUP($A176,'[2]1516 Exp_Rev Access'!$F$7:$FS$306,7,FALSE)),"",VLOOKUP($A176,'[2]1516 Exp_Rev Access'!$F$7:$FS$306,7,FALSE))</f>
        <v>0</v>
      </c>
      <c r="M176" s="90">
        <f>SUM(G176:L176)</f>
        <v>2883528.81</v>
      </c>
      <c r="N176" s="72">
        <f>M176/D176</f>
        <v>0.21882035514464274</v>
      </c>
      <c r="O176" s="73">
        <f>M176/C176</f>
        <v>2705.988879608863</v>
      </c>
      <c r="P176" s="99">
        <f>IF(ISNA(VLOOKUP($A176,'[2]1516 Exp_Rev Access'!$F$7:$FS$306,8,FALSE)),"",VLOOKUP($A176,'[2]1516 Exp_Rev Access'!$F$7:$FS$306,8,FALSE))</f>
        <v>69762.41</v>
      </c>
      <c r="Q176" s="99">
        <f>IF(ISNA(VLOOKUP($A176,'[2]1516 Exp_Rev Access'!$F$7:$FS$306,9,FALSE)),"",VLOOKUP($A176,'[2]1516 Exp_Rev Access'!$F$7:$FS$306,9,FALSE))</f>
        <v>0</v>
      </c>
      <c r="R176" s="99">
        <f>IF(ISNA(VLOOKUP($A176,'[2]1516 Exp_Rev Access'!$F$7:$FS$306,10,FALSE)),"",VLOOKUP($A176,'[2]1516 Exp_Rev Access'!$F$7:$FS$306,10,FALSE))</f>
        <v>4239.3900000000003</v>
      </c>
      <c r="S176" s="99">
        <f>IF(ISNA(VLOOKUP($A176,'[2]1516 Exp_Rev Access'!$F$7:$FS$306,11,FALSE)),"",VLOOKUP($A176,'[2]1516 Exp_Rev Access'!$F$7:$FS$306,11,FALSE))</f>
        <v>0</v>
      </c>
      <c r="T176" s="99">
        <f>IF(ISNA(VLOOKUP($A176,'[2]1516 Exp_Rev Access'!$F$7:$FS$306,12,FALSE)),"",VLOOKUP($A176,'[2]1516 Exp_Rev Access'!$F$7:$FS$306,12,FALSE))</f>
        <v>570</v>
      </c>
      <c r="U176" s="99">
        <f>IF(ISNA(VLOOKUP($A176,'[2]1516 Exp_Rev Access'!$F$7:$FS$306,13,FALSE)),"",VLOOKUP($A176,'[2]1516 Exp_Rev Access'!$F$7:$FS$306,13,FALSE))</f>
        <v>4625</v>
      </c>
      <c r="V176" s="99">
        <f>IF(ISNA(VLOOKUP($A176,'[2]1516 Exp_Rev Access'!$F$7:$FS$306,14,FALSE)),"",VLOOKUP($A176,'[2]1516 Exp_Rev Access'!$F$7:$FS$306,14,FALSE))</f>
        <v>0</v>
      </c>
      <c r="W176" s="99">
        <f>IF(ISNA(VLOOKUP($A176,'[2]1516 Exp_Rev Access'!$F$7:$FS$306,15,FALSE)),"",VLOOKUP($A176,'[2]1516 Exp_Rev Access'!$F$7:$FS$306,15,FALSE))</f>
        <v>0</v>
      </c>
      <c r="X176" s="99">
        <f>IF(ISNA(VLOOKUP($A176,'[2]1516 Exp_Rev Access'!$F$7:$FS$306,16,FALSE)),"",VLOOKUP($A176,'[2]1516 Exp_Rev Access'!$F$7:$FS$306,16,FALSE))</f>
        <v>589.79999999999995</v>
      </c>
      <c r="Y176" s="99">
        <f>IF(ISNA(VLOOKUP($A176,'[2]1516 Exp_Rev Access'!$F$7:$FS$306,17,FALSE)),"",VLOOKUP($A176,'[2]1516 Exp_Rev Access'!$F$7:$FS$306,17,FALSE))</f>
        <v>359</v>
      </c>
      <c r="Z176" s="99">
        <f>IF(ISNA(VLOOKUP($A176,'[2]1516 Exp_Rev Access'!$F$7:$FS$306,18,FALSE)),"",VLOOKUP($A176,'[2]1516 Exp_Rev Access'!$F$7:$FS$306,18,FALSE))</f>
        <v>0</v>
      </c>
      <c r="AA176" s="99">
        <f>IF(ISNA(VLOOKUP($A176,'[2]1516 Exp_Rev Access'!$F$7:$FS$306,19,FALSE)),"",VLOOKUP($A176,'[2]1516 Exp_Rev Access'!$F$7:$FS$306,19,FALSE))</f>
        <v>0</v>
      </c>
      <c r="AB176" s="99">
        <f>IF(ISNA(VLOOKUP($A176,'[2]1516 Exp_Rev Access'!$F$7:$FS$306,20,FALSE)),"",VLOOKUP($A176,'[2]1516 Exp_Rev Access'!$F$7:$FS$306,20,FALSE))</f>
        <v>5203.95</v>
      </c>
      <c r="AC176" s="99">
        <f>IF(ISNA(VLOOKUP($A176,'[2]1516 Exp_Rev Access'!$F$7:$FS$306,21,FALSE)),"",VLOOKUP($A176,'[2]1516 Exp_Rev Access'!$F$7:$FS$306,21,FALSE))</f>
        <v>85077.46</v>
      </c>
      <c r="AD176" s="99">
        <f>IF(ISNA(VLOOKUP($A176,'[2]1516 Exp_Rev Access'!$F$7:$FS$306,22,FALSE)),"",VLOOKUP($A176,'[2]1516 Exp_Rev Access'!$F$7:$FS$306,22,FALSE))</f>
        <v>6338.44</v>
      </c>
      <c r="AE176" s="99">
        <f>IF(ISNA(VLOOKUP($A176,'[2]1516 Exp_Rev Access'!$F$7:$FS$306,23,FALSE)),"",VLOOKUP($A176,'[2]1516 Exp_Rev Access'!$F$7:$FS$306,23,FALSE))</f>
        <v>0</v>
      </c>
      <c r="AF176" s="99">
        <f>IF(ISNA(VLOOKUP($A176,'[2]1516 Exp_Rev Access'!$F$7:$FS$306,24,FALSE)),"",VLOOKUP($A176,'[2]1516 Exp_Rev Access'!$F$7:$FS$306,24,FALSE))</f>
        <v>19124.189999999999</v>
      </c>
      <c r="AG176" s="99">
        <f>IF(ISNA(VLOOKUP($A176,'[2]1516 Exp_Rev Access'!$F$7:$FS$306,25,FALSE)),"",VLOOKUP($A176,'[2]1516 Exp_Rev Access'!$F$7:$FS$306,25,FALSE))</f>
        <v>1468.76</v>
      </c>
      <c r="AH176" s="98">
        <f>IF(ISNA(VLOOKUP($A176,'[2]1516 Exp_Rev Access'!$F$7:$FS$306,26,FALSE)),"",VLOOKUP($A176,'[2]1516 Exp_Rev Access'!$F$7:$FS$306,26,FALSE))</f>
        <v>8099</v>
      </c>
      <c r="AI176" s="98">
        <f>IF(ISNA(VLOOKUP($A176,'[2]1516 Exp_Rev Access'!$F$7:$FS$306,27,FALSE)),"",VLOOKUP($A176,'[2]1516 Exp_Rev Access'!$F$7:$FS$306,27,FALSE))</f>
        <v>409.74</v>
      </c>
      <c r="AJ176" s="98">
        <f>IF(ISNA(VLOOKUP($A176,'[2]1516 Exp_Rev Access'!$F$7:$FS$306,28,FALSE)),"",VLOOKUP($A176,'[2]1516 Exp_Rev Access'!$F$7:$FS$306,28,FALSE))</f>
        <v>99391.91</v>
      </c>
      <c r="AK176" s="98">
        <f>IF(ISNA(VLOOKUP($A176,'[2]1516 Exp_Rev Access'!$F$7:$FS$306,29,FALSE)),"",VLOOKUP($A176,'[2]1516 Exp_Rev Access'!$F$7:$FS$306,29,FALSE))</f>
        <v>25667.14</v>
      </c>
      <c r="AL176" s="100">
        <f>SUM(P176:AK176)</f>
        <v>330926.19000000006</v>
      </c>
      <c r="AM176" s="72">
        <f>AL176/D176</f>
        <v>2.5112766750009872E-2</v>
      </c>
      <c r="AN176" s="94">
        <f>AL176/C176</f>
        <v>310.55094265256531</v>
      </c>
      <c r="AO176" s="99">
        <f>IF(ISNA(VLOOKUP($A176,'[2]1516 Exp_Rev Access'!$F$7:$GB$306,30,FALSE)),"",VLOOKUP($A176,'[2]1516 Exp_Rev Access'!$F$7:$FS$306,30,FALSE))</f>
        <v>6628975.7300000004</v>
      </c>
      <c r="AP176" s="99">
        <f>IF(ISNA(VLOOKUP($A176,'[2]1516 Exp_Rev Access'!$F$7:$GB$306,31,FALSE)),"",VLOOKUP($A176,'[2]1516 Exp_Rev Access'!$F$7:$FS$306,31,FALSE))</f>
        <v>196672.51</v>
      </c>
      <c r="AQ176" s="99">
        <f>IF(ISNA(VLOOKUP($A176,'[2]1516 Exp_Rev Access'!$F$7:$GB$306,32,FALSE)),"",VLOOKUP($A176,'[2]1516 Exp_Rev Access'!$F$7:$FS$306,32,FALSE))</f>
        <v>0</v>
      </c>
      <c r="AR176" s="99">
        <f>IF(ISNA(VLOOKUP($A176,'[2]1516 Exp_Rev Access'!$F$7:$GB$306,33,FALSE)),"",VLOOKUP($A176,'[2]1516 Exp_Rev Access'!$F$7:$FS$306,33,FALSE))</f>
        <v>335.05</v>
      </c>
      <c r="AS176" s="99">
        <f>IF(ISNA(VLOOKUP($A176,'[2]1516 Exp_Rev Access'!$F$7:$GB$306,34,FALSE)),"",VLOOKUP($A176,'[2]1516 Exp_Rev Access'!$F$7:$FS$306,34,FALSE))</f>
        <v>0</v>
      </c>
      <c r="AT176" s="101">
        <f>SUM(AO176:AS176)</f>
        <v>6825983.29</v>
      </c>
      <c r="AU176" s="72">
        <f>AT176/D176</f>
        <v>0.51799866973730591</v>
      </c>
      <c r="AV176" s="94">
        <f>AT176/C176</f>
        <v>6405.704985876635</v>
      </c>
      <c r="AW176" s="99">
        <f>IF(ISNA(VLOOKUP($A176,'[2]1516 Exp_Rev Access'!$F$7:$GB$306,35,FALSE)),"",VLOOKUP($A176,'[2]1516 Exp_Rev Access'!$F$7:$GB$306,35,FALSE))</f>
        <v>0</v>
      </c>
      <c r="AX176" s="99">
        <f>IF(ISNA(VLOOKUP($A176,'[2]1516 Exp_Rev Access'!$F$7:$GB$306,36,FALSE)),"",VLOOKUP($A176,'[2]1516 Exp_Rev Access'!$F$7:$GB$306,36,FALSE))</f>
        <v>891309.88</v>
      </c>
      <c r="AY176" s="99">
        <f>IF(ISNA(VLOOKUP($A176,'[2]1516 Exp_Rev Access'!$F$7:$GB$306,37,FALSE)),"",VLOOKUP($A176,'[2]1516 Exp_Rev Access'!$F$7:$GB$306,37,FALSE))</f>
        <v>33874.25</v>
      </c>
      <c r="AZ176" s="99">
        <f>IF(ISNA(VLOOKUP($A176,'[2]1516 Exp_Rev Access'!$F$7:$GB$306,38,FALSE)),"",VLOOKUP($A176,'[2]1516 Exp_Rev Access'!$F$7:$GB$306,38,FALSE))</f>
        <v>0</v>
      </c>
      <c r="BA176" s="99">
        <f>IF(ISNA(VLOOKUP($A176,'[2]1516 Exp_Rev Access'!$F$7:$GB$306,39,FALSE)),"",VLOOKUP($A176,'[2]1516 Exp_Rev Access'!$F$7:$GB$306,39,FALSE))</f>
        <v>0</v>
      </c>
      <c r="BB176" s="99">
        <f>IF(ISNA(VLOOKUP($A176,'[2]1516 Exp_Rev Access'!$F$7:$GB$306,40,FALSE)),"",VLOOKUP($A176,'[2]1516 Exp_Rev Access'!$F$7:$GB$306,40,FALSE))</f>
        <v>251110.18</v>
      </c>
      <c r="BC176" s="99">
        <f>IF(ISNA(VLOOKUP($A176,'[2]1516 Exp_Rev Access'!$F$7:$GB$306,41,FALSE)),"",VLOOKUP($A176,'[2]1516 Exp_Rev Access'!$F$7:$GB$306,41,FALSE))</f>
        <v>0</v>
      </c>
      <c r="BD176" s="99">
        <f>IF(ISNA(VLOOKUP($A176,'[2]1516 Exp_Rev Access'!$F$7:$GB$306,42,FALSE)),"",VLOOKUP($A176,'[2]1516 Exp_Rev Access'!$F$7:$GB$306,42,FALSE))</f>
        <v>72873.19</v>
      </c>
      <c r="BE176" s="99">
        <f>IF(ISNA(VLOOKUP($A176,'[2]1516 Exp_Rev Access'!$F$7:$GB$306,43,FALSE)),"",VLOOKUP($A176,'[2]1516 Exp_Rev Access'!$F$7:$GB$306,43,FALSE))</f>
        <v>0</v>
      </c>
      <c r="BF176" s="99">
        <f>IF(ISNA(VLOOKUP($A176,'[2]1516 Exp_Rev Access'!$F$7:$GB$306,44,FALSE)),"",VLOOKUP($A176,'[2]1516 Exp_Rev Access'!$F$7:$GB$306,44,FALSE))</f>
        <v>19.86</v>
      </c>
      <c r="BG176" s="99">
        <f>IF(ISNA(VLOOKUP($A176,'[2]1516 Exp_Rev Access'!$F$7:$GB$306,45,FALSE)),"",VLOOKUP($A176,'[2]1516 Exp_Rev Access'!$F$7:$GB$306,45,FALSE))</f>
        <v>10747.91</v>
      </c>
      <c r="BH176" s="99">
        <f>IF(ISNA(VLOOKUP($A176,'[2]1516 Exp_Rev Access'!$F$7:$GB$306,46,FALSE)),"",VLOOKUP($A176,'[2]1516 Exp_Rev Access'!$F$7:$GB$306,46,FALSE))</f>
        <v>0</v>
      </c>
      <c r="BI176" s="99">
        <f>IF(ISNA(VLOOKUP($A176,'[2]1516 Exp_Rev Access'!$F$7:$GB$306,47,FALSE)),"",VLOOKUP($A176,'[2]1516 Exp_Rev Access'!$F$7:$GB$306,47,FALSE))</f>
        <v>8697.76</v>
      </c>
      <c r="BJ176" s="99">
        <f>IF(ISNA(VLOOKUP($A176,'[2]1516 Exp_Rev Access'!$F$7:$GB$306,48,FALSE)),"",VLOOKUP($A176,'[2]1516 Exp_Rev Access'!$F$7:$GB$306,48,FALSE))</f>
        <v>741180.18</v>
      </c>
      <c r="BK176" s="99">
        <f>IF(ISNA(VLOOKUP($A176,'[2]1516 Exp_Rev Access'!$F$7:$GB$306,49,FALSE)),"",VLOOKUP($A176,'[2]1516 Exp_Rev Access'!$F$7:$GB$306,49,FALSE))</f>
        <v>0</v>
      </c>
      <c r="BL176" s="99">
        <f>IF(ISNA(VLOOKUP($A176,'[2]1516 Exp_Rev Access'!$F$7:$GB$306,50,FALSE)),"",VLOOKUP($A176,'[2]1516 Exp_Rev Access'!$F$7:$GB$306,50,FALSE))</f>
        <v>0</v>
      </c>
      <c r="BM176" s="99">
        <f>IF(ISNA(VLOOKUP($A176,'[2]1516 Exp_Rev Access'!$F$7:$GB$306,51,FALSE)),"",VLOOKUP($A176,'[2]1516 Exp_Rev Access'!$F$7:$GB$306,51,FALSE))</f>
        <v>0</v>
      </c>
      <c r="BN176" s="99">
        <f>IF(ISNA(VLOOKUP($A176,'[2]1516 Exp_Rev Access'!$F$7:$GB$306,52,FALSE)),"",VLOOKUP($A176,'[2]1516 Exp_Rev Access'!$F$7:$GB$306,52,FALSE))</f>
        <v>0</v>
      </c>
      <c r="BO176" s="99">
        <f>IF(ISNA(VLOOKUP($A176,'[2]1516 Exp_Rev Access'!$F$7:$GB$306,53,FALSE)),"",VLOOKUP($A176,'[2]1516 Exp_Rev Access'!$F$7:$GB$306,53,FALSE))</f>
        <v>0</v>
      </c>
      <c r="BP176" s="99">
        <f>IF(ISNA(VLOOKUP($A176,'[2]1516 Exp_Rev Access'!$F$7:$GB$306,54,FALSE)),"",VLOOKUP($A176,'[2]1516 Exp_Rev Access'!$F$7:$GB$306,54,FALSE))</f>
        <v>0</v>
      </c>
      <c r="BQ176" s="99">
        <f>IF(ISNA(VLOOKUP($A176,'[2]1516 Exp_Rev Access'!$F$7:$GB$306,55,FALSE)),"",VLOOKUP($A176,'[2]1516 Exp_Rev Access'!$F$7:$GB$306,55,FALSE))</f>
        <v>0</v>
      </c>
      <c r="BR176" s="99">
        <f>IF(ISNA(VLOOKUP($A176,'[2]1516 Exp_Rev Access'!$F$7:$GB$306,56,FALSE)),"",VLOOKUP($A176,'[2]1516 Exp_Rev Access'!$F$7:$GB$306,56,FALSE))</f>
        <v>0</v>
      </c>
      <c r="BS176" s="99">
        <f>IF(ISNA(VLOOKUP($A176,'[2]1516 Exp_Rev Access'!$F$7:$GB$306,57,FALSE)),"",VLOOKUP($A176,'[2]1516 Exp_Rev Access'!$F$7:$GB$306,57,FALSE))</f>
        <v>0</v>
      </c>
      <c r="BT176" s="99">
        <f>IF(ISNA(VLOOKUP($A176,'[2]1516 Exp_Rev Access'!$F$7:$GB$306,58,FALSE)),"",VLOOKUP($A176,'[2]1516 Exp_Rev Access'!$F$7:$GB$306,58,FALSE))</f>
        <v>0</v>
      </c>
      <c r="BU176" s="102">
        <f>SUM(AW176:BT176)</f>
        <v>2009813.21</v>
      </c>
      <c r="BV176" s="72">
        <f>BU176/D176</f>
        <v>0.15251730409677941</v>
      </c>
      <c r="BW176" s="94">
        <f>BU176/C176</f>
        <v>1886.0682707557175</v>
      </c>
      <c r="BX176" s="99">
        <f>IF(ISNA(VLOOKUP($A176,'[2]1516 Exp_Rev Access'!$F$7:$GB$306,59,FALSE)),"",VLOOKUP($A176,'[2]1516 Exp_Rev Access'!$F$7:$GB$306,59,FALSE))</f>
        <v>0</v>
      </c>
      <c r="BY176" s="99">
        <f>IF(ISNA(VLOOKUP($A176,'[2]1516 Exp_Rev Access'!$F$7:$GB$306,60,FALSE)),"",VLOOKUP($A176,'[2]1516 Exp_Rev Access'!$F$7:$GB$306,60,FALSE))</f>
        <v>0</v>
      </c>
      <c r="BZ176" s="99">
        <f>IF(ISNA(VLOOKUP($A176,'[2]1516 Exp_Rev Access'!$F$7:$GB$306,61,FALSE)),"",VLOOKUP($A176,'[2]1516 Exp_Rev Access'!$F$7:$GB$306,61,FALSE))</f>
        <v>0</v>
      </c>
      <c r="CA176" s="99">
        <f>IF(ISNA(VLOOKUP($A176,'[2]1516 Exp_Rev Access'!$F$7:$GB$306,62,FALSE)),"",VLOOKUP($A176,'[2]1516 Exp_Rev Access'!$F$7:$GB$306,62,FALSE))</f>
        <v>0</v>
      </c>
      <c r="CB176" s="99">
        <f>IF(ISNA(VLOOKUP($A176,'[2]1516 Exp_Rev Access'!$F$7:$GB$306,63,FALSE)),"",VLOOKUP($A176,'[2]1516 Exp_Rev Access'!$F$7:$GB$306,63,FALSE))</f>
        <v>194355.9</v>
      </c>
      <c r="CC176" s="99">
        <f>IF(ISNA(VLOOKUP($A176,'[2]1516 Exp_Rev Access'!$F$7:$GB$306,64,FALSE)),"",VLOOKUP($A176,'[2]1516 Exp_Rev Access'!$F$7:$GB$306,64,FALSE))</f>
        <v>0</v>
      </c>
      <c r="CD176" s="101">
        <f>SUM(BX176:CC176)</f>
        <v>194355.9</v>
      </c>
      <c r="CE176" s="72">
        <f>CD176/D176</f>
        <v>1.4748951671634822E-2</v>
      </c>
      <c r="CF176" s="103">
        <f>CD176/C176</f>
        <v>182.38933568566361</v>
      </c>
      <c r="CG176" s="99">
        <f>IF(ISNA(VLOOKUP($A176,'[2]1516 Exp_Rev Access'!$F$7:$GB$306,65,FALSE)),"",VLOOKUP($A176,'[2]1516 Exp_Rev Access'!$F$7:$GB$306,65,FALSE))</f>
        <v>0</v>
      </c>
      <c r="CH176" s="99">
        <f>IF(ISNA(VLOOKUP($A176,'[2]1516 Exp_Rev Access'!$F$7:$GB$306,66,FALSE)),"",VLOOKUP($A176,'[2]1516 Exp_Rev Access'!$F$7:$GB$306,66,FALSE))</f>
        <v>0</v>
      </c>
      <c r="CI176" s="99">
        <f>IF(ISNA(VLOOKUP($A176,'[2]1516 Exp_Rev Access'!$F$7:$GB$306,67,FALSE)),"",VLOOKUP($A176,'[2]1516 Exp_Rev Access'!$F$7:$GB$306,67,FALSE))</f>
        <v>0</v>
      </c>
      <c r="CJ176" s="99">
        <f>IF(ISNA(VLOOKUP($A176,'[2]1516 Exp_Rev Access'!$F$7:$GB$306,68,FALSE)),"",VLOOKUP($A176,'[2]1516 Exp_Rev Access'!$F$7:$GB$306,68,FALSE))</f>
        <v>0</v>
      </c>
      <c r="CK176" s="99">
        <f>IF(ISNA(VLOOKUP($A176,'[2]1516 Exp_Rev Access'!$F$7:$GB$306,69,FALSE)),"",VLOOKUP($A176,'[2]1516 Exp_Rev Access'!$F$7:$GB$306,69,FALSE))</f>
        <v>0</v>
      </c>
      <c r="CL176" s="99">
        <f>IF(ISNA(VLOOKUP($A176,'[2]1516 Exp_Rev Access'!$F$7:$GB$306,70,FALSE)),"",VLOOKUP($A176,'[2]1516 Exp_Rev Access'!$F$7:$GB$306,70,FALSE))</f>
        <v>0</v>
      </c>
      <c r="CM176" s="99">
        <f>IF(ISNA(VLOOKUP($A176,'[2]1516 Exp_Rev Access'!$F$7:$GB$306,71,FALSE)),"",VLOOKUP($A176,'[2]1516 Exp_Rev Access'!$F$7:$GB$306,71,FALSE))</f>
        <v>0</v>
      </c>
      <c r="CN176" s="99">
        <f>IF(ISNA(VLOOKUP($A176,'[2]1516 Exp_Rev Access'!$F$7:$GB$306,72,FALSE)),"",VLOOKUP($A176,'[2]1516 Exp_Rev Access'!$F$7:$GB$306,72,FALSE))</f>
        <v>0</v>
      </c>
      <c r="CO176" s="99">
        <f>IF(ISNA(VLOOKUP($A176,'[2]1516 Exp_Rev Access'!$F$7:$GB$306,73,FALSE)),"",VLOOKUP($A176,'[2]1516 Exp_Rev Access'!$F$7:$GB$306,73,FALSE))</f>
        <v>0</v>
      </c>
      <c r="CP176" s="99">
        <f>IF(ISNA(VLOOKUP($A176,'[2]1516 Exp_Rev Access'!$F$7:$GB$306,74,FALSE)),"",VLOOKUP($A176,'[2]1516 Exp_Rev Access'!$F$7:$GB$306,74,FALSE))</f>
        <v>243794</v>
      </c>
      <c r="CQ176" s="99">
        <f>IF(ISNA(VLOOKUP($A176,'[2]1516 Exp_Rev Access'!$F$7:$GB$306,75,FALSE)),"",VLOOKUP($A176,'[2]1516 Exp_Rev Access'!$F$7:$GB$306,75,FALSE))</f>
        <v>0</v>
      </c>
      <c r="CR176" s="99">
        <f>IF(ISNA(VLOOKUP($A176,'[2]1516 Exp_Rev Access'!$F$7:$GB$306,76,FALSE)),"",VLOOKUP($A176,'[2]1516 Exp_Rev Access'!$F$7:$GB$306,76,FALSE))</f>
        <v>4277.91</v>
      </c>
      <c r="CS176" s="99">
        <f>IF(ISNA(VLOOKUP($A176,'[2]1516 Exp_Rev Access'!$F$7:$GB$306,77,FALSE)),"",VLOOKUP($A176,'[2]1516 Exp_Rev Access'!$F$7:$GB$306,77,FALSE))</f>
        <v>0</v>
      </c>
      <c r="CT176" s="99">
        <f>IF(ISNA(VLOOKUP($A176,'[2]1516 Exp_Rev Access'!$F$7:$GB$306,78,FALSE)),"",VLOOKUP($A176,'[2]1516 Exp_Rev Access'!$F$7:$GB$306,78,FALSE))</f>
        <v>168300.76</v>
      </c>
      <c r="CU176" s="99">
        <f>IF(ISNA(VLOOKUP($A176,'[2]1516 Exp_Rev Access'!$F$7:$GB$306,79,FALSE)),"",VLOOKUP($A176,'[2]1516 Exp_Rev Access'!$F$7:$GB$306,79,FALSE))</f>
        <v>15584.65</v>
      </c>
      <c r="CV176" s="99">
        <f>IF(ISNA(VLOOKUP($A176,'[2]1516 Exp_Rev Access'!$F$7:$GB$306,80,FALSE)),"",VLOOKUP($A176,'[2]1516 Exp_Rev Access'!$F$7:$GB$306,80,FALSE))</f>
        <v>0</v>
      </c>
      <c r="CW176" s="99">
        <f>IF(ISNA(VLOOKUP($A176,'[2]1516 Exp_Rev Access'!$F$7:$GB$306,81,FALSE)),"",VLOOKUP($A176,'[2]1516 Exp_Rev Access'!$F$7:$GB$306,81,FALSE))</f>
        <v>0</v>
      </c>
      <c r="CX176" s="99">
        <f>IF(ISNA(VLOOKUP($A176,'[2]1516 Exp_Rev Access'!$F$7:$GB$306,82,FALSE)),"",VLOOKUP($A176,'[2]1516 Exp_Rev Access'!$F$7:$GB$306,82,FALSE))</f>
        <v>0</v>
      </c>
      <c r="CY176" s="99">
        <f>IF(ISNA(VLOOKUP($A176,'[2]1516 Exp_Rev Access'!$F$7:$GB$306,83,FALSE)),"",VLOOKUP($A176,'[2]1516 Exp_Rev Access'!$F$7:$GB$306,83,FALSE))</f>
        <v>0</v>
      </c>
      <c r="CZ176" s="99">
        <f>IF(ISNA(VLOOKUP($A176,'[2]1516 Exp_Rev Access'!$F$7:$GB$306,84,FALSE)),"",VLOOKUP($A176,'[2]1516 Exp_Rev Access'!$F$7:$GB$306,84,FALSE))</f>
        <v>0</v>
      </c>
      <c r="DA176" s="99">
        <f>IF(ISNA(VLOOKUP($A176,'[2]1516 Exp_Rev Access'!$F$7:$GB$306,85,FALSE)),"",VLOOKUP($A176,'[2]1516 Exp_Rev Access'!$F$7:$GB$306,85,FALSE))</f>
        <v>0</v>
      </c>
      <c r="DB176" s="99">
        <f>IF(ISNA(VLOOKUP($A176,'[2]1516 Exp_Rev Access'!$F$7:$GB$306,86,FALSE)),"",VLOOKUP($A176,'[2]1516 Exp_Rev Access'!$F$7:$GB$306,86,FALSE))</f>
        <v>0</v>
      </c>
      <c r="DC176" s="99">
        <f>IF(ISNA(VLOOKUP($A176,'[2]1516 Exp_Rev Access'!$F$7:$GB$306,87,FALSE)),"",VLOOKUP($A176,'[2]1516 Exp_Rev Access'!$F$7:$GB$306,87,FALSE))</f>
        <v>0</v>
      </c>
      <c r="DD176" s="99">
        <f>IF(ISNA(VLOOKUP($A176,'[2]1516 Exp_Rev Access'!$F$7:$GB$306,88,FALSE)),"",VLOOKUP($A176,'[2]1516 Exp_Rev Access'!$F$7:$GB$306,88,FALSE))</f>
        <v>0</v>
      </c>
      <c r="DE176" s="99">
        <f>IF(ISNA(VLOOKUP($A176,'[2]1516 Exp_Rev Access'!$F$7:$GB$306,89,FALSE)),"",VLOOKUP($A176,'[2]1516 Exp_Rev Access'!$F$7:$GB$306,89,FALSE))</f>
        <v>0</v>
      </c>
      <c r="DF176" s="99">
        <f>IF(ISNA(VLOOKUP($A176,'[2]1516 Exp_Rev Access'!$F$7:$GB$306,90,FALSE)),"",VLOOKUP($A176,'[2]1516 Exp_Rev Access'!$F$7:$GB$306,90,FALSE))</f>
        <v>0</v>
      </c>
      <c r="DG176" s="99">
        <f>IF(ISNA(VLOOKUP($A176,'[2]1516 Exp_Rev Access'!$F$7:$GB$306,91,FALSE)),"",VLOOKUP($A176,'[2]1516 Exp_Rev Access'!$F$7:$GB$306,91,FALSE))</f>
        <v>0</v>
      </c>
      <c r="DH176" s="99">
        <f>IF(ISNA(VLOOKUP($A176,'[2]1516 Exp_Rev Access'!$F$7:$GB$306,92,FALSE)),"",VLOOKUP($A176,'[2]1516 Exp_Rev Access'!$F$7:$GB$306,92,FALSE))</f>
        <v>221845.38</v>
      </c>
      <c r="DI176" s="99">
        <f>IF(ISNA(VLOOKUP($A176,'[2]1516 Exp_Rev Access'!$F$7:$GB$306,93,FALSE)),"",VLOOKUP($A176,'[2]1516 Exp_Rev Access'!$F$7:$GB$306,93,FALSE))</f>
        <v>0</v>
      </c>
      <c r="DJ176" s="99">
        <f>IF(ISNA(VLOOKUP($A176,'[2]1516 Exp_Rev Access'!$F$7:$GB$306,94,FALSE)),"",VLOOKUP($A176,'[2]1516 Exp_Rev Access'!$F$7:$GB$306,94,FALSE))</f>
        <v>0</v>
      </c>
      <c r="DK176" s="99">
        <f>IF(ISNA(VLOOKUP($A176,'[2]1516 Exp_Rev Access'!$F$7:$GB$306,95,FALSE)),"",VLOOKUP($A176,'[2]1516 Exp_Rev Access'!$F$7:$GB$306,95,FALSE))</f>
        <v>0</v>
      </c>
      <c r="DL176" s="99">
        <f>IF(ISNA(VLOOKUP($A176,'[2]1516 Exp_Rev Access'!$F$7:$GB$306,96,FALSE)),"",VLOOKUP($A176,'[2]1516 Exp_Rev Access'!$F$7:$GB$306,96,FALSE))</f>
        <v>0</v>
      </c>
      <c r="DM176" s="99">
        <f>IF(ISNA(VLOOKUP($A176,'[2]1516 Exp_Rev Access'!$F$7:$GB$306,97,FALSE)),"",VLOOKUP($A176,'[2]1516 Exp_Rev Access'!$F$7:$GB$306,97,FALSE))</f>
        <v>0</v>
      </c>
      <c r="DN176" s="99">
        <f>IF(ISNA(VLOOKUP($A176,'[2]1516 Exp_Rev Access'!$F$7:$GB$306,98,FALSE)),"",VLOOKUP($A176,'[2]1516 Exp_Rev Access'!$F$7:$GB$306,98,FALSE))</f>
        <v>0</v>
      </c>
      <c r="DO176" s="99">
        <f>IF(ISNA(VLOOKUP($A176,'[2]1516 Exp_Rev Access'!$F$7:$GB$306,99,FALSE)),"",VLOOKUP($A176,'[2]1516 Exp_Rev Access'!$F$7:$GB$306,99,FALSE))</f>
        <v>0</v>
      </c>
      <c r="DP176" s="99">
        <f>IF(ISNA(VLOOKUP($A176,'[2]1516 Exp_Rev Access'!$F$7:$GB$306,100,FALSE)),"",VLOOKUP($A176,'[2]1516 Exp_Rev Access'!$F$7:$GB$306,100,FALSE))</f>
        <v>0</v>
      </c>
      <c r="DQ176" s="99">
        <f>IF(ISNA(VLOOKUP($A176,'[2]1516 Exp_Rev Access'!$F$7:$GB$306,101,FALSE)),"",VLOOKUP($A176,'[2]1516 Exp_Rev Access'!$F$7:$GB$306,101,FALSE))</f>
        <v>0</v>
      </c>
      <c r="DR176" s="99">
        <f>IF(ISNA(VLOOKUP($A176,'[2]1516 Exp_Rev Access'!$F$7:$GB$306,102,FALSE)),"",VLOOKUP($A176,'[2]1516 Exp_Rev Access'!$F$7:$GB$306,102,FALSE))</f>
        <v>0</v>
      </c>
      <c r="DS176" s="99">
        <f>IF(ISNA(VLOOKUP($A176,'[2]1516 Exp_Rev Access'!$F$7:$GB$306,103,FALSE)),"",VLOOKUP($A176,'[2]1516 Exp_Rev Access'!$F$7:$GB$306,103,FALSE))</f>
        <v>0</v>
      </c>
      <c r="DT176" s="99">
        <f>IF(ISNA(VLOOKUP($A176,'[2]1516 Exp_Rev Access'!$F$7:$GB$306,104,FALSE)),"",VLOOKUP($A176,'[2]1516 Exp_Rev Access'!$F$7:$GB$306,104,FALSE))</f>
        <v>0</v>
      </c>
      <c r="DU176" s="99">
        <f>IF(ISNA(VLOOKUP($A176,'[2]1516 Exp_Rev Access'!$F$7:$GB$306,105,FALSE)),"",VLOOKUP($A176,'[2]1516 Exp_Rev Access'!$F$7:$GB$306,105,FALSE))</f>
        <v>0</v>
      </c>
      <c r="DV176" s="99">
        <f>IF(ISNA(VLOOKUP($A176,'[2]1516 Exp_Rev Access'!$F$7:$GB$306,106,FALSE)),"",VLOOKUP($A176,'[2]1516 Exp_Rev Access'!$F$7:$GB$306,106,FALSE))</f>
        <v>0</v>
      </c>
      <c r="DW176" s="99">
        <f>IF(ISNA(VLOOKUP($A176,'[2]1516 Exp_Rev Access'!$F$7:$GB$306,107,FALSE)),"",VLOOKUP($A176,'[2]1516 Exp_Rev Access'!$F$7:$GB$306,107,FALSE))</f>
        <v>0</v>
      </c>
      <c r="DX176" s="99">
        <f>IF(ISNA(VLOOKUP($A176,'[2]1516 Exp_Rev Access'!$F$7:$GB$306,108,FALSE)),"",VLOOKUP($A176,'[2]1516 Exp_Rev Access'!$F$7:$GB$306,108,FALSE))</f>
        <v>0</v>
      </c>
      <c r="DY176" s="99">
        <f>IF(ISNA(VLOOKUP($A176,'[2]1516 Exp_Rev Access'!$F$7:$GB$306,109,FALSE)),"",VLOOKUP($A176,'[2]1516 Exp_Rev Access'!$F$7:$GB$306,109,FALSE))</f>
        <v>0</v>
      </c>
      <c r="DZ176" s="99">
        <f>IF(ISNA(VLOOKUP($A176,'[2]1516 Exp_Rev Access'!$F$7:$GB$306,110,FALSE)),"",VLOOKUP($A176,'[2]1516 Exp_Rev Access'!$F$7:$GB$306,110,FALSE))</f>
        <v>0</v>
      </c>
      <c r="EA176" s="99">
        <f>IF(ISNA(VLOOKUP($A176,'[2]1516 Exp_Rev Access'!$F$7:$GB$306,111,FALSE)),"",VLOOKUP($A176,'[2]1516 Exp_Rev Access'!$F$7:$GB$306,111,FALSE))</f>
        <v>0</v>
      </c>
      <c r="EB176" s="99">
        <f>IF(ISNA(VLOOKUP($A176,'[2]1516 Exp_Rev Access'!$F$7:$GB$306,112,FALSE)),"",VLOOKUP($A176,'[2]1516 Exp_Rev Access'!$F$7:$GB$306,112,FALSE))</f>
        <v>0</v>
      </c>
      <c r="EC176" s="99">
        <f>IF(ISNA(VLOOKUP($A176,'[2]1516 Exp_Rev Access'!$F$7:$GB$306,113,FALSE)),"",VLOOKUP($A176,'[2]1516 Exp_Rev Access'!$F$7:$GB$306,113,FALSE))</f>
        <v>0</v>
      </c>
      <c r="ED176" s="99">
        <f>IF(ISNA(VLOOKUP($A176,'[2]1516 Exp_Rev Access'!$F$7:$GB$306,114,FALSE)),"",VLOOKUP($A176,'[2]1516 Exp_Rev Access'!$F$7:$GB$306,114,FALSE))</f>
        <v>0</v>
      </c>
      <c r="EE176" s="99">
        <f>IF(ISNA(VLOOKUP($A176,'[2]1516 Exp_Rev Access'!$F$7:$GB$306,115,FALSE)),"",VLOOKUP($A176,'[2]1516 Exp_Rev Access'!$F$7:$GB$306,115,FALSE))</f>
        <v>0</v>
      </c>
      <c r="EF176" s="99">
        <f>IF(ISNA(VLOOKUP($A176,'[2]1516 Exp_Rev Access'!$F$7:$GB$306,116,FALSE)),"",VLOOKUP($A176,'[2]1516 Exp_Rev Access'!$F$7:$GB$306,116,FALSE))</f>
        <v>0</v>
      </c>
      <c r="EG176" s="99">
        <f>IF(ISNA(VLOOKUP($A176,'[2]1516 Exp_Rev Access'!$F$7:$GB$306,117,FALSE)),"",VLOOKUP($A176,'[2]1516 Exp_Rev Access'!$F$7:$GB$306,117,FALSE))</f>
        <v>0</v>
      </c>
      <c r="EH176" s="99">
        <f>IF(ISNA(VLOOKUP($A176,'[2]1516 Exp_Rev Access'!$F$7:$GB$306,118,FALSE)),"",VLOOKUP($A176,'[2]1516 Exp_Rev Access'!$F$7:$GB$306,118,FALSE))</f>
        <v>0</v>
      </c>
      <c r="EI176" s="99">
        <f>IF(ISNA(VLOOKUP($A176,'[2]1516 Exp_Rev Access'!$F$7:$GB$306,119,FALSE)),"",VLOOKUP($A176,'[2]1516 Exp_Rev Access'!$F$7:$GB$306,119,FALSE))</f>
        <v>0</v>
      </c>
      <c r="EJ176" s="99">
        <f>IF(ISNA(VLOOKUP($A176,'[2]1516 Exp_Rev Access'!$F$7:$GB$306,120,FALSE)),"",VLOOKUP($A176,'[2]1516 Exp_Rev Access'!$F$7:$GB$306,120,FALSE))</f>
        <v>0</v>
      </c>
      <c r="EK176" s="99">
        <f>IF(ISNA(VLOOKUP($A176,'[2]1516 Exp_Rev Access'!$F$7:$GB$306,121,FALSE)),"",VLOOKUP($A176,'[2]1516 Exp_Rev Access'!$F$7:$GB$306,121,FALSE))</f>
        <v>0</v>
      </c>
      <c r="EL176" s="99">
        <f>IF(ISNA(VLOOKUP($A176,'[2]1516 Exp_Rev Access'!$F$7:$GB$306,122,FALSE)),"",VLOOKUP($A176,'[2]1516 Exp_Rev Access'!$F$7:$GB$306,122,FALSE))</f>
        <v>0</v>
      </c>
      <c r="EM176" s="99">
        <f>IF(ISNA(VLOOKUP($A176,'[2]1516 Exp_Rev Access'!$F$7:$GB$306,123,FALSE)),"",VLOOKUP($A176,'[2]1516 Exp_Rev Access'!$F$7:$GB$306,123,FALSE))</f>
        <v>120</v>
      </c>
      <c r="EN176" s="99">
        <f>IF(ISNA(VLOOKUP($A176,'[2]1516 Exp_Rev Access'!$F$7:$GB$306,124,FALSE)),"",VLOOKUP($A176,'[2]1516 Exp_Rev Access'!$F$7:$GB$306,124,FALSE))</f>
        <v>0</v>
      </c>
      <c r="EO176" s="99">
        <f>IF(ISNA(VLOOKUP($A176,'[2]1516 Exp_Rev Access'!$F$7:$GB$306,125,FALSE)),"",VLOOKUP($A176,'[2]1516 Exp_Rev Access'!$F$7:$GB$306,125,FALSE))</f>
        <v>0</v>
      </c>
      <c r="EP176" s="99">
        <f>IF(ISNA(VLOOKUP($A176,'[2]1516 Exp_Rev Access'!$F$7:$GB$306,126,FALSE)),"",VLOOKUP($A176,'[2]1516 Exp_Rev Access'!$F$7:$GB$306,126,FALSE))</f>
        <v>0</v>
      </c>
      <c r="EQ176" s="99">
        <f>IF(ISNA(VLOOKUP($A176,'[2]1516 Exp_Rev Access'!$F$7:$GB$306,127,FALSE)),"",VLOOKUP($A176,'[2]1516 Exp_Rev Access'!$F$7:$GB$306,127,FALSE))</f>
        <v>0</v>
      </c>
      <c r="ER176" s="99">
        <f>IF(ISNA(VLOOKUP($A176,'[2]1516 Exp_Rev Access'!$F$7:$GB$306,128,FALSE)),"",VLOOKUP($A176,'[2]1516 Exp_Rev Access'!$F$7:$GB$306,128,FALSE))</f>
        <v>0</v>
      </c>
      <c r="ES176" s="99">
        <f>IF(ISNA(VLOOKUP($A176,'[2]1516 Exp_Rev Access'!$F$7:$GB$306,129,FALSE)),"",VLOOKUP($A176,'[2]1516 Exp_Rev Access'!$F$7:$GB$306,129,FALSE))</f>
        <v>0</v>
      </c>
      <c r="ET176" s="99">
        <f>IF(ISNA(VLOOKUP($A176,'[2]1516 Exp_Rev Access'!$F$7:$GB$306,130,FALSE)),"",VLOOKUP($A176,'[2]1516 Exp_Rev Access'!$F$7:$GB$306,130,FALSE))</f>
        <v>0</v>
      </c>
      <c r="EU176" s="99">
        <f>IF(ISNA(VLOOKUP($A176,'[2]1516 Exp_Rev Access'!$F$7:$GB$306,131,FALSE)),"",VLOOKUP($A176,'[2]1516 Exp_Rev Access'!$F$7:$GB$306,131,FALSE))</f>
        <v>26600.34</v>
      </c>
      <c r="EV176" s="99">
        <f>IF(ISNA(VLOOKUP($A176,'[2]1516 Exp_Rev Access'!$F$7:$GB$306,132,FALSE)),"",VLOOKUP($A176,'[2]1516 Exp_Rev Access'!$F$7:$GB$306,132,FALSE))</f>
        <v>0</v>
      </c>
      <c r="EW176" s="99">
        <f>IF(ISNA(VLOOKUP($A176,'[2]1516 Exp_Rev Access'!$F$7:$GB$306,133,FALSE)),"",VLOOKUP($A176,'[2]1516 Exp_Rev Access'!$F$7:$GB$306,133,FALSE))</f>
        <v>0</v>
      </c>
      <c r="EX176" s="99">
        <f>IF(ISNA(VLOOKUP($A176,'[2]1516 Exp_Rev Access'!$F$7:$GB$306,134,FALSE)),"",VLOOKUP($A176,'[2]1516 Exp_Rev Access'!$F$7:$GB$306,134,FALSE))</f>
        <v>0</v>
      </c>
      <c r="EY176" s="99">
        <f>IF(ISNA(VLOOKUP($A176,'[2]1516 Exp_Rev Access'!$F$7:$GB$306,135,FALSE)),"",VLOOKUP($A176,'[2]1516 Exp_Rev Access'!$F$7:$GB$306,135,FALSE))</f>
        <v>0</v>
      </c>
      <c r="EZ176" s="99">
        <f>IF(ISNA(VLOOKUP($A176,'[2]1516 Exp_Rev Access'!$F$7:$GB$306,136,FALSE)),"",VLOOKUP($A176,'[2]1516 Exp_Rev Access'!$F$7:$GB$306,136,FALSE))</f>
        <v>0</v>
      </c>
      <c r="FA176" s="99">
        <f>IF(ISNA(VLOOKUP($A176,'[2]1516 Exp_Rev Access'!$F$7:$GB$306,137,FALSE)),"",VLOOKUP($A176,'[2]1516 Exp_Rev Access'!$F$7:$GB$306,137,FALSE))</f>
        <v>0</v>
      </c>
      <c r="FB176" s="99">
        <f>IF(ISNA(VLOOKUP($A176,'[2]1516 Exp_Rev Access'!$F$7:$GB$306,138,FALSE)),"",VLOOKUP($A176,'[2]1516 Exp_Rev Access'!$F$7:$GB$306,138,FALSE))</f>
        <v>0</v>
      </c>
      <c r="FC176" s="99">
        <f>IF(ISNA(VLOOKUP($A176,'[2]1516 Exp_Rev Access'!$F$7:$GB$306,139,FALSE)),"",VLOOKUP($A176,'[2]1516 Exp_Rev Access'!$F$7:$GB$306,139,FALSE))</f>
        <v>0</v>
      </c>
      <c r="FD176" s="99">
        <f>IF(ISNA(VLOOKUP($A176,'[2]1516 Exp_Rev Access'!$F$7:$FS$306,140,FALSE)),"",VLOOKUP($A176,'[2]1516 Exp_Rev Access'!$F$7:$FS$306,140,FALSE))</f>
        <v>0</v>
      </c>
      <c r="FE176" s="99">
        <f>IF(ISNA(VLOOKUP($A176,'[2]1516 Exp_Rev Access'!$F$7:$FS$306,141,FALSE)),"",VLOOKUP($A176,'[2]1516 Exp_Rev Access'!$F$7:$FS$306,141,FALSE))</f>
        <v>0</v>
      </c>
      <c r="FF176" s="99">
        <f>IF(ISNA(VLOOKUP($A176,'[2]1516 Exp_Rev Access'!$F$7:$FS$306,142,FALSE)),"",VLOOKUP($A176,'[2]1516 Exp_Rev Access'!$F$7:$FS$306,142,FALSE))</f>
        <v>0</v>
      </c>
      <c r="FG176" s="99">
        <f>IF(ISNA(VLOOKUP($A176,'[2]1516 Exp_Rev Access'!$F$7:$FS$306,143,FALSE)),"",VLOOKUP($A176,'[2]1516 Exp_Rev Access'!$F$7:$FS$306,143,FALSE))</f>
        <v>0</v>
      </c>
      <c r="FH176" s="99">
        <f>IF(ISNA(VLOOKUP($A176,'[2]1516 Exp_Rev Access'!$F$7:$FS$306,144,FALSE)),"",VLOOKUP($A176,'[2]1516 Exp_Rev Access'!$F$7:$FS$306,144,FALSE))</f>
        <v>0</v>
      </c>
      <c r="FI176" s="99">
        <f>IF(ISNA(VLOOKUP($A176,'[2]1516 Exp_Rev Access'!$F$7:$FS$306,145,FALSE)),"",VLOOKUP($A176,'[2]1516 Exp_Rev Access'!$F$7:$FS$306,145,FALSE))</f>
        <v>0</v>
      </c>
      <c r="FJ176" s="99">
        <f>IF(ISNA(VLOOKUP($A176,'[2]1516 Exp_Rev Access'!$F$7:$FS$306,146,FALSE)),"",VLOOKUP($A176,'[2]1516 Exp_Rev Access'!$F$7:$FS$306,146,FALSE))</f>
        <v>0</v>
      </c>
      <c r="FK176" s="99">
        <f>IF(ISNA(VLOOKUP($A176,'[2]1516 Exp_Rev Access'!$F$7:$FS$306,147,FALSE)),"",VLOOKUP($A176,'[2]1516 Exp_Rev Access'!$F$7:$FS$306,147,FALSE))</f>
        <v>0</v>
      </c>
      <c r="FL176" s="99">
        <f>IF(ISNA(VLOOKUP($A176,'[2]1516 Exp_Rev Access'!$F$7:$FS$306,148,FALSE)),"",VLOOKUP($A176,'[2]1516 Exp_Rev Access'!$F$7:$FS$306,148,FALSE))</f>
        <v>0</v>
      </c>
      <c r="FM176" s="99">
        <f>IF(ISNA(VLOOKUP($A176,'[2]1516 Exp_Rev Access'!$F$7:$FS$306,149,FALSE)),"",VLOOKUP($A176,'[2]1516 Exp_Rev Access'!$F$7:$FS$306,149,FALSE))</f>
        <v>0</v>
      </c>
      <c r="FN176" s="99">
        <f>IF(ISNA(VLOOKUP($A176,'[2]1516 Exp_Rev Access'!$F$7:$FS$306,150,FALSE)),"",VLOOKUP($A176,'[2]1516 Exp_Rev Access'!$F$7:$FS$306,150,FALSE))</f>
        <v>0</v>
      </c>
      <c r="FO176" s="99">
        <f>IF(ISNA(VLOOKUP($A176,'[2]1516 Exp_Rev Access'!$F$7:$FS$306,151,FALSE)),"",VLOOKUP($A176,'[2]1516 Exp_Rev Access'!$F$7:$FS$306,151,FALSE))</f>
        <v>0</v>
      </c>
      <c r="FP176" s="99">
        <f>IF(ISNA(VLOOKUP($A176,'[2]1516 Exp_Rev Access'!$F$7:$FS$306,152,FALSE)),"",VLOOKUP($A176,'[2]1516 Exp_Rev Access'!$F$7:$FS$306,152,FALSE))</f>
        <v>0</v>
      </c>
      <c r="FQ176" s="99">
        <f>IF(ISNA(VLOOKUP($A176,'[2]1516 Exp_Rev Access'!$F$7:$FS$306,153,FALSE)),"",VLOOKUP($A176,'[2]1516 Exp_Rev Access'!$F$7:$FS$306,153,FALSE))</f>
        <v>21396.57</v>
      </c>
      <c r="FR176" s="101">
        <f>SUM(CG176:FQ176)</f>
        <v>701919.61</v>
      </c>
      <c r="FS176" s="72">
        <f>FR176/D176</f>
        <v>5.3266087652923129E-2</v>
      </c>
      <c r="FT176" s="94">
        <f>FR176/C176</f>
        <v>658.70216120344219</v>
      </c>
      <c r="FU176" s="99">
        <f>IF(ISNA(VLOOKUP($A176,'[2]1516 Exp_Rev Access'!$F$7:$GB$306,154,FALSE)),"",VLOOKUP($A176,'[2]1516 Exp_Rev Access'!$F$7:$GB$306,154,FALSE))</f>
        <v>0</v>
      </c>
      <c r="FV176" s="99">
        <f>IF(ISNA(VLOOKUP($A176,'[2]1516 Exp_Rev Access'!$F$7:$GB$306,155,FALSE)),"",VLOOKUP($A176,'[2]1516 Exp_Rev Access'!$F$7:$GB$306,155,FALSE))</f>
        <v>0</v>
      </c>
      <c r="FW176" s="99">
        <f>IF(ISNA(VLOOKUP($A176,'[2]1516 Exp_Rev Access'!$F$7:$GB$306,156,FALSE)),"",VLOOKUP($A176,'[2]1516 Exp_Rev Access'!$F$7:$GB$306,156,FALSE))</f>
        <v>0</v>
      </c>
      <c r="FX176" s="99">
        <f>IF(ISNA(VLOOKUP($A176,'[2]1516 Exp_Rev Access'!$F$7:$GB$306,157,FALSE)),"",VLOOKUP($A176,'[2]1516 Exp_Rev Access'!$F$7:$GB$306,157,FALSE))</f>
        <v>0</v>
      </c>
      <c r="FY176" s="99">
        <f>IF(ISNA(VLOOKUP($A176,'[2]1516 Exp_Rev Access'!$F$7:$GB$306,158,FALSE)),"",VLOOKUP($A176,'[2]1516 Exp_Rev Access'!$F$7:$GB$306,158,FALSE))</f>
        <v>0</v>
      </c>
      <c r="FZ176" s="99">
        <f>IF(ISNA(VLOOKUP($A176,'[2]1516 Exp_Rev Access'!$F$7:$GB$306,159,FALSE)),"",VLOOKUP($A176,'[2]1516 Exp_Rev Access'!$F$7:$GB$306,159,FALSE))</f>
        <v>0</v>
      </c>
      <c r="GA176" s="99">
        <f>IF(ISNA(VLOOKUP($A176,'[2]1516 Exp_Rev Access'!$F$7:$GB$306,160,FALSE)),"",VLOOKUP($A176,'[2]1516 Exp_Rev Access'!$F$7:$GB$306,160,FALSE))</f>
        <v>11596.45</v>
      </c>
      <c r="GB176" s="99">
        <f>IF(ISNA(VLOOKUP($A176,'[2]1516 Exp_Rev Access'!$F$7:$GB$306,161,FALSE)),"",VLOOKUP($A176,'[2]1516 Exp_Rev Access'!$F$7:$GB$306,161,FALSE))</f>
        <v>0</v>
      </c>
      <c r="GC176" s="99">
        <f>IF(ISNA(VLOOKUP($A176,'[2]1516 Exp_Rev Access'!$F$7:$GB$306,162,FALSE)),"",VLOOKUP($A176,'[2]1516 Exp_Rev Access'!$F$7:$GB$306,162,FALSE))</f>
        <v>184821.05</v>
      </c>
      <c r="GD176" s="99">
        <f>IF(ISNA(VLOOKUP($A176,'[2]1516 Exp_Rev Access'!$F$7:$GB$306,163,FALSE)),"",VLOOKUP($A176,'[2]1516 Exp_Rev Access'!$F$7:$GB$306,163,FALSE))</f>
        <v>24905.599999999999</v>
      </c>
      <c r="GE176" s="99">
        <f>IF(ISNA(VLOOKUP($A176,'[2]1516 Exp_Rev Access'!$F$7:$GB$306,164,FALSE)),"",VLOOKUP($A176,'[2]1516 Exp_Rev Access'!$F$7:$GB$306,164,FALSE))</f>
        <v>4805</v>
      </c>
      <c r="GF176" s="99">
        <f>IF(ISNA(VLOOKUP($A176,'[2]1516 Exp_Rev Access'!$F$7:$GB$306,165,FALSE)),"",VLOOKUP($A176,'[2]1516 Exp_Rev Access'!$F$7:$GB$306,165,FALSE))</f>
        <v>0</v>
      </c>
      <c r="GG176" s="99">
        <f>IF(ISNA(VLOOKUP($A176,'[2]1516 Exp_Rev Access'!$F$7:$GB$306,166,FALSE)),"",VLOOKUP($A176,'[2]1516 Exp_Rev Access'!$F$7:$GB$306,166,FALSE))</f>
        <v>0</v>
      </c>
      <c r="GH176" s="99">
        <f>IF(ISNA(VLOOKUP($A176,'[2]1516 Exp_Rev Access'!$F$7:$GB$306,167,FALSE)),"",VLOOKUP($A176,'[2]1516 Exp_Rev Access'!$F$7:$GB$306,167,FALSE))</f>
        <v>0</v>
      </c>
      <c r="GI176" s="99">
        <f>IF(ISNA(VLOOKUP($A176,'[2]1516 Exp_Rev Access'!$F$7:$GB$306,168,FALSE)),"",VLOOKUP($A176,'[2]1516 Exp_Rev Access'!$F$7:$GB$306,168,FALSE))</f>
        <v>0</v>
      </c>
      <c r="GJ176" s="99">
        <f>IF(ISNA(VLOOKUP($A176,'[2]1516 Exp_Rev Access'!$F$7:$GB$306,169,FALSE)),"",VLOOKUP($A176,'[2]1516 Exp_Rev Access'!$F$7:$GB$306,169,FALSE))</f>
        <v>4952.6499999999996</v>
      </c>
      <c r="GK176" s="99">
        <f>IF(ISNA(VLOOKUP($A176,'[2]1516 Exp_Rev Access'!$F$7:$GB$306,170,FALSE)),"",VLOOKUP($A176,'[2]1516 Exp_Rev Access'!$F$7:$GB$306,170,FALSE))</f>
        <v>0</v>
      </c>
      <c r="GL176" s="99">
        <f>IF(ISNA(VLOOKUP($A176,'[2]1516 Exp_Rev Access'!$F$7:$GB$306,171,FALSE)),"",VLOOKUP($A176,'[2]1516 Exp_Rev Access'!$F$7:$GB$306,171,FALSE))</f>
        <v>0</v>
      </c>
      <c r="GM176" s="99">
        <f>IF(ISNA(VLOOKUP($A176,'[2]1516 Exp_Rev Access'!$F$7:$GB$306,172,FALSE)),"",VLOOKUP($A176,'[2]1516 Exp_Rev Access'!$F$7:$GB$306,172,FALSE))</f>
        <v>0</v>
      </c>
      <c r="GN176" s="99">
        <f>IF(ISNA(VLOOKUP($A176,'[2]1516 Exp_Rev Access'!$F$7:$GB$306,173,FALSE)),"",VLOOKUP($A176,'[2]1516 Exp_Rev Access'!$F$7:$GB$306,173,FALSE))</f>
        <v>0</v>
      </c>
      <c r="GO176" s="99">
        <f>IF(ISNA(VLOOKUP($A176,'[2]1516 Exp_Rev Access'!$F$7:$GB$306,174,FALSE)),"",VLOOKUP($A176,'[2]1516 Exp_Rev Access'!$F$7:$GB$306,174,FALSE))</f>
        <v>0</v>
      </c>
      <c r="GP176" s="99">
        <f>IF(ISNA(VLOOKUP($A176,'[2]1516 Exp_Rev Access'!$F$7:$GB$306,175,FALSE)),"",VLOOKUP($A176,'[2]1516 Exp_Rev Access'!$F$7:$GB$306,175,FALSE))</f>
        <v>0</v>
      </c>
      <c r="GQ176" s="99">
        <f>IF(ISNA(VLOOKUP($A176,'[2]1516 Exp_Rev Access'!$F$7:$GB$306,176,FALSE)),"",VLOOKUP($A176,'[2]1516 Exp_Rev Access'!$F$7:$GB$306,176,FALSE))</f>
        <v>0</v>
      </c>
      <c r="GR176" s="99">
        <f>IF(ISNA(VLOOKUP($A176,'[2]1516 Exp_Rev Access'!$F$7:$GB$306,177,FALSE)),"",VLOOKUP($A176,'[2]1516 Exp_Rev Access'!$F$7:$GB$306,177,FALSE))</f>
        <v>0</v>
      </c>
      <c r="GS176" s="99">
        <f>IF(ISNA(VLOOKUP($A176,'[2]1516 Exp_Rev Access'!$F$7:$GB$306,178,FALSE)),"",VLOOKUP($A176,'[2]1516 Exp_Rev Access'!$F$7:$GB$306,178,FALSE))</f>
        <v>0</v>
      </c>
      <c r="GT176" s="101">
        <f>SUM(FU176:GS176)</f>
        <v>231080.75</v>
      </c>
      <c r="GU176" s="72">
        <f>GT176/D176</f>
        <v>1.7535864946704106E-2</v>
      </c>
      <c r="GV176" s="84">
        <f>GT176/C176</f>
        <v>216.85302315105903</v>
      </c>
    </row>
    <row r="177" spans="1:206" customFormat="1" ht="12" customHeight="1" x14ac:dyDescent="0.2">
      <c r="A177" s="96" t="s">
        <v>470</v>
      </c>
      <c r="B177" s="69" t="s">
        <v>471</v>
      </c>
      <c r="C177" s="80">
        <f>IF(ISNA(VLOOKUP($A177,'[2]1516 enrollment_Rev_Exp by size'!$A$6:$G$320,3,FALSE)),"",VLOOKUP($A177,'[2]1516 enrollment_Rev_Exp by size'!$A$6:$G$320,3,FALSE))</f>
        <v>1219.03</v>
      </c>
      <c r="D177" s="97">
        <v>14261038.619999999</v>
      </c>
      <c r="E177" s="80">
        <f>M177+AL177+AT177+BU177+CD177+FR177+GT177</f>
        <v>14261038.620000001</v>
      </c>
      <c r="F177" s="80">
        <f>D177-E177</f>
        <v>0</v>
      </c>
      <c r="G177" s="98">
        <f>IF(ISNA(VLOOKUP($A177,'[2]1516 Exp_Rev Access'!$F$7:$FS$306,2,FALSE)),"",VLOOKUP($A177,'[2]1516 Exp_Rev Access'!$F$7:$FS$306,2,FALSE))</f>
        <v>2952519.24</v>
      </c>
      <c r="H177" s="98">
        <f>IF(ISNA(VLOOKUP($A177,'[2]1516 Exp_Rev Access'!$F$7:$FS$306,3,FALSE)),"",VLOOKUP($A177,'[2]1516 Exp_Rev Access'!$F$7:$FS$306,3,FALSE))</f>
        <v>218.9</v>
      </c>
      <c r="I177" s="98">
        <f>IF(ISNA(VLOOKUP($A177,'[2]1516 Exp_Rev Access'!$F$7:$FS$306,4,FALSE)),"",VLOOKUP($A177,'[2]1516 Exp_Rev Access'!$F$7:$FS$306,4,FALSE))</f>
        <v>0</v>
      </c>
      <c r="J177" s="98">
        <f>IF(ISNA(VLOOKUP($A177,'[2]1516 Exp_Rev Access'!$F$7:$FS$306,5,FALSE)),"",VLOOKUP($A177,'[2]1516 Exp_Rev Access'!$F$7:$FS$306,5,FALSE))</f>
        <v>0</v>
      </c>
      <c r="K177" s="98">
        <f>IF(ISNA(VLOOKUP($A177,'[2]1516 Exp_Rev Access'!$F$7:$FS$306,6,FALSE)),"",VLOOKUP($A177,'[2]1516 Exp_Rev Access'!$F$7:$FS$306,6,FALSE))</f>
        <v>0</v>
      </c>
      <c r="L177" s="98">
        <f>IF(ISNA(VLOOKUP($A177,'[2]1516 Exp_Rev Access'!$F$7:$FS$306,7,FALSE)),"",VLOOKUP($A177,'[2]1516 Exp_Rev Access'!$F$7:$FS$306,7,FALSE))</f>
        <v>0</v>
      </c>
      <c r="M177" s="90">
        <f>SUM(G177:L177)</f>
        <v>2952738.14</v>
      </c>
      <c r="N177" s="72">
        <f>M177/D177</f>
        <v>0.20704930536118277</v>
      </c>
      <c r="O177" s="73">
        <f>M177/C177</f>
        <v>2422.203013871685</v>
      </c>
      <c r="P177" s="99">
        <f>IF(ISNA(VLOOKUP($A177,'[2]1516 Exp_Rev Access'!$F$7:$FS$306,8,FALSE)),"",VLOOKUP($A177,'[2]1516 Exp_Rev Access'!$F$7:$FS$306,8,FALSE))</f>
        <v>16309.64</v>
      </c>
      <c r="Q177" s="99">
        <f>IF(ISNA(VLOOKUP($A177,'[2]1516 Exp_Rev Access'!$F$7:$FS$306,9,FALSE)),"",VLOOKUP($A177,'[2]1516 Exp_Rev Access'!$F$7:$FS$306,9,FALSE))</f>
        <v>0</v>
      </c>
      <c r="R177" s="99">
        <f>IF(ISNA(VLOOKUP($A177,'[2]1516 Exp_Rev Access'!$F$7:$FS$306,10,FALSE)),"",VLOOKUP($A177,'[2]1516 Exp_Rev Access'!$F$7:$FS$306,10,FALSE))</f>
        <v>0</v>
      </c>
      <c r="S177" s="99">
        <f>IF(ISNA(VLOOKUP($A177,'[2]1516 Exp_Rev Access'!$F$7:$FS$306,11,FALSE)),"",VLOOKUP($A177,'[2]1516 Exp_Rev Access'!$F$7:$FS$306,11,FALSE))</f>
        <v>0</v>
      </c>
      <c r="T177" s="99">
        <f>IF(ISNA(VLOOKUP($A177,'[2]1516 Exp_Rev Access'!$F$7:$FS$306,12,FALSE)),"",VLOOKUP($A177,'[2]1516 Exp_Rev Access'!$F$7:$FS$306,12,FALSE))</f>
        <v>0</v>
      </c>
      <c r="U177" s="99">
        <f>IF(ISNA(VLOOKUP($A177,'[2]1516 Exp_Rev Access'!$F$7:$FS$306,13,FALSE)),"",VLOOKUP($A177,'[2]1516 Exp_Rev Access'!$F$7:$FS$306,13,FALSE))</f>
        <v>0</v>
      </c>
      <c r="V177" s="99">
        <f>IF(ISNA(VLOOKUP($A177,'[2]1516 Exp_Rev Access'!$F$7:$FS$306,14,FALSE)),"",VLOOKUP($A177,'[2]1516 Exp_Rev Access'!$F$7:$FS$306,14,FALSE))</f>
        <v>0</v>
      </c>
      <c r="W177" s="99">
        <f>IF(ISNA(VLOOKUP($A177,'[2]1516 Exp_Rev Access'!$F$7:$FS$306,15,FALSE)),"",VLOOKUP($A177,'[2]1516 Exp_Rev Access'!$F$7:$FS$306,15,FALSE))</f>
        <v>0</v>
      </c>
      <c r="X177" s="99">
        <f>IF(ISNA(VLOOKUP($A177,'[2]1516 Exp_Rev Access'!$F$7:$FS$306,16,FALSE)),"",VLOOKUP($A177,'[2]1516 Exp_Rev Access'!$F$7:$FS$306,16,FALSE))</f>
        <v>11668.25</v>
      </c>
      <c r="Y177" s="99">
        <f>IF(ISNA(VLOOKUP($A177,'[2]1516 Exp_Rev Access'!$F$7:$FS$306,17,FALSE)),"",VLOOKUP($A177,'[2]1516 Exp_Rev Access'!$F$7:$FS$306,17,FALSE))</f>
        <v>0</v>
      </c>
      <c r="Z177" s="99">
        <f>IF(ISNA(VLOOKUP($A177,'[2]1516 Exp_Rev Access'!$F$7:$FS$306,18,FALSE)),"",VLOOKUP($A177,'[2]1516 Exp_Rev Access'!$F$7:$FS$306,18,FALSE))</f>
        <v>0</v>
      </c>
      <c r="AA177" s="99">
        <f>IF(ISNA(VLOOKUP($A177,'[2]1516 Exp_Rev Access'!$F$7:$FS$306,19,FALSE)),"",VLOOKUP($A177,'[2]1516 Exp_Rev Access'!$F$7:$FS$306,19,FALSE))</f>
        <v>0</v>
      </c>
      <c r="AB177" s="99">
        <f>IF(ISNA(VLOOKUP($A177,'[2]1516 Exp_Rev Access'!$F$7:$FS$306,20,FALSE)),"",VLOOKUP($A177,'[2]1516 Exp_Rev Access'!$F$7:$FS$306,20,FALSE))</f>
        <v>1701.27</v>
      </c>
      <c r="AC177" s="99">
        <f>IF(ISNA(VLOOKUP($A177,'[2]1516 Exp_Rev Access'!$F$7:$FS$306,21,FALSE)),"",VLOOKUP($A177,'[2]1516 Exp_Rev Access'!$F$7:$FS$306,21,FALSE))</f>
        <v>83646.66</v>
      </c>
      <c r="AD177" s="99">
        <f>IF(ISNA(VLOOKUP($A177,'[2]1516 Exp_Rev Access'!$F$7:$FS$306,22,FALSE)),"",VLOOKUP($A177,'[2]1516 Exp_Rev Access'!$F$7:$FS$306,22,FALSE))</f>
        <v>23624.49</v>
      </c>
      <c r="AE177" s="99">
        <f>IF(ISNA(VLOOKUP($A177,'[2]1516 Exp_Rev Access'!$F$7:$FS$306,23,FALSE)),"",VLOOKUP($A177,'[2]1516 Exp_Rev Access'!$F$7:$FS$306,23,FALSE))</f>
        <v>0</v>
      </c>
      <c r="AF177" s="99">
        <f>IF(ISNA(VLOOKUP($A177,'[2]1516 Exp_Rev Access'!$F$7:$FS$306,24,FALSE)),"",VLOOKUP($A177,'[2]1516 Exp_Rev Access'!$F$7:$FS$306,24,FALSE))</f>
        <v>350</v>
      </c>
      <c r="AG177" s="99">
        <f>IF(ISNA(VLOOKUP($A177,'[2]1516 Exp_Rev Access'!$F$7:$FS$306,25,FALSE)),"",VLOOKUP($A177,'[2]1516 Exp_Rev Access'!$F$7:$FS$306,25,FALSE))</f>
        <v>630.84</v>
      </c>
      <c r="AH177" s="98">
        <f>IF(ISNA(VLOOKUP($A177,'[2]1516 Exp_Rev Access'!$F$7:$FS$306,26,FALSE)),"",VLOOKUP($A177,'[2]1516 Exp_Rev Access'!$F$7:$FS$306,26,FALSE))</f>
        <v>448.7</v>
      </c>
      <c r="AI177" s="98">
        <f>IF(ISNA(VLOOKUP($A177,'[2]1516 Exp_Rev Access'!$F$7:$FS$306,27,FALSE)),"",VLOOKUP($A177,'[2]1516 Exp_Rev Access'!$F$7:$FS$306,27,FALSE))</f>
        <v>0</v>
      </c>
      <c r="AJ177" s="98">
        <f>IF(ISNA(VLOOKUP($A177,'[2]1516 Exp_Rev Access'!$F$7:$FS$306,28,FALSE)),"",VLOOKUP($A177,'[2]1516 Exp_Rev Access'!$F$7:$FS$306,28,FALSE))</f>
        <v>218582.91</v>
      </c>
      <c r="AK177" s="98">
        <f>IF(ISNA(VLOOKUP($A177,'[2]1516 Exp_Rev Access'!$F$7:$FS$306,29,FALSE)),"",VLOOKUP($A177,'[2]1516 Exp_Rev Access'!$F$7:$FS$306,29,FALSE))</f>
        <v>0</v>
      </c>
      <c r="AL177" s="100">
        <f>SUM(P177:AK177)</f>
        <v>356962.76</v>
      </c>
      <c r="AM177" s="72">
        <f>AL177/D177</f>
        <v>2.5030628519537662E-2</v>
      </c>
      <c r="AN177" s="94">
        <f>AL177/C177</f>
        <v>292.825246302388</v>
      </c>
      <c r="AO177" s="99">
        <f>IF(ISNA(VLOOKUP($A177,'[2]1516 Exp_Rev Access'!$F$7:$GB$306,30,FALSE)),"",VLOOKUP($A177,'[2]1516 Exp_Rev Access'!$F$7:$FS$306,30,FALSE))</f>
        <v>7388612.9100000001</v>
      </c>
      <c r="AP177" s="99">
        <f>IF(ISNA(VLOOKUP($A177,'[2]1516 Exp_Rev Access'!$F$7:$GB$306,31,FALSE)),"",VLOOKUP($A177,'[2]1516 Exp_Rev Access'!$F$7:$FS$306,31,FALSE))</f>
        <v>214801.36</v>
      </c>
      <c r="AQ177" s="99">
        <f>IF(ISNA(VLOOKUP($A177,'[2]1516 Exp_Rev Access'!$F$7:$GB$306,32,FALSE)),"",VLOOKUP($A177,'[2]1516 Exp_Rev Access'!$F$7:$FS$306,32,FALSE))</f>
        <v>261505.68</v>
      </c>
      <c r="AR177" s="99">
        <f>IF(ISNA(VLOOKUP($A177,'[2]1516 Exp_Rev Access'!$F$7:$GB$306,33,FALSE)),"",VLOOKUP($A177,'[2]1516 Exp_Rev Access'!$F$7:$FS$306,33,FALSE))</f>
        <v>0</v>
      </c>
      <c r="AS177" s="99">
        <f>IF(ISNA(VLOOKUP($A177,'[2]1516 Exp_Rev Access'!$F$7:$GB$306,34,FALSE)),"",VLOOKUP($A177,'[2]1516 Exp_Rev Access'!$F$7:$FS$306,34,FALSE))</f>
        <v>0</v>
      </c>
      <c r="AT177" s="101">
        <f>SUM(AO177:AS177)</f>
        <v>7864919.9500000002</v>
      </c>
      <c r="AU177" s="72">
        <f>AT177/D177</f>
        <v>0.55149699538503882</v>
      </c>
      <c r="AV177" s="94">
        <f>AT177/C177</f>
        <v>6451.7853949451619</v>
      </c>
      <c r="AW177" s="99">
        <f>IF(ISNA(VLOOKUP($A177,'[2]1516 Exp_Rev Access'!$F$7:$GB$306,35,FALSE)),"",VLOOKUP($A177,'[2]1516 Exp_Rev Access'!$F$7:$GB$306,35,FALSE))</f>
        <v>0</v>
      </c>
      <c r="AX177" s="99">
        <f>IF(ISNA(VLOOKUP($A177,'[2]1516 Exp_Rev Access'!$F$7:$GB$306,36,FALSE)),"",VLOOKUP($A177,'[2]1516 Exp_Rev Access'!$F$7:$GB$306,36,FALSE))</f>
        <v>755236.11</v>
      </c>
      <c r="AY177" s="99">
        <f>IF(ISNA(VLOOKUP($A177,'[2]1516 Exp_Rev Access'!$F$7:$GB$306,37,FALSE)),"",VLOOKUP($A177,'[2]1516 Exp_Rev Access'!$F$7:$GB$306,37,FALSE))</f>
        <v>110653.2</v>
      </c>
      <c r="AZ177" s="99">
        <f>IF(ISNA(VLOOKUP($A177,'[2]1516 Exp_Rev Access'!$F$7:$GB$306,38,FALSE)),"",VLOOKUP($A177,'[2]1516 Exp_Rev Access'!$F$7:$GB$306,38,FALSE))</f>
        <v>0</v>
      </c>
      <c r="BA177" s="99">
        <f>IF(ISNA(VLOOKUP($A177,'[2]1516 Exp_Rev Access'!$F$7:$GB$306,39,FALSE)),"",VLOOKUP($A177,'[2]1516 Exp_Rev Access'!$F$7:$GB$306,39,FALSE))</f>
        <v>0</v>
      </c>
      <c r="BB177" s="99">
        <f>IF(ISNA(VLOOKUP($A177,'[2]1516 Exp_Rev Access'!$F$7:$GB$306,40,FALSE)),"",VLOOKUP($A177,'[2]1516 Exp_Rev Access'!$F$7:$GB$306,40,FALSE))</f>
        <v>243768.87</v>
      </c>
      <c r="BC177" s="99">
        <f>IF(ISNA(VLOOKUP($A177,'[2]1516 Exp_Rev Access'!$F$7:$GB$306,41,FALSE)),"",VLOOKUP($A177,'[2]1516 Exp_Rev Access'!$F$7:$GB$306,41,FALSE))</f>
        <v>0</v>
      </c>
      <c r="BD177" s="99">
        <f>IF(ISNA(VLOOKUP($A177,'[2]1516 Exp_Rev Access'!$F$7:$GB$306,42,FALSE)),"",VLOOKUP($A177,'[2]1516 Exp_Rev Access'!$F$7:$GB$306,42,FALSE))</f>
        <v>37328.22</v>
      </c>
      <c r="BE177" s="99">
        <f>IF(ISNA(VLOOKUP($A177,'[2]1516 Exp_Rev Access'!$F$7:$GB$306,43,FALSE)),"",VLOOKUP($A177,'[2]1516 Exp_Rev Access'!$F$7:$GB$306,43,FALSE))</f>
        <v>0</v>
      </c>
      <c r="BF177" s="99">
        <f>IF(ISNA(VLOOKUP($A177,'[2]1516 Exp_Rev Access'!$F$7:$GB$306,44,FALSE)),"",VLOOKUP($A177,'[2]1516 Exp_Rev Access'!$F$7:$GB$306,44,FALSE))</f>
        <v>268380.09000000003</v>
      </c>
      <c r="BG177" s="99">
        <f>IF(ISNA(VLOOKUP($A177,'[2]1516 Exp_Rev Access'!$F$7:$GB$306,45,FALSE)),"",VLOOKUP($A177,'[2]1516 Exp_Rev Access'!$F$7:$GB$306,45,FALSE))</f>
        <v>11542.41</v>
      </c>
      <c r="BH177" s="99">
        <f>IF(ISNA(VLOOKUP($A177,'[2]1516 Exp_Rev Access'!$F$7:$GB$306,46,FALSE)),"",VLOOKUP($A177,'[2]1516 Exp_Rev Access'!$F$7:$GB$306,46,FALSE))</f>
        <v>0</v>
      </c>
      <c r="BI177" s="99">
        <f>IF(ISNA(VLOOKUP($A177,'[2]1516 Exp_Rev Access'!$F$7:$GB$306,47,FALSE)),"",VLOOKUP($A177,'[2]1516 Exp_Rev Access'!$F$7:$GB$306,47,FALSE))</f>
        <v>13180.61</v>
      </c>
      <c r="BJ177" s="99">
        <f>IF(ISNA(VLOOKUP($A177,'[2]1516 Exp_Rev Access'!$F$7:$GB$306,48,FALSE)),"",VLOOKUP($A177,'[2]1516 Exp_Rev Access'!$F$7:$GB$306,48,FALSE))</f>
        <v>310416.37</v>
      </c>
      <c r="BK177" s="99">
        <f>IF(ISNA(VLOOKUP($A177,'[2]1516 Exp_Rev Access'!$F$7:$GB$306,49,FALSE)),"",VLOOKUP($A177,'[2]1516 Exp_Rev Access'!$F$7:$GB$306,49,FALSE))</f>
        <v>0</v>
      </c>
      <c r="BL177" s="99">
        <f>IF(ISNA(VLOOKUP($A177,'[2]1516 Exp_Rev Access'!$F$7:$GB$306,50,FALSE)),"",VLOOKUP($A177,'[2]1516 Exp_Rev Access'!$F$7:$GB$306,50,FALSE))</f>
        <v>0</v>
      </c>
      <c r="BM177" s="99">
        <f>IF(ISNA(VLOOKUP($A177,'[2]1516 Exp_Rev Access'!$F$7:$GB$306,51,FALSE)),"",VLOOKUP($A177,'[2]1516 Exp_Rev Access'!$F$7:$GB$306,51,FALSE))</f>
        <v>0</v>
      </c>
      <c r="BN177" s="99">
        <f>IF(ISNA(VLOOKUP($A177,'[2]1516 Exp_Rev Access'!$F$7:$GB$306,52,FALSE)),"",VLOOKUP($A177,'[2]1516 Exp_Rev Access'!$F$7:$GB$306,52,FALSE))</f>
        <v>0</v>
      </c>
      <c r="BO177" s="99">
        <f>IF(ISNA(VLOOKUP($A177,'[2]1516 Exp_Rev Access'!$F$7:$GB$306,53,FALSE)),"",VLOOKUP($A177,'[2]1516 Exp_Rev Access'!$F$7:$GB$306,53,FALSE))</f>
        <v>0</v>
      </c>
      <c r="BP177" s="99">
        <f>IF(ISNA(VLOOKUP($A177,'[2]1516 Exp_Rev Access'!$F$7:$GB$306,54,FALSE)),"",VLOOKUP($A177,'[2]1516 Exp_Rev Access'!$F$7:$GB$306,54,FALSE))</f>
        <v>0</v>
      </c>
      <c r="BQ177" s="99">
        <f>IF(ISNA(VLOOKUP($A177,'[2]1516 Exp_Rev Access'!$F$7:$GB$306,55,FALSE)),"",VLOOKUP($A177,'[2]1516 Exp_Rev Access'!$F$7:$GB$306,55,FALSE))</f>
        <v>0</v>
      </c>
      <c r="BR177" s="99">
        <f>IF(ISNA(VLOOKUP($A177,'[2]1516 Exp_Rev Access'!$F$7:$GB$306,56,FALSE)),"",VLOOKUP($A177,'[2]1516 Exp_Rev Access'!$F$7:$GB$306,56,FALSE))</f>
        <v>0</v>
      </c>
      <c r="BS177" s="99">
        <f>IF(ISNA(VLOOKUP($A177,'[2]1516 Exp_Rev Access'!$F$7:$GB$306,57,FALSE)),"",VLOOKUP($A177,'[2]1516 Exp_Rev Access'!$F$7:$GB$306,57,FALSE))</f>
        <v>0</v>
      </c>
      <c r="BT177" s="99">
        <f>IF(ISNA(VLOOKUP($A177,'[2]1516 Exp_Rev Access'!$F$7:$GB$306,58,FALSE)),"",VLOOKUP($A177,'[2]1516 Exp_Rev Access'!$F$7:$GB$306,58,FALSE))</f>
        <v>0</v>
      </c>
      <c r="BU177" s="102">
        <f>SUM(AW177:BT177)</f>
        <v>1750505.88</v>
      </c>
      <c r="BV177" s="72">
        <f>BU177/D177</f>
        <v>0.12274743282337454</v>
      </c>
      <c r="BW177" s="94">
        <f>BU177/C177</f>
        <v>1435.9826091236475</v>
      </c>
      <c r="BX177" s="99">
        <f>IF(ISNA(VLOOKUP($A177,'[2]1516 Exp_Rev Access'!$F$7:$GB$306,59,FALSE)),"",VLOOKUP($A177,'[2]1516 Exp_Rev Access'!$F$7:$GB$306,59,FALSE))</f>
        <v>0</v>
      </c>
      <c r="BY177" s="99">
        <f>IF(ISNA(VLOOKUP($A177,'[2]1516 Exp_Rev Access'!$F$7:$GB$306,60,FALSE)),"",VLOOKUP($A177,'[2]1516 Exp_Rev Access'!$F$7:$GB$306,60,FALSE))</f>
        <v>5031.67</v>
      </c>
      <c r="BZ177" s="99">
        <f>IF(ISNA(VLOOKUP($A177,'[2]1516 Exp_Rev Access'!$F$7:$GB$306,61,FALSE)),"",VLOOKUP($A177,'[2]1516 Exp_Rev Access'!$F$7:$GB$306,61,FALSE))</f>
        <v>0</v>
      </c>
      <c r="CA177" s="99">
        <f>IF(ISNA(VLOOKUP($A177,'[2]1516 Exp_Rev Access'!$F$7:$GB$306,62,FALSE)),"",VLOOKUP($A177,'[2]1516 Exp_Rev Access'!$F$7:$GB$306,62,FALSE))</f>
        <v>0</v>
      </c>
      <c r="CB177" s="99">
        <f>IF(ISNA(VLOOKUP($A177,'[2]1516 Exp_Rev Access'!$F$7:$GB$306,63,FALSE)),"",VLOOKUP($A177,'[2]1516 Exp_Rev Access'!$F$7:$GB$306,63,FALSE))</f>
        <v>0</v>
      </c>
      <c r="CC177" s="99">
        <f>IF(ISNA(VLOOKUP($A177,'[2]1516 Exp_Rev Access'!$F$7:$GB$306,64,FALSE)),"",VLOOKUP($A177,'[2]1516 Exp_Rev Access'!$F$7:$GB$306,64,FALSE))</f>
        <v>0</v>
      </c>
      <c r="CD177" s="101">
        <f>SUM(BX177:CC177)</f>
        <v>5031.67</v>
      </c>
      <c r="CE177" s="72">
        <f>CD177/D177</f>
        <v>3.5282633573009708E-4</v>
      </c>
      <c r="CF177" s="103">
        <f>CD177/C177</f>
        <v>4.1276014536147594</v>
      </c>
      <c r="CG177" s="99">
        <f>IF(ISNA(VLOOKUP($A177,'[2]1516 Exp_Rev Access'!$F$7:$GB$306,65,FALSE)),"",VLOOKUP($A177,'[2]1516 Exp_Rev Access'!$F$7:$GB$306,65,FALSE))</f>
        <v>0</v>
      </c>
      <c r="CH177" s="99">
        <f>IF(ISNA(VLOOKUP($A177,'[2]1516 Exp_Rev Access'!$F$7:$GB$306,66,FALSE)),"",VLOOKUP($A177,'[2]1516 Exp_Rev Access'!$F$7:$GB$306,66,FALSE))</f>
        <v>0</v>
      </c>
      <c r="CI177" s="99">
        <f>IF(ISNA(VLOOKUP($A177,'[2]1516 Exp_Rev Access'!$F$7:$GB$306,67,FALSE)),"",VLOOKUP($A177,'[2]1516 Exp_Rev Access'!$F$7:$GB$306,67,FALSE))</f>
        <v>0</v>
      </c>
      <c r="CJ177" s="99">
        <f>IF(ISNA(VLOOKUP($A177,'[2]1516 Exp_Rev Access'!$F$7:$GB$306,68,FALSE)),"",VLOOKUP($A177,'[2]1516 Exp_Rev Access'!$F$7:$GB$306,68,FALSE))</f>
        <v>0</v>
      </c>
      <c r="CK177" s="99">
        <f>IF(ISNA(VLOOKUP($A177,'[2]1516 Exp_Rev Access'!$F$7:$GB$306,69,FALSE)),"",VLOOKUP($A177,'[2]1516 Exp_Rev Access'!$F$7:$GB$306,69,FALSE))</f>
        <v>0</v>
      </c>
      <c r="CL177" s="99">
        <f>IF(ISNA(VLOOKUP($A177,'[2]1516 Exp_Rev Access'!$F$7:$GB$306,70,FALSE)),"",VLOOKUP($A177,'[2]1516 Exp_Rev Access'!$F$7:$GB$306,70,FALSE))</f>
        <v>0</v>
      </c>
      <c r="CM177" s="99">
        <f>IF(ISNA(VLOOKUP($A177,'[2]1516 Exp_Rev Access'!$F$7:$GB$306,71,FALSE)),"",VLOOKUP($A177,'[2]1516 Exp_Rev Access'!$F$7:$GB$306,71,FALSE))</f>
        <v>0</v>
      </c>
      <c r="CN177" s="99">
        <f>IF(ISNA(VLOOKUP($A177,'[2]1516 Exp_Rev Access'!$F$7:$GB$306,72,FALSE)),"",VLOOKUP($A177,'[2]1516 Exp_Rev Access'!$F$7:$GB$306,72,FALSE))</f>
        <v>0</v>
      </c>
      <c r="CO177" s="99">
        <f>IF(ISNA(VLOOKUP($A177,'[2]1516 Exp_Rev Access'!$F$7:$GB$306,73,FALSE)),"",VLOOKUP($A177,'[2]1516 Exp_Rev Access'!$F$7:$GB$306,73,FALSE))</f>
        <v>0</v>
      </c>
      <c r="CP177" s="99">
        <f>IF(ISNA(VLOOKUP($A177,'[2]1516 Exp_Rev Access'!$F$7:$GB$306,74,FALSE)),"",VLOOKUP($A177,'[2]1516 Exp_Rev Access'!$F$7:$GB$306,74,FALSE))</f>
        <v>211405.64</v>
      </c>
      <c r="CQ177" s="99">
        <f>IF(ISNA(VLOOKUP($A177,'[2]1516 Exp_Rev Access'!$F$7:$GB$306,75,FALSE)),"",VLOOKUP($A177,'[2]1516 Exp_Rev Access'!$F$7:$GB$306,75,FALSE))</f>
        <v>0</v>
      </c>
      <c r="CR177" s="99">
        <f>IF(ISNA(VLOOKUP($A177,'[2]1516 Exp_Rev Access'!$F$7:$GB$306,76,FALSE)),"",VLOOKUP($A177,'[2]1516 Exp_Rev Access'!$F$7:$GB$306,76,FALSE))</f>
        <v>0</v>
      </c>
      <c r="CS177" s="99">
        <f>IF(ISNA(VLOOKUP($A177,'[2]1516 Exp_Rev Access'!$F$7:$GB$306,77,FALSE)),"",VLOOKUP($A177,'[2]1516 Exp_Rev Access'!$F$7:$GB$306,77,FALSE))</f>
        <v>0</v>
      </c>
      <c r="CT177" s="99">
        <f>IF(ISNA(VLOOKUP($A177,'[2]1516 Exp_Rev Access'!$F$7:$GB$306,78,FALSE)),"",VLOOKUP($A177,'[2]1516 Exp_Rev Access'!$F$7:$GB$306,78,FALSE))</f>
        <v>559395.68999999994</v>
      </c>
      <c r="CU177" s="99">
        <f>IF(ISNA(VLOOKUP($A177,'[2]1516 Exp_Rev Access'!$F$7:$GB$306,79,FALSE)),"",VLOOKUP($A177,'[2]1516 Exp_Rev Access'!$F$7:$GB$306,79,FALSE))</f>
        <v>41642.18</v>
      </c>
      <c r="CV177" s="99">
        <f>IF(ISNA(VLOOKUP($A177,'[2]1516 Exp_Rev Access'!$F$7:$GB$306,80,FALSE)),"",VLOOKUP($A177,'[2]1516 Exp_Rev Access'!$F$7:$GB$306,80,FALSE))</f>
        <v>0</v>
      </c>
      <c r="CW177" s="99">
        <f>IF(ISNA(VLOOKUP($A177,'[2]1516 Exp_Rev Access'!$F$7:$GB$306,81,FALSE)),"",VLOOKUP($A177,'[2]1516 Exp_Rev Access'!$F$7:$GB$306,81,FALSE))</f>
        <v>0</v>
      </c>
      <c r="CX177" s="99">
        <f>IF(ISNA(VLOOKUP($A177,'[2]1516 Exp_Rev Access'!$F$7:$GB$306,82,FALSE)),"",VLOOKUP($A177,'[2]1516 Exp_Rev Access'!$F$7:$GB$306,82,FALSE))</f>
        <v>0</v>
      </c>
      <c r="CY177" s="99">
        <f>IF(ISNA(VLOOKUP($A177,'[2]1516 Exp_Rev Access'!$F$7:$GB$306,83,FALSE)),"",VLOOKUP($A177,'[2]1516 Exp_Rev Access'!$F$7:$GB$306,83,FALSE))</f>
        <v>0</v>
      </c>
      <c r="CZ177" s="99">
        <f>IF(ISNA(VLOOKUP($A177,'[2]1516 Exp_Rev Access'!$F$7:$GB$306,84,FALSE)),"",VLOOKUP($A177,'[2]1516 Exp_Rev Access'!$F$7:$GB$306,84,FALSE))</f>
        <v>0</v>
      </c>
      <c r="DA177" s="99">
        <f>IF(ISNA(VLOOKUP($A177,'[2]1516 Exp_Rev Access'!$F$7:$GB$306,85,FALSE)),"",VLOOKUP($A177,'[2]1516 Exp_Rev Access'!$F$7:$GB$306,85,FALSE))</f>
        <v>27960.58</v>
      </c>
      <c r="DB177" s="99">
        <f>IF(ISNA(VLOOKUP($A177,'[2]1516 Exp_Rev Access'!$F$7:$GB$306,86,FALSE)),"",VLOOKUP($A177,'[2]1516 Exp_Rev Access'!$F$7:$GB$306,86,FALSE))</f>
        <v>0</v>
      </c>
      <c r="DC177" s="99">
        <f>IF(ISNA(VLOOKUP($A177,'[2]1516 Exp_Rev Access'!$F$7:$GB$306,87,FALSE)),"",VLOOKUP($A177,'[2]1516 Exp_Rev Access'!$F$7:$GB$306,87,FALSE))</f>
        <v>0</v>
      </c>
      <c r="DD177" s="99">
        <f>IF(ISNA(VLOOKUP($A177,'[2]1516 Exp_Rev Access'!$F$7:$GB$306,88,FALSE)),"",VLOOKUP($A177,'[2]1516 Exp_Rev Access'!$F$7:$GB$306,88,FALSE))</f>
        <v>0</v>
      </c>
      <c r="DE177" s="99">
        <f>IF(ISNA(VLOOKUP($A177,'[2]1516 Exp_Rev Access'!$F$7:$GB$306,89,FALSE)),"",VLOOKUP($A177,'[2]1516 Exp_Rev Access'!$F$7:$GB$306,89,FALSE))</f>
        <v>0</v>
      </c>
      <c r="DF177" s="99">
        <f>IF(ISNA(VLOOKUP($A177,'[2]1516 Exp_Rev Access'!$F$7:$GB$306,90,FALSE)),"",VLOOKUP($A177,'[2]1516 Exp_Rev Access'!$F$7:$GB$306,90,FALSE))</f>
        <v>0</v>
      </c>
      <c r="DG177" s="99">
        <f>IF(ISNA(VLOOKUP($A177,'[2]1516 Exp_Rev Access'!$F$7:$GB$306,91,FALSE)),"",VLOOKUP($A177,'[2]1516 Exp_Rev Access'!$F$7:$GB$306,91,FALSE))</f>
        <v>0</v>
      </c>
      <c r="DH177" s="99">
        <f>IF(ISNA(VLOOKUP($A177,'[2]1516 Exp_Rev Access'!$F$7:$GB$306,92,FALSE)),"",VLOOKUP($A177,'[2]1516 Exp_Rev Access'!$F$7:$GB$306,92,FALSE))</f>
        <v>427483.23</v>
      </c>
      <c r="DI177" s="99">
        <f>IF(ISNA(VLOOKUP($A177,'[2]1516 Exp_Rev Access'!$F$7:$GB$306,93,FALSE)),"",VLOOKUP($A177,'[2]1516 Exp_Rev Access'!$F$7:$GB$306,93,FALSE))</f>
        <v>0</v>
      </c>
      <c r="DJ177" s="99">
        <f>IF(ISNA(VLOOKUP($A177,'[2]1516 Exp_Rev Access'!$F$7:$GB$306,94,FALSE)),"",VLOOKUP($A177,'[2]1516 Exp_Rev Access'!$F$7:$GB$306,94,FALSE))</f>
        <v>0</v>
      </c>
      <c r="DK177" s="99">
        <f>IF(ISNA(VLOOKUP($A177,'[2]1516 Exp_Rev Access'!$F$7:$GB$306,95,FALSE)),"",VLOOKUP($A177,'[2]1516 Exp_Rev Access'!$F$7:$GB$306,95,FALSE))</f>
        <v>0</v>
      </c>
      <c r="DL177" s="99">
        <f>IF(ISNA(VLOOKUP($A177,'[2]1516 Exp_Rev Access'!$F$7:$GB$306,96,FALSE)),"",VLOOKUP($A177,'[2]1516 Exp_Rev Access'!$F$7:$GB$306,96,FALSE))</f>
        <v>0</v>
      </c>
      <c r="DM177" s="99">
        <f>IF(ISNA(VLOOKUP($A177,'[2]1516 Exp_Rev Access'!$F$7:$GB$306,97,FALSE)),"",VLOOKUP($A177,'[2]1516 Exp_Rev Access'!$F$7:$GB$306,97,FALSE))</f>
        <v>0</v>
      </c>
      <c r="DN177" s="99">
        <f>IF(ISNA(VLOOKUP($A177,'[2]1516 Exp_Rev Access'!$F$7:$GB$306,98,FALSE)),"",VLOOKUP($A177,'[2]1516 Exp_Rev Access'!$F$7:$GB$306,98,FALSE))</f>
        <v>0</v>
      </c>
      <c r="DO177" s="99">
        <f>IF(ISNA(VLOOKUP($A177,'[2]1516 Exp_Rev Access'!$F$7:$GB$306,99,FALSE)),"",VLOOKUP($A177,'[2]1516 Exp_Rev Access'!$F$7:$GB$306,99,FALSE))</f>
        <v>0</v>
      </c>
      <c r="DP177" s="99">
        <f>IF(ISNA(VLOOKUP($A177,'[2]1516 Exp_Rev Access'!$F$7:$GB$306,100,FALSE)),"",VLOOKUP($A177,'[2]1516 Exp_Rev Access'!$F$7:$GB$306,100,FALSE))</f>
        <v>0</v>
      </c>
      <c r="DQ177" s="99">
        <f>IF(ISNA(VLOOKUP($A177,'[2]1516 Exp_Rev Access'!$F$7:$GB$306,101,FALSE)),"",VLOOKUP($A177,'[2]1516 Exp_Rev Access'!$F$7:$GB$306,101,FALSE))</f>
        <v>0</v>
      </c>
      <c r="DR177" s="99">
        <f>IF(ISNA(VLOOKUP($A177,'[2]1516 Exp_Rev Access'!$F$7:$GB$306,102,FALSE)),"",VLOOKUP($A177,'[2]1516 Exp_Rev Access'!$F$7:$GB$306,102,FALSE))</f>
        <v>0</v>
      </c>
      <c r="DS177" s="99">
        <f>IF(ISNA(VLOOKUP($A177,'[2]1516 Exp_Rev Access'!$F$7:$GB$306,103,FALSE)),"",VLOOKUP($A177,'[2]1516 Exp_Rev Access'!$F$7:$GB$306,103,FALSE))</f>
        <v>0</v>
      </c>
      <c r="DT177" s="99">
        <f>IF(ISNA(VLOOKUP($A177,'[2]1516 Exp_Rev Access'!$F$7:$GB$306,104,FALSE)),"",VLOOKUP($A177,'[2]1516 Exp_Rev Access'!$F$7:$GB$306,104,FALSE))</f>
        <v>0</v>
      </c>
      <c r="DU177" s="99">
        <f>IF(ISNA(VLOOKUP($A177,'[2]1516 Exp_Rev Access'!$F$7:$GB$306,105,FALSE)),"",VLOOKUP($A177,'[2]1516 Exp_Rev Access'!$F$7:$GB$306,105,FALSE))</f>
        <v>0</v>
      </c>
      <c r="DV177" s="99">
        <f>IF(ISNA(VLOOKUP($A177,'[2]1516 Exp_Rev Access'!$F$7:$GB$306,106,FALSE)),"",VLOOKUP($A177,'[2]1516 Exp_Rev Access'!$F$7:$GB$306,106,FALSE))</f>
        <v>0</v>
      </c>
      <c r="DW177" s="99">
        <f>IF(ISNA(VLOOKUP($A177,'[2]1516 Exp_Rev Access'!$F$7:$GB$306,107,FALSE)),"",VLOOKUP($A177,'[2]1516 Exp_Rev Access'!$F$7:$GB$306,107,FALSE))</f>
        <v>0</v>
      </c>
      <c r="DX177" s="99">
        <f>IF(ISNA(VLOOKUP($A177,'[2]1516 Exp_Rev Access'!$F$7:$GB$306,108,FALSE)),"",VLOOKUP($A177,'[2]1516 Exp_Rev Access'!$F$7:$GB$306,108,FALSE))</f>
        <v>0</v>
      </c>
      <c r="DY177" s="99">
        <f>IF(ISNA(VLOOKUP($A177,'[2]1516 Exp_Rev Access'!$F$7:$GB$306,109,FALSE)),"",VLOOKUP($A177,'[2]1516 Exp_Rev Access'!$F$7:$GB$306,109,FALSE))</f>
        <v>0</v>
      </c>
      <c r="DZ177" s="99">
        <f>IF(ISNA(VLOOKUP($A177,'[2]1516 Exp_Rev Access'!$F$7:$GB$306,110,FALSE)),"",VLOOKUP($A177,'[2]1516 Exp_Rev Access'!$F$7:$GB$306,110,FALSE))</f>
        <v>0</v>
      </c>
      <c r="EA177" s="99">
        <f>IF(ISNA(VLOOKUP($A177,'[2]1516 Exp_Rev Access'!$F$7:$GB$306,111,FALSE)),"",VLOOKUP($A177,'[2]1516 Exp_Rev Access'!$F$7:$GB$306,111,FALSE))</f>
        <v>0</v>
      </c>
      <c r="EB177" s="99">
        <f>IF(ISNA(VLOOKUP($A177,'[2]1516 Exp_Rev Access'!$F$7:$GB$306,112,FALSE)),"",VLOOKUP($A177,'[2]1516 Exp_Rev Access'!$F$7:$GB$306,112,FALSE))</f>
        <v>0</v>
      </c>
      <c r="EC177" s="99">
        <f>IF(ISNA(VLOOKUP($A177,'[2]1516 Exp_Rev Access'!$F$7:$GB$306,113,FALSE)),"",VLOOKUP($A177,'[2]1516 Exp_Rev Access'!$F$7:$GB$306,113,FALSE))</f>
        <v>0</v>
      </c>
      <c r="ED177" s="99">
        <f>IF(ISNA(VLOOKUP($A177,'[2]1516 Exp_Rev Access'!$F$7:$GB$306,114,FALSE)),"",VLOOKUP($A177,'[2]1516 Exp_Rev Access'!$F$7:$GB$306,114,FALSE))</f>
        <v>0</v>
      </c>
      <c r="EE177" s="99">
        <f>IF(ISNA(VLOOKUP($A177,'[2]1516 Exp_Rev Access'!$F$7:$GB$306,115,FALSE)),"",VLOOKUP($A177,'[2]1516 Exp_Rev Access'!$F$7:$GB$306,115,FALSE))</f>
        <v>0</v>
      </c>
      <c r="EF177" s="99">
        <f>IF(ISNA(VLOOKUP($A177,'[2]1516 Exp_Rev Access'!$F$7:$GB$306,116,FALSE)),"",VLOOKUP($A177,'[2]1516 Exp_Rev Access'!$F$7:$GB$306,116,FALSE))</f>
        <v>0</v>
      </c>
      <c r="EG177" s="99">
        <f>IF(ISNA(VLOOKUP($A177,'[2]1516 Exp_Rev Access'!$F$7:$GB$306,117,FALSE)),"",VLOOKUP($A177,'[2]1516 Exp_Rev Access'!$F$7:$GB$306,117,FALSE))</f>
        <v>0</v>
      </c>
      <c r="EH177" s="99">
        <f>IF(ISNA(VLOOKUP($A177,'[2]1516 Exp_Rev Access'!$F$7:$GB$306,118,FALSE)),"",VLOOKUP($A177,'[2]1516 Exp_Rev Access'!$F$7:$GB$306,118,FALSE))</f>
        <v>0</v>
      </c>
      <c r="EI177" s="99">
        <f>IF(ISNA(VLOOKUP($A177,'[2]1516 Exp_Rev Access'!$F$7:$GB$306,119,FALSE)),"",VLOOKUP($A177,'[2]1516 Exp_Rev Access'!$F$7:$GB$306,119,FALSE))</f>
        <v>0</v>
      </c>
      <c r="EJ177" s="99">
        <f>IF(ISNA(VLOOKUP($A177,'[2]1516 Exp_Rev Access'!$F$7:$GB$306,120,FALSE)),"",VLOOKUP($A177,'[2]1516 Exp_Rev Access'!$F$7:$GB$306,120,FALSE))</f>
        <v>0</v>
      </c>
      <c r="EK177" s="99">
        <f>IF(ISNA(VLOOKUP($A177,'[2]1516 Exp_Rev Access'!$F$7:$GB$306,121,FALSE)),"",VLOOKUP($A177,'[2]1516 Exp_Rev Access'!$F$7:$GB$306,121,FALSE))</f>
        <v>0</v>
      </c>
      <c r="EL177" s="99">
        <f>IF(ISNA(VLOOKUP($A177,'[2]1516 Exp_Rev Access'!$F$7:$GB$306,122,FALSE)),"",VLOOKUP($A177,'[2]1516 Exp_Rev Access'!$F$7:$GB$306,122,FALSE))</f>
        <v>0</v>
      </c>
      <c r="EM177" s="99">
        <f>IF(ISNA(VLOOKUP($A177,'[2]1516 Exp_Rev Access'!$F$7:$GB$306,123,FALSE)),"",VLOOKUP($A177,'[2]1516 Exp_Rev Access'!$F$7:$GB$306,123,FALSE))</f>
        <v>0</v>
      </c>
      <c r="EN177" s="99">
        <f>IF(ISNA(VLOOKUP($A177,'[2]1516 Exp_Rev Access'!$F$7:$GB$306,124,FALSE)),"",VLOOKUP($A177,'[2]1516 Exp_Rev Access'!$F$7:$GB$306,124,FALSE))</f>
        <v>0</v>
      </c>
      <c r="EO177" s="99">
        <f>IF(ISNA(VLOOKUP($A177,'[2]1516 Exp_Rev Access'!$F$7:$GB$306,125,FALSE)),"",VLOOKUP($A177,'[2]1516 Exp_Rev Access'!$F$7:$GB$306,125,FALSE))</f>
        <v>0</v>
      </c>
      <c r="EP177" s="99">
        <f>IF(ISNA(VLOOKUP($A177,'[2]1516 Exp_Rev Access'!$F$7:$GB$306,126,FALSE)),"",VLOOKUP($A177,'[2]1516 Exp_Rev Access'!$F$7:$GB$306,126,FALSE))</f>
        <v>0</v>
      </c>
      <c r="EQ177" s="99">
        <f>IF(ISNA(VLOOKUP($A177,'[2]1516 Exp_Rev Access'!$F$7:$GB$306,127,FALSE)),"",VLOOKUP($A177,'[2]1516 Exp_Rev Access'!$F$7:$GB$306,127,FALSE))</f>
        <v>0</v>
      </c>
      <c r="ER177" s="99">
        <f>IF(ISNA(VLOOKUP($A177,'[2]1516 Exp_Rev Access'!$F$7:$GB$306,128,FALSE)),"",VLOOKUP($A177,'[2]1516 Exp_Rev Access'!$F$7:$GB$306,128,FALSE))</f>
        <v>0</v>
      </c>
      <c r="ES177" s="99">
        <f>IF(ISNA(VLOOKUP($A177,'[2]1516 Exp_Rev Access'!$F$7:$GB$306,129,FALSE)),"",VLOOKUP($A177,'[2]1516 Exp_Rev Access'!$F$7:$GB$306,129,FALSE))</f>
        <v>0</v>
      </c>
      <c r="ET177" s="99">
        <f>IF(ISNA(VLOOKUP($A177,'[2]1516 Exp_Rev Access'!$F$7:$GB$306,130,FALSE)),"",VLOOKUP($A177,'[2]1516 Exp_Rev Access'!$F$7:$GB$306,130,FALSE))</f>
        <v>0</v>
      </c>
      <c r="EU177" s="99">
        <f>IF(ISNA(VLOOKUP($A177,'[2]1516 Exp_Rev Access'!$F$7:$GB$306,131,FALSE)),"",VLOOKUP($A177,'[2]1516 Exp_Rev Access'!$F$7:$GB$306,131,FALSE))</f>
        <v>6077.71</v>
      </c>
      <c r="EV177" s="99">
        <f>IF(ISNA(VLOOKUP($A177,'[2]1516 Exp_Rev Access'!$F$7:$GB$306,132,FALSE)),"",VLOOKUP($A177,'[2]1516 Exp_Rev Access'!$F$7:$GB$306,132,FALSE))</f>
        <v>0</v>
      </c>
      <c r="EW177" s="99">
        <f>IF(ISNA(VLOOKUP($A177,'[2]1516 Exp_Rev Access'!$F$7:$GB$306,133,FALSE)),"",VLOOKUP($A177,'[2]1516 Exp_Rev Access'!$F$7:$GB$306,133,FALSE))</f>
        <v>0</v>
      </c>
      <c r="EX177" s="99">
        <f>IF(ISNA(VLOOKUP($A177,'[2]1516 Exp_Rev Access'!$F$7:$GB$306,134,FALSE)),"",VLOOKUP($A177,'[2]1516 Exp_Rev Access'!$F$7:$GB$306,134,FALSE))</f>
        <v>0</v>
      </c>
      <c r="EY177" s="99">
        <f>IF(ISNA(VLOOKUP($A177,'[2]1516 Exp_Rev Access'!$F$7:$GB$306,135,FALSE)),"",VLOOKUP($A177,'[2]1516 Exp_Rev Access'!$F$7:$GB$306,135,FALSE))</f>
        <v>0</v>
      </c>
      <c r="EZ177" s="99">
        <f>IF(ISNA(VLOOKUP($A177,'[2]1516 Exp_Rev Access'!$F$7:$GB$306,136,FALSE)),"",VLOOKUP($A177,'[2]1516 Exp_Rev Access'!$F$7:$GB$306,136,FALSE))</f>
        <v>0</v>
      </c>
      <c r="FA177" s="99">
        <f>IF(ISNA(VLOOKUP($A177,'[2]1516 Exp_Rev Access'!$F$7:$GB$306,137,FALSE)),"",VLOOKUP($A177,'[2]1516 Exp_Rev Access'!$F$7:$GB$306,137,FALSE))</f>
        <v>0</v>
      </c>
      <c r="FB177" s="99">
        <f>IF(ISNA(VLOOKUP($A177,'[2]1516 Exp_Rev Access'!$F$7:$GB$306,138,FALSE)),"",VLOOKUP($A177,'[2]1516 Exp_Rev Access'!$F$7:$GB$306,138,FALSE))</f>
        <v>0</v>
      </c>
      <c r="FC177" s="99">
        <f>IF(ISNA(VLOOKUP($A177,'[2]1516 Exp_Rev Access'!$F$7:$GB$306,139,FALSE)),"",VLOOKUP($A177,'[2]1516 Exp_Rev Access'!$F$7:$GB$306,139,FALSE))</f>
        <v>0</v>
      </c>
      <c r="FD177" s="99">
        <f>IF(ISNA(VLOOKUP($A177,'[2]1516 Exp_Rev Access'!$F$7:$FS$306,140,FALSE)),"",VLOOKUP($A177,'[2]1516 Exp_Rev Access'!$F$7:$FS$306,140,FALSE))</f>
        <v>0</v>
      </c>
      <c r="FE177" s="99">
        <f>IF(ISNA(VLOOKUP($A177,'[2]1516 Exp_Rev Access'!$F$7:$FS$306,141,FALSE)),"",VLOOKUP($A177,'[2]1516 Exp_Rev Access'!$F$7:$FS$306,141,FALSE))</f>
        <v>0</v>
      </c>
      <c r="FF177" s="99">
        <f>IF(ISNA(VLOOKUP($A177,'[2]1516 Exp_Rev Access'!$F$7:$FS$306,142,FALSE)),"",VLOOKUP($A177,'[2]1516 Exp_Rev Access'!$F$7:$FS$306,142,FALSE))</f>
        <v>0</v>
      </c>
      <c r="FG177" s="99">
        <f>IF(ISNA(VLOOKUP($A177,'[2]1516 Exp_Rev Access'!$F$7:$FS$306,143,FALSE)),"",VLOOKUP($A177,'[2]1516 Exp_Rev Access'!$F$7:$FS$306,143,FALSE))</f>
        <v>0</v>
      </c>
      <c r="FH177" s="99">
        <f>IF(ISNA(VLOOKUP($A177,'[2]1516 Exp_Rev Access'!$F$7:$FS$306,144,FALSE)),"",VLOOKUP($A177,'[2]1516 Exp_Rev Access'!$F$7:$FS$306,144,FALSE))</f>
        <v>0</v>
      </c>
      <c r="FI177" s="99">
        <f>IF(ISNA(VLOOKUP($A177,'[2]1516 Exp_Rev Access'!$F$7:$FS$306,145,FALSE)),"",VLOOKUP($A177,'[2]1516 Exp_Rev Access'!$F$7:$FS$306,145,FALSE))</f>
        <v>0</v>
      </c>
      <c r="FJ177" s="99">
        <f>IF(ISNA(VLOOKUP($A177,'[2]1516 Exp_Rev Access'!$F$7:$FS$306,146,FALSE)),"",VLOOKUP($A177,'[2]1516 Exp_Rev Access'!$F$7:$FS$306,146,FALSE))</f>
        <v>0</v>
      </c>
      <c r="FK177" s="99">
        <f>IF(ISNA(VLOOKUP($A177,'[2]1516 Exp_Rev Access'!$F$7:$FS$306,147,FALSE)),"",VLOOKUP($A177,'[2]1516 Exp_Rev Access'!$F$7:$FS$306,147,FALSE))</f>
        <v>0</v>
      </c>
      <c r="FL177" s="99">
        <f>IF(ISNA(VLOOKUP($A177,'[2]1516 Exp_Rev Access'!$F$7:$FS$306,148,FALSE)),"",VLOOKUP($A177,'[2]1516 Exp_Rev Access'!$F$7:$FS$306,148,FALSE))</f>
        <v>0</v>
      </c>
      <c r="FM177" s="99">
        <f>IF(ISNA(VLOOKUP($A177,'[2]1516 Exp_Rev Access'!$F$7:$FS$306,149,FALSE)),"",VLOOKUP($A177,'[2]1516 Exp_Rev Access'!$F$7:$FS$306,149,FALSE))</f>
        <v>0</v>
      </c>
      <c r="FN177" s="99">
        <f>IF(ISNA(VLOOKUP($A177,'[2]1516 Exp_Rev Access'!$F$7:$FS$306,150,FALSE)),"",VLOOKUP($A177,'[2]1516 Exp_Rev Access'!$F$7:$FS$306,150,FALSE))</f>
        <v>0</v>
      </c>
      <c r="FO177" s="99">
        <f>IF(ISNA(VLOOKUP($A177,'[2]1516 Exp_Rev Access'!$F$7:$FS$306,151,FALSE)),"",VLOOKUP($A177,'[2]1516 Exp_Rev Access'!$F$7:$FS$306,151,FALSE))</f>
        <v>0</v>
      </c>
      <c r="FP177" s="99">
        <f>IF(ISNA(VLOOKUP($A177,'[2]1516 Exp_Rev Access'!$F$7:$FS$306,152,FALSE)),"",VLOOKUP($A177,'[2]1516 Exp_Rev Access'!$F$7:$FS$306,152,FALSE))</f>
        <v>0</v>
      </c>
      <c r="FQ177" s="99">
        <f>IF(ISNA(VLOOKUP($A177,'[2]1516 Exp_Rev Access'!$F$7:$FS$306,153,FALSE)),"",VLOOKUP($A177,'[2]1516 Exp_Rev Access'!$F$7:$FS$306,153,FALSE))</f>
        <v>25202.06</v>
      </c>
      <c r="FR177" s="101">
        <f>SUM(CG177:FQ177)</f>
        <v>1299167.0899999999</v>
      </c>
      <c r="FS177" s="72">
        <f>FR177/D177</f>
        <v>9.1099051381714855E-2</v>
      </c>
      <c r="FT177" s="94">
        <f>FR177/C177</f>
        <v>1065.7384067660353</v>
      </c>
      <c r="FU177" s="99">
        <f>IF(ISNA(VLOOKUP($A177,'[2]1516 Exp_Rev Access'!$F$7:$GB$306,154,FALSE)),"",VLOOKUP($A177,'[2]1516 Exp_Rev Access'!$F$7:$GB$306,154,FALSE))</f>
        <v>0</v>
      </c>
      <c r="FV177" s="99">
        <f>IF(ISNA(VLOOKUP($A177,'[2]1516 Exp_Rev Access'!$F$7:$GB$306,155,FALSE)),"",VLOOKUP($A177,'[2]1516 Exp_Rev Access'!$F$7:$GB$306,155,FALSE))</f>
        <v>0</v>
      </c>
      <c r="FW177" s="99">
        <f>IF(ISNA(VLOOKUP($A177,'[2]1516 Exp_Rev Access'!$F$7:$GB$306,156,FALSE)),"",VLOOKUP($A177,'[2]1516 Exp_Rev Access'!$F$7:$GB$306,156,FALSE))</f>
        <v>0</v>
      </c>
      <c r="FX177" s="99">
        <f>IF(ISNA(VLOOKUP($A177,'[2]1516 Exp_Rev Access'!$F$7:$GB$306,157,FALSE)),"",VLOOKUP($A177,'[2]1516 Exp_Rev Access'!$F$7:$GB$306,157,FALSE))</f>
        <v>0</v>
      </c>
      <c r="FY177" s="99">
        <f>IF(ISNA(VLOOKUP($A177,'[2]1516 Exp_Rev Access'!$F$7:$GB$306,158,FALSE)),"",VLOOKUP($A177,'[2]1516 Exp_Rev Access'!$F$7:$GB$306,158,FALSE))</f>
        <v>0</v>
      </c>
      <c r="FZ177" s="99">
        <f>IF(ISNA(VLOOKUP($A177,'[2]1516 Exp_Rev Access'!$F$7:$GB$306,159,FALSE)),"",VLOOKUP($A177,'[2]1516 Exp_Rev Access'!$F$7:$GB$306,159,FALSE))</f>
        <v>0</v>
      </c>
      <c r="GA177" s="99">
        <f>IF(ISNA(VLOOKUP($A177,'[2]1516 Exp_Rev Access'!$F$7:$GB$306,160,FALSE)),"",VLOOKUP($A177,'[2]1516 Exp_Rev Access'!$F$7:$GB$306,160,FALSE))</f>
        <v>0</v>
      </c>
      <c r="GB177" s="99">
        <f>IF(ISNA(VLOOKUP($A177,'[2]1516 Exp_Rev Access'!$F$7:$GB$306,161,FALSE)),"",VLOOKUP($A177,'[2]1516 Exp_Rev Access'!$F$7:$GB$306,161,FALSE))</f>
        <v>0</v>
      </c>
      <c r="GC177" s="99">
        <f>IF(ISNA(VLOOKUP($A177,'[2]1516 Exp_Rev Access'!$F$7:$GB$306,162,FALSE)),"",VLOOKUP($A177,'[2]1516 Exp_Rev Access'!$F$7:$GB$306,162,FALSE))</f>
        <v>0</v>
      </c>
      <c r="GD177" s="99">
        <f>IF(ISNA(VLOOKUP($A177,'[2]1516 Exp_Rev Access'!$F$7:$GB$306,163,FALSE)),"",VLOOKUP($A177,'[2]1516 Exp_Rev Access'!$F$7:$GB$306,163,FALSE))</f>
        <v>0</v>
      </c>
      <c r="GE177" s="99">
        <f>IF(ISNA(VLOOKUP($A177,'[2]1516 Exp_Rev Access'!$F$7:$GB$306,164,FALSE)),"",VLOOKUP($A177,'[2]1516 Exp_Rev Access'!$F$7:$GB$306,164,FALSE))</f>
        <v>25863.13</v>
      </c>
      <c r="GF177" s="99">
        <f>IF(ISNA(VLOOKUP($A177,'[2]1516 Exp_Rev Access'!$F$7:$GB$306,165,FALSE)),"",VLOOKUP($A177,'[2]1516 Exp_Rev Access'!$F$7:$GB$306,165,FALSE))</f>
        <v>0</v>
      </c>
      <c r="GG177" s="99">
        <f>IF(ISNA(VLOOKUP($A177,'[2]1516 Exp_Rev Access'!$F$7:$GB$306,166,FALSE)),"",VLOOKUP($A177,'[2]1516 Exp_Rev Access'!$F$7:$GB$306,166,FALSE))</f>
        <v>0</v>
      </c>
      <c r="GH177" s="99">
        <f>IF(ISNA(VLOOKUP($A177,'[2]1516 Exp_Rev Access'!$F$7:$GB$306,167,FALSE)),"",VLOOKUP($A177,'[2]1516 Exp_Rev Access'!$F$7:$GB$306,167,FALSE))</f>
        <v>0</v>
      </c>
      <c r="GI177" s="99">
        <f>IF(ISNA(VLOOKUP($A177,'[2]1516 Exp_Rev Access'!$F$7:$GB$306,168,FALSE)),"",VLOOKUP($A177,'[2]1516 Exp_Rev Access'!$F$7:$GB$306,168,FALSE))</f>
        <v>0</v>
      </c>
      <c r="GJ177" s="99">
        <f>IF(ISNA(VLOOKUP($A177,'[2]1516 Exp_Rev Access'!$F$7:$GB$306,169,FALSE)),"",VLOOKUP($A177,'[2]1516 Exp_Rev Access'!$F$7:$GB$306,169,FALSE))</f>
        <v>0</v>
      </c>
      <c r="GK177" s="99">
        <f>IF(ISNA(VLOOKUP($A177,'[2]1516 Exp_Rev Access'!$F$7:$GB$306,170,FALSE)),"",VLOOKUP($A177,'[2]1516 Exp_Rev Access'!$F$7:$GB$306,170,FALSE))</f>
        <v>5850</v>
      </c>
      <c r="GL177" s="99">
        <f>IF(ISNA(VLOOKUP($A177,'[2]1516 Exp_Rev Access'!$F$7:$GB$306,171,FALSE)),"",VLOOKUP($A177,'[2]1516 Exp_Rev Access'!$F$7:$GB$306,171,FALSE))</f>
        <v>0</v>
      </c>
      <c r="GM177" s="99">
        <f>IF(ISNA(VLOOKUP($A177,'[2]1516 Exp_Rev Access'!$F$7:$GB$306,172,FALSE)),"",VLOOKUP($A177,'[2]1516 Exp_Rev Access'!$F$7:$GB$306,172,FALSE))</f>
        <v>0</v>
      </c>
      <c r="GN177" s="99">
        <f>IF(ISNA(VLOOKUP($A177,'[2]1516 Exp_Rev Access'!$F$7:$GB$306,173,FALSE)),"",VLOOKUP($A177,'[2]1516 Exp_Rev Access'!$F$7:$GB$306,173,FALSE))</f>
        <v>0</v>
      </c>
      <c r="GO177" s="99">
        <f>IF(ISNA(VLOOKUP($A177,'[2]1516 Exp_Rev Access'!$F$7:$GB$306,174,FALSE)),"",VLOOKUP($A177,'[2]1516 Exp_Rev Access'!$F$7:$GB$306,174,FALSE))</f>
        <v>0</v>
      </c>
      <c r="GP177" s="99">
        <f>IF(ISNA(VLOOKUP($A177,'[2]1516 Exp_Rev Access'!$F$7:$GB$306,175,FALSE)),"",VLOOKUP($A177,'[2]1516 Exp_Rev Access'!$F$7:$GB$306,175,FALSE))</f>
        <v>0</v>
      </c>
      <c r="GQ177" s="99">
        <f>IF(ISNA(VLOOKUP($A177,'[2]1516 Exp_Rev Access'!$F$7:$GB$306,176,FALSE)),"",VLOOKUP($A177,'[2]1516 Exp_Rev Access'!$F$7:$GB$306,176,FALSE))</f>
        <v>0</v>
      </c>
      <c r="GR177" s="99">
        <f>IF(ISNA(VLOOKUP($A177,'[2]1516 Exp_Rev Access'!$F$7:$GB$306,177,FALSE)),"",VLOOKUP($A177,'[2]1516 Exp_Rev Access'!$F$7:$GB$306,177,FALSE))</f>
        <v>0</v>
      </c>
      <c r="GS177" s="99">
        <f>IF(ISNA(VLOOKUP($A177,'[2]1516 Exp_Rev Access'!$F$7:$GB$306,178,FALSE)),"",VLOOKUP($A177,'[2]1516 Exp_Rev Access'!$F$7:$GB$306,178,FALSE))</f>
        <v>0</v>
      </c>
      <c r="GT177" s="101">
        <f>SUM(FU177:GS177)</f>
        <v>31713.13</v>
      </c>
      <c r="GU177" s="72">
        <f>GT177/D177</f>
        <v>2.2237601934213124E-3</v>
      </c>
      <c r="GV177" s="84">
        <f>GT177/C177</f>
        <v>26.015052951937196</v>
      </c>
    </row>
    <row r="178" spans="1:206" ht="12" customHeight="1" x14ac:dyDescent="0.2">
      <c r="A178" s="104">
        <f>COUNTA(A140:A177)</f>
        <v>35</v>
      </c>
      <c r="B178" s="78" t="s">
        <v>472</v>
      </c>
      <c r="C178" s="58">
        <f>SUM(C140:C177)</f>
        <v>51536.099999999984</v>
      </c>
      <c r="D178" s="123">
        <f>SUM(D140:D177)</f>
        <v>598278941.29999995</v>
      </c>
      <c r="E178" s="58">
        <f>SUM(E140:E177)</f>
        <v>598278941.30000007</v>
      </c>
      <c r="F178" s="58">
        <f t="shared" ref="F178" si="228">D178-E178</f>
        <v>0</v>
      </c>
      <c r="G178" s="58">
        <f>SUM(G140:G177)</f>
        <v>97815520.439999968</v>
      </c>
      <c r="H178" s="58">
        <f t="shared" ref="H178:M178" si="229">SUM(H140:H177)</f>
        <v>2494.08</v>
      </c>
      <c r="I178" s="58">
        <f t="shared" si="229"/>
        <v>48026.780000000006</v>
      </c>
      <c r="J178" s="58">
        <f t="shared" si="229"/>
        <v>1113032.0299999998</v>
      </c>
      <c r="K178" s="58">
        <f t="shared" si="229"/>
        <v>75014.42</v>
      </c>
      <c r="L178" s="58">
        <f t="shared" si="229"/>
        <v>46007.869999999995</v>
      </c>
      <c r="M178" s="58">
        <f t="shared" si="229"/>
        <v>99100095.61999996</v>
      </c>
      <c r="N178" s="62">
        <f t="shared" ref="N178" si="230">M178/D178</f>
        <v>0.16564195858986014</v>
      </c>
      <c r="O178" s="63">
        <f t="shared" ref="O178" si="231">M178/C178</f>
        <v>1922.9257863905104</v>
      </c>
      <c r="P178" s="58">
        <f>SUM(P140:P177)</f>
        <v>1046038.4200000002</v>
      </c>
      <c r="Q178" s="58">
        <f t="shared" ref="Q178:AL178" si="232">SUM(Q140:Q177)</f>
        <v>0</v>
      </c>
      <c r="R178" s="58">
        <f t="shared" si="232"/>
        <v>19934.27</v>
      </c>
      <c r="S178" s="58">
        <f t="shared" si="232"/>
        <v>0</v>
      </c>
      <c r="T178" s="58">
        <f t="shared" si="232"/>
        <v>180995.15</v>
      </c>
      <c r="U178" s="58">
        <f t="shared" si="232"/>
        <v>17093</v>
      </c>
      <c r="V178" s="58">
        <f t="shared" si="232"/>
        <v>173033.53</v>
      </c>
      <c r="W178" s="58">
        <f t="shared" si="232"/>
        <v>30301</v>
      </c>
      <c r="X178" s="58">
        <f t="shared" si="232"/>
        <v>742215.76</v>
      </c>
      <c r="Y178" s="58">
        <f t="shared" si="232"/>
        <v>207215.62</v>
      </c>
      <c r="Z178" s="58">
        <f t="shared" si="232"/>
        <v>0</v>
      </c>
      <c r="AA178" s="58">
        <f t="shared" si="232"/>
        <v>0</v>
      </c>
      <c r="AB178" s="58">
        <f t="shared" si="232"/>
        <v>181982.52</v>
      </c>
      <c r="AC178" s="58">
        <f t="shared" si="232"/>
        <v>4695362.1399999997</v>
      </c>
      <c r="AD178" s="58">
        <f t="shared" si="232"/>
        <v>384431.12000000011</v>
      </c>
      <c r="AE178" s="58">
        <f t="shared" si="232"/>
        <v>5042.2</v>
      </c>
      <c r="AF178" s="58">
        <f t="shared" si="232"/>
        <v>1519316.8899999997</v>
      </c>
      <c r="AG178" s="58">
        <f t="shared" si="232"/>
        <v>116341.31000000003</v>
      </c>
      <c r="AH178" s="58">
        <f t="shared" si="232"/>
        <v>726756.56</v>
      </c>
      <c r="AI178" s="58">
        <f t="shared" si="232"/>
        <v>317405.5799999999</v>
      </c>
      <c r="AJ178" s="58">
        <f t="shared" si="232"/>
        <v>1710242.9799999995</v>
      </c>
      <c r="AK178" s="58">
        <f t="shared" si="232"/>
        <v>1162508.7000000002</v>
      </c>
      <c r="AL178" s="58">
        <f t="shared" si="232"/>
        <v>13236216.749999998</v>
      </c>
      <c r="AM178" s="62">
        <f t="shared" ref="AM178" si="233">AL178/D178</f>
        <v>2.2123821910293266E-2</v>
      </c>
      <c r="AN178" s="64">
        <f t="shared" ref="AN178" si="234">AL178/C178</f>
        <v>256.83388440336</v>
      </c>
      <c r="AO178" s="58">
        <f>SUM(AO140:AO177)</f>
        <v>310153929.48000008</v>
      </c>
      <c r="AP178" s="58">
        <f t="shared" ref="AP178:AT178" si="235">SUM(AP140:AP177)</f>
        <v>8733173.8900000006</v>
      </c>
      <c r="AQ178" s="58">
        <f t="shared" si="235"/>
        <v>23191720.960000001</v>
      </c>
      <c r="AR178" s="58">
        <f t="shared" si="235"/>
        <v>3643928.3</v>
      </c>
      <c r="AS178" s="58">
        <f t="shared" si="235"/>
        <v>43305.39</v>
      </c>
      <c r="AT178" s="58">
        <f t="shared" si="235"/>
        <v>345766058.01999998</v>
      </c>
      <c r="AU178" s="62">
        <f t="shared" ref="AU178" si="236">AT178/D178</f>
        <v>0.57793452878131579</v>
      </c>
      <c r="AV178" s="64">
        <f t="shared" ref="AV178" si="237">AT178/C178</f>
        <v>6709.2010846765679</v>
      </c>
      <c r="AW178" s="58">
        <f>SUM(AW140:AW177)</f>
        <v>12720</v>
      </c>
      <c r="AX178" s="58">
        <f t="shared" ref="AX178:BU178" si="238">SUM(AX140:AX177)</f>
        <v>38810299.660000004</v>
      </c>
      <c r="AY178" s="58">
        <f t="shared" si="238"/>
        <v>1681354.8600000003</v>
      </c>
      <c r="AZ178" s="58">
        <f t="shared" si="238"/>
        <v>0</v>
      </c>
      <c r="BA178" s="58">
        <f t="shared" si="238"/>
        <v>0</v>
      </c>
      <c r="BB178" s="58">
        <f t="shared" si="238"/>
        <v>11873336.869999997</v>
      </c>
      <c r="BC178" s="58">
        <f t="shared" si="238"/>
        <v>173167.52</v>
      </c>
      <c r="BD178" s="58">
        <f t="shared" si="238"/>
        <v>3183392.4799999995</v>
      </c>
      <c r="BE178" s="58">
        <f t="shared" si="238"/>
        <v>0</v>
      </c>
      <c r="BF178" s="58">
        <f t="shared" si="238"/>
        <v>4889215.3199999994</v>
      </c>
      <c r="BG178" s="58">
        <f t="shared" si="238"/>
        <v>426345.88999999996</v>
      </c>
      <c r="BH178" s="58">
        <f t="shared" si="238"/>
        <v>0</v>
      </c>
      <c r="BI178" s="58">
        <f t="shared" si="238"/>
        <v>402862.9800000001</v>
      </c>
      <c r="BJ178" s="58">
        <f t="shared" si="238"/>
        <v>24598098.760000002</v>
      </c>
      <c r="BK178" s="58">
        <f t="shared" si="238"/>
        <v>444766.75</v>
      </c>
      <c r="BL178" s="58">
        <f t="shared" si="238"/>
        <v>18219.810000000001</v>
      </c>
      <c r="BM178" s="58">
        <f t="shared" si="238"/>
        <v>0</v>
      </c>
      <c r="BN178" s="58">
        <f t="shared" si="238"/>
        <v>0</v>
      </c>
      <c r="BO178" s="58">
        <f t="shared" si="238"/>
        <v>0</v>
      </c>
      <c r="BP178" s="58">
        <f t="shared" si="238"/>
        <v>742094</v>
      </c>
      <c r="BQ178" s="58">
        <f t="shared" si="238"/>
        <v>0</v>
      </c>
      <c r="BR178" s="58">
        <f t="shared" si="238"/>
        <v>6087.04</v>
      </c>
      <c r="BS178" s="58">
        <f t="shared" si="238"/>
        <v>0</v>
      </c>
      <c r="BT178" s="58">
        <f t="shared" si="238"/>
        <v>0</v>
      </c>
      <c r="BU178" s="58">
        <f t="shared" si="238"/>
        <v>87261961.939999998</v>
      </c>
      <c r="BV178" s="62">
        <f>BU178/D178</f>
        <v>0.14585497819861173</v>
      </c>
      <c r="BW178" s="64">
        <f>BU178/C178</f>
        <v>1693.2201299671497</v>
      </c>
      <c r="BX178" s="58">
        <f>SUM(BX140:BX177)</f>
        <v>0</v>
      </c>
      <c r="BY178" s="58">
        <f t="shared" ref="BY178:CD178" si="239">SUM(BY140:BY177)</f>
        <v>1875083.0900000003</v>
      </c>
      <c r="BZ178" s="58">
        <f t="shared" si="239"/>
        <v>104061.89</v>
      </c>
      <c r="CA178" s="58">
        <f t="shared" si="239"/>
        <v>8857.69</v>
      </c>
      <c r="CB178" s="58">
        <f t="shared" si="239"/>
        <v>1465343.3899999997</v>
      </c>
      <c r="CC178" s="58">
        <f t="shared" si="239"/>
        <v>0</v>
      </c>
      <c r="CD178" s="58">
        <f t="shared" si="239"/>
        <v>3453346.06</v>
      </c>
      <c r="CE178" s="62">
        <f>CD178/D178</f>
        <v>5.772133734970224E-3</v>
      </c>
      <c r="CF178" s="65">
        <f>CD178/C178</f>
        <v>67.008292439668523</v>
      </c>
      <c r="CG178" s="58">
        <f>SUM(CG140:CG177)</f>
        <v>174356.16999999998</v>
      </c>
      <c r="CH178" s="58">
        <f t="shared" ref="CH178:ES178" si="240">SUM(CH140:CH177)</f>
        <v>25991.41</v>
      </c>
      <c r="CI178" s="58">
        <f t="shared" si="240"/>
        <v>0</v>
      </c>
      <c r="CJ178" s="58">
        <f t="shared" si="240"/>
        <v>0</v>
      </c>
      <c r="CK178" s="58">
        <f t="shared" si="240"/>
        <v>0</v>
      </c>
      <c r="CL178" s="58">
        <f t="shared" si="240"/>
        <v>0</v>
      </c>
      <c r="CM178" s="58">
        <f t="shared" si="240"/>
        <v>0</v>
      </c>
      <c r="CN178" s="58">
        <f t="shared" si="240"/>
        <v>0</v>
      </c>
      <c r="CO178" s="58">
        <f t="shared" si="240"/>
        <v>0</v>
      </c>
      <c r="CP178" s="58">
        <f t="shared" si="240"/>
        <v>10206161.140000001</v>
      </c>
      <c r="CQ178" s="58">
        <f t="shared" si="240"/>
        <v>0</v>
      </c>
      <c r="CR178" s="58">
        <f t="shared" si="240"/>
        <v>338741.30999999988</v>
      </c>
      <c r="CS178" s="58">
        <f t="shared" si="240"/>
        <v>0</v>
      </c>
      <c r="CT178" s="58">
        <f t="shared" si="240"/>
        <v>12277721.43</v>
      </c>
      <c r="CU178" s="58">
        <f t="shared" si="240"/>
        <v>2982560.86</v>
      </c>
      <c r="CV178" s="58">
        <f t="shared" si="240"/>
        <v>891018.73</v>
      </c>
      <c r="CW178" s="58">
        <f t="shared" si="240"/>
        <v>0</v>
      </c>
      <c r="CX178" s="58">
        <f t="shared" si="240"/>
        <v>0</v>
      </c>
      <c r="CY178" s="58">
        <f t="shared" si="240"/>
        <v>3104.69</v>
      </c>
      <c r="CZ178" s="58">
        <f t="shared" si="240"/>
        <v>0</v>
      </c>
      <c r="DA178" s="58">
        <f t="shared" si="240"/>
        <v>642450.64999999991</v>
      </c>
      <c r="DB178" s="58">
        <f t="shared" si="240"/>
        <v>0</v>
      </c>
      <c r="DC178" s="58">
        <f t="shared" si="240"/>
        <v>0</v>
      </c>
      <c r="DD178" s="58">
        <f t="shared" si="240"/>
        <v>0</v>
      </c>
      <c r="DE178" s="58">
        <f t="shared" si="240"/>
        <v>0</v>
      </c>
      <c r="DF178" s="58">
        <f t="shared" si="240"/>
        <v>59506.58</v>
      </c>
      <c r="DG178" s="58">
        <f t="shared" si="240"/>
        <v>97994.090000000011</v>
      </c>
      <c r="DH178" s="58">
        <f t="shared" si="240"/>
        <v>13172617.950000001</v>
      </c>
      <c r="DI178" s="58">
        <f t="shared" si="240"/>
        <v>0</v>
      </c>
      <c r="DJ178" s="58">
        <f t="shared" si="240"/>
        <v>57001.87</v>
      </c>
      <c r="DK178" s="58">
        <f t="shared" si="240"/>
        <v>0</v>
      </c>
      <c r="DL178" s="58">
        <f t="shared" si="240"/>
        <v>0</v>
      </c>
      <c r="DM178" s="58">
        <f t="shared" si="240"/>
        <v>0</v>
      </c>
      <c r="DN178" s="58">
        <f t="shared" si="240"/>
        <v>0</v>
      </c>
      <c r="DO178" s="58">
        <f t="shared" si="240"/>
        <v>0</v>
      </c>
      <c r="DP178" s="58">
        <f t="shared" si="240"/>
        <v>0</v>
      </c>
      <c r="DQ178" s="58">
        <f t="shared" si="240"/>
        <v>0</v>
      </c>
      <c r="DR178" s="58">
        <f t="shared" si="240"/>
        <v>0</v>
      </c>
      <c r="DS178" s="58">
        <f t="shared" si="240"/>
        <v>0</v>
      </c>
      <c r="DT178" s="58">
        <f t="shared" si="240"/>
        <v>0</v>
      </c>
      <c r="DU178" s="58">
        <f t="shared" si="240"/>
        <v>0</v>
      </c>
      <c r="DV178" s="58">
        <f t="shared" si="240"/>
        <v>0</v>
      </c>
      <c r="DW178" s="58">
        <f t="shared" si="240"/>
        <v>0</v>
      </c>
      <c r="DX178" s="58">
        <f t="shared" si="240"/>
        <v>224123.93</v>
      </c>
      <c r="DY178" s="58">
        <f t="shared" si="240"/>
        <v>0</v>
      </c>
      <c r="DZ178" s="58">
        <f t="shared" si="240"/>
        <v>0</v>
      </c>
      <c r="EA178" s="58">
        <f t="shared" si="240"/>
        <v>0</v>
      </c>
      <c r="EB178" s="58">
        <f t="shared" si="240"/>
        <v>0</v>
      </c>
      <c r="EC178" s="58">
        <f t="shared" si="240"/>
        <v>0</v>
      </c>
      <c r="ED178" s="58">
        <f t="shared" si="240"/>
        <v>0</v>
      </c>
      <c r="EE178" s="58">
        <f t="shared" si="240"/>
        <v>651.48</v>
      </c>
      <c r="EF178" s="58">
        <f t="shared" si="240"/>
        <v>108217.15</v>
      </c>
      <c r="EG178" s="58">
        <f t="shared" si="240"/>
        <v>112902.6</v>
      </c>
      <c r="EH178" s="58">
        <f t="shared" si="240"/>
        <v>0</v>
      </c>
      <c r="EI178" s="58">
        <f t="shared" si="240"/>
        <v>0</v>
      </c>
      <c r="EJ178" s="58">
        <f t="shared" si="240"/>
        <v>3207.96</v>
      </c>
      <c r="EK178" s="58">
        <f t="shared" si="240"/>
        <v>0</v>
      </c>
      <c r="EL178" s="58">
        <f t="shared" si="240"/>
        <v>0</v>
      </c>
      <c r="EM178" s="58">
        <f t="shared" si="240"/>
        <v>587785.43999999994</v>
      </c>
      <c r="EN178" s="58">
        <f t="shared" si="240"/>
        <v>80117.400000000009</v>
      </c>
      <c r="EO178" s="58">
        <f t="shared" si="240"/>
        <v>0</v>
      </c>
      <c r="EP178" s="58">
        <f t="shared" si="240"/>
        <v>0</v>
      </c>
      <c r="EQ178" s="58">
        <f t="shared" si="240"/>
        <v>0</v>
      </c>
      <c r="ER178" s="58">
        <f t="shared" si="240"/>
        <v>0</v>
      </c>
      <c r="ES178" s="58">
        <f t="shared" si="240"/>
        <v>0</v>
      </c>
      <c r="ET178" s="58">
        <f t="shared" ref="ET178:FR178" si="241">SUM(ET140:ET177)</f>
        <v>0</v>
      </c>
      <c r="EU178" s="58">
        <f t="shared" si="241"/>
        <v>469113.96</v>
      </c>
      <c r="EV178" s="58">
        <f t="shared" si="241"/>
        <v>0</v>
      </c>
      <c r="EW178" s="58">
        <f t="shared" si="241"/>
        <v>0</v>
      </c>
      <c r="EX178" s="58">
        <f t="shared" si="241"/>
        <v>0</v>
      </c>
      <c r="EY178" s="58">
        <f t="shared" si="241"/>
        <v>0</v>
      </c>
      <c r="EZ178" s="58">
        <f t="shared" si="241"/>
        <v>0</v>
      </c>
      <c r="FA178" s="58">
        <f t="shared" si="241"/>
        <v>7541</v>
      </c>
      <c r="FB178" s="58">
        <f t="shared" si="241"/>
        <v>0</v>
      </c>
      <c r="FC178" s="58">
        <f t="shared" si="241"/>
        <v>0</v>
      </c>
      <c r="FD178" s="58">
        <f t="shared" si="241"/>
        <v>0</v>
      </c>
      <c r="FE178" s="58">
        <f t="shared" si="241"/>
        <v>0</v>
      </c>
      <c r="FF178" s="58">
        <f t="shared" si="241"/>
        <v>0</v>
      </c>
      <c r="FG178" s="58">
        <f t="shared" si="241"/>
        <v>27583.55</v>
      </c>
      <c r="FH178" s="58">
        <f t="shared" si="241"/>
        <v>5477</v>
      </c>
      <c r="FI178" s="58">
        <f t="shared" si="241"/>
        <v>6025.5</v>
      </c>
      <c r="FJ178" s="58">
        <f t="shared" si="241"/>
        <v>0</v>
      </c>
      <c r="FK178" s="58">
        <f t="shared" si="241"/>
        <v>141801.67000000001</v>
      </c>
      <c r="FL178" s="58">
        <f t="shared" si="241"/>
        <v>0</v>
      </c>
      <c r="FM178" s="58">
        <f t="shared" si="241"/>
        <v>0</v>
      </c>
      <c r="FN178" s="58">
        <f t="shared" si="241"/>
        <v>0</v>
      </c>
      <c r="FO178" s="58">
        <f t="shared" si="241"/>
        <v>0</v>
      </c>
      <c r="FP178" s="58">
        <f t="shared" si="241"/>
        <v>0</v>
      </c>
      <c r="FQ178" s="58">
        <f t="shared" si="241"/>
        <v>1308921.9800000004</v>
      </c>
      <c r="FR178" s="58">
        <f t="shared" si="241"/>
        <v>44012697.5</v>
      </c>
      <c r="FS178" s="62">
        <f>FR178/D178</f>
        <v>7.3565513444890498E-2</v>
      </c>
      <c r="FT178" s="64">
        <f>FR178/C178</f>
        <v>854.01684450317373</v>
      </c>
      <c r="FU178" s="58">
        <f>SUM(FU140:FU177)</f>
        <v>414385.15</v>
      </c>
      <c r="FV178" s="58">
        <f t="shared" ref="FV178:GT178" si="242">SUM(FV140:FV177)</f>
        <v>59372.51</v>
      </c>
      <c r="FW178" s="58">
        <f t="shared" si="242"/>
        <v>0</v>
      </c>
      <c r="FX178" s="58">
        <f t="shared" si="242"/>
        <v>5211.75</v>
      </c>
      <c r="FY178" s="58">
        <f t="shared" si="242"/>
        <v>0</v>
      </c>
      <c r="FZ178" s="58">
        <f t="shared" si="242"/>
        <v>559623.74</v>
      </c>
      <c r="GA178" s="58">
        <f t="shared" si="242"/>
        <v>11596.45</v>
      </c>
      <c r="GB178" s="58">
        <f t="shared" si="242"/>
        <v>30327.59</v>
      </c>
      <c r="GC178" s="58">
        <f t="shared" si="242"/>
        <v>185217.65999999997</v>
      </c>
      <c r="GD178" s="58">
        <f t="shared" si="242"/>
        <v>262027.9</v>
      </c>
      <c r="GE178" s="58">
        <f t="shared" si="242"/>
        <v>483007.27</v>
      </c>
      <c r="GF178" s="58">
        <f t="shared" si="242"/>
        <v>0</v>
      </c>
      <c r="GG178" s="58">
        <f t="shared" si="242"/>
        <v>955282.12</v>
      </c>
      <c r="GH178" s="58">
        <f t="shared" si="242"/>
        <v>0</v>
      </c>
      <c r="GI178" s="58">
        <f t="shared" si="242"/>
        <v>0</v>
      </c>
      <c r="GJ178" s="58">
        <f t="shared" si="242"/>
        <v>118912.34</v>
      </c>
      <c r="GK178" s="58">
        <f t="shared" si="242"/>
        <v>212484.13999999998</v>
      </c>
      <c r="GL178" s="58">
        <f t="shared" si="242"/>
        <v>94.33</v>
      </c>
      <c r="GM178" s="58">
        <f t="shared" si="242"/>
        <v>0</v>
      </c>
      <c r="GN178" s="58">
        <f t="shared" si="242"/>
        <v>0</v>
      </c>
      <c r="GO178" s="58">
        <f t="shared" si="242"/>
        <v>0</v>
      </c>
      <c r="GP178" s="58">
        <f t="shared" si="242"/>
        <v>18292.509999999998</v>
      </c>
      <c r="GQ178" s="58">
        <f t="shared" si="242"/>
        <v>0</v>
      </c>
      <c r="GR178" s="58">
        <f t="shared" si="242"/>
        <v>0</v>
      </c>
      <c r="GS178" s="58">
        <f t="shared" si="242"/>
        <v>2132729.9500000002</v>
      </c>
      <c r="GT178" s="58">
        <f t="shared" si="242"/>
        <v>5448565.4099999983</v>
      </c>
      <c r="GU178" s="62">
        <f>GT178/D178</f>
        <v>9.1070653400582915E-3</v>
      </c>
      <c r="GV178" s="66">
        <f>GT178/C178</f>
        <v>105.72327766361832</v>
      </c>
      <c r="GW178" s="85"/>
      <c r="GX178" s="85"/>
    </row>
    <row r="179" spans="1:206" ht="6" customHeight="1" x14ac:dyDescent="0.2">
      <c r="A179" s="104"/>
      <c r="B179" s="78"/>
      <c r="C179" s="58"/>
      <c r="D179" s="86"/>
      <c r="F179" s="80"/>
      <c r="R179" s="89"/>
      <c r="T179" s="89"/>
      <c r="W179" s="89"/>
      <c r="Y179" s="89"/>
      <c r="AA179" s="89"/>
      <c r="AC179" s="89"/>
      <c r="AD179" s="89"/>
      <c r="AF179" s="89"/>
      <c r="AH179" s="89"/>
      <c r="AJ179" s="89"/>
      <c r="AL179" s="92"/>
      <c r="AM179" s="91"/>
      <c r="AN179" s="93"/>
      <c r="AQ179" s="89"/>
      <c r="AS179" s="89"/>
      <c r="AT179" s="94"/>
      <c r="AU179" s="93"/>
      <c r="AW179" s="89"/>
      <c r="AZ179" s="89"/>
      <c r="BA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94"/>
      <c r="BV179" s="93"/>
      <c r="BX179" s="93"/>
      <c r="BZ179" s="89"/>
      <c r="CB179" s="89"/>
      <c r="CC179" s="89"/>
      <c r="CD179" s="94"/>
      <c r="CE179" s="93"/>
      <c r="CG179" s="95"/>
      <c r="CH179" s="52"/>
      <c r="CI179" s="52"/>
      <c r="CJ179" s="52"/>
      <c r="CK179" s="52"/>
      <c r="CL179" s="52"/>
      <c r="CM179" s="52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52"/>
      <c r="DL179" s="52"/>
      <c r="DM179" s="52"/>
      <c r="DN179" s="52"/>
      <c r="DO179" s="52"/>
      <c r="DP179" s="52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52"/>
      <c r="EL179" s="52"/>
      <c r="EM179" s="95"/>
      <c r="EN179" s="95"/>
      <c r="EO179" s="52"/>
      <c r="EP179" s="52"/>
      <c r="EQ179" s="52"/>
      <c r="ER179" s="52"/>
      <c r="ES179" s="52"/>
      <c r="ET179" s="52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4"/>
      <c r="FS179" s="93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53"/>
      <c r="GU179" s="83"/>
      <c r="GV179" s="84"/>
      <c r="GW179" s="85"/>
      <c r="GX179" s="85"/>
    </row>
    <row r="180" spans="1:206" x14ac:dyDescent="0.2">
      <c r="A180" s="104"/>
      <c r="B180" s="78" t="s">
        <v>473</v>
      </c>
      <c r="C180" s="58"/>
      <c r="D180" s="79"/>
      <c r="F180" s="80"/>
      <c r="G180" s="85"/>
      <c r="H180" s="85"/>
      <c r="I180" s="85"/>
      <c r="J180" s="85"/>
      <c r="K180" s="85"/>
      <c r="L180" s="85"/>
      <c r="M180" s="83"/>
      <c r="N180" s="82"/>
      <c r="O180" s="83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3"/>
      <c r="AM180" s="82"/>
      <c r="AN180" s="83"/>
      <c r="AO180" s="85"/>
      <c r="AP180" s="85"/>
      <c r="AQ180" s="85"/>
      <c r="AR180" s="85"/>
      <c r="AS180" s="85"/>
      <c r="AT180" s="83"/>
      <c r="AU180" s="82"/>
      <c r="AV180" s="83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U180" s="83"/>
      <c r="BV180" s="82"/>
      <c r="BW180" s="83"/>
      <c r="BX180" s="83"/>
      <c r="BY180" s="85"/>
      <c r="BZ180" s="85"/>
      <c r="CA180" s="85"/>
      <c r="CB180" s="85"/>
      <c r="CC180" s="85"/>
      <c r="CD180" s="83"/>
      <c r="CE180" s="83"/>
      <c r="CF180" s="83"/>
      <c r="CG180" s="85"/>
      <c r="CH180" s="52"/>
      <c r="CI180" s="52"/>
      <c r="CJ180" s="52"/>
      <c r="CK180" s="52"/>
      <c r="CL180" s="52"/>
      <c r="CM180" s="52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52"/>
      <c r="DL180" s="52"/>
      <c r="DM180" s="52"/>
      <c r="DN180" s="52"/>
      <c r="DO180" s="52"/>
      <c r="DP180" s="52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52"/>
      <c r="EL180" s="52"/>
      <c r="EM180" s="85"/>
      <c r="EN180" s="85"/>
      <c r="EO180" s="52"/>
      <c r="EP180" s="52"/>
      <c r="EQ180" s="52"/>
      <c r="ER180" s="52"/>
      <c r="ES180" s="52"/>
      <c r="ET180" s="52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3"/>
      <c r="FS180" s="83"/>
      <c r="FT180" s="83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3"/>
      <c r="GU180" s="83"/>
      <c r="GV180" s="84"/>
      <c r="GW180" s="85"/>
      <c r="GX180" s="85"/>
    </row>
    <row r="181" spans="1:206" ht="6" customHeight="1" x14ac:dyDescent="0.2">
      <c r="A181" s="104"/>
      <c r="B181" s="78"/>
      <c r="C181" s="58"/>
      <c r="D181" s="86"/>
      <c r="F181" s="80"/>
      <c r="R181" s="89"/>
      <c r="T181" s="89"/>
      <c r="W181" s="89"/>
      <c r="Y181" s="89"/>
      <c r="AA181" s="89"/>
      <c r="AC181" s="89"/>
      <c r="AD181" s="89"/>
      <c r="AF181" s="89"/>
      <c r="AH181" s="89"/>
      <c r="AJ181" s="89"/>
      <c r="AL181" s="92"/>
      <c r="AM181" s="91"/>
      <c r="AN181" s="93"/>
      <c r="AQ181" s="89"/>
      <c r="AS181" s="89"/>
      <c r="AT181" s="94"/>
      <c r="AU181" s="93"/>
      <c r="AW181" s="89"/>
      <c r="AZ181" s="89"/>
      <c r="BA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94"/>
      <c r="BV181" s="93"/>
      <c r="BX181" s="93"/>
      <c r="BZ181" s="89"/>
      <c r="CB181" s="89"/>
      <c r="CC181" s="89"/>
      <c r="CD181" s="94"/>
      <c r="CE181" s="93"/>
      <c r="CG181" s="95"/>
      <c r="CH181" s="52"/>
      <c r="CI181" s="52"/>
      <c r="CJ181" s="52"/>
      <c r="CK181" s="52"/>
      <c r="CL181" s="52"/>
      <c r="CM181" s="52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52"/>
      <c r="DL181" s="52"/>
      <c r="DM181" s="52"/>
      <c r="DN181" s="52"/>
      <c r="DO181" s="52"/>
      <c r="DP181" s="52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52"/>
      <c r="EL181" s="52"/>
      <c r="EM181" s="95"/>
      <c r="EN181" s="95"/>
      <c r="EO181" s="52"/>
      <c r="EP181" s="52"/>
      <c r="EQ181" s="52"/>
      <c r="ER181" s="52"/>
      <c r="ES181" s="52"/>
      <c r="ET181" s="52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4"/>
      <c r="FS181" s="93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53"/>
      <c r="GU181" s="83"/>
      <c r="GV181" s="84"/>
      <c r="GW181" s="85"/>
      <c r="GX181" s="85"/>
    </row>
    <row r="182" spans="1:206" customFormat="1" ht="12" customHeight="1" x14ac:dyDescent="0.2">
      <c r="A182" s="96" t="s">
        <v>474</v>
      </c>
      <c r="B182" s="69" t="s">
        <v>475</v>
      </c>
      <c r="C182" s="80">
        <f>IF(ISNA(VLOOKUP($A182,'[2]1516 enrollment_Rev_Exp by size'!$A$6:$G$320,3,FALSE)),"",VLOOKUP($A182,'[2]1516 enrollment_Rev_Exp by size'!$A$6:$G$320,3,FALSE))</f>
        <v>981.38000000000011</v>
      </c>
      <c r="D182" s="97">
        <v>12274303.9</v>
      </c>
      <c r="E182" s="80">
        <f t="shared" ref="E182:E214" si="243">M182+AL182+AT182+BU182+CD182+FR182+GT182</f>
        <v>12274303.9</v>
      </c>
      <c r="F182" s="80">
        <f t="shared" ref="F182:F214" si="244">D182-E182</f>
        <v>0</v>
      </c>
      <c r="G182" s="98">
        <f>IF(ISNA(VLOOKUP($A182,'[2]1516 Exp_Rev Access'!$F$7:$FS$306,2,FALSE)),"",VLOOKUP($A182,'[2]1516 Exp_Rev Access'!$F$7:$FS$306,2,FALSE))</f>
        <v>1027569.86</v>
      </c>
      <c r="H182" s="98">
        <f>IF(ISNA(VLOOKUP($A182,'[2]1516 Exp_Rev Access'!$F$7:$FS$306,3,FALSE)),"",VLOOKUP($A182,'[2]1516 Exp_Rev Access'!$F$7:$FS$306,3,FALSE))</f>
        <v>0</v>
      </c>
      <c r="I182" s="98">
        <f>IF(ISNA(VLOOKUP($A182,'[2]1516 Exp_Rev Access'!$F$7:$FS$306,4,FALSE)),"",VLOOKUP($A182,'[2]1516 Exp_Rev Access'!$F$7:$FS$306,4,FALSE))</f>
        <v>0</v>
      </c>
      <c r="J182" s="98">
        <f>IF(ISNA(VLOOKUP($A182,'[2]1516 Exp_Rev Access'!$F$7:$FS$306,5,FALSE)),"",VLOOKUP($A182,'[2]1516 Exp_Rev Access'!$F$7:$FS$306,5,FALSE))</f>
        <v>913.87</v>
      </c>
      <c r="K182" s="98">
        <f>IF(ISNA(VLOOKUP($A182,'[2]1516 Exp_Rev Access'!$F$7:$FS$306,6,FALSE)),"",VLOOKUP($A182,'[2]1516 Exp_Rev Access'!$F$7:$FS$306,6,FALSE))</f>
        <v>0</v>
      </c>
      <c r="L182" s="98">
        <f>IF(ISNA(VLOOKUP($A182,'[2]1516 Exp_Rev Access'!$F$7:$FS$306,7,FALSE)),"",VLOOKUP($A182,'[2]1516 Exp_Rev Access'!$F$7:$FS$306,7,FALSE))</f>
        <v>0</v>
      </c>
      <c r="M182" s="90">
        <f t="shared" ref="M182:M214" si="245">SUM(G182:L182)</f>
        <v>1028483.73</v>
      </c>
      <c r="N182" s="72">
        <f t="shared" ref="N182:N214" si="246">M182/D182</f>
        <v>8.3791613632769837E-2</v>
      </c>
      <c r="O182" s="73">
        <f t="shared" ref="O182:O214" si="247">M182/C182</f>
        <v>1047.9974423770607</v>
      </c>
      <c r="P182" s="99">
        <f>IF(ISNA(VLOOKUP($A182,'[2]1516 Exp_Rev Access'!$F$7:$FS$306,8,FALSE)),"",VLOOKUP($A182,'[2]1516 Exp_Rev Access'!$F$7:$FS$306,8,FALSE))</f>
        <v>1940.86</v>
      </c>
      <c r="Q182" s="99">
        <f>IF(ISNA(VLOOKUP($A182,'[2]1516 Exp_Rev Access'!$F$7:$FS$306,9,FALSE)),"",VLOOKUP($A182,'[2]1516 Exp_Rev Access'!$F$7:$FS$306,9,FALSE))</f>
        <v>0</v>
      </c>
      <c r="R182" s="99">
        <f>IF(ISNA(VLOOKUP($A182,'[2]1516 Exp_Rev Access'!$F$7:$FS$306,10,FALSE)),"",VLOOKUP($A182,'[2]1516 Exp_Rev Access'!$F$7:$FS$306,10,FALSE))</f>
        <v>10</v>
      </c>
      <c r="S182" s="99">
        <f>IF(ISNA(VLOOKUP($A182,'[2]1516 Exp_Rev Access'!$F$7:$FS$306,11,FALSE)),"",VLOOKUP($A182,'[2]1516 Exp_Rev Access'!$F$7:$FS$306,11,FALSE))</f>
        <v>0</v>
      </c>
      <c r="T182" s="99">
        <f>IF(ISNA(VLOOKUP($A182,'[2]1516 Exp_Rev Access'!$F$7:$FS$306,12,FALSE)),"",VLOOKUP($A182,'[2]1516 Exp_Rev Access'!$F$7:$FS$306,12,FALSE))</f>
        <v>0</v>
      </c>
      <c r="U182" s="99">
        <f>IF(ISNA(VLOOKUP($A182,'[2]1516 Exp_Rev Access'!$F$7:$FS$306,13,FALSE)),"",VLOOKUP($A182,'[2]1516 Exp_Rev Access'!$F$7:$FS$306,13,FALSE))</f>
        <v>0</v>
      </c>
      <c r="V182" s="99">
        <f>IF(ISNA(VLOOKUP($A182,'[2]1516 Exp_Rev Access'!$F$7:$FS$306,14,FALSE)),"",VLOOKUP($A182,'[2]1516 Exp_Rev Access'!$F$7:$FS$306,14,FALSE))</f>
        <v>0</v>
      </c>
      <c r="W182" s="99">
        <f>IF(ISNA(VLOOKUP($A182,'[2]1516 Exp_Rev Access'!$F$7:$FS$306,15,FALSE)),"",VLOOKUP($A182,'[2]1516 Exp_Rev Access'!$F$7:$FS$306,15,FALSE))</f>
        <v>0</v>
      </c>
      <c r="X182" s="99">
        <f>IF(ISNA(VLOOKUP($A182,'[2]1516 Exp_Rev Access'!$F$7:$FS$306,16,FALSE)),"",VLOOKUP($A182,'[2]1516 Exp_Rev Access'!$F$7:$FS$306,16,FALSE))</f>
        <v>5833</v>
      </c>
      <c r="Y182" s="99">
        <f>IF(ISNA(VLOOKUP($A182,'[2]1516 Exp_Rev Access'!$F$7:$FS$306,17,FALSE)),"",VLOOKUP($A182,'[2]1516 Exp_Rev Access'!$F$7:$FS$306,17,FALSE))</f>
        <v>13439.95</v>
      </c>
      <c r="Z182" s="99">
        <f>IF(ISNA(VLOOKUP($A182,'[2]1516 Exp_Rev Access'!$F$7:$FS$306,18,FALSE)),"",VLOOKUP($A182,'[2]1516 Exp_Rev Access'!$F$7:$FS$306,18,FALSE))</f>
        <v>0</v>
      </c>
      <c r="AA182" s="99">
        <f>IF(ISNA(VLOOKUP($A182,'[2]1516 Exp_Rev Access'!$F$7:$FS$306,19,FALSE)),"",VLOOKUP($A182,'[2]1516 Exp_Rev Access'!$F$7:$FS$306,19,FALSE))</f>
        <v>0</v>
      </c>
      <c r="AB182" s="99">
        <f>IF(ISNA(VLOOKUP($A182,'[2]1516 Exp_Rev Access'!$F$7:$FS$306,20,FALSE)),"",VLOOKUP($A182,'[2]1516 Exp_Rev Access'!$F$7:$FS$306,20,FALSE))</f>
        <v>0</v>
      </c>
      <c r="AC182" s="99">
        <f>IF(ISNA(VLOOKUP($A182,'[2]1516 Exp_Rev Access'!$F$7:$FS$306,21,FALSE)),"",VLOOKUP($A182,'[2]1516 Exp_Rev Access'!$F$7:$FS$306,21,FALSE))</f>
        <v>2637.48</v>
      </c>
      <c r="AD182" s="99">
        <f>IF(ISNA(VLOOKUP($A182,'[2]1516 Exp_Rev Access'!$F$7:$FS$306,22,FALSE)),"",VLOOKUP($A182,'[2]1516 Exp_Rev Access'!$F$7:$FS$306,22,FALSE))</f>
        <v>4531.6499999999996</v>
      </c>
      <c r="AE182" s="99">
        <f>IF(ISNA(VLOOKUP($A182,'[2]1516 Exp_Rev Access'!$F$7:$FS$306,23,FALSE)),"",VLOOKUP($A182,'[2]1516 Exp_Rev Access'!$F$7:$FS$306,23,FALSE))</f>
        <v>0</v>
      </c>
      <c r="AF182" s="99">
        <f>IF(ISNA(VLOOKUP($A182,'[2]1516 Exp_Rev Access'!$F$7:$FS$306,24,FALSE)),"",VLOOKUP($A182,'[2]1516 Exp_Rev Access'!$F$7:$FS$306,24,FALSE))</f>
        <v>802</v>
      </c>
      <c r="AG182" s="99">
        <f>IF(ISNA(VLOOKUP($A182,'[2]1516 Exp_Rev Access'!$F$7:$FS$306,25,FALSE)),"",VLOOKUP($A182,'[2]1516 Exp_Rev Access'!$F$7:$FS$306,25,FALSE))</f>
        <v>542.86</v>
      </c>
      <c r="AH182" s="98">
        <f>IF(ISNA(VLOOKUP($A182,'[2]1516 Exp_Rev Access'!$F$7:$FS$306,26,FALSE)),"",VLOOKUP($A182,'[2]1516 Exp_Rev Access'!$F$7:$FS$306,26,FALSE))</f>
        <v>12316</v>
      </c>
      <c r="AI182" s="98">
        <f>IF(ISNA(VLOOKUP($A182,'[2]1516 Exp_Rev Access'!$F$7:$FS$306,27,FALSE)),"",VLOOKUP($A182,'[2]1516 Exp_Rev Access'!$F$7:$FS$306,27,FALSE))</f>
        <v>0</v>
      </c>
      <c r="AJ182" s="98">
        <f>IF(ISNA(VLOOKUP($A182,'[2]1516 Exp_Rev Access'!$F$7:$FS$306,28,FALSE)),"",VLOOKUP($A182,'[2]1516 Exp_Rev Access'!$F$7:$FS$306,28,FALSE))</f>
        <v>56949.03</v>
      </c>
      <c r="AK182" s="98">
        <f>IF(ISNA(VLOOKUP($A182,'[2]1516 Exp_Rev Access'!$F$7:$FS$306,29,FALSE)),"",VLOOKUP($A182,'[2]1516 Exp_Rev Access'!$F$7:$FS$306,29,FALSE))</f>
        <v>148159.14000000001</v>
      </c>
      <c r="AL182" s="100">
        <f t="shared" ref="AL182:AL214" si="248">SUM(P182:AK182)</f>
        <v>247161.97000000003</v>
      </c>
      <c r="AM182" s="72">
        <f t="shared" ref="AM182:AM214" si="249">AL182/D182</f>
        <v>2.0136536622659313E-2</v>
      </c>
      <c r="AN182" s="94">
        <f t="shared" ref="AN182:AN214" si="250">AL182/C182</f>
        <v>251.85144388514132</v>
      </c>
      <c r="AO182" s="99">
        <f>IF(ISNA(VLOOKUP($A182,'[2]1516 Exp_Rev Access'!$F$7:$GB$306,30,FALSE)),"",VLOOKUP($A182,'[2]1516 Exp_Rev Access'!$F$7:$FS$306,30,FALSE))</f>
        <v>5934751.8300000001</v>
      </c>
      <c r="AP182" s="99">
        <f>IF(ISNA(VLOOKUP($A182,'[2]1516 Exp_Rev Access'!$F$7:$GB$306,31,FALSE)),"",VLOOKUP($A182,'[2]1516 Exp_Rev Access'!$F$7:$FS$306,31,FALSE))</f>
        <v>145816.51999999999</v>
      </c>
      <c r="AQ182" s="99">
        <f>IF(ISNA(VLOOKUP($A182,'[2]1516 Exp_Rev Access'!$F$7:$GB$306,32,FALSE)),"",VLOOKUP($A182,'[2]1516 Exp_Rev Access'!$F$7:$FS$306,32,FALSE))</f>
        <v>876908.88</v>
      </c>
      <c r="AR182" s="99">
        <f>IF(ISNA(VLOOKUP($A182,'[2]1516 Exp_Rev Access'!$F$7:$GB$306,33,FALSE)),"",VLOOKUP($A182,'[2]1516 Exp_Rev Access'!$F$7:$FS$306,33,FALSE))</f>
        <v>7024.09</v>
      </c>
      <c r="AS182" s="99">
        <f>IF(ISNA(VLOOKUP($A182,'[2]1516 Exp_Rev Access'!$F$7:$GB$306,34,FALSE)),"",VLOOKUP($A182,'[2]1516 Exp_Rev Access'!$F$7:$FS$306,34,FALSE))</f>
        <v>0</v>
      </c>
      <c r="AT182" s="101">
        <f t="shared" ref="AT182:AT214" si="251">SUM(AO182:AS182)</f>
        <v>6964501.3199999994</v>
      </c>
      <c r="AU182" s="72">
        <f t="shared" ref="AU182:AU214" si="252">AT182/D182</f>
        <v>0.5674049931255164</v>
      </c>
      <c r="AV182" s="94">
        <f t="shared" ref="AV182:AV214" si="253">AT182/C182</f>
        <v>7096.6407711589791</v>
      </c>
      <c r="AW182" s="99">
        <f>IF(ISNA(VLOOKUP($A182,'[2]1516 Exp_Rev Access'!$F$7:$GB$306,35,FALSE)),"",VLOOKUP($A182,'[2]1516 Exp_Rev Access'!$F$7:$GB$306,35,FALSE))</f>
        <v>0</v>
      </c>
      <c r="AX182" s="99">
        <f>IF(ISNA(VLOOKUP($A182,'[2]1516 Exp_Rev Access'!$F$7:$GB$306,36,FALSE)),"",VLOOKUP($A182,'[2]1516 Exp_Rev Access'!$F$7:$GB$306,36,FALSE))</f>
        <v>677724.77</v>
      </c>
      <c r="AY182" s="99">
        <f>IF(ISNA(VLOOKUP($A182,'[2]1516 Exp_Rev Access'!$F$7:$GB$306,37,FALSE)),"",VLOOKUP($A182,'[2]1516 Exp_Rev Access'!$F$7:$GB$306,37,FALSE))</f>
        <v>122326.87</v>
      </c>
      <c r="AZ182" s="99">
        <f>IF(ISNA(VLOOKUP($A182,'[2]1516 Exp_Rev Access'!$F$7:$GB$306,38,FALSE)),"",VLOOKUP($A182,'[2]1516 Exp_Rev Access'!$F$7:$GB$306,38,FALSE))</f>
        <v>0</v>
      </c>
      <c r="BA182" s="99">
        <f>IF(ISNA(VLOOKUP($A182,'[2]1516 Exp_Rev Access'!$F$7:$GB$306,39,FALSE)),"",VLOOKUP($A182,'[2]1516 Exp_Rev Access'!$F$7:$GB$306,39,FALSE))</f>
        <v>0</v>
      </c>
      <c r="BB182" s="99">
        <f>IF(ISNA(VLOOKUP($A182,'[2]1516 Exp_Rev Access'!$F$7:$GB$306,40,FALSE)),"",VLOOKUP($A182,'[2]1516 Exp_Rev Access'!$F$7:$GB$306,40,FALSE))</f>
        <v>417262.75</v>
      </c>
      <c r="BC182" s="99">
        <f>IF(ISNA(VLOOKUP($A182,'[2]1516 Exp_Rev Access'!$F$7:$GB$306,41,FALSE)),"",VLOOKUP($A182,'[2]1516 Exp_Rev Access'!$F$7:$GB$306,41,FALSE))</f>
        <v>0</v>
      </c>
      <c r="BD182" s="99">
        <f>IF(ISNA(VLOOKUP($A182,'[2]1516 Exp_Rev Access'!$F$7:$GB$306,42,FALSE)),"",VLOOKUP($A182,'[2]1516 Exp_Rev Access'!$F$7:$GB$306,42,FALSE))</f>
        <v>58882.720000000001</v>
      </c>
      <c r="BE182" s="99">
        <f>IF(ISNA(VLOOKUP($A182,'[2]1516 Exp_Rev Access'!$F$7:$GB$306,43,FALSE)),"",VLOOKUP($A182,'[2]1516 Exp_Rev Access'!$F$7:$GB$306,43,FALSE))</f>
        <v>0</v>
      </c>
      <c r="BF182" s="99">
        <f>IF(ISNA(VLOOKUP($A182,'[2]1516 Exp_Rev Access'!$F$7:$GB$306,44,FALSE)),"",VLOOKUP($A182,'[2]1516 Exp_Rev Access'!$F$7:$GB$306,44,FALSE))</f>
        <v>421293.24</v>
      </c>
      <c r="BG182" s="99">
        <f>IF(ISNA(VLOOKUP($A182,'[2]1516 Exp_Rev Access'!$F$7:$GB$306,45,FALSE)),"",VLOOKUP($A182,'[2]1516 Exp_Rev Access'!$F$7:$GB$306,45,FALSE))</f>
        <v>9181.7999999999993</v>
      </c>
      <c r="BH182" s="99">
        <f>IF(ISNA(VLOOKUP($A182,'[2]1516 Exp_Rev Access'!$F$7:$GB$306,46,FALSE)),"",VLOOKUP($A182,'[2]1516 Exp_Rev Access'!$F$7:$GB$306,46,FALSE))</f>
        <v>0</v>
      </c>
      <c r="BI182" s="99">
        <f>IF(ISNA(VLOOKUP($A182,'[2]1516 Exp_Rev Access'!$F$7:$GB$306,47,FALSE)),"",VLOOKUP($A182,'[2]1516 Exp_Rev Access'!$F$7:$GB$306,47,FALSE))</f>
        <v>8395.61</v>
      </c>
      <c r="BJ182" s="99">
        <f>IF(ISNA(VLOOKUP($A182,'[2]1516 Exp_Rev Access'!$F$7:$GB$306,48,FALSE)),"",VLOOKUP($A182,'[2]1516 Exp_Rev Access'!$F$7:$GB$306,48,FALSE))</f>
        <v>176177.71</v>
      </c>
      <c r="BK182" s="99">
        <f>IF(ISNA(VLOOKUP($A182,'[2]1516 Exp_Rev Access'!$F$7:$GB$306,49,FALSE)),"",VLOOKUP($A182,'[2]1516 Exp_Rev Access'!$F$7:$GB$306,49,FALSE))</f>
        <v>0</v>
      </c>
      <c r="BL182" s="99">
        <f>IF(ISNA(VLOOKUP($A182,'[2]1516 Exp_Rev Access'!$F$7:$GB$306,50,FALSE)),"",VLOOKUP($A182,'[2]1516 Exp_Rev Access'!$F$7:$GB$306,50,FALSE))</f>
        <v>0</v>
      </c>
      <c r="BM182" s="99">
        <f>IF(ISNA(VLOOKUP($A182,'[2]1516 Exp_Rev Access'!$F$7:$GB$306,51,FALSE)),"",VLOOKUP($A182,'[2]1516 Exp_Rev Access'!$F$7:$GB$306,51,FALSE))</f>
        <v>0</v>
      </c>
      <c r="BN182" s="99">
        <f>IF(ISNA(VLOOKUP($A182,'[2]1516 Exp_Rev Access'!$F$7:$GB$306,52,FALSE)),"",VLOOKUP($A182,'[2]1516 Exp_Rev Access'!$F$7:$GB$306,52,FALSE))</f>
        <v>0</v>
      </c>
      <c r="BO182" s="99">
        <f>IF(ISNA(VLOOKUP($A182,'[2]1516 Exp_Rev Access'!$F$7:$GB$306,53,FALSE)),"",VLOOKUP($A182,'[2]1516 Exp_Rev Access'!$F$7:$GB$306,53,FALSE))</f>
        <v>0</v>
      </c>
      <c r="BP182" s="99">
        <f>IF(ISNA(VLOOKUP($A182,'[2]1516 Exp_Rev Access'!$F$7:$GB$306,54,FALSE)),"",VLOOKUP($A182,'[2]1516 Exp_Rev Access'!$F$7:$GB$306,54,FALSE))</f>
        <v>6700</v>
      </c>
      <c r="BQ182" s="99">
        <f>IF(ISNA(VLOOKUP($A182,'[2]1516 Exp_Rev Access'!$F$7:$GB$306,55,FALSE)),"",VLOOKUP($A182,'[2]1516 Exp_Rev Access'!$F$7:$GB$306,55,FALSE))</f>
        <v>0</v>
      </c>
      <c r="BR182" s="99">
        <f>IF(ISNA(VLOOKUP($A182,'[2]1516 Exp_Rev Access'!$F$7:$GB$306,56,FALSE)),"",VLOOKUP($A182,'[2]1516 Exp_Rev Access'!$F$7:$GB$306,56,FALSE))</f>
        <v>0</v>
      </c>
      <c r="BS182" s="99">
        <f>IF(ISNA(VLOOKUP($A182,'[2]1516 Exp_Rev Access'!$F$7:$GB$306,57,FALSE)),"",VLOOKUP($A182,'[2]1516 Exp_Rev Access'!$F$7:$GB$306,57,FALSE))</f>
        <v>0</v>
      </c>
      <c r="BT182" s="99">
        <f>IF(ISNA(VLOOKUP($A182,'[2]1516 Exp_Rev Access'!$F$7:$GB$306,58,FALSE)),"",VLOOKUP($A182,'[2]1516 Exp_Rev Access'!$F$7:$GB$306,58,FALSE))</f>
        <v>0</v>
      </c>
      <c r="BU182" s="102">
        <f t="shared" ref="BU182:BU214" si="254">SUM(AW182:BT182)</f>
        <v>1897945.4700000002</v>
      </c>
      <c r="BV182" s="72">
        <f t="shared" ref="BV182:BV214" si="255">BU182/D182</f>
        <v>0.15462754429601505</v>
      </c>
      <c r="BW182" s="94">
        <f t="shared" ref="BW182:BW214" si="256">BU182/C182</f>
        <v>1933.9557256108744</v>
      </c>
      <c r="BX182" s="99">
        <f>IF(ISNA(VLOOKUP($A182,'[2]1516 Exp_Rev Access'!$F$7:$GB$306,59,FALSE)),"",VLOOKUP($A182,'[2]1516 Exp_Rev Access'!$F$7:$GB$306,59,FALSE))</f>
        <v>0</v>
      </c>
      <c r="BY182" s="99">
        <f>IF(ISNA(VLOOKUP($A182,'[2]1516 Exp_Rev Access'!$F$7:$GB$306,60,FALSE)),"",VLOOKUP($A182,'[2]1516 Exp_Rev Access'!$F$7:$GB$306,60,FALSE))</f>
        <v>0</v>
      </c>
      <c r="BZ182" s="99">
        <f>IF(ISNA(VLOOKUP($A182,'[2]1516 Exp_Rev Access'!$F$7:$GB$306,61,FALSE)),"",VLOOKUP($A182,'[2]1516 Exp_Rev Access'!$F$7:$GB$306,61,FALSE))</f>
        <v>0</v>
      </c>
      <c r="CA182" s="99">
        <f>IF(ISNA(VLOOKUP($A182,'[2]1516 Exp_Rev Access'!$F$7:$GB$306,62,FALSE)),"",VLOOKUP($A182,'[2]1516 Exp_Rev Access'!$F$7:$GB$306,62,FALSE))</f>
        <v>0</v>
      </c>
      <c r="CB182" s="99">
        <f>IF(ISNA(VLOOKUP($A182,'[2]1516 Exp_Rev Access'!$F$7:$GB$306,63,FALSE)),"",VLOOKUP($A182,'[2]1516 Exp_Rev Access'!$F$7:$GB$306,63,FALSE))</f>
        <v>116367.21</v>
      </c>
      <c r="CC182" s="99">
        <f>IF(ISNA(VLOOKUP($A182,'[2]1516 Exp_Rev Access'!$F$7:$GB$306,64,FALSE)),"",VLOOKUP($A182,'[2]1516 Exp_Rev Access'!$F$7:$GB$306,64,FALSE))</f>
        <v>0</v>
      </c>
      <c r="CD182" s="101">
        <f t="shared" ref="CD182:CD214" si="257">SUM(BX182:CC182)</f>
        <v>116367.21</v>
      </c>
      <c r="CE182" s="72">
        <f t="shared" ref="CE182:CE189" si="258">CD182/D182</f>
        <v>9.480554738423904E-3</v>
      </c>
      <c r="CF182" s="103">
        <f t="shared" ref="CF182:CF189" si="259">CD182/C182</f>
        <v>118.57507795145611</v>
      </c>
      <c r="CG182" s="99">
        <f>IF(ISNA(VLOOKUP($A182,'[2]1516 Exp_Rev Access'!$F$7:$GB$306,65,FALSE)),"",VLOOKUP($A182,'[2]1516 Exp_Rev Access'!$F$7:$GB$306,65,FALSE))</f>
        <v>0</v>
      </c>
      <c r="CH182" s="99">
        <f>IF(ISNA(VLOOKUP($A182,'[2]1516 Exp_Rev Access'!$F$7:$GB$306,66,FALSE)),"",VLOOKUP($A182,'[2]1516 Exp_Rev Access'!$F$7:$GB$306,66,FALSE))</f>
        <v>0</v>
      </c>
      <c r="CI182" s="99">
        <f>IF(ISNA(VLOOKUP($A182,'[2]1516 Exp_Rev Access'!$F$7:$GB$306,67,FALSE)),"",VLOOKUP($A182,'[2]1516 Exp_Rev Access'!$F$7:$GB$306,67,FALSE))</f>
        <v>0</v>
      </c>
      <c r="CJ182" s="99">
        <f>IF(ISNA(VLOOKUP($A182,'[2]1516 Exp_Rev Access'!$F$7:$GB$306,68,FALSE)),"",VLOOKUP($A182,'[2]1516 Exp_Rev Access'!$F$7:$GB$306,68,FALSE))</f>
        <v>0</v>
      </c>
      <c r="CK182" s="99">
        <f>IF(ISNA(VLOOKUP($A182,'[2]1516 Exp_Rev Access'!$F$7:$GB$306,69,FALSE)),"",VLOOKUP($A182,'[2]1516 Exp_Rev Access'!$F$7:$GB$306,69,FALSE))</f>
        <v>0</v>
      </c>
      <c r="CL182" s="99">
        <f>IF(ISNA(VLOOKUP($A182,'[2]1516 Exp_Rev Access'!$F$7:$GB$306,70,FALSE)),"",VLOOKUP($A182,'[2]1516 Exp_Rev Access'!$F$7:$GB$306,70,FALSE))</f>
        <v>0</v>
      </c>
      <c r="CM182" s="99">
        <f>IF(ISNA(VLOOKUP($A182,'[2]1516 Exp_Rev Access'!$F$7:$GB$306,71,FALSE)),"",VLOOKUP($A182,'[2]1516 Exp_Rev Access'!$F$7:$GB$306,71,FALSE))</f>
        <v>0</v>
      </c>
      <c r="CN182" s="99">
        <f>IF(ISNA(VLOOKUP($A182,'[2]1516 Exp_Rev Access'!$F$7:$GB$306,72,FALSE)),"",VLOOKUP($A182,'[2]1516 Exp_Rev Access'!$F$7:$GB$306,72,FALSE))</f>
        <v>0</v>
      </c>
      <c r="CO182" s="99">
        <f>IF(ISNA(VLOOKUP($A182,'[2]1516 Exp_Rev Access'!$F$7:$GB$306,73,FALSE)),"",VLOOKUP($A182,'[2]1516 Exp_Rev Access'!$F$7:$GB$306,73,FALSE))</f>
        <v>0</v>
      </c>
      <c r="CP182" s="99">
        <f>IF(ISNA(VLOOKUP($A182,'[2]1516 Exp_Rev Access'!$F$7:$GB$306,74,FALSE)),"",VLOOKUP($A182,'[2]1516 Exp_Rev Access'!$F$7:$GB$306,74,FALSE))</f>
        <v>203580</v>
      </c>
      <c r="CQ182" s="99">
        <f>IF(ISNA(VLOOKUP($A182,'[2]1516 Exp_Rev Access'!$F$7:$GB$306,75,FALSE)),"",VLOOKUP($A182,'[2]1516 Exp_Rev Access'!$F$7:$GB$306,75,FALSE))</f>
        <v>0</v>
      </c>
      <c r="CR182" s="99">
        <f>IF(ISNA(VLOOKUP($A182,'[2]1516 Exp_Rev Access'!$F$7:$GB$306,76,FALSE)),"",VLOOKUP($A182,'[2]1516 Exp_Rev Access'!$F$7:$GB$306,76,FALSE))</f>
        <v>9153</v>
      </c>
      <c r="CS182" s="99">
        <f>IF(ISNA(VLOOKUP($A182,'[2]1516 Exp_Rev Access'!$F$7:$GB$306,77,FALSE)),"",VLOOKUP($A182,'[2]1516 Exp_Rev Access'!$F$7:$GB$306,77,FALSE))</f>
        <v>0</v>
      </c>
      <c r="CT182" s="99">
        <f>IF(ISNA(VLOOKUP($A182,'[2]1516 Exp_Rev Access'!$F$7:$GB$306,78,FALSE)),"",VLOOKUP($A182,'[2]1516 Exp_Rev Access'!$F$7:$GB$306,78,FALSE))</f>
        <v>983592.14</v>
      </c>
      <c r="CU182" s="99">
        <f>IF(ISNA(VLOOKUP($A182,'[2]1516 Exp_Rev Access'!$F$7:$GB$306,79,FALSE)),"",VLOOKUP($A182,'[2]1516 Exp_Rev Access'!$F$7:$GB$306,79,FALSE))</f>
        <v>72031</v>
      </c>
      <c r="CV182" s="99">
        <f>IF(ISNA(VLOOKUP($A182,'[2]1516 Exp_Rev Access'!$F$7:$GB$306,80,FALSE)),"",VLOOKUP($A182,'[2]1516 Exp_Rev Access'!$F$7:$GB$306,80,FALSE))</f>
        <v>118310.39999999999</v>
      </c>
      <c r="CW182" s="99">
        <f>IF(ISNA(VLOOKUP($A182,'[2]1516 Exp_Rev Access'!$F$7:$GB$306,81,FALSE)),"",VLOOKUP($A182,'[2]1516 Exp_Rev Access'!$F$7:$GB$306,81,FALSE))</f>
        <v>0</v>
      </c>
      <c r="CX182" s="99">
        <f>IF(ISNA(VLOOKUP($A182,'[2]1516 Exp_Rev Access'!$F$7:$GB$306,82,FALSE)),"",VLOOKUP($A182,'[2]1516 Exp_Rev Access'!$F$7:$GB$306,82,FALSE))</f>
        <v>0</v>
      </c>
      <c r="CY182" s="99">
        <f>IF(ISNA(VLOOKUP($A182,'[2]1516 Exp_Rev Access'!$F$7:$GB$306,83,FALSE)),"",VLOOKUP($A182,'[2]1516 Exp_Rev Access'!$F$7:$GB$306,83,FALSE))</f>
        <v>0</v>
      </c>
      <c r="CZ182" s="99">
        <f>IF(ISNA(VLOOKUP($A182,'[2]1516 Exp_Rev Access'!$F$7:$GB$306,84,FALSE)),"",VLOOKUP($A182,'[2]1516 Exp_Rev Access'!$F$7:$GB$306,84,FALSE))</f>
        <v>0</v>
      </c>
      <c r="DA182" s="99">
        <f>IF(ISNA(VLOOKUP($A182,'[2]1516 Exp_Rev Access'!$F$7:$GB$306,85,FALSE)),"",VLOOKUP($A182,'[2]1516 Exp_Rev Access'!$F$7:$GB$306,85,FALSE))</f>
        <v>73805.53</v>
      </c>
      <c r="DB182" s="99">
        <f>IF(ISNA(VLOOKUP($A182,'[2]1516 Exp_Rev Access'!$F$7:$GB$306,86,FALSE)),"",VLOOKUP($A182,'[2]1516 Exp_Rev Access'!$F$7:$GB$306,86,FALSE))</f>
        <v>0</v>
      </c>
      <c r="DC182" s="99">
        <f>IF(ISNA(VLOOKUP($A182,'[2]1516 Exp_Rev Access'!$F$7:$GB$306,87,FALSE)),"",VLOOKUP($A182,'[2]1516 Exp_Rev Access'!$F$7:$GB$306,87,FALSE))</f>
        <v>0</v>
      </c>
      <c r="DD182" s="99">
        <f>IF(ISNA(VLOOKUP($A182,'[2]1516 Exp_Rev Access'!$F$7:$GB$306,88,FALSE)),"",VLOOKUP($A182,'[2]1516 Exp_Rev Access'!$F$7:$GB$306,88,FALSE))</f>
        <v>0</v>
      </c>
      <c r="DE182" s="99">
        <f>IF(ISNA(VLOOKUP($A182,'[2]1516 Exp_Rev Access'!$F$7:$GB$306,89,FALSE)),"",VLOOKUP($A182,'[2]1516 Exp_Rev Access'!$F$7:$GB$306,89,FALSE))</f>
        <v>0</v>
      </c>
      <c r="DF182" s="99">
        <f>IF(ISNA(VLOOKUP($A182,'[2]1516 Exp_Rev Access'!$F$7:$GB$306,90,FALSE)),"",VLOOKUP($A182,'[2]1516 Exp_Rev Access'!$F$7:$GB$306,90,FALSE))</f>
        <v>0</v>
      </c>
      <c r="DG182" s="99">
        <f>IF(ISNA(VLOOKUP($A182,'[2]1516 Exp_Rev Access'!$F$7:$GB$306,91,FALSE)),"",VLOOKUP($A182,'[2]1516 Exp_Rev Access'!$F$7:$GB$306,91,FALSE))</f>
        <v>0</v>
      </c>
      <c r="DH182" s="99">
        <f>IF(ISNA(VLOOKUP($A182,'[2]1516 Exp_Rev Access'!$F$7:$GB$306,92,FALSE)),"",VLOOKUP($A182,'[2]1516 Exp_Rev Access'!$F$7:$GB$306,92,FALSE))</f>
        <v>444229.38</v>
      </c>
      <c r="DI182" s="99">
        <f>IF(ISNA(VLOOKUP($A182,'[2]1516 Exp_Rev Access'!$F$7:$GB$306,93,FALSE)),"",VLOOKUP($A182,'[2]1516 Exp_Rev Access'!$F$7:$GB$306,93,FALSE))</f>
        <v>0</v>
      </c>
      <c r="DJ182" s="99">
        <f>IF(ISNA(VLOOKUP($A182,'[2]1516 Exp_Rev Access'!$F$7:$GB$306,94,FALSE)),"",VLOOKUP($A182,'[2]1516 Exp_Rev Access'!$F$7:$GB$306,94,FALSE))</f>
        <v>0</v>
      </c>
      <c r="DK182" s="99">
        <f>IF(ISNA(VLOOKUP($A182,'[2]1516 Exp_Rev Access'!$F$7:$GB$306,95,FALSE)),"",VLOOKUP($A182,'[2]1516 Exp_Rev Access'!$F$7:$GB$306,95,FALSE))</f>
        <v>0</v>
      </c>
      <c r="DL182" s="99">
        <f>IF(ISNA(VLOOKUP($A182,'[2]1516 Exp_Rev Access'!$F$7:$GB$306,96,FALSE)),"",VLOOKUP($A182,'[2]1516 Exp_Rev Access'!$F$7:$GB$306,96,FALSE))</f>
        <v>0</v>
      </c>
      <c r="DM182" s="99">
        <f>IF(ISNA(VLOOKUP($A182,'[2]1516 Exp_Rev Access'!$F$7:$GB$306,97,FALSE)),"",VLOOKUP($A182,'[2]1516 Exp_Rev Access'!$F$7:$GB$306,97,FALSE))</f>
        <v>0</v>
      </c>
      <c r="DN182" s="99">
        <f>IF(ISNA(VLOOKUP($A182,'[2]1516 Exp_Rev Access'!$F$7:$GB$306,98,FALSE)),"",VLOOKUP($A182,'[2]1516 Exp_Rev Access'!$F$7:$GB$306,98,FALSE))</f>
        <v>0</v>
      </c>
      <c r="DO182" s="99">
        <f>IF(ISNA(VLOOKUP($A182,'[2]1516 Exp_Rev Access'!$F$7:$GB$306,99,FALSE)),"",VLOOKUP($A182,'[2]1516 Exp_Rev Access'!$F$7:$GB$306,99,FALSE))</f>
        <v>0</v>
      </c>
      <c r="DP182" s="99">
        <f>IF(ISNA(VLOOKUP($A182,'[2]1516 Exp_Rev Access'!$F$7:$GB$306,100,FALSE)),"",VLOOKUP($A182,'[2]1516 Exp_Rev Access'!$F$7:$GB$306,100,FALSE))</f>
        <v>0</v>
      </c>
      <c r="DQ182" s="99">
        <f>IF(ISNA(VLOOKUP($A182,'[2]1516 Exp_Rev Access'!$F$7:$GB$306,101,FALSE)),"",VLOOKUP($A182,'[2]1516 Exp_Rev Access'!$F$7:$GB$306,101,FALSE))</f>
        <v>0</v>
      </c>
      <c r="DR182" s="99">
        <f>IF(ISNA(VLOOKUP($A182,'[2]1516 Exp_Rev Access'!$F$7:$GB$306,102,FALSE)),"",VLOOKUP($A182,'[2]1516 Exp_Rev Access'!$F$7:$GB$306,102,FALSE))</f>
        <v>0</v>
      </c>
      <c r="DS182" s="99">
        <f>IF(ISNA(VLOOKUP($A182,'[2]1516 Exp_Rev Access'!$F$7:$GB$306,103,FALSE)),"",VLOOKUP($A182,'[2]1516 Exp_Rev Access'!$F$7:$GB$306,103,FALSE))</f>
        <v>0</v>
      </c>
      <c r="DT182" s="99">
        <f>IF(ISNA(VLOOKUP($A182,'[2]1516 Exp_Rev Access'!$F$7:$GB$306,104,FALSE)),"",VLOOKUP($A182,'[2]1516 Exp_Rev Access'!$F$7:$GB$306,104,FALSE))</f>
        <v>0</v>
      </c>
      <c r="DU182" s="99">
        <f>IF(ISNA(VLOOKUP($A182,'[2]1516 Exp_Rev Access'!$F$7:$GB$306,105,FALSE)),"",VLOOKUP($A182,'[2]1516 Exp_Rev Access'!$F$7:$GB$306,105,FALSE))</f>
        <v>0</v>
      </c>
      <c r="DV182" s="99">
        <f>IF(ISNA(VLOOKUP($A182,'[2]1516 Exp_Rev Access'!$F$7:$GB$306,106,FALSE)),"",VLOOKUP($A182,'[2]1516 Exp_Rev Access'!$F$7:$GB$306,106,FALSE))</f>
        <v>0</v>
      </c>
      <c r="DW182" s="99">
        <f>IF(ISNA(VLOOKUP($A182,'[2]1516 Exp_Rev Access'!$F$7:$GB$306,107,FALSE)),"",VLOOKUP($A182,'[2]1516 Exp_Rev Access'!$F$7:$GB$306,107,FALSE))</f>
        <v>0</v>
      </c>
      <c r="DX182" s="99">
        <f>IF(ISNA(VLOOKUP($A182,'[2]1516 Exp_Rev Access'!$F$7:$GB$306,108,FALSE)),"",VLOOKUP($A182,'[2]1516 Exp_Rev Access'!$F$7:$GB$306,108,FALSE))</f>
        <v>0</v>
      </c>
      <c r="DY182" s="99">
        <f>IF(ISNA(VLOOKUP($A182,'[2]1516 Exp_Rev Access'!$F$7:$GB$306,109,FALSE)),"",VLOOKUP($A182,'[2]1516 Exp_Rev Access'!$F$7:$GB$306,109,FALSE))</f>
        <v>0</v>
      </c>
      <c r="DZ182" s="99">
        <f>IF(ISNA(VLOOKUP($A182,'[2]1516 Exp_Rev Access'!$F$7:$GB$306,110,FALSE)),"",VLOOKUP($A182,'[2]1516 Exp_Rev Access'!$F$7:$GB$306,110,FALSE))</f>
        <v>0</v>
      </c>
      <c r="EA182" s="99">
        <f>IF(ISNA(VLOOKUP($A182,'[2]1516 Exp_Rev Access'!$F$7:$GB$306,111,FALSE)),"",VLOOKUP($A182,'[2]1516 Exp_Rev Access'!$F$7:$GB$306,111,FALSE))</f>
        <v>0</v>
      </c>
      <c r="EB182" s="99">
        <f>IF(ISNA(VLOOKUP($A182,'[2]1516 Exp_Rev Access'!$F$7:$GB$306,112,FALSE)),"",VLOOKUP($A182,'[2]1516 Exp_Rev Access'!$F$7:$GB$306,112,FALSE))</f>
        <v>0</v>
      </c>
      <c r="EC182" s="99">
        <f>IF(ISNA(VLOOKUP($A182,'[2]1516 Exp_Rev Access'!$F$7:$GB$306,113,FALSE)),"",VLOOKUP($A182,'[2]1516 Exp_Rev Access'!$F$7:$GB$306,113,FALSE))</f>
        <v>0</v>
      </c>
      <c r="ED182" s="99">
        <f>IF(ISNA(VLOOKUP($A182,'[2]1516 Exp_Rev Access'!$F$7:$GB$306,114,FALSE)),"",VLOOKUP($A182,'[2]1516 Exp_Rev Access'!$F$7:$GB$306,114,FALSE))</f>
        <v>0</v>
      </c>
      <c r="EE182" s="99">
        <f>IF(ISNA(VLOOKUP($A182,'[2]1516 Exp_Rev Access'!$F$7:$GB$306,115,FALSE)),"",VLOOKUP($A182,'[2]1516 Exp_Rev Access'!$F$7:$GB$306,115,FALSE))</f>
        <v>0</v>
      </c>
      <c r="EF182" s="99">
        <f>IF(ISNA(VLOOKUP($A182,'[2]1516 Exp_Rev Access'!$F$7:$GB$306,116,FALSE)),"",VLOOKUP($A182,'[2]1516 Exp_Rev Access'!$F$7:$GB$306,116,FALSE))</f>
        <v>0</v>
      </c>
      <c r="EG182" s="99">
        <f>IF(ISNA(VLOOKUP($A182,'[2]1516 Exp_Rev Access'!$F$7:$GB$306,117,FALSE)),"",VLOOKUP($A182,'[2]1516 Exp_Rev Access'!$F$7:$GB$306,117,FALSE))</f>
        <v>0</v>
      </c>
      <c r="EH182" s="99">
        <f>IF(ISNA(VLOOKUP($A182,'[2]1516 Exp_Rev Access'!$F$7:$GB$306,118,FALSE)),"",VLOOKUP($A182,'[2]1516 Exp_Rev Access'!$F$7:$GB$306,118,FALSE))</f>
        <v>0</v>
      </c>
      <c r="EI182" s="99">
        <f>IF(ISNA(VLOOKUP($A182,'[2]1516 Exp_Rev Access'!$F$7:$GB$306,119,FALSE)),"",VLOOKUP($A182,'[2]1516 Exp_Rev Access'!$F$7:$GB$306,119,FALSE))</f>
        <v>0</v>
      </c>
      <c r="EJ182" s="99">
        <f>IF(ISNA(VLOOKUP($A182,'[2]1516 Exp_Rev Access'!$F$7:$GB$306,120,FALSE)),"",VLOOKUP($A182,'[2]1516 Exp_Rev Access'!$F$7:$GB$306,120,FALSE))</f>
        <v>0</v>
      </c>
      <c r="EK182" s="99">
        <f>IF(ISNA(VLOOKUP($A182,'[2]1516 Exp_Rev Access'!$F$7:$GB$306,121,FALSE)),"",VLOOKUP($A182,'[2]1516 Exp_Rev Access'!$F$7:$GB$306,121,FALSE))</f>
        <v>0</v>
      </c>
      <c r="EL182" s="99">
        <f>IF(ISNA(VLOOKUP($A182,'[2]1516 Exp_Rev Access'!$F$7:$GB$306,122,FALSE)),"",VLOOKUP($A182,'[2]1516 Exp_Rev Access'!$F$7:$GB$306,122,FALSE))</f>
        <v>0</v>
      </c>
      <c r="EM182" s="99">
        <f>IF(ISNA(VLOOKUP($A182,'[2]1516 Exp_Rev Access'!$F$7:$GB$306,123,FALSE)),"",VLOOKUP($A182,'[2]1516 Exp_Rev Access'!$F$7:$GB$306,123,FALSE))</f>
        <v>6454.95</v>
      </c>
      <c r="EN182" s="99">
        <f>IF(ISNA(VLOOKUP($A182,'[2]1516 Exp_Rev Access'!$F$7:$GB$306,124,FALSE)),"",VLOOKUP($A182,'[2]1516 Exp_Rev Access'!$F$7:$GB$306,124,FALSE))</f>
        <v>0</v>
      </c>
      <c r="EO182" s="99">
        <f>IF(ISNA(VLOOKUP($A182,'[2]1516 Exp_Rev Access'!$F$7:$GB$306,125,FALSE)),"",VLOOKUP($A182,'[2]1516 Exp_Rev Access'!$F$7:$GB$306,125,FALSE))</f>
        <v>0</v>
      </c>
      <c r="EP182" s="99">
        <f>IF(ISNA(VLOOKUP($A182,'[2]1516 Exp_Rev Access'!$F$7:$GB$306,126,FALSE)),"",VLOOKUP($A182,'[2]1516 Exp_Rev Access'!$F$7:$GB$306,126,FALSE))</f>
        <v>0</v>
      </c>
      <c r="EQ182" s="99">
        <f>IF(ISNA(VLOOKUP($A182,'[2]1516 Exp_Rev Access'!$F$7:$GB$306,127,FALSE)),"",VLOOKUP($A182,'[2]1516 Exp_Rev Access'!$F$7:$GB$306,127,FALSE))</f>
        <v>0</v>
      </c>
      <c r="ER182" s="99">
        <f>IF(ISNA(VLOOKUP($A182,'[2]1516 Exp_Rev Access'!$F$7:$GB$306,128,FALSE)),"",VLOOKUP($A182,'[2]1516 Exp_Rev Access'!$F$7:$GB$306,128,FALSE))</f>
        <v>0</v>
      </c>
      <c r="ES182" s="99">
        <f>IF(ISNA(VLOOKUP($A182,'[2]1516 Exp_Rev Access'!$F$7:$GB$306,129,FALSE)),"",VLOOKUP($A182,'[2]1516 Exp_Rev Access'!$F$7:$GB$306,129,FALSE))</f>
        <v>0</v>
      </c>
      <c r="ET182" s="99">
        <f>IF(ISNA(VLOOKUP($A182,'[2]1516 Exp_Rev Access'!$F$7:$GB$306,130,FALSE)),"",VLOOKUP($A182,'[2]1516 Exp_Rev Access'!$F$7:$GB$306,130,FALSE))</f>
        <v>0</v>
      </c>
      <c r="EU182" s="99">
        <f>IF(ISNA(VLOOKUP($A182,'[2]1516 Exp_Rev Access'!$F$7:$GB$306,131,FALSE)),"",VLOOKUP($A182,'[2]1516 Exp_Rev Access'!$F$7:$GB$306,131,FALSE))</f>
        <v>0</v>
      </c>
      <c r="EV182" s="99">
        <f>IF(ISNA(VLOOKUP($A182,'[2]1516 Exp_Rev Access'!$F$7:$GB$306,132,FALSE)),"",VLOOKUP($A182,'[2]1516 Exp_Rev Access'!$F$7:$GB$306,132,FALSE))</f>
        <v>0</v>
      </c>
      <c r="EW182" s="99">
        <f>IF(ISNA(VLOOKUP($A182,'[2]1516 Exp_Rev Access'!$F$7:$GB$306,133,FALSE)),"",VLOOKUP($A182,'[2]1516 Exp_Rev Access'!$F$7:$GB$306,133,FALSE))</f>
        <v>0</v>
      </c>
      <c r="EX182" s="99">
        <f>IF(ISNA(VLOOKUP($A182,'[2]1516 Exp_Rev Access'!$F$7:$GB$306,134,FALSE)),"",VLOOKUP($A182,'[2]1516 Exp_Rev Access'!$F$7:$GB$306,134,FALSE))</f>
        <v>0</v>
      </c>
      <c r="EY182" s="99">
        <f>IF(ISNA(VLOOKUP($A182,'[2]1516 Exp_Rev Access'!$F$7:$GB$306,135,FALSE)),"",VLOOKUP($A182,'[2]1516 Exp_Rev Access'!$F$7:$GB$306,135,FALSE))</f>
        <v>0</v>
      </c>
      <c r="EZ182" s="99">
        <f>IF(ISNA(VLOOKUP($A182,'[2]1516 Exp_Rev Access'!$F$7:$GB$306,136,FALSE)),"",VLOOKUP($A182,'[2]1516 Exp_Rev Access'!$F$7:$GB$306,136,FALSE))</f>
        <v>0</v>
      </c>
      <c r="FA182" s="99">
        <f>IF(ISNA(VLOOKUP($A182,'[2]1516 Exp_Rev Access'!$F$7:$GB$306,137,FALSE)),"",VLOOKUP($A182,'[2]1516 Exp_Rev Access'!$F$7:$GB$306,137,FALSE))</f>
        <v>0</v>
      </c>
      <c r="FB182" s="99">
        <f>IF(ISNA(VLOOKUP($A182,'[2]1516 Exp_Rev Access'!$F$7:$GB$306,138,FALSE)),"",VLOOKUP($A182,'[2]1516 Exp_Rev Access'!$F$7:$GB$306,138,FALSE))</f>
        <v>0</v>
      </c>
      <c r="FC182" s="99">
        <f>IF(ISNA(VLOOKUP($A182,'[2]1516 Exp_Rev Access'!$F$7:$GB$306,139,FALSE)),"",VLOOKUP($A182,'[2]1516 Exp_Rev Access'!$F$7:$GB$306,139,FALSE))</f>
        <v>0</v>
      </c>
      <c r="FD182" s="99">
        <f>IF(ISNA(VLOOKUP($A182,'[2]1516 Exp_Rev Access'!$F$7:$FS$306,140,FALSE)),"",VLOOKUP($A182,'[2]1516 Exp_Rev Access'!$F$7:$FS$306,140,FALSE))</f>
        <v>0</v>
      </c>
      <c r="FE182" s="99">
        <f>IF(ISNA(VLOOKUP($A182,'[2]1516 Exp_Rev Access'!$F$7:$FS$306,141,FALSE)),"",VLOOKUP($A182,'[2]1516 Exp_Rev Access'!$F$7:$FS$306,141,FALSE))</f>
        <v>0</v>
      </c>
      <c r="FF182" s="99">
        <f>IF(ISNA(VLOOKUP($A182,'[2]1516 Exp_Rev Access'!$F$7:$FS$306,142,FALSE)),"",VLOOKUP($A182,'[2]1516 Exp_Rev Access'!$F$7:$FS$306,142,FALSE))</f>
        <v>0</v>
      </c>
      <c r="FG182" s="99">
        <f>IF(ISNA(VLOOKUP($A182,'[2]1516 Exp_Rev Access'!$F$7:$FS$306,143,FALSE)),"",VLOOKUP($A182,'[2]1516 Exp_Rev Access'!$F$7:$FS$306,143,FALSE))</f>
        <v>0</v>
      </c>
      <c r="FH182" s="99">
        <f>IF(ISNA(VLOOKUP($A182,'[2]1516 Exp_Rev Access'!$F$7:$FS$306,144,FALSE)),"",VLOOKUP($A182,'[2]1516 Exp_Rev Access'!$F$7:$FS$306,144,FALSE))</f>
        <v>0</v>
      </c>
      <c r="FI182" s="99">
        <f>IF(ISNA(VLOOKUP($A182,'[2]1516 Exp_Rev Access'!$F$7:$FS$306,145,FALSE)),"",VLOOKUP($A182,'[2]1516 Exp_Rev Access'!$F$7:$FS$306,145,FALSE))</f>
        <v>0</v>
      </c>
      <c r="FJ182" s="99">
        <f>IF(ISNA(VLOOKUP($A182,'[2]1516 Exp_Rev Access'!$F$7:$FS$306,146,FALSE)),"",VLOOKUP($A182,'[2]1516 Exp_Rev Access'!$F$7:$FS$306,146,FALSE))</f>
        <v>0</v>
      </c>
      <c r="FK182" s="99">
        <f>IF(ISNA(VLOOKUP($A182,'[2]1516 Exp_Rev Access'!$F$7:$FS$306,147,FALSE)),"",VLOOKUP($A182,'[2]1516 Exp_Rev Access'!$F$7:$FS$306,147,FALSE))</f>
        <v>0</v>
      </c>
      <c r="FL182" s="99">
        <f>IF(ISNA(VLOOKUP($A182,'[2]1516 Exp_Rev Access'!$F$7:$FS$306,148,FALSE)),"",VLOOKUP($A182,'[2]1516 Exp_Rev Access'!$F$7:$FS$306,148,FALSE))</f>
        <v>0</v>
      </c>
      <c r="FM182" s="99">
        <f>IF(ISNA(VLOOKUP($A182,'[2]1516 Exp_Rev Access'!$F$7:$FS$306,149,FALSE)),"",VLOOKUP($A182,'[2]1516 Exp_Rev Access'!$F$7:$FS$306,149,FALSE))</f>
        <v>0</v>
      </c>
      <c r="FN182" s="99">
        <f>IF(ISNA(VLOOKUP($A182,'[2]1516 Exp_Rev Access'!$F$7:$FS$306,150,FALSE)),"",VLOOKUP($A182,'[2]1516 Exp_Rev Access'!$F$7:$FS$306,150,FALSE))</f>
        <v>0</v>
      </c>
      <c r="FO182" s="99">
        <f>IF(ISNA(VLOOKUP($A182,'[2]1516 Exp_Rev Access'!$F$7:$FS$306,151,FALSE)),"",VLOOKUP($A182,'[2]1516 Exp_Rev Access'!$F$7:$FS$306,151,FALSE))</f>
        <v>0</v>
      </c>
      <c r="FP182" s="99">
        <f>IF(ISNA(VLOOKUP($A182,'[2]1516 Exp_Rev Access'!$F$7:$FS$306,152,FALSE)),"",VLOOKUP($A182,'[2]1516 Exp_Rev Access'!$F$7:$FS$306,152,FALSE))</f>
        <v>0</v>
      </c>
      <c r="FQ182" s="99">
        <f>IF(ISNA(VLOOKUP($A182,'[2]1516 Exp_Rev Access'!$F$7:$FS$306,153,FALSE)),"",VLOOKUP($A182,'[2]1516 Exp_Rev Access'!$F$7:$FS$306,153,FALSE))</f>
        <v>30260.52</v>
      </c>
      <c r="FR182" s="101">
        <f t="shared" ref="FR182:FR214" si="260">SUM(CG182:FQ182)</f>
        <v>1941416.9200000002</v>
      </c>
      <c r="FS182" s="72">
        <f t="shared" ref="FS182:FS214" si="261">FR182/D182</f>
        <v>0.15816920746112537</v>
      </c>
      <c r="FT182" s="94">
        <f t="shared" ref="FT182:FT214" si="262">FR182/C182</f>
        <v>1978.2519717133016</v>
      </c>
      <c r="FU182" s="99">
        <f>IF(ISNA(VLOOKUP($A182,'[2]1516 Exp_Rev Access'!$F$7:$GB$306,154,FALSE)),"",VLOOKUP($A182,'[2]1516 Exp_Rev Access'!$F$7:$GB$306,154,FALSE))</f>
        <v>0</v>
      </c>
      <c r="FV182" s="99">
        <f>IF(ISNA(VLOOKUP($A182,'[2]1516 Exp_Rev Access'!$F$7:$GB$306,155,FALSE)),"",VLOOKUP($A182,'[2]1516 Exp_Rev Access'!$F$7:$GB$306,155,FALSE))</f>
        <v>0</v>
      </c>
      <c r="FW182" s="99">
        <f>IF(ISNA(VLOOKUP($A182,'[2]1516 Exp_Rev Access'!$F$7:$GB$306,156,FALSE)),"",VLOOKUP($A182,'[2]1516 Exp_Rev Access'!$F$7:$GB$306,156,FALSE))</f>
        <v>0</v>
      </c>
      <c r="FX182" s="99">
        <f>IF(ISNA(VLOOKUP($A182,'[2]1516 Exp_Rev Access'!$F$7:$GB$306,157,FALSE)),"",VLOOKUP($A182,'[2]1516 Exp_Rev Access'!$F$7:$GB$306,157,FALSE))</f>
        <v>0</v>
      </c>
      <c r="FY182" s="99">
        <f>IF(ISNA(VLOOKUP($A182,'[2]1516 Exp_Rev Access'!$F$7:$GB$306,158,FALSE)),"",VLOOKUP($A182,'[2]1516 Exp_Rev Access'!$F$7:$GB$306,158,FALSE))</f>
        <v>0</v>
      </c>
      <c r="FZ182" s="99">
        <f>IF(ISNA(VLOOKUP($A182,'[2]1516 Exp_Rev Access'!$F$7:$GB$306,159,FALSE)),"",VLOOKUP($A182,'[2]1516 Exp_Rev Access'!$F$7:$GB$306,159,FALSE))</f>
        <v>0</v>
      </c>
      <c r="GA182" s="99">
        <f>IF(ISNA(VLOOKUP($A182,'[2]1516 Exp_Rev Access'!$F$7:$GB$306,160,FALSE)),"",VLOOKUP($A182,'[2]1516 Exp_Rev Access'!$F$7:$GB$306,160,FALSE))</f>
        <v>0</v>
      </c>
      <c r="GB182" s="99">
        <f>IF(ISNA(VLOOKUP($A182,'[2]1516 Exp_Rev Access'!$F$7:$GB$306,161,FALSE)),"",VLOOKUP($A182,'[2]1516 Exp_Rev Access'!$F$7:$GB$306,161,FALSE))</f>
        <v>0</v>
      </c>
      <c r="GC182" s="99">
        <f>IF(ISNA(VLOOKUP($A182,'[2]1516 Exp_Rev Access'!$F$7:$GB$306,162,FALSE)),"",VLOOKUP($A182,'[2]1516 Exp_Rev Access'!$F$7:$GB$306,162,FALSE))</f>
        <v>15016.3</v>
      </c>
      <c r="GD182" s="99">
        <f>IF(ISNA(VLOOKUP($A182,'[2]1516 Exp_Rev Access'!$F$7:$GB$306,163,FALSE)),"",VLOOKUP($A182,'[2]1516 Exp_Rev Access'!$F$7:$GB$306,163,FALSE))</f>
        <v>0</v>
      </c>
      <c r="GE182" s="99">
        <f>IF(ISNA(VLOOKUP($A182,'[2]1516 Exp_Rev Access'!$F$7:$GB$306,164,FALSE)),"",VLOOKUP($A182,'[2]1516 Exp_Rev Access'!$F$7:$GB$306,164,FALSE))</f>
        <v>0</v>
      </c>
      <c r="GF182" s="99">
        <f>IF(ISNA(VLOOKUP($A182,'[2]1516 Exp_Rev Access'!$F$7:$GB$306,165,FALSE)),"",VLOOKUP($A182,'[2]1516 Exp_Rev Access'!$F$7:$GB$306,165,FALSE))</f>
        <v>0</v>
      </c>
      <c r="GG182" s="99">
        <f>IF(ISNA(VLOOKUP($A182,'[2]1516 Exp_Rev Access'!$F$7:$GB$306,166,FALSE)),"",VLOOKUP($A182,'[2]1516 Exp_Rev Access'!$F$7:$GB$306,166,FALSE))</f>
        <v>0</v>
      </c>
      <c r="GH182" s="99">
        <f>IF(ISNA(VLOOKUP($A182,'[2]1516 Exp_Rev Access'!$F$7:$GB$306,167,FALSE)),"",VLOOKUP($A182,'[2]1516 Exp_Rev Access'!$F$7:$GB$306,167,FALSE))</f>
        <v>16609.8</v>
      </c>
      <c r="GI182" s="99">
        <f>IF(ISNA(VLOOKUP($A182,'[2]1516 Exp_Rev Access'!$F$7:$GB$306,168,FALSE)),"",VLOOKUP($A182,'[2]1516 Exp_Rev Access'!$F$7:$GB$306,168,FALSE))</f>
        <v>0</v>
      </c>
      <c r="GJ182" s="99">
        <f>IF(ISNA(VLOOKUP($A182,'[2]1516 Exp_Rev Access'!$F$7:$GB$306,169,FALSE)),"",VLOOKUP($A182,'[2]1516 Exp_Rev Access'!$F$7:$GB$306,169,FALSE))</f>
        <v>46801.18</v>
      </c>
      <c r="GK182" s="99">
        <f>IF(ISNA(VLOOKUP($A182,'[2]1516 Exp_Rev Access'!$F$7:$GB$306,170,FALSE)),"",VLOOKUP($A182,'[2]1516 Exp_Rev Access'!$F$7:$GB$306,170,FALSE))</f>
        <v>0</v>
      </c>
      <c r="GL182" s="99">
        <f>IF(ISNA(VLOOKUP($A182,'[2]1516 Exp_Rev Access'!$F$7:$GB$306,171,FALSE)),"",VLOOKUP($A182,'[2]1516 Exp_Rev Access'!$F$7:$GB$306,171,FALSE))</f>
        <v>0</v>
      </c>
      <c r="GM182" s="99">
        <f>IF(ISNA(VLOOKUP($A182,'[2]1516 Exp_Rev Access'!$F$7:$GB$306,172,FALSE)),"",VLOOKUP($A182,'[2]1516 Exp_Rev Access'!$F$7:$GB$306,172,FALSE))</f>
        <v>0</v>
      </c>
      <c r="GN182" s="99">
        <f>IF(ISNA(VLOOKUP($A182,'[2]1516 Exp_Rev Access'!$F$7:$GB$306,173,FALSE)),"",VLOOKUP($A182,'[2]1516 Exp_Rev Access'!$F$7:$GB$306,173,FALSE))</f>
        <v>0</v>
      </c>
      <c r="GO182" s="99">
        <f>IF(ISNA(VLOOKUP($A182,'[2]1516 Exp_Rev Access'!$F$7:$GB$306,174,FALSE)),"",VLOOKUP($A182,'[2]1516 Exp_Rev Access'!$F$7:$GB$306,174,FALSE))</f>
        <v>0</v>
      </c>
      <c r="GP182" s="99">
        <f>IF(ISNA(VLOOKUP($A182,'[2]1516 Exp_Rev Access'!$F$7:$GB$306,175,FALSE)),"",VLOOKUP($A182,'[2]1516 Exp_Rev Access'!$F$7:$GB$306,175,FALSE))</f>
        <v>0</v>
      </c>
      <c r="GQ182" s="99">
        <f>IF(ISNA(VLOOKUP($A182,'[2]1516 Exp_Rev Access'!$F$7:$GB$306,176,FALSE)),"",VLOOKUP($A182,'[2]1516 Exp_Rev Access'!$F$7:$GB$306,176,FALSE))</f>
        <v>0</v>
      </c>
      <c r="GR182" s="99">
        <f>IF(ISNA(VLOOKUP($A182,'[2]1516 Exp_Rev Access'!$F$7:$GB$306,177,FALSE)),"",VLOOKUP($A182,'[2]1516 Exp_Rev Access'!$F$7:$GB$306,177,FALSE))</f>
        <v>0</v>
      </c>
      <c r="GS182" s="99">
        <f>IF(ISNA(VLOOKUP($A182,'[2]1516 Exp_Rev Access'!$F$7:$GB$306,178,FALSE)),"",VLOOKUP($A182,'[2]1516 Exp_Rev Access'!$F$7:$GB$306,178,FALSE))</f>
        <v>0</v>
      </c>
      <c r="GT182" s="101">
        <f t="shared" ref="GT182:GT214" si="263">SUM(FU182:GS182)</f>
        <v>78427.28</v>
      </c>
      <c r="GU182" s="72">
        <f t="shared" ref="GU182:GU214" si="264">GT182/D182</f>
        <v>6.3895501234900983E-3</v>
      </c>
      <c r="GV182" s="84">
        <f t="shared" ref="GV182:GV214" si="265">GT182/C182</f>
        <v>79.915302940756888</v>
      </c>
    </row>
    <row r="183" spans="1:206" customFormat="1" ht="12" customHeight="1" x14ac:dyDescent="0.2">
      <c r="A183" s="96" t="s">
        <v>476</v>
      </c>
      <c r="B183" s="69" t="s">
        <v>477</v>
      </c>
      <c r="C183" s="80">
        <f>IF(ISNA(VLOOKUP($A183,'[2]1516 enrollment_Rev_Exp by size'!$A$6:$G$320,3,FALSE)),"",VLOOKUP($A183,'[2]1516 enrollment_Rev_Exp by size'!$A$6:$G$320,3,FALSE))</f>
        <v>996.19999999999993</v>
      </c>
      <c r="D183" s="97">
        <v>13665340.75</v>
      </c>
      <c r="E183" s="80">
        <f t="shared" si="243"/>
        <v>13665340.750000002</v>
      </c>
      <c r="F183" s="80">
        <f t="shared" si="244"/>
        <v>0</v>
      </c>
      <c r="G183" s="98">
        <f>IF(ISNA(VLOOKUP($A183,'[2]1516 Exp_Rev Access'!$F$7:$FS$306,2,FALSE)),"",VLOOKUP($A183,'[2]1516 Exp_Rev Access'!$F$7:$FS$306,2,FALSE))</f>
        <v>2905809.06</v>
      </c>
      <c r="H183" s="98">
        <f>IF(ISNA(VLOOKUP($A183,'[2]1516 Exp_Rev Access'!$F$7:$FS$306,3,FALSE)),"",VLOOKUP($A183,'[2]1516 Exp_Rev Access'!$F$7:$FS$306,3,FALSE))</f>
        <v>0</v>
      </c>
      <c r="I183" s="98">
        <f>IF(ISNA(VLOOKUP($A183,'[2]1516 Exp_Rev Access'!$F$7:$FS$306,4,FALSE)),"",VLOOKUP($A183,'[2]1516 Exp_Rev Access'!$F$7:$FS$306,4,FALSE))</f>
        <v>1179.24</v>
      </c>
      <c r="J183" s="98">
        <f>IF(ISNA(VLOOKUP($A183,'[2]1516 Exp_Rev Access'!$F$7:$FS$306,5,FALSE)),"",VLOOKUP($A183,'[2]1516 Exp_Rev Access'!$F$7:$FS$306,5,FALSE))</f>
        <v>25857.24</v>
      </c>
      <c r="K183" s="98">
        <f>IF(ISNA(VLOOKUP($A183,'[2]1516 Exp_Rev Access'!$F$7:$FS$306,6,FALSE)),"",VLOOKUP($A183,'[2]1516 Exp_Rev Access'!$F$7:$FS$306,6,FALSE))</f>
        <v>0</v>
      </c>
      <c r="L183" s="98">
        <f>IF(ISNA(VLOOKUP($A183,'[2]1516 Exp_Rev Access'!$F$7:$FS$306,7,FALSE)),"",VLOOKUP($A183,'[2]1516 Exp_Rev Access'!$F$7:$FS$306,7,FALSE))</f>
        <v>0</v>
      </c>
      <c r="M183" s="90">
        <f t="shared" si="245"/>
        <v>2932845.5400000005</v>
      </c>
      <c r="N183" s="72">
        <f t="shared" si="246"/>
        <v>0.21461927614208964</v>
      </c>
      <c r="O183" s="73">
        <f t="shared" si="247"/>
        <v>2944.0328648865698</v>
      </c>
      <c r="P183" s="99">
        <f>IF(ISNA(VLOOKUP($A183,'[2]1516 Exp_Rev Access'!$F$7:$FS$306,8,FALSE)),"",VLOOKUP($A183,'[2]1516 Exp_Rev Access'!$F$7:$FS$306,8,FALSE))</f>
        <v>24975</v>
      </c>
      <c r="Q183" s="99">
        <f>IF(ISNA(VLOOKUP($A183,'[2]1516 Exp_Rev Access'!$F$7:$FS$306,9,FALSE)),"",VLOOKUP($A183,'[2]1516 Exp_Rev Access'!$F$7:$FS$306,9,FALSE))</f>
        <v>0</v>
      </c>
      <c r="R183" s="99">
        <f>IF(ISNA(VLOOKUP($A183,'[2]1516 Exp_Rev Access'!$F$7:$FS$306,10,FALSE)),"",VLOOKUP($A183,'[2]1516 Exp_Rev Access'!$F$7:$FS$306,10,FALSE))</f>
        <v>1664.3</v>
      </c>
      <c r="S183" s="99">
        <f>IF(ISNA(VLOOKUP($A183,'[2]1516 Exp_Rev Access'!$F$7:$FS$306,11,FALSE)),"",VLOOKUP($A183,'[2]1516 Exp_Rev Access'!$F$7:$FS$306,11,FALSE))</f>
        <v>0</v>
      </c>
      <c r="T183" s="99">
        <f>IF(ISNA(VLOOKUP($A183,'[2]1516 Exp_Rev Access'!$F$7:$FS$306,12,FALSE)),"",VLOOKUP($A183,'[2]1516 Exp_Rev Access'!$F$7:$FS$306,12,FALSE))</f>
        <v>0</v>
      </c>
      <c r="U183" s="99">
        <f>IF(ISNA(VLOOKUP($A183,'[2]1516 Exp_Rev Access'!$F$7:$FS$306,13,FALSE)),"",VLOOKUP($A183,'[2]1516 Exp_Rev Access'!$F$7:$FS$306,13,FALSE))</f>
        <v>0</v>
      </c>
      <c r="V183" s="99">
        <f>IF(ISNA(VLOOKUP($A183,'[2]1516 Exp_Rev Access'!$F$7:$FS$306,14,FALSE)),"",VLOOKUP($A183,'[2]1516 Exp_Rev Access'!$F$7:$FS$306,14,FALSE))</f>
        <v>0</v>
      </c>
      <c r="W183" s="99">
        <f>IF(ISNA(VLOOKUP($A183,'[2]1516 Exp_Rev Access'!$F$7:$FS$306,15,FALSE)),"",VLOOKUP($A183,'[2]1516 Exp_Rev Access'!$F$7:$FS$306,15,FALSE))</f>
        <v>0</v>
      </c>
      <c r="X183" s="99">
        <f>IF(ISNA(VLOOKUP($A183,'[2]1516 Exp_Rev Access'!$F$7:$FS$306,16,FALSE)),"",VLOOKUP($A183,'[2]1516 Exp_Rev Access'!$F$7:$FS$306,16,FALSE))</f>
        <v>0</v>
      </c>
      <c r="Y183" s="99">
        <f>IF(ISNA(VLOOKUP($A183,'[2]1516 Exp_Rev Access'!$F$7:$FS$306,17,FALSE)),"",VLOOKUP($A183,'[2]1516 Exp_Rev Access'!$F$7:$FS$306,17,FALSE))</f>
        <v>9335.17</v>
      </c>
      <c r="Z183" s="99">
        <f>IF(ISNA(VLOOKUP($A183,'[2]1516 Exp_Rev Access'!$F$7:$FS$306,18,FALSE)),"",VLOOKUP($A183,'[2]1516 Exp_Rev Access'!$F$7:$FS$306,18,FALSE))</f>
        <v>0</v>
      </c>
      <c r="AA183" s="99">
        <f>IF(ISNA(VLOOKUP($A183,'[2]1516 Exp_Rev Access'!$F$7:$FS$306,19,FALSE)),"",VLOOKUP($A183,'[2]1516 Exp_Rev Access'!$F$7:$FS$306,19,FALSE))</f>
        <v>561.46</v>
      </c>
      <c r="AB183" s="99">
        <f>IF(ISNA(VLOOKUP($A183,'[2]1516 Exp_Rev Access'!$F$7:$FS$306,20,FALSE)),"",VLOOKUP($A183,'[2]1516 Exp_Rev Access'!$F$7:$FS$306,20,FALSE))</f>
        <v>266</v>
      </c>
      <c r="AC183" s="99">
        <f>IF(ISNA(VLOOKUP($A183,'[2]1516 Exp_Rev Access'!$F$7:$FS$306,21,FALSE)),"",VLOOKUP($A183,'[2]1516 Exp_Rev Access'!$F$7:$FS$306,21,FALSE))</f>
        <v>72668.36</v>
      </c>
      <c r="AD183" s="99">
        <f>IF(ISNA(VLOOKUP($A183,'[2]1516 Exp_Rev Access'!$F$7:$FS$306,22,FALSE)),"",VLOOKUP($A183,'[2]1516 Exp_Rev Access'!$F$7:$FS$306,22,FALSE))</f>
        <v>4134.6899999999996</v>
      </c>
      <c r="AE183" s="99">
        <f>IF(ISNA(VLOOKUP($A183,'[2]1516 Exp_Rev Access'!$F$7:$FS$306,23,FALSE)),"",VLOOKUP($A183,'[2]1516 Exp_Rev Access'!$F$7:$FS$306,23,FALSE))</f>
        <v>0</v>
      </c>
      <c r="AF183" s="99">
        <f>IF(ISNA(VLOOKUP($A183,'[2]1516 Exp_Rev Access'!$F$7:$FS$306,24,FALSE)),"",VLOOKUP($A183,'[2]1516 Exp_Rev Access'!$F$7:$FS$306,24,FALSE))</f>
        <v>179240.78</v>
      </c>
      <c r="AG183" s="99">
        <f>IF(ISNA(VLOOKUP($A183,'[2]1516 Exp_Rev Access'!$F$7:$FS$306,25,FALSE)),"",VLOOKUP($A183,'[2]1516 Exp_Rev Access'!$F$7:$FS$306,25,FALSE))</f>
        <v>1022.94</v>
      </c>
      <c r="AH183" s="98">
        <f>IF(ISNA(VLOOKUP($A183,'[2]1516 Exp_Rev Access'!$F$7:$FS$306,26,FALSE)),"",VLOOKUP($A183,'[2]1516 Exp_Rev Access'!$F$7:$FS$306,26,FALSE))</f>
        <v>1746</v>
      </c>
      <c r="AI183" s="98">
        <f>IF(ISNA(VLOOKUP($A183,'[2]1516 Exp_Rev Access'!$F$7:$FS$306,27,FALSE)),"",VLOOKUP($A183,'[2]1516 Exp_Rev Access'!$F$7:$FS$306,27,FALSE))</f>
        <v>2001.46</v>
      </c>
      <c r="AJ183" s="98">
        <f>IF(ISNA(VLOOKUP($A183,'[2]1516 Exp_Rev Access'!$F$7:$FS$306,28,FALSE)),"",VLOOKUP($A183,'[2]1516 Exp_Rev Access'!$F$7:$FS$306,28,FALSE))</f>
        <v>31903.35</v>
      </c>
      <c r="AK183" s="98">
        <f>IF(ISNA(VLOOKUP($A183,'[2]1516 Exp_Rev Access'!$F$7:$FS$306,29,FALSE)),"",VLOOKUP($A183,'[2]1516 Exp_Rev Access'!$F$7:$FS$306,29,FALSE))</f>
        <v>0</v>
      </c>
      <c r="AL183" s="100">
        <f t="shared" si="248"/>
        <v>329519.51</v>
      </c>
      <c r="AM183" s="72">
        <f t="shared" si="249"/>
        <v>2.4113523111379421E-2</v>
      </c>
      <c r="AN183" s="94">
        <f t="shared" si="250"/>
        <v>330.77646055009035</v>
      </c>
      <c r="AO183" s="99">
        <f>IF(ISNA(VLOOKUP($A183,'[2]1516 Exp_Rev Access'!$F$7:$GB$306,30,FALSE)),"",VLOOKUP($A183,'[2]1516 Exp_Rev Access'!$F$7:$FS$306,30,FALSE))</f>
        <v>6072722.29</v>
      </c>
      <c r="AP183" s="99">
        <f>IF(ISNA(VLOOKUP($A183,'[2]1516 Exp_Rev Access'!$F$7:$GB$306,31,FALSE)),"",VLOOKUP($A183,'[2]1516 Exp_Rev Access'!$F$7:$FS$306,31,FALSE))</f>
        <v>239059.46</v>
      </c>
      <c r="AQ183" s="99">
        <f>IF(ISNA(VLOOKUP($A183,'[2]1516 Exp_Rev Access'!$F$7:$GB$306,32,FALSE)),"",VLOOKUP($A183,'[2]1516 Exp_Rev Access'!$F$7:$FS$306,32,FALSE))</f>
        <v>0</v>
      </c>
      <c r="AR183" s="99">
        <f>IF(ISNA(VLOOKUP($A183,'[2]1516 Exp_Rev Access'!$F$7:$GB$306,33,FALSE)),"",VLOOKUP($A183,'[2]1516 Exp_Rev Access'!$F$7:$FS$306,33,FALSE))</f>
        <v>0</v>
      </c>
      <c r="AS183" s="99">
        <f>IF(ISNA(VLOOKUP($A183,'[2]1516 Exp_Rev Access'!$F$7:$GB$306,34,FALSE)),"",VLOOKUP($A183,'[2]1516 Exp_Rev Access'!$F$7:$FS$306,34,FALSE))</f>
        <v>0</v>
      </c>
      <c r="AT183" s="101">
        <f t="shared" si="251"/>
        <v>6311781.75</v>
      </c>
      <c r="AU183" s="72">
        <f t="shared" si="252"/>
        <v>0.46188250007596776</v>
      </c>
      <c r="AV183" s="94">
        <f t="shared" si="253"/>
        <v>6335.8580104396715</v>
      </c>
      <c r="AW183" s="99">
        <f>IF(ISNA(VLOOKUP($A183,'[2]1516 Exp_Rev Access'!$F$7:$GB$306,35,FALSE)),"",VLOOKUP($A183,'[2]1516 Exp_Rev Access'!$F$7:$GB$306,35,FALSE))</f>
        <v>0</v>
      </c>
      <c r="AX183" s="99">
        <f>IF(ISNA(VLOOKUP($A183,'[2]1516 Exp_Rev Access'!$F$7:$GB$306,36,FALSE)),"",VLOOKUP($A183,'[2]1516 Exp_Rev Access'!$F$7:$GB$306,36,FALSE))</f>
        <v>1231188.3400000001</v>
      </c>
      <c r="AY183" s="99">
        <f>IF(ISNA(VLOOKUP($A183,'[2]1516 Exp_Rev Access'!$F$7:$GB$306,37,FALSE)),"",VLOOKUP($A183,'[2]1516 Exp_Rev Access'!$F$7:$GB$306,37,FALSE))</f>
        <v>36979.35</v>
      </c>
      <c r="AZ183" s="99">
        <f>IF(ISNA(VLOOKUP($A183,'[2]1516 Exp_Rev Access'!$F$7:$GB$306,38,FALSE)),"",VLOOKUP($A183,'[2]1516 Exp_Rev Access'!$F$7:$GB$306,38,FALSE))</f>
        <v>0</v>
      </c>
      <c r="BA183" s="99">
        <f>IF(ISNA(VLOOKUP($A183,'[2]1516 Exp_Rev Access'!$F$7:$GB$306,39,FALSE)),"",VLOOKUP($A183,'[2]1516 Exp_Rev Access'!$F$7:$GB$306,39,FALSE))</f>
        <v>0</v>
      </c>
      <c r="BB183" s="99">
        <f>IF(ISNA(VLOOKUP($A183,'[2]1516 Exp_Rev Access'!$F$7:$GB$306,40,FALSE)),"",VLOOKUP($A183,'[2]1516 Exp_Rev Access'!$F$7:$GB$306,40,FALSE))</f>
        <v>300859.28000000003</v>
      </c>
      <c r="BC183" s="99">
        <f>IF(ISNA(VLOOKUP($A183,'[2]1516 Exp_Rev Access'!$F$7:$GB$306,41,FALSE)),"",VLOOKUP($A183,'[2]1516 Exp_Rev Access'!$F$7:$GB$306,41,FALSE))</f>
        <v>0</v>
      </c>
      <c r="BD183" s="99">
        <f>IF(ISNA(VLOOKUP($A183,'[2]1516 Exp_Rev Access'!$F$7:$GB$306,42,FALSE)),"",VLOOKUP($A183,'[2]1516 Exp_Rev Access'!$F$7:$GB$306,42,FALSE))</f>
        <v>65014.69</v>
      </c>
      <c r="BE183" s="99">
        <f>IF(ISNA(VLOOKUP($A183,'[2]1516 Exp_Rev Access'!$F$7:$GB$306,43,FALSE)),"",VLOOKUP($A183,'[2]1516 Exp_Rev Access'!$F$7:$GB$306,43,FALSE))</f>
        <v>0</v>
      </c>
      <c r="BF183" s="99">
        <f>IF(ISNA(VLOOKUP($A183,'[2]1516 Exp_Rev Access'!$F$7:$GB$306,44,FALSE)),"",VLOOKUP($A183,'[2]1516 Exp_Rev Access'!$F$7:$GB$306,44,FALSE))</f>
        <v>57691.05</v>
      </c>
      <c r="BG183" s="99">
        <f>IF(ISNA(VLOOKUP($A183,'[2]1516 Exp_Rev Access'!$F$7:$GB$306,45,FALSE)),"",VLOOKUP($A183,'[2]1516 Exp_Rev Access'!$F$7:$GB$306,45,FALSE))</f>
        <v>9721.4599999999991</v>
      </c>
      <c r="BH183" s="99">
        <f>IF(ISNA(VLOOKUP($A183,'[2]1516 Exp_Rev Access'!$F$7:$GB$306,46,FALSE)),"",VLOOKUP($A183,'[2]1516 Exp_Rev Access'!$F$7:$GB$306,46,FALSE))</f>
        <v>0</v>
      </c>
      <c r="BI183" s="99">
        <f>IF(ISNA(VLOOKUP($A183,'[2]1516 Exp_Rev Access'!$F$7:$GB$306,47,FALSE)),"",VLOOKUP($A183,'[2]1516 Exp_Rev Access'!$F$7:$GB$306,47,FALSE))</f>
        <v>12270.95</v>
      </c>
      <c r="BJ183" s="99">
        <f>IF(ISNA(VLOOKUP($A183,'[2]1516 Exp_Rev Access'!$F$7:$GB$306,48,FALSE)),"",VLOOKUP($A183,'[2]1516 Exp_Rev Access'!$F$7:$GB$306,48,FALSE))</f>
        <v>715795.9</v>
      </c>
      <c r="BK183" s="99">
        <f>IF(ISNA(VLOOKUP($A183,'[2]1516 Exp_Rev Access'!$F$7:$GB$306,49,FALSE)),"",VLOOKUP($A183,'[2]1516 Exp_Rev Access'!$F$7:$GB$306,49,FALSE))</f>
        <v>48487.78</v>
      </c>
      <c r="BL183" s="99">
        <f>IF(ISNA(VLOOKUP($A183,'[2]1516 Exp_Rev Access'!$F$7:$GB$306,50,FALSE)),"",VLOOKUP($A183,'[2]1516 Exp_Rev Access'!$F$7:$GB$306,50,FALSE))</f>
        <v>0</v>
      </c>
      <c r="BM183" s="99">
        <f>IF(ISNA(VLOOKUP($A183,'[2]1516 Exp_Rev Access'!$F$7:$GB$306,51,FALSE)),"",VLOOKUP($A183,'[2]1516 Exp_Rev Access'!$F$7:$GB$306,51,FALSE))</f>
        <v>0</v>
      </c>
      <c r="BN183" s="99">
        <f>IF(ISNA(VLOOKUP($A183,'[2]1516 Exp_Rev Access'!$F$7:$GB$306,52,FALSE)),"",VLOOKUP($A183,'[2]1516 Exp_Rev Access'!$F$7:$GB$306,52,FALSE))</f>
        <v>0</v>
      </c>
      <c r="BO183" s="99">
        <f>IF(ISNA(VLOOKUP($A183,'[2]1516 Exp_Rev Access'!$F$7:$GB$306,53,FALSE)),"",VLOOKUP($A183,'[2]1516 Exp_Rev Access'!$F$7:$GB$306,53,FALSE))</f>
        <v>0</v>
      </c>
      <c r="BP183" s="99">
        <f>IF(ISNA(VLOOKUP($A183,'[2]1516 Exp_Rev Access'!$F$7:$GB$306,54,FALSE)),"",VLOOKUP($A183,'[2]1516 Exp_Rev Access'!$F$7:$GB$306,54,FALSE))</f>
        <v>0</v>
      </c>
      <c r="BQ183" s="99">
        <f>IF(ISNA(VLOOKUP($A183,'[2]1516 Exp_Rev Access'!$F$7:$GB$306,55,FALSE)),"",VLOOKUP($A183,'[2]1516 Exp_Rev Access'!$F$7:$GB$306,55,FALSE))</f>
        <v>0</v>
      </c>
      <c r="BR183" s="99">
        <f>IF(ISNA(VLOOKUP($A183,'[2]1516 Exp_Rev Access'!$F$7:$GB$306,56,FALSE)),"",VLOOKUP($A183,'[2]1516 Exp_Rev Access'!$F$7:$GB$306,56,FALSE))</f>
        <v>0</v>
      </c>
      <c r="BS183" s="99">
        <f>IF(ISNA(VLOOKUP($A183,'[2]1516 Exp_Rev Access'!$F$7:$GB$306,57,FALSE)),"",VLOOKUP($A183,'[2]1516 Exp_Rev Access'!$F$7:$GB$306,57,FALSE))</f>
        <v>0</v>
      </c>
      <c r="BT183" s="99">
        <f>IF(ISNA(VLOOKUP($A183,'[2]1516 Exp_Rev Access'!$F$7:$GB$306,58,FALSE)),"",VLOOKUP($A183,'[2]1516 Exp_Rev Access'!$F$7:$GB$306,58,FALSE))</f>
        <v>0</v>
      </c>
      <c r="BU183" s="102">
        <f t="shared" si="254"/>
        <v>2478008.7999999998</v>
      </c>
      <c r="BV183" s="72">
        <f t="shared" si="255"/>
        <v>0.18133530991534183</v>
      </c>
      <c r="BW183" s="94">
        <f t="shared" si="256"/>
        <v>2487.4611523790404</v>
      </c>
      <c r="BX183" s="99">
        <f>IF(ISNA(VLOOKUP($A183,'[2]1516 Exp_Rev Access'!$F$7:$GB$306,59,FALSE)),"",VLOOKUP($A183,'[2]1516 Exp_Rev Access'!$F$7:$GB$306,59,FALSE))</f>
        <v>0</v>
      </c>
      <c r="BY183" s="99">
        <f>IF(ISNA(VLOOKUP($A183,'[2]1516 Exp_Rev Access'!$F$7:$GB$306,60,FALSE)),"",VLOOKUP($A183,'[2]1516 Exp_Rev Access'!$F$7:$GB$306,60,FALSE))</f>
        <v>0</v>
      </c>
      <c r="BZ183" s="99">
        <f>IF(ISNA(VLOOKUP($A183,'[2]1516 Exp_Rev Access'!$F$7:$GB$306,61,FALSE)),"",VLOOKUP($A183,'[2]1516 Exp_Rev Access'!$F$7:$GB$306,61,FALSE))</f>
        <v>0</v>
      </c>
      <c r="CA183" s="99">
        <f>IF(ISNA(VLOOKUP($A183,'[2]1516 Exp_Rev Access'!$F$7:$GB$306,62,FALSE)),"",VLOOKUP($A183,'[2]1516 Exp_Rev Access'!$F$7:$GB$306,62,FALSE))</f>
        <v>13354.06</v>
      </c>
      <c r="CB183" s="99">
        <f>IF(ISNA(VLOOKUP($A183,'[2]1516 Exp_Rev Access'!$F$7:$GB$306,63,FALSE)),"",VLOOKUP($A183,'[2]1516 Exp_Rev Access'!$F$7:$GB$306,63,FALSE))</f>
        <v>0</v>
      </c>
      <c r="CC183" s="99">
        <f>IF(ISNA(VLOOKUP($A183,'[2]1516 Exp_Rev Access'!$F$7:$GB$306,64,FALSE)),"",VLOOKUP($A183,'[2]1516 Exp_Rev Access'!$F$7:$GB$306,64,FALSE))</f>
        <v>0</v>
      </c>
      <c r="CD183" s="101">
        <f t="shared" si="257"/>
        <v>13354.06</v>
      </c>
      <c r="CE183" s="72">
        <f t="shared" si="258"/>
        <v>9.7722114979094106E-4</v>
      </c>
      <c r="CF183" s="103">
        <f t="shared" si="259"/>
        <v>13.404998996185505</v>
      </c>
      <c r="CG183" s="99">
        <f>IF(ISNA(VLOOKUP($A183,'[2]1516 Exp_Rev Access'!$F$7:$GB$306,65,FALSE)),"",VLOOKUP($A183,'[2]1516 Exp_Rev Access'!$F$7:$GB$306,65,FALSE))</f>
        <v>0</v>
      </c>
      <c r="CH183" s="99">
        <f>IF(ISNA(VLOOKUP($A183,'[2]1516 Exp_Rev Access'!$F$7:$GB$306,66,FALSE)),"",VLOOKUP($A183,'[2]1516 Exp_Rev Access'!$F$7:$GB$306,66,FALSE))</f>
        <v>0</v>
      </c>
      <c r="CI183" s="99">
        <f>IF(ISNA(VLOOKUP($A183,'[2]1516 Exp_Rev Access'!$F$7:$GB$306,67,FALSE)),"",VLOOKUP($A183,'[2]1516 Exp_Rev Access'!$F$7:$GB$306,67,FALSE))</f>
        <v>0</v>
      </c>
      <c r="CJ183" s="99">
        <f>IF(ISNA(VLOOKUP($A183,'[2]1516 Exp_Rev Access'!$F$7:$GB$306,68,FALSE)),"",VLOOKUP($A183,'[2]1516 Exp_Rev Access'!$F$7:$GB$306,68,FALSE))</f>
        <v>0</v>
      </c>
      <c r="CK183" s="99">
        <f>IF(ISNA(VLOOKUP($A183,'[2]1516 Exp_Rev Access'!$F$7:$GB$306,69,FALSE)),"",VLOOKUP($A183,'[2]1516 Exp_Rev Access'!$F$7:$GB$306,69,FALSE))</f>
        <v>0</v>
      </c>
      <c r="CL183" s="99">
        <f>IF(ISNA(VLOOKUP($A183,'[2]1516 Exp_Rev Access'!$F$7:$GB$306,70,FALSE)),"",VLOOKUP($A183,'[2]1516 Exp_Rev Access'!$F$7:$GB$306,70,FALSE))</f>
        <v>0</v>
      </c>
      <c r="CM183" s="99">
        <f>IF(ISNA(VLOOKUP($A183,'[2]1516 Exp_Rev Access'!$F$7:$GB$306,71,FALSE)),"",VLOOKUP($A183,'[2]1516 Exp_Rev Access'!$F$7:$GB$306,71,FALSE))</f>
        <v>0</v>
      </c>
      <c r="CN183" s="99">
        <f>IF(ISNA(VLOOKUP($A183,'[2]1516 Exp_Rev Access'!$F$7:$GB$306,72,FALSE)),"",VLOOKUP($A183,'[2]1516 Exp_Rev Access'!$F$7:$GB$306,72,FALSE))</f>
        <v>0</v>
      </c>
      <c r="CO183" s="99">
        <f>IF(ISNA(VLOOKUP($A183,'[2]1516 Exp_Rev Access'!$F$7:$GB$306,73,FALSE)),"",VLOOKUP($A183,'[2]1516 Exp_Rev Access'!$F$7:$GB$306,73,FALSE))</f>
        <v>0</v>
      </c>
      <c r="CP183" s="99">
        <f>IF(ISNA(VLOOKUP($A183,'[2]1516 Exp_Rev Access'!$F$7:$GB$306,74,FALSE)),"",VLOOKUP($A183,'[2]1516 Exp_Rev Access'!$F$7:$GB$306,74,FALSE))</f>
        <v>0</v>
      </c>
      <c r="CQ183" s="99">
        <f>IF(ISNA(VLOOKUP($A183,'[2]1516 Exp_Rev Access'!$F$7:$GB$306,75,FALSE)),"",VLOOKUP($A183,'[2]1516 Exp_Rev Access'!$F$7:$GB$306,75,FALSE))</f>
        <v>0</v>
      </c>
      <c r="CR183" s="99">
        <f>IF(ISNA(VLOOKUP($A183,'[2]1516 Exp_Rev Access'!$F$7:$GB$306,76,FALSE)),"",VLOOKUP($A183,'[2]1516 Exp_Rev Access'!$F$7:$GB$306,76,FALSE))</f>
        <v>6118.82</v>
      </c>
      <c r="CS183" s="99">
        <f>IF(ISNA(VLOOKUP($A183,'[2]1516 Exp_Rev Access'!$F$7:$GB$306,77,FALSE)),"",VLOOKUP($A183,'[2]1516 Exp_Rev Access'!$F$7:$GB$306,77,FALSE))</f>
        <v>0</v>
      </c>
      <c r="CT183" s="99">
        <f>IF(ISNA(VLOOKUP($A183,'[2]1516 Exp_Rev Access'!$F$7:$GB$306,78,FALSE)),"",VLOOKUP($A183,'[2]1516 Exp_Rev Access'!$F$7:$GB$306,78,FALSE))</f>
        <v>209929.06</v>
      </c>
      <c r="CU183" s="99">
        <f>IF(ISNA(VLOOKUP($A183,'[2]1516 Exp_Rev Access'!$F$7:$GB$306,79,FALSE)),"",VLOOKUP($A183,'[2]1516 Exp_Rev Access'!$F$7:$GB$306,79,FALSE))</f>
        <v>347849.61</v>
      </c>
      <c r="CV183" s="99">
        <f>IF(ISNA(VLOOKUP($A183,'[2]1516 Exp_Rev Access'!$F$7:$GB$306,80,FALSE)),"",VLOOKUP($A183,'[2]1516 Exp_Rev Access'!$F$7:$GB$306,80,FALSE))</f>
        <v>34345.33</v>
      </c>
      <c r="CW183" s="99">
        <f>IF(ISNA(VLOOKUP($A183,'[2]1516 Exp_Rev Access'!$F$7:$GB$306,81,FALSE)),"",VLOOKUP($A183,'[2]1516 Exp_Rev Access'!$F$7:$GB$306,81,FALSE))</f>
        <v>0</v>
      </c>
      <c r="CX183" s="99">
        <f>IF(ISNA(VLOOKUP($A183,'[2]1516 Exp_Rev Access'!$F$7:$GB$306,82,FALSE)),"",VLOOKUP($A183,'[2]1516 Exp_Rev Access'!$F$7:$GB$306,82,FALSE))</f>
        <v>0</v>
      </c>
      <c r="CY183" s="99">
        <f>IF(ISNA(VLOOKUP($A183,'[2]1516 Exp_Rev Access'!$F$7:$GB$306,83,FALSE)),"",VLOOKUP($A183,'[2]1516 Exp_Rev Access'!$F$7:$GB$306,83,FALSE))</f>
        <v>0</v>
      </c>
      <c r="CZ183" s="99">
        <f>IF(ISNA(VLOOKUP($A183,'[2]1516 Exp_Rev Access'!$F$7:$GB$306,84,FALSE)),"",VLOOKUP($A183,'[2]1516 Exp_Rev Access'!$F$7:$GB$306,84,FALSE))</f>
        <v>0</v>
      </c>
      <c r="DA183" s="99">
        <f>IF(ISNA(VLOOKUP($A183,'[2]1516 Exp_Rev Access'!$F$7:$GB$306,85,FALSE)),"",VLOOKUP($A183,'[2]1516 Exp_Rev Access'!$F$7:$GB$306,85,FALSE))</f>
        <v>16501.79</v>
      </c>
      <c r="DB183" s="99">
        <f>IF(ISNA(VLOOKUP($A183,'[2]1516 Exp_Rev Access'!$F$7:$GB$306,86,FALSE)),"",VLOOKUP($A183,'[2]1516 Exp_Rev Access'!$F$7:$GB$306,86,FALSE))</f>
        <v>0</v>
      </c>
      <c r="DC183" s="99">
        <f>IF(ISNA(VLOOKUP($A183,'[2]1516 Exp_Rev Access'!$F$7:$GB$306,87,FALSE)),"",VLOOKUP($A183,'[2]1516 Exp_Rev Access'!$F$7:$GB$306,87,FALSE))</f>
        <v>0</v>
      </c>
      <c r="DD183" s="99">
        <f>IF(ISNA(VLOOKUP($A183,'[2]1516 Exp_Rev Access'!$F$7:$GB$306,88,FALSE)),"",VLOOKUP($A183,'[2]1516 Exp_Rev Access'!$F$7:$GB$306,88,FALSE))</f>
        <v>0</v>
      </c>
      <c r="DE183" s="99">
        <f>IF(ISNA(VLOOKUP($A183,'[2]1516 Exp_Rev Access'!$F$7:$GB$306,89,FALSE)),"",VLOOKUP($A183,'[2]1516 Exp_Rev Access'!$F$7:$GB$306,89,FALSE))</f>
        <v>0</v>
      </c>
      <c r="DF183" s="99">
        <f>IF(ISNA(VLOOKUP($A183,'[2]1516 Exp_Rev Access'!$F$7:$GB$306,90,FALSE)),"",VLOOKUP($A183,'[2]1516 Exp_Rev Access'!$F$7:$GB$306,90,FALSE))</f>
        <v>59194.35</v>
      </c>
      <c r="DG183" s="99">
        <f>IF(ISNA(VLOOKUP($A183,'[2]1516 Exp_Rev Access'!$F$7:$GB$306,91,FALSE)),"",VLOOKUP($A183,'[2]1516 Exp_Rev Access'!$F$7:$GB$306,91,FALSE))</f>
        <v>12377.75</v>
      </c>
      <c r="DH183" s="99">
        <f>IF(ISNA(VLOOKUP($A183,'[2]1516 Exp_Rev Access'!$F$7:$GB$306,92,FALSE)),"",VLOOKUP($A183,'[2]1516 Exp_Rev Access'!$F$7:$GB$306,92,FALSE))</f>
        <v>381467.84</v>
      </c>
      <c r="DI183" s="99">
        <f>IF(ISNA(VLOOKUP($A183,'[2]1516 Exp_Rev Access'!$F$7:$GB$306,93,FALSE)),"",VLOOKUP($A183,'[2]1516 Exp_Rev Access'!$F$7:$GB$306,93,FALSE))</f>
        <v>0</v>
      </c>
      <c r="DJ183" s="99">
        <f>IF(ISNA(VLOOKUP($A183,'[2]1516 Exp_Rev Access'!$F$7:$GB$306,94,FALSE)),"",VLOOKUP($A183,'[2]1516 Exp_Rev Access'!$F$7:$GB$306,94,FALSE))</f>
        <v>0</v>
      </c>
      <c r="DK183" s="99">
        <f>IF(ISNA(VLOOKUP($A183,'[2]1516 Exp_Rev Access'!$F$7:$GB$306,95,FALSE)),"",VLOOKUP($A183,'[2]1516 Exp_Rev Access'!$F$7:$GB$306,95,FALSE))</f>
        <v>0</v>
      </c>
      <c r="DL183" s="99">
        <f>IF(ISNA(VLOOKUP($A183,'[2]1516 Exp_Rev Access'!$F$7:$GB$306,96,FALSE)),"",VLOOKUP($A183,'[2]1516 Exp_Rev Access'!$F$7:$GB$306,96,FALSE))</f>
        <v>0</v>
      </c>
      <c r="DM183" s="99">
        <f>IF(ISNA(VLOOKUP($A183,'[2]1516 Exp_Rev Access'!$F$7:$GB$306,97,FALSE)),"",VLOOKUP($A183,'[2]1516 Exp_Rev Access'!$F$7:$GB$306,97,FALSE))</f>
        <v>0</v>
      </c>
      <c r="DN183" s="99">
        <f>IF(ISNA(VLOOKUP($A183,'[2]1516 Exp_Rev Access'!$F$7:$GB$306,98,FALSE)),"",VLOOKUP($A183,'[2]1516 Exp_Rev Access'!$F$7:$GB$306,98,FALSE))</f>
        <v>0</v>
      </c>
      <c r="DO183" s="99">
        <f>IF(ISNA(VLOOKUP($A183,'[2]1516 Exp_Rev Access'!$F$7:$GB$306,99,FALSE)),"",VLOOKUP($A183,'[2]1516 Exp_Rev Access'!$F$7:$GB$306,99,FALSE))</f>
        <v>0</v>
      </c>
      <c r="DP183" s="99">
        <f>IF(ISNA(VLOOKUP($A183,'[2]1516 Exp_Rev Access'!$F$7:$GB$306,100,FALSE)),"",VLOOKUP($A183,'[2]1516 Exp_Rev Access'!$F$7:$GB$306,100,FALSE))</f>
        <v>0</v>
      </c>
      <c r="DQ183" s="99">
        <f>IF(ISNA(VLOOKUP($A183,'[2]1516 Exp_Rev Access'!$F$7:$GB$306,101,FALSE)),"",VLOOKUP($A183,'[2]1516 Exp_Rev Access'!$F$7:$GB$306,101,FALSE))</f>
        <v>0</v>
      </c>
      <c r="DR183" s="99">
        <f>IF(ISNA(VLOOKUP($A183,'[2]1516 Exp_Rev Access'!$F$7:$GB$306,102,FALSE)),"",VLOOKUP($A183,'[2]1516 Exp_Rev Access'!$F$7:$GB$306,102,FALSE))</f>
        <v>0</v>
      </c>
      <c r="DS183" s="99">
        <f>IF(ISNA(VLOOKUP($A183,'[2]1516 Exp_Rev Access'!$F$7:$GB$306,103,FALSE)),"",VLOOKUP($A183,'[2]1516 Exp_Rev Access'!$F$7:$GB$306,103,FALSE))</f>
        <v>0</v>
      </c>
      <c r="DT183" s="99">
        <f>IF(ISNA(VLOOKUP($A183,'[2]1516 Exp_Rev Access'!$F$7:$GB$306,104,FALSE)),"",VLOOKUP($A183,'[2]1516 Exp_Rev Access'!$F$7:$GB$306,104,FALSE))</f>
        <v>0</v>
      </c>
      <c r="DU183" s="99">
        <f>IF(ISNA(VLOOKUP($A183,'[2]1516 Exp_Rev Access'!$F$7:$GB$306,105,FALSE)),"",VLOOKUP($A183,'[2]1516 Exp_Rev Access'!$F$7:$GB$306,105,FALSE))</f>
        <v>0</v>
      </c>
      <c r="DV183" s="99">
        <f>IF(ISNA(VLOOKUP($A183,'[2]1516 Exp_Rev Access'!$F$7:$GB$306,106,FALSE)),"",VLOOKUP($A183,'[2]1516 Exp_Rev Access'!$F$7:$GB$306,106,FALSE))</f>
        <v>0</v>
      </c>
      <c r="DW183" s="99">
        <f>IF(ISNA(VLOOKUP($A183,'[2]1516 Exp_Rev Access'!$F$7:$GB$306,107,FALSE)),"",VLOOKUP($A183,'[2]1516 Exp_Rev Access'!$F$7:$GB$306,107,FALSE))</f>
        <v>0</v>
      </c>
      <c r="DX183" s="99">
        <f>IF(ISNA(VLOOKUP($A183,'[2]1516 Exp_Rev Access'!$F$7:$GB$306,108,FALSE)),"",VLOOKUP($A183,'[2]1516 Exp_Rev Access'!$F$7:$GB$306,108,FALSE))</f>
        <v>0</v>
      </c>
      <c r="DY183" s="99">
        <f>IF(ISNA(VLOOKUP($A183,'[2]1516 Exp_Rev Access'!$F$7:$GB$306,109,FALSE)),"",VLOOKUP($A183,'[2]1516 Exp_Rev Access'!$F$7:$GB$306,109,FALSE))</f>
        <v>0</v>
      </c>
      <c r="DZ183" s="99">
        <f>IF(ISNA(VLOOKUP($A183,'[2]1516 Exp_Rev Access'!$F$7:$GB$306,110,FALSE)),"",VLOOKUP($A183,'[2]1516 Exp_Rev Access'!$F$7:$GB$306,110,FALSE))</f>
        <v>0</v>
      </c>
      <c r="EA183" s="99">
        <f>IF(ISNA(VLOOKUP($A183,'[2]1516 Exp_Rev Access'!$F$7:$GB$306,111,FALSE)),"",VLOOKUP($A183,'[2]1516 Exp_Rev Access'!$F$7:$GB$306,111,FALSE))</f>
        <v>0</v>
      </c>
      <c r="EB183" s="99">
        <f>IF(ISNA(VLOOKUP($A183,'[2]1516 Exp_Rev Access'!$F$7:$GB$306,112,FALSE)),"",VLOOKUP($A183,'[2]1516 Exp_Rev Access'!$F$7:$GB$306,112,FALSE))</f>
        <v>0</v>
      </c>
      <c r="EC183" s="99">
        <f>IF(ISNA(VLOOKUP($A183,'[2]1516 Exp_Rev Access'!$F$7:$GB$306,113,FALSE)),"",VLOOKUP($A183,'[2]1516 Exp_Rev Access'!$F$7:$GB$306,113,FALSE))</f>
        <v>0</v>
      </c>
      <c r="ED183" s="99">
        <f>IF(ISNA(VLOOKUP($A183,'[2]1516 Exp_Rev Access'!$F$7:$GB$306,114,FALSE)),"",VLOOKUP($A183,'[2]1516 Exp_Rev Access'!$F$7:$GB$306,114,FALSE))</f>
        <v>0</v>
      </c>
      <c r="EE183" s="99">
        <f>IF(ISNA(VLOOKUP($A183,'[2]1516 Exp_Rev Access'!$F$7:$GB$306,115,FALSE)),"",VLOOKUP($A183,'[2]1516 Exp_Rev Access'!$F$7:$GB$306,115,FALSE))</f>
        <v>0</v>
      </c>
      <c r="EF183" s="99">
        <f>IF(ISNA(VLOOKUP($A183,'[2]1516 Exp_Rev Access'!$F$7:$GB$306,116,FALSE)),"",VLOOKUP($A183,'[2]1516 Exp_Rev Access'!$F$7:$GB$306,116,FALSE))</f>
        <v>0</v>
      </c>
      <c r="EG183" s="99">
        <f>IF(ISNA(VLOOKUP($A183,'[2]1516 Exp_Rev Access'!$F$7:$GB$306,117,FALSE)),"",VLOOKUP($A183,'[2]1516 Exp_Rev Access'!$F$7:$GB$306,117,FALSE))</f>
        <v>0</v>
      </c>
      <c r="EH183" s="99">
        <f>IF(ISNA(VLOOKUP($A183,'[2]1516 Exp_Rev Access'!$F$7:$GB$306,118,FALSE)),"",VLOOKUP($A183,'[2]1516 Exp_Rev Access'!$F$7:$GB$306,118,FALSE))</f>
        <v>0</v>
      </c>
      <c r="EI183" s="99">
        <f>IF(ISNA(VLOOKUP($A183,'[2]1516 Exp_Rev Access'!$F$7:$GB$306,119,FALSE)),"",VLOOKUP($A183,'[2]1516 Exp_Rev Access'!$F$7:$GB$306,119,FALSE))</f>
        <v>0</v>
      </c>
      <c r="EJ183" s="99">
        <f>IF(ISNA(VLOOKUP($A183,'[2]1516 Exp_Rev Access'!$F$7:$GB$306,120,FALSE)),"",VLOOKUP($A183,'[2]1516 Exp_Rev Access'!$F$7:$GB$306,120,FALSE))</f>
        <v>0</v>
      </c>
      <c r="EK183" s="99">
        <f>IF(ISNA(VLOOKUP($A183,'[2]1516 Exp_Rev Access'!$F$7:$GB$306,121,FALSE)),"",VLOOKUP($A183,'[2]1516 Exp_Rev Access'!$F$7:$GB$306,121,FALSE))</f>
        <v>0</v>
      </c>
      <c r="EL183" s="99">
        <f>IF(ISNA(VLOOKUP($A183,'[2]1516 Exp_Rev Access'!$F$7:$GB$306,122,FALSE)),"",VLOOKUP($A183,'[2]1516 Exp_Rev Access'!$F$7:$GB$306,122,FALSE))</f>
        <v>0</v>
      </c>
      <c r="EM183" s="99">
        <f>IF(ISNA(VLOOKUP($A183,'[2]1516 Exp_Rev Access'!$F$7:$GB$306,123,FALSE)),"",VLOOKUP($A183,'[2]1516 Exp_Rev Access'!$F$7:$GB$306,123,FALSE))</f>
        <v>0</v>
      </c>
      <c r="EN183" s="99">
        <f>IF(ISNA(VLOOKUP($A183,'[2]1516 Exp_Rev Access'!$F$7:$GB$306,124,FALSE)),"",VLOOKUP($A183,'[2]1516 Exp_Rev Access'!$F$7:$GB$306,124,FALSE))</f>
        <v>56355.28</v>
      </c>
      <c r="EO183" s="99">
        <f>IF(ISNA(VLOOKUP($A183,'[2]1516 Exp_Rev Access'!$F$7:$GB$306,125,FALSE)),"",VLOOKUP($A183,'[2]1516 Exp_Rev Access'!$F$7:$GB$306,125,FALSE))</f>
        <v>0</v>
      </c>
      <c r="EP183" s="99">
        <f>IF(ISNA(VLOOKUP($A183,'[2]1516 Exp_Rev Access'!$F$7:$GB$306,126,FALSE)),"",VLOOKUP($A183,'[2]1516 Exp_Rev Access'!$F$7:$GB$306,126,FALSE))</f>
        <v>0</v>
      </c>
      <c r="EQ183" s="99">
        <f>IF(ISNA(VLOOKUP($A183,'[2]1516 Exp_Rev Access'!$F$7:$GB$306,127,FALSE)),"",VLOOKUP($A183,'[2]1516 Exp_Rev Access'!$F$7:$GB$306,127,FALSE))</f>
        <v>0</v>
      </c>
      <c r="ER183" s="99">
        <f>IF(ISNA(VLOOKUP($A183,'[2]1516 Exp_Rev Access'!$F$7:$GB$306,128,FALSE)),"",VLOOKUP($A183,'[2]1516 Exp_Rev Access'!$F$7:$GB$306,128,FALSE))</f>
        <v>0</v>
      </c>
      <c r="ES183" s="99">
        <f>IF(ISNA(VLOOKUP($A183,'[2]1516 Exp_Rev Access'!$F$7:$GB$306,129,FALSE)),"",VLOOKUP($A183,'[2]1516 Exp_Rev Access'!$F$7:$GB$306,129,FALSE))</f>
        <v>0</v>
      </c>
      <c r="ET183" s="99">
        <f>IF(ISNA(VLOOKUP($A183,'[2]1516 Exp_Rev Access'!$F$7:$GB$306,130,FALSE)),"",VLOOKUP($A183,'[2]1516 Exp_Rev Access'!$F$7:$GB$306,130,FALSE))</f>
        <v>0</v>
      </c>
      <c r="EU183" s="99">
        <f>IF(ISNA(VLOOKUP($A183,'[2]1516 Exp_Rev Access'!$F$7:$GB$306,131,FALSE)),"",VLOOKUP($A183,'[2]1516 Exp_Rev Access'!$F$7:$GB$306,131,FALSE))</f>
        <v>0</v>
      </c>
      <c r="EV183" s="99">
        <f>IF(ISNA(VLOOKUP($A183,'[2]1516 Exp_Rev Access'!$F$7:$GB$306,132,FALSE)),"",VLOOKUP($A183,'[2]1516 Exp_Rev Access'!$F$7:$GB$306,132,FALSE))</f>
        <v>0</v>
      </c>
      <c r="EW183" s="99">
        <f>IF(ISNA(VLOOKUP($A183,'[2]1516 Exp_Rev Access'!$F$7:$GB$306,133,FALSE)),"",VLOOKUP($A183,'[2]1516 Exp_Rev Access'!$F$7:$GB$306,133,FALSE))</f>
        <v>0</v>
      </c>
      <c r="EX183" s="99">
        <f>IF(ISNA(VLOOKUP($A183,'[2]1516 Exp_Rev Access'!$F$7:$GB$306,134,FALSE)),"",VLOOKUP($A183,'[2]1516 Exp_Rev Access'!$F$7:$GB$306,134,FALSE))</f>
        <v>0</v>
      </c>
      <c r="EY183" s="99">
        <f>IF(ISNA(VLOOKUP($A183,'[2]1516 Exp_Rev Access'!$F$7:$GB$306,135,FALSE)),"",VLOOKUP($A183,'[2]1516 Exp_Rev Access'!$F$7:$GB$306,135,FALSE))</f>
        <v>0</v>
      </c>
      <c r="EZ183" s="99">
        <f>IF(ISNA(VLOOKUP($A183,'[2]1516 Exp_Rev Access'!$F$7:$GB$306,136,FALSE)),"",VLOOKUP($A183,'[2]1516 Exp_Rev Access'!$F$7:$GB$306,136,FALSE))</f>
        <v>0</v>
      </c>
      <c r="FA183" s="99">
        <f>IF(ISNA(VLOOKUP($A183,'[2]1516 Exp_Rev Access'!$F$7:$GB$306,137,FALSE)),"",VLOOKUP($A183,'[2]1516 Exp_Rev Access'!$F$7:$GB$306,137,FALSE))</f>
        <v>0</v>
      </c>
      <c r="FB183" s="99">
        <f>IF(ISNA(VLOOKUP($A183,'[2]1516 Exp_Rev Access'!$F$7:$GB$306,138,FALSE)),"",VLOOKUP($A183,'[2]1516 Exp_Rev Access'!$F$7:$GB$306,138,FALSE))</f>
        <v>0</v>
      </c>
      <c r="FC183" s="99">
        <f>IF(ISNA(VLOOKUP($A183,'[2]1516 Exp_Rev Access'!$F$7:$GB$306,139,FALSE)),"",VLOOKUP($A183,'[2]1516 Exp_Rev Access'!$F$7:$GB$306,139,FALSE))</f>
        <v>0</v>
      </c>
      <c r="FD183" s="99">
        <f>IF(ISNA(VLOOKUP($A183,'[2]1516 Exp_Rev Access'!$F$7:$FS$306,140,FALSE)),"",VLOOKUP($A183,'[2]1516 Exp_Rev Access'!$F$7:$FS$306,140,FALSE))</f>
        <v>0</v>
      </c>
      <c r="FE183" s="99">
        <f>IF(ISNA(VLOOKUP($A183,'[2]1516 Exp_Rev Access'!$F$7:$FS$306,141,FALSE)),"",VLOOKUP($A183,'[2]1516 Exp_Rev Access'!$F$7:$FS$306,141,FALSE))</f>
        <v>0</v>
      </c>
      <c r="FF183" s="99">
        <f>IF(ISNA(VLOOKUP($A183,'[2]1516 Exp_Rev Access'!$F$7:$FS$306,142,FALSE)),"",VLOOKUP($A183,'[2]1516 Exp_Rev Access'!$F$7:$FS$306,142,FALSE))</f>
        <v>0</v>
      </c>
      <c r="FG183" s="99">
        <f>IF(ISNA(VLOOKUP($A183,'[2]1516 Exp_Rev Access'!$F$7:$FS$306,143,FALSE)),"",VLOOKUP($A183,'[2]1516 Exp_Rev Access'!$F$7:$FS$306,143,FALSE))</f>
        <v>0</v>
      </c>
      <c r="FH183" s="99">
        <f>IF(ISNA(VLOOKUP($A183,'[2]1516 Exp_Rev Access'!$F$7:$FS$306,144,FALSE)),"",VLOOKUP($A183,'[2]1516 Exp_Rev Access'!$F$7:$FS$306,144,FALSE))</f>
        <v>0</v>
      </c>
      <c r="FI183" s="99">
        <f>IF(ISNA(VLOOKUP($A183,'[2]1516 Exp_Rev Access'!$F$7:$FS$306,145,FALSE)),"",VLOOKUP($A183,'[2]1516 Exp_Rev Access'!$F$7:$FS$306,145,FALSE))</f>
        <v>0</v>
      </c>
      <c r="FJ183" s="99">
        <f>IF(ISNA(VLOOKUP($A183,'[2]1516 Exp_Rev Access'!$F$7:$FS$306,146,FALSE)),"",VLOOKUP($A183,'[2]1516 Exp_Rev Access'!$F$7:$FS$306,146,FALSE))</f>
        <v>0</v>
      </c>
      <c r="FK183" s="99">
        <f>IF(ISNA(VLOOKUP($A183,'[2]1516 Exp_Rev Access'!$F$7:$FS$306,147,FALSE)),"",VLOOKUP($A183,'[2]1516 Exp_Rev Access'!$F$7:$FS$306,147,FALSE))</f>
        <v>0</v>
      </c>
      <c r="FL183" s="99">
        <f>IF(ISNA(VLOOKUP($A183,'[2]1516 Exp_Rev Access'!$F$7:$FS$306,148,FALSE)),"",VLOOKUP($A183,'[2]1516 Exp_Rev Access'!$F$7:$FS$306,148,FALSE))</f>
        <v>0</v>
      </c>
      <c r="FM183" s="99">
        <f>IF(ISNA(VLOOKUP($A183,'[2]1516 Exp_Rev Access'!$F$7:$FS$306,149,FALSE)),"",VLOOKUP($A183,'[2]1516 Exp_Rev Access'!$F$7:$FS$306,149,FALSE))</f>
        <v>0</v>
      </c>
      <c r="FN183" s="99">
        <f>IF(ISNA(VLOOKUP($A183,'[2]1516 Exp_Rev Access'!$F$7:$FS$306,150,FALSE)),"",VLOOKUP($A183,'[2]1516 Exp_Rev Access'!$F$7:$FS$306,150,FALSE))</f>
        <v>0</v>
      </c>
      <c r="FO183" s="99">
        <f>IF(ISNA(VLOOKUP($A183,'[2]1516 Exp_Rev Access'!$F$7:$FS$306,151,FALSE)),"",VLOOKUP($A183,'[2]1516 Exp_Rev Access'!$F$7:$FS$306,151,FALSE))</f>
        <v>0</v>
      </c>
      <c r="FP183" s="99">
        <f>IF(ISNA(VLOOKUP($A183,'[2]1516 Exp_Rev Access'!$F$7:$FS$306,152,FALSE)),"",VLOOKUP($A183,'[2]1516 Exp_Rev Access'!$F$7:$FS$306,152,FALSE))</f>
        <v>0</v>
      </c>
      <c r="FQ183" s="99">
        <f>IF(ISNA(VLOOKUP($A183,'[2]1516 Exp_Rev Access'!$F$7:$FS$306,153,FALSE)),"",VLOOKUP($A183,'[2]1516 Exp_Rev Access'!$F$7:$FS$306,153,FALSE))</f>
        <v>31132.6</v>
      </c>
      <c r="FR183" s="101">
        <f t="shared" si="260"/>
        <v>1155272.4300000002</v>
      </c>
      <c r="FS183" s="72">
        <f t="shared" si="261"/>
        <v>8.4540330982965067E-2</v>
      </c>
      <c r="FT183" s="94">
        <f t="shared" si="262"/>
        <v>1159.6792110018071</v>
      </c>
      <c r="FU183" s="99">
        <f>IF(ISNA(VLOOKUP($A183,'[2]1516 Exp_Rev Access'!$F$7:$GB$306,154,FALSE)),"",VLOOKUP($A183,'[2]1516 Exp_Rev Access'!$F$7:$GB$306,154,FALSE))</f>
        <v>0</v>
      </c>
      <c r="FV183" s="99">
        <f>IF(ISNA(VLOOKUP($A183,'[2]1516 Exp_Rev Access'!$F$7:$GB$306,155,FALSE)),"",VLOOKUP($A183,'[2]1516 Exp_Rev Access'!$F$7:$GB$306,155,FALSE))</f>
        <v>0</v>
      </c>
      <c r="FW183" s="99">
        <f>IF(ISNA(VLOOKUP($A183,'[2]1516 Exp_Rev Access'!$F$7:$GB$306,156,FALSE)),"",VLOOKUP($A183,'[2]1516 Exp_Rev Access'!$F$7:$GB$306,156,FALSE))</f>
        <v>0</v>
      </c>
      <c r="FX183" s="99">
        <f>IF(ISNA(VLOOKUP($A183,'[2]1516 Exp_Rev Access'!$F$7:$GB$306,157,FALSE)),"",VLOOKUP($A183,'[2]1516 Exp_Rev Access'!$F$7:$GB$306,157,FALSE))</f>
        <v>0</v>
      </c>
      <c r="FY183" s="99">
        <f>IF(ISNA(VLOOKUP($A183,'[2]1516 Exp_Rev Access'!$F$7:$GB$306,158,FALSE)),"",VLOOKUP($A183,'[2]1516 Exp_Rev Access'!$F$7:$GB$306,158,FALSE))</f>
        <v>0</v>
      </c>
      <c r="FZ183" s="99">
        <f>IF(ISNA(VLOOKUP($A183,'[2]1516 Exp_Rev Access'!$F$7:$GB$306,159,FALSE)),"",VLOOKUP($A183,'[2]1516 Exp_Rev Access'!$F$7:$GB$306,159,FALSE))</f>
        <v>0</v>
      </c>
      <c r="GA183" s="99">
        <f>IF(ISNA(VLOOKUP($A183,'[2]1516 Exp_Rev Access'!$F$7:$GB$306,160,FALSE)),"",VLOOKUP($A183,'[2]1516 Exp_Rev Access'!$F$7:$GB$306,160,FALSE))</f>
        <v>0</v>
      </c>
      <c r="GB183" s="99">
        <f>IF(ISNA(VLOOKUP($A183,'[2]1516 Exp_Rev Access'!$F$7:$GB$306,161,FALSE)),"",VLOOKUP($A183,'[2]1516 Exp_Rev Access'!$F$7:$GB$306,161,FALSE))</f>
        <v>0</v>
      </c>
      <c r="GC183" s="99">
        <f>IF(ISNA(VLOOKUP($A183,'[2]1516 Exp_Rev Access'!$F$7:$GB$306,162,FALSE)),"",VLOOKUP($A183,'[2]1516 Exp_Rev Access'!$F$7:$GB$306,162,FALSE))</f>
        <v>0</v>
      </c>
      <c r="GD183" s="99">
        <f>IF(ISNA(VLOOKUP($A183,'[2]1516 Exp_Rev Access'!$F$7:$GB$306,163,FALSE)),"",VLOOKUP($A183,'[2]1516 Exp_Rev Access'!$F$7:$GB$306,163,FALSE))</f>
        <v>0</v>
      </c>
      <c r="GE183" s="99">
        <f>IF(ISNA(VLOOKUP($A183,'[2]1516 Exp_Rev Access'!$F$7:$GB$306,164,FALSE)),"",VLOOKUP($A183,'[2]1516 Exp_Rev Access'!$F$7:$GB$306,164,FALSE))</f>
        <v>0</v>
      </c>
      <c r="GF183" s="99">
        <f>IF(ISNA(VLOOKUP($A183,'[2]1516 Exp_Rev Access'!$F$7:$GB$306,165,FALSE)),"",VLOOKUP($A183,'[2]1516 Exp_Rev Access'!$F$7:$GB$306,165,FALSE))</f>
        <v>0</v>
      </c>
      <c r="GG183" s="99">
        <f>IF(ISNA(VLOOKUP($A183,'[2]1516 Exp_Rev Access'!$F$7:$GB$306,166,FALSE)),"",VLOOKUP($A183,'[2]1516 Exp_Rev Access'!$F$7:$GB$306,166,FALSE))</f>
        <v>0</v>
      </c>
      <c r="GH183" s="99">
        <f>IF(ISNA(VLOOKUP($A183,'[2]1516 Exp_Rev Access'!$F$7:$GB$306,167,FALSE)),"",VLOOKUP($A183,'[2]1516 Exp_Rev Access'!$F$7:$GB$306,167,FALSE))</f>
        <v>0</v>
      </c>
      <c r="GI183" s="99">
        <f>IF(ISNA(VLOOKUP($A183,'[2]1516 Exp_Rev Access'!$F$7:$GB$306,168,FALSE)),"",VLOOKUP($A183,'[2]1516 Exp_Rev Access'!$F$7:$GB$306,168,FALSE))</f>
        <v>0</v>
      </c>
      <c r="GJ183" s="99">
        <f>IF(ISNA(VLOOKUP($A183,'[2]1516 Exp_Rev Access'!$F$7:$GB$306,169,FALSE)),"",VLOOKUP($A183,'[2]1516 Exp_Rev Access'!$F$7:$GB$306,169,FALSE))</f>
        <v>4773.95</v>
      </c>
      <c r="GK183" s="99">
        <f>IF(ISNA(VLOOKUP($A183,'[2]1516 Exp_Rev Access'!$F$7:$GB$306,170,FALSE)),"",VLOOKUP($A183,'[2]1516 Exp_Rev Access'!$F$7:$GB$306,170,FALSE))</f>
        <v>0</v>
      </c>
      <c r="GL183" s="99">
        <f>IF(ISNA(VLOOKUP($A183,'[2]1516 Exp_Rev Access'!$F$7:$GB$306,171,FALSE)),"",VLOOKUP($A183,'[2]1516 Exp_Rev Access'!$F$7:$GB$306,171,FALSE))</f>
        <v>127356.52</v>
      </c>
      <c r="GM183" s="99">
        <f>IF(ISNA(VLOOKUP($A183,'[2]1516 Exp_Rev Access'!$F$7:$GB$306,172,FALSE)),"",VLOOKUP($A183,'[2]1516 Exp_Rev Access'!$F$7:$GB$306,172,FALSE))</f>
        <v>0</v>
      </c>
      <c r="GN183" s="99">
        <f>IF(ISNA(VLOOKUP($A183,'[2]1516 Exp_Rev Access'!$F$7:$GB$306,173,FALSE)),"",VLOOKUP($A183,'[2]1516 Exp_Rev Access'!$F$7:$GB$306,173,FALSE))</f>
        <v>0</v>
      </c>
      <c r="GO183" s="99">
        <f>IF(ISNA(VLOOKUP($A183,'[2]1516 Exp_Rev Access'!$F$7:$GB$306,174,FALSE)),"",VLOOKUP($A183,'[2]1516 Exp_Rev Access'!$F$7:$GB$306,174,FALSE))</f>
        <v>0</v>
      </c>
      <c r="GP183" s="99">
        <f>IF(ISNA(VLOOKUP($A183,'[2]1516 Exp_Rev Access'!$F$7:$GB$306,175,FALSE)),"",VLOOKUP($A183,'[2]1516 Exp_Rev Access'!$F$7:$GB$306,175,FALSE))</f>
        <v>0</v>
      </c>
      <c r="GQ183" s="99">
        <f>IF(ISNA(VLOOKUP($A183,'[2]1516 Exp_Rev Access'!$F$7:$GB$306,176,FALSE)),"",VLOOKUP($A183,'[2]1516 Exp_Rev Access'!$F$7:$GB$306,176,FALSE))</f>
        <v>0</v>
      </c>
      <c r="GR183" s="99">
        <f>IF(ISNA(VLOOKUP($A183,'[2]1516 Exp_Rev Access'!$F$7:$GB$306,177,FALSE)),"",VLOOKUP($A183,'[2]1516 Exp_Rev Access'!$F$7:$GB$306,177,FALSE))</f>
        <v>0</v>
      </c>
      <c r="GS183" s="99">
        <f>IF(ISNA(VLOOKUP($A183,'[2]1516 Exp_Rev Access'!$F$7:$GB$306,178,FALSE)),"",VLOOKUP($A183,'[2]1516 Exp_Rev Access'!$F$7:$GB$306,178,FALSE))</f>
        <v>312428.19</v>
      </c>
      <c r="GT183" s="101">
        <f t="shared" si="263"/>
        <v>444558.66000000003</v>
      </c>
      <c r="GU183" s="72">
        <f t="shared" si="264"/>
        <v>3.2531838622465378E-2</v>
      </c>
      <c r="GV183" s="84">
        <f t="shared" si="265"/>
        <v>446.25442682192335</v>
      </c>
    </row>
    <row r="184" spans="1:206" customFormat="1" ht="12" customHeight="1" x14ac:dyDescent="0.2">
      <c r="A184" s="112" t="s">
        <v>478</v>
      </c>
      <c r="B184" s="69" t="s">
        <v>479</v>
      </c>
      <c r="C184" s="80">
        <f>IF(ISNA(VLOOKUP($A184,'[2]1516 enrollment_Rev_Exp by size'!$A$6:$G$320,3,FALSE)),"",VLOOKUP($A184,'[2]1516 enrollment_Rev_Exp by size'!$A$6:$G$320,3,FALSE))</f>
        <v>982.63999999999987</v>
      </c>
      <c r="D184" s="97">
        <v>11288069.119999999</v>
      </c>
      <c r="E184" s="80">
        <f t="shared" si="243"/>
        <v>11288069.119999999</v>
      </c>
      <c r="F184" s="80">
        <f t="shared" si="244"/>
        <v>0</v>
      </c>
      <c r="G184" s="98">
        <f>IF(ISNA(VLOOKUP($A184,'[2]1516 Exp_Rev Access'!$F$7:$FS$306,2,FALSE)),"",VLOOKUP($A184,'[2]1516 Exp_Rev Access'!$F$7:$FS$306,2,FALSE))</f>
        <v>1269023.82</v>
      </c>
      <c r="H184" s="98">
        <f>IF(ISNA(VLOOKUP($A184,'[2]1516 Exp_Rev Access'!$F$7:$FS$306,3,FALSE)),"",VLOOKUP($A184,'[2]1516 Exp_Rev Access'!$F$7:$FS$306,3,FALSE))</f>
        <v>0</v>
      </c>
      <c r="I184" s="98">
        <f>IF(ISNA(VLOOKUP($A184,'[2]1516 Exp_Rev Access'!$F$7:$FS$306,4,FALSE)),"",VLOOKUP($A184,'[2]1516 Exp_Rev Access'!$F$7:$FS$306,4,FALSE))</f>
        <v>398.06</v>
      </c>
      <c r="J184" s="98">
        <f>IF(ISNA(VLOOKUP($A184,'[2]1516 Exp_Rev Access'!$F$7:$FS$306,5,FALSE)),"",VLOOKUP($A184,'[2]1516 Exp_Rev Access'!$F$7:$FS$306,5,FALSE))</f>
        <v>0</v>
      </c>
      <c r="K184" s="98">
        <f>IF(ISNA(VLOOKUP($A184,'[2]1516 Exp_Rev Access'!$F$7:$FS$306,6,FALSE)),"",VLOOKUP($A184,'[2]1516 Exp_Rev Access'!$F$7:$FS$306,6,FALSE))</f>
        <v>0</v>
      </c>
      <c r="L184" s="98">
        <f>IF(ISNA(VLOOKUP($A184,'[2]1516 Exp_Rev Access'!$F$7:$FS$306,7,FALSE)),"",VLOOKUP($A184,'[2]1516 Exp_Rev Access'!$F$7:$FS$306,7,FALSE))</f>
        <v>0</v>
      </c>
      <c r="M184" s="90">
        <f t="shared" si="245"/>
        <v>1269421.8800000001</v>
      </c>
      <c r="N184" s="72">
        <f t="shared" si="246"/>
        <v>0.11245695490567657</v>
      </c>
      <c r="O184" s="73">
        <f t="shared" si="247"/>
        <v>1291.8483676626233</v>
      </c>
      <c r="P184" s="99">
        <f>IF(ISNA(VLOOKUP($A184,'[2]1516 Exp_Rev Access'!$F$7:$FS$306,8,FALSE)),"",VLOOKUP($A184,'[2]1516 Exp_Rev Access'!$F$7:$FS$306,8,FALSE))</f>
        <v>0</v>
      </c>
      <c r="Q184" s="99">
        <f>IF(ISNA(VLOOKUP($A184,'[2]1516 Exp_Rev Access'!$F$7:$FS$306,9,FALSE)),"",VLOOKUP($A184,'[2]1516 Exp_Rev Access'!$F$7:$FS$306,9,FALSE))</f>
        <v>0</v>
      </c>
      <c r="R184" s="99">
        <f>IF(ISNA(VLOOKUP($A184,'[2]1516 Exp_Rev Access'!$F$7:$FS$306,10,FALSE)),"",VLOOKUP($A184,'[2]1516 Exp_Rev Access'!$F$7:$FS$306,10,FALSE))</f>
        <v>0</v>
      </c>
      <c r="S184" s="99">
        <f>IF(ISNA(VLOOKUP($A184,'[2]1516 Exp_Rev Access'!$F$7:$FS$306,11,FALSE)),"",VLOOKUP($A184,'[2]1516 Exp_Rev Access'!$F$7:$FS$306,11,FALSE))</f>
        <v>0</v>
      </c>
      <c r="T184" s="99">
        <f>IF(ISNA(VLOOKUP($A184,'[2]1516 Exp_Rev Access'!$F$7:$FS$306,12,FALSE)),"",VLOOKUP($A184,'[2]1516 Exp_Rev Access'!$F$7:$FS$306,12,FALSE))</f>
        <v>6900</v>
      </c>
      <c r="U184" s="99">
        <f>IF(ISNA(VLOOKUP($A184,'[2]1516 Exp_Rev Access'!$F$7:$FS$306,13,FALSE)),"",VLOOKUP($A184,'[2]1516 Exp_Rev Access'!$F$7:$FS$306,13,FALSE))</f>
        <v>0</v>
      </c>
      <c r="V184" s="99">
        <f>IF(ISNA(VLOOKUP($A184,'[2]1516 Exp_Rev Access'!$F$7:$FS$306,14,FALSE)),"",VLOOKUP($A184,'[2]1516 Exp_Rev Access'!$F$7:$FS$306,14,FALSE))</f>
        <v>0</v>
      </c>
      <c r="W184" s="99">
        <f>IF(ISNA(VLOOKUP($A184,'[2]1516 Exp_Rev Access'!$F$7:$FS$306,15,FALSE)),"",VLOOKUP($A184,'[2]1516 Exp_Rev Access'!$F$7:$FS$306,15,FALSE))</f>
        <v>0</v>
      </c>
      <c r="X184" s="99">
        <f>IF(ISNA(VLOOKUP($A184,'[2]1516 Exp_Rev Access'!$F$7:$FS$306,16,FALSE)),"",VLOOKUP($A184,'[2]1516 Exp_Rev Access'!$F$7:$FS$306,16,FALSE))</f>
        <v>8903.5</v>
      </c>
      <c r="Y184" s="99">
        <f>IF(ISNA(VLOOKUP($A184,'[2]1516 Exp_Rev Access'!$F$7:$FS$306,17,FALSE)),"",VLOOKUP($A184,'[2]1516 Exp_Rev Access'!$F$7:$FS$306,17,FALSE))</f>
        <v>1040</v>
      </c>
      <c r="Z184" s="99">
        <f>IF(ISNA(VLOOKUP($A184,'[2]1516 Exp_Rev Access'!$F$7:$FS$306,18,FALSE)),"",VLOOKUP($A184,'[2]1516 Exp_Rev Access'!$F$7:$FS$306,18,FALSE))</f>
        <v>0</v>
      </c>
      <c r="AA184" s="99">
        <f>IF(ISNA(VLOOKUP($A184,'[2]1516 Exp_Rev Access'!$F$7:$FS$306,19,FALSE)),"",VLOOKUP($A184,'[2]1516 Exp_Rev Access'!$F$7:$FS$306,19,FALSE))</f>
        <v>0</v>
      </c>
      <c r="AB184" s="99">
        <f>IF(ISNA(VLOOKUP($A184,'[2]1516 Exp_Rev Access'!$F$7:$FS$306,20,FALSE)),"",VLOOKUP($A184,'[2]1516 Exp_Rev Access'!$F$7:$FS$306,20,FALSE))</f>
        <v>394.1</v>
      </c>
      <c r="AC184" s="99">
        <f>IF(ISNA(VLOOKUP($A184,'[2]1516 Exp_Rev Access'!$F$7:$FS$306,21,FALSE)),"",VLOOKUP($A184,'[2]1516 Exp_Rev Access'!$F$7:$FS$306,21,FALSE))</f>
        <v>9226.5300000000007</v>
      </c>
      <c r="AD184" s="99">
        <f>IF(ISNA(VLOOKUP($A184,'[2]1516 Exp_Rev Access'!$F$7:$FS$306,22,FALSE)),"",VLOOKUP($A184,'[2]1516 Exp_Rev Access'!$F$7:$FS$306,22,FALSE))</f>
        <v>36185.57</v>
      </c>
      <c r="AE184" s="99">
        <f>IF(ISNA(VLOOKUP($A184,'[2]1516 Exp_Rev Access'!$F$7:$FS$306,23,FALSE)),"",VLOOKUP($A184,'[2]1516 Exp_Rev Access'!$F$7:$FS$306,23,FALSE))</f>
        <v>0</v>
      </c>
      <c r="AF184" s="99">
        <f>IF(ISNA(VLOOKUP($A184,'[2]1516 Exp_Rev Access'!$F$7:$FS$306,24,FALSE)),"",VLOOKUP($A184,'[2]1516 Exp_Rev Access'!$F$7:$FS$306,24,FALSE))</f>
        <v>13568.36</v>
      </c>
      <c r="AG184" s="99">
        <f>IF(ISNA(VLOOKUP($A184,'[2]1516 Exp_Rev Access'!$F$7:$FS$306,25,FALSE)),"",VLOOKUP($A184,'[2]1516 Exp_Rev Access'!$F$7:$FS$306,25,FALSE))</f>
        <v>1084.6099999999999</v>
      </c>
      <c r="AH184" s="98">
        <f>IF(ISNA(VLOOKUP($A184,'[2]1516 Exp_Rev Access'!$F$7:$FS$306,26,FALSE)),"",VLOOKUP($A184,'[2]1516 Exp_Rev Access'!$F$7:$FS$306,26,FALSE))</f>
        <v>1830.7</v>
      </c>
      <c r="AI184" s="98">
        <f>IF(ISNA(VLOOKUP($A184,'[2]1516 Exp_Rev Access'!$F$7:$FS$306,27,FALSE)),"",VLOOKUP($A184,'[2]1516 Exp_Rev Access'!$F$7:$FS$306,27,FALSE))</f>
        <v>0</v>
      </c>
      <c r="AJ184" s="98">
        <f>IF(ISNA(VLOOKUP($A184,'[2]1516 Exp_Rev Access'!$F$7:$FS$306,28,FALSE)),"",VLOOKUP($A184,'[2]1516 Exp_Rev Access'!$F$7:$FS$306,28,FALSE))</f>
        <v>68453.649999999994</v>
      </c>
      <c r="AK184" s="98">
        <f>IF(ISNA(VLOOKUP($A184,'[2]1516 Exp_Rev Access'!$F$7:$FS$306,29,FALSE)),"",VLOOKUP($A184,'[2]1516 Exp_Rev Access'!$F$7:$FS$306,29,FALSE))</f>
        <v>0</v>
      </c>
      <c r="AL184" s="100">
        <f t="shared" si="248"/>
        <v>147587.01999999999</v>
      </c>
      <c r="AM184" s="72">
        <f t="shared" si="249"/>
        <v>1.3074602789108365E-2</v>
      </c>
      <c r="AN184" s="94">
        <f t="shared" si="250"/>
        <v>150.19439469185053</v>
      </c>
      <c r="AO184" s="99">
        <f>IF(ISNA(VLOOKUP($A184,'[2]1516 Exp_Rev Access'!$F$7:$GB$306,30,FALSE)),"",VLOOKUP($A184,'[2]1516 Exp_Rev Access'!$F$7:$FS$306,30,FALSE))</f>
        <v>5720109.9000000004</v>
      </c>
      <c r="AP184" s="99">
        <f>IF(ISNA(VLOOKUP($A184,'[2]1516 Exp_Rev Access'!$F$7:$GB$306,31,FALSE)),"",VLOOKUP($A184,'[2]1516 Exp_Rev Access'!$F$7:$FS$306,31,FALSE))</f>
        <v>177513.59</v>
      </c>
      <c r="AQ184" s="99">
        <f>IF(ISNA(VLOOKUP($A184,'[2]1516 Exp_Rev Access'!$F$7:$GB$306,32,FALSE)),"",VLOOKUP($A184,'[2]1516 Exp_Rev Access'!$F$7:$FS$306,32,FALSE))</f>
        <v>734466.52</v>
      </c>
      <c r="AR184" s="99">
        <f>IF(ISNA(VLOOKUP($A184,'[2]1516 Exp_Rev Access'!$F$7:$GB$306,33,FALSE)),"",VLOOKUP($A184,'[2]1516 Exp_Rev Access'!$F$7:$FS$306,33,FALSE))</f>
        <v>0</v>
      </c>
      <c r="AS184" s="99">
        <f>IF(ISNA(VLOOKUP($A184,'[2]1516 Exp_Rev Access'!$F$7:$GB$306,34,FALSE)),"",VLOOKUP($A184,'[2]1516 Exp_Rev Access'!$F$7:$FS$306,34,FALSE))</f>
        <v>0</v>
      </c>
      <c r="AT184" s="101">
        <f t="shared" si="251"/>
        <v>6632090.0099999998</v>
      </c>
      <c r="AU184" s="72">
        <f t="shared" si="252"/>
        <v>0.58753095321230642</v>
      </c>
      <c r="AV184" s="94">
        <f t="shared" si="253"/>
        <v>6749.25711349019</v>
      </c>
      <c r="AW184" s="99">
        <f>IF(ISNA(VLOOKUP($A184,'[2]1516 Exp_Rev Access'!$F$7:$GB$306,35,FALSE)),"",VLOOKUP($A184,'[2]1516 Exp_Rev Access'!$F$7:$GB$306,35,FALSE))</f>
        <v>0</v>
      </c>
      <c r="AX184" s="99">
        <f>IF(ISNA(VLOOKUP($A184,'[2]1516 Exp_Rev Access'!$F$7:$GB$306,36,FALSE)),"",VLOOKUP($A184,'[2]1516 Exp_Rev Access'!$F$7:$GB$306,36,FALSE))</f>
        <v>748693.14</v>
      </c>
      <c r="AY184" s="99">
        <f>IF(ISNA(VLOOKUP($A184,'[2]1516 Exp_Rev Access'!$F$7:$GB$306,37,FALSE)),"",VLOOKUP($A184,'[2]1516 Exp_Rev Access'!$F$7:$GB$306,37,FALSE))</f>
        <v>21629.06</v>
      </c>
      <c r="AZ184" s="99">
        <f>IF(ISNA(VLOOKUP($A184,'[2]1516 Exp_Rev Access'!$F$7:$GB$306,38,FALSE)),"",VLOOKUP($A184,'[2]1516 Exp_Rev Access'!$F$7:$GB$306,38,FALSE))</f>
        <v>0</v>
      </c>
      <c r="BA184" s="99">
        <f>IF(ISNA(VLOOKUP($A184,'[2]1516 Exp_Rev Access'!$F$7:$GB$306,39,FALSE)),"",VLOOKUP($A184,'[2]1516 Exp_Rev Access'!$F$7:$GB$306,39,FALSE))</f>
        <v>0</v>
      </c>
      <c r="BB184" s="99">
        <f>IF(ISNA(VLOOKUP($A184,'[2]1516 Exp_Rev Access'!$F$7:$GB$306,40,FALSE)),"",VLOOKUP($A184,'[2]1516 Exp_Rev Access'!$F$7:$GB$306,40,FALSE))</f>
        <v>301471.05</v>
      </c>
      <c r="BC184" s="99">
        <f>IF(ISNA(VLOOKUP($A184,'[2]1516 Exp_Rev Access'!$F$7:$GB$306,41,FALSE)),"",VLOOKUP($A184,'[2]1516 Exp_Rev Access'!$F$7:$GB$306,41,FALSE))</f>
        <v>0</v>
      </c>
      <c r="BD184" s="99">
        <f>IF(ISNA(VLOOKUP($A184,'[2]1516 Exp_Rev Access'!$F$7:$GB$306,42,FALSE)),"",VLOOKUP($A184,'[2]1516 Exp_Rev Access'!$F$7:$GB$306,42,FALSE))</f>
        <v>65537.69</v>
      </c>
      <c r="BE184" s="99">
        <f>IF(ISNA(VLOOKUP($A184,'[2]1516 Exp_Rev Access'!$F$7:$GB$306,43,FALSE)),"",VLOOKUP($A184,'[2]1516 Exp_Rev Access'!$F$7:$GB$306,43,FALSE))</f>
        <v>0</v>
      </c>
      <c r="BF184" s="99">
        <f>IF(ISNA(VLOOKUP($A184,'[2]1516 Exp_Rev Access'!$F$7:$GB$306,44,FALSE)),"",VLOOKUP($A184,'[2]1516 Exp_Rev Access'!$F$7:$GB$306,44,FALSE))</f>
        <v>299025.59000000003</v>
      </c>
      <c r="BG184" s="99">
        <f>IF(ISNA(VLOOKUP($A184,'[2]1516 Exp_Rev Access'!$F$7:$GB$306,45,FALSE)),"",VLOOKUP($A184,'[2]1516 Exp_Rev Access'!$F$7:$GB$306,45,FALSE))</f>
        <v>8916.65</v>
      </c>
      <c r="BH184" s="99">
        <f>IF(ISNA(VLOOKUP($A184,'[2]1516 Exp_Rev Access'!$F$7:$GB$306,46,FALSE)),"",VLOOKUP($A184,'[2]1516 Exp_Rev Access'!$F$7:$GB$306,46,FALSE))</f>
        <v>0</v>
      </c>
      <c r="BI184" s="99">
        <f>IF(ISNA(VLOOKUP($A184,'[2]1516 Exp_Rev Access'!$F$7:$GB$306,47,FALSE)),"",VLOOKUP($A184,'[2]1516 Exp_Rev Access'!$F$7:$GB$306,47,FALSE))</f>
        <v>12609.58</v>
      </c>
      <c r="BJ184" s="99">
        <f>IF(ISNA(VLOOKUP($A184,'[2]1516 Exp_Rev Access'!$F$7:$GB$306,48,FALSE)),"",VLOOKUP($A184,'[2]1516 Exp_Rev Access'!$F$7:$GB$306,48,FALSE))</f>
        <v>298593.55</v>
      </c>
      <c r="BK184" s="99">
        <f>IF(ISNA(VLOOKUP($A184,'[2]1516 Exp_Rev Access'!$F$7:$GB$306,49,FALSE)),"",VLOOKUP($A184,'[2]1516 Exp_Rev Access'!$F$7:$GB$306,49,FALSE))</f>
        <v>0</v>
      </c>
      <c r="BL184" s="99">
        <f>IF(ISNA(VLOOKUP($A184,'[2]1516 Exp_Rev Access'!$F$7:$GB$306,50,FALSE)),"",VLOOKUP($A184,'[2]1516 Exp_Rev Access'!$F$7:$GB$306,50,FALSE))</f>
        <v>0</v>
      </c>
      <c r="BM184" s="99">
        <f>IF(ISNA(VLOOKUP($A184,'[2]1516 Exp_Rev Access'!$F$7:$GB$306,51,FALSE)),"",VLOOKUP($A184,'[2]1516 Exp_Rev Access'!$F$7:$GB$306,51,FALSE))</f>
        <v>0</v>
      </c>
      <c r="BN184" s="99">
        <f>IF(ISNA(VLOOKUP($A184,'[2]1516 Exp_Rev Access'!$F$7:$GB$306,52,FALSE)),"",VLOOKUP($A184,'[2]1516 Exp_Rev Access'!$F$7:$GB$306,52,FALSE))</f>
        <v>0</v>
      </c>
      <c r="BO184" s="99">
        <f>IF(ISNA(VLOOKUP($A184,'[2]1516 Exp_Rev Access'!$F$7:$GB$306,53,FALSE)),"",VLOOKUP($A184,'[2]1516 Exp_Rev Access'!$F$7:$GB$306,53,FALSE))</f>
        <v>0</v>
      </c>
      <c r="BP184" s="99">
        <f>IF(ISNA(VLOOKUP($A184,'[2]1516 Exp_Rev Access'!$F$7:$GB$306,54,FALSE)),"",VLOOKUP($A184,'[2]1516 Exp_Rev Access'!$F$7:$GB$306,54,FALSE))</f>
        <v>0</v>
      </c>
      <c r="BQ184" s="99">
        <f>IF(ISNA(VLOOKUP($A184,'[2]1516 Exp_Rev Access'!$F$7:$GB$306,55,FALSE)),"",VLOOKUP($A184,'[2]1516 Exp_Rev Access'!$F$7:$GB$306,55,FALSE))</f>
        <v>0</v>
      </c>
      <c r="BR184" s="99">
        <f>IF(ISNA(VLOOKUP($A184,'[2]1516 Exp_Rev Access'!$F$7:$GB$306,56,FALSE)),"",VLOOKUP($A184,'[2]1516 Exp_Rev Access'!$F$7:$GB$306,56,FALSE))</f>
        <v>0</v>
      </c>
      <c r="BS184" s="99">
        <f>IF(ISNA(VLOOKUP($A184,'[2]1516 Exp_Rev Access'!$F$7:$GB$306,57,FALSE)),"",VLOOKUP($A184,'[2]1516 Exp_Rev Access'!$F$7:$GB$306,57,FALSE))</f>
        <v>0</v>
      </c>
      <c r="BT184" s="99">
        <f>IF(ISNA(VLOOKUP($A184,'[2]1516 Exp_Rev Access'!$F$7:$GB$306,58,FALSE)),"",VLOOKUP($A184,'[2]1516 Exp_Rev Access'!$F$7:$GB$306,58,FALSE))</f>
        <v>0</v>
      </c>
      <c r="BU184" s="102">
        <f t="shared" si="254"/>
        <v>1756476.31</v>
      </c>
      <c r="BV184" s="72">
        <f t="shared" si="255"/>
        <v>0.15560467351213386</v>
      </c>
      <c r="BW184" s="94">
        <f t="shared" si="256"/>
        <v>1787.5074391435321</v>
      </c>
      <c r="BX184" s="99">
        <f>IF(ISNA(VLOOKUP($A184,'[2]1516 Exp_Rev Access'!$F$7:$GB$306,59,FALSE)),"",VLOOKUP($A184,'[2]1516 Exp_Rev Access'!$F$7:$GB$306,59,FALSE))</f>
        <v>137.54</v>
      </c>
      <c r="BY184" s="99">
        <f>IF(ISNA(VLOOKUP($A184,'[2]1516 Exp_Rev Access'!$F$7:$GB$306,60,FALSE)),"",VLOOKUP($A184,'[2]1516 Exp_Rev Access'!$F$7:$GB$306,60,FALSE))</f>
        <v>0</v>
      </c>
      <c r="BZ184" s="99">
        <f>IF(ISNA(VLOOKUP($A184,'[2]1516 Exp_Rev Access'!$F$7:$GB$306,61,FALSE)),"",VLOOKUP($A184,'[2]1516 Exp_Rev Access'!$F$7:$GB$306,61,FALSE))</f>
        <v>0</v>
      </c>
      <c r="CA184" s="99">
        <f>IF(ISNA(VLOOKUP($A184,'[2]1516 Exp_Rev Access'!$F$7:$GB$306,62,FALSE)),"",VLOOKUP($A184,'[2]1516 Exp_Rev Access'!$F$7:$GB$306,62,FALSE))</f>
        <v>0</v>
      </c>
      <c r="CB184" s="99">
        <f>IF(ISNA(VLOOKUP($A184,'[2]1516 Exp_Rev Access'!$F$7:$GB$306,63,FALSE)),"",VLOOKUP($A184,'[2]1516 Exp_Rev Access'!$F$7:$GB$306,63,FALSE))</f>
        <v>0</v>
      </c>
      <c r="CC184" s="99">
        <f>IF(ISNA(VLOOKUP($A184,'[2]1516 Exp_Rev Access'!$F$7:$GB$306,64,FALSE)),"",VLOOKUP($A184,'[2]1516 Exp_Rev Access'!$F$7:$GB$306,64,FALSE))</f>
        <v>0</v>
      </c>
      <c r="CD184" s="101">
        <f t="shared" si="257"/>
        <v>137.54</v>
      </c>
      <c r="CE184" s="72">
        <f t="shared" si="258"/>
        <v>1.2184546226449755E-5</v>
      </c>
      <c r="CF184" s="103">
        <f t="shared" si="259"/>
        <v>0.13996987706586339</v>
      </c>
      <c r="CG184" s="99">
        <f>IF(ISNA(VLOOKUP($A184,'[2]1516 Exp_Rev Access'!$F$7:$GB$306,65,FALSE)),"",VLOOKUP($A184,'[2]1516 Exp_Rev Access'!$F$7:$GB$306,65,FALSE))</f>
        <v>0</v>
      </c>
      <c r="CH184" s="99">
        <f>IF(ISNA(VLOOKUP($A184,'[2]1516 Exp_Rev Access'!$F$7:$GB$306,66,FALSE)),"",VLOOKUP($A184,'[2]1516 Exp_Rev Access'!$F$7:$GB$306,66,FALSE))</f>
        <v>0</v>
      </c>
      <c r="CI184" s="99">
        <f>IF(ISNA(VLOOKUP($A184,'[2]1516 Exp_Rev Access'!$F$7:$GB$306,67,FALSE)),"",VLOOKUP($A184,'[2]1516 Exp_Rev Access'!$F$7:$GB$306,67,FALSE))</f>
        <v>0</v>
      </c>
      <c r="CJ184" s="99">
        <f>IF(ISNA(VLOOKUP($A184,'[2]1516 Exp_Rev Access'!$F$7:$GB$306,68,FALSE)),"",VLOOKUP($A184,'[2]1516 Exp_Rev Access'!$F$7:$GB$306,68,FALSE))</f>
        <v>0</v>
      </c>
      <c r="CK184" s="99">
        <f>IF(ISNA(VLOOKUP($A184,'[2]1516 Exp_Rev Access'!$F$7:$GB$306,69,FALSE)),"",VLOOKUP($A184,'[2]1516 Exp_Rev Access'!$F$7:$GB$306,69,FALSE))</f>
        <v>0</v>
      </c>
      <c r="CL184" s="99">
        <f>IF(ISNA(VLOOKUP($A184,'[2]1516 Exp_Rev Access'!$F$7:$GB$306,70,FALSE)),"",VLOOKUP($A184,'[2]1516 Exp_Rev Access'!$F$7:$GB$306,70,FALSE))</f>
        <v>0</v>
      </c>
      <c r="CM184" s="99">
        <f>IF(ISNA(VLOOKUP($A184,'[2]1516 Exp_Rev Access'!$F$7:$GB$306,71,FALSE)),"",VLOOKUP($A184,'[2]1516 Exp_Rev Access'!$F$7:$GB$306,71,FALSE))</f>
        <v>0</v>
      </c>
      <c r="CN184" s="99">
        <f>IF(ISNA(VLOOKUP($A184,'[2]1516 Exp_Rev Access'!$F$7:$GB$306,72,FALSE)),"",VLOOKUP($A184,'[2]1516 Exp_Rev Access'!$F$7:$GB$306,72,FALSE))</f>
        <v>4000</v>
      </c>
      <c r="CO184" s="99">
        <f>IF(ISNA(VLOOKUP($A184,'[2]1516 Exp_Rev Access'!$F$7:$GB$306,73,FALSE)),"",VLOOKUP($A184,'[2]1516 Exp_Rev Access'!$F$7:$GB$306,73,FALSE))</f>
        <v>0</v>
      </c>
      <c r="CP184" s="99">
        <f>IF(ISNA(VLOOKUP($A184,'[2]1516 Exp_Rev Access'!$F$7:$GB$306,74,FALSE)),"",VLOOKUP($A184,'[2]1516 Exp_Rev Access'!$F$7:$GB$306,74,FALSE))</f>
        <v>189557.66</v>
      </c>
      <c r="CQ184" s="99">
        <f>IF(ISNA(VLOOKUP($A184,'[2]1516 Exp_Rev Access'!$F$7:$GB$306,75,FALSE)),"",VLOOKUP($A184,'[2]1516 Exp_Rev Access'!$F$7:$GB$306,75,FALSE))</f>
        <v>0</v>
      </c>
      <c r="CR184" s="99">
        <f>IF(ISNA(VLOOKUP($A184,'[2]1516 Exp_Rev Access'!$F$7:$GB$306,76,FALSE)),"",VLOOKUP($A184,'[2]1516 Exp_Rev Access'!$F$7:$GB$306,76,FALSE))</f>
        <v>7999.99</v>
      </c>
      <c r="CS184" s="99">
        <f>IF(ISNA(VLOOKUP($A184,'[2]1516 Exp_Rev Access'!$F$7:$GB$306,77,FALSE)),"",VLOOKUP($A184,'[2]1516 Exp_Rev Access'!$F$7:$GB$306,77,FALSE))</f>
        <v>0</v>
      </c>
      <c r="CT184" s="99">
        <f>IF(ISNA(VLOOKUP($A184,'[2]1516 Exp_Rev Access'!$F$7:$GB$306,78,FALSE)),"",VLOOKUP($A184,'[2]1516 Exp_Rev Access'!$F$7:$GB$306,78,FALSE))</f>
        <v>313429.34000000003</v>
      </c>
      <c r="CU184" s="99">
        <f>IF(ISNA(VLOOKUP($A184,'[2]1516 Exp_Rev Access'!$F$7:$GB$306,79,FALSE)),"",VLOOKUP($A184,'[2]1516 Exp_Rev Access'!$F$7:$GB$306,79,FALSE))</f>
        <v>62613.760000000002</v>
      </c>
      <c r="CV184" s="99">
        <f>IF(ISNA(VLOOKUP($A184,'[2]1516 Exp_Rev Access'!$F$7:$GB$306,80,FALSE)),"",VLOOKUP($A184,'[2]1516 Exp_Rev Access'!$F$7:$GB$306,80,FALSE))</f>
        <v>172736.42</v>
      </c>
      <c r="CW184" s="99">
        <f>IF(ISNA(VLOOKUP($A184,'[2]1516 Exp_Rev Access'!$F$7:$GB$306,81,FALSE)),"",VLOOKUP($A184,'[2]1516 Exp_Rev Access'!$F$7:$GB$306,81,FALSE))</f>
        <v>0</v>
      </c>
      <c r="CX184" s="99">
        <f>IF(ISNA(VLOOKUP($A184,'[2]1516 Exp_Rev Access'!$F$7:$GB$306,82,FALSE)),"",VLOOKUP($A184,'[2]1516 Exp_Rev Access'!$F$7:$GB$306,82,FALSE))</f>
        <v>0</v>
      </c>
      <c r="CY184" s="99">
        <f>IF(ISNA(VLOOKUP($A184,'[2]1516 Exp_Rev Access'!$F$7:$GB$306,83,FALSE)),"",VLOOKUP($A184,'[2]1516 Exp_Rev Access'!$F$7:$GB$306,83,FALSE))</f>
        <v>0</v>
      </c>
      <c r="CZ184" s="99">
        <f>IF(ISNA(VLOOKUP($A184,'[2]1516 Exp_Rev Access'!$F$7:$GB$306,84,FALSE)),"",VLOOKUP($A184,'[2]1516 Exp_Rev Access'!$F$7:$GB$306,84,FALSE))</f>
        <v>0</v>
      </c>
      <c r="DA184" s="99">
        <f>IF(ISNA(VLOOKUP($A184,'[2]1516 Exp_Rev Access'!$F$7:$GB$306,85,FALSE)),"",VLOOKUP($A184,'[2]1516 Exp_Rev Access'!$F$7:$GB$306,85,FALSE))</f>
        <v>37348.870000000003</v>
      </c>
      <c r="DB184" s="99">
        <f>IF(ISNA(VLOOKUP($A184,'[2]1516 Exp_Rev Access'!$F$7:$GB$306,86,FALSE)),"",VLOOKUP($A184,'[2]1516 Exp_Rev Access'!$F$7:$GB$306,86,FALSE))</f>
        <v>0</v>
      </c>
      <c r="DC184" s="99">
        <f>IF(ISNA(VLOOKUP($A184,'[2]1516 Exp_Rev Access'!$F$7:$GB$306,87,FALSE)),"",VLOOKUP($A184,'[2]1516 Exp_Rev Access'!$F$7:$GB$306,87,FALSE))</f>
        <v>0</v>
      </c>
      <c r="DD184" s="99">
        <f>IF(ISNA(VLOOKUP($A184,'[2]1516 Exp_Rev Access'!$F$7:$GB$306,88,FALSE)),"",VLOOKUP($A184,'[2]1516 Exp_Rev Access'!$F$7:$GB$306,88,FALSE))</f>
        <v>0</v>
      </c>
      <c r="DE184" s="99">
        <f>IF(ISNA(VLOOKUP($A184,'[2]1516 Exp_Rev Access'!$F$7:$GB$306,89,FALSE)),"",VLOOKUP($A184,'[2]1516 Exp_Rev Access'!$F$7:$GB$306,89,FALSE))</f>
        <v>0</v>
      </c>
      <c r="DF184" s="99">
        <f>IF(ISNA(VLOOKUP($A184,'[2]1516 Exp_Rev Access'!$F$7:$GB$306,90,FALSE)),"",VLOOKUP($A184,'[2]1516 Exp_Rev Access'!$F$7:$GB$306,90,FALSE))</f>
        <v>0</v>
      </c>
      <c r="DG184" s="99">
        <f>IF(ISNA(VLOOKUP($A184,'[2]1516 Exp_Rev Access'!$F$7:$GB$306,91,FALSE)),"",VLOOKUP($A184,'[2]1516 Exp_Rev Access'!$F$7:$GB$306,91,FALSE))</f>
        <v>17390.22</v>
      </c>
      <c r="DH184" s="99">
        <f>IF(ISNA(VLOOKUP($A184,'[2]1516 Exp_Rev Access'!$F$7:$GB$306,92,FALSE)),"",VLOOKUP($A184,'[2]1516 Exp_Rev Access'!$F$7:$GB$306,92,FALSE))</f>
        <v>601186.01</v>
      </c>
      <c r="DI184" s="99">
        <f>IF(ISNA(VLOOKUP($A184,'[2]1516 Exp_Rev Access'!$F$7:$GB$306,93,FALSE)),"",VLOOKUP($A184,'[2]1516 Exp_Rev Access'!$F$7:$GB$306,93,FALSE))</f>
        <v>0</v>
      </c>
      <c r="DJ184" s="99">
        <f>IF(ISNA(VLOOKUP($A184,'[2]1516 Exp_Rev Access'!$F$7:$GB$306,94,FALSE)),"",VLOOKUP($A184,'[2]1516 Exp_Rev Access'!$F$7:$GB$306,94,FALSE))</f>
        <v>0</v>
      </c>
      <c r="DK184" s="99">
        <f>IF(ISNA(VLOOKUP($A184,'[2]1516 Exp_Rev Access'!$F$7:$GB$306,95,FALSE)),"",VLOOKUP($A184,'[2]1516 Exp_Rev Access'!$F$7:$GB$306,95,FALSE))</f>
        <v>0</v>
      </c>
      <c r="DL184" s="99">
        <f>IF(ISNA(VLOOKUP($A184,'[2]1516 Exp_Rev Access'!$F$7:$GB$306,96,FALSE)),"",VLOOKUP($A184,'[2]1516 Exp_Rev Access'!$F$7:$GB$306,96,FALSE))</f>
        <v>0</v>
      </c>
      <c r="DM184" s="99">
        <f>IF(ISNA(VLOOKUP($A184,'[2]1516 Exp_Rev Access'!$F$7:$GB$306,97,FALSE)),"",VLOOKUP($A184,'[2]1516 Exp_Rev Access'!$F$7:$GB$306,97,FALSE))</f>
        <v>0</v>
      </c>
      <c r="DN184" s="99">
        <f>IF(ISNA(VLOOKUP($A184,'[2]1516 Exp_Rev Access'!$F$7:$GB$306,98,FALSE)),"",VLOOKUP($A184,'[2]1516 Exp_Rev Access'!$F$7:$GB$306,98,FALSE))</f>
        <v>0</v>
      </c>
      <c r="DO184" s="99">
        <f>IF(ISNA(VLOOKUP($A184,'[2]1516 Exp_Rev Access'!$F$7:$GB$306,99,FALSE)),"",VLOOKUP($A184,'[2]1516 Exp_Rev Access'!$F$7:$GB$306,99,FALSE))</f>
        <v>0</v>
      </c>
      <c r="DP184" s="99">
        <f>IF(ISNA(VLOOKUP($A184,'[2]1516 Exp_Rev Access'!$F$7:$GB$306,100,FALSE)),"",VLOOKUP($A184,'[2]1516 Exp_Rev Access'!$F$7:$GB$306,100,FALSE))</f>
        <v>0</v>
      </c>
      <c r="DQ184" s="99">
        <f>IF(ISNA(VLOOKUP($A184,'[2]1516 Exp_Rev Access'!$F$7:$GB$306,101,FALSE)),"",VLOOKUP($A184,'[2]1516 Exp_Rev Access'!$F$7:$GB$306,101,FALSE))</f>
        <v>0</v>
      </c>
      <c r="DR184" s="99">
        <f>IF(ISNA(VLOOKUP($A184,'[2]1516 Exp_Rev Access'!$F$7:$GB$306,102,FALSE)),"",VLOOKUP($A184,'[2]1516 Exp_Rev Access'!$F$7:$GB$306,102,FALSE))</f>
        <v>0</v>
      </c>
      <c r="DS184" s="99">
        <f>IF(ISNA(VLOOKUP($A184,'[2]1516 Exp_Rev Access'!$F$7:$GB$306,103,FALSE)),"",VLOOKUP($A184,'[2]1516 Exp_Rev Access'!$F$7:$GB$306,103,FALSE))</f>
        <v>0</v>
      </c>
      <c r="DT184" s="99">
        <f>IF(ISNA(VLOOKUP($A184,'[2]1516 Exp_Rev Access'!$F$7:$GB$306,104,FALSE)),"",VLOOKUP($A184,'[2]1516 Exp_Rev Access'!$F$7:$GB$306,104,FALSE))</f>
        <v>0</v>
      </c>
      <c r="DU184" s="99">
        <f>IF(ISNA(VLOOKUP($A184,'[2]1516 Exp_Rev Access'!$F$7:$GB$306,105,FALSE)),"",VLOOKUP($A184,'[2]1516 Exp_Rev Access'!$F$7:$GB$306,105,FALSE))</f>
        <v>0</v>
      </c>
      <c r="DV184" s="99">
        <f>IF(ISNA(VLOOKUP($A184,'[2]1516 Exp_Rev Access'!$F$7:$GB$306,106,FALSE)),"",VLOOKUP($A184,'[2]1516 Exp_Rev Access'!$F$7:$GB$306,106,FALSE))</f>
        <v>0</v>
      </c>
      <c r="DW184" s="99">
        <f>IF(ISNA(VLOOKUP($A184,'[2]1516 Exp_Rev Access'!$F$7:$GB$306,107,FALSE)),"",VLOOKUP($A184,'[2]1516 Exp_Rev Access'!$F$7:$GB$306,107,FALSE))</f>
        <v>0</v>
      </c>
      <c r="DX184" s="99">
        <f>IF(ISNA(VLOOKUP($A184,'[2]1516 Exp_Rev Access'!$F$7:$GB$306,108,FALSE)),"",VLOOKUP($A184,'[2]1516 Exp_Rev Access'!$F$7:$GB$306,108,FALSE))</f>
        <v>0</v>
      </c>
      <c r="DY184" s="99">
        <f>IF(ISNA(VLOOKUP($A184,'[2]1516 Exp_Rev Access'!$F$7:$GB$306,109,FALSE)),"",VLOOKUP($A184,'[2]1516 Exp_Rev Access'!$F$7:$GB$306,109,FALSE))</f>
        <v>0</v>
      </c>
      <c r="DZ184" s="99">
        <f>IF(ISNA(VLOOKUP($A184,'[2]1516 Exp_Rev Access'!$F$7:$GB$306,110,FALSE)),"",VLOOKUP($A184,'[2]1516 Exp_Rev Access'!$F$7:$GB$306,110,FALSE))</f>
        <v>0</v>
      </c>
      <c r="EA184" s="99">
        <f>IF(ISNA(VLOOKUP($A184,'[2]1516 Exp_Rev Access'!$F$7:$GB$306,111,FALSE)),"",VLOOKUP($A184,'[2]1516 Exp_Rev Access'!$F$7:$GB$306,111,FALSE))</f>
        <v>0</v>
      </c>
      <c r="EB184" s="99">
        <f>IF(ISNA(VLOOKUP($A184,'[2]1516 Exp_Rev Access'!$F$7:$GB$306,112,FALSE)),"",VLOOKUP($A184,'[2]1516 Exp_Rev Access'!$F$7:$GB$306,112,FALSE))</f>
        <v>0</v>
      </c>
      <c r="EC184" s="99">
        <f>IF(ISNA(VLOOKUP($A184,'[2]1516 Exp_Rev Access'!$F$7:$GB$306,113,FALSE)),"",VLOOKUP($A184,'[2]1516 Exp_Rev Access'!$F$7:$GB$306,113,FALSE))</f>
        <v>0</v>
      </c>
      <c r="ED184" s="99">
        <f>IF(ISNA(VLOOKUP($A184,'[2]1516 Exp_Rev Access'!$F$7:$GB$306,114,FALSE)),"",VLOOKUP($A184,'[2]1516 Exp_Rev Access'!$F$7:$GB$306,114,FALSE))</f>
        <v>0</v>
      </c>
      <c r="EE184" s="99">
        <f>IF(ISNA(VLOOKUP($A184,'[2]1516 Exp_Rev Access'!$F$7:$GB$306,115,FALSE)),"",VLOOKUP($A184,'[2]1516 Exp_Rev Access'!$F$7:$GB$306,115,FALSE))</f>
        <v>0</v>
      </c>
      <c r="EF184" s="99">
        <f>IF(ISNA(VLOOKUP($A184,'[2]1516 Exp_Rev Access'!$F$7:$GB$306,116,FALSE)),"",VLOOKUP($A184,'[2]1516 Exp_Rev Access'!$F$7:$GB$306,116,FALSE))</f>
        <v>0</v>
      </c>
      <c r="EG184" s="99">
        <f>IF(ISNA(VLOOKUP($A184,'[2]1516 Exp_Rev Access'!$F$7:$GB$306,117,FALSE)),"",VLOOKUP($A184,'[2]1516 Exp_Rev Access'!$F$7:$GB$306,117,FALSE))</f>
        <v>0</v>
      </c>
      <c r="EH184" s="99">
        <f>IF(ISNA(VLOOKUP($A184,'[2]1516 Exp_Rev Access'!$F$7:$GB$306,118,FALSE)),"",VLOOKUP($A184,'[2]1516 Exp_Rev Access'!$F$7:$GB$306,118,FALSE))</f>
        <v>0</v>
      </c>
      <c r="EI184" s="99">
        <f>IF(ISNA(VLOOKUP($A184,'[2]1516 Exp_Rev Access'!$F$7:$GB$306,119,FALSE)),"",VLOOKUP($A184,'[2]1516 Exp_Rev Access'!$F$7:$GB$306,119,FALSE))</f>
        <v>0</v>
      </c>
      <c r="EJ184" s="99">
        <f>IF(ISNA(VLOOKUP($A184,'[2]1516 Exp_Rev Access'!$F$7:$GB$306,120,FALSE)),"",VLOOKUP($A184,'[2]1516 Exp_Rev Access'!$F$7:$GB$306,120,FALSE))</f>
        <v>0</v>
      </c>
      <c r="EK184" s="99">
        <f>IF(ISNA(VLOOKUP($A184,'[2]1516 Exp_Rev Access'!$F$7:$GB$306,121,FALSE)),"",VLOOKUP($A184,'[2]1516 Exp_Rev Access'!$F$7:$GB$306,121,FALSE))</f>
        <v>0</v>
      </c>
      <c r="EL184" s="99">
        <f>IF(ISNA(VLOOKUP($A184,'[2]1516 Exp_Rev Access'!$F$7:$GB$306,122,FALSE)),"",VLOOKUP($A184,'[2]1516 Exp_Rev Access'!$F$7:$GB$306,122,FALSE))</f>
        <v>0</v>
      </c>
      <c r="EM184" s="99">
        <f>IF(ISNA(VLOOKUP($A184,'[2]1516 Exp_Rev Access'!$F$7:$GB$306,123,FALSE)),"",VLOOKUP($A184,'[2]1516 Exp_Rev Access'!$F$7:$GB$306,123,FALSE))</f>
        <v>0</v>
      </c>
      <c r="EN184" s="99">
        <f>IF(ISNA(VLOOKUP($A184,'[2]1516 Exp_Rev Access'!$F$7:$GB$306,124,FALSE)),"",VLOOKUP($A184,'[2]1516 Exp_Rev Access'!$F$7:$GB$306,124,FALSE))</f>
        <v>0</v>
      </c>
      <c r="EO184" s="99">
        <f>IF(ISNA(VLOOKUP($A184,'[2]1516 Exp_Rev Access'!$F$7:$GB$306,125,FALSE)),"",VLOOKUP($A184,'[2]1516 Exp_Rev Access'!$F$7:$GB$306,125,FALSE))</f>
        <v>0</v>
      </c>
      <c r="EP184" s="99">
        <f>IF(ISNA(VLOOKUP($A184,'[2]1516 Exp_Rev Access'!$F$7:$GB$306,126,FALSE)),"",VLOOKUP($A184,'[2]1516 Exp_Rev Access'!$F$7:$GB$306,126,FALSE))</f>
        <v>0</v>
      </c>
      <c r="EQ184" s="99">
        <f>IF(ISNA(VLOOKUP($A184,'[2]1516 Exp_Rev Access'!$F$7:$GB$306,127,FALSE)),"",VLOOKUP($A184,'[2]1516 Exp_Rev Access'!$F$7:$GB$306,127,FALSE))</f>
        <v>0</v>
      </c>
      <c r="ER184" s="99">
        <f>IF(ISNA(VLOOKUP($A184,'[2]1516 Exp_Rev Access'!$F$7:$GB$306,128,FALSE)),"",VLOOKUP($A184,'[2]1516 Exp_Rev Access'!$F$7:$GB$306,128,FALSE))</f>
        <v>0</v>
      </c>
      <c r="ES184" s="99">
        <f>IF(ISNA(VLOOKUP($A184,'[2]1516 Exp_Rev Access'!$F$7:$GB$306,129,FALSE)),"",VLOOKUP($A184,'[2]1516 Exp_Rev Access'!$F$7:$GB$306,129,FALSE))</f>
        <v>0</v>
      </c>
      <c r="ET184" s="99">
        <f>IF(ISNA(VLOOKUP($A184,'[2]1516 Exp_Rev Access'!$F$7:$GB$306,130,FALSE)),"",VLOOKUP($A184,'[2]1516 Exp_Rev Access'!$F$7:$GB$306,130,FALSE))</f>
        <v>0</v>
      </c>
      <c r="EU184" s="99">
        <f>IF(ISNA(VLOOKUP($A184,'[2]1516 Exp_Rev Access'!$F$7:$GB$306,131,FALSE)),"",VLOOKUP($A184,'[2]1516 Exp_Rev Access'!$F$7:$GB$306,131,FALSE))</f>
        <v>17698.330000000002</v>
      </c>
      <c r="EV184" s="99">
        <f>IF(ISNA(VLOOKUP($A184,'[2]1516 Exp_Rev Access'!$F$7:$GB$306,132,FALSE)),"",VLOOKUP($A184,'[2]1516 Exp_Rev Access'!$F$7:$GB$306,132,FALSE))</f>
        <v>0</v>
      </c>
      <c r="EW184" s="99">
        <f>IF(ISNA(VLOOKUP($A184,'[2]1516 Exp_Rev Access'!$F$7:$GB$306,133,FALSE)),"",VLOOKUP($A184,'[2]1516 Exp_Rev Access'!$F$7:$GB$306,133,FALSE))</f>
        <v>0</v>
      </c>
      <c r="EX184" s="99">
        <f>IF(ISNA(VLOOKUP($A184,'[2]1516 Exp_Rev Access'!$F$7:$GB$306,134,FALSE)),"",VLOOKUP($A184,'[2]1516 Exp_Rev Access'!$F$7:$GB$306,134,FALSE))</f>
        <v>0</v>
      </c>
      <c r="EY184" s="99">
        <f>IF(ISNA(VLOOKUP($A184,'[2]1516 Exp_Rev Access'!$F$7:$GB$306,135,FALSE)),"",VLOOKUP($A184,'[2]1516 Exp_Rev Access'!$F$7:$GB$306,135,FALSE))</f>
        <v>0</v>
      </c>
      <c r="EZ184" s="99">
        <f>IF(ISNA(VLOOKUP($A184,'[2]1516 Exp_Rev Access'!$F$7:$GB$306,136,FALSE)),"",VLOOKUP($A184,'[2]1516 Exp_Rev Access'!$F$7:$GB$306,136,FALSE))</f>
        <v>0</v>
      </c>
      <c r="FA184" s="99">
        <f>IF(ISNA(VLOOKUP($A184,'[2]1516 Exp_Rev Access'!$F$7:$GB$306,137,FALSE)),"",VLOOKUP($A184,'[2]1516 Exp_Rev Access'!$F$7:$GB$306,137,FALSE))</f>
        <v>0</v>
      </c>
      <c r="FB184" s="99">
        <f>IF(ISNA(VLOOKUP($A184,'[2]1516 Exp_Rev Access'!$F$7:$GB$306,138,FALSE)),"",VLOOKUP($A184,'[2]1516 Exp_Rev Access'!$F$7:$GB$306,138,FALSE))</f>
        <v>0</v>
      </c>
      <c r="FC184" s="99">
        <f>IF(ISNA(VLOOKUP($A184,'[2]1516 Exp_Rev Access'!$F$7:$GB$306,139,FALSE)),"",VLOOKUP($A184,'[2]1516 Exp_Rev Access'!$F$7:$GB$306,139,FALSE))</f>
        <v>0</v>
      </c>
      <c r="FD184" s="99">
        <f>IF(ISNA(VLOOKUP($A184,'[2]1516 Exp_Rev Access'!$F$7:$FS$306,140,FALSE)),"",VLOOKUP($A184,'[2]1516 Exp_Rev Access'!$F$7:$FS$306,140,FALSE))</f>
        <v>0</v>
      </c>
      <c r="FE184" s="99">
        <f>IF(ISNA(VLOOKUP($A184,'[2]1516 Exp_Rev Access'!$F$7:$FS$306,141,FALSE)),"",VLOOKUP($A184,'[2]1516 Exp_Rev Access'!$F$7:$FS$306,141,FALSE))</f>
        <v>0</v>
      </c>
      <c r="FF184" s="99">
        <f>IF(ISNA(VLOOKUP($A184,'[2]1516 Exp_Rev Access'!$F$7:$FS$306,142,FALSE)),"",VLOOKUP($A184,'[2]1516 Exp_Rev Access'!$F$7:$FS$306,142,FALSE))</f>
        <v>0</v>
      </c>
      <c r="FG184" s="99">
        <f>IF(ISNA(VLOOKUP($A184,'[2]1516 Exp_Rev Access'!$F$7:$FS$306,143,FALSE)),"",VLOOKUP($A184,'[2]1516 Exp_Rev Access'!$F$7:$FS$306,143,FALSE))</f>
        <v>0</v>
      </c>
      <c r="FH184" s="99">
        <f>IF(ISNA(VLOOKUP($A184,'[2]1516 Exp_Rev Access'!$F$7:$FS$306,144,FALSE)),"",VLOOKUP($A184,'[2]1516 Exp_Rev Access'!$F$7:$FS$306,144,FALSE))</f>
        <v>0</v>
      </c>
      <c r="FI184" s="99">
        <f>IF(ISNA(VLOOKUP($A184,'[2]1516 Exp_Rev Access'!$F$7:$FS$306,145,FALSE)),"",VLOOKUP($A184,'[2]1516 Exp_Rev Access'!$F$7:$FS$306,145,FALSE))</f>
        <v>0</v>
      </c>
      <c r="FJ184" s="99">
        <f>IF(ISNA(VLOOKUP($A184,'[2]1516 Exp_Rev Access'!$F$7:$FS$306,146,FALSE)),"",VLOOKUP($A184,'[2]1516 Exp_Rev Access'!$F$7:$FS$306,146,FALSE))</f>
        <v>0</v>
      </c>
      <c r="FK184" s="99">
        <f>IF(ISNA(VLOOKUP($A184,'[2]1516 Exp_Rev Access'!$F$7:$FS$306,147,FALSE)),"",VLOOKUP($A184,'[2]1516 Exp_Rev Access'!$F$7:$FS$306,147,FALSE))</f>
        <v>0</v>
      </c>
      <c r="FL184" s="99">
        <f>IF(ISNA(VLOOKUP($A184,'[2]1516 Exp_Rev Access'!$F$7:$FS$306,148,FALSE)),"",VLOOKUP($A184,'[2]1516 Exp_Rev Access'!$F$7:$FS$306,148,FALSE))</f>
        <v>0</v>
      </c>
      <c r="FM184" s="99">
        <f>IF(ISNA(VLOOKUP($A184,'[2]1516 Exp_Rev Access'!$F$7:$FS$306,149,FALSE)),"",VLOOKUP($A184,'[2]1516 Exp_Rev Access'!$F$7:$FS$306,149,FALSE))</f>
        <v>0</v>
      </c>
      <c r="FN184" s="99">
        <f>IF(ISNA(VLOOKUP($A184,'[2]1516 Exp_Rev Access'!$F$7:$FS$306,150,FALSE)),"",VLOOKUP($A184,'[2]1516 Exp_Rev Access'!$F$7:$FS$306,150,FALSE))</f>
        <v>0</v>
      </c>
      <c r="FO184" s="99">
        <f>IF(ISNA(VLOOKUP($A184,'[2]1516 Exp_Rev Access'!$F$7:$FS$306,151,FALSE)),"",VLOOKUP($A184,'[2]1516 Exp_Rev Access'!$F$7:$FS$306,151,FALSE))</f>
        <v>0</v>
      </c>
      <c r="FP184" s="99">
        <f>IF(ISNA(VLOOKUP($A184,'[2]1516 Exp_Rev Access'!$F$7:$FS$306,152,FALSE)),"",VLOOKUP($A184,'[2]1516 Exp_Rev Access'!$F$7:$FS$306,152,FALSE))</f>
        <v>0</v>
      </c>
      <c r="FQ184" s="99">
        <f>IF(ISNA(VLOOKUP($A184,'[2]1516 Exp_Rev Access'!$F$7:$FS$306,153,FALSE)),"",VLOOKUP($A184,'[2]1516 Exp_Rev Access'!$F$7:$FS$306,153,FALSE))</f>
        <v>43378.07</v>
      </c>
      <c r="FR184" s="101">
        <f t="shared" si="260"/>
        <v>1467338.6700000002</v>
      </c>
      <c r="FS184" s="72">
        <f t="shared" si="261"/>
        <v>0.12999022723914719</v>
      </c>
      <c r="FT184" s="94">
        <f t="shared" si="262"/>
        <v>1493.2616929903122</v>
      </c>
      <c r="FU184" s="99">
        <f>IF(ISNA(VLOOKUP($A184,'[2]1516 Exp_Rev Access'!$F$7:$GB$306,154,FALSE)),"",VLOOKUP($A184,'[2]1516 Exp_Rev Access'!$F$7:$GB$306,154,FALSE))</f>
        <v>0</v>
      </c>
      <c r="FV184" s="99">
        <f>IF(ISNA(VLOOKUP($A184,'[2]1516 Exp_Rev Access'!$F$7:$GB$306,155,FALSE)),"",VLOOKUP($A184,'[2]1516 Exp_Rev Access'!$F$7:$GB$306,155,FALSE))</f>
        <v>0</v>
      </c>
      <c r="FW184" s="99">
        <f>IF(ISNA(VLOOKUP($A184,'[2]1516 Exp_Rev Access'!$F$7:$GB$306,156,FALSE)),"",VLOOKUP($A184,'[2]1516 Exp_Rev Access'!$F$7:$GB$306,156,FALSE))</f>
        <v>0</v>
      </c>
      <c r="FX184" s="99">
        <f>IF(ISNA(VLOOKUP($A184,'[2]1516 Exp_Rev Access'!$F$7:$GB$306,157,FALSE)),"",VLOOKUP($A184,'[2]1516 Exp_Rev Access'!$F$7:$GB$306,157,FALSE))</f>
        <v>0</v>
      </c>
      <c r="FY184" s="99">
        <f>IF(ISNA(VLOOKUP($A184,'[2]1516 Exp_Rev Access'!$F$7:$GB$306,158,FALSE)),"",VLOOKUP($A184,'[2]1516 Exp_Rev Access'!$F$7:$GB$306,158,FALSE))</f>
        <v>0</v>
      </c>
      <c r="FZ184" s="99">
        <f>IF(ISNA(VLOOKUP($A184,'[2]1516 Exp_Rev Access'!$F$7:$GB$306,159,FALSE)),"",VLOOKUP($A184,'[2]1516 Exp_Rev Access'!$F$7:$GB$306,159,FALSE))</f>
        <v>0</v>
      </c>
      <c r="GA184" s="99">
        <f>IF(ISNA(VLOOKUP($A184,'[2]1516 Exp_Rev Access'!$F$7:$GB$306,160,FALSE)),"",VLOOKUP($A184,'[2]1516 Exp_Rev Access'!$F$7:$GB$306,160,FALSE))</f>
        <v>0</v>
      </c>
      <c r="GB184" s="99">
        <f>IF(ISNA(VLOOKUP($A184,'[2]1516 Exp_Rev Access'!$F$7:$GB$306,161,FALSE)),"",VLOOKUP($A184,'[2]1516 Exp_Rev Access'!$F$7:$GB$306,161,FALSE))</f>
        <v>0</v>
      </c>
      <c r="GC184" s="99">
        <f>IF(ISNA(VLOOKUP($A184,'[2]1516 Exp_Rev Access'!$F$7:$GB$306,162,FALSE)),"",VLOOKUP($A184,'[2]1516 Exp_Rev Access'!$F$7:$GB$306,162,FALSE))</f>
        <v>0</v>
      </c>
      <c r="GD184" s="99">
        <f>IF(ISNA(VLOOKUP($A184,'[2]1516 Exp_Rev Access'!$F$7:$GB$306,163,FALSE)),"",VLOOKUP($A184,'[2]1516 Exp_Rev Access'!$F$7:$GB$306,163,FALSE))</f>
        <v>0</v>
      </c>
      <c r="GE184" s="99">
        <f>IF(ISNA(VLOOKUP($A184,'[2]1516 Exp_Rev Access'!$F$7:$GB$306,164,FALSE)),"",VLOOKUP($A184,'[2]1516 Exp_Rev Access'!$F$7:$GB$306,164,FALSE))</f>
        <v>3165</v>
      </c>
      <c r="GF184" s="99">
        <f>IF(ISNA(VLOOKUP($A184,'[2]1516 Exp_Rev Access'!$F$7:$GB$306,165,FALSE)),"",VLOOKUP($A184,'[2]1516 Exp_Rev Access'!$F$7:$GB$306,165,FALSE))</f>
        <v>0</v>
      </c>
      <c r="GG184" s="99">
        <f>IF(ISNA(VLOOKUP($A184,'[2]1516 Exp_Rev Access'!$F$7:$GB$306,166,FALSE)),"",VLOOKUP($A184,'[2]1516 Exp_Rev Access'!$F$7:$GB$306,166,FALSE))</f>
        <v>0</v>
      </c>
      <c r="GH184" s="99">
        <f>IF(ISNA(VLOOKUP($A184,'[2]1516 Exp_Rev Access'!$F$7:$GB$306,167,FALSE)),"",VLOOKUP($A184,'[2]1516 Exp_Rev Access'!$F$7:$GB$306,167,FALSE))</f>
        <v>0</v>
      </c>
      <c r="GI184" s="99">
        <f>IF(ISNA(VLOOKUP($A184,'[2]1516 Exp_Rev Access'!$F$7:$GB$306,168,FALSE)),"",VLOOKUP($A184,'[2]1516 Exp_Rev Access'!$F$7:$GB$306,168,FALSE))</f>
        <v>0</v>
      </c>
      <c r="GJ184" s="99">
        <f>IF(ISNA(VLOOKUP($A184,'[2]1516 Exp_Rev Access'!$F$7:$GB$306,169,FALSE)),"",VLOOKUP($A184,'[2]1516 Exp_Rev Access'!$F$7:$GB$306,169,FALSE))</f>
        <v>11352.69</v>
      </c>
      <c r="GK184" s="99">
        <f>IF(ISNA(VLOOKUP($A184,'[2]1516 Exp_Rev Access'!$F$7:$GB$306,170,FALSE)),"",VLOOKUP($A184,'[2]1516 Exp_Rev Access'!$F$7:$GB$306,170,FALSE))</f>
        <v>500</v>
      </c>
      <c r="GL184" s="99">
        <f>IF(ISNA(VLOOKUP($A184,'[2]1516 Exp_Rev Access'!$F$7:$GB$306,171,FALSE)),"",VLOOKUP($A184,'[2]1516 Exp_Rev Access'!$F$7:$GB$306,171,FALSE))</f>
        <v>0</v>
      </c>
      <c r="GM184" s="99">
        <f>IF(ISNA(VLOOKUP($A184,'[2]1516 Exp_Rev Access'!$F$7:$GB$306,172,FALSE)),"",VLOOKUP($A184,'[2]1516 Exp_Rev Access'!$F$7:$GB$306,172,FALSE))</f>
        <v>0</v>
      </c>
      <c r="GN184" s="99">
        <f>IF(ISNA(VLOOKUP($A184,'[2]1516 Exp_Rev Access'!$F$7:$GB$306,173,FALSE)),"",VLOOKUP($A184,'[2]1516 Exp_Rev Access'!$F$7:$GB$306,173,FALSE))</f>
        <v>0</v>
      </c>
      <c r="GO184" s="99">
        <f>IF(ISNA(VLOOKUP($A184,'[2]1516 Exp_Rev Access'!$F$7:$GB$306,174,FALSE)),"",VLOOKUP($A184,'[2]1516 Exp_Rev Access'!$F$7:$GB$306,174,FALSE))</f>
        <v>0</v>
      </c>
      <c r="GP184" s="99">
        <f>IF(ISNA(VLOOKUP($A184,'[2]1516 Exp_Rev Access'!$F$7:$GB$306,175,FALSE)),"",VLOOKUP($A184,'[2]1516 Exp_Rev Access'!$F$7:$GB$306,175,FALSE))</f>
        <v>0</v>
      </c>
      <c r="GQ184" s="99">
        <f>IF(ISNA(VLOOKUP($A184,'[2]1516 Exp_Rev Access'!$F$7:$GB$306,176,FALSE)),"",VLOOKUP($A184,'[2]1516 Exp_Rev Access'!$F$7:$GB$306,176,FALSE))</f>
        <v>0</v>
      </c>
      <c r="GR184" s="99">
        <f>IF(ISNA(VLOOKUP($A184,'[2]1516 Exp_Rev Access'!$F$7:$GB$306,177,FALSE)),"",VLOOKUP($A184,'[2]1516 Exp_Rev Access'!$F$7:$GB$306,177,FALSE))</f>
        <v>0</v>
      </c>
      <c r="GS184" s="99">
        <f>IF(ISNA(VLOOKUP($A184,'[2]1516 Exp_Rev Access'!$F$7:$GB$306,178,FALSE)),"",VLOOKUP($A184,'[2]1516 Exp_Rev Access'!$F$7:$GB$306,178,FALSE))</f>
        <v>0</v>
      </c>
      <c r="GT184" s="101">
        <f t="shared" si="263"/>
        <v>15017.69</v>
      </c>
      <c r="GU184" s="72">
        <f t="shared" si="264"/>
        <v>1.3304037954012813E-3</v>
      </c>
      <c r="GV184" s="84">
        <f t="shared" si="265"/>
        <v>15.28300293088008</v>
      </c>
    </row>
    <row r="185" spans="1:206" customFormat="1" ht="12" customHeight="1" x14ac:dyDescent="0.2">
      <c r="A185" s="114" t="s">
        <v>480</v>
      </c>
      <c r="B185" s="69" t="s">
        <v>481</v>
      </c>
      <c r="C185" s="80">
        <f>IF(ISNA(VLOOKUP($A185,'[2]1516 enrollment_Rev_Exp by size'!$A$6:$G$320,3,FALSE)),"",VLOOKUP($A185,'[2]1516 enrollment_Rev_Exp by size'!$A$6:$G$320,3,FALSE))</f>
        <v>932.42</v>
      </c>
      <c r="D185" s="97">
        <v>13968740.98</v>
      </c>
      <c r="E185" s="80">
        <f t="shared" si="243"/>
        <v>13968740.979999999</v>
      </c>
      <c r="F185" s="80">
        <f t="shared" si="244"/>
        <v>0</v>
      </c>
      <c r="G185" s="98">
        <f>IF(ISNA(VLOOKUP($A185,'[2]1516 Exp_Rev Access'!$F$7:$FS$306,2,FALSE)),"",VLOOKUP($A185,'[2]1516 Exp_Rev Access'!$F$7:$FS$306,2,FALSE))</f>
        <v>148247.62</v>
      </c>
      <c r="H185" s="98">
        <f>IF(ISNA(VLOOKUP($A185,'[2]1516 Exp_Rev Access'!$F$7:$FS$306,3,FALSE)),"",VLOOKUP($A185,'[2]1516 Exp_Rev Access'!$F$7:$FS$306,3,FALSE))</f>
        <v>141.69</v>
      </c>
      <c r="I185" s="98">
        <f>IF(ISNA(VLOOKUP($A185,'[2]1516 Exp_Rev Access'!$F$7:$FS$306,4,FALSE)),"",VLOOKUP($A185,'[2]1516 Exp_Rev Access'!$F$7:$FS$306,4,FALSE))</f>
        <v>2429.7800000000002</v>
      </c>
      <c r="J185" s="98">
        <f>IF(ISNA(VLOOKUP($A185,'[2]1516 Exp_Rev Access'!$F$7:$FS$306,5,FALSE)),"",VLOOKUP($A185,'[2]1516 Exp_Rev Access'!$F$7:$FS$306,5,FALSE))</f>
        <v>1208.31</v>
      </c>
      <c r="K185" s="98">
        <f>IF(ISNA(VLOOKUP($A185,'[2]1516 Exp_Rev Access'!$F$7:$FS$306,6,FALSE)),"",VLOOKUP($A185,'[2]1516 Exp_Rev Access'!$F$7:$FS$306,6,FALSE))</f>
        <v>0</v>
      </c>
      <c r="L185" s="98">
        <f>IF(ISNA(VLOOKUP($A185,'[2]1516 Exp_Rev Access'!$F$7:$FS$306,7,FALSE)),"",VLOOKUP($A185,'[2]1516 Exp_Rev Access'!$F$7:$FS$306,7,FALSE))</f>
        <v>0</v>
      </c>
      <c r="M185" s="90">
        <f t="shared" si="245"/>
        <v>152027.4</v>
      </c>
      <c r="N185" s="72">
        <f t="shared" si="246"/>
        <v>1.0883400316296794E-2</v>
      </c>
      <c r="O185" s="73">
        <f t="shared" si="247"/>
        <v>163.04605220823234</v>
      </c>
      <c r="P185" s="99">
        <f>IF(ISNA(VLOOKUP($A185,'[2]1516 Exp_Rev Access'!$F$7:$FS$306,8,FALSE)),"",VLOOKUP($A185,'[2]1516 Exp_Rev Access'!$F$7:$FS$306,8,FALSE))</f>
        <v>15879.85</v>
      </c>
      <c r="Q185" s="99">
        <f>IF(ISNA(VLOOKUP($A185,'[2]1516 Exp_Rev Access'!$F$7:$FS$306,9,FALSE)),"",VLOOKUP($A185,'[2]1516 Exp_Rev Access'!$F$7:$FS$306,9,FALSE))</f>
        <v>0</v>
      </c>
      <c r="R185" s="99">
        <f>IF(ISNA(VLOOKUP($A185,'[2]1516 Exp_Rev Access'!$F$7:$FS$306,10,FALSE)),"",VLOOKUP($A185,'[2]1516 Exp_Rev Access'!$F$7:$FS$306,10,FALSE))</f>
        <v>0</v>
      </c>
      <c r="S185" s="99">
        <f>IF(ISNA(VLOOKUP($A185,'[2]1516 Exp_Rev Access'!$F$7:$FS$306,11,FALSE)),"",VLOOKUP($A185,'[2]1516 Exp_Rev Access'!$F$7:$FS$306,11,FALSE))</f>
        <v>0</v>
      </c>
      <c r="T185" s="99">
        <f>IF(ISNA(VLOOKUP($A185,'[2]1516 Exp_Rev Access'!$F$7:$FS$306,12,FALSE)),"",VLOOKUP($A185,'[2]1516 Exp_Rev Access'!$F$7:$FS$306,12,FALSE))</f>
        <v>6682</v>
      </c>
      <c r="U185" s="99">
        <f>IF(ISNA(VLOOKUP($A185,'[2]1516 Exp_Rev Access'!$F$7:$FS$306,13,FALSE)),"",VLOOKUP($A185,'[2]1516 Exp_Rev Access'!$F$7:$FS$306,13,FALSE))</f>
        <v>0</v>
      </c>
      <c r="V185" s="99">
        <f>IF(ISNA(VLOOKUP($A185,'[2]1516 Exp_Rev Access'!$F$7:$FS$306,14,FALSE)),"",VLOOKUP($A185,'[2]1516 Exp_Rev Access'!$F$7:$FS$306,14,FALSE))</f>
        <v>0</v>
      </c>
      <c r="W185" s="99">
        <f>IF(ISNA(VLOOKUP($A185,'[2]1516 Exp_Rev Access'!$F$7:$FS$306,15,FALSE)),"",VLOOKUP($A185,'[2]1516 Exp_Rev Access'!$F$7:$FS$306,15,FALSE))</f>
        <v>0</v>
      </c>
      <c r="X185" s="99">
        <f>IF(ISNA(VLOOKUP($A185,'[2]1516 Exp_Rev Access'!$F$7:$FS$306,16,FALSE)),"",VLOOKUP($A185,'[2]1516 Exp_Rev Access'!$F$7:$FS$306,16,FALSE))</f>
        <v>14704.65</v>
      </c>
      <c r="Y185" s="99">
        <f>IF(ISNA(VLOOKUP($A185,'[2]1516 Exp_Rev Access'!$F$7:$FS$306,17,FALSE)),"",VLOOKUP($A185,'[2]1516 Exp_Rev Access'!$F$7:$FS$306,17,FALSE))</f>
        <v>0</v>
      </c>
      <c r="Z185" s="99">
        <f>IF(ISNA(VLOOKUP($A185,'[2]1516 Exp_Rev Access'!$F$7:$FS$306,18,FALSE)),"",VLOOKUP($A185,'[2]1516 Exp_Rev Access'!$F$7:$FS$306,18,FALSE))</f>
        <v>0</v>
      </c>
      <c r="AA185" s="99">
        <f>IF(ISNA(VLOOKUP($A185,'[2]1516 Exp_Rev Access'!$F$7:$FS$306,19,FALSE)),"",VLOOKUP($A185,'[2]1516 Exp_Rev Access'!$F$7:$FS$306,19,FALSE))</f>
        <v>0</v>
      </c>
      <c r="AB185" s="99">
        <f>IF(ISNA(VLOOKUP($A185,'[2]1516 Exp_Rev Access'!$F$7:$FS$306,20,FALSE)),"",VLOOKUP($A185,'[2]1516 Exp_Rev Access'!$F$7:$FS$306,20,FALSE))</f>
        <v>0</v>
      </c>
      <c r="AC185" s="99">
        <f>IF(ISNA(VLOOKUP($A185,'[2]1516 Exp_Rev Access'!$F$7:$FS$306,21,FALSE)),"",VLOOKUP($A185,'[2]1516 Exp_Rev Access'!$F$7:$FS$306,21,FALSE))</f>
        <v>10944.15</v>
      </c>
      <c r="AD185" s="99">
        <f>IF(ISNA(VLOOKUP($A185,'[2]1516 Exp_Rev Access'!$F$7:$FS$306,22,FALSE)),"",VLOOKUP($A185,'[2]1516 Exp_Rev Access'!$F$7:$FS$306,22,FALSE))</f>
        <v>24952.39</v>
      </c>
      <c r="AE185" s="99">
        <f>IF(ISNA(VLOOKUP($A185,'[2]1516 Exp_Rev Access'!$F$7:$FS$306,23,FALSE)),"",VLOOKUP($A185,'[2]1516 Exp_Rev Access'!$F$7:$FS$306,23,FALSE))</f>
        <v>0</v>
      </c>
      <c r="AF185" s="99">
        <f>IF(ISNA(VLOOKUP($A185,'[2]1516 Exp_Rev Access'!$F$7:$FS$306,24,FALSE)),"",VLOOKUP($A185,'[2]1516 Exp_Rev Access'!$F$7:$FS$306,24,FALSE))</f>
        <v>25</v>
      </c>
      <c r="AG185" s="99">
        <f>IF(ISNA(VLOOKUP($A185,'[2]1516 Exp_Rev Access'!$F$7:$FS$306,25,FALSE)),"",VLOOKUP($A185,'[2]1516 Exp_Rev Access'!$F$7:$FS$306,25,FALSE))</f>
        <v>1328.14</v>
      </c>
      <c r="AH185" s="98">
        <f>IF(ISNA(VLOOKUP($A185,'[2]1516 Exp_Rev Access'!$F$7:$FS$306,26,FALSE)),"",VLOOKUP($A185,'[2]1516 Exp_Rev Access'!$F$7:$FS$306,26,FALSE))</f>
        <v>13625.48</v>
      </c>
      <c r="AI185" s="98">
        <f>IF(ISNA(VLOOKUP($A185,'[2]1516 Exp_Rev Access'!$F$7:$FS$306,27,FALSE)),"",VLOOKUP($A185,'[2]1516 Exp_Rev Access'!$F$7:$FS$306,27,FALSE))</f>
        <v>0</v>
      </c>
      <c r="AJ185" s="98">
        <f>IF(ISNA(VLOOKUP($A185,'[2]1516 Exp_Rev Access'!$F$7:$FS$306,28,FALSE)),"",VLOOKUP($A185,'[2]1516 Exp_Rev Access'!$F$7:$FS$306,28,FALSE))</f>
        <v>12800.81</v>
      </c>
      <c r="AK185" s="98">
        <f>IF(ISNA(VLOOKUP($A185,'[2]1516 Exp_Rev Access'!$F$7:$FS$306,29,FALSE)),"",VLOOKUP($A185,'[2]1516 Exp_Rev Access'!$F$7:$FS$306,29,FALSE))</f>
        <v>45000</v>
      </c>
      <c r="AL185" s="100">
        <f t="shared" si="248"/>
        <v>145942.47</v>
      </c>
      <c r="AM185" s="72">
        <f t="shared" si="249"/>
        <v>1.0447789833669032E-2</v>
      </c>
      <c r="AN185" s="94">
        <f t="shared" si="250"/>
        <v>156.52009823899101</v>
      </c>
      <c r="AO185" s="99">
        <f>IF(ISNA(VLOOKUP($A185,'[2]1516 Exp_Rev Access'!$F$7:$GB$306,30,FALSE)),"",VLOOKUP($A185,'[2]1516 Exp_Rev Access'!$F$7:$FS$306,30,FALSE))</f>
        <v>5708686.5599999996</v>
      </c>
      <c r="AP185" s="99">
        <f>IF(ISNA(VLOOKUP($A185,'[2]1516 Exp_Rev Access'!$F$7:$GB$306,31,FALSE)),"",VLOOKUP($A185,'[2]1516 Exp_Rev Access'!$F$7:$FS$306,31,FALSE))</f>
        <v>0</v>
      </c>
      <c r="AQ185" s="99">
        <f>IF(ISNA(VLOOKUP($A185,'[2]1516 Exp_Rev Access'!$F$7:$GB$306,32,FALSE)),"",VLOOKUP($A185,'[2]1516 Exp_Rev Access'!$F$7:$FS$306,32,FALSE))</f>
        <v>748169.92</v>
      </c>
      <c r="AR185" s="99">
        <f>IF(ISNA(VLOOKUP($A185,'[2]1516 Exp_Rev Access'!$F$7:$GB$306,33,FALSE)),"",VLOOKUP($A185,'[2]1516 Exp_Rev Access'!$F$7:$FS$306,33,FALSE))</f>
        <v>0</v>
      </c>
      <c r="AS185" s="99">
        <f>IF(ISNA(VLOOKUP($A185,'[2]1516 Exp_Rev Access'!$F$7:$GB$306,34,FALSE)),"",VLOOKUP($A185,'[2]1516 Exp_Rev Access'!$F$7:$FS$306,34,FALSE))</f>
        <v>0</v>
      </c>
      <c r="AT185" s="101">
        <f t="shared" si="251"/>
        <v>6456856.4799999995</v>
      </c>
      <c r="AU185" s="72">
        <f t="shared" si="252"/>
        <v>0.46223610912713764</v>
      </c>
      <c r="AV185" s="94">
        <f t="shared" si="253"/>
        <v>6924.8369618841289</v>
      </c>
      <c r="AW185" s="99">
        <f>IF(ISNA(VLOOKUP($A185,'[2]1516 Exp_Rev Access'!$F$7:$GB$306,35,FALSE)),"",VLOOKUP($A185,'[2]1516 Exp_Rev Access'!$F$7:$GB$306,35,FALSE))</f>
        <v>0</v>
      </c>
      <c r="AX185" s="99">
        <f>IF(ISNA(VLOOKUP($A185,'[2]1516 Exp_Rev Access'!$F$7:$GB$306,36,FALSE)),"",VLOOKUP($A185,'[2]1516 Exp_Rev Access'!$F$7:$GB$306,36,FALSE))</f>
        <v>723538.12</v>
      </c>
      <c r="AY185" s="99">
        <f>IF(ISNA(VLOOKUP($A185,'[2]1516 Exp_Rev Access'!$F$7:$GB$306,37,FALSE)),"",VLOOKUP($A185,'[2]1516 Exp_Rev Access'!$F$7:$GB$306,37,FALSE))</f>
        <v>23639.05</v>
      </c>
      <c r="AZ185" s="99">
        <f>IF(ISNA(VLOOKUP($A185,'[2]1516 Exp_Rev Access'!$F$7:$GB$306,38,FALSE)),"",VLOOKUP($A185,'[2]1516 Exp_Rev Access'!$F$7:$GB$306,38,FALSE))</f>
        <v>0</v>
      </c>
      <c r="BA185" s="99">
        <f>IF(ISNA(VLOOKUP($A185,'[2]1516 Exp_Rev Access'!$F$7:$GB$306,39,FALSE)),"",VLOOKUP($A185,'[2]1516 Exp_Rev Access'!$F$7:$GB$306,39,FALSE))</f>
        <v>0</v>
      </c>
      <c r="BB185" s="99">
        <f>IF(ISNA(VLOOKUP($A185,'[2]1516 Exp_Rev Access'!$F$7:$GB$306,40,FALSE)),"",VLOOKUP($A185,'[2]1516 Exp_Rev Access'!$F$7:$GB$306,40,FALSE))</f>
        <v>380461.57</v>
      </c>
      <c r="BC185" s="99">
        <f>IF(ISNA(VLOOKUP($A185,'[2]1516 Exp_Rev Access'!$F$7:$GB$306,41,FALSE)),"",VLOOKUP($A185,'[2]1516 Exp_Rev Access'!$F$7:$GB$306,41,FALSE))</f>
        <v>0</v>
      </c>
      <c r="BD185" s="99">
        <f>IF(ISNA(VLOOKUP($A185,'[2]1516 Exp_Rev Access'!$F$7:$GB$306,42,FALSE)),"",VLOOKUP($A185,'[2]1516 Exp_Rev Access'!$F$7:$GB$306,42,FALSE))</f>
        <v>47716.12</v>
      </c>
      <c r="BE185" s="99">
        <f>IF(ISNA(VLOOKUP($A185,'[2]1516 Exp_Rev Access'!$F$7:$GB$306,43,FALSE)),"",VLOOKUP($A185,'[2]1516 Exp_Rev Access'!$F$7:$GB$306,43,FALSE))</f>
        <v>0</v>
      </c>
      <c r="BF185" s="99">
        <f>IF(ISNA(VLOOKUP($A185,'[2]1516 Exp_Rev Access'!$F$7:$GB$306,44,FALSE)),"",VLOOKUP($A185,'[2]1516 Exp_Rev Access'!$F$7:$GB$306,44,FALSE))</f>
        <v>142676.54999999999</v>
      </c>
      <c r="BG185" s="99">
        <f>IF(ISNA(VLOOKUP($A185,'[2]1516 Exp_Rev Access'!$F$7:$GB$306,45,FALSE)),"",VLOOKUP($A185,'[2]1516 Exp_Rev Access'!$F$7:$GB$306,45,FALSE))</f>
        <v>6511.9</v>
      </c>
      <c r="BH185" s="99">
        <f>IF(ISNA(VLOOKUP($A185,'[2]1516 Exp_Rev Access'!$F$7:$GB$306,46,FALSE)),"",VLOOKUP($A185,'[2]1516 Exp_Rev Access'!$F$7:$GB$306,46,FALSE))</f>
        <v>0</v>
      </c>
      <c r="BI185" s="99">
        <f>IF(ISNA(VLOOKUP($A185,'[2]1516 Exp_Rev Access'!$F$7:$GB$306,47,FALSE)),"",VLOOKUP($A185,'[2]1516 Exp_Rev Access'!$F$7:$GB$306,47,FALSE))</f>
        <v>10489.76</v>
      </c>
      <c r="BJ185" s="99">
        <f>IF(ISNA(VLOOKUP($A185,'[2]1516 Exp_Rev Access'!$F$7:$GB$306,48,FALSE)),"",VLOOKUP($A185,'[2]1516 Exp_Rev Access'!$F$7:$GB$306,48,FALSE))</f>
        <v>744266.53</v>
      </c>
      <c r="BK185" s="99">
        <f>IF(ISNA(VLOOKUP($A185,'[2]1516 Exp_Rev Access'!$F$7:$GB$306,49,FALSE)),"",VLOOKUP($A185,'[2]1516 Exp_Rev Access'!$F$7:$GB$306,49,FALSE))</f>
        <v>0</v>
      </c>
      <c r="BL185" s="99">
        <f>IF(ISNA(VLOOKUP($A185,'[2]1516 Exp_Rev Access'!$F$7:$GB$306,50,FALSE)),"",VLOOKUP($A185,'[2]1516 Exp_Rev Access'!$F$7:$GB$306,50,FALSE))</f>
        <v>0</v>
      </c>
      <c r="BM185" s="99">
        <f>IF(ISNA(VLOOKUP($A185,'[2]1516 Exp_Rev Access'!$F$7:$GB$306,51,FALSE)),"",VLOOKUP($A185,'[2]1516 Exp_Rev Access'!$F$7:$GB$306,51,FALSE))</f>
        <v>0</v>
      </c>
      <c r="BN185" s="99">
        <f>IF(ISNA(VLOOKUP($A185,'[2]1516 Exp_Rev Access'!$F$7:$GB$306,52,FALSE)),"",VLOOKUP($A185,'[2]1516 Exp_Rev Access'!$F$7:$GB$306,52,FALSE))</f>
        <v>0</v>
      </c>
      <c r="BO185" s="99">
        <f>IF(ISNA(VLOOKUP($A185,'[2]1516 Exp_Rev Access'!$F$7:$GB$306,53,FALSE)),"",VLOOKUP($A185,'[2]1516 Exp_Rev Access'!$F$7:$GB$306,53,FALSE))</f>
        <v>0</v>
      </c>
      <c r="BP185" s="99">
        <f>IF(ISNA(VLOOKUP($A185,'[2]1516 Exp_Rev Access'!$F$7:$GB$306,54,FALSE)),"",VLOOKUP($A185,'[2]1516 Exp_Rev Access'!$F$7:$GB$306,54,FALSE))</f>
        <v>0</v>
      </c>
      <c r="BQ185" s="99">
        <f>IF(ISNA(VLOOKUP($A185,'[2]1516 Exp_Rev Access'!$F$7:$GB$306,55,FALSE)),"",VLOOKUP($A185,'[2]1516 Exp_Rev Access'!$F$7:$GB$306,55,FALSE))</f>
        <v>0</v>
      </c>
      <c r="BR185" s="99">
        <f>IF(ISNA(VLOOKUP($A185,'[2]1516 Exp_Rev Access'!$F$7:$GB$306,56,FALSE)),"",VLOOKUP($A185,'[2]1516 Exp_Rev Access'!$F$7:$GB$306,56,FALSE))</f>
        <v>0</v>
      </c>
      <c r="BS185" s="99">
        <f>IF(ISNA(VLOOKUP($A185,'[2]1516 Exp_Rev Access'!$F$7:$GB$306,57,FALSE)),"",VLOOKUP($A185,'[2]1516 Exp_Rev Access'!$F$7:$GB$306,57,FALSE))</f>
        <v>0</v>
      </c>
      <c r="BT185" s="99">
        <f>IF(ISNA(VLOOKUP($A185,'[2]1516 Exp_Rev Access'!$F$7:$GB$306,58,FALSE)),"",VLOOKUP($A185,'[2]1516 Exp_Rev Access'!$F$7:$GB$306,58,FALSE))</f>
        <v>0</v>
      </c>
      <c r="BU185" s="102">
        <f t="shared" si="254"/>
        <v>2079299.6</v>
      </c>
      <c r="BV185" s="72">
        <f t="shared" si="255"/>
        <v>0.14885375875872245</v>
      </c>
      <c r="BW185" s="94">
        <f t="shared" si="256"/>
        <v>2230.0032174342036</v>
      </c>
      <c r="BX185" s="99">
        <f>IF(ISNA(VLOOKUP($A185,'[2]1516 Exp_Rev Access'!$F$7:$GB$306,59,FALSE)),"",VLOOKUP($A185,'[2]1516 Exp_Rev Access'!$F$7:$GB$306,59,FALSE))</f>
        <v>0</v>
      </c>
      <c r="BY185" s="99">
        <f>IF(ISNA(VLOOKUP($A185,'[2]1516 Exp_Rev Access'!$F$7:$GB$306,60,FALSE)),"",VLOOKUP($A185,'[2]1516 Exp_Rev Access'!$F$7:$GB$306,60,FALSE))</f>
        <v>2660899.35</v>
      </c>
      <c r="BZ185" s="99">
        <f>IF(ISNA(VLOOKUP($A185,'[2]1516 Exp_Rev Access'!$F$7:$GB$306,61,FALSE)),"",VLOOKUP($A185,'[2]1516 Exp_Rev Access'!$F$7:$GB$306,61,FALSE))</f>
        <v>82460</v>
      </c>
      <c r="CA185" s="99">
        <f>IF(ISNA(VLOOKUP($A185,'[2]1516 Exp_Rev Access'!$F$7:$GB$306,62,FALSE)),"",VLOOKUP($A185,'[2]1516 Exp_Rev Access'!$F$7:$GB$306,62,FALSE))</f>
        <v>0</v>
      </c>
      <c r="CB185" s="99">
        <f>IF(ISNA(VLOOKUP($A185,'[2]1516 Exp_Rev Access'!$F$7:$GB$306,63,FALSE)),"",VLOOKUP($A185,'[2]1516 Exp_Rev Access'!$F$7:$GB$306,63,FALSE))</f>
        <v>10285.39</v>
      </c>
      <c r="CC185" s="99">
        <f>IF(ISNA(VLOOKUP($A185,'[2]1516 Exp_Rev Access'!$F$7:$GB$306,64,FALSE)),"",VLOOKUP($A185,'[2]1516 Exp_Rev Access'!$F$7:$GB$306,64,FALSE))</f>
        <v>0</v>
      </c>
      <c r="CD185" s="101">
        <f t="shared" si="257"/>
        <v>2753644.74</v>
      </c>
      <c r="CE185" s="72">
        <f t="shared" si="258"/>
        <v>0.19712905722445431</v>
      </c>
      <c r="CF185" s="103">
        <f t="shared" si="259"/>
        <v>2953.2235902275802</v>
      </c>
      <c r="CG185" s="99">
        <f>IF(ISNA(VLOOKUP($A185,'[2]1516 Exp_Rev Access'!$F$7:$GB$306,65,FALSE)),"",VLOOKUP($A185,'[2]1516 Exp_Rev Access'!$F$7:$GB$306,65,FALSE))</f>
        <v>0</v>
      </c>
      <c r="CH185" s="99">
        <f>IF(ISNA(VLOOKUP($A185,'[2]1516 Exp_Rev Access'!$F$7:$GB$306,66,FALSE)),"",VLOOKUP($A185,'[2]1516 Exp_Rev Access'!$F$7:$GB$306,66,FALSE))</f>
        <v>0</v>
      </c>
      <c r="CI185" s="99">
        <f>IF(ISNA(VLOOKUP($A185,'[2]1516 Exp_Rev Access'!$F$7:$GB$306,67,FALSE)),"",VLOOKUP($A185,'[2]1516 Exp_Rev Access'!$F$7:$GB$306,67,FALSE))</f>
        <v>0</v>
      </c>
      <c r="CJ185" s="99">
        <f>IF(ISNA(VLOOKUP($A185,'[2]1516 Exp_Rev Access'!$F$7:$GB$306,68,FALSE)),"",VLOOKUP($A185,'[2]1516 Exp_Rev Access'!$F$7:$GB$306,68,FALSE))</f>
        <v>0</v>
      </c>
      <c r="CK185" s="99">
        <f>IF(ISNA(VLOOKUP($A185,'[2]1516 Exp_Rev Access'!$F$7:$GB$306,69,FALSE)),"",VLOOKUP($A185,'[2]1516 Exp_Rev Access'!$F$7:$GB$306,69,FALSE))</f>
        <v>0</v>
      </c>
      <c r="CL185" s="99">
        <f>IF(ISNA(VLOOKUP($A185,'[2]1516 Exp_Rev Access'!$F$7:$GB$306,70,FALSE)),"",VLOOKUP($A185,'[2]1516 Exp_Rev Access'!$F$7:$GB$306,70,FALSE))</f>
        <v>0</v>
      </c>
      <c r="CM185" s="99">
        <f>IF(ISNA(VLOOKUP($A185,'[2]1516 Exp_Rev Access'!$F$7:$GB$306,71,FALSE)),"",VLOOKUP($A185,'[2]1516 Exp_Rev Access'!$F$7:$GB$306,71,FALSE))</f>
        <v>0</v>
      </c>
      <c r="CN185" s="99">
        <f>IF(ISNA(VLOOKUP($A185,'[2]1516 Exp_Rev Access'!$F$7:$GB$306,72,FALSE)),"",VLOOKUP($A185,'[2]1516 Exp_Rev Access'!$F$7:$GB$306,72,FALSE))</f>
        <v>0</v>
      </c>
      <c r="CO185" s="99">
        <f>IF(ISNA(VLOOKUP($A185,'[2]1516 Exp_Rev Access'!$F$7:$GB$306,73,FALSE)),"",VLOOKUP($A185,'[2]1516 Exp_Rev Access'!$F$7:$GB$306,73,FALSE))</f>
        <v>0</v>
      </c>
      <c r="CP185" s="99">
        <f>IF(ISNA(VLOOKUP($A185,'[2]1516 Exp_Rev Access'!$F$7:$GB$306,74,FALSE)),"",VLOOKUP($A185,'[2]1516 Exp_Rev Access'!$F$7:$GB$306,74,FALSE))</f>
        <v>226624.66</v>
      </c>
      <c r="CQ185" s="99">
        <f>IF(ISNA(VLOOKUP($A185,'[2]1516 Exp_Rev Access'!$F$7:$GB$306,75,FALSE)),"",VLOOKUP($A185,'[2]1516 Exp_Rev Access'!$F$7:$GB$306,75,FALSE))</f>
        <v>0</v>
      </c>
      <c r="CR185" s="99">
        <f>IF(ISNA(VLOOKUP($A185,'[2]1516 Exp_Rev Access'!$F$7:$GB$306,76,FALSE)),"",VLOOKUP($A185,'[2]1516 Exp_Rev Access'!$F$7:$GB$306,76,FALSE))</f>
        <v>7883.63</v>
      </c>
      <c r="CS185" s="99">
        <f>IF(ISNA(VLOOKUP($A185,'[2]1516 Exp_Rev Access'!$F$7:$GB$306,77,FALSE)),"",VLOOKUP($A185,'[2]1516 Exp_Rev Access'!$F$7:$GB$306,77,FALSE))</f>
        <v>0</v>
      </c>
      <c r="CT185" s="99">
        <f>IF(ISNA(VLOOKUP($A185,'[2]1516 Exp_Rev Access'!$F$7:$GB$306,78,FALSE)),"",VLOOKUP($A185,'[2]1516 Exp_Rev Access'!$F$7:$GB$306,78,FALSE))</f>
        <v>940644</v>
      </c>
      <c r="CU185" s="99">
        <f>IF(ISNA(VLOOKUP($A185,'[2]1516 Exp_Rev Access'!$F$7:$GB$306,79,FALSE)),"",VLOOKUP($A185,'[2]1516 Exp_Rev Access'!$F$7:$GB$306,79,FALSE))</f>
        <v>151614.57999999999</v>
      </c>
      <c r="CV185" s="99">
        <f>IF(ISNA(VLOOKUP($A185,'[2]1516 Exp_Rev Access'!$F$7:$GB$306,80,FALSE)),"",VLOOKUP($A185,'[2]1516 Exp_Rev Access'!$F$7:$GB$306,80,FALSE))</f>
        <v>0</v>
      </c>
      <c r="CW185" s="99">
        <f>IF(ISNA(VLOOKUP($A185,'[2]1516 Exp_Rev Access'!$F$7:$GB$306,81,FALSE)),"",VLOOKUP($A185,'[2]1516 Exp_Rev Access'!$F$7:$GB$306,81,FALSE))</f>
        <v>0</v>
      </c>
      <c r="CX185" s="99">
        <f>IF(ISNA(VLOOKUP($A185,'[2]1516 Exp_Rev Access'!$F$7:$GB$306,82,FALSE)),"",VLOOKUP($A185,'[2]1516 Exp_Rev Access'!$F$7:$GB$306,82,FALSE))</f>
        <v>0</v>
      </c>
      <c r="CY185" s="99">
        <f>IF(ISNA(VLOOKUP($A185,'[2]1516 Exp_Rev Access'!$F$7:$GB$306,83,FALSE)),"",VLOOKUP($A185,'[2]1516 Exp_Rev Access'!$F$7:$GB$306,83,FALSE))</f>
        <v>0</v>
      </c>
      <c r="CZ185" s="99">
        <f>IF(ISNA(VLOOKUP($A185,'[2]1516 Exp_Rev Access'!$F$7:$GB$306,84,FALSE)),"",VLOOKUP($A185,'[2]1516 Exp_Rev Access'!$F$7:$GB$306,84,FALSE))</f>
        <v>0</v>
      </c>
      <c r="DA185" s="99">
        <f>IF(ISNA(VLOOKUP($A185,'[2]1516 Exp_Rev Access'!$F$7:$GB$306,85,FALSE)),"",VLOOKUP($A185,'[2]1516 Exp_Rev Access'!$F$7:$GB$306,85,FALSE))</f>
        <v>73695.399999999994</v>
      </c>
      <c r="DB185" s="99">
        <f>IF(ISNA(VLOOKUP($A185,'[2]1516 Exp_Rev Access'!$F$7:$GB$306,86,FALSE)),"",VLOOKUP($A185,'[2]1516 Exp_Rev Access'!$F$7:$GB$306,86,FALSE))</f>
        <v>0</v>
      </c>
      <c r="DC185" s="99">
        <f>IF(ISNA(VLOOKUP($A185,'[2]1516 Exp_Rev Access'!$F$7:$GB$306,87,FALSE)),"",VLOOKUP($A185,'[2]1516 Exp_Rev Access'!$F$7:$GB$306,87,FALSE))</f>
        <v>0</v>
      </c>
      <c r="DD185" s="99">
        <f>IF(ISNA(VLOOKUP($A185,'[2]1516 Exp_Rev Access'!$F$7:$GB$306,88,FALSE)),"",VLOOKUP($A185,'[2]1516 Exp_Rev Access'!$F$7:$GB$306,88,FALSE))</f>
        <v>0</v>
      </c>
      <c r="DE185" s="99">
        <f>IF(ISNA(VLOOKUP($A185,'[2]1516 Exp_Rev Access'!$F$7:$GB$306,89,FALSE)),"",VLOOKUP($A185,'[2]1516 Exp_Rev Access'!$F$7:$GB$306,89,FALSE))</f>
        <v>0</v>
      </c>
      <c r="DF185" s="99">
        <f>IF(ISNA(VLOOKUP($A185,'[2]1516 Exp_Rev Access'!$F$7:$GB$306,90,FALSE)),"",VLOOKUP($A185,'[2]1516 Exp_Rev Access'!$F$7:$GB$306,90,FALSE))</f>
        <v>0</v>
      </c>
      <c r="DG185" s="99">
        <f>IF(ISNA(VLOOKUP($A185,'[2]1516 Exp_Rev Access'!$F$7:$GB$306,91,FALSE)),"",VLOOKUP($A185,'[2]1516 Exp_Rev Access'!$F$7:$GB$306,91,FALSE))</f>
        <v>0</v>
      </c>
      <c r="DH185" s="99">
        <f>IF(ISNA(VLOOKUP($A185,'[2]1516 Exp_Rev Access'!$F$7:$GB$306,92,FALSE)),"",VLOOKUP($A185,'[2]1516 Exp_Rev Access'!$F$7:$GB$306,92,FALSE))</f>
        <v>433468.4</v>
      </c>
      <c r="DI185" s="99">
        <f>IF(ISNA(VLOOKUP($A185,'[2]1516 Exp_Rev Access'!$F$7:$GB$306,93,FALSE)),"",VLOOKUP($A185,'[2]1516 Exp_Rev Access'!$F$7:$GB$306,93,FALSE))</f>
        <v>0</v>
      </c>
      <c r="DJ185" s="99">
        <f>IF(ISNA(VLOOKUP($A185,'[2]1516 Exp_Rev Access'!$F$7:$GB$306,94,FALSE)),"",VLOOKUP($A185,'[2]1516 Exp_Rev Access'!$F$7:$GB$306,94,FALSE))</f>
        <v>0</v>
      </c>
      <c r="DK185" s="99">
        <f>IF(ISNA(VLOOKUP($A185,'[2]1516 Exp_Rev Access'!$F$7:$GB$306,95,FALSE)),"",VLOOKUP($A185,'[2]1516 Exp_Rev Access'!$F$7:$GB$306,95,FALSE))</f>
        <v>0</v>
      </c>
      <c r="DL185" s="99">
        <f>IF(ISNA(VLOOKUP($A185,'[2]1516 Exp_Rev Access'!$F$7:$GB$306,96,FALSE)),"",VLOOKUP($A185,'[2]1516 Exp_Rev Access'!$F$7:$GB$306,96,FALSE))</f>
        <v>0</v>
      </c>
      <c r="DM185" s="99">
        <f>IF(ISNA(VLOOKUP($A185,'[2]1516 Exp_Rev Access'!$F$7:$GB$306,97,FALSE)),"",VLOOKUP($A185,'[2]1516 Exp_Rev Access'!$F$7:$GB$306,97,FALSE))</f>
        <v>0</v>
      </c>
      <c r="DN185" s="99">
        <f>IF(ISNA(VLOOKUP($A185,'[2]1516 Exp_Rev Access'!$F$7:$GB$306,98,FALSE)),"",VLOOKUP($A185,'[2]1516 Exp_Rev Access'!$F$7:$GB$306,98,FALSE))</f>
        <v>0</v>
      </c>
      <c r="DO185" s="99">
        <f>IF(ISNA(VLOOKUP($A185,'[2]1516 Exp_Rev Access'!$F$7:$GB$306,99,FALSE)),"",VLOOKUP($A185,'[2]1516 Exp_Rev Access'!$F$7:$GB$306,99,FALSE))</f>
        <v>0</v>
      </c>
      <c r="DP185" s="99">
        <f>IF(ISNA(VLOOKUP($A185,'[2]1516 Exp_Rev Access'!$F$7:$GB$306,100,FALSE)),"",VLOOKUP($A185,'[2]1516 Exp_Rev Access'!$F$7:$GB$306,100,FALSE))</f>
        <v>0</v>
      </c>
      <c r="DQ185" s="99">
        <f>IF(ISNA(VLOOKUP($A185,'[2]1516 Exp_Rev Access'!$F$7:$GB$306,101,FALSE)),"",VLOOKUP($A185,'[2]1516 Exp_Rev Access'!$F$7:$GB$306,101,FALSE))</f>
        <v>0</v>
      </c>
      <c r="DR185" s="99">
        <f>IF(ISNA(VLOOKUP($A185,'[2]1516 Exp_Rev Access'!$F$7:$GB$306,102,FALSE)),"",VLOOKUP($A185,'[2]1516 Exp_Rev Access'!$F$7:$GB$306,102,FALSE))</f>
        <v>0</v>
      </c>
      <c r="DS185" s="99">
        <f>IF(ISNA(VLOOKUP($A185,'[2]1516 Exp_Rev Access'!$F$7:$GB$306,103,FALSE)),"",VLOOKUP($A185,'[2]1516 Exp_Rev Access'!$F$7:$GB$306,103,FALSE))</f>
        <v>0</v>
      </c>
      <c r="DT185" s="99">
        <f>IF(ISNA(VLOOKUP($A185,'[2]1516 Exp_Rev Access'!$F$7:$GB$306,104,FALSE)),"",VLOOKUP($A185,'[2]1516 Exp_Rev Access'!$F$7:$GB$306,104,FALSE))</f>
        <v>0</v>
      </c>
      <c r="DU185" s="99">
        <f>IF(ISNA(VLOOKUP($A185,'[2]1516 Exp_Rev Access'!$F$7:$GB$306,105,FALSE)),"",VLOOKUP($A185,'[2]1516 Exp_Rev Access'!$F$7:$GB$306,105,FALSE))</f>
        <v>0</v>
      </c>
      <c r="DV185" s="99">
        <f>IF(ISNA(VLOOKUP($A185,'[2]1516 Exp_Rev Access'!$F$7:$GB$306,106,FALSE)),"",VLOOKUP($A185,'[2]1516 Exp_Rev Access'!$F$7:$GB$306,106,FALSE))</f>
        <v>0</v>
      </c>
      <c r="DW185" s="99">
        <f>IF(ISNA(VLOOKUP($A185,'[2]1516 Exp_Rev Access'!$F$7:$GB$306,107,FALSE)),"",VLOOKUP($A185,'[2]1516 Exp_Rev Access'!$F$7:$GB$306,107,FALSE))</f>
        <v>0</v>
      </c>
      <c r="DX185" s="99">
        <f>IF(ISNA(VLOOKUP($A185,'[2]1516 Exp_Rev Access'!$F$7:$GB$306,108,FALSE)),"",VLOOKUP($A185,'[2]1516 Exp_Rev Access'!$F$7:$GB$306,108,FALSE))</f>
        <v>0</v>
      </c>
      <c r="DY185" s="99">
        <f>IF(ISNA(VLOOKUP($A185,'[2]1516 Exp_Rev Access'!$F$7:$GB$306,109,FALSE)),"",VLOOKUP($A185,'[2]1516 Exp_Rev Access'!$F$7:$GB$306,109,FALSE))</f>
        <v>0</v>
      </c>
      <c r="DZ185" s="99">
        <f>IF(ISNA(VLOOKUP($A185,'[2]1516 Exp_Rev Access'!$F$7:$GB$306,110,FALSE)),"",VLOOKUP($A185,'[2]1516 Exp_Rev Access'!$F$7:$GB$306,110,FALSE))</f>
        <v>0</v>
      </c>
      <c r="EA185" s="99">
        <f>IF(ISNA(VLOOKUP($A185,'[2]1516 Exp_Rev Access'!$F$7:$GB$306,111,FALSE)),"",VLOOKUP($A185,'[2]1516 Exp_Rev Access'!$F$7:$GB$306,111,FALSE))</f>
        <v>0</v>
      </c>
      <c r="EB185" s="99">
        <f>IF(ISNA(VLOOKUP($A185,'[2]1516 Exp_Rev Access'!$F$7:$GB$306,112,FALSE)),"",VLOOKUP($A185,'[2]1516 Exp_Rev Access'!$F$7:$GB$306,112,FALSE))</f>
        <v>0</v>
      </c>
      <c r="EC185" s="99">
        <f>IF(ISNA(VLOOKUP($A185,'[2]1516 Exp_Rev Access'!$F$7:$GB$306,113,FALSE)),"",VLOOKUP($A185,'[2]1516 Exp_Rev Access'!$F$7:$GB$306,113,FALSE))</f>
        <v>0</v>
      </c>
      <c r="ED185" s="99">
        <f>IF(ISNA(VLOOKUP($A185,'[2]1516 Exp_Rev Access'!$F$7:$GB$306,114,FALSE)),"",VLOOKUP($A185,'[2]1516 Exp_Rev Access'!$F$7:$GB$306,114,FALSE))</f>
        <v>0</v>
      </c>
      <c r="EE185" s="99">
        <f>IF(ISNA(VLOOKUP($A185,'[2]1516 Exp_Rev Access'!$F$7:$GB$306,115,FALSE)),"",VLOOKUP($A185,'[2]1516 Exp_Rev Access'!$F$7:$GB$306,115,FALSE))</f>
        <v>0</v>
      </c>
      <c r="EF185" s="99">
        <f>IF(ISNA(VLOOKUP($A185,'[2]1516 Exp_Rev Access'!$F$7:$GB$306,116,FALSE)),"",VLOOKUP($A185,'[2]1516 Exp_Rev Access'!$F$7:$GB$306,116,FALSE))</f>
        <v>146331.53</v>
      </c>
      <c r="EG185" s="99">
        <f>IF(ISNA(VLOOKUP($A185,'[2]1516 Exp_Rev Access'!$F$7:$GB$306,117,FALSE)),"",VLOOKUP($A185,'[2]1516 Exp_Rev Access'!$F$7:$GB$306,117,FALSE))</f>
        <v>0</v>
      </c>
      <c r="EH185" s="99">
        <f>IF(ISNA(VLOOKUP($A185,'[2]1516 Exp_Rev Access'!$F$7:$GB$306,118,FALSE)),"",VLOOKUP($A185,'[2]1516 Exp_Rev Access'!$F$7:$GB$306,118,FALSE))</f>
        <v>0</v>
      </c>
      <c r="EI185" s="99">
        <f>IF(ISNA(VLOOKUP($A185,'[2]1516 Exp_Rev Access'!$F$7:$GB$306,119,FALSE)),"",VLOOKUP($A185,'[2]1516 Exp_Rev Access'!$F$7:$GB$306,119,FALSE))</f>
        <v>0</v>
      </c>
      <c r="EJ185" s="99">
        <f>IF(ISNA(VLOOKUP($A185,'[2]1516 Exp_Rev Access'!$F$7:$GB$306,120,FALSE)),"",VLOOKUP($A185,'[2]1516 Exp_Rev Access'!$F$7:$GB$306,120,FALSE))</f>
        <v>0</v>
      </c>
      <c r="EK185" s="99">
        <f>IF(ISNA(VLOOKUP($A185,'[2]1516 Exp_Rev Access'!$F$7:$GB$306,121,FALSE)),"",VLOOKUP($A185,'[2]1516 Exp_Rev Access'!$F$7:$GB$306,121,FALSE))</f>
        <v>0</v>
      </c>
      <c r="EL185" s="99">
        <f>IF(ISNA(VLOOKUP($A185,'[2]1516 Exp_Rev Access'!$F$7:$GB$306,122,FALSE)),"",VLOOKUP($A185,'[2]1516 Exp_Rev Access'!$F$7:$GB$306,122,FALSE))</f>
        <v>0</v>
      </c>
      <c r="EM185" s="99">
        <f>IF(ISNA(VLOOKUP($A185,'[2]1516 Exp_Rev Access'!$F$7:$GB$306,123,FALSE)),"",VLOOKUP($A185,'[2]1516 Exp_Rev Access'!$F$7:$GB$306,123,FALSE))</f>
        <v>0</v>
      </c>
      <c r="EN185" s="99">
        <f>IF(ISNA(VLOOKUP($A185,'[2]1516 Exp_Rev Access'!$F$7:$GB$306,124,FALSE)),"",VLOOKUP($A185,'[2]1516 Exp_Rev Access'!$F$7:$GB$306,124,FALSE))</f>
        <v>0</v>
      </c>
      <c r="EO185" s="99">
        <f>IF(ISNA(VLOOKUP($A185,'[2]1516 Exp_Rev Access'!$F$7:$GB$306,125,FALSE)),"",VLOOKUP($A185,'[2]1516 Exp_Rev Access'!$F$7:$GB$306,125,FALSE))</f>
        <v>0</v>
      </c>
      <c r="EP185" s="99">
        <f>IF(ISNA(VLOOKUP($A185,'[2]1516 Exp_Rev Access'!$F$7:$GB$306,126,FALSE)),"",VLOOKUP($A185,'[2]1516 Exp_Rev Access'!$F$7:$GB$306,126,FALSE))</f>
        <v>0</v>
      </c>
      <c r="EQ185" s="99">
        <f>IF(ISNA(VLOOKUP($A185,'[2]1516 Exp_Rev Access'!$F$7:$GB$306,127,FALSE)),"",VLOOKUP($A185,'[2]1516 Exp_Rev Access'!$F$7:$GB$306,127,FALSE))</f>
        <v>0</v>
      </c>
      <c r="ER185" s="99">
        <f>IF(ISNA(VLOOKUP($A185,'[2]1516 Exp_Rev Access'!$F$7:$GB$306,128,FALSE)),"",VLOOKUP($A185,'[2]1516 Exp_Rev Access'!$F$7:$GB$306,128,FALSE))</f>
        <v>0</v>
      </c>
      <c r="ES185" s="99">
        <f>IF(ISNA(VLOOKUP($A185,'[2]1516 Exp_Rev Access'!$F$7:$GB$306,129,FALSE)),"",VLOOKUP($A185,'[2]1516 Exp_Rev Access'!$F$7:$GB$306,129,FALSE))</f>
        <v>0</v>
      </c>
      <c r="ET185" s="99">
        <f>IF(ISNA(VLOOKUP($A185,'[2]1516 Exp_Rev Access'!$F$7:$GB$306,130,FALSE)),"",VLOOKUP($A185,'[2]1516 Exp_Rev Access'!$F$7:$GB$306,130,FALSE))</f>
        <v>0</v>
      </c>
      <c r="EU185" s="99">
        <f>IF(ISNA(VLOOKUP($A185,'[2]1516 Exp_Rev Access'!$F$7:$GB$306,131,FALSE)),"",VLOOKUP($A185,'[2]1516 Exp_Rev Access'!$F$7:$GB$306,131,FALSE))</f>
        <v>0</v>
      </c>
      <c r="EV185" s="99">
        <f>IF(ISNA(VLOOKUP($A185,'[2]1516 Exp_Rev Access'!$F$7:$GB$306,132,FALSE)),"",VLOOKUP($A185,'[2]1516 Exp_Rev Access'!$F$7:$GB$306,132,FALSE))</f>
        <v>0</v>
      </c>
      <c r="EW185" s="99">
        <f>IF(ISNA(VLOOKUP($A185,'[2]1516 Exp_Rev Access'!$F$7:$GB$306,133,FALSE)),"",VLOOKUP($A185,'[2]1516 Exp_Rev Access'!$F$7:$GB$306,133,FALSE))</f>
        <v>0</v>
      </c>
      <c r="EX185" s="99">
        <f>IF(ISNA(VLOOKUP($A185,'[2]1516 Exp_Rev Access'!$F$7:$GB$306,134,FALSE)),"",VLOOKUP($A185,'[2]1516 Exp_Rev Access'!$F$7:$GB$306,134,FALSE))</f>
        <v>0</v>
      </c>
      <c r="EY185" s="99">
        <f>IF(ISNA(VLOOKUP($A185,'[2]1516 Exp_Rev Access'!$F$7:$GB$306,135,FALSE)),"",VLOOKUP($A185,'[2]1516 Exp_Rev Access'!$F$7:$GB$306,135,FALSE))</f>
        <v>0</v>
      </c>
      <c r="EZ185" s="99">
        <f>IF(ISNA(VLOOKUP($A185,'[2]1516 Exp_Rev Access'!$F$7:$GB$306,136,FALSE)),"",VLOOKUP($A185,'[2]1516 Exp_Rev Access'!$F$7:$GB$306,136,FALSE))</f>
        <v>0</v>
      </c>
      <c r="FA185" s="99">
        <f>IF(ISNA(VLOOKUP($A185,'[2]1516 Exp_Rev Access'!$F$7:$GB$306,137,FALSE)),"",VLOOKUP($A185,'[2]1516 Exp_Rev Access'!$F$7:$GB$306,137,FALSE))</f>
        <v>0</v>
      </c>
      <c r="FB185" s="99">
        <f>IF(ISNA(VLOOKUP($A185,'[2]1516 Exp_Rev Access'!$F$7:$GB$306,138,FALSE)),"",VLOOKUP($A185,'[2]1516 Exp_Rev Access'!$F$7:$GB$306,138,FALSE))</f>
        <v>0</v>
      </c>
      <c r="FC185" s="99">
        <f>IF(ISNA(VLOOKUP($A185,'[2]1516 Exp_Rev Access'!$F$7:$GB$306,139,FALSE)),"",VLOOKUP($A185,'[2]1516 Exp_Rev Access'!$F$7:$GB$306,139,FALSE))</f>
        <v>0</v>
      </c>
      <c r="FD185" s="99">
        <f>IF(ISNA(VLOOKUP($A185,'[2]1516 Exp_Rev Access'!$F$7:$FS$306,140,FALSE)),"",VLOOKUP($A185,'[2]1516 Exp_Rev Access'!$F$7:$FS$306,140,FALSE))</f>
        <v>0</v>
      </c>
      <c r="FE185" s="99">
        <f>IF(ISNA(VLOOKUP($A185,'[2]1516 Exp_Rev Access'!$F$7:$FS$306,141,FALSE)),"",VLOOKUP($A185,'[2]1516 Exp_Rev Access'!$F$7:$FS$306,141,FALSE))</f>
        <v>0</v>
      </c>
      <c r="FF185" s="99">
        <f>IF(ISNA(VLOOKUP($A185,'[2]1516 Exp_Rev Access'!$F$7:$FS$306,142,FALSE)),"",VLOOKUP($A185,'[2]1516 Exp_Rev Access'!$F$7:$FS$306,142,FALSE))</f>
        <v>0</v>
      </c>
      <c r="FG185" s="99">
        <f>IF(ISNA(VLOOKUP($A185,'[2]1516 Exp_Rev Access'!$F$7:$FS$306,143,FALSE)),"",VLOOKUP($A185,'[2]1516 Exp_Rev Access'!$F$7:$FS$306,143,FALSE))</f>
        <v>0</v>
      </c>
      <c r="FH185" s="99">
        <f>IF(ISNA(VLOOKUP($A185,'[2]1516 Exp_Rev Access'!$F$7:$FS$306,144,FALSE)),"",VLOOKUP($A185,'[2]1516 Exp_Rev Access'!$F$7:$FS$306,144,FALSE))</f>
        <v>0</v>
      </c>
      <c r="FI185" s="99">
        <f>IF(ISNA(VLOOKUP($A185,'[2]1516 Exp_Rev Access'!$F$7:$FS$306,145,FALSE)),"",VLOOKUP($A185,'[2]1516 Exp_Rev Access'!$F$7:$FS$306,145,FALSE))</f>
        <v>0</v>
      </c>
      <c r="FJ185" s="99">
        <f>IF(ISNA(VLOOKUP($A185,'[2]1516 Exp_Rev Access'!$F$7:$FS$306,146,FALSE)),"",VLOOKUP($A185,'[2]1516 Exp_Rev Access'!$F$7:$FS$306,146,FALSE))</f>
        <v>0</v>
      </c>
      <c r="FK185" s="99">
        <f>IF(ISNA(VLOOKUP($A185,'[2]1516 Exp_Rev Access'!$F$7:$FS$306,147,FALSE)),"",VLOOKUP($A185,'[2]1516 Exp_Rev Access'!$F$7:$FS$306,147,FALSE))</f>
        <v>0</v>
      </c>
      <c r="FL185" s="99">
        <f>IF(ISNA(VLOOKUP($A185,'[2]1516 Exp_Rev Access'!$F$7:$FS$306,148,FALSE)),"",VLOOKUP($A185,'[2]1516 Exp_Rev Access'!$F$7:$FS$306,148,FALSE))</f>
        <v>0</v>
      </c>
      <c r="FM185" s="99">
        <f>IF(ISNA(VLOOKUP($A185,'[2]1516 Exp_Rev Access'!$F$7:$FS$306,149,FALSE)),"",VLOOKUP($A185,'[2]1516 Exp_Rev Access'!$F$7:$FS$306,149,FALSE))</f>
        <v>0</v>
      </c>
      <c r="FN185" s="99">
        <f>IF(ISNA(VLOOKUP($A185,'[2]1516 Exp_Rev Access'!$F$7:$FS$306,150,FALSE)),"",VLOOKUP($A185,'[2]1516 Exp_Rev Access'!$F$7:$FS$306,150,FALSE))</f>
        <v>0</v>
      </c>
      <c r="FO185" s="99">
        <f>IF(ISNA(VLOOKUP($A185,'[2]1516 Exp_Rev Access'!$F$7:$FS$306,151,FALSE)),"",VLOOKUP($A185,'[2]1516 Exp_Rev Access'!$F$7:$FS$306,151,FALSE))</f>
        <v>0</v>
      </c>
      <c r="FP185" s="99">
        <f>IF(ISNA(VLOOKUP($A185,'[2]1516 Exp_Rev Access'!$F$7:$FS$306,152,FALSE)),"",VLOOKUP($A185,'[2]1516 Exp_Rev Access'!$F$7:$FS$306,152,FALSE))</f>
        <v>0</v>
      </c>
      <c r="FQ185" s="99">
        <f>IF(ISNA(VLOOKUP($A185,'[2]1516 Exp_Rev Access'!$F$7:$FS$306,153,FALSE)),"",VLOOKUP($A185,'[2]1516 Exp_Rev Access'!$F$7:$FS$306,153,FALSE))</f>
        <v>42866.17</v>
      </c>
      <c r="FR185" s="101">
        <f t="shared" si="260"/>
        <v>2023128.3699999999</v>
      </c>
      <c r="FS185" s="72">
        <f t="shared" si="261"/>
        <v>0.14483254954019484</v>
      </c>
      <c r="FT185" s="94">
        <f t="shared" si="262"/>
        <v>2169.7608052165333</v>
      </c>
      <c r="FU185" s="99">
        <f>IF(ISNA(VLOOKUP($A185,'[2]1516 Exp_Rev Access'!$F$7:$GB$306,154,FALSE)),"",VLOOKUP($A185,'[2]1516 Exp_Rev Access'!$F$7:$GB$306,154,FALSE))</f>
        <v>0</v>
      </c>
      <c r="FV185" s="99">
        <f>IF(ISNA(VLOOKUP($A185,'[2]1516 Exp_Rev Access'!$F$7:$GB$306,155,FALSE)),"",VLOOKUP($A185,'[2]1516 Exp_Rev Access'!$F$7:$GB$306,155,FALSE))</f>
        <v>0</v>
      </c>
      <c r="FW185" s="99">
        <f>IF(ISNA(VLOOKUP($A185,'[2]1516 Exp_Rev Access'!$F$7:$GB$306,156,FALSE)),"",VLOOKUP($A185,'[2]1516 Exp_Rev Access'!$F$7:$GB$306,156,FALSE))</f>
        <v>0</v>
      </c>
      <c r="FX185" s="99">
        <f>IF(ISNA(VLOOKUP($A185,'[2]1516 Exp_Rev Access'!$F$7:$GB$306,157,FALSE)),"",VLOOKUP($A185,'[2]1516 Exp_Rev Access'!$F$7:$GB$306,157,FALSE))</f>
        <v>0</v>
      </c>
      <c r="FY185" s="99">
        <f>IF(ISNA(VLOOKUP($A185,'[2]1516 Exp_Rev Access'!$F$7:$GB$306,158,FALSE)),"",VLOOKUP($A185,'[2]1516 Exp_Rev Access'!$F$7:$GB$306,158,FALSE))</f>
        <v>0</v>
      </c>
      <c r="FZ185" s="99">
        <f>IF(ISNA(VLOOKUP($A185,'[2]1516 Exp_Rev Access'!$F$7:$GB$306,159,FALSE)),"",VLOOKUP($A185,'[2]1516 Exp_Rev Access'!$F$7:$GB$306,159,FALSE))</f>
        <v>0</v>
      </c>
      <c r="GA185" s="99">
        <f>IF(ISNA(VLOOKUP($A185,'[2]1516 Exp_Rev Access'!$F$7:$GB$306,160,FALSE)),"",VLOOKUP($A185,'[2]1516 Exp_Rev Access'!$F$7:$GB$306,160,FALSE))</f>
        <v>0</v>
      </c>
      <c r="GB185" s="99">
        <f>IF(ISNA(VLOOKUP($A185,'[2]1516 Exp_Rev Access'!$F$7:$GB$306,161,FALSE)),"",VLOOKUP($A185,'[2]1516 Exp_Rev Access'!$F$7:$GB$306,161,FALSE))</f>
        <v>0</v>
      </c>
      <c r="GC185" s="99">
        <f>IF(ISNA(VLOOKUP($A185,'[2]1516 Exp_Rev Access'!$F$7:$GB$306,162,FALSE)),"",VLOOKUP($A185,'[2]1516 Exp_Rev Access'!$F$7:$GB$306,162,FALSE))</f>
        <v>0</v>
      </c>
      <c r="GD185" s="99">
        <f>IF(ISNA(VLOOKUP($A185,'[2]1516 Exp_Rev Access'!$F$7:$GB$306,163,FALSE)),"",VLOOKUP($A185,'[2]1516 Exp_Rev Access'!$F$7:$GB$306,163,FALSE))</f>
        <v>0</v>
      </c>
      <c r="GE185" s="99">
        <f>IF(ISNA(VLOOKUP($A185,'[2]1516 Exp_Rev Access'!$F$7:$GB$306,164,FALSE)),"",VLOOKUP($A185,'[2]1516 Exp_Rev Access'!$F$7:$GB$306,164,FALSE))</f>
        <v>357841.91999999998</v>
      </c>
      <c r="GF185" s="99">
        <f>IF(ISNA(VLOOKUP($A185,'[2]1516 Exp_Rev Access'!$F$7:$GB$306,165,FALSE)),"",VLOOKUP($A185,'[2]1516 Exp_Rev Access'!$F$7:$GB$306,165,FALSE))</f>
        <v>0</v>
      </c>
      <c r="GG185" s="99">
        <f>IF(ISNA(VLOOKUP($A185,'[2]1516 Exp_Rev Access'!$F$7:$GB$306,166,FALSE)),"",VLOOKUP($A185,'[2]1516 Exp_Rev Access'!$F$7:$GB$306,166,FALSE))</f>
        <v>0</v>
      </c>
      <c r="GH185" s="99">
        <f>IF(ISNA(VLOOKUP($A185,'[2]1516 Exp_Rev Access'!$F$7:$GB$306,167,FALSE)),"",VLOOKUP($A185,'[2]1516 Exp_Rev Access'!$F$7:$GB$306,167,FALSE))</f>
        <v>0</v>
      </c>
      <c r="GI185" s="99">
        <f>IF(ISNA(VLOOKUP($A185,'[2]1516 Exp_Rev Access'!$F$7:$GB$306,168,FALSE)),"",VLOOKUP($A185,'[2]1516 Exp_Rev Access'!$F$7:$GB$306,168,FALSE))</f>
        <v>0</v>
      </c>
      <c r="GJ185" s="99">
        <f>IF(ISNA(VLOOKUP($A185,'[2]1516 Exp_Rev Access'!$F$7:$GB$306,169,FALSE)),"",VLOOKUP($A185,'[2]1516 Exp_Rev Access'!$F$7:$GB$306,169,FALSE))</f>
        <v>0</v>
      </c>
      <c r="GK185" s="99">
        <f>IF(ISNA(VLOOKUP($A185,'[2]1516 Exp_Rev Access'!$F$7:$GB$306,170,FALSE)),"",VLOOKUP($A185,'[2]1516 Exp_Rev Access'!$F$7:$GB$306,170,FALSE))</f>
        <v>0</v>
      </c>
      <c r="GL185" s="99">
        <f>IF(ISNA(VLOOKUP($A185,'[2]1516 Exp_Rev Access'!$F$7:$GB$306,171,FALSE)),"",VLOOKUP($A185,'[2]1516 Exp_Rev Access'!$F$7:$GB$306,171,FALSE))</f>
        <v>0</v>
      </c>
      <c r="GM185" s="99">
        <f>IF(ISNA(VLOOKUP($A185,'[2]1516 Exp_Rev Access'!$F$7:$GB$306,172,FALSE)),"",VLOOKUP($A185,'[2]1516 Exp_Rev Access'!$F$7:$GB$306,172,FALSE))</f>
        <v>0</v>
      </c>
      <c r="GN185" s="99">
        <f>IF(ISNA(VLOOKUP($A185,'[2]1516 Exp_Rev Access'!$F$7:$GB$306,173,FALSE)),"",VLOOKUP($A185,'[2]1516 Exp_Rev Access'!$F$7:$GB$306,173,FALSE))</f>
        <v>0</v>
      </c>
      <c r="GO185" s="99">
        <f>IF(ISNA(VLOOKUP($A185,'[2]1516 Exp_Rev Access'!$F$7:$GB$306,174,FALSE)),"",VLOOKUP($A185,'[2]1516 Exp_Rev Access'!$F$7:$GB$306,174,FALSE))</f>
        <v>0</v>
      </c>
      <c r="GP185" s="99">
        <f>IF(ISNA(VLOOKUP($A185,'[2]1516 Exp_Rev Access'!$F$7:$GB$306,175,FALSE)),"",VLOOKUP($A185,'[2]1516 Exp_Rev Access'!$F$7:$GB$306,175,FALSE))</f>
        <v>0</v>
      </c>
      <c r="GQ185" s="99">
        <f>IF(ISNA(VLOOKUP($A185,'[2]1516 Exp_Rev Access'!$F$7:$GB$306,176,FALSE)),"",VLOOKUP($A185,'[2]1516 Exp_Rev Access'!$F$7:$GB$306,176,FALSE))</f>
        <v>0</v>
      </c>
      <c r="GR185" s="99">
        <f>IF(ISNA(VLOOKUP($A185,'[2]1516 Exp_Rev Access'!$F$7:$GB$306,177,FALSE)),"",VLOOKUP($A185,'[2]1516 Exp_Rev Access'!$F$7:$GB$306,177,FALSE))</f>
        <v>0</v>
      </c>
      <c r="GS185" s="99">
        <f>IF(ISNA(VLOOKUP($A185,'[2]1516 Exp_Rev Access'!$F$7:$GB$306,178,FALSE)),"",VLOOKUP($A185,'[2]1516 Exp_Rev Access'!$F$7:$GB$306,178,FALSE))</f>
        <v>0</v>
      </c>
      <c r="GT185" s="101">
        <f t="shared" si="263"/>
        <v>357841.91999999998</v>
      </c>
      <c r="GU185" s="72">
        <f t="shared" si="264"/>
        <v>2.5617335199524902E-2</v>
      </c>
      <c r="GV185" s="84">
        <f t="shared" si="265"/>
        <v>383.77761094785609</v>
      </c>
    </row>
    <row r="186" spans="1:206" customFormat="1" ht="12" customHeight="1" x14ac:dyDescent="0.2">
      <c r="A186" s="96" t="s">
        <v>482</v>
      </c>
      <c r="B186" s="69" t="s">
        <v>483</v>
      </c>
      <c r="C186" s="80">
        <f>IF(ISNA(VLOOKUP($A186,'[2]1516 enrollment_Rev_Exp by size'!$A$6:$G$320,3,FALSE)),"",VLOOKUP($A186,'[2]1516 enrollment_Rev_Exp by size'!$A$6:$G$320,3,FALSE))</f>
        <v>948.33000000000015</v>
      </c>
      <c r="D186" s="97">
        <v>11227742.380000001</v>
      </c>
      <c r="E186" s="80">
        <f t="shared" si="243"/>
        <v>11227742.380000003</v>
      </c>
      <c r="F186" s="80">
        <f t="shared" si="244"/>
        <v>0</v>
      </c>
      <c r="G186" s="98">
        <f>IF(ISNA(VLOOKUP($A186,'[2]1516 Exp_Rev Access'!$F$7:$FS$306,2,FALSE)),"",VLOOKUP($A186,'[2]1516 Exp_Rev Access'!$F$7:$FS$306,2,FALSE))</f>
        <v>259699.15</v>
      </c>
      <c r="H186" s="98">
        <f>IF(ISNA(VLOOKUP($A186,'[2]1516 Exp_Rev Access'!$F$7:$FS$306,3,FALSE)),"",VLOOKUP($A186,'[2]1516 Exp_Rev Access'!$F$7:$FS$306,3,FALSE))</f>
        <v>0</v>
      </c>
      <c r="I186" s="98">
        <f>IF(ISNA(VLOOKUP($A186,'[2]1516 Exp_Rev Access'!$F$7:$FS$306,4,FALSE)),"",VLOOKUP($A186,'[2]1516 Exp_Rev Access'!$F$7:$FS$306,4,FALSE))</f>
        <v>243.34</v>
      </c>
      <c r="J186" s="98">
        <f>IF(ISNA(VLOOKUP($A186,'[2]1516 Exp_Rev Access'!$F$7:$FS$306,5,FALSE)),"",VLOOKUP($A186,'[2]1516 Exp_Rev Access'!$F$7:$FS$306,5,FALSE))</f>
        <v>0</v>
      </c>
      <c r="K186" s="98">
        <f>IF(ISNA(VLOOKUP($A186,'[2]1516 Exp_Rev Access'!$F$7:$FS$306,6,FALSE)),"",VLOOKUP($A186,'[2]1516 Exp_Rev Access'!$F$7:$FS$306,6,FALSE))</f>
        <v>0</v>
      </c>
      <c r="L186" s="98">
        <f>IF(ISNA(VLOOKUP($A186,'[2]1516 Exp_Rev Access'!$F$7:$FS$306,7,FALSE)),"",VLOOKUP($A186,'[2]1516 Exp_Rev Access'!$F$7:$FS$306,7,FALSE))</f>
        <v>0</v>
      </c>
      <c r="M186" s="90">
        <f t="shared" si="245"/>
        <v>259942.49</v>
      </c>
      <c r="N186" s="72">
        <f t="shared" si="246"/>
        <v>2.3151803915899962E-2</v>
      </c>
      <c r="O186" s="73">
        <f t="shared" si="247"/>
        <v>274.10552233927001</v>
      </c>
      <c r="P186" s="99">
        <f>IF(ISNA(VLOOKUP($A186,'[2]1516 Exp_Rev Access'!$F$7:$FS$306,8,FALSE)),"",VLOOKUP($A186,'[2]1516 Exp_Rev Access'!$F$7:$FS$306,8,FALSE))</f>
        <v>0</v>
      </c>
      <c r="Q186" s="99">
        <f>IF(ISNA(VLOOKUP($A186,'[2]1516 Exp_Rev Access'!$F$7:$FS$306,9,FALSE)),"",VLOOKUP($A186,'[2]1516 Exp_Rev Access'!$F$7:$FS$306,9,FALSE))</f>
        <v>0</v>
      </c>
      <c r="R186" s="99">
        <f>IF(ISNA(VLOOKUP($A186,'[2]1516 Exp_Rev Access'!$F$7:$FS$306,10,FALSE)),"",VLOOKUP($A186,'[2]1516 Exp_Rev Access'!$F$7:$FS$306,10,FALSE))</f>
        <v>0</v>
      </c>
      <c r="S186" s="99">
        <f>IF(ISNA(VLOOKUP($A186,'[2]1516 Exp_Rev Access'!$F$7:$FS$306,11,FALSE)),"",VLOOKUP($A186,'[2]1516 Exp_Rev Access'!$F$7:$FS$306,11,FALSE))</f>
        <v>0</v>
      </c>
      <c r="T186" s="99">
        <f>IF(ISNA(VLOOKUP($A186,'[2]1516 Exp_Rev Access'!$F$7:$FS$306,12,FALSE)),"",VLOOKUP($A186,'[2]1516 Exp_Rev Access'!$F$7:$FS$306,12,FALSE))</f>
        <v>0</v>
      </c>
      <c r="U186" s="99">
        <f>IF(ISNA(VLOOKUP($A186,'[2]1516 Exp_Rev Access'!$F$7:$FS$306,13,FALSE)),"",VLOOKUP($A186,'[2]1516 Exp_Rev Access'!$F$7:$FS$306,13,FALSE))</f>
        <v>0</v>
      </c>
      <c r="V186" s="99">
        <f>IF(ISNA(VLOOKUP($A186,'[2]1516 Exp_Rev Access'!$F$7:$FS$306,14,FALSE)),"",VLOOKUP($A186,'[2]1516 Exp_Rev Access'!$F$7:$FS$306,14,FALSE))</f>
        <v>0</v>
      </c>
      <c r="W186" s="99">
        <f>IF(ISNA(VLOOKUP($A186,'[2]1516 Exp_Rev Access'!$F$7:$FS$306,15,FALSE)),"",VLOOKUP($A186,'[2]1516 Exp_Rev Access'!$F$7:$FS$306,15,FALSE))</f>
        <v>0</v>
      </c>
      <c r="X186" s="99">
        <f>IF(ISNA(VLOOKUP($A186,'[2]1516 Exp_Rev Access'!$F$7:$FS$306,16,FALSE)),"",VLOOKUP($A186,'[2]1516 Exp_Rev Access'!$F$7:$FS$306,16,FALSE))</f>
        <v>4300.91</v>
      </c>
      <c r="Y186" s="99">
        <f>IF(ISNA(VLOOKUP($A186,'[2]1516 Exp_Rev Access'!$F$7:$FS$306,17,FALSE)),"",VLOOKUP($A186,'[2]1516 Exp_Rev Access'!$F$7:$FS$306,17,FALSE))</f>
        <v>0</v>
      </c>
      <c r="Z186" s="99">
        <f>IF(ISNA(VLOOKUP($A186,'[2]1516 Exp_Rev Access'!$F$7:$FS$306,18,FALSE)),"",VLOOKUP($A186,'[2]1516 Exp_Rev Access'!$F$7:$FS$306,18,FALSE))</f>
        <v>0</v>
      </c>
      <c r="AA186" s="99">
        <f>IF(ISNA(VLOOKUP($A186,'[2]1516 Exp_Rev Access'!$F$7:$FS$306,19,FALSE)),"",VLOOKUP($A186,'[2]1516 Exp_Rev Access'!$F$7:$FS$306,19,FALSE))</f>
        <v>0</v>
      </c>
      <c r="AB186" s="99">
        <f>IF(ISNA(VLOOKUP($A186,'[2]1516 Exp_Rev Access'!$F$7:$FS$306,20,FALSE)),"",VLOOKUP($A186,'[2]1516 Exp_Rev Access'!$F$7:$FS$306,20,FALSE))</f>
        <v>0</v>
      </c>
      <c r="AC186" s="99">
        <f>IF(ISNA(VLOOKUP($A186,'[2]1516 Exp_Rev Access'!$F$7:$FS$306,21,FALSE)),"",VLOOKUP($A186,'[2]1516 Exp_Rev Access'!$F$7:$FS$306,21,FALSE))</f>
        <v>9118.23</v>
      </c>
      <c r="AD186" s="99">
        <f>IF(ISNA(VLOOKUP($A186,'[2]1516 Exp_Rev Access'!$F$7:$FS$306,22,FALSE)),"",VLOOKUP($A186,'[2]1516 Exp_Rev Access'!$F$7:$FS$306,22,FALSE))</f>
        <v>13583.58</v>
      </c>
      <c r="AE186" s="99">
        <f>IF(ISNA(VLOOKUP($A186,'[2]1516 Exp_Rev Access'!$F$7:$FS$306,23,FALSE)),"",VLOOKUP($A186,'[2]1516 Exp_Rev Access'!$F$7:$FS$306,23,FALSE))</f>
        <v>0</v>
      </c>
      <c r="AF186" s="99">
        <f>IF(ISNA(VLOOKUP($A186,'[2]1516 Exp_Rev Access'!$F$7:$FS$306,24,FALSE)),"",VLOOKUP($A186,'[2]1516 Exp_Rev Access'!$F$7:$FS$306,24,FALSE))</f>
        <v>25781.07</v>
      </c>
      <c r="AG186" s="99">
        <f>IF(ISNA(VLOOKUP($A186,'[2]1516 Exp_Rev Access'!$F$7:$FS$306,25,FALSE)),"",VLOOKUP($A186,'[2]1516 Exp_Rev Access'!$F$7:$FS$306,25,FALSE))</f>
        <v>1729.85</v>
      </c>
      <c r="AH186" s="98">
        <f>IF(ISNA(VLOOKUP($A186,'[2]1516 Exp_Rev Access'!$F$7:$FS$306,26,FALSE)),"",VLOOKUP($A186,'[2]1516 Exp_Rev Access'!$F$7:$FS$306,26,FALSE))</f>
        <v>839.26</v>
      </c>
      <c r="AI186" s="98">
        <f>IF(ISNA(VLOOKUP($A186,'[2]1516 Exp_Rev Access'!$F$7:$FS$306,27,FALSE)),"",VLOOKUP($A186,'[2]1516 Exp_Rev Access'!$F$7:$FS$306,27,FALSE))</f>
        <v>4321.43</v>
      </c>
      <c r="AJ186" s="98">
        <f>IF(ISNA(VLOOKUP($A186,'[2]1516 Exp_Rev Access'!$F$7:$FS$306,28,FALSE)),"",VLOOKUP($A186,'[2]1516 Exp_Rev Access'!$F$7:$FS$306,28,FALSE))</f>
        <v>36429.839999999997</v>
      </c>
      <c r="AK186" s="98">
        <f>IF(ISNA(VLOOKUP($A186,'[2]1516 Exp_Rev Access'!$F$7:$FS$306,29,FALSE)),"",VLOOKUP($A186,'[2]1516 Exp_Rev Access'!$F$7:$FS$306,29,FALSE))</f>
        <v>121324.54</v>
      </c>
      <c r="AL186" s="100">
        <f t="shared" si="248"/>
        <v>217428.71</v>
      </c>
      <c r="AM186" s="72">
        <f t="shared" si="249"/>
        <v>1.936530984067698E-2</v>
      </c>
      <c r="AN186" s="94">
        <f t="shared" si="250"/>
        <v>229.27536827897458</v>
      </c>
      <c r="AO186" s="99">
        <f>IF(ISNA(VLOOKUP($A186,'[2]1516 Exp_Rev Access'!$F$7:$GB$306,30,FALSE)),"",VLOOKUP($A186,'[2]1516 Exp_Rev Access'!$F$7:$FS$306,30,FALSE))</f>
        <v>6071796.6799999997</v>
      </c>
      <c r="AP186" s="99">
        <f>IF(ISNA(VLOOKUP($A186,'[2]1516 Exp_Rev Access'!$F$7:$GB$306,31,FALSE)),"",VLOOKUP($A186,'[2]1516 Exp_Rev Access'!$F$7:$FS$306,31,FALSE))</f>
        <v>95982.79</v>
      </c>
      <c r="AQ186" s="99">
        <f>IF(ISNA(VLOOKUP($A186,'[2]1516 Exp_Rev Access'!$F$7:$GB$306,32,FALSE)),"",VLOOKUP($A186,'[2]1516 Exp_Rev Access'!$F$7:$FS$306,32,FALSE))</f>
        <v>1127513.6000000001</v>
      </c>
      <c r="AR186" s="99">
        <f>IF(ISNA(VLOOKUP($A186,'[2]1516 Exp_Rev Access'!$F$7:$GB$306,33,FALSE)),"",VLOOKUP($A186,'[2]1516 Exp_Rev Access'!$F$7:$FS$306,33,FALSE))</f>
        <v>0</v>
      </c>
      <c r="AS186" s="99">
        <f>IF(ISNA(VLOOKUP($A186,'[2]1516 Exp_Rev Access'!$F$7:$GB$306,34,FALSE)),"",VLOOKUP($A186,'[2]1516 Exp_Rev Access'!$F$7:$FS$306,34,FALSE))</f>
        <v>0</v>
      </c>
      <c r="AT186" s="101">
        <f t="shared" si="251"/>
        <v>7295293.0700000003</v>
      </c>
      <c r="AU186" s="72">
        <f t="shared" si="252"/>
        <v>0.64975600820652246</v>
      </c>
      <c r="AV186" s="94">
        <f t="shared" si="253"/>
        <v>7692.7789588012602</v>
      </c>
      <c r="AW186" s="99">
        <f>IF(ISNA(VLOOKUP($A186,'[2]1516 Exp_Rev Access'!$F$7:$GB$306,35,FALSE)),"",VLOOKUP($A186,'[2]1516 Exp_Rev Access'!$F$7:$GB$306,35,FALSE))</f>
        <v>0</v>
      </c>
      <c r="AX186" s="99">
        <f>IF(ISNA(VLOOKUP($A186,'[2]1516 Exp_Rev Access'!$F$7:$GB$306,36,FALSE)),"",VLOOKUP($A186,'[2]1516 Exp_Rev Access'!$F$7:$GB$306,36,FALSE))</f>
        <v>647515.99</v>
      </c>
      <c r="AY186" s="99">
        <f>IF(ISNA(VLOOKUP($A186,'[2]1516 Exp_Rev Access'!$F$7:$GB$306,37,FALSE)),"",VLOOKUP($A186,'[2]1516 Exp_Rev Access'!$F$7:$GB$306,37,FALSE))</f>
        <v>23151.91</v>
      </c>
      <c r="AZ186" s="99">
        <f>IF(ISNA(VLOOKUP($A186,'[2]1516 Exp_Rev Access'!$F$7:$GB$306,38,FALSE)),"",VLOOKUP($A186,'[2]1516 Exp_Rev Access'!$F$7:$GB$306,38,FALSE))</f>
        <v>0</v>
      </c>
      <c r="BA186" s="99">
        <f>IF(ISNA(VLOOKUP($A186,'[2]1516 Exp_Rev Access'!$F$7:$GB$306,39,FALSE)),"",VLOOKUP($A186,'[2]1516 Exp_Rev Access'!$F$7:$GB$306,39,FALSE))</f>
        <v>0</v>
      </c>
      <c r="BB186" s="99">
        <f>IF(ISNA(VLOOKUP($A186,'[2]1516 Exp_Rev Access'!$F$7:$GB$306,40,FALSE)),"",VLOOKUP($A186,'[2]1516 Exp_Rev Access'!$F$7:$GB$306,40,FALSE))</f>
        <v>392381.68</v>
      </c>
      <c r="BC186" s="99">
        <f>IF(ISNA(VLOOKUP($A186,'[2]1516 Exp_Rev Access'!$F$7:$GB$306,41,FALSE)),"",VLOOKUP($A186,'[2]1516 Exp_Rev Access'!$F$7:$GB$306,41,FALSE))</f>
        <v>0</v>
      </c>
      <c r="BD186" s="99">
        <f>IF(ISNA(VLOOKUP($A186,'[2]1516 Exp_Rev Access'!$F$7:$GB$306,42,FALSE)),"",VLOOKUP($A186,'[2]1516 Exp_Rev Access'!$F$7:$GB$306,42,FALSE))</f>
        <v>141825.38</v>
      </c>
      <c r="BE186" s="99">
        <f>IF(ISNA(VLOOKUP($A186,'[2]1516 Exp_Rev Access'!$F$7:$GB$306,43,FALSE)),"",VLOOKUP($A186,'[2]1516 Exp_Rev Access'!$F$7:$GB$306,43,FALSE))</f>
        <v>0</v>
      </c>
      <c r="BF186" s="99">
        <f>IF(ISNA(VLOOKUP($A186,'[2]1516 Exp_Rev Access'!$F$7:$GB$306,44,FALSE)),"",VLOOKUP($A186,'[2]1516 Exp_Rev Access'!$F$7:$GB$306,44,FALSE))</f>
        <v>390389.89</v>
      </c>
      <c r="BG186" s="99">
        <f>IF(ISNA(VLOOKUP($A186,'[2]1516 Exp_Rev Access'!$F$7:$GB$306,45,FALSE)),"",VLOOKUP($A186,'[2]1516 Exp_Rev Access'!$F$7:$GB$306,45,FALSE))</f>
        <v>5969.41</v>
      </c>
      <c r="BH186" s="99">
        <f>IF(ISNA(VLOOKUP($A186,'[2]1516 Exp_Rev Access'!$F$7:$GB$306,46,FALSE)),"",VLOOKUP($A186,'[2]1516 Exp_Rev Access'!$F$7:$GB$306,46,FALSE))</f>
        <v>0</v>
      </c>
      <c r="BI186" s="99">
        <f>IF(ISNA(VLOOKUP($A186,'[2]1516 Exp_Rev Access'!$F$7:$GB$306,47,FALSE)),"",VLOOKUP($A186,'[2]1516 Exp_Rev Access'!$F$7:$GB$306,47,FALSE))</f>
        <v>13063.92</v>
      </c>
      <c r="BJ186" s="99">
        <f>IF(ISNA(VLOOKUP($A186,'[2]1516 Exp_Rev Access'!$F$7:$GB$306,48,FALSE)),"",VLOOKUP($A186,'[2]1516 Exp_Rev Access'!$F$7:$GB$306,48,FALSE))</f>
        <v>153315.82999999999</v>
      </c>
      <c r="BK186" s="99">
        <f>IF(ISNA(VLOOKUP($A186,'[2]1516 Exp_Rev Access'!$F$7:$GB$306,49,FALSE)),"",VLOOKUP($A186,'[2]1516 Exp_Rev Access'!$F$7:$GB$306,49,FALSE))</f>
        <v>0</v>
      </c>
      <c r="BL186" s="99">
        <f>IF(ISNA(VLOOKUP($A186,'[2]1516 Exp_Rev Access'!$F$7:$GB$306,50,FALSE)),"",VLOOKUP($A186,'[2]1516 Exp_Rev Access'!$F$7:$GB$306,50,FALSE))</f>
        <v>0</v>
      </c>
      <c r="BM186" s="99">
        <f>IF(ISNA(VLOOKUP($A186,'[2]1516 Exp_Rev Access'!$F$7:$GB$306,51,FALSE)),"",VLOOKUP($A186,'[2]1516 Exp_Rev Access'!$F$7:$GB$306,51,FALSE))</f>
        <v>0</v>
      </c>
      <c r="BN186" s="99">
        <f>IF(ISNA(VLOOKUP($A186,'[2]1516 Exp_Rev Access'!$F$7:$GB$306,52,FALSE)),"",VLOOKUP($A186,'[2]1516 Exp_Rev Access'!$F$7:$GB$306,52,FALSE))</f>
        <v>0</v>
      </c>
      <c r="BO186" s="99">
        <f>IF(ISNA(VLOOKUP($A186,'[2]1516 Exp_Rev Access'!$F$7:$GB$306,53,FALSE)),"",VLOOKUP($A186,'[2]1516 Exp_Rev Access'!$F$7:$GB$306,53,FALSE))</f>
        <v>0</v>
      </c>
      <c r="BP186" s="99">
        <f>IF(ISNA(VLOOKUP($A186,'[2]1516 Exp_Rev Access'!$F$7:$GB$306,54,FALSE)),"",VLOOKUP($A186,'[2]1516 Exp_Rev Access'!$F$7:$GB$306,54,FALSE))</f>
        <v>0</v>
      </c>
      <c r="BQ186" s="99">
        <f>IF(ISNA(VLOOKUP($A186,'[2]1516 Exp_Rev Access'!$F$7:$GB$306,55,FALSE)),"",VLOOKUP($A186,'[2]1516 Exp_Rev Access'!$F$7:$GB$306,55,FALSE))</f>
        <v>0</v>
      </c>
      <c r="BR186" s="99">
        <f>IF(ISNA(VLOOKUP($A186,'[2]1516 Exp_Rev Access'!$F$7:$GB$306,56,FALSE)),"",VLOOKUP($A186,'[2]1516 Exp_Rev Access'!$F$7:$GB$306,56,FALSE))</f>
        <v>0</v>
      </c>
      <c r="BS186" s="99">
        <f>IF(ISNA(VLOOKUP($A186,'[2]1516 Exp_Rev Access'!$F$7:$GB$306,57,FALSE)),"",VLOOKUP($A186,'[2]1516 Exp_Rev Access'!$F$7:$GB$306,57,FALSE))</f>
        <v>0</v>
      </c>
      <c r="BT186" s="99">
        <f>IF(ISNA(VLOOKUP($A186,'[2]1516 Exp_Rev Access'!$F$7:$GB$306,58,FALSE)),"",VLOOKUP($A186,'[2]1516 Exp_Rev Access'!$F$7:$GB$306,58,FALSE))</f>
        <v>0</v>
      </c>
      <c r="BU186" s="102">
        <f t="shared" si="254"/>
        <v>1767614.01</v>
      </c>
      <c r="BV186" s="72">
        <f t="shared" si="255"/>
        <v>0.15743271890069852</v>
      </c>
      <c r="BW186" s="94">
        <f t="shared" si="256"/>
        <v>1863.9229065831512</v>
      </c>
      <c r="BX186" s="99">
        <f>IF(ISNA(VLOOKUP($A186,'[2]1516 Exp_Rev Access'!$F$7:$GB$306,59,FALSE)),"",VLOOKUP($A186,'[2]1516 Exp_Rev Access'!$F$7:$GB$306,59,FALSE))</f>
        <v>0</v>
      </c>
      <c r="BY186" s="99">
        <f>IF(ISNA(VLOOKUP($A186,'[2]1516 Exp_Rev Access'!$F$7:$GB$306,60,FALSE)),"",VLOOKUP($A186,'[2]1516 Exp_Rev Access'!$F$7:$GB$306,60,FALSE))</f>
        <v>0</v>
      </c>
      <c r="BZ186" s="99">
        <f>IF(ISNA(VLOOKUP($A186,'[2]1516 Exp_Rev Access'!$F$7:$GB$306,61,FALSE)),"",VLOOKUP($A186,'[2]1516 Exp_Rev Access'!$F$7:$GB$306,61,FALSE))</f>
        <v>0</v>
      </c>
      <c r="CA186" s="99">
        <f>IF(ISNA(VLOOKUP($A186,'[2]1516 Exp_Rev Access'!$F$7:$GB$306,62,FALSE)),"",VLOOKUP($A186,'[2]1516 Exp_Rev Access'!$F$7:$GB$306,62,FALSE))</f>
        <v>0</v>
      </c>
      <c r="CB186" s="99">
        <f>IF(ISNA(VLOOKUP($A186,'[2]1516 Exp_Rev Access'!$F$7:$GB$306,63,FALSE)),"",VLOOKUP($A186,'[2]1516 Exp_Rev Access'!$F$7:$GB$306,63,FALSE))</f>
        <v>10420.4</v>
      </c>
      <c r="CC186" s="99">
        <f>IF(ISNA(VLOOKUP($A186,'[2]1516 Exp_Rev Access'!$F$7:$GB$306,64,FALSE)),"",VLOOKUP($A186,'[2]1516 Exp_Rev Access'!$F$7:$GB$306,64,FALSE))</f>
        <v>0</v>
      </c>
      <c r="CD186" s="101">
        <f t="shared" si="257"/>
        <v>10420.4</v>
      </c>
      <c r="CE186" s="72">
        <f t="shared" si="258"/>
        <v>9.2809397003638754E-4</v>
      </c>
      <c r="CF186" s="103">
        <f t="shared" si="259"/>
        <v>10.988158130608541</v>
      </c>
      <c r="CG186" s="99">
        <f>IF(ISNA(VLOOKUP($A186,'[2]1516 Exp_Rev Access'!$F$7:$GB$306,65,FALSE)),"",VLOOKUP($A186,'[2]1516 Exp_Rev Access'!$F$7:$GB$306,65,FALSE))</f>
        <v>1614.56</v>
      </c>
      <c r="CH186" s="99">
        <f>IF(ISNA(VLOOKUP($A186,'[2]1516 Exp_Rev Access'!$F$7:$GB$306,66,FALSE)),"",VLOOKUP($A186,'[2]1516 Exp_Rev Access'!$F$7:$GB$306,66,FALSE))</f>
        <v>0</v>
      </c>
      <c r="CI186" s="99">
        <f>IF(ISNA(VLOOKUP($A186,'[2]1516 Exp_Rev Access'!$F$7:$GB$306,67,FALSE)),"",VLOOKUP($A186,'[2]1516 Exp_Rev Access'!$F$7:$GB$306,67,FALSE))</f>
        <v>0</v>
      </c>
      <c r="CJ186" s="99">
        <f>IF(ISNA(VLOOKUP($A186,'[2]1516 Exp_Rev Access'!$F$7:$GB$306,68,FALSE)),"",VLOOKUP($A186,'[2]1516 Exp_Rev Access'!$F$7:$GB$306,68,FALSE))</f>
        <v>0</v>
      </c>
      <c r="CK186" s="99">
        <f>IF(ISNA(VLOOKUP($A186,'[2]1516 Exp_Rev Access'!$F$7:$GB$306,69,FALSE)),"",VLOOKUP($A186,'[2]1516 Exp_Rev Access'!$F$7:$GB$306,69,FALSE))</f>
        <v>0</v>
      </c>
      <c r="CL186" s="99">
        <f>IF(ISNA(VLOOKUP($A186,'[2]1516 Exp_Rev Access'!$F$7:$GB$306,70,FALSE)),"",VLOOKUP($A186,'[2]1516 Exp_Rev Access'!$F$7:$GB$306,70,FALSE))</f>
        <v>0</v>
      </c>
      <c r="CM186" s="99">
        <f>IF(ISNA(VLOOKUP($A186,'[2]1516 Exp_Rev Access'!$F$7:$GB$306,71,FALSE)),"",VLOOKUP($A186,'[2]1516 Exp_Rev Access'!$F$7:$GB$306,71,FALSE))</f>
        <v>0</v>
      </c>
      <c r="CN186" s="99">
        <f>IF(ISNA(VLOOKUP($A186,'[2]1516 Exp_Rev Access'!$F$7:$GB$306,72,FALSE)),"",VLOOKUP($A186,'[2]1516 Exp_Rev Access'!$F$7:$GB$306,72,FALSE))</f>
        <v>0</v>
      </c>
      <c r="CO186" s="99">
        <f>IF(ISNA(VLOOKUP($A186,'[2]1516 Exp_Rev Access'!$F$7:$GB$306,73,FALSE)),"",VLOOKUP($A186,'[2]1516 Exp_Rev Access'!$F$7:$GB$306,73,FALSE))</f>
        <v>0</v>
      </c>
      <c r="CP186" s="99">
        <f>IF(ISNA(VLOOKUP($A186,'[2]1516 Exp_Rev Access'!$F$7:$GB$306,74,FALSE)),"",VLOOKUP($A186,'[2]1516 Exp_Rev Access'!$F$7:$GB$306,74,FALSE))</f>
        <v>192823</v>
      </c>
      <c r="CQ186" s="99">
        <f>IF(ISNA(VLOOKUP($A186,'[2]1516 Exp_Rev Access'!$F$7:$GB$306,75,FALSE)),"",VLOOKUP($A186,'[2]1516 Exp_Rev Access'!$F$7:$GB$306,75,FALSE))</f>
        <v>0</v>
      </c>
      <c r="CR186" s="99">
        <f>IF(ISNA(VLOOKUP($A186,'[2]1516 Exp_Rev Access'!$F$7:$GB$306,76,FALSE)),"",VLOOKUP($A186,'[2]1516 Exp_Rev Access'!$F$7:$GB$306,76,FALSE))</f>
        <v>6659.77</v>
      </c>
      <c r="CS186" s="99">
        <f>IF(ISNA(VLOOKUP($A186,'[2]1516 Exp_Rev Access'!$F$7:$GB$306,77,FALSE)),"",VLOOKUP($A186,'[2]1516 Exp_Rev Access'!$F$7:$GB$306,77,FALSE))</f>
        <v>0</v>
      </c>
      <c r="CT186" s="99">
        <f>IF(ISNA(VLOOKUP($A186,'[2]1516 Exp_Rev Access'!$F$7:$GB$306,78,FALSE)),"",VLOOKUP($A186,'[2]1516 Exp_Rev Access'!$F$7:$GB$306,78,FALSE))</f>
        <v>480647.43</v>
      </c>
      <c r="CU186" s="99">
        <f>IF(ISNA(VLOOKUP($A186,'[2]1516 Exp_Rev Access'!$F$7:$GB$306,79,FALSE)),"",VLOOKUP($A186,'[2]1516 Exp_Rev Access'!$F$7:$GB$306,79,FALSE))</f>
        <v>80530</v>
      </c>
      <c r="CV186" s="99">
        <f>IF(ISNA(VLOOKUP($A186,'[2]1516 Exp_Rev Access'!$F$7:$GB$306,80,FALSE)),"",VLOOKUP($A186,'[2]1516 Exp_Rev Access'!$F$7:$GB$306,80,FALSE))</f>
        <v>114856.66</v>
      </c>
      <c r="CW186" s="99">
        <f>IF(ISNA(VLOOKUP($A186,'[2]1516 Exp_Rev Access'!$F$7:$GB$306,81,FALSE)),"",VLOOKUP($A186,'[2]1516 Exp_Rev Access'!$F$7:$GB$306,81,FALSE))</f>
        <v>0</v>
      </c>
      <c r="CX186" s="99">
        <f>IF(ISNA(VLOOKUP($A186,'[2]1516 Exp_Rev Access'!$F$7:$GB$306,82,FALSE)),"",VLOOKUP($A186,'[2]1516 Exp_Rev Access'!$F$7:$GB$306,82,FALSE))</f>
        <v>0</v>
      </c>
      <c r="CY186" s="99">
        <f>IF(ISNA(VLOOKUP($A186,'[2]1516 Exp_Rev Access'!$F$7:$GB$306,83,FALSE)),"",VLOOKUP($A186,'[2]1516 Exp_Rev Access'!$F$7:$GB$306,83,FALSE))</f>
        <v>0</v>
      </c>
      <c r="CZ186" s="99">
        <f>IF(ISNA(VLOOKUP($A186,'[2]1516 Exp_Rev Access'!$F$7:$GB$306,84,FALSE)),"",VLOOKUP($A186,'[2]1516 Exp_Rev Access'!$F$7:$GB$306,84,FALSE))</f>
        <v>0</v>
      </c>
      <c r="DA186" s="99">
        <f>IF(ISNA(VLOOKUP($A186,'[2]1516 Exp_Rev Access'!$F$7:$GB$306,85,FALSE)),"",VLOOKUP($A186,'[2]1516 Exp_Rev Access'!$F$7:$GB$306,85,FALSE))</f>
        <v>52166.7</v>
      </c>
      <c r="DB186" s="99">
        <f>IF(ISNA(VLOOKUP($A186,'[2]1516 Exp_Rev Access'!$F$7:$GB$306,86,FALSE)),"",VLOOKUP($A186,'[2]1516 Exp_Rev Access'!$F$7:$GB$306,86,FALSE))</f>
        <v>0</v>
      </c>
      <c r="DC186" s="99">
        <f>IF(ISNA(VLOOKUP($A186,'[2]1516 Exp_Rev Access'!$F$7:$GB$306,87,FALSE)),"",VLOOKUP($A186,'[2]1516 Exp_Rev Access'!$F$7:$GB$306,87,FALSE))</f>
        <v>0</v>
      </c>
      <c r="DD186" s="99">
        <f>IF(ISNA(VLOOKUP($A186,'[2]1516 Exp_Rev Access'!$F$7:$GB$306,88,FALSE)),"",VLOOKUP($A186,'[2]1516 Exp_Rev Access'!$F$7:$GB$306,88,FALSE))</f>
        <v>0</v>
      </c>
      <c r="DE186" s="99">
        <f>IF(ISNA(VLOOKUP($A186,'[2]1516 Exp_Rev Access'!$F$7:$GB$306,89,FALSE)),"",VLOOKUP($A186,'[2]1516 Exp_Rev Access'!$F$7:$GB$306,89,FALSE))</f>
        <v>0</v>
      </c>
      <c r="DF186" s="99">
        <f>IF(ISNA(VLOOKUP($A186,'[2]1516 Exp_Rev Access'!$F$7:$GB$306,90,FALSE)),"",VLOOKUP($A186,'[2]1516 Exp_Rev Access'!$F$7:$GB$306,90,FALSE))</f>
        <v>0</v>
      </c>
      <c r="DG186" s="99">
        <f>IF(ISNA(VLOOKUP($A186,'[2]1516 Exp_Rev Access'!$F$7:$GB$306,91,FALSE)),"",VLOOKUP($A186,'[2]1516 Exp_Rev Access'!$F$7:$GB$306,91,FALSE))</f>
        <v>14466.92</v>
      </c>
      <c r="DH186" s="99">
        <f>IF(ISNA(VLOOKUP($A186,'[2]1516 Exp_Rev Access'!$F$7:$GB$306,92,FALSE)),"",VLOOKUP($A186,'[2]1516 Exp_Rev Access'!$F$7:$GB$306,92,FALSE))</f>
        <v>612690.75</v>
      </c>
      <c r="DI186" s="99">
        <f>IF(ISNA(VLOOKUP($A186,'[2]1516 Exp_Rev Access'!$F$7:$GB$306,93,FALSE)),"",VLOOKUP($A186,'[2]1516 Exp_Rev Access'!$F$7:$GB$306,93,FALSE))</f>
        <v>0</v>
      </c>
      <c r="DJ186" s="99">
        <f>IF(ISNA(VLOOKUP($A186,'[2]1516 Exp_Rev Access'!$F$7:$GB$306,94,FALSE)),"",VLOOKUP($A186,'[2]1516 Exp_Rev Access'!$F$7:$GB$306,94,FALSE))</f>
        <v>0</v>
      </c>
      <c r="DK186" s="99">
        <f>IF(ISNA(VLOOKUP($A186,'[2]1516 Exp_Rev Access'!$F$7:$GB$306,95,FALSE)),"",VLOOKUP($A186,'[2]1516 Exp_Rev Access'!$F$7:$GB$306,95,FALSE))</f>
        <v>0</v>
      </c>
      <c r="DL186" s="99">
        <f>IF(ISNA(VLOOKUP($A186,'[2]1516 Exp_Rev Access'!$F$7:$GB$306,96,FALSE)),"",VLOOKUP($A186,'[2]1516 Exp_Rev Access'!$F$7:$GB$306,96,FALSE))</f>
        <v>0</v>
      </c>
      <c r="DM186" s="99">
        <f>IF(ISNA(VLOOKUP($A186,'[2]1516 Exp_Rev Access'!$F$7:$GB$306,97,FALSE)),"",VLOOKUP($A186,'[2]1516 Exp_Rev Access'!$F$7:$GB$306,97,FALSE))</f>
        <v>0</v>
      </c>
      <c r="DN186" s="99">
        <f>IF(ISNA(VLOOKUP($A186,'[2]1516 Exp_Rev Access'!$F$7:$GB$306,98,FALSE)),"",VLOOKUP($A186,'[2]1516 Exp_Rev Access'!$F$7:$GB$306,98,FALSE))</f>
        <v>0</v>
      </c>
      <c r="DO186" s="99">
        <f>IF(ISNA(VLOOKUP($A186,'[2]1516 Exp_Rev Access'!$F$7:$GB$306,99,FALSE)),"",VLOOKUP($A186,'[2]1516 Exp_Rev Access'!$F$7:$GB$306,99,FALSE))</f>
        <v>0</v>
      </c>
      <c r="DP186" s="99">
        <f>IF(ISNA(VLOOKUP($A186,'[2]1516 Exp_Rev Access'!$F$7:$GB$306,100,FALSE)),"",VLOOKUP($A186,'[2]1516 Exp_Rev Access'!$F$7:$GB$306,100,FALSE))</f>
        <v>0</v>
      </c>
      <c r="DQ186" s="99">
        <f>IF(ISNA(VLOOKUP($A186,'[2]1516 Exp_Rev Access'!$F$7:$GB$306,101,FALSE)),"",VLOOKUP($A186,'[2]1516 Exp_Rev Access'!$F$7:$GB$306,101,FALSE))</f>
        <v>0</v>
      </c>
      <c r="DR186" s="99">
        <f>IF(ISNA(VLOOKUP($A186,'[2]1516 Exp_Rev Access'!$F$7:$GB$306,102,FALSE)),"",VLOOKUP($A186,'[2]1516 Exp_Rev Access'!$F$7:$GB$306,102,FALSE))</f>
        <v>0</v>
      </c>
      <c r="DS186" s="99">
        <f>IF(ISNA(VLOOKUP($A186,'[2]1516 Exp_Rev Access'!$F$7:$GB$306,103,FALSE)),"",VLOOKUP($A186,'[2]1516 Exp_Rev Access'!$F$7:$GB$306,103,FALSE))</f>
        <v>0</v>
      </c>
      <c r="DT186" s="99">
        <f>IF(ISNA(VLOOKUP($A186,'[2]1516 Exp_Rev Access'!$F$7:$GB$306,104,FALSE)),"",VLOOKUP($A186,'[2]1516 Exp_Rev Access'!$F$7:$GB$306,104,FALSE))</f>
        <v>0</v>
      </c>
      <c r="DU186" s="99">
        <f>IF(ISNA(VLOOKUP($A186,'[2]1516 Exp_Rev Access'!$F$7:$GB$306,105,FALSE)),"",VLOOKUP($A186,'[2]1516 Exp_Rev Access'!$F$7:$GB$306,105,FALSE))</f>
        <v>0</v>
      </c>
      <c r="DV186" s="99">
        <f>IF(ISNA(VLOOKUP($A186,'[2]1516 Exp_Rev Access'!$F$7:$GB$306,106,FALSE)),"",VLOOKUP($A186,'[2]1516 Exp_Rev Access'!$F$7:$GB$306,106,FALSE))</f>
        <v>0</v>
      </c>
      <c r="DW186" s="99">
        <f>IF(ISNA(VLOOKUP($A186,'[2]1516 Exp_Rev Access'!$F$7:$GB$306,107,FALSE)),"",VLOOKUP($A186,'[2]1516 Exp_Rev Access'!$F$7:$GB$306,107,FALSE))</f>
        <v>0</v>
      </c>
      <c r="DX186" s="99">
        <f>IF(ISNA(VLOOKUP($A186,'[2]1516 Exp_Rev Access'!$F$7:$GB$306,108,FALSE)),"",VLOOKUP($A186,'[2]1516 Exp_Rev Access'!$F$7:$GB$306,108,FALSE))</f>
        <v>0</v>
      </c>
      <c r="DY186" s="99">
        <f>IF(ISNA(VLOOKUP($A186,'[2]1516 Exp_Rev Access'!$F$7:$GB$306,109,FALSE)),"",VLOOKUP($A186,'[2]1516 Exp_Rev Access'!$F$7:$GB$306,109,FALSE))</f>
        <v>0</v>
      </c>
      <c r="DZ186" s="99">
        <f>IF(ISNA(VLOOKUP($A186,'[2]1516 Exp_Rev Access'!$F$7:$GB$306,110,FALSE)),"",VLOOKUP($A186,'[2]1516 Exp_Rev Access'!$F$7:$GB$306,110,FALSE))</f>
        <v>0</v>
      </c>
      <c r="EA186" s="99">
        <f>IF(ISNA(VLOOKUP($A186,'[2]1516 Exp_Rev Access'!$F$7:$GB$306,111,FALSE)),"",VLOOKUP($A186,'[2]1516 Exp_Rev Access'!$F$7:$GB$306,111,FALSE))</f>
        <v>0</v>
      </c>
      <c r="EB186" s="99">
        <f>IF(ISNA(VLOOKUP($A186,'[2]1516 Exp_Rev Access'!$F$7:$GB$306,112,FALSE)),"",VLOOKUP($A186,'[2]1516 Exp_Rev Access'!$F$7:$GB$306,112,FALSE))</f>
        <v>0</v>
      </c>
      <c r="EC186" s="99">
        <f>IF(ISNA(VLOOKUP($A186,'[2]1516 Exp_Rev Access'!$F$7:$GB$306,113,FALSE)),"",VLOOKUP($A186,'[2]1516 Exp_Rev Access'!$F$7:$GB$306,113,FALSE))</f>
        <v>0</v>
      </c>
      <c r="ED186" s="99">
        <f>IF(ISNA(VLOOKUP($A186,'[2]1516 Exp_Rev Access'!$F$7:$GB$306,114,FALSE)),"",VLOOKUP($A186,'[2]1516 Exp_Rev Access'!$F$7:$GB$306,114,FALSE))</f>
        <v>0</v>
      </c>
      <c r="EE186" s="99">
        <f>IF(ISNA(VLOOKUP($A186,'[2]1516 Exp_Rev Access'!$F$7:$GB$306,115,FALSE)),"",VLOOKUP($A186,'[2]1516 Exp_Rev Access'!$F$7:$GB$306,115,FALSE))</f>
        <v>0</v>
      </c>
      <c r="EF186" s="99">
        <f>IF(ISNA(VLOOKUP($A186,'[2]1516 Exp_Rev Access'!$F$7:$GB$306,116,FALSE)),"",VLOOKUP($A186,'[2]1516 Exp_Rev Access'!$F$7:$GB$306,116,FALSE))</f>
        <v>0</v>
      </c>
      <c r="EG186" s="99">
        <f>IF(ISNA(VLOOKUP($A186,'[2]1516 Exp_Rev Access'!$F$7:$GB$306,117,FALSE)),"",VLOOKUP($A186,'[2]1516 Exp_Rev Access'!$F$7:$GB$306,117,FALSE))</f>
        <v>0</v>
      </c>
      <c r="EH186" s="99">
        <f>IF(ISNA(VLOOKUP($A186,'[2]1516 Exp_Rev Access'!$F$7:$GB$306,118,FALSE)),"",VLOOKUP($A186,'[2]1516 Exp_Rev Access'!$F$7:$GB$306,118,FALSE))</f>
        <v>0</v>
      </c>
      <c r="EI186" s="99">
        <f>IF(ISNA(VLOOKUP($A186,'[2]1516 Exp_Rev Access'!$F$7:$GB$306,119,FALSE)),"",VLOOKUP($A186,'[2]1516 Exp_Rev Access'!$F$7:$GB$306,119,FALSE))</f>
        <v>0</v>
      </c>
      <c r="EJ186" s="99">
        <f>IF(ISNA(VLOOKUP($A186,'[2]1516 Exp_Rev Access'!$F$7:$GB$306,120,FALSE)),"",VLOOKUP($A186,'[2]1516 Exp_Rev Access'!$F$7:$GB$306,120,FALSE))</f>
        <v>0</v>
      </c>
      <c r="EK186" s="99">
        <f>IF(ISNA(VLOOKUP($A186,'[2]1516 Exp_Rev Access'!$F$7:$GB$306,121,FALSE)),"",VLOOKUP($A186,'[2]1516 Exp_Rev Access'!$F$7:$GB$306,121,FALSE))</f>
        <v>0</v>
      </c>
      <c r="EL186" s="99">
        <f>IF(ISNA(VLOOKUP($A186,'[2]1516 Exp_Rev Access'!$F$7:$GB$306,122,FALSE)),"",VLOOKUP($A186,'[2]1516 Exp_Rev Access'!$F$7:$GB$306,122,FALSE))</f>
        <v>0</v>
      </c>
      <c r="EM186" s="99">
        <f>IF(ISNA(VLOOKUP($A186,'[2]1516 Exp_Rev Access'!$F$7:$GB$306,123,FALSE)),"",VLOOKUP($A186,'[2]1516 Exp_Rev Access'!$F$7:$GB$306,123,FALSE))</f>
        <v>74150.66</v>
      </c>
      <c r="EN186" s="99">
        <f>IF(ISNA(VLOOKUP($A186,'[2]1516 Exp_Rev Access'!$F$7:$GB$306,124,FALSE)),"",VLOOKUP($A186,'[2]1516 Exp_Rev Access'!$F$7:$GB$306,124,FALSE))</f>
        <v>0</v>
      </c>
      <c r="EO186" s="99">
        <f>IF(ISNA(VLOOKUP($A186,'[2]1516 Exp_Rev Access'!$F$7:$GB$306,125,FALSE)),"",VLOOKUP($A186,'[2]1516 Exp_Rev Access'!$F$7:$GB$306,125,FALSE))</f>
        <v>0</v>
      </c>
      <c r="EP186" s="99">
        <f>IF(ISNA(VLOOKUP($A186,'[2]1516 Exp_Rev Access'!$F$7:$GB$306,126,FALSE)),"",VLOOKUP($A186,'[2]1516 Exp_Rev Access'!$F$7:$GB$306,126,FALSE))</f>
        <v>0</v>
      </c>
      <c r="EQ186" s="99">
        <f>IF(ISNA(VLOOKUP($A186,'[2]1516 Exp_Rev Access'!$F$7:$GB$306,127,FALSE)),"",VLOOKUP($A186,'[2]1516 Exp_Rev Access'!$F$7:$GB$306,127,FALSE))</f>
        <v>0</v>
      </c>
      <c r="ER186" s="99">
        <f>IF(ISNA(VLOOKUP($A186,'[2]1516 Exp_Rev Access'!$F$7:$GB$306,128,FALSE)),"",VLOOKUP($A186,'[2]1516 Exp_Rev Access'!$F$7:$GB$306,128,FALSE))</f>
        <v>0</v>
      </c>
      <c r="ES186" s="99">
        <f>IF(ISNA(VLOOKUP($A186,'[2]1516 Exp_Rev Access'!$F$7:$GB$306,129,FALSE)),"",VLOOKUP($A186,'[2]1516 Exp_Rev Access'!$F$7:$GB$306,129,FALSE))</f>
        <v>0</v>
      </c>
      <c r="ET186" s="99">
        <f>IF(ISNA(VLOOKUP($A186,'[2]1516 Exp_Rev Access'!$F$7:$GB$306,130,FALSE)),"",VLOOKUP($A186,'[2]1516 Exp_Rev Access'!$F$7:$GB$306,130,FALSE))</f>
        <v>0</v>
      </c>
      <c r="EU186" s="99">
        <f>IF(ISNA(VLOOKUP($A186,'[2]1516 Exp_Rev Access'!$F$7:$GB$306,131,FALSE)),"",VLOOKUP($A186,'[2]1516 Exp_Rev Access'!$F$7:$GB$306,131,FALSE))</f>
        <v>0</v>
      </c>
      <c r="EV186" s="99">
        <f>IF(ISNA(VLOOKUP($A186,'[2]1516 Exp_Rev Access'!$F$7:$GB$306,132,FALSE)),"",VLOOKUP($A186,'[2]1516 Exp_Rev Access'!$F$7:$GB$306,132,FALSE))</f>
        <v>0</v>
      </c>
      <c r="EW186" s="99">
        <f>IF(ISNA(VLOOKUP($A186,'[2]1516 Exp_Rev Access'!$F$7:$GB$306,133,FALSE)),"",VLOOKUP($A186,'[2]1516 Exp_Rev Access'!$F$7:$GB$306,133,FALSE))</f>
        <v>0</v>
      </c>
      <c r="EX186" s="99">
        <f>IF(ISNA(VLOOKUP($A186,'[2]1516 Exp_Rev Access'!$F$7:$GB$306,134,FALSE)),"",VLOOKUP($A186,'[2]1516 Exp_Rev Access'!$F$7:$GB$306,134,FALSE))</f>
        <v>0</v>
      </c>
      <c r="EY186" s="99">
        <f>IF(ISNA(VLOOKUP($A186,'[2]1516 Exp_Rev Access'!$F$7:$GB$306,135,FALSE)),"",VLOOKUP($A186,'[2]1516 Exp_Rev Access'!$F$7:$GB$306,135,FALSE))</f>
        <v>0</v>
      </c>
      <c r="EZ186" s="99">
        <f>IF(ISNA(VLOOKUP($A186,'[2]1516 Exp_Rev Access'!$F$7:$GB$306,136,FALSE)),"",VLOOKUP($A186,'[2]1516 Exp_Rev Access'!$F$7:$GB$306,136,FALSE))</f>
        <v>0</v>
      </c>
      <c r="FA186" s="99">
        <f>IF(ISNA(VLOOKUP($A186,'[2]1516 Exp_Rev Access'!$F$7:$GB$306,137,FALSE)),"",VLOOKUP($A186,'[2]1516 Exp_Rev Access'!$F$7:$GB$306,137,FALSE))</f>
        <v>0</v>
      </c>
      <c r="FB186" s="99">
        <f>IF(ISNA(VLOOKUP($A186,'[2]1516 Exp_Rev Access'!$F$7:$GB$306,138,FALSE)),"",VLOOKUP($A186,'[2]1516 Exp_Rev Access'!$F$7:$GB$306,138,FALSE))</f>
        <v>0</v>
      </c>
      <c r="FC186" s="99">
        <f>IF(ISNA(VLOOKUP($A186,'[2]1516 Exp_Rev Access'!$F$7:$GB$306,139,FALSE)),"",VLOOKUP($A186,'[2]1516 Exp_Rev Access'!$F$7:$GB$306,139,FALSE))</f>
        <v>0</v>
      </c>
      <c r="FD186" s="99">
        <f>IF(ISNA(VLOOKUP($A186,'[2]1516 Exp_Rev Access'!$F$7:$FS$306,140,FALSE)),"",VLOOKUP($A186,'[2]1516 Exp_Rev Access'!$F$7:$FS$306,140,FALSE))</f>
        <v>0</v>
      </c>
      <c r="FE186" s="99">
        <f>IF(ISNA(VLOOKUP($A186,'[2]1516 Exp_Rev Access'!$F$7:$FS$306,141,FALSE)),"",VLOOKUP($A186,'[2]1516 Exp_Rev Access'!$F$7:$FS$306,141,FALSE))</f>
        <v>0</v>
      </c>
      <c r="FF186" s="99">
        <f>IF(ISNA(VLOOKUP($A186,'[2]1516 Exp_Rev Access'!$F$7:$FS$306,142,FALSE)),"",VLOOKUP($A186,'[2]1516 Exp_Rev Access'!$F$7:$FS$306,142,FALSE))</f>
        <v>0</v>
      </c>
      <c r="FG186" s="99">
        <f>IF(ISNA(VLOOKUP($A186,'[2]1516 Exp_Rev Access'!$F$7:$FS$306,143,FALSE)),"",VLOOKUP($A186,'[2]1516 Exp_Rev Access'!$F$7:$FS$306,143,FALSE))</f>
        <v>0</v>
      </c>
      <c r="FH186" s="99">
        <f>IF(ISNA(VLOOKUP($A186,'[2]1516 Exp_Rev Access'!$F$7:$FS$306,144,FALSE)),"",VLOOKUP($A186,'[2]1516 Exp_Rev Access'!$F$7:$FS$306,144,FALSE))</f>
        <v>0</v>
      </c>
      <c r="FI186" s="99">
        <f>IF(ISNA(VLOOKUP($A186,'[2]1516 Exp_Rev Access'!$F$7:$FS$306,145,FALSE)),"",VLOOKUP($A186,'[2]1516 Exp_Rev Access'!$F$7:$FS$306,145,FALSE))</f>
        <v>0</v>
      </c>
      <c r="FJ186" s="99">
        <f>IF(ISNA(VLOOKUP($A186,'[2]1516 Exp_Rev Access'!$F$7:$FS$306,146,FALSE)),"",VLOOKUP($A186,'[2]1516 Exp_Rev Access'!$F$7:$FS$306,146,FALSE))</f>
        <v>0</v>
      </c>
      <c r="FK186" s="99">
        <f>IF(ISNA(VLOOKUP($A186,'[2]1516 Exp_Rev Access'!$F$7:$FS$306,147,FALSE)),"",VLOOKUP($A186,'[2]1516 Exp_Rev Access'!$F$7:$FS$306,147,FALSE))</f>
        <v>0</v>
      </c>
      <c r="FL186" s="99">
        <f>IF(ISNA(VLOOKUP($A186,'[2]1516 Exp_Rev Access'!$F$7:$FS$306,148,FALSE)),"",VLOOKUP($A186,'[2]1516 Exp_Rev Access'!$F$7:$FS$306,148,FALSE))</f>
        <v>0</v>
      </c>
      <c r="FM186" s="99">
        <f>IF(ISNA(VLOOKUP($A186,'[2]1516 Exp_Rev Access'!$F$7:$FS$306,149,FALSE)),"",VLOOKUP($A186,'[2]1516 Exp_Rev Access'!$F$7:$FS$306,149,FALSE))</f>
        <v>0</v>
      </c>
      <c r="FN186" s="99">
        <f>IF(ISNA(VLOOKUP($A186,'[2]1516 Exp_Rev Access'!$F$7:$FS$306,150,FALSE)),"",VLOOKUP($A186,'[2]1516 Exp_Rev Access'!$F$7:$FS$306,150,FALSE))</f>
        <v>0</v>
      </c>
      <c r="FO186" s="99">
        <f>IF(ISNA(VLOOKUP($A186,'[2]1516 Exp_Rev Access'!$F$7:$FS$306,151,FALSE)),"",VLOOKUP($A186,'[2]1516 Exp_Rev Access'!$F$7:$FS$306,151,FALSE))</f>
        <v>0</v>
      </c>
      <c r="FP186" s="99">
        <f>IF(ISNA(VLOOKUP($A186,'[2]1516 Exp_Rev Access'!$F$7:$FS$306,152,FALSE)),"",VLOOKUP($A186,'[2]1516 Exp_Rev Access'!$F$7:$FS$306,152,FALSE))</f>
        <v>0</v>
      </c>
      <c r="FQ186" s="99">
        <f>IF(ISNA(VLOOKUP($A186,'[2]1516 Exp_Rev Access'!$F$7:$FS$306,153,FALSE)),"",VLOOKUP($A186,'[2]1516 Exp_Rev Access'!$F$7:$FS$306,153,FALSE))</f>
        <v>43123.93</v>
      </c>
      <c r="FR186" s="101">
        <f t="shared" si="260"/>
        <v>1673730.38</v>
      </c>
      <c r="FS186" s="72">
        <f t="shared" si="261"/>
        <v>0.14907096398839886</v>
      </c>
      <c r="FT186" s="94">
        <f t="shared" si="262"/>
        <v>1764.9240032478142</v>
      </c>
      <c r="FU186" s="99">
        <f>IF(ISNA(VLOOKUP($A186,'[2]1516 Exp_Rev Access'!$F$7:$GB$306,154,FALSE)),"",VLOOKUP($A186,'[2]1516 Exp_Rev Access'!$F$7:$GB$306,154,FALSE))</f>
        <v>0</v>
      </c>
      <c r="FV186" s="99">
        <f>IF(ISNA(VLOOKUP($A186,'[2]1516 Exp_Rev Access'!$F$7:$GB$306,155,FALSE)),"",VLOOKUP($A186,'[2]1516 Exp_Rev Access'!$F$7:$GB$306,155,FALSE))</f>
        <v>0</v>
      </c>
      <c r="FW186" s="99">
        <f>IF(ISNA(VLOOKUP($A186,'[2]1516 Exp_Rev Access'!$F$7:$GB$306,156,FALSE)),"",VLOOKUP($A186,'[2]1516 Exp_Rev Access'!$F$7:$GB$306,156,FALSE))</f>
        <v>0</v>
      </c>
      <c r="FX186" s="99">
        <f>IF(ISNA(VLOOKUP($A186,'[2]1516 Exp_Rev Access'!$F$7:$GB$306,157,FALSE)),"",VLOOKUP($A186,'[2]1516 Exp_Rev Access'!$F$7:$GB$306,157,FALSE))</f>
        <v>0</v>
      </c>
      <c r="FY186" s="99">
        <f>IF(ISNA(VLOOKUP($A186,'[2]1516 Exp_Rev Access'!$F$7:$GB$306,158,FALSE)),"",VLOOKUP($A186,'[2]1516 Exp_Rev Access'!$F$7:$GB$306,158,FALSE))</f>
        <v>0</v>
      </c>
      <c r="FZ186" s="99">
        <f>IF(ISNA(VLOOKUP($A186,'[2]1516 Exp_Rev Access'!$F$7:$GB$306,159,FALSE)),"",VLOOKUP($A186,'[2]1516 Exp_Rev Access'!$F$7:$GB$306,159,FALSE))</f>
        <v>0</v>
      </c>
      <c r="GA186" s="99">
        <f>IF(ISNA(VLOOKUP($A186,'[2]1516 Exp_Rev Access'!$F$7:$GB$306,160,FALSE)),"",VLOOKUP($A186,'[2]1516 Exp_Rev Access'!$F$7:$GB$306,160,FALSE))</f>
        <v>0</v>
      </c>
      <c r="GB186" s="99">
        <f>IF(ISNA(VLOOKUP($A186,'[2]1516 Exp_Rev Access'!$F$7:$GB$306,161,FALSE)),"",VLOOKUP($A186,'[2]1516 Exp_Rev Access'!$F$7:$GB$306,161,FALSE))</f>
        <v>0</v>
      </c>
      <c r="GC186" s="99">
        <f>IF(ISNA(VLOOKUP($A186,'[2]1516 Exp_Rev Access'!$F$7:$GB$306,162,FALSE)),"",VLOOKUP($A186,'[2]1516 Exp_Rev Access'!$F$7:$GB$306,162,FALSE))</f>
        <v>0</v>
      </c>
      <c r="GD186" s="99">
        <f>IF(ISNA(VLOOKUP($A186,'[2]1516 Exp_Rev Access'!$F$7:$GB$306,163,FALSE)),"",VLOOKUP($A186,'[2]1516 Exp_Rev Access'!$F$7:$GB$306,163,FALSE))</f>
        <v>0</v>
      </c>
      <c r="GE186" s="99">
        <f>IF(ISNA(VLOOKUP($A186,'[2]1516 Exp_Rev Access'!$F$7:$GB$306,164,FALSE)),"",VLOOKUP($A186,'[2]1516 Exp_Rev Access'!$F$7:$GB$306,164,FALSE))</f>
        <v>0</v>
      </c>
      <c r="GF186" s="99">
        <f>IF(ISNA(VLOOKUP($A186,'[2]1516 Exp_Rev Access'!$F$7:$GB$306,165,FALSE)),"",VLOOKUP($A186,'[2]1516 Exp_Rev Access'!$F$7:$GB$306,165,FALSE))</f>
        <v>0</v>
      </c>
      <c r="GG186" s="99">
        <f>IF(ISNA(VLOOKUP($A186,'[2]1516 Exp_Rev Access'!$F$7:$GB$306,166,FALSE)),"",VLOOKUP($A186,'[2]1516 Exp_Rev Access'!$F$7:$GB$306,166,FALSE))</f>
        <v>0</v>
      </c>
      <c r="GH186" s="99">
        <f>IF(ISNA(VLOOKUP($A186,'[2]1516 Exp_Rev Access'!$F$7:$GB$306,167,FALSE)),"",VLOOKUP($A186,'[2]1516 Exp_Rev Access'!$F$7:$GB$306,167,FALSE))</f>
        <v>0</v>
      </c>
      <c r="GI186" s="99">
        <f>IF(ISNA(VLOOKUP($A186,'[2]1516 Exp_Rev Access'!$F$7:$GB$306,168,FALSE)),"",VLOOKUP($A186,'[2]1516 Exp_Rev Access'!$F$7:$GB$306,168,FALSE))</f>
        <v>0</v>
      </c>
      <c r="GJ186" s="99">
        <f>IF(ISNA(VLOOKUP($A186,'[2]1516 Exp_Rev Access'!$F$7:$GB$306,169,FALSE)),"",VLOOKUP($A186,'[2]1516 Exp_Rev Access'!$F$7:$GB$306,169,FALSE))</f>
        <v>3313.32</v>
      </c>
      <c r="GK186" s="99">
        <f>IF(ISNA(VLOOKUP($A186,'[2]1516 Exp_Rev Access'!$F$7:$GB$306,170,FALSE)),"",VLOOKUP($A186,'[2]1516 Exp_Rev Access'!$F$7:$GB$306,170,FALSE))</f>
        <v>0</v>
      </c>
      <c r="GL186" s="99">
        <f>IF(ISNA(VLOOKUP($A186,'[2]1516 Exp_Rev Access'!$F$7:$GB$306,171,FALSE)),"",VLOOKUP($A186,'[2]1516 Exp_Rev Access'!$F$7:$GB$306,171,FALSE))</f>
        <v>0</v>
      </c>
      <c r="GM186" s="99">
        <f>IF(ISNA(VLOOKUP($A186,'[2]1516 Exp_Rev Access'!$F$7:$GB$306,172,FALSE)),"",VLOOKUP($A186,'[2]1516 Exp_Rev Access'!$F$7:$GB$306,172,FALSE))</f>
        <v>0</v>
      </c>
      <c r="GN186" s="99">
        <f>IF(ISNA(VLOOKUP($A186,'[2]1516 Exp_Rev Access'!$F$7:$GB$306,173,FALSE)),"",VLOOKUP($A186,'[2]1516 Exp_Rev Access'!$F$7:$GB$306,173,FALSE))</f>
        <v>0</v>
      </c>
      <c r="GO186" s="99">
        <f>IF(ISNA(VLOOKUP($A186,'[2]1516 Exp_Rev Access'!$F$7:$GB$306,174,FALSE)),"",VLOOKUP($A186,'[2]1516 Exp_Rev Access'!$F$7:$GB$306,174,FALSE))</f>
        <v>0</v>
      </c>
      <c r="GP186" s="99">
        <f>IF(ISNA(VLOOKUP($A186,'[2]1516 Exp_Rev Access'!$F$7:$GB$306,175,FALSE)),"",VLOOKUP($A186,'[2]1516 Exp_Rev Access'!$F$7:$GB$306,175,FALSE))</f>
        <v>0</v>
      </c>
      <c r="GQ186" s="99">
        <f>IF(ISNA(VLOOKUP($A186,'[2]1516 Exp_Rev Access'!$F$7:$GB$306,176,FALSE)),"",VLOOKUP($A186,'[2]1516 Exp_Rev Access'!$F$7:$GB$306,176,FALSE))</f>
        <v>0</v>
      </c>
      <c r="GR186" s="99">
        <f>IF(ISNA(VLOOKUP($A186,'[2]1516 Exp_Rev Access'!$F$7:$GB$306,177,FALSE)),"",VLOOKUP($A186,'[2]1516 Exp_Rev Access'!$F$7:$GB$306,177,FALSE))</f>
        <v>0</v>
      </c>
      <c r="GS186" s="99">
        <f>IF(ISNA(VLOOKUP($A186,'[2]1516 Exp_Rev Access'!$F$7:$GB$306,178,FALSE)),"",VLOOKUP($A186,'[2]1516 Exp_Rev Access'!$F$7:$GB$306,178,FALSE))</f>
        <v>0</v>
      </c>
      <c r="GT186" s="101">
        <f t="shared" si="263"/>
        <v>3313.32</v>
      </c>
      <c r="GU186" s="72">
        <f t="shared" si="264"/>
        <v>2.9510117776678093E-4</v>
      </c>
      <c r="GV186" s="84">
        <f t="shared" si="265"/>
        <v>3.493847078548606</v>
      </c>
    </row>
    <row r="187" spans="1:206" customFormat="1" ht="12" customHeight="1" x14ac:dyDescent="0.2">
      <c r="A187" s="96" t="s">
        <v>484</v>
      </c>
      <c r="B187" s="69" t="s">
        <v>485</v>
      </c>
      <c r="C187" s="80">
        <f>IF(ISNA(VLOOKUP($A187,'[2]1516 enrollment_Rev_Exp by size'!$A$6:$G$320,3,FALSE)),"",VLOOKUP($A187,'[2]1516 enrollment_Rev_Exp by size'!$A$6:$G$320,3,FALSE))</f>
        <v>914.51</v>
      </c>
      <c r="D187" s="97">
        <v>11996036.01</v>
      </c>
      <c r="E187" s="80">
        <f t="shared" si="243"/>
        <v>11996036.009999998</v>
      </c>
      <c r="F187" s="80">
        <f t="shared" si="244"/>
        <v>0</v>
      </c>
      <c r="G187" s="98">
        <f>IF(ISNA(VLOOKUP($A187,'[2]1516 Exp_Rev Access'!$F$7:$FS$306,2,FALSE)),"",VLOOKUP($A187,'[2]1516 Exp_Rev Access'!$F$7:$FS$306,2,FALSE))</f>
        <v>2533405.63</v>
      </c>
      <c r="H187" s="98">
        <f>IF(ISNA(VLOOKUP($A187,'[2]1516 Exp_Rev Access'!$F$7:$FS$306,3,FALSE)),"",VLOOKUP($A187,'[2]1516 Exp_Rev Access'!$F$7:$FS$306,3,FALSE))</f>
        <v>0</v>
      </c>
      <c r="I187" s="98">
        <f>IF(ISNA(VLOOKUP($A187,'[2]1516 Exp_Rev Access'!$F$7:$FS$306,4,FALSE)),"",VLOOKUP($A187,'[2]1516 Exp_Rev Access'!$F$7:$FS$306,4,FALSE))</f>
        <v>1756.11</v>
      </c>
      <c r="J187" s="98">
        <f>IF(ISNA(VLOOKUP($A187,'[2]1516 Exp_Rev Access'!$F$7:$FS$306,5,FALSE)),"",VLOOKUP($A187,'[2]1516 Exp_Rev Access'!$F$7:$FS$306,5,FALSE))</f>
        <v>56266.75</v>
      </c>
      <c r="K187" s="98">
        <f>IF(ISNA(VLOOKUP($A187,'[2]1516 Exp_Rev Access'!$F$7:$FS$306,6,FALSE)),"",VLOOKUP($A187,'[2]1516 Exp_Rev Access'!$F$7:$FS$306,6,FALSE))</f>
        <v>0</v>
      </c>
      <c r="L187" s="98">
        <f>IF(ISNA(VLOOKUP($A187,'[2]1516 Exp_Rev Access'!$F$7:$FS$306,7,FALSE)),"",VLOOKUP($A187,'[2]1516 Exp_Rev Access'!$F$7:$FS$306,7,FALSE))</f>
        <v>1581.99</v>
      </c>
      <c r="M187" s="90">
        <f t="shared" si="245"/>
        <v>2593010.48</v>
      </c>
      <c r="N187" s="72">
        <f t="shared" si="246"/>
        <v>0.21615560988967056</v>
      </c>
      <c r="O187" s="73">
        <f t="shared" si="247"/>
        <v>2835.4096510699719</v>
      </c>
      <c r="P187" s="99">
        <f>IF(ISNA(VLOOKUP($A187,'[2]1516 Exp_Rev Access'!$F$7:$FS$306,8,FALSE)),"",VLOOKUP($A187,'[2]1516 Exp_Rev Access'!$F$7:$FS$306,8,FALSE))</f>
        <v>0</v>
      </c>
      <c r="Q187" s="99">
        <f>IF(ISNA(VLOOKUP($A187,'[2]1516 Exp_Rev Access'!$F$7:$FS$306,9,FALSE)),"",VLOOKUP($A187,'[2]1516 Exp_Rev Access'!$F$7:$FS$306,9,FALSE))</f>
        <v>0</v>
      </c>
      <c r="R187" s="99">
        <f>IF(ISNA(VLOOKUP($A187,'[2]1516 Exp_Rev Access'!$F$7:$FS$306,10,FALSE)),"",VLOOKUP($A187,'[2]1516 Exp_Rev Access'!$F$7:$FS$306,10,FALSE))</f>
        <v>0</v>
      </c>
      <c r="S187" s="99">
        <f>IF(ISNA(VLOOKUP($A187,'[2]1516 Exp_Rev Access'!$F$7:$FS$306,11,FALSE)),"",VLOOKUP($A187,'[2]1516 Exp_Rev Access'!$F$7:$FS$306,11,FALSE))</f>
        <v>0</v>
      </c>
      <c r="T187" s="99">
        <f>IF(ISNA(VLOOKUP($A187,'[2]1516 Exp_Rev Access'!$F$7:$FS$306,12,FALSE)),"",VLOOKUP($A187,'[2]1516 Exp_Rev Access'!$F$7:$FS$306,12,FALSE))</f>
        <v>0</v>
      </c>
      <c r="U187" s="99">
        <f>IF(ISNA(VLOOKUP($A187,'[2]1516 Exp_Rev Access'!$F$7:$FS$306,13,FALSE)),"",VLOOKUP($A187,'[2]1516 Exp_Rev Access'!$F$7:$FS$306,13,FALSE))</f>
        <v>0</v>
      </c>
      <c r="V187" s="99">
        <f>IF(ISNA(VLOOKUP($A187,'[2]1516 Exp_Rev Access'!$F$7:$FS$306,14,FALSE)),"",VLOOKUP($A187,'[2]1516 Exp_Rev Access'!$F$7:$FS$306,14,FALSE))</f>
        <v>0</v>
      </c>
      <c r="W187" s="99">
        <f>IF(ISNA(VLOOKUP($A187,'[2]1516 Exp_Rev Access'!$F$7:$FS$306,15,FALSE)),"",VLOOKUP($A187,'[2]1516 Exp_Rev Access'!$F$7:$FS$306,15,FALSE))</f>
        <v>0</v>
      </c>
      <c r="X187" s="99">
        <f>IF(ISNA(VLOOKUP($A187,'[2]1516 Exp_Rev Access'!$F$7:$FS$306,16,FALSE)),"",VLOOKUP($A187,'[2]1516 Exp_Rev Access'!$F$7:$FS$306,16,FALSE))</f>
        <v>4500.0600000000004</v>
      </c>
      <c r="Y187" s="99">
        <f>IF(ISNA(VLOOKUP($A187,'[2]1516 Exp_Rev Access'!$F$7:$FS$306,17,FALSE)),"",VLOOKUP($A187,'[2]1516 Exp_Rev Access'!$F$7:$FS$306,17,FALSE))</f>
        <v>0</v>
      </c>
      <c r="Z187" s="99">
        <f>IF(ISNA(VLOOKUP($A187,'[2]1516 Exp_Rev Access'!$F$7:$FS$306,18,FALSE)),"",VLOOKUP($A187,'[2]1516 Exp_Rev Access'!$F$7:$FS$306,18,FALSE))</f>
        <v>0</v>
      </c>
      <c r="AA187" s="99">
        <f>IF(ISNA(VLOOKUP($A187,'[2]1516 Exp_Rev Access'!$F$7:$FS$306,19,FALSE)),"",VLOOKUP($A187,'[2]1516 Exp_Rev Access'!$F$7:$FS$306,19,FALSE))</f>
        <v>0</v>
      </c>
      <c r="AB187" s="99">
        <f>IF(ISNA(VLOOKUP($A187,'[2]1516 Exp_Rev Access'!$F$7:$FS$306,20,FALSE)),"",VLOOKUP($A187,'[2]1516 Exp_Rev Access'!$F$7:$FS$306,20,FALSE))</f>
        <v>0</v>
      </c>
      <c r="AC187" s="99">
        <f>IF(ISNA(VLOOKUP($A187,'[2]1516 Exp_Rev Access'!$F$7:$FS$306,21,FALSE)),"",VLOOKUP($A187,'[2]1516 Exp_Rev Access'!$F$7:$FS$306,21,FALSE))</f>
        <v>72667.33</v>
      </c>
      <c r="AD187" s="99">
        <f>IF(ISNA(VLOOKUP($A187,'[2]1516 Exp_Rev Access'!$F$7:$FS$306,22,FALSE)),"",VLOOKUP($A187,'[2]1516 Exp_Rev Access'!$F$7:$FS$306,22,FALSE))</f>
        <v>3380.3</v>
      </c>
      <c r="AE187" s="99">
        <f>IF(ISNA(VLOOKUP($A187,'[2]1516 Exp_Rev Access'!$F$7:$FS$306,23,FALSE)),"",VLOOKUP($A187,'[2]1516 Exp_Rev Access'!$F$7:$FS$306,23,FALSE))</f>
        <v>0</v>
      </c>
      <c r="AF187" s="99">
        <f>IF(ISNA(VLOOKUP($A187,'[2]1516 Exp_Rev Access'!$F$7:$FS$306,24,FALSE)),"",VLOOKUP($A187,'[2]1516 Exp_Rev Access'!$F$7:$FS$306,24,FALSE))</f>
        <v>10229.42</v>
      </c>
      <c r="AG187" s="99">
        <f>IF(ISNA(VLOOKUP($A187,'[2]1516 Exp_Rev Access'!$F$7:$FS$306,25,FALSE)),"",VLOOKUP($A187,'[2]1516 Exp_Rev Access'!$F$7:$FS$306,25,FALSE))</f>
        <v>1712.96</v>
      </c>
      <c r="AH187" s="98">
        <f>IF(ISNA(VLOOKUP($A187,'[2]1516 Exp_Rev Access'!$F$7:$FS$306,26,FALSE)),"",VLOOKUP($A187,'[2]1516 Exp_Rev Access'!$F$7:$FS$306,26,FALSE))</f>
        <v>5053.7700000000004</v>
      </c>
      <c r="AI187" s="98">
        <f>IF(ISNA(VLOOKUP($A187,'[2]1516 Exp_Rev Access'!$F$7:$FS$306,27,FALSE)),"",VLOOKUP($A187,'[2]1516 Exp_Rev Access'!$F$7:$FS$306,27,FALSE))</f>
        <v>0</v>
      </c>
      <c r="AJ187" s="98">
        <f>IF(ISNA(VLOOKUP($A187,'[2]1516 Exp_Rev Access'!$F$7:$FS$306,28,FALSE)),"",VLOOKUP($A187,'[2]1516 Exp_Rev Access'!$F$7:$FS$306,28,FALSE))</f>
        <v>13472.98</v>
      </c>
      <c r="AK187" s="98">
        <f>IF(ISNA(VLOOKUP($A187,'[2]1516 Exp_Rev Access'!$F$7:$FS$306,29,FALSE)),"",VLOOKUP($A187,'[2]1516 Exp_Rev Access'!$F$7:$FS$306,29,FALSE))</f>
        <v>16563.93</v>
      </c>
      <c r="AL187" s="100">
        <f t="shared" si="248"/>
        <v>127580.75</v>
      </c>
      <c r="AM187" s="72">
        <f t="shared" si="249"/>
        <v>1.0635242332854584E-2</v>
      </c>
      <c r="AN187" s="94">
        <f t="shared" si="250"/>
        <v>139.50722244699347</v>
      </c>
      <c r="AO187" s="99">
        <f>IF(ISNA(VLOOKUP($A187,'[2]1516 Exp_Rev Access'!$F$7:$GB$306,30,FALSE)),"",VLOOKUP($A187,'[2]1516 Exp_Rev Access'!$F$7:$FS$306,30,FALSE))</f>
        <v>5773790.6799999997</v>
      </c>
      <c r="AP187" s="99">
        <f>IF(ISNA(VLOOKUP($A187,'[2]1516 Exp_Rev Access'!$F$7:$GB$306,31,FALSE)),"",VLOOKUP($A187,'[2]1516 Exp_Rev Access'!$F$7:$FS$306,31,FALSE))</f>
        <v>135600.04999999999</v>
      </c>
      <c r="AQ187" s="99">
        <f>IF(ISNA(VLOOKUP($A187,'[2]1516 Exp_Rev Access'!$F$7:$GB$306,32,FALSE)),"",VLOOKUP($A187,'[2]1516 Exp_Rev Access'!$F$7:$FS$306,32,FALSE))</f>
        <v>0</v>
      </c>
      <c r="AR187" s="99">
        <f>IF(ISNA(VLOOKUP($A187,'[2]1516 Exp_Rev Access'!$F$7:$GB$306,33,FALSE)),"",VLOOKUP($A187,'[2]1516 Exp_Rev Access'!$F$7:$FS$306,33,FALSE))</f>
        <v>3379.85</v>
      </c>
      <c r="AS187" s="99">
        <f>IF(ISNA(VLOOKUP($A187,'[2]1516 Exp_Rev Access'!$F$7:$GB$306,34,FALSE)),"",VLOOKUP($A187,'[2]1516 Exp_Rev Access'!$F$7:$FS$306,34,FALSE))</f>
        <v>0</v>
      </c>
      <c r="AT187" s="101">
        <f t="shared" si="251"/>
        <v>5912770.5799999991</v>
      </c>
      <c r="AU187" s="72">
        <f t="shared" si="252"/>
        <v>0.49289370047497877</v>
      </c>
      <c r="AV187" s="94">
        <f t="shared" si="253"/>
        <v>6465.5067522498375</v>
      </c>
      <c r="AW187" s="99">
        <f>IF(ISNA(VLOOKUP($A187,'[2]1516 Exp_Rev Access'!$F$7:$GB$306,35,FALSE)),"",VLOOKUP($A187,'[2]1516 Exp_Rev Access'!$F$7:$GB$306,35,FALSE))</f>
        <v>9000</v>
      </c>
      <c r="AX187" s="99">
        <f>IF(ISNA(VLOOKUP($A187,'[2]1516 Exp_Rev Access'!$F$7:$GB$306,36,FALSE)),"",VLOOKUP($A187,'[2]1516 Exp_Rev Access'!$F$7:$GB$306,36,FALSE))</f>
        <v>670843.75</v>
      </c>
      <c r="AY187" s="99">
        <f>IF(ISNA(VLOOKUP($A187,'[2]1516 Exp_Rev Access'!$F$7:$GB$306,37,FALSE)),"",VLOOKUP($A187,'[2]1516 Exp_Rev Access'!$F$7:$GB$306,37,FALSE))</f>
        <v>66722.53</v>
      </c>
      <c r="AZ187" s="99">
        <f>IF(ISNA(VLOOKUP($A187,'[2]1516 Exp_Rev Access'!$F$7:$GB$306,38,FALSE)),"",VLOOKUP($A187,'[2]1516 Exp_Rev Access'!$F$7:$GB$306,38,FALSE))</f>
        <v>0</v>
      </c>
      <c r="BA187" s="99">
        <f>IF(ISNA(VLOOKUP($A187,'[2]1516 Exp_Rev Access'!$F$7:$GB$306,39,FALSE)),"",VLOOKUP($A187,'[2]1516 Exp_Rev Access'!$F$7:$GB$306,39,FALSE))</f>
        <v>0</v>
      </c>
      <c r="BB187" s="99">
        <f>IF(ISNA(VLOOKUP($A187,'[2]1516 Exp_Rev Access'!$F$7:$GB$306,40,FALSE)),"",VLOOKUP($A187,'[2]1516 Exp_Rev Access'!$F$7:$GB$306,40,FALSE))</f>
        <v>266634.78999999998</v>
      </c>
      <c r="BC187" s="99">
        <f>IF(ISNA(VLOOKUP($A187,'[2]1516 Exp_Rev Access'!$F$7:$GB$306,41,FALSE)),"",VLOOKUP($A187,'[2]1516 Exp_Rev Access'!$F$7:$GB$306,41,FALSE))</f>
        <v>0</v>
      </c>
      <c r="BD187" s="99">
        <f>IF(ISNA(VLOOKUP($A187,'[2]1516 Exp_Rev Access'!$F$7:$GB$306,42,FALSE)),"",VLOOKUP($A187,'[2]1516 Exp_Rev Access'!$F$7:$GB$306,42,FALSE))</f>
        <v>84141.88</v>
      </c>
      <c r="BE187" s="99">
        <f>IF(ISNA(VLOOKUP($A187,'[2]1516 Exp_Rev Access'!$F$7:$GB$306,43,FALSE)),"",VLOOKUP($A187,'[2]1516 Exp_Rev Access'!$F$7:$GB$306,43,FALSE))</f>
        <v>0</v>
      </c>
      <c r="BF187" s="99">
        <f>IF(ISNA(VLOOKUP($A187,'[2]1516 Exp_Rev Access'!$F$7:$GB$306,44,FALSE)),"",VLOOKUP($A187,'[2]1516 Exp_Rev Access'!$F$7:$GB$306,44,FALSE))</f>
        <v>29207.47</v>
      </c>
      <c r="BG187" s="99">
        <f>IF(ISNA(VLOOKUP($A187,'[2]1516 Exp_Rev Access'!$F$7:$GB$306,45,FALSE)),"",VLOOKUP($A187,'[2]1516 Exp_Rev Access'!$F$7:$GB$306,45,FALSE))</f>
        <v>92.92</v>
      </c>
      <c r="BH187" s="99">
        <f>IF(ISNA(VLOOKUP($A187,'[2]1516 Exp_Rev Access'!$F$7:$GB$306,46,FALSE)),"",VLOOKUP($A187,'[2]1516 Exp_Rev Access'!$F$7:$GB$306,46,FALSE))</f>
        <v>0</v>
      </c>
      <c r="BI187" s="99">
        <f>IF(ISNA(VLOOKUP($A187,'[2]1516 Exp_Rev Access'!$F$7:$GB$306,47,FALSE)),"",VLOOKUP($A187,'[2]1516 Exp_Rev Access'!$F$7:$GB$306,47,FALSE))</f>
        <v>4764.12</v>
      </c>
      <c r="BJ187" s="99">
        <f>IF(ISNA(VLOOKUP($A187,'[2]1516 Exp_Rev Access'!$F$7:$GB$306,48,FALSE)),"",VLOOKUP($A187,'[2]1516 Exp_Rev Access'!$F$7:$GB$306,48,FALSE))</f>
        <v>437152.51</v>
      </c>
      <c r="BK187" s="99">
        <f>IF(ISNA(VLOOKUP($A187,'[2]1516 Exp_Rev Access'!$F$7:$GB$306,49,FALSE)),"",VLOOKUP($A187,'[2]1516 Exp_Rev Access'!$F$7:$GB$306,49,FALSE))</f>
        <v>80640.47</v>
      </c>
      <c r="BL187" s="99">
        <f>IF(ISNA(VLOOKUP($A187,'[2]1516 Exp_Rev Access'!$F$7:$GB$306,50,FALSE)),"",VLOOKUP($A187,'[2]1516 Exp_Rev Access'!$F$7:$GB$306,50,FALSE))</f>
        <v>0</v>
      </c>
      <c r="BM187" s="99">
        <f>IF(ISNA(VLOOKUP($A187,'[2]1516 Exp_Rev Access'!$F$7:$GB$306,51,FALSE)),"",VLOOKUP($A187,'[2]1516 Exp_Rev Access'!$F$7:$GB$306,51,FALSE))</f>
        <v>0</v>
      </c>
      <c r="BN187" s="99">
        <f>IF(ISNA(VLOOKUP($A187,'[2]1516 Exp_Rev Access'!$F$7:$GB$306,52,FALSE)),"",VLOOKUP($A187,'[2]1516 Exp_Rev Access'!$F$7:$GB$306,52,FALSE))</f>
        <v>0</v>
      </c>
      <c r="BO187" s="99">
        <f>IF(ISNA(VLOOKUP($A187,'[2]1516 Exp_Rev Access'!$F$7:$GB$306,53,FALSE)),"",VLOOKUP($A187,'[2]1516 Exp_Rev Access'!$F$7:$GB$306,53,FALSE))</f>
        <v>0</v>
      </c>
      <c r="BP187" s="99">
        <f>IF(ISNA(VLOOKUP($A187,'[2]1516 Exp_Rev Access'!$F$7:$GB$306,54,FALSE)),"",VLOOKUP($A187,'[2]1516 Exp_Rev Access'!$F$7:$GB$306,54,FALSE))</f>
        <v>0</v>
      </c>
      <c r="BQ187" s="99">
        <f>IF(ISNA(VLOOKUP($A187,'[2]1516 Exp_Rev Access'!$F$7:$GB$306,55,FALSE)),"",VLOOKUP($A187,'[2]1516 Exp_Rev Access'!$F$7:$GB$306,55,FALSE))</f>
        <v>0</v>
      </c>
      <c r="BR187" s="99">
        <f>IF(ISNA(VLOOKUP($A187,'[2]1516 Exp_Rev Access'!$F$7:$GB$306,56,FALSE)),"",VLOOKUP($A187,'[2]1516 Exp_Rev Access'!$F$7:$GB$306,56,FALSE))</f>
        <v>0</v>
      </c>
      <c r="BS187" s="99">
        <f>IF(ISNA(VLOOKUP($A187,'[2]1516 Exp_Rev Access'!$F$7:$GB$306,57,FALSE)),"",VLOOKUP($A187,'[2]1516 Exp_Rev Access'!$F$7:$GB$306,57,FALSE))</f>
        <v>0</v>
      </c>
      <c r="BT187" s="99">
        <f>IF(ISNA(VLOOKUP($A187,'[2]1516 Exp_Rev Access'!$F$7:$GB$306,58,FALSE)),"",VLOOKUP($A187,'[2]1516 Exp_Rev Access'!$F$7:$GB$306,58,FALSE))</f>
        <v>0</v>
      </c>
      <c r="BU187" s="102">
        <f t="shared" si="254"/>
        <v>1649200.4400000002</v>
      </c>
      <c r="BV187" s="72">
        <f t="shared" si="255"/>
        <v>0.13747878371032002</v>
      </c>
      <c r="BW187" s="94">
        <f t="shared" si="256"/>
        <v>1803.3705919016743</v>
      </c>
      <c r="BX187" s="99">
        <f>IF(ISNA(VLOOKUP($A187,'[2]1516 Exp_Rev Access'!$F$7:$GB$306,59,FALSE)),"",VLOOKUP($A187,'[2]1516 Exp_Rev Access'!$F$7:$GB$306,59,FALSE))</f>
        <v>0</v>
      </c>
      <c r="BY187" s="99">
        <f>IF(ISNA(VLOOKUP($A187,'[2]1516 Exp_Rev Access'!$F$7:$GB$306,60,FALSE)),"",VLOOKUP($A187,'[2]1516 Exp_Rev Access'!$F$7:$GB$306,60,FALSE))</f>
        <v>0</v>
      </c>
      <c r="BZ187" s="99">
        <f>IF(ISNA(VLOOKUP($A187,'[2]1516 Exp_Rev Access'!$F$7:$GB$306,61,FALSE)),"",VLOOKUP($A187,'[2]1516 Exp_Rev Access'!$F$7:$GB$306,61,FALSE))</f>
        <v>0</v>
      </c>
      <c r="CA187" s="99">
        <f>IF(ISNA(VLOOKUP($A187,'[2]1516 Exp_Rev Access'!$F$7:$GB$306,62,FALSE)),"",VLOOKUP($A187,'[2]1516 Exp_Rev Access'!$F$7:$GB$306,62,FALSE))</f>
        <v>6703.08</v>
      </c>
      <c r="CB187" s="99">
        <f>IF(ISNA(VLOOKUP($A187,'[2]1516 Exp_Rev Access'!$F$7:$GB$306,63,FALSE)),"",VLOOKUP($A187,'[2]1516 Exp_Rev Access'!$F$7:$GB$306,63,FALSE))</f>
        <v>5405.29</v>
      </c>
      <c r="CC187" s="99">
        <f>IF(ISNA(VLOOKUP($A187,'[2]1516 Exp_Rev Access'!$F$7:$GB$306,64,FALSE)),"",VLOOKUP($A187,'[2]1516 Exp_Rev Access'!$F$7:$GB$306,64,FALSE))</f>
        <v>0</v>
      </c>
      <c r="CD187" s="101">
        <f t="shared" si="257"/>
        <v>12108.369999999999</v>
      </c>
      <c r="CE187" s="72">
        <f t="shared" si="258"/>
        <v>1.0093642591524697E-3</v>
      </c>
      <c r="CF187" s="103">
        <f t="shared" si="259"/>
        <v>13.240281680900154</v>
      </c>
      <c r="CG187" s="99">
        <f>IF(ISNA(VLOOKUP($A187,'[2]1516 Exp_Rev Access'!$F$7:$GB$306,65,FALSE)),"",VLOOKUP($A187,'[2]1516 Exp_Rev Access'!$F$7:$GB$306,65,FALSE))</f>
        <v>0</v>
      </c>
      <c r="CH187" s="99">
        <f>IF(ISNA(VLOOKUP($A187,'[2]1516 Exp_Rev Access'!$F$7:$GB$306,66,FALSE)),"",VLOOKUP($A187,'[2]1516 Exp_Rev Access'!$F$7:$GB$306,66,FALSE))</f>
        <v>0</v>
      </c>
      <c r="CI187" s="99">
        <f>IF(ISNA(VLOOKUP($A187,'[2]1516 Exp_Rev Access'!$F$7:$GB$306,67,FALSE)),"",VLOOKUP($A187,'[2]1516 Exp_Rev Access'!$F$7:$GB$306,67,FALSE))</f>
        <v>0</v>
      </c>
      <c r="CJ187" s="99">
        <f>IF(ISNA(VLOOKUP($A187,'[2]1516 Exp_Rev Access'!$F$7:$GB$306,68,FALSE)),"",VLOOKUP($A187,'[2]1516 Exp_Rev Access'!$F$7:$GB$306,68,FALSE))</f>
        <v>0</v>
      </c>
      <c r="CK187" s="99">
        <f>IF(ISNA(VLOOKUP($A187,'[2]1516 Exp_Rev Access'!$F$7:$GB$306,69,FALSE)),"",VLOOKUP($A187,'[2]1516 Exp_Rev Access'!$F$7:$GB$306,69,FALSE))</f>
        <v>0</v>
      </c>
      <c r="CL187" s="99">
        <f>IF(ISNA(VLOOKUP($A187,'[2]1516 Exp_Rev Access'!$F$7:$GB$306,70,FALSE)),"",VLOOKUP($A187,'[2]1516 Exp_Rev Access'!$F$7:$GB$306,70,FALSE))</f>
        <v>0</v>
      </c>
      <c r="CM187" s="99">
        <f>IF(ISNA(VLOOKUP($A187,'[2]1516 Exp_Rev Access'!$F$7:$GB$306,71,FALSE)),"",VLOOKUP($A187,'[2]1516 Exp_Rev Access'!$F$7:$GB$306,71,FALSE))</f>
        <v>0</v>
      </c>
      <c r="CN187" s="99">
        <f>IF(ISNA(VLOOKUP($A187,'[2]1516 Exp_Rev Access'!$F$7:$GB$306,72,FALSE)),"",VLOOKUP($A187,'[2]1516 Exp_Rev Access'!$F$7:$GB$306,72,FALSE))</f>
        <v>0</v>
      </c>
      <c r="CO187" s="99">
        <f>IF(ISNA(VLOOKUP($A187,'[2]1516 Exp_Rev Access'!$F$7:$GB$306,73,FALSE)),"",VLOOKUP($A187,'[2]1516 Exp_Rev Access'!$F$7:$GB$306,73,FALSE))</f>
        <v>0</v>
      </c>
      <c r="CP187" s="99">
        <f>IF(ISNA(VLOOKUP($A187,'[2]1516 Exp_Rev Access'!$F$7:$GB$306,74,FALSE)),"",VLOOKUP($A187,'[2]1516 Exp_Rev Access'!$F$7:$GB$306,74,FALSE))</f>
        <v>0</v>
      </c>
      <c r="CQ187" s="99">
        <f>IF(ISNA(VLOOKUP($A187,'[2]1516 Exp_Rev Access'!$F$7:$GB$306,75,FALSE)),"",VLOOKUP($A187,'[2]1516 Exp_Rev Access'!$F$7:$GB$306,75,FALSE))</f>
        <v>0</v>
      </c>
      <c r="CR187" s="99">
        <f>IF(ISNA(VLOOKUP($A187,'[2]1516 Exp_Rev Access'!$F$7:$GB$306,76,FALSE)),"",VLOOKUP($A187,'[2]1516 Exp_Rev Access'!$F$7:$GB$306,76,FALSE))</f>
        <v>16852</v>
      </c>
      <c r="CS187" s="99">
        <f>IF(ISNA(VLOOKUP($A187,'[2]1516 Exp_Rev Access'!$F$7:$GB$306,77,FALSE)),"",VLOOKUP($A187,'[2]1516 Exp_Rev Access'!$F$7:$GB$306,77,FALSE))</f>
        <v>0</v>
      </c>
      <c r="CT187" s="99">
        <f>IF(ISNA(VLOOKUP($A187,'[2]1516 Exp_Rev Access'!$F$7:$GB$306,78,FALSE)),"",VLOOKUP($A187,'[2]1516 Exp_Rev Access'!$F$7:$GB$306,78,FALSE))</f>
        <v>378138.58</v>
      </c>
      <c r="CU187" s="99">
        <f>IF(ISNA(VLOOKUP($A187,'[2]1516 Exp_Rev Access'!$F$7:$GB$306,79,FALSE)),"",VLOOKUP($A187,'[2]1516 Exp_Rev Access'!$F$7:$GB$306,79,FALSE))</f>
        <v>88267.31</v>
      </c>
      <c r="CV187" s="99">
        <f>IF(ISNA(VLOOKUP($A187,'[2]1516 Exp_Rev Access'!$F$7:$GB$306,80,FALSE)),"",VLOOKUP($A187,'[2]1516 Exp_Rev Access'!$F$7:$GB$306,80,FALSE))</f>
        <v>0</v>
      </c>
      <c r="CW187" s="99">
        <f>IF(ISNA(VLOOKUP($A187,'[2]1516 Exp_Rev Access'!$F$7:$GB$306,81,FALSE)),"",VLOOKUP($A187,'[2]1516 Exp_Rev Access'!$F$7:$GB$306,81,FALSE))</f>
        <v>0</v>
      </c>
      <c r="CX187" s="99">
        <f>IF(ISNA(VLOOKUP($A187,'[2]1516 Exp_Rev Access'!$F$7:$GB$306,82,FALSE)),"",VLOOKUP($A187,'[2]1516 Exp_Rev Access'!$F$7:$GB$306,82,FALSE))</f>
        <v>0</v>
      </c>
      <c r="CY187" s="99">
        <f>IF(ISNA(VLOOKUP($A187,'[2]1516 Exp_Rev Access'!$F$7:$GB$306,83,FALSE)),"",VLOOKUP($A187,'[2]1516 Exp_Rev Access'!$F$7:$GB$306,83,FALSE))</f>
        <v>0</v>
      </c>
      <c r="CZ187" s="99">
        <f>IF(ISNA(VLOOKUP($A187,'[2]1516 Exp_Rev Access'!$F$7:$GB$306,84,FALSE)),"",VLOOKUP($A187,'[2]1516 Exp_Rev Access'!$F$7:$GB$306,84,FALSE))</f>
        <v>0</v>
      </c>
      <c r="DA187" s="99">
        <f>IF(ISNA(VLOOKUP($A187,'[2]1516 Exp_Rev Access'!$F$7:$GB$306,85,FALSE)),"",VLOOKUP($A187,'[2]1516 Exp_Rev Access'!$F$7:$GB$306,85,FALSE))</f>
        <v>0</v>
      </c>
      <c r="DB187" s="99">
        <f>IF(ISNA(VLOOKUP($A187,'[2]1516 Exp_Rev Access'!$F$7:$GB$306,86,FALSE)),"",VLOOKUP($A187,'[2]1516 Exp_Rev Access'!$F$7:$GB$306,86,FALSE))</f>
        <v>0</v>
      </c>
      <c r="DC187" s="99">
        <f>IF(ISNA(VLOOKUP($A187,'[2]1516 Exp_Rev Access'!$F$7:$GB$306,87,FALSE)),"",VLOOKUP($A187,'[2]1516 Exp_Rev Access'!$F$7:$GB$306,87,FALSE))</f>
        <v>0</v>
      </c>
      <c r="DD187" s="99">
        <f>IF(ISNA(VLOOKUP($A187,'[2]1516 Exp_Rev Access'!$F$7:$GB$306,88,FALSE)),"",VLOOKUP($A187,'[2]1516 Exp_Rev Access'!$F$7:$GB$306,88,FALSE))</f>
        <v>0</v>
      </c>
      <c r="DE187" s="99">
        <f>IF(ISNA(VLOOKUP($A187,'[2]1516 Exp_Rev Access'!$F$7:$GB$306,89,FALSE)),"",VLOOKUP($A187,'[2]1516 Exp_Rev Access'!$F$7:$GB$306,89,FALSE))</f>
        <v>0</v>
      </c>
      <c r="DF187" s="99">
        <f>IF(ISNA(VLOOKUP($A187,'[2]1516 Exp_Rev Access'!$F$7:$GB$306,90,FALSE)),"",VLOOKUP($A187,'[2]1516 Exp_Rev Access'!$F$7:$GB$306,90,FALSE))</f>
        <v>0</v>
      </c>
      <c r="DG187" s="99">
        <f>IF(ISNA(VLOOKUP($A187,'[2]1516 Exp_Rev Access'!$F$7:$GB$306,91,FALSE)),"",VLOOKUP($A187,'[2]1516 Exp_Rev Access'!$F$7:$GB$306,91,FALSE))</f>
        <v>0</v>
      </c>
      <c r="DH187" s="99">
        <f>IF(ISNA(VLOOKUP($A187,'[2]1516 Exp_Rev Access'!$F$7:$GB$306,92,FALSE)),"",VLOOKUP($A187,'[2]1516 Exp_Rev Access'!$F$7:$GB$306,92,FALSE))</f>
        <v>241542.49</v>
      </c>
      <c r="DI187" s="99">
        <f>IF(ISNA(VLOOKUP($A187,'[2]1516 Exp_Rev Access'!$F$7:$GB$306,93,FALSE)),"",VLOOKUP($A187,'[2]1516 Exp_Rev Access'!$F$7:$GB$306,93,FALSE))</f>
        <v>0</v>
      </c>
      <c r="DJ187" s="99">
        <f>IF(ISNA(VLOOKUP($A187,'[2]1516 Exp_Rev Access'!$F$7:$GB$306,94,FALSE)),"",VLOOKUP($A187,'[2]1516 Exp_Rev Access'!$F$7:$GB$306,94,FALSE))</f>
        <v>0</v>
      </c>
      <c r="DK187" s="99">
        <f>IF(ISNA(VLOOKUP($A187,'[2]1516 Exp_Rev Access'!$F$7:$GB$306,95,FALSE)),"",VLOOKUP($A187,'[2]1516 Exp_Rev Access'!$F$7:$GB$306,95,FALSE))</f>
        <v>0</v>
      </c>
      <c r="DL187" s="99">
        <f>IF(ISNA(VLOOKUP($A187,'[2]1516 Exp_Rev Access'!$F$7:$GB$306,96,FALSE)),"",VLOOKUP($A187,'[2]1516 Exp_Rev Access'!$F$7:$GB$306,96,FALSE))</f>
        <v>0</v>
      </c>
      <c r="DM187" s="99">
        <f>IF(ISNA(VLOOKUP($A187,'[2]1516 Exp_Rev Access'!$F$7:$GB$306,97,FALSE)),"",VLOOKUP($A187,'[2]1516 Exp_Rev Access'!$F$7:$GB$306,97,FALSE))</f>
        <v>0</v>
      </c>
      <c r="DN187" s="99">
        <f>IF(ISNA(VLOOKUP($A187,'[2]1516 Exp_Rev Access'!$F$7:$GB$306,98,FALSE)),"",VLOOKUP($A187,'[2]1516 Exp_Rev Access'!$F$7:$GB$306,98,FALSE))</f>
        <v>0</v>
      </c>
      <c r="DO187" s="99">
        <f>IF(ISNA(VLOOKUP($A187,'[2]1516 Exp_Rev Access'!$F$7:$GB$306,99,FALSE)),"",VLOOKUP($A187,'[2]1516 Exp_Rev Access'!$F$7:$GB$306,99,FALSE))</f>
        <v>0</v>
      </c>
      <c r="DP187" s="99">
        <f>IF(ISNA(VLOOKUP($A187,'[2]1516 Exp_Rev Access'!$F$7:$GB$306,100,FALSE)),"",VLOOKUP($A187,'[2]1516 Exp_Rev Access'!$F$7:$GB$306,100,FALSE))</f>
        <v>0</v>
      </c>
      <c r="DQ187" s="99">
        <f>IF(ISNA(VLOOKUP($A187,'[2]1516 Exp_Rev Access'!$F$7:$GB$306,101,FALSE)),"",VLOOKUP($A187,'[2]1516 Exp_Rev Access'!$F$7:$GB$306,101,FALSE))</f>
        <v>0</v>
      </c>
      <c r="DR187" s="99">
        <f>IF(ISNA(VLOOKUP($A187,'[2]1516 Exp_Rev Access'!$F$7:$GB$306,102,FALSE)),"",VLOOKUP($A187,'[2]1516 Exp_Rev Access'!$F$7:$GB$306,102,FALSE))</f>
        <v>0</v>
      </c>
      <c r="DS187" s="99">
        <f>IF(ISNA(VLOOKUP($A187,'[2]1516 Exp_Rev Access'!$F$7:$GB$306,103,FALSE)),"",VLOOKUP($A187,'[2]1516 Exp_Rev Access'!$F$7:$GB$306,103,FALSE))</f>
        <v>0</v>
      </c>
      <c r="DT187" s="99">
        <f>IF(ISNA(VLOOKUP($A187,'[2]1516 Exp_Rev Access'!$F$7:$GB$306,104,FALSE)),"",VLOOKUP($A187,'[2]1516 Exp_Rev Access'!$F$7:$GB$306,104,FALSE))</f>
        <v>0</v>
      </c>
      <c r="DU187" s="99">
        <f>IF(ISNA(VLOOKUP($A187,'[2]1516 Exp_Rev Access'!$F$7:$GB$306,105,FALSE)),"",VLOOKUP($A187,'[2]1516 Exp_Rev Access'!$F$7:$GB$306,105,FALSE))</f>
        <v>0</v>
      </c>
      <c r="DV187" s="99">
        <f>IF(ISNA(VLOOKUP($A187,'[2]1516 Exp_Rev Access'!$F$7:$GB$306,106,FALSE)),"",VLOOKUP($A187,'[2]1516 Exp_Rev Access'!$F$7:$GB$306,106,FALSE))</f>
        <v>0</v>
      </c>
      <c r="DW187" s="99">
        <f>IF(ISNA(VLOOKUP($A187,'[2]1516 Exp_Rev Access'!$F$7:$GB$306,107,FALSE)),"",VLOOKUP($A187,'[2]1516 Exp_Rev Access'!$F$7:$GB$306,107,FALSE))</f>
        <v>0</v>
      </c>
      <c r="DX187" s="99">
        <f>IF(ISNA(VLOOKUP($A187,'[2]1516 Exp_Rev Access'!$F$7:$GB$306,108,FALSE)),"",VLOOKUP($A187,'[2]1516 Exp_Rev Access'!$F$7:$GB$306,108,FALSE))</f>
        <v>0</v>
      </c>
      <c r="DY187" s="99">
        <f>IF(ISNA(VLOOKUP($A187,'[2]1516 Exp_Rev Access'!$F$7:$GB$306,109,FALSE)),"",VLOOKUP($A187,'[2]1516 Exp_Rev Access'!$F$7:$GB$306,109,FALSE))</f>
        <v>0</v>
      </c>
      <c r="DZ187" s="99">
        <f>IF(ISNA(VLOOKUP($A187,'[2]1516 Exp_Rev Access'!$F$7:$GB$306,110,FALSE)),"",VLOOKUP($A187,'[2]1516 Exp_Rev Access'!$F$7:$GB$306,110,FALSE))</f>
        <v>0</v>
      </c>
      <c r="EA187" s="99">
        <f>IF(ISNA(VLOOKUP($A187,'[2]1516 Exp_Rev Access'!$F$7:$GB$306,111,FALSE)),"",VLOOKUP($A187,'[2]1516 Exp_Rev Access'!$F$7:$GB$306,111,FALSE))</f>
        <v>0</v>
      </c>
      <c r="EB187" s="99">
        <f>IF(ISNA(VLOOKUP($A187,'[2]1516 Exp_Rev Access'!$F$7:$GB$306,112,FALSE)),"",VLOOKUP($A187,'[2]1516 Exp_Rev Access'!$F$7:$GB$306,112,FALSE))</f>
        <v>0</v>
      </c>
      <c r="EC187" s="99">
        <f>IF(ISNA(VLOOKUP($A187,'[2]1516 Exp_Rev Access'!$F$7:$GB$306,113,FALSE)),"",VLOOKUP($A187,'[2]1516 Exp_Rev Access'!$F$7:$GB$306,113,FALSE))</f>
        <v>0</v>
      </c>
      <c r="ED187" s="99">
        <f>IF(ISNA(VLOOKUP($A187,'[2]1516 Exp_Rev Access'!$F$7:$GB$306,114,FALSE)),"",VLOOKUP($A187,'[2]1516 Exp_Rev Access'!$F$7:$GB$306,114,FALSE))</f>
        <v>0</v>
      </c>
      <c r="EE187" s="99">
        <f>IF(ISNA(VLOOKUP($A187,'[2]1516 Exp_Rev Access'!$F$7:$GB$306,115,FALSE)),"",VLOOKUP($A187,'[2]1516 Exp_Rev Access'!$F$7:$GB$306,115,FALSE))</f>
        <v>0</v>
      </c>
      <c r="EF187" s="99">
        <f>IF(ISNA(VLOOKUP($A187,'[2]1516 Exp_Rev Access'!$F$7:$GB$306,116,FALSE)),"",VLOOKUP($A187,'[2]1516 Exp_Rev Access'!$F$7:$GB$306,116,FALSE))</f>
        <v>0</v>
      </c>
      <c r="EG187" s="99">
        <f>IF(ISNA(VLOOKUP($A187,'[2]1516 Exp_Rev Access'!$F$7:$GB$306,117,FALSE)),"",VLOOKUP($A187,'[2]1516 Exp_Rev Access'!$F$7:$GB$306,117,FALSE))</f>
        <v>0</v>
      </c>
      <c r="EH187" s="99">
        <f>IF(ISNA(VLOOKUP($A187,'[2]1516 Exp_Rev Access'!$F$7:$GB$306,118,FALSE)),"",VLOOKUP($A187,'[2]1516 Exp_Rev Access'!$F$7:$GB$306,118,FALSE))</f>
        <v>0</v>
      </c>
      <c r="EI187" s="99">
        <f>IF(ISNA(VLOOKUP($A187,'[2]1516 Exp_Rev Access'!$F$7:$GB$306,119,FALSE)),"",VLOOKUP($A187,'[2]1516 Exp_Rev Access'!$F$7:$GB$306,119,FALSE))</f>
        <v>0</v>
      </c>
      <c r="EJ187" s="99">
        <f>IF(ISNA(VLOOKUP($A187,'[2]1516 Exp_Rev Access'!$F$7:$GB$306,120,FALSE)),"",VLOOKUP($A187,'[2]1516 Exp_Rev Access'!$F$7:$GB$306,120,FALSE))</f>
        <v>0</v>
      </c>
      <c r="EK187" s="99">
        <f>IF(ISNA(VLOOKUP($A187,'[2]1516 Exp_Rev Access'!$F$7:$GB$306,121,FALSE)),"",VLOOKUP($A187,'[2]1516 Exp_Rev Access'!$F$7:$GB$306,121,FALSE))</f>
        <v>0</v>
      </c>
      <c r="EL187" s="99">
        <f>IF(ISNA(VLOOKUP($A187,'[2]1516 Exp_Rev Access'!$F$7:$GB$306,122,FALSE)),"",VLOOKUP($A187,'[2]1516 Exp_Rev Access'!$F$7:$GB$306,122,FALSE))</f>
        <v>0</v>
      </c>
      <c r="EM187" s="99">
        <f>IF(ISNA(VLOOKUP($A187,'[2]1516 Exp_Rev Access'!$F$7:$GB$306,123,FALSE)),"",VLOOKUP($A187,'[2]1516 Exp_Rev Access'!$F$7:$GB$306,123,FALSE))</f>
        <v>173122.42</v>
      </c>
      <c r="EN187" s="99">
        <f>IF(ISNA(VLOOKUP($A187,'[2]1516 Exp_Rev Access'!$F$7:$GB$306,124,FALSE)),"",VLOOKUP($A187,'[2]1516 Exp_Rev Access'!$F$7:$GB$306,124,FALSE))</f>
        <v>0</v>
      </c>
      <c r="EO187" s="99">
        <f>IF(ISNA(VLOOKUP($A187,'[2]1516 Exp_Rev Access'!$F$7:$GB$306,125,FALSE)),"",VLOOKUP($A187,'[2]1516 Exp_Rev Access'!$F$7:$GB$306,125,FALSE))</f>
        <v>0</v>
      </c>
      <c r="EP187" s="99">
        <f>IF(ISNA(VLOOKUP($A187,'[2]1516 Exp_Rev Access'!$F$7:$GB$306,126,FALSE)),"",VLOOKUP($A187,'[2]1516 Exp_Rev Access'!$F$7:$GB$306,126,FALSE))</f>
        <v>0</v>
      </c>
      <c r="EQ187" s="99">
        <f>IF(ISNA(VLOOKUP($A187,'[2]1516 Exp_Rev Access'!$F$7:$GB$306,127,FALSE)),"",VLOOKUP($A187,'[2]1516 Exp_Rev Access'!$F$7:$GB$306,127,FALSE))</f>
        <v>0</v>
      </c>
      <c r="ER187" s="99">
        <f>IF(ISNA(VLOOKUP($A187,'[2]1516 Exp_Rev Access'!$F$7:$GB$306,128,FALSE)),"",VLOOKUP($A187,'[2]1516 Exp_Rev Access'!$F$7:$GB$306,128,FALSE))</f>
        <v>0</v>
      </c>
      <c r="ES187" s="99">
        <f>IF(ISNA(VLOOKUP($A187,'[2]1516 Exp_Rev Access'!$F$7:$GB$306,129,FALSE)),"",VLOOKUP($A187,'[2]1516 Exp_Rev Access'!$F$7:$GB$306,129,FALSE))</f>
        <v>0</v>
      </c>
      <c r="ET187" s="99">
        <f>IF(ISNA(VLOOKUP($A187,'[2]1516 Exp_Rev Access'!$F$7:$GB$306,130,FALSE)),"",VLOOKUP($A187,'[2]1516 Exp_Rev Access'!$F$7:$GB$306,130,FALSE))</f>
        <v>0</v>
      </c>
      <c r="EU187" s="99">
        <f>IF(ISNA(VLOOKUP($A187,'[2]1516 Exp_Rev Access'!$F$7:$GB$306,131,FALSE)),"",VLOOKUP($A187,'[2]1516 Exp_Rev Access'!$F$7:$GB$306,131,FALSE))</f>
        <v>0</v>
      </c>
      <c r="EV187" s="99">
        <f>IF(ISNA(VLOOKUP($A187,'[2]1516 Exp_Rev Access'!$F$7:$GB$306,132,FALSE)),"",VLOOKUP($A187,'[2]1516 Exp_Rev Access'!$F$7:$GB$306,132,FALSE))</f>
        <v>0</v>
      </c>
      <c r="EW187" s="99">
        <f>IF(ISNA(VLOOKUP($A187,'[2]1516 Exp_Rev Access'!$F$7:$GB$306,133,FALSE)),"",VLOOKUP($A187,'[2]1516 Exp_Rev Access'!$F$7:$GB$306,133,FALSE))</f>
        <v>0</v>
      </c>
      <c r="EX187" s="99">
        <f>IF(ISNA(VLOOKUP($A187,'[2]1516 Exp_Rev Access'!$F$7:$GB$306,134,FALSE)),"",VLOOKUP($A187,'[2]1516 Exp_Rev Access'!$F$7:$GB$306,134,FALSE))</f>
        <v>0</v>
      </c>
      <c r="EY187" s="99">
        <f>IF(ISNA(VLOOKUP($A187,'[2]1516 Exp_Rev Access'!$F$7:$GB$306,135,FALSE)),"",VLOOKUP($A187,'[2]1516 Exp_Rev Access'!$F$7:$GB$306,135,FALSE))</f>
        <v>0</v>
      </c>
      <c r="EZ187" s="99">
        <f>IF(ISNA(VLOOKUP($A187,'[2]1516 Exp_Rev Access'!$F$7:$GB$306,136,FALSE)),"",VLOOKUP($A187,'[2]1516 Exp_Rev Access'!$F$7:$GB$306,136,FALSE))</f>
        <v>0</v>
      </c>
      <c r="FA187" s="99">
        <f>IF(ISNA(VLOOKUP($A187,'[2]1516 Exp_Rev Access'!$F$7:$GB$306,137,FALSE)),"",VLOOKUP($A187,'[2]1516 Exp_Rev Access'!$F$7:$GB$306,137,FALSE))</f>
        <v>0</v>
      </c>
      <c r="FB187" s="99">
        <f>IF(ISNA(VLOOKUP($A187,'[2]1516 Exp_Rev Access'!$F$7:$GB$306,138,FALSE)),"",VLOOKUP($A187,'[2]1516 Exp_Rev Access'!$F$7:$GB$306,138,FALSE))</f>
        <v>0</v>
      </c>
      <c r="FC187" s="99">
        <f>IF(ISNA(VLOOKUP($A187,'[2]1516 Exp_Rev Access'!$F$7:$GB$306,139,FALSE)),"",VLOOKUP($A187,'[2]1516 Exp_Rev Access'!$F$7:$GB$306,139,FALSE))</f>
        <v>0</v>
      </c>
      <c r="FD187" s="99">
        <f>IF(ISNA(VLOOKUP($A187,'[2]1516 Exp_Rev Access'!$F$7:$FS$306,140,FALSE)),"",VLOOKUP($A187,'[2]1516 Exp_Rev Access'!$F$7:$FS$306,140,FALSE))</f>
        <v>0</v>
      </c>
      <c r="FE187" s="99">
        <f>IF(ISNA(VLOOKUP($A187,'[2]1516 Exp_Rev Access'!$F$7:$FS$306,141,FALSE)),"",VLOOKUP($A187,'[2]1516 Exp_Rev Access'!$F$7:$FS$306,141,FALSE))</f>
        <v>0</v>
      </c>
      <c r="FF187" s="99">
        <f>IF(ISNA(VLOOKUP($A187,'[2]1516 Exp_Rev Access'!$F$7:$FS$306,142,FALSE)),"",VLOOKUP($A187,'[2]1516 Exp_Rev Access'!$F$7:$FS$306,142,FALSE))</f>
        <v>0</v>
      </c>
      <c r="FG187" s="99">
        <f>IF(ISNA(VLOOKUP($A187,'[2]1516 Exp_Rev Access'!$F$7:$FS$306,143,FALSE)),"",VLOOKUP($A187,'[2]1516 Exp_Rev Access'!$F$7:$FS$306,143,FALSE))</f>
        <v>0</v>
      </c>
      <c r="FH187" s="99">
        <f>IF(ISNA(VLOOKUP($A187,'[2]1516 Exp_Rev Access'!$F$7:$FS$306,144,FALSE)),"",VLOOKUP($A187,'[2]1516 Exp_Rev Access'!$F$7:$FS$306,144,FALSE))</f>
        <v>0</v>
      </c>
      <c r="FI187" s="99">
        <f>IF(ISNA(VLOOKUP($A187,'[2]1516 Exp_Rev Access'!$F$7:$FS$306,145,FALSE)),"",VLOOKUP($A187,'[2]1516 Exp_Rev Access'!$F$7:$FS$306,145,FALSE))</f>
        <v>0</v>
      </c>
      <c r="FJ187" s="99">
        <f>IF(ISNA(VLOOKUP($A187,'[2]1516 Exp_Rev Access'!$F$7:$FS$306,146,FALSE)),"",VLOOKUP($A187,'[2]1516 Exp_Rev Access'!$F$7:$FS$306,146,FALSE))</f>
        <v>0</v>
      </c>
      <c r="FK187" s="99">
        <f>IF(ISNA(VLOOKUP($A187,'[2]1516 Exp_Rev Access'!$F$7:$FS$306,147,FALSE)),"",VLOOKUP($A187,'[2]1516 Exp_Rev Access'!$F$7:$FS$306,147,FALSE))</f>
        <v>0</v>
      </c>
      <c r="FL187" s="99">
        <f>IF(ISNA(VLOOKUP($A187,'[2]1516 Exp_Rev Access'!$F$7:$FS$306,148,FALSE)),"",VLOOKUP($A187,'[2]1516 Exp_Rev Access'!$F$7:$FS$306,148,FALSE))</f>
        <v>0</v>
      </c>
      <c r="FM187" s="99">
        <f>IF(ISNA(VLOOKUP($A187,'[2]1516 Exp_Rev Access'!$F$7:$FS$306,149,FALSE)),"",VLOOKUP($A187,'[2]1516 Exp_Rev Access'!$F$7:$FS$306,149,FALSE))</f>
        <v>0</v>
      </c>
      <c r="FN187" s="99">
        <f>IF(ISNA(VLOOKUP($A187,'[2]1516 Exp_Rev Access'!$F$7:$FS$306,150,FALSE)),"",VLOOKUP($A187,'[2]1516 Exp_Rev Access'!$F$7:$FS$306,150,FALSE))</f>
        <v>0</v>
      </c>
      <c r="FO187" s="99">
        <f>IF(ISNA(VLOOKUP($A187,'[2]1516 Exp_Rev Access'!$F$7:$FS$306,151,FALSE)),"",VLOOKUP($A187,'[2]1516 Exp_Rev Access'!$F$7:$FS$306,151,FALSE))</f>
        <v>0</v>
      </c>
      <c r="FP187" s="99">
        <f>IF(ISNA(VLOOKUP($A187,'[2]1516 Exp_Rev Access'!$F$7:$FS$306,152,FALSE)),"",VLOOKUP($A187,'[2]1516 Exp_Rev Access'!$F$7:$FS$306,152,FALSE))</f>
        <v>0</v>
      </c>
      <c r="FQ187" s="99">
        <f>IF(ISNA(VLOOKUP($A187,'[2]1516 Exp_Rev Access'!$F$7:$FS$306,153,FALSE)),"",VLOOKUP($A187,'[2]1516 Exp_Rev Access'!$F$7:$FS$306,153,FALSE))</f>
        <v>32790.58</v>
      </c>
      <c r="FR187" s="101">
        <f t="shared" si="260"/>
        <v>930713.38</v>
      </c>
      <c r="FS187" s="72">
        <f t="shared" si="261"/>
        <v>7.7585077205849437E-2</v>
      </c>
      <c r="FT187" s="94">
        <f t="shared" si="262"/>
        <v>1017.7181004034948</v>
      </c>
      <c r="FU187" s="99">
        <f>IF(ISNA(VLOOKUP($A187,'[2]1516 Exp_Rev Access'!$F$7:$GB$306,154,FALSE)),"",VLOOKUP($A187,'[2]1516 Exp_Rev Access'!$F$7:$GB$306,154,FALSE))</f>
        <v>0</v>
      </c>
      <c r="FV187" s="99">
        <f>IF(ISNA(VLOOKUP($A187,'[2]1516 Exp_Rev Access'!$F$7:$GB$306,155,FALSE)),"",VLOOKUP($A187,'[2]1516 Exp_Rev Access'!$F$7:$GB$306,155,FALSE))</f>
        <v>0</v>
      </c>
      <c r="FW187" s="99">
        <f>IF(ISNA(VLOOKUP($A187,'[2]1516 Exp_Rev Access'!$F$7:$GB$306,156,FALSE)),"",VLOOKUP($A187,'[2]1516 Exp_Rev Access'!$F$7:$GB$306,156,FALSE))</f>
        <v>0</v>
      </c>
      <c r="FX187" s="99">
        <f>IF(ISNA(VLOOKUP($A187,'[2]1516 Exp_Rev Access'!$F$7:$GB$306,157,FALSE)),"",VLOOKUP($A187,'[2]1516 Exp_Rev Access'!$F$7:$GB$306,157,FALSE))</f>
        <v>0</v>
      </c>
      <c r="FY187" s="99">
        <f>IF(ISNA(VLOOKUP($A187,'[2]1516 Exp_Rev Access'!$F$7:$GB$306,158,FALSE)),"",VLOOKUP($A187,'[2]1516 Exp_Rev Access'!$F$7:$GB$306,158,FALSE))</f>
        <v>0</v>
      </c>
      <c r="FZ187" s="99">
        <f>IF(ISNA(VLOOKUP($A187,'[2]1516 Exp_Rev Access'!$F$7:$GB$306,159,FALSE)),"",VLOOKUP($A187,'[2]1516 Exp_Rev Access'!$F$7:$GB$306,159,FALSE))</f>
        <v>0</v>
      </c>
      <c r="GA187" s="99">
        <f>IF(ISNA(VLOOKUP($A187,'[2]1516 Exp_Rev Access'!$F$7:$GB$306,160,FALSE)),"",VLOOKUP($A187,'[2]1516 Exp_Rev Access'!$F$7:$GB$306,160,FALSE))</f>
        <v>0</v>
      </c>
      <c r="GB187" s="99">
        <f>IF(ISNA(VLOOKUP($A187,'[2]1516 Exp_Rev Access'!$F$7:$GB$306,161,FALSE)),"",VLOOKUP($A187,'[2]1516 Exp_Rev Access'!$F$7:$GB$306,161,FALSE))</f>
        <v>0</v>
      </c>
      <c r="GC187" s="99">
        <f>IF(ISNA(VLOOKUP($A187,'[2]1516 Exp_Rev Access'!$F$7:$GB$306,162,FALSE)),"",VLOOKUP($A187,'[2]1516 Exp_Rev Access'!$F$7:$GB$306,162,FALSE))</f>
        <v>5010.76</v>
      </c>
      <c r="GD187" s="99">
        <f>IF(ISNA(VLOOKUP($A187,'[2]1516 Exp_Rev Access'!$F$7:$GB$306,163,FALSE)),"",VLOOKUP($A187,'[2]1516 Exp_Rev Access'!$F$7:$GB$306,163,FALSE))</f>
        <v>97920.58</v>
      </c>
      <c r="GE187" s="99">
        <f>IF(ISNA(VLOOKUP($A187,'[2]1516 Exp_Rev Access'!$F$7:$GB$306,164,FALSE)),"",VLOOKUP($A187,'[2]1516 Exp_Rev Access'!$F$7:$GB$306,164,FALSE))</f>
        <v>0</v>
      </c>
      <c r="GF187" s="99">
        <f>IF(ISNA(VLOOKUP($A187,'[2]1516 Exp_Rev Access'!$F$7:$GB$306,165,FALSE)),"",VLOOKUP($A187,'[2]1516 Exp_Rev Access'!$F$7:$GB$306,165,FALSE))</f>
        <v>0</v>
      </c>
      <c r="GG187" s="99">
        <f>IF(ISNA(VLOOKUP($A187,'[2]1516 Exp_Rev Access'!$F$7:$GB$306,166,FALSE)),"",VLOOKUP($A187,'[2]1516 Exp_Rev Access'!$F$7:$GB$306,166,FALSE))</f>
        <v>0</v>
      </c>
      <c r="GH187" s="99">
        <f>IF(ISNA(VLOOKUP($A187,'[2]1516 Exp_Rev Access'!$F$7:$GB$306,167,FALSE)),"",VLOOKUP($A187,'[2]1516 Exp_Rev Access'!$F$7:$GB$306,167,FALSE))</f>
        <v>0</v>
      </c>
      <c r="GI187" s="99">
        <f>IF(ISNA(VLOOKUP($A187,'[2]1516 Exp_Rev Access'!$F$7:$GB$306,168,FALSE)),"",VLOOKUP($A187,'[2]1516 Exp_Rev Access'!$F$7:$GB$306,168,FALSE))</f>
        <v>0</v>
      </c>
      <c r="GJ187" s="99">
        <f>IF(ISNA(VLOOKUP($A187,'[2]1516 Exp_Rev Access'!$F$7:$GB$306,169,FALSE)),"",VLOOKUP($A187,'[2]1516 Exp_Rev Access'!$F$7:$GB$306,169,FALSE))</f>
        <v>0</v>
      </c>
      <c r="GK187" s="99">
        <f>IF(ISNA(VLOOKUP($A187,'[2]1516 Exp_Rev Access'!$F$7:$GB$306,170,FALSE)),"",VLOOKUP($A187,'[2]1516 Exp_Rev Access'!$F$7:$GB$306,170,FALSE))</f>
        <v>667720.67000000004</v>
      </c>
      <c r="GL187" s="99">
        <f>IF(ISNA(VLOOKUP($A187,'[2]1516 Exp_Rev Access'!$F$7:$GB$306,171,FALSE)),"",VLOOKUP($A187,'[2]1516 Exp_Rev Access'!$F$7:$GB$306,171,FALSE))</f>
        <v>0</v>
      </c>
      <c r="GM187" s="99">
        <f>IF(ISNA(VLOOKUP($A187,'[2]1516 Exp_Rev Access'!$F$7:$GB$306,172,FALSE)),"",VLOOKUP($A187,'[2]1516 Exp_Rev Access'!$F$7:$GB$306,172,FALSE))</f>
        <v>0</v>
      </c>
      <c r="GN187" s="99">
        <f>IF(ISNA(VLOOKUP($A187,'[2]1516 Exp_Rev Access'!$F$7:$GB$306,173,FALSE)),"",VLOOKUP($A187,'[2]1516 Exp_Rev Access'!$F$7:$GB$306,173,FALSE))</f>
        <v>0</v>
      </c>
      <c r="GO187" s="99">
        <f>IF(ISNA(VLOOKUP($A187,'[2]1516 Exp_Rev Access'!$F$7:$GB$306,174,FALSE)),"",VLOOKUP($A187,'[2]1516 Exp_Rev Access'!$F$7:$GB$306,174,FALSE))</f>
        <v>0</v>
      </c>
      <c r="GP187" s="99">
        <f>IF(ISNA(VLOOKUP($A187,'[2]1516 Exp_Rev Access'!$F$7:$GB$306,175,FALSE)),"",VLOOKUP($A187,'[2]1516 Exp_Rev Access'!$F$7:$GB$306,175,FALSE))</f>
        <v>0</v>
      </c>
      <c r="GQ187" s="99">
        <f>IF(ISNA(VLOOKUP($A187,'[2]1516 Exp_Rev Access'!$F$7:$GB$306,176,FALSE)),"",VLOOKUP($A187,'[2]1516 Exp_Rev Access'!$F$7:$GB$306,176,FALSE))</f>
        <v>0</v>
      </c>
      <c r="GR187" s="99">
        <f>IF(ISNA(VLOOKUP($A187,'[2]1516 Exp_Rev Access'!$F$7:$GB$306,177,FALSE)),"",VLOOKUP($A187,'[2]1516 Exp_Rev Access'!$F$7:$GB$306,177,FALSE))</f>
        <v>0</v>
      </c>
      <c r="GS187" s="99">
        <f>IF(ISNA(VLOOKUP($A187,'[2]1516 Exp_Rev Access'!$F$7:$GB$306,178,FALSE)),"",VLOOKUP($A187,'[2]1516 Exp_Rev Access'!$F$7:$GB$306,178,FALSE))</f>
        <v>0</v>
      </c>
      <c r="GT187" s="101">
        <f t="shared" si="263"/>
        <v>770652.01</v>
      </c>
      <c r="GU187" s="72">
        <f t="shared" si="264"/>
        <v>6.4242222127174162E-2</v>
      </c>
      <c r="GV187" s="84">
        <f t="shared" si="265"/>
        <v>842.69391258706855</v>
      </c>
    </row>
    <row r="188" spans="1:206" customFormat="1" ht="12" customHeight="1" x14ac:dyDescent="0.2">
      <c r="A188" s="96" t="s">
        <v>486</v>
      </c>
      <c r="B188" s="69" t="s">
        <v>487</v>
      </c>
      <c r="C188" s="80">
        <f>IF(ISNA(VLOOKUP($A188,'[2]1516 enrollment_Rev_Exp by size'!$A$6:$G$320,3,FALSE)),"",VLOOKUP($A188,'[2]1516 enrollment_Rev_Exp by size'!$A$6:$G$320,3,FALSE))</f>
        <v>871.08999999999992</v>
      </c>
      <c r="D188" s="97">
        <v>9893236.3900000006</v>
      </c>
      <c r="E188" s="80">
        <f t="shared" si="243"/>
        <v>9893236.3899999987</v>
      </c>
      <c r="F188" s="80">
        <f t="shared" si="244"/>
        <v>0</v>
      </c>
      <c r="G188" s="98">
        <f>IF(ISNA(VLOOKUP($A188,'[2]1516 Exp_Rev Access'!$F$7:$FS$306,2,FALSE)),"",VLOOKUP($A188,'[2]1516 Exp_Rev Access'!$F$7:$FS$306,2,FALSE))</f>
        <v>1511208.51</v>
      </c>
      <c r="H188" s="98">
        <f>IF(ISNA(VLOOKUP($A188,'[2]1516 Exp_Rev Access'!$F$7:$FS$306,3,FALSE)),"",VLOOKUP($A188,'[2]1516 Exp_Rev Access'!$F$7:$FS$306,3,FALSE))</f>
        <v>0</v>
      </c>
      <c r="I188" s="98">
        <f>IF(ISNA(VLOOKUP($A188,'[2]1516 Exp_Rev Access'!$F$7:$FS$306,4,FALSE)),"",VLOOKUP($A188,'[2]1516 Exp_Rev Access'!$F$7:$FS$306,4,FALSE))</f>
        <v>0</v>
      </c>
      <c r="J188" s="98">
        <f>IF(ISNA(VLOOKUP($A188,'[2]1516 Exp_Rev Access'!$F$7:$FS$306,5,FALSE)),"",VLOOKUP($A188,'[2]1516 Exp_Rev Access'!$F$7:$FS$306,5,FALSE))</f>
        <v>3718.18</v>
      </c>
      <c r="K188" s="98">
        <f>IF(ISNA(VLOOKUP($A188,'[2]1516 Exp_Rev Access'!$F$7:$FS$306,6,FALSE)),"",VLOOKUP($A188,'[2]1516 Exp_Rev Access'!$F$7:$FS$306,6,FALSE))</f>
        <v>0</v>
      </c>
      <c r="L188" s="98">
        <f>IF(ISNA(VLOOKUP($A188,'[2]1516 Exp_Rev Access'!$F$7:$FS$306,7,FALSE)),"",VLOOKUP($A188,'[2]1516 Exp_Rev Access'!$F$7:$FS$306,7,FALSE))</f>
        <v>0</v>
      </c>
      <c r="M188" s="90">
        <f t="shared" si="245"/>
        <v>1514926.69</v>
      </c>
      <c r="N188" s="72">
        <f t="shared" si="246"/>
        <v>0.15312751361437951</v>
      </c>
      <c r="O188" s="73">
        <f t="shared" si="247"/>
        <v>1739.1161533251445</v>
      </c>
      <c r="P188" s="99">
        <f>IF(ISNA(VLOOKUP($A188,'[2]1516 Exp_Rev Access'!$F$7:$FS$306,8,FALSE)),"",VLOOKUP($A188,'[2]1516 Exp_Rev Access'!$F$7:$FS$306,8,FALSE))</f>
        <v>59907</v>
      </c>
      <c r="Q188" s="99">
        <f>IF(ISNA(VLOOKUP($A188,'[2]1516 Exp_Rev Access'!$F$7:$FS$306,9,FALSE)),"",VLOOKUP($A188,'[2]1516 Exp_Rev Access'!$F$7:$FS$306,9,FALSE))</f>
        <v>0</v>
      </c>
      <c r="R188" s="99">
        <f>IF(ISNA(VLOOKUP($A188,'[2]1516 Exp_Rev Access'!$F$7:$FS$306,10,FALSE)),"",VLOOKUP($A188,'[2]1516 Exp_Rev Access'!$F$7:$FS$306,10,FALSE))</f>
        <v>0</v>
      </c>
      <c r="S188" s="99">
        <f>IF(ISNA(VLOOKUP($A188,'[2]1516 Exp_Rev Access'!$F$7:$FS$306,11,FALSE)),"",VLOOKUP($A188,'[2]1516 Exp_Rev Access'!$F$7:$FS$306,11,FALSE))</f>
        <v>0</v>
      </c>
      <c r="T188" s="99">
        <f>IF(ISNA(VLOOKUP($A188,'[2]1516 Exp_Rev Access'!$F$7:$FS$306,12,FALSE)),"",VLOOKUP($A188,'[2]1516 Exp_Rev Access'!$F$7:$FS$306,12,FALSE))</f>
        <v>0</v>
      </c>
      <c r="U188" s="99">
        <f>IF(ISNA(VLOOKUP($A188,'[2]1516 Exp_Rev Access'!$F$7:$FS$306,13,FALSE)),"",VLOOKUP($A188,'[2]1516 Exp_Rev Access'!$F$7:$FS$306,13,FALSE))</f>
        <v>0</v>
      </c>
      <c r="V188" s="99">
        <f>IF(ISNA(VLOOKUP($A188,'[2]1516 Exp_Rev Access'!$F$7:$FS$306,14,FALSE)),"",VLOOKUP($A188,'[2]1516 Exp_Rev Access'!$F$7:$FS$306,14,FALSE))</f>
        <v>0</v>
      </c>
      <c r="W188" s="99">
        <f>IF(ISNA(VLOOKUP($A188,'[2]1516 Exp_Rev Access'!$F$7:$FS$306,15,FALSE)),"",VLOOKUP($A188,'[2]1516 Exp_Rev Access'!$F$7:$FS$306,15,FALSE))</f>
        <v>50949.3</v>
      </c>
      <c r="X188" s="99">
        <f>IF(ISNA(VLOOKUP($A188,'[2]1516 Exp_Rev Access'!$F$7:$FS$306,16,FALSE)),"",VLOOKUP($A188,'[2]1516 Exp_Rev Access'!$F$7:$FS$306,16,FALSE))</f>
        <v>807.45</v>
      </c>
      <c r="Y188" s="99">
        <f>IF(ISNA(VLOOKUP($A188,'[2]1516 Exp_Rev Access'!$F$7:$FS$306,17,FALSE)),"",VLOOKUP($A188,'[2]1516 Exp_Rev Access'!$F$7:$FS$306,17,FALSE))</f>
        <v>18785</v>
      </c>
      <c r="Z188" s="99">
        <f>IF(ISNA(VLOOKUP($A188,'[2]1516 Exp_Rev Access'!$F$7:$FS$306,18,FALSE)),"",VLOOKUP($A188,'[2]1516 Exp_Rev Access'!$F$7:$FS$306,18,FALSE))</f>
        <v>0</v>
      </c>
      <c r="AA188" s="99">
        <f>IF(ISNA(VLOOKUP($A188,'[2]1516 Exp_Rev Access'!$F$7:$FS$306,19,FALSE)),"",VLOOKUP($A188,'[2]1516 Exp_Rev Access'!$F$7:$FS$306,19,FALSE))</f>
        <v>22204.9</v>
      </c>
      <c r="AB188" s="99">
        <f>IF(ISNA(VLOOKUP($A188,'[2]1516 Exp_Rev Access'!$F$7:$FS$306,20,FALSE)),"",VLOOKUP($A188,'[2]1516 Exp_Rev Access'!$F$7:$FS$306,20,FALSE))</f>
        <v>0</v>
      </c>
      <c r="AC188" s="99">
        <f>IF(ISNA(VLOOKUP($A188,'[2]1516 Exp_Rev Access'!$F$7:$FS$306,21,FALSE)),"",VLOOKUP($A188,'[2]1516 Exp_Rev Access'!$F$7:$FS$306,21,FALSE))</f>
        <v>158148.1</v>
      </c>
      <c r="AD188" s="99">
        <f>IF(ISNA(VLOOKUP($A188,'[2]1516 Exp_Rev Access'!$F$7:$FS$306,22,FALSE)),"",VLOOKUP($A188,'[2]1516 Exp_Rev Access'!$F$7:$FS$306,22,FALSE))</f>
        <v>4078.96</v>
      </c>
      <c r="AE188" s="99">
        <f>IF(ISNA(VLOOKUP($A188,'[2]1516 Exp_Rev Access'!$F$7:$FS$306,23,FALSE)),"",VLOOKUP($A188,'[2]1516 Exp_Rev Access'!$F$7:$FS$306,23,FALSE))</f>
        <v>0</v>
      </c>
      <c r="AF188" s="99">
        <f>IF(ISNA(VLOOKUP($A188,'[2]1516 Exp_Rev Access'!$F$7:$FS$306,24,FALSE)),"",VLOOKUP($A188,'[2]1516 Exp_Rev Access'!$F$7:$FS$306,24,FALSE))</f>
        <v>46840.66</v>
      </c>
      <c r="AG188" s="99">
        <f>IF(ISNA(VLOOKUP($A188,'[2]1516 Exp_Rev Access'!$F$7:$FS$306,25,FALSE)),"",VLOOKUP($A188,'[2]1516 Exp_Rev Access'!$F$7:$FS$306,25,FALSE))</f>
        <v>74</v>
      </c>
      <c r="AH188" s="98">
        <f>IF(ISNA(VLOOKUP($A188,'[2]1516 Exp_Rev Access'!$F$7:$FS$306,26,FALSE)),"",VLOOKUP($A188,'[2]1516 Exp_Rev Access'!$F$7:$FS$306,26,FALSE))</f>
        <v>1813.27</v>
      </c>
      <c r="AI188" s="98">
        <f>IF(ISNA(VLOOKUP($A188,'[2]1516 Exp_Rev Access'!$F$7:$FS$306,27,FALSE)),"",VLOOKUP($A188,'[2]1516 Exp_Rev Access'!$F$7:$FS$306,27,FALSE))</f>
        <v>0</v>
      </c>
      <c r="AJ188" s="98">
        <f>IF(ISNA(VLOOKUP($A188,'[2]1516 Exp_Rev Access'!$F$7:$FS$306,28,FALSE)),"",VLOOKUP($A188,'[2]1516 Exp_Rev Access'!$F$7:$FS$306,28,FALSE))</f>
        <v>22785.81</v>
      </c>
      <c r="AK188" s="98">
        <f>IF(ISNA(VLOOKUP($A188,'[2]1516 Exp_Rev Access'!$F$7:$FS$306,29,FALSE)),"",VLOOKUP($A188,'[2]1516 Exp_Rev Access'!$F$7:$FS$306,29,FALSE))</f>
        <v>0</v>
      </c>
      <c r="AL188" s="100">
        <f t="shared" si="248"/>
        <v>386394.45</v>
      </c>
      <c r="AM188" s="72">
        <f t="shared" si="249"/>
        <v>3.9056425497986103E-2</v>
      </c>
      <c r="AN188" s="94">
        <f t="shared" si="250"/>
        <v>443.57580732186119</v>
      </c>
      <c r="AO188" s="99">
        <f>IF(ISNA(VLOOKUP($A188,'[2]1516 Exp_Rev Access'!$F$7:$GB$306,30,FALSE)),"",VLOOKUP($A188,'[2]1516 Exp_Rev Access'!$F$7:$FS$306,30,FALSE))</f>
        <v>5353098.34</v>
      </c>
      <c r="AP188" s="99">
        <f>IF(ISNA(VLOOKUP($A188,'[2]1516 Exp_Rev Access'!$F$7:$GB$306,31,FALSE)),"",VLOOKUP($A188,'[2]1516 Exp_Rev Access'!$F$7:$FS$306,31,FALSE))</f>
        <v>104889.1</v>
      </c>
      <c r="AQ188" s="99">
        <f>IF(ISNA(VLOOKUP($A188,'[2]1516 Exp_Rev Access'!$F$7:$GB$306,32,FALSE)),"",VLOOKUP($A188,'[2]1516 Exp_Rev Access'!$F$7:$FS$306,32,FALSE))</f>
        <v>390000.84</v>
      </c>
      <c r="AR188" s="99">
        <f>IF(ISNA(VLOOKUP($A188,'[2]1516 Exp_Rev Access'!$F$7:$GB$306,33,FALSE)),"",VLOOKUP($A188,'[2]1516 Exp_Rev Access'!$F$7:$FS$306,33,FALSE))</f>
        <v>0</v>
      </c>
      <c r="AS188" s="99">
        <f>IF(ISNA(VLOOKUP($A188,'[2]1516 Exp_Rev Access'!$F$7:$GB$306,34,FALSE)),"",VLOOKUP($A188,'[2]1516 Exp_Rev Access'!$F$7:$FS$306,34,FALSE))</f>
        <v>0</v>
      </c>
      <c r="AT188" s="101">
        <f t="shared" si="251"/>
        <v>5847988.2799999993</v>
      </c>
      <c r="AU188" s="72">
        <f t="shared" si="252"/>
        <v>0.59110972885587731</v>
      </c>
      <c r="AV188" s="94">
        <f t="shared" si="253"/>
        <v>6713.4145495872981</v>
      </c>
      <c r="AW188" s="99">
        <f>IF(ISNA(VLOOKUP($A188,'[2]1516 Exp_Rev Access'!$F$7:$GB$306,35,FALSE)),"",VLOOKUP($A188,'[2]1516 Exp_Rev Access'!$F$7:$GB$306,35,FALSE))</f>
        <v>0</v>
      </c>
      <c r="AX188" s="99">
        <f>IF(ISNA(VLOOKUP($A188,'[2]1516 Exp_Rev Access'!$F$7:$GB$306,36,FALSE)),"",VLOOKUP($A188,'[2]1516 Exp_Rev Access'!$F$7:$GB$306,36,FALSE))</f>
        <v>669626.67000000004</v>
      </c>
      <c r="AY188" s="99">
        <f>IF(ISNA(VLOOKUP($A188,'[2]1516 Exp_Rev Access'!$F$7:$GB$306,37,FALSE)),"",VLOOKUP($A188,'[2]1516 Exp_Rev Access'!$F$7:$GB$306,37,FALSE))</f>
        <v>0</v>
      </c>
      <c r="AZ188" s="99">
        <f>IF(ISNA(VLOOKUP($A188,'[2]1516 Exp_Rev Access'!$F$7:$GB$306,38,FALSE)),"",VLOOKUP($A188,'[2]1516 Exp_Rev Access'!$F$7:$GB$306,38,FALSE))</f>
        <v>0</v>
      </c>
      <c r="BA188" s="99">
        <f>IF(ISNA(VLOOKUP($A188,'[2]1516 Exp_Rev Access'!$F$7:$GB$306,39,FALSE)),"",VLOOKUP($A188,'[2]1516 Exp_Rev Access'!$F$7:$GB$306,39,FALSE))</f>
        <v>0</v>
      </c>
      <c r="BB188" s="99">
        <f>IF(ISNA(VLOOKUP($A188,'[2]1516 Exp_Rev Access'!$F$7:$GB$306,40,FALSE)),"",VLOOKUP($A188,'[2]1516 Exp_Rev Access'!$F$7:$GB$306,40,FALSE))</f>
        <v>114207.43</v>
      </c>
      <c r="BC188" s="99">
        <f>IF(ISNA(VLOOKUP($A188,'[2]1516 Exp_Rev Access'!$F$7:$GB$306,41,FALSE)),"",VLOOKUP($A188,'[2]1516 Exp_Rev Access'!$F$7:$GB$306,41,FALSE))</f>
        <v>0</v>
      </c>
      <c r="BD188" s="99">
        <f>IF(ISNA(VLOOKUP($A188,'[2]1516 Exp_Rev Access'!$F$7:$GB$306,42,FALSE)),"",VLOOKUP($A188,'[2]1516 Exp_Rev Access'!$F$7:$GB$306,42,FALSE))</f>
        <v>17575.580000000002</v>
      </c>
      <c r="BE188" s="99">
        <f>IF(ISNA(VLOOKUP($A188,'[2]1516 Exp_Rev Access'!$F$7:$GB$306,43,FALSE)),"",VLOOKUP($A188,'[2]1516 Exp_Rev Access'!$F$7:$GB$306,43,FALSE))</f>
        <v>0</v>
      </c>
      <c r="BF188" s="99">
        <f>IF(ISNA(VLOOKUP($A188,'[2]1516 Exp_Rev Access'!$F$7:$GB$306,44,FALSE)),"",VLOOKUP($A188,'[2]1516 Exp_Rev Access'!$F$7:$GB$306,44,FALSE))</f>
        <v>0</v>
      </c>
      <c r="BG188" s="99">
        <f>IF(ISNA(VLOOKUP($A188,'[2]1516 Exp_Rev Access'!$F$7:$GB$306,45,FALSE)),"",VLOOKUP($A188,'[2]1516 Exp_Rev Access'!$F$7:$GB$306,45,FALSE))</f>
        <v>8971.2099999999991</v>
      </c>
      <c r="BH188" s="99">
        <f>IF(ISNA(VLOOKUP($A188,'[2]1516 Exp_Rev Access'!$F$7:$GB$306,46,FALSE)),"",VLOOKUP($A188,'[2]1516 Exp_Rev Access'!$F$7:$GB$306,46,FALSE))</f>
        <v>0</v>
      </c>
      <c r="BI188" s="99">
        <f>IF(ISNA(VLOOKUP($A188,'[2]1516 Exp_Rev Access'!$F$7:$GB$306,47,FALSE)),"",VLOOKUP($A188,'[2]1516 Exp_Rev Access'!$F$7:$GB$306,47,FALSE))</f>
        <v>3267.53</v>
      </c>
      <c r="BJ188" s="99">
        <f>IF(ISNA(VLOOKUP($A188,'[2]1516 Exp_Rev Access'!$F$7:$GB$306,48,FALSE)),"",VLOOKUP($A188,'[2]1516 Exp_Rev Access'!$F$7:$GB$306,48,FALSE))</f>
        <v>571050.66</v>
      </c>
      <c r="BK188" s="99">
        <f>IF(ISNA(VLOOKUP($A188,'[2]1516 Exp_Rev Access'!$F$7:$GB$306,49,FALSE)),"",VLOOKUP($A188,'[2]1516 Exp_Rev Access'!$F$7:$GB$306,49,FALSE))</f>
        <v>8155</v>
      </c>
      <c r="BL188" s="99">
        <f>IF(ISNA(VLOOKUP($A188,'[2]1516 Exp_Rev Access'!$F$7:$GB$306,50,FALSE)),"",VLOOKUP($A188,'[2]1516 Exp_Rev Access'!$F$7:$GB$306,50,FALSE))</f>
        <v>0</v>
      </c>
      <c r="BM188" s="99">
        <f>IF(ISNA(VLOOKUP($A188,'[2]1516 Exp_Rev Access'!$F$7:$GB$306,51,FALSE)),"",VLOOKUP($A188,'[2]1516 Exp_Rev Access'!$F$7:$GB$306,51,FALSE))</f>
        <v>0</v>
      </c>
      <c r="BN188" s="99">
        <f>IF(ISNA(VLOOKUP($A188,'[2]1516 Exp_Rev Access'!$F$7:$GB$306,52,FALSE)),"",VLOOKUP($A188,'[2]1516 Exp_Rev Access'!$F$7:$GB$306,52,FALSE))</f>
        <v>0</v>
      </c>
      <c r="BO188" s="99">
        <f>IF(ISNA(VLOOKUP($A188,'[2]1516 Exp_Rev Access'!$F$7:$GB$306,53,FALSE)),"",VLOOKUP($A188,'[2]1516 Exp_Rev Access'!$F$7:$GB$306,53,FALSE))</f>
        <v>0</v>
      </c>
      <c r="BP188" s="99">
        <f>IF(ISNA(VLOOKUP($A188,'[2]1516 Exp_Rev Access'!$F$7:$GB$306,54,FALSE)),"",VLOOKUP($A188,'[2]1516 Exp_Rev Access'!$F$7:$GB$306,54,FALSE))</f>
        <v>5360</v>
      </c>
      <c r="BQ188" s="99">
        <f>IF(ISNA(VLOOKUP($A188,'[2]1516 Exp_Rev Access'!$F$7:$GB$306,55,FALSE)),"",VLOOKUP($A188,'[2]1516 Exp_Rev Access'!$F$7:$GB$306,55,FALSE))</f>
        <v>0</v>
      </c>
      <c r="BR188" s="99">
        <f>IF(ISNA(VLOOKUP($A188,'[2]1516 Exp_Rev Access'!$F$7:$GB$306,56,FALSE)),"",VLOOKUP($A188,'[2]1516 Exp_Rev Access'!$F$7:$GB$306,56,FALSE))</f>
        <v>0</v>
      </c>
      <c r="BS188" s="99">
        <f>IF(ISNA(VLOOKUP($A188,'[2]1516 Exp_Rev Access'!$F$7:$GB$306,57,FALSE)),"",VLOOKUP($A188,'[2]1516 Exp_Rev Access'!$F$7:$GB$306,57,FALSE))</f>
        <v>0</v>
      </c>
      <c r="BT188" s="99">
        <f>IF(ISNA(VLOOKUP($A188,'[2]1516 Exp_Rev Access'!$F$7:$GB$306,58,FALSE)),"",VLOOKUP($A188,'[2]1516 Exp_Rev Access'!$F$7:$GB$306,58,FALSE))</f>
        <v>0</v>
      </c>
      <c r="BU188" s="102">
        <f t="shared" si="254"/>
        <v>1398214.08</v>
      </c>
      <c r="BV188" s="72">
        <f t="shared" si="255"/>
        <v>0.14133030131710014</v>
      </c>
      <c r="BW188" s="94">
        <f t="shared" si="256"/>
        <v>1605.1315937503589</v>
      </c>
      <c r="BX188" s="99">
        <f>IF(ISNA(VLOOKUP($A188,'[2]1516 Exp_Rev Access'!$F$7:$GB$306,59,FALSE)),"",VLOOKUP($A188,'[2]1516 Exp_Rev Access'!$F$7:$GB$306,59,FALSE))</f>
        <v>0</v>
      </c>
      <c r="BY188" s="99">
        <f>IF(ISNA(VLOOKUP($A188,'[2]1516 Exp_Rev Access'!$F$7:$GB$306,60,FALSE)),"",VLOOKUP($A188,'[2]1516 Exp_Rev Access'!$F$7:$GB$306,60,FALSE))</f>
        <v>0</v>
      </c>
      <c r="BZ188" s="99">
        <f>IF(ISNA(VLOOKUP($A188,'[2]1516 Exp_Rev Access'!$F$7:$GB$306,61,FALSE)),"",VLOOKUP($A188,'[2]1516 Exp_Rev Access'!$F$7:$GB$306,61,FALSE))</f>
        <v>0</v>
      </c>
      <c r="CA188" s="99">
        <f>IF(ISNA(VLOOKUP($A188,'[2]1516 Exp_Rev Access'!$F$7:$GB$306,62,FALSE)),"",VLOOKUP($A188,'[2]1516 Exp_Rev Access'!$F$7:$GB$306,62,FALSE))</f>
        <v>0</v>
      </c>
      <c r="CB188" s="99">
        <f>IF(ISNA(VLOOKUP($A188,'[2]1516 Exp_Rev Access'!$F$7:$GB$306,63,FALSE)),"",VLOOKUP($A188,'[2]1516 Exp_Rev Access'!$F$7:$GB$306,63,FALSE))</f>
        <v>0</v>
      </c>
      <c r="CC188" s="99">
        <f>IF(ISNA(VLOOKUP($A188,'[2]1516 Exp_Rev Access'!$F$7:$GB$306,64,FALSE)),"",VLOOKUP($A188,'[2]1516 Exp_Rev Access'!$F$7:$GB$306,64,FALSE))</f>
        <v>0</v>
      </c>
      <c r="CD188" s="101">
        <f t="shared" si="257"/>
        <v>0</v>
      </c>
      <c r="CE188" s="72"/>
      <c r="CF188" s="103"/>
      <c r="CG188" s="99">
        <f>IF(ISNA(VLOOKUP($A188,'[2]1516 Exp_Rev Access'!$F$7:$GB$306,65,FALSE)),"",VLOOKUP($A188,'[2]1516 Exp_Rev Access'!$F$7:$GB$306,65,FALSE))</f>
        <v>0</v>
      </c>
      <c r="CH188" s="99">
        <f>IF(ISNA(VLOOKUP($A188,'[2]1516 Exp_Rev Access'!$F$7:$GB$306,66,FALSE)),"",VLOOKUP($A188,'[2]1516 Exp_Rev Access'!$F$7:$GB$306,66,FALSE))</f>
        <v>0</v>
      </c>
      <c r="CI188" s="99">
        <f>IF(ISNA(VLOOKUP($A188,'[2]1516 Exp_Rev Access'!$F$7:$GB$306,67,FALSE)),"",VLOOKUP($A188,'[2]1516 Exp_Rev Access'!$F$7:$GB$306,67,FALSE))</f>
        <v>0</v>
      </c>
      <c r="CJ188" s="99">
        <f>IF(ISNA(VLOOKUP($A188,'[2]1516 Exp_Rev Access'!$F$7:$GB$306,68,FALSE)),"",VLOOKUP($A188,'[2]1516 Exp_Rev Access'!$F$7:$GB$306,68,FALSE))</f>
        <v>0</v>
      </c>
      <c r="CK188" s="99">
        <f>IF(ISNA(VLOOKUP($A188,'[2]1516 Exp_Rev Access'!$F$7:$GB$306,69,FALSE)),"",VLOOKUP($A188,'[2]1516 Exp_Rev Access'!$F$7:$GB$306,69,FALSE))</f>
        <v>0</v>
      </c>
      <c r="CL188" s="99">
        <f>IF(ISNA(VLOOKUP($A188,'[2]1516 Exp_Rev Access'!$F$7:$GB$306,70,FALSE)),"",VLOOKUP($A188,'[2]1516 Exp_Rev Access'!$F$7:$GB$306,70,FALSE))</f>
        <v>0</v>
      </c>
      <c r="CM188" s="99">
        <f>IF(ISNA(VLOOKUP($A188,'[2]1516 Exp_Rev Access'!$F$7:$GB$306,71,FALSE)),"",VLOOKUP($A188,'[2]1516 Exp_Rev Access'!$F$7:$GB$306,71,FALSE))</f>
        <v>0</v>
      </c>
      <c r="CN188" s="99">
        <f>IF(ISNA(VLOOKUP($A188,'[2]1516 Exp_Rev Access'!$F$7:$GB$306,72,FALSE)),"",VLOOKUP($A188,'[2]1516 Exp_Rev Access'!$F$7:$GB$306,72,FALSE))</f>
        <v>0</v>
      </c>
      <c r="CO188" s="99">
        <f>IF(ISNA(VLOOKUP($A188,'[2]1516 Exp_Rev Access'!$F$7:$GB$306,73,FALSE)),"",VLOOKUP($A188,'[2]1516 Exp_Rev Access'!$F$7:$GB$306,73,FALSE))</f>
        <v>0</v>
      </c>
      <c r="CP188" s="99">
        <f>IF(ISNA(VLOOKUP($A188,'[2]1516 Exp_Rev Access'!$F$7:$GB$306,74,FALSE)),"",VLOOKUP($A188,'[2]1516 Exp_Rev Access'!$F$7:$GB$306,74,FALSE))</f>
        <v>130372.71</v>
      </c>
      <c r="CQ188" s="99">
        <f>IF(ISNA(VLOOKUP($A188,'[2]1516 Exp_Rev Access'!$F$7:$GB$306,75,FALSE)),"",VLOOKUP($A188,'[2]1516 Exp_Rev Access'!$F$7:$GB$306,75,FALSE))</f>
        <v>0</v>
      </c>
      <c r="CR188" s="99">
        <f>IF(ISNA(VLOOKUP($A188,'[2]1516 Exp_Rev Access'!$F$7:$GB$306,76,FALSE)),"",VLOOKUP($A188,'[2]1516 Exp_Rev Access'!$F$7:$GB$306,76,FALSE))</f>
        <v>0</v>
      </c>
      <c r="CS188" s="99">
        <f>IF(ISNA(VLOOKUP($A188,'[2]1516 Exp_Rev Access'!$F$7:$GB$306,77,FALSE)),"",VLOOKUP($A188,'[2]1516 Exp_Rev Access'!$F$7:$GB$306,77,FALSE))</f>
        <v>0</v>
      </c>
      <c r="CT188" s="99">
        <f>IF(ISNA(VLOOKUP($A188,'[2]1516 Exp_Rev Access'!$F$7:$GB$306,78,FALSE)),"",VLOOKUP($A188,'[2]1516 Exp_Rev Access'!$F$7:$GB$306,78,FALSE))</f>
        <v>45614.879999999997</v>
      </c>
      <c r="CU188" s="99">
        <f>IF(ISNA(VLOOKUP($A188,'[2]1516 Exp_Rev Access'!$F$7:$GB$306,79,FALSE)),"",VLOOKUP($A188,'[2]1516 Exp_Rev Access'!$F$7:$GB$306,79,FALSE))</f>
        <v>20739</v>
      </c>
      <c r="CV188" s="99">
        <f>IF(ISNA(VLOOKUP($A188,'[2]1516 Exp_Rev Access'!$F$7:$GB$306,80,FALSE)),"",VLOOKUP($A188,'[2]1516 Exp_Rev Access'!$F$7:$GB$306,80,FALSE))</f>
        <v>0</v>
      </c>
      <c r="CW188" s="99">
        <f>IF(ISNA(VLOOKUP($A188,'[2]1516 Exp_Rev Access'!$F$7:$GB$306,81,FALSE)),"",VLOOKUP($A188,'[2]1516 Exp_Rev Access'!$F$7:$GB$306,81,FALSE))</f>
        <v>0</v>
      </c>
      <c r="CX188" s="99">
        <f>IF(ISNA(VLOOKUP($A188,'[2]1516 Exp_Rev Access'!$F$7:$GB$306,82,FALSE)),"",VLOOKUP($A188,'[2]1516 Exp_Rev Access'!$F$7:$GB$306,82,FALSE))</f>
        <v>0</v>
      </c>
      <c r="CY188" s="99">
        <f>IF(ISNA(VLOOKUP($A188,'[2]1516 Exp_Rev Access'!$F$7:$GB$306,83,FALSE)),"",VLOOKUP($A188,'[2]1516 Exp_Rev Access'!$F$7:$GB$306,83,FALSE))</f>
        <v>0</v>
      </c>
      <c r="CZ188" s="99">
        <f>IF(ISNA(VLOOKUP($A188,'[2]1516 Exp_Rev Access'!$F$7:$GB$306,84,FALSE)),"",VLOOKUP($A188,'[2]1516 Exp_Rev Access'!$F$7:$GB$306,84,FALSE))</f>
        <v>0</v>
      </c>
      <c r="DA188" s="99">
        <f>IF(ISNA(VLOOKUP($A188,'[2]1516 Exp_Rev Access'!$F$7:$GB$306,85,FALSE)),"",VLOOKUP($A188,'[2]1516 Exp_Rev Access'!$F$7:$GB$306,85,FALSE))</f>
        <v>0</v>
      </c>
      <c r="DB188" s="99">
        <f>IF(ISNA(VLOOKUP($A188,'[2]1516 Exp_Rev Access'!$F$7:$GB$306,86,FALSE)),"",VLOOKUP($A188,'[2]1516 Exp_Rev Access'!$F$7:$GB$306,86,FALSE))</f>
        <v>0</v>
      </c>
      <c r="DC188" s="99">
        <f>IF(ISNA(VLOOKUP($A188,'[2]1516 Exp_Rev Access'!$F$7:$GB$306,87,FALSE)),"",VLOOKUP($A188,'[2]1516 Exp_Rev Access'!$F$7:$GB$306,87,FALSE))</f>
        <v>0</v>
      </c>
      <c r="DD188" s="99">
        <f>IF(ISNA(VLOOKUP($A188,'[2]1516 Exp_Rev Access'!$F$7:$GB$306,88,FALSE)),"",VLOOKUP($A188,'[2]1516 Exp_Rev Access'!$F$7:$GB$306,88,FALSE))</f>
        <v>0</v>
      </c>
      <c r="DE188" s="99">
        <f>IF(ISNA(VLOOKUP($A188,'[2]1516 Exp_Rev Access'!$F$7:$GB$306,89,FALSE)),"",VLOOKUP($A188,'[2]1516 Exp_Rev Access'!$F$7:$GB$306,89,FALSE))</f>
        <v>0</v>
      </c>
      <c r="DF188" s="99">
        <f>IF(ISNA(VLOOKUP($A188,'[2]1516 Exp_Rev Access'!$F$7:$GB$306,90,FALSE)),"",VLOOKUP($A188,'[2]1516 Exp_Rev Access'!$F$7:$GB$306,90,FALSE))</f>
        <v>0</v>
      </c>
      <c r="DG188" s="99">
        <f>IF(ISNA(VLOOKUP($A188,'[2]1516 Exp_Rev Access'!$F$7:$GB$306,91,FALSE)),"",VLOOKUP($A188,'[2]1516 Exp_Rev Access'!$F$7:$GB$306,91,FALSE))</f>
        <v>0</v>
      </c>
      <c r="DH188" s="99">
        <f>IF(ISNA(VLOOKUP($A188,'[2]1516 Exp_Rev Access'!$F$7:$GB$306,92,FALSE)),"",VLOOKUP($A188,'[2]1516 Exp_Rev Access'!$F$7:$GB$306,92,FALSE))</f>
        <v>117059.86</v>
      </c>
      <c r="DI188" s="99">
        <f>IF(ISNA(VLOOKUP($A188,'[2]1516 Exp_Rev Access'!$F$7:$GB$306,93,FALSE)),"",VLOOKUP($A188,'[2]1516 Exp_Rev Access'!$F$7:$GB$306,93,FALSE))</f>
        <v>0</v>
      </c>
      <c r="DJ188" s="99">
        <f>IF(ISNA(VLOOKUP($A188,'[2]1516 Exp_Rev Access'!$F$7:$GB$306,94,FALSE)),"",VLOOKUP($A188,'[2]1516 Exp_Rev Access'!$F$7:$GB$306,94,FALSE))</f>
        <v>0</v>
      </c>
      <c r="DK188" s="99">
        <f>IF(ISNA(VLOOKUP($A188,'[2]1516 Exp_Rev Access'!$F$7:$GB$306,95,FALSE)),"",VLOOKUP($A188,'[2]1516 Exp_Rev Access'!$F$7:$GB$306,95,FALSE))</f>
        <v>0</v>
      </c>
      <c r="DL188" s="99">
        <f>IF(ISNA(VLOOKUP($A188,'[2]1516 Exp_Rev Access'!$F$7:$GB$306,96,FALSE)),"",VLOOKUP($A188,'[2]1516 Exp_Rev Access'!$F$7:$GB$306,96,FALSE))</f>
        <v>0</v>
      </c>
      <c r="DM188" s="99">
        <f>IF(ISNA(VLOOKUP($A188,'[2]1516 Exp_Rev Access'!$F$7:$GB$306,97,FALSE)),"",VLOOKUP($A188,'[2]1516 Exp_Rev Access'!$F$7:$GB$306,97,FALSE))</f>
        <v>0</v>
      </c>
      <c r="DN188" s="99">
        <f>IF(ISNA(VLOOKUP($A188,'[2]1516 Exp_Rev Access'!$F$7:$GB$306,98,FALSE)),"",VLOOKUP($A188,'[2]1516 Exp_Rev Access'!$F$7:$GB$306,98,FALSE))</f>
        <v>0</v>
      </c>
      <c r="DO188" s="99">
        <f>IF(ISNA(VLOOKUP($A188,'[2]1516 Exp_Rev Access'!$F$7:$GB$306,99,FALSE)),"",VLOOKUP($A188,'[2]1516 Exp_Rev Access'!$F$7:$GB$306,99,FALSE))</f>
        <v>0</v>
      </c>
      <c r="DP188" s="99">
        <f>IF(ISNA(VLOOKUP($A188,'[2]1516 Exp_Rev Access'!$F$7:$GB$306,100,FALSE)),"",VLOOKUP($A188,'[2]1516 Exp_Rev Access'!$F$7:$GB$306,100,FALSE))</f>
        <v>0</v>
      </c>
      <c r="DQ188" s="99">
        <f>IF(ISNA(VLOOKUP($A188,'[2]1516 Exp_Rev Access'!$F$7:$GB$306,101,FALSE)),"",VLOOKUP($A188,'[2]1516 Exp_Rev Access'!$F$7:$GB$306,101,FALSE))</f>
        <v>0</v>
      </c>
      <c r="DR188" s="99">
        <f>IF(ISNA(VLOOKUP($A188,'[2]1516 Exp_Rev Access'!$F$7:$GB$306,102,FALSE)),"",VLOOKUP($A188,'[2]1516 Exp_Rev Access'!$F$7:$GB$306,102,FALSE))</f>
        <v>0</v>
      </c>
      <c r="DS188" s="99">
        <f>IF(ISNA(VLOOKUP($A188,'[2]1516 Exp_Rev Access'!$F$7:$GB$306,103,FALSE)),"",VLOOKUP($A188,'[2]1516 Exp_Rev Access'!$F$7:$GB$306,103,FALSE))</f>
        <v>0</v>
      </c>
      <c r="DT188" s="99">
        <f>IF(ISNA(VLOOKUP($A188,'[2]1516 Exp_Rev Access'!$F$7:$GB$306,104,FALSE)),"",VLOOKUP($A188,'[2]1516 Exp_Rev Access'!$F$7:$GB$306,104,FALSE))</f>
        <v>0</v>
      </c>
      <c r="DU188" s="99">
        <f>IF(ISNA(VLOOKUP($A188,'[2]1516 Exp_Rev Access'!$F$7:$GB$306,105,FALSE)),"",VLOOKUP($A188,'[2]1516 Exp_Rev Access'!$F$7:$GB$306,105,FALSE))</f>
        <v>0</v>
      </c>
      <c r="DV188" s="99">
        <f>IF(ISNA(VLOOKUP($A188,'[2]1516 Exp_Rev Access'!$F$7:$GB$306,106,FALSE)),"",VLOOKUP($A188,'[2]1516 Exp_Rev Access'!$F$7:$GB$306,106,FALSE))</f>
        <v>0</v>
      </c>
      <c r="DW188" s="99">
        <f>IF(ISNA(VLOOKUP($A188,'[2]1516 Exp_Rev Access'!$F$7:$GB$306,107,FALSE)),"",VLOOKUP($A188,'[2]1516 Exp_Rev Access'!$F$7:$GB$306,107,FALSE))</f>
        <v>0</v>
      </c>
      <c r="DX188" s="99">
        <f>IF(ISNA(VLOOKUP($A188,'[2]1516 Exp_Rev Access'!$F$7:$GB$306,108,FALSE)),"",VLOOKUP($A188,'[2]1516 Exp_Rev Access'!$F$7:$GB$306,108,FALSE))</f>
        <v>0</v>
      </c>
      <c r="DY188" s="99">
        <f>IF(ISNA(VLOOKUP($A188,'[2]1516 Exp_Rev Access'!$F$7:$GB$306,109,FALSE)),"",VLOOKUP($A188,'[2]1516 Exp_Rev Access'!$F$7:$GB$306,109,FALSE))</f>
        <v>0</v>
      </c>
      <c r="DZ188" s="99">
        <f>IF(ISNA(VLOOKUP($A188,'[2]1516 Exp_Rev Access'!$F$7:$GB$306,110,FALSE)),"",VLOOKUP($A188,'[2]1516 Exp_Rev Access'!$F$7:$GB$306,110,FALSE))</f>
        <v>0</v>
      </c>
      <c r="EA188" s="99">
        <f>IF(ISNA(VLOOKUP($A188,'[2]1516 Exp_Rev Access'!$F$7:$GB$306,111,FALSE)),"",VLOOKUP($A188,'[2]1516 Exp_Rev Access'!$F$7:$GB$306,111,FALSE))</f>
        <v>0</v>
      </c>
      <c r="EB188" s="99">
        <f>IF(ISNA(VLOOKUP($A188,'[2]1516 Exp_Rev Access'!$F$7:$GB$306,112,FALSE)),"",VLOOKUP($A188,'[2]1516 Exp_Rev Access'!$F$7:$GB$306,112,FALSE))</f>
        <v>0</v>
      </c>
      <c r="EC188" s="99">
        <f>IF(ISNA(VLOOKUP($A188,'[2]1516 Exp_Rev Access'!$F$7:$GB$306,113,FALSE)),"",VLOOKUP($A188,'[2]1516 Exp_Rev Access'!$F$7:$GB$306,113,FALSE))</f>
        <v>0</v>
      </c>
      <c r="ED188" s="99">
        <f>IF(ISNA(VLOOKUP($A188,'[2]1516 Exp_Rev Access'!$F$7:$GB$306,114,FALSE)),"",VLOOKUP($A188,'[2]1516 Exp_Rev Access'!$F$7:$GB$306,114,FALSE))</f>
        <v>0</v>
      </c>
      <c r="EE188" s="99">
        <f>IF(ISNA(VLOOKUP($A188,'[2]1516 Exp_Rev Access'!$F$7:$GB$306,115,FALSE)),"",VLOOKUP($A188,'[2]1516 Exp_Rev Access'!$F$7:$GB$306,115,FALSE))</f>
        <v>0</v>
      </c>
      <c r="EF188" s="99">
        <f>IF(ISNA(VLOOKUP($A188,'[2]1516 Exp_Rev Access'!$F$7:$GB$306,116,FALSE)),"",VLOOKUP($A188,'[2]1516 Exp_Rev Access'!$F$7:$GB$306,116,FALSE))</f>
        <v>0</v>
      </c>
      <c r="EG188" s="99">
        <f>IF(ISNA(VLOOKUP($A188,'[2]1516 Exp_Rev Access'!$F$7:$GB$306,117,FALSE)),"",VLOOKUP($A188,'[2]1516 Exp_Rev Access'!$F$7:$GB$306,117,FALSE))</f>
        <v>0</v>
      </c>
      <c r="EH188" s="99">
        <f>IF(ISNA(VLOOKUP($A188,'[2]1516 Exp_Rev Access'!$F$7:$GB$306,118,FALSE)),"",VLOOKUP($A188,'[2]1516 Exp_Rev Access'!$F$7:$GB$306,118,FALSE))</f>
        <v>0</v>
      </c>
      <c r="EI188" s="99">
        <f>IF(ISNA(VLOOKUP($A188,'[2]1516 Exp_Rev Access'!$F$7:$GB$306,119,FALSE)),"",VLOOKUP($A188,'[2]1516 Exp_Rev Access'!$F$7:$GB$306,119,FALSE))</f>
        <v>0</v>
      </c>
      <c r="EJ188" s="99">
        <f>IF(ISNA(VLOOKUP($A188,'[2]1516 Exp_Rev Access'!$F$7:$GB$306,120,FALSE)),"",VLOOKUP($A188,'[2]1516 Exp_Rev Access'!$F$7:$GB$306,120,FALSE))</f>
        <v>0</v>
      </c>
      <c r="EK188" s="99">
        <f>IF(ISNA(VLOOKUP($A188,'[2]1516 Exp_Rev Access'!$F$7:$GB$306,121,FALSE)),"",VLOOKUP($A188,'[2]1516 Exp_Rev Access'!$F$7:$GB$306,121,FALSE))</f>
        <v>0</v>
      </c>
      <c r="EL188" s="99">
        <f>IF(ISNA(VLOOKUP($A188,'[2]1516 Exp_Rev Access'!$F$7:$GB$306,122,FALSE)),"",VLOOKUP($A188,'[2]1516 Exp_Rev Access'!$F$7:$GB$306,122,FALSE))</f>
        <v>0</v>
      </c>
      <c r="EM188" s="99">
        <f>IF(ISNA(VLOOKUP($A188,'[2]1516 Exp_Rev Access'!$F$7:$GB$306,123,FALSE)),"",VLOOKUP($A188,'[2]1516 Exp_Rev Access'!$F$7:$GB$306,123,FALSE))</f>
        <v>0</v>
      </c>
      <c r="EN188" s="99">
        <f>IF(ISNA(VLOOKUP($A188,'[2]1516 Exp_Rev Access'!$F$7:$GB$306,124,FALSE)),"",VLOOKUP($A188,'[2]1516 Exp_Rev Access'!$F$7:$GB$306,124,FALSE))</f>
        <v>0</v>
      </c>
      <c r="EO188" s="99">
        <f>IF(ISNA(VLOOKUP($A188,'[2]1516 Exp_Rev Access'!$F$7:$GB$306,125,FALSE)),"",VLOOKUP($A188,'[2]1516 Exp_Rev Access'!$F$7:$GB$306,125,FALSE))</f>
        <v>0</v>
      </c>
      <c r="EP188" s="99">
        <f>IF(ISNA(VLOOKUP($A188,'[2]1516 Exp_Rev Access'!$F$7:$GB$306,126,FALSE)),"",VLOOKUP($A188,'[2]1516 Exp_Rev Access'!$F$7:$GB$306,126,FALSE))</f>
        <v>0</v>
      </c>
      <c r="EQ188" s="99">
        <f>IF(ISNA(VLOOKUP($A188,'[2]1516 Exp_Rev Access'!$F$7:$GB$306,127,FALSE)),"",VLOOKUP($A188,'[2]1516 Exp_Rev Access'!$F$7:$GB$306,127,FALSE))</f>
        <v>0</v>
      </c>
      <c r="ER188" s="99">
        <f>IF(ISNA(VLOOKUP($A188,'[2]1516 Exp_Rev Access'!$F$7:$GB$306,128,FALSE)),"",VLOOKUP($A188,'[2]1516 Exp_Rev Access'!$F$7:$GB$306,128,FALSE))</f>
        <v>0</v>
      </c>
      <c r="ES188" s="99">
        <f>IF(ISNA(VLOOKUP($A188,'[2]1516 Exp_Rev Access'!$F$7:$GB$306,129,FALSE)),"",VLOOKUP($A188,'[2]1516 Exp_Rev Access'!$F$7:$GB$306,129,FALSE))</f>
        <v>0</v>
      </c>
      <c r="ET188" s="99">
        <f>IF(ISNA(VLOOKUP($A188,'[2]1516 Exp_Rev Access'!$F$7:$GB$306,130,FALSE)),"",VLOOKUP($A188,'[2]1516 Exp_Rev Access'!$F$7:$GB$306,130,FALSE))</f>
        <v>0</v>
      </c>
      <c r="EU188" s="99">
        <f>IF(ISNA(VLOOKUP($A188,'[2]1516 Exp_Rev Access'!$F$7:$GB$306,131,FALSE)),"",VLOOKUP($A188,'[2]1516 Exp_Rev Access'!$F$7:$GB$306,131,FALSE))</f>
        <v>0</v>
      </c>
      <c r="EV188" s="99">
        <f>IF(ISNA(VLOOKUP($A188,'[2]1516 Exp_Rev Access'!$F$7:$GB$306,132,FALSE)),"",VLOOKUP($A188,'[2]1516 Exp_Rev Access'!$F$7:$GB$306,132,FALSE))</f>
        <v>0</v>
      </c>
      <c r="EW188" s="99">
        <f>IF(ISNA(VLOOKUP($A188,'[2]1516 Exp_Rev Access'!$F$7:$GB$306,133,FALSE)),"",VLOOKUP($A188,'[2]1516 Exp_Rev Access'!$F$7:$GB$306,133,FALSE))</f>
        <v>0</v>
      </c>
      <c r="EX188" s="99">
        <f>IF(ISNA(VLOOKUP($A188,'[2]1516 Exp_Rev Access'!$F$7:$GB$306,134,FALSE)),"",VLOOKUP($A188,'[2]1516 Exp_Rev Access'!$F$7:$GB$306,134,FALSE))</f>
        <v>0</v>
      </c>
      <c r="EY188" s="99">
        <f>IF(ISNA(VLOOKUP($A188,'[2]1516 Exp_Rev Access'!$F$7:$GB$306,135,FALSE)),"",VLOOKUP($A188,'[2]1516 Exp_Rev Access'!$F$7:$GB$306,135,FALSE))</f>
        <v>0</v>
      </c>
      <c r="EZ188" s="99">
        <f>IF(ISNA(VLOOKUP($A188,'[2]1516 Exp_Rev Access'!$F$7:$GB$306,136,FALSE)),"",VLOOKUP($A188,'[2]1516 Exp_Rev Access'!$F$7:$GB$306,136,FALSE))</f>
        <v>0</v>
      </c>
      <c r="FA188" s="99">
        <f>IF(ISNA(VLOOKUP($A188,'[2]1516 Exp_Rev Access'!$F$7:$GB$306,137,FALSE)),"",VLOOKUP($A188,'[2]1516 Exp_Rev Access'!$F$7:$GB$306,137,FALSE))</f>
        <v>0</v>
      </c>
      <c r="FB188" s="99">
        <f>IF(ISNA(VLOOKUP($A188,'[2]1516 Exp_Rev Access'!$F$7:$GB$306,138,FALSE)),"",VLOOKUP($A188,'[2]1516 Exp_Rev Access'!$F$7:$GB$306,138,FALSE))</f>
        <v>0</v>
      </c>
      <c r="FC188" s="99">
        <f>IF(ISNA(VLOOKUP($A188,'[2]1516 Exp_Rev Access'!$F$7:$GB$306,139,FALSE)),"",VLOOKUP($A188,'[2]1516 Exp_Rev Access'!$F$7:$GB$306,139,FALSE))</f>
        <v>0</v>
      </c>
      <c r="FD188" s="99">
        <f>IF(ISNA(VLOOKUP($A188,'[2]1516 Exp_Rev Access'!$F$7:$FS$306,140,FALSE)),"",VLOOKUP($A188,'[2]1516 Exp_Rev Access'!$F$7:$FS$306,140,FALSE))</f>
        <v>0</v>
      </c>
      <c r="FE188" s="99">
        <f>IF(ISNA(VLOOKUP($A188,'[2]1516 Exp_Rev Access'!$F$7:$FS$306,141,FALSE)),"",VLOOKUP($A188,'[2]1516 Exp_Rev Access'!$F$7:$FS$306,141,FALSE))</f>
        <v>0</v>
      </c>
      <c r="FF188" s="99">
        <f>IF(ISNA(VLOOKUP($A188,'[2]1516 Exp_Rev Access'!$F$7:$FS$306,142,FALSE)),"",VLOOKUP($A188,'[2]1516 Exp_Rev Access'!$F$7:$FS$306,142,FALSE))</f>
        <v>0</v>
      </c>
      <c r="FG188" s="99">
        <f>IF(ISNA(VLOOKUP($A188,'[2]1516 Exp_Rev Access'!$F$7:$FS$306,143,FALSE)),"",VLOOKUP($A188,'[2]1516 Exp_Rev Access'!$F$7:$FS$306,143,FALSE))</f>
        <v>0</v>
      </c>
      <c r="FH188" s="99">
        <f>IF(ISNA(VLOOKUP($A188,'[2]1516 Exp_Rev Access'!$F$7:$FS$306,144,FALSE)),"",VLOOKUP($A188,'[2]1516 Exp_Rev Access'!$F$7:$FS$306,144,FALSE))</f>
        <v>0</v>
      </c>
      <c r="FI188" s="99">
        <f>IF(ISNA(VLOOKUP($A188,'[2]1516 Exp_Rev Access'!$F$7:$FS$306,145,FALSE)),"",VLOOKUP($A188,'[2]1516 Exp_Rev Access'!$F$7:$FS$306,145,FALSE))</f>
        <v>0</v>
      </c>
      <c r="FJ188" s="99">
        <f>IF(ISNA(VLOOKUP($A188,'[2]1516 Exp_Rev Access'!$F$7:$FS$306,146,FALSE)),"",VLOOKUP($A188,'[2]1516 Exp_Rev Access'!$F$7:$FS$306,146,FALSE))</f>
        <v>0</v>
      </c>
      <c r="FK188" s="99">
        <f>IF(ISNA(VLOOKUP($A188,'[2]1516 Exp_Rev Access'!$F$7:$FS$306,147,FALSE)),"",VLOOKUP($A188,'[2]1516 Exp_Rev Access'!$F$7:$FS$306,147,FALSE))</f>
        <v>0</v>
      </c>
      <c r="FL188" s="99">
        <f>IF(ISNA(VLOOKUP($A188,'[2]1516 Exp_Rev Access'!$F$7:$FS$306,148,FALSE)),"",VLOOKUP($A188,'[2]1516 Exp_Rev Access'!$F$7:$FS$306,148,FALSE))</f>
        <v>0</v>
      </c>
      <c r="FM188" s="99">
        <f>IF(ISNA(VLOOKUP($A188,'[2]1516 Exp_Rev Access'!$F$7:$FS$306,149,FALSE)),"",VLOOKUP($A188,'[2]1516 Exp_Rev Access'!$F$7:$FS$306,149,FALSE))</f>
        <v>0</v>
      </c>
      <c r="FN188" s="99">
        <f>IF(ISNA(VLOOKUP($A188,'[2]1516 Exp_Rev Access'!$F$7:$FS$306,150,FALSE)),"",VLOOKUP($A188,'[2]1516 Exp_Rev Access'!$F$7:$FS$306,150,FALSE))</f>
        <v>0</v>
      </c>
      <c r="FO188" s="99">
        <f>IF(ISNA(VLOOKUP($A188,'[2]1516 Exp_Rev Access'!$F$7:$FS$306,151,FALSE)),"",VLOOKUP($A188,'[2]1516 Exp_Rev Access'!$F$7:$FS$306,151,FALSE))</f>
        <v>0</v>
      </c>
      <c r="FP188" s="99">
        <f>IF(ISNA(VLOOKUP($A188,'[2]1516 Exp_Rev Access'!$F$7:$FS$306,152,FALSE)),"",VLOOKUP($A188,'[2]1516 Exp_Rev Access'!$F$7:$FS$306,152,FALSE))</f>
        <v>0</v>
      </c>
      <c r="FQ188" s="99">
        <f>IF(ISNA(VLOOKUP($A188,'[2]1516 Exp_Rev Access'!$F$7:$FS$306,153,FALSE)),"",VLOOKUP($A188,'[2]1516 Exp_Rev Access'!$F$7:$FS$306,153,FALSE))</f>
        <v>29188.58</v>
      </c>
      <c r="FR188" s="101">
        <f t="shared" si="260"/>
        <v>342975.03</v>
      </c>
      <c r="FS188" s="72">
        <f t="shared" si="261"/>
        <v>3.4667627101953841E-2</v>
      </c>
      <c r="FT188" s="94">
        <f t="shared" si="262"/>
        <v>393.73087740646781</v>
      </c>
      <c r="FU188" s="99">
        <f>IF(ISNA(VLOOKUP($A188,'[2]1516 Exp_Rev Access'!$F$7:$GB$306,154,FALSE)),"",VLOOKUP($A188,'[2]1516 Exp_Rev Access'!$F$7:$GB$306,154,FALSE))</f>
        <v>0</v>
      </c>
      <c r="FV188" s="99">
        <f>IF(ISNA(VLOOKUP($A188,'[2]1516 Exp_Rev Access'!$F$7:$GB$306,155,FALSE)),"",VLOOKUP($A188,'[2]1516 Exp_Rev Access'!$F$7:$GB$306,155,FALSE))</f>
        <v>0</v>
      </c>
      <c r="FW188" s="99">
        <f>IF(ISNA(VLOOKUP($A188,'[2]1516 Exp_Rev Access'!$F$7:$GB$306,156,FALSE)),"",VLOOKUP($A188,'[2]1516 Exp_Rev Access'!$F$7:$GB$306,156,FALSE))</f>
        <v>0</v>
      </c>
      <c r="FX188" s="99">
        <f>IF(ISNA(VLOOKUP($A188,'[2]1516 Exp_Rev Access'!$F$7:$GB$306,157,FALSE)),"",VLOOKUP($A188,'[2]1516 Exp_Rev Access'!$F$7:$GB$306,157,FALSE))</f>
        <v>0</v>
      </c>
      <c r="FY188" s="99">
        <f>IF(ISNA(VLOOKUP($A188,'[2]1516 Exp_Rev Access'!$F$7:$GB$306,158,FALSE)),"",VLOOKUP($A188,'[2]1516 Exp_Rev Access'!$F$7:$GB$306,158,FALSE))</f>
        <v>0</v>
      </c>
      <c r="FZ188" s="99">
        <f>IF(ISNA(VLOOKUP($A188,'[2]1516 Exp_Rev Access'!$F$7:$GB$306,159,FALSE)),"",VLOOKUP($A188,'[2]1516 Exp_Rev Access'!$F$7:$GB$306,159,FALSE))</f>
        <v>0</v>
      </c>
      <c r="GA188" s="99">
        <f>IF(ISNA(VLOOKUP($A188,'[2]1516 Exp_Rev Access'!$F$7:$GB$306,160,FALSE)),"",VLOOKUP($A188,'[2]1516 Exp_Rev Access'!$F$7:$GB$306,160,FALSE))</f>
        <v>0</v>
      </c>
      <c r="GB188" s="99">
        <f>IF(ISNA(VLOOKUP($A188,'[2]1516 Exp_Rev Access'!$F$7:$GB$306,161,FALSE)),"",VLOOKUP($A188,'[2]1516 Exp_Rev Access'!$F$7:$GB$306,161,FALSE))</f>
        <v>0</v>
      </c>
      <c r="GC188" s="99">
        <f>IF(ISNA(VLOOKUP($A188,'[2]1516 Exp_Rev Access'!$F$7:$GB$306,162,FALSE)),"",VLOOKUP($A188,'[2]1516 Exp_Rev Access'!$F$7:$GB$306,162,FALSE))</f>
        <v>0</v>
      </c>
      <c r="GD188" s="99">
        <f>IF(ISNA(VLOOKUP($A188,'[2]1516 Exp_Rev Access'!$F$7:$GB$306,163,FALSE)),"",VLOOKUP($A188,'[2]1516 Exp_Rev Access'!$F$7:$GB$306,163,FALSE))</f>
        <v>0</v>
      </c>
      <c r="GE188" s="99">
        <f>IF(ISNA(VLOOKUP($A188,'[2]1516 Exp_Rev Access'!$F$7:$GB$306,164,FALSE)),"",VLOOKUP($A188,'[2]1516 Exp_Rev Access'!$F$7:$GB$306,164,FALSE))</f>
        <v>0</v>
      </c>
      <c r="GF188" s="99">
        <f>IF(ISNA(VLOOKUP($A188,'[2]1516 Exp_Rev Access'!$F$7:$GB$306,165,FALSE)),"",VLOOKUP($A188,'[2]1516 Exp_Rev Access'!$F$7:$GB$306,165,FALSE))</f>
        <v>0</v>
      </c>
      <c r="GG188" s="99">
        <f>IF(ISNA(VLOOKUP($A188,'[2]1516 Exp_Rev Access'!$F$7:$GB$306,166,FALSE)),"",VLOOKUP($A188,'[2]1516 Exp_Rev Access'!$F$7:$GB$306,166,FALSE))</f>
        <v>0</v>
      </c>
      <c r="GH188" s="99">
        <f>IF(ISNA(VLOOKUP($A188,'[2]1516 Exp_Rev Access'!$F$7:$GB$306,167,FALSE)),"",VLOOKUP($A188,'[2]1516 Exp_Rev Access'!$F$7:$GB$306,167,FALSE))</f>
        <v>0</v>
      </c>
      <c r="GI188" s="99">
        <f>IF(ISNA(VLOOKUP($A188,'[2]1516 Exp_Rev Access'!$F$7:$GB$306,168,FALSE)),"",VLOOKUP($A188,'[2]1516 Exp_Rev Access'!$F$7:$GB$306,168,FALSE))</f>
        <v>0</v>
      </c>
      <c r="GJ188" s="99">
        <f>IF(ISNA(VLOOKUP($A188,'[2]1516 Exp_Rev Access'!$F$7:$GB$306,169,FALSE)),"",VLOOKUP($A188,'[2]1516 Exp_Rev Access'!$F$7:$GB$306,169,FALSE))</f>
        <v>2737.86</v>
      </c>
      <c r="GK188" s="99">
        <f>IF(ISNA(VLOOKUP($A188,'[2]1516 Exp_Rev Access'!$F$7:$GB$306,170,FALSE)),"",VLOOKUP($A188,'[2]1516 Exp_Rev Access'!$F$7:$GB$306,170,FALSE))</f>
        <v>0</v>
      </c>
      <c r="GL188" s="99">
        <f>IF(ISNA(VLOOKUP($A188,'[2]1516 Exp_Rev Access'!$F$7:$GB$306,171,FALSE)),"",VLOOKUP($A188,'[2]1516 Exp_Rev Access'!$F$7:$GB$306,171,FALSE))</f>
        <v>0</v>
      </c>
      <c r="GM188" s="99">
        <f>IF(ISNA(VLOOKUP($A188,'[2]1516 Exp_Rev Access'!$F$7:$GB$306,172,FALSE)),"",VLOOKUP($A188,'[2]1516 Exp_Rev Access'!$F$7:$GB$306,172,FALSE))</f>
        <v>0</v>
      </c>
      <c r="GN188" s="99">
        <f>IF(ISNA(VLOOKUP($A188,'[2]1516 Exp_Rev Access'!$F$7:$GB$306,173,FALSE)),"",VLOOKUP($A188,'[2]1516 Exp_Rev Access'!$F$7:$GB$306,173,FALSE))</f>
        <v>400000</v>
      </c>
      <c r="GO188" s="99">
        <f>IF(ISNA(VLOOKUP($A188,'[2]1516 Exp_Rev Access'!$F$7:$GB$306,174,FALSE)),"",VLOOKUP($A188,'[2]1516 Exp_Rev Access'!$F$7:$GB$306,174,FALSE))</f>
        <v>0</v>
      </c>
      <c r="GP188" s="99">
        <f>IF(ISNA(VLOOKUP($A188,'[2]1516 Exp_Rev Access'!$F$7:$GB$306,175,FALSE)),"",VLOOKUP($A188,'[2]1516 Exp_Rev Access'!$F$7:$GB$306,175,FALSE))</f>
        <v>0</v>
      </c>
      <c r="GQ188" s="99">
        <f>IF(ISNA(VLOOKUP($A188,'[2]1516 Exp_Rev Access'!$F$7:$GB$306,176,FALSE)),"",VLOOKUP($A188,'[2]1516 Exp_Rev Access'!$F$7:$GB$306,176,FALSE))</f>
        <v>0</v>
      </c>
      <c r="GR188" s="99">
        <f>IF(ISNA(VLOOKUP($A188,'[2]1516 Exp_Rev Access'!$F$7:$GB$306,177,FALSE)),"",VLOOKUP($A188,'[2]1516 Exp_Rev Access'!$F$7:$GB$306,177,FALSE))</f>
        <v>0</v>
      </c>
      <c r="GS188" s="99">
        <f>IF(ISNA(VLOOKUP($A188,'[2]1516 Exp_Rev Access'!$F$7:$GB$306,178,FALSE)),"",VLOOKUP($A188,'[2]1516 Exp_Rev Access'!$F$7:$GB$306,178,FALSE))</f>
        <v>0</v>
      </c>
      <c r="GT188" s="101">
        <f t="shared" si="263"/>
        <v>402737.86</v>
      </c>
      <c r="GU188" s="72">
        <f t="shared" si="264"/>
        <v>4.0708403612702913E-2</v>
      </c>
      <c r="GV188" s="84">
        <f t="shared" si="265"/>
        <v>462.33782961576878</v>
      </c>
    </row>
    <row r="189" spans="1:206" customFormat="1" ht="12" customHeight="1" x14ac:dyDescent="0.2">
      <c r="A189" s="96" t="s">
        <v>488</v>
      </c>
      <c r="B189" s="69" t="s">
        <v>489</v>
      </c>
      <c r="C189" s="80">
        <f>IF(ISNA(VLOOKUP($A189,'[2]1516 enrollment_Rev_Exp by size'!$A$6:$G$320,3,FALSE)),"",VLOOKUP($A189,'[2]1516 enrollment_Rev_Exp by size'!$A$6:$G$320,3,FALSE))</f>
        <v>898.61</v>
      </c>
      <c r="D189" s="97">
        <v>10100815.66</v>
      </c>
      <c r="E189" s="80">
        <f t="shared" si="243"/>
        <v>10100815.659999998</v>
      </c>
      <c r="F189" s="80">
        <f t="shared" si="244"/>
        <v>0</v>
      </c>
      <c r="G189" s="98">
        <f>IF(ISNA(VLOOKUP($A189,'[2]1516 Exp_Rev Access'!$F$7:$FS$306,2,FALSE)),"",VLOOKUP($A189,'[2]1516 Exp_Rev Access'!$F$7:$FS$306,2,FALSE))</f>
        <v>2322039.44</v>
      </c>
      <c r="H189" s="98">
        <f>IF(ISNA(VLOOKUP($A189,'[2]1516 Exp_Rev Access'!$F$7:$FS$306,3,FALSE)),"",VLOOKUP($A189,'[2]1516 Exp_Rev Access'!$F$7:$FS$306,3,FALSE))</f>
        <v>0</v>
      </c>
      <c r="I189" s="98">
        <f>IF(ISNA(VLOOKUP($A189,'[2]1516 Exp_Rev Access'!$F$7:$FS$306,4,FALSE)),"",VLOOKUP($A189,'[2]1516 Exp_Rev Access'!$F$7:$FS$306,4,FALSE))</f>
        <v>93899.05</v>
      </c>
      <c r="J189" s="98">
        <f>IF(ISNA(VLOOKUP($A189,'[2]1516 Exp_Rev Access'!$F$7:$FS$306,5,FALSE)),"",VLOOKUP($A189,'[2]1516 Exp_Rev Access'!$F$7:$FS$306,5,FALSE))</f>
        <v>3873.79</v>
      </c>
      <c r="K189" s="98">
        <f>IF(ISNA(VLOOKUP($A189,'[2]1516 Exp_Rev Access'!$F$7:$FS$306,6,FALSE)),"",VLOOKUP($A189,'[2]1516 Exp_Rev Access'!$F$7:$FS$306,6,FALSE))</f>
        <v>0</v>
      </c>
      <c r="L189" s="98">
        <f>IF(ISNA(VLOOKUP($A189,'[2]1516 Exp_Rev Access'!$F$7:$FS$306,7,FALSE)),"",VLOOKUP($A189,'[2]1516 Exp_Rev Access'!$F$7:$FS$306,7,FALSE))</f>
        <v>0</v>
      </c>
      <c r="M189" s="90">
        <f t="shared" si="245"/>
        <v>2419812.2799999998</v>
      </c>
      <c r="N189" s="72">
        <f t="shared" si="246"/>
        <v>0.23956602728457274</v>
      </c>
      <c r="O189" s="73">
        <f t="shared" si="247"/>
        <v>2692.8392517332322</v>
      </c>
      <c r="P189" s="99">
        <f>IF(ISNA(VLOOKUP($A189,'[2]1516 Exp_Rev Access'!$F$7:$FS$306,8,FALSE)),"",VLOOKUP($A189,'[2]1516 Exp_Rev Access'!$F$7:$FS$306,8,FALSE))</f>
        <v>18201.75</v>
      </c>
      <c r="Q189" s="99">
        <f>IF(ISNA(VLOOKUP($A189,'[2]1516 Exp_Rev Access'!$F$7:$FS$306,9,FALSE)),"",VLOOKUP($A189,'[2]1516 Exp_Rev Access'!$F$7:$FS$306,9,FALSE))</f>
        <v>0</v>
      </c>
      <c r="R189" s="99">
        <f>IF(ISNA(VLOOKUP($A189,'[2]1516 Exp_Rev Access'!$F$7:$FS$306,10,FALSE)),"",VLOOKUP($A189,'[2]1516 Exp_Rev Access'!$F$7:$FS$306,10,FALSE))</f>
        <v>1754.04</v>
      </c>
      <c r="S189" s="99">
        <f>IF(ISNA(VLOOKUP($A189,'[2]1516 Exp_Rev Access'!$F$7:$FS$306,11,FALSE)),"",VLOOKUP($A189,'[2]1516 Exp_Rev Access'!$F$7:$FS$306,11,FALSE))</f>
        <v>0</v>
      </c>
      <c r="T189" s="99">
        <f>IF(ISNA(VLOOKUP($A189,'[2]1516 Exp_Rev Access'!$F$7:$FS$306,12,FALSE)),"",VLOOKUP($A189,'[2]1516 Exp_Rev Access'!$F$7:$FS$306,12,FALSE))</f>
        <v>0</v>
      </c>
      <c r="U189" s="99">
        <f>IF(ISNA(VLOOKUP($A189,'[2]1516 Exp_Rev Access'!$F$7:$FS$306,13,FALSE)),"",VLOOKUP($A189,'[2]1516 Exp_Rev Access'!$F$7:$FS$306,13,FALSE))</f>
        <v>0</v>
      </c>
      <c r="V189" s="99">
        <f>IF(ISNA(VLOOKUP($A189,'[2]1516 Exp_Rev Access'!$F$7:$FS$306,14,FALSE)),"",VLOOKUP($A189,'[2]1516 Exp_Rev Access'!$F$7:$FS$306,14,FALSE))</f>
        <v>0</v>
      </c>
      <c r="W189" s="99">
        <f>IF(ISNA(VLOOKUP($A189,'[2]1516 Exp_Rev Access'!$F$7:$FS$306,15,FALSE)),"",VLOOKUP($A189,'[2]1516 Exp_Rev Access'!$F$7:$FS$306,15,FALSE))</f>
        <v>0</v>
      </c>
      <c r="X189" s="99">
        <f>IF(ISNA(VLOOKUP($A189,'[2]1516 Exp_Rev Access'!$F$7:$FS$306,16,FALSE)),"",VLOOKUP($A189,'[2]1516 Exp_Rev Access'!$F$7:$FS$306,16,FALSE))</f>
        <v>9574.2000000000007</v>
      </c>
      <c r="Y189" s="99">
        <f>IF(ISNA(VLOOKUP($A189,'[2]1516 Exp_Rev Access'!$F$7:$FS$306,17,FALSE)),"",VLOOKUP($A189,'[2]1516 Exp_Rev Access'!$F$7:$FS$306,17,FALSE))</f>
        <v>1000</v>
      </c>
      <c r="Z189" s="99">
        <f>IF(ISNA(VLOOKUP($A189,'[2]1516 Exp_Rev Access'!$F$7:$FS$306,18,FALSE)),"",VLOOKUP($A189,'[2]1516 Exp_Rev Access'!$F$7:$FS$306,18,FALSE))</f>
        <v>0</v>
      </c>
      <c r="AA189" s="99">
        <f>IF(ISNA(VLOOKUP($A189,'[2]1516 Exp_Rev Access'!$F$7:$FS$306,19,FALSE)),"",VLOOKUP($A189,'[2]1516 Exp_Rev Access'!$F$7:$FS$306,19,FALSE))</f>
        <v>0</v>
      </c>
      <c r="AB189" s="99">
        <f>IF(ISNA(VLOOKUP($A189,'[2]1516 Exp_Rev Access'!$F$7:$FS$306,20,FALSE)),"",VLOOKUP($A189,'[2]1516 Exp_Rev Access'!$F$7:$FS$306,20,FALSE))</f>
        <v>0</v>
      </c>
      <c r="AC189" s="99">
        <f>IF(ISNA(VLOOKUP($A189,'[2]1516 Exp_Rev Access'!$F$7:$FS$306,21,FALSE)),"",VLOOKUP($A189,'[2]1516 Exp_Rev Access'!$F$7:$FS$306,21,FALSE))</f>
        <v>85643.86</v>
      </c>
      <c r="AD189" s="99">
        <f>IF(ISNA(VLOOKUP($A189,'[2]1516 Exp_Rev Access'!$F$7:$FS$306,22,FALSE)),"",VLOOKUP($A189,'[2]1516 Exp_Rev Access'!$F$7:$FS$306,22,FALSE))</f>
        <v>7583.71</v>
      </c>
      <c r="AE189" s="99">
        <f>IF(ISNA(VLOOKUP($A189,'[2]1516 Exp_Rev Access'!$F$7:$FS$306,23,FALSE)),"",VLOOKUP($A189,'[2]1516 Exp_Rev Access'!$F$7:$FS$306,23,FALSE))</f>
        <v>0</v>
      </c>
      <c r="AF189" s="99">
        <f>IF(ISNA(VLOOKUP($A189,'[2]1516 Exp_Rev Access'!$F$7:$FS$306,24,FALSE)),"",VLOOKUP($A189,'[2]1516 Exp_Rev Access'!$F$7:$FS$306,24,FALSE))</f>
        <v>19006.52</v>
      </c>
      <c r="AG189" s="99">
        <f>IF(ISNA(VLOOKUP($A189,'[2]1516 Exp_Rev Access'!$F$7:$FS$306,25,FALSE)),"",VLOOKUP($A189,'[2]1516 Exp_Rev Access'!$F$7:$FS$306,25,FALSE))</f>
        <v>1336.9</v>
      </c>
      <c r="AH189" s="98">
        <f>IF(ISNA(VLOOKUP($A189,'[2]1516 Exp_Rev Access'!$F$7:$FS$306,26,FALSE)),"",VLOOKUP($A189,'[2]1516 Exp_Rev Access'!$F$7:$FS$306,26,FALSE))</f>
        <v>16860</v>
      </c>
      <c r="AI189" s="98">
        <f>IF(ISNA(VLOOKUP($A189,'[2]1516 Exp_Rev Access'!$F$7:$FS$306,27,FALSE)),"",VLOOKUP($A189,'[2]1516 Exp_Rev Access'!$F$7:$FS$306,27,FALSE))</f>
        <v>1469.13</v>
      </c>
      <c r="AJ189" s="98">
        <f>IF(ISNA(VLOOKUP($A189,'[2]1516 Exp_Rev Access'!$F$7:$FS$306,28,FALSE)),"",VLOOKUP($A189,'[2]1516 Exp_Rev Access'!$F$7:$FS$306,28,FALSE))</f>
        <v>15348.86</v>
      </c>
      <c r="AK189" s="98">
        <f>IF(ISNA(VLOOKUP($A189,'[2]1516 Exp_Rev Access'!$F$7:$FS$306,29,FALSE)),"",VLOOKUP($A189,'[2]1516 Exp_Rev Access'!$F$7:$FS$306,29,FALSE))</f>
        <v>22266.87</v>
      </c>
      <c r="AL189" s="100">
        <f t="shared" si="248"/>
        <v>200045.84000000003</v>
      </c>
      <c r="AM189" s="72">
        <f t="shared" si="249"/>
        <v>1.9804919397964742E-2</v>
      </c>
      <c r="AN189" s="94">
        <f t="shared" si="250"/>
        <v>222.61697510599706</v>
      </c>
      <c r="AO189" s="99">
        <f>IF(ISNA(VLOOKUP($A189,'[2]1516 Exp_Rev Access'!$F$7:$GB$306,30,FALSE)),"",VLOOKUP($A189,'[2]1516 Exp_Rev Access'!$F$7:$FS$306,30,FALSE))</f>
        <v>5210281.7699999996</v>
      </c>
      <c r="AP189" s="99">
        <f>IF(ISNA(VLOOKUP($A189,'[2]1516 Exp_Rev Access'!$F$7:$GB$306,31,FALSE)),"",VLOOKUP($A189,'[2]1516 Exp_Rev Access'!$F$7:$FS$306,31,FALSE))</f>
        <v>107871.56</v>
      </c>
      <c r="AQ189" s="99">
        <f>IF(ISNA(VLOOKUP($A189,'[2]1516 Exp_Rev Access'!$F$7:$GB$306,32,FALSE)),"",VLOOKUP($A189,'[2]1516 Exp_Rev Access'!$F$7:$FS$306,32,FALSE))</f>
        <v>0</v>
      </c>
      <c r="AR189" s="99">
        <f>IF(ISNA(VLOOKUP($A189,'[2]1516 Exp_Rev Access'!$F$7:$GB$306,33,FALSE)),"",VLOOKUP($A189,'[2]1516 Exp_Rev Access'!$F$7:$FS$306,33,FALSE))</f>
        <v>0</v>
      </c>
      <c r="AS189" s="99">
        <f>IF(ISNA(VLOOKUP($A189,'[2]1516 Exp_Rev Access'!$F$7:$GB$306,34,FALSE)),"",VLOOKUP($A189,'[2]1516 Exp_Rev Access'!$F$7:$FS$306,34,FALSE))</f>
        <v>0</v>
      </c>
      <c r="AT189" s="101">
        <f t="shared" si="251"/>
        <v>5318153.3299999991</v>
      </c>
      <c r="AU189" s="72">
        <f t="shared" si="252"/>
        <v>0.52650731475679646</v>
      </c>
      <c r="AV189" s="94">
        <f t="shared" si="253"/>
        <v>5918.1995860273082</v>
      </c>
      <c r="AW189" s="99">
        <f>IF(ISNA(VLOOKUP($A189,'[2]1516 Exp_Rev Access'!$F$7:$GB$306,35,FALSE)),"",VLOOKUP($A189,'[2]1516 Exp_Rev Access'!$F$7:$GB$306,35,FALSE))</f>
        <v>0</v>
      </c>
      <c r="AX189" s="99">
        <f>IF(ISNA(VLOOKUP($A189,'[2]1516 Exp_Rev Access'!$F$7:$GB$306,36,FALSE)),"",VLOOKUP($A189,'[2]1516 Exp_Rev Access'!$F$7:$GB$306,36,FALSE))</f>
        <v>632903.68000000005</v>
      </c>
      <c r="AY189" s="99">
        <f>IF(ISNA(VLOOKUP($A189,'[2]1516 Exp_Rev Access'!$F$7:$GB$306,37,FALSE)),"",VLOOKUP($A189,'[2]1516 Exp_Rev Access'!$F$7:$GB$306,37,FALSE))</f>
        <v>57999.93</v>
      </c>
      <c r="AZ189" s="99">
        <f>IF(ISNA(VLOOKUP($A189,'[2]1516 Exp_Rev Access'!$F$7:$GB$306,38,FALSE)),"",VLOOKUP($A189,'[2]1516 Exp_Rev Access'!$F$7:$GB$306,38,FALSE))</f>
        <v>0</v>
      </c>
      <c r="BA189" s="99">
        <f>IF(ISNA(VLOOKUP($A189,'[2]1516 Exp_Rev Access'!$F$7:$GB$306,39,FALSE)),"",VLOOKUP($A189,'[2]1516 Exp_Rev Access'!$F$7:$GB$306,39,FALSE))</f>
        <v>0</v>
      </c>
      <c r="BB189" s="99">
        <f>IF(ISNA(VLOOKUP($A189,'[2]1516 Exp_Rev Access'!$F$7:$GB$306,40,FALSE)),"",VLOOKUP($A189,'[2]1516 Exp_Rev Access'!$F$7:$GB$306,40,FALSE))</f>
        <v>183583.23</v>
      </c>
      <c r="BC189" s="99">
        <f>IF(ISNA(VLOOKUP($A189,'[2]1516 Exp_Rev Access'!$F$7:$GB$306,41,FALSE)),"",VLOOKUP($A189,'[2]1516 Exp_Rev Access'!$F$7:$GB$306,41,FALSE))</f>
        <v>0</v>
      </c>
      <c r="BD189" s="99">
        <f>IF(ISNA(VLOOKUP($A189,'[2]1516 Exp_Rev Access'!$F$7:$GB$306,42,FALSE)),"",VLOOKUP($A189,'[2]1516 Exp_Rev Access'!$F$7:$GB$306,42,FALSE))</f>
        <v>45430.04</v>
      </c>
      <c r="BE189" s="99">
        <f>IF(ISNA(VLOOKUP($A189,'[2]1516 Exp_Rev Access'!$F$7:$GB$306,43,FALSE)),"",VLOOKUP($A189,'[2]1516 Exp_Rev Access'!$F$7:$GB$306,43,FALSE))</f>
        <v>0</v>
      </c>
      <c r="BF189" s="99">
        <f>IF(ISNA(VLOOKUP($A189,'[2]1516 Exp_Rev Access'!$F$7:$GB$306,44,FALSE)),"",VLOOKUP($A189,'[2]1516 Exp_Rev Access'!$F$7:$GB$306,44,FALSE))</f>
        <v>19843.78</v>
      </c>
      <c r="BG189" s="99">
        <f>IF(ISNA(VLOOKUP($A189,'[2]1516 Exp_Rev Access'!$F$7:$GB$306,45,FALSE)),"",VLOOKUP($A189,'[2]1516 Exp_Rev Access'!$F$7:$GB$306,45,FALSE))</f>
        <v>0</v>
      </c>
      <c r="BH189" s="99">
        <f>IF(ISNA(VLOOKUP($A189,'[2]1516 Exp_Rev Access'!$F$7:$GB$306,46,FALSE)),"",VLOOKUP($A189,'[2]1516 Exp_Rev Access'!$F$7:$GB$306,46,FALSE))</f>
        <v>0</v>
      </c>
      <c r="BI189" s="99">
        <f>IF(ISNA(VLOOKUP($A189,'[2]1516 Exp_Rev Access'!$F$7:$GB$306,47,FALSE)),"",VLOOKUP($A189,'[2]1516 Exp_Rev Access'!$F$7:$GB$306,47,FALSE))</f>
        <v>5027.37</v>
      </c>
      <c r="BJ189" s="99">
        <f>IF(ISNA(VLOOKUP($A189,'[2]1516 Exp_Rev Access'!$F$7:$GB$306,48,FALSE)),"",VLOOKUP($A189,'[2]1516 Exp_Rev Access'!$F$7:$GB$306,48,FALSE))</f>
        <v>405384.82</v>
      </c>
      <c r="BK189" s="99">
        <f>IF(ISNA(VLOOKUP($A189,'[2]1516 Exp_Rev Access'!$F$7:$GB$306,49,FALSE)),"",VLOOKUP($A189,'[2]1516 Exp_Rev Access'!$F$7:$GB$306,49,FALSE))</f>
        <v>0</v>
      </c>
      <c r="BL189" s="99">
        <f>IF(ISNA(VLOOKUP($A189,'[2]1516 Exp_Rev Access'!$F$7:$GB$306,50,FALSE)),"",VLOOKUP($A189,'[2]1516 Exp_Rev Access'!$F$7:$GB$306,50,FALSE))</f>
        <v>0</v>
      </c>
      <c r="BM189" s="99">
        <f>IF(ISNA(VLOOKUP($A189,'[2]1516 Exp_Rev Access'!$F$7:$GB$306,51,FALSE)),"",VLOOKUP($A189,'[2]1516 Exp_Rev Access'!$F$7:$GB$306,51,FALSE))</f>
        <v>0</v>
      </c>
      <c r="BN189" s="99">
        <f>IF(ISNA(VLOOKUP($A189,'[2]1516 Exp_Rev Access'!$F$7:$GB$306,52,FALSE)),"",VLOOKUP($A189,'[2]1516 Exp_Rev Access'!$F$7:$GB$306,52,FALSE))</f>
        <v>0</v>
      </c>
      <c r="BO189" s="99">
        <f>IF(ISNA(VLOOKUP($A189,'[2]1516 Exp_Rev Access'!$F$7:$GB$306,53,FALSE)),"",VLOOKUP($A189,'[2]1516 Exp_Rev Access'!$F$7:$GB$306,53,FALSE))</f>
        <v>0</v>
      </c>
      <c r="BP189" s="99">
        <f>IF(ISNA(VLOOKUP($A189,'[2]1516 Exp_Rev Access'!$F$7:$GB$306,54,FALSE)),"",VLOOKUP($A189,'[2]1516 Exp_Rev Access'!$F$7:$GB$306,54,FALSE))</f>
        <v>0</v>
      </c>
      <c r="BQ189" s="99">
        <f>IF(ISNA(VLOOKUP($A189,'[2]1516 Exp_Rev Access'!$F$7:$GB$306,55,FALSE)),"",VLOOKUP($A189,'[2]1516 Exp_Rev Access'!$F$7:$GB$306,55,FALSE))</f>
        <v>0</v>
      </c>
      <c r="BR189" s="99">
        <f>IF(ISNA(VLOOKUP($A189,'[2]1516 Exp_Rev Access'!$F$7:$GB$306,56,FALSE)),"",VLOOKUP($A189,'[2]1516 Exp_Rev Access'!$F$7:$GB$306,56,FALSE))</f>
        <v>0</v>
      </c>
      <c r="BS189" s="99">
        <f>IF(ISNA(VLOOKUP($A189,'[2]1516 Exp_Rev Access'!$F$7:$GB$306,57,FALSE)),"",VLOOKUP($A189,'[2]1516 Exp_Rev Access'!$F$7:$GB$306,57,FALSE))</f>
        <v>0</v>
      </c>
      <c r="BT189" s="99">
        <f>IF(ISNA(VLOOKUP($A189,'[2]1516 Exp_Rev Access'!$F$7:$GB$306,58,FALSE)),"",VLOOKUP($A189,'[2]1516 Exp_Rev Access'!$F$7:$GB$306,58,FALSE))</f>
        <v>0</v>
      </c>
      <c r="BU189" s="102">
        <f t="shared" si="254"/>
        <v>1350172.85</v>
      </c>
      <c r="BV189" s="72">
        <f t="shared" si="255"/>
        <v>0.13366968524599329</v>
      </c>
      <c r="BW189" s="94">
        <f t="shared" si="256"/>
        <v>1502.5126027976542</v>
      </c>
      <c r="BX189" s="99">
        <f>IF(ISNA(VLOOKUP($A189,'[2]1516 Exp_Rev Access'!$F$7:$GB$306,59,FALSE)),"",VLOOKUP($A189,'[2]1516 Exp_Rev Access'!$F$7:$GB$306,59,FALSE))</f>
        <v>134.22999999999999</v>
      </c>
      <c r="BY189" s="99">
        <f>IF(ISNA(VLOOKUP($A189,'[2]1516 Exp_Rev Access'!$F$7:$GB$306,60,FALSE)),"",VLOOKUP($A189,'[2]1516 Exp_Rev Access'!$F$7:$GB$306,60,FALSE))</f>
        <v>0</v>
      </c>
      <c r="BZ189" s="99">
        <f>IF(ISNA(VLOOKUP($A189,'[2]1516 Exp_Rev Access'!$F$7:$GB$306,61,FALSE)),"",VLOOKUP($A189,'[2]1516 Exp_Rev Access'!$F$7:$GB$306,61,FALSE))</f>
        <v>0</v>
      </c>
      <c r="CA189" s="99">
        <f>IF(ISNA(VLOOKUP($A189,'[2]1516 Exp_Rev Access'!$F$7:$GB$306,62,FALSE)),"",VLOOKUP($A189,'[2]1516 Exp_Rev Access'!$F$7:$GB$306,62,FALSE))</f>
        <v>0</v>
      </c>
      <c r="CB189" s="99">
        <f>IF(ISNA(VLOOKUP($A189,'[2]1516 Exp_Rev Access'!$F$7:$GB$306,63,FALSE)),"",VLOOKUP($A189,'[2]1516 Exp_Rev Access'!$F$7:$GB$306,63,FALSE))</f>
        <v>50128.04</v>
      </c>
      <c r="CC189" s="99">
        <f>IF(ISNA(VLOOKUP($A189,'[2]1516 Exp_Rev Access'!$F$7:$GB$306,64,FALSE)),"",VLOOKUP($A189,'[2]1516 Exp_Rev Access'!$F$7:$GB$306,64,FALSE))</f>
        <v>0</v>
      </c>
      <c r="CD189" s="101">
        <f t="shared" si="257"/>
        <v>50262.270000000004</v>
      </c>
      <c r="CE189" s="72">
        <f t="shared" si="258"/>
        <v>4.9760605174731009E-3</v>
      </c>
      <c r="CF189" s="103">
        <f t="shared" si="259"/>
        <v>55.93335262238346</v>
      </c>
      <c r="CG189" s="99">
        <f>IF(ISNA(VLOOKUP($A189,'[2]1516 Exp_Rev Access'!$F$7:$GB$306,65,FALSE)),"",VLOOKUP($A189,'[2]1516 Exp_Rev Access'!$F$7:$GB$306,65,FALSE))</f>
        <v>0</v>
      </c>
      <c r="CH189" s="99">
        <f>IF(ISNA(VLOOKUP($A189,'[2]1516 Exp_Rev Access'!$F$7:$GB$306,66,FALSE)),"",VLOOKUP($A189,'[2]1516 Exp_Rev Access'!$F$7:$GB$306,66,FALSE))</f>
        <v>0</v>
      </c>
      <c r="CI189" s="99">
        <f>IF(ISNA(VLOOKUP($A189,'[2]1516 Exp_Rev Access'!$F$7:$GB$306,67,FALSE)),"",VLOOKUP($A189,'[2]1516 Exp_Rev Access'!$F$7:$GB$306,67,FALSE))</f>
        <v>0</v>
      </c>
      <c r="CJ189" s="99">
        <f>IF(ISNA(VLOOKUP($A189,'[2]1516 Exp_Rev Access'!$F$7:$GB$306,68,FALSE)),"",VLOOKUP($A189,'[2]1516 Exp_Rev Access'!$F$7:$GB$306,68,FALSE))</f>
        <v>0</v>
      </c>
      <c r="CK189" s="99">
        <f>IF(ISNA(VLOOKUP($A189,'[2]1516 Exp_Rev Access'!$F$7:$GB$306,69,FALSE)),"",VLOOKUP($A189,'[2]1516 Exp_Rev Access'!$F$7:$GB$306,69,FALSE))</f>
        <v>0</v>
      </c>
      <c r="CL189" s="99">
        <f>IF(ISNA(VLOOKUP($A189,'[2]1516 Exp_Rev Access'!$F$7:$GB$306,70,FALSE)),"",VLOOKUP($A189,'[2]1516 Exp_Rev Access'!$F$7:$GB$306,70,FALSE))</f>
        <v>0</v>
      </c>
      <c r="CM189" s="99">
        <f>IF(ISNA(VLOOKUP($A189,'[2]1516 Exp_Rev Access'!$F$7:$GB$306,71,FALSE)),"",VLOOKUP($A189,'[2]1516 Exp_Rev Access'!$F$7:$GB$306,71,FALSE))</f>
        <v>0</v>
      </c>
      <c r="CN189" s="99">
        <f>IF(ISNA(VLOOKUP($A189,'[2]1516 Exp_Rev Access'!$F$7:$GB$306,72,FALSE)),"",VLOOKUP($A189,'[2]1516 Exp_Rev Access'!$F$7:$GB$306,72,FALSE))</f>
        <v>2699.52</v>
      </c>
      <c r="CO189" s="99">
        <f>IF(ISNA(VLOOKUP($A189,'[2]1516 Exp_Rev Access'!$F$7:$GB$306,73,FALSE)),"",VLOOKUP($A189,'[2]1516 Exp_Rev Access'!$F$7:$GB$306,73,FALSE))</f>
        <v>0</v>
      </c>
      <c r="CP189" s="99">
        <f>IF(ISNA(VLOOKUP($A189,'[2]1516 Exp_Rev Access'!$F$7:$GB$306,74,FALSE)),"",VLOOKUP($A189,'[2]1516 Exp_Rev Access'!$F$7:$GB$306,74,FALSE))</f>
        <v>210060.31</v>
      </c>
      <c r="CQ189" s="99">
        <f>IF(ISNA(VLOOKUP($A189,'[2]1516 Exp_Rev Access'!$F$7:$GB$306,75,FALSE)),"",VLOOKUP($A189,'[2]1516 Exp_Rev Access'!$F$7:$GB$306,75,FALSE))</f>
        <v>0</v>
      </c>
      <c r="CR189" s="99">
        <f>IF(ISNA(VLOOKUP($A189,'[2]1516 Exp_Rev Access'!$F$7:$GB$306,76,FALSE)),"",VLOOKUP($A189,'[2]1516 Exp_Rev Access'!$F$7:$GB$306,76,FALSE))</f>
        <v>15638.74</v>
      </c>
      <c r="CS189" s="99">
        <f>IF(ISNA(VLOOKUP($A189,'[2]1516 Exp_Rev Access'!$F$7:$GB$306,77,FALSE)),"",VLOOKUP($A189,'[2]1516 Exp_Rev Access'!$F$7:$GB$306,77,FALSE))</f>
        <v>0</v>
      </c>
      <c r="CT189" s="99">
        <f>IF(ISNA(VLOOKUP($A189,'[2]1516 Exp_Rev Access'!$F$7:$GB$306,78,FALSE)),"",VLOOKUP($A189,'[2]1516 Exp_Rev Access'!$F$7:$GB$306,78,FALSE))</f>
        <v>274234.06</v>
      </c>
      <c r="CU189" s="99">
        <f>IF(ISNA(VLOOKUP($A189,'[2]1516 Exp_Rev Access'!$F$7:$GB$306,79,FALSE)),"",VLOOKUP($A189,'[2]1516 Exp_Rev Access'!$F$7:$GB$306,79,FALSE))</f>
        <v>29377.61</v>
      </c>
      <c r="CV189" s="99">
        <f>IF(ISNA(VLOOKUP($A189,'[2]1516 Exp_Rev Access'!$F$7:$GB$306,80,FALSE)),"",VLOOKUP($A189,'[2]1516 Exp_Rev Access'!$F$7:$GB$306,80,FALSE))</f>
        <v>0</v>
      </c>
      <c r="CW189" s="99">
        <f>IF(ISNA(VLOOKUP($A189,'[2]1516 Exp_Rev Access'!$F$7:$GB$306,81,FALSE)),"",VLOOKUP($A189,'[2]1516 Exp_Rev Access'!$F$7:$GB$306,81,FALSE))</f>
        <v>0</v>
      </c>
      <c r="CX189" s="99">
        <f>IF(ISNA(VLOOKUP($A189,'[2]1516 Exp_Rev Access'!$F$7:$GB$306,82,FALSE)),"",VLOOKUP($A189,'[2]1516 Exp_Rev Access'!$F$7:$GB$306,82,FALSE))</f>
        <v>0</v>
      </c>
      <c r="CY189" s="99">
        <f>IF(ISNA(VLOOKUP($A189,'[2]1516 Exp_Rev Access'!$F$7:$GB$306,83,FALSE)),"",VLOOKUP($A189,'[2]1516 Exp_Rev Access'!$F$7:$GB$306,83,FALSE))</f>
        <v>0</v>
      </c>
      <c r="CZ189" s="99">
        <f>IF(ISNA(VLOOKUP($A189,'[2]1516 Exp_Rev Access'!$F$7:$GB$306,84,FALSE)),"",VLOOKUP($A189,'[2]1516 Exp_Rev Access'!$F$7:$GB$306,84,FALSE))</f>
        <v>0</v>
      </c>
      <c r="DA189" s="99">
        <f>IF(ISNA(VLOOKUP($A189,'[2]1516 Exp_Rev Access'!$F$7:$GB$306,85,FALSE)),"",VLOOKUP($A189,'[2]1516 Exp_Rev Access'!$F$7:$GB$306,85,FALSE))</f>
        <v>0</v>
      </c>
      <c r="DB189" s="99">
        <f>IF(ISNA(VLOOKUP($A189,'[2]1516 Exp_Rev Access'!$F$7:$GB$306,86,FALSE)),"",VLOOKUP($A189,'[2]1516 Exp_Rev Access'!$F$7:$GB$306,86,FALSE))</f>
        <v>0</v>
      </c>
      <c r="DC189" s="99">
        <f>IF(ISNA(VLOOKUP($A189,'[2]1516 Exp_Rev Access'!$F$7:$GB$306,87,FALSE)),"",VLOOKUP($A189,'[2]1516 Exp_Rev Access'!$F$7:$GB$306,87,FALSE))</f>
        <v>0</v>
      </c>
      <c r="DD189" s="99">
        <f>IF(ISNA(VLOOKUP($A189,'[2]1516 Exp_Rev Access'!$F$7:$GB$306,88,FALSE)),"",VLOOKUP($A189,'[2]1516 Exp_Rev Access'!$F$7:$GB$306,88,FALSE))</f>
        <v>0</v>
      </c>
      <c r="DE189" s="99">
        <f>IF(ISNA(VLOOKUP($A189,'[2]1516 Exp_Rev Access'!$F$7:$GB$306,89,FALSE)),"",VLOOKUP($A189,'[2]1516 Exp_Rev Access'!$F$7:$GB$306,89,FALSE))</f>
        <v>0</v>
      </c>
      <c r="DF189" s="99">
        <f>IF(ISNA(VLOOKUP($A189,'[2]1516 Exp_Rev Access'!$F$7:$GB$306,90,FALSE)),"",VLOOKUP($A189,'[2]1516 Exp_Rev Access'!$F$7:$GB$306,90,FALSE))</f>
        <v>0</v>
      </c>
      <c r="DG189" s="99">
        <f>IF(ISNA(VLOOKUP($A189,'[2]1516 Exp_Rev Access'!$F$7:$GB$306,91,FALSE)),"",VLOOKUP($A189,'[2]1516 Exp_Rev Access'!$F$7:$GB$306,91,FALSE))</f>
        <v>0</v>
      </c>
      <c r="DH189" s="99">
        <f>IF(ISNA(VLOOKUP($A189,'[2]1516 Exp_Rev Access'!$F$7:$GB$306,92,FALSE)),"",VLOOKUP($A189,'[2]1516 Exp_Rev Access'!$F$7:$GB$306,92,FALSE))</f>
        <v>167235.84</v>
      </c>
      <c r="DI189" s="99">
        <f>IF(ISNA(VLOOKUP($A189,'[2]1516 Exp_Rev Access'!$F$7:$GB$306,93,FALSE)),"",VLOOKUP($A189,'[2]1516 Exp_Rev Access'!$F$7:$GB$306,93,FALSE))</f>
        <v>0</v>
      </c>
      <c r="DJ189" s="99">
        <f>IF(ISNA(VLOOKUP($A189,'[2]1516 Exp_Rev Access'!$F$7:$GB$306,94,FALSE)),"",VLOOKUP($A189,'[2]1516 Exp_Rev Access'!$F$7:$GB$306,94,FALSE))</f>
        <v>0</v>
      </c>
      <c r="DK189" s="99">
        <f>IF(ISNA(VLOOKUP($A189,'[2]1516 Exp_Rev Access'!$F$7:$GB$306,95,FALSE)),"",VLOOKUP($A189,'[2]1516 Exp_Rev Access'!$F$7:$GB$306,95,FALSE))</f>
        <v>0</v>
      </c>
      <c r="DL189" s="99">
        <f>IF(ISNA(VLOOKUP($A189,'[2]1516 Exp_Rev Access'!$F$7:$GB$306,96,FALSE)),"",VLOOKUP($A189,'[2]1516 Exp_Rev Access'!$F$7:$GB$306,96,FALSE))</f>
        <v>0</v>
      </c>
      <c r="DM189" s="99">
        <f>IF(ISNA(VLOOKUP($A189,'[2]1516 Exp_Rev Access'!$F$7:$GB$306,97,FALSE)),"",VLOOKUP($A189,'[2]1516 Exp_Rev Access'!$F$7:$GB$306,97,FALSE))</f>
        <v>0</v>
      </c>
      <c r="DN189" s="99">
        <f>IF(ISNA(VLOOKUP($A189,'[2]1516 Exp_Rev Access'!$F$7:$GB$306,98,FALSE)),"",VLOOKUP($A189,'[2]1516 Exp_Rev Access'!$F$7:$GB$306,98,FALSE))</f>
        <v>0</v>
      </c>
      <c r="DO189" s="99">
        <f>IF(ISNA(VLOOKUP($A189,'[2]1516 Exp_Rev Access'!$F$7:$GB$306,99,FALSE)),"",VLOOKUP($A189,'[2]1516 Exp_Rev Access'!$F$7:$GB$306,99,FALSE))</f>
        <v>0</v>
      </c>
      <c r="DP189" s="99">
        <f>IF(ISNA(VLOOKUP($A189,'[2]1516 Exp_Rev Access'!$F$7:$GB$306,100,FALSE)),"",VLOOKUP($A189,'[2]1516 Exp_Rev Access'!$F$7:$GB$306,100,FALSE))</f>
        <v>0</v>
      </c>
      <c r="DQ189" s="99">
        <f>IF(ISNA(VLOOKUP($A189,'[2]1516 Exp_Rev Access'!$F$7:$GB$306,101,FALSE)),"",VLOOKUP($A189,'[2]1516 Exp_Rev Access'!$F$7:$GB$306,101,FALSE))</f>
        <v>0</v>
      </c>
      <c r="DR189" s="99">
        <f>IF(ISNA(VLOOKUP($A189,'[2]1516 Exp_Rev Access'!$F$7:$GB$306,102,FALSE)),"",VLOOKUP($A189,'[2]1516 Exp_Rev Access'!$F$7:$GB$306,102,FALSE))</f>
        <v>0</v>
      </c>
      <c r="DS189" s="99">
        <f>IF(ISNA(VLOOKUP($A189,'[2]1516 Exp_Rev Access'!$F$7:$GB$306,103,FALSE)),"",VLOOKUP($A189,'[2]1516 Exp_Rev Access'!$F$7:$GB$306,103,FALSE))</f>
        <v>0</v>
      </c>
      <c r="DT189" s="99">
        <f>IF(ISNA(VLOOKUP($A189,'[2]1516 Exp_Rev Access'!$F$7:$GB$306,104,FALSE)),"",VLOOKUP($A189,'[2]1516 Exp_Rev Access'!$F$7:$GB$306,104,FALSE))</f>
        <v>0</v>
      </c>
      <c r="DU189" s="99">
        <f>IF(ISNA(VLOOKUP($A189,'[2]1516 Exp_Rev Access'!$F$7:$GB$306,105,FALSE)),"",VLOOKUP($A189,'[2]1516 Exp_Rev Access'!$F$7:$GB$306,105,FALSE))</f>
        <v>0</v>
      </c>
      <c r="DV189" s="99">
        <f>IF(ISNA(VLOOKUP($A189,'[2]1516 Exp_Rev Access'!$F$7:$GB$306,106,FALSE)),"",VLOOKUP($A189,'[2]1516 Exp_Rev Access'!$F$7:$GB$306,106,FALSE))</f>
        <v>0</v>
      </c>
      <c r="DW189" s="99">
        <f>IF(ISNA(VLOOKUP($A189,'[2]1516 Exp_Rev Access'!$F$7:$GB$306,107,FALSE)),"",VLOOKUP($A189,'[2]1516 Exp_Rev Access'!$F$7:$GB$306,107,FALSE))</f>
        <v>0</v>
      </c>
      <c r="DX189" s="99">
        <f>IF(ISNA(VLOOKUP($A189,'[2]1516 Exp_Rev Access'!$F$7:$GB$306,108,FALSE)),"",VLOOKUP($A189,'[2]1516 Exp_Rev Access'!$F$7:$GB$306,108,FALSE))</f>
        <v>0</v>
      </c>
      <c r="DY189" s="99">
        <f>IF(ISNA(VLOOKUP($A189,'[2]1516 Exp_Rev Access'!$F$7:$GB$306,109,FALSE)),"",VLOOKUP($A189,'[2]1516 Exp_Rev Access'!$F$7:$GB$306,109,FALSE))</f>
        <v>0</v>
      </c>
      <c r="DZ189" s="99">
        <f>IF(ISNA(VLOOKUP($A189,'[2]1516 Exp_Rev Access'!$F$7:$GB$306,110,FALSE)),"",VLOOKUP($A189,'[2]1516 Exp_Rev Access'!$F$7:$GB$306,110,FALSE))</f>
        <v>0</v>
      </c>
      <c r="EA189" s="99">
        <f>IF(ISNA(VLOOKUP($A189,'[2]1516 Exp_Rev Access'!$F$7:$GB$306,111,FALSE)),"",VLOOKUP($A189,'[2]1516 Exp_Rev Access'!$F$7:$GB$306,111,FALSE))</f>
        <v>0</v>
      </c>
      <c r="EB189" s="99">
        <f>IF(ISNA(VLOOKUP($A189,'[2]1516 Exp_Rev Access'!$F$7:$GB$306,112,FALSE)),"",VLOOKUP($A189,'[2]1516 Exp_Rev Access'!$F$7:$GB$306,112,FALSE))</f>
        <v>0</v>
      </c>
      <c r="EC189" s="99">
        <f>IF(ISNA(VLOOKUP($A189,'[2]1516 Exp_Rev Access'!$F$7:$GB$306,113,FALSE)),"",VLOOKUP($A189,'[2]1516 Exp_Rev Access'!$F$7:$GB$306,113,FALSE))</f>
        <v>0</v>
      </c>
      <c r="ED189" s="99">
        <f>IF(ISNA(VLOOKUP($A189,'[2]1516 Exp_Rev Access'!$F$7:$GB$306,114,FALSE)),"",VLOOKUP($A189,'[2]1516 Exp_Rev Access'!$F$7:$GB$306,114,FALSE))</f>
        <v>0</v>
      </c>
      <c r="EE189" s="99">
        <f>IF(ISNA(VLOOKUP($A189,'[2]1516 Exp_Rev Access'!$F$7:$GB$306,115,FALSE)),"",VLOOKUP($A189,'[2]1516 Exp_Rev Access'!$F$7:$GB$306,115,FALSE))</f>
        <v>0</v>
      </c>
      <c r="EF189" s="99">
        <f>IF(ISNA(VLOOKUP($A189,'[2]1516 Exp_Rev Access'!$F$7:$GB$306,116,FALSE)),"",VLOOKUP($A189,'[2]1516 Exp_Rev Access'!$F$7:$GB$306,116,FALSE))</f>
        <v>0</v>
      </c>
      <c r="EG189" s="99">
        <f>IF(ISNA(VLOOKUP($A189,'[2]1516 Exp_Rev Access'!$F$7:$GB$306,117,FALSE)),"",VLOOKUP($A189,'[2]1516 Exp_Rev Access'!$F$7:$GB$306,117,FALSE))</f>
        <v>0</v>
      </c>
      <c r="EH189" s="99">
        <f>IF(ISNA(VLOOKUP($A189,'[2]1516 Exp_Rev Access'!$F$7:$GB$306,118,FALSE)),"",VLOOKUP($A189,'[2]1516 Exp_Rev Access'!$F$7:$GB$306,118,FALSE))</f>
        <v>0</v>
      </c>
      <c r="EI189" s="99">
        <f>IF(ISNA(VLOOKUP($A189,'[2]1516 Exp_Rev Access'!$F$7:$GB$306,119,FALSE)),"",VLOOKUP($A189,'[2]1516 Exp_Rev Access'!$F$7:$GB$306,119,FALSE))</f>
        <v>0</v>
      </c>
      <c r="EJ189" s="99">
        <f>IF(ISNA(VLOOKUP($A189,'[2]1516 Exp_Rev Access'!$F$7:$GB$306,120,FALSE)),"",VLOOKUP($A189,'[2]1516 Exp_Rev Access'!$F$7:$GB$306,120,FALSE))</f>
        <v>0</v>
      </c>
      <c r="EK189" s="99">
        <f>IF(ISNA(VLOOKUP($A189,'[2]1516 Exp_Rev Access'!$F$7:$GB$306,121,FALSE)),"",VLOOKUP($A189,'[2]1516 Exp_Rev Access'!$F$7:$GB$306,121,FALSE))</f>
        <v>0</v>
      </c>
      <c r="EL189" s="99">
        <f>IF(ISNA(VLOOKUP($A189,'[2]1516 Exp_Rev Access'!$F$7:$GB$306,122,FALSE)),"",VLOOKUP($A189,'[2]1516 Exp_Rev Access'!$F$7:$GB$306,122,FALSE))</f>
        <v>0</v>
      </c>
      <c r="EM189" s="99">
        <f>IF(ISNA(VLOOKUP($A189,'[2]1516 Exp_Rev Access'!$F$7:$GB$306,123,FALSE)),"",VLOOKUP($A189,'[2]1516 Exp_Rev Access'!$F$7:$GB$306,123,FALSE))</f>
        <v>37500</v>
      </c>
      <c r="EN189" s="99">
        <f>IF(ISNA(VLOOKUP($A189,'[2]1516 Exp_Rev Access'!$F$7:$GB$306,124,FALSE)),"",VLOOKUP($A189,'[2]1516 Exp_Rev Access'!$F$7:$GB$306,124,FALSE))</f>
        <v>0</v>
      </c>
      <c r="EO189" s="99">
        <f>IF(ISNA(VLOOKUP($A189,'[2]1516 Exp_Rev Access'!$F$7:$GB$306,125,FALSE)),"",VLOOKUP($A189,'[2]1516 Exp_Rev Access'!$F$7:$GB$306,125,FALSE))</f>
        <v>0</v>
      </c>
      <c r="EP189" s="99">
        <f>IF(ISNA(VLOOKUP($A189,'[2]1516 Exp_Rev Access'!$F$7:$GB$306,126,FALSE)),"",VLOOKUP($A189,'[2]1516 Exp_Rev Access'!$F$7:$GB$306,126,FALSE))</f>
        <v>0</v>
      </c>
      <c r="EQ189" s="99">
        <f>IF(ISNA(VLOOKUP($A189,'[2]1516 Exp_Rev Access'!$F$7:$GB$306,127,FALSE)),"",VLOOKUP($A189,'[2]1516 Exp_Rev Access'!$F$7:$GB$306,127,FALSE))</f>
        <v>0</v>
      </c>
      <c r="ER189" s="99">
        <f>IF(ISNA(VLOOKUP($A189,'[2]1516 Exp_Rev Access'!$F$7:$GB$306,128,FALSE)),"",VLOOKUP($A189,'[2]1516 Exp_Rev Access'!$F$7:$GB$306,128,FALSE))</f>
        <v>0</v>
      </c>
      <c r="ES189" s="99">
        <f>IF(ISNA(VLOOKUP($A189,'[2]1516 Exp_Rev Access'!$F$7:$GB$306,129,FALSE)),"",VLOOKUP($A189,'[2]1516 Exp_Rev Access'!$F$7:$GB$306,129,FALSE))</f>
        <v>0</v>
      </c>
      <c r="ET189" s="99">
        <f>IF(ISNA(VLOOKUP($A189,'[2]1516 Exp_Rev Access'!$F$7:$GB$306,130,FALSE)),"",VLOOKUP($A189,'[2]1516 Exp_Rev Access'!$F$7:$GB$306,130,FALSE))</f>
        <v>0</v>
      </c>
      <c r="EU189" s="99">
        <f>IF(ISNA(VLOOKUP($A189,'[2]1516 Exp_Rev Access'!$F$7:$GB$306,131,FALSE)),"",VLOOKUP($A189,'[2]1516 Exp_Rev Access'!$F$7:$GB$306,131,FALSE))</f>
        <v>12016.66</v>
      </c>
      <c r="EV189" s="99">
        <f>IF(ISNA(VLOOKUP($A189,'[2]1516 Exp_Rev Access'!$F$7:$GB$306,132,FALSE)),"",VLOOKUP($A189,'[2]1516 Exp_Rev Access'!$F$7:$GB$306,132,FALSE))</f>
        <v>0</v>
      </c>
      <c r="EW189" s="99">
        <f>IF(ISNA(VLOOKUP($A189,'[2]1516 Exp_Rev Access'!$F$7:$GB$306,133,FALSE)),"",VLOOKUP($A189,'[2]1516 Exp_Rev Access'!$F$7:$GB$306,133,FALSE))</f>
        <v>0</v>
      </c>
      <c r="EX189" s="99">
        <f>IF(ISNA(VLOOKUP($A189,'[2]1516 Exp_Rev Access'!$F$7:$GB$306,134,FALSE)),"",VLOOKUP($A189,'[2]1516 Exp_Rev Access'!$F$7:$GB$306,134,FALSE))</f>
        <v>0</v>
      </c>
      <c r="EY189" s="99">
        <f>IF(ISNA(VLOOKUP($A189,'[2]1516 Exp_Rev Access'!$F$7:$GB$306,135,FALSE)),"",VLOOKUP($A189,'[2]1516 Exp_Rev Access'!$F$7:$GB$306,135,FALSE))</f>
        <v>0</v>
      </c>
      <c r="EZ189" s="99">
        <f>IF(ISNA(VLOOKUP($A189,'[2]1516 Exp_Rev Access'!$F$7:$GB$306,136,FALSE)),"",VLOOKUP($A189,'[2]1516 Exp_Rev Access'!$F$7:$GB$306,136,FALSE))</f>
        <v>0</v>
      </c>
      <c r="FA189" s="99">
        <f>IF(ISNA(VLOOKUP($A189,'[2]1516 Exp_Rev Access'!$F$7:$GB$306,137,FALSE)),"",VLOOKUP($A189,'[2]1516 Exp_Rev Access'!$F$7:$GB$306,137,FALSE))</f>
        <v>0</v>
      </c>
      <c r="FB189" s="99">
        <f>IF(ISNA(VLOOKUP($A189,'[2]1516 Exp_Rev Access'!$F$7:$GB$306,138,FALSE)),"",VLOOKUP($A189,'[2]1516 Exp_Rev Access'!$F$7:$GB$306,138,FALSE))</f>
        <v>0</v>
      </c>
      <c r="FC189" s="99">
        <f>IF(ISNA(VLOOKUP($A189,'[2]1516 Exp_Rev Access'!$F$7:$GB$306,139,FALSE)),"",VLOOKUP($A189,'[2]1516 Exp_Rev Access'!$F$7:$GB$306,139,FALSE))</f>
        <v>0</v>
      </c>
      <c r="FD189" s="99">
        <f>IF(ISNA(VLOOKUP($A189,'[2]1516 Exp_Rev Access'!$F$7:$FS$306,140,FALSE)),"",VLOOKUP($A189,'[2]1516 Exp_Rev Access'!$F$7:$FS$306,140,FALSE))</f>
        <v>0</v>
      </c>
      <c r="FE189" s="99">
        <f>IF(ISNA(VLOOKUP($A189,'[2]1516 Exp_Rev Access'!$F$7:$FS$306,141,FALSE)),"",VLOOKUP($A189,'[2]1516 Exp_Rev Access'!$F$7:$FS$306,141,FALSE))</f>
        <v>0</v>
      </c>
      <c r="FF189" s="99">
        <f>IF(ISNA(VLOOKUP($A189,'[2]1516 Exp_Rev Access'!$F$7:$FS$306,142,FALSE)),"",VLOOKUP($A189,'[2]1516 Exp_Rev Access'!$F$7:$FS$306,142,FALSE))</f>
        <v>0</v>
      </c>
      <c r="FG189" s="99">
        <f>IF(ISNA(VLOOKUP($A189,'[2]1516 Exp_Rev Access'!$F$7:$FS$306,143,FALSE)),"",VLOOKUP($A189,'[2]1516 Exp_Rev Access'!$F$7:$FS$306,143,FALSE))</f>
        <v>0</v>
      </c>
      <c r="FH189" s="99">
        <f>IF(ISNA(VLOOKUP($A189,'[2]1516 Exp_Rev Access'!$F$7:$FS$306,144,FALSE)),"",VLOOKUP($A189,'[2]1516 Exp_Rev Access'!$F$7:$FS$306,144,FALSE))</f>
        <v>0</v>
      </c>
      <c r="FI189" s="99">
        <f>IF(ISNA(VLOOKUP($A189,'[2]1516 Exp_Rev Access'!$F$7:$FS$306,145,FALSE)),"",VLOOKUP($A189,'[2]1516 Exp_Rev Access'!$F$7:$FS$306,145,FALSE))</f>
        <v>0</v>
      </c>
      <c r="FJ189" s="99">
        <f>IF(ISNA(VLOOKUP($A189,'[2]1516 Exp_Rev Access'!$F$7:$FS$306,146,FALSE)),"",VLOOKUP($A189,'[2]1516 Exp_Rev Access'!$F$7:$FS$306,146,FALSE))</f>
        <v>0</v>
      </c>
      <c r="FK189" s="99">
        <f>IF(ISNA(VLOOKUP($A189,'[2]1516 Exp_Rev Access'!$F$7:$FS$306,147,FALSE)),"",VLOOKUP($A189,'[2]1516 Exp_Rev Access'!$F$7:$FS$306,147,FALSE))</f>
        <v>0</v>
      </c>
      <c r="FL189" s="99">
        <f>IF(ISNA(VLOOKUP($A189,'[2]1516 Exp_Rev Access'!$F$7:$FS$306,148,FALSE)),"",VLOOKUP($A189,'[2]1516 Exp_Rev Access'!$F$7:$FS$306,148,FALSE))</f>
        <v>0</v>
      </c>
      <c r="FM189" s="99">
        <f>IF(ISNA(VLOOKUP($A189,'[2]1516 Exp_Rev Access'!$F$7:$FS$306,149,FALSE)),"",VLOOKUP($A189,'[2]1516 Exp_Rev Access'!$F$7:$FS$306,149,FALSE))</f>
        <v>0</v>
      </c>
      <c r="FN189" s="99">
        <f>IF(ISNA(VLOOKUP($A189,'[2]1516 Exp_Rev Access'!$F$7:$FS$306,150,FALSE)),"",VLOOKUP($A189,'[2]1516 Exp_Rev Access'!$F$7:$FS$306,150,FALSE))</f>
        <v>0</v>
      </c>
      <c r="FO189" s="99">
        <f>IF(ISNA(VLOOKUP($A189,'[2]1516 Exp_Rev Access'!$F$7:$FS$306,151,FALSE)),"",VLOOKUP($A189,'[2]1516 Exp_Rev Access'!$F$7:$FS$306,151,FALSE))</f>
        <v>0</v>
      </c>
      <c r="FP189" s="99">
        <f>IF(ISNA(VLOOKUP($A189,'[2]1516 Exp_Rev Access'!$F$7:$FS$306,152,FALSE)),"",VLOOKUP($A189,'[2]1516 Exp_Rev Access'!$F$7:$FS$306,152,FALSE))</f>
        <v>0</v>
      </c>
      <c r="FQ189" s="99">
        <f>IF(ISNA(VLOOKUP($A189,'[2]1516 Exp_Rev Access'!$F$7:$FS$306,153,FALSE)),"",VLOOKUP($A189,'[2]1516 Exp_Rev Access'!$F$7:$FS$306,153,FALSE))</f>
        <v>11662.48</v>
      </c>
      <c r="FR189" s="101">
        <f t="shared" si="260"/>
        <v>760425.22</v>
      </c>
      <c r="FS189" s="72">
        <f t="shared" si="261"/>
        <v>7.5283545962663373E-2</v>
      </c>
      <c r="FT189" s="94">
        <f t="shared" si="262"/>
        <v>846.22385684557253</v>
      </c>
      <c r="FU189" s="99">
        <f>IF(ISNA(VLOOKUP($A189,'[2]1516 Exp_Rev Access'!$F$7:$GB$306,154,FALSE)),"",VLOOKUP($A189,'[2]1516 Exp_Rev Access'!$F$7:$GB$306,154,FALSE))</f>
        <v>0</v>
      </c>
      <c r="FV189" s="99">
        <f>IF(ISNA(VLOOKUP($A189,'[2]1516 Exp_Rev Access'!$F$7:$GB$306,155,FALSE)),"",VLOOKUP($A189,'[2]1516 Exp_Rev Access'!$F$7:$GB$306,155,FALSE))</f>
        <v>0</v>
      </c>
      <c r="FW189" s="99">
        <f>IF(ISNA(VLOOKUP($A189,'[2]1516 Exp_Rev Access'!$F$7:$GB$306,156,FALSE)),"",VLOOKUP($A189,'[2]1516 Exp_Rev Access'!$F$7:$GB$306,156,FALSE))</f>
        <v>0</v>
      </c>
      <c r="FX189" s="99">
        <f>IF(ISNA(VLOOKUP($A189,'[2]1516 Exp_Rev Access'!$F$7:$GB$306,157,FALSE)),"",VLOOKUP($A189,'[2]1516 Exp_Rev Access'!$F$7:$GB$306,157,FALSE))</f>
        <v>0</v>
      </c>
      <c r="FY189" s="99">
        <f>IF(ISNA(VLOOKUP($A189,'[2]1516 Exp_Rev Access'!$F$7:$GB$306,158,FALSE)),"",VLOOKUP($A189,'[2]1516 Exp_Rev Access'!$F$7:$GB$306,158,FALSE))</f>
        <v>0</v>
      </c>
      <c r="FZ189" s="99">
        <f>IF(ISNA(VLOOKUP($A189,'[2]1516 Exp_Rev Access'!$F$7:$GB$306,159,FALSE)),"",VLOOKUP($A189,'[2]1516 Exp_Rev Access'!$F$7:$GB$306,159,FALSE))</f>
        <v>0</v>
      </c>
      <c r="GA189" s="99">
        <f>IF(ISNA(VLOOKUP($A189,'[2]1516 Exp_Rev Access'!$F$7:$GB$306,160,FALSE)),"",VLOOKUP($A189,'[2]1516 Exp_Rev Access'!$F$7:$GB$306,160,FALSE))</f>
        <v>0</v>
      </c>
      <c r="GB189" s="99">
        <f>IF(ISNA(VLOOKUP($A189,'[2]1516 Exp_Rev Access'!$F$7:$GB$306,161,FALSE)),"",VLOOKUP($A189,'[2]1516 Exp_Rev Access'!$F$7:$GB$306,161,FALSE))</f>
        <v>0</v>
      </c>
      <c r="GC189" s="99">
        <f>IF(ISNA(VLOOKUP($A189,'[2]1516 Exp_Rev Access'!$F$7:$GB$306,162,FALSE)),"",VLOOKUP($A189,'[2]1516 Exp_Rev Access'!$F$7:$GB$306,162,FALSE))</f>
        <v>0</v>
      </c>
      <c r="GD189" s="99">
        <f>IF(ISNA(VLOOKUP($A189,'[2]1516 Exp_Rev Access'!$F$7:$GB$306,163,FALSE)),"",VLOOKUP($A189,'[2]1516 Exp_Rev Access'!$F$7:$GB$306,163,FALSE))</f>
        <v>0</v>
      </c>
      <c r="GE189" s="99">
        <f>IF(ISNA(VLOOKUP($A189,'[2]1516 Exp_Rev Access'!$F$7:$GB$306,164,FALSE)),"",VLOOKUP($A189,'[2]1516 Exp_Rev Access'!$F$7:$GB$306,164,FALSE))</f>
        <v>0</v>
      </c>
      <c r="GF189" s="99">
        <f>IF(ISNA(VLOOKUP($A189,'[2]1516 Exp_Rev Access'!$F$7:$GB$306,165,FALSE)),"",VLOOKUP($A189,'[2]1516 Exp_Rev Access'!$F$7:$GB$306,165,FALSE))</f>
        <v>0</v>
      </c>
      <c r="GG189" s="99">
        <f>IF(ISNA(VLOOKUP($A189,'[2]1516 Exp_Rev Access'!$F$7:$GB$306,166,FALSE)),"",VLOOKUP($A189,'[2]1516 Exp_Rev Access'!$F$7:$GB$306,166,FALSE))</f>
        <v>0</v>
      </c>
      <c r="GH189" s="99">
        <f>IF(ISNA(VLOOKUP($A189,'[2]1516 Exp_Rev Access'!$F$7:$GB$306,167,FALSE)),"",VLOOKUP($A189,'[2]1516 Exp_Rev Access'!$F$7:$GB$306,167,FALSE))</f>
        <v>0</v>
      </c>
      <c r="GI189" s="99">
        <f>IF(ISNA(VLOOKUP($A189,'[2]1516 Exp_Rev Access'!$F$7:$GB$306,168,FALSE)),"",VLOOKUP($A189,'[2]1516 Exp_Rev Access'!$F$7:$GB$306,168,FALSE))</f>
        <v>0</v>
      </c>
      <c r="GJ189" s="99">
        <f>IF(ISNA(VLOOKUP($A189,'[2]1516 Exp_Rev Access'!$F$7:$GB$306,169,FALSE)),"",VLOOKUP($A189,'[2]1516 Exp_Rev Access'!$F$7:$GB$306,169,FALSE))</f>
        <v>1943.87</v>
      </c>
      <c r="GK189" s="99">
        <f>IF(ISNA(VLOOKUP($A189,'[2]1516 Exp_Rev Access'!$F$7:$GB$306,170,FALSE)),"",VLOOKUP($A189,'[2]1516 Exp_Rev Access'!$F$7:$GB$306,170,FALSE))</f>
        <v>0</v>
      </c>
      <c r="GL189" s="99">
        <f>IF(ISNA(VLOOKUP($A189,'[2]1516 Exp_Rev Access'!$F$7:$GB$306,171,FALSE)),"",VLOOKUP($A189,'[2]1516 Exp_Rev Access'!$F$7:$GB$306,171,FALSE))</f>
        <v>0</v>
      </c>
      <c r="GM189" s="99">
        <f>IF(ISNA(VLOOKUP($A189,'[2]1516 Exp_Rev Access'!$F$7:$GB$306,172,FALSE)),"",VLOOKUP($A189,'[2]1516 Exp_Rev Access'!$F$7:$GB$306,172,FALSE))</f>
        <v>0</v>
      </c>
      <c r="GN189" s="99">
        <f>IF(ISNA(VLOOKUP($A189,'[2]1516 Exp_Rev Access'!$F$7:$GB$306,173,FALSE)),"",VLOOKUP($A189,'[2]1516 Exp_Rev Access'!$F$7:$GB$306,173,FALSE))</f>
        <v>0</v>
      </c>
      <c r="GO189" s="99">
        <f>IF(ISNA(VLOOKUP($A189,'[2]1516 Exp_Rev Access'!$F$7:$GB$306,174,FALSE)),"",VLOOKUP($A189,'[2]1516 Exp_Rev Access'!$F$7:$GB$306,174,FALSE))</f>
        <v>0</v>
      </c>
      <c r="GP189" s="99">
        <f>IF(ISNA(VLOOKUP($A189,'[2]1516 Exp_Rev Access'!$F$7:$GB$306,175,FALSE)),"",VLOOKUP($A189,'[2]1516 Exp_Rev Access'!$F$7:$GB$306,175,FALSE))</f>
        <v>0</v>
      </c>
      <c r="GQ189" s="99">
        <f>IF(ISNA(VLOOKUP($A189,'[2]1516 Exp_Rev Access'!$F$7:$GB$306,176,FALSE)),"",VLOOKUP($A189,'[2]1516 Exp_Rev Access'!$F$7:$GB$306,176,FALSE))</f>
        <v>0</v>
      </c>
      <c r="GR189" s="99">
        <f>IF(ISNA(VLOOKUP($A189,'[2]1516 Exp_Rev Access'!$F$7:$GB$306,177,FALSE)),"",VLOOKUP($A189,'[2]1516 Exp_Rev Access'!$F$7:$GB$306,177,FALSE))</f>
        <v>0</v>
      </c>
      <c r="GS189" s="99">
        <f>IF(ISNA(VLOOKUP($A189,'[2]1516 Exp_Rev Access'!$F$7:$GB$306,178,FALSE)),"",VLOOKUP($A189,'[2]1516 Exp_Rev Access'!$F$7:$GB$306,178,FALSE))</f>
        <v>0</v>
      </c>
      <c r="GT189" s="101">
        <f t="shared" si="263"/>
        <v>1943.87</v>
      </c>
      <c r="GU189" s="72">
        <f t="shared" si="264"/>
        <v>1.9244683453613289E-4</v>
      </c>
      <c r="GV189" s="84">
        <f t="shared" si="265"/>
        <v>2.1631964923604232</v>
      </c>
    </row>
    <row r="190" spans="1:206" customFormat="1" ht="12" customHeight="1" x14ac:dyDescent="0.2">
      <c r="A190" s="96" t="s">
        <v>490</v>
      </c>
      <c r="B190" s="69" t="s">
        <v>491</v>
      </c>
      <c r="C190" s="80">
        <f>IF(ISNA(VLOOKUP($A190,'[2]1516 enrollment_Rev_Exp by size'!$A$6:$G$320,3,FALSE)),"",VLOOKUP($A190,'[2]1516 enrollment_Rev_Exp by size'!$A$6:$G$320,3,FALSE))</f>
        <v>896.2</v>
      </c>
      <c r="D190" s="97">
        <v>11356548.210000001</v>
      </c>
      <c r="E190" s="80">
        <f t="shared" si="243"/>
        <v>11356548.210000001</v>
      </c>
      <c r="F190" s="80">
        <f t="shared" si="244"/>
        <v>0</v>
      </c>
      <c r="G190" s="98">
        <f>IF(ISNA(VLOOKUP($A190,'[2]1516 Exp_Rev Access'!$F$7:$FS$306,2,FALSE)),"",VLOOKUP($A190,'[2]1516 Exp_Rev Access'!$F$7:$FS$306,2,FALSE))</f>
        <v>1872546.45</v>
      </c>
      <c r="H190" s="98">
        <f>IF(ISNA(VLOOKUP($A190,'[2]1516 Exp_Rev Access'!$F$7:$FS$306,3,FALSE)),"",VLOOKUP($A190,'[2]1516 Exp_Rev Access'!$F$7:$FS$306,3,FALSE))</f>
        <v>0</v>
      </c>
      <c r="I190" s="98">
        <f>IF(ISNA(VLOOKUP($A190,'[2]1516 Exp_Rev Access'!$F$7:$FS$306,4,FALSE)),"",VLOOKUP($A190,'[2]1516 Exp_Rev Access'!$F$7:$FS$306,4,FALSE))</f>
        <v>0</v>
      </c>
      <c r="J190" s="98">
        <f>IF(ISNA(VLOOKUP($A190,'[2]1516 Exp_Rev Access'!$F$7:$FS$306,5,FALSE)),"",VLOOKUP($A190,'[2]1516 Exp_Rev Access'!$F$7:$FS$306,5,FALSE))</f>
        <v>0</v>
      </c>
      <c r="K190" s="98">
        <f>IF(ISNA(VLOOKUP($A190,'[2]1516 Exp_Rev Access'!$F$7:$FS$306,6,FALSE)),"",VLOOKUP($A190,'[2]1516 Exp_Rev Access'!$F$7:$FS$306,6,FALSE))</f>
        <v>0</v>
      </c>
      <c r="L190" s="98">
        <f>IF(ISNA(VLOOKUP($A190,'[2]1516 Exp_Rev Access'!$F$7:$FS$306,7,FALSE)),"",VLOOKUP($A190,'[2]1516 Exp_Rev Access'!$F$7:$FS$306,7,FALSE))</f>
        <v>0</v>
      </c>
      <c r="M190" s="90">
        <f t="shared" si="245"/>
        <v>1872546.45</v>
      </c>
      <c r="N190" s="72">
        <f t="shared" si="246"/>
        <v>0.16488693706694527</v>
      </c>
      <c r="O190" s="73">
        <f t="shared" si="247"/>
        <v>2089.4292010711893</v>
      </c>
      <c r="P190" s="99">
        <f>IF(ISNA(VLOOKUP($A190,'[2]1516 Exp_Rev Access'!$F$7:$FS$306,8,FALSE)),"",VLOOKUP($A190,'[2]1516 Exp_Rev Access'!$F$7:$FS$306,8,FALSE))</f>
        <v>2144.75</v>
      </c>
      <c r="Q190" s="99">
        <f>IF(ISNA(VLOOKUP($A190,'[2]1516 Exp_Rev Access'!$F$7:$FS$306,9,FALSE)),"",VLOOKUP($A190,'[2]1516 Exp_Rev Access'!$F$7:$FS$306,9,FALSE))</f>
        <v>0</v>
      </c>
      <c r="R190" s="99">
        <f>IF(ISNA(VLOOKUP($A190,'[2]1516 Exp_Rev Access'!$F$7:$FS$306,10,FALSE)),"",VLOOKUP($A190,'[2]1516 Exp_Rev Access'!$F$7:$FS$306,10,FALSE))</f>
        <v>0</v>
      </c>
      <c r="S190" s="99">
        <f>IF(ISNA(VLOOKUP($A190,'[2]1516 Exp_Rev Access'!$F$7:$FS$306,11,FALSE)),"",VLOOKUP($A190,'[2]1516 Exp_Rev Access'!$F$7:$FS$306,11,FALSE))</f>
        <v>0</v>
      </c>
      <c r="T190" s="99">
        <f>IF(ISNA(VLOOKUP($A190,'[2]1516 Exp_Rev Access'!$F$7:$FS$306,12,FALSE)),"",VLOOKUP($A190,'[2]1516 Exp_Rev Access'!$F$7:$FS$306,12,FALSE))</f>
        <v>0</v>
      </c>
      <c r="U190" s="99">
        <f>IF(ISNA(VLOOKUP($A190,'[2]1516 Exp_Rev Access'!$F$7:$FS$306,13,FALSE)),"",VLOOKUP($A190,'[2]1516 Exp_Rev Access'!$F$7:$FS$306,13,FALSE))</f>
        <v>190</v>
      </c>
      <c r="V190" s="99">
        <f>IF(ISNA(VLOOKUP($A190,'[2]1516 Exp_Rev Access'!$F$7:$FS$306,14,FALSE)),"",VLOOKUP($A190,'[2]1516 Exp_Rev Access'!$F$7:$FS$306,14,FALSE))</f>
        <v>0</v>
      </c>
      <c r="W190" s="99">
        <f>IF(ISNA(VLOOKUP($A190,'[2]1516 Exp_Rev Access'!$F$7:$FS$306,15,FALSE)),"",VLOOKUP($A190,'[2]1516 Exp_Rev Access'!$F$7:$FS$306,15,FALSE))</f>
        <v>0</v>
      </c>
      <c r="X190" s="99">
        <f>IF(ISNA(VLOOKUP($A190,'[2]1516 Exp_Rev Access'!$F$7:$FS$306,16,FALSE)),"",VLOOKUP($A190,'[2]1516 Exp_Rev Access'!$F$7:$FS$306,16,FALSE))</f>
        <v>510.95</v>
      </c>
      <c r="Y190" s="99">
        <f>IF(ISNA(VLOOKUP($A190,'[2]1516 Exp_Rev Access'!$F$7:$FS$306,17,FALSE)),"",VLOOKUP($A190,'[2]1516 Exp_Rev Access'!$F$7:$FS$306,17,FALSE))</f>
        <v>0</v>
      </c>
      <c r="Z190" s="99">
        <f>IF(ISNA(VLOOKUP($A190,'[2]1516 Exp_Rev Access'!$F$7:$FS$306,18,FALSE)),"",VLOOKUP($A190,'[2]1516 Exp_Rev Access'!$F$7:$FS$306,18,FALSE))</f>
        <v>0</v>
      </c>
      <c r="AA190" s="99">
        <f>IF(ISNA(VLOOKUP($A190,'[2]1516 Exp_Rev Access'!$F$7:$FS$306,19,FALSE)),"",VLOOKUP($A190,'[2]1516 Exp_Rev Access'!$F$7:$FS$306,19,FALSE))</f>
        <v>0</v>
      </c>
      <c r="AB190" s="99">
        <f>IF(ISNA(VLOOKUP($A190,'[2]1516 Exp_Rev Access'!$F$7:$FS$306,20,FALSE)),"",VLOOKUP($A190,'[2]1516 Exp_Rev Access'!$F$7:$FS$306,20,FALSE))</f>
        <v>0</v>
      </c>
      <c r="AC190" s="99">
        <f>IF(ISNA(VLOOKUP($A190,'[2]1516 Exp_Rev Access'!$F$7:$FS$306,21,FALSE)),"",VLOOKUP($A190,'[2]1516 Exp_Rev Access'!$F$7:$FS$306,21,FALSE))</f>
        <v>100468.61</v>
      </c>
      <c r="AD190" s="99">
        <f>IF(ISNA(VLOOKUP($A190,'[2]1516 Exp_Rev Access'!$F$7:$FS$306,22,FALSE)),"",VLOOKUP($A190,'[2]1516 Exp_Rev Access'!$F$7:$FS$306,22,FALSE))</f>
        <v>4803.3900000000003</v>
      </c>
      <c r="AE190" s="99">
        <f>IF(ISNA(VLOOKUP($A190,'[2]1516 Exp_Rev Access'!$F$7:$FS$306,23,FALSE)),"",VLOOKUP($A190,'[2]1516 Exp_Rev Access'!$F$7:$FS$306,23,FALSE))</f>
        <v>0</v>
      </c>
      <c r="AF190" s="99">
        <f>IF(ISNA(VLOOKUP($A190,'[2]1516 Exp_Rev Access'!$F$7:$FS$306,24,FALSE)),"",VLOOKUP($A190,'[2]1516 Exp_Rev Access'!$F$7:$FS$306,24,FALSE))</f>
        <v>67463.899999999994</v>
      </c>
      <c r="AG190" s="99">
        <f>IF(ISNA(VLOOKUP($A190,'[2]1516 Exp_Rev Access'!$F$7:$FS$306,25,FALSE)),"",VLOOKUP($A190,'[2]1516 Exp_Rev Access'!$F$7:$FS$306,25,FALSE))</f>
        <v>1328.72</v>
      </c>
      <c r="AH190" s="98">
        <f>IF(ISNA(VLOOKUP($A190,'[2]1516 Exp_Rev Access'!$F$7:$FS$306,26,FALSE)),"",VLOOKUP($A190,'[2]1516 Exp_Rev Access'!$F$7:$FS$306,26,FALSE))</f>
        <v>21426.85</v>
      </c>
      <c r="AI190" s="98">
        <f>IF(ISNA(VLOOKUP($A190,'[2]1516 Exp_Rev Access'!$F$7:$FS$306,27,FALSE)),"",VLOOKUP($A190,'[2]1516 Exp_Rev Access'!$F$7:$FS$306,27,FALSE))</f>
        <v>14568.93</v>
      </c>
      <c r="AJ190" s="98">
        <f>IF(ISNA(VLOOKUP($A190,'[2]1516 Exp_Rev Access'!$F$7:$FS$306,28,FALSE)),"",VLOOKUP($A190,'[2]1516 Exp_Rev Access'!$F$7:$FS$306,28,FALSE))</f>
        <v>13928.36</v>
      </c>
      <c r="AK190" s="98">
        <f>IF(ISNA(VLOOKUP($A190,'[2]1516 Exp_Rev Access'!$F$7:$FS$306,29,FALSE)),"",VLOOKUP($A190,'[2]1516 Exp_Rev Access'!$F$7:$FS$306,29,FALSE))</f>
        <v>46084.65</v>
      </c>
      <c r="AL190" s="100">
        <f t="shared" si="248"/>
        <v>272919.11</v>
      </c>
      <c r="AM190" s="72">
        <f t="shared" si="249"/>
        <v>2.4031871740717945E-2</v>
      </c>
      <c r="AN190" s="94">
        <f t="shared" si="250"/>
        <v>304.52924570408391</v>
      </c>
      <c r="AO190" s="99">
        <f>IF(ISNA(VLOOKUP($A190,'[2]1516 Exp_Rev Access'!$F$7:$GB$306,30,FALSE)),"",VLOOKUP($A190,'[2]1516 Exp_Rev Access'!$F$7:$FS$306,30,FALSE))</f>
        <v>5530477.8600000003</v>
      </c>
      <c r="AP190" s="99">
        <f>IF(ISNA(VLOOKUP($A190,'[2]1516 Exp_Rev Access'!$F$7:$GB$306,31,FALSE)),"",VLOOKUP($A190,'[2]1516 Exp_Rev Access'!$F$7:$FS$306,31,FALSE))</f>
        <v>204400.14</v>
      </c>
      <c r="AQ190" s="99">
        <f>IF(ISNA(VLOOKUP($A190,'[2]1516 Exp_Rev Access'!$F$7:$GB$306,32,FALSE)),"",VLOOKUP($A190,'[2]1516 Exp_Rev Access'!$F$7:$FS$306,32,FALSE))</f>
        <v>649878.96</v>
      </c>
      <c r="AR190" s="99">
        <f>IF(ISNA(VLOOKUP($A190,'[2]1516 Exp_Rev Access'!$F$7:$GB$306,33,FALSE)),"",VLOOKUP($A190,'[2]1516 Exp_Rev Access'!$F$7:$FS$306,33,FALSE))</f>
        <v>0</v>
      </c>
      <c r="AS190" s="99">
        <f>IF(ISNA(VLOOKUP($A190,'[2]1516 Exp_Rev Access'!$F$7:$GB$306,34,FALSE)),"",VLOOKUP($A190,'[2]1516 Exp_Rev Access'!$F$7:$FS$306,34,FALSE))</f>
        <v>0</v>
      </c>
      <c r="AT190" s="101">
        <f t="shared" si="251"/>
        <v>6384756.96</v>
      </c>
      <c r="AU190" s="72">
        <f t="shared" si="252"/>
        <v>0.56220929475541759</v>
      </c>
      <c r="AV190" s="94">
        <f t="shared" si="253"/>
        <v>7124.2545860299033</v>
      </c>
      <c r="AW190" s="99">
        <f>IF(ISNA(VLOOKUP($A190,'[2]1516 Exp_Rev Access'!$F$7:$GB$306,35,FALSE)),"",VLOOKUP($A190,'[2]1516 Exp_Rev Access'!$F$7:$GB$306,35,FALSE))</f>
        <v>0</v>
      </c>
      <c r="AX190" s="99">
        <f>IF(ISNA(VLOOKUP($A190,'[2]1516 Exp_Rev Access'!$F$7:$GB$306,36,FALSE)),"",VLOOKUP($A190,'[2]1516 Exp_Rev Access'!$F$7:$GB$306,36,FALSE))</f>
        <v>728574.06</v>
      </c>
      <c r="AY190" s="99">
        <f>IF(ISNA(VLOOKUP($A190,'[2]1516 Exp_Rev Access'!$F$7:$GB$306,37,FALSE)),"",VLOOKUP($A190,'[2]1516 Exp_Rev Access'!$F$7:$GB$306,37,FALSE))</f>
        <v>18907.759999999998</v>
      </c>
      <c r="AZ190" s="99">
        <f>IF(ISNA(VLOOKUP($A190,'[2]1516 Exp_Rev Access'!$F$7:$GB$306,38,FALSE)),"",VLOOKUP($A190,'[2]1516 Exp_Rev Access'!$F$7:$GB$306,38,FALSE))</f>
        <v>0</v>
      </c>
      <c r="BA190" s="99">
        <f>IF(ISNA(VLOOKUP($A190,'[2]1516 Exp_Rev Access'!$F$7:$GB$306,39,FALSE)),"",VLOOKUP($A190,'[2]1516 Exp_Rev Access'!$F$7:$GB$306,39,FALSE))</f>
        <v>0</v>
      </c>
      <c r="BB190" s="99">
        <f>IF(ISNA(VLOOKUP($A190,'[2]1516 Exp_Rev Access'!$F$7:$GB$306,40,FALSE)),"",VLOOKUP($A190,'[2]1516 Exp_Rev Access'!$F$7:$GB$306,40,FALSE))</f>
        <v>331670.84999999998</v>
      </c>
      <c r="BC190" s="99">
        <f>IF(ISNA(VLOOKUP($A190,'[2]1516 Exp_Rev Access'!$F$7:$GB$306,41,FALSE)),"",VLOOKUP($A190,'[2]1516 Exp_Rev Access'!$F$7:$GB$306,41,FALSE))</f>
        <v>0</v>
      </c>
      <c r="BD190" s="99">
        <f>IF(ISNA(VLOOKUP($A190,'[2]1516 Exp_Rev Access'!$F$7:$GB$306,42,FALSE)),"",VLOOKUP($A190,'[2]1516 Exp_Rev Access'!$F$7:$GB$306,42,FALSE))</f>
        <v>67513.48</v>
      </c>
      <c r="BE190" s="99">
        <f>IF(ISNA(VLOOKUP($A190,'[2]1516 Exp_Rev Access'!$F$7:$GB$306,43,FALSE)),"",VLOOKUP($A190,'[2]1516 Exp_Rev Access'!$F$7:$GB$306,43,FALSE))</f>
        <v>0</v>
      </c>
      <c r="BF190" s="99">
        <f>IF(ISNA(VLOOKUP($A190,'[2]1516 Exp_Rev Access'!$F$7:$GB$306,44,FALSE)),"",VLOOKUP($A190,'[2]1516 Exp_Rev Access'!$F$7:$GB$306,44,FALSE))</f>
        <v>152415.10999999999</v>
      </c>
      <c r="BG190" s="99">
        <f>IF(ISNA(VLOOKUP($A190,'[2]1516 Exp_Rev Access'!$F$7:$GB$306,45,FALSE)),"",VLOOKUP($A190,'[2]1516 Exp_Rev Access'!$F$7:$GB$306,45,FALSE))</f>
        <v>8980.2800000000007</v>
      </c>
      <c r="BH190" s="99">
        <f>IF(ISNA(VLOOKUP($A190,'[2]1516 Exp_Rev Access'!$F$7:$GB$306,46,FALSE)),"",VLOOKUP($A190,'[2]1516 Exp_Rev Access'!$F$7:$GB$306,46,FALSE))</f>
        <v>0</v>
      </c>
      <c r="BI190" s="99">
        <f>IF(ISNA(VLOOKUP($A190,'[2]1516 Exp_Rev Access'!$F$7:$GB$306,47,FALSE)),"",VLOOKUP($A190,'[2]1516 Exp_Rev Access'!$F$7:$GB$306,47,FALSE))</f>
        <v>14540.57</v>
      </c>
      <c r="BJ190" s="99">
        <f>IF(ISNA(VLOOKUP($A190,'[2]1516 Exp_Rev Access'!$F$7:$GB$306,48,FALSE)),"",VLOOKUP($A190,'[2]1516 Exp_Rev Access'!$F$7:$GB$306,48,FALSE))</f>
        <v>467522.57</v>
      </c>
      <c r="BK190" s="99">
        <f>IF(ISNA(VLOOKUP($A190,'[2]1516 Exp_Rev Access'!$F$7:$GB$306,49,FALSE)),"",VLOOKUP($A190,'[2]1516 Exp_Rev Access'!$F$7:$GB$306,49,FALSE))</f>
        <v>0</v>
      </c>
      <c r="BL190" s="99">
        <f>IF(ISNA(VLOOKUP($A190,'[2]1516 Exp_Rev Access'!$F$7:$GB$306,50,FALSE)),"",VLOOKUP($A190,'[2]1516 Exp_Rev Access'!$F$7:$GB$306,50,FALSE))</f>
        <v>0</v>
      </c>
      <c r="BM190" s="99">
        <f>IF(ISNA(VLOOKUP($A190,'[2]1516 Exp_Rev Access'!$F$7:$GB$306,51,FALSE)),"",VLOOKUP($A190,'[2]1516 Exp_Rev Access'!$F$7:$GB$306,51,FALSE))</f>
        <v>0</v>
      </c>
      <c r="BN190" s="99">
        <f>IF(ISNA(VLOOKUP($A190,'[2]1516 Exp_Rev Access'!$F$7:$GB$306,52,FALSE)),"",VLOOKUP($A190,'[2]1516 Exp_Rev Access'!$F$7:$GB$306,52,FALSE))</f>
        <v>0</v>
      </c>
      <c r="BO190" s="99">
        <f>IF(ISNA(VLOOKUP($A190,'[2]1516 Exp_Rev Access'!$F$7:$GB$306,53,FALSE)),"",VLOOKUP($A190,'[2]1516 Exp_Rev Access'!$F$7:$GB$306,53,FALSE))</f>
        <v>0</v>
      </c>
      <c r="BP190" s="99">
        <f>IF(ISNA(VLOOKUP($A190,'[2]1516 Exp_Rev Access'!$F$7:$GB$306,54,FALSE)),"",VLOOKUP($A190,'[2]1516 Exp_Rev Access'!$F$7:$GB$306,54,FALSE))</f>
        <v>0</v>
      </c>
      <c r="BQ190" s="99">
        <f>IF(ISNA(VLOOKUP($A190,'[2]1516 Exp_Rev Access'!$F$7:$GB$306,55,FALSE)),"",VLOOKUP($A190,'[2]1516 Exp_Rev Access'!$F$7:$GB$306,55,FALSE))</f>
        <v>0</v>
      </c>
      <c r="BR190" s="99">
        <f>IF(ISNA(VLOOKUP($A190,'[2]1516 Exp_Rev Access'!$F$7:$GB$306,56,FALSE)),"",VLOOKUP($A190,'[2]1516 Exp_Rev Access'!$F$7:$GB$306,56,FALSE))</f>
        <v>0</v>
      </c>
      <c r="BS190" s="99">
        <f>IF(ISNA(VLOOKUP($A190,'[2]1516 Exp_Rev Access'!$F$7:$GB$306,57,FALSE)),"",VLOOKUP($A190,'[2]1516 Exp_Rev Access'!$F$7:$GB$306,57,FALSE))</f>
        <v>0</v>
      </c>
      <c r="BT190" s="99">
        <f>IF(ISNA(VLOOKUP($A190,'[2]1516 Exp_Rev Access'!$F$7:$GB$306,58,FALSE)),"",VLOOKUP($A190,'[2]1516 Exp_Rev Access'!$F$7:$GB$306,58,FALSE))</f>
        <v>0</v>
      </c>
      <c r="BU190" s="102">
        <f t="shared" si="254"/>
        <v>1790124.68</v>
      </c>
      <c r="BV190" s="72">
        <f t="shared" si="255"/>
        <v>0.15762929429769046</v>
      </c>
      <c r="BW190" s="94">
        <f t="shared" si="256"/>
        <v>1997.461147065387</v>
      </c>
      <c r="BX190" s="99">
        <f>IF(ISNA(VLOOKUP($A190,'[2]1516 Exp_Rev Access'!$F$7:$GB$306,59,FALSE)),"",VLOOKUP($A190,'[2]1516 Exp_Rev Access'!$F$7:$GB$306,59,FALSE))</f>
        <v>0</v>
      </c>
      <c r="BY190" s="99">
        <f>IF(ISNA(VLOOKUP($A190,'[2]1516 Exp_Rev Access'!$F$7:$GB$306,60,FALSE)),"",VLOOKUP($A190,'[2]1516 Exp_Rev Access'!$F$7:$GB$306,60,FALSE))</f>
        <v>0</v>
      </c>
      <c r="BZ190" s="99">
        <f>IF(ISNA(VLOOKUP($A190,'[2]1516 Exp_Rev Access'!$F$7:$GB$306,61,FALSE)),"",VLOOKUP($A190,'[2]1516 Exp_Rev Access'!$F$7:$GB$306,61,FALSE))</f>
        <v>0</v>
      </c>
      <c r="CA190" s="99">
        <f>IF(ISNA(VLOOKUP($A190,'[2]1516 Exp_Rev Access'!$F$7:$GB$306,62,FALSE)),"",VLOOKUP($A190,'[2]1516 Exp_Rev Access'!$F$7:$GB$306,62,FALSE))</f>
        <v>0</v>
      </c>
      <c r="CB190" s="99">
        <f>IF(ISNA(VLOOKUP($A190,'[2]1516 Exp_Rev Access'!$F$7:$GB$306,63,FALSE)),"",VLOOKUP($A190,'[2]1516 Exp_Rev Access'!$F$7:$GB$306,63,FALSE))</f>
        <v>0</v>
      </c>
      <c r="CC190" s="99">
        <f>IF(ISNA(VLOOKUP($A190,'[2]1516 Exp_Rev Access'!$F$7:$GB$306,64,FALSE)),"",VLOOKUP($A190,'[2]1516 Exp_Rev Access'!$F$7:$GB$306,64,FALSE))</f>
        <v>0</v>
      </c>
      <c r="CD190" s="101">
        <f t="shared" si="257"/>
        <v>0</v>
      </c>
      <c r="CE190" s="72"/>
      <c r="CF190" s="103"/>
      <c r="CG190" s="99">
        <f>IF(ISNA(VLOOKUP($A190,'[2]1516 Exp_Rev Access'!$F$7:$GB$306,65,FALSE)),"",VLOOKUP($A190,'[2]1516 Exp_Rev Access'!$F$7:$GB$306,65,FALSE))</f>
        <v>0</v>
      </c>
      <c r="CH190" s="99">
        <f>IF(ISNA(VLOOKUP($A190,'[2]1516 Exp_Rev Access'!$F$7:$GB$306,66,FALSE)),"",VLOOKUP($A190,'[2]1516 Exp_Rev Access'!$F$7:$GB$306,66,FALSE))</f>
        <v>0</v>
      </c>
      <c r="CI190" s="99">
        <f>IF(ISNA(VLOOKUP($A190,'[2]1516 Exp_Rev Access'!$F$7:$GB$306,67,FALSE)),"",VLOOKUP($A190,'[2]1516 Exp_Rev Access'!$F$7:$GB$306,67,FALSE))</f>
        <v>0</v>
      </c>
      <c r="CJ190" s="99">
        <f>IF(ISNA(VLOOKUP($A190,'[2]1516 Exp_Rev Access'!$F$7:$GB$306,68,FALSE)),"",VLOOKUP($A190,'[2]1516 Exp_Rev Access'!$F$7:$GB$306,68,FALSE))</f>
        <v>0</v>
      </c>
      <c r="CK190" s="99">
        <f>IF(ISNA(VLOOKUP($A190,'[2]1516 Exp_Rev Access'!$F$7:$GB$306,69,FALSE)),"",VLOOKUP($A190,'[2]1516 Exp_Rev Access'!$F$7:$GB$306,69,FALSE))</f>
        <v>0</v>
      </c>
      <c r="CL190" s="99">
        <f>IF(ISNA(VLOOKUP($A190,'[2]1516 Exp_Rev Access'!$F$7:$GB$306,70,FALSE)),"",VLOOKUP($A190,'[2]1516 Exp_Rev Access'!$F$7:$GB$306,70,FALSE))</f>
        <v>0</v>
      </c>
      <c r="CM190" s="99">
        <f>IF(ISNA(VLOOKUP($A190,'[2]1516 Exp_Rev Access'!$F$7:$GB$306,71,FALSE)),"",VLOOKUP($A190,'[2]1516 Exp_Rev Access'!$F$7:$GB$306,71,FALSE))</f>
        <v>0</v>
      </c>
      <c r="CN190" s="99">
        <f>IF(ISNA(VLOOKUP($A190,'[2]1516 Exp_Rev Access'!$F$7:$GB$306,72,FALSE)),"",VLOOKUP($A190,'[2]1516 Exp_Rev Access'!$F$7:$GB$306,72,FALSE))</f>
        <v>0</v>
      </c>
      <c r="CO190" s="99">
        <f>IF(ISNA(VLOOKUP($A190,'[2]1516 Exp_Rev Access'!$F$7:$GB$306,73,FALSE)),"",VLOOKUP($A190,'[2]1516 Exp_Rev Access'!$F$7:$GB$306,73,FALSE))</f>
        <v>0</v>
      </c>
      <c r="CP190" s="99">
        <f>IF(ISNA(VLOOKUP($A190,'[2]1516 Exp_Rev Access'!$F$7:$GB$306,74,FALSE)),"",VLOOKUP($A190,'[2]1516 Exp_Rev Access'!$F$7:$GB$306,74,FALSE))</f>
        <v>215632.14</v>
      </c>
      <c r="CQ190" s="99">
        <f>IF(ISNA(VLOOKUP($A190,'[2]1516 Exp_Rev Access'!$F$7:$GB$306,75,FALSE)),"",VLOOKUP($A190,'[2]1516 Exp_Rev Access'!$F$7:$GB$306,75,FALSE))</f>
        <v>0</v>
      </c>
      <c r="CR190" s="99">
        <f>IF(ISNA(VLOOKUP($A190,'[2]1516 Exp_Rev Access'!$F$7:$GB$306,76,FALSE)),"",VLOOKUP($A190,'[2]1516 Exp_Rev Access'!$F$7:$GB$306,76,FALSE))</f>
        <v>4501</v>
      </c>
      <c r="CS190" s="99">
        <f>IF(ISNA(VLOOKUP($A190,'[2]1516 Exp_Rev Access'!$F$7:$GB$306,77,FALSE)),"",VLOOKUP($A190,'[2]1516 Exp_Rev Access'!$F$7:$GB$306,77,FALSE))</f>
        <v>0</v>
      </c>
      <c r="CT190" s="99">
        <f>IF(ISNA(VLOOKUP($A190,'[2]1516 Exp_Rev Access'!$F$7:$GB$306,78,FALSE)),"",VLOOKUP($A190,'[2]1516 Exp_Rev Access'!$F$7:$GB$306,78,FALSE))</f>
        <v>201408.83</v>
      </c>
      <c r="CU190" s="99">
        <f>IF(ISNA(VLOOKUP($A190,'[2]1516 Exp_Rev Access'!$F$7:$GB$306,79,FALSE)),"",VLOOKUP($A190,'[2]1516 Exp_Rev Access'!$F$7:$GB$306,79,FALSE))</f>
        <v>36568</v>
      </c>
      <c r="CV190" s="99">
        <f>IF(ISNA(VLOOKUP($A190,'[2]1516 Exp_Rev Access'!$F$7:$GB$306,80,FALSE)),"",VLOOKUP($A190,'[2]1516 Exp_Rev Access'!$F$7:$GB$306,80,FALSE))</f>
        <v>0</v>
      </c>
      <c r="CW190" s="99">
        <f>IF(ISNA(VLOOKUP($A190,'[2]1516 Exp_Rev Access'!$F$7:$GB$306,81,FALSE)),"",VLOOKUP($A190,'[2]1516 Exp_Rev Access'!$F$7:$GB$306,81,FALSE))</f>
        <v>0</v>
      </c>
      <c r="CX190" s="99">
        <f>IF(ISNA(VLOOKUP($A190,'[2]1516 Exp_Rev Access'!$F$7:$GB$306,82,FALSE)),"",VLOOKUP($A190,'[2]1516 Exp_Rev Access'!$F$7:$GB$306,82,FALSE))</f>
        <v>0</v>
      </c>
      <c r="CY190" s="99">
        <f>IF(ISNA(VLOOKUP($A190,'[2]1516 Exp_Rev Access'!$F$7:$GB$306,83,FALSE)),"",VLOOKUP($A190,'[2]1516 Exp_Rev Access'!$F$7:$GB$306,83,FALSE))</f>
        <v>0</v>
      </c>
      <c r="CZ190" s="99">
        <f>IF(ISNA(VLOOKUP($A190,'[2]1516 Exp_Rev Access'!$F$7:$GB$306,84,FALSE)),"",VLOOKUP($A190,'[2]1516 Exp_Rev Access'!$F$7:$GB$306,84,FALSE))</f>
        <v>0</v>
      </c>
      <c r="DA190" s="99">
        <f>IF(ISNA(VLOOKUP($A190,'[2]1516 Exp_Rev Access'!$F$7:$GB$306,85,FALSE)),"",VLOOKUP($A190,'[2]1516 Exp_Rev Access'!$F$7:$GB$306,85,FALSE))</f>
        <v>18783</v>
      </c>
      <c r="DB190" s="99">
        <f>IF(ISNA(VLOOKUP($A190,'[2]1516 Exp_Rev Access'!$F$7:$GB$306,86,FALSE)),"",VLOOKUP($A190,'[2]1516 Exp_Rev Access'!$F$7:$GB$306,86,FALSE))</f>
        <v>0</v>
      </c>
      <c r="DC190" s="99">
        <f>IF(ISNA(VLOOKUP($A190,'[2]1516 Exp_Rev Access'!$F$7:$GB$306,87,FALSE)),"",VLOOKUP($A190,'[2]1516 Exp_Rev Access'!$F$7:$GB$306,87,FALSE))</f>
        <v>0</v>
      </c>
      <c r="DD190" s="99">
        <f>IF(ISNA(VLOOKUP($A190,'[2]1516 Exp_Rev Access'!$F$7:$GB$306,88,FALSE)),"",VLOOKUP($A190,'[2]1516 Exp_Rev Access'!$F$7:$GB$306,88,FALSE))</f>
        <v>0</v>
      </c>
      <c r="DE190" s="99">
        <f>IF(ISNA(VLOOKUP($A190,'[2]1516 Exp_Rev Access'!$F$7:$GB$306,89,FALSE)),"",VLOOKUP($A190,'[2]1516 Exp_Rev Access'!$F$7:$GB$306,89,FALSE))</f>
        <v>0</v>
      </c>
      <c r="DF190" s="99">
        <f>IF(ISNA(VLOOKUP($A190,'[2]1516 Exp_Rev Access'!$F$7:$GB$306,90,FALSE)),"",VLOOKUP($A190,'[2]1516 Exp_Rev Access'!$F$7:$GB$306,90,FALSE))</f>
        <v>0</v>
      </c>
      <c r="DG190" s="99">
        <f>IF(ISNA(VLOOKUP($A190,'[2]1516 Exp_Rev Access'!$F$7:$GB$306,91,FALSE)),"",VLOOKUP($A190,'[2]1516 Exp_Rev Access'!$F$7:$GB$306,91,FALSE))</f>
        <v>0</v>
      </c>
      <c r="DH190" s="99">
        <f>IF(ISNA(VLOOKUP($A190,'[2]1516 Exp_Rev Access'!$F$7:$GB$306,92,FALSE)),"",VLOOKUP($A190,'[2]1516 Exp_Rev Access'!$F$7:$GB$306,92,FALSE))</f>
        <v>392732.59</v>
      </c>
      <c r="DI190" s="99">
        <f>IF(ISNA(VLOOKUP($A190,'[2]1516 Exp_Rev Access'!$F$7:$GB$306,93,FALSE)),"",VLOOKUP($A190,'[2]1516 Exp_Rev Access'!$F$7:$GB$306,93,FALSE))</f>
        <v>0</v>
      </c>
      <c r="DJ190" s="99">
        <f>IF(ISNA(VLOOKUP($A190,'[2]1516 Exp_Rev Access'!$F$7:$GB$306,94,FALSE)),"",VLOOKUP($A190,'[2]1516 Exp_Rev Access'!$F$7:$GB$306,94,FALSE))</f>
        <v>0</v>
      </c>
      <c r="DK190" s="99">
        <f>IF(ISNA(VLOOKUP($A190,'[2]1516 Exp_Rev Access'!$F$7:$GB$306,95,FALSE)),"",VLOOKUP($A190,'[2]1516 Exp_Rev Access'!$F$7:$GB$306,95,FALSE))</f>
        <v>0</v>
      </c>
      <c r="DL190" s="99">
        <f>IF(ISNA(VLOOKUP($A190,'[2]1516 Exp_Rev Access'!$F$7:$GB$306,96,FALSE)),"",VLOOKUP($A190,'[2]1516 Exp_Rev Access'!$F$7:$GB$306,96,FALSE))</f>
        <v>0</v>
      </c>
      <c r="DM190" s="99">
        <f>IF(ISNA(VLOOKUP($A190,'[2]1516 Exp_Rev Access'!$F$7:$GB$306,97,FALSE)),"",VLOOKUP($A190,'[2]1516 Exp_Rev Access'!$F$7:$GB$306,97,FALSE))</f>
        <v>0</v>
      </c>
      <c r="DN190" s="99">
        <f>IF(ISNA(VLOOKUP($A190,'[2]1516 Exp_Rev Access'!$F$7:$GB$306,98,FALSE)),"",VLOOKUP($A190,'[2]1516 Exp_Rev Access'!$F$7:$GB$306,98,FALSE))</f>
        <v>0</v>
      </c>
      <c r="DO190" s="99">
        <f>IF(ISNA(VLOOKUP($A190,'[2]1516 Exp_Rev Access'!$F$7:$GB$306,99,FALSE)),"",VLOOKUP($A190,'[2]1516 Exp_Rev Access'!$F$7:$GB$306,99,FALSE))</f>
        <v>0</v>
      </c>
      <c r="DP190" s="99">
        <f>IF(ISNA(VLOOKUP($A190,'[2]1516 Exp_Rev Access'!$F$7:$GB$306,100,FALSE)),"",VLOOKUP($A190,'[2]1516 Exp_Rev Access'!$F$7:$GB$306,100,FALSE))</f>
        <v>0</v>
      </c>
      <c r="DQ190" s="99">
        <f>IF(ISNA(VLOOKUP($A190,'[2]1516 Exp_Rev Access'!$F$7:$GB$306,101,FALSE)),"",VLOOKUP($A190,'[2]1516 Exp_Rev Access'!$F$7:$GB$306,101,FALSE))</f>
        <v>0</v>
      </c>
      <c r="DR190" s="99">
        <f>IF(ISNA(VLOOKUP($A190,'[2]1516 Exp_Rev Access'!$F$7:$GB$306,102,FALSE)),"",VLOOKUP($A190,'[2]1516 Exp_Rev Access'!$F$7:$GB$306,102,FALSE))</f>
        <v>0</v>
      </c>
      <c r="DS190" s="99">
        <f>IF(ISNA(VLOOKUP($A190,'[2]1516 Exp_Rev Access'!$F$7:$GB$306,103,FALSE)),"",VLOOKUP($A190,'[2]1516 Exp_Rev Access'!$F$7:$GB$306,103,FALSE))</f>
        <v>0</v>
      </c>
      <c r="DT190" s="99">
        <f>IF(ISNA(VLOOKUP($A190,'[2]1516 Exp_Rev Access'!$F$7:$GB$306,104,FALSE)),"",VLOOKUP($A190,'[2]1516 Exp_Rev Access'!$F$7:$GB$306,104,FALSE))</f>
        <v>0</v>
      </c>
      <c r="DU190" s="99">
        <f>IF(ISNA(VLOOKUP($A190,'[2]1516 Exp_Rev Access'!$F$7:$GB$306,105,FALSE)),"",VLOOKUP($A190,'[2]1516 Exp_Rev Access'!$F$7:$GB$306,105,FALSE))</f>
        <v>0</v>
      </c>
      <c r="DV190" s="99">
        <f>IF(ISNA(VLOOKUP($A190,'[2]1516 Exp_Rev Access'!$F$7:$GB$306,106,FALSE)),"",VLOOKUP($A190,'[2]1516 Exp_Rev Access'!$F$7:$GB$306,106,FALSE))</f>
        <v>0</v>
      </c>
      <c r="DW190" s="99">
        <f>IF(ISNA(VLOOKUP($A190,'[2]1516 Exp_Rev Access'!$F$7:$GB$306,107,FALSE)),"",VLOOKUP($A190,'[2]1516 Exp_Rev Access'!$F$7:$GB$306,107,FALSE))</f>
        <v>0</v>
      </c>
      <c r="DX190" s="99">
        <f>IF(ISNA(VLOOKUP($A190,'[2]1516 Exp_Rev Access'!$F$7:$GB$306,108,FALSE)),"",VLOOKUP($A190,'[2]1516 Exp_Rev Access'!$F$7:$GB$306,108,FALSE))</f>
        <v>0</v>
      </c>
      <c r="DY190" s="99">
        <f>IF(ISNA(VLOOKUP($A190,'[2]1516 Exp_Rev Access'!$F$7:$GB$306,109,FALSE)),"",VLOOKUP($A190,'[2]1516 Exp_Rev Access'!$F$7:$GB$306,109,FALSE))</f>
        <v>0</v>
      </c>
      <c r="DZ190" s="99">
        <f>IF(ISNA(VLOOKUP($A190,'[2]1516 Exp_Rev Access'!$F$7:$GB$306,110,FALSE)),"",VLOOKUP($A190,'[2]1516 Exp_Rev Access'!$F$7:$GB$306,110,FALSE))</f>
        <v>0</v>
      </c>
      <c r="EA190" s="99">
        <f>IF(ISNA(VLOOKUP($A190,'[2]1516 Exp_Rev Access'!$F$7:$GB$306,111,FALSE)),"",VLOOKUP($A190,'[2]1516 Exp_Rev Access'!$F$7:$GB$306,111,FALSE))</f>
        <v>0</v>
      </c>
      <c r="EB190" s="99">
        <f>IF(ISNA(VLOOKUP($A190,'[2]1516 Exp_Rev Access'!$F$7:$GB$306,112,FALSE)),"",VLOOKUP($A190,'[2]1516 Exp_Rev Access'!$F$7:$GB$306,112,FALSE))</f>
        <v>0</v>
      </c>
      <c r="EC190" s="99">
        <f>IF(ISNA(VLOOKUP($A190,'[2]1516 Exp_Rev Access'!$F$7:$GB$306,113,FALSE)),"",VLOOKUP($A190,'[2]1516 Exp_Rev Access'!$F$7:$GB$306,113,FALSE))</f>
        <v>0</v>
      </c>
      <c r="ED190" s="99">
        <f>IF(ISNA(VLOOKUP($A190,'[2]1516 Exp_Rev Access'!$F$7:$GB$306,114,FALSE)),"",VLOOKUP($A190,'[2]1516 Exp_Rev Access'!$F$7:$GB$306,114,FALSE))</f>
        <v>0</v>
      </c>
      <c r="EE190" s="99">
        <f>IF(ISNA(VLOOKUP($A190,'[2]1516 Exp_Rev Access'!$F$7:$GB$306,115,FALSE)),"",VLOOKUP($A190,'[2]1516 Exp_Rev Access'!$F$7:$GB$306,115,FALSE))</f>
        <v>0</v>
      </c>
      <c r="EF190" s="99">
        <f>IF(ISNA(VLOOKUP($A190,'[2]1516 Exp_Rev Access'!$F$7:$GB$306,116,FALSE)),"",VLOOKUP($A190,'[2]1516 Exp_Rev Access'!$F$7:$GB$306,116,FALSE))</f>
        <v>0</v>
      </c>
      <c r="EG190" s="99">
        <f>IF(ISNA(VLOOKUP($A190,'[2]1516 Exp_Rev Access'!$F$7:$GB$306,117,FALSE)),"",VLOOKUP($A190,'[2]1516 Exp_Rev Access'!$F$7:$GB$306,117,FALSE))</f>
        <v>0</v>
      </c>
      <c r="EH190" s="99">
        <f>IF(ISNA(VLOOKUP($A190,'[2]1516 Exp_Rev Access'!$F$7:$GB$306,118,FALSE)),"",VLOOKUP($A190,'[2]1516 Exp_Rev Access'!$F$7:$GB$306,118,FALSE))</f>
        <v>0</v>
      </c>
      <c r="EI190" s="99">
        <f>IF(ISNA(VLOOKUP($A190,'[2]1516 Exp_Rev Access'!$F$7:$GB$306,119,FALSE)),"",VLOOKUP($A190,'[2]1516 Exp_Rev Access'!$F$7:$GB$306,119,FALSE))</f>
        <v>0</v>
      </c>
      <c r="EJ190" s="99">
        <f>IF(ISNA(VLOOKUP($A190,'[2]1516 Exp_Rev Access'!$F$7:$GB$306,120,FALSE)),"",VLOOKUP($A190,'[2]1516 Exp_Rev Access'!$F$7:$GB$306,120,FALSE))</f>
        <v>0</v>
      </c>
      <c r="EK190" s="99">
        <f>IF(ISNA(VLOOKUP($A190,'[2]1516 Exp_Rev Access'!$F$7:$GB$306,121,FALSE)),"",VLOOKUP($A190,'[2]1516 Exp_Rev Access'!$F$7:$GB$306,121,FALSE))</f>
        <v>0</v>
      </c>
      <c r="EL190" s="99">
        <f>IF(ISNA(VLOOKUP($A190,'[2]1516 Exp_Rev Access'!$F$7:$GB$306,122,FALSE)),"",VLOOKUP($A190,'[2]1516 Exp_Rev Access'!$F$7:$GB$306,122,FALSE))</f>
        <v>0</v>
      </c>
      <c r="EM190" s="99">
        <f>IF(ISNA(VLOOKUP($A190,'[2]1516 Exp_Rev Access'!$F$7:$GB$306,123,FALSE)),"",VLOOKUP($A190,'[2]1516 Exp_Rev Access'!$F$7:$GB$306,123,FALSE))</f>
        <v>0</v>
      </c>
      <c r="EN190" s="99">
        <f>IF(ISNA(VLOOKUP($A190,'[2]1516 Exp_Rev Access'!$F$7:$GB$306,124,FALSE)),"",VLOOKUP($A190,'[2]1516 Exp_Rev Access'!$F$7:$GB$306,124,FALSE))</f>
        <v>0</v>
      </c>
      <c r="EO190" s="99">
        <f>IF(ISNA(VLOOKUP($A190,'[2]1516 Exp_Rev Access'!$F$7:$GB$306,125,FALSE)),"",VLOOKUP($A190,'[2]1516 Exp_Rev Access'!$F$7:$GB$306,125,FALSE))</f>
        <v>0</v>
      </c>
      <c r="EP190" s="99">
        <f>IF(ISNA(VLOOKUP($A190,'[2]1516 Exp_Rev Access'!$F$7:$GB$306,126,FALSE)),"",VLOOKUP($A190,'[2]1516 Exp_Rev Access'!$F$7:$GB$306,126,FALSE))</f>
        <v>0</v>
      </c>
      <c r="EQ190" s="99">
        <f>IF(ISNA(VLOOKUP($A190,'[2]1516 Exp_Rev Access'!$F$7:$GB$306,127,FALSE)),"",VLOOKUP($A190,'[2]1516 Exp_Rev Access'!$F$7:$GB$306,127,FALSE))</f>
        <v>0</v>
      </c>
      <c r="ER190" s="99">
        <f>IF(ISNA(VLOOKUP($A190,'[2]1516 Exp_Rev Access'!$F$7:$GB$306,128,FALSE)),"",VLOOKUP($A190,'[2]1516 Exp_Rev Access'!$F$7:$GB$306,128,FALSE))</f>
        <v>0</v>
      </c>
      <c r="ES190" s="99">
        <f>IF(ISNA(VLOOKUP($A190,'[2]1516 Exp_Rev Access'!$F$7:$GB$306,129,FALSE)),"",VLOOKUP($A190,'[2]1516 Exp_Rev Access'!$F$7:$GB$306,129,FALSE))</f>
        <v>0</v>
      </c>
      <c r="ET190" s="99">
        <f>IF(ISNA(VLOOKUP($A190,'[2]1516 Exp_Rev Access'!$F$7:$GB$306,130,FALSE)),"",VLOOKUP($A190,'[2]1516 Exp_Rev Access'!$F$7:$GB$306,130,FALSE))</f>
        <v>0</v>
      </c>
      <c r="EU190" s="99">
        <f>IF(ISNA(VLOOKUP($A190,'[2]1516 Exp_Rev Access'!$F$7:$GB$306,131,FALSE)),"",VLOOKUP($A190,'[2]1516 Exp_Rev Access'!$F$7:$GB$306,131,FALSE))</f>
        <v>18947.400000000001</v>
      </c>
      <c r="EV190" s="99">
        <f>IF(ISNA(VLOOKUP($A190,'[2]1516 Exp_Rev Access'!$F$7:$GB$306,132,FALSE)),"",VLOOKUP($A190,'[2]1516 Exp_Rev Access'!$F$7:$GB$306,132,FALSE))</f>
        <v>0</v>
      </c>
      <c r="EW190" s="99">
        <f>IF(ISNA(VLOOKUP($A190,'[2]1516 Exp_Rev Access'!$F$7:$GB$306,133,FALSE)),"",VLOOKUP($A190,'[2]1516 Exp_Rev Access'!$F$7:$GB$306,133,FALSE))</f>
        <v>0</v>
      </c>
      <c r="EX190" s="99">
        <f>IF(ISNA(VLOOKUP($A190,'[2]1516 Exp_Rev Access'!$F$7:$GB$306,134,FALSE)),"",VLOOKUP($A190,'[2]1516 Exp_Rev Access'!$F$7:$GB$306,134,FALSE))</f>
        <v>0</v>
      </c>
      <c r="EY190" s="99">
        <f>IF(ISNA(VLOOKUP($A190,'[2]1516 Exp_Rev Access'!$F$7:$GB$306,135,FALSE)),"",VLOOKUP($A190,'[2]1516 Exp_Rev Access'!$F$7:$GB$306,135,FALSE))</f>
        <v>0</v>
      </c>
      <c r="EZ190" s="99">
        <f>IF(ISNA(VLOOKUP($A190,'[2]1516 Exp_Rev Access'!$F$7:$GB$306,136,FALSE)),"",VLOOKUP($A190,'[2]1516 Exp_Rev Access'!$F$7:$GB$306,136,FALSE))</f>
        <v>0</v>
      </c>
      <c r="FA190" s="99">
        <f>IF(ISNA(VLOOKUP($A190,'[2]1516 Exp_Rev Access'!$F$7:$GB$306,137,FALSE)),"",VLOOKUP($A190,'[2]1516 Exp_Rev Access'!$F$7:$GB$306,137,FALSE))</f>
        <v>0</v>
      </c>
      <c r="FB190" s="99">
        <f>IF(ISNA(VLOOKUP($A190,'[2]1516 Exp_Rev Access'!$F$7:$GB$306,138,FALSE)),"",VLOOKUP($A190,'[2]1516 Exp_Rev Access'!$F$7:$GB$306,138,FALSE))</f>
        <v>0</v>
      </c>
      <c r="FC190" s="99">
        <f>IF(ISNA(VLOOKUP($A190,'[2]1516 Exp_Rev Access'!$F$7:$GB$306,139,FALSE)),"",VLOOKUP($A190,'[2]1516 Exp_Rev Access'!$F$7:$GB$306,139,FALSE))</f>
        <v>0</v>
      </c>
      <c r="FD190" s="99">
        <f>IF(ISNA(VLOOKUP($A190,'[2]1516 Exp_Rev Access'!$F$7:$FS$306,140,FALSE)),"",VLOOKUP($A190,'[2]1516 Exp_Rev Access'!$F$7:$FS$306,140,FALSE))</f>
        <v>0</v>
      </c>
      <c r="FE190" s="99">
        <f>IF(ISNA(VLOOKUP($A190,'[2]1516 Exp_Rev Access'!$F$7:$FS$306,141,FALSE)),"",VLOOKUP($A190,'[2]1516 Exp_Rev Access'!$F$7:$FS$306,141,FALSE))</f>
        <v>0</v>
      </c>
      <c r="FF190" s="99">
        <f>IF(ISNA(VLOOKUP($A190,'[2]1516 Exp_Rev Access'!$F$7:$FS$306,142,FALSE)),"",VLOOKUP($A190,'[2]1516 Exp_Rev Access'!$F$7:$FS$306,142,FALSE))</f>
        <v>0</v>
      </c>
      <c r="FG190" s="99">
        <f>IF(ISNA(VLOOKUP($A190,'[2]1516 Exp_Rev Access'!$F$7:$FS$306,143,FALSE)),"",VLOOKUP($A190,'[2]1516 Exp_Rev Access'!$F$7:$FS$306,143,FALSE))</f>
        <v>0</v>
      </c>
      <c r="FH190" s="99">
        <f>IF(ISNA(VLOOKUP($A190,'[2]1516 Exp_Rev Access'!$F$7:$FS$306,144,FALSE)),"",VLOOKUP($A190,'[2]1516 Exp_Rev Access'!$F$7:$FS$306,144,FALSE))</f>
        <v>0</v>
      </c>
      <c r="FI190" s="99">
        <f>IF(ISNA(VLOOKUP($A190,'[2]1516 Exp_Rev Access'!$F$7:$FS$306,145,FALSE)),"",VLOOKUP($A190,'[2]1516 Exp_Rev Access'!$F$7:$FS$306,145,FALSE))</f>
        <v>0</v>
      </c>
      <c r="FJ190" s="99">
        <f>IF(ISNA(VLOOKUP($A190,'[2]1516 Exp_Rev Access'!$F$7:$FS$306,146,FALSE)),"",VLOOKUP($A190,'[2]1516 Exp_Rev Access'!$F$7:$FS$306,146,FALSE))</f>
        <v>0</v>
      </c>
      <c r="FK190" s="99">
        <f>IF(ISNA(VLOOKUP($A190,'[2]1516 Exp_Rev Access'!$F$7:$FS$306,147,FALSE)),"",VLOOKUP($A190,'[2]1516 Exp_Rev Access'!$F$7:$FS$306,147,FALSE))</f>
        <v>0</v>
      </c>
      <c r="FL190" s="99">
        <f>IF(ISNA(VLOOKUP($A190,'[2]1516 Exp_Rev Access'!$F$7:$FS$306,148,FALSE)),"",VLOOKUP($A190,'[2]1516 Exp_Rev Access'!$F$7:$FS$306,148,FALSE))</f>
        <v>0</v>
      </c>
      <c r="FM190" s="99">
        <f>IF(ISNA(VLOOKUP($A190,'[2]1516 Exp_Rev Access'!$F$7:$FS$306,149,FALSE)),"",VLOOKUP($A190,'[2]1516 Exp_Rev Access'!$F$7:$FS$306,149,FALSE))</f>
        <v>0</v>
      </c>
      <c r="FN190" s="99">
        <f>IF(ISNA(VLOOKUP($A190,'[2]1516 Exp_Rev Access'!$F$7:$FS$306,150,FALSE)),"",VLOOKUP($A190,'[2]1516 Exp_Rev Access'!$F$7:$FS$306,150,FALSE))</f>
        <v>0</v>
      </c>
      <c r="FO190" s="99">
        <f>IF(ISNA(VLOOKUP($A190,'[2]1516 Exp_Rev Access'!$F$7:$FS$306,151,FALSE)),"",VLOOKUP($A190,'[2]1516 Exp_Rev Access'!$F$7:$FS$306,151,FALSE))</f>
        <v>0</v>
      </c>
      <c r="FP190" s="99">
        <f>IF(ISNA(VLOOKUP($A190,'[2]1516 Exp_Rev Access'!$F$7:$FS$306,152,FALSE)),"",VLOOKUP($A190,'[2]1516 Exp_Rev Access'!$F$7:$FS$306,152,FALSE))</f>
        <v>0</v>
      </c>
      <c r="FQ190" s="99">
        <f>IF(ISNA(VLOOKUP($A190,'[2]1516 Exp_Rev Access'!$F$7:$FS$306,153,FALSE)),"",VLOOKUP($A190,'[2]1516 Exp_Rev Access'!$F$7:$FS$306,153,FALSE))</f>
        <v>37024.42</v>
      </c>
      <c r="FR190" s="101">
        <f t="shared" si="260"/>
        <v>925597.38000000012</v>
      </c>
      <c r="FS190" s="72">
        <f t="shared" si="261"/>
        <v>8.1503407803523081E-2</v>
      </c>
      <c r="FT190" s="94">
        <f t="shared" si="262"/>
        <v>1032.8022539611695</v>
      </c>
      <c r="FU190" s="99">
        <f>IF(ISNA(VLOOKUP($A190,'[2]1516 Exp_Rev Access'!$F$7:$GB$306,154,FALSE)),"",VLOOKUP($A190,'[2]1516 Exp_Rev Access'!$F$7:$GB$306,154,FALSE))</f>
        <v>0</v>
      </c>
      <c r="FV190" s="99">
        <f>IF(ISNA(VLOOKUP($A190,'[2]1516 Exp_Rev Access'!$F$7:$GB$306,155,FALSE)),"",VLOOKUP($A190,'[2]1516 Exp_Rev Access'!$F$7:$GB$306,155,FALSE))</f>
        <v>0</v>
      </c>
      <c r="FW190" s="99">
        <f>IF(ISNA(VLOOKUP($A190,'[2]1516 Exp_Rev Access'!$F$7:$GB$306,156,FALSE)),"",VLOOKUP($A190,'[2]1516 Exp_Rev Access'!$F$7:$GB$306,156,FALSE))</f>
        <v>0</v>
      </c>
      <c r="FX190" s="99">
        <f>IF(ISNA(VLOOKUP($A190,'[2]1516 Exp_Rev Access'!$F$7:$GB$306,157,FALSE)),"",VLOOKUP($A190,'[2]1516 Exp_Rev Access'!$F$7:$GB$306,157,FALSE))</f>
        <v>0</v>
      </c>
      <c r="FY190" s="99">
        <f>IF(ISNA(VLOOKUP($A190,'[2]1516 Exp_Rev Access'!$F$7:$GB$306,158,FALSE)),"",VLOOKUP($A190,'[2]1516 Exp_Rev Access'!$F$7:$GB$306,158,FALSE))</f>
        <v>0</v>
      </c>
      <c r="FZ190" s="99">
        <f>IF(ISNA(VLOOKUP($A190,'[2]1516 Exp_Rev Access'!$F$7:$GB$306,159,FALSE)),"",VLOOKUP($A190,'[2]1516 Exp_Rev Access'!$F$7:$GB$306,159,FALSE))</f>
        <v>0</v>
      </c>
      <c r="GA190" s="99">
        <f>IF(ISNA(VLOOKUP($A190,'[2]1516 Exp_Rev Access'!$F$7:$GB$306,160,FALSE)),"",VLOOKUP($A190,'[2]1516 Exp_Rev Access'!$F$7:$GB$306,160,FALSE))</f>
        <v>0</v>
      </c>
      <c r="GB190" s="99">
        <f>IF(ISNA(VLOOKUP($A190,'[2]1516 Exp_Rev Access'!$F$7:$GB$306,161,FALSE)),"",VLOOKUP($A190,'[2]1516 Exp_Rev Access'!$F$7:$GB$306,161,FALSE))</f>
        <v>0</v>
      </c>
      <c r="GC190" s="99">
        <f>IF(ISNA(VLOOKUP($A190,'[2]1516 Exp_Rev Access'!$F$7:$GB$306,162,FALSE)),"",VLOOKUP($A190,'[2]1516 Exp_Rev Access'!$F$7:$GB$306,162,FALSE))</f>
        <v>0</v>
      </c>
      <c r="GD190" s="99">
        <f>IF(ISNA(VLOOKUP($A190,'[2]1516 Exp_Rev Access'!$F$7:$GB$306,163,FALSE)),"",VLOOKUP($A190,'[2]1516 Exp_Rev Access'!$F$7:$GB$306,163,FALSE))</f>
        <v>0</v>
      </c>
      <c r="GE190" s="99">
        <f>IF(ISNA(VLOOKUP($A190,'[2]1516 Exp_Rev Access'!$F$7:$GB$306,164,FALSE)),"",VLOOKUP($A190,'[2]1516 Exp_Rev Access'!$F$7:$GB$306,164,FALSE))</f>
        <v>3515.94</v>
      </c>
      <c r="GF190" s="99">
        <f>IF(ISNA(VLOOKUP($A190,'[2]1516 Exp_Rev Access'!$F$7:$GB$306,165,FALSE)),"",VLOOKUP($A190,'[2]1516 Exp_Rev Access'!$F$7:$GB$306,165,FALSE))</f>
        <v>0</v>
      </c>
      <c r="GG190" s="99">
        <f>IF(ISNA(VLOOKUP($A190,'[2]1516 Exp_Rev Access'!$F$7:$GB$306,166,FALSE)),"",VLOOKUP($A190,'[2]1516 Exp_Rev Access'!$F$7:$GB$306,166,FALSE))</f>
        <v>0</v>
      </c>
      <c r="GH190" s="99">
        <f>IF(ISNA(VLOOKUP($A190,'[2]1516 Exp_Rev Access'!$F$7:$GB$306,167,FALSE)),"",VLOOKUP($A190,'[2]1516 Exp_Rev Access'!$F$7:$GB$306,167,FALSE))</f>
        <v>0</v>
      </c>
      <c r="GI190" s="99">
        <f>IF(ISNA(VLOOKUP($A190,'[2]1516 Exp_Rev Access'!$F$7:$GB$306,168,FALSE)),"",VLOOKUP($A190,'[2]1516 Exp_Rev Access'!$F$7:$GB$306,168,FALSE))</f>
        <v>0</v>
      </c>
      <c r="GJ190" s="99">
        <f>IF(ISNA(VLOOKUP($A190,'[2]1516 Exp_Rev Access'!$F$7:$GB$306,169,FALSE)),"",VLOOKUP($A190,'[2]1516 Exp_Rev Access'!$F$7:$GB$306,169,FALSE))</f>
        <v>1814.69</v>
      </c>
      <c r="GK190" s="99">
        <f>IF(ISNA(VLOOKUP($A190,'[2]1516 Exp_Rev Access'!$F$7:$GB$306,170,FALSE)),"",VLOOKUP($A190,'[2]1516 Exp_Rev Access'!$F$7:$GB$306,170,FALSE))</f>
        <v>0</v>
      </c>
      <c r="GL190" s="99">
        <f>IF(ISNA(VLOOKUP($A190,'[2]1516 Exp_Rev Access'!$F$7:$GB$306,171,FALSE)),"",VLOOKUP($A190,'[2]1516 Exp_Rev Access'!$F$7:$GB$306,171,FALSE))</f>
        <v>0</v>
      </c>
      <c r="GM190" s="99">
        <f>IF(ISNA(VLOOKUP($A190,'[2]1516 Exp_Rev Access'!$F$7:$GB$306,172,FALSE)),"",VLOOKUP($A190,'[2]1516 Exp_Rev Access'!$F$7:$GB$306,172,FALSE))</f>
        <v>0</v>
      </c>
      <c r="GN190" s="99">
        <f>IF(ISNA(VLOOKUP($A190,'[2]1516 Exp_Rev Access'!$F$7:$GB$306,173,FALSE)),"",VLOOKUP($A190,'[2]1516 Exp_Rev Access'!$F$7:$GB$306,173,FALSE))</f>
        <v>0</v>
      </c>
      <c r="GO190" s="99">
        <f>IF(ISNA(VLOOKUP($A190,'[2]1516 Exp_Rev Access'!$F$7:$GB$306,174,FALSE)),"",VLOOKUP($A190,'[2]1516 Exp_Rev Access'!$F$7:$GB$306,174,FALSE))</f>
        <v>0</v>
      </c>
      <c r="GP190" s="99">
        <f>IF(ISNA(VLOOKUP($A190,'[2]1516 Exp_Rev Access'!$F$7:$GB$306,175,FALSE)),"",VLOOKUP($A190,'[2]1516 Exp_Rev Access'!$F$7:$GB$306,175,FALSE))</f>
        <v>1573</v>
      </c>
      <c r="GQ190" s="99">
        <f>IF(ISNA(VLOOKUP($A190,'[2]1516 Exp_Rev Access'!$F$7:$GB$306,176,FALSE)),"",VLOOKUP($A190,'[2]1516 Exp_Rev Access'!$F$7:$GB$306,176,FALSE))</f>
        <v>0</v>
      </c>
      <c r="GR190" s="99">
        <f>IF(ISNA(VLOOKUP($A190,'[2]1516 Exp_Rev Access'!$F$7:$GB$306,177,FALSE)),"",VLOOKUP($A190,'[2]1516 Exp_Rev Access'!$F$7:$GB$306,177,FALSE))</f>
        <v>103700</v>
      </c>
      <c r="GS190" s="99">
        <f>IF(ISNA(VLOOKUP($A190,'[2]1516 Exp_Rev Access'!$F$7:$GB$306,178,FALSE)),"",VLOOKUP($A190,'[2]1516 Exp_Rev Access'!$F$7:$GB$306,178,FALSE))</f>
        <v>0</v>
      </c>
      <c r="GT190" s="101">
        <f t="shared" si="263"/>
        <v>110603.63</v>
      </c>
      <c r="GU190" s="72">
        <f t="shared" si="264"/>
        <v>9.7391943357056383E-3</v>
      </c>
      <c r="GV190" s="84">
        <f t="shared" si="265"/>
        <v>123.41400357063155</v>
      </c>
    </row>
    <row r="191" spans="1:206" customFormat="1" ht="12" customHeight="1" x14ac:dyDescent="0.2">
      <c r="A191" s="96" t="s">
        <v>492</v>
      </c>
      <c r="B191" s="69" t="s">
        <v>493</v>
      </c>
      <c r="C191" s="80">
        <f>IF(ISNA(VLOOKUP($A191,'[2]1516 enrollment_Rev_Exp by size'!$A$6:$G$320,3,FALSE)),"",VLOOKUP($A191,'[2]1516 enrollment_Rev_Exp by size'!$A$6:$G$320,3,FALSE))</f>
        <v>974.79</v>
      </c>
      <c r="D191" s="97">
        <v>10647080.539999999</v>
      </c>
      <c r="E191" s="80">
        <f t="shared" si="243"/>
        <v>10647080.540000001</v>
      </c>
      <c r="F191" s="80">
        <f t="shared" si="244"/>
        <v>0</v>
      </c>
      <c r="G191" s="98">
        <f>IF(ISNA(VLOOKUP($A191,'[2]1516 Exp_Rev Access'!$F$7:$FS$306,2,FALSE)),"",VLOOKUP($A191,'[2]1516 Exp_Rev Access'!$F$7:$FS$306,2,FALSE))</f>
        <v>2275821.16</v>
      </c>
      <c r="H191" s="98">
        <f>IF(ISNA(VLOOKUP($A191,'[2]1516 Exp_Rev Access'!$F$7:$FS$306,3,FALSE)),"",VLOOKUP($A191,'[2]1516 Exp_Rev Access'!$F$7:$FS$306,3,FALSE))</f>
        <v>0</v>
      </c>
      <c r="I191" s="98">
        <f>IF(ISNA(VLOOKUP($A191,'[2]1516 Exp_Rev Access'!$F$7:$FS$306,4,FALSE)),"",VLOOKUP($A191,'[2]1516 Exp_Rev Access'!$F$7:$FS$306,4,FALSE))</f>
        <v>0</v>
      </c>
      <c r="J191" s="98">
        <f>IF(ISNA(VLOOKUP($A191,'[2]1516 Exp_Rev Access'!$F$7:$FS$306,5,FALSE)),"",VLOOKUP($A191,'[2]1516 Exp_Rev Access'!$F$7:$FS$306,5,FALSE))</f>
        <v>4110.12</v>
      </c>
      <c r="K191" s="98">
        <f>IF(ISNA(VLOOKUP($A191,'[2]1516 Exp_Rev Access'!$F$7:$FS$306,6,FALSE)),"",VLOOKUP($A191,'[2]1516 Exp_Rev Access'!$F$7:$FS$306,6,FALSE))</f>
        <v>0</v>
      </c>
      <c r="L191" s="98">
        <f>IF(ISNA(VLOOKUP($A191,'[2]1516 Exp_Rev Access'!$F$7:$FS$306,7,FALSE)),"",VLOOKUP($A191,'[2]1516 Exp_Rev Access'!$F$7:$FS$306,7,FALSE))</f>
        <v>2329.7399999999998</v>
      </c>
      <c r="M191" s="90">
        <f t="shared" si="245"/>
        <v>2282261.0200000005</v>
      </c>
      <c r="N191" s="72">
        <f t="shared" si="246"/>
        <v>0.21435557018900889</v>
      </c>
      <c r="O191" s="73">
        <f t="shared" si="247"/>
        <v>2341.2848100616548</v>
      </c>
      <c r="P191" s="99">
        <f>IF(ISNA(VLOOKUP($A191,'[2]1516 Exp_Rev Access'!$F$7:$FS$306,8,FALSE)),"",VLOOKUP($A191,'[2]1516 Exp_Rev Access'!$F$7:$FS$306,8,FALSE))</f>
        <v>0</v>
      </c>
      <c r="Q191" s="99">
        <f>IF(ISNA(VLOOKUP($A191,'[2]1516 Exp_Rev Access'!$F$7:$FS$306,9,FALSE)),"",VLOOKUP($A191,'[2]1516 Exp_Rev Access'!$F$7:$FS$306,9,FALSE))</f>
        <v>0</v>
      </c>
      <c r="R191" s="99">
        <f>IF(ISNA(VLOOKUP($A191,'[2]1516 Exp_Rev Access'!$F$7:$FS$306,10,FALSE)),"",VLOOKUP($A191,'[2]1516 Exp_Rev Access'!$F$7:$FS$306,10,FALSE))</f>
        <v>0</v>
      </c>
      <c r="S191" s="99">
        <f>IF(ISNA(VLOOKUP($A191,'[2]1516 Exp_Rev Access'!$F$7:$FS$306,11,FALSE)),"",VLOOKUP($A191,'[2]1516 Exp_Rev Access'!$F$7:$FS$306,11,FALSE))</f>
        <v>0</v>
      </c>
      <c r="T191" s="99">
        <f>IF(ISNA(VLOOKUP($A191,'[2]1516 Exp_Rev Access'!$F$7:$FS$306,12,FALSE)),"",VLOOKUP($A191,'[2]1516 Exp_Rev Access'!$F$7:$FS$306,12,FALSE))</f>
        <v>0</v>
      </c>
      <c r="U191" s="99">
        <f>IF(ISNA(VLOOKUP($A191,'[2]1516 Exp_Rev Access'!$F$7:$FS$306,13,FALSE)),"",VLOOKUP($A191,'[2]1516 Exp_Rev Access'!$F$7:$FS$306,13,FALSE))</f>
        <v>0</v>
      </c>
      <c r="V191" s="99">
        <f>IF(ISNA(VLOOKUP($A191,'[2]1516 Exp_Rev Access'!$F$7:$FS$306,14,FALSE)),"",VLOOKUP($A191,'[2]1516 Exp_Rev Access'!$F$7:$FS$306,14,FALSE))</f>
        <v>0</v>
      </c>
      <c r="W191" s="99">
        <f>IF(ISNA(VLOOKUP($A191,'[2]1516 Exp_Rev Access'!$F$7:$FS$306,15,FALSE)),"",VLOOKUP($A191,'[2]1516 Exp_Rev Access'!$F$7:$FS$306,15,FALSE))</f>
        <v>0</v>
      </c>
      <c r="X191" s="99">
        <f>IF(ISNA(VLOOKUP($A191,'[2]1516 Exp_Rev Access'!$F$7:$FS$306,16,FALSE)),"",VLOOKUP($A191,'[2]1516 Exp_Rev Access'!$F$7:$FS$306,16,FALSE))</f>
        <v>26987.62</v>
      </c>
      <c r="Y191" s="99">
        <f>IF(ISNA(VLOOKUP($A191,'[2]1516 Exp_Rev Access'!$F$7:$FS$306,17,FALSE)),"",VLOOKUP($A191,'[2]1516 Exp_Rev Access'!$F$7:$FS$306,17,FALSE))</f>
        <v>930</v>
      </c>
      <c r="Z191" s="99">
        <f>IF(ISNA(VLOOKUP($A191,'[2]1516 Exp_Rev Access'!$F$7:$FS$306,18,FALSE)),"",VLOOKUP($A191,'[2]1516 Exp_Rev Access'!$F$7:$FS$306,18,FALSE))</f>
        <v>0</v>
      </c>
      <c r="AA191" s="99">
        <f>IF(ISNA(VLOOKUP($A191,'[2]1516 Exp_Rev Access'!$F$7:$FS$306,19,FALSE)),"",VLOOKUP($A191,'[2]1516 Exp_Rev Access'!$F$7:$FS$306,19,FALSE))</f>
        <v>0</v>
      </c>
      <c r="AB191" s="99">
        <f>IF(ISNA(VLOOKUP($A191,'[2]1516 Exp_Rev Access'!$F$7:$FS$306,20,FALSE)),"",VLOOKUP($A191,'[2]1516 Exp_Rev Access'!$F$7:$FS$306,20,FALSE))</f>
        <v>0</v>
      </c>
      <c r="AC191" s="99">
        <f>IF(ISNA(VLOOKUP($A191,'[2]1516 Exp_Rev Access'!$F$7:$FS$306,21,FALSE)),"",VLOOKUP($A191,'[2]1516 Exp_Rev Access'!$F$7:$FS$306,21,FALSE))</f>
        <v>123333.09</v>
      </c>
      <c r="AD191" s="99">
        <f>IF(ISNA(VLOOKUP($A191,'[2]1516 Exp_Rev Access'!$F$7:$FS$306,22,FALSE)),"",VLOOKUP($A191,'[2]1516 Exp_Rev Access'!$F$7:$FS$306,22,FALSE))</f>
        <v>0</v>
      </c>
      <c r="AE191" s="99">
        <f>IF(ISNA(VLOOKUP($A191,'[2]1516 Exp_Rev Access'!$F$7:$FS$306,23,FALSE)),"",VLOOKUP($A191,'[2]1516 Exp_Rev Access'!$F$7:$FS$306,23,FALSE))</f>
        <v>0</v>
      </c>
      <c r="AF191" s="99">
        <f>IF(ISNA(VLOOKUP($A191,'[2]1516 Exp_Rev Access'!$F$7:$FS$306,24,FALSE)),"",VLOOKUP($A191,'[2]1516 Exp_Rev Access'!$F$7:$FS$306,24,FALSE))</f>
        <v>17693.14</v>
      </c>
      <c r="AG191" s="99">
        <f>IF(ISNA(VLOOKUP($A191,'[2]1516 Exp_Rev Access'!$F$7:$FS$306,25,FALSE)),"",VLOOKUP($A191,'[2]1516 Exp_Rev Access'!$F$7:$FS$306,25,FALSE))</f>
        <v>521.58000000000004</v>
      </c>
      <c r="AH191" s="98">
        <f>IF(ISNA(VLOOKUP($A191,'[2]1516 Exp_Rev Access'!$F$7:$FS$306,26,FALSE)),"",VLOOKUP($A191,'[2]1516 Exp_Rev Access'!$F$7:$FS$306,26,FALSE))</f>
        <v>5905</v>
      </c>
      <c r="AI191" s="98">
        <f>IF(ISNA(VLOOKUP($A191,'[2]1516 Exp_Rev Access'!$F$7:$FS$306,27,FALSE)),"",VLOOKUP($A191,'[2]1516 Exp_Rev Access'!$F$7:$FS$306,27,FALSE))</f>
        <v>0</v>
      </c>
      <c r="AJ191" s="98">
        <f>IF(ISNA(VLOOKUP($A191,'[2]1516 Exp_Rev Access'!$F$7:$FS$306,28,FALSE)),"",VLOOKUP($A191,'[2]1516 Exp_Rev Access'!$F$7:$FS$306,28,FALSE))</f>
        <v>12352.44</v>
      </c>
      <c r="AK191" s="98">
        <f>IF(ISNA(VLOOKUP($A191,'[2]1516 Exp_Rev Access'!$F$7:$FS$306,29,FALSE)),"",VLOOKUP($A191,'[2]1516 Exp_Rev Access'!$F$7:$FS$306,29,FALSE))</f>
        <v>13829.31</v>
      </c>
      <c r="AL191" s="100">
        <f t="shared" si="248"/>
        <v>201552.17999999996</v>
      </c>
      <c r="AM191" s="72">
        <f t="shared" si="249"/>
        <v>1.8930276637129671E-2</v>
      </c>
      <c r="AN191" s="94">
        <f t="shared" si="250"/>
        <v>206.76471855476561</v>
      </c>
      <c r="AO191" s="99">
        <f>IF(ISNA(VLOOKUP($A191,'[2]1516 Exp_Rev Access'!$F$7:$GB$306,30,FALSE)),"",VLOOKUP($A191,'[2]1516 Exp_Rev Access'!$F$7:$FS$306,30,FALSE))</f>
        <v>5718244.1100000003</v>
      </c>
      <c r="AP191" s="99">
        <f>IF(ISNA(VLOOKUP($A191,'[2]1516 Exp_Rev Access'!$F$7:$GB$306,31,FALSE)),"",VLOOKUP($A191,'[2]1516 Exp_Rev Access'!$F$7:$FS$306,31,FALSE))</f>
        <v>206530.3</v>
      </c>
      <c r="AQ191" s="99">
        <f>IF(ISNA(VLOOKUP($A191,'[2]1516 Exp_Rev Access'!$F$7:$GB$306,32,FALSE)),"",VLOOKUP($A191,'[2]1516 Exp_Rev Access'!$F$7:$FS$306,32,FALSE))</f>
        <v>0</v>
      </c>
      <c r="AR191" s="99">
        <f>IF(ISNA(VLOOKUP($A191,'[2]1516 Exp_Rev Access'!$F$7:$GB$306,33,FALSE)),"",VLOOKUP($A191,'[2]1516 Exp_Rev Access'!$F$7:$FS$306,33,FALSE))</f>
        <v>0</v>
      </c>
      <c r="AS191" s="99">
        <f>IF(ISNA(VLOOKUP($A191,'[2]1516 Exp_Rev Access'!$F$7:$GB$306,34,FALSE)),"",VLOOKUP($A191,'[2]1516 Exp_Rev Access'!$F$7:$FS$306,34,FALSE))</f>
        <v>0</v>
      </c>
      <c r="AT191" s="101">
        <f t="shared" si="251"/>
        <v>5924774.4100000001</v>
      </c>
      <c r="AU191" s="72">
        <f t="shared" si="252"/>
        <v>0.55646938968304271</v>
      </c>
      <c r="AV191" s="94">
        <f t="shared" si="253"/>
        <v>6078.0008104309654</v>
      </c>
      <c r="AW191" s="99">
        <f>IF(ISNA(VLOOKUP($A191,'[2]1516 Exp_Rev Access'!$F$7:$GB$306,35,FALSE)),"",VLOOKUP($A191,'[2]1516 Exp_Rev Access'!$F$7:$GB$306,35,FALSE))</f>
        <v>0</v>
      </c>
      <c r="AX191" s="99">
        <f>IF(ISNA(VLOOKUP($A191,'[2]1516 Exp_Rev Access'!$F$7:$GB$306,36,FALSE)),"",VLOOKUP($A191,'[2]1516 Exp_Rev Access'!$F$7:$GB$306,36,FALSE))</f>
        <v>772178.35</v>
      </c>
      <c r="AY191" s="99">
        <f>IF(ISNA(VLOOKUP($A191,'[2]1516 Exp_Rev Access'!$F$7:$GB$306,37,FALSE)),"",VLOOKUP($A191,'[2]1516 Exp_Rev Access'!$F$7:$GB$306,37,FALSE))</f>
        <v>46788.72</v>
      </c>
      <c r="AZ191" s="99">
        <f>IF(ISNA(VLOOKUP($A191,'[2]1516 Exp_Rev Access'!$F$7:$GB$306,38,FALSE)),"",VLOOKUP($A191,'[2]1516 Exp_Rev Access'!$F$7:$GB$306,38,FALSE))</f>
        <v>0</v>
      </c>
      <c r="BA191" s="99">
        <f>IF(ISNA(VLOOKUP($A191,'[2]1516 Exp_Rev Access'!$F$7:$GB$306,39,FALSE)),"",VLOOKUP($A191,'[2]1516 Exp_Rev Access'!$F$7:$GB$306,39,FALSE))</f>
        <v>0</v>
      </c>
      <c r="BB191" s="99">
        <f>IF(ISNA(VLOOKUP($A191,'[2]1516 Exp_Rev Access'!$F$7:$GB$306,40,FALSE)),"",VLOOKUP($A191,'[2]1516 Exp_Rev Access'!$F$7:$GB$306,40,FALSE))</f>
        <v>161779.03</v>
      </c>
      <c r="BC191" s="99">
        <f>IF(ISNA(VLOOKUP($A191,'[2]1516 Exp_Rev Access'!$F$7:$GB$306,41,FALSE)),"",VLOOKUP($A191,'[2]1516 Exp_Rev Access'!$F$7:$GB$306,41,FALSE))</f>
        <v>113899.84</v>
      </c>
      <c r="BD191" s="99">
        <f>IF(ISNA(VLOOKUP($A191,'[2]1516 Exp_Rev Access'!$F$7:$GB$306,42,FALSE)),"",VLOOKUP($A191,'[2]1516 Exp_Rev Access'!$F$7:$GB$306,42,FALSE))</f>
        <v>44228.22</v>
      </c>
      <c r="BE191" s="99">
        <f>IF(ISNA(VLOOKUP($A191,'[2]1516 Exp_Rev Access'!$F$7:$GB$306,43,FALSE)),"",VLOOKUP($A191,'[2]1516 Exp_Rev Access'!$F$7:$GB$306,43,FALSE))</f>
        <v>0</v>
      </c>
      <c r="BF191" s="99">
        <f>IF(ISNA(VLOOKUP($A191,'[2]1516 Exp_Rev Access'!$F$7:$GB$306,44,FALSE)),"",VLOOKUP($A191,'[2]1516 Exp_Rev Access'!$F$7:$GB$306,44,FALSE))</f>
        <v>24730.53</v>
      </c>
      <c r="BG191" s="99">
        <f>IF(ISNA(VLOOKUP($A191,'[2]1516 Exp_Rev Access'!$F$7:$GB$306,45,FALSE)),"",VLOOKUP($A191,'[2]1516 Exp_Rev Access'!$F$7:$GB$306,45,FALSE))</f>
        <v>8021.96</v>
      </c>
      <c r="BH191" s="99">
        <f>IF(ISNA(VLOOKUP($A191,'[2]1516 Exp_Rev Access'!$F$7:$GB$306,46,FALSE)),"",VLOOKUP($A191,'[2]1516 Exp_Rev Access'!$F$7:$GB$306,46,FALSE))</f>
        <v>0</v>
      </c>
      <c r="BI191" s="99">
        <f>IF(ISNA(VLOOKUP($A191,'[2]1516 Exp_Rev Access'!$F$7:$GB$306,47,FALSE)),"",VLOOKUP($A191,'[2]1516 Exp_Rev Access'!$F$7:$GB$306,47,FALSE))</f>
        <v>800.8</v>
      </c>
      <c r="BJ191" s="99">
        <f>IF(ISNA(VLOOKUP($A191,'[2]1516 Exp_Rev Access'!$F$7:$GB$306,48,FALSE)),"",VLOOKUP($A191,'[2]1516 Exp_Rev Access'!$F$7:$GB$306,48,FALSE))</f>
        <v>304538.95</v>
      </c>
      <c r="BK191" s="99">
        <f>IF(ISNA(VLOOKUP($A191,'[2]1516 Exp_Rev Access'!$F$7:$GB$306,49,FALSE)),"",VLOOKUP($A191,'[2]1516 Exp_Rev Access'!$F$7:$GB$306,49,FALSE))</f>
        <v>0</v>
      </c>
      <c r="BL191" s="99">
        <f>IF(ISNA(VLOOKUP($A191,'[2]1516 Exp_Rev Access'!$F$7:$GB$306,50,FALSE)),"",VLOOKUP($A191,'[2]1516 Exp_Rev Access'!$F$7:$GB$306,50,FALSE))</f>
        <v>0</v>
      </c>
      <c r="BM191" s="99">
        <f>IF(ISNA(VLOOKUP($A191,'[2]1516 Exp_Rev Access'!$F$7:$GB$306,51,FALSE)),"",VLOOKUP($A191,'[2]1516 Exp_Rev Access'!$F$7:$GB$306,51,FALSE))</f>
        <v>0</v>
      </c>
      <c r="BN191" s="99">
        <f>IF(ISNA(VLOOKUP($A191,'[2]1516 Exp_Rev Access'!$F$7:$GB$306,52,FALSE)),"",VLOOKUP($A191,'[2]1516 Exp_Rev Access'!$F$7:$GB$306,52,FALSE))</f>
        <v>0</v>
      </c>
      <c r="BO191" s="99">
        <f>IF(ISNA(VLOOKUP($A191,'[2]1516 Exp_Rev Access'!$F$7:$GB$306,53,FALSE)),"",VLOOKUP($A191,'[2]1516 Exp_Rev Access'!$F$7:$GB$306,53,FALSE))</f>
        <v>0</v>
      </c>
      <c r="BP191" s="99">
        <f>IF(ISNA(VLOOKUP($A191,'[2]1516 Exp_Rev Access'!$F$7:$GB$306,54,FALSE)),"",VLOOKUP($A191,'[2]1516 Exp_Rev Access'!$F$7:$GB$306,54,FALSE))</f>
        <v>0</v>
      </c>
      <c r="BQ191" s="99">
        <f>IF(ISNA(VLOOKUP($A191,'[2]1516 Exp_Rev Access'!$F$7:$GB$306,55,FALSE)),"",VLOOKUP($A191,'[2]1516 Exp_Rev Access'!$F$7:$GB$306,55,FALSE))</f>
        <v>0</v>
      </c>
      <c r="BR191" s="99">
        <f>IF(ISNA(VLOOKUP($A191,'[2]1516 Exp_Rev Access'!$F$7:$GB$306,56,FALSE)),"",VLOOKUP($A191,'[2]1516 Exp_Rev Access'!$F$7:$GB$306,56,FALSE))</f>
        <v>0</v>
      </c>
      <c r="BS191" s="99">
        <f>IF(ISNA(VLOOKUP($A191,'[2]1516 Exp_Rev Access'!$F$7:$GB$306,57,FALSE)),"",VLOOKUP($A191,'[2]1516 Exp_Rev Access'!$F$7:$GB$306,57,FALSE))</f>
        <v>0</v>
      </c>
      <c r="BT191" s="99">
        <f>IF(ISNA(VLOOKUP($A191,'[2]1516 Exp_Rev Access'!$F$7:$GB$306,58,FALSE)),"",VLOOKUP($A191,'[2]1516 Exp_Rev Access'!$F$7:$GB$306,58,FALSE))</f>
        <v>0</v>
      </c>
      <c r="BU191" s="102">
        <f t="shared" si="254"/>
        <v>1476966.3999999999</v>
      </c>
      <c r="BV191" s="72">
        <f t="shared" si="255"/>
        <v>0.13872031816150796</v>
      </c>
      <c r="BW191" s="94">
        <f t="shared" si="256"/>
        <v>1515.1636762789933</v>
      </c>
      <c r="BX191" s="99">
        <f>IF(ISNA(VLOOKUP($A191,'[2]1516 Exp_Rev Access'!$F$7:$GB$306,59,FALSE)),"",VLOOKUP($A191,'[2]1516 Exp_Rev Access'!$F$7:$GB$306,59,FALSE))</f>
        <v>0</v>
      </c>
      <c r="BY191" s="99">
        <f>IF(ISNA(VLOOKUP($A191,'[2]1516 Exp_Rev Access'!$F$7:$GB$306,60,FALSE)),"",VLOOKUP($A191,'[2]1516 Exp_Rev Access'!$F$7:$GB$306,60,FALSE))</f>
        <v>39610.370000000003</v>
      </c>
      <c r="BZ191" s="99">
        <f>IF(ISNA(VLOOKUP($A191,'[2]1516 Exp_Rev Access'!$F$7:$GB$306,61,FALSE)),"",VLOOKUP($A191,'[2]1516 Exp_Rev Access'!$F$7:$GB$306,61,FALSE))</f>
        <v>0</v>
      </c>
      <c r="CA191" s="99">
        <f>IF(ISNA(VLOOKUP($A191,'[2]1516 Exp_Rev Access'!$F$7:$GB$306,62,FALSE)),"",VLOOKUP($A191,'[2]1516 Exp_Rev Access'!$F$7:$GB$306,62,FALSE))</f>
        <v>0</v>
      </c>
      <c r="CB191" s="99">
        <f>IF(ISNA(VLOOKUP($A191,'[2]1516 Exp_Rev Access'!$F$7:$GB$306,63,FALSE)),"",VLOOKUP($A191,'[2]1516 Exp_Rev Access'!$F$7:$GB$306,63,FALSE))</f>
        <v>0</v>
      </c>
      <c r="CC191" s="99">
        <f>IF(ISNA(VLOOKUP($A191,'[2]1516 Exp_Rev Access'!$F$7:$GB$306,64,FALSE)),"",VLOOKUP($A191,'[2]1516 Exp_Rev Access'!$F$7:$GB$306,64,FALSE))</f>
        <v>0</v>
      </c>
      <c r="CD191" s="101">
        <f t="shared" si="257"/>
        <v>39610.370000000003</v>
      </c>
      <c r="CE191" s="72">
        <f t="shared" ref="CE191:CE210" si="266">CD191/D191</f>
        <v>3.7203034062894395E-3</v>
      </c>
      <c r="CF191" s="103">
        <f t="shared" ref="CF191:CF210" si="267">CD191/C191</f>
        <v>40.634772617692022</v>
      </c>
      <c r="CG191" s="99">
        <f>IF(ISNA(VLOOKUP($A191,'[2]1516 Exp_Rev Access'!$F$7:$GB$306,65,FALSE)),"",VLOOKUP($A191,'[2]1516 Exp_Rev Access'!$F$7:$GB$306,65,FALSE))</f>
        <v>0</v>
      </c>
      <c r="CH191" s="99">
        <f>IF(ISNA(VLOOKUP($A191,'[2]1516 Exp_Rev Access'!$F$7:$GB$306,66,FALSE)),"",VLOOKUP($A191,'[2]1516 Exp_Rev Access'!$F$7:$GB$306,66,FALSE))</f>
        <v>0</v>
      </c>
      <c r="CI191" s="99">
        <f>IF(ISNA(VLOOKUP($A191,'[2]1516 Exp_Rev Access'!$F$7:$GB$306,67,FALSE)),"",VLOOKUP($A191,'[2]1516 Exp_Rev Access'!$F$7:$GB$306,67,FALSE))</f>
        <v>0</v>
      </c>
      <c r="CJ191" s="99">
        <f>IF(ISNA(VLOOKUP($A191,'[2]1516 Exp_Rev Access'!$F$7:$GB$306,68,FALSE)),"",VLOOKUP($A191,'[2]1516 Exp_Rev Access'!$F$7:$GB$306,68,FALSE))</f>
        <v>0</v>
      </c>
      <c r="CK191" s="99">
        <f>IF(ISNA(VLOOKUP($A191,'[2]1516 Exp_Rev Access'!$F$7:$GB$306,69,FALSE)),"",VLOOKUP($A191,'[2]1516 Exp_Rev Access'!$F$7:$GB$306,69,FALSE))</f>
        <v>0</v>
      </c>
      <c r="CL191" s="99">
        <f>IF(ISNA(VLOOKUP($A191,'[2]1516 Exp_Rev Access'!$F$7:$GB$306,70,FALSE)),"",VLOOKUP($A191,'[2]1516 Exp_Rev Access'!$F$7:$GB$306,70,FALSE))</f>
        <v>0</v>
      </c>
      <c r="CM191" s="99">
        <f>IF(ISNA(VLOOKUP($A191,'[2]1516 Exp_Rev Access'!$F$7:$GB$306,71,FALSE)),"",VLOOKUP($A191,'[2]1516 Exp_Rev Access'!$F$7:$GB$306,71,FALSE))</f>
        <v>0</v>
      </c>
      <c r="CN191" s="99">
        <f>IF(ISNA(VLOOKUP($A191,'[2]1516 Exp_Rev Access'!$F$7:$GB$306,72,FALSE)),"",VLOOKUP($A191,'[2]1516 Exp_Rev Access'!$F$7:$GB$306,72,FALSE))</f>
        <v>0</v>
      </c>
      <c r="CO191" s="99">
        <f>IF(ISNA(VLOOKUP($A191,'[2]1516 Exp_Rev Access'!$F$7:$GB$306,73,FALSE)),"",VLOOKUP($A191,'[2]1516 Exp_Rev Access'!$F$7:$GB$306,73,FALSE))</f>
        <v>0</v>
      </c>
      <c r="CP191" s="99">
        <f>IF(ISNA(VLOOKUP($A191,'[2]1516 Exp_Rev Access'!$F$7:$GB$306,74,FALSE)),"",VLOOKUP($A191,'[2]1516 Exp_Rev Access'!$F$7:$GB$306,74,FALSE))</f>
        <v>171176</v>
      </c>
      <c r="CQ191" s="99">
        <f>IF(ISNA(VLOOKUP($A191,'[2]1516 Exp_Rev Access'!$F$7:$GB$306,75,FALSE)),"",VLOOKUP($A191,'[2]1516 Exp_Rev Access'!$F$7:$GB$306,75,FALSE))</f>
        <v>0</v>
      </c>
      <c r="CR191" s="99">
        <f>IF(ISNA(VLOOKUP($A191,'[2]1516 Exp_Rev Access'!$F$7:$GB$306,76,FALSE)),"",VLOOKUP($A191,'[2]1516 Exp_Rev Access'!$F$7:$GB$306,76,FALSE))</f>
        <v>0</v>
      </c>
      <c r="CS191" s="99">
        <f>IF(ISNA(VLOOKUP($A191,'[2]1516 Exp_Rev Access'!$F$7:$GB$306,77,FALSE)),"",VLOOKUP($A191,'[2]1516 Exp_Rev Access'!$F$7:$GB$306,77,FALSE))</f>
        <v>0</v>
      </c>
      <c r="CT191" s="99">
        <f>IF(ISNA(VLOOKUP($A191,'[2]1516 Exp_Rev Access'!$F$7:$GB$306,78,FALSE)),"",VLOOKUP($A191,'[2]1516 Exp_Rev Access'!$F$7:$GB$306,78,FALSE))</f>
        <v>279383.7</v>
      </c>
      <c r="CU191" s="99">
        <f>IF(ISNA(VLOOKUP($A191,'[2]1516 Exp_Rev Access'!$F$7:$GB$306,79,FALSE)),"",VLOOKUP($A191,'[2]1516 Exp_Rev Access'!$F$7:$GB$306,79,FALSE))</f>
        <v>32566</v>
      </c>
      <c r="CV191" s="99">
        <f>IF(ISNA(VLOOKUP($A191,'[2]1516 Exp_Rev Access'!$F$7:$GB$306,80,FALSE)),"",VLOOKUP($A191,'[2]1516 Exp_Rev Access'!$F$7:$GB$306,80,FALSE))</f>
        <v>0</v>
      </c>
      <c r="CW191" s="99">
        <f>IF(ISNA(VLOOKUP($A191,'[2]1516 Exp_Rev Access'!$F$7:$GB$306,81,FALSE)),"",VLOOKUP($A191,'[2]1516 Exp_Rev Access'!$F$7:$GB$306,81,FALSE))</f>
        <v>0</v>
      </c>
      <c r="CX191" s="99">
        <f>IF(ISNA(VLOOKUP($A191,'[2]1516 Exp_Rev Access'!$F$7:$GB$306,82,FALSE)),"",VLOOKUP($A191,'[2]1516 Exp_Rev Access'!$F$7:$GB$306,82,FALSE))</f>
        <v>0</v>
      </c>
      <c r="CY191" s="99">
        <f>IF(ISNA(VLOOKUP($A191,'[2]1516 Exp_Rev Access'!$F$7:$GB$306,83,FALSE)),"",VLOOKUP($A191,'[2]1516 Exp_Rev Access'!$F$7:$GB$306,83,FALSE))</f>
        <v>0</v>
      </c>
      <c r="CZ191" s="99">
        <f>IF(ISNA(VLOOKUP($A191,'[2]1516 Exp_Rev Access'!$F$7:$GB$306,84,FALSE)),"",VLOOKUP($A191,'[2]1516 Exp_Rev Access'!$F$7:$GB$306,84,FALSE))</f>
        <v>0</v>
      </c>
      <c r="DA191" s="99">
        <f>IF(ISNA(VLOOKUP($A191,'[2]1516 Exp_Rev Access'!$F$7:$GB$306,85,FALSE)),"",VLOOKUP($A191,'[2]1516 Exp_Rev Access'!$F$7:$GB$306,85,FALSE))</f>
        <v>0</v>
      </c>
      <c r="DB191" s="99">
        <f>IF(ISNA(VLOOKUP($A191,'[2]1516 Exp_Rev Access'!$F$7:$GB$306,86,FALSE)),"",VLOOKUP($A191,'[2]1516 Exp_Rev Access'!$F$7:$GB$306,86,FALSE))</f>
        <v>0</v>
      </c>
      <c r="DC191" s="99">
        <f>IF(ISNA(VLOOKUP($A191,'[2]1516 Exp_Rev Access'!$F$7:$GB$306,87,FALSE)),"",VLOOKUP($A191,'[2]1516 Exp_Rev Access'!$F$7:$GB$306,87,FALSE))</f>
        <v>0</v>
      </c>
      <c r="DD191" s="99">
        <f>IF(ISNA(VLOOKUP($A191,'[2]1516 Exp_Rev Access'!$F$7:$GB$306,88,FALSE)),"",VLOOKUP($A191,'[2]1516 Exp_Rev Access'!$F$7:$GB$306,88,FALSE))</f>
        <v>0</v>
      </c>
      <c r="DE191" s="99">
        <f>IF(ISNA(VLOOKUP($A191,'[2]1516 Exp_Rev Access'!$F$7:$GB$306,89,FALSE)),"",VLOOKUP($A191,'[2]1516 Exp_Rev Access'!$F$7:$GB$306,89,FALSE))</f>
        <v>0</v>
      </c>
      <c r="DF191" s="99">
        <f>IF(ISNA(VLOOKUP($A191,'[2]1516 Exp_Rev Access'!$F$7:$GB$306,90,FALSE)),"",VLOOKUP($A191,'[2]1516 Exp_Rev Access'!$F$7:$GB$306,90,FALSE))</f>
        <v>0</v>
      </c>
      <c r="DG191" s="99">
        <f>IF(ISNA(VLOOKUP($A191,'[2]1516 Exp_Rev Access'!$F$7:$GB$306,91,FALSE)),"",VLOOKUP($A191,'[2]1516 Exp_Rev Access'!$F$7:$GB$306,91,FALSE))</f>
        <v>0</v>
      </c>
      <c r="DH191" s="99">
        <f>IF(ISNA(VLOOKUP($A191,'[2]1516 Exp_Rev Access'!$F$7:$GB$306,92,FALSE)),"",VLOOKUP($A191,'[2]1516 Exp_Rev Access'!$F$7:$GB$306,92,FALSE))</f>
        <v>110403.74</v>
      </c>
      <c r="DI191" s="99">
        <f>IF(ISNA(VLOOKUP($A191,'[2]1516 Exp_Rev Access'!$F$7:$GB$306,93,FALSE)),"",VLOOKUP($A191,'[2]1516 Exp_Rev Access'!$F$7:$GB$306,93,FALSE))</f>
        <v>0</v>
      </c>
      <c r="DJ191" s="99">
        <f>IF(ISNA(VLOOKUP($A191,'[2]1516 Exp_Rev Access'!$F$7:$GB$306,94,FALSE)),"",VLOOKUP($A191,'[2]1516 Exp_Rev Access'!$F$7:$GB$306,94,FALSE))</f>
        <v>0</v>
      </c>
      <c r="DK191" s="99">
        <f>IF(ISNA(VLOOKUP($A191,'[2]1516 Exp_Rev Access'!$F$7:$GB$306,95,FALSE)),"",VLOOKUP($A191,'[2]1516 Exp_Rev Access'!$F$7:$GB$306,95,FALSE))</f>
        <v>0</v>
      </c>
      <c r="DL191" s="99">
        <f>IF(ISNA(VLOOKUP($A191,'[2]1516 Exp_Rev Access'!$F$7:$GB$306,96,FALSE)),"",VLOOKUP($A191,'[2]1516 Exp_Rev Access'!$F$7:$GB$306,96,FALSE))</f>
        <v>0</v>
      </c>
      <c r="DM191" s="99">
        <f>IF(ISNA(VLOOKUP($A191,'[2]1516 Exp_Rev Access'!$F$7:$GB$306,97,FALSE)),"",VLOOKUP($A191,'[2]1516 Exp_Rev Access'!$F$7:$GB$306,97,FALSE))</f>
        <v>0</v>
      </c>
      <c r="DN191" s="99">
        <f>IF(ISNA(VLOOKUP($A191,'[2]1516 Exp_Rev Access'!$F$7:$GB$306,98,FALSE)),"",VLOOKUP($A191,'[2]1516 Exp_Rev Access'!$F$7:$GB$306,98,FALSE))</f>
        <v>0</v>
      </c>
      <c r="DO191" s="99">
        <f>IF(ISNA(VLOOKUP($A191,'[2]1516 Exp_Rev Access'!$F$7:$GB$306,99,FALSE)),"",VLOOKUP($A191,'[2]1516 Exp_Rev Access'!$F$7:$GB$306,99,FALSE))</f>
        <v>0</v>
      </c>
      <c r="DP191" s="99">
        <f>IF(ISNA(VLOOKUP($A191,'[2]1516 Exp_Rev Access'!$F$7:$GB$306,100,FALSE)),"",VLOOKUP($A191,'[2]1516 Exp_Rev Access'!$F$7:$GB$306,100,FALSE))</f>
        <v>0</v>
      </c>
      <c r="DQ191" s="99">
        <f>IF(ISNA(VLOOKUP($A191,'[2]1516 Exp_Rev Access'!$F$7:$GB$306,101,FALSE)),"",VLOOKUP($A191,'[2]1516 Exp_Rev Access'!$F$7:$GB$306,101,FALSE))</f>
        <v>0</v>
      </c>
      <c r="DR191" s="99">
        <f>IF(ISNA(VLOOKUP($A191,'[2]1516 Exp_Rev Access'!$F$7:$GB$306,102,FALSE)),"",VLOOKUP($A191,'[2]1516 Exp_Rev Access'!$F$7:$GB$306,102,FALSE))</f>
        <v>0</v>
      </c>
      <c r="DS191" s="99">
        <f>IF(ISNA(VLOOKUP($A191,'[2]1516 Exp_Rev Access'!$F$7:$GB$306,103,FALSE)),"",VLOOKUP($A191,'[2]1516 Exp_Rev Access'!$F$7:$GB$306,103,FALSE))</f>
        <v>0</v>
      </c>
      <c r="DT191" s="99">
        <f>IF(ISNA(VLOOKUP($A191,'[2]1516 Exp_Rev Access'!$F$7:$GB$306,104,FALSE)),"",VLOOKUP($A191,'[2]1516 Exp_Rev Access'!$F$7:$GB$306,104,FALSE))</f>
        <v>0</v>
      </c>
      <c r="DU191" s="99">
        <f>IF(ISNA(VLOOKUP($A191,'[2]1516 Exp_Rev Access'!$F$7:$GB$306,105,FALSE)),"",VLOOKUP($A191,'[2]1516 Exp_Rev Access'!$F$7:$GB$306,105,FALSE))</f>
        <v>0</v>
      </c>
      <c r="DV191" s="99">
        <f>IF(ISNA(VLOOKUP($A191,'[2]1516 Exp_Rev Access'!$F$7:$GB$306,106,FALSE)),"",VLOOKUP($A191,'[2]1516 Exp_Rev Access'!$F$7:$GB$306,106,FALSE))</f>
        <v>0</v>
      </c>
      <c r="DW191" s="99">
        <f>IF(ISNA(VLOOKUP($A191,'[2]1516 Exp_Rev Access'!$F$7:$GB$306,107,FALSE)),"",VLOOKUP($A191,'[2]1516 Exp_Rev Access'!$F$7:$GB$306,107,FALSE))</f>
        <v>0</v>
      </c>
      <c r="DX191" s="99">
        <f>IF(ISNA(VLOOKUP($A191,'[2]1516 Exp_Rev Access'!$F$7:$GB$306,108,FALSE)),"",VLOOKUP($A191,'[2]1516 Exp_Rev Access'!$F$7:$GB$306,108,FALSE))</f>
        <v>0</v>
      </c>
      <c r="DY191" s="99">
        <f>IF(ISNA(VLOOKUP($A191,'[2]1516 Exp_Rev Access'!$F$7:$GB$306,109,FALSE)),"",VLOOKUP($A191,'[2]1516 Exp_Rev Access'!$F$7:$GB$306,109,FALSE))</f>
        <v>0</v>
      </c>
      <c r="DZ191" s="99">
        <f>IF(ISNA(VLOOKUP($A191,'[2]1516 Exp_Rev Access'!$F$7:$GB$306,110,FALSE)),"",VLOOKUP($A191,'[2]1516 Exp_Rev Access'!$F$7:$GB$306,110,FALSE))</f>
        <v>0</v>
      </c>
      <c r="EA191" s="99">
        <f>IF(ISNA(VLOOKUP($A191,'[2]1516 Exp_Rev Access'!$F$7:$GB$306,111,FALSE)),"",VLOOKUP($A191,'[2]1516 Exp_Rev Access'!$F$7:$GB$306,111,FALSE))</f>
        <v>0</v>
      </c>
      <c r="EB191" s="99">
        <f>IF(ISNA(VLOOKUP($A191,'[2]1516 Exp_Rev Access'!$F$7:$GB$306,112,FALSE)),"",VLOOKUP($A191,'[2]1516 Exp_Rev Access'!$F$7:$GB$306,112,FALSE))</f>
        <v>0</v>
      </c>
      <c r="EC191" s="99">
        <f>IF(ISNA(VLOOKUP($A191,'[2]1516 Exp_Rev Access'!$F$7:$GB$306,113,FALSE)),"",VLOOKUP($A191,'[2]1516 Exp_Rev Access'!$F$7:$GB$306,113,FALSE))</f>
        <v>0</v>
      </c>
      <c r="ED191" s="99">
        <f>IF(ISNA(VLOOKUP($A191,'[2]1516 Exp_Rev Access'!$F$7:$GB$306,114,FALSE)),"",VLOOKUP($A191,'[2]1516 Exp_Rev Access'!$F$7:$GB$306,114,FALSE))</f>
        <v>0</v>
      </c>
      <c r="EE191" s="99">
        <f>IF(ISNA(VLOOKUP($A191,'[2]1516 Exp_Rev Access'!$F$7:$GB$306,115,FALSE)),"",VLOOKUP($A191,'[2]1516 Exp_Rev Access'!$F$7:$GB$306,115,FALSE))</f>
        <v>0</v>
      </c>
      <c r="EF191" s="99">
        <f>IF(ISNA(VLOOKUP($A191,'[2]1516 Exp_Rev Access'!$F$7:$GB$306,116,FALSE)),"",VLOOKUP($A191,'[2]1516 Exp_Rev Access'!$F$7:$GB$306,116,FALSE))</f>
        <v>0</v>
      </c>
      <c r="EG191" s="99">
        <f>IF(ISNA(VLOOKUP($A191,'[2]1516 Exp_Rev Access'!$F$7:$GB$306,117,FALSE)),"",VLOOKUP($A191,'[2]1516 Exp_Rev Access'!$F$7:$GB$306,117,FALSE))</f>
        <v>0</v>
      </c>
      <c r="EH191" s="99">
        <f>IF(ISNA(VLOOKUP($A191,'[2]1516 Exp_Rev Access'!$F$7:$GB$306,118,FALSE)),"",VLOOKUP($A191,'[2]1516 Exp_Rev Access'!$F$7:$GB$306,118,FALSE))</f>
        <v>0</v>
      </c>
      <c r="EI191" s="99">
        <f>IF(ISNA(VLOOKUP($A191,'[2]1516 Exp_Rev Access'!$F$7:$GB$306,119,FALSE)),"",VLOOKUP($A191,'[2]1516 Exp_Rev Access'!$F$7:$GB$306,119,FALSE))</f>
        <v>0</v>
      </c>
      <c r="EJ191" s="99">
        <f>IF(ISNA(VLOOKUP($A191,'[2]1516 Exp_Rev Access'!$F$7:$GB$306,120,FALSE)),"",VLOOKUP($A191,'[2]1516 Exp_Rev Access'!$F$7:$GB$306,120,FALSE))</f>
        <v>0</v>
      </c>
      <c r="EK191" s="99">
        <f>IF(ISNA(VLOOKUP($A191,'[2]1516 Exp_Rev Access'!$F$7:$GB$306,121,FALSE)),"",VLOOKUP($A191,'[2]1516 Exp_Rev Access'!$F$7:$GB$306,121,FALSE))</f>
        <v>0</v>
      </c>
      <c r="EL191" s="99">
        <f>IF(ISNA(VLOOKUP($A191,'[2]1516 Exp_Rev Access'!$F$7:$GB$306,122,FALSE)),"",VLOOKUP($A191,'[2]1516 Exp_Rev Access'!$F$7:$GB$306,122,FALSE))</f>
        <v>0</v>
      </c>
      <c r="EM191" s="99">
        <f>IF(ISNA(VLOOKUP($A191,'[2]1516 Exp_Rev Access'!$F$7:$GB$306,123,FALSE)),"",VLOOKUP($A191,'[2]1516 Exp_Rev Access'!$F$7:$GB$306,123,FALSE))</f>
        <v>0</v>
      </c>
      <c r="EN191" s="99">
        <f>IF(ISNA(VLOOKUP($A191,'[2]1516 Exp_Rev Access'!$F$7:$GB$306,124,FALSE)),"",VLOOKUP($A191,'[2]1516 Exp_Rev Access'!$F$7:$GB$306,124,FALSE))</f>
        <v>0</v>
      </c>
      <c r="EO191" s="99">
        <f>IF(ISNA(VLOOKUP($A191,'[2]1516 Exp_Rev Access'!$F$7:$GB$306,125,FALSE)),"",VLOOKUP($A191,'[2]1516 Exp_Rev Access'!$F$7:$GB$306,125,FALSE))</f>
        <v>0</v>
      </c>
      <c r="EP191" s="99">
        <f>IF(ISNA(VLOOKUP($A191,'[2]1516 Exp_Rev Access'!$F$7:$GB$306,126,FALSE)),"",VLOOKUP($A191,'[2]1516 Exp_Rev Access'!$F$7:$GB$306,126,FALSE))</f>
        <v>0</v>
      </c>
      <c r="EQ191" s="99">
        <f>IF(ISNA(VLOOKUP($A191,'[2]1516 Exp_Rev Access'!$F$7:$GB$306,127,FALSE)),"",VLOOKUP($A191,'[2]1516 Exp_Rev Access'!$F$7:$GB$306,127,FALSE))</f>
        <v>0</v>
      </c>
      <c r="ER191" s="99">
        <f>IF(ISNA(VLOOKUP($A191,'[2]1516 Exp_Rev Access'!$F$7:$GB$306,128,FALSE)),"",VLOOKUP($A191,'[2]1516 Exp_Rev Access'!$F$7:$GB$306,128,FALSE))</f>
        <v>0</v>
      </c>
      <c r="ES191" s="99">
        <f>IF(ISNA(VLOOKUP($A191,'[2]1516 Exp_Rev Access'!$F$7:$GB$306,129,FALSE)),"",VLOOKUP($A191,'[2]1516 Exp_Rev Access'!$F$7:$GB$306,129,FALSE))</f>
        <v>0</v>
      </c>
      <c r="ET191" s="99">
        <f>IF(ISNA(VLOOKUP($A191,'[2]1516 Exp_Rev Access'!$F$7:$GB$306,130,FALSE)),"",VLOOKUP($A191,'[2]1516 Exp_Rev Access'!$F$7:$GB$306,130,FALSE))</f>
        <v>0</v>
      </c>
      <c r="EU191" s="99">
        <f>IF(ISNA(VLOOKUP($A191,'[2]1516 Exp_Rev Access'!$F$7:$GB$306,131,FALSE)),"",VLOOKUP($A191,'[2]1516 Exp_Rev Access'!$F$7:$GB$306,131,FALSE))</f>
        <v>0</v>
      </c>
      <c r="EV191" s="99">
        <f>IF(ISNA(VLOOKUP($A191,'[2]1516 Exp_Rev Access'!$F$7:$GB$306,132,FALSE)),"",VLOOKUP($A191,'[2]1516 Exp_Rev Access'!$F$7:$GB$306,132,FALSE))</f>
        <v>0</v>
      </c>
      <c r="EW191" s="99">
        <f>IF(ISNA(VLOOKUP($A191,'[2]1516 Exp_Rev Access'!$F$7:$GB$306,133,FALSE)),"",VLOOKUP($A191,'[2]1516 Exp_Rev Access'!$F$7:$GB$306,133,FALSE))</f>
        <v>0</v>
      </c>
      <c r="EX191" s="99">
        <f>IF(ISNA(VLOOKUP($A191,'[2]1516 Exp_Rev Access'!$F$7:$GB$306,134,FALSE)),"",VLOOKUP($A191,'[2]1516 Exp_Rev Access'!$F$7:$GB$306,134,FALSE))</f>
        <v>0</v>
      </c>
      <c r="EY191" s="99">
        <f>IF(ISNA(VLOOKUP($A191,'[2]1516 Exp_Rev Access'!$F$7:$GB$306,135,FALSE)),"",VLOOKUP($A191,'[2]1516 Exp_Rev Access'!$F$7:$GB$306,135,FALSE))</f>
        <v>0</v>
      </c>
      <c r="EZ191" s="99">
        <f>IF(ISNA(VLOOKUP($A191,'[2]1516 Exp_Rev Access'!$F$7:$GB$306,136,FALSE)),"",VLOOKUP($A191,'[2]1516 Exp_Rev Access'!$F$7:$GB$306,136,FALSE))</f>
        <v>0</v>
      </c>
      <c r="FA191" s="99">
        <f>IF(ISNA(VLOOKUP($A191,'[2]1516 Exp_Rev Access'!$F$7:$GB$306,137,FALSE)),"",VLOOKUP($A191,'[2]1516 Exp_Rev Access'!$F$7:$GB$306,137,FALSE))</f>
        <v>0</v>
      </c>
      <c r="FB191" s="99">
        <f>IF(ISNA(VLOOKUP($A191,'[2]1516 Exp_Rev Access'!$F$7:$GB$306,138,FALSE)),"",VLOOKUP($A191,'[2]1516 Exp_Rev Access'!$F$7:$GB$306,138,FALSE))</f>
        <v>0</v>
      </c>
      <c r="FC191" s="99">
        <f>IF(ISNA(VLOOKUP($A191,'[2]1516 Exp_Rev Access'!$F$7:$GB$306,139,FALSE)),"",VLOOKUP($A191,'[2]1516 Exp_Rev Access'!$F$7:$GB$306,139,FALSE))</f>
        <v>0</v>
      </c>
      <c r="FD191" s="99">
        <f>IF(ISNA(VLOOKUP($A191,'[2]1516 Exp_Rev Access'!$F$7:$FS$306,140,FALSE)),"",VLOOKUP($A191,'[2]1516 Exp_Rev Access'!$F$7:$FS$306,140,FALSE))</f>
        <v>0</v>
      </c>
      <c r="FE191" s="99">
        <f>IF(ISNA(VLOOKUP($A191,'[2]1516 Exp_Rev Access'!$F$7:$FS$306,141,FALSE)),"",VLOOKUP($A191,'[2]1516 Exp_Rev Access'!$F$7:$FS$306,141,FALSE))</f>
        <v>0</v>
      </c>
      <c r="FF191" s="99">
        <f>IF(ISNA(VLOOKUP($A191,'[2]1516 Exp_Rev Access'!$F$7:$FS$306,142,FALSE)),"",VLOOKUP($A191,'[2]1516 Exp_Rev Access'!$F$7:$FS$306,142,FALSE))</f>
        <v>0</v>
      </c>
      <c r="FG191" s="99">
        <f>IF(ISNA(VLOOKUP($A191,'[2]1516 Exp_Rev Access'!$F$7:$FS$306,143,FALSE)),"",VLOOKUP($A191,'[2]1516 Exp_Rev Access'!$F$7:$FS$306,143,FALSE))</f>
        <v>0</v>
      </c>
      <c r="FH191" s="99">
        <f>IF(ISNA(VLOOKUP($A191,'[2]1516 Exp_Rev Access'!$F$7:$FS$306,144,FALSE)),"",VLOOKUP($A191,'[2]1516 Exp_Rev Access'!$F$7:$FS$306,144,FALSE))</f>
        <v>0</v>
      </c>
      <c r="FI191" s="99">
        <f>IF(ISNA(VLOOKUP($A191,'[2]1516 Exp_Rev Access'!$F$7:$FS$306,145,FALSE)),"",VLOOKUP($A191,'[2]1516 Exp_Rev Access'!$F$7:$FS$306,145,FALSE))</f>
        <v>0</v>
      </c>
      <c r="FJ191" s="99">
        <f>IF(ISNA(VLOOKUP($A191,'[2]1516 Exp_Rev Access'!$F$7:$FS$306,146,FALSE)),"",VLOOKUP($A191,'[2]1516 Exp_Rev Access'!$F$7:$FS$306,146,FALSE))</f>
        <v>0</v>
      </c>
      <c r="FK191" s="99">
        <f>IF(ISNA(VLOOKUP($A191,'[2]1516 Exp_Rev Access'!$F$7:$FS$306,147,FALSE)),"",VLOOKUP($A191,'[2]1516 Exp_Rev Access'!$F$7:$FS$306,147,FALSE))</f>
        <v>0</v>
      </c>
      <c r="FL191" s="99">
        <f>IF(ISNA(VLOOKUP($A191,'[2]1516 Exp_Rev Access'!$F$7:$FS$306,148,FALSE)),"",VLOOKUP($A191,'[2]1516 Exp_Rev Access'!$F$7:$FS$306,148,FALSE))</f>
        <v>0</v>
      </c>
      <c r="FM191" s="99">
        <f>IF(ISNA(VLOOKUP($A191,'[2]1516 Exp_Rev Access'!$F$7:$FS$306,149,FALSE)),"",VLOOKUP($A191,'[2]1516 Exp_Rev Access'!$F$7:$FS$306,149,FALSE))</f>
        <v>0</v>
      </c>
      <c r="FN191" s="99">
        <f>IF(ISNA(VLOOKUP($A191,'[2]1516 Exp_Rev Access'!$F$7:$FS$306,150,FALSE)),"",VLOOKUP($A191,'[2]1516 Exp_Rev Access'!$F$7:$FS$306,150,FALSE))</f>
        <v>0</v>
      </c>
      <c r="FO191" s="99">
        <f>IF(ISNA(VLOOKUP($A191,'[2]1516 Exp_Rev Access'!$F$7:$FS$306,151,FALSE)),"",VLOOKUP($A191,'[2]1516 Exp_Rev Access'!$F$7:$FS$306,151,FALSE))</f>
        <v>0</v>
      </c>
      <c r="FP191" s="99">
        <f>IF(ISNA(VLOOKUP($A191,'[2]1516 Exp_Rev Access'!$F$7:$FS$306,152,FALSE)),"",VLOOKUP($A191,'[2]1516 Exp_Rev Access'!$F$7:$FS$306,152,FALSE))</f>
        <v>0</v>
      </c>
      <c r="FQ191" s="99">
        <f>IF(ISNA(VLOOKUP($A191,'[2]1516 Exp_Rev Access'!$F$7:$FS$306,153,FALSE)),"",VLOOKUP($A191,'[2]1516 Exp_Rev Access'!$F$7:$FS$306,153,FALSE))</f>
        <v>22548.6</v>
      </c>
      <c r="FR191" s="101">
        <f t="shared" si="260"/>
        <v>616078.04</v>
      </c>
      <c r="FS191" s="72">
        <f t="shared" si="261"/>
        <v>5.7863565292425229E-2</v>
      </c>
      <c r="FT191" s="94">
        <f t="shared" si="262"/>
        <v>632.01103827491056</v>
      </c>
      <c r="FU191" s="99">
        <f>IF(ISNA(VLOOKUP($A191,'[2]1516 Exp_Rev Access'!$F$7:$GB$306,154,FALSE)),"",VLOOKUP($A191,'[2]1516 Exp_Rev Access'!$F$7:$GB$306,154,FALSE))</f>
        <v>0</v>
      </c>
      <c r="FV191" s="99">
        <f>IF(ISNA(VLOOKUP($A191,'[2]1516 Exp_Rev Access'!$F$7:$GB$306,155,FALSE)),"",VLOOKUP($A191,'[2]1516 Exp_Rev Access'!$F$7:$GB$306,155,FALSE))</f>
        <v>0</v>
      </c>
      <c r="FW191" s="99">
        <f>IF(ISNA(VLOOKUP($A191,'[2]1516 Exp_Rev Access'!$F$7:$GB$306,156,FALSE)),"",VLOOKUP($A191,'[2]1516 Exp_Rev Access'!$F$7:$GB$306,156,FALSE))</f>
        <v>0</v>
      </c>
      <c r="FX191" s="99">
        <f>IF(ISNA(VLOOKUP($A191,'[2]1516 Exp_Rev Access'!$F$7:$GB$306,157,FALSE)),"",VLOOKUP($A191,'[2]1516 Exp_Rev Access'!$F$7:$GB$306,157,FALSE))</f>
        <v>0</v>
      </c>
      <c r="FY191" s="99">
        <f>IF(ISNA(VLOOKUP($A191,'[2]1516 Exp_Rev Access'!$F$7:$GB$306,158,FALSE)),"",VLOOKUP($A191,'[2]1516 Exp_Rev Access'!$F$7:$GB$306,158,FALSE))</f>
        <v>0</v>
      </c>
      <c r="FZ191" s="99">
        <f>IF(ISNA(VLOOKUP($A191,'[2]1516 Exp_Rev Access'!$F$7:$GB$306,159,FALSE)),"",VLOOKUP($A191,'[2]1516 Exp_Rev Access'!$F$7:$GB$306,159,FALSE))</f>
        <v>0</v>
      </c>
      <c r="GA191" s="99">
        <f>IF(ISNA(VLOOKUP($A191,'[2]1516 Exp_Rev Access'!$F$7:$GB$306,160,FALSE)),"",VLOOKUP($A191,'[2]1516 Exp_Rev Access'!$F$7:$GB$306,160,FALSE))</f>
        <v>0</v>
      </c>
      <c r="GB191" s="99">
        <f>IF(ISNA(VLOOKUP($A191,'[2]1516 Exp_Rev Access'!$F$7:$GB$306,161,FALSE)),"",VLOOKUP($A191,'[2]1516 Exp_Rev Access'!$F$7:$GB$306,161,FALSE))</f>
        <v>0</v>
      </c>
      <c r="GC191" s="99">
        <f>IF(ISNA(VLOOKUP($A191,'[2]1516 Exp_Rev Access'!$F$7:$GB$306,162,FALSE)),"",VLOOKUP($A191,'[2]1516 Exp_Rev Access'!$F$7:$GB$306,162,FALSE))</f>
        <v>0</v>
      </c>
      <c r="GD191" s="99">
        <f>IF(ISNA(VLOOKUP($A191,'[2]1516 Exp_Rev Access'!$F$7:$GB$306,163,FALSE)),"",VLOOKUP($A191,'[2]1516 Exp_Rev Access'!$F$7:$GB$306,163,FALSE))</f>
        <v>0</v>
      </c>
      <c r="GE191" s="99">
        <f>IF(ISNA(VLOOKUP($A191,'[2]1516 Exp_Rev Access'!$F$7:$GB$306,164,FALSE)),"",VLOOKUP($A191,'[2]1516 Exp_Rev Access'!$F$7:$GB$306,164,FALSE))</f>
        <v>0</v>
      </c>
      <c r="GF191" s="99">
        <f>IF(ISNA(VLOOKUP($A191,'[2]1516 Exp_Rev Access'!$F$7:$GB$306,165,FALSE)),"",VLOOKUP($A191,'[2]1516 Exp_Rev Access'!$F$7:$GB$306,165,FALSE))</f>
        <v>0</v>
      </c>
      <c r="GG191" s="99">
        <f>IF(ISNA(VLOOKUP($A191,'[2]1516 Exp_Rev Access'!$F$7:$GB$306,166,FALSE)),"",VLOOKUP($A191,'[2]1516 Exp_Rev Access'!$F$7:$GB$306,166,FALSE))</f>
        <v>0</v>
      </c>
      <c r="GH191" s="99">
        <f>IF(ISNA(VLOOKUP($A191,'[2]1516 Exp_Rev Access'!$F$7:$GB$306,167,FALSE)),"",VLOOKUP($A191,'[2]1516 Exp_Rev Access'!$F$7:$GB$306,167,FALSE))</f>
        <v>0</v>
      </c>
      <c r="GI191" s="99">
        <f>IF(ISNA(VLOOKUP($A191,'[2]1516 Exp_Rev Access'!$F$7:$GB$306,168,FALSE)),"",VLOOKUP($A191,'[2]1516 Exp_Rev Access'!$F$7:$GB$306,168,FALSE))</f>
        <v>0</v>
      </c>
      <c r="GJ191" s="99">
        <f>IF(ISNA(VLOOKUP($A191,'[2]1516 Exp_Rev Access'!$F$7:$GB$306,169,FALSE)),"",VLOOKUP($A191,'[2]1516 Exp_Rev Access'!$F$7:$GB$306,169,FALSE))</f>
        <v>600</v>
      </c>
      <c r="GK191" s="99">
        <f>IF(ISNA(VLOOKUP($A191,'[2]1516 Exp_Rev Access'!$F$7:$GB$306,170,FALSE)),"",VLOOKUP($A191,'[2]1516 Exp_Rev Access'!$F$7:$GB$306,170,FALSE))</f>
        <v>0</v>
      </c>
      <c r="GL191" s="99">
        <f>IF(ISNA(VLOOKUP($A191,'[2]1516 Exp_Rev Access'!$F$7:$GB$306,171,FALSE)),"",VLOOKUP($A191,'[2]1516 Exp_Rev Access'!$F$7:$GB$306,171,FALSE))</f>
        <v>0</v>
      </c>
      <c r="GM191" s="99">
        <f>IF(ISNA(VLOOKUP($A191,'[2]1516 Exp_Rev Access'!$F$7:$GB$306,172,FALSE)),"",VLOOKUP($A191,'[2]1516 Exp_Rev Access'!$F$7:$GB$306,172,FALSE))</f>
        <v>0</v>
      </c>
      <c r="GN191" s="99">
        <f>IF(ISNA(VLOOKUP($A191,'[2]1516 Exp_Rev Access'!$F$7:$GB$306,173,FALSE)),"",VLOOKUP($A191,'[2]1516 Exp_Rev Access'!$F$7:$GB$306,173,FALSE))</f>
        <v>105238.12</v>
      </c>
      <c r="GO191" s="99">
        <f>IF(ISNA(VLOOKUP($A191,'[2]1516 Exp_Rev Access'!$F$7:$GB$306,174,FALSE)),"",VLOOKUP($A191,'[2]1516 Exp_Rev Access'!$F$7:$GB$306,174,FALSE))</f>
        <v>0</v>
      </c>
      <c r="GP191" s="99">
        <f>IF(ISNA(VLOOKUP($A191,'[2]1516 Exp_Rev Access'!$F$7:$GB$306,175,FALSE)),"",VLOOKUP($A191,'[2]1516 Exp_Rev Access'!$F$7:$GB$306,175,FALSE))</f>
        <v>0</v>
      </c>
      <c r="GQ191" s="99">
        <f>IF(ISNA(VLOOKUP($A191,'[2]1516 Exp_Rev Access'!$F$7:$GB$306,176,FALSE)),"",VLOOKUP($A191,'[2]1516 Exp_Rev Access'!$F$7:$GB$306,176,FALSE))</f>
        <v>0</v>
      </c>
      <c r="GR191" s="99">
        <f>IF(ISNA(VLOOKUP($A191,'[2]1516 Exp_Rev Access'!$F$7:$GB$306,177,FALSE)),"",VLOOKUP($A191,'[2]1516 Exp_Rev Access'!$F$7:$GB$306,177,FALSE))</f>
        <v>0</v>
      </c>
      <c r="GS191" s="99">
        <f>IF(ISNA(VLOOKUP($A191,'[2]1516 Exp_Rev Access'!$F$7:$GB$306,178,FALSE)),"",VLOOKUP($A191,'[2]1516 Exp_Rev Access'!$F$7:$GB$306,178,FALSE))</f>
        <v>0</v>
      </c>
      <c r="GT191" s="101">
        <f t="shared" si="263"/>
        <v>105838.12</v>
      </c>
      <c r="GU191" s="72">
        <f t="shared" si="264"/>
        <v>9.9405766305962415E-3</v>
      </c>
      <c r="GV191" s="84">
        <f t="shared" si="265"/>
        <v>108.57530339868075</v>
      </c>
    </row>
    <row r="192" spans="1:206" customFormat="1" ht="12" customHeight="1" x14ac:dyDescent="0.2">
      <c r="A192" s="96" t="s">
        <v>494</v>
      </c>
      <c r="B192" s="69" t="s">
        <v>495</v>
      </c>
      <c r="C192" s="80">
        <f>IF(ISNA(VLOOKUP($A192,'[2]1516 enrollment_Rev_Exp by size'!$A$6:$G$320,3,FALSE)),"",VLOOKUP($A192,'[2]1516 enrollment_Rev_Exp by size'!$A$6:$G$320,3,FALSE))</f>
        <v>919.37999999999988</v>
      </c>
      <c r="D192" s="97">
        <v>9590024.9800000004</v>
      </c>
      <c r="E192" s="80">
        <f t="shared" si="243"/>
        <v>9590024.9800000004</v>
      </c>
      <c r="F192" s="80">
        <f t="shared" si="244"/>
        <v>0</v>
      </c>
      <c r="G192" s="98">
        <f>IF(ISNA(VLOOKUP($A192,'[2]1516 Exp_Rev Access'!$F$7:$FS$306,2,FALSE)),"",VLOOKUP($A192,'[2]1516 Exp_Rev Access'!$F$7:$FS$306,2,FALSE))</f>
        <v>1930058.49</v>
      </c>
      <c r="H192" s="98">
        <f>IF(ISNA(VLOOKUP($A192,'[2]1516 Exp_Rev Access'!$F$7:$FS$306,3,FALSE)),"",VLOOKUP($A192,'[2]1516 Exp_Rev Access'!$F$7:$FS$306,3,FALSE))</f>
        <v>0</v>
      </c>
      <c r="I192" s="98">
        <f>IF(ISNA(VLOOKUP($A192,'[2]1516 Exp_Rev Access'!$F$7:$FS$306,4,FALSE)),"",VLOOKUP($A192,'[2]1516 Exp_Rev Access'!$F$7:$FS$306,4,FALSE))</f>
        <v>0</v>
      </c>
      <c r="J192" s="98">
        <f>IF(ISNA(VLOOKUP($A192,'[2]1516 Exp_Rev Access'!$F$7:$FS$306,5,FALSE)),"",VLOOKUP($A192,'[2]1516 Exp_Rev Access'!$F$7:$FS$306,5,FALSE))</f>
        <v>110037.74</v>
      </c>
      <c r="K192" s="98">
        <f>IF(ISNA(VLOOKUP($A192,'[2]1516 Exp_Rev Access'!$F$7:$FS$306,6,FALSE)),"",VLOOKUP($A192,'[2]1516 Exp_Rev Access'!$F$7:$FS$306,6,FALSE))</f>
        <v>0</v>
      </c>
      <c r="L192" s="98">
        <f>IF(ISNA(VLOOKUP($A192,'[2]1516 Exp_Rev Access'!$F$7:$FS$306,7,FALSE)),"",VLOOKUP($A192,'[2]1516 Exp_Rev Access'!$F$7:$FS$306,7,FALSE))</f>
        <v>0</v>
      </c>
      <c r="M192" s="90">
        <f t="shared" si="245"/>
        <v>2040096.23</v>
      </c>
      <c r="N192" s="72">
        <f t="shared" si="246"/>
        <v>0.21273106527403435</v>
      </c>
      <c r="O192" s="73">
        <f t="shared" si="247"/>
        <v>2218.9913093606565</v>
      </c>
      <c r="P192" s="99">
        <f>IF(ISNA(VLOOKUP($A192,'[2]1516 Exp_Rev Access'!$F$7:$FS$306,8,FALSE)),"",VLOOKUP($A192,'[2]1516 Exp_Rev Access'!$F$7:$FS$306,8,FALSE))</f>
        <v>0</v>
      </c>
      <c r="Q192" s="99">
        <f>IF(ISNA(VLOOKUP($A192,'[2]1516 Exp_Rev Access'!$F$7:$FS$306,9,FALSE)),"",VLOOKUP($A192,'[2]1516 Exp_Rev Access'!$F$7:$FS$306,9,FALSE))</f>
        <v>0</v>
      </c>
      <c r="R192" s="99">
        <f>IF(ISNA(VLOOKUP($A192,'[2]1516 Exp_Rev Access'!$F$7:$FS$306,10,FALSE)),"",VLOOKUP($A192,'[2]1516 Exp_Rev Access'!$F$7:$FS$306,10,FALSE))</f>
        <v>0</v>
      </c>
      <c r="S192" s="99">
        <f>IF(ISNA(VLOOKUP($A192,'[2]1516 Exp_Rev Access'!$F$7:$FS$306,11,FALSE)),"",VLOOKUP($A192,'[2]1516 Exp_Rev Access'!$F$7:$FS$306,11,FALSE))</f>
        <v>0</v>
      </c>
      <c r="T192" s="99">
        <f>IF(ISNA(VLOOKUP($A192,'[2]1516 Exp_Rev Access'!$F$7:$FS$306,12,FALSE)),"",VLOOKUP($A192,'[2]1516 Exp_Rev Access'!$F$7:$FS$306,12,FALSE))</f>
        <v>0</v>
      </c>
      <c r="U192" s="99">
        <f>IF(ISNA(VLOOKUP($A192,'[2]1516 Exp_Rev Access'!$F$7:$FS$306,13,FALSE)),"",VLOOKUP($A192,'[2]1516 Exp_Rev Access'!$F$7:$FS$306,13,FALSE))</f>
        <v>0</v>
      </c>
      <c r="V192" s="99">
        <f>IF(ISNA(VLOOKUP($A192,'[2]1516 Exp_Rev Access'!$F$7:$FS$306,14,FALSE)),"",VLOOKUP($A192,'[2]1516 Exp_Rev Access'!$F$7:$FS$306,14,FALSE))</f>
        <v>0</v>
      </c>
      <c r="W192" s="99">
        <f>IF(ISNA(VLOOKUP($A192,'[2]1516 Exp_Rev Access'!$F$7:$FS$306,15,FALSE)),"",VLOOKUP($A192,'[2]1516 Exp_Rev Access'!$F$7:$FS$306,15,FALSE))</f>
        <v>0</v>
      </c>
      <c r="X192" s="99">
        <f>IF(ISNA(VLOOKUP($A192,'[2]1516 Exp_Rev Access'!$F$7:$FS$306,16,FALSE)),"",VLOOKUP($A192,'[2]1516 Exp_Rev Access'!$F$7:$FS$306,16,FALSE))</f>
        <v>3656</v>
      </c>
      <c r="Y192" s="99">
        <f>IF(ISNA(VLOOKUP($A192,'[2]1516 Exp_Rev Access'!$F$7:$FS$306,17,FALSE)),"",VLOOKUP($A192,'[2]1516 Exp_Rev Access'!$F$7:$FS$306,17,FALSE))</f>
        <v>1165.58</v>
      </c>
      <c r="Z192" s="99">
        <f>IF(ISNA(VLOOKUP($A192,'[2]1516 Exp_Rev Access'!$F$7:$FS$306,18,FALSE)),"",VLOOKUP($A192,'[2]1516 Exp_Rev Access'!$F$7:$FS$306,18,FALSE))</f>
        <v>0</v>
      </c>
      <c r="AA192" s="99">
        <f>IF(ISNA(VLOOKUP($A192,'[2]1516 Exp_Rev Access'!$F$7:$FS$306,19,FALSE)),"",VLOOKUP($A192,'[2]1516 Exp_Rev Access'!$F$7:$FS$306,19,FALSE))</f>
        <v>0</v>
      </c>
      <c r="AB192" s="99">
        <f>IF(ISNA(VLOOKUP($A192,'[2]1516 Exp_Rev Access'!$F$7:$FS$306,20,FALSE)),"",VLOOKUP($A192,'[2]1516 Exp_Rev Access'!$F$7:$FS$306,20,FALSE))</f>
        <v>0</v>
      </c>
      <c r="AC192" s="99">
        <f>IF(ISNA(VLOOKUP($A192,'[2]1516 Exp_Rev Access'!$F$7:$FS$306,21,FALSE)),"",VLOOKUP($A192,'[2]1516 Exp_Rev Access'!$F$7:$FS$306,21,FALSE))</f>
        <v>107987.4</v>
      </c>
      <c r="AD192" s="99">
        <f>IF(ISNA(VLOOKUP($A192,'[2]1516 Exp_Rev Access'!$F$7:$FS$306,22,FALSE)),"",VLOOKUP($A192,'[2]1516 Exp_Rev Access'!$F$7:$FS$306,22,FALSE))</f>
        <v>3782.37</v>
      </c>
      <c r="AE192" s="99">
        <f>IF(ISNA(VLOOKUP($A192,'[2]1516 Exp_Rev Access'!$F$7:$FS$306,23,FALSE)),"",VLOOKUP($A192,'[2]1516 Exp_Rev Access'!$F$7:$FS$306,23,FALSE))</f>
        <v>0</v>
      </c>
      <c r="AF192" s="99">
        <f>IF(ISNA(VLOOKUP($A192,'[2]1516 Exp_Rev Access'!$F$7:$FS$306,24,FALSE)),"",VLOOKUP($A192,'[2]1516 Exp_Rev Access'!$F$7:$FS$306,24,FALSE))</f>
        <v>5900</v>
      </c>
      <c r="AG192" s="99">
        <f>IF(ISNA(VLOOKUP($A192,'[2]1516 Exp_Rev Access'!$F$7:$FS$306,25,FALSE)),"",VLOOKUP($A192,'[2]1516 Exp_Rev Access'!$F$7:$FS$306,25,FALSE))</f>
        <v>1244.1400000000001</v>
      </c>
      <c r="AH192" s="98">
        <f>IF(ISNA(VLOOKUP($A192,'[2]1516 Exp_Rev Access'!$F$7:$FS$306,26,FALSE)),"",VLOOKUP($A192,'[2]1516 Exp_Rev Access'!$F$7:$FS$306,26,FALSE))</f>
        <v>625</v>
      </c>
      <c r="AI192" s="98">
        <f>IF(ISNA(VLOOKUP($A192,'[2]1516 Exp_Rev Access'!$F$7:$FS$306,27,FALSE)),"",VLOOKUP($A192,'[2]1516 Exp_Rev Access'!$F$7:$FS$306,27,FALSE))</f>
        <v>0</v>
      </c>
      <c r="AJ192" s="98">
        <f>IF(ISNA(VLOOKUP($A192,'[2]1516 Exp_Rev Access'!$F$7:$FS$306,28,FALSE)),"",VLOOKUP($A192,'[2]1516 Exp_Rev Access'!$F$7:$FS$306,28,FALSE))</f>
        <v>50024.09</v>
      </c>
      <c r="AK192" s="98">
        <f>IF(ISNA(VLOOKUP($A192,'[2]1516 Exp_Rev Access'!$F$7:$FS$306,29,FALSE)),"",VLOOKUP($A192,'[2]1516 Exp_Rev Access'!$F$7:$FS$306,29,FALSE))</f>
        <v>0</v>
      </c>
      <c r="AL192" s="100">
        <f t="shared" si="248"/>
        <v>174384.58</v>
      </c>
      <c r="AM192" s="72">
        <f t="shared" si="249"/>
        <v>1.8183954720001155E-2</v>
      </c>
      <c r="AN192" s="94">
        <f t="shared" si="250"/>
        <v>189.676281842111</v>
      </c>
      <c r="AO192" s="99">
        <f>IF(ISNA(VLOOKUP($A192,'[2]1516 Exp_Rev Access'!$F$7:$GB$306,30,FALSE)),"",VLOOKUP($A192,'[2]1516 Exp_Rev Access'!$F$7:$FS$306,30,FALSE))</f>
        <v>5481502.5199999996</v>
      </c>
      <c r="AP192" s="99">
        <f>IF(ISNA(VLOOKUP($A192,'[2]1516 Exp_Rev Access'!$F$7:$GB$306,31,FALSE)),"",VLOOKUP($A192,'[2]1516 Exp_Rev Access'!$F$7:$FS$306,31,FALSE))</f>
        <v>139490.51999999999</v>
      </c>
      <c r="AQ192" s="99">
        <f>IF(ISNA(VLOOKUP($A192,'[2]1516 Exp_Rev Access'!$F$7:$GB$306,32,FALSE)),"",VLOOKUP($A192,'[2]1516 Exp_Rev Access'!$F$7:$FS$306,32,FALSE))</f>
        <v>0</v>
      </c>
      <c r="AR192" s="99">
        <f>IF(ISNA(VLOOKUP($A192,'[2]1516 Exp_Rev Access'!$F$7:$GB$306,33,FALSE)),"",VLOOKUP($A192,'[2]1516 Exp_Rev Access'!$F$7:$FS$306,33,FALSE))</f>
        <v>16.07</v>
      </c>
      <c r="AS192" s="99">
        <f>IF(ISNA(VLOOKUP($A192,'[2]1516 Exp_Rev Access'!$F$7:$GB$306,34,FALSE)),"",VLOOKUP($A192,'[2]1516 Exp_Rev Access'!$F$7:$FS$306,34,FALSE))</f>
        <v>0</v>
      </c>
      <c r="AT192" s="101">
        <f t="shared" si="251"/>
        <v>5621009.1099999994</v>
      </c>
      <c r="AU192" s="72">
        <f t="shared" si="252"/>
        <v>0.58613081005759793</v>
      </c>
      <c r="AV192" s="94">
        <f t="shared" si="253"/>
        <v>6113.9127564228065</v>
      </c>
      <c r="AW192" s="99">
        <f>IF(ISNA(VLOOKUP($A192,'[2]1516 Exp_Rev Access'!$F$7:$GB$306,35,FALSE)),"",VLOOKUP($A192,'[2]1516 Exp_Rev Access'!$F$7:$GB$306,35,FALSE))</f>
        <v>0</v>
      </c>
      <c r="AX192" s="99">
        <f>IF(ISNA(VLOOKUP($A192,'[2]1516 Exp_Rev Access'!$F$7:$GB$306,36,FALSE)),"",VLOOKUP($A192,'[2]1516 Exp_Rev Access'!$F$7:$GB$306,36,FALSE))</f>
        <v>666416.30000000005</v>
      </c>
      <c r="AY192" s="99">
        <f>IF(ISNA(VLOOKUP($A192,'[2]1516 Exp_Rev Access'!$F$7:$GB$306,37,FALSE)),"",VLOOKUP($A192,'[2]1516 Exp_Rev Access'!$F$7:$GB$306,37,FALSE))</f>
        <v>26558.55</v>
      </c>
      <c r="AZ192" s="99">
        <f>IF(ISNA(VLOOKUP($A192,'[2]1516 Exp_Rev Access'!$F$7:$GB$306,38,FALSE)),"",VLOOKUP($A192,'[2]1516 Exp_Rev Access'!$F$7:$GB$306,38,FALSE))</f>
        <v>0</v>
      </c>
      <c r="BA192" s="99">
        <f>IF(ISNA(VLOOKUP($A192,'[2]1516 Exp_Rev Access'!$F$7:$GB$306,39,FALSE)),"",VLOOKUP($A192,'[2]1516 Exp_Rev Access'!$F$7:$GB$306,39,FALSE))</f>
        <v>0</v>
      </c>
      <c r="BB192" s="99">
        <f>IF(ISNA(VLOOKUP($A192,'[2]1516 Exp_Rev Access'!$F$7:$GB$306,40,FALSE)),"",VLOOKUP($A192,'[2]1516 Exp_Rev Access'!$F$7:$GB$306,40,FALSE))</f>
        <v>163628.94</v>
      </c>
      <c r="BC192" s="99">
        <f>IF(ISNA(VLOOKUP($A192,'[2]1516 Exp_Rev Access'!$F$7:$GB$306,41,FALSE)),"",VLOOKUP($A192,'[2]1516 Exp_Rev Access'!$F$7:$GB$306,41,FALSE))</f>
        <v>0</v>
      </c>
      <c r="BD192" s="99">
        <f>IF(ISNA(VLOOKUP($A192,'[2]1516 Exp_Rev Access'!$F$7:$GB$306,42,FALSE)),"",VLOOKUP($A192,'[2]1516 Exp_Rev Access'!$F$7:$GB$306,42,FALSE))</f>
        <v>26564.43</v>
      </c>
      <c r="BE192" s="99">
        <f>IF(ISNA(VLOOKUP($A192,'[2]1516 Exp_Rev Access'!$F$7:$GB$306,43,FALSE)),"",VLOOKUP($A192,'[2]1516 Exp_Rev Access'!$F$7:$GB$306,43,FALSE))</f>
        <v>0</v>
      </c>
      <c r="BF192" s="99">
        <f>IF(ISNA(VLOOKUP($A192,'[2]1516 Exp_Rev Access'!$F$7:$GB$306,44,FALSE)),"",VLOOKUP($A192,'[2]1516 Exp_Rev Access'!$F$7:$GB$306,44,FALSE))</f>
        <v>9654.9</v>
      </c>
      <c r="BG192" s="99">
        <f>IF(ISNA(VLOOKUP($A192,'[2]1516 Exp_Rev Access'!$F$7:$GB$306,45,FALSE)),"",VLOOKUP($A192,'[2]1516 Exp_Rev Access'!$F$7:$GB$306,45,FALSE))</f>
        <v>8864.44</v>
      </c>
      <c r="BH192" s="99">
        <f>IF(ISNA(VLOOKUP($A192,'[2]1516 Exp_Rev Access'!$F$7:$GB$306,46,FALSE)),"",VLOOKUP($A192,'[2]1516 Exp_Rev Access'!$F$7:$GB$306,46,FALSE))</f>
        <v>0</v>
      </c>
      <c r="BI192" s="99">
        <f>IF(ISNA(VLOOKUP($A192,'[2]1516 Exp_Rev Access'!$F$7:$GB$306,47,FALSE)),"",VLOOKUP($A192,'[2]1516 Exp_Rev Access'!$F$7:$GB$306,47,FALSE))</f>
        <v>3310.34</v>
      </c>
      <c r="BJ192" s="99">
        <f>IF(ISNA(VLOOKUP($A192,'[2]1516 Exp_Rev Access'!$F$7:$GB$306,48,FALSE)),"",VLOOKUP($A192,'[2]1516 Exp_Rev Access'!$F$7:$GB$306,48,FALSE))</f>
        <v>414182</v>
      </c>
      <c r="BK192" s="99">
        <f>IF(ISNA(VLOOKUP($A192,'[2]1516 Exp_Rev Access'!$F$7:$GB$306,49,FALSE)),"",VLOOKUP($A192,'[2]1516 Exp_Rev Access'!$F$7:$GB$306,49,FALSE))</f>
        <v>0</v>
      </c>
      <c r="BL192" s="99">
        <f>IF(ISNA(VLOOKUP($A192,'[2]1516 Exp_Rev Access'!$F$7:$GB$306,50,FALSE)),"",VLOOKUP($A192,'[2]1516 Exp_Rev Access'!$F$7:$GB$306,50,FALSE))</f>
        <v>0</v>
      </c>
      <c r="BM192" s="99">
        <f>IF(ISNA(VLOOKUP($A192,'[2]1516 Exp_Rev Access'!$F$7:$GB$306,51,FALSE)),"",VLOOKUP($A192,'[2]1516 Exp_Rev Access'!$F$7:$GB$306,51,FALSE))</f>
        <v>0</v>
      </c>
      <c r="BN192" s="99">
        <f>IF(ISNA(VLOOKUP($A192,'[2]1516 Exp_Rev Access'!$F$7:$GB$306,52,FALSE)),"",VLOOKUP($A192,'[2]1516 Exp_Rev Access'!$F$7:$GB$306,52,FALSE))</f>
        <v>0</v>
      </c>
      <c r="BO192" s="99">
        <f>IF(ISNA(VLOOKUP($A192,'[2]1516 Exp_Rev Access'!$F$7:$GB$306,53,FALSE)),"",VLOOKUP($A192,'[2]1516 Exp_Rev Access'!$F$7:$GB$306,53,FALSE))</f>
        <v>0</v>
      </c>
      <c r="BP192" s="99">
        <f>IF(ISNA(VLOOKUP($A192,'[2]1516 Exp_Rev Access'!$F$7:$GB$306,54,FALSE)),"",VLOOKUP($A192,'[2]1516 Exp_Rev Access'!$F$7:$GB$306,54,FALSE))</f>
        <v>0</v>
      </c>
      <c r="BQ192" s="99">
        <f>IF(ISNA(VLOOKUP($A192,'[2]1516 Exp_Rev Access'!$F$7:$GB$306,55,FALSE)),"",VLOOKUP($A192,'[2]1516 Exp_Rev Access'!$F$7:$GB$306,55,FALSE))</f>
        <v>0</v>
      </c>
      <c r="BR192" s="99">
        <f>IF(ISNA(VLOOKUP($A192,'[2]1516 Exp_Rev Access'!$F$7:$GB$306,56,FALSE)),"",VLOOKUP($A192,'[2]1516 Exp_Rev Access'!$F$7:$GB$306,56,FALSE))</f>
        <v>0</v>
      </c>
      <c r="BS192" s="99">
        <f>IF(ISNA(VLOOKUP($A192,'[2]1516 Exp_Rev Access'!$F$7:$GB$306,57,FALSE)),"",VLOOKUP($A192,'[2]1516 Exp_Rev Access'!$F$7:$GB$306,57,FALSE))</f>
        <v>0</v>
      </c>
      <c r="BT192" s="99">
        <f>IF(ISNA(VLOOKUP($A192,'[2]1516 Exp_Rev Access'!$F$7:$GB$306,58,FALSE)),"",VLOOKUP($A192,'[2]1516 Exp_Rev Access'!$F$7:$GB$306,58,FALSE))</f>
        <v>0</v>
      </c>
      <c r="BU192" s="102">
        <f t="shared" si="254"/>
        <v>1319179.8999999999</v>
      </c>
      <c r="BV192" s="72">
        <f t="shared" si="255"/>
        <v>0.13755750404729392</v>
      </c>
      <c r="BW192" s="94">
        <f t="shared" si="256"/>
        <v>1434.8581652853011</v>
      </c>
      <c r="BX192" s="99">
        <f>IF(ISNA(VLOOKUP($A192,'[2]1516 Exp_Rev Access'!$F$7:$GB$306,59,FALSE)),"",VLOOKUP($A192,'[2]1516 Exp_Rev Access'!$F$7:$GB$306,59,FALSE))</f>
        <v>0</v>
      </c>
      <c r="BY192" s="99">
        <f>IF(ISNA(VLOOKUP($A192,'[2]1516 Exp_Rev Access'!$F$7:$GB$306,60,FALSE)),"",VLOOKUP($A192,'[2]1516 Exp_Rev Access'!$F$7:$GB$306,60,FALSE))</f>
        <v>0</v>
      </c>
      <c r="BZ192" s="99">
        <f>IF(ISNA(VLOOKUP($A192,'[2]1516 Exp_Rev Access'!$F$7:$GB$306,61,FALSE)),"",VLOOKUP($A192,'[2]1516 Exp_Rev Access'!$F$7:$GB$306,61,FALSE))</f>
        <v>0</v>
      </c>
      <c r="CA192" s="99">
        <f>IF(ISNA(VLOOKUP($A192,'[2]1516 Exp_Rev Access'!$F$7:$GB$306,62,FALSE)),"",VLOOKUP($A192,'[2]1516 Exp_Rev Access'!$F$7:$GB$306,62,FALSE))</f>
        <v>0</v>
      </c>
      <c r="CB192" s="99">
        <f>IF(ISNA(VLOOKUP($A192,'[2]1516 Exp_Rev Access'!$F$7:$GB$306,63,FALSE)),"",VLOOKUP($A192,'[2]1516 Exp_Rev Access'!$F$7:$GB$306,63,FALSE))</f>
        <v>3222.14</v>
      </c>
      <c r="CC192" s="99">
        <f>IF(ISNA(VLOOKUP($A192,'[2]1516 Exp_Rev Access'!$F$7:$GB$306,64,FALSE)),"",VLOOKUP($A192,'[2]1516 Exp_Rev Access'!$F$7:$GB$306,64,FALSE))</f>
        <v>0</v>
      </c>
      <c r="CD192" s="101">
        <f t="shared" si="257"/>
        <v>3222.14</v>
      </c>
      <c r="CE192" s="72">
        <f t="shared" si="266"/>
        <v>3.3598869728908672E-4</v>
      </c>
      <c r="CF192" s="103">
        <f t="shared" si="267"/>
        <v>3.5046879418738719</v>
      </c>
      <c r="CG192" s="99">
        <f>IF(ISNA(VLOOKUP($A192,'[2]1516 Exp_Rev Access'!$F$7:$GB$306,65,FALSE)),"",VLOOKUP($A192,'[2]1516 Exp_Rev Access'!$F$7:$GB$306,65,FALSE))</f>
        <v>0</v>
      </c>
      <c r="CH192" s="99">
        <f>IF(ISNA(VLOOKUP($A192,'[2]1516 Exp_Rev Access'!$F$7:$GB$306,66,FALSE)),"",VLOOKUP($A192,'[2]1516 Exp_Rev Access'!$F$7:$GB$306,66,FALSE))</f>
        <v>0</v>
      </c>
      <c r="CI192" s="99">
        <f>IF(ISNA(VLOOKUP($A192,'[2]1516 Exp_Rev Access'!$F$7:$GB$306,67,FALSE)),"",VLOOKUP($A192,'[2]1516 Exp_Rev Access'!$F$7:$GB$306,67,FALSE))</f>
        <v>0</v>
      </c>
      <c r="CJ192" s="99">
        <f>IF(ISNA(VLOOKUP($A192,'[2]1516 Exp_Rev Access'!$F$7:$GB$306,68,FALSE)),"",VLOOKUP($A192,'[2]1516 Exp_Rev Access'!$F$7:$GB$306,68,FALSE))</f>
        <v>0</v>
      </c>
      <c r="CK192" s="99">
        <f>IF(ISNA(VLOOKUP($A192,'[2]1516 Exp_Rev Access'!$F$7:$GB$306,69,FALSE)),"",VLOOKUP($A192,'[2]1516 Exp_Rev Access'!$F$7:$GB$306,69,FALSE))</f>
        <v>0</v>
      </c>
      <c r="CL192" s="99">
        <f>IF(ISNA(VLOOKUP($A192,'[2]1516 Exp_Rev Access'!$F$7:$GB$306,70,FALSE)),"",VLOOKUP($A192,'[2]1516 Exp_Rev Access'!$F$7:$GB$306,70,FALSE))</f>
        <v>0</v>
      </c>
      <c r="CM192" s="99">
        <f>IF(ISNA(VLOOKUP($A192,'[2]1516 Exp_Rev Access'!$F$7:$GB$306,71,FALSE)),"",VLOOKUP($A192,'[2]1516 Exp_Rev Access'!$F$7:$GB$306,71,FALSE))</f>
        <v>0</v>
      </c>
      <c r="CN192" s="99">
        <f>IF(ISNA(VLOOKUP($A192,'[2]1516 Exp_Rev Access'!$F$7:$GB$306,72,FALSE)),"",VLOOKUP($A192,'[2]1516 Exp_Rev Access'!$F$7:$GB$306,72,FALSE))</f>
        <v>0</v>
      </c>
      <c r="CO192" s="99">
        <f>IF(ISNA(VLOOKUP($A192,'[2]1516 Exp_Rev Access'!$F$7:$GB$306,73,FALSE)),"",VLOOKUP($A192,'[2]1516 Exp_Rev Access'!$F$7:$GB$306,73,FALSE))</f>
        <v>0</v>
      </c>
      <c r="CP192" s="99">
        <f>IF(ISNA(VLOOKUP($A192,'[2]1516 Exp_Rev Access'!$F$7:$GB$306,74,FALSE)),"",VLOOKUP($A192,'[2]1516 Exp_Rev Access'!$F$7:$GB$306,74,FALSE))</f>
        <v>0</v>
      </c>
      <c r="CQ192" s="99">
        <f>IF(ISNA(VLOOKUP($A192,'[2]1516 Exp_Rev Access'!$F$7:$GB$306,75,FALSE)),"",VLOOKUP($A192,'[2]1516 Exp_Rev Access'!$F$7:$GB$306,75,FALSE))</f>
        <v>0</v>
      </c>
      <c r="CR192" s="99">
        <f>IF(ISNA(VLOOKUP($A192,'[2]1516 Exp_Rev Access'!$F$7:$GB$306,76,FALSE)),"",VLOOKUP($A192,'[2]1516 Exp_Rev Access'!$F$7:$GB$306,76,FALSE))</f>
        <v>3866.21</v>
      </c>
      <c r="CS192" s="99">
        <f>IF(ISNA(VLOOKUP($A192,'[2]1516 Exp_Rev Access'!$F$7:$GB$306,77,FALSE)),"",VLOOKUP($A192,'[2]1516 Exp_Rev Access'!$F$7:$GB$306,77,FALSE))</f>
        <v>0</v>
      </c>
      <c r="CT192" s="99">
        <f>IF(ISNA(VLOOKUP($A192,'[2]1516 Exp_Rev Access'!$F$7:$GB$306,78,FALSE)),"",VLOOKUP($A192,'[2]1516 Exp_Rev Access'!$F$7:$GB$306,78,FALSE))</f>
        <v>182659</v>
      </c>
      <c r="CU192" s="99">
        <f>IF(ISNA(VLOOKUP($A192,'[2]1516 Exp_Rev Access'!$F$7:$GB$306,79,FALSE)),"",VLOOKUP($A192,'[2]1516 Exp_Rev Access'!$F$7:$GB$306,79,FALSE))</f>
        <v>19291</v>
      </c>
      <c r="CV192" s="99">
        <f>IF(ISNA(VLOOKUP($A192,'[2]1516 Exp_Rev Access'!$F$7:$GB$306,80,FALSE)),"",VLOOKUP($A192,'[2]1516 Exp_Rev Access'!$F$7:$GB$306,80,FALSE))</f>
        <v>0</v>
      </c>
      <c r="CW192" s="99">
        <f>IF(ISNA(VLOOKUP($A192,'[2]1516 Exp_Rev Access'!$F$7:$GB$306,81,FALSE)),"",VLOOKUP($A192,'[2]1516 Exp_Rev Access'!$F$7:$GB$306,81,FALSE))</f>
        <v>0</v>
      </c>
      <c r="CX192" s="99">
        <f>IF(ISNA(VLOOKUP($A192,'[2]1516 Exp_Rev Access'!$F$7:$GB$306,82,FALSE)),"",VLOOKUP($A192,'[2]1516 Exp_Rev Access'!$F$7:$GB$306,82,FALSE))</f>
        <v>0</v>
      </c>
      <c r="CY192" s="99">
        <f>IF(ISNA(VLOOKUP($A192,'[2]1516 Exp_Rev Access'!$F$7:$GB$306,83,FALSE)),"",VLOOKUP($A192,'[2]1516 Exp_Rev Access'!$F$7:$GB$306,83,FALSE))</f>
        <v>0</v>
      </c>
      <c r="CZ192" s="99">
        <f>IF(ISNA(VLOOKUP($A192,'[2]1516 Exp_Rev Access'!$F$7:$GB$306,84,FALSE)),"",VLOOKUP($A192,'[2]1516 Exp_Rev Access'!$F$7:$GB$306,84,FALSE))</f>
        <v>0</v>
      </c>
      <c r="DA192" s="99">
        <f>IF(ISNA(VLOOKUP($A192,'[2]1516 Exp_Rev Access'!$F$7:$GB$306,85,FALSE)),"",VLOOKUP($A192,'[2]1516 Exp_Rev Access'!$F$7:$GB$306,85,FALSE))</f>
        <v>0</v>
      </c>
      <c r="DB192" s="99">
        <f>IF(ISNA(VLOOKUP($A192,'[2]1516 Exp_Rev Access'!$F$7:$GB$306,86,FALSE)),"",VLOOKUP($A192,'[2]1516 Exp_Rev Access'!$F$7:$GB$306,86,FALSE))</f>
        <v>0</v>
      </c>
      <c r="DC192" s="99">
        <f>IF(ISNA(VLOOKUP($A192,'[2]1516 Exp_Rev Access'!$F$7:$GB$306,87,FALSE)),"",VLOOKUP($A192,'[2]1516 Exp_Rev Access'!$F$7:$GB$306,87,FALSE))</f>
        <v>0</v>
      </c>
      <c r="DD192" s="99">
        <f>IF(ISNA(VLOOKUP($A192,'[2]1516 Exp_Rev Access'!$F$7:$GB$306,88,FALSE)),"",VLOOKUP($A192,'[2]1516 Exp_Rev Access'!$F$7:$GB$306,88,FALSE))</f>
        <v>0</v>
      </c>
      <c r="DE192" s="99">
        <f>IF(ISNA(VLOOKUP($A192,'[2]1516 Exp_Rev Access'!$F$7:$GB$306,89,FALSE)),"",VLOOKUP($A192,'[2]1516 Exp_Rev Access'!$F$7:$GB$306,89,FALSE))</f>
        <v>0</v>
      </c>
      <c r="DF192" s="99">
        <f>IF(ISNA(VLOOKUP($A192,'[2]1516 Exp_Rev Access'!$F$7:$GB$306,90,FALSE)),"",VLOOKUP($A192,'[2]1516 Exp_Rev Access'!$F$7:$GB$306,90,FALSE))</f>
        <v>0</v>
      </c>
      <c r="DG192" s="99">
        <f>IF(ISNA(VLOOKUP($A192,'[2]1516 Exp_Rev Access'!$F$7:$GB$306,91,FALSE)),"",VLOOKUP($A192,'[2]1516 Exp_Rev Access'!$F$7:$GB$306,91,FALSE))</f>
        <v>0</v>
      </c>
      <c r="DH192" s="99">
        <f>IF(ISNA(VLOOKUP($A192,'[2]1516 Exp_Rev Access'!$F$7:$GB$306,92,FALSE)),"",VLOOKUP($A192,'[2]1516 Exp_Rev Access'!$F$7:$GB$306,92,FALSE))</f>
        <v>137716.99</v>
      </c>
      <c r="DI192" s="99">
        <f>IF(ISNA(VLOOKUP($A192,'[2]1516 Exp_Rev Access'!$F$7:$GB$306,93,FALSE)),"",VLOOKUP($A192,'[2]1516 Exp_Rev Access'!$F$7:$GB$306,93,FALSE))</f>
        <v>0</v>
      </c>
      <c r="DJ192" s="99">
        <f>IF(ISNA(VLOOKUP($A192,'[2]1516 Exp_Rev Access'!$F$7:$GB$306,94,FALSE)),"",VLOOKUP($A192,'[2]1516 Exp_Rev Access'!$F$7:$GB$306,94,FALSE))</f>
        <v>0</v>
      </c>
      <c r="DK192" s="99">
        <f>IF(ISNA(VLOOKUP($A192,'[2]1516 Exp_Rev Access'!$F$7:$GB$306,95,FALSE)),"",VLOOKUP($A192,'[2]1516 Exp_Rev Access'!$F$7:$GB$306,95,FALSE))</f>
        <v>0</v>
      </c>
      <c r="DL192" s="99">
        <f>IF(ISNA(VLOOKUP($A192,'[2]1516 Exp_Rev Access'!$F$7:$GB$306,96,FALSE)),"",VLOOKUP($A192,'[2]1516 Exp_Rev Access'!$F$7:$GB$306,96,FALSE))</f>
        <v>0</v>
      </c>
      <c r="DM192" s="99">
        <f>IF(ISNA(VLOOKUP($A192,'[2]1516 Exp_Rev Access'!$F$7:$GB$306,97,FALSE)),"",VLOOKUP($A192,'[2]1516 Exp_Rev Access'!$F$7:$GB$306,97,FALSE))</f>
        <v>0</v>
      </c>
      <c r="DN192" s="99">
        <f>IF(ISNA(VLOOKUP($A192,'[2]1516 Exp_Rev Access'!$F$7:$GB$306,98,FALSE)),"",VLOOKUP($A192,'[2]1516 Exp_Rev Access'!$F$7:$GB$306,98,FALSE))</f>
        <v>0</v>
      </c>
      <c r="DO192" s="99">
        <f>IF(ISNA(VLOOKUP($A192,'[2]1516 Exp_Rev Access'!$F$7:$GB$306,99,FALSE)),"",VLOOKUP($A192,'[2]1516 Exp_Rev Access'!$F$7:$GB$306,99,FALSE))</f>
        <v>0</v>
      </c>
      <c r="DP192" s="99">
        <f>IF(ISNA(VLOOKUP($A192,'[2]1516 Exp_Rev Access'!$F$7:$GB$306,100,FALSE)),"",VLOOKUP($A192,'[2]1516 Exp_Rev Access'!$F$7:$GB$306,100,FALSE))</f>
        <v>0</v>
      </c>
      <c r="DQ192" s="99">
        <f>IF(ISNA(VLOOKUP($A192,'[2]1516 Exp_Rev Access'!$F$7:$GB$306,101,FALSE)),"",VLOOKUP($A192,'[2]1516 Exp_Rev Access'!$F$7:$GB$306,101,FALSE))</f>
        <v>0</v>
      </c>
      <c r="DR192" s="99">
        <f>IF(ISNA(VLOOKUP($A192,'[2]1516 Exp_Rev Access'!$F$7:$GB$306,102,FALSE)),"",VLOOKUP($A192,'[2]1516 Exp_Rev Access'!$F$7:$GB$306,102,FALSE))</f>
        <v>0</v>
      </c>
      <c r="DS192" s="99">
        <f>IF(ISNA(VLOOKUP($A192,'[2]1516 Exp_Rev Access'!$F$7:$GB$306,103,FALSE)),"",VLOOKUP($A192,'[2]1516 Exp_Rev Access'!$F$7:$GB$306,103,FALSE))</f>
        <v>0</v>
      </c>
      <c r="DT192" s="99">
        <f>IF(ISNA(VLOOKUP($A192,'[2]1516 Exp_Rev Access'!$F$7:$GB$306,104,FALSE)),"",VLOOKUP($A192,'[2]1516 Exp_Rev Access'!$F$7:$GB$306,104,FALSE))</f>
        <v>0</v>
      </c>
      <c r="DU192" s="99">
        <f>IF(ISNA(VLOOKUP($A192,'[2]1516 Exp_Rev Access'!$F$7:$GB$306,105,FALSE)),"",VLOOKUP($A192,'[2]1516 Exp_Rev Access'!$F$7:$GB$306,105,FALSE))</f>
        <v>0</v>
      </c>
      <c r="DV192" s="99">
        <f>IF(ISNA(VLOOKUP($A192,'[2]1516 Exp_Rev Access'!$F$7:$GB$306,106,FALSE)),"",VLOOKUP($A192,'[2]1516 Exp_Rev Access'!$F$7:$GB$306,106,FALSE))</f>
        <v>0</v>
      </c>
      <c r="DW192" s="99">
        <f>IF(ISNA(VLOOKUP($A192,'[2]1516 Exp_Rev Access'!$F$7:$GB$306,107,FALSE)),"",VLOOKUP($A192,'[2]1516 Exp_Rev Access'!$F$7:$GB$306,107,FALSE))</f>
        <v>0</v>
      </c>
      <c r="DX192" s="99">
        <f>IF(ISNA(VLOOKUP($A192,'[2]1516 Exp_Rev Access'!$F$7:$GB$306,108,FALSE)),"",VLOOKUP($A192,'[2]1516 Exp_Rev Access'!$F$7:$GB$306,108,FALSE))</f>
        <v>0</v>
      </c>
      <c r="DY192" s="99">
        <f>IF(ISNA(VLOOKUP($A192,'[2]1516 Exp_Rev Access'!$F$7:$GB$306,109,FALSE)),"",VLOOKUP($A192,'[2]1516 Exp_Rev Access'!$F$7:$GB$306,109,FALSE))</f>
        <v>0</v>
      </c>
      <c r="DZ192" s="99">
        <f>IF(ISNA(VLOOKUP($A192,'[2]1516 Exp_Rev Access'!$F$7:$GB$306,110,FALSE)),"",VLOOKUP($A192,'[2]1516 Exp_Rev Access'!$F$7:$GB$306,110,FALSE))</f>
        <v>0</v>
      </c>
      <c r="EA192" s="99">
        <f>IF(ISNA(VLOOKUP($A192,'[2]1516 Exp_Rev Access'!$F$7:$GB$306,111,FALSE)),"",VLOOKUP($A192,'[2]1516 Exp_Rev Access'!$F$7:$GB$306,111,FALSE))</f>
        <v>0</v>
      </c>
      <c r="EB192" s="99">
        <f>IF(ISNA(VLOOKUP($A192,'[2]1516 Exp_Rev Access'!$F$7:$GB$306,112,FALSE)),"",VLOOKUP($A192,'[2]1516 Exp_Rev Access'!$F$7:$GB$306,112,FALSE))</f>
        <v>0</v>
      </c>
      <c r="EC192" s="99">
        <f>IF(ISNA(VLOOKUP($A192,'[2]1516 Exp_Rev Access'!$F$7:$GB$306,113,FALSE)),"",VLOOKUP($A192,'[2]1516 Exp_Rev Access'!$F$7:$GB$306,113,FALSE))</f>
        <v>0</v>
      </c>
      <c r="ED192" s="99">
        <f>IF(ISNA(VLOOKUP($A192,'[2]1516 Exp_Rev Access'!$F$7:$GB$306,114,FALSE)),"",VLOOKUP($A192,'[2]1516 Exp_Rev Access'!$F$7:$GB$306,114,FALSE))</f>
        <v>0</v>
      </c>
      <c r="EE192" s="99">
        <f>IF(ISNA(VLOOKUP($A192,'[2]1516 Exp_Rev Access'!$F$7:$GB$306,115,FALSE)),"",VLOOKUP($A192,'[2]1516 Exp_Rev Access'!$F$7:$GB$306,115,FALSE))</f>
        <v>0</v>
      </c>
      <c r="EF192" s="99">
        <f>IF(ISNA(VLOOKUP($A192,'[2]1516 Exp_Rev Access'!$F$7:$GB$306,116,FALSE)),"",VLOOKUP($A192,'[2]1516 Exp_Rev Access'!$F$7:$GB$306,116,FALSE))</f>
        <v>0</v>
      </c>
      <c r="EG192" s="99">
        <f>IF(ISNA(VLOOKUP($A192,'[2]1516 Exp_Rev Access'!$F$7:$GB$306,117,FALSE)),"",VLOOKUP($A192,'[2]1516 Exp_Rev Access'!$F$7:$GB$306,117,FALSE))</f>
        <v>0</v>
      </c>
      <c r="EH192" s="99">
        <f>IF(ISNA(VLOOKUP($A192,'[2]1516 Exp_Rev Access'!$F$7:$GB$306,118,FALSE)),"",VLOOKUP($A192,'[2]1516 Exp_Rev Access'!$F$7:$GB$306,118,FALSE))</f>
        <v>0</v>
      </c>
      <c r="EI192" s="99">
        <f>IF(ISNA(VLOOKUP($A192,'[2]1516 Exp_Rev Access'!$F$7:$GB$306,119,FALSE)),"",VLOOKUP($A192,'[2]1516 Exp_Rev Access'!$F$7:$GB$306,119,FALSE))</f>
        <v>0</v>
      </c>
      <c r="EJ192" s="99">
        <f>IF(ISNA(VLOOKUP($A192,'[2]1516 Exp_Rev Access'!$F$7:$GB$306,120,FALSE)),"",VLOOKUP($A192,'[2]1516 Exp_Rev Access'!$F$7:$GB$306,120,FALSE))</f>
        <v>0</v>
      </c>
      <c r="EK192" s="99">
        <f>IF(ISNA(VLOOKUP($A192,'[2]1516 Exp_Rev Access'!$F$7:$GB$306,121,FALSE)),"",VLOOKUP($A192,'[2]1516 Exp_Rev Access'!$F$7:$GB$306,121,FALSE))</f>
        <v>0</v>
      </c>
      <c r="EL192" s="99">
        <f>IF(ISNA(VLOOKUP($A192,'[2]1516 Exp_Rev Access'!$F$7:$GB$306,122,FALSE)),"",VLOOKUP($A192,'[2]1516 Exp_Rev Access'!$F$7:$GB$306,122,FALSE))</f>
        <v>0</v>
      </c>
      <c r="EM192" s="99">
        <f>IF(ISNA(VLOOKUP($A192,'[2]1516 Exp_Rev Access'!$F$7:$GB$306,123,FALSE)),"",VLOOKUP($A192,'[2]1516 Exp_Rev Access'!$F$7:$GB$306,123,FALSE))</f>
        <v>0</v>
      </c>
      <c r="EN192" s="99">
        <f>IF(ISNA(VLOOKUP($A192,'[2]1516 Exp_Rev Access'!$F$7:$GB$306,124,FALSE)),"",VLOOKUP($A192,'[2]1516 Exp_Rev Access'!$F$7:$GB$306,124,FALSE))</f>
        <v>0</v>
      </c>
      <c r="EO192" s="99">
        <f>IF(ISNA(VLOOKUP($A192,'[2]1516 Exp_Rev Access'!$F$7:$GB$306,125,FALSE)),"",VLOOKUP($A192,'[2]1516 Exp_Rev Access'!$F$7:$GB$306,125,FALSE))</f>
        <v>0</v>
      </c>
      <c r="EP192" s="99">
        <f>IF(ISNA(VLOOKUP($A192,'[2]1516 Exp_Rev Access'!$F$7:$GB$306,126,FALSE)),"",VLOOKUP($A192,'[2]1516 Exp_Rev Access'!$F$7:$GB$306,126,FALSE))</f>
        <v>0</v>
      </c>
      <c r="EQ192" s="99">
        <f>IF(ISNA(VLOOKUP($A192,'[2]1516 Exp_Rev Access'!$F$7:$GB$306,127,FALSE)),"",VLOOKUP($A192,'[2]1516 Exp_Rev Access'!$F$7:$GB$306,127,FALSE))</f>
        <v>0</v>
      </c>
      <c r="ER192" s="99">
        <f>IF(ISNA(VLOOKUP($A192,'[2]1516 Exp_Rev Access'!$F$7:$GB$306,128,FALSE)),"",VLOOKUP($A192,'[2]1516 Exp_Rev Access'!$F$7:$GB$306,128,FALSE))</f>
        <v>0</v>
      </c>
      <c r="ES192" s="99">
        <f>IF(ISNA(VLOOKUP($A192,'[2]1516 Exp_Rev Access'!$F$7:$GB$306,129,FALSE)),"",VLOOKUP($A192,'[2]1516 Exp_Rev Access'!$F$7:$GB$306,129,FALSE))</f>
        <v>0</v>
      </c>
      <c r="ET192" s="99">
        <f>IF(ISNA(VLOOKUP($A192,'[2]1516 Exp_Rev Access'!$F$7:$GB$306,130,FALSE)),"",VLOOKUP($A192,'[2]1516 Exp_Rev Access'!$F$7:$GB$306,130,FALSE))</f>
        <v>0</v>
      </c>
      <c r="EU192" s="99">
        <f>IF(ISNA(VLOOKUP($A192,'[2]1516 Exp_Rev Access'!$F$7:$GB$306,131,FALSE)),"",VLOOKUP($A192,'[2]1516 Exp_Rev Access'!$F$7:$GB$306,131,FALSE))</f>
        <v>0</v>
      </c>
      <c r="EV192" s="99">
        <f>IF(ISNA(VLOOKUP($A192,'[2]1516 Exp_Rev Access'!$F$7:$GB$306,132,FALSE)),"",VLOOKUP($A192,'[2]1516 Exp_Rev Access'!$F$7:$GB$306,132,FALSE))</f>
        <v>0</v>
      </c>
      <c r="EW192" s="99">
        <f>IF(ISNA(VLOOKUP($A192,'[2]1516 Exp_Rev Access'!$F$7:$GB$306,133,FALSE)),"",VLOOKUP($A192,'[2]1516 Exp_Rev Access'!$F$7:$GB$306,133,FALSE))</f>
        <v>0</v>
      </c>
      <c r="EX192" s="99">
        <f>IF(ISNA(VLOOKUP($A192,'[2]1516 Exp_Rev Access'!$F$7:$GB$306,134,FALSE)),"",VLOOKUP($A192,'[2]1516 Exp_Rev Access'!$F$7:$GB$306,134,FALSE))</f>
        <v>0</v>
      </c>
      <c r="EY192" s="99">
        <f>IF(ISNA(VLOOKUP($A192,'[2]1516 Exp_Rev Access'!$F$7:$GB$306,135,FALSE)),"",VLOOKUP($A192,'[2]1516 Exp_Rev Access'!$F$7:$GB$306,135,FALSE))</f>
        <v>0</v>
      </c>
      <c r="EZ192" s="99">
        <f>IF(ISNA(VLOOKUP($A192,'[2]1516 Exp_Rev Access'!$F$7:$GB$306,136,FALSE)),"",VLOOKUP($A192,'[2]1516 Exp_Rev Access'!$F$7:$GB$306,136,FALSE))</f>
        <v>0</v>
      </c>
      <c r="FA192" s="99">
        <f>IF(ISNA(VLOOKUP($A192,'[2]1516 Exp_Rev Access'!$F$7:$GB$306,137,FALSE)),"",VLOOKUP($A192,'[2]1516 Exp_Rev Access'!$F$7:$GB$306,137,FALSE))</f>
        <v>0</v>
      </c>
      <c r="FB192" s="99">
        <f>IF(ISNA(VLOOKUP($A192,'[2]1516 Exp_Rev Access'!$F$7:$GB$306,138,FALSE)),"",VLOOKUP($A192,'[2]1516 Exp_Rev Access'!$F$7:$GB$306,138,FALSE))</f>
        <v>0</v>
      </c>
      <c r="FC192" s="99">
        <f>IF(ISNA(VLOOKUP($A192,'[2]1516 Exp_Rev Access'!$F$7:$GB$306,139,FALSE)),"",VLOOKUP($A192,'[2]1516 Exp_Rev Access'!$F$7:$GB$306,139,FALSE))</f>
        <v>0</v>
      </c>
      <c r="FD192" s="99">
        <f>IF(ISNA(VLOOKUP($A192,'[2]1516 Exp_Rev Access'!$F$7:$FS$306,140,FALSE)),"",VLOOKUP($A192,'[2]1516 Exp_Rev Access'!$F$7:$FS$306,140,FALSE))</f>
        <v>0</v>
      </c>
      <c r="FE192" s="99">
        <f>IF(ISNA(VLOOKUP($A192,'[2]1516 Exp_Rev Access'!$F$7:$FS$306,141,FALSE)),"",VLOOKUP($A192,'[2]1516 Exp_Rev Access'!$F$7:$FS$306,141,FALSE))</f>
        <v>0</v>
      </c>
      <c r="FF192" s="99">
        <f>IF(ISNA(VLOOKUP($A192,'[2]1516 Exp_Rev Access'!$F$7:$FS$306,142,FALSE)),"",VLOOKUP($A192,'[2]1516 Exp_Rev Access'!$F$7:$FS$306,142,FALSE))</f>
        <v>0</v>
      </c>
      <c r="FG192" s="99">
        <f>IF(ISNA(VLOOKUP($A192,'[2]1516 Exp_Rev Access'!$F$7:$FS$306,143,FALSE)),"",VLOOKUP($A192,'[2]1516 Exp_Rev Access'!$F$7:$FS$306,143,FALSE))</f>
        <v>0</v>
      </c>
      <c r="FH192" s="99">
        <f>IF(ISNA(VLOOKUP($A192,'[2]1516 Exp_Rev Access'!$F$7:$FS$306,144,FALSE)),"",VLOOKUP($A192,'[2]1516 Exp_Rev Access'!$F$7:$FS$306,144,FALSE))</f>
        <v>0</v>
      </c>
      <c r="FI192" s="99">
        <f>IF(ISNA(VLOOKUP($A192,'[2]1516 Exp_Rev Access'!$F$7:$FS$306,145,FALSE)),"",VLOOKUP($A192,'[2]1516 Exp_Rev Access'!$F$7:$FS$306,145,FALSE))</f>
        <v>0</v>
      </c>
      <c r="FJ192" s="99">
        <f>IF(ISNA(VLOOKUP($A192,'[2]1516 Exp_Rev Access'!$F$7:$FS$306,146,FALSE)),"",VLOOKUP($A192,'[2]1516 Exp_Rev Access'!$F$7:$FS$306,146,FALSE))</f>
        <v>0</v>
      </c>
      <c r="FK192" s="99">
        <f>IF(ISNA(VLOOKUP($A192,'[2]1516 Exp_Rev Access'!$F$7:$FS$306,147,FALSE)),"",VLOOKUP($A192,'[2]1516 Exp_Rev Access'!$F$7:$FS$306,147,FALSE))</f>
        <v>0</v>
      </c>
      <c r="FL192" s="99">
        <f>IF(ISNA(VLOOKUP($A192,'[2]1516 Exp_Rev Access'!$F$7:$FS$306,148,FALSE)),"",VLOOKUP($A192,'[2]1516 Exp_Rev Access'!$F$7:$FS$306,148,FALSE))</f>
        <v>0</v>
      </c>
      <c r="FM192" s="99">
        <f>IF(ISNA(VLOOKUP($A192,'[2]1516 Exp_Rev Access'!$F$7:$FS$306,149,FALSE)),"",VLOOKUP($A192,'[2]1516 Exp_Rev Access'!$F$7:$FS$306,149,FALSE))</f>
        <v>0</v>
      </c>
      <c r="FN192" s="99">
        <f>IF(ISNA(VLOOKUP($A192,'[2]1516 Exp_Rev Access'!$F$7:$FS$306,150,FALSE)),"",VLOOKUP($A192,'[2]1516 Exp_Rev Access'!$F$7:$FS$306,150,FALSE))</f>
        <v>0</v>
      </c>
      <c r="FO192" s="99">
        <f>IF(ISNA(VLOOKUP($A192,'[2]1516 Exp_Rev Access'!$F$7:$FS$306,151,FALSE)),"",VLOOKUP($A192,'[2]1516 Exp_Rev Access'!$F$7:$FS$306,151,FALSE))</f>
        <v>0</v>
      </c>
      <c r="FP192" s="99">
        <f>IF(ISNA(VLOOKUP($A192,'[2]1516 Exp_Rev Access'!$F$7:$FS$306,152,FALSE)),"",VLOOKUP($A192,'[2]1516 Exp_Rev Access'!$F$7:$FS$306,152,FALSE))</f>
        <v>0</v>
      </c>
      <c r="FQ192" s="99">
        <f>IF(ISNA(VLOOKUP($A192,'[2]1516 Exp_Rev Access'!$F$7:$FS$306,153,FALSE)),"",VLOOKUP($A192,'[2]1516 Exp_Rev Access'!$F$7:$FS$306,153,FALSE))</f>
        <v>12265.08</v>
      </c>
      <c r="FR192" s="101">
        <f t="shared" si="260"/>
        <v>355798.27999999997</v>
      </c>
      <c r="FS192" s="72">
        <f t="shared" si="261"/>
        <v>3.7100871034436031E-2</v>
      </c>
      <c r="FT192" s="94">
        <f t="shared" si="262"/>
        <v>386.99806391263678</v>
      </c>
      <c r="FU192" s="99">
        <f>IF(ISNA(VLOOKUP($A192,'[2]1516 Exp_Rev Access'!$F$7:$GB$306,154,FALSE)),"",VLOOKUP($A192,'[2]1516 Exp_Rev Access'!$F$7:$GB$306,154,FALSE))</f>
        <v>0</v>
      </c>
      <c r="FV192" s="99">
        <f>IF(ISNA(VLOOKUP($A192,'[2]1516 Exp_Rev Access'!$F$7:$GB$306,155,FALSE)),"",VLOOKUP($A192,'[2]1516 Exp_Rev Access'!$F$7:$GB$306,155,FALSE))</f>
        <v>0</v>
      </c>
      <c r="FW192" s="99">
        <f>IF(ISNA(VLOOKUP($A192,'[2]1516 Exp_Rev Access'!$F$7:$GB$306,156,FALSE)),"",VLOOKUP($A192,'[2]1516 Exp_Rev Access'!$F$7:$GB$306,156,FALSE))</f>
        <v>0</v>
      </c>
      <c r="FX192" s="99">
        <f>IF(ISNA(VLOOKUP($A192,'[2]1516 Exp_Rev Access'!$F$7:$GB$306,157,FALSE)),"",VLOOKUP($A192,'[2]1516 Exp_Rev Access'!$F$7:$GB$306,157,FALSE))</f>
        <v>0</v>
      </c>
      <c r="FY192" s="99">
        <f>IF(ISNA(VLOOKUP($A192,'[2]1516 Exp_Rev Access'!$F$7:$GB$306,158,FALSE)),"",VLOOKUP($A192,'[2]1516 Exp_Rev Access'!$F$7:$GB$306,158,FALSE))</f>
        <v>0</v>
      </c>
      <c r="FZ192" s="99">
        <f>IF(ISNA(VLOOKUP($A192,'[2]1516 Exp_Rev Access'!$F$7:$GB$306,159,FALSE)),"",VLOOKUP($A192,'[2]1516 Exp_Rev Access'!$F$7:$GB$306,159,FALSE))</f>
        <v>0</v>
      </c>
      <c r="GA192" s="99">
        <f>IF(ISNA(VLOOKUP($A192,'[2]1516 Exp_Rev Access'!$F$7:$GB$306,160,FALSE)),"",VLOOKUP($A192,'[2]1516 Exp_Rev Access'!$F$7:$GB$306,160,FALSE))</f>
        <v>0</v>
      </c>
      <c r="GB192" s="99">
        <f>IF(ISNA(VLOOKUP($A192,'[2]1516 Exp_Rev Access'!$F$7:$GB$306,161,FALSE)),"",VLOOKUP($A192,'[2]1516 Exp_Rev Access'!$F$7:$GB$306,161,FALSE))</f>
        <v>0</v>
      </c>
      <c r="GC192" s="99">
        <f>IF(ISNA(VLOOKUP($A192,'[2]1516 Exp_Rev Access'!$F$7:$GB$306,162,FALSE)),"",VLOOKUP($A192,'[2]1516 Exp_Rev Access'!$F$7:$GB$306,162,FALSE))</f>
        <v>0</v>
      </c>
      <c r="GD192" s="99">
        <f>IF(ISNA(VLOOKUP($A192,'[2]1516 Exp_Rev Access'!$F$7:$GB$306,163,FALSE)),"",VLOOKUP($A192,'[2]1516 Exp_Rev Access'!$F$7:$GB$306,163,FALSE))</f>
        <v>0</v>
      </c>
      <c r="GE192" s="99">
        <f>IF(ISNA(VLOOKUP($A192,'[2]1516 Exp_Rev Access'!$F$7:$GB$306,164,FALSE)),"",VLOOKUP($A192,'[2]1516 Exp_Rev Access'!$F$7:$GB$306,164,FALSE))</f>
        <v>0</v>
      </c>
      <c r="GF192" s="99">
        <f>IF(ISNA(VLOOKUP($A192,'[2]1516 Exp_Rev Access'!$F$7:$GB$306,165,FALSE)),"",VLOOKUP($A192,'[2]1516 Exp_Rev Access'!$F$7:$GB$306,165,FALSE))</f>
        <v>0</v>
      </c>
      <c r="GG192" s="99">
        <f>IF(ISNA(VLOOKUP($A192,'[2]1516 Exp_Rev Access'!$F$7:$GB$306,166,FALSE)),"",VLOOKUP($A192,'[2]1516 Exp_Rev Access'!$F$7:$GB$306,166,FALSE))</f>
        <v>0</v>
      </c>
      <c r="GH192" s="99">
        <f>IF(ISNA(VLOOKUP($A192,'[2]1516 Exp_Rev Access'!$F$7:$GB$306,167,FALSE)),"",VLOOKUP($A192,'[2]1516 Exp_Rev Access'!$F$7:$GB$306,167,FALSE))</f>
        <v>0</v>
      </c>
      <c r="GI192" s="99">
        <f>IF(ISNA(VLOOKUP($A192,'[2]1516 Exp_Rev Access'!$F$7:$GB$306,168,FALSE)),"",VLOOKUP($A192,'[2]1516 Exp_Rev Access'!$F$7:$GB$306,168,FALSE))</f>
        <v>0</v>
      </c>
      <c r="GJ192" s="99">
        <f>IF(ISNA(VLOOKUP($A192,'[2]1516 Exp_Rev Access'!$F$7:$GB$306,169,FALSE)),"",VLOOKUP($A192,'[2]1516 Exp_Rev Access'!$F$7:$GB$306,169,FALSE))</f>
        <v>800</v>
      </c>
      <c r="GK192" s="99">
        <f>IF(ISNA(VLOOKUP($A192,'[2]1516 Exp_Rev Access'!$F$7:$GB$306,170,FALSE)),"",VLOOKUP($A192,'[2]1516 Exp_Rev Access'!$F$7:$GB$306,170,FALSE))</f>
        <v>8452.8700000000008</v>
      </c>
      <c r="GL192" s="99">
        <f>IF(ISNA(VLOOKUP($A192,'[2]1516 Exp_Rev Access'!$F$7:$GB$306,171,FALSE)),"",VLOOKUP($A192,'[2]1516 Exp_Rev Access'!$F$7:$GB$306,171,FALSE))</f>
        <v>28571.67</v>
      </c>
      <c r="GM192" s="99">
        <f>IF(ISNA(VLOOKUP($A192,'[2]1516 Exp_Rev Access'!$F$7:$GB$306,172,FALSE)),"",VLOOKUP($A192,'[2]1516 Exp_Rev Access'!$F$7:$GB$306,172,FALSE))</f>
        <v>0</v>
      </c>
      <c r="GN192" s="99">
        <f>IF(ISNA(VLOOKUP($A192,'[2]1516 Exp_Rev Access'!$F$7:$GB$306,173,FALSE)),"",VLOOKUP($A192,'[2]1516 Exp_Rev Access'!$F$7:$GB$306,173,FALSE))</f>
        <v>0</v>
      </c>
      <c r="GO192" s="99">
        <f>IF(ISNA(VLOOKUP($A192,'[2]1516 Exp_Rev Access'!$F$7:$GB$306,174,FALSE)),"",VLOOKUP($A192,'[2]1516 Exp_Rev Access'!$F$7:$GB$306,174,FALSE))</f>
        <v>0</v>
      </c>
      <c r="GP192" s="99">
        <f>IF(ISNA(VLOOKUP($A192,'[2]1516 Exp_Rev Access'!$F$7:$GB$306,175,FALSE)),"",VLOOKUP($A192,'[2]1516 Exp_Rev Access'!$F$7:$GB$306,175,FALSE))</f>
        <v>1399</v>
      </c>
      <c r="GQ192" s="99">
        <f>IF(ISNA(VLOOKUP($A192,'[2]1516 Exp_Rev Access'!$F$7:$GB$306,176,FALSE)),"",VLOOKUP($A192,'[2]1516 Exp_Rev Access'!$F$7:$GB$306,176,FALSE))</f>
        <v>0</v>
      </c>
      <c r="GR192" s="99">
        <f>IF(ISNA(VLOOKUP($A192,'[2]1516 Exp_Rev Access'!$F$7:$GB$306,177,FALSE)),"",VLOOKUP($A192,'[2]1516 Exp_Rev Access'!$F$7:$GB$306,177,FALSE))</f>
        <v>37111.199999999997</v>
      </c>
      <c r="GS192" s="99">
        <f>IF(ISNA(VLOOKUP($A192,'[2]1516 Exp_Rev Access'!$F$7:$GB$306,178,FALSE)),"",VLOOKUP($A192,'[2]1516 Exp_Rev Access'!$F$7:$GB$306,178,FALSE))</f>
        <v>0</v>
      </c>
      <c r="GT192" s="101">
        <f t="shared" si="263"/>
        <v>76334.739999999991</v>
      </c>
      <c r="GU192" s="72">
        <f t="shared" si="264"/>
        <v>7.9598061693474317E-3</v>
      </c>
      <c r="GV192" s="84">
        <f t="shared" si="265"/>
        <v>83.028497465683401</v>
      </c>
    </row>
    <row r="193" spans="1:207" customFormat="1" ht="12" customHeight="1" x14ac:dyDescent="0.2">
      <c r="A193" s="96" t="s">
        <v>496</v>
      </c>
      <c r="B193" s="69" t="s">
        <v>497</v>
      </c>
      <c r="C193" s="80">
        <f>IF(ISNA(VLOOKUP($A193,'[2]1516 enrollment_Rev_Exp by size'!$A$6:$G$320,3,FALSE)),"",VLOOKUP($A193,'[2]1516 enrollment_Rev_Exp by size'!$A$6:$G$320,3,FALSE))</f>
        <v>895.16000000000008</v>
      </c>
      <c r="D193" s="97">
        <v>10103432</v>
      </c>
      <c r="E193" s="80">
        <f t="shared" si="243"/>
        <v>10103432</v>
      </c>
      <c r="F193" s="80">
        <f t="shared" si="244"/>
        <v>0</v>
      </c>
      <c r="G193" s="98">
        <f>IF(ISNA(VLOOKUP($A193,'[2]1516 Exp_Rev Access'!$F$7:$FS$306,2,FALSE)),"",VLOOKUP($A193,'[2]1516 Exp_Rev Access'!$F$7:$FS$306,2,FALSE))</f>
        <v>1294120.33</v>
      </c>
      <c r="H193" s="98">
        <f>IF(ISNA(VLOOKUP($A193,'[2]1516 Exp_Rev Access'!$F$7:$FS$306,3,FALSE)),"",VLOOKUP($A193,'[2]1516 Exp_Rev Access'!$F$7:$FS$306,3,FALSE))</f>
        <v>0</v>
      </c>
      <c r="I193" s="98">
        <f>IF(ISNA(VLOOKUP($A193,'[2]1516 Exp_Rev Access'!$F$7:$FS$306,4,FALSE)),"",VLOOKUP($A193,'[2]1516 Exp_Rev Access'!$F$7:$FS$306,4,FALSE))</f>
        <v>0</v>
      </c>
      <c r="J193" s="98">
        <f>IF(ISNA(VLOOKUP($A193,'[2]1516 Exp_Rev Access'!$F$7:$FS$306,5,FALSE)),"",VLOOKUP($A193,'[2]1516 Exp_Rev Access'!$F$7:$FS$306,5,FALSE))</f>
        <v>13667.76</v>
      </c>
      <c r="K193" s="98">
        <f>IF(ISNA(VLOOKUP($A193,'[2]1516 Exp_Rev Access'!$F$7:$FS$306,6,FALSE)),"",VLOOKUP($A193,'[2]1516 Exp_Rev Access'!$F$7:$FS$306,6,FALSE))</f>
        <v>0</v>
      </c>
      <c r="L193" s="98">
        <f>IF(ISNA(VLOOKUP($A193,'[2]1516 Exp_Rev Access'!$F$7:$FS$306,7,FALSE)),"",VLOOKUP($A193,'[2]1516 Exp_Rev Access'!$F$7:$FS$306,7,FALSE))</f>
        <v>0</v>
      </c>
      <c r="M193" s="90">
        <f t="shared" si="245"/>
        <v>1307788.0900000001</v>
      </c>
      <c r="N193" s="72">
        <f t="shared" si="246"/>
        <v>0.12943998534359413</v>
      </c>
      <c r="O193" s="73">
        <f t="shared" si="247"/>
        <v>1460.9545667813575</v>
      </c>
      <c r="P193" s="99">
        <f>IF(ISNA(VLOOKUP($A193,'[2]1516 Exp_Rev Access'!$F$7:$FS$306,8,FALSE)),"",VLOOKUP($A193,'[2]1516 Exp_Rev Access'!$F$7:$FS$306,8,FALSE))</f>
        <v>41059.120000000003</v>
      </c>
      <c r="Q193" s="99">
        <f>IF(ISNA(VLOOKUP($A193,'[2]1516 Exp_Rev Access'!$F$7:$FS$306,9,FALSE)),"",VLOOKUP($A193,'[2]1516 Exp_Rev Access'!$F$7:$FS$306,9,FALSE))</f>
        <v>0</v>
      </c>
      <c r="R193" s="99">
        <f>IF(ISNA(VLOOKUP($A193,'[2]1516 Exp_Rev Access'!$F$7:$FS$306,10,FALSE)),"",VLOOKUP($A193,'[2]1516 Exp_Rev Access'!$F$7:$FS$306,10,FALSE))</f>
        <v>0</v>
      </c>
      <c r="S193" s="99">
        <f>IF(ISNA(VLOOKUP($A193,'[2]1516 Exp_Rev Access'!$F$7:$FS$306,11,FALSE)),"",VLOOKUP($A193,'[2]1516 Exp_Rev Access'!$F$7:$FS$306,11,FALSE))</f>
        <v>0</v>
      </c>
      <c r="T193" s="99">
        <f>IF(ISNA(VLOOKUP($A193,'[2]1516 Exp_Rev Access'!$F$7:$FS$306,12,FALSE)),"",VLOOKUP($A193,'[2]1516 Exp_Rev Access'!$F$7:$FS$306,12,FALSE))</f>
        <v>6800</v>
      </c>
      <c r="U193" s="99">
        <f>IF(ISNA(VLOOKUP($A193,'[2]1516 Exp_Rev Access'!$F$7:$FS$306,13,FALSE)),"",VLOOKUP($A193,'[2]1516 Exp_Rev Access'!$F$7:$FS$306,13,FALSE))</f>
        <v>0</v>
      </c>
      <c r="V193" s="99">
        <f>IF(ISNA(VLOOKUP($A193,'[2]1516 Exp_Rev Access'!$F$7:$FS$306,14,FALSE)),"",VLOOKUP($A193,'[2]1516 Exp_Rev Access'!$F$7:$FS$306,14,FALSE))</f>
        <v>0</v>
      </c>
      <c r="W193" s="99">
        <f>IF(ISNA(VLOOKUP($A193,'[2]1516 Exp_Rev Access'!$F$7:$FS$306,15,FALSE)),"",VLOOKUP($A193,'[2]1516 Exp_Rev Access'!$F$7:$FS$306,15,FALSE))</f>
        <v>0</v>
      </c>
      <c r="X193" s="99">
        <f>IF(ISNA(VLOOKUP($A193,'[2]1516 Exp_Rev Access'!$F$7:$FS$306,16,FALSE)),"",VLOOKUP($A193,'[2]1516 Exp_Rev Access'!$F$7:$FS$306,16,FALSE))</f>
        <v>41</v>
      </c>
      <c r="Y193" s="99">
        <f>IF(ISNA(VLOOKUP($A193,'[2]1516 Exp_Rev Access'!$F$7:$FS$306,17,FALSE)),"",VLOOKUP($A193,'[2]1516 Exp_Rev Access'!$F$7:$FS$306,17,FALSE))</f>
        <v>5689.46</v>
      </c>
      <c r="Z193" s="99">
        <f>IF(ISNA(VLOOKUP($A193,'[2]1516 Exp_Rev Access'!$F$7:$FS$306,18,FALSE)),"",VLOOKUP($A193,'[2]1516 Exp_Rev Access'!$F$7:$FS$306,18,FALSE))</f>
        <v>0</v>
      </c>
      <c r="AA193" s="99">
        <f>IF(ISNA(VLOOKUP($A193,'[2]1516 Exp_Rev Access'!$F$7:$FS$306,19,FALSE)),"",VLOOKUP($A193,'[2]1516 Exp_Rev Access'!$F$7:$FS$306,19,FALSE))</f>
        <v>0</v>
      </c>
      <c r="AB193" s="99">
        <f>IF(ISNA(VLOOKUP($A193,'[2]1516 Exp_Rev Access'!$F$7:$FS$306,20,FALSE)),"",VLOOKUP($A193,'[2]1516 Exp_Rev Access'!$F$7:$FS$306,20,FALSE))</f>
        <v>0</v>
      </c>
      <c r="AC193" s="99">
        <f>IF(ISNA(VLOOKUP($A193,'[2]1516 Exp_Rev Access'!$F$7:$FS$306,21,FALSE)),"",VLOOKUP($A193,'[2]1516 Exp_Rev Access'!$F$7:$FS$306,21,FALSE))</f>
        <v>65573.95</v>
      </c>
      <c r="AD193" s="99">
        <f>IF(ISNA(VLOOKUP($A193,'[2]1516 Exp_Rev Access'!$F$7:$FS$306,22,FALSE)),"",VLOOKUP($A193,'[2]1516 Exp_Rev Access'!$F$7:$FS$306,22,FALSE))</f>
        <v>1887.24</v>
      </c>
      <c r="AE193" s="99">
        <f>IF(ISNA(VLOOKUP($A193,'[2]1516 Exp_Rev Access'!$F$7:$FS$306,23,FALSE)),"",VLOOKUP($A193,'[2]1516 Exp_Rev Access'!$F$7:$FS$306,23,FALSE))</f>
        <v>0</v>
      </c>
      <c r="AF193" s="99">
        <f>IF(ISNA(VLOOKUP($A193,'[2]1516 Exp_Rev Access'!$F$7:$FS$306,24,FALSE)),"",VLOOKUP($A193,'[2]1516 Exp_Rev Access'!$F$7:$FS$306,24,FALSE))</f>
        <v>4669.46</v>
      </c>
      <c r="AG193" s="99">
        <f>IF(ISNA(VLOOKUP($A193,'[2]1516 Exp_Rev Access'!$F$7:$FS$306,25,FALSE)),"",VLOOKUP($A193,'[2]1516 Exp_Rev Access'!$F$7:$FS$306,25,FALSE))</f>
        <v>316.89999999999998</v>
      </c>
      <c r="AH193" s="98">
        <f>IF(ISNA(VLOOKUP($A193,'[2]1516 Exp_Rev Access'!$F$7:$FS$306,26,FALSE)),"",VLOOKUP($A193,'[2]1516 Exp_Rev Access'!$F$7:$FS$306,26,FALSE))</f>
        <v>25226.55</v>
      </c>
      <c r="AI193" s="98">
        <f>IF(ISNA(VLOOKUP($A193,'[2]1516 Exp_Rev Access'!$F$7:$FS$306,27,FALSE)),"",VLOOKUP($A193,'[2]1516 Exp_Rev Access'!$F$7:$FS$306,27,FALSE))</f>
        <v>1082.44</v>
      </c>
      <c r="AJ193" s="98">
        <f>IF(ISNA(VLOOKUP($A193,'[2]1516 Exp_Rev Access'!$F$7:$FS$306,28,FALSE)),"",VLOOKUP($A193,'[2]1516 Exp_Rev Access'!$F$7:$FS$306,28,FALSE))</f>
        <v>6772.63</v>
      </c>
      <c r="AK193" s="98">
        <f>IF(ISNA(VLOOKUP($A193,'[2]1516 Exp_Rev Access'!$F$7:$FS$306,29,FALSE)),"",VLOOKUP($A193,'[2]1516 Exp_Rev Access'!$F$7:$FS$306,29,FALSE))</f>
        <v>29251.62</v>
      </c>
      <c r="AL193" s="100">
        <f t="shared" si="248"/>
        <v>188370.37</v>
      </c>
      <c r="AM193" s="72">
        <f t="shared" si="249"/>
        <v>1.8644196348329953E-2</v>
      </c>
      <c r="AN193" s="94">
        <f t="shared" si="250"/>
        <v>210.43206801018809</v>
      </c>
      <c r="AO193" s="99">
        <f>IF(ISNA(VLOOKUP($A193,'[2]1516 Exp_Rev Access'!$F$7:$GB$306,30,FALSE)),"",VLOOKUP($A193,'[2]1516 Exp_Rev Access'!$F$7:$FS$306,30,FALSE))</f>
        <v>5566567.9000000004</v>
      </c>
      <c r="AP193" s="99">
        <f>IF(ISNA(VLOOKUP($A193,'[2]1516 Exp_Rev Access'!$F$7:$GB$306,31,FALSE)),"",VLOOKUP($A193,'[2]1516 Exp_Rev Access'!$F$7:$FS$306,31,FALSE))</f>
        <v>167464.23000000001</v>
      </c>
      <c r="AQ193" s="99">
        <f>IF(ISNA(VLOOKUP($A193,'[2]1516 Exp_Rev Access'!$F$7:$GB$306,32,FALSE)),"",VLOOKUP($A193,'[2]1516 Exp_Rev Access'!$F$7:$FS$306,32,FALSE))</f>
        <v>477095.96</v>
      </c>
      <c r="AR193" s="99">
        <f>IF(ISNA(VLOOKUP($A193,'[2]1516 Exp_Rev Access'!$F$7:$GB$306,33,FALSE)),"",VLOOKUP($A193,'[2]1516 Exp_Rev Access'!$F$7:$FS$306,33,FALSE))</f>
        <v>0</v>
      </c>
      <c r="AS193" s="99">
        <f>IF(ISNA(VLOOKUP($A193,'[2]1516 Exp_Rev Access'!$F$7:$GB$306,34,FALSE)),"",VLOOKUP($A193,'[2]1516 Exp_Rev Access'!$F$7:$FS$306,34,FALSE))</f>
        <v>0</v>
      </c>
      <c r="AT193" s="101">
        <f t="shared" si="251"/>
        <v>6211128.0900000008</v>
      </c>
      <c r="AU193" s="72">
        <f t="shared" si="252"/>
        <v>0.61475428250519237</v>
      </c>
      <c r="AV193" s="94">
        <f t="shared" si="253"/>
        <v>6938.5675074846959</v>
      </c>
      <c r="AW193" s="99">
        <f>IF(ISNA(VLOOKUP($A193,'[2]1516 Exp_Rev Access'!$F$7:$GB$306,35,FALSE)),"",VLOOKUP($A193,'[2]1516 Exp_Rev Access'!$F$7:$GB$306,35,FALSE))</f>
        <v>0</v>
      </c>
      <c r="AX193" s="99">
        <f>IF(ISNA(VLOOKUP($A193,'[2]1516 Exp_Rev Access'!$F$7:$GB$306,36,FALSE)),"",VLOOKUP($A193,'[2]1516 Exp_Rev Access'!$F$7:$GB$306,36,FALSE))</f>
        <v>777330.93</v>
      </c>
      <c r="AY193" s="99">
        <f>IF(ISNA(VLOOKUP($A193,'[2]1516 Exp_Rev Access'!$F$7:$GB$306,37,FALSE)),"",VLOOKUP($A193,'[2]1516 Exp_Rev Access'!$F$7:$GB$306,37,FALSE))</f>
        <v>1645.49</v>
      </c>
      <c r="AZ193" s="99">
        <f>IF(ISNA(VLOOKUP($A193,'[2]1516 Exp_Rev Access'!$F$7:$GB$306,38,FALSE)),"",VLOOKUP($A193,'[2]1516 Exp_Rev Access'!$F$7:$GB$306,38,FALSE))</f>
        <v>0</v>
      </c>
      <c r="BA193" s="99">
        <f>IF(ISNA(VLOOKUP($A193,'[2]1516 Exp_Rev Access'!$F$7:$GB$306,39,FALSE)),"",VLOOKUP($A193,'[2]1516 Exp_Rev Access'!$F$7:$GB$306,39,FALSE))</f>
        <v>0</v>
      </c>
      <c r="BB193" s="99">
        <f>IF(ISNA(VLOOKUP($A193,'[2]1516 Exp_Rev Access'!$F$7:$GB$306,40,FALSE)),"",VLOOKUP($A193,'[2]1516 Exp_Rev Access'!$F$7:$GB$306,40,FALSE))</f>
        <v>232253.65</v>
      </c>
      <c r="BC193" s="99">
        <f>IF(ISNA(VLOOKUP($A193,'[2]1516 Exp_Rev Access'!$F$7:$GB$306,41,FALSE)),"",VLOOKUP($A193,'[2]1516 Exp_Rev Access'!$F$7:$GB$306,41,FALSE))</f>
        <v>0</v>
      </c>
      <c r="BD193" s="99">
        <f>IF(ISNA(VLOOKUP($A193,'[2]1516 Exp_Rev Access'!$F$7:$GB$306,42,FALSE)),"",VLOOKUP($A193,'[2]1516 Exp_Rev Access'!$F$7:$GB$306,42,FALSE))</f>
        <v>140064.35</v>
      </c>
      <c r="BE193" s="99">
        <f>IF(ISNA(VLOOKUP($A193,'[2]1516 Exp_Rev Access'!$F$7:$GB$306,43,FALSE)),"",VLOOKUP($A193,'[2]1516 Exp_Rev Access'!$F$7:$GB$306,43,FALSE))</f>
        <v>0</v>
      </c>
      <c r="BF193" s="99">
        <f>IF(ISNA(VLOOKUP($A193,'[2]1516 Exp_Rev Access'!$F$7:$GB$306,44,FALSE)),"",VLOOKUP($A193,'[2]1516 Exp_Rev Access'!$F$7:$GB$306,44,FALSE))</f>
        <v>0</v>
      </c>
      <c r="BG193" s="99">
        <f>IF(ISNA(VLOOKUP($A193,'[2]1516 Exp_Rev Access'!$F$7:$GB$306,45,FALSE)),"",VLOOKUP($A193,'[2]1516 Exp_Rev Access'!$F$7:$GB$306,45,FALSE))</f>
        <v>9290.15</v>
      </c>
      <c r="BH193" s="99">
        <f>IF(ISNA(VLOOKUP($A193,'[2]1516 Exp_Rev Access'!$F$7:$GB$306,46,FALSE)),"",VLOOKUP($A193,'[2]1516 Exp_Rev Access'!$F$7:$GB$306,46,FALSE))</f>
        <v>0</v>
      </c>
      <c r="BI193" s="99">
        <f>IF(ISNA(VLOOKUP($A193,'[2]1516 Exp_Rev Access'!$F$7:$GB$306,47,FALSE)),"",VLOOKUP($A193,'[2]1516 Exp_Rev Access'!$F$7:$GB$306,47,FALSE))</f>
        <v>7085.4</v>
      </c>
      <c r="BJ193" s="99">
        <f>IF(ISNA(VLOOKUP($A193,'[2]1516 Exp_Rev Access'!$F$7:$GB$306,48,FALSE)),"",VLOOKUP($A193,'[2]1516 Exp_Rev Access'!$F$7:$GB$306,48,FALSE))</f>
        <v>376547.47</v>
      </c>
      <c r="BK193" s="99">
        <f>IF(ISNA(VLOOKUP($A193,'[2]1516 Exp_Rev Access'!$F$7:$GB$306,49,FALSE)),"",VLOOKUP($A193,'[2]1516 Exp_Rev Access'!$F$7:$GB$306,49,FALSE))</f>
        <v>7307</v>
      </c>
      <c r="BL193" s="99">
        <f>IF(ISNA(VLOOKUP($A193,'[2]1516 Exp_Rev Access'!$F$7:$GB$306,50,FALSE)),"",VLOOKUP($A193,'[2]1516 Exp_Rev Access'!$F$7:$GB$306,50,FALSE))</f>
        <v>0</v>
      </c>
      <c r="BM193" s="99">
        <f>IF(ISNA(VLOOKUP($A193,'[2]1516 Exp_Rev Access'!$F$7:$GB$306,51,FALSE)),"",VLOOKUP($A193,'[2]1516 Exp_Rev Access'!$F$7:$GB$306,51,FALSE))</f>
        <v>0</v>
      </c>
      <c r="BN193" s="99">
        <f>IF(ISNA(VLOOKUP($A193,'[2]1516 Exp_Rev Access'!$F$7:$GB$306,52,FALSE)),"",VLOOKUP($A193,'[2]1516 Exp_Rev Access'!$F$7:$GB$306,52,FALSE))</f>
        <v>0</v>
      </c>
      <c r="BO193" s="99">
        <f>IF(ISNA(VLOOKUP($A193,'[2]1516 Exp_Rev Access'!$F$7:$GB$306,53,FALSE)),"",VLOOKUP($A193,'[2]1516 Exp_Rev Access'!$F$7:$GB$306,53,FALSE))</f>
        <v>0</v>
      </c>
      <c r="BP193" s="99">
        <f>IF(ISNA(VLOOKUP($A193,'[2]1516 Exp_Rev Access'!$F$7:$GB$306,54,FALSE)),"",VLOOKUP($A193,'[2]1516 Exp_Rev Access'!$F$7:$GB$306,54,FALSE))</f>
        <v>0</v>
      </c>
      <c r="BQ193" s="99">
        <f>IF(ISNA(VLOOKUP($A193,'[2]1516 Exp_Rev Access'!$F$7:$GB$306,55,FALSE)),"",VLOOKUP($A193,'[2]1516 Exp_Rev Access'!$F$7:$GB$306,55,FALSE))</f>
        <v>0</v>
      </c>
      <c r="BR193" s="99">
        <f>IF(ISNA(VLOOKUP($A193,'[2]1516 Exp_Rev Access'!$F$7:$GB$306,56,FALSE)),"",VLOOKUP($A193,'[2]1516 Exp_Rev Access'!$F$7:$GB$306,56,FALSE))</f>
        <v>0</v>
      </c>
      <c r="BS193" s="99">
        <f>IF(ISNA(VLOOKUP($A193,'[2]1516 Exp_Rev Access'!$F$7:$GB$306,57,FALSE)),"",VLOOKUP($A193,'[2]1516 Exp_Rev Access'!$F$7:$GB$306,57,FALSE))</f>
        <v>0</v>
      </c>
      <c r="BT193" s="99">
        <f>IF(ISNA(VLOOKUP($A193,'[2]1516 Exp_Rev Access'!$F$7:$GB$306,58,FALSE)),"",VLOOKUP($A193,'[2]1516 Exp_Rev Access'!$F$7:$GB$306,58,FALSE))</f>
        <v>0</v>
      </c>
      <c r="BU193" s="102">
        <f t="shared" si="254"/>
        <v>1551524.44</v>
      </c>
      <c r="BV193" s="72">
        <f t="shared" si="255"/>
        <v>0.15356409980291844</v>
      </c>
      <c r="BW193" s="94">
        <f t="shared" si="256"/>
        <v>1733.2370079092004</v>
      </c>
      <c r="BX193" s="99">
        <f>IF(ISNA(VLOOKUP($A193,'[2]1516 Exp_Rev Access'!$F$7:$GB$306,59,FALSE)),"",VLOOKUP($A193,'[2]1516 Exp_Rev Access'!$F$7:$GB$306,59,FALSE))</f>
        <v>0</v>
      </c>
      <c r="BY193" s="99">
        <f>IF(ISNA(VLOOKUP($A193,'[2]1516 Exp_Rev Access'!$F$7:$GB$306,60,FALSE)),"",VLOOKUP($A193,'[2]1516 Exp_Rev Access'!$F$7:$GB$306,60,FALSE))</f>
        <v>0</v>
      </c>
      <c r="BZ193" s="99">
        <f>IF(ISNA(VLOOKUP($A193,'[2]1516 Exp_Rev Access'!$F$7:$GB$306,61,FALSE)),"",VLOOKUP($A193,'[2]1516 Exp_Rev Access'!$F$7:$GB$306,61,FALSE))</f>
        <v>0</v>
      </c>
      <c r="CA193" s="99">
        <f>IF(ISNA(VLOOKUP($A193,'[2]1516 Exp_Rev Access'!$F$7:$GB$306,62,FALSE)),"",VLOOKUP($A193,'[2]1516 Exp_Rev Access'!$F$7:$GB$306,62,FALSE))</f>
        <v>0</v>
      </c>
      <c r="CB193" s="99">
        <f>IF(ISNA(VLOOKUP($A193,'[2]1516 Exp_Rev Access'!$F$7:$GB$306,63,FALSE)),"",VLOOKUP($A193,'[2]1516 Exp_Rev Access'!$F$7:$GB$306,63,FALSE))</f>
        <v>22737.53</v>
      </c>
      <c r="CC193" s="99">
        <f>IF(ISNA(VLOOKUP($A193,'[2]1516 Exp_Rev Access'!$F$7:$GB$306,64,FALSE)),"",VLOOKUP($A193,'[2]1516 Exp_Rev Access'!$F$7:$GB$306,64,FALSE))</f>
        <v>0</v>
      </c>
      <c r="CD193" s="101">
        <f t="shared" si="257"/>
        <v>22737.53</v>
      </c>
      <c r="CE193" s="72">
        <f t="shared" si="266"/>
        <v>2.2504758778997078E-3</v>
      </c>
      <c r="CF193" s="103">
        <f t="shared" si="267"/>
        <v>25.400520577326954</v>
      </c>
      <c r="CG193" s="99">
        <f>IF(ISNA(VLOOKUP($A193,'[2]1516 Exp_Rev Access'!$F$7:$GB$306,65,FALSE)),"",VLOOKUP($A193,'[2]1516 Exp_Rev Access'!$F$7:$GB$306,65,FALSE))</f>
        <v>0</v>
      </c>
      <c r="CH193" s="99">
        <f>IF(ISNA(VLOOKUP($A193,'[2]1516 Exp_Rev Access'!$F$7:$GB$306,66,FALSE)),"",VLOOKUP($A193,'[2]1516 Exp_Rev Access'!$F$7:$GB$306,66,FALSE))</f>
        <v>0</v>
      </c>
      <c r="CI193" s="99">
        <f>IF(ISNA(VLOOKUP($A193,'[2]1516 Exp_Rev Access'!$F$7:$GB$306,67,FALSE)),"",VLOOKUP($A193,'[2]1516 Exp_Rev Access'!$F$7:$GB$306,67,FALSE))</f>
        <v>0</v>
      </c>
      <c r="CJ193" s="99">
        <f>IF(ISNA(VLOOKUP($A193,'[2]1516 Exp_Rev Access'!$F$7:$GB$306,68,FALSE)),"",VLOOKUP($A193,'[2]1516 Exp_Rev Access'!$F$7:$GB$306,68,FALSE))</f>
        <v>0</v>
      </c>
      <c r="CK193" s="99">
        <f>IF(ISNA(VLOOKUP($A193,'[2]1516 Exp_Rev Access'!$F$7:$GB$306,69,FALSE)),"",VLOOKUP($A193,'[2]1516 Exp_Rev Access'!$F$7:$GB$306,69,FALSE))</f>
        <v>0</v>
      </c>
      <c r="CL193" s="99">
        <f>IF(ISNA(VLOOKUP($A193,'[2]1516 Exp_Rev Access'!$F$7:$GB$306,70,FALSE)),"",VLOOKUP($A193,'[2]1516 Exp_Rev Access'!$F$7:$GB$306,70,FALSE))</f>
        <v>0</v>
      </c>
      <c r="CM193" s="99">
        <f>IF(ISNA(VLOOKUP($A193,'[2]1516 Exp_Rev Access'!$F$7:$GB$306,71,FALSE)),"",VLOOKUP($A193,'[2]1516 Exp_Rev Access'!$F$7:$GB$306,71,FALSE))</f>
        <v>0</v>
      </c>
      <c r="CN193" s="99">
        <f>IF(ISNA(VLOOKUP($A193,'[2]1516 Exp_Rev Access'!$F$7:$GB$306,72,FALSE)),"",VLOOKUP($A193,'[2]1516 Exp_Rev Access'!$F$7:$GB$306,72,FALSE))</f>
        <v>0</v>
      </c>
      <c r="CO193" s="99">
        <f>IF(ISNA(VLOOKUP($A193,'[2]1516 Exp_Rev Access'!$F$7:$GB$306,73,FALSE)),"",VLOOKUP($A193,'[2]1516 Exp_Rev Access'!$F$7:$GB$306,73,FALSE))</f>
        <v>0</v>
      </c>
      <c r="CP193" s="99">
        <f>IF(ISNA(VLOOKUP($A193,'[2]1516 Exp_Rev Access'!$F$7:$GB$306,74,FALSE)),"",VLOOKUP($A193,'[2]1516 Exp_Rev Access'!$F$7:$GB$306,74,FALSE))</f>
        <v>167010.54999999999</v>
      </c>
      <c r="CQ193" s="99">
        <f>IF(ISNA(VLOOKUP($A193,'[2]1516 Exp_Rev Access'!$F$7:$GB$306,75,FALSE)),"",VLOOKUP($A193,'[2]1516 Exp_Rev Access'!$F$7:$GB$306,75,FALSE))</f>
        <v>0</v>
      </c>
      <c r="CR193" s="99">
        <f>IF(ISNA(VLOOKUP($A193,'[2]1516 Exp_Rev Access'!$F$7:$GB$306,76,FALSE)),"",VLOOKUP($A193,'[2]1516 Exp_Rev Access'!$F$7:$GB$306,76,FALSE))</f>
        <v>5652.56</v>
      </c>
      <c r="CS193" s="99">
        <f>IF(ISNA(VLOOKUP($A193,'[2]1516 Exp_Rev Access'!$F$7:$GB$306,77,FALSE)),"",VLOOKUP($A193,'[2]1516 Exp_Rev Access'!$F$7:$GB$306,77,FALSE))</f>
        <v>0</v>
      </c>
      <c r="CT193" s="99">
        <f>IF(ISNA(VLOOKUP($A193,'[2]1516 Exp_Rev Access'!$F$7:$GB$306,78,FALSE)),"",VLOOKUP($A193,'[2]1516 Exp_Rev Access'!$F$7:$GB$306,78,FALSE))</f>
        <v>211506.89</v>
      </c>
      <c r="CU193" s="99">
        <f>IF(ISNA(VLOOKUP($A193,'[2]1516 Exp_Rev Access'!$F$7:$GB$306,79,FALSE)),"",VLOOKUP($A193,'[2]1516 Exp_Rev Access'!$F$7:$GB$306,79,FALSE))</f>
        <v>46086.91</v>
      </c>
      <c r="CV193" s="99">
        <f>IF(ISNA(VLOOKUP($A193,'[2]1516 Exp_Rev Access'!$F$7:$GB$306,80,FALSE)),"",VLOOKUP($A193,'[2]1516 Exp_Rev Access'!$F$7:$GB$306,80,FALSE))</f>
        <v>0</v>
      </c>
      <c r="CW193" s="99">
        <f>IF(ISNA(VLOOKUP($A193,'[2]1516 Exp_Rev Access'!$F$7:$GB$306,81,FALSE)),"",VLOOKUP($A193,'[2]1516 Exp_Rev Access'!$F$7:$GB$306,81,FALSE))</f>
        <v>0</v>
      </c>
      <c r="CX193" s="99">
        <f>IF(ISNA(VLOOKUP($A193,'[2]1516 Exp_Rev Access'!$F$7:$GB$306,82,FALSE)),"",VLOOKUP($A193,'[2]1516 Exp_Rev Access'!$F$7:$GB$306,82,FALSE))</f>
        <v>0</v>
      </c>
      <c r="CY193" s="99">
        <f>IF(ISNA(VLOOKUP($A193,'[2]1516 Exp_Rev Access'!$F$7:$GB$306,83,FALSE)),"",VLOOKUP($A193,'[2]1516 Exp_Rev Access'!$F$7:$GB$306,83,FALSE))</f>
        <v>0</v>
      </c>
      <c r="CZ193" s="99">
        <f>IF(ISNA(VLOOKUP($A193,'[2]1516 Exp_Rev Access'!$F$7:$GB$306,84,FALSE)),"",VLOOKUP($A193,'[2]1516 Exp_Rev Access'!$F$7:$GB$306,84,FALSE))</f>
        <v>0</v>
      </c>
      <c r="DA193" s="99">
        <f>IF(ISNA(VLOOKUP($A193,'[2]1516 Exp_Rev Access'!$F$7:$GB$306,85,FALSE)),"",VLOOKUP($A193,'[2]1516 Exp_Rev Access'!$F$7:$GB$306,85,FALSE))</f>
        <v>0</v>
      </c>
      <c r="DB193" s="99">
        <f>IF(ISNA(VLOOKUP($A193,'[2]1516 Exp_Rev Access'!$F$7:$GB$306,86,FALSE)),"",VLOOKUP($A193,'[2]1516 Exp_Rev Access'!$F$7:$GB$306,86,FALSE))</f>
        <v>0</v>
      </c>
      <c r="DC193" s="99">
        <f>IF(ISNA(VLOOKUP($A193,'[2]1516 Exp_Rev Access'!$F$7:$GB$306,87,FALSE)),"",VLOOKUP($A193,'[2]1516 Exp_Rev Access'!$F$7:$GB$306,87,FALSE))</f>
        <v>0</v>
      </c>
      <c r="DD193" s="99">
        <f>IF(ISNA(VLOOKUP($A193,'[2]1516 Exp_Rev Access'!$F$7:$GB$306,88,FALSE)),"",VLOOKUP($A193,'[2]1516 Exp_Rev Access'!$F$7:$GB$306,88,FALSE))</f>
        <v>0</v>
      </c>
      <c r="DE193" s="99">
        <f>IF(ISNA(VLOOKUP($A193,'[2]1516 Exp_Rev Access'!$F$7:$GB$306,89,FALSE)),"",VLOOKUP($A193,'[2]1516 Exp_Rev Access'!$F$7:$GB$306,89,FALSE))</f>
        <v>0</v>
      </c>
      <c r="DF193" s="99">
        <f>IF(ISNA(VLOOKUP($A193,'[2]1516 Exp_Rev Access'!$F$7:$GB$306,90,FALSE)),"",VLOOKUP($A193,'[2]1516 Exp_Rev Access'!$F$7:$GB$306,90,FALSE))</f>
        <v>0</v>
      </c>
      <c r="DG193" s="99">
        <f>IF(ISNA(VLOOKUP($A193,'[2]1516 Exp_Rev Access'!$F$7:$GB$306,91,FALSE)),"",VLOOKUP($A193,'[2]1516 Exp_Rev Access'!$F$7:$GB$306,91,FALSE))</f>
        <v>0</v>
      </c>
      <c r="DH193" s="99">
        <f>IF(ISNA(VLOOKUP($A193,'[2]1516 Exp_Rev Access'!$F$7:$GB$306,92,FALSE)),"",VLOOKUP($A193,'[2]1516 Exp_Rev Access'!$F$7:$GB$306,92,FALSE))</f>
        <v>216783.11</v>
      </c>
      <c r="DI193" s="99">
        <f>IF(ISNA(VLOOKUP($A193,'[2]1516 Exp_Rev Access'!$F$7:$GB$306,93,FALSE)),"",VLOOKUP($A193,'[2]1516 Exp_Rev Access'!$F$7:$GB$306,93,FALSE))</f>
        <v>0</v>
      </c>
      <c r="DJ193" s="99">
        <f>IF(ISNA(VLOOKUP($A193,'[2]1516 Exp_Rev Access'!$F$7:$GB$306,94,FALSE)),"",VLOOKUP($A193,'[2]1516 Exp_Rev Access'!$F$7:$GB$306,94,FALSE))</f>
        <v>0</v>
      </c>
      <c r="DK193" s="99">
        <f>IF(ISNA(VLOOKUP($A193,'[2]1516 Exp_Rev Access'!$F$7:$GB$306,95,FALSE)),"",VLOOKUP($A193,'[2]1516 Exp_Rev Access'!$F$7:$GB$306,95,FALSE))</f>
        <v>0</v>
      </c>
      <c r="DL193" s="99">
        <f>IF(ISNA(VLOOKUP($A193,'[2]1516 Exp_Rev Access'!$F$7:$GB$306,96,FALSE)),"",VLOOKUP($A193,'[2]1516 Exp_Rev Access'!$F$7:$GB$306,96,FALSE))</f>
        <v>0</v>
      </c>
      <c r="DM193" s="99">
        <f>IF(ISNA(VLOOKUP($A193,'[2]1516 Exp_Rev Access'!$F$7:$GB$306,97,FALSE)),"",VLOOKUP($A193,'[2]1516 Exp_Rev Access'!$F$7:$GB$306,97,FALSE))</f>
        <v>0</v>
      </c>
      <c r="DN193" s="99">
        <f>IF(ISNA(VLOOKUP($A193,'[2]1516 Exp_Rev Access'!$F$7:$GB$306,98,FALSE)),"",VLOOKUP($A193,'[2]1516 Exp_Rev Access'!$F$7:$GB$306,98,FALSE))</f>
        <v>0</v>
      </c>
      <c r="DO193" s="99">
        <f>IF(ISNA(VLOOKUP($A193,'[2]1516 Exp_Rev Access'!$F$7:$GB$306,99,FALSE)),"",VLOOKUP($A193,'[2]1516 Exp_Rev Access'!$F$7:$GB$306,99,FALSE))</f>
        <v>0</v>
      </c>
      <c r="DP193" s="99">
        <f>IF(ISNA(VLOOKUP($A193,'[2]1516 Exp_Rev Access'!$F$7:$GB$306,100,FALSE)),"",VLOOKUP($A193,'[2]1516 Exp_Rev Access'!$F$7:$GB$306,100,FALSE))</f>
        <v>0</v>
      </c>
      <c r="DQ193" s="99">
        <f>IF(ISNA(VLOOKUP($A193,'[2]1516 Exp_Rev Access'!$F$7:$GB$306,101,FALSE)),"",VLOOKUP($A193,'[2]1516 Exp_Rev Access'!$F$7:$GB$306,101,FALSE))</f>
        <v>0</v>
      </c>
      <c r="DR193" s="99">
        <f>IF(ISNA(VLOOKUP($A193,'[2]1516 Exp_Rev Access'!$F$7:$GB$306,102,FALSE)),"",VLOOKUP($A193,'[2]1516 Exp_Rev Access'!$F$7:$GB$306,102,FALSE))</f>
        <v>0</v>
      </c>
      <c r="DS193" s="99">
        <f>IF(ISNA(VLOOKUP($A193,'[2]1516 Exp_Rev Access'!$F$7:$GB$306,103,FALSE)),"",VLOOKUP($A193,'[2]1516 Exp_Rev Access'!$F$7:$GB$306,103,FALSE))</f>
        <v>0</v>
      </c>
      <c r="DT193" s="99">
        <f>IF(ISNA(VLOOKUP($A193,'[2]1516 Exp_Rev Access'!$F$7:$GB$306,104,FALSE)),"",VLOOKUP($A193,'[2]1516 Exp_Rev Access'!$F$7:$GB$306,104,FALSE))</f>
        <v>0</v>
      </c>
      <c r="DU193" s="99">
        <f>IF(ISNA(VLOOKUP($A193,'[2]1516 Exp_Rev Access'!$F$7:$GB$306,105,FALSE)),"",VLOOKUP($A193,'[2]1516 Exp_Rev Access'!$F$7:$GB$306,105,FALSE))</f>
        <v>0</v>
      </c>
      <c r="DV193" s="99">
        <f>IF(ISNA(VLOOKUP($A193,'[2]1516 Exp_Rev Access'!$F$7:$GB$306,106,FALSE)),"",VLOOKUP($A193,'[2]1516 Exp_Rev Access'!$F$7:$GB$306,106,FALSE))</f>
        <v>0</v>
      </c>
      <c r="DW193" s="99">
        <f>IF(ISNA(VLOOKUP($A193,'[2]1516 Exp_Rev Access'!$F$7:$GB$306,107,FALSE)),"",VLOOKUP($A193,'[2]1516 Exp_Rev Access'!$F$7:$GB$306,107,FALSE))</f>
        <v>0</v>
      </c>
      <c r="DX193" s="99">
        <f>IF(ISNA(VLOOKUP($A193,'[2]1516 Exp_Rev Access'!$F$7:$GB$306,108,FALSE)),"",VLOOKUP($A193,'[2]1516 Exp_Rev Access'!$F$7:$GB$306,108,FALSE))</f>
        <v>0</v>
      </c>
      <c r="DY193" s="99">
        <f>IF(ISNA(VLOOKUP($A193,'[2]1516 Exp_Rev Access'!$F$7:$GB$306,109,FALSE)),"",VLOOKUP($A193,'[2]1516 Exp_Rev Access'!$F$7:$GB$306,109,FALSE))</f>
        <v>0</v>
      </c>
      <c r="DZ193" s="99">
        <f>IF(ISNA(VLOOKUP($A193,'[2]1516 Exp_Rev Access'!$F$7:$GB$306,110,FALSE)),"",VLOOKUP($A193,'[2]1516 Exp_Rev Access'!$F$7:$GB$306,110,FALSE))</f>
        <v>0</v>
      </c>
      <c r="EA193" s="99">
        <f>IF(ISNA(VLOOKUP($A193,'[2]1516 Exp_Rev Access'!$F$7:$GB$306,111,FALSE)),"",VLOOKUP($A193,'[2]1516 Exp_Rev Access'!$F$7:$GB$306,111,FALSE))</f>
        <v>0</v>
      </c>
      <c r="EB193" s="99">
        <f>IF(ISNA(VLOOKUP($A193,'[2]1516 Exp_Rev Access'!$F$7:$GB$306,112,FALSE)),"",VLOOKUP($A193,'[2]1516 Exp_Rev Access'!$F$7:$GB$306,112,FALSE))</f>
        <v>0</v>
      </c>
      <c r="EC193" s="99">
        <f>IF(ISNA(VLOOKUP($A193,'[2]1516 Exp_Rev Access'!$F$7:$GB$306,113,FALSE)),"",VLOOKUP($A193,'[2]1516 Exp_Rev Access'!$F$7:$GB$306,113,FALSE))</f>
        <v>0</v>
      </c>
      <c r="ED193" s="99">
        <f>IF(ISNA(VLOOKUP($A193,'[2]1516 Exp_Rev Access'!$F$7:$GB$306,114,FALSE)),"",VLOOKUP($A193,'[2]1516 Exp_Rev Access'!$F$7:$GB$306,114,FALSE))</f>
        <v>0</v>
      </c>
      <c r="EE193" s="99">
        <f>IF(ISNA(VLOOKUP($A193,'[2]1516 Exp_Rev Access'!$F$7:$GB$306,115,FALSE)),"",VLOOKUP($A193,'[2]1516 Exp_Rev Access'!$F$7:$GB$306,115,FALSE))</f>
        <v>0</v>
      </c>
      <c r="EF193" s="99">
        <f>IF(ISNA(VLOOKUP($A193,'[2]1516 Exp_Rev Access'!$F$7:$GB$306,116,FALSE)),"",VLOOKUP($A193,'[2]1516 Exp_Rev Access'!$F$7:$GB$306,116,FALSE))</f>
        <v>0</v>
      </c>
      <c r="EG193" s="99">
        <f>IF(ISNA(VLOOKUP($A193,'[2]1516 Exp_Rev Access'!$F$7:$GB$306,117,FALSE)),"",VLOOKUP($A193,'[2]1516 Exp_Rev Access'!$F$7:$GB$306,117,FALSE))</f>
        <v>0</v>
      </c>
      <c r="EH193" s="99">
        <f>IF(ISNA(VLOOKUP($A193,'[2]1516 Exp_Rev Access'!$F$7:$GB$306,118,FALSE)),"",VLOOKUP($A193,'[2]1516 Exp_Rev Access'!$F$7:$GB$306,118,FALSE))</f>
        <v>0</v>
      </c>
      <c r="EI193" s="99">
        <f>IF(ISNA(VLOOKUP($A193,'[2]1516 Exp_Rev Access'!$F$7:$GB$306,119,FALSE)),"",VLOOKUP($A193,'[2]1516 Exp_Rev Access'!$F$7:$GB$306,119,FALSE))</f>
        <v>0</v>
      </c>
      <c r="EJ193" s="99">
        <f>IF(ISNA(VLOOKUP($A193,'[2]1516 Exp_Rev Access'!$F$7:$GB$306,120,FALSE)),"",VLOOKUP($A193,'[2]1516 Exp_Rev Access'!$F$7:$GB$306,120,FALSE))</f>
        <v>0</v>
      </c>
      <c r="EK193" s="99">
        <f>IF(ISNA(VLOOKUP($A193,'[2]1516 Exp_Rev Access'!$F$7:$GB$306,121,FALSE)),"",VLOOKUP($A193,'[2]1516 Exp_Rev Access'!$F$7:$GB$306,121,FALSE))</f>
        <v>0</v>
      </c>
      <c r="EL193" s="99">
        <f>IF(ISNA(VLOOKUP($A193,'[2]1516 Exp_Rev Access'!$F$7:$GB$306,122,FALSE)),"",VLOOKUP($A193,'[2]1516 Exp_Rev Access'!$F$7:$GB$306,122,FALSE))</f>
        <v>0</v>
      </c>
      <c r="EM193" s="99">
        <f>IF(ISNA(VLOOKUP($A193,'[2]1516 Exp_Rev Access'!$F$7:$GB$306,123,FALSE)),"",VLOOKUP($A193,'[2]1516 Exp_Rev Access'!$F$7:$GB$306,123,FALSE))</f>
        <v>56983.03</v>
      </c>
      <c r="EN193" s="99">
        <f>IF(ISNA(VLOOKUP($A193,'[2]1516 Exp_Rev Access'!$F$7:$GB$306,124,FALSE)),"",VLOOKUP($A193,'[2]1516 Exp_Rev Access'!$F$7:$GB$306,124,FALSE))</f>
        <v>7993.89</v>
      </c>
      <c r="EO193" s="99">
        <f>IF(ISNA(VLOOKUP($A193,'[2]1516 Exp_Rev Access'!$F$7:$GB$306,125,FALSE)),"",VLOOKUP($A193,'[2]1516 Exp_Rev Access'!$F$7:$GB$306,125,FALSE))</f>
        <v>0</v>
      </c>
      <c r="EP193" s="99">
        <f>IF(ISNA(VLOOKUP($A193,'[2]1516 Exp_Rev Access'!$F$7:$GB$306,126,FALSE)),"",VLOOKUP($A193,'[2]1516 Exp_Rev Access'!$F$7:$GB$306,126,FALSE))</f>
        <v>0</v>
      </c>
      <c r="EQ193" s="99">
        <f>IF(ISNA(VLOOKUP($A193,'[2]1516 Exp_Rev Access'!$F$7:$GB$306,127,FALSE)),"",VLOOKUP($A193,'[2]1516 Exp_Rev Access'!$F$7:$GB$306,127,FALSE))</f>
        <v>0</v>
      </c>
      <c r="ER193" s="99">
        <f>IF(ISNA(VLOOKUP($A193,'[2]1516 Exp_Rev Access'!$F$7:$GB$306,128,FALSE)),"",VLOOKUP($A193,'[2]1516 Exp_Rev Access'!$F$7:$GB$306,128,FALSE))</f>
        <v>0</v>
      </c>
      <c r="ES193" s="99">
        <f>IF(ISNA(VLOOKUP($A193,'[2]1516 Exp_Rev Access'!$F$7:$GB$306,129,FALSE)),"",VLOOKUP($A193,'[2]1516 Exp_Rev Access'!$F$7:$GB$306,129,FALSE))</f>
        <v>0</v>
      </c>
      <c r="ET193" s="99">
        <f>IF(ISNA(VLOOKUP($A193,'[2]1516 Exp_Rev Access'!$F$7:$GB$306,130,FALSE)),"",VLOOKUP($A193,'[2]1516 Exp_Rev Access'!$F$7:$GB$306,130,FALSE))</f>
        <v>0</v>
      </c>
      <c r="EU193" s="99">
        <f>IF(ISNA(VLOOKUP($A193,'[2]1516 Exp_Rev Access'!$F$7:$GB$306,131,FALSE)),"",VLOOKUP($A193,'[2]1516 Exp_Rev Access'!$F$7:$GB$306,131,FALSE))</f>
        <v>0</v>
      </c>
      <c r="EV193" s="99">
        <f>IF(ISNA(VLOOKUP($A193,'[2]1516 Exp_Rev Access'!$F$7:$GB$306,132,FALSE)),"",VLOOKUP($A193,'[2]1516 Exp_Rev Access'!$F$7:$GB$306,132,FALSE))</f>
        <v>0</v>
      </c>
      <c r="EW193" s="99">
        <f>IF(ISNA(VLOOKUP($A193,'[2]1516 Exp_Rev Access'!$F$7:$GB$306,133,FALSE)),"",VLOOKUP($A193,'[2]1516 Exp_Rev Access'!$F$7:$GB$306,133,FALSE))</f>
        <v>0</v>
      </c>
      <c r="EX193" s="99">
        <f>IF(ISNA(VLOOKUP($A193,'[2]1516 Exp_Rev Access'!$F$7:$GB$306,134,FALSE)),"",VLOOKUP($A193,'[2]1516 Exp_Rev Access'!$F$7:$GB$306,134,FALSE))</f>
        <v>0</v>
      </c>
      <c r="EY193" s="99">
        <f>IF(ISNA(VLOOKUP($A193,'[2]1516 Exp_Rev Access'!$F$7:$GB$306,135,FALSE)),"",VLOOKUP($A193,'[2]1516 Exp_Rev Access'!$F$7:$GB$306,135,FALSE))</f>
        <v>0</v>
      </c>
      <c r="EZ193" s="99">
        <f>IF(ISNA(VLOOKUP($A193,'[2]1516 Exp_Rev Access'!$F$7:$GB$306,136,FALSE)),"",VLOOKUP($A193,'[2]1516 Exp_Rev Access'!$F$7:$GB$306,136,FALSE))</f>
        <v>0</v>
      </c>
      <c r="FA193" s="99">
        <f>IF(ISNA(VLOOKUP($A193,'[2]1516 Exp_Rev Access'!$F$7:$GB$306,137,FALSE)),"",VLOOKUP($A193,'[2]1516 Exp_Rev Access'!$F$7:$GB$306,137,FALSE))</f>
        <v>0</v>
      </c>
      <c r="FB193" s="99">
        <f>IF(ISNA(VLOOKUP($A193,'[2]1516 Exp_Rev Access'!$F$7:$GB$306,138,FALSE)),"",VLOOKUP($A193,'[2]1516 Exp_Rev Access'!$F$7:$GB$306,138,FALSE))</f>
        <v>0</v>
      </c>
      <c r="FC193" s="99">
        <f>IF(ISNA(VLOOKUP($A193,'[2]1516 Exp_Rev Access'!$F$7:$GB$306,139,FALSE)),"",VLOOKUP($A193,'[2]1516 Exp_Rev Access'!$F$7:$GB$306,139,FALSE))</f>
        <v>0</v>
      </c>
      <c r="FD193" s="99">
        <f>IF(ISNA(VLOOKUP($A193,'[2]1516 Exp_Rev Access'!$F$7:$FS$306,140,FALSE)),"",VLOOKUP($A193,'[2]1516 Exp_Rev Access'!$F$7:$FS$306,140,FALSE))</f>
        <v>0</v>
      </c>
      <c r="FE193" s="99">
        <f>IF(ISNA(VLOOKUP($A193,'[2]1516 Exp_Rev Access'!$F$7:$FS$306,141,FALSE)),"",VLOOKUP($A193,'[2]1516 Exp_Rev Access'!$F$7:$FS$306,141,FALSE))</f>
        <v>0</v>
      </c>
      <c r="FF193" s="99">
        <f>IF(ISNA(VLOOKUP($A193,'[2]1516 Exp_Rev Access'!$F$7:$FS$306,142,FALSE)),"",VLOOKUP($A193,'[2]1516 Exp_Rev Access'!$F$7:$FS$306,142,FALSE))</f>
        <v>0</v>
      </c>
      <c r="FG193" s="99">
        <f>IF(ISNA(VLOOKUP($A193,'[2]1516 Exp_Rev Access'!$F$7:$FS$306,143,FALSE)),"",VLOOKUP($A193,'[2]1516 Exp_Rev Access'!$F$7:$FS$306,143,FALSE))</f>
        <v>0</v>
      </c>
      <c r="FH193" s="99">
        <f>IF(ISNA(VLOOKUP($A193,'[2]1516 Exp_Rev Access'!$F$7:$FS$306,144,FALSE)),"",VLOOKUP($A193,'[2]1516 Exp_Rev Access'!$F$7:$FS$306,144,FALSE))</f>
        <v>0</v>
      </c>
      <c r="FI193" s="99">
        <f>IF(ISNA(VLOOKUP($A193,'[2]1516 Exp_Rev Access'!$F$7:$FS$306,145,FALSE)),"",VLOOKUP($A193,'[2]1516 Exp_Rev Access'!$F$7:$FS$306,145,FALSE))</f>
        <v>0</v>
      </c>
      <c r="FJ193" s="99">
        <f>IF(ISNA(VLOOKUP($A193,'[2]1516 Exp_Rev Access'!$F$7:$FS$306,146,FALSE)),"",VLOOKUP($A193,'[2]1516 Exp_Rev Access'!$F$7:$FS$306,146,FALSE))</f>
        <v>0</v>
      </c>
      <c r="FK193" s="99">
        <f>IF(ISNA(VLOOKUP($A193,'[2]1516 Exp_Rev Access'!$F$7:$FS$306,147,FALSE)),"",VLOOKUP($A193,'[2]1516 Exp_Rev Access'!$F$7:$FS$306,147,FALSE))</f>
        <v>0</v>
      </c>
      <c r="FL193" s="99">
        <f>IF(ISNA(VLOOKUP($A193,'[2]1516 Exp_Rev Access'!$F$7:$FS$306,148,FALSE)),"",VLOOKUP($A193,'[2]1516 Exp_Rev Access'!$F$7:$FS$306,148,FALSE))</f>
        <v>0</v>
      </c>
      <c r="FM193" s="99">
        <f>IF(ISNA(VLOOKUP($A193,'[2]1516 Exp_Rev Access'!$F$7:$FS$306,149,FALSE)),"",VLOOKUP($A193,'[2]1516 Exp_Rev Access'!$F$7:$FS$306,149,FALSE))</f>
        <v>0</v>
      </c>
      <c r="FN193" s="99">
        <f>IF(ISNA(VLOOKUP($A193,'[2]1516 Exp_Rev Access'!$F$7:$FS$306,150,FALSE)),"",VLOOKUP($A193,'[2]1516 Exp_Rev Access'!$F$7:$FS$306,150,FALSE))</f>
        <v>0</v>
      </c>
      <c r="FO193" s="99">
        <f>IF(ISNA(VLOOKUP($A193,'[2]1516 Exp_Rev Access'!$F$7:$FS$306,151,FALSE)),"",VLOOKUP($A193,'[2]1516 Exp_Rev Access'!$F$7:$FS$306,151,FALSE))</f>
        <v>0</v>
      </c>
      <c r="FP193" s="99">
        <f>IF(ISNA(VLOOKUP($A193,'[2]1516 Exp_Rev Access'!$F$7:$FS$306,152,FALSE)),"",VLOOKUP($A193,'[2]1516 Exp_Rev Access'!$F$7:$FS$306,152,FALSE))</f>
        <v>0</v>
      </c>
      <c r="FQ193" s="99">
        <f>IF(ISNA(VLOOKUP($A193,'[2]1516 Exp_Rev Access'!$F$7:$FS$306,153,FALSE)),"",VLOOKUP($A193,'[2]1516 Exp_Rev Access'!$F$7:$FS$306,153,FALSE))</f>
        <v>21049.95</v>
      </c>
      <c r="FR193" s="101">
        <f t="shared" si="260"/>
        <v>733066.89</v>
      </c>
      <c r="FS193" s="72">
        <f t="shared" si="261"/>
        <v>7.2556225448936557E-2</v>
      </c>
      <c r="FT193" s="94">
        <f t="shared" si="262"/>
        <v>818.92275124000173</v>
      </c>
      <c r="FU193" s="99">
        <f>IF(ISNA(VLOOKUP($A193,'[2]1516 Exp_Rev Access'!$F$7:$GB$306,154,FALSE)),"",VLOOKUP($A193,'[2]1516 Exp_Rev Access'!$F$7:$GB$306,154,FALSE))</f>
        <v>78105.78</v>
      </c>
      <c r="FV193" s="99">
        <f>IF(ISNA(VLOOKUP($A193,'[2]1516 Exp_Rev Access'!$F$7:$GB$306,155,FALSE)),"",VLOOKUP($A193,'[2]1516 Exp_Rev Access'!$F$7:$GB$306,155,FALSE))</f>
        <v>0</v>
      </c>
      <c r="FW193" s="99">
        <f>IF(ISNA(VLOOKUP($A193,'[2]1516 Exp_Rev Access'!$F$7:$GB$306,156,FALSE)),"",VLOOKUP($A193,'[2]1516 Exp_Rev Access'!$F$7:$GB$306,156,FALSE))</f>
        <v>0</v>
      </c>
      <c r="FX193" s="99">
        <f>IF(ISNA(VLOOKUP($A193,'[2]1516 Exp_Rev Access'!$F$7:$GB$306,157,FALSE)),"",VLOOKUP($A193,'[2]1516 Exp_Rev Access'!$F$7:$GB$306,157,FALSE))</f>
        <v>0</v>
      </c>
      <c r="FY193" s="99">
        <f>IF(ISNA(VLOOKUP($A193,'[2]1516 Exp_Rev Access'!$F$7:$GB$306,158,FALSE)),"",VLOOKUP($A193,'[2]1516 Exp_Rev Access'!$F$7:$GB$306,158,FALSE))</f>
        <v>0</v>
      </c>
      <c r="FZ193" s="99">
        <f>IF(ISNA(VLOOKUP($A193,'[2]1516 Exp_Rev Access'!$F$7:$GB$306,159,FALSE)),"",VLOOKUP($A193,'[2]1516 Exp_Rev Access'!$F$7:$GB$306,159,FALSE))</f>
        <v>0</v>
      </c>
      <c r="GA193" s="99">
        <f>IF(ISNA(VLOOKUP($A193,'[2]1516 Exp_Rev Access'!$F$7:$GB$306,160,FALSE)),"",VLOOKUP($A193,'[2]1516 Exp_Rev Access'!$F$7:$GB$306,160,FALSE))</f>
        <v>0</v>
      </c>
      <c r="GB193" s="99">
        <f>IF(ISNA(VLOOKUP($A193,'[2]1516 Exp_Rev Access'!$F$7:$GB$306,161,FALSE)),"",VLOOKUP($A193,'[2]1516 Exp_Rev Access'!$F$7:$GB$306,161,FALSE))</f>
        <v>0</v>
      </c>
      <c r="GC193" s="99">
        <f>IF(ISNA(VLOOKUP($A193,'[2]1516 Exp_Rev Access'!$F$7:$GB$306,162,FALSE)),"",VLOOKUP($A193,'[2]1516 Exp_Rev Access'!$F$7:$GB$306,162,FALSE))</f>
        <v>5210.8100000000004</v>
      </c>
      <c r="GD193" s="99">
        <f>IF(ISNA(VLOOKUP($A193,'[2]1516 Exp_Rev Access'!$F$7:$GB$306,163,FALSE)),"",VLOOKUP($A193,'[2]1516 Exp_Rev Access'!$F$7:$GB$306,163,FALSE))</f>
        <v>0</v>
      </c>
      <c r="GE193" s="99">
        <f>IF(ISNA(VLOOKUP($A193,'[2]1516 Exp_Rev Access'!$F$7:$GB$306,164,FALSE)),"",VLOOKUP($A193,'[2]1516 Exp_Rev Access'!$F$7:$GB$306,164,FALSE))</f>
        <v>0</v>
      </c>
      <c r="GF193" s="99">
        <f>IF(ISNA(VLOOKUP($A193,'[2]1516 Exp_Rev Access'!$F$7:$GB$306,165,FALSE)),"",VLOOKUP($A193,'[2]1516 Exp_Rev Access'!$F$7:$GB$306,165,FALSE))</f>
        <v>0</v>
      </c>
      <c r="GG193" s="99">
        <f>IF(ISNA(VLOOKUP($A193,'[2]1516 Exp_Rev Access'!$F$7:$GB$306,166,FALSE)),"",VLOOKUP($A193,'[2]1516 Exp_Rev Access'!$F$7:$GB$306,166,FALSE))</f>
        <v>0</v>
      </c>
      <c r="GH193" s="99">
        <f>IF(ISNA(VLOOKUP($A193,'[2]1516 Exp_Rev Access'!$F$7:$GB$306,167,FALSE)),"",VLOOKUP($A193,'[2]1516 Exp_Rev Access'!$F$7:$GB$306,167,FALSE))</f>
        <v>0</v>
      </c>
      <c r="GI193" s="99">
        <f>IF(ISNA(VLOOKUP($A193,'[2]1516 Exp_Rev Access'!$F$7:$GB$306,168,FALSE)),"",VLOOKUP($A193,'[2]1516 Exp_Rev Access'!$F$7:$GB$306,168,FALSE))</f>
        <v>0</v>
      </c>
      <c r="GJ193" s="99">
        <f>IF(ISNA(VLOOKUP($A193,'[2]1516 Exp_Rev Access'!$F$7:$GB$306,169,FALSE)),"",VLOOKUP($A193,'[2]1516 Exp_Rev Access'!$F$7:$GB$306,169,FALSE))</f>
        <v>5500</v>
      </c>
      <c r="GK193" s="99">
        <f>IF(ISNA(VLOOKUP($A193,'[2]1516 Exp_Rev Access'!$F$7:$GB$306,170,FALSE)),"",VLOOKUP($A193,'[2]1516 Exp_Rev Access'!$F$7:$GB$306,170,FALSE))</f>
        <v>0</v>
      </c>
      <c r="GL193" s="99">
        <f>IF(ISNA(VLOOKUP($A193,'[2]1516 Exp_Rev Access'!$F$7:$GB$306,171,FALSE)),"",VLOOKUP($A193,'[2]1516 Exp_Rev Access'!$F$7:$GB$306,171,FALSE))</f>
        <v>0</v>
      </c>
      <c r="GM193" s="99">
        <f>IF(ISNA(VLOOKUP($A193,'[2]1516 Exp_Rev Access'!$F$7:$GB$306,172,FALSE)),"",VLOOKUP($A193,'[2]1516 Exp_Rev Access'!$F$7:$GB$306,172,FALSE))</f>
        <v>0</v>
      </c>
      <c r="GN193" s="99">
        <f>IF(ISNA(VLOOKUP($A193,'[2]1516 Exp_Rev Access'!$F$7:$GB$306,173,FALSE)),"",VLOOKUP($A193,'[2]1516 Exp_Rev Access'!$F$7:$GB$306,173,FALSE))</f>
        <v>0</v>
      </c>
      <c r="GO193" s="99">
        <f>IF(ISNA(VLOOKUP($A193,'[2]1516 Exp_Rev Access'!$F$7:$GB$306,174,FALSE)),"",VLOOKUP($A193,'[2]1516 Exp_Rev Access'!$F$7:$GB$306,174,FALSE))</f>
        <v>0</v>
      </c>
      <c r="GP193" s="99">
        <f>IF(ISNA(VLOOKUP($A193,'[2]1516 Exp_Rev Access'!$F$7:$GB$306,175,FALSE)),"",VLOOKUP($A193,'[2]1516 Exp_Rev Access'!$F$7:$GB$306,175,FALSE))</f>
        <v>0</v>
      </c>
      <c r="GQ193" s="99">
        <f>IF(ISNA(VLOOKUP($A193,'[2]1516 Exp_Rev Access'!$F$7:$GB$306,176,FALSE)),"",VLOOKUP($A193,'[2]1516 Exp_Rev Access'!$F$7:$GB$306,176,FALSE))</f>
        <v>0</v>
      </c>
      <c r="GR193" s="99">
        <f>IF(ISNA(VLOOKUP($A193,'[2]1516 Exp_Rev Access'!$F$7:$GB$306,177,FALSE)),"",VLOOKUP($A193,'[2]1516 Exp_Rev Access'!$F$7:$GB$306,177,FALSE))</f>
        <v>0</v>
      </c>
      <c r="GS193" s="99">
        <f>IF(ISNA(VLOOKUP($A193,'[2]1516 Exp_Rev Access'!$F$7:$GB$306,178,FALSE)),"",VLOOKUP($A193,'[2]1516 Exp_Rev Access'!$F$7:$GB$306,178,FALSE))</f>
        <v>0</v>
      </c>
      <c r="GT193" s="101">
        <f t="shared" si="263"/>
        <v>88816.59</v>
      </c>
      <c r="GU193" s="72">
        <f t="shared" si="264"/>
        <v>8.7907346731288926E-3</v>
      </c>
      <c r="GV193" s="84">
        <f t="shared" si="265"/>
        <v>99.218675990884293</v>
      </c>
    </row>
    <row r="194" spans="1:207" customFormat="1" ht="12" customHeight="1" x14ac:dyDescent="0.2">
      <c r="A194" s="96" t="s">
        <v>498</v>
      </c>
      <c r="B194" s="69" t="s">
        <v>499</v>
      </c>
      <c r="C194" s="80">
        <f>IF(ISNA(VLOOKUP($A194,'[2]1516 enrollment_Rev_Exp by size'!$A$6:$G$320,3,FALSE)),"",VLOOKUP($A194,'[2]1516 enrollment_Rev_Exp by size'!$A$6:$G$320,3,FALSE))</f>
        <v>892.25000000000011</v>
      </c>
      <c r="D194" s="97">
        <v>11316873.220000001</v>
      </c>
      <c r="E194" s="80">
        <f t="shared" si="243"/>
        <v>11316873.220000001</v>
      </c>
      <c r="F194" s="80">
        <f t="shared" si="244"/>
        <v>0</v>
      </c>
      <c r="G194" s="98">
        <f>IF(ISNA(VLOOKUP($A194,'[2]1516 Exp_Rev Access'!$F$7:$FS$306,2,FALSE)),"",VLOOKUP($A194,'[2]1516 Exp_Rev Access'!$F$7:$FS$306,2,FALSE))</f>
        <v>995283.32</v>
      </c>
      <c r="H194" s="98">
        <f>IF(ISNA(VLOOKUP($A194,'[2]1516 Exp_Rev Access'!$F$7:$FS$306,3,FALSE)),"",VLOOKUP($A194,'[2]1516 Exp_Rev Access'!$F$7:$FS$306,3,FALSE))</f>
        <v>0</v>
      </c>
      <c r="I194" s="98">
        <f>IF(ISNA(VLOOKUP($A194,'[2]1516 Exp_Rev Access'!$F$7:$FS$306,4,FALSE)),"",VLOOKUP($A194,'[2]1516 Exp_Rev Access'!$F$7:$FS$306,4,FALSE))</f>
        <v>0</v>
      </c>
      <c r="J194" s="98">
        <f>IF(ISNA(VLOOKUP($A194,'[2]1516 Exp_Rev Access'!$F$7:$FS$306,5,FALSE)),"",VLOOKUP($A194,'[2]1516 Exp_Rev Access'!$F$7:$FS$306,5,FALSE))</f>
        <v>22361.87</v>
      </c>
      <c r="K194" s="98">
        <f>IF(ISNA(VLOOKUP($A194,'[2]1516 Exp_Rev Access'!$F$7:$FS$306,6,FALSE)),"",VLOOKUP($A194,'[2]1516 Exp_Rev Access'!$F$7:$FS$306,6,FALSE))</f>
        <v>0</v>
      </c>
      <c r="L194" s="98">
        <f>IF(ISNA(VLOOKUP($A194,'[2]1516 Exp_Rev Access'!$F$7:$FS$306,7,FALSE)),"",VLOOKUP($A194,'[2]1516 Exp_Rev Access'!$F$7:$FS$306,7,FALSE))</f>
        <v>0</v>
      </c>
      <c r="M194" s="90">
        <f t="shared" si="245"/>
        <v>1017645.19</v>
      </c>
      <c r="N194" s="72">
        <f t="shared" si="246"/>
        <v>8.9922823223073975E-2</v>
      </c>
      <c r="O194" s="73">
        <f t="shared" si="247"/>
        <v>1140.5381787615577</v>
      </c>
      <c r="P194" s="99">
        <f>IF(ISNA(VLOOKUP($A194,'[2]1516 Exp_Rev Access'!$F$7:$FS$306,8,FALSE)),"",VLOOKUP($A194,'[2]1516 Exp_Rev Access'!$F$7:$FS$306,8,FALSE))</f>
        <v>3539.49</v>
      </c>
      <c r="Q194" s="99">
        <f>IF(ISNA(VLOOKUP($A194,'[2]1516 Exp_Rev Access'!$F$7:$FS$306,9,FALSE)),"",VLOOKUP($A194,'[2]1516 Exp_Rev Access'!$F$7:$FS$306,9,FALSE))</f>
        <v>0</v>
      </c>
      <c r="R194" s="99">
        <f>IF(ISNA(VLOOKUP($A194,'[2]1516 Exp_Rev Access'!$F$7:$FS$306,10,FALSE)),"",VLOOKUP($A194,'[2]1516 Exp_Rev Access'!$F$7:$FS$306,10,FALSE))</f>
        <v>0</v>
      </c>
      <c r="S194" s="99">
        <f>IF(ISNA(VLOOKUP($A194,'[2]1516 Exp_Rev Access'!$F$7:$FS$306,11,FALSE)),"",VLOOKUP($A194,'[2]1516 Exp_Rev Access'!$F$7:$FS$306,11,FALSE))</f>
        <v>0</v>
      </c>
      <c r="T194" s="99">
        <f>IF(ISNA(VLOOKUP($A194,'[2]1516 Exp_Rev Access'!$F$7:$FS$306,12,FALSE)),"",VLOOKUP($A194,'[2]1516 Exp_Rev Access'!$F$7:$FS$306,12,FALSE))</f>
        <v>0</v>
      </c>
      <c r="U194" s="99">
        <f>IF(ISNA(VLOOKUP($A194,'[2]1516 Exp_Rev Access'!$F$7:$FS$306,13,FALSE)),"",VLOOKUP($A194,'[2]1516 Exp_Rev Access'!$F$7:$FS$306,13,FALSE))</f>
        <v>0</v>
      </c>
      <c r="V194" s="99">
        <f>IF(ISNA(VLOOKUP($A194,'[2]1516 Exp_Rev Access'!$F$7:$FS$306,14,FALSE)),"",VLOOKUP($A194,'[2]1516 Exp_Rev Access'!$F$7:$FS$306,14,FALSE))</f>
        <v>0</v>
      </c>
      <c r="W194" s="99">
        <f>IF(ISNA(VLOOKUP($A194,'[2]1516 Exp_Rev Access'!$F$7:$FS$306,15,FALSE)),"",VLOOKUP($A194,'[2]1516 Exp_Rev Access'!$F$7:$FS$306,15,FALSE))</f>
        <v>0</v>
      </c>
      <c r="X194" s="99">
        <f>IF(ISNA(VLOOKUP($A194,'[2]1516 Exp_Rev Access'!$F$7:$FS$306,16,FALSE)),"",VLOOKUP($A194,'[2]1516 Exp_Rev Access'!$F$7:$FS$306,16,FALSE))</f>
        <v>7967.39</v>
      </c>
      <c r="Y194" s="99">
        <f>IF(ISNA(VLOOKUP($A194,'[2]1516 Exp_Rev Access'!$F$7:$FS$306,17,FALSE)),"",VLOOKUP($A194,'[2]1516 Exp_Rev Access'!$F$7:$FS$306,17,FALSE))</f>
        <v>0</v>
      </c>
      <c r="Z194" s="99">
        <f>IF(ISNA(VLOOKUP($A194,'[2]1516 Exp_Rev Access'!$F$7:$FS$306,18,FALSE)),"",VLOOKUP($A194,'[2]1516 Exp_Rev Access'!$F$7:$FS$306,18,FALSE))</f>
        <v>0</v>
      </c>
      <c r="AA194" s="99">
        <f>IF(ISNA(VLOOKUP($A194,'[2]1516 Exp_Rev Access'!$F$7:$FS$306,19,FALSE)),"",VLOOKUP($A194,'[2]1516 Exp_Rev Access'!$F$7:$FS$306,19,FALSE))</f>
        <v>0</v>
      </c>
      <c r="AB194" s="99">
        <f>IF(ISNA(VLOOKUP($A194,'[2]1516 Exp_Rev Access'!$F$7:$FS$306,20,FALSE)),"",VLOOKUP($A194,'[2]1516 Exp_Rev Access'!$F$7:$FS$306,20,FALSE))</f>
        <v>5268.67</v>
      </c>
      <c r="AC194" s="99">
        <f>IF(ISNA(VLOOKUP($A194,'[2]1516 Exp_Rev Access'!$F$7:$FS$306,21,FALSE)),"",VLOOKUP($A194,'[2]1516 Exp_Rev Access'!$F$7:$FS$306,21,FALSE))</f>
        <v>155173.32</v>
      </c>
      <c r="AD194" s="99">
        <f>IF(ISNA(VLOOKUP($A194,'[2]1516 Exp_Rev Access'!$F$7:$FS$306,22,FALSE)),"",VLOOKUP($A194,'[2]1516 Exp_Rev Access'!$F$7:$FS$306,22,FALSE))</f>
        <v>1521.5</v>
      </c>
      <c r="AE194" s="99">
        <f>IF(ISNA(VLOOKUP($A194,'[2]1516 Exp_Rev Access'!$F$7:$FS$306,23,FALSE)),"",VLOOKUP($A194,'[2]1516 Exp_Rev Access'!$F$7:$FS$306,23,FALSE))</f>
        <v>0</v>
      </c>
      <c r="AF194" s="99">
        <f>IF(ISNA(VLOOKUP($A194,'[2]1516 Exp_Rev Access'!$F$7:$FS$306,24,FALSE)),"",VLOOKUP($A194,'[2]1516 Exp_Rev Access'!$F$7:$FS$306,24,FALSE))</f>
        <v>10219.209999999999</v>
      </c>
      <c r="AG194" s="99">
        <f>IF(ISNA(VLOOKUP($A194,'[2]1516 Exp_Rev Access'!$F$7:$FS$306,25,FALSE)),"",VLOOKUP($A194,'[2]1516 Exp_Rev Access'!$F$7:$FS$306,25,FALSE))</f>
        <v>484.48</v>
      </c>
      <c r="AH194" s="98">
        <f>IF(ISNA(VLOOKUP($A194,'[2]1516 Exp_Rev Access'!$F$7:$FS$306,26,FALSE)),"",VLOOKUP($A194,'[2]1516 Exp_Rev Access'!$F$7:$FS$306,26,FALSE))</f>
        <v>11203</v>
      </c>
      <c r="AI194" s="98">
        <f>IF(ISNA(VLOOKUP($A194,'[2]1516 Exp_Rev Access'!$F$7:$FS$306,27,FALSE)),"",VLOOKUP($A194,'[2]1516 Exp_Rev Access'!$F$7:$FS$306,27,FALSE))</f>
        <v>0</v>
      </c>
      <c r="AJ194" s="98">
        <f>IF(ISNA(VLOOKUP($A194,'[2]1516 Exp_Rev Access'!$F$7:$FS$306,28,FALSE)),"",VLOOKUP($A194,'[2]1516 Exp_Rev Access'!$F$7:$FS$306,28,FALSE))</f>
        <v>4895.3100000000004</v>
      </c>
      <c r="AK194" s="98">
        <f>IF(ISNA(VLOOKUP($A194,'[2]1516 Exp_Rev Access'!$F$7:$FS$306,29,FALSE)),"",VLOOKUP($A194,'[2]1516 Exp_Rev Access'!$F$7:$FS$306,29,FALSE))</f>
        <v>21794.61</v>
      </c>
      <c r="AL194" s="100">
        <f t="shared" si="248"/>
        <v>222066.97999999998</v>
      </c>
      <c r="AM194" s="72">
        <f t="shared" si="249"/>
        <v>1.9622644495791212E-2</v>
      </c>
      <c r="AN194" s="94">
        <f t="shared" si="250"/>
        <v>248.88425889604926</v>
      </c>
      <c r="AO194" s="99">
        <f>IF(ISNA(VLOOKUP($A194,'[2]1516 Exp_Rev Access'!$F$7:$GB$306,30,FALSE)),"",VLOOKUP($A194,'[2]1516 Exp_Rev Access'!$F$7:$FS$306,30,FALSE))</f>
        <v>5406998.2000000002</v>
      </c>
      <c r="AP194" s="99">
        <f>IF(ISNA(VLOOKUP($A194,'[2]1516 Exp_Rev Access'!$F$7:$GB$306,31,FALSE)),"",VLOOKUP($A194,'[2]1516 Exp_Rev Access'!$F$7:$FS$306,31,FALSE))</f>
        <v>176774.51</v>
      </c>
      <c r="AQ194" s="99">
        <f>IF(ISNA(VLOOKUP($A194,'[2]1516 Exp_Rev Access'!$F$7:$GB$306,32,FALSE)),"",VLOOKUP($A194,'[2]1516 Exp_Rev Access'!$F$7:$FS$306,32,FALSE))</f>
        <v>12740.56</v>
      </c>
      <c r="AR194" s="99">
        <f>IF(ISNA(VLOOKUP($A194,'[2]1516 Exp_Rev Access'!$F$7:$GB$306,33,FALSE)),"",VLOOKUP($A194,'[2]1516 Exp_Rev Access'!$F$7:$FS$306,33,FALSE))</f>
        <v>0</v>
      </c>
      <c r="AS194" s="99">
        <f>IF(ISNA(VLOOKUP($A194,'[2]1516 Exp_Rev Access'!$F$7:$GB$306,34,FALSE)),"",VLOOKUP($A194,'[2]1516 Exp_Rev Access'!$F$7:$FS$306,34,FALSE))</f>
        <v>0</v>
      </c>
      <c r="AT194" s="101">
        <f t="shared" si="251"/>
        <v>5596513.2699999996</v>
      </c>
      <c r="AU194" s="72">
        <f t="shared" si="252"/>
        <v>0.4945282288847625</v>
      </c>
      <c r="AV194" s="94">
        <f t="shared" si="253"/>
        <v>6272.360067245726</v>
      </c>
      <c r="AW194" s="99">
        <f>IF(ISNA(VLOOKUP($A194,'[2]1516 Exp_Rev Access'!$F$7:$GB$306,35,FALSE)),"",VLOOKUP($A194,'[2]1516 Exp_Rev Access'!$F$7:$GB$306,35,FALSE))</f>
        <v>0</v>
      </c>
      <c r="AX194" s="99">
        <f>IF(ISNA(VLOOKUP($A194,'[2]1516 Exp_Rev Access'!$F$7:$GB$306,36,FALSE)),"",VLOOKUP($A194,'[2]1516 Exp_Rev Access'!$F$7:$GB$306,36,FALSE))</f>
        <v>920801.05</v>
      </c>
      <c r="AY194" s="99">
        <f>IF(ISNA(VLOOKUP($A194,'[2]1516 Exp_Rev Access'!$F$7:$GB$306,37,FALSE)),"",VLOOKUP($A194,'[2]1516 Exp_Rev Access'!$F$7:$GB$306,37,FALSE))</f>
        <v>42623.94</v>
      </c>
      <c r="AZ194" s="99">
        <f>IF(ISNA(VLOOKUP($A194,'[2]1516 Exp_Rev Access'!$F$7:$GB$306,38,FALSE)),"",VLOOKUP($A194,'[2]1516 Exp_Rev Access'!$F$7:$GB$306,38,FALSE))</f>
        <v>0</v>
      </c>
      <c r="BA194" s="99">
        <f>IF(ISNA(VLOOKUP($A194,'[2]1516 Exp_Rev Access'!$F$7:$GB$306,39,FALSE)),"",VLOOKUP($A194,'[2]1516 Exp_Rev Access'!$F$7:$GB$306,39,FALSE))</f>
        <v>0</v>
      </c>
      <c r="BB194" s="99">
        <f>IF(ISNA(VLOOKUP($A194,'[2]1516 Exp_Rev Access'!$F$7:$GB$306,40,FALSE)),"",VLOOKUP($A194,'[2]1516 Exp_Rev Access'!$F$7:$GB$306,40,FALSE))</f>
        <v>232207.53</v>
      </c>
      <c r="BC194" s="99">
        <f>IF(ISNA(VLOOKUP($A194,'[2]1516 Exp_Rev Access'!$F$7:$GB$306,41,FALSE)),"",VLOOKUP($A194,'[2]1516 Exp_Rev Access'!$F$7:$GB$306,41,FALSE))</f>
        <v>0</v>
      </c>
      <c r="BD194" s="99">
        <f>IF(ISNA(VLOOKUP($A194,'[2]1516 Exp_Rev Access'!$F$7:$GB$306,42,FALSE)),"",VLOOKUP($A194,'[2]1516 Exp_Rev Access'!$F$7:$GB$306,42,FALSE))</f>
        <v>26226.31</v>
      </c>
      <c r="BE194" s="99">
        <f>IF(ISNA(VLOOKUP($A194,'[2]1516 Exp_Rev Access'!$F$7:$GB$306,43,FALSE)),"",VLOOKUP($A194,'[2]1516 Exp_Rev Access'!$F$7:$GB$306,43,FALSE))</f>
        <v>0</v>
      </c>
      <c r="BF194" s="99">
        <f>IF(ISNA(VLOOKUP($A194,'[2]1516 Exp_Rev Access'!$F$7:$GB$306,44,FALSE)),"",VLOOKUP($A194,'[2]1516 Exp_Rev Access'!$F$7:$GB$306,44,FALSE))</f>
        <v>18124.75</v>
      </c>
      <c r="BG194" s="99">
        <f>IF(ISNA(VLOOKUP($A194,'[2]1516 Exp_Rev Access'!$F$7:$GB$306,45,FALSE)),"",VLOOKUP($A194,'[2]1516 Exp_Rev Access'!$F$7:$GB$306,45,FALSE))</f>
        <v>8758.36</v>
      </c>
      <c r="BH194" s="99">
        <f>IF(ISNA(VLOOKUP($A194,'[2]1516 Exp_Rev Access'!$F$7:$GB$306,46,FALSE)),"",VLOOKUP($A194,'[2]1516 Exp_Rev Access'!$F$7:$GB$306,46,FALSE))</f>
        <v>0</v>
      </c>
      <c r="BI194" s="99">
        <f>IF(ISNA(VLOOKUP($A194,'[2]1516 Exp_Rev Access'!$F$7:$GB$306,47,FALSE)),"",VLOOKUP($A194,'[2]1516 Exp_Rev Access'!$F$7:$GB$306,47,FALSE))</f>
        <v>8004.41</v>
      </c>
      <c r="BJ194" s="99">
        <f>IF(ISNA(VLOOKUP($A194,'[2]1516 Exp_Rev Access'!$F$7:$GB$306,48,FALSE)),"",VLOOKUP($A194,'[2]1516 Exp_Rev Access'!$F$7:$GB$306,48,FALSE))</f>
        <v>526906.6</v>
      </c>
      <c r="BK194" s="99">
        <f>IF(ISNA(VLOOKUP($A194,'[2]1516 Exp_Rev Access'!$F$7:$GB$306,49,FALSE)),"",VLOOKUP($A194,'[2]1516 Exp_Rev Access'!$F$7:$GB$306,49,FALSE))</f>
        <v>0</v>
      </c>
      <c r="BL194" s="99">
        <f>IF(ISNA(VLOOKUP($A194,'[2]1516 Exp_Rev Access'!$F$7:$GB$306,50,FALSE)),"",VLOOKUP($A194,'[2]1516 Exp_Rev Access'!$F$7:$GB$306,50,FALSE))</f>
        <v>0</v>
      </c>
      <c r="BM194" s="99">
        <f>IF(ISNA(VLOOKUP($A194,'[2]1516 Exp_Rev Access'!$F$7:$GB$306,51,FALSE)),"",VLOOKUP($A194,'[2]1516 Exp_Rev Access'!$F$7:$GB$306,51,FALSE))</f>
        <v>0</v>
      </c>
      <c r="BN194" s="99">
        <f>IF(ISNA(VLOOKUP($A194,'[2]1516 Exp_Rev Access'!$F$7:$GB$306,52,FALSE)),"",VLOOKUP($A194,'[2]1516 Exp_Rev Access'!$F$7:$GB$306,52,FALSE))</f>
        <v>0</v>
      </c>
      <c r="BO194" s="99">
        <f>IF(ISNA(VLOOKUP($A194,'[2]1516 Exp_Rev Access'!$F$7:$GB$306,53,FALSE)),"",VLOOKUP($A194,'[2]1516 Exp_Rev Access'!$F$7:$GB$306,53,FALSE))</f>
        <v>0</v>
      </c>
      <c r="BP194" s="99">
        <f>IF(ISNA(VLOOKUP($A194,'[2]1516 Exp_Rev Access'!$F$7:$GB$306,54,FALSE)),"",VLOOKUP($A194,'[2]1516 Exp_Rev Access'!$F$7:$GB$306,54,FALSE))</f>
        <v>0</v>
      </c>
      <c r="BQ194" s="99">
        <f>IF(ISNA(VLOOKUP($A194,'[2]1516 Exp_Rev Access'!$F$7:$GB$306,55,FALSE)),"",VLOOKUP($A194,'[2]1516 Exp_Rev Access'!$F$7:$GB$306,55,FALSE))</f>
        <v>0</v>
      </c>
      <c r="BR194" s="99">
        <f>IF(ISNA(VLOOKUP($A194,'[2]1516 Exp_Rev Access'!$F$7:$GB$306,56,FALSE)),"",VLOOKUP($A194,'[2]1516 Exp_Rev Access'!$F$7:$GB$306,56,FALSE))</f>
        <v>0</v>
      </c>
      <c r="BS194" s="99">
        <f>IF(ISNA(VLOOKUP($A194,'[2]1516 Exp_Rev Access'!$F$7:$GB$306,57,FALSE)),"",VLOOKUP($A194,'[2]1516 Exp_Rev Access'!$F$7:$GB$306,57,FALSE))</f>
        <v>0</v>
      </c>
      <c r="BT194" s="99">
        <f>IF(ISNA(VLOOKUP($A194,'[2]1516 Exp_Rev Access'!$F$7:$GB$306,58,FALSE)),"",VLOOKUP($A194,'[2]1516 Exp_Rev Access'!$F$7:$GB$306,58,FALSE))</f>
        <v>0</v>
      </c>
      <c r="BU194" s="102">
        <f t="shared" si="254"/>
        <v>1783652.9500000002</v>
      </c>
      <c r="BV194" s="72">
        <f t="shared" si="255"/>
        <v>0.15761004964231631</v>
      </c>
      <c r="BW194" s="94">
        <f t="shared" si="256"/>
        <v>1999.0506584477444</v>
      </c>
      <c r="BX194" s="99">
        <f>IF(ISNA(VLOOKUP($A194,'[2]1516 Exp_Rev Access'!$F$7:$GB$306,59,FALSE)),"",VLOOKUP($A194,'[2]1516 Exp_Rev Access'!$F$7:$GB$306,59,FALSE))</f>
        <v>0</v>
      </c>
      <c r="BY194" s="99">
        <f>IF(ISNA(VLOOKUP($A194,'[2]1516 Exp_Rev Access'!$F$7:$GB$306,60,FALSE)),"",VLOOKUP($A194,'[2]1516 Exp_Rev Access'!$F$7:$GB$306,60,FALSE))</f>
        <v>0</v>
      </c>
      <c r="BZ194" s="99">
        <f>IF(ISNA(VLOOKUP($A194,'[2]1516 Exp_Rev Access'!$F$7:$GB$306,61,FALSE)),"",VLOOKUP($A194,'[2]1516 Exp_Rev Access'!$F$7:$GB$306,61,FALSE))</f>
        <v>0</v>
      </c>
      <c r="CA194" s="99">
        <f>IF(ISNA(VLOOKUP($A194,'[2]1516 Exp_Rev Access'!$F$7:$GB$306,62,FALSE)),"",VLOOKUP($A194,'[2]1516 Exp_Rev Access'!$F$7:$GB$306,62,FALSE))</f>
        <v>179.96</v>
      </c>
      <c r="CB194" s="99">
        <f>IF(ISNA(VLOOKUP($A194,'[2]1516 Exp_Rev Access'!$F$7:$GB$306,63,FALSE)),"",VLOOKUP($A194,'[2]1516 Exp_Rev Access'!$F$7:$GB$306,63,FALSE))</f>
        <v>1409270.11</v>
      </c>
      <c r="CC194" s="99">
        <f>IF(ISNA(VLOOKUP($A194,'[2]1516 Exp_Rev Access'!$F$7:$GB$306,64,FALSE)),"",VLOOKUP($A194,'[2]1516 Exp_Rev Access'!$F$7:$GB$306,64,FALSE))</f>
        <v>0</v>
      </c>
      <c r="CD194" s="101">
        <f t="shared" si="257"/>
        <v>1409450.07</v>
      </c>
      <c r="CE194" s="72">
        <f t="shared" si="266"/>
        <v>0.12454412474190464</v>
      </c>
      <c r="CF194" s="103">
        <f t="shared" si="267"/>
        <v>1579.6582460072848</v>
      </c>
      <c r="CG194" s="99">
        <f>IF(ISNA(VLOOKUP($A194,'[2]1516 Exp_Rev Access'!$F$7:$GB$306,65,FALSE)),"",VLOOKUP($A194,'[2]1516 Exp_Rev Access'!$F$7:$GB$306,65,FALSE))</f>
        <v>0</v>
      </c>
      <c r="CH194" s="99">
        <f>IF(ISNA(VLOOKUP($A194,'[2]1516 Exp_Rev Access'!$F$7:$GB$306,66,FALSE)),"",VLOOKUP($A194,'[2]1516 Exp_Rev Access'!$F$7:$GB$306,66,FALSE))</f>
        <v>0</v>
      </c>
      <c r="CI194" s="99">
        <f>IF(ISNA(VLOOKUP($A194,'[2]1516 Exp_Rev Access'!$F$7:$GB$306,67,FALSE)),"",VLOOKUP($A194,'[2]1516 Exp_Rev Access'!$F$7:$GB$306,67,FALSE))</f>
        <v>0</v>
      </c>
      <c r="CJ194" s="99">
        <f>IF(ISNA(VLOOKUP($A194,'[2]1516 Exp_Rev Access'!$F$7:$GB$306,68,FALSE)),"",VLOOKUP($A194,'[2]1516 Exp_Rev Access'!$F$7:$GB$306,68,FALSE))</f>
        <v>0</v>
      </c>
      <c r="CK194" s="99">
        <f>IF(ISNA(VLOOKUP($A194,'[2]1516 Exp_Rev Access'!$F$7:$GB$306,69,FALSE)),"",VLOOKUP($A194,'[2]1516 Exp_Rev Access'!$F$7:$GB$306,69,FALSE))</f>
        <v>0</v>
      </c>
      <c r="CL194" s="99">
        <f>IF(ISNA(VLOOKUP($A194,'[2]1516 Exp_Rev Access'!$F$7:$GB$306,70,FALSE)),"",VLOOKUP($A194,'[2]1516 Exp_Rev Access'!$F$7:$GB$306,70,FALSE))</f>
        <v>0</v>
      </c>
      <c r="CM194" s="99">
        <f>IF(ISNA(VLOOKUP($A194,'[2]1516 Exp_Rev Access'!$F$7:$GB$306,71,FALSE)),"",VLOOKUP($A194,'[2]1516 Exp_Rev Access'!$F$7:$GB$306,71,FALSE))</f>
        <v>0</v>
      </c>
      <c r="CN194" s="99">
        <f>IF(ISNA(VLOOKUP($A194,'[2]1516 Exp_Rev Access'!$F$7:$GB$306,72,FALSE)),"",VLOOKUP($A194,'[2]1516 Exp_Rev Access'!$F$7:$GB$306,72,FALSE))</f>
        <v>0</v>
      </c>
      <c r="CO194" s="99">
        <f>IF(ISNA(VLOOKUP($A194,'[2]1516 Exp_Rev Access'!$F$7:$GB$306,73,FALSE)),"",VLOOKUP($A194,'[2]1516 Exp_Rev Access'!$F$7:$GB$306,73,FALSE))</f>
        <v>0</v>
      </c>
      <c r="CP194" s="99">
        <f>IF(ISNA(VLOOKUP($A194,'[2]1516 Exp_Rev Access'!$F$7:$GB$306,74,FALSE)),"",VLOOKUP($A194,'[2]1516 Exp_Rev Access'!$F$7:$GB$306,74,FALSE))</f>
        <v>0</v>
      </c>
      <c r="CQ194" s="99">
        <f>IF(ISNA(VLOOKUP($A194,'[2]1516 Exp_Rev Access'!$F$7:$GB$306,75,FALSE)),"",VLOOKUP($A194,'[2]1516 Exp_Rev Access'!$F$7:$GB$306,75,FALSE))</f>
        <v>0</v>
      </c>
      <c r="CR194" s="99">
        <f>IF(ISNA(VLOOKUP($A194,'[2]1516 Exp_Rev Access'!$F$7:$GB$306,76,FALSE)),"",VLOOKUP($A194,'[2]1516 Exp_Rev Access'!$F$7:$GB$306,76,FALSE))</f>
        <v>4587.07</v>
      </c>
      <c r="CS194" s="99">
        <f>IF(ISNA(VLOOKUP($A194,'[2]1516 Exp_Rev Access'!$F$7:$GB$306,77,FALSE)),"",VLOOKUP($A194,'[2]1516 Exp_Rev Access'!$F$7:$GB$306,77,FALSE))</f>
        <v>0</v>
      </c>
      <c r="CT194" s="99">
        <f>IF(ISNA(VLOOKUP($A194,'[2]1516 Exp_Rev Access'!$F$7:$GB$306,78,FALSE)),"",VLOOKUP($A194,'[2]1516 Exp_Rev Access'!$F$7:$GB$306,78,FALSE))</f>
        <v>267260.76</v>
      </c>
      <c r="CU194" s="99">
        <f>IF(ISNA(VLOOKUP($A194,'[2]1516 Exp_Rev Access'!$F$7:$GB$306,79,FALSE)),"",VLOOKUP($A194,'[2]1516 Exp_Rev Access'!$F$7:$GB$306,79,FALSE))</f>
        <v>36780.449999999997</v>
      </c>
      <c r="CV194" s="99">
        <f>IF(ISNA(VLOOKUP($A194,'[2]1516 Exp_Rev Access'!$F$7:$GB$306,80,FALSE)),"",VLOOKUP($A194,'[2]1516 Exp_Rev Access'!$F$7:$GB$306,80,FALSE))</f>
        <v>0</v>
      </c>
      <c r="CW194" s="99">
        <f>IF(ISNA(VLOOKUP($A194,'[2]1516 Exp_Rev Access'!$F$7:$GB$306,81,FALSE)),"",VLOOKUP($A194,'[2]1516 Exp_Rev Access'!$F$7:$GB$306,81,FALSE))</f>
        <v>0</v>
      </c>
      <c r="CX194" s="99">
        <f>IF(ISNA(VLOOKUP($A194,'[2]1516 Exp_Rev Access'!$F$7:$GB$306,82,FALSE)),"",VLOOKUP($A194,'[2]1516 Exp_Rev Access'!$F$7:$GB$306,82,FALSE))</f>
        <v>0</v>
      </c>
      <c r="CY194" s="99">
        <f>IF(ISNA(VLOOKUP($A194,'[2]1516 Exp_Rev Access'!$F$7:$GB$306,83,FALSE)),"",VLOOKUP($A194,'[2]1516 Exp_Rev Access'!$F$7:$GB$306,83,FALSE))</f>
        <v>0</v>
      </c>
      <c r="CZ194" s="99">
        <f>IF(ISNA(VLOOKUP($A194,'[2]1516 Exp_Rev Access'!$F$7:$GB$306,84,FALSE)),"",VLOOKUP($A194,'[2]1516 Exp_Rev Access'!$F$7:$GB$306,84,FALSE))</f>
        <v>0</v>
      </c>
      <c r="DA194" s="99">
        <f>IF(ISNA(VLOOKUP($A194,'[2]1516 Exp_Rev Access'!$F$7:$GB$306,85,FALSE)),"",VLOOKUP($A194,'[2]1516 Exp_Rev Access'!$F$7:$GB$306,85,FALSE))</f>
        <v>0</v>
      </c>
      <c r="DB194" s="99">
        <f>IF(ISNA(VLOOKUP($A194,'[2]1516 Exp_Rev Access'!$F$7:$GB$306,86,FALSE)),"",VLOOKUP($A194,'[2]1516 Exp_Rev Access'!$F$7:$GB$306,86,FALSE))</f>
        <v>0</v>
      </c>
      <c r="DC194" s="99">
        <f>IF(ISNA(VLOOKUP($A194,'[2]1516 Exp_Rev Access'!$F$7:$GB$306,87,FALSE)),"",VLOOKUP($A194,'[2]1516 Exp_Rev Access'!$F$7:$GB$306,87,FALSE))</f>
        <v>0</v>
      </c>
      <c r="DD194" s="99">
        <f>IF(ISNA(VLOOKUP($A194,'[2]1516 Exp_Rev Access'!$F$7:$GB$306,88,FALSE)),"",VLOOKUP($A194,'[2]1516 Exp_Rev Access'!$F$7:$GB$306,88,FALSE))</f>
        <v>0</v>
      </c>
      <c r="DE194" s="99">
        <f>IF(ISNA(VLOOKUP($A194,'[2]1516 Exp_Rev Access'!$F$7:$GB$306,89,FALSE)),"",VLOOKUP($A194,'[2]1516 Exp_Rev Access'!$F$7:$GB$306,89,FALSE))</f>
        <v>0</v>
      </c>
      <c r="DF194" s="99">
        <f>IF(ISNA(VLOOKUP($A194,'[2]1516 Exp_Rev Access'!$F$7:$GB$306,90,FALSE)),"",VLOOKUP($A194,'[2]1516 Exp_Rev Access'!$F$7:$GB$306,90,FALSE))</f>
        <v>0</v>
      </c>
      <c r="DG194" s="99">
        <f>IF(ISNA(VLOOKUP($A194,'[2]1516 Exp_Rev Access'!$F$7:$GB$306,91,FALSE)),"",VLOOKUP($A194,'[2]1516 Exp_Rev Access'!$F$7:$GB$306,91,FALSE))</f>
        <v>0</v>
      </c>
      <c r="DH194" s="99">
        <f>IF(ISNA(VLOOKUP($A194,'[2]1516 Exp_Rev Access'!$F$7:$GB$306,92,FALSE)),"",VLOOKUP($A194,'[2]1516 Exp_Rev Access'!$F$7:$GB$306,92,FALSE))</f>
        <v>246036.7</v>
      </c>
      <c r="DI194" s="99">
        <f>IF(ISNA(VLOOKUP($A194,'[2]1516 Exp_Rev Access'!$F$7:$GB$306,93,FALSE)),"",VLOOKUP($A194,'[2]1516 Exp_Rev Access'!$F$7:$GB$306,93,FALSE))</f>
        <v>0</v>
      </c>
      <c r="DJ194" s="99">
        <f>IF(ISNA(VLOOKUP($A194,'[2]1516 Exp_Rev Access'!$F$7:$GB$306,94,FALSE)),"",VLOOKUP($A194,'[2]1516 Exp_Rev Access'!$F$7:$GB$306,94,FALSE))</f>
        <v>24239</v>
      </c>
      <c r="DK194" s="99">
        <f>IF(ISNA(VLOOKUP($A194,'[2]1516 Exp_Rev Access'!$F$7:$GB$306,95,FALSE)),"",VLOOKUP($A194,'[2]1516 Exp_Rev Access'!$F$7:$GB$306,95,FALSE))</f>
        <v>0</v>
      </c>
      <c r="DL194" s="99">
        <f>IF(ISNA(VLOOKUP($A194,'[2]1516 Exp_Rev Access'!$F$7:$GB$306,96,FALSE)),"",VLOOKUP($A194,'[2]1516 Exp_Rev Access'!$F$7:$GB$306,96,FALSE))</f>
        <v>0</v>
      </c>
      <c r="DM194" s="99">
        <f>IF(ISNA(VLOOKUP($A194,'[2]1516 Exp_Rev Access'!$F$7:$GB$306,97,FALSE)),"",VLOOKUP($A194,'[2]1516 Exp_Rev Access'!$F$7:$GB$306,97,FALSE))</f>
        <v>0</v>
      </c>
      <c r="DN194" s="99">
        <f>IF(ISNA(VLOOKUP($A194,'[2]1516 Exp_Rev Access'!$F$7:$GB$306,98,FALSE)),"",VLOOKUP($A194,'[2]1516 Exp_Rev Access'!$F$7:$GB$306,98,FALSE))</f>
        <v>0</v>
      </c>
      <c r="DO194" s="99">
        <f>IF(ISNA(VLOOKUP($A194,'[2]1516 Exp_Rev Access'!$F$7:$GB$306,99,FALSE)),"",VLOOKUP($A194,'[2]1516 Exp_Rev Access'!$F$7:$GB$306,99,FALSE))</f>
        <v>0</v>
      </c>
      <c r="DP194" s="99">
        <f>IF(ISNA(VLOOKUP($A194,'[2]1516 Exp_Rev Access'!$F$7:$GB$306,100,FALSE)),"",VLOOKUP($A194,'[2]1516 Exp_Rev Access'!$F$7:$GB$306,100,FALSE))</f>
        <v>0</v>
      </c>
      <c r="DQ194" s="99">
        <f>IF(ISNA(VLOOKUP($A194,'[2]1516 Exp_Rev Access'!$F$7:$GB$306,101,FALSE)),"",VLOOKUP($A194,'[2]1516 Exp_Rev Access'!$F$7:$GB$306,101,FALSE))</f>
        <v>0</v>
      </c>
      <c r="DR194" s="99">
        <f>IF(ISNA(VLOOKUP($A194,'[2]1516 Exp_Rev Access'!$F$7:$GB$306,102,FALSE)),"",VLOOKUP($A194,'[2]1516 Exp_Rev Access'!$F$7:$GB$306,102,FALSE))</f>
        <v>0</v>
      </c>
      <c r="DS194" s="99">
        <f>IF(ISNA(VLOOKUP($A194,'[2]1516 Exp_Rev Access'!$F$7:$GB$306,103,FALSE)),"",VLOOKUP($A194,'[2]1516 Exp_Rev Access'!$F$7:$GB$306,103,FALSE))</f>
        <v>0</v>
      </c>
      <c r="DT194" s="99">
        <f>IF(ISNA(VLOOKUP($A194,'[2]1516 Exp_Rev Access'!$F$7:$GB$306,104,FALSE)),"",VLOOKUP($A194,'[2]1516 Exp_Rev Access'!$F$7:$GB$306,104,FALSE))</f>
        <v>0</v>
      </c>
      <c r="DU194" s="99">
        <f>IF(ISNA(VLOOKUP($A194,'[2]1516 Exp_Rev Access'!$F$7:$GB$306,105,FALSE)),"",VLOOKUP($A194,'[2]1516 Exp_Rev Access'!$F$7:$GB$306,105,FALSE))</f>
        <v>0</v>
      </c>
      <c r="DV194" s="99">
        <f>IF(ISNA(VLOOKUP($A194,'[2]1516 Exp_Rev Access'!$F$7:$GB$306,106,FALSE)),"",VLOOKUP($A194,'[2]1516 Exp_Rev Access'!$F$7:$GB$306,106,FALSE))</f>
        <v>0</v>
      </c>
      <c r="DW194" s="99">
        <f>IF(ISNA(VLOOKUP($A194,'[2]1516 Exp_Rev Access'!$F$7:$GB$306,107,FALSE)),"",VLOOKUP($A194,'[2]1516 Exp_Rev Access'!$F$7:$GB$306,107,FALSE))</f>
        <v>0</v>
      </c>
      <c r="DX194" s="99">
        <f>IF(ISNA(VLOOKUP($A194,'[2]1516 Exp_Rev Access'!$F$7:$GB$306,108,FALSE)),"",VLOOKUP($A194,'[2]1516 Exp_Rev Access'!$F$7:$GB$306,108,FALSE))</f>
        <v>0</v>
      </c>
      <c r="DY194" s="99">
        <f>IF(ISNA(VLOOKUP($A194,'[2]1516 Exp_Rev Access'!$F$7:$GB$306,109,FALSE)),"",VLOOKUP($A194,'[2]1516 Exp_Rev Access'!$F$7:$GB$306,109,FALSE))</f>
        <v>0</v>
      </c>
      <c r="DZ194" s="99">
        <f>IF(ISNA(VLOOKUP($A194,'[2]1516 Exp_Rev Access'!$F$7:$GB$306,110,FALSE)),"",VLOOKUP($A194,'[2]1516 Exp_Rev Access'!$F$7:$GB$306,110,FALSE))</f>
        <v>0</v>
      </c>
      <c r="EA194" s="99">
        <f>IF(ISNA(VLOOKUP($A194,'[2]1516 Exp_Rev Access'!$F$7:$GB$306,111,FALSE)),"",VLOOKUP($A194,'[2]1516 Exp_Rev Access'!$F$7:$GB$306,111,FALSE))</f>
        <v>0</v>
      </c>
      <c r="EB194" s="99">
        <f>IF(ISNA(VLOOKUP($A194,'[2]1516 Exp_Rev Access'!$F$7:$GB$306,112,FALSE)),"",VLOOKUP($A194,'[2]1516 Exp_Rev Access'!$F$7:$GB$306,112,FALSE))</f>
        <v>0</v>
      </c>
      <c r="EC194" s="99">
        <f>IF(ISNA(VLOOKUP($A194,'[2]1516 Exp_Rev Access'!$F$7:$GB$306,113,FALSE)),"",VLOOKUP($A194,'[2]1516 Exp_Rev Access'!$F$7:$GB$306,113,FALSE))</f>
        <v>0</v>
      </c>
      <c r="ED194" s="99">
        <f>IF(ISNA(VLOOKUP($A194,'[2]1516 Exp_Rev Access'!$F$7:$GB$306,114,FALSE)),"",VLOOKUP($A194,'[2]1516 Exp_Rev Access'!$F$7:$GB$306,114,FALSE))</f>
        <v>0</v>
      </c>
      <c r="EE194" s="99">
        <f>IF(ISNA(VLOOKUP($A194,'[2]1516 Exp_Rev Access'!$F$7:$GB$306,115,FALSE)),"",VLOOKUP($A194,'[2]1516 Exp_Rev Access'!$F$7:$GB$306,115,FALSE))</f>
        <v>0</v>
      </c>
      <c r="EF194" s="99">
        <f>IF(ISNA(VLOOKUP($A194,'[2]1516 Exp_Rev Access'!$F$7:$GB$306,116,FALSE)),"",VLOOKUP($A194,'[2]1516 Exp_Rev Access'!$F$7:$GB$306,116,FALSE))</f>
        <v>0</v>
      </c>
      <c r="EG194" s="99">
        <f>IF(ISNA(VLOOKUP($A194,'[2]1516 Exp_Rev Access'!$F$7:$GB$306,117,FALSE)),"",VLOOKUP($A194,'[2]1516 Exp_Rev Access'!$F$7:$GB$306,117,FALSE))</f>
        <v>0</v>
      </c>
      <c r="EH194" s="99">
        <f>IF(ISNA(VLOOKUP($A194,'[2]1516 Exp_Rev Access'!$F$7:$GB$306,118,FALSE)),"",VLOOKUP($A194,'[2]1516 Exp_Rev Access'!$F$7:$GB$306,118,FALSE))</f>
        <v>0</v>
      </c>
      <c r="EI194" s="99">
        <f>IF(ISNA(VLOOKUP($A194,'[2]1516 Exp_Rev Access'!$F$7:$GB$306,119,FALSE)),"",VLOOKUP($A194,'[2]1516 Exp_Rev Access'!$F$7:$GB$306,119,FALSE))</f>
        <v>0</v>
      </c>
      <c r="EJ194" s="99">
        <f>IF(ISNA(VLOOKUP($A194,'[2]1516 Exp_Rev Access'!$F$7:$GB$306,120,FALSE)),"",VLOOKUP($A194,'[2]1516 Exp_Rev Access'!$F$7:$GB$306,120,FALSE))</f>
        <v>0</v>
      </c>
      <c r="EK194" s="99">
        <f>IF(ISNA(VLOOKUP($A194,'[2]1516 Exp_Rev Access'!$F$7:$GB$306,121,FALSE)),"",VLOOKUP($A194,'[2]1516 Exp_Rev Access'!$F$7:$GB$306,121,FALSE))</f>
        <v>0</v>
      </c>
      <c r="EL194" s="99">
        <f>IF(ISNA(VLOOKUP($A194,'[2]1516 Exp_Rev Access'!$F$7:$GB$306,122,FALSE)),"",VLOOKUP($A194,'[2]1516 Exp_Rev Access'!$F$7:$GB$306,122,FALSE))</f>
        <v>0</v>
      </c>
      <c r="EM194" s="99">
        <f>IF(ISNA(VLOOKUP($A194,'[2]1516 Exp_Rev Access'!$F$7:$GB$306,123,FALSE)),"",VLOOKUP($A194,'[2]1516 Exp_Rev Access'!$F$7:$GB$306,123,FALSE))</f>
        <v>94562.71</v>
      </c>
      <c r="EN194" s="99">
        <f>IF(ISNA(VLOOKUP($A194,'[2]1516 Exp_Rev Access'!$F$7:$GB$306,124,FALSE)),"",VLOOKUP($A194,'[2]1516 Exp_Rev Access'!$F$7:$GB$306,124,FALSE))</f>
        <v>0</v>
      </c>
      <c r="EO194" s="99">
        <f>IF(ISNA(VLOOKUP($A194,'[2]1516 Exp_Rev Access'!$F$7:$GB$306,125,FALSE)),"",VLOOKUP($A194,'[2]1516 Exp_Rev Access'!$F$7:$GB$306,125,FALSE))</f>
        <v>0</v>
      </c>
      <c r="EP194" s="99">
        <f>IF(ISNA(VLOOKUP($A194,'[2]1516 Exp_Rev Access'!$F$7:$GB$306,126,FALSE)),"",VLOOKUP($A194,'[2]1516 Exp_Rev Access'!$F$7:$GB$306,126,FALSE))</f>
        <v>0</v>
      </c>
      <c r="EQ194" s="99">
        <f>IF(ISNA(VLOOKUP($A194,'[2]1516 Exp_Rev Access'!$F$7:$GB$306,127,FALSE)),"",VLOOKUP($A194,'[2]1516 Exp_Rev Access'!$F$7:$GB$306,127,FALSE))</f>
        <v>0</v>
      </c>
      <c r="ER194" s="99">
        <f>IF(ISNA(VLOOKUP($A194,'[2]1516 Exp_Rev Access'!$F$7:$GB$306,128,FALSE)),"",VLOOKUP($A194,'[2]1516 Exp_Rev Access'!$F$7:$GB$306,128,FALSE))</f>
        <v>0</v>
      </c>
      <c r="ES194" s="99">
        <f>IF(ISNA(VLOOKUP($A194,'[2]1516 Exp_Rev Access'!$F$7:$GB$306,129,FALSE)),"",VLOOKUP($A194,'[2]1516 Exp_Rev Access'!$F$7:$GB$306,129,FALSE))</f>
        <v>0</v>
      </c>
      <c r="ET194" s="99">
        <f>IF(ISNA(VLOOKUP($A194,'[2]1516 Exp_Rev Access'!$F$7:$GB$306,130,FALSE)),"",VLOOKUP($A194,'[2]1516 Exp_Rev Access'!$F$7:$GB$306,130,FALSE))</f>
        <v>0</v>
      </c>
      <c r="EU194" s="99">
        <f>IF(ISNA(VLOOKUP($A194,'[2]1516 Exp_Rev Access'!$F$7:$GB$306,131,FALSE)),"",VLOOKUP($A194,'[2]1516 Exp_Rev Access'!$F$7:$GB$306,131,FALSE))</f>
        <v>0</v>
      </c>
      <c r="EV194" s="99">
        <f>IF(ISNA(VLOOKUP($A194,'[2]1516 Exp_Rev Access'!$F$7:$GB$306,132,FALSE)),"",VLOOKUP($A194,'[2]1516 Exp_Rev Access'!$F$7:$GB$306,132,FALSE))</f>
        <v>0</v>
      </c>
      <c r="EW194" s="99">
        <f>IF(ISNA(VLOOKUP($A194,'[2]1516 Exp_Rev Access'!$F$7:$GB$306,133,FALSE)),"",VLOOKUP($A194,'[2]1516 Exp_Rev Access'!$F$7:$GB$306,133,FALSE))</f>
        <v>0</v>
      </c>
      <c r="EX194" s="99">
        <f>IF(ISNA(VLOOKUP($A194,'[2]1516 Exp_Rev Access'!$F$7:$GB$306,134,FALSE)),"",VLOOKUP($A194,'[2]1516 Exp_Rev Access'!$F$7:$GB$306,134,FALSE))</f>
        <v>0</v>
      </c>
      <c r="EY194" s="99">
        <f>IF(ISNA(VLOOKUP($A194,'[2]1516 Exp_Rev Access'!$F$7:$GB$306,135,FALSE)),"",VLOOKUP($A194,'[2]1516 Exp_Rev Access'!$F$7:$GB$306,135,FALSE))</f>
        <v>0</v>
      </c>
      <c r="EZ194" s="99">
        <f>IF(ISNA(VLOOKUP($A194,'[2]1516 Exp_Rev Access'!$F$7:$GB$306,136,FALSE)),"",VLOOKUP($A194,'[2]1516 Exp_Rev Access'!$F$7:$GB$306,136,FALSE))</f>
        <v>0</v>
      </c>
      <c r="FA194" s="99">
        <f>IF(ISNA(VLOOKUP($A194,'[2]1516 Exp_Rev Access'!$F$7:$GB$306,137,FALSE)),"",VLOOKUP($A194,'[2]1516 Exp_Rev Access'!$F$7:$GB$306,137,FALSE))</f>
        <v>0</v>
      </c>
      <c r="FB194" s="99">
        <f>IF(ISNA(VLOOKUP($A194,'[2]1516 Exp_Rev Access'!$F$7:$GB$306,138,FALSE)),"",VLOOKUP($A194,'[2]1516 Exp_Rev Access'!$F$7:$GB$306,138,FALSE))</f>
        <v>0</v>
      </c>
      <c r="FC194" s="99">
        <f>IF(ISNA(VLOOKUP($A194,'[2]1516 Exp_Rev Access'!$F$7:$GB$306,139,FALSE)),"",VLOOKUP($A194,'[2]1516 Exp_Rev Access'!$F$7:$GB$306,139,FALSE))</f>
        <v>0</v>
      </c>
      <c r="FD194" s="99">
        <f>IF(ISNA(VLOOKUP($A194,'[2]1516 Exp_Rev Access'!$F$7:$FS$306,140,FALSE)),"",VLOOKUP($A194,'[2]1516 Exp_Rev Access'!$F$7:$FS$306,140,FALSE))</f>
        <v>0</v>
      </c>
      <c r="FE194" s="99">
        <f>IF(ISNA(VLOOKUP($A194,'[2]1516 Exp_Rev Access'!$F$7:$FS$306,141,FALSE)),"",VLOOKUP($A194,'[2]1516 Exp_Rev Access'!$F$7:$FS$306,141,FALSE))</f>
        <v>0</v>
      </c>
      <c r="FF194" s="99">
        <f>IF(ISNA(VLOOKUP($A194,'[2]1516 Exp_Rev Access'!$F$7:$FS$306,142,FALSE)),"",VLOOKUP($A194,'[2]1516 Exp_Rev Access'!$F$7:$FS$306,142,FALSE))</f>
        <v>0</v>
      </c>
      <c r="FG194" s="99">
        <f>IF(ISNA(VLOOKUP($A194,'[2]1516 Exp_Rev Access'!$F$7:$FS$306,143,FALSE)),"",VLOOKUP($A194,'[2]1516 Exp_Rev Access'!$F$7:$FS$306,143,FALSE))</f>
        <v>0</v>
      </c>
      <c r="FH194" s="99">
        <f>IF(ISNA(VLOOKUP($A194,'[2]1516 Exp_Rev Access'!$F$7:$FS$306,144,FALSE)),"",VLOOKUP($A194,'[2]1516 Exp_Rev Access'!$F$7:$FS$306,144,FALSE))</f>
        <v>0</v>
      </c>
      <c r="FI194" s="99">
        <f>IF(ISNA(VLOOKUP($A194,'[2]1516 Exp_Rev Access'!$F$7:$FS$306,145,FALSE)),"",VLOOKUP($A194,'[2]1516 Exp_Rev Access'!$F$7:$FS$306,145,FALSE))</f>
        <v>0</v>
      </c>
      <c r="FJ194" s="99">
        <f>IF(ISNA(VLOOKUP($A194,'[2]1516 Exp_Rev Access'!$F$7:$FS$306,146,FALSE)),"",VLOOKUP($A194,'[2]1516 Exp_Rev Access'!$F$7:$FS$306,146,FALSE))</f>
        <v>0</v>
      </c>
      <c r="FK194" s="99">
        <f>IF(ISNA(VLOOKUP($A194,'[2]1516 Exp_Rev Access'!$F$7:$FS$306,147,FALSE)),"",VLOOKUP($A194,'[2]1516 Exp_Rev Access'!$F$7:$FS$306,147,FALSE))</f>
        <v>0</v>
      </c>
      <c r="FL194" s="99">
        <f>IF(ISNA(VLOOKUP($A194,'[2]1516 Exp_Rev Access'!$F$7:$FS$306,148,FALSE)),"",VLOOKUP($A194,'[2]1516 Exp_Rev Access'!$F$7:$FS$306,148,FALSE))</f>
        <v>0</v>
      </c>
      <c r="FM194" s="99">
        <f>IF(ISNA(VLOOKUP($A194,'[2]1516 Exp_Rev Access'!$F$7:$FS$306,149,FALSE)),"",VLOOKUP($A194,'[2]1516 Exp_Rev Access'!$F$7:$FS$306,149,FALSE))</f>
        <v>0</v>
      </c>
      <c r="FN194" s="99">
        <f>IF(ISNA(VLOOKUP($A194,'[2]1516 Exp_Rev Access'!$F$7:$FS$306,150,FALSE)),"",VLOOKUP($A194,'[2]1516 Exp_Rev Access'!$F$7:$FS$306,150,FALSE))</f>
        <v>0</v>
      </c>
      <c r="FO194" s="99">
        <f>IF(ISNA(VLOOKUP($A194,'[2]1516 Exp_Rev Access'!$F$7:$FS$306,151,FALSE)),"",VLOOKUP($A194,'[2]1516 Exp_Rev Access'!$F$7:$FS$306,151,FALSE))</f>
        <v>0</v>
      </c>
      <c r="FP194" s="99">
        <f>IF(ISNA(VLOOKUP($A194,'[2]1516 Exp_Rev Access'!$F$7:$FS$306,152,FALSE)),"",VLOOKUP($A194,'[2]1516 Exp_Rev Access'!$F$7:$FS$306,152,FALSE))</f>
        <v>0</v>
      </c>
      <c r="FQ194" s="99">
        <f>IF(ISNA(VLOOKUP($A194,'[2]1516 Exp_Rev Access'!$F$7:$FS$306,153,FALSE)),"",VLOOKUP($A194,'[2]1516 Exp_Rev Access'!$F$7:$FS$306,153,FALSE))</f>
        <v>36284.74</v>
      </c>
      <c r="FR194" s="101">
        <f t="shared" si="260"/>
        <v>709751.42999999993</v>
      </c>
      <c r="FS194" s="72">
        <f t="shared" si="261"/>
        <v>6.2716212879868227E-2</v>
      </c>
      <c r="FT194" s="94">
        <f t="shared" si="262"/>
        <v>795.46251611095522</v>
      </c>
      <c r="FU194" s="99">
        <f>IF(ISNA(VLOOKUP($A194,'[2]1516 Exp_Rev Access'!$F$7:$GB$306,154,FALSE)),"",VLOOKUP($A194,'[2]1516 Exp_Rev Access'!$F$7:$GB$306,154,FALSE))</f>
        <v>0</v>
      </c>
      <c r="FV194" s="99">
        <f>IF(ISNA(VLOOKUP($A194,'[2]1516 Exp_Rev Access'!$F$7:$GB$306,155,FALSE)),"",VLOOKUP($A194,'[2]1516 Exp_Rev Access'!$F$7:$GB$306,155,FALSE))</f>
        <v>0</v>
      </c>
      <c r="FW194" s="99">
        <f>IF(ISNA(VLOOKUP($A194,'[2]1516 Exp_Rev Access'!$F$7:$GB$306,156,FALSE)),"",VLOOKUP($A194,'[2]1516 Exp_Rev Access'!$F$7:$GB$306,156,FALSE))</f>
        <v>0</v>
      </c>
      <c r="FX194" s="99">
        <f>IF(ISNA(VLOOKUP($A194,'[2]1516 Exp_Rev Access'!$F$7:$GB$306,157,FALSE)),"",VLOOKUP($A194,'[2]1516 Exp_Rev Access'!$F$7:$GB$306,157,FALSE))</f>
        <v>0</v>
      </c>
      <c r="FY194" s="99">
        <f>IF(ISNA(VLOOKUP($A194,'[2]1516 Exp_Rev Access'!$F$7:$GB$306,158,FALSE)),"",VLOOKUP($A194,'[2]1516 Exp_Rev Access'!$F$7:$GB$306,158,FALSE))</f>
        <v>0</v>
      </c>
      <c r="FZ194" s="99">
        <f>IF(ISNA(VLOOKUP($A194,'[2]1516 Exp_Rev Access'!$F$7:$GB$306,159,FALSE)),"",VLOOKUP($A194,'[2]1516 Exp_Rev Access'!$F$7:$GB$306,159,FALSE))</f>
        <v>0</v>
      </c>
      <c r="GA194" s="99">
        <f>IF(ISNA(VLOOKUP($A194,'[2]1516 Exp_Rev Access'!$F$7:$GB$306,160,FALSE)),"",VLOOKUP($A194,'[2]1516 Exp_Rev Access'!$F$7:$GB$306,160,FALSE))</f>
        <v>0</v>
      </c>
      <c r="GB194" s="99">
        <f>IF(ISNA(VLOOKUP($A194,'[2]1516 Exp_Rev Access'!$F$7:$GB$306,161,FALSE)),"",VLOOKUP($A194,'[2]1516 Exp_Rev Access'!$F$7:$GB$306,161,FALSE))</f>
        <v>0</v>
      </c>
      <c r="GC194" s="99">
        <f>IF(ISNA(VLOOKUP($A194,'[2]1516 Exp_Rev Access'!$F$7:$GB$306,162,FALSE)),"",VLOOKUP($A194,'[2]1516 Exp_Rev Access'!$F$7:$GB$306,162,FALSE))</f>
        <v>0</v>
      </c>
      <c r="GD194" s="99">
        <f>IF(ISNA(VLOOKUP($A194,'[2]1516 Exp_Rev Access'!$F$7:$GB$306,163,FALSE)),"",VLOOKUP($A194,'[2]1516 Exp_Rev Access'!$F$7:$GB$306,163,FALSE))</f>
        <v>44415.1</v>
      </c>
      <c r="GE194" s="99">
        <f>IF(ISNA(VLOOKUP($A194,'[2]1516 Exp_Rev Access'!$F$7:$GB$306,164,FALSE)),"",VLOOKUP($A194,'[2]1516 Exp_Rev Access'!$F$7:$GB$306,164,FALSE))</f>
        <v>0</v>
      </c>
      <c r="GF194" s="99">
        <f>IF(ISNA(VLOOKUP($A194,'[2]1516 Exp_Rev Access'!$F$7:$GB$306,165,FALSE)),"",VLOOKUP($A194,'[2]1516 Exp_Rev Access'!$F$7:$GB$306,165,FALSE))</f>
        <v>0</v>
      </c>
      <c r="GG194" s="99">
        <f>IF(ISNA(VLOOKUP($A194,'[2]1516 Exp_Rev Access'!$F$7:$GB$306,166,FALSE)),"",VLOOKUP($A194,'[2]1516 Exp_Rev Access'!$F$7:$GB$306,166,FALSE))</f>
        <v>0</v>
      </c>
      <c r="GH194" s="99">
        <f>IF(ISNA(VLOOKUP($A194,'[2]1516 Exp_Rev Access'!$F$7:$GB$306,167,FALSE)),"",VLOOKUP($A194,'[2]1516 Exp_Rev Access'!$F$7:$GB$306,167,FALSE))</f>
        <v>0</v>
      </c>
      <c r="GI194" s="99">
        <f>IF(ISNA(VLOOKUP($A194,'[2]1516 Exp_Rev Access'!$F$7:$GB$306,168,FALSE)),"",VLOOKUP($A194,'[2]1516 Exp_Rev Access'!$F$7:$GB$306,168,FALSE))</f>
        <v>0</v>
      </c>
      <c r="GJ194" s="99">
        <f>IF(ISNA(VLOOKUP($A194,'[2]1516 Exp_Rev Access'!$F$7:$GB$306,169,FALSE)),"",VLOOKUP($A194,'[2]1516 Exp_Rev Access'!$F$7:$GB$306,169,FALSE))</f>
        <v>599.53</v>
      </c>
      <c r="GK194" s="99">
        <f>IF(ISNA(VLOOKUP($A194,'[2]1516 Exp_Rev Access'!$F$7:$GB$306,170,FALSE)),"",VLOOKUP($A194,'[2]1516 Exp_Rev Access'!$F$7:$GB$306,170,FALSE))</f>
        <v>532778.69999999995</v>
      </c>
      <c r="GL194" s="99">
        <f>IF(ISNA(VLOOKUP($A194,'[2]1516 Exp_Rev Access'!$F$7:$GB$306,171,FALSE)),"",VLOOKUP($A194,'[2]1516 Exp_Rev Access'!$F$7:$GB$306,171,FALSE))</f>
        <v>0</v>
      </c>
      <c r="GM194" s="99">
        <f>IF(ISNA(VLOOKUP($A194,'[2]1516 Exp_Rev Access'!$F$7:$GB$306,172,FALSE)),"",VLOOKUP($A194,'[2]1516 Exp_Rev Access'!$F$7:$GB$306,172,FALSE))</f>
        <v>0</v>
      </c>
      <c r="GN194" s="99">
        <f>IF(ISNA(VLOOKUP($A194,'[2]1516 Exp_Rev Access'!$F$7:$GB$306,173,FALSE)),"",VLOOKUP($A194,'[2]1516 Exp_Rev Access'!$F$7:$GB$306,173,FALSE))</f>
        <v>0</v>
      </c>
      <c r="GO194" s="99">
        <f>IF(ISNA(VLOOKUP($A194,'[2]1516 Exp_Rev Access'!$F$7:$GB$306,174,FALSE)),"",VLOOKUP($A194,'[2]1516 Exp_Rev Access'!$F$7:$GB$306,174,FALSE))</f>
        <v>0</v>
      </c>
      <c r="GP194" s="99">
        <f>IF(ISNA(VLOOKUP($A194,'[2]1516 Exp_Rev Access'!$F$7:$GB$306,175,FALSE)),"",VLOOKUP($A194,'[2]1516 Exp_Rev Access'!$F$7:$GB$306,175,FALSE))</f>
        <v>0</v>
      </c>
      <c r="GQ194" s="99">
        <f>IF(ISNA(VLOOKUP($A194,'[2]1516 Exp_Rev Access'!$F$7:$GB$306,176,FALSE)),"",VLOOKUP($A194,'[2]1516 Exp_Rev Access'!$F$7:$GB$306,176,FALSE))</f>
        <v>0</v>
      </c>
      <c r="GR194" s="99">
        <f>IF(ISNA(VLOOKUP($A194,'[2]1516 Exp_Rev Access'!$F$7:$GB$306,177,FALSE)),"",VLOOKUP($A194,'[2]1516 Exp_Rev Access'!$F$7:$GB$306,177,FALSE))</f>
        <v>0</v>
      </c>
      <c r="GS194" s="99">
        <f>IF(ISNA(VLOOKUP($A194,'[2]1516 Exp_Rev Access'!$F$7:$GB$306,178,FALSE)),"",VLOOKUP($A194,'[2]1516 Exp_Rev Access'!$F$7:$GB$306,178,FALSE))</f>
        <v>0</v>
      </c>
      <c r="GT194" s="101">
        <f t="shared" si="263"/>
        <v>577793.32999999996</v>
      </c>
      <c r="GU194" s="72">
        <f t="shared" si="264"/>
        <v>5.1055916132283038E-2</v>
      </c>
      <c r="GV194" s="84">
        <f t="shared" si="265"/>
        <v>647.56887643597634</v>
      </c>
    </row>
    <row r="195" spans="1:207" customFormat="1" ht="12" customHeight="1" x14ac:dyDescent="0.2">
      <c r="A195" s="96" t="s">
        <v>500</v>
      </c>
      <c r="B195" s="69" t="s">
        <v>501</v>
      </c>
      <c r="C195" s="80">
        <f>IF(ISNA(VLOOKUP($A195,'[2]1516 enrollment_Rev_Exp by size'!$A$6:$G$320,3,FALSE)),"",VLOOKUP($A195,'[2]1516 enrollment_Rev_Exp by size'!$A$6:$G$320,3,FALSE))</f>
        <v>814.1400000000001</v>
      </c>
      <c r="D195" s="97">
        <v>9309277.9399999995</v>
      </c>
      <c r="E195" s="80">
        <f t="shared" si="243"/>
        <v>9309277.9400000013</v>
      </c>
      <c r="F195" s="80">
        <f t="shared" si="244"/>
        <v>0</v>
      </c>
      <c r="G195" s="98">
        <f>IF(ISNA(VLOOKUP($A195,'[2]1516 Exp_Rev Access'!$F$7:$FS$306,2,FALSE)),"",VLOOKUP($A195,'[2]1516 Exp_Rev Access'!$F$7:$FS$306,2,FALSE))</f>
        <v>1029270.41</v>
      </c>
      <c r="H195" s="98">
        <f>IF(ISNA(VLOOKUP($A195,'[2]1516 Exp_Rev Access'!$F$7:$FS$306,3,FALSE)),"",VLOOKUP($A195,'[2]1516 Exp_Rev Access'!$F$7:$FS$306,3,FALSE))</f>
        <v>0</v>
      </c>
      <c r="I195" s="98">
        <f>IF(ISNA(VLOOKUP($A195,'[2]1516 Exp_Rev Access'!$F$7:$FS$306,4,FALSE)),"",VLOOKUP($A195,'[2]1516 Exp_Rev Access'!$F$7:$FS$306,4,FALSE))</f>
        <v>0</v>
      </c>
      <c r="J195" s="98">
        <f>IF(ISNA(VLOOKUP($A195,'[2]1516 Exp_Rev Access'!$F$7:$FS$306,5,FALSE)),"",VLOOKUP($A195,'[2]1516 Exp_Rev Access'!$F$7:$FS$306,5,FALSE))</f>
        <v>32648.04</v>
      </c>
      <c r="K195" s="98">
        <f>IF(ISNA(VLOOKUP($A195,'[2]1516 Exp_Rev Access'!$F$7:$FS$306,6,FALSE)),"",VLOOKUP($A195,'[2]1516 Exp_Rev Access'!$F$7:$FS$306,6,FALSE))</f>
        <v>0</v>
      </c>
      <c r="L195" s="98">
        <f>IF(ISNA(VLOOKUP($A195,'[2]1516 Exp_Rev Access'!$F$7:$FS$306,7,FALSE)),"",VLOOKUP($A195,'[2]1516 Exp_Rev Access'!$F$7:$FS$306,7,FALSE))</f>
        <v>0</v>
      </c>
      <c r="M195" s="90">
        <f t="shared" si="245"/>
        <v>1061918.45</v>
      </c>
      <c r="N195" s="72">
        <f t="shared" si="246"/>
        <v>0.11407097917198936</v>
      </c>
      <c r="O195" s="73">
        <f t="shared" si="247"/>
        <v>1304.3437860810177</v>
      </c>
      <c r="P195" s="99">
        <f>IF(ISNA(VLOOKUP($A195,'[2]1516 Exp_Rev Access'!$F$7:$FS$306,8,FALSE)),"",VLOOKUP($A195,'[2]1516 Exp_Rev Access'!$F$7:$FS$306,8,FALSE))</f>
        <v>4320</v>
      </c>
      <c r="Q195" s="99">
        <f>IF(ISNA(VLOOKUP($A195,'[2]1516 Exp_Rev Access'!$F$7:$FS$306,9,FALSE)),"",VLOOKUP($A195,'[2]1516 Exp_Rev Access'!$F$7:$FS$306,9,FALSE))</f>
        <v>0</v>
      </c>
      <c r="R195" s="99">
        <f>IF(ISNA(VLOOKUP($A195,'[2]1516 Exp_Rev Access'!$F$7:$FS$306,10,FALSE)),"",VLOOKUP($A195,'[2]1516 Exp_Rev Access'!$F$7:$FS$306,10,FALSE))</f>
        <v>482</v>
      </c>
      <c r="S195" s="99">
        <f>IF(ISNA(VLOOKUP($A195,'[2]1516 Exp_Rev Access'!$F$7:$FS$306,11,FALSE)),"",VLOOKUP($A195,'[2]1516 Exp_Rev Access'!$F$7:$FS$306,11,FALSE))</f>
        <v>0</v>
      </c>
      <c r="T195" s="99">
        <f>IF(ISNA(VLOOKUP($A195,'[2]1516 Exp_Rev Access'!$F$7:$FS$306,12,FALSE)),"",VLOOKUP($A195,'[2]1516 Exp_Rev Access'!$F$7:$FS$306,12,FALSE))</f>
        <v>0</v>
      </c>
      <c r="U195" s="99">
        <f>IF(ISNA(VLOOKUP($A195,'[2]1516 Exp_Rev Access'!$F$7:$FS$306,13,FALSE)),"",VLOOKUP($A195,'[2]1516 Exp_Rev Access'!$F$7:$FS$306,13,FALSE))</f>
        <v>400</v>
      </c>
      <c r="V195" s="99">
        <f>IF(ISNA(VLOOKUP($A195,'[2]1516 Exp_Rev Access'!$F$7:$FS$306,14,FALSE)),"",VLOOKUP($A195,'[2]1516 Exp_Rev Access'!$F$7:$FS$306,14,FALSE))</f>
        <v>0</v>
      </c>
      <c r="W195" s="99">
        <f>IF(ISNA(VLOOKUP($A195,'[2]1516 Exp_Rev Access'!$F$7:$FS$306,15,FALSE)),"",VLOOKUP($A195,'[2]1516 Exp_Rev Access'!$F$7:$FS$306,15,FALSE))</f>
        <v>0</v>
      </c>
      <c r="X195" s="99">
        <f>IF(ISNA(VLOOKUP($A195,'[2]1516 Exp_Rev Access'!$F$7:$FS$306,16,FALSE)),"",VLOOKUP($A195,'[2]1516 Exp_Rev Access'!$F$7:$FS$306,16,FALSE))</f>
        <v>874.93</v>
      </c>
      <c r="Y195" s="99">
        <f>IF(ISNA(VLOOKUP($A195,'[2]1516 Exp_Rev Access'!$F$7:$FS$306,17,FALSE)),"",VLOOKUP($A195,'[2]1516 Exp_Rev Access'!$F$7:$FS$306,17,FALSE))</f>
        <v>0</v>
      </c>
      <c r="Z195" s="99">
        <f>IF(ISNA(VLOOKUP($A195,'[2]1516 Exp_Rev Access'!$F$7:$FS$306,18,FALSE)),"",VLOOKUP($A195,'[2]1516 Exp_Rev Access'!$F$7:$FS$306,18,FALSE))</f>
        <v>0</v>
      </c>
      <c r="AA195" s="99">
        <f>IF(ISNA(VLOOKUP($A195,'[2]1516 Exp_Rev Access'!$F$7:$FS$306,19,FALSE)),"",VLOOKUP($A195,'[2]1516 Exp_Rev Access'!$F$7:$FS$306,19,FALSE))</f>
        <v>0</v>
      </c>
      <c r="AB195" s="99">
        <f>IF(ISNA(VLOOKUP($A195,'[2]1516 Exp_Rev Access'!$F$7:$FS$306,20,FALSE)),"",VLOOKUP($A195,'[2]1516 Exp_Rev Access'!$F$7:$FS$306,20,FALSE))</f>
        <v>2989.74</v>
      </c>
      <c r="AC195" s="99">
        <f>IF(ISNA(VLOOKUP($A195,'[2]1516 Exp_Rev Access'!$F$7:$FS$306,21,FALSE)),"",VLOOKUP($A195,'[2]1516 Exp_Rev Access'!$F$7:$FS$306,21,FALSE))</f>
        <v>54272.34</v>
      </c>
      <c r="AD195" s="99">
        <f>IF(ISNA(VLOOKUP($A195,'[2]1516 Exp_Rev Access'!$F$7:$FS$306,22,FALSE)),"",VLOOKUP($A195,'[2]1516 Exp_Rev Access'!$F$7:$FS$306,22,FALSE))</f>
        <v>2662.01</v>
      </c>
      <c r="AE195" s="99">
        <f>IF(ISNA(VLOOKUP($A195,'[2]1516 Exp_Rev Access'!$F$7:$FS$306,23,FALSE)),"",VLOOKUP($A195,'[2]1516 Exp_Rev Access'!$F$7:$FS$306,23,FALSE))</f>
        <v>0</v>
      </c>
      <c r="AF195" s="99">
        <f>IF(ISNA(VLOOKUP($A195,'[2]1516 Exp_Rev Access'!$F$7:$FS$306,24,FALSE)),"",VLOOKUP($A195,'[2]1516 Exp_Rev Access'!$F$7:$FS$306,24,FALSE))</f>
        <v>5000</v>
      </c>
      <c r="AG195" s="99">
        <f>IF(ISNA(VLOOKUP($A195,'[2]1516 Exp_Rev Access'!$F$7:$FS$306,25,FALSE)),"",VLOOKUP($A195,'[2]1516 Exp_Rev Access'!$F$7:$FS$306,25,FALSE))</f>
        <v>737.94</v>
      </c>
      <c r="AH195" s="98">
        <f>IF(ISNA(VLOOKUP($A195,'[2]1516 Exp_Rev Access'!$F$7:$FS$306,26,FALSE)),"",VLOOKUP($A195,'[2]1516 Exp_Rev Access'!$F$7:$FS$306,26,FALSE))</f>
        <v>5845</v>
      </c>
      <c r="AI195" s="98">
        <f>IF(ISNA(VLOOKUP($A195,'[2]1516 Exp_Rev Access'!$F$7:$FS$306,27,FALSE)),"",VLOOKUP($A195,'[2]1516 Exp_Rev Access'!$F$7:$FS$306,27,FALSE))</f>
        <v>0</v>
      </c>
      <c r="AJ195" s="98">
        <f>IF(ISNA(VLOOKUP($A195,'[2]1516 Exp_Rev Access'!$F$7:$FS$306,28,FALSE)),"",VLOOKUP($A195,'[2]1516 Exp_Rev Access'!$F$7:$FS$306,28,FALSE))</f>
        <v>12201.37</v>
      </c>
      <c r="AK195" s="98">
        <f>IF(ISNA(VLOOKUP($A195,'[2]1516 Exp_Rev Access'!$F$7:$FS$306,29,FALSE)),"",VLOOKUP($A195,'[2]1516 Exp_Rev Access'!$F$7:$FS$306,29,FALSE))</f>
        <v>13206.87</v>
      </c>
      <c r="AL195" s="100">
        <f t="shared" si="248"/>
        <v>102992.19999999998</v>
      </c>
      <c r="AM195" s="72">
        <f t="shared" si="249"/>
        <v>1.1063392957413407E-2</v>
      </c>
      <c r="AN195" s="94">
        <f t="shared" si="250"/>
        <v>126.50428673201165</v>
      </c>
      <c r="AO195" s="99">
        <f>IF(ISNA(VLOOKUP($A195,'[2]1516 Exp_Rev Access'!$F$7:$GB$306,30,FALSE)),"",VLOOKUP($A195,'[2]1516 Exp_Rev Access'!$F$7:$FS$306,30,FALSE))</f>
        <v>5018286.57</v>
      </c>
      <c r="AP195" s="99">
        <f>IF(ISNA(VLOOKUP($A195,'[2]1516 Exp_Rev Access'!$F$7:$GB$306,31,FALSE)),"",VLOOKUP($A195,'[2]1516 Exp_Rev Access'!$F$7:$FS$306,31,FALSE))</f>
        <v>136257.21</v>
      </c>
      <c r="AQ195" s="99">
        <f>IF(ISNA(VLOOKUP($A195,'[2]1516 Exp_Rev Access'!$F$7:$GB$306,32,FALSE)),"",VLOOKUP($A195,'[2]1516 Exp_Rev Access'!$F$7:$FS$306,32,FALSE))</f>
        <v>416147.20000000001</v>
      </c>
      <c r="AR195" s="99">
        <f>IF(ISNA(VLOOKUP($A195,'[2]1516 Exp_Rev Access'!$F$7:$GB$306,33,FALSE)),"",VLOOKUP($A195,'[2]1516 Exp_Rev Access'!$F$7:$FS$306,33,FALSE))</f>
        <v>0</v>
      </c>
      <c r="AS195" s="99">
        <f>IF(ISNA(VLOOKUP($A195,'[2]1516 Exp_Rev Access'!$F$7:$GB$306,34,FALSE)),"",VLOOKUP($A195,'[2]1516 Exp_Rev Access'!$F$7:$FS$306,34,FALSE))</f>
        <v>0</v>
      </c>
      <c r="AT195" s="101">
        <f t="shared" si="251"/>
        <v>5570690.9800000004</v>
      </c>
      <c r="AU195" s="72">
        <f t="shared" si="252"/>
        <v>0.59840204749542592</v>
      </c>
      <c r="AV195" s="94">
        <f t="shared" si="253"/>
        <v>6842.4238828702673</v>
      </c>
      <c r="AW195" s="99">
        <f>IF(ISNA(VLOOKUP($A195,'[2]1516 Exp_Rev Access'!$F$7:$GB$306,35,FALSE)),"",VLOOKUP($A195,'[2]1516 Exp_Rev Access'!$F$7:$GB$306,35,FALSE))</f>
        <v>0</v>
      </c>
      <c r="AX195" s="99">
        <f>IF(ISNA(VLOOKUP($A195,'[2]1516 Exp_Rev Access'!$F$7:$GB$306,36,FALSE)),"",VLOOKUP($A195,'[2]1516 Exp_Rev Access'!$F$7:$GB$306,36,FALSE))</f>
        <v>651090.30000000005</v>
      </c>
      <c r="AY195" s="99">
        <f>IF(ISNA(VLOOKUP($A195,'[2]1516 Exp_Rev Access'!$F$7:$GB$306,37,FALSE)),"",VLOOKUP($A195,'[2]1516 Exp_Rev Access'!$F$7:$GB$306,37,FALSE))</f>
        <v>21380.12</v>
      </c>
      <c r="AZ195" s="99">
        <f>IF(ISNA(VLOOKUP($A195,'[2]1516 Exp_Rev Access'!$F$7:$GB$306,38,FALSE)),"",VLOOKUP($A195,'[2]1516 Exp_Rev Access'!$F$7:$GB$306,38,FALSE))</f>
        <v>0</v>
      </c>
      <c r="BA195" s="99">
        <f>IF(ISNA(VLOOKUP($A195,'[2]1516 Exp_Rev Access'!$F$7:$GB$306,39,FALSE)),"",VLOOKUP($A195,'[2]1516 Exp_Rev Access'!$F$7:$GB$306,39,FALSE))</f>
        <v>0</v>
      </c>
      <c r="BB195" s="99">
        <f>IF(ISNA(VLOOKUP($A195,'[2]1516 Exp_Rev Access'!$F$7:$GB$306,40,FALSE)),"",VLOOKUP($A195,'[2]1516 Exp_Rev Access'!$F$7:$GB$306,40,FALSE))</f>
        <v>258619.78</v>
      </c>
      <c r="BC195" s="99">
        <f>IF(ISNA(VLOOKUP($A195,'[2]1516 Exp_Rev Access'!$F$7:$GB$306,41,FALSE)),"",VLOOKUP($A195,'[2]1516 Exp_Rev Access'!$F$7:$GB$306,41,FALSE))</f>
        <v>0</v>
      </c>
      <c r="BD195" s="99">
        <f>IF(ISNA(VLOOKUP($A195,'[2]1516 Exp_Rev Access'!$F$7:$GB$306,42,FALSE)),"",VLOOKUP($A195,'[2]1516 Exp_Rev Access'!$F$7:$GB$306,42,FALSE))</f>
        <v>63276.2</v>
      </c>
      <c r="BE195" s="99">
        <f>IF(ISNA(VLOOKUP($A195,'[2]1516 Exp_Rev Access'!$F$7:$GB$306,43,FALSE)),"",VLOOKUP($A195,'[2]1516 Exp_Rev Access'!$F$7:$GB$306,43,FALSE))</f>
        <v>0</v>
      </c>
      <c r="BF195" s="99">
        <f>IF(ISNA(VLOOKUP($A195,'[2]1516 Exp_Rev Access'!$F$7:$GB$306,44,FALSE)),"",VLOOKUP($A195,'[2]1516 Exp_Rev Access'!$F$7:$GB$306,44,FALSE))</f>
        <v>1553.67</v>
      </c>
      <c r="BG195" s="99">
        <f>IF(ISNA(VLOOKUP($A195,'[2]1516 Exp_Rev Access'!$F$7:$GB$306,45,FALSE)),"",VLOOKUP($A195,'[2]1516 Exp_Rev Access'!$F$7:$GB$306,45,FALSE))</f>
        <v>8391.7199999999993</v>
      </c>
      <c r="BH195" s="99">
        <f>IF(ISNA(VLOOKUP($A195,'[2]1516 Exp_Rev Access'!$F$7:$GB$306,46,FALSE)),"",VLOOKUP($A195,'[2]1516 Exp_Rev Access'!$F$7:$GB$306,46,FALSE))</f>
        <v>0</v>
      </c>
      <c r="BI195" s="99">
        <f>IF(ISNA(VLOOKUP($A195,'[2]1516 Exp_Rev Access'!$F$7:$GB$306,47,FALSE)),"",VLOOKUP($A195,'[2]1516 Exp_Rev Access'!$F$7:$GB$306,47,FALSE))</f>
        <v>7711.98</v>
      </c>
      <c r="BJ195" s="99">
        <f>IF(ISNA(VLOOKUP($A195,'[2]1516 Exp_Rev Access'!$F$7:$GB$306,48,FALSE)),"",VLOOKUP($A195,'[2]1516 Exp_Rev Access'!$F$7:$GB$306,48,FALSE))</f>
        <v>479805.73</v>
      </c>
      <c r="BK195" s="99">
        <f>IF(ISNA(VLOOKUP($A195,'[2]1516 Exp_Rev Access'!$F$7:$GB$306,49,FALSE)),"",VLOOKUP($A195,'[2]1516 Exp_Rev Access'!$F$7:$GB$306,49,FALSE))</f>
        <v>0</v>
      </c>
      <c r="BL195" s="99">
        <f>IF(ISNA(VLOOKUP($A195,'[2]1516 Exp_Rev Access'!$F$7:$GB$306,50,FALSE)),"",VLOOKUP($A195,'[2]1516 Exp_Rev Access'!$F$7:$GB$306,50,FALSE))</f>
        <v>0</v>
      </c>
      <c r="BM195" s="99">
        <f>IF(ISNA(VLOOKUP($A195,'[2]1516 Exp_Rev Access'!$F$7:$GB$306,51,FALSE)),"",VLOOKUP($A195,'[2]1516 Exp_Rev Access'!$F$7:$GB$306,51,FALSE))</f>
        <v>0</v>
      </c>
      <c r="BN195" s="99">
        <f>IF(ISNA(VLOOKUP($A195,'[2]1516 Exp_Rev Access'!$F$7:$GB$306,52,FALSE)),"",VLOOKUP($A195,'[2]1516 Exp_Rev Access'!$F$7:$GB$306,52,FALSE))</f>
        <v>0</v>
      </c>
      <c r="BO195" s="99">
        <f>IF(ISNA(VLOOKUP($A195,'[2]1516 Exp_Rev Access'!$F$7:$GB$306,53,FALSE)),"",VLOOKUP($A195,'[2]1516 Exp_Rev Access'!$F$7:$GB$306,53,FALSE))</f>
        <v>0</v>
      </c>
      <c r="BP195" s="99">
        <f>IF(ISNA(VLOOKUP($A195,'[2]1516 Exp_Rev Access'!$F$7:$GB$306,54,FALSE)),"",VLOOKUP($A195,'[2]1516 Exp_Rev Access'!$F$7:$GB$306,54,FALSE))</f>
        <v>0</v>
      </c>
      <c r="BQ195" s="99">
        <f>IF(ISNA(VLOOKUP($A195,'[2]1516 Exp_Rev Access'!$F$7:$GB$306,55,FALSE)),"",VLOOKUP($A195,'[2]1516 Exp_Rev Access'!$F$7:$GB$306,55,FALSE))</f>
        <v>0</v>
      </c>
      <c r="BR195" s="99">
        <f>IF(ISNA(VLOOKUP($A195,'[2]1516 Exp_Rev Access'!$F$7:$GB$306,56,FALSE)),"",VLOOKUP($A195,'[2]1516 Exp_Rev Access'!$F$7:$GB$306,56,FALSE))</f>
        <v>0</v>
      </c>
      <c r="BS195" s="99">
        <f>IF(ISNA(VLOOKUP($A195,'[2]1516 Exp_Rev Access'!$F$7:$GB$306,57,FALSE)),"",VLOOKUP($A195,'[2]1516 Exp_Rev Access'!$F$7:$GB$306,57,FALSE))</f>
        <v>0</v>
      </c>
      <c r="BT195" s="99">
        <f>IF(ISNA(VLOOKUP($A195,'[2]1516 Exp_Rev Access'!$F$7:$GB$306,58,FALSE)),"",VLOOKUP($A195,'[2]1516 Exp_Rev Access'!$F$7:$GB$306,58,FALSE))</f>
        <v>0</v>
      </c>
      <c r="BU195" s="102">
        <f t="shared" si="254"/>
        <v>1491829.5</v>
      </c>
      <c r="BV195" s="72">
        <f t="shared" si="255"/>
        <v>0.16025190241553794</v>
      </c>
      <c r="BW195" s="94">
        <f t="shared" si="256"/>
        <v>1832.3992188075758</v>
      </c>
      <c r="BX195" s="99">
        <f>IF(ISNA(VLOOKUP($A195,'[2]1516 Exp_Rev Access'!$F$7:$GB$306,59,FALSE)),"",VLOOKUP($A195,'[2]1516 Exp_Rev Access'!$F$7:$GB$306,59,FALSE))</f>
        <v>0</v>
      </c>
      <c r="BY195" s="99">
        <f>IF(ISNA(VLOOKUP($A195,'[2]1516 Exp_Rev Access'!$F$7:$GB$306,60,FALSE)),"",VLOOKUP($A195,'[2]1516 Exp_Rev Access'!$F$7:$GB$306,60,FALSE))</f>
        <v>0</v>
      </c>
      <c r="BZ195" s="99">
        <f>IF(ISNA(VLOOKUP($A195,'[2]1516 Exp_Rev Access'!$F$7:$GB$306,61,FALSE)),"",VLOOKUP($A195,'[2]1516 Exp_Rev Access'!$F$7:$GB$306,61,FALSE))</f>
        <v>0</v>
      </c>
      <c r="CA195" s="99">
        <f>IF(ISNA(VLOOKUP($A195,'[2]1516 Exp_Rev Access'!$F$7:$GB$306,62,FALSE)),"",VLOOKUP($A195,'[2]1516 Exp_Rev Access'!$F$7:$GB$306,62,FALSE))</f>
        <v>0</v>
      </c>
      <c r="CB195" s="99">
        <f>IF(ISNA(VLOOKUP($A195,'[2]1516 Exp_Rev Access'!$F$7:$GB$306,63,FALSE)),"",VLOOKUP($A195,'[2]1516 Exp_Rev Access'!$F$7:$GB$306,63,FALSE))</f>
        <v>25719.5</v>
      </c>
      <c r="CC195" s="99">
        <f>IF(ISNA(VLOOKUP($A195,'[2]1516 Exp_Rev Access'!$F$7:$GB$306,64,FALSE)),"",VLOOKUP($A195,'[2]1516 Exp_Rev Access'!$F$7:$GB$306,64,FALSE))</f>
        <v>0</v>
      </c>
      <c r="CD195" s="101">
        <f t="shared" si="257"/>
        <v>25719.5</v>
      </c>
      <c r="CE195" s="72">
        <f t="shared" si="266"/>
        <v>2.7627814064384894E-3</v>
      </c>
      <c r="CF195" s="103">
        <f t="shared" si="267"/>
        <v>31.591004004225315</v>
      </c>
      <c r="CG195" s="99">
        <f>IF(ISNA(VLOOKUP($A195,'[2]1516 Exp_Rev Access'!$F$7:$GB$306,65,FALSE)),"",VLOOKUP($A195,'[2]1516 Exp_Rev Access'!$F$7:$GB$306,65,FALSE))</f>
        <v>0</v>
      </c>
      <c r="CH195" s="99">
        <f>IF(ISNA(VLOOKUP($A195,'[2]1516 Exp_Rev Access'!$F$7:$GB$306,66,FALSE)),"",VLOOKUP($A195,'[2]1516 Exp_Rev Access'!$F$7:$GB$306,66,FALSE))</f>
        <v>0</v>
      </c>
      <c r="CI195" s="99">
        <f>IF(ISNA(VLOOKUP($A195,'[2]1516 Exp_Rev Access'!$F$7:$GB$306,67,FALSE)),"",VLOOKUP($A195,'[2]1516 Exp_Rev Access'!$F$7:$GB$306,67,FALSE))</f>
        <v>0</v>
      </c>
      <c r="CJ195" s="99">
        <f>IF(ISNA(VLOOKUP($A195,'[2]1516 Exp_Rev Access'!$F$7:$GB$306,68,FALSE)),"",VLOOKUP($A195,'[2]1516 Exp_Rev Access'!$F$7:$GB$306,68,FALSE))</f>
        <v>0</v>
      </c>
      <c r="CK195" s="99">
        <f>IF(ISNA(VLOOKUP($A195,'[2]1516 Exp_Rev Access'!$F$7:$GB$306,69,FALSE)),"",VLOOKUP($A195,'[2]1516 Exp_Rev Access'!$F$7:$GB$306,69,FALSE))</f>
        <v>0</v>
      </c>
      <c r="CL195" s="99">
        <f>IF(ISNA(VLOOKUP($A195,'[2]1516 Exp_Rev Access'!$F$7:$GB$306,70,FALSE)),"",VLOOKUP($A195,'[2]1516 Exp_Rev Access'!$F$7:$GB$306,70,FALSE))</f>
        <v>0</v>
      </c>
      <c r="CM195" s="99">
        <f>IF(ISNA(VLOOKUP($A195,'[2]1516 Exp_Rev Access'!$F$7:$GB$306,71,FALSE)),"",VLOOKUP($A195,'[2]1516 Exp_Rev Access'!$F$7:$GB$306,71,FALSE))</f>
        <v>0</v>
      </c>
      <c r="CN195" s="99">
        <f>IF(ISNA(VLOOKUP($A195,'[2]1516 Exp_Rev Access'!$F$7:$GB$306,72,FALSE)),"",VLOOKUP($A195,'[2]1516 Exp_Rev Access'!$F$7:$GB$306,72,FALSE))</f>
        <v>0</v>
      </c>
      <c r="CO195" s="99">
        <f>IF(ISNA(VLOOKUP($A195,'[2]1516 Exp_Rev Access'!$F$7:$GB$306,73,FALSE)),"",VLOOKUP($A195,'[2]1516 Exp_Rev Access'!$F$7:$GB$306,73,FALSE))</f>
        <v>0</v>
      </c>
      <c r="CP195" s="99">
        <f>IF(ISNA(VLOOKUP($A195,'[2]1516 Exp_Rev Access'!$F$7:$GB$306,74,FALSE)),"",VLOOKUP($A195,'[2]1516 Exp_Rev Access'!$F$7:$GB$306,74,FALSE))</f>
        <v>185427.46</v>
      </c>
      <c r="CQ195" s="99">
        <f>IF(ISNA(VLOOKUP($A195,'[2]1516 Exp_Rev Access'!$F$7:$GB$306,75,FALSE)),"",VLOOKUP($A195,'[2]1516 Exp_Rev Access'!$F$7:$GB$306,75,FALSE))</f>
        <v>0</v>
      </c>
      <c r="CR195" s="99">
        <f>IF(ISNA(VLOOKUP($A195,'[2]1516 Exp_Rev Access'!$F$7:$GB$306,76,FALSE)),"",VLOOKUP($A195,'[2]1516 Exp_Rev Access'!$F$7:$GB$306,76,FALSE))</f>
        <v>11552</v>
      </c>
      <c r="CS195" s="99">
        <f>IF(ISNA(VLOOKUP($A195,'[2]1516 Exp_Rev Access'!$F$7:$GB$306,77,FALSE)),"",VLOOKUP($A195,'[2]1516 Exp_Rev Access'!$F$7:$GB$306,77,FALSE))</f>
        <v>0</v>
      </c>
      <c r="CT195" s="99">
        <f>IF(ISNA(VLOOKUP($A195,'[2]1516 Exp_Rev Access'!$F$7:$GB$306,78,FALSE)),"",VLOOKUP($A195,'[2]1516 Exp_Rev Access'!$F$7:$GB$306,78,FALSE))</f>
        <v>399391.08</v>
      </c>
      <c r="CU195" s="99">
        <f>IF(ISNA(VLOOKUP($A195,'[2]1516 Exp_Rev Access'!$F$7:$GB$306,79,FALSE)),"",VLOOKUP($A195,'[2]1516 Exp_Rev Access'!$F$7:$GB$306,79,FALSE))</f>
        <v>72410.320000000007</v>
      </c>
      <c r="CV195" s="99">
        <f>IF(ISNA(VLOOKUP($A195,'[2]1516 Exp_Rev Access'!$F$7:$GB$306,80,FALSE)),"",VLOOKUP($A195,'[2]1516 Exp_Rev Access'!$F$7:$GB$306,80,FALSE))</f>
        <v>0</v>
      </c>
      <c r="CW195" s="99">
        <f>IF(ISNA(VLOOKUP($A195,'[2]1516 Exp_Rev Access'!$F$7:$GB$306,81,FALSE)),"",VLOOKUP($A195,'[2]1516 Exp_Rev Access'!$F$7:$GB$306,81,FALSE))</f>
        <v>0</v>
      </c>
      <c r="CX195" s="99">
        <f>IF(ISNA(VLOOKUP($A195,'[2]1516 Exp_Rev Access'!$F$7:$GB$306,82,FALSE)),"",VLOOKUP($A195,'[2]1516 Exp_Rev Access'!$F$7:$GB$306,82,FALSE))</f>
        <v>0</v>
      </c>
      <c r="CY195" s="99">
        <f>IF(ISNA(VLOOKUP($A195,'[2]1516 Exp_Rev Access'!$F$7:$GB$306,83,FALSE)),"",VLOOKUP($A195,'[2]1516 Exp_Rev Access'!$F$7:$GB$306,83,FALSE))</f>
        <v>0</v>
      </c>
      <c r="CZ195" s="99">
        <f>IF(ISNA(VLOOKUP($A195,'[2]1516 Exp_Rev Access'!$F$7:$GB$306,84,FALSE)),"",VLOOKUP($A195,'[2]1516 Exp_Rev Access'!$F$7:$GB$306,84,FALSE))</f>
        <v>0</v>
      </c>
      <c r="DA195" s="99">
        <f>IF(ISNA(VLOOKUP($A195,'[2]1516 Exp_Rev Access'!$F$7:$GB$306,85,FALSE)),"",VLOOKUP($A195,'[2]1516 Exp_Rev Access'!$F$7:$GB$306,85,FALSE))</f>
        <v>0</v>
      </c>
      <c r="DB195" s="99">
        <f>IF(ISNA(VLOOKUP($A195,'[2]1516 Exp_Rev Access'!$F$7:$GB$306,86,FALSE)),"",VLOOKUP($A195,'[2]1516 Exp_Rev Access'!$F$7:$GB$306,86,FALSE))</f>
        <v>0</v>
      </c>
      <c r="DC195" s="99">
        <f>IF(ISNA(VLOOKUP($A195,'[2]1516 Exp_Rev Access'!$F$7:$GB$306,87,FALSE)),"",VLOOKUP($A195,'[2]1516 Exp_Rev Access'!$F$7:$GB$306,87,FALSE))</f>
        <v>0</v>
      </c>
      <c r="DD195" s="99">
        <f>IF(ISNA(VLOOKUP($A195,'[2]1516 Exp_Rev Access'!$F$7:$GB$306,88,FALSE)),"",VLOOKUP($A195,'[2]1516 Exp_Rev Access'!$F$7:$GB$306,88,FALSE))</f>
        <v>0</v>
      </c>
      <c r="DE195" s="99">
        <f>IF(ISNA(VLOOKUP($A195,'[2]1516 Exp_Rev Access'!$F$7:$GB$306,89,FALSE)),"",VLOOKUP($A195,'[2]1516 Exp_Rev Access'!$F$7:$GB$306,89,FALSE))</f>
        <v>0</v>
      </c>
      <c r="DF195" s="99">
        <f>IF(ISNA(VLOOKUP($A195,'[2]1516 Exp_Rev Access'!$F$7:$GB$306,90,FALSE)),"",VLOOKUP($A195,'[2]1516 Exp_Rev Access'!$F$7:$GB$306,90,FALSE))</f>
        <v>0</v>
      </c>
      <c r="DG195" s="99">
        <f>IF(ISNA(VLOOKUP($A195,'[2]1516 Exp_Rev Access'!$F$7:$GB$306,91,FALSE)),"",VLOOKUP($A195,'[2]1516 Exp_Rev Access'!$F$7:$GB$306,91,FALSE))</f>
        <v>1403.9</v>
      </c>
      <c r="DH195" s="99">
        <f>IF(ISNA(VLOOKUP($A195,'[2]1516 Exp_Rev Access'!$F$7:$GB$306,92,FALSE)),"",VLOOKUP($A195,'[2]1516 Exp_Rev Access'!$F$7:$GB$306,92,FALSE))</f>
        <v>232672.86</v>
      </c>
      <c r="DI195" s="99">
        <f>IF(ISNA(VLOOKUP($A195,'[2]1516 Exp_Rev Access'!$F$7:$GB$306,93,FALSE)),"",VLOOKUP($A195,'[2]1516 Exp_Rev Access'!$F$7:$GB$306,93,FALSE))</f>
        <v>0</v>
      </c>
      <c r="DJ195" s="99">
        <f>IF(ISNA(VLOOKUP($A195,'[2]1516 Exp_Rev Access'!$F$7:$GB$306,94,FALSE)),"",VLOOKUP($A195,'[2]1516 Exp_Rev Access'!$F$7:$GB$306,94,FALSE))</f>
        <v>0</v>
      </c>
      <c r="DK195" s="99">
        <f>IF(ISNA(VLOOKUP($A195,'[2]1516 Exp_Rev Access'!$F$7:$GB$306,95,FALSE)),"",VLOOKUP($A195,'[2]1516 Exp_Rev Access'!$F$7:$GB$306,95,FALSE))</f>
        <v>0</v>
      </c>
      <c r="DL195" s="99">
        <f>IF(ISNA(VLOOKUP($A195,'[2]1516 Exp_Rev Access'!$F$7:$GB$306,96,FALSE)),"",VLOOKUP($A195,'[2]1516 Exp_Rev Access'!$F$7:$GB$306,96,FALSE))</f>
        <v>0</v>
      </c>
      <c r="DM195" s="99">
        <f>IF(ISNA(VLOOKUP($A195,'[2]1516 Exp_Rev Access'!$F$7:$GB$306,97,FALSE)),"",VLOOKUP($A195,'[2]1516 Exp_Rev Access'!$F$7:$GB$306,97,FALSE))</f>
        <v>0</v>
      </c>
      <c r="DN195" s="99">
        <f>IF(ISNA(VLOOKUP($A195,'[2]1516 Exp_Rev Access'!$F$7:$GB$306,98,FALSE)),"",VLOOKUP($A195,'[2]1516 Exp_Rev Access'!$F$7:$GB$306,98,FALSE))</f>
        <v>0</v>
      </c>
      <c r="DO195" s="99">
        <f>IF(ISNA(VLOOKUP($A195,'[2]1516 Exp_Rev Access'!$F$7:$GB$306,99,FALSE)),"",VLOOKUP($A195,'[2]1516 Exp_Rev Access'!$F$7:$GB$306,99,FALSE))</f>
        <v>0</v>
      </c>
      <c r="DP195" s="99">
        <f>IF(ISNA(VLOOKUP($A195,'[2]1516 Exp_Rev Access'!$F$7:$GB$306,100,FALSE)),"",VLOOKUP($A195,'[2]1516 Exp_Rev Access'!$F$7:$GB$306,100,FALSE))</f>
        <v>0</v>
      </c>
      <c r="DQ195" s="99">
        <f>IF(ISNA(VLOOKUP($A195,'[2]1516 Exp_Rev Access'!$F$7:$GB$306,101,FALSE)),"",VLOOKUP($A195,'[2]1516 Exp_Rev Access'!$F$7:$GB$306,101,FALSE))</f>
        <v>0</v>
      </c>
      <c r="DR195" s="99">
        <f>IF(ISNA(VLOOKUP($A195,'[2]1516 Exp_Rev Access'!$F$7:$GB$306,102,FALSE)),"",VLOOKUP($A195,'[2]1516 Exp_Rev Access'!$F$7:$GB$306,102,FALSE))</f>
        <v>0</v>
      </c>
      <c r="DS195" s="99">
        <f>IF(ISNA(VLOOKUP($A195,'[2]1516 Exp_Rev Access'!$F$7:$GB$306,103,FALSE)),"",VLOOKUP($A195,'[2]1516 Exp_Rev Access'!$F$7:$GB$306,103,FALSE))</f>
        <v>0</v>
      </c>
      <c r="DT195" s="99">
        <f>IF(ISNA(VLOOKUP($A195,'[2]1516 Exp_Rev Access'!$F$7:$GB$306,104,FALSE)),"",VLOOKUP($A195,'[2]1516 Exp_Rev Access'!$F$7:$GB$306,104,FALSE))</f>
        <v>0</v>
      </c>
      <c r="DU195" s="99">
        <f>IF(ISNA(VLOOKUP($A195,'[2]1516 Exp_Rev Access'!$F$7:$GB$306,105,FALSE)),"",VLOOKUP($A195,'[2]1516 Exp_Rev Access'!$F$7:$GB$306,105,FALSE))</f>
        <v>0</v>
      </c>
      <c r="DV195" s="99">
        <f>IF(ISNA(VLOOKUP($A195,'[2]1516 Exp_Rev Access'!$F$7:$GB$306,106,FALSE)),"",VLOOKUP($A195,'[2]1516 Exp_Rev Access'!$F$7:$GB$306,106,FALSE))</f>
        <v>0</v>
      </c>
      <c r="DW195" s="99">
        <f>IF(ISNA(VLOOKUP($A195,'[2]1516 Exp_Rev Access'!$F$7:$GB$306,107,FALSE)),"",VLOOKUP($A195,'[2]1516 Exp_Rev Access'!$F$7:$GB$306,107,FALSE))</f>
        <v>0</v>
      </c>
      <c r="DX195" s="99">
        <f>IF(ISNA(VLOOKUP($A195,'[2]1516 Exp_Rev Access'!$F$7:$GB$306,108,FALSE)),"",VLOOKUP($A195,'[2]1516 Exp_Rev Access'!$F$7:$GB$306,108,FALSE))</f>
        <v>0</v>
      </c>
      <c r="DY195" s="99">
        <f>IF(ISNA(VLOOKUP($A195,'[2]1516 Exp_Rev Access'!$F$7:$GB$306,109,FALSE)),"",VLOOKUP($A195,'[2]1516 Exp_Rev Access'!$F$7:$GB$306,109,FALSE))</f>
        <v>0</v>
      </c>
      <c r="DZ195" s="99">
        <f>IF(ISNA(VLOOKUP($A195,'[2]1516 Exp_Rev Access'!$F$7:$GB$306,110,FALSE)),"",VLOOKUP($A195,'[2]1516 Exp_Rev Access'!$F$7:$GB$306,110,FALSE))</f>
        <v>0</v>
      </c>
      <c r="EA195" s="99">
        <f>IF(ISNA(VLOOKUP($A195,'[2]1516 Exp_Rev Access'!$F$7:$GB$306,111,FALSE)),"",VLOOKUP($A195,'[2]1516 Exp_Rev Access'!$F$7:$GB$306,111,FALSE))</f>
        <v>0</v>
      </c>
      <c r="EB195" s="99">
        <f>IF(ISNA(VLOOKUP($A195,'[2]1516 Exp_Rev Access'!$F$7:$GB$306,112,FALSE)),"",VLOOKUP($A195,'[2]1516 Exp_Rev Access'!$F$7:$GB$306,112,FALSE))</f>
        <v>0</v>
      </c>
      <c r="EC195" s="99">
        <f>IF(ISNA(VLOOKUP($A195,'[2]1516 Exp_Rev Access'!$F$7:$GB$306,113,FALSE)),"",VLOOKUP($A195,'[2]1516 Exp_Rev Access'!$F$7:$GB$306,113,FALSE))</f>
        <v>0</v>
      </c>
      <c r="ED195" s="99">
        <f>IF(ISNA(VLOOKUP($A195,'[2]1516 Exp_Rev Access'!$F$7:$GB$306,114,FALSE)),"",VLOOKUP($A195,'[2]1516 Exp_Rev Access'!$F$7:$GB$306,114,FALSE))</f>
        <v>0</v>
      </c>
      <c r="EE195" s="99">
        <f>IF(ISNA(VLOOKUP($A195,'[2]1516 Exp_Rev Access'!$F$7:$GB$306,115,FALSE)),"",VLOOKUP($A195,'[2]1516 Exp_Rev Access'!$F$7:$GB$306,115,FALSE))</f>
        <v>0</v>
      </c>
      <c r="EF195" s="99">
        <f>IF(ISNA(VLOOKUP($A195,'[2]1516 Exp_Rev Access'!$F$7:$GB$306,116,FALSE)),"",VLOOKUP($A195,'[2]1516 Exp_Rev Access'!$F$7:$GB$306,116,FALSE))</f>
        <v>0</v>
      </c>
      <c r="EG195" s="99">
        <f>IF(ISNA(VLOOKUP($A195,'[2]1516 Exp_Rev Access'!$F$7:$GB$306,117,FALSE)),"",VLOOKUP($A195,'[2]1516 Exp_Rev Access'!$F$7:$GB$306,117,FALSE))</f>
        <v>0</v>
      </c>
      <c r="EH195" s="99">
        <f>IF(ISNA(VLOOKUP($A195,'[2]1516 Exp_Rev Access'!$F$7:$GB$306,118,FALSE)),"",VLOOKUP($A195,'[2]1516 Exp_Rev Access'!$F$7:$GB$306,118,FALSE))</f>
        <v>0</v>
      </c>
      <c r="EI195" s="99">
        <f>IF(ISNA(VLOOKUP($A195,'[2]1516 Exp_Rev Access'!$F$7:$GB$306,119,FALSE)),"",VLOOKUP($A195,'[2]1516 Exp_Rev Access'!$F$7:$GB$306,119,FALSE))</f>
        <v>0</v>
      </c>
      <c r="EJ195" s="99">
        <f>IF(ISNA(VLOOKUP($A195,'[2]1516 Exp_Rev Access'!$F$7:$GB$306,120,FALSE)),"",VLOOKUP($A195,'[2]1516 Exp_Rev Access'!$F$7:$GB$306,120,FALSE))</f>
        <v>0</v>
      </c>
      <c r="EK195" s="99">
        <f>IF(ISNA(VLOOKUP($A195,'[2]1516 Exp_Rev Access'!$F$7:$GB$306,121,FALSE)),"",VLOOKUP($A195,'[2]1516 Exp_Rev Access'!$F$7:$GB$306,121,FALSE))</f>
        <v>0</v>
      </c>
      <c r="EL195" s="99">
        <f>IF(ISNA(VLOOKUP($A195,'[2]1516 Exp_Rev Access'!$F$7:$GB$306,122,FALSE)),"",VLOOKUP($A195,'[2]1516 Exp_Rev Access'!$F$7:$GB$306,122,FALSE))</f>
        <v>0</v>
      </c>
      <c r="EM195" s="99">
        <f>IF(ISNA(VLOOKUP($A195,'[2]1516 Exp_Rev Access'!$F$7:$GB$306,123,FALSE)),"",VLOOKUP($A195,'[2]1516 Exp_Rev Access'!$F$7:$GB$306,123,FALSE))</f>
        <v>0</v>
      </c>
      <c r="EN195" s="99">
        <f>IF(ISNA(VLOOKUP($A195,'[2]1516 Exp_Rev Access'!$F$7:$GB$306,124,FALSE)),"",VLOOKUP($A195,'[2]1516 Exp_Rev Access'!$F$7:$GB$306,124,FALSE))</f>
        <v>0</v>
      </c>
      <c r="EO195" s="99">
        <f>IF(ISNA(VLOOKUP($A195,'[2]1516 Exp_Rev Access'!$F$7:$GB$306,125,FALSE)),"",VLOOKUP($A195,'[2]1516 Exp_Rev Access'!$F$7:$GB$306,125,FALSE))</f>
        <v>0</v>
      </c>
      <c r="EP195" s="99">
        <f>IF(ISNA(VLOOKUP($A195,'[2]1516 Exp_Rev Access'!$F$7:$GB$306,126,FALSE)),"",VLOOKUP($A195,'[2]1516 Exp_Rev Access'!$F$7:$GB$306,126,FALSE))</f>
        <v>0</v>
      </c>
      <c r="EQ195" s="99">
        <f>IF(ISNA(VLOOKUP($A195,'[2]1516 Exp_Rev Access'!$F$7:$GB$306,127,FALSE)),"",VLOOKUP($A195,'[2]1516 Exp_Rev Access'!$F$7:$GB$306,127,FALSE))</f>
        <v>0</v>
      </c>
      <c r="ER195" s="99">
        <f>IF(ISNA(VLOOKUP($A195,'[2]1516 Exp_Rev Access'!$F$7:$GB$306,128,FALSE)),"",VLOOKUP($A195,'[2]1516 Exp_Rev Access'!$F$7:$GB$306,128,FALSE))</f>
        <v>0</v>
      </c>
      <c r="ES195" s="99">
        <f>IF(ISNA(VLOOKUP($A195,'[2]1516 Exp_Rev Access'!$F$7:$GB$306,129,FALSE)),"",VLOOKUP($A195,'[2]1516 Exp_Rev Access'!$F$7:$GB$306,129,FALSE))</f>
        <v>0</v>
      </c>
      <c r="ET195" s="99">
        <f>IF(ISNA(VLOOKUP($A195,'[2]1516 Exp_Rev Access'!$F$7:$GB$306,130,FALSE)),"",VLOOKUP($A195,'[2]1516 Exp_Rev Access'!$F$7:$GB$306,130,FALSE))</f>
        <v>0</v>
      </c>
      <c r="EU195" s="99">
        <f>IF(ISNA(VLOOKUP($A195,'[2]1516 Exp_Rev Access'!$F$7:$GB$306,131,FALSE)),"",VLOOKUP($A195,'[2]1516 Exp_Rev Access'!$F$7:$GB$306,131,FALSE))</f>
        <v>20469.78</v>
      </c>
      <c r="EV195" s="99">
        <f>IF(ISNA(VLOOKUP($A195,'[2]1516 Exp_Rev Access'!$F$7:$GB$306,132,FALSE)),"",VLOOKUP($A195,'[2]1516 Exp_Rev Access'!$F$7:$GB$306,132,FALSE))</f>
        <v>0</v>
      </c>
      <c r="EW195" s="99">
        <f>IF(ISNA(VLOOKUP($A195,'[2]1516 Exp_Rev Access'!$F$7:$GB$306,133,FALSE)),"",VLOOKUP($A195,'[2]1516 Exp_Rev Access'!$F$7:$GB$306,133,FALSE))</f>
        <v>0</v>
      </c>
      <c r="EX195" s="99">
        <f>IF(ISNA(VLOOKUP($A195,'[2]1516 Exp_Rev Access'!$F$7:$GB$306,134,FALSE)),"",VLOOKUP($A195,'[2]1516 Exp_Rev Access'!$F$7:$GB$306,134,FALSE))</f>
        <v>0</v>
      </c>
      <c r="EY195" s="99">
        <f>IF(ISNA(VLOOKUP($A195,'[2]1516 Exp_Rev Access'!$F$7:$GB$306,135,FALSE)),"",VLOOKUP($A195,'[2]1516 Exp_Rev Access'!$F$7:$GB$306,135,FALSE))</f>
        <v>0</v>
      </c>
      <c r="EZ195" s="99">
        <f>IF(ISNA(VLOOKUP($A195,'[2]1516 Exp_Rev Access'!$F$7:$GB$306,136,FALSE)),"",VLOOKUP($A195,'[2]1516 Exp_Rev Access'!$F$7:$GB$306,136,FALSE))</f>
        <v>0</v>
      </c>
      <c r="FA195" s="99">
        <f>IF(ISNA(VLOOKUP($A195,'[2]1516 Exp_Rev Access'!$F$7:$GB$306,137,FALSE)),"",VLOOKUP($A195,'[2]1516 Exp_Rev Access'!$F$7:$GB$306,137,FALSE))</f>
        <v>0</v>
      </c>
      <c r="FB195" s="99">
        <f>IF(ISNA(VLOOKUP($A195,'[2]1516 Exp_Rev Access'!$F$7:$GB$306,138,FALSE)),"",VLOOKUP($A195,'[2]1516 Exp_Rev Access'!$F$7:$GB$306,138,FALSE))</f>
        <v>0</v>
      </c>
      <c r="FC195" s="99">
        <f>IF(ISNA(VLOOKUP($A195,'[2]1516 Exp_Rev Access'!$F$7:$GB$306,139,FALSE)),"",VLOOKUP($A195,'[2]1516 Exp_Rev Access'!$F$7:$GB$306,139,FALSE))</f>
        <v>0</v>
      </c>
      <c r="FD195" s="99">
        <f>IF(ISNA(VLOOKUP($A195,'[2]1516 Exp_Rev Access'!$F$7:$FS$306,140,FALSE)),"",VLOOKUP($A195,'[2]1516 Exp_Rev Access'!$F$7:$FS$306,140,FALSE))</f>
        <v>0</v>
      </c>
      <c r="FE195" s="99">
        <f>IF(ISNA(VLOOKUP($A195,'[2]1516 Exp_Rev Access'!$F$7:$FS$306,141,FALSE)),"",VLOOKUP($A195,'[2]1516 Exp_Rev Access'!$F$7:$FS$306,141,FALSE))</f>
        <v>0</v>
      </c>
      <c r="FF195" s="99">
        <f>IF(ISNA(VLOOKUP($A195,'[2]1516 Exp_Rev Access'!$F$7:$FS$306,142,FALSE)),"",VLOOKUP($A195,'[2]1516 Exp_Rev Access'!$F$7:$FS$306,142,FALSE))</f>
        <v>0</v>
      </c>
      <c r="FG195" s="99">
        <f>IF(ISNA(VLOOKUP($A195,'[2]1516 Exp_Rev Access'!$F$7:$FS$306,143,FALSE)),"",VLOOKUP($A195,'[2]1516 Exp_Rev Access'!$F$7:$FS$306,143,FALSE))</f>
        <v>0</v>
      </c>
      <c r="FH195" s="99">
        <f>IF(ISNA(VLOOKUP($A195,'[2]1516 Exp_Rev Access'!$F$7:$FS$306,144,FALSE)),"",VLOOKUP($A195,'[2]1516 Exp_Rev Access'!$F$7:$FS$306,144,FALSE))</f>
        <v>0</v>
      </c>
      <c r="FI195" s="99">
        <f>IF(ISNA(VLOOKUP($A195,'[2]1516 Exp_Rev Access'!$F$7:$FS$306,145,FALSE)),"",VLOOKUP($A195,'[2]1516 Exp_Rev Access'!$F$7:$FS$306,145,FALSE))</f>
        <v>0</v>
      </c>
      <c r="FJ195" s="99">
        <f>IF(ISNA(VLOOKUP($A195,'[2]1516 Exp_Rev Access'!$F$7:$FS$306,146,FALSE)),"",VLOOKUP($A195,'[2]1516 Exp_Rev Access'!$F$7:$FS$306,146,FALSE))</f>
        <v>0</v>
      </c>
      <c r="FK195" s="99">
        <f>IF(ISNA(VLOOKUP($A195,'[2]1516 Exp_Rev Access'!$F$7:$FS$306,147,FALSE)),"",VLOOKUP($A195,'[2]1516 Exp_Rev Access'!$F$7:$FS$306,147,FALSE))</f>
        <v>0</v>
      </c>
      <c r="FL195" s="99">
        <f>IF(ISNA(VLOOKUP($A195,'[2]1516 Exp_Rev Access'!$F$7:$FS$306,148,FALSE)),"",VLOOKUP($A195,'[2]1516 Exp_Rev Access'!$F$7:$FS$306,148,FALSE))</f>
        <v>0</v>
      </c>
      <c r="FM195" s="99">
        <f>IF(ISNA(VLOOKUP($A195,'[2]1516 Exp_Rev Access'!$F$7:$FS$306,149,FALSE)),"",VLOOKUP($A195,'[2]1516 Exp_Rev Access'!$F$7:$FS$306,149,FALSE))</f>
        <v>0</v>
      </c>
      <c r="FN195" s="99">
        <f>IF(ISNA(VLOOKUP($A195,'[2]1516 Exp_Rev Access'!$F$7:$FS$306,150,FALSE)),"",VLOOKUP($A195,'[2]1516 Exp_Rev Access'!$F$7:$FS$306,150,FALSE))</f>
        <v>0</v>
      </c>
      <c r="FO195" s="99">
        <f>IF(ISNA(VLOOKUP($A195,'[2]1516 Exp_Rev Access'!$F$7:$FS$306,151,FALSE)),"",VLOOKUP($A195,'[2]1516 Exp_Rev Access'!$F$7:$FS$306,151,FALSE))</f>
        <v>0</v>
      </c>
      <c r="FP195" s="99">
        <f>IF(ISNA(VLOOKUP($A195,'[2]1516 Exp_Rev Access'!$F$7:$FS$306,152,FALSE)),"",VLOOKUP($A195,'[2]1516 Exp_Rev Access'!$F$7:$FS$306,152,FALSE))</f>
        <v>0</v>
      </c>
      <c r="FQ195" s="99">
        <f>IF(ISNA(VLOOKUP($A195,'[2]1516 Exp_Rev Access'!$F$7:$FS$306,153,FALSE)),"",VLOOKUP($A195,'[2]1516 Exp_Rev Access'!$F$7:$FS$306,153,FALSE))</f>
        <v>24696.240000000002</v>
      </c>
      <c r="FR195" s="101">
        <f t="shared" si="260"/>
        <v>948023.64000000013</v>
      </c>
      <c r="FS195" s="72">
        <f t="shared" si="261"/>
        <v>0.10183643093590997</v>
      </c>
      <c r="FT195" s="94">
        <f t="shared" si="262"/>
        <v>1164.4479327879726</v>
      </c>
      <c r="FU195" s="99">
        <f>IF(ISNA(VLOOKUP($A195,'[2]1516 Exp_Rev Access'!$F$7:$GB$306,154,FALSE)),"",VLOOKUP($A195,'[2]1516 Exp_Rev Access'!$F$7:$GB$306,154,FALSE))</f>
        <v>0</v>
      </c>
      <c r="FV195" s="99">
        <f>IF(ISNA(VLOOKUP($A195,'[2]1516 Exp_Rev Access'!$F$7:$GB$306,155,FALSE)),"",VLOOKUP($A195,'[2]1516 Exp_Rev Access'!$F$7:$GB$306,155,FALSE))</f>
        <v>0</v>
      </c>
      <c r="FW195" s="99">
        <f>IF(ISNA(VLOOKUP($A195,'[2]1516 Exp_Rev Access'!$F$7:$GB$306,156,FALSE)),"",VLOOKUP($A195,'[2]1516 Exp_Rev Access'!$F$7:$GB$306,156,FALSE))</f>
        <v>0</v>
      </c>
      <c r="FX195" s="99">
        <f>IF(ISNA(VLOOKUP($A195,'[2]1516 Exp_Rev Access'!$F$7:$GB$306,157,FALSE)),"",VLOOKUP($A195,'[2]1516 Exp_Rev Access'!$F$7:$GB$306,157,FALSE))</f>
        <v>4620.59</v>
      </c>
      <c r="FY195" s="99">
        <f>IF(ISNA(VLOOKUP($A195,'[2]1516 Exp_Rev Access'!$F$7:$GB$306,158,FALSE)),"",VLOOKUP($A195,'[2]1516 Exp_Rev Access'!$F$7:$GB$306,158,FALSE))</f>
        <v>0</v>
      </c>
      <c r="FZ195" s="99">
        <f>IF(ISNA(VLOOKUP($A195,'[2]1516 Exp_Rev Access'!$F$7:$GB$306,159,FALSE)),"",VLOOKUP($A195,'[2]1516 Exp_Rev Access'!$F$7:$GB$306,159,FALSE))</f>
        <v>0</v>
      </c>
      <c r="GA195" s="99">
        <f>IF(ISNA(VLOOKUP($A195,'[2]1516 Exp_Rev Access'!$F$7:$GB$306,160,FALSE)),"",VLOOKUP($A195,'[2]1516 Exp_Rev Access'!$F$7:$GB$306,160,FALSE))</f>
        <v>0</v>
      </c>
      <c r="GB195" s="99">
        <f>IF(ISNA(VLOOKUP($A195,'[2]1516 Exp_Rev Access'!$F$7:$GB$306,161,FALSE)),"",VLOOKUP($A195,'[2]1516 Exp_Rev Access'!$F$7:$GB$306,161,FALSE))</f>
        <v>0</v>
      </c>
      <c r="GC195" s="99">
        <f>IF(ISNA(VLOOKUP($A195,'[2]1516 Exp_Rev Access'!$F$7:$GB$306,162,FALSE)),"",VLOOKUP($A195,'[2]1516 Exp_Rev Access'!$F$7:$GB$306,162,FALSE))</f>
        <v>5078.09</v>
      </c>
      <c r="GD195" s="99">
        <f>IF(ISNA(VLOOKUP($A195,'[2]1516 Exp_Rev Access'!$F$7:$GB$306,163,FALSE)),"",VLOOKUP($A195,'[2]1516 Exp_Rev Access'!$F$7:$GB$306,163,FALSE))</f>
        <v>98404.99</v>
      </c>
      <c r="GE195" s="99">
        <f>IF(ISNA(VLOOKUP($A195,'[2]1516 Exp_Rev Access'!$F$7:$GB$306,164,FALSE)),"",VLOOKUP($A195,'[2]1516 Exp_Rev Access'!$F$7:$GB$306,164,FALSE))</f>
        <v>0</v>
      </c>
      <c r="GF195" s="99">
        <f>IF(ISNA(VLOOKUP($A195,'[2]1516 Exp_Rev Access'!$F$7:$GB$306,165,FALSE)),"",VLOOKUP($A195,'[2]1516 Exp_Rev Access'!$F$7:$GB$306,165,FALSE))</f>
        <v>0</v>
      </c>
      <c r="GG195" s="99">
        <f>IF(ISNA(VLOOKUP($A195,'[2]1516 Exp_Rev Access'!$F$7:$GB$306,166,FALSE)),"",VLOOKUP($A195,'[2]1516 Exp_Rev Access'!$F$7:$GB$306,166,FALSE))</f>
        <v>0</v>
      </c>
      <c r="GH195" s="99">
        <f>IF(ISNA(VLOOKUP($A195,'[2]1516 Exp_Rev Access'!$F$7:$GB$306,167,FALSE)),"",VLOOKUP($A195,'[2]1516 Exp_Rev Access'!$F$7:$GB$306,167,FALSE))</f>
        <v>0</v>
      </c>
      <c r="GI195" s="99">
        <f>IF(ISNA(VLOOKUP($A195,'[2]1516 Exp_Rev Access'!$F$7:$GB$306,168,FALSE)),"",VLOOKUP($A195,'[2]1516 Exp_Rev Access'!$F$7:$GB$306,168,FALSE))</f>
        <v>0</v>
      </c>
      <c r="GJ195" s="99">
        <f>IF(ISNA(VLOOKUP($A195,'[2]1516 Exp_Rev Access'!$F$7:$GB$306,169,FALSE)),"",VLOOKUP($A195,'[2]1516 Exp_Rev Access'!$F$7:$GB$306,169,FALSE))</f>
        <v>0</v>
      </c>
      <c r="GK195" s="99">
        <f>IF(ISNA(VLOOKUP($A195,'[2]1516 Exp_Rev Access'!$F$7:$GB$306,170,FALSE)),"",VLOOKUP($A195,'[2]1516 Exp_Rev Access'!$F$7:$GB$306,170,FALSE))</f>
        <v>0</v>
      </c>
      <c r="GL195" s="99">
        <f>IF(ISNA(VLOOKUP($A195,'[2]1516 Exp_Rev Access'!$F$7:$GB$306,171,FALSE)),"",VLOOKUP($A195,'[2]1516 Exp_Rev Access'!$F$7:$GB$306,171,FALSE))</f>
        <v>0</v>
      </c>
      <c r="GM195" s="99">
        <f>IF(ISNA(VLOOKUP($A195,'[2]1516 Exp_Rev Access'!$F$7:$GB$306,172,FALSE)),"",VLOOKUP($A195,'[2]1516 Exp_Rev Access'!$F$7:$GB$306,172,FALSE))</f>
        <v>0</v>
      </c>
      <c r="GN195" s="99">
        <f>IF(ISNA(VLOOKUP($A195,'[2]1516 Exp_Rev Access'!$F$7:$GB$306,173,FALSE)),"",VLOOKUP($A195,'[2]1516 Exp_Rev Access'!$F$7:$GB$306,173,FALSE))</f>
        <v>0</v>
      </c>
      <c r="GO195" s="99">
        <f>IF(ISNA(VLOOKUP($A195,'[2]1516 Exp_Rev Access'!$F$7:$GB$306,174,FALSE)),"",VLOOKUP($A195,'[2]1516 Exp_Rev Access'!$F$7:$GB$306,174,FALSE))</f>
        <v>0</v>
      </c>
      <c r="GP195" s="99">
        <f>IF(ISNA(VLOOKUP($A195,'[2]1516 Exp_Rev Access'!$F$7:$GB$306,175,FALSE)),"",VLOOKUP($A195,'[2]1516 Exp_Rev Access'!$F$7:$GB$306,175,FALSE))</f>
        <v>0</v>
      </c>
      <c r="GQ195" s="99">
        <f>IF(ISNA(VLOOKUP($A195,'[2]1516 Exp_Rev Access'!$F$7:$GB$306,176,FALSE)),"",VLOOKUP($A195,'[2]1516 Exp_Rev Access'!$F$7:$GB$306,176,FALSE))</f>
        <v>0</v>
      </c>
      <c r="GR195" s="99">
        <f>IF(ISNA(VLOOKUP($A195,'[2]1516 Exp_Rev Access'!$F$7:$GB$306,177,FALSE)),"",VLOOKUP($A195,'[2]1516 Exp_Rev Access'!$F$7:$GB$306,177,FALSE))</f>
        <v>0</v>
      </c>
      <c r="GS195" s="99">
        <f>IF(ISNA(VLOOKUP($A195,'[2]1516 Exp_Rev Access'!$F$7:$GB$306,178,FALSE)),"",VLOOKUP($A195,'[2]1516 Exp_Rev Access'!$F$7:$GB$306,178,FALSE))</f>
        <v>0</v>
      </c>
      <c r="GT195" s="101">
        <f t="shared" si="263"/>
        <v>108103.67000000001</v>
      </c>
      <c r="GU195" s="72">
        <f t="shared" si="264"/>
        <v>1.1612465617285031E-2</v>
      </c>
      <c r="GV195" s="84">
        <f t="shared" si="265"/>
        <v>132.78265408897732</v>
      </c>
    </row>
    <row r="196" spans="1:207" customFormat="1" ht="12" customHeight="1" x14ac:dyDescent="0.2">
      <c r="A196" s="96" t="s">
        <v>502</v>
      </c>
      <c r="B196" s="69" t="s">
        <v>503</v>
      </c>
      <c r="C196" s="80">
        <f>IF(ISNA(VLOOKUP($A196,'[2]1516 enrollment_Rev_Exp by size'!$A$6:$G$320,3,FALSE)),"",VLOOKUP($A196,'[2]1516 enrollment_Rev_Exp by size'!$A$6:$G$320,3,FALSE))</f>
        <v>812.46</v>
      </c>
      <c r="D196" s="97">
        <v>9960572.2599999998</v>
      </c>
      <c r="E196" s="80">
        <f t="shared" si="243"/>
        <v>9960572.2599999998</v>
      </c>
      <c r="F196" s="80">
        <f t="shared" si="244"/>
        <v>0</v>
      </c>
      <c r="G196" s="98">
        <f>IF(ISNA(VLOOKUP($A196,'[2]1516 Exp_Rev Access'!$F$7:$FS$306,2,FALSE)),"",VLOOKUP($A196,'[2]1516 Exp_Rev Access'!$F$7:$FS$306,2,FALSE))</f>
        <v>2022870.61</v>
      </c>
      <c r="H196" s="98">
        <f>IF(ISNA(VLOOKUP($A196,'[2]1516 Exp_Rev Access'!$F$7:$FS$306,3,FALSE)),"",VLOOKUP($A196,'[2]1516 Exp_Rev Access'!$F$7:$FS$306,3,FALSE))</f>
        <v>0</v>
      </c>
      <c r="I196" s="98">
        <f>IF(ISNA(VLOOKUP($A196,'[2]1516 Exp_Rev Access'!$F$7:$FS$306,4,FALSE)),"",VLOOKUP($A196,'[2]1516 Exp_Rev Access'!$F$7:$FS$306,4,FALSE))</f>
        <v>0</v>
      </c>
      <c r="J196" s="98">
        <f>IF(ISNA(VLOOKUP($A196,'[2]1516 Exp_Rev Access'!$F$7:$FS$306,5,FALSE)),"",VLOOKUP($A196,'[2]1516 Exp_Rev Access'!$F$7:$FS$306,5,FALSE))</f>
        <v>0</v>
      </c>
      <c r="K196" s="98">
        <f>IF(ISNA(VLOOKUP($A196,'[2]1516 Exp_Rev Access'!$F$7:$FS$306,6,FALSE)),"",VLOOKUP($A196,'[2]1516 Exp_Rev Access'!$F$7:$FS$306,6,FALSE))</f>
        <v>0</v>
      </c>
      <c r="L196" s="98">
        <f>IF(ISNA(VLOOKUP($A196,'[2]1516 Exp_Rev Access'!$F$7:$FS$306,7,FALSE)),"",VLOOKUP($A196,'[2]1516 Exp_Rev Access'!$F$7:$FS$306,7,FALSE))</f>
        <v>0</v>
      </c>
      <c r="M196" s="90">
        <f t="shared" si="245"/>
        <v>2022870.61</v>
      </c>
      <c r="N196" s="72">
        <f t="shared" si="246"/>
        <v>0.20308779025915125</v>
      </c>
      <c r="O196" s="73">
        <f t="shared" si="247"/>
        <v>2489.8094798513157</v>
      </c>
      <c r="P196" s="99">
        <f>IF(ISNA(VLOOKUP($A196,'[2]1516 Exp_Rev Access'!$F$7:$FS$306,8,FALSE)),"",VLOOKUP($A196,'[2]1516 Exp_Rev Access'!$F$7:$FS$306,8,FALSE))</f>
        <v>3295</v>
      </c>
      <c r="Q196" s="99">
        <f>IF(ISNA(VLOOKUP($A196,'[2]1516 Exp_Rev Access'!$F$7:$FS$306,9,FALSE)),"",VLOOKUP($A196,'[2]1516 Exp_Rev Access'!$F$7:$FS$306,9,FALSE))</f>
        <v>0</v>
      </c>
      <c r="R196" s="99">
        <f>IF(ISNA(VLOOKUP($A196,'[2]1516 Exp_Rev Access'!$F$7:$FS$306,10,FALSE)),"",VLOOKUP($A196,'[2]1516 Exp_Rev Access'!$F$7:$FS$306,10,FALSE))</f>
        <v>0</v>
      </c>
      <c r="S196" s="99">
        <f>IF(ISNA(VLOOKUP($A196,'[2]1516 Exp_Rev Access'!$F$7:$FS$306,11,FALSE)),"",VLOOKUP($A196,'[2]1516 Exp_Rev Access'!$F$7:$FS$306,11,FALSE))</f>
        <v>0</v>
      </c>
      <c r="T196" s="99">
        <f>IF(ISNA(VLOOKUP($A196,'[2]1516 Exp_Rev Access'!$F$7:$FS$306,12,FALSE)),"",VLOOKUP($A196,'[2]1516 Exp_Rev Access'!$F$7:$FS$306,12,FALSE))</f>
        <v>0</v>
      </c>
      <c r="U196" s="99">
        <f>IF(ISNA(VLOOKUP($A196,'[2]1516 Exp_Rev Access'!$F$7:$FS$306,13,FALSE)),"",VLOOKUP($A196,'[2]1516 Exp_Rev Access'!$F$7:$FS$306,13,FALSE))</f>
        <v>0</v>
      </c>
      <c r="V196" s="99">
        <f>IF(ISNA(VLOOKUP($A196,'[2]1516 Exp_Rev Access'!$F$7:$FS$306,14,FALSE)),"",VLOOKUP($A196,'[2]1516 Exp_Rev Access'!$F$7:$FS$306,14,FALSE))</f>
        <v>0</v>
      </c>
      <c r="W196" s="99">
        <f>IF(ISNA(VLOOKUP($A196,'[2]1516 Exp_Rev Access'!$F$7:$FS$306,15,FALSE)),"",VLOOKUP($A196,'[2]1516 Exp_Rev Access'!$F$7:$FS$306,15,FALSE))</f>
        <v>0</v>
      </c>
      <c r="X196" s="99">
        <f>IF(ISNA(VLOOKUP($A196,'[2]1516 Exp_Rev Access'!$F$7:$FS$306,16,FALSE)),"",VLOOKUP($A196,'[2]1516 Exp_Rev Access'!$F$7:$FS$306,16,FALSE))</f>
        <v>10016.36</v>
      </c>
      <c r="Y196" s="99">
        <f>IF(ISNA(VLOOKUP($A196,'[2]1516 Exp_Rev Access'!$F$7:$FS$306,17,FALSE)),"",VLOOKUP($A196,'[2]1516 Exp_Rev Access'!$F$7:$FS$306,17,FALSE))</f>
        <v>0</v>
      </c>
      <c r="Z196" s="99">
        <f>IF(ISNA(VLOOKUP($A196,'[2]1516 Exp_Rev Access'!$F$7:$FS$306,18,FALSE)),"",VLOOKUP($A196,'[2]1516 Exp_Rev Access'!$F$7:$FS$306,18,FALSE))</f>
        <v>0</v>
      </c>
      <c r="AA196" s="99">
        <f>IF(ISNA(VLOOKUP($A196,'[2]1516 Exp_Rev Access'!$F$7:$FS$306,19,FALSE)),"",VLOOKUP($A196,'[2]1516 Exp_Rev Access'!$F$7:$FS$306,19,FALSE))</f>
        <v>0</v>
      </c>
      <c r="AB196" s="99">
        <f>IF(ISNA(VLOOKUP($A196,'[2]1516 Exp_Rev Access'!$F$7:$FS$306,20,FALSE)),"",VLOOKUP($A196,'[2]1516 Exp_Rev Access'!$F$7:$FS$306,20,FALSE))</f>
        <v>0</v>
      </c>
      <c r="AC196" s="99">
        <f>IF(ISNA(VLOOKUP($A196,'[2]1516 Exp_Rev Access'!$F$7:$FS$306,21,FALSE)),"",VLOOKUP($A196,'[2]1516 Exp_Rev Access'!$F$7:$FS$306,21,FALSE))</f>
        <v>72531.87</v>
      </c>
      <c r="AD196" s="99">
        <f>IF(ISNA(VLOOKUP($A196,'[2]1516 Exp_Rev Access'!$F$7:$FS$306,22,FALSE)),"",VLOOKUP($A196,'[2]1516 Exp_Rev Access'!$F$7:$FS$306,22,FALSE))</f>
        <v>7754.26</v>
      </c>
      <c r="AE196" s="99">
        <f>IF(ISNA(VLOOKUP($A196,'[2]1516 Exp_Rev Access'!$F$7:$FS$306,23,FALSE)),"",VLOOKUP($A196,'[2]1516 Exp_Rev Access'!$F$7:$FS$306,23,FALSE))</f>
        <v>0</v>
      </c>
      <c r="AF196" s="99">
        <f>IF(ISNA(VLOOKUP($A196,'[2]1516 Exp_Rev Access'!$F$7:$FS$306,24,FALSE)),"",VLOOKUP($A196,'[2]1516 Exp_Rev Access'!$F$7:$FS$306,24,FALSE))</f>
        <v>30345</v>
      </c>
      <c r="AG196" s="99">
        <f>IF(ISNA(VLOOKUP($A196,'[2]1516 Exp_Rev Access'!$F$7:$FS$306,25,FALSE)),"",VLOOKUP($A196,'[2]1516 Exp_Rev Access'!$F$7:$FS$306,25,FALSE))</f>
        <v>353.43</v>
      </c>
      <c r="AH196" s="98">
        <f>IF(ISNA(VLOOKUP($A196,'[2]1516 Exp_Rev Access'!$F$7:$FS$306,26,FALSE)),"",VLOOKUP($A196,'[2]1516 Exp_Rev Access'!$F$7:$FS$306,26,FALSE))</f>
        <v>54473</v>
      </c>
      <c r="AI196" s="98">
        <f>IF(ISNA(VLOOKUP($A196,'[2]1516 Exp_Rev Access'!$F$7:$FS$306,27,FALSE)),"",VLOOKUP($A196,'[2]1516 Exp_Rev Access'!$F$7:$FS$306,27,FALSE))</f>
        <v>2337.86</v>
      </c>
      <c r="AJ196" s="98">
        <f>IF(ISNA(VLOOKUP($A196,'[2]1516 Exp_Rev Access'!$F$7:$FS$306,28,FALSE)),"",VLOOKUP($A196,'[2]1516 Exp_Rev Access'!$F$7:$FS$306,28,FALSE))</f>
        <v>205541.49</v>
      </c>
      <c r="AK196" s="98">
        <f>IF(ISNA(VLOOKUP($A196,'[2]1516 Exp_Rev Access'!$F$7:$FS$306,29,FALSE)),"",VLOOKUP($A196,'[2]1516 Exp_Rev Access'!$F$7:$FS$306,29,FALSE))</f>
        <v>7015.25</v>
      </c>
      <c r="AL196" s="100">
        <f t="shared" si="248"/>
        <v>393663.51999999996</v>
      </c>
      <c r="AM196" s="72">
        <f t="shared" si="249"/>
        <v>3.9522179019862859E-2</v>
      </c>
      <c r="AN196" s="94">
        <f t="shared" si="250"/>
        <v>484.53280161484867</v>
      </c>
      <c r="AO196" s="99">
        <f>IF(ISNA(VLOOKUP($A196,'[2]1516 Exp_Rev Access'!$F$7:$GB$306,30,FALSE)),"",VLOOKUP($A196,'[2]1516 Exp_Rev Access'!$F$7:$FS$306,30,FALSE))</f>
        <v>4999902.7</v>
      </c>
      <c r="AP196" s="99">
        <f>IF(ISNA(VLOOKUP($A196,'[2]1516 Exp_Rev Access'!$F$7:$GB$306,31,FALSE)),"",VLOOKUP($A196,'[2]1516 Exp_Rev Access'!$F$7:$FS$306,31,FALSE))</f>
        <v>180421.25</v>
      </c>
      <c r="AQ196" s="99">
        <f>IF(ISNA(VLOOKUP($A196,'[2]1516 Exp_Rev Access'!$F$7:$GB$306,32,FALSE)),"",VLOOKUP($A196,'[2]1516 Exp_Rev Access'!$F$7:$FS$306,32,FALSE))</f>
        <v>194404.52</v>
      </c>
      <c r="AR196" s="99">
        <f>IF(ISNA(VLOOKUP($A196,'[2]1516 Exp_Rev Access'!$F$7:$GB$306,33,FALSE)),"",VLOOKUP($A196,'[2]1516 Exp_Rev Access'!$F$7:$FS$306,33,FALSE))</f>
        <v>0</v>
      </c>
      <c r="AS196" s="99">
        <f>IF(ISNA(VLOOKUP($A196,'[2]1516 Exp_Rev Access'!$F$7:$GB$306,34,FALSE)),"",VLOOKUP($A196,'[2]1516 Exp_Rev Access'!$F$7:$FS$306,34,FALSE))</f>
        <v>0</v>
      </c>
      <c r="AT196" s="101">
        <f t="shared" si="251"/>
        <v>5374728.4699999997</v>
      </c>
      <c r="AU196" s="72">
        <f t="shared" si="252"/>
        <v>0.53960036930649202</v>
      </c>
      <c r="AV196" s="94">
        <f t="shared" si="253"/>
        <v>6615.3761046697673</v>
      </c>
      <c r="AW196" s="99">
        <f>IF(ISNA(VLOOKUP($A196,'[2]1516 Exp_Rev Access'!$F$7:$GB$306,35,FALSE)),"",VLOOKUP($A196,'[2]1516 Exp_Rev Access'!$F$7:$GB$306,35,FALSE))</f>
        <v>0</v>
      </c>
      <c r="AX196" s="99">
        <f>IF(ISNA(VLOOKUP($A196,'[2]1516 Exp_Rev Access'!$F$7:$GB$306,36,FALSE)),"",VLOOKUP($A196,'[2]1516 Exp_Rev Access'!$F$7:$GB$306,36,FALSE))</f>
        <v>755769.84</v>
      </c>
      <c r="AY196" s="99">
        <f>IF(ISNA(VLOOKUP($A196,'[2]1516 Exp_Rev Access'!$F$7:$GB$306,37,FALSE)),"",VLOOKUP($A196,'[2]1516 Exp_Rev Access'!$F$7:$GB$306,37,FALSE))</f>
        <v>26996.17</v>
      </c>
      <c r="AZ196" s="99">
        <f>IF(ISNA(VLOOKUP($A196,'[2]1516 Exp_Rev Access'!$F$7:$GB$306,38,FALSE)),"",VLOOKUP($A196,'[2]1516 Exp_Rev Access'!$F$7:$GB$306,38,FALSE))</f>
        <v>0</v>
      </c>
      <c r="BA196" s="99">
        <f>IF(ISNA(VLOOKUP($A196,'[2]1516 Exp_Rev Access'!$F$7:$GB$306,39,FALSE)),"",VLOOKUP($A196,'[2]1516 Exp_Rev Access'!$F$7:$GB$306,39,FALSE))</f>
        <v>0</v>
      </c>
      <c r="BB196" s="99">
        <f>IF(ISNA(VLOOKUP($A196,'[2]1516 Exp_Rev Access'!$F$7:$GB$306,40,FALSE)),"",VLOOKUP($A196,'[2]1516 Exp_Rev Access'!$F$7:$GB$306,40,FALSE))</f>
        <v>209269.21</v>
      </c>
      <c r="BC196" s="99">
        <f>IF(ISNA(VLOOKUP($A196,'[2]1516 Exp_Rev Access'!$F$7:$GB$306,41,FALSE)),"",VLOOKUP($A196,'[2]1516 Exp_Rev Access'!$F$7:$GB$306,41,FALSE))</f>
        <v>0</v>
      </c>
      <c r="BD196" s="99">
        <f>IF(ISNA(VLOOKUP($A196,'[2]1516 Exp_Rev Access'!$F$7:$GB$306,42,FALSE)),"",VLOOKUP($A196,'[2]1516 Exp_Rev Access'!$F$7:$GB$306,42,FALSE))</f>
        <v>12112.67</v>
      </c>
      <c r="BE196" s="99">
        <f>IF(ISNA(VLOOKUP($A196,'[2]1516 Exp_Rev Access'!$F$7:$GB$306,43,FALSE)),"",VLOOKUP($A196,'[2]1516 Exp_Rev Access'!$F$7:$GB$306,43,FALSE))</f>
        <v>0</v>
      </c>
      <c r="BF196" s="99">
        <f>IF(ISNA(VLOOKUP($A196,'[2]1516 Exp_Rev Access'!$F$7:$GB$306,44,FALSE)),"",VLOOKUP($A196,'[2]1516 Exp_Rev Access'!$F$7:$GB$306,44,FALSE))</f>
        <v>116362.25</v>
      </c>
      <c r="BG196" s="99">
        <f>IF(ISNA(VLOOKUP($A196,'[2]1516 Exp_Rev Access'!$F$7:$GB$306,45,FALSE)),"",VLOOKUP($A196,'[2]1516 Exp_Rev Access'!$F$7:$GB$306,45,FALSE))</f>
        <v>8037.23</v>
      </c>
      <c r="BH196" s="99">
        <f>IF(ISNA(VLOOKUP($A196,'[2]1516 Exp_Rev Access'!$F$7:$GB$306,46,FALSE)),"",VLOOKUP($A196,'[2]1516 Exp_Rev Access'!$F$7:$GB$306,46,FALSE))</f>
        <v>0</v>
      </c>
      <c r="BI196" s="99">
        <f>IF(ISNA(VLOOKUP($A196,'[2]1516 Exp_Rev Access'!$F$7:$GB$306,47,FALSE)),"",VLOOKUP($A196,'[2]1516 Exp_Rev Access'!$F$7:$GB$306,47,FALSE))</f>
        <v>6141.86</v>
      </c>
      <c r="BJ196" s="99">
        <f>IF(ISNA(VLOOKUP($A196,'[2]1516 Exp_Rev Access'!$F$7:$GB$306,48,FALSE)),"",VLOOKUP($A196,'[2]1516 Exp_Rev Access'!$F$7:$GB$306,48,FALSE))</f>
        <v>410170.31</v>
      </c>
      <c r="BK196" s="99">
        <f>IF(ISNA(VLOOKUP($A196,'[2]1516 Exp_Rev Access'!$F$7:$GB$306,49,FALSE)),"",VLOOKUP($A196,'[2]1516 Exp_Rev Access'!$F$7:$GB$306,49,FALSE))</f>
        <v>0</v>
      </c>
      <c r="BL196" s="99">
        <f>IF(ISNA(VLOOKUP($A196,'[2]1516 Exp_Rev Access'!$F$7:$GB$306,50,FALSE)),"",VLOOKUP($A196,'[2]1516 Exp_Rev Access'!$F$7:$GB$306,50,FALSE))</f>
        <v>0</v>
      </c>
      <c r="BM196" s="99">
        <f>IF(ISNA(VLOOKUP($A196,'[2]1516 Exp_Rev Access'!$F$7:$GB$306,51,FALSE)),"",VLOOKUP($A196,'[2]1516 Exp_Rev Access'!$F$7:$GB$306,51,FALSE))</f>
        <v>0</v>
      </c>
      <c r="BN196" s="99">
        <f>IF(ISNA(VLOOKUP($A196,'[2]1516 Exp_Rev Access'!$F$7:$GB$306,52,FALSE)),"",VLOOKUP($A196,'[2]1516 Exp_Rev Access'!$F$7:$GB$306,52,FALSE))</f>
        <v>0</v>
      </c>
      <c r="BO196" s="99">
        <f>IF(ISNA(VLOOKUP($A196,'[2]1516 Exp_Rev Access'!$F$7:$GB$306,53,FALSE)),"",VLOOKUP($A196,'[2]1516 Exp_Rev Access'!$F$7:$GB$306,53,FALSE))</f>
        <v>0</v>
      </c>
      <c r="BP196" s="99">
        <f>IF(ISNA(VLOOKUP($A196,'[2]1516 Exp_Rev Access'!$F$7:$GB$306,54,FALSE)),"",VLOOKUP($A196,'[2]1516 Exp_Rev Access'!$F$7:$GB$306,54,FALSE))</f>
        <v>0</v>
      </c>
      <c r="BQ196" s="99">
        <f>IF(ISNA(VLOOKUP($A196,'[2]1516 Exp_Rev Access'!$F$7:$GB$306,55,FALSE)),"",VLOOKUP($A196,'[2]1516 Exp_Rev Access'!$F$7:$GB$306,55,FALSE))</f>
        <v>0</v>
      </c>
      <c r="BR196" s="99">
        <f>IF(ISNA(VLOOKUP($A196,'[2]1516 Exp_Rev Access'!$F$7:$GB$306,56,FALSE)),"",VLOOKUP($A196,'[2]1516 Exp_Rev Access'!$F$7:$GB$306,56,FALSE))</f>
        <v>0</v>
      </c>
      <c r="BS196" s="99">
        <f>IF(ISNA(VLOOKUP($A196,'[2]1516 Exp_Rev Access'!$F$7:$GB$306,57,FALSE)),"",VLOOKUP($A196,'[2]1516 Exp_Rev Access'!$F$7:$GB$306,57,FALSE))</f>
        <v>0</v>
      </c>
      <c r="BT196" s="99">
        <f>IF(ISNA(VLOOKUP($A196,'[2]1516 Exp_Rev Access'!$F$7:$GB$306,58,FALSE)),"",VLOOKUP($A196,'[2]1516 Exp_Rev Access'!$F$7:$GB$306,58,FALSE))</f>
        <v>0</v>
      </c>
      <c r="BU196" s="102">
        <f t="shared" si="254"/>
        <v>1544859.5400000003</v>
      </c>
      <c r="BV196" s="72">
        <f t="shared" si="255"/>
        <v>0.15509746826534246</v>
      </c>
      <c r="BW196" s="94">
        <f t="shared" si="256"/>
        <v>1901.4591979912859</v>
      </c>
      <c r="BX196" s="99">
        <f>IF(ISNA(VLOOKUP($A196,'[2]1516 Exp_Rev Access'!$F$7:$GB$306,59,FALSE)),"",VLOOKUP($A196,'[2]1516 Exp_Rev Access'!$F$7:$GB$306,59,FALSE))</f>
        <v>1576.2</v>
      </c>
      <c r="BY196" s="99">
        <f>IF(ISNA(VLOOKUP($A196,'[2]1516 Exp_Rev Access'!$F$7:$GB$306,60,FALSE)),"",VLOOKUP($A196,'[2]1516 Exp_Rev Access'!$F$7:$GB$306,60,FALSE))</f>
        <v>0</v>
      </c>
      <c r="BZ196" s="99">
        <f>IF(ISNA(VLOOKUP($A196,'[2]1516 Exp_Rev Access'!$F$7:$GB$306,61,FALSE)),"",VLOOKUP($A196,'[2]1516 Exp_Rev Access'!$F$7:$GB$306,61,FALSE))</f>
        <v>0</v>
      </c>
      <c r="CA196" s="99">
        <f>IF(ISNA(VLOOKUP($A196,'[2]1516 Exp_Rev Access'!$F$7:$GB$306,62,FALSE)),"",VLOOKUP($A196,'[2]1516 Exp_Rev Access'!$F$7:$GB$306,62,FALSE))</f>
        <v>0</v>
      </c>
      <c r="CB196" s="99">
        <f>IF(ISNA(VLOOKUP($A196,'[2]1516 Exp_Rev Access'!$F$7:$GB$306,63,FALSE)),"",VLOOKUP($A196,'[2]1516 Exp_Rev Access'!$F$7:$GB$306,63,FALSE))</f>
        <v>143.82</v>
      </c>
      <c r="CC196" s="99">
        <f>IF(ISNA(VLOOKUP($A196,'[2]1516 Exp_Rev Access'!$F$7:$GB$306,64,FALSE)),"",VLOOKUP($A196,'[2]1516 Exp_Rev Access'!$F$7:$GB$306,64,FALSE))</f>
        <v>0</v>
      </c>
      <c r="CD196" s="101">
        <f t="shared" si="257"/>
        <v>1720.02</v>
      </c>
      <c r="CE196" s="72">
        <f t="shared" si="266"/>
        <v>1.7268284944905364E-4</v>
      </c>
      <c r="CF196" s="103">
        <f t="shared" si="267"/>
        <v>2.1170519164020383</v>
      </c>
      <c r="CG196" s="99">
        <f>IF(ISNA(VLOOKUP($A196,'[2]1516 Exp_Rev Access'!$F$7:$GB$306,65,FALSE)),"",VLOOKUP($A196,'[2]1516 Exp_Rev Access'!$F$7:$GB$306,65,FALSE))</f>
        <v>0</v>
      </c>
      <c r="CH196" s="99">
        <f>IF(ISNA(VLOOKUP($A196,'[2]1516 Exp_Rev Access'!$F$7:$GB$306,66,FALSE)),"",VLOOKUP($A196,'[2]1516 Exp_Rev Access'!$F$7:$GB$306,66,FALSE))</f>
        <v>0</v>
      </c>
      <c r="CI196" s="99">
        <f>IF(ISNA(VLOOKUP($A196,'[2]1516 Exp_Rev Access'!$F$7:$GB$306,67,FALSE)),"",VLOOKUP($A196,'[2]1516 Exp_Rev Access'!$F$7:$GB$306,67,FALSE))</f>
        <v>0</v>
      </c>
      <c r="CJ196" s="99">
        <f>IF(ISNA(VLOOKUP($A196,'[2]1516 Exp_Rev Access'!$F$7:$GB$306,68,FALSE)),"",VLOOKUP($A196,'[2]1516 Exp_Rev Access'!$F$7:$GB$306,68,FALSE))</f>
        <v>0</v>
      </c>
      <c r="CK196" s="99">
        <f>IF(ISNA(VLOOKUP($A196,'[2]1516 Exp_Rev Access'!$F$7:$GB$306,69,FALSE)),"",VLOOKUP($A196,'[2]1516 Exp_Rev Access'!$F$7:$GB$306,69,FALSE))</f>
        <v>0</v>
      </c>
      <c r="CL196" s="99">
        <f>IF(ISNA(VLOOKUP($A196,'[2]1516 Exp_Rev Access'!$F$7:$GB$306,70,FALSE)),"",VLOOKUP($A196,'[2]1516 Exp_Rev Access'!$F$7:$GB$306,70,FALSE))</f>
        <v>0</v>
      </c>
      <c r="CM196" s="99">
        <f>IF(ISNA(VLOOKUP($A196,'[2]1516 Exp_Rev Access'!$F$7:$GB$306,71,FALSE)),"",VLOOKUP($A196,'[2]1516 Exp_Rev Access'!$F$7:$GB$306,71,FALSE))</f>
        <v>0</v>
      </c>
      <c r="CN196" s="99">
        <f>IF(ISNA(VLOOKUP($A196,'[2]1516 Exp_Rev Access'!$F$7:$GB$306,72,FALSE)),"",VLOOKUP($A196,'[2]1516 Exp_Rev Access'!$F$7:$GB$306,72,FALSE))</f>
        <v>0</v>
      </c>
      <c r="CO196" s="99">
        <f>IF(ISNA(VLOOKUP($A196,'[2]1516 Exp_Rev Access'!$F$7:$GB$306,73,FALSE)),"",VLOOKUP($A196,'[2]1516 Exp_Rev Access'!$F$7:$GB$306,73,FALSE))</f>
        <v>0</v>
      </c>
      <c r="CP196" s="99">
        <f>IF(ISNA(VLOOKUP($A196,'[2]1516 Exp_Rev Access'!$F$7:$GB$306,74,FALSE)),"",VLOOKUP($A196,'[2]1516 Exp_Rev Access'!$F$7:$GB$306,74,FALSE))</f>
        <v>151291</v>
      </c>
      <c r="CQ196" s="99">
        <f>IF(ISNA(VLOOKUP($A196,'[2]1516 Exp_Rev Access'!$F$7:$GB$306,75,FALSE)),"",VLOOKUP($A196,'[2]1516 Exp_Rev Access'!$F$7:$GB$306,75,FALSE))</f>
        <v>0</v>
      </c>
      <c r="CR196" s="99">
        <f>IF(ISNA(VLOOKUP($A196,'[2]1516 Exp_Rev Access'!$F$7:$GB$306,76,FALSE)),"",VLOOKUP($A196,'[2]1516 Exp_Rev Access'!$F$7:$GB$306,76,FALSE))</f>
        <v>3768.69</v>
      </c>
      <c r="CS196" s="99">
        <f>IF(ISNA(VLOOKUP($A196,'[2]1516 Exp_Rev Access'!$F$7:$GB$306,77,FALSE)),"",VLOOKUP($A196,'[2]1516 Exp_Rev Access'!$F$7:$GB$306,77,FALSE))</f>
        <v>0</v>
      </c>
      <c r="CT196" s="99">
        <f>IF(ISNA(VLOOKUP($A196,'[2]1516 Exp_Rev Access'!$F$7:$GB$306,78,FALSE)),"",VLOOKUP($A196,'[2]1516 Exp_Rev Access'!$F$7:$GB$306,78,FALSE))</f>
        <v>82434.55</v>
      </c>
      <c r="CU196" s="99">
        <f>IF(ISNA(VLOOKUP($A196,'[2]1516 Exp_Rev Access'!$F$7:$GB$306,79,FALSE)),"",VLOOKUP($A196,'[2]1516 Exp_Rev Access'!$F$7:$GB$306,79,FALSE))</f>
        <v>16641</v>
      </c>
      <c r="CV196" s="99">
        <f>IF(ISNA(VLOOKUP($A196,'[2]1516 Exp_Rev Access'!$F$7:$GB$306,80,FALSE)),"",VLOOKUP($A196,'[2]1516 Exp_Rev Access'!$F$7:$GB$306,80,FALSE))</f>
        <v>0</v>
      </c>
      <c r="CW196" s="99">
        <f>IF(ISNA(VLOOKUP($A196,'[2]1516 Exp_Rev Access'!$F$7:$GB$306,81,FALSE)),"",VLOOKUP($A196,'[2]1516 Exp_Rev Access'!$F$7:$GB$306,81,FALSE))</f>
        <v>0</v>
      </c>
      <c r="CX196" s="99">
        <f>IF(ISNA(VLOOKUP($A196,'[2]1516 Exp_Rev Access'!$F$7:$GB$306,82,FALSE)),"",VLOOKUP($A196,'[2]1516 Exp_Rev Access'!$F$7:$GB$306,82,FALSE))</f>
        <v>0</v>
      </c>
      <c r="CY196" s="99">
        <f>IF(ISNA(VLOOKUP($A196,'[2]1516 Exp_Rev Access'!$F$7:$GB$306,83,FALSE)),"",VLOOKUP($A196,'[2]1516 Exp_Rev Access'!$F$7:$GB$306,83,FALSE))</f>
        <v>0</v>
      </c>
      <c r="CZ196" s="99">
        <f>IF(ISNA(VLOOKUP($A196,'[2]1516 Exp_Rev Access'!$F$7:$GB$306,84,FALSE)),"",VLOOKUP($A196,'[2]1516 Exp_Rev Access'!$F$7:$GB$306,84,FALSE))</f>
        <v>0</v>
      </c>
      <c r="DA196" s="99">
        <f>IF(ISNA(VLOOKUP($A196,'[2]1516 Exp_Rev Access'!$F$7:$GB$306,85,FALSE)),"",VLOOKUP($A196,'[2]1516 Exp_Rev Access'!$F$7:$GB$306,85,FALSE))</f>
        <v>14701.92</v>
      </c>
      <c r="DB196" s="99">
        <f>IF(ISNA(VLOOKUP($A196,'[2]1516 Exp_Rev Access'!$F$7:$GB$306,86,FALSE)),"",VLOOKUP($A196,'[2]1516 Exp_Rev Access'!$F$7:$GB$306,86,FALSE))</f>
        <v>0</v>
      </c>
      <c r="DC196" s="99">
        <f>IF(ISNA(VLOOKUP($A196,'[2]1516 Exp_Rev Access'!$F$7:$GB$306,87,FALSE)),"",VLOOKUP($A196,'[2]1516 Exp_Rev Access'!$F$7:$GB$306,87,FALSE))</f>
        <v>0</v>
      </c>
      <c r="DD196" s="99">
        <f>IF(ISNA(VLOOKUP($A196,'[2]1516 Exp_Rev Access'!$F$7:$GB$306,88,FALSE)),"",VLOOKUP($A196,'[2]1516 Exp_Rev Access'!$F$7:$GB$306,88,FALSE))</f>
        <v>0</v>
      </c>
      <c r="DE196" s="99">
        <f>IF(ISNA(VLOOKUP($A196,'[2]1516 Exp_Rev Access'!$F$7:$GB$306,89,FALSE)),"",VLOOKUP($A196,'[2]1516 Exp_Rev Access'!$F$7:$GB$306,89,FALSE))</f>
        <v>0</v>
      </c>
      <c r="DF196" s="99">
        <f>IF(ISNA(VLOOKUP($A196,'[2]1516 Exp_Rev Access'!$F$7:$GB$306,90,FALSE)),"",VLOOKUP($A196,'[2]1516 Exp_Rev Access'!$F$7:$GB$306,90,FALSE))</f>
        <v>54158.95</v>
      </c>
      <c r="DG196" s="99">
        <f>IF(ISNA(VLOOKUP($A196,'[2]1516 Exp_Rev Access'!$F$7:$GB$306,91,FALSE)),"",VLOOKUP($A196,'[2]1516 Exp_Rev Access'!$F$7:$GB$306,91,FALSE))</f>
        <v>0</v>
      </c>
      <c r="DH196" s="99">
        <f>IF(ISNA(VLOOKUP($A196,'[2]1516 Exp_Rev Access'!$F$7:$GB$306,92,FALSE)),"",VLOOKUP($A196,'[2]1516 Exp_Rev Access'!$F$7:$GB$306,92,FALSE))</f>
        <v>216437.35</v>
      </c>
      <c r="DI196" s="99">
        <f>IF(ISNA(VLOOKUP($A196,'[2]1516 Exp_Rev Access'!$F$7:$GB$306,93,FALSE)),"",VLOOKUP($A196,'[2]1516 Exp_Rev Access'!$F$7:$GB$306,93,FALSE))</f>
        <v>0</v>
      </c>
      <c r="DJ196" s="99">
        <f>IF(ISNA(VLOOKUP($A196,'[2]1516 Exp_Rev Access'!$F$7:$GB$306,94,FALSE)),"",VLOOKUP($A196,'[2]1516 Exp_Rev Access'!$F$7:$GB$306,94,FALSE))</f>
        <v>0</v>
      </c>
      <c r="DK196" s="99">
        <f>IF(ISNA(VLOOKUP($A196,'[2]1516 Exp_Rev Access'!$F$7:$GB$306,95,FALSE)),"",VLOOKUP($A196,'[2]1516 Exp_Rev Access'!$F$7:$GB$306,95,FALSE))</f>
        <v>0</v>
      </c>
      <c r="DL196" s="99">
        <f>IF(ISNA(VLOOKUP($A196,'[2]1516 Exp_Rev Access'!$F$7:$GB$306,96,FALSE)),"",VLOOKUP($A196,'[2]1516 Exp_Rev Access'!$F$7:$GB$306,96,FALSE))</f>
        <v>0</v>
      </c>
      <c r="DM196" s="99">
        <f>IF(ISNA(VLOOKUP($A196,'[2]1516 Exp_Rev Access'!$F$7:$GB$306,97,FALSE)),"",VLOOKUP($A196,'[2]1516 Exp_Rev Access'!$F$7:$GB$306,97,FALSE))</f>
        <v>0</v>
      </c>
      <c r="DN196" s="99">
        <f>IF(ISNA(VLOOKUP($A196,'[2]1516 Exp_Rev Access'!$F$7:$GB$306,98,FALSE)),"",VLOOKUP($A196,'[2]1516 Exp_Rev Access'!$F$7:$GB$306,98,FALSE))</f>
        <v>0</v>
      </c>
      <c r="DO196" s="99">
        <f>IF(ISNA(VLOOKUP($A196,'[2]1516 Exp_Rev Access'!$F$7:$GB$306,99,FALSE)),"",VLOOKUP($A196,'[2]1516 Exp_Rev Access'!$F$7:$GB$306,99,FALSE))</f>
        <v>0</v>
      </c>
      <c r="DP196" s="99">
        <f>IF(ISNA(VLOOKUP($A196,'[2]1516 Exp_Rev Access'!$F$7:$GB$306,100,FALSE)),"",VLOOKUP($A196,'[2]1516 Exp_Rev Access'!$F$7:$GB$306,100,FALSE))</f>
        <v>0</v>
      </c>
      <c r="DQ196" s="99">
        <f>IF(ISNA(VLOOKUP($A196,'[2]1516 Exp_Rev Access'!$F$7:$GB$306,101,FALSE)),"",VLOOKUP($A196,'[2]1516 Exp_Rev Access'!$F$7:$GB$306,101,FALSE))</f>
        <v>0</v>
      </c>
      <c r="DR196" s="99">
        <f>IF(ISNA(VLOOKUP($A196,'[2]1516 Exp_Rev Access'!$F$7:$GB$306,102,FALSE)),"",VLOOKUP($A196,'[2]1516 Exp_Rev Access'!$F$7:$GB$306,102,FALSE))</f>
        <v>0</v>
      </c>
      <c r="DS196" s="99">
        <f>IF(ISNA(VLOOKUP($A196,'[2]1516 Exp_Rev Access'!$F$7:$GB$306,103,FALSE)),"",VLOOKUP($A196,'[2]1516 Exp_Rev Access'!$F$7:$GB$306,103,FALSE))</f>
        <v>0</v>
      </c>
      <c r="DT196" s="99">
        <f>IF(ISNA(VLOOKUP($A196,'[2]1516 Exp_Rev Access'!$F$7:$GB$306,104,FALSE)),"",VLOOKUP($A196,'[2]1516 Exp_Rev Access'!$F$7:$GB$306,104,FALSE))</f>
        <v>0</v>
      </c>
      <c r="DU196" s="99">
        <f>IF(ISNA(VLOOKUP($A196,'[2]1516 Exp_Rev Access'!$F$7:$GB$306,105,FALSE)),"",VLOOKUP($A196,'[2]1516 Exp_Rev Access'!$F$7:$GB$306,105,FALSE))</f>
        <v>0</v>
      </c>
      <c r="DV196" s="99">
        <f>IF(ISNA(VLOOKUP($A196,'[2]1516 Exp_Rev Access'!$F$7:$GB$306,106,FALSE)),"",VLOOKUP($A196,'[2]1516 Exp_Rev Access'!$F$7:$GB$306,106,FALSE))</f>
        <v>0</v>
      </c>
      <c r="DW196" s="99">
        <f>IF(ISNA(VLOOKUP($A196,'[2]1516 Exp_Rev Access'!$F$7:$GB$306,107,FALSE)),"",VLOOKUP($A196,'[2]1516 Exp_Rev Access'!$F$7:$GB$306,107,FALSE))</f>
        <v>0</v>
      </c>
      <c r="DX196" s="99">
        <f>IF(ISNA(VLOOKUP($A196,'[2]1516 Exp_Rev Access'!$F$7:$GB$306,108,FALSE)),"",VLOOKUP($A196,'[2]1516 Exp_Rev Access'!$F$7:$GB$306,108,FALSE))</f>
        <v>0</v>
      </c>
      <c r="DY196" s="99">
        <f>IF(ISNA(VLOOKUP($A196,'[2]1516 Exp_Rev Access'!$F$7:$GB$306,109,FALSE)),"",VLOOKUP($A196,'[2]1516 Exp_Rev Access'!$F$7:$GB$306,109,FALSE))</f>
        <v>0</v>
      </c>
      <c r="DZ196" s="99">
        <f>IF(ISNA(VLOOKUP($A196,'[2]1516 Exp_Rev Access'!$F$7:$GB$306,110,FALSE)),"",VLOOKUP($A196,'[2]1516 Exp_Rev Access'!$F$7:$GB$306,110,FALSE))</f>
        <v>0</v>
      </c>
      <c r="EA196" s="99">
        <f>IF(ISNA(VLOOKUP($A196,'[2]1516 Exp_Rev Access'!$F$7:$GB$306,111,FALSE)),"",VLOOKUP($A196,'[2]1516 Exp_Rev Access'!$F$7:$GB$306,111,FALSE))</f>
        <v>0</v>
      </c>
      <c r="EB196" s="99">
        <f>IF(ISNA(VLOOKUP($A196,'[2]1516 Exp_Rev Access'!$F$7:$GB$306,112,FALSE)),"",VLOOKUP($A196,'[2]1516 Exp_Rev Access'!$F$7:$GB$306,112,FALSE))</f>
        <v>0</v>
      </c>
      <c r="EC196" s="99">
        <f>IF(ISNA(VLOOKUP($A196,'[2]1516 Exp_Rev Access'!$F$7:$GB$306,113,FALSE)),"",VLOOKUP($A196,'[2]1516 Exp_Rev Access'!$F$7:$GB$306,113,FALSE))</f>
        <v>0</v>
      </c>
      <c r="ED196" s="99">
        <f>IF(ISNA(VLOOKUP($A196,'[2]1516 Exp_Rev Access'!$F$7:$GB$306,114,FALSE)),"",VLOOKUP($A196,'[2]1516 Exp_Rev Access'!$F$7:$GB$306,114,FALSE))</f>
        <v>0</v>
      </c>
      <c r="EE196" s="99">
        <f>IF(ISNA(VLOOKUP($A196,'[2]1516 Exp_Rev Access'!$F$7:$GB$306,115,FALSE)),"",VLOOKUP($A196,'[2]1516 Exp_Rev Access'!$F$7:$GB$306,115,FALSE))</f>
        <v>0</v>
      </c>
      <c r="EF196" s="99">
        <f>IF(ISNA(VLOOKUP($A196,'[2]1516 Exp_Rev Access'!$F$7:$GB$306,116,FALSE)),"",VLOOKUP($A196,'[2]1516 Exp_Rev Access'!$F$7:$GB$306,116,FALSE))</f>
        <v>0</v>
      </c>
      <c r="EG196" s="99">
        <f>IF(ISNA(VLOOKUP($A196,'[2]1516 Exp_Rev Access'!$F$7:$GB$306,117,FALSE)),"",VLOOKUP($A196,'[2]1516 Exp_Rev Access'!$F$7:$GB$306,117,FALSE))</f>
        <v>0</v>
      </c>
      <c r="EH196" s="99">
        <f>IF(ISNA(VLOOKUP($A196,'[2]1516 Exp_Rev Access'!$F$7:$GB$306,118,FALSE)),"",VLOOKUP($A196,'[2]1516 Exp_Rev Access'!$F$7:$GB$306,118,FALSE))</f>
        <v>0</v>
      </c>
      <c r="EI196" s="99">
        <f>IF(ISNA(VLOOKUP($A196,'[2]1516 Exp_Rev Access'!$F$7:$GB$306,119,FALSE)),"",VLOOKUP($A196,'[2]1516 Exp_Rev Access'!$F$7:$GB$306,119,FALSE))</f>
        <v>0</v>
      </c>
      <c r="EJ196" s="99">
        <f>IF(ISNA(VLOOKUP($A196,'[2]1516 Exp_Rev Access'!$F$7:$GB$306,120,FALSE)),"",VLOOKUP($A196,'[2]1516 Exp_Rev Access'!$F$7:$GB$306,120,FALSE))</f>
        <v>0</v>
      </c>
      <c r="EK196" s="99">
        <f>IF(ISNA(VLOOKUP($A196,'[2]1516 Exp_Rev Access'!$F$7:$GB$306,121,FALSE)),"",VLOOKUP($A196,'[2]1516 Exp_Rev Access'!$F$7:$GB$306,121,FALSE))</f>
        <v>0</v>
      </c>
      <c r="EL196" s="99">
        <f>IF(ISNA(VLOOKUP($A196,'[2]1516 Exp_Rev Access'!$F$7:$GB$306,122,FALSE)),"",VLOOKUP($A196,'[2]1516 Exp_Rev Access'!$F$7:$GB$306,122,FALSE))</f>
        <v>0</v>
      </c>
      <c r="EM196" s="99">
        <f>IF(ISNA(VLOOKUP($A196,'[2]1516 Exp_Rev Access'!$F$7:$GB$306,123,FALSE)),"",VLOOKUP($A196,'[2]1516 Exp_Rev Access'!$F$7:$GB$306,123,FALSE))</f>
        <v>0</v>
      </c>
      <c r="EN196" s="99">
        <f>IF(ISNA(VLOOKUP($A196,'[2]1516 Exp_Rev Access'!$F$7:$GB$306,124,FALSE)),"",VLOOKUP($A196,'[2]1516 Exp_Rev Access'!$F$7:$GB$306,124,FALSE))</f>
        <v>0</v>
      </c>
      <c r="EO196" s="99">
        <f>IF(ISNA(VLOOKUP($A196,'[2]1516 Exp_Rev Access'!$F$7:$GB$306,125,FALSE)),"",VLOOKUP($A196,'[2]1516 Exp_Rev Access'!$F$7:$GB$306,125,FALSE))</f>
        <v>0</v>
      </c>
      <c r="EP196" s="99">
        <f>IF(ISNA(VLOOKUP($A196,'[2]1516 Exp_Rev Access'!$F$7:$GB$306,126,FALSE)),"",VLOOKUP($A196,'[2]1516 Exp_Rev Access'!$F$7:$GB$306,126,FALSE))</f>
        <v>0</v>
      </c>
      <c r="EQ196" s="99">
        <f>IF(ISNA(VLOOKUP($A196,'[2]1516 Exp_Rev Access'!$F$7:$GB$306,127,FALSE)),"",VLOOKUP($A196,'[2]1516 Exp_Rev Access'!$F$7:$GB$306,127,FALSE))</f>
        <v>0</v>
      </c>
      <c r="ER196" s="99">
        <f>IF(ISNA(VLOOKUP($A196,'[2]1516 Exp_Rev Access'!$F$7:$GB$306,128,FALSE)),"",VLOOKUP($A196,'[2]1516 Exp_Rev Access'!$F$7:$GB$306,128,FALSE))</f>
        <v>0</v>
      </c>
      <c r="ES196" s="99">
        <f>IF(ISNA(VLOOKUP($A196,'[2]1516 Exp_Rev Access'!$F$7:$GB$306,129,FALSE)),"",VLOOKUP($A196,'[2]1516 Exp_Rev Access'!$F$7:$GB$306,129,FALSE))</f>
        <v>0</v>
      </c>
      <c r="ET196" s="99">
        <f>IF(ISNA(VLOOKUP($A196,'[2]1516 Exp_Rev Access'!$F$7:$GB$306,130,FALSE)),"",VLOOKUP($A196,'[2]1516 Exp_Rev Access'!$F$7:$GB$306,130,FALSE))</f>
        <v>0</v>
      </c>
      <c r="EU196" s="99">
        <f>IF(ISNA(VLOOKUP($A196,'[2]1516 Exp_Rev Access'!$F$7:$GB$306,131,FALSE)),"",VLOOKUP($A196,'[2]1516 Exp_Rev Access'!$F$7:$GB$306,131,FALSE))</f>
        <v>13396.13</v>
      </c>
      <c r="EV196" s="99">
        <f>IF(ISNA(VLOOKUP($A196,'[2]1516 Exp_Rev Access'!$F$7:$GB$306,132,FALSE)),"",VLOOKUP($A196,'[2]1516 Exp_Rev Access'!$F$7:$GB$306,132,FALSE))</f>
        <v>0</v>
      </c>
      <c r="EW196" s="99">
        <f>IF(ISNA(VLOOKUP($A196,'[2]1516 Exp_Rev Access'!$F$7:$GB$306,133,FALSE)),"",VLOOKUP($A196,'[2]1516 Exp_Rev Access'!$F$7:$GB$306,133,FALSE))</f>
        <v>0</v>
      </c>
      <c r="EX196" s="99">
        <f>IF(ISNA(VLOOKUP($A196,'[2]1516 Exp_Rev Access'!$F$7:$GB$306,134,FALSE)),"",VLOOKUP($A196,'[2]1516 Exp_Rev Access'!$F$7:$GB$306,134,FALSE))</f>
        <v>0</v>
      </c>
      <c r="EY196" s="99">
        <f>IF(ISNA(VLOOKUP($A196,'[2]1516 Exp_Rev Access'!$F$7:$GB$306,135,FALSE)),"",VLOOKUP($A196,'[2]1516 Exp_Rev Access'!$F$7:$GB$306,135,FALSE))</f>
        <v>0</v>
      </c>
      <c r="EZ196" s="99">
        <f>IF(ISNA(VLOOKUP($A196,'[2]1516 Exp_Rev Access'!$F$7:$GB$306,136,FALSE)),"",VLOOKUP($A196,'[2]1516 Exp_Rev Access'!$F$7:$GB$306,136,FALSE))</f>
        <v>0</v>
      </c>
      <c r="FA196" s="99">
        <f>IF(ISNA(VLOOKUP($A196,'[2]1516 Exp_Rev Access'!$F$7:$GB$306,137,FALSE)),"",VLOOKUP($A196,'[2]1516 Exp_Rev Access'!$F$7:$GB$306,137,FALSE))</f>
        <v>0</v>
      </c>
      <c r="FB196" s="99">
        <f>IF(ISNA(VLOOKUP($A196,'[2]1516 Exp_Rev Access'!$F$7:$GB$306,138,FALSE)),"",VLOOKUP($A196,'[2]1516 Exp_Rev Access'!$F$7:$GB$306,138,FALSE))</f>
        <v>0</v>
      </c>
      <c r="FC196" s="99">
        <f>IF(ISNA(VLOOKUP($A196,'[2]1516 Exp_Rev Access'!$F$7:$GB$306,139,FALSE)),"",VLOOKUP($A196,'[2]1516 Exp_Rev Access'!$F$7:$GB$306,139,FALSE))</f>
        <v>0</v>
      </c>
      <c r="FD196" s="99">
        <f>IF(ISNA(VLOOKUP($A196,'[2]1516 Exp_Rev Access'!$F$7:$FS$306,140,FALSE)),"",VLOOKUP($A196,'[2]1516 Exp_Rev Access'!$F$7:$FS$306,140,FALSE))</f>
        <v>0</v>
      </c>
      <c r="FE196" s="99">
        <f>IF(ISNA(VLOOKUP($A196,'[2]1516 Exp_Rev Access'!$F$7:$FS$306,141,FALSE)),"",VLOOKUP($A196,'[2]1516 Exp_Rev Access'!$F$7:$FS$306,141,FALSE))</f>
        <v>0</v>
      </c>
      <c r="FF196" s="99">
        <f>IF(ISNA(VLOOKUP($A196,'[2]1516 Exp_Rev Access'!$F$7:$FS$306,142,FALSE)),"",VLOOKUP($A196,'[2]1516 Exp_Rev Access'!$F$7:$FS$306,142,FALSE))</f>
        <v>0</v>
      </c>
      <c r="FG196" s="99">
        <f>IF(ISNA(VLOOKUP($A196,'[2]1516 Exp_Rev Access'!$F$7:$FS$306,143,FALSE)),"",VLOOKUP($A196,'[2]1516 Exp_Rev Access'!$F$7:$FS$306,143,FALSE))</f>
        <v>0</v>
      </c>
      <c r="FH196" s="99">
        <f>IF(ISNA(VLOOKUP($A196,'[2]1516 Exp_Rev Access'!$F$7:$FS$306,144,FALSE)),"",VLOOKUP($A196,'[2]1516 Exp_Rev Access'!$F$7:$FS$306,144,FALSE))</f>
        <v>0</v>
      </c>
      <c r="FI196" s="99">
        <f>IF(ISNA(VLOOKUP($A196,'[2]1516 Exp_Rev Access'!$F$7:$FS$306,145,FALSE)),"",VLOOKUP($A196,'[2]1516 Exp_Rev Access'!$F$7:$FS$306,145,FALSE))</f>
        <v>0</v>
      </c>
      <c r="FJ196" s="99">
        <f>IF(ISNA(VLOOKUP($A196,'[2]1516 Exp_Rev Access'!$F$7:$FS$306,146,FALSE)),"",VLOOKUP($A196,'[2]1516 Exp_Rev Access'!$F$7:$FS$306,146,FALSE))</f>
        <v>0</v>
      </c>
      <c r="FK196" s="99">
        <f>IF(ISNA(VLOOKUP($A196,'[2]1516 Exp_Rev Access'!$F$7:$FS$306,147,FALSE)),"",VLOOKUP($A196,'[2]1516 Exp_Rev Access'!$F$7:$FS$306,147,FALSE))</f>
        <v>0</v>
      </c>
      <c r="FL196" s="99">
        <f>IF(ISNA(VLOOKUP($A196,'[2]1516 Exp_Rev Access'!$F$7:$FS$306,148,FALSE)),"",VLOOKUP($A196,'[2]1516 Exp_Rev Access'!$F$7:$FS$306,148,FALSE))</f>
        <v>0</v>
      </c>
      <c r="FM196" s="99">
        <f>IF(ISNA(VLOOKUP($A196,'[2]1516 Exp_Rev Access'!$F$7:$FS$306,149,FALSE)),"",VLOOKUP($A196,'[2]1516 Exp_Rev Access'!$F$7:$FS$306,149,FALSE))</f>
        <v>0</v>
      </c>
      <c r="FN196" s="99">
        <f>IF(ISNA(VLOOKUP($A196,'[2]1516 Exp_Rev Access'!$F$7:$FS$306,150,FALSE)),"",VLOOKUP($A196,'[2]1516 Exp_Rev Access'!$F$7:$FS$306,150,FALSE))</f>
        <v>873.43</v>
      </c>
      <c r="FO196" s="99">
        <f>IF(ISNA(VLOOKUP($A196,'[2]1516 Exp_Rev Access'!$F$7:$FS$306,151,FALSE)),"",VLOOKUP($A196,'[2]1516 Exp_Rev Access'!$F$7:$FS$306,151,FALSE))</f>
        <v>0</v>
      </c>
      <c r="FP196" s="99">
        <f>IF(ISNA(VLOOKUP($A196,'[2]1516 Exp_Rev Access'!$F$7:$FS$306,152,FALSE)),"",VLOOKUP($A196,'[2]1516 Exp_Rev Access'!$F$7:$FS$306,152,FALSE))</f>
        <v>0</v>
      </c>
      <c r="FQ196" s="99">
        <f>IF(ISNA(VLOOKUP($A196,'[2]1516 Exp_Rev Access'!$F$7:$FS$306,153,FALSE)),"",VLOOKUP($A196,'[2]1516 Exp_Rev Access'!$F$7:$FS$306,153,FALSE))</f>
        <v>20914.240000000002</v>
      </c>
      <c r="FR196" s="101">
        <f t="shared" si="260"/>
        <v>574617.26</v>
      </c>
      <c r="FS196" s="72">
        <f t="shared" si="261"/>
        <v>5.7689181404523039E-2</v>
      </c>
      <c r="FT196" s="94">
        <f t="shared" si="262"/>
        <v>707.25606183689047</v>
      </c>
      <c r="FU196" s="99">
        <f>IF(ISNA(VLOOKUP($A196,'[2]1516 Exp_Rev Access'!$F$7:$GB$306,154,FALSE)),"",VLOOKUP($A196,'[2]1516 Exp_Rev Access'!$F$7:$GB$306,154,FALSE))</f>
        <v>0</v>
      </c>
      <c r="FV196" s="99">
        <f>IF(ISNA(VLOOKUP($A196,'[2]1516 Exp_Rev Access'!$F$7:$GB$306,155,FALSE)),"",VLOOKUP($A196,'[2]1516 Exp_Rev Access'!$F$7:$GB$306,155,FALSE))</f>
        <v>0</v>
      </c>
      <c r="FW196" s="99">
        <f>IF(ISNA(VLOOKUP($A196,'[2]1516 Exp_Rev Access'!$F$7:$GB$306,156,FALSE)),"",VLOOKUP($A196,'[2]1516 Exp_Rev Access'!$F$7:$GB$306,156,FALSE))</f>
        <v>0</v>
      </c>
      <c r="FX196" s="99">
        <f>IF(ISNA(VLOOKUP($A196,'[2]1516 Exp_Rev Access'!$F$7:$GB$306,157,FALSE)),"",VLOOKUP($A196,'[2]1516 Exp_Rev Access'!$F$7:$GB$306,157,FALSE))</f>
        <v>0</v>
      </c>
      <c r="FY196" s="99">
        <f>IF(ISNA(VLOOKUP($A196,'[2]1516 Exp_Rev Access'!$F$7:$GB$306,158,FALSE)),"",VLOOKUP($A196,'[2]1516 Exp_Rev Access'!$F$7:$GB$306,158,FALSE))</f>
        <v>0</v>
      </c>
      <c r="FZ196" s="99">
        <f>IF(ISNA(VLOOKUP($A196,'[2]1516 Exp_Rev Access'!$F$7:$GB$306,159,FALSE)),"",VLOOKUP($A196,'[2]1516 Exp_Rev Access'!$F$7:$GB$306,159,FALSE))</f>
        <v>0</v>
      </c>
      <c r="GA196" s="99">
        <f>IF(ISNA(VLOOKUP($A196,'[2]1516 Exp_Rev Access'!$F$7:$GB$306,160,FALSE)),"",VLOOKUP($A196,'[2]1516 Exp_Rev Access'!$F$7:$GB$306,160,FALSE))</f>
        <v>0</v>
      </c>
      <c r="GB196" s="99">
        <f>IF(ISNA(VLOOKUP($A196,'[2]1516 Exp_Rev Access'!$F$7:$GB$306,161,FALSE)),"",VLOOKUP($A196,'[2]1516 Exp_Rev Access'!$F$7:$GB$306,161,FALSE))</f>
        <v>0</v>
      </c>
      <c r="GC196" s="99">
        <f>IF(ISNA(VLOOKUP($A196,'[2]1516 Exp_Rev Access'!$F$7:$GB$306,162,FALSE)),"",VLOOKUP($A196,'[2]1516 Exp_Rev Access'!$F$7:$GB$306,162,FALSE))</f>
        <v>0</v>
      </c>
      <c r="GD196" s="99">
        <f>IF(ISNA(VLOOKUP($A196,'[2]1516 Exp_Rev Access'!$F$7:$GB$306,163,FALSE)),"",VLOOKUP($A196,'[2]1516 Exp_Rev Access'!$F$7:$GB$306,163,FALSE))</f>
        <v>0</v>
      </c>
      <c r="GE196" s="99">
        <f>IF(ISNA(VLOOKUP($A196,'[2]1516 Exp_Rev Access'!$F$7:$GB$306,164,FALSE)),"",VLOOKUP($A196,'[2]1516 Exp_Rev Access'!$F$7:$GB$306,164,FALSE))</f>
        <v>0</v>
      </c>
      <c r="GF196" s="99">
        <f>IF(ISNA(VLOOKUP($A196,'[2]1516 Exp_Rev Access'!$F$7:$GB$306,165,FALSE)),"",VLOOKUP($A196,'[2]1516 Exp_Rev Access'!$F$7:$GB$306,165,FALSE))</f>
        <v>0</v>
      </c>
      <c r="GG196" s="99">
        <f>IF(ISNA(VLOOKUP($A196,'[2]1516 Exp_Rev Access'!$F$7:$GB$306,166,FALSE)),"",VLOOKUP($A196,'[2]1516 Exp_Rev Access'!$F$7:$GB$306,166,FALSE))</f>
        <v>0</v>
      </c>
      <c r="GH196" s="99">
        <f>IF(ISNA(VLOOKUP($A196,'[2]1516 Exp_Rev Access'!$F$7:$GB$306,167,FALSE)),"",VLOOKUP($A196,'[2]1516 Exp_Rev Access'!$F$7:$GB$306,167,FALSE))</f>
        <v>0</v>
      </c>
      <c r="GI196" s="99">
        <f>IF(ISNA(VLOOKUP($A196,'[2]1516 Exp_Rev Access'!$F$7:$GB$306,168,FALSE)),"",VLOOKUP($A196,'[2]1516 Exp_Rev Access'!$F$7:$GB$306,168,FALSE))</f>
        <v>0</v>
      </c>
      <c r="GJ196" s="99">
        <f>IF(ISNA(VLOOKUP($A196,'[2]1516 Exp_Rev Access'!$F$7:$GB$306,169,FALSE)),"",VLOOKUP($A196,'[2]1516 Exp_Rev Access'!$F$7:$GB$306,169,FALSE))</f>
        <v>1665</v>
      </c>
      <c r="GK196" s="99">
        <f>IF(ISNA(VLOOKUP($A196,'[2]1516 Exp_Rev Access'!$F$7:$GB$306,170,FALSE)),"",VLOOKUP($A196,'[2]1516 Exp_Rev Access'!$F$7:$GB$306,170,FALSE))</f>
        <v>46447.839999999997</v>
      </c>
      <c r="GL196" s="99">
        <f>IF(ISNA(VLOOKUP($A196,'[2]1516 Exp_Rev Access'!$F$7:$GB$306,171,FALSE)),"",VLOOKUP($A196,'[2]1516 Exp_Rev Access'!$F$7:$GB$306,171,FALSE))</f>
        <v>0</v>
      </c>
      <c r="GM196" s="99">
        <f>IF(ISNA(VLOOKUP($A196,'[2]1516 Exp_Rev Access'!$F$7:$GB$306,172,FALSE)),"",VLOOKUP($A196,'[2]1516 Exp_Rev Access'!$F$7:$GB$306,172,FALSE))</f>
        <v>0</v>
      </c>
      <c r="GN196" s="99">
        <f>IF(ISNA(VLOOKUP($A196,'[2]1516 Exp_Rev Access'!$F$7:$GB$306,173,FALSE)),"",VLOOKUP($A196,'[2]1516 Exp_Rev Access'!$F$7:$GB$306,173,FALSE))</f>
        <v>0</v>
      </c>
      <c r="GO196" s="99">
        <f>IF(ISNA(VLOOKUP($A196,'[2]1516 Exp_Rev Access'!$F$7:$GB$306,174,FALSE)),"",VLOOKUP($A196,'[2]1516 Exp_Rev Access'!$F$7:$GB$306,174,FALSE))</f>
        <v>0</v>
      </c>
      <c r="GP196" s="99">
        <f>IF(ISNA(VLOOKUP($A196,'[2]1516 Exp_Rev Access'!$F$7:$GB$306,175,FALSE)),"",VLOOKUP($A196,'[2]1516 Exp_Rev Access'!$F$7:$GB$306,175,FALSE))</f>
        <v>0</v>
      </c>
      <c r="GQ196" s="99">
        <f>IF(ISNA(VLOOKUP($A196,'[2]1516 Exp_Rev Access'!$F$7:$GB$306,176,FALSE)),"",VLOOKUP($A196,'[2]1516 Exp_Rev Access'!$F$7:$GB$306,176,FALSE))</f>
        <v>0</v>
      </c>
      <c r="GR196" s="99">
        <f>IF(ISNA(VLOOKUP($A196,'[2]1516 Exp_Rev Access'!$F$7:$GB$306,177,FALSE)),"",VLOOKUP($A196,'[2]1516 Exp_Rev Access'!$F$7:$GB$306,177,FALSE))</f>
        <v>0</v>
      </c>
      <c r="GS196" s="99">
        <f>IF(ISNA(VLOOKUP($A196,'[2]1516 Exp_Rev Access'!$F$7:$GB$306,178,FALSE)),"",VLOOKUP($A196,'[2]1516 Exp_Rev Access'!$F$7:$GB$306,178,FALSE))</f>
        <v>0</v>
      </c>
      <c r="GT196" s="101">
        <f t="shared" si="263"/>
        <v>48112.84</v>
      </c>
      <c r="GU196" s="72">
        <f t="shared" si="264"/>
        <v>4.8303288951793612E-3</v>
      </c>
      <c r="GV196" s="84">
        <f t="shared" si="265"/>
        <v>59.218718459985716</v>
      </c>
    </row>
    <row r="197" spans="1:207" customFormat="1" ht="12" customHeight="1" x14ac:dyDescent="0.2">
      <c r="A197" s="96" t="s">
        <v>504</v>
      </c>
      <c r="B197" s="69" t="s">
        <v>505</v>
      </c>
      <c r="C197" s="80">
        <f>IF(ISNA(VLOOKUP($A197,'[2]1516 enrollment_Rev_Exp by size'!$A$6:$G$320,3,FALSE)),"",VLOOKUP($A197,'[2]1516 enrollment_Rev_Exp by size'!$A$6:$G$320,3,FALSE))</f>
        <v>868.4</v>
      </c>
      <c r="D197" s="97">
        <v>9669911.4399999995</v>
      </c>
      <c r="E197" s="80">
        <f t="shared" si="243"/>
        <v>9669911.4399999995</v>
      </c>
      <c r="F197" s="80">
        <f t="shared" si="244"/>
        <v>0</v>
      </c>
      <c r="G197" s="98">
        <f>IF(ISNA(VLOOKUP($A197,'[2]1516 Exp_Rev Access'!$F$7:$FS$306,2,FALSE)),"",VLOOKUP($A197,'[2]1516 Exp_Rev Access'!$F$7:$FS$306,2,FALSE))</f>
        <v>212438.37</v>
      </c>
      <c r="H197" s="98">
        <f>IF(ISNA(VLOOKUP($A197,'[2]1516 Exp_Rev Access'!$F$7:$FS$306,3,FALSE)),"",VLOOKUP($A197,'[2]1516 Exp_Rev Access'!$F$7:$FS$306,3,FALSE))</f>
        <v>2425.86</v>
      </c>
      <c r="I197" s="98">
        <f>IF(ISNA(VLOOKUP($A197,'[2]1516 Exp_Rev Access'!$F$7:$FS$306,4,FALSE)),"",VLOOKUP($A197,'[2]1516 Exp_Rev Access'!$F$7:$FS$306,4,FALSE))</f>
        <v>0</v>
      </c>
      <c r="J197" s="98">
        <f>IF(ISNA(VLOOKUP($A197,'[2]1516 Exp_Rev Access'!$F$7:$FS$306,5,FALSE)),"",VLOOKUP($A197,'[2]1516 Exp_Rev Access'!$F$7:$FS$306,5,FALSE))</f>
        <v>0</v>
      </c>
      <c r="K197" s="98">
        <f>IF(ISNA(VLOOKUP($A197,'[2]1516 Exp_Rev Access'!$F$7:$FS$306,6,FALSE)),"",VLOOKUP($A197,'[2]1516 Exp_Rev Access'!$F$7:$FS$306,6,FALSE))</f>
        <v>0</v>
      </c>
      <c r="L197" s="98">
        <f>IF(ISNA(VLOOKUP($A197,'[2]1516 Exp_Rev Access'!$F$7:$FS$306,7,FALSE)),"",VLOOKUP($A197,'[2]1516 Exp_Rev Access'!$F$7:$FS$306,7,FALSE))</f>
        <v>0</v>
      </c>
      <c r="M197" s="90">
        <f t="shared" si="245"/>
        <v>214864.22999999998</v>
      </c>
      <c r="N197" s="72">
        <f t="shared" si="246"/>
        <v>2.2219875676544976E-2</v>
      </c>
      <c r="O197" s="73">
        <f t="shared" si="247"/>
        <v>247.42541455550437</v>
      </c>
      <c r="P197" s="99">
        <f>IF(ISNA(VLOOKUP($A197,'[2]1516 Exp_Rev Access'!$F$7:$FS$306,8,FALSE)),"",VLOOKUP($A197,'[2]1516 Exp_Rev Access'!$F$7:$FS$306,8,FALSE))</f>
        <v>0</v>
      </c>
      <c r="Q197" s="99">
        <f>IF(ISNA(VLOOKUP($A197,'[2]1516 Exp_Rev Access'!$F$7:$FS$306,9,FALSE)),"",VLOOKUP($A197,'[2]1516 Exp_Rev Access'!$F$7:$FS$306,9,FALSE))</f>
        <v>0</v>
      </c>
      <c r="R197" s="99">
        <f>IF(ISNA(VLOOKUP($A197,'[2]1516 Exp_Rev Access'!$F$7:$FS$306,10,FALSE)),"",VLOOKUP($A197,'[2]1516 Exp_Rev Access'!$F$7:$FS$306,10,FALSE))</f>
        <v>0</v>
      </c>
      <c r="S197" s="99">
        <f>IF(ISNA(VLOOKUP($A197,'[2]1516 Exp_Rev Access'!$F$7:$FS$306,11,FALSE)),"",VLOOKUP($A197,'[2]1516 Exp_Rev Access'!$F$7:$FS$306,11,FALSE))</f>
        <v>0</v>
      </c>
      <c r="T197" s="99">
        <f>IF(ISNA(VLOOKUP($A197,'[2]1516 Exp_Rev Access'!$F$7:$FS$306,12,FALSE)),"",VLOOKUP($A197,'[2]1516 Exp_Rev Access'!$F$7:$FS$306,12,FALSE))</f>
        <v>6045</v>
      </c>
      <c r="U197" s="99">
        <f>IF(ISNA(VLOOKUP($A197,'[2]1516 Exp_Rev Access'!$F$7:$FS$306,13,FALSE)),"",VLOOKUP($A197,'[2]1516 Exp_Rev Access'!$F$7:$FS$306,13,FALSE))</f>
        <v>0</v>
      </c>
      <c r="V197" s="99">
        <f>IF(ISNA(VLOOKUP($A197,'[2]1516 Exp_Rev Access'!$F$7:$FS$306,14,FALSE)),"",VLOOKUP($A197,'[2]1516 Exp_Rev Access'!$F$7:$FS$306,14,FALSE))</f>
        <v>0</v>
      </c>
      <c r="W197" s="99">
        <f>IF(ISNA(VLOOKUP($A197,'[2]1516 Exp_Rev Access'!$F$7:$FS$306,15,FALSE)),"",VLOOKUP($A197,'[2]1516 Exp_Rev Access'!$F$7:$FS$306,15,FALSE))</f>
        <v>0</v>
      </c>
      <c r="X197" s="99">
        <f>IF(ISNA(VLOOKUP($A197,'[2]1516 Exp_Rev Access'!$F$7:$FS$306,16,FALSE)),"",VLOOKUP($A197,'[2]1516 Exp_Rev Access'!$F$7:$FS$306,16,FALSE))</f>
        <v>6217.47</v>
      </c>
      <c r="Y197" s="99">
        <f>IF(ISNA(VLOOKUP($A197,'[2]1516 Exp_Rev Access'!$F$7:$FS$306,17,FALSE)),"",VLOOKUP($A197,'[2]1516 Exp_Rev Access'!$F$7:$FS$306,17,FALSE))</f>
        <v>0</v>
      </c>
      <c r="Z197" s="99">
        <f>IF(ISNA(VLOOKUP($A197,'[2]1516 Exp_Rev Access'!$F$7:$FS$306,18,FALSE)),"",VLOOKUP($A197,'[2]1516 Exp_Rev Access'!$F$7:$FS$306,18,FALSE))</f>
        <v>0</v>
      </c>
      <c r="AA197" s="99">
        <f>IF(ISNA(VLOOKUP($A197,'[2]1516 Exp_Rev Access'!$F$7:$FS$306,19,FALSE)),"",VLOOKUP($A197,'[2]1516 Exp_Rev Access'!$F$7:$FS$306,19,FALSE))</f>
        <v>0</v>
      </c>
      <c r="AB197" s="99">
        <f>IF(ISNA(VLOOKUP($A197,'[2]1516 Exp_Rev Access'!$F$7:$FS$306,20,FALSE)),"",VLOOKUP($A197,'[2]1516 Exp_Rev Access'!$F$7:$FS$306,20,FALSE))</f>
        <v>0</v>
      </c>
      <c r="AC197" s="99">
        <f>IF(ISNA(VLOOKUP($A197,'[2]1516 Exp_Rev Access'!$F$7:$FS$306,21,FALSE)),"",VLOOKUP($A197,'[2]1516 Exp_Rev Access'!$F$7:$FS$306,21,FALSE))</f>
        <v>982.4</v>
      </c>
      <c r="AD197" s="99">
        <f>IF(ISNA(VLOOKUP($A197,'[2]1516 Exp_Rev Access'!$F$7:$FS$306,22,FALSE)),"",VLOOKUP($A197,'[2]1516 Exp_Rev Access'!$F$7:$FS$306,22,FALSE))</f>
        <v>871.96</v>
      </c>
      <c r="AE197" s="99">
        <f>IF(ISNA(VLOOKUP($A197,'[2]1516 Exp_Rev Access'!$F$7:$FS$306,23,FALSE)),"",VLOOKUP($A197,'[2]1516 Exp_Rev Access'!$F$7:$FS$306,23,FALSE))</f>
        <v>191.65</v>
      </c>
      <c r="AF197" s="99">
        <f>IF(ISNA(VLOOKUP($A197,'[2]1516 Exp_Rev Access'!$F$7:$FS$306,24,FALSE)),"",VLOOKUP($A197,'[2]1516 Exp_Rev Access'!$F$7:$FS$306,24,FALSE))</f>
        <v>1106.07</v>
      </c>
      <c r="AG197" s="99">
        <f>IF(ISNA(VLOOKUP($A197,'[2]1516 Exp_Rev Access'!$F$7:$FS$306,25,FALSE)),"",VLOOKUP($A197,'[2]1516 Exp_Rev Access'!$F$7:$FS$306,25,FALSE))</f>
        <v>328.55</v>
      </c>
      <c r="AH197" s="98">
        <f>IF(ISNA(VLOOKUP($A197,'[2]1516 Exp_Rev Access'!$F$7:$FS$306,26,FALSE)),"",VLOOKUP($A197,'[2]1516 Exp_Rev Access'!$F$7:$FS$306,26,FALSE))</f>
        <v>2118</v>
      </c>
      <c r="AI197" s="98">
        <f>IF(ISNA(VLOOKUP($A197,'[2]1516 Exp_Rev Access'!$F$7:$FS$306,27,FALSE)),"",VLOOKUP($A197,'[2]1516 Exp_Rev Access'!$F$7:$FS$306,27,FALSE))</f>
        <v>0</v>
      </c>
      <c r="AJ197" s="98">
        <f>IF(ISNA(VLOOKUP($A197,'[2]1516 Exp_Rev Access'!$F$7:$FS$306,28,FALSE)),"",VLOOKUP($A197,'[2]1516 Exp_Rev Access'!$F$7:$FS$306,28,FALSE))</f>
        <v>108391.64</v>
      </c>
      <c r="AK197" s="98">
        <f>IF(ISNA(VLOOKUP($A197,'[2]1516 Exp_Rev Access'!$F$7:$FS$306,29,FALSE)),"",VLOOKUP($A197,'[2]1516 Exp_Rev Access'!$F$7:$FS$306,29,FALSE))</f>
        <v>0</v>
      </c>
      <c r="AL197" s="100">
        <f t="shared" si="248"/>
        <v>126252.73999999999</v>
      </c>
      <c r="AM197" s="72">
        <f t="shared" si="249"/>
        <v>1.3056245735379765E-2</v>
      </c>
      <c r="AN197" s="94">
        <f t="shared" si="250"/>
        <v>145.38546752648548</v>
      </c>
      <c r="AO197" s="99">
        <f>IF(ISNA(VLOOKUP($A197,'[2]1516 Exp_Rev Access'!$F$7:$GB$306,30,FALSE)),"",VLOOKUP($A197,'[2]1516 Exp_Rev Access'!$F$7:$FS$306,30,FALSE))</f>
        <v>5347390.05</v>
      </c>
      <c r="AP197" s="99">
        <f>IF(ISNA(VLOOKUP($A197,'[2]1516 Exp_Rev Access'!$F$7:$GB$306,31,FALSE)),"",VLOOKUP($A197,'[2]1516 Exp_Rev Access'!$F$7:$FS$306,31,FALSE))</f>
        <v>68463.62</v>
      </c>
      <c r="AQ197" s="99">
        <f>IF(ISNA(VLOOKUP($A197,'[2]1516 Exp_Rev Access'!$F$7:$GB$306,32,FALSE)),"",VLOOKUP($A197,'[2]1516 Exp_Rev Access'!$F$7:$FS$306,32,FALSE))</f>
        <v>949891.68</v>
      </c>
      <c r="AR197" s="99">
        <f>IF(ISNA(VLOOKUP($A197,'[2]1516 Exp_Rev Access'!$F$7:$GB$306,33,FALSE)),"",VLOOKUP($A197,'[2]1516 Exp_Rev Access'!$F$7:$FS$306,33,FALSE))</f>
        <v>0</v>
      </c>
      <c r="AS197" s="99">
        <f>IF(ISNA(VLOOKUP($A197,'[2]1516 Exp_Rev Access'!$F$7:$GB$306,34,FALSE)),"",VLOOKUP($A197,'[2]1516 Exp_Rev Access'!$F$7:$FS$306,34,FALSE))</f>
        <v>0</v>
      </c>
      <c r="AT197" s="101">
        <f t="shared" si="251"/>
        <v>6365745.3499999996</v>
      </c>
      <c r="AU197" s="72">
        <f t="shared" si="252"/>
        <v>0.6583044104900303</v>
      </c>
      <c r="AV197" s="94">
        <f t="shared" si="253"/>
        <v>7330.4299286043297</v>
      </c>
      <c r="AW197" s="99">
        <f>IF(ISNA(VLOOKUP($A197,'[2]1516 Exp_Rev Access'!$F$7:$GB$306,35,FALSE)),"",VLOOKUP($A197,'[2]1516 Exp_Rev Access'!$F$7:$GB$306,35,FALSE))</f>
        <v>0</v>
      </c>
      <c r="AX197" s="99">
        <f>IF(ISNA(VLOOKUP($A197,'[2]1516 Exp_Rev Access'!$F$7:$GB$306,36,FALSE)),"",VLOOKUP($A197,'[2]1516 Exp_Rev Access'!$F$7:$GB$306,36,FALSE))</f>
        <v>546766.99</v>
      </c>
      <c r="AY197" s="99">
        <f>IF(ISNA(VLOOKUP($A197,'[2]1516 Exp_Rev Access'!$F$7:$GB$306,37,FALSE)),"",VLOOKUP($A197,'[2]1516 Exp_Rev Access'!$F$7:$GB$306,37,FALSE))</f>
        <v>57782.25</v>
      </c>
      <c r="AZ197" s="99">
        <f>IF(ISNA(VLOOKUP($A197,'[2]1516 Exp_Rev Access'!$F$7:$GB$306,38,FALSE)),"",VLOOKUP($A197,'[2]1516 Exp_Rev Access'!$F$7:$GB$306,38,FALSE))</f>
        <v>0</v>
      </c>
      <c r="BA197" s="99">
        <f>IF(ISNA(VLOOKUP($A197,'[2]1516 Exp_Rev Access'!$F$7:$GB$306,39,FALSE)),"",VLOOKUP($A197,'[2]1516 Exp_Rev Access'!$F$7:$GB$306,39,FALSE))</f>
        <v>0</v>
      </c>
      <c r="BB197" s="99">
        <f>IF(ISNA(VLOOKUP($A197,'[2]1516 Exp_Rev Access'!$F$7:$GB$306,40,FALSE)),"",VLOOKUP($A197,'[2]1516 Exp_Rev Access'!$F$7:$GB$306,40,FALSE))</f>
        <v>335565.53</v>
      </c>
      <c r="BC197" s="99">
        <f>IF(ISNA(VLOOKUP($A197,'[2]1516 Exp_Rev Access'!$F$7:$GB$306,41,FALSE)),"",VLOOKUP($A197,'[2]1516 Exp_Rev Access'!$F$7:$GB$306,41,FALSE))</f>
        <v>0</v>
      </c>
      <c r="BD197" s="99">
        <f>IF(ISNA(VLOOKUP($A197,'[2]1516 Exp_Rev Access'!$F$7:$GB$306,42,FALSE)),"",VLOOKUP($A197,'[2]1516 Exp_Rev Access'!$F$7:$GB$306,42,FALSE))</f>
        <v>41404.81</v>
      </c>
      <c r="BE197" s="99">
        <f>IF(ISNA(VLOOKUP($A197,'[2]1516 Exp_Rev Access'!$F$7:$GB$306,43,FALSE)),"",VLOOKUP($A197,'[2]1516 Exp_Rev Access'!$F$7:$GB$306,43,FALSE))</f>
        <v>0</v>
      </c>
      <c r="BF197" s="99">
        <f>IF(ISNA(VLOOKUP($A197,'[2]1516 Exp_Rev Access'!$F$7:$GB$306,44,FALSE)),"",VLOOKUP($A197,'[2]1516 Exp_Rev Access'!$F$7:$GB$306,44,FALSE))</f>
        <v>382180.16</v>
      </c>
      <c r="BG197" s="99">
        <f>IF(ISNA(VLOOKUP($A197,'[2]1516 Exp_Rev Access'!$F$7:$GB$306,45,FALSE)),"",VLOOKUP($A197,'[2]1516 Exp_Rev Access'!$F$7:$GB$306,45,FALSE))</f>
        <v>8968.7900000000009</v>
      </c>
      <c r="BH197" s="99">
        <f>IF(ISNA(VLOOKUP($A197,'[2]1516 Exp_Rev Access'!$F$7:$GB$306,46,FALSE)),"",VLOOKUP($A197,'[2]1516 Exp_Rev Access'!$F$7:$GB$306,46,FALSE))</f>
        <v>0</v>
      </c>
      <c r="BI197" s="99">
        <f>IF(ISNA(VLOOKUP($A197,'[2]1516 Exp_Rev Access'!$F$7:$GB$306,47,FALSE)),"",VLOOKUP($A197,'[2]1516 Exp_Rev Access'!$F$7:$GB$306,47,FALSE))</f>
        <v>12880.81</v>
      </c>
      <c r="BJ197" s="99">
        <f>IF(ISNA(VLOOKUP($A197,'[2]1516 Exp_Rev Access'!$F$7:$GB$306,48,FALSE)),"",VLOOKUP($A197,'[2]1516 Exp_Rev Access'!$F$7:$GB$306,48,FALSE))</f>
        <v>170466.09</v>
      </c>
      <c r="BK197" s="99">
        <f>IF(ISNA(VLOOKUP($A197,'[2]1516 Exp_Rev Access'!$F$7:$GB$306,49,FALSE)),"",VLOOKUP($A197,'[2]1516 Exp_Rev Access'!$F$7:$GB$306,49,FALSE))</f>
        <v>0</v>
      </c>
      <c r="BL197" s="99">
        <f>IF(ISNA(VLOOKUP($A197,'[2]1516 Exp_Rev Access'!$F$7:$GB$306,50,FALSE)),"",VLOOKUP($A197,'[2]1516 Exp_Rev Access'!$F$7:$GB$306,50,FALSE))</f>
        <v>0</v>
      </c>
      <c r="BM197" s="99">
        <f>IF(ISNA(VLOOKUP($A197,'[2]1516 Exp_Rev Access'!$F$7:$GB$306,51,FALSE)),"",VLOOKUP($A197,'[2]1516 Exp_Rev Access'!$F$7:$GB$306,51,FALSE))</f>
        <v>0</v>
      </c>
      <c r="BN197" s="99">
        <f>IF(ISNA(VLOOKUP($A197,'[2]1516 Exp_Rev Access'!$F$7:$GB$306,52,FALSE)),"",VLOOKUP($A197,'[2]1516 Exp_Rev Access'!$F$7:$GB$306,52,FALSE))</f>
        <v>0</v>
      </c>
      <c r="BO197" s="99">
        <f>IF(ISNA(VLOOKUP($A197,'[2]1516 Exp_Rev Access'!$F$7:$GB$306,53,FALSE)),"",VLOOKUP($A197,'[2]1516 Exp_Rev Access'!$F$7:$GB$306,53,FALSE))</f>
        <v>0</v>
      </c>
      <c r="BP197" s="99">
        <f>IF(ISNA(VLOOKUP($A197,'[2]1516 Exp_Rev Access'!$F$7:$GB$306,54,FALSE)),"",VLOOKUP($A197,'[2]1516 Exp_Rev Access'!$F$7:$GB$306,54,FALSE))</f>
        <v>0</v>
      </c>
      <c r="BQ197" s="99">
        <f>IF(ISNA(VLOOKUP($A197,'[2]1516 Exp_Rev Access'!$F$7:$GB$306,55,FALSE)),"",VLOOKUP($A197,'[2]1516 Exp_Rev Access'!$F$7:$GB$306,55,FALSE))</f>
        <v>0</v>
      </c>
      <c r="BR197" s="99">
        <f>IF(ISNA(VLOOKUP($A197,'[2]1516 Exp_Rev Access'!$F$7:$GB$306,56,FALSE)),"",VLOOKUP($A197,'[2]1516 Exp_Rev Access'!$F$7:$GB$306,56,FALSE))</f>
        <v>0</v>
      </c>
      <c r="BS197" s="99">
        <f>IF(ISNA(VLOOKUP($A197,'[2]1516 Exp_Rev Access'!$F$7:$GB$306,57,FALSE)),"",VLOOKUP($A197,'[2]1516 Exp_Rev Access'!$F$7:$GB$306,57,FALSE))</f>
        <v>0</v>
      </c>
      <c r="BT197" s="99">
        <f>IF(ISNA(VLOOKUP($A197,'[2]1516 Exp_Rev Access'!$F$7:$GB$306,58,FALSE)),"",VLOOKUP($A197,'[2]1516 Exp_Rev Access'!$F$7:$GB$306,58,FALSE))</f>
        <v>0</v>
      </c>
      <c r="BU197" s="102">
        <f t="shared" si="254"/>
        <v>1556015.4300000002</v>
      </c>
      <c r="BV197" s="72">
        <f t="shared" si="255"/>
        <v>0.16091310035823866</v>
      </c>
      <c r="BW197" s="94">
        <f t="shared" si="256"/>
        <v>1791.8187816674347</v>
      </c>
      <c r="BX197" s="99">
        <f>IF(ISNA(VLOOKUP($A197,'[2]1516 Exp_Rev Access'!$F$7:$GB$306,59,FALSE)),"",VLOOKUP($A197,'[2]1516 Exp_Rev Access'!$F$7:$GB$306,59,FALSE))</f>
        <v>0</v>
      </c>
      <c r="BY197" s="99">
        <f>IF(ISNA(VLOOKUP($A197,'[2]1516 Exp_Rev Access'!$F$7:$GB$306,60,FALSE)),"",VLOOKUP($A197,'[2]1516 Exp_Rev Access'!$F$7:$GB$306,60,FALSE))</f>
        <v>0</v>
      </c>
      <c r="BZ197" s="99">
        <f>IF(ISNA(VLOOKUP($A197,'[2]1516 Exp_Rev Access'!$F$7:$GB$306,61,FALSE)),"",VLOOKUP($A197,'[2]1516 Exp_Rev Access'!$F$7:$GB$306,61,FALSE))</f>
        <v>0</v>
      </c>
      <c r="CA197" s="99">
        <f>IF(ISNA(VLOOKUP($A197,'[2]1516 Exp_Rev Access'!$F$7:$GB$306,62,FALSE)),"",VLOOKUP($A197,'[2]1516 Exp_Rev Access'!$F$7:$GB$306,62,FALSE))</f>
        <v>0</v>
      </c>
      <c r="CB197" s="99">
        <f>IF(ISNA(VLOOKUP($A197,'[2]1516 Exp_Rev Access'!$F$7:$GB$306,63,FALSE)),"",VLOOKUP($A197,'[2]1516 Exp_Rev Access'!$F$7:$GB$306,63,FALSE))</f>
        <v>0</v>
      </c>
      <c r="CC197" s="99">
        <f>IF(ISNA(VLOOKUP($A197,'[2]1516 Exp_Rev Access'!$F$7:$GB$306,64,FALSE)),"",VLOOKUP($A197,'[2]1516 Exp_Rev Access'!$F$7:$GB$306,64,FALSE))</f>
        <v>0</v>
      </c>
      <c r="CD197" s="101">
        <f t="shared" si="257"/>
        <v>0</v>
      </c>
      <c r="CE197" s="72"/>
      <c r="CF197" s="103"/>
      <c r="CG197" s="99">
        <f>IF(ISNA(VLOOKUP($A197,'[2]1516 Exp_Rev Access'!$F$7:$GB$306,65,FALSE)),"",VLOOKUP($A197,'[2]1516 Exp_Rev Access'!$F$7:$GB$306,65,FALSE))</f>
        <v>4910.37</v>
      </c>
      <c r="CH197" s="99">
        <f>IF(ISNA(VLOOKUP($A197,'[2]1516 Exp_Rev Access'!$F$7:$GB$306,66,FALSE)),"",VLOOKUP($A197,'[2]1516 Exp_Rev Access'!$F$7:$GB$306,66,FALSE))</f>
        <v>0</v>
      </c>
      <c r="CI197" s="99">
        <f>IF(ISNA(VLOOKUP($A197,'[2]1516 Exp_Rev Access'!$F$7:$GB$306,67,FALSE)),"",VLOOKUP($A197,'[2]1516 Exp_Rev Access'!$F$7:$GB$306,67,FALSE))</f>
        <v>0</v>
      </c>
      <c r="CJ197" s="99">
        <f>IF(ISNA(VLOOKUP($A197,'[2]1516 Exp_Rev Access'!$F$7:$GB$306,68,FALSE)),"",VLOOKUP($A197,'[2]1516 Exp_Rev Access'!$F$7:$GB$306,68,FALSE))</f>
        <v>0</v>
      </c>
      <c r="CK197" s="99">
        <f>IF(ISNA(VLOOKUP($A197,'[2]1516 Exp_Rev Access'!$F$7:$GB$306,69,FALSE)),"",VLOOKUP($A197,'[2]1516 Exp_Rev Access'!$F$7:$GB$306,69,FALSE))</f>
        <v>0</v>
      </c>
      <c r="CL197" s="99">
        <f>IF(ISNA(VLOOKUP($A197,'[2]1516 Exp_Rev Access'!$F$7:$GB$306,70,FALSE)),"",VLOOKUP($A197,'[2]1516 Exp_Rev Access'!$F$7:$GB$306,70,FALSE))</f>
        <v>0</v>
      </c>
      <c r="CM197" s="99">
        <f>IF(ISNA(VLOOKUP($A197,'[2]1516 Exp_Rev Access'!$F$7:$GB$306,71,FALSE)),"",VLOOKUP($A197,'[2]1516 Exp_Rev Access'!$F$7:$GB$306,71,FALSE))</f>
        <v>0</v>
      </c>
      <c r="CN197" s="99">
        <f>IF(ISNA(VLOOKUP($A197,'[2]1516 Exp_Rev Access'!$F$7:$GB$306,72,FALSE)),"",VLOOKUP($A197,'[2]1516 Exp_Rev Access'!$F$7:$GB$306,72,FALSE))</f>
        <v>0</v>
      </c>
      <c r="CO197" s="99">
        <f>IF(ISNA(VLOOKUP($A197,'[2]1516 Exp_Rev Access'!$F$7:$GB$306,73,FALSE)),"",VLOOKUP($A197,'[2]1516 Exp_Rev Access'!$F$7:$GB$306,73,FALSE))</f>
        <v>0</v>
      </c>
      <c r="CP197" s="99">
        <f>IF(ISNA(VLOOKUP($A197,'[2]1516 Exp_Rev Access'!$F$7:$GB$306,74,FALSE)),"",VLOOKUP($A197,'[2]1516 Exp_Rev Access'!$F$7:$GB$306,74,FALSE))</f>
        <v>164047</v>
      </c>
      <c r="CQ197" s="99">
        <f>IF(ISNA(VLOOKUP($A197,'[2]1516 Exp_Rev Access'!$F$7:$GB$306,75,FALSE)),"",VLOOKUP($A197,'[2]1516 Exp_Rev Access'!$F$7:$GB$306,75,FALSE))</f>
        <v>0</v>
      </c>
      <c r="CR197" s="99">
        <f>IF(ISNA(VLOOKUP($A197,'[2]1516 Exp_Rev Access'!$F$7:$GB$306,76,FALSE)),"",VLOOKUP($A197,'[2]1516 Exp_Rev Access'!$F$7:$GB$306,76,FALSE))</f>
        <v>7320</v>
      </c>
      <c r="CS197" s="99">
        <f>IF(ISNA(VLOOKUP($A197,'[2]1516 Exp_Rev Access'!$F$7:$GB$306,77,FALSE)),"",VLOOKUP($A197,'[2]1516 Exp_Rev Access'!$F$7:$GB$306,77,FALSE))</f>
        <v>0</v>
      </c>
      <c r="CT197" s="99">
        <f>IF(ISNA(VLOOKUP($A197,'[2]1516 Exp_Rev Access'!$F$7:$GB$306,78,FALSE)),"",VLOOKUP($A197,'[2]1516 Exp_Rev Access'!$F$7:$GB$306,78,FALSE))</f>
        <v>490503.47</v>
      </c>
      <c r="CU197" s="99">
        <f>IF(ISNA(VLOOKUP($A197,'[2]1516 Exp_Rev Access'!$F$7:$GB$306,79,FALSE)),"",VLOOKUP($A197,'[2]1516 Exp_Rev Access'!$F$7:$GB$306,79,FALSE))</f>
        <v>61000</v>
      </c>
      <c r="CV197" s="99">
        <f>IF(ISNA(VLOOKUP($A197,'[2]1516 Exp_Rev Access'!$F$7:$GB$306,80,FALSE)),"",VLOOKUP($A197,'[2]1516 Exp_Rev Access'!$F$7:$GB$306,80,FALSE))</f>
        <v>66023.31</v>
      </c>
      <c r="CW197" s="99">
        <f>IF(ISNA(VLOOKUP($A197,'[2]1516 Exp_Rev Access'!$F$7:$GB$306,81,FALSE)),"",VLOOKUP($A197,'[2]1516 Exp_Rev Access'!$F$7:$GB$306,81,FALSE))</f>
        <v>0</v>
      </c>
      <c r="CX197" s="99">
        <f>IF(ISNA(VLOOKUP($A197,'[2]1516 Exp_Rev Access'!$F$7:$GB$306,82,FALSE)),"",VLOOKUP($A197,'[2]1516 Exp_Rev Access'!$F$7:$GB$306,82,FALSE))</f>
        <v>0</v>
      </c>
      <c r="CY197" s="99">
        <f>IF(ISNA(VLOOKUP($A197,'[2]1516 Exp_Rev Access'!$F$7:$GB$306,83,FALSE)),"",VLOOKUP($A197,'[2]1516 Exp_Rev Access'!$F$7:$GB$306,83,FALSE))</f>
        <v>0</v>
      </c>
      <c r="CZ197" s="99">
        <f>IF(ISNA(VLOOKUP($A197,'[2]1516 Exp_Rev Access'!$F$7:$GB$306,84,FALSE)),"",VLOOKUP($A197,'[2]1516 Exp_Rev Access'!$F$7:$GB$306,84,FALSE))</f>
        <v>0</v>
      </c>
      <c r="DA197" s="99">
        <f>IF(ISNA(VLOOKUP($A197,'[2]1516 Exp_Rev Access'!$F$7:$GB$306,85,FALSE)),"",VLOOKUP($A197,'[2]1516 Exp_Rev Access'!$F$7:$GB$306,85,FALSE))</f>
        <v>80183.89</v>
      </c>
      <c r="DB197" s="99">
        <f>IF(ISNA(VLOOKUP($A197,'[2]1516 Exp_Rev Access'!$F$7:$GB$306,86,FALSE)),"",VLOOKUP($A197,'[2]1516 Exp_Rev Access'!$F$7:$GB$306,86,FALSE))</f>
        <v>0</v>
      </c>
      <c r="DC197" s="99">
        <f>IF(ISNA(VLOOKUP($A197,'[2]1516 Exp_Rev Access'!$F$7:$GB$306,87,FALSE)),"",VLOOKUP($A197,'[2]1516 Exp_Rev Access'!$F$7:$GB$306,87,FALSE))</f>
        <v>0</v>
      </c>
      <c r="DD197" s="99">
        <f>IF(ISNA(VLOOKUP($A197,'[2]1516 Exp_Rev Access'!$F$7:$GB$306,88,FALSE)),"",VLOOKUP($A197,'[2]1516 Exp_Rev Access'!$F$7:$GB$306,88,FALSE))</f>
        <v>0</v>
      </c>
      <c r="DE197" s="99">
        <f>IF(ISNA(VLOOKUP($A197,'[2]1516 Exp_Rev Access'!$F$7:$GB$306,89,FALSE)),"",VLOOKUP($A197,'[2]1516 Exp_Rev Access'!$F$7:$GB$306,89,FALSE))</f>
        <v>0</v>
      </c>
      <c r="DF197" s="99">
        <f>IF(ISNA(VLOOKUP($A197,'[2]1516 Exp_Rev Access'!$F$7:$GB$306,90,FALSE)),"",VLOOKUP($A197,'[2]1516 Exp_Rev Access'!$F$7:$GB$306,90,FALSE))</f>
        <v>0</v>
      </c>
      <c r="DG197" s="99">
        <f>IF(ISNA(VLOOKUP($A197,'[2]1516 Exp_Rev Access'!$F$7:$GB$306,91,FALSE)),"",VLOOKUP($A197,'[2]1516 Exp_Rev Access'!$F$7:$GB$306,91,FALSE))</f>
        <v>19701.86</v>
      </c>
      <c r="DH197" s="99">
        <f>IF(ISNA(VLOOKUP($A197,'[2]1516 Exp_Rev Access'!$F$7:$GB$306,92,FALSE)),"",VLOOKUP($A197,'[2]1516 Exp_Rev Access'!$F$7:$GB$306,92,FALSE))</f>
        <v>479627.42</v>
      </c>
      <c r="DI197" s="99">
        <f>IF(ISNA(VLOOKUP($A197,'[2]1516 Exp_Rev Access'!$F$7:$GB$306,93,FALSE)),"",VLOOKUP($A197,'[2]1516 Exp_Rev Access'!$F$7:$GB$306,93,FALSE))</f>
        <v>0</v>
      </c>
      <c r="DJ197" s="99">
        <f>IF(ISNA(VLOOKUP($A197,'[2]1516 Exp_Rev Access'!$F$7:$GB$306,94,FALSE)),"",VLOOKUP($A197,'[2]1516 Exp_Rev Access'!$F$7:$GB$306,94,FALSE))</f>
        <v>0</v>
      </c>
      <c r="DK197" s="99">
        <f>IF(ISNA(VLOOKUP($A197,'[2]1516 Exp_Rev Access'!$F$7:$GB$306,95,FALSE)),"",VLOOKUP($A197,'[2]1516 Exp_Rev Access'!$F$7:$GB$306,95,FALSE))</f>
        <v>0</v>
      </c>
      <c r="DL197" s="99">
        <f>IF(ISNA(VLOOKUP($A197,'[2]1516 Exp_Rev Access'!$F$7:$GB$306,96,FALSE)),"",VLOOKUP($A197,'[2]1516 Exp_Rev Access'!$F$7:$GB$306,96,FALSE))</f>
        <v>0</v>
      </c>
      <c r="DM197" s="99">
        <f>IF(ISNA(VLOOKUP($A197,'[2]1516 Exp_Rev Access'!$F$7:$GB$306,97,FALSE)),"",VLOOKUP($A197,'[2]1516 Exp_Rev Access'!$F$7:$GB$306,97,FALSE))</f>
        <v>0</v>
      </c>
      <c r="DN197" s="99">
        <f>IF(ISNA(VLOOKUP($A197,'[2]1516 Exp_Rev Access'!$F$7:$GB$306,98,FALSE)),"",VLOOKUP($A197,'[2]1516 Exp_Rev Access'!$F$7:$GB$306,98,FALSE))</f>
        <v>0</v>
      </c>
      <c r="DO197" s="99">
        <f>IF(ISNA(VLOOKUP($A197,'[2]1516 Exp_Rev Access'!$F$7:$GB$306,99,FALSE)),"",VLOOKUP($A197,'[2]1516 Exp_Rev Access'!$F$7:$GB$306,99,FALSE))</f>
        <v>0</v>
      </c>
      <c r="DP197" s="99">
        <f>IF(ISNA(VLOOKUP($A197,'[2]1516 Exp_Rev Access'!$F$7:$GB$306,100,FALSE)),"",VLOOKUP($A197,'[2]1516 Exp_Rev Access'!$F$7:$GB$306,100,FALSE))</f>
        <v>0</v>
      </c>
      <c r="DQ197" s="99">
        <f>IF(ISNA(VLOOKUP($A197,'[2]1516 Exp_Rev Access'!$F$7:$GB$306,101,FALSE)),"",VLOOKUP($A197,'[2]1516 Exp_Rev Access'!$F$7:$GB$306,101,FALSE))</f>
        <v>0</v>
      </c>
      <c r="DR197" s="99">
        <f>IF(ISNA(VLOOKUP($A197,'[2]1516 Exp_Rev Access'!$F$7:$GB$306,102,FALSE)),"",VLOOKUP($A197,'[2]1516 Exp_Rev Access'!$F$7:$GB$306,102,FALSE))</f>
        <v>0</v>
      </c>
      <c r="DS197" s="99">
        <f>IF(ISNA(VLOOKUP($A197,'[2]1516 Exp_Rev Access'!$F$7:$GB$306,103,FALSE)),"",VLOOKUP($A197,'[2]1516 Exp_Rev Access'!$F$7:$GB$306,103,FALSE))</f>
        <v>0</v>
      </c>
      <c r="DT197" s="99">
        <f>IF(ISNA(VLOOKUP($A197,'[2]1516 Exp_Rev Access'!$F$7:$GB$306,104,FALSE)),"",VLOOKUP($A197,'[2]1516 Exp_Rev Access'!$F$7:$GB$306,104,FALSE))</f>
        <v>0</v>
      </c>
      <c r="DU197" s="99">
        <f>IF(ISNA(VLOOKUP($A197,'[2]1516 Exp_Rev Access'!$F$7:$GB$306,105,FALSE)),"",VLOOKUP($A197,'[2]1516 Exp_Rev Access'!$F$7:$GB$306,105,FALSE))</f>
        <v>0</v>
      </c>
      <c r="DV197" s="99">
        <f>IF(ISNA(VLOOKUP($A197,'[2]1516 Exp_Rev Access'!$F$7:$GB$306,106,FALSE)),"",VLOOKUP($A197,'[2]1516 Exp_Rev Access'!$F$7:$GB$306,106,FALSE))</f>
        <v>0</v>
      </c>
      <c r="DW197" s="99">
        <f>IF(ISNA(VLOOKUP($A197,'[2]1516 Exp_Rev Access'!$F$7:$GB$306,107,FALSE)),"",VLOOKUP($A197,'[2]1516 Exp_Rev Access'!$F$7:$GB$306,107,FALSE))</f>
        <v>0</v>
      </c>
      <c r="DX197" s="99">
        <f>IF(ISNA(VLOOKUP($A197,'[2]1516 Exp_Rev Access'!$F$7:$GB$306,108,FALSE)),"",VLOOKUP($A197,'[2]1516 Exp_Rev Access'!$F$7:$GB$306,108,FALSE))</f>
        <v>0</v>
      </c>
      <c r="DY197" s="99">
        <f>IF(ISNA(VLOOKUP($A197,'[2]1516 Exp_Rev Access'!$F$7:$GB$306,109,FALSE)),"",VLOOKUP($A197,'[2]1516 Exp_Rev Access'!$F$7:$GB$306,109,FALSE))</f>
        <v>0</v>
      </c>
      <c r="DZ197" s="99">
        <f>IF(ISNA(VLOOKUP($A197,'[2]1516 Exp_Rev Access'!$F$7:$GB$306,110,FALSE)),"",VLOOKUP($A197,'[2]1516 Exp_Rev Access'!$F$7:$GB$306,110,FALSE))</f>
        <v>0</v>
      </c>
      <c r="EA197" s="99">
        <f>IF(ISNA(VLOOKUP($A197,'[2]1516 Exp_Rev Access'!$F$7:$GB$306,111,FALSE)),"",VLOOKUP($A197,'[2]1516 Exp_Rev Access'!$F$7:$GB$306,111,FALSE))</f>
        <v>0</v>
      </c>
      <c r="EB197" s="99">
        <f>IF(ISNA(VLOOKUP($A197,'[2]1516 Exp_Rev Access'!$F$7:$GB$306,112,FALSE)),"",VLOOKUP($A197,'[2]1516 Exp_Rev Access'!$F$7:$GB$306,112,FALSE))</f>
        <v>0</v>
      </c>
      <c r="EC197" s="99">
        <f>IF(ISNA(VLOOKUP($A197,'[2]1516 Exp_Rev Access'!$F$7:$GB$306,113,FALSE)),"",VLOOKUP($A197,'[2]1516 Exp_Rev Access'!$F$7:$GB$306,113,FALSE))</f>
        <v>0</v>
      </c>
      <c r="ED197" s="99">
        <f>IF(ISNA(VLOOKUP($A197,'[2]1516 Exp_Rev Access'!$F$7:$GB$306,114,FALSE)),"",VLOOKUP($A197,'[2]1516 Exp_Rev Access'!$F$7:$GB$306,114,FALSE))</f>
        <v>0</v>
      </c>
      <c r="EE197" s="99">
        <f>IF(ISNA(VLOOKUP($A197,'[2]1516 Exp_Rev Access'!$F$7:$GB$306,115,FALSE)),"",VLOOKUP($A197,'[2]1516 Exp_Rev Access'!$F$7:$GB$306,115,FALSE))</f>
        <v>0</v>
      </c>
      <c r="EF197" s="99">
        <f>IF(ISNA(VLOOKUP($A197,'[2]1516 Exp_Rev Access'!$F$7:$GB$306,116,FALSE)),"",VLOOKUP($A197,'[2]1516 Exp_Rev Access'!$F$7:$GB$306,116,FALSE))</f>
        <v>0</v>
      </c>
      <c r="EG197" s="99">
        <f>IF(ISNA(VLOOKUP($A197,'[2]1516 Exp_Rev Access'!$F$7:$GB$306,117,FALSE)),"",VLOOKUP($A197,'[2]1516 Exp_Rev Access'!$F$7:$GB$306,117,FALSE))</f>
        <v>0</v>
      </c>
      <c r="EH197" s="99">
        <f>IF(ISNA(VLOOKUP($A197,'[2]1516 Exp_Rev Access'!$F$7:$GB$306,118,FALSE)),"",VLOOKUP($A197,'[2]1516 Exp_Rev Access'!$F$7:$GB$306,118,FALSE))</f>
        <v>0</v>
      </c>
      <c r="EI197" s="99">
        <f>IF(ISNA(VLOOKUP($A197,'[2]1516 Exp_Rev Access'!$F$7:$GB$306,119,FALSE)),"",VLOOKUP($A197,'[2]1516 Exp_Rev Access'!$F$7:$GB$306,119,FALSE))</f>
        <v>0</v>
      </c>
      <c r="EJ197" s="99">
        <f>IF(ISNA(VLOOKUP($A197,'[2]1516 Exp_Rev Access'!$F$7:$GB$306,120,FALSE)),"",VLOOKUP($A197,'[2]1516 Exp_Rev Access'!$F$7:$GB$306,120,FALSE))</f>
        <v>0</v>
      </c>
      <c r="EK197" s="99">
        <f>IF(ISNA(VLOOKUP($A197,'[2]1516 Exp_Rev Access'!$F$7:$GB$306,121,FALSE)),"",VLOOKUP($A197,'[2]1516 Exp_Rev Access'!$F$7:$GB$306,121,FALSE))</f>
        <v>0</v>
      </c>
      <c r="EL197" s="99">
        <f>IF(ISNA(VLOOKUP($A197,'[2]1516 Exp_Rev Access'!$F$7:$GB$306,122,FALSE)),"",VLOOKUP($A197,'[2]1516 Exp_Rev Access'!$F$7:$GB$306,122,FALSE))</f>
        <v>0</v>
      </c>
      <c r="EM197" s="99">
        <f>IF(ISNA(VLOOKUP($A197,'[2]1516 Exp_Rev Access'!$F$7:$GB$306,123,FALSE)),"",VLOOKUP($A197,'[2]1516 Exp_Rev Access'!$F$7:$GB$306,123,FALSE))</f>
        <v>4368.09</v>
      </c>
      <c r="EN197" s="99">
        <f>IF(ISNA(VLOOKUP($A197,'[2]1516 Exp_Rev Access'!$F$7:$GB$306,124,FALSE)),"",VLOOKUP($A197,'[2]1516 Exp_Rev Access'!$F$7:$GB$306,124,FALSE))</f>
        <v>0</v>
      </c>
      <c r="EO197" s="99">
        <f>IF(ISNA(VLOOKUP($A197,'[2]1516 Exp_Rev Access'!$F$7:$GB$306,125,FALSE)),"",VLOOKUP($A197,'[2]1516 Exp_Rev Access'!$F$7:$GB$306,125,FALSE))</f>
        <v>0</v>
      </c>
      <c r="EP197" s="99">
        <f>IF(ISNA(VLOOKUP($A197,'[2]1516 Exp_Rev Access'!$F$7:$GB$306,126,FALSE)),"",VLOOKUP($A197,'[2]1516 Exp_Rev Access'!$F$7:$GB$306,126,FALSE))</f>
        <v>0</v>
      </c>
      <c r="EQ197" s="99">
        <f>IF(ISNA(VLOOKUP($A197,'[2]1516 Exp_Rev Access'!$F$7:$GB$306,127,FALSE)),"",VLOOKUP($A197,'[2]1516 Exp_Rev Access'!$F$7:$GB$306,127,FALSE))</f>
        <v>0</v>
      </c>
      <c r="ER197" s="99">
        <f>IF(ISNA(VLOOKUP($A197,'[2]1516 Exp_Rev Access'!$F$7:$GB$306,128,FALSE)),"",VLOOKUP($A197,'[2]1516 Exp_Rev Access'!$F$7:$GB$306,128,FALSE))</f>
        <v>0</v>
      </c>
      <c r="ES197" s="99">
        <f>IF(ISNA(VLOOKUP($A197,'[2]1516 Exp_Rev Access'!$F$7:$GB$306,129,FALSE)),"",VLOOKUP($A197,'[2]1516 Exp_Rev Access'!$F$7:$GB$306,129,FALSE))</f>
        <v>0</v>
      </c>
      <c r="ET197" s="99">
        <f>IF(ISNA(VLOOKUP($A197,'[2]1516 Exp_Rev Access'!$F$7:$GB$306,130,FALSE)),"",VLOOKUP($A197,'[2]1516 Exp_Rev Access'!$F$7:$GB$306,130,FALSE))</f>
        <v>0</v>
      </c>
      <c r="EU197" s="99">
        <f>IF(ISNA(VLOOKUP($A197,'[2]1516 Exp_Rev Access'!$F$7:$GB$306,131,FALSE)),"",VLOOKUP($A197,'[2]1516 Exp_Rev Access'!$F$7:$GB$306,131,FALSE))</f>
        <v>10110.44</v>
      </c>
      <c r="EV197" s="99">
        <f>IF(ISNA(VLOOKUP($A197,'[2]1516 Exp_Rev Access'!$F$7:$GB$306,132,FALSE)),"",VLOOKUP($A197,'[2]1516 Exp_Rev Access'!$F$7:$GB$306,132,FALSE))</f>
        <v>0</v>
      </c>
      <c r="EW197" s="99">
        <f>IF(ISNA(VLOOKUP($A197,'[2]1516 Exp_Rev Access'!$F$7:$GB$306,133,FALSE)),"",VLOOKUP($A197,'[2]1516 Exp_Rev Access'!$F$7:$GB$306,133,FALSE))</f>
        <v>0</v>
      </c>
      <c r="EX197" s="99">
        <f>IF(ISNA(VLOOKUP($A197,'[2]1516 Exp_Rev Access'!$F$7:$GB$306,134,FALSE)),"",VLOOKUP($A197,'[2]1516 Exp_Rev Access'!$F$7:$GB$306,134,FALSE))</f>
        <v>0</v>
      </c>
      <c r="EY197" s="99">
        <f>IF(ISNA(VLOOKUP($A197,'[2]1516 Exp_Rev Access'!$F$7:$GB$306,135,FALSE)),"",VLOOKUP($A197,'[2]1516 Exp_Rev Access'!$F$7:$GB$306,135,FALSE))</f>
        <v>0</v>
      </c>
      <c r="EZ197" s="99">
        <f>IF(ISNA(VLOOKUP($A197,'[2]1516 Exp_Rev Access'!$F$7:$GB$306,136,FALSE)),"",VLOOKUP($A197,'[2]1516 Exp_Rev Access'!$F$7:$GB$306,136,FALSE))</f>
        <v>0</v>
      </c>
      <c r="FA197" s="99">
        <f>IF(ISNA(VLOOKUP($A197,'[2]1516 Exp_Rev Access'!$F$7:$GB$306,137,FALSE)),"",VLOOKUP($A197,'[2]1516 Exp_Rev Access'!$F$7:$GB$306,137,FALSE))</f>
        <v>0</v>
      </c>
      <c r="FB197" s="99">
        <f>IF(ISNA(VLOOKUP($A197,'[2]1516 Exp_Rev Access'!$F$7:$GB$306,138,FALSE)),"",VLOOKUP($A197,'[2]1516 Exp_Rev Access'!$F$7:$GB$306,138,FALSE))</f>
        <v>0</v>
      </c>
      <c r="FC197" s="99">
        <f>IF(ISNA(VLOOKUP($A197,'[2]1516 Exp_Rev Access'!$F$7:$GB$306,139,FALSE)),"",VLOOKUP($A197,'[2]1516 Exp_Rev Access'!$F$7:$GB$306,139,FALSE))</f>
        <v>0</v>
      </c>
      <c r="FD197" s="99">
        <f>IF(ISNA(VLOOKUP($A197,'[2]1516 Exp_Rev Access'!$F$7:$FS$306,140,FALSE)),"",VLOOKUP($A197,'[2]1516 Exp_Rev Access'!$F$7:$FS$306,140,FALSE))</f>
        <v>0</v>
      </c>
      <c r="FE197" s="99">
        <f>IF(ISNA(VLOOKUP($A197,'[2]1516 Exp_Rev Access'!$F$7:$FS$306,141,FALSE)),"",VLOOKUP($A197,'[2]1516 Exp_Rev Access'!$F$7:$FS$306,141,FALSE))</f>
        <v>0</v>
      </c>
      <c r="FF197" s="99">
        <f>IF(ISNA(VLOOKUP($A197,'[2]1516 Exp_Rev Access'!$F$7:$FS$306,142,FALSE)),"",VLOOKUP($A197,'[2]1516 Exp_Rev Access'!$F$7:$FS$306,142,FALSE))</f>
        <v>0</v>
      </c>
      <c r="FG197" s="99">
        <f>IF(ISNA(VLOOKUP($A197,'[2]1516 Exp_Rev Access'!$F$7:$FS$306,143,FALSE)),"",VLOOKUP($A197,'[2]1516 Exp_Rev Access'!$F$7:$FS$306,143,FALSE))</f>
        <v>0</v>
      </c>
      <c r="FH197" s="99">
        <f>IF(ISNA(VLOOKUP($A197,'[2]1516 Exp_Rev Access'!$F$7:$FS$306,144,FALSE)),"",VLOOKUP($A197,'[2]1516 Exp_Rev Access'!$F$7:$FS$306,144,FALSE))</f>
        <v>0</v>
      </c>
      <c r="FI197" s="99">
        <f>IF(ISNA(VLOOKUP($A197,'[2]1516 Exp_Rev Access'!$F$7:$FS$306,145,FALSE)),"",VLOOKUP($A197,'[2]1516 Exp_Rev Access'!$F$7:$FS$306,145,FALSE))</f>
        <v>0</v>
      </c>
      <c r="FJ197" s="99">
        <f>IF(ISNA(VLOOKUP($A197,'[2]1516 Exp_Rev Access'!$F$7:$FS$306,146,FALSE)),"",VLOOKUP($A197,'[2]1516 Exp_Rev Access'!$F$7:$FS$306,146,FALSE))</f>
        <v>0</v>
      </c>
      <c r="FK197" s="99">
        <f>IF(ISNA(VLOOKUP($A197,'[2]1516 Exp_Rev Access'!$F$7:$FS$306,147,FALSE)),"",VLOOKUP($A197,'[2]1516 Exp_Rev Access'!$F$7:$FS$306,147,FALSE))</f>
        <v>0</v>
      </c>
      <c r="FL197" s="99">
        <f>IF(ISNA(VLOOKUP($A197,'[2]1516 Exp_Rev Access'!$F$7:$FS$306,148,FALSE)),"",VLOOKUP($A197,'[2]1516 Exp_Rev Access'!$F$7:$FS$306,148,FALSE))</f>
        <v>0</v>
      </c>
      <c r="FM197" s="99">
        <f>IF(ISNA(VLOOKUP($A197,'[2]1516 Exp_Rev Access'!$F$7:$FS$306,149,FALSE)),"",VLOOKUP($A197,'[2]1516 Exp_Rev Access'!$F$7:$FS$306,149,FALSE))</f>
        <v>0</v>
      </c>
      <c r="FN197" s="99">
        <f>IF(ISNA(VLOOKUP($A197,'[2]1516 Exp_Rev Access'!$F$7:$FS$306,150,FALSE)),"",VLOOKUP($A197,'[2]1516 Exp_Rev Access'!$F$7:$FS$306,150,FALSE))</f>
        <v>0</v>
      </c>
      <c r="FO197" s="99">
        <f>IF(ISNA(VLOOKUP($A197,'[2]1516 Exp_Rev Access'!$F$7:$FS$306,151,FALSE)),"",VLOOKUP($A197,'[2]1516 Exp_Rev Access'!$F$7:$FS$306,151,FALSE))</f>
        <v>0</v>
      </c>
      <c r="FP197" s="99">
        <f>IF(ISNA(VLOOKUP($A197,'[2]1516 Exp_Rev Access'!$F$7:$FS$306,152,FALSE)),"",VLOOKUP($A197,'[2]1516 Exp_Rev Access'!$F$7:$FS$306,152,FALSE))</f>
        <v>0</v>
      </c>
      <c r="FQ197" s="99">
        <f>IF(ISNA(VLOOKUP($A197,'[2]1516 Exp_Rev Access'!$F$7:$FS$306,153,FALSE)),"",VLOOKUP($A197,'[2]1516 Exp_Rev Access'!$F$7:$FS$306,153,FALSE))</f>
        <v>18637.84</v>
      </c>
      <c r="FR197" s="101">
        <f t="shared" si="260"/>
        <v>1406433.69</v>
      </c>
      <c r="FS197" s="72">
        <f t="shared" si="261"/>
        <v>0.14544431960175222</v>
      </c>
      <c r="FT197" s="94">
        <f t="shared" si="262"/>
        <v>1619.5689659143252</v>
      </c>
      <c r="FU197" s="99">
        <f>IF(ISNA(VLOOKUP($A197,'[2]1516 Exp_Rev Access'!$F$7:$GB$306,154,FALSE)),"",VLOOKUP($A197,'[2]1516 Exp_Rev Access'!$F$7:$GB$306,154,FALSE))</f>
        <v>0</v>
      </c>
      <c r="FV197" s="99">
        <f>IF(ISNA(VLOOKUP($A197,'[2]1516 Exp_Rev Access'!$F$7:$GB$306,155,FALSE)),"",VLOOKUP($A197,'[2]1516 Exp_Rev Access'!$F$7:$GB$306,155,FALSE))</f>
        <v>0</v>
      </c>
      <c r="FW197" s="99">
        <f>IF(ISNA(VLOOKUP($A197,'[2]1516 Exp_Rev Access'!$F$7:$GB$306,156,FALSE)),"",VLOOKUP($A197,'[2]1516 Exp_Rev Access'!$F$7:$GB$306,156,FALSE))</f>
        <v>0</v>
      </c>
      <c r="FX197" s="99">
        <f>IF(ISNA(VLOOKUP($A197,'[2]1516 Exp_Rev Access'!$F$7:$GB$306,157,FALSE)),"",VLOOKUP($A197,'[2]1516 Exp_Rev Access'!$F$7:$GB$306,157,FALSE))</f>
        <v>0</v>
      </c>
      <c r="FY197" s="99">
        <f>IF(ISNA(VLOOKUP($A197,'[2]1516 Exp_Rev Access'!$F$7:$GB$306,158,FALSE)),"",VLOOKUP($A197,'[2]1516 Exp_Rev Access'!$F$7:$GB$306,158,FALSE))</f>
        <v>0</v>
      </c>
      <c r="FZ197" s="99">
        <f>IF(ISNA(VLOOKUP($A197,'[2]1516 Exp_Rev Access'!$F$7:$GB$306,159,FALSE)),"",VLOOKUP($A197,'[2]1516 Exp_Rev Access'!$F$7:$GB$306,159,FALSE))</f>
        <v>0</v>
      </c>
      <c r="GA197" s="99">
        <f>IF(ISNA(VLOOKUP($A197,'[2]1516 Exp_Rev Access'!$F$7:$GB$306,160,FALSE)),"",VLOOKUP($A197,'[2]1516 Exp_Rev Access'!$F$7:$GB$306,160,FALSE))</f>
        <v>0</v>
      </c>
      <c r="GB197" s="99">
        <f>IF(ISNA(VLOOKUP($A197,'[2]1516 Exp_Rev Access'!$F$7:$GB$306,161,FALSE)),"",VLOOKUP($A197,'[2]1516 Exp_Rev Access'!$F$7:$GB$306,161,FALSE))</f>
        <v>0</v>
      </c>
      <c r="GC197" s="99">
        <f>IF(ISNA(VLOOKUP($A197,'[2]1516 Exp_Rev Access'!$F$7:$GB$306,162,FALSE)),"",VLOOKUP($A197,'[2]1516 Exp_Rev Access'!$F$7:$GB$306,162,FALSE))</f>
        <v>0</v>
      </c>
      <c r="GD197" s="99">
        <f>IF(ISNA(VLOOKUP($A197,'[2]1516 Exp_Rev Access'!$F$7:$GB$306,163,FALSE)),"",VLOOKUP($A197,'[2]1516 Exp_Rev Access'!$F$7:$GB$306,163,FALSE))</f>
        <v>0</v>
      </c>
      <c r="GE197" s="99">
        <f>IF(ISNA(VLOOKUP($A197,'[2]1516 Exp_Rev Access'!$F$7:$GB$306,164,FALSE)),"",VLOOKUP($A197,'[2]1516 Exp_Rev Access'!$F$7:$GB$306,164,FALSE))</f>
        <v>0</v>
      </c>
      <c r="GF197" s="99">
        <f>IF(ISNA(VLOOKUP($A197,'[2]1516 Exp_Rev Access'!$F$7:$GB$306,165,FALSE)),"",VLOOKUP($A197,'[2]1516 Exp_Rev Access'!$F$7:$GB$306,165,FALSE))</f>
        <v>0</v>
      </c>
      <c r="GG197" s="99">
        <f>IF(ISNA(VLOOKUP($A197,'[2]1516 Exp_Rev Access'!$F$7:$GB$306,166,FALSE)),"",VLOOKUP($A197,'[2]1516 Exp_Rev Access'!$F$7:$GB$306,166,FALSE))</f>
        <v>0</v>
      </c>
      <c r="GH197" s="99">
        <f>IF(ISNA(VLOOKUP($A197,'[2]1516 Exp_Rev Access'!$F$7:$GB$306,167,FALSE)),"",VLOOKUP($A197,'[2]1516 Exp_Rev Access'!$F$7:$GB$306,167,FALSE))</f>
        <v>0</v>
      </c>
      <c r="GI197" s="99">
        <f>IF(ISNA(VLOOKUP($A197,'[2]1516 Exp_Rev Access'!$F$7:$GB$306,168,FALSE)),"",VLOOKUP($A197,'[2]1516 Exp_Rev Access'!$F$7:$GB$306,168,FALSE))</f>
        <v>0</v>
      </c>
      <c r="GJ197" s="99">
        <f>IF(ISNA(VLOOKUP($A197,'[2]1516 Exp_Rev Access'!$F$7:$GB$306,169,FALSE)),"",VLOOKUP($A197,'[2]1516 Exp_Rev Access'!$F$7:$GB$306,169,FALSE))</f>
        <v>0</v>
      </c>
      <c r="GK197" s="99">
        <f>IF(ISNA(VLOOKUP($A197,'[2]1516 Exp_Rev Access'!$F$7:$GB$306,170,FALSE)),"",VLOOKUP($A197,'[2]1516 Exp_Rev Access'!$F$7:$GB$306,170,FALSE))</f>
        <v>600</v>
      </c>
      <c r="GL197" s="99">
        <f>IF(ISNA(VLOOKUP($A197,'[2]1516 Exp_Rev Access'!$F$7:$GB$306,171,FALSE)),"",VLOOKUP($A197,'[2]1516 Exp_Rev Access'!$F$7:$GB$306,171,FALSE))</f>
        <v>0</v>
      </c>
      <c r="GM197" s="99">
        <f>IF(ISNA(VLOOKUP($A197,'[2]1516 Exp_Rev Access'!$F$7:$GB$306,172,FALSE)),"",VLOOKUP($A197,'[2]1516 Exp_Rev Access'!$F$7:$GB$306,172,FALSE))</f>
        <v>0</v>
      </c>
      <c r="GN197" s="99">
        <f>IF(ISNA(VLOOKUP($A197,'[2]1516 Exp_Rev Access'!$F$7:$GB$306,173,FALSE)),"",VLOOKUP($A197,'[2]1516 Exp_Rev Access'!$F$7:$GB$306,173,FALSE))</f>
        <v>0</v>
      </c>
      <c r="GO197" s="99">
        <f>IF(ISNA(VLOOKUP($A197,'[2]1516 Exp_Rev Access'!$F$7:$GB$306,174,FALSE)),"",VLOOKUP($A197,'[2]1516 Exp_Rev Access'!$F$7:$GB$306,174,FALSE))</f>
        <v>0</v>
      </c>
      <c r="GP197" s="99">
        <f>IF(ISNA(VLOOKUP($A197,'[2]1516 Exp_Rev Access'!$F$7:$GB$306,175,FALSE)),"",VLOOKUP($A197,'[2]1516 Exp_Rev Access'!$F$7:$GB$306,175,FALSE))</f>
        <v>0</v>
      </c>
      <c r="GQ197" s="99">
        <f>IF(ISNA(VLOOKUP($A197,'[2]1516 Exp_Rev Access'!$F$7:$GB$306,176,FALSE)),"",VLOOKUP($A197,'[2]1516 Exp_Rev Access'!$F$7:$GB$306,176,FALSE))</f>
        <v>0</v>
      </c>
      <c r="GR197" s="99">
        <f>IF(ISNA(VLOOKUP($A197,'[2]1516 Exp_Rev Access'!$F$7:$GB$306,177,FALSE)),"",VLOOKUP($A197,'[2]1516 Exp_Rev Access'!$F$7:$GB$306,177,FALSE))</f>
        <v>0</v>
      </c>
      <c r="GS197" s="99">
        <f>IF(ISNA(VLOOKUP($A197,'[2]1516 Exp_Rev Access'!$F$7:$GB$306,178,FALSE)),"",VLOOKUP($A197,'[2]1516 Exp_Rev Access'!$F$7:$GB$306,178,FALSE))</f>
        <v>0</v>
      </c>
      <c r="GT197" s="101">
        <f t="shared" si="263"/>
        <v>600</v>
      </c>
      <c r="GU197" s="72">
        <f t="shared" si="264"/>
        <v>6.204813805409577E-5</v>
      </c>
      <c r="GV197" s="84">
        <f t="shared" si="265"/>
        <v>0.69092584062643947</v>
      </c>
    </row>
    <row r="198" spans="1:207" customFormat="1" ht="12" customHeight="1" x14ac:dyDescent="0.2">
      <c r="A198" s="96" t="s">
        <v>506</v>
      </c>
      <c r="B198" s="69" t="s">
        <v>507</v>
      </c>
      <c r="C198" s="80">
        <f>IF(ISNA(VLOOKUP($A198,'[2]1516 enrollment_Rev_Exp by size'!$A$6:$G$320,3,FALSE)),"",VLOOKUP($A198,'[2]1516 enrollment_Rev_Exp by size'!$A$6:$G$320,3,FALSE))</f>
        <v>804.01999999999987</v>
      </c>
      <c r="D198" s="97">
        <v>9304211.8699999992</v>
      </c>
      <c r="E198" s="80">
        <f t="shared" si="243"/>
        <v>9304211.870000001</v>
      </c>
      <c r="F198" s="80">
        <f t="shared" si="244"/>
        <v>0</v>
      </c>
      <c r="G198" s="98">
        <f>IF(ISNA(VLOOKUP($A198,'[2]1516 Exp_Rev Access'!$F$7:$FS$306,2,FALSE)),"",VLOOKUP($A198,'[2]1516 Exp_Rev Access'!$F$7:$FS$306,2,FALSE))</f>
        <v>1638429.33</v>
      </c>
      <c r="H198" s="98">
        <f>IF(ISNA(VLOOKUP($A198,'[2]1516 Exp_Rev Access'!$F$7:$FS$306,3,FALSE)),"",VLOOKUP($A198,'[2]1516 Exp_Rev Access'!$F$7:$FS$306,3,FALSE))</f>
        <v>0</v>
      </c>
      <c r="I198" s="98">
        <f>IF(ISNA(VLOOKUP($A198,'[2]1516 Exp_Rev Access'!$F$7:$FS$306,4,FALSE)),"",VLOOKUP($A198,'[2]1516 Exp_Rev Access'!$F$7:$FS$306,4,FALSE))</f>
        <v>0</v>
      </c>
      <c r="J198" s="98">
        <f>IF(ISNA(VLOOKUP($A198,'[2]1516 Exp_Rev Access'!$F$7:$FS$306,5,FALSE)),"",VLOOKUP($A198,'[2]1516 Exp_Rev Access'!$F$7:$FS$306,5,FALSE))</f>
        <v>30104.86</v>
      </c>
      <c r="K198" s="98">
        <f>IF(ISNA(VLOOKUP($A198,'[2]1516 Exp_Rev Access'!$F$7:$FS$306,6,FALSE)),"",VLOOKUP($A198,'[2]1516 Exp_Rev Access'!$F$7:$FS$306,6,FALSE))</f>
        <v>0</v>
      </c>
      <c r="L198" s="98">
        <f>IF(ISNA(VLOOKUP($A198,'[2]1516 Exp_Rev Access'!$F$7:$FS$306,7,FALSE)),"",VLOOKUP($A198,'[2]1516 Exp_Rev Access'!$F$7:$FS$306,7,FALSE))</f>
        <v>0</v>
      </c>
      <c r="M198" s="90">
        <f t="shared" si="245"/>
        <v>1668534.1900000002</v>
      </c>
      <c r="N198" s="72">
        <f t="shared" si="246"/>
        <v>0.17933106138521332</v>
      </c>
      <c r="O198" s="73">
        <f t="shared" si="247"/>
        <v>2075.2396582174579</v>
      </c>
      <c r="P198" s="99">
        <f>IF(ISNA(VLOOKUP($A198,'[2]1516 Exp_Rev Access'!$F$7:$FS$306,8,FALSE)),"",VLOOKUP($A198,'[2]1516 Exp_Rev Access'!$F$7:$FS$306,8,FALSE))</f>
        <v>47060.03</v>
      </c>
      <c r="Q198" s="99">
        <f>IF(ISNA(VLOOKUP($A198,'[2]1516 Exp_Rev Access'!$F$7:$FS$306,9,FALSE)),"",VLOOKUP($A198,'[2]1516 Exp_Rev Access'!$F$7:$FS$306,9,FALSE))</f>
        <v>0</v>
      </c>
      <c r="R198" s="99">
        <f>IF(ISNA(VLOOKUP($A198,'[2]1516 Exp_Rev Access'!$F$7:$FS$306,10,FALSE)),"",VLOOKUP($A198,'[2]1516 Exp_Rev Access'!$F$7:$FS$306,10,FALSE))</f>
        <v>0</v>
      </c>
      <c r="S198" s="99">
        <f>IF(ISNA(VLOOKUP($A198,'[2]1516 Exp_Rev Access'!$F$7:$FS$306,11,FALSE)),"",VLOOKUP($A198,'[2]1516 Exp_Rev Access'!$F$7:$FS$306,11,FALSE))</f>
        <v>0</v>
      </c>
      <c r="T198" s="99">
        <f>IF(ISNA(VLOOKUP($A198,'[2]1516 Exp_Rev Access'!$F$7:$FS$306,12,FALSE)),"",VLOOKUP($A198,'[2]1516 Exp_Rev Access'!$F$7:$FS$306,12,FALSE))</f>
        <v>0</v>
      </c>
      <c r="U198" s="99">
        <f>IF(ISNA(VLOOKUP($A198,'[2]1516 Exp_Rev Access'!$F$7:$FS$306,13,FALSE)),"",VLOOKUP($A198,'[2]1516 Exp_Rev Access'!$F$7:$FS$306,13,FALSE))</f>
        <v>0</v>
      </c>
      <c r="V198" s="99">
        <f>IF(ISNA(VLOOKUP($A198,'[2]1516 Exp_Rev Access'!$F$7:$FS$306,14,FALSE)),"",VLOOKUP($A198,'[2]1516 Exp_Rev Access'!$F$7:$FS$306,14,FALSE))</f>
        <v>0</v>
      </c>
      <c r="W198" s="99">
        <f>IF(ISNA(VLOOKUP($A198,'[2]1516 Exp_Rev Access'!$F$7:$FS$306,15,FALSE)),"",VLOOKUP($A198,'[2]1516 Exp_Rev Access'!$F$7:$FS$306,15,FALSE))</f>
        <v>0</v>
      </c>
      <c r="X198" s="99">
        <f>IF(ISNA(VLOOKUP($A198,'[2]1516 Exp_Rev Access'!$F$7:$FS$306,16,FALSE)),"",VLOOKUP($A198,'[2]1516 Exp_Rev Access'!$F$7:$FS$306,16,FALSE))</f>
        <v>125.71</v>
      </c>
      <c r="Y198" s="99">
        <f>IF(ISNA(VLOOKUP($A198,'[2]1516 Exp_Rev Access'!$F$7:$FS$306,17,FALSE)),"",VLOOKUP($A198,'[2]1516 Exp_Rev Access'!$F$7:$FS$306,17,FALSE))</f>
        <v>0</v>
      </c>
      <c r="Z198" s="99">
        <f>IF(ISNA(VLOOKUP($A198,'[2]1516 Exp_Rev Access'!$F$7:$FS$306,18,FALSE)),"",VLOOKUP($A198,'[2]1516 Exp_Rev Access'!$F$7:$FS$306,18,FALSE))</f>
        <v>0</v>
      </c>
      <c r="AA198" s="99">
        <f>IF(ISNA(VLOOKUP($A198,'[2]1516 Exp_Rev Access'!$F$7:$FS$306,19,FALSE)),"",VLOOKUP($A198,'[2]1516 Exp_Rev Access'!$F$7:$FS$306,19,FALSE))</f>
        <v>0</v>
      </c>
      <c r="AB198" s="99">
        <f>IF(ISNA(VLOOKUP($A198,'[2]1516 Exp_Rev Access'!$F$7:$FS$306,20,FALSE)),"",VLOOKUP($A198,'[2]1516 Exp_Rev Access'!$F$7:$FS$306,20,FALSE))</f>
        <v>0</v>
      </c>
      <c r="AC198" s="99">
        <f>IF(ISNA(VLOOKUP($A198,'[2]1516 Exp_Rev Access'!$F$7:$FS$306,21,FALSE)),"",VLOOKUP($A198,'[2]1516 Exp_Rev Access'!$F$7:$FS$306,21,FALSE))</f>
        <v>96507.65</v>
      </c>
      <c r="AD198" s="99">
        <f>IF(ISNA(VLOOKUP($A198,'[2]1516 Exp_Rev Access'!$F$7:$FS$306,22,FALSE)),"",VLOOKUP($A198,'[2]1516 Exp_Rev Access'!$F$7:$FS$306,22,FALSE))</f>
        <v>14201.03</v>
      </c>
      <c r="AE198" s="99">
        <f>IF(ISNA(VLOOKUP($A198,'[2]1516 Exp_Rev Access'!$F$7:$FS$306,23,FALSE)),"",VLOOKUP($A198,'[2]1516 Exp_Rev Access'!$F$7:$FS$306,23,FALSE))</f>
        <v>0</v>
      </c>
      <c r="AF198" s="99">
        <f>IF(ISNA(VLOOKUP($A198,'[2]1516 Exp_Rev Access'!$F$7:$FS$306,24,FALSE)),"",VLOOKUP($A198,'[2]1516 Exp_Rev Access'!$F$7:$FS$306,24,FALSE))</f>
        <v>19817.14</v>
      </c>
      <c r="AG198" s="99">
        <f>IF(ISNA(VLOOKUP($A198,'[2]1516 Exp_Rev Access'!$F$7:$FS$306,25,FALSE)),"",VLOOKUP($A198,'[2]1516 Exp_Rev Access'!$F$7:$FS$306,25,FALSE))</f>
        <v>291.45</v>
      </c>
      <c r="AH198" s="98">
        <f>IF(ISNA(VLOOKUP($A198,'[2]1516 Exp_Rev Access'!$F$7:$FS$306,26,FALSE)),"",VLOOKUP($A198,'[2]1516 Exp_Rev Access'!$F$7:$FS$306,26,FALSE))</f>
        <v>0</v>
      </c>
      <c r="AI198" s="98">
        <f>IF(ISNA(VLOOKUP($A198,'[2]1516 Exp_Rev Access'!$F$7:$FS$306,27,FALSE)),"",VLOOKUP($A198,'[2]1516 Exp_Rev Access'!$F$7:$FS$306,27,FALSE))</f>
        <v>0</v>
      </c>
      <c r="AJ198" s="98">
        <f>IF(ISNA(VLOOKUP($A198,'[2]1516 Exp_Rev Access'!$F$7:$FS$306,28,FALSE)),"",VLOOKUP($A198,'[2]1516 Exp_Rev Access'!$F$7:$FS$306,28,FALSE))</f>
        <v>34446.239999999998</v>
      </c>
      <c r="AK198" s="98">
        <f>IF(ISNA(VLOOKUP($A198,'[2]1516 Exp_Rev Access'!$F$7:$FS$306,29,FALSE)),"",VLOOKUP($A198,'[2]1516 Exp_Rev Access'!$F$7:$FS$306,29,FALSE))</f>
        <v>19316.41</v>
      </c>
      <c r="AL198" s="100">
        <f t="shared" si="248"/>
        <v>231765.66</v>
      </c>
      <c r="AM198" s="72">
        <f t="shared" si="249"/>
        <v>2.4909757348421175E-2</v>
      </c>
      <c r="AN198" s="94">
        <f t="shared" si="250"/>
        <v>288.25857565732201</v>
      </c>
      <c r="AO198" s="99">
        <f>IF(ISNA(VLOOKUP($A198,'[2]1516 Exp_Rev Access'!$F$7:$GB$306,30,FALSE)),"",VLOOKUP($A198,'[2]1516 Exp_Rev Access'!$F$7:$FS$306,30,FALSE))</f>
        <v>4746337.4000000004</v>
      </c>
      <c r="AP198" s="99">
        <f>IF(ISNA(VLOOKUP($A198,'[2]1516 Exp_Rev Access'!$F$7:$GB$306,31,FALSE)),"",VLOOKUP($A198,'[2]1516 Exp_Rev Access'!$F$7:$FS$306,31,FALSE))</f>
        <v>98130.46</v>
      </c>
      <c r="AQ198" s="99">
        <f>IF(ISNA(VLOOKUP($A198,'[2]1516 Exp_Rev Access'!$F$7:$GB$306,32,FALSE)),"",VLOOKUP($A198,'[2]1516 Exp_Rev Access'!$F$7:$FS$306,32,FALSE))</f>
        <v>422234.56</v>
      </c>
      <c r="AR198" s="99">
        <f>IF(ISNA(VLOOKUP($A198,'[2]1516 Exp_Rev Access'!$F$7:$GB$306,33,FALSE)),"",VLOOKUP($A198,'[2]1516 Exp_Rev Access'!$F$7:$FS$306,33,FALSE))</f>
        <v>282345.94</v>
      </c>
      <c r="AS198" s="99">
        <f>IF(ISNA(VLOOKUP($A198,'[2]1516 Exp_Rev Access'!$F$7:$GB$306,34,FALSE)),"",VLOOKUP($A198,'[2]1516 Exp_Rev Access'!$F$7:$FS$306,34,FALSE))</f>
        <v>0</v>
      </c>
      <c r="AT198" s="101">
        <f t="shared" si="251"/>
        <v>5549048.3600000003</v>
      </c>
      <c r="AU198" s="72">
        <f t="shared" si="252"/>
        <v>0.59640176272125245</v>
      </c>
      <c r="AV198" s="94">
        <f t="shared" si="253"/>
        <v>6901.6297604537212</v>
      </c>
      <c r="AW198" s="99">
        <f>IF(ISNA(VLOOKUP($A198,'[2]1516 Exp_Rev Access'!$F$7:$GB$306,35,FALSE)),"",VLOOKUP($A198,'[2]1516 Exp_Rev Access'!$F$7:$GB$306,35,FALSE))</f>
        <v>7607</v>
      </c>
      <c r="AX198" s="99">
        <f>IF(ISNA(VLOOKUP($A198,'[2]1516 Exp_Rev Access'!$F$7:$GB$306,36,FALSE)),"",VLOOKUP($A198,'[2]1516 Exp_Rev Access'!$F$7:$GB$306,36,FALSE))</f>
        <v>671378.05</v>
      </c>
      <c r="AY198" s="99">
        <f>IF(ISNA(VLOOKUP($A198,'[2]1516 Exp_Rev Access'!$F$7:$GB$306,37,FALSE)),"",VLOOKUP($A198,'[2]1516 Exp_Rev Access'!$F$7:$GB$306,37,FALSE))</f>
        <v>10561.46</v>
      </c>
      <c r="AZ198" s="99">
        <f>IF(ISNA(VLOOKUP($A198,'[2]1516 Exp_Rev Access'!$F$7:$GB$306,38,FALSE)),"",VLOOKUP($A198,'[2]1516 Exp_Rev Access'!$F$7:$GB$306,38,FALSE))</f>
        <v>0</v>
      </c>
      <c r="BA198" s="99">
        <f>IF(ISNA(VLOOKUP($A198,'[2]1516 Exp_Rev Access'!$F$7:$GB$306,39,FALSE)),"",VLOOKUP($A198,'[2]1516 Exp_Rev Access'!$F$7:$GB$306,39,FALSE))</f>
        <v>0</v>
      </c>
      <c r="BB198" s="99">
        <f>IF(ISNA(VLOOKUP($A198,'[2]1516 Exp_Rev Access'!$F$7:$GB$306,40,FALSE)),"",VLOOKUP($A198,'[2]1516 Exp_Rev Access'!$F$7:$GB$306,40,FALSE))</f>
        <v>206467.88</v>
      </c>
      <c r="BC198" s="99">
        <f>IF(ISNA(VLOOKUP($A198,'[2]1516 Exp_Rev Access'!$F$7:$GB$306,41,FALSE)),"",VLOOKUP($A198,'[2]1516 Exp_Rev Access'!$F$7:$GB$306,41,FALSE))</f>
        <v>0</v>
      </c>
      <c r="BD198" s="99">
        <f>IF(ISNA(VLOOKUP($A198,'[2]1516 Exp_Rev Access'!$F$7:$GB$306,42,FALSE)),"",VLOOKUP($A198,'[2]1516 Exp_Rev Access'!$F$7:$GB$306,42,FALSE))</f>
        <v>7589.43</v>
      </c>
      <c r="BE198" s="99">
        <f>IF(ISNA(VLOOKUP($A198,'[2]1516 Exp_Rev Access'!$F$7:$GB$306,43,FALSE)),"",VLOOKUP($A198,'[2]1516 Exp_Rev Access'!$F$7:$GB$306,43,FALSE))</f>
        <v>0</v>
      </c>
      <c r="BF198" s="99">
        <f>IF(ISNA(VLOOKUP($A198,'[2]1516 Exp_Rev Access'!$F$7:$GB$306,44,FALSE)),"",VLOOKUP($A198,'[2]1516 Exp_Rev Access'!$F$7:$GB$306,44,FALSE))</f>
        <v>0</v>
      </c>
      <c r="BG198" s="99">
        <f>IF(ISNA(VLOOKUP($A198,'[2]1516 Exp_Rev Access'!$F$7:$GB$306,45,FALSE)),"",VLOOKUP($A198,'[2]1516 Exp_Rev Access'!$F$7:$GB$306,45,FALSE))</f>
        <v>8063.96</v>
      </c>
      <c r="BH198" s="99">
        <f>IF(ISNA(VLOOKUP($A198,'[2]1516 Exp_Rev Access'!$F$7:$GB$306,46,FALSE)),"",VLOOKUP($A198,'[2]1516 Exp_Rev Access'!$F$7:$GB$306,46,FALSE))</f>
        <v>0</v>
      </c>
      <c r="BI198" s="99">
        <f>IF(ISNA(VLOOKUP($A198,'[2]1516 Exp_Rev Access'!$F$7:$GB$306,47,FALSE)),"",VLOOKUP($A198,'[2]1516 Exp_Rev Access'!$F$7:$GB$306,47,FALSE))</f>
        <v>5113.2</v>
      </c>
      <c r="BJ198" s="99">
        <f>IF(ISNA(VLOOKUP($A198,'[2]1516 Exp_Rev Access'!$F$7:$GB$306,48,FALSE)),"",VLOOKUP($A198,'[2]1516 Exp_Rev Access'!$F$7:$GB$306,48,FALSE))</f>
        <v>321523.34000000003</v>
      </c>
      <c r="BK198" s="99">
        <f>IF(ISNA(VLOOKUP($A198,'[2]1516 Exp_Rev Access'!$F$7:$GB$306,49,FALSE)),"",VLOOKUP($A198,'[2]1516 Exp_Rev Access'!$F$7:$GB$306,49,FALSE))</f>
        <v>0</v>
      </c>
      <c r="BL198" s="99">
        <f>IF(ISNA(VLOOKUP($A198,'[2]1516 Exp_Rev Access'!$F$7:$GB$306,50,FALSE)),"",VLOOKUP($A198,'[2]1516 Exp_Rev Access'!$F$7:$GB$306,50,FALSE))</f>
        <v>0</v>
      </c>
      <c r="BM198" s="99">
        <f>IF(ISNA(VLOOKUP($A198,'[2]1516 Exp_Rev Access'!$F$7:$GB$306,51,FALSE)),"",VLOOKUP($A198,'[2]1516 Exp_Rev Access'!$F$7:$GB$306,51,FALSE))</f>
        <v>0</v>
      </c>
      <c r="BN198" s="99">
        <f>IF(ISNA(VLOOKUP($A198,'[2]1516 Exp_Rev Access'!$F$7:$GB$306,52,FALSE)),"",VLOOKUP($A198,'[2]1516 Exp_Rev Access'!$F$7:$GB$306,52,FALSE))</f>
        <v>0</v>
      </c>
      <c r="BO198" s="99">
        <f>IF(ISNA(VLOOKUP($A198,'[2]1516 Exp_Rev Access'!$F$7:$GB$306,53,FALSE)),"",VLOOKUP($A198,'[2]1516 Exp_Rev Access'!$F$7:$GB$306,53,FALSE))</f>
        <v>0</v>
      </c>
      <c r="BP198" s="99">
        <f>IF(ISNA(VLOOKUP($A198,'[2]1516 Exp_Rev Access'!$F$7:$GB$306,54,FALSE)),"",VLOOKUP($A198,'[2]1516 Exp_Rev Access'!$F$7:$GB$306,54,FALSE))</f>
        <v>0</v>
      </c>
      <c r="BQ198" s="99">
        <f>IF(ISNA(VLOOKUP($A198,'[2]1516 Exp_Rev Access'!$F$7:$GB$306,55,FALSE)),"",VLOOKUP($A198,'[2]1516 Exp_Rev Access'!$F$7:$GB$306,55,FALSE))</f>
        <v>0</v>
      </c>
      <c r="BR198" s="99">
        <f>IF(ISNA(VLOOKUP($A198,'[2]1516 Exp_Rev Access'!$F$7:$GB$306,56,FALSE)),"",VLOOKUP($A198,'[2]1516 Exp_Rev Access'!$F$7:$GB$306,56,FALSE))</f>
        <v>0</v>
      </c>
      <c r="BS198" s="99">
        <f>IF(ISNA(VLOOKUP($A198,'[2]1516 Exp_Rev Access'!$F$7:$GB$306,57,FALSE)),"",VLOOKUP($A198,'[2]1516 Exp_Rev Access'!$F$7:$GB$306,57,FALSE))</f>
        <v>0</v>
      </c>
      <c r="BT198" s="99">
        <f>IF(ISNA(VLOOKUP($A198,'[2]1516 Exp_Rev Access'!$F$7:$GB$306,58,FALSE)),"",VLOOKUP($A198,'[2]1516 Exp_Rev Access'!$F$7:$GB$306,58,FALSE))</f>
        <v>0</v>
      </c>
      <c r="BU198" s="102">
        <f t="shared" si="254"/>
        <v>1238304.32</v>
      </c>
      <c r="BV198" s="72">
        <f t="shared" si="255"/>
        <v>0.13309072679145689</v>
      </c>
      <c r="BW198" s="94">
        <f t="shared" si="256"/>
        <v>1540.1411905176492</v>
      </c>
      <c r="BX198" s="99">
        <f>IF(ISNA(VLOOKUP($A198,'[2]1516 Exp_Rev Access'!$F$7:$GB$306,59,FALSE)),"",VLOOKUP($A198,'[2]1516 Exp_Rev Access'!$F$7:$GB$306,59,FALSE))</f>
        <v>0</v>
      </c>
      <c r="BY198" s="99">
        <f>IF(ISNA(VLOOKUP($A198,'[2]1516 Exp_Rev Access'!$F$7:$GB$306,60,FALSE)),"",VLOOKUP($A198,'[2]1516 Exp_Rev Access'!$F$7:$GB$306,60,FALSE))</f>
        <v>0</v>
      </c>
      <c r="BZ198" s="99">
        <f>IF(ISNA(VLOOKUP($A198,'[2]1516 Exp_Rev Access'!$F$7:$GB$306,61,FALSE)),"",VLOOKUP($A198,'[2]1516 Exp_Rev Access'!$F$7:$GB$306,61,FALSE))</f>
        <v>0</v>
      </c>
      <c r="CA198" s="99">
        <f>IF(ISNA(VLOOKUP($A198,'[2]1516 Exp_Rev Access'!$F$7:$GB$306,62,FALSE)),"",VLOOKUP($A198,'[2]1516 Exp_Rev Access'!$F$7:$GB$306,62,FALSE))</f>
        <v>0</v>
      </c>
      <c r="CB198" s="99">
        <f>IF(ISNA(VLOOKUP($A198,'[2]1516 Exp_Rev Access'!$F$7:$GB$306,63,FALSE)),"",VLOOKUP($A198,'[2]1516 Exp_Rev Access'!$F$7:$GB$306,63,FALSE))</f>
        <v>11.58</v>
      </c>
      <c r="CC198" s="99">
        <f>IF(ISNA(VLOOKUP($A198,'[2]1516 Exp_Rev Access'!$F$7:$GB$306,64,FALSE)),"",VLOOKUP($A198,'[2]1516 Exp_Rev Access'!$F$7:$GB$306,64,FALSE))</f>
        <v>0</v>
      </c>
      <c r="CD198" s="101">
        <f t="shared" si="257"/>
        <v>11.58</v>
      </c>
      <c r="CE198" s="72">
        <f t="shared" si="266"/>
        <v>1.2445976254407888E-6</v>
      </c>
      <c r="CF198" s="103">
        <f t="shared" si="267"/>
        <v>1.4402626800328352E-2</v>
      </c>
      <c r="CG198" s="99">
        <f>IF(ISNA(VLOOKUP($A198,'[2]1516 Exp_Rev Access'!$F$7:$GB$306,65,FALSE)),"",VLOOKUP($A198,'[2]1516 Exp_Rev Access'!$F$7:$GB$306,65,FALSE))</f>
        <v>0</v>
      </c>
      <c r="CH198" s="99">
        <f>IF(ISNA(VLOOKUP($A198,'[2]1516 Exp_Rev Access'!$F$7:$GB$306,66,FALSE)),"",VLOOKUP($A198,'[2]1516 Exp_Rev Access'!$F$7:$GB$306,66,FALSE))</f>
        <v>0</v>
      </c>
      <c r="CI198" s="99">
        <f>IF(ISNA(VLOOKUP($A198,'[2]1516 Exp_Rev Access'!$F$7:$GB$306,67,FALSE)),"",VLOOKUP($A198,'[2]1516 Exp_Rev Access'!$F$7:$GB$306,67,FALSE))</f>
        <v>0</v>
      </c>
      <c r="CJ198" s="99">
        <f>IF(ISNA(VLOOKUP($A198,'[2]1516 Exp_Rev Access'!$F$7:$GB$306,68,FALSE)),"",VLOOKUP($A198,'[2]1516 Exp_Rev Access'!$F$7:$GB$306,68,FALSE))</f>
        <v>0</v>
      </c>
      <c r="CK198" s="99">
        <f>IF(ISNA(VLOOKUP($A198,'[2]1516 Exp_Rev Access'!$F$7:$GB$306,69,FALSE)),"",VLOOKUP($A198,'[2]1516 Exp_Rev Access'!$F$7:$GB$306,69,FALSE))</f>
        <v>0</v>
      </c>
      <c r="CL198" s="99">
        <f>IF(ISNA(VLOOKUP($A198,'[2]1516 Exp_Rev Access'!$F$7:$GB$306,70,FALSE)),"",VLOOKUP($A198,'[2]1516 Exp_Rev Access'!$F$7:$GB$306,70,FALSE))</f>
        <v>0</v>
      </c>
      <c r="CM198" s="99">
        <f>IF(ISNA(VLOOKUP($A198,'[2]1516 Exp_Rev Access'!$F$7:$GB$306,71,FALSE)),"",VLOOKUP($A198,'[2]1516 Exp_Rev Access'!$F$7:$GB$306,71,FALSE))</f>
        <v>0</v>
      </c>
      <c r="CN198" s="99">
        <f>IF(ISNA(VLOOKUP($A198,'[2]1516 Exp_Rev Access'!$F$7:$GB$306,72,FALSE)),"",VLOOKUP($A198,'[2]1516 Exp_Rev Access'!$F$7:$GB$306,72,FALSE))</f>
        <v>0</v>
      </c>
      <c r="CO198" s="99">
        <f>IF(ISNA(VLOOKUP($A198,'[2]1516 Exp_Rev Access'!$F$7:$GB$306,73,FALSE)),"",VLOOKUP($A198,'[2]1516 Exp_Rev Access'!$F$7:$GB$306,73,FALSE))</f>
        <v>0</v>
      </c>
      <c r="CP198" s="99">
        <f>IF(ISNA(VLOOKUP($A198,'[2]1516 Exp_Rev Access'!$F$7:$GB$306,74,FALSE)),"",VLOOKUP($A198,'[2]1516 Exp_Rev Access'!$F$7:$GB$306,74,FALSE))</f>
        <v>165348.51</v>
      </c>
      <c r="CQ198" s="99">
        <f>IF(ISNA(VLOOKUP($A198,'[2]1516 Exp_Rev Access'!$F$7:$GB$306,75,FALSE)),"",VLOOKUP($A198,'[2]1516 Exp_Rev Access'!$F$7:$GB$306,75,FALSE))</f>
        <v>0</v>
      </c>
      <c r="CR198" s="99">
        <f>IF(ISNA(VLOOKUP($A198,'[2]1516 Exp_Rev Access'!$F$7:$GB$306,76,FALSE)),"",VLOOKUP($A198,'[2]1516 Exp_Rev Access'!$F$7:$GB$306,76,FALSE))</f>
        <v>4331.88</v>
      </c>
      <c r="CS198" s="99">
        <f>IF(ISNA(VLOOKUP($A198,'[2]1516 Exp_Rev Access'!$F$7:$GB$306,77,FALSE)),"",VLOOKUP($A198,'[2]1516 Exp_Rev Access'!$F$7:$GB$306,77,FALSE))</f>
        <v>0</v>
      </c>
      <c r="CT198" s="99">
        <f>IF(ISNA(VLOOKUP($A198,'[2]1516 Exp_Rev Access'!$F$7:$GB$306,78,FALSE)),"",VLOOKUP($A198,'[2]1516 Exp_Rev Access'!$F$7:$GB$306,78,FALSE))</f>
        <v>134504.66</v>
      </c>
      <c r="CU198" s="99">
        <f>IF(ISNA(VLOOKUP($A198,'[2]1516 Exp_Rev Access'!$F$7:$GB$306,79,FALSE)),"",VLOOKUP($A198,'[2]1516 Exp_Rev Access'!$F$7:$GB$306,79,FALSE))</f>
        <v>30294.51</v>
      </c>
      <c r="CV198" s="99">
        <f>IF(ISNA(VLOOKUP($A198,'[2]1516 Exp_Rev Access'!$F$7:$GB$306,80,FALSE)),"",VLOOKUP($A198,'[2]1516 Exp_Rev Access'!$F$7:$GB$306,80,FALSE))</f>
        <v>0</v>
      </c>
      <c r="CW198" s="99">
        <f>IF(ISNA(VLOOKUP($A198,'[2]1516 Exp_Rev Access'!$F$7:$GB$306,81,FALSE)),"",VLOOKUP($A198,'[2]1516 Exp_Rev Access'!$F$7:$GB$306,81,FALSE))</f>
        <v>0</v>
      </c>
      <c r="CX198" s="99">
        <f>IF(ISNA(VLOOKUP($A198,'[2]1516 Exp_Rev Access'!$F$7:$GB$306,82,FALSE)),"",VLOOKUP($A198,'[2]1516 Exp_Rev Access'!$F$7:$GB$306,82,FALSE))</f>
        <v>0</v>
      </c>
      <c r="CY198" s="99">
        <f>IF(ISNA(VLOOKUP($A198,'[2]1516 Exp_Rev Access'!$F$7:$GB$306,83,FALSE)),"",VLOOKUP($A198,'[2]1516 Exp_Rev Access'!$F$7:$GB$306,83,FALSE))</f>
        <v>0</v>
      </c>
      <c r="CZ198" s="99">
        <f>IF(ISNA(VLOOKUP($A198,'[2]1516 Exp_Rev Access'!$F$7:$GB$306,84,FALSE)),"",VLOOKUP($A198,'[2]1516 Exp_Rev Access'!$F$7:$GB$306,84,FALSE))</f>
        <v>0</v>
      </c>
      <c r="DA198" s="99">
        <f>IF(ISNA(VLOOKUP($A198,'[2]1516 Exp_Rev Access'!$F$7:$GB$306,85,FALSE)),"",VLOOKUP($A198,'[2]1516 Exp_Rev Access'!$F$7:$GB$306,85,FALSE))</f>
        <v>0</v>
      </c>
      <c r="DB198" s="99">
        <f>IF(ISNA(VLOOKUP($A198,'[2]1516 Exp_Rev Access'!$F$7:$GB$306,86,FALSE)),"",VLOOKUP($A198,'[2]1516 Exp_Rev Access'!$F$7:$GB$306,86,FALSE))</f>
        <v>0</v>
      </c>
      <c r="DC198" s="99">
        <f>IF(ISNA(VLOOKUP($A198,'[2]1516 Exp_Rev Access'!$F$7:$GB$306,87,FALSE)),"",VLOOKUP($A198,'[2]1516 Exp_Rev Access'!$F$7:$GB$306,87,FALSE))</f>
        <v>0</v>
      </c>
      <c r="DD198" s="99">
        <f>IF(ISNA(VLOOKUP($A198,'[2]1516 Exp_Rev Access'!$F$7:$GB$306,88,FALSE)),"",VLOOKUP($A198,'[2]1516 Exp_Rev Access'!$F$7:$GB$306,88,FALSE))</f>
        <v>0</v>
      </c>
      <c r="DE198" s="99">
        <f>IF(ISNA(VLOOKUP($A198,'[2]1516 Exp_Rev Access'!$F$7:$GB$306,89,FALSE)),"",VLOOKUP($A198,'[2]1516 Exp_Rev Access'!$F$7:$GB$306,89,FALSE))</f>
        <v>0</v>
      </c>
      <c r="DF198" s="99">
        <f>IF(ISNA(VLOOKUP($A198,'[2]1516 Exp_Rev Access'!$F$7:$GB$306,90,FALSE)),"",VLOOKUP($A198,'[2]1516 Exp_Rev Access'!$F$7:$GB$306,90,FALSE))</f>
        <v>0</v>
      </c>
      <c r="DG198" s="99">
        <f>IF(ISNA(VLOOKUP($A198,'[2]1516 Exp_Rev Access'!$F$7:$GB$306,91,FALSE)),"",VLOOKUP($A198,'[2]1516 Exp_Rev Access'!$F$7:$GB$306,91,FALSE))</f>
        <v>0</v>
      </c>
      <c r="DH198" s="99">
        <f>IF(ISNA(VLOOKUP($A198,'[2]1516 Exp_Rev Access'!$F$7:$GB$306,92,FALSE)),"",VLOOKUP($A198,'[2]1516 Exp_Rev Access'!$F$7:$GB$306,92,FALSE))</f>
        <v>209223.85</v>
      </c>
      <c r="DI198" s="99">
        <f>IF(ISNA(VLOOKUP($A198,'[2]1516 Exp_Rev Access'!$F$7:$GB$306,93,FALSE)),"",VLOOKUP($A198,'[2]1516 Exp_Rev Access'!$F$7:$GB$306,93,FALSE))</f>
        <v>0</v>
      </c>
      <c r="DJ198" s="99">
        <f>IF(ISNA(VLOOKUP($A198,'[2]1516 Exp_Rev Access'!$F$7:$GB$306,94,FALSE)),"",VLOOKUP($A198,'[2]1516 Exp_Rev Access'!$F$7:$GB$306,94,FALSE))</f>
        <v>0</v>
      </c>
      <c r="DK198" s="99">
        <f>IF(ISNA(VLOOKUP($A198,'[2]1516 Exp_Rev Access'!$F$7:$GB$306,95,FALSE)),"",VLOOKUP($A198,'[2]1516 Exp_Rev Access'!$F$7:$GB$306,95,FALSE))</f>
        <v>0</v>
      </c>
      <c r="DL198" s="99">
        <f>IF(ISNA(VLOOKUP($A198,'[2]1516 Exp_Rev Access'!$F$7:$GB$306,96,FALSE)),"",VLOOKUP($A198,'[2]1516 Exp_Rev Access'!$F$7:$GB$306,96,FALSE))</f>
        <v>0</v>
      </c>
      <c r="DM198" s="99">
        <f>IF(ISNA(VLOOKUP($A198,'[2]1516 Exp_Rev Access'!$F$7:$GB$306,97,FALSE)),"",VLOOKUP($A198,'[2]1516 Exp_Rev Access'!$F$7:$GB$306,97,FALSE))</f>
        <v>0</v>
      </c>
      <c r="DN198" s="99">
        <f>IF(ISNA(VLOOKUP($A198,'[2]1516 Exp_Rev Access'!$F$7:$GB$306,98,FALSE)),"",VLOOKUP($A198,'[2]1516 Exp_Rev Access'!$F$7:$GB$306,98,FALSE))</f>
        <v>0</v>
      </c>
      <c r="DO198" s="99">
        <f>IF(ISNA(VLOOKUP($A198,'[2]1516 Exp_Rev Access'!$F$7:$GB$306,99,FALSE)),"",VLOOKUP($A198,'[2]1516 Exp_Rev Access'!$F$7:$GB$306,99,FALSE))</f>
        <v>0</v>
      </c>
      <c r="DP198" s="99">
        <f>IF(ISNA(VLOOKUP($A198,'[2]1516 Exp_Rev Access'!$F$7:$GB$306,100,FALSE)),"",VLOOKUP($A198,'[2]1516 Exp_Rev Access'!$F$7:$GB$306,100,FALSE))</f>
        <v>0</v>
      </c>
      <c r="DQ198" s="99">
        <f>IF(ISNA(VLOOKUP($A198,'[2]1516 Exp_Rev Access'!$F$7:$GB$306,101,FALSE)),"",VLOOKUP($A198,'[2]1516 Exp_Rev Access'!$F$7:$GB$306,101,FALSE))</f>
        <v>0</v>
      </c>
      <c r="DR198" s="99">
        <f>IF(ISNA(VLOOKUP($A198,'[2]1516 Exp_Rev Access'!$F$7:$GB$306,102,FALSE)),"",VLOOKUP($A198,'[2]1516 Exp_Rev Access'!$F$7:$GB$306,102,FALSE))</f>
        <v>0</v>
      </c>
      <c r="DS198" s="99">
        <f>IF(ISNA(VLOOKUP($A198,'[2]1516 Exp_Rev Access'!$F$7:$GB$306,103,FALSE)),"",VLOOKUP($A198,'[2]1516 Exp_Rev Access'!$F$7:$GB$306,103,FALSE))</f>
        <v>0</v>
      </c>
      <c r="DT198" s="99">
        <f>IF(ISNA(VLOOKUP($A198,'[2]1516 Exp_Rev Access'!$F$7:$GB$306,104,FALSE)),"",VLOOKUP($A198,'[2]1516 Exp_Rev Access'!$F$7:$GB$306,104,FALSE))</f>
        <v>0</v>
      </c>
      <c r="DU198" s="99">
        <f>IF(ISNA(VLOOKUP($A198,'[2]1516 Exp_Rev Access'!$F$7:$GB$306,105,FALSE)),"",VLOOKUP($A198,'[2]1516 Exp_Rev Access'!$F$7:$GB$306,105,FALSE))</f>
        <v>0</v>
      </c>
      <c r="DV198" s="99">
        <f>IF(ISNA(VLOOKUP($A198,'[2]1516 Exp_Rev Access'!$F$7:$GB$306,106,FALSE)),"",VLOOKUP($A198,'[2]1516 Exp_Rev Access'!$F$7:$GB$306,106,FALSE))</f>
        <v>0</v>
      </c>
      <c r="DW198" s="99">
        <f>IF(ISNA(VLOOKUP($A198,'[2]1516 Exp_Rev Access'!$F$7:$GB$306,107,FALSE)),"",VLOOKUP($A198,'[2]1516 Exp_Rev Access'!$F$7:$GB$306,107,FALSE))</f>
        <v>0</v>
      </c>
      <c r="DX198" s="99">
        <f>IF(ISNA(VLOOKUP($A198,'[2]1516 Exp_Rev Access'!$F$7:$GB$306,108,FALSE)),"",VLOOKUP($A198,'[2]1516 Exp_Rev Access'!$F$7:$GB$306,108,FALSE))</f>
        <v>0</v>
      </c>
      <c r="DY198" s="99">
        <f>IF(ISNA(VLOOKUP($A198,'[2]1516 Exp_Rev Access'!$F$7:$GB$306,109,FALSE)),"",VLOOKUP($A198,'[2]1516 Exp_Rev Access'!$F$7:$GB$306,109,FALSE))</f>
        <v>0</v>
      </c>
      <c r="DZ198" s="99">
        <f>IF(ISNA(VLOOKUP($A198,'[2]1516 Exp_Rev Access'!$F$7:$GB$306,110,FALSE)),"",VLOOKUP($A198,'[2]1516 Exp_Rev Access'!$F$7:$GB$306,110,FALSE))</f>
        <v>0</v>
      </c>
      <c r="EA198" s="99">
        <f>IF(ISNA(VLOOKUP($A198,'[2]1516 Exp_Rev Access'!$F$7:$GB$306,111,FALSE)),"",VLOOKUP($A198,'[2]1516 Exp_Rev Access'!$F$7:$GB$306,111,FALSE))</f>
        <v>0</v>
      </c>
      <c r="EB198" s="99">
        <f>IF(ISNA(VLOOKUP($A198,'[2]1516 Exp_Rev Access'!$F$7:$GB$306,112,FALSE)),"",VLOOKUP($A198,'[2]1516 Exp_Rev Access'!$F$7:$GB$306,112,FALSE))</f>
        <v>0</v>
      </c>
      <c r="EC198" s="99">
        <f>IF(ISNA(VLOOKUP($A198,'[2]1516 Exp_Rev Access'!$F$7:$GB$306,113,FALSE)),"",VLOOKUP($A198,'[2]1516 Exp_Rev Access'!$F$7:$GB$306,113,FALSE))</f>
        <v>0</v>
      </c>
      <c r="ED198" s="99">
        <f>IF(ISNA(VLOOKUP($A198,'[2]1516 Exp_Rev Access'!$F$7:$GB$306,114,FALSE)),"",VLOOKUP($A198,'[2]1516 Exp_Rev Access'!$F$7:$GB$306,114,FALSE))</f>
        <v>0</v>
      </c>
      <c r="EE198" s="99">
        <f>IF(ISNA(VLOOKUP($A198,'[2]1516 Exp_Rev Access'!$F$7:$GB$306,115,FALSE)),"",VLOOKUP($A198,'[2]1516 Exp_Rev Access'!$F$7:$GB$306,115,FALSE))</f>
        <v>0</v>
      </c>
      <c r="EF198" s="99">
        <f>IF(ISNA(VLOOKUP($A198,'[2]1516 Exp_Rev Access'!$F$7:$GB$306,116,FALSE)),"",VLOOKUP($A198,'[2]1516 Exp_Rev Access'!$F$7:$GB$306,116,FALSE))</f>
        <v>0</v>
      </c>
      <c r="EG198" s="99">
        <f>IF(ISNA(VLOOKUP($A198,'[2]1516 Exp_Rev Access'!$F$7:$GB$306,117,FALSE)),"",VLOOKUP($A198,'[2]1516 Exp_Rev Access'!$F$7:$GB$306,117,FALSE))</f>
        <v>0</v>
      </c>
      <c r="EH198" s="99">
        <f>IF(ISNA(VLOOKUP($A198,'[2]1516 Exp_Rev Access'!$F$7:$GB$306,118,FALSE)),"",VLOOKUP($A198,'[2]1516 Exp_Rev Access'!$F$7:$GB$306,118,FALSE))</f>
        <v>0</v>
      </c>
      <c r="EI198" s="99">
        <f>IF(ISNA(VLOOKUP($A198,'[2]1516 Exp_Rev Access'!$F$7:$GB$306,119,FALSE)),"",VLOOKUP($A198,'[2]1516 Exp_Rev Access'!$F$7:$GB$306,119,FALSE))</f>
        <v>0</v>
      </c>
      <c r="EJ198" s="99">
        <f>IF(ISNA(VLOOKUP($A198,'[2]1516 Exp_Rev Access'!$F$7:$GB$306,120,FALSE)),"",VLOOKUP($A198,'[2]1516 Exp_Rev Access'!$F$7:$GB$306,120,FALSE))</f>
        <v>0</v>
      </c>
      <c r="EK198" s="99">
        <f>IF(ISNA(VLOOKUP($A198,'[2]1516 Exp_Rev Access'!$F$7:$GB$306,121,FALSE)),"",VLOOKUP($A198,'[2]1516 Exp_Rev Access'!$F$7:$GB$306,121,FALSE))</f>
        <v>28903.7</v>
      </c>
      <c r="EL198" s="99">
        <f>IF(ISNA(VLOOKUP($A198,'[2]1516 Exp_Rev Access'!$F$7:$GB$306,122,FALSE)),"",VLOOKUP($A198,'[2]1516 Exp_Rev Access'!$F$7:$GB$306,122,FALSE))</f>
        <v>0</v>
      </c>
      <c r="EM198" s="99">
        <f>IF(ISNA(VLOOKUP($A198,'[2]1516 Exp_Rev Access'!$F$7:$GB$306,123,FALSE)),"",VLOOKUP($A198,'[2]1516 Exp_Rev Access'!$F$7:$GB$306,123,FALSE))</f>
        <v>0</v>
      </c>
      <c r="EN198" s="99">
        <f>IF(ISNA(VLOOKUP($A198,'[2]1516 Exp_Rev Access'!$F$7:$GB$306,124,FALSE)),"",VLOOKUP($A198,'[2]1516 Exp_Rev Access'!$F$7:$GB$306,124,FALSE))</f>
        <v>0</v>
      </c>
      <c r="EO198" s="99">
        <f>IF(ISNA(VLOOKUP($A198,'[2]1516 Exp_Rev Access'!$F$7:$GB$306,125,FALSE)),"",VLOOKUP($A198,'[2]1516 Exp_Rev Access'!$F$7:$GB$306,125,FALSE))</f>
        <v>0</v>
      </c>
      <c r="EP198" s="99">
        <f>IF(ISNA(VLOOKUP($A198,'[2]1516 Exp_Rev Access'!$F$7:$GB$306,126,FALSE)),"",VLOOKUP($A198,'[2]1516 Exp_Rev Access'!$F$7:$GB$306,126,FALSE))</f>
        <v>0</v>
      </c>
      <c r="EQ198" s="99">
        <f>IF(ISNA(VLOOKUP($A198,'[2]1516 Exp_Rev Access'!$F$7:$GB$306,127,FALSE)),"",VLOOKUP($A198,'[2]1516 Exp_Rev Access'!$F$7:$GB$306,127,FALSE))</f>
        <v>0</v>
      </c>
      <c r="ER198" s="99">
        <f>IF(ISNA(VLOOKUP($A198,'[2]1516 Exp_Rev Access'!$F$7:$GB$306,128,FALSE)),"",VLOOKUP($A198,'[2]1516 Exp_Rev Access'!$F$7:$GB$306,128,FALSE))</f>
        <v>0</v>
      </c>
      <c r="ES198" s="99">
        <f>IF(ISNA(VLOOKUP($A198,'[2]1516 Exp_Rev Access'!$F$7:$GB$306,129,FALSE)),"",VLOOKUP($A198,'[2]1516 Exp_Rev Access'!$F$7:$GB$306,129,FALSE))</f>
        <v>0</v>
      </c>
      <c r="ET198" s="99">
        <f>IF(ISNA(VLOOKUP($A198,'[2]1516 Exp_Rev Access'!$F$7:$GB$306,130,FALSE)),"",VLOOKUP($A198,'[2]1516 Exp_Rev Access'!$F$7:$GB$306,130,FALSE))</f>
        <v>0</v>
      </c>
      <c r="EU198" s="99">
        <f>IF(ISNA(VLOOKUP($A198,'[2]1516 Exp_Rev Access'!$F$7:$GB$306,131,FALSE)),"",VLOOKUP($A198,'[2]1516 Exp_Rev Access'!$F$7:$GB$306,131,FALSE))</f>
        <v>101</v>
      </c>
      <c r="EV198" s="99">
        <f>IF(ISNA(VLOOKUP($A198,'[2]1516 Exp_Rev Access'!$F$7:$GB$306,132,FALSE)),"",VLOOKUP($A198,'[2]1516 Exp_Rev Access'!$F$7:$GB$306,132,FALSE))</f>
        <v>0</v>
      </c>
      <c r="EW198" s="99">
        <f>IF(ISNA(VLOOKUP($A198,'[2]1516 Exp_Rev Access'!$F$7:$GB$306,133,FALSE)),"",VLOOKUP($A198,'[2]1516 Exp_Rev Access'!$F$7:$GB$306,133,FALSE))</f>
        <v>0</v>
      </c>
      <c r="EX198" s="99">
        <f>IF(ISNA(VLOOKUP($A198,'[2]1516 Exp_Rev Access'!$F$7:$GB$306,134,FALSE)),"",VLOOKUP($A198,'[2]1516 Exp_Rev Access'!$F$7:$GB$306,134,FALSE))</f>
        <v>0</v>
      </c>
      <c r="EY198" s="99">
        <f>IF(ISNA(VLOOKUP($A198,'[2]1516 Exp_Rev Access'!$F$7:$GB$306,135,FALSE)),"",VLOOKUP($A198,'[2]1516 Exp_Rev Access'!$F$7:$GB$306,135,FALSE))</f>
        <v>0</v>
      </c>
      <c r="EZ198" s="99">
        <f>IF(ISNA(VLOOKUP($A198,'[2]1516 Exp_Rev Access'!$F$7:$GB$306,136,FALSE)),"",VLOOKUP($A198,'[2]1516 Exp_Rev Access'!$F$7:$GB$306,136,FALSE))</f>
        <v>0</v>
      </c>
      <c r="FA198" s="99">
        <f>IF(ISNA(VLOOKUP($A198,'[2]1516 Exp_Rev Access'!$F$7:$GB$306,137,FALSE)),"",VLOOKUP($A198,'[2]1516 Exp_Rev Access'!$F$7:$GB$306,137,FALSE))</f>
        <v>0</v>
      </c>
      <c r="FB198" s="99">
        <f>IF(ISNA(VLOOKUP($A198,'[2]1516 Exp_Rev Access'!$F$7:$GB$306,138,FALSE)),"",VLOOKUP($A198,'[2]1516 Exp_Rev Access'!$F$7:$GB$306,138,FALSE))</f>
        <v>0</v>
      </c>
      <c r="FC198" s="99">
        <f>IF(ISNA(VLOOKUP($A198,'[2]1516 Exp_Rev Access'!$F$7:$GB$306,139,FALSE)),"",VLOOKUP($A198,'[2]1516 Exp_Rev Access'!$F$7:$GB$306,139,FALSE))</f>
        <v>0</v>
      </c>
      <c r="FD198" s="99">
        <f>IF(ISNA(VLOOKUP($A198,'[2]1516 Exp_Rev Access'!$F$7:$FS$306,140,FALSE)),"",VLOOKUP($A198,'[2]1516 Exp_Rev Access'!$F$7:$FS$306,140,FALSE))</f>
        <v>0</v>
      </c>
      <c r="FE198" s="99">
        <f>IF(ISNA(VLOOKUP($A198,'[2]1516 Exp_Rev Access'!$F$7:$FS$306,141,FALSE)),"",VLOOKUP($A198,'[2]1516 Exp_Rev Access'!$F$7:$FS$306,141,FALSE))</f>
        <v>0</v>
      </c>
      <c r="FF198" s="99">
        <f>IF(ISNA(VLOOKUP($A198,'[2]1516 Exp_Rev Access'!$F$7:$FS$306,142,FALSE)),"",VLOOKUP($A198,'[2]1516 Exp_Rev Access'!$F$7:$FS$306,142,FALSE))</f>
        <v>0</v>
      </c>
      <c r="FG198" s="99">
        <f>IF(ISNA(VLOOKUP($A198,'[2]1516 Exp_Rev Access'!$F$7:$FS$306,143,FALSE)),"",VLOOKUP($A198,'[2]1516 Exp_Rev Access'!$F$7:$FS$306,143,FALSE))</f>
        <v>0</v>
      </c>
      <c r="FH198" s="99">
        <f>IF(ISNA(VLOOKUP($A198,'[2]1516 Exp_Rev Access'!$F$7:$FS$306,144,FALSE)),"",VLOOKUP($A198,'[2]1516 Exp_Rev Access'!$F$7:$FS$306,144,FALSE))</f>
        <v>0</v>
      </c>
      <c r="FI198" s="99">
        <f>IF(ISNA(VLOOKUP($A198,'[2]1516 Exp_Rev Access'!$F$7:$FS$306,145,FALSE)),"",VLOOKUP($A198,'[2]1516 Exp_Rev Access'!$F$7:$FS$306,145,FALSE))</f>
        <v>0</v>
      </c>
      <c r="FJ198" s="99">
        <f>IF(ISNA(VLOOKUP($A198,'[2]1516 Exp_Rev Access'!$F$7:$FS$306,146,FALSE)),"",VLOOKUP($A198,'[2]1516 Exp_Rev Access'!$F$7:$FS$306,146,FALSE))</f>
        <v>0</v>
      </c>
      <c r="FK198" s="99">
        <f>IF(ISNA(VLOOKUP($A198,'[2]1516 Exp_Rev Access'!$F$7:$FS$306,147,FALSE)),"",VLOOKUP($A198,'[2]1516 Exp_Rev Access'!$F$7:$FS$306,147,FALSE))</f>
        <v>0</v>
      </c>
      <c r="FL198" s="99">
        <f>IF(ISNA(VLOOKUP($A198,'[2]1516 Exp_Rev Access'!$F$7:$FS$306,148,FALSE)),"",VLOOKUP($A198,'[2]1516 Exp_Rev Access'!$F$7:$FS$306,148,FALSE))</f>
        <v>0</v>
      </c>
      <c r="FM198" s="99">
        <f>IF(ISNA(VLOOKUP($A198,'[2]1516 Exp_Rev Access'!$F$7:$FS$306,149,FALSE)),"",VLOOKUP($A198,'[2]1516 Exp_Rev Access'!$F$7:$FS$306,149,FALSE))</f>
        <v>0</v>
      </c>
      <c r="FN198" s="99">
        <f>IF(ISNA(VLOOKUP($A198,'[2]1516 Exp_Rev Access'!$F$7:$FS$306,150,FALSE)),"",VLOOKUP($A198,'[2]1516 Exp_Rev Access'!$F$7:$FS$306,150,FALSE))</f>
        <v>0</v>
      </c>
      <c r="FO198" s="99">
        <f>IF(ISNA(VLOOKUP($A198,'[2]1516 Exp_Rev Access'!$F$7:$FS$306,151,FALSE)),"",VLOOKUP($A198,'[2]1516 Exp_Rev Access'!$F$7:$FS$306,151,FALSE))</f>
        <v>0</v>
      </c>
      <c r="FP198" s="99">
        <f>IF(ISNA(VLOOKUP($A198,'[2]1516 Exp_Rev Access'!$F$7:$FS$306,152,FALSE)),"",VLOOKUP($A198,'[2]1516 Exp_Rev Access'!$F$7:$FS$306,152,FALSE))</f>
        <v>0</v>
      </c>
      <c r="FQ198" s="99">
        <f>IF(ISNA(VLOOKUP($A198,'[2]1516 Exp_Rev Access'!$F$7:$FS$306,153,FALSE)),"",VLOOKUP($A198,'[2]1516 Exp_Rev Access'!$F$7:$FS$306,153,FALSE))</f>
        <v>26161.599999999999</v>
      </c>
      <c r="FR198" s="101">
        <f t="shared" si="260"/>
        <v>598869.71</v>
      </c>
      <c r="FS198" s="72">
        <f t="shared" si="261"/>
        <v>6.4365442056512415E-2</v>
      </c>
      <c r="FT198" s="94">
        <f t="shared" si="262"/>
        <v>744.84429491803689</v>
      </c>
      <c r="FU198" s="99">
        <f>IF(ISNA(VLOOKUP($A198,'[2]1516 Exp_Rev Access'!$F$7:$GB$306,154,FALSE)),"",VLOOKUP($A198,'[2]1516 Exp_Rev Access'!$F$7:$GB$306,154,FALSE))</f>
        <v>0</v>
      </c>
      <c r="FV198" s="99">
        <f>IF(ISNA(VLOOKUP($A198,'[2]1516 Exp_Rev Access'!$F$7:$GB$306,155,FALSE)),"",VLOOKUP($A198,'[2]1516 Exp_Rev Access'!$F$7:$GB$306,155,FALSE))</f>
        <v>0</v>
      </c>
      <c r="FW198" s="99">
        <f>IF(ISNA(VLOOKUP($A198,'[2]1516 Exp_Rev Access'!$F$7:$GB$306,156,FALSE)),"",VLOOKUP($A198,'[2]1516 Exp_Rev Access'!$F$7:$GB$306,156,FALSE))</f>
        <v>0</v>
      </c>
      <c r="FX198" s="99">
        <f>IF(ISNA(VLOOKUP($A198,'[2]1516 Exp_Rev Access'!$F$7:$GB$306,157,FALSE)),"",VLOOKUP($A198,'[2]1516 Exp_Rev Access'!$F$7:$GB$306,157,FALSE))</f>
        <v>0</v>
      </c>
      <c r="FY198" s="99">
        <f>IF(ISNA(VLOOKUP($A198,'[2]1516 Exp_Rev Access'!$F$7:$GB$306,158,FALSE)),"",VLOOKUP($A198,'[2]1516 Exp_Rev Access'!$F$7:$GB$306,158,FALSE))</f>
        <v>0</v>
      </c>
      <c r="FZ198" s="99">
        <f>IF(ISNA(VLOOKUP($A198,'[2]1516 Exp_Rev Access'!$F$7:$GB$306,159,FALSE)),"",VLOOKUP($A198,'[2]1516 Exp_Rev Access'!$F$7:$GB$306,159,FALSE))</f>
        <v>0</v>
      </c>
      <c r="GA198" s="99">
        <f>IF(ISNA(VLOOKUP($A198,'[2]1516 Exp_Rev Access'!$F$7:$GB$306,160,FALSE)),"",VLOOKUP($A198,'[2]1516 Exp_Rev Access'!$F$7:$GB$306,160,FALSE))</f>
        <v>0</v>
      </c>
      <c r="GB198" s="99">
        <f>IF(ISNA(VLOOKUP($A198,'[2]1516 Exp_Rev Access'!$F$7:$GB$306,161,FALSE)),"",VLOOKUP($A198,'[2]1516 Exp_Rev Access'!$F$7:$GB$306,161,FALSE))</f>
        <v>0</v>
      </c>
      <c r="GC198" s="99">
        <f>IF(ISNA(VLOOKUP($A198,'[2]1516 Exp_Rev Access'!$F$7:$GB$306,162,FALSE)),"",VLOOKUP($A198,'[2]1516 Exp_Rev Access'!$F$7:$GB$306,162,FALSE))</f>
        <v>0</v>
      </c>
      <c r="GD198" s="99">
        <f>IF(ISNA(VLOOKUP($A198,'[2]1516 Exp_Rev Access'!$F$7:$GB$306,163,FALSE)),"",VLOOKUP($A198,'[2]1516 Exp_Rev Access'!$F$7:$GB$306,163,FALSE))</f>
        <v>0</v>
      </c>
      <c r="GE198" s="99">
        <f>IF(ISNA(VLOOKUP($A198,'[2]1516 Exp_Rev Access'!$F$7:$GB$306,164,FALSE)),"",VLOOKUP($A198,'[2]1516 Exp_Rev Access'!$F$7:$GB$306,164,FALSE))</f>
        <v>0</v>
      </c>
      <c r="GF198" s="99">
        <f>IF(ISNA(VLOOKUP($A198,'[2]1516 Exp_Rev Access'!$F$7:$GB$306,165,FALSE)),"",VLOOKUP($A198,'[2]1516 Exp_Rev Access'!$F$7:$GB$306,165,FALSE))</f>
        <v>0</v>
      </c>
      <c r="GG198" s="99">
        <f>IF(ISNA(VLOOKUP($A198,'[2]1516 Exp_Rev Access'!$F$7:$GB$306,166,FALSE)),"",VLOOKUP($A198,'[2]1516 Exp_Rev Access'!$F$7:$GB$306,166,FALSE))</f>
        <v>0</v>
      </c>
      <c r="GH198" s="99">
        <f>IF(ISNA(VLOOKUP($A198,'[2]1516 Exp_Rev Access'!$F$7:$GB$306,167,FALSE)),"",VLOOKUP($A198,'[2]1516 Exp_Rev Access'!$F$7:$GB$306,167,FALSE))</f>
        <v>0</v>
      </c>
      <c r="GI198" s="99">
        <f>IF(ISNA(VLOOKUP($A198,'[2]1516 Exp_Rev Access'!$F$7:$GB$306,168,FALSE)),"",VLOOKUP($A198,'[2]1516 Exp_Rev Access'!$F$7:$GB$306,168,FALSE))</f>
        <v>7536.57</v>
      </c>
      <c r="GJ198" s="99">
        <f>IF(ISNA(VLOOKUP($A198,'[2]1516 Exp_Rev Access'!$F$7:$GB$306,169,FALSE)),"",VLOOKUP($A198,'[2]1516 Exp_Rev Access'!$F$7:$GB$306,169,FALSE))</f>
        <v>10141.48</v>
      </c>
      <c r="GK198" s="99">
        <f>IF(ISNA(VLOOKUP($A198,'[2]1516 Exp_Rev Access'!$F$7:$GB$306,170,FALSE)),"",VLOOKUP($A198,'[2]1516 Exp_Rev Access'!$F$7:$GB$306,170,FALSE))</f>
        <v>0</v>
      </c>
      <c r="GL198" s="99">
        <f>IF(ISNA(VLOOKUP($A198,'[2]1516 Exp_Rev Access'!$F$7:$GB$306,171,FALSE)),"",VLOOKUP($A198,'[2]1516 Exp_Rev Access'!$F$7:$GB$306,171,FALSE))</f>
        <v>0</v>
      </c>
      <c r="GM198" s="99">
        <f>IF(ISNA(VLOOKUP($A198,'[2]1516 Exp_Rev Access'!$F$7:$GB$306,172,FALSE)),"",VLOOKUP($A198,'[2]1516 Exp_Rev Access'!$F$7:$GB$306,172,FALSE))</f>
        <v>0</v>
      </c>
      <c r="GN198" s="99">
        <f>IF(ISNA(VLOOKUP($A198,'[2]1516 Exp_Rev Access'!$F$7:$GB$306,173,FALSE)),"",VLOOKUP($A198,'[2]1516 Exp_Rev Access'!$F$7:$GB$306,173,FALSE))</f>
        <v>0</v>
      </c>
      <c r="GO198" s="99">
        <f>IF(ISNA(VLOOKUP($A198,'[2]1516 Exp_Rev Access'!$F$7:$GB$306,174,FALSE)),"",VLOOKUP($A198,'[2]1516 Exp_Rev Access'!$F$7:$GB$306,174,FALSE))</f>
        <v>0</v>
      </c>
      <c r="GP198" s="99">
        <f>IF(ISNA(VLOOKUP($A198,'[2]1516 Exp_Rev Access'!$F$7:$GB$306,175,FALSE)),"",VLOOKUP($A198,'[2]1516 Exp_Rev Access'!$F$7:$GB$306,175,FALSE))</f>
        <v>0</v>
      </c>
      <c r="GQ198" s="99">
        <f>IF(ISNA(VLOOKUP($A198,'[2]1516 Exp_Rev Access'!$F$7:$GB$306,176,FALSE)),"",VLOOKUP($A198,'[2]1516 Exp_Rev Access'!$F$7:$GB$306,176,FALSE))</f>
        <v>0</v>
      </c>
      <c r="GR198" s="99">
        <f>IF(ISNA(VLOOKUP($A198,'[2]1516 Exp_Rev Access'!$F$7:$GB$306,177,FALSE)),"",VLOOKUP($A198,'[2]1516 Exp_Rev Access'!$F$7:$GB$306,177,FALSE))</f>
        <v>0</v>
      </c>
      <c r="GS198" s="99">
        <f>IF(ISNA(VLOOKUP($A198,'[2]1516 Exp_Rev Access'!$F$7:$GB$306,178,FALSE)),"",VLOOKUP($A198,'[2]1516 Exp_Rev Access'!$F$7:$GB$306,178,FALSE))</f>
        <v>0</v>
      </c>
      <c r="GT198" s="101">
        <f t="shared" si="263"/>
        <v>17678.05</v>
      </c>
      <c r="GU198" s="72">
        <f t="shared" si="264"/>
        <v>1.9000050995184401E-3</v>
      </c>
      <c r="GV198" s="84">
        <f t="shared" si="265"/>
        <v>21.987077435884682</v>
      </c>
    </row>
    <row r="199" spans="1:207" customFormat="1" ht="12" customHeight="1" x14ac:dyDescent="0.2">
      <c r="A199" s="96" t="s">
        <v>508</v>
      </c>
      <c r="B199" s="69" t="s">
        <v>509</v>
      </c>
      <c r="C199" s="80">
        <f>IF(ISNA(VLOOKUP($A199,'[2]1516 enrollment_Rev_Exp by size'!$A$6:$G$320,3,FALSE)),"",VLOOKUP($A199,'[2]1516 enrollment_Rev_Exp by size'!$A$6:$G$320,3,FALSE))</f>
        <v>796.23</v>
      </c>
      <c r="D199" s="97">
        <v>9392874.4299999997</v>
      </c>
      <c r="E199" s="80">
        <f t="shared" si="243"/>
        <v>9392874.4299999978</v>
      </c>
      <c r="F199" s="80">
        <f t="shared" si="244"/>
        <v>0</v>
      </c>
      <c r="G199" s="98">
        <f>IF(ISNA(VLOOKUP($A199,'[2]1516 Exp_Rev Access'!$F$7:$FS$306,2,FALSE)),"",VLOOKUP($A199,'[2]1516 Exp_Rev Access'!$F$7:$FS$306,2,FALSE))</f>
        <v>2025143.77</v>
      </c>
      <c r="H199" s="98">
        <f>IF(ISNA(VLOOKUP($A199,'[2]1516 Exp_Rev Access'!$F$7:$FS$306,3,FALSE)),"",VLOOKUP($A199,'[2]1516 Exp_Rev Access'!$F$7:$FS$306,3,FALSE))</f>
        <v>0</v>
      </c>
      <c r="I199" s="98">
        <f>IF(ISNA(VLOOKUP($A199,'[2]1516 Exp_Rev Access'!$F$7:$FS$306,4,FALSE)),"",VLOOKUP($A199,'[2]1516 Exp_Rev Access'!$F$7:$FS$306,4,FALSE))</f>
        <v>2479.5100000000002</v>
      </c>
      <c r="J199" s="98">
        <f>IF(ISNA(VLOOKUP($A199,'[2]1516 Exp_Rev Access'!$F$7:$FS$306,5,FALSE)),"",VLOOKUP($A199,'[2]1516 Exp_Rev Access'!$F$7:$FS$306,5,FALSE))</f>
        <v>660.42</v>
      </c>
      <c r="K199" s="98">
        <f>IF(ISNA(VLOOKUP($A199,'[2]1516 Exp_Rev Access'!$F$7:$FS$306,6,FALSE)),"",VLOOKUP($A199,'[2]1516 Exp_Rev Access'!$F$7:$FS$306,6,FALSE))</f>
        <v>0</v>
      </c>
      <c r="L199" s="98">
        <f>IF(ISNA(VLOOKUP($A199,'[2]1516 Exp_Rev Access'!$F$7:$FS$306,7,FALSE)),"",VLOOKUP($A199,'[2]1516 Exp_Rev Access'!$F$7:$FS$306,7,FALSE))</f>
        <v>0</v>
      </c>
      <c r="M199" s="90">
        <f t="shared" si="245"/>
        <v>2028283.7</v>
      </c>
      <c r="N199" s="72">
        <f t="shared" si="246"/>
        <v>0.21593855162396758</v>
      </c>
      <c r="O199" s="73">
        <f t="shared" si="247"/>
        <v>2547.3590545445409</v>
      </c>
      <c r="P199" s="99">
        <f>IF(ISNA(VLOOKUP($A199,'[2]1516 Exp_Rev Access'!$F$7:$FS$306,8,FALSE)),"",VLOOKUP($A199,'[2]1516 Exp_Rev Access'!$F$7:$FS$306,8,FALSE))</f>
        <v>30961.63</v>
      </c>
      <c r="Q199" s="99">
        <f>IF(ISNA(VLOOKUP($A199,'[2]1516 Exp_Rev Access'!$F$7:$FS$306,9,FALSE)),"",VLOOKUP($A199,'[2]1516 Exp_Rev Access'!$F$7:$FS$306,9,FALSE))</f>
        <v>0</v>
      </c>
      <c r="R199" s="99">
        <f>IF(ISNA(VLOOKUP($A199,'[2]1516 Exp_Rev Access'!$F$7:$FS$306,10,FALSE)),"",VLOOKUP($A199,'[2]1516 Exp_Rev Access'!$F$7:$FS$306,10,FALSE))</f>
        <v>0</v>
      </c>
      <c r="S199" s="99">
        <f>IF(ISNA(VLOOKUP($A199,'[2]1516 Exp_Rev Access'!$F$7:$FS$306,11,FALSE)),"",VLOOKUP($A199,'[2]1516 Exp_Rev Access'!$F$7:$FS$306,11,FALSE))</f>
        <v>0</v>
      </c>
      <c r="T199" s="99">
        <f>IF(ISNA(VLOOKUP($A199,'[2]1516 Exp_Rev Access'!$F$7:$FS$306,12,FALSE)),"",VLOOKUP($A199,'[2]1516 Exp_Rev Access'!$F$7:$FS$306,12,FALSE))</f>
        <v>0</v>
      </c>
      <c r="U199" s="99">
        <f>IF(ISNA(VLOOKUP($A199,'[2]1516 Exp_Rev Access'!$F$7:$FS$306,13,FALSE)),"",VLOOKUP($A199,'[2]1516 Exp_Rev Access'!$F$7:$FS$306,13,FALSE))</f>
        <v>0</v>
      </c>
      <c r="V199" s="99">
        <f>IF(ISNA(VLOOKUP($A199,'[2]1516 Exp_Rev Access'!$F$7:$FS$306,14,FALSE)),"",VLOOKUP($A199,'[2]1516 Exp_Rev Access'!$F$7:$FS$306,14,FALSE))</f>
        <v>0</v>
      </c>
      <c r="W199" s="99">
        <f>IF(ISNA(VLOOKUP($A199,'[2]1516 Exp_Rev Access'!$F$7:$FS$306,15,FALSE)),"",VLOOKUP($A199,'[2]1516 Exp_Rev Access'!$F$7:$FS$306,15,FALSE))</f>
        <v>0</v>
      </c>
      <c r="X199" s="99">
        <f>IF(ISNA(VLOOKUP($A199,'[2]1516 Exp_Rev Access'!$F$7:$FS$306,16,FALSE)),"",VLOOKUP($A199,'[2]1516 Exp_Rev Access'!$F$7:$FS$306,16,FALSE))</f>
        <v>17698.5</v>
      </c>
      <c r="Y199" s="99">
        <f>IF(ISNA(VLOOKUP($A199,'[2]1516 Exp_Rev Access'!$F$7:$FS$306,17,FALSE)),"",VLOOKUP($A199,'[2]1516 Exp_Rev Access'!$F$7:$FS$306,17,FALSE))</f>
        <v>0</v>
      </c>
      <c r="Z199" s="99">
        <f>IF(ISNA(VLOOKUP($A199,'[2]1516 Exp_Rev Access'!$F$7:$FS$306,18,FALSE)),"",VLOOKUP($A199,'[2]1516 Exp_Rev Access'!$F$7:$FS$306,18,FALSE))</f>
        <v>0</v>
      </c>
      <c r="AA199" s="99">
        <f>IF(ISNA(VLOOKUP($A199,'[2]1516 Exp_Rev Access'!$F$7:$FS$306,19,FALSE)),"",VLOOKUP($A199,'[2]1516 Exp_Rev Access'!$F$7:$FS$306,19,FALSE))</f>
        <v>0</v>
      </c>
      <c r="AB199" s="99">
        <f>IF(ISNA(VLOOKUP($A199,'[2]1516 Exp_Rev Access'!$F$7:$FS$306,20,FALSE)),"",VLOOKUP($A199,'[2]1516 Exp_Rev Access'!$F$7:$FS$306,20,FALSE))</f>
        <v>0</v>
      </c>
      <c r="AC199" s="99">
        <f>IF(ISNA(VLOOKUP($A199,'[2]1516 Exp_Rev Access'!$F$7:$FS$306,21,FALSE)),"",VLOOKUP($A199,'[2]1516 Exp_Rev Access'!$F$7:$FS$306,21,FALSE))</f>
        <v>87473.74</v>
      </c>
      <c r="AD199" s="99">
        <f>IF(ISNA(VLOOKUP($A199,'[2]1516 Exp_Rev Access'!$F$7:$FS$306,22,FALSE)),"",VLOOKUP($A199,'[2]1516 Exp_Rev Access'!$F$7:$FS$306,22,FALSE))</f>
        <v>1695.84</v>
      </c>
      <c r="AE199" s="99">
        <f>IF(ISNA(VLOOKUP($A199,'[2]1516 Exp_Rev Access'!$F$7:$FS$306,23,FALSE)),"",VLOOKUP($A199,'[2]1516 Exp_Rev Access'!$F$7:$FS$306,23,FALSE))</f>
        <v>360.66</v>
      </c>
      <c r="AF199" s="99">
        <f>IF(ISNA(VLOOKUP($A199,'[2]1516 Exp_Rev Access'!$F$7:$FS$306,24,FALSE)),"",VLOOKUP($A199,'[2]1516 Exp_Rev Access'!$F$7:$FS$306,24,FALSE))</f>
        <v>158133.69</v>
      </c>
      <c r="AG199" s="99">
        <f>IF(ISNA(VLOOKUP($A199,'[2]1516 Exp_Rev Access'!$F$7:$FS$306,25,FALSE)),"",VLOOKUP($A199,'[2]1516 Exp_Rev Access'!$F$7:$FS$306,25,FALSE))</f>
        <v>810</v>
      </c>
      <c r="AH199" s="98">
        <f>IF(ISNA(VLOOKUP($A199,'[2]1516 Exp_Rev Access'!$F$7:$FS$306,26,FALSE)),"",VLOOKUP($A199,'[2]1516 Exp_Rev Access'!$F$7:$FS$306,26,FALSE))</f>
        <v>12554.16</v>
      </c>
      <c r="AI199" s="98">
        <f>IF(ISNA(VLOOKUP($A199,'[2]1516 Exp_Rev Access'!$F$7:$FS$306,27,FALSE)),"",VLOOKUP($A199,'[2]1516 Exp_Rev Access'!$F$7:$FS$306,27,FALSE))</f>
        <v>5517.03</v>
      </c>
      <c r="AJ199" s="98">
        <f>IF(ISNA(VLOOKUP($A199,'[2]1516 Exp_Rev Access'!$F$7:$FS$306,28,FALSE)),"",VLOOKUP($A199,'[2]1516 Exp_Rev Access'!$F$7:$FS$306,28,FALSE))</f>
        <v>11399.72</v>
      </c>
      <c r="AK199" s="98">
        <f>IF(ISNA(VLOOKUP($A199,'[2]1516 Exp_Rev Access'!$F$7:$FS$306,29,FALSE)),"",VLOOKUP($A199,'[2]1516 Exp_Rev Access'!$F$7:$FS$306,29,FALSE))</f>
        <v>0</v>
      </c>
      <c r="AL199" s="100">
        <f t="shared" si="248"/>
        <v>326604.96999999997</v>
      </c>
      <c r="AM199" s="72">
        <f t="shared" si="249"/>
        <v>3.477156779152215E-2</v>
      </c>
      <c r="AN199" s="94">
        <f t="shared" si="250"/>
        <v>410.18922924280668</v>
      </c>
      <c r="AO199" s="99">
        <f>IF(ISNA(VLOOKUP($A199,'[2]1516 Exp_Rev Access'!$F$7:$GB$306,30,FALSE)),"",VLOOKUP($A199,'[2]1516 Exp_Rev Access'!$F$7:$FS$306,30,FALSE))</f>
        <v>5404674.0899999999</v>
      </c>
      <c r="AP199" s="99">
        <f>IF(ISNA(VLOOKUP($A199,'[2]1516 Exp_Rev Access'!$F$7:$GB$306,31,FALSE)),"",VLOOKUP($A199,'[2]1516 Exp_Rev Access'!$F$7:$FS$306,31,FALSE))</f>
        <v>81772.75</v>
      </c>
      <c r="AQ199" s="99">
        <f>IF(ISNA(VLOOKUP($A199,'[2]1516 Exp_Rev Access'!$F$7:$GB$306,32,FALSE)),"",VLOOKUP($A199,'[2]1516 Exp_Rev Access'!$F$7:$FS$306,32,FALSE))</f>
        <v>0</v>
      </c>
      <c r="AR199" s="99">
        <f>IF(ISNA(VLOOKUP($A199,'[2]1516 Exp_Rev Access'!$F$7:$GB$306,33,FALSE)),"",VLOOKUP($A199,'[2]1516 Exp_Rev Access'!$F$7:$FS$306,33,FALSE))</f>
        <v>0</v>
      </c>
      <c r="AS199" s="99">
        <f>IF(ISNA(VLOOKUP($A199,'[2]1516 Exp_Rev Access'!$F$7:$GB$306,34,FALSE)),"",VLOOKUP($A199,'[2]1516 Exp_Rev Access'!$F$7:$FS$306,34,FALSE))</f>
        <v>0</v>
      </c>
      <c r="AT199" s="101">
        <f t="shared" si="251"/>
        <v>5486446.8399999999</v>
      </c>
      <c r="AU199" s="72">
        <f t="shared" si="252"/>
        <v>0.58410733379728574</v>
      </c>
      <c r="AV199" s="94">
        <f t="shared" si="253"/>
        <v>6890.5301734423465</v>
      </c>
      <c r="AW199" s="99">
        <f>IF(ISNA(VLOOKUP($A199,'[2]1516 Exp_Rev Access'!$F$7:$GB$306,35,FALSE)),"",VLOOKUP($A199,'[2]1516 Exp_Rev Access'!$F$7:$GB$306,35,FALSE))</f>
        <v>0</v>
      </c>
      <c r="AX199" s="99">
        <f>IF(ISNA(VLOOKUP($A199,'[2]1516 Exp_Rev Access'!$F$7:$GB$306,36,FALSE)),"",VLOOKUP($A199,'[2]1516 Exp_Rev Access'!$F$7:$GB$306,36,FALSE))</f>
        <v>500612.53</v>
      </c>
      <c r="AY199" s="99">
        <f>IF(ISNA(VLOOKUP($A199,'[2]1516 Exp_Rev Access'!$F$7:$GB$306,37,FALSE)),"",VLOOKUP($A199,'[2]1516 Exp_Rev Access'!$F$7:$GB$306,37,FALSE))</f>
        <v>6595.07</v>
      </c>
      <c r="AZ199" s="99">
        <f>IF(ISNA(VLOOKUP($A199,'[2]1516 Exp_Rev Access'!$F$7:$GB$306,38,FALSE)),"",VLOOKUP($A199,'[2]1516 Exp_Rev Access'!$F$7:$GB$306,38,FALSE))</f>
        <v>0</v>
      </c>
      <c r="BA199" s="99">
        <f>IF(ISNA(VLOOKUP($A199,'[2]1516 Exp_Rev Access'!$F$7:$GB$306,39,FALSE)),"",VLOOKUP($A199,'[2]1516 Exp_Rev Access'!$F$7:$GB$306,39,FALSE))</f>
        <v>0</v>
      </c>
      <c r="BB199" s="99">
        <f>IF(ISNA(VLOOKUP($A199,'[2]1516 Exp_Rev Access'!$F$7:$GB$306,40,FALSE)),"",VLOOKUP($A199,'[2]1516 Exp_Rev Access'!$F$7:$GB$306,40,FALSE))</f>
        <v>76554.179999999993</v>
      </c>
      <c r="BC199" s="99">
        <f>IF(ISNA(VLOOKUP($A199,'[2]1516 Exp_Rev Access'!$F$7:$GB$306,41,FALSE)),"",VLOOKUP($A199,'[2]1516 Exp_Rev Access'!$F$7:$GB$306,41,FALSE))</f>
        <v>0</v>
      </c>
      <c r="BD199" s="99">
        <f>IF(ISNA(VLOOKUP($A199,'[2]1516 Exp_Rev Access'!$F$7:$GB$306,42,FALSE)),"",VLOOKUP($A199,'[2]1516 Exp_Rev Access'!$F$7:$GB$306,42,FALSE))</f>
        <v>24263.66</v>
      </c>
      <c r="BE199" s="99">
        <f>IF(ISNA(VLOOKUP($A199,'[2]1516 Exp_Rev Access'!$F$7:$GB$306,43,FALSE)),"",VLOOKUP($A199,'[2]1516 Exp_Rev Access'!$F$7:$GB$306,43,FALSE))</f>
        <v>0</v>
      </c>
      <c r="BF199" s="99">
        <f>IF(ISNA(VLOOKUP($A199,'[2]1516 Exp_Rev Access'!$F$7:$GB$306,44,FALSE)),"",VLOOKUP($A199,'[2]1516 Exp_Rev Access'!$F$7:$GB$306,44,FALSE))</f>
        <v>43283.99</v>
      </c>
      <c r="BG199" s="99">
        <f>IF(ISNA(VLOOKUP($A199,'[2]1516 Exp_Rev Access'!$F$7:$GB$306,45,FALSE)),"",VLOOKUP($A199,'[2]1516 Exp_Rev Access'!$F$7:$GB$306,45,FALSE))</f>
        <v>0</v>
      </c>
      <c r="BH199" s="99">
        <f>IF(ISNA(VLOOKUP($A199,'[2]1516 Exp_Rev Access'!$F$7:$GB$306,46,FALSE)),"",VLOOKUP($A199,'[2]1516 Exp_Rev Access'!$F$7:$GB$306,46,FALSE))</f>
        <v>0</v>
      </c>
      <c r="BI199" s="99">
        <f>IF(ISNA(VLOOKUP($A199,'[2]1516 Exp_Rev Access'!$F$7:$GB$306,47,FALSE)),"",VLOOKUP($A199,'[2]1516 Exp_Rev Access'!$F$7:$GB$306,47,FALSE))</f>
        <v>3917</v>
      </c>
      <c r="BJ199" s="99">
        <f>IF(ISNA(VLOOKUP($A199,'[2]1516 Exp_Rev Access'!$F$7:$GB$306,48,FALSE)),"",VLOOKUP($A199,'[2]1516 Exp_Rev Access'!$F$7:$GB$306,48,FALSE))</f>
        <v>168717.69</v>
      </c>
      <c r="BK199" s="99">
        <f>IF(ISNA(VLOOKUP($A199,'[2]1516 Exp_Rev Access'!$F$7:$GB$306,49,FALSE)),"",VLOOKUP($A199,'[2]1516 Exp_Rev Access'!$F$7:$GB$306,49,FALSE))</f>
        <v>0</v>
      </c>
      <c r="BL199" s="99">
        <f>IF(ISNA(VLOOKUP($A199,'[2]1516 Exp_Rev Access'!$F$7:$GB$306,50,FALSE)),"",VLOOKUP($A199,'[2]1516 Exp_Rev Access'!$F$7:$GB$306,50,FALSE))</f>
        <v>0</v>
      </c>
      <c r="BM199" s="99">
        <f>IF(ISNA(VLOOKUP($A199,'[2]1516 Exp_Rev Access'!$F$7:$GB$306,51,FALSE)),"",VLOOKUP($A199,'[2]1516 Exp_Rev Access'!$F$7:$GB$306,51,FALSE))</f>
        <v>0</v>
      </c>
      <c r="BN199" s="99">
        <f>IF(ISNA(VLOOKUP($A199,'[2]1516 Exp_Rev Access'!$F$7:$GB$306,52,FALSE)),"",VLOOKUP($A199,'[2]1516 Exp_Rev Access'!$F$7:$GB$306,52,FALSE))</f>
        <v>0</v>
      </c>
      <c r="BO199" s="99">
        <f>IF(ISNA(VLOOKUP($A199,'[2]1516 Exp_Rev Access'!$F$7:$GB$306,53,FALSE)),"",VLOOKUP($A199,'[2]1516 Exp_Rev Access'!$F$7:$GB$306,53,FALSE))</f>
        <v>0</v>
      </c>
      <c r="BP199" s="99">
        <f>IF(ISNA(VLOOKUP($A199,'[2]1516 Exp_Rev Access'!$F$7:$GB$306,54,FALSE)),"",VLOOKUP($A199,'[2]1516 Exp_Rev Access'!$F$7:$GB$306,54,FALSE))</f>
        <v>0</v>
      </c>
      <c r="BQ199" s="99">
        <f>IF(ISNA(VLOOKUP($A199,'[2]1516 Exp_Rev Access'!$F$7:$GB$306,55,FALSE)),"",VLOOKUP($A199,'[2]1516 Exp_Rev Access'!$F$7:$GB$306,55,FALSE))</f>
        <v>0</v>
      </c>
      <c r="BR199" s="99">
        <f>IF(ISNA(VLOOKUP($A199,'[2]1516 Exp_Rev Access'!$F$7:$GB$306,56,FALSE)),"",VLOOKUP($A199,'[2]1516 Exp_Rev Access'!$F$7:$GB$306,56,FALSE))</f>
        <v>0</v>
      </c>
      <c r="BS199" s="99">
        <f>IF(ISNA(VLOOKUP($A199,'[2]1516 Exp_Rev Access'!$F$7:$GB$306,57,FALSE)),"",VLOOKUP($A199,'[2]1516 Exp_Rev Access'!$F$7:$GB$306,57,FALSE))</f>
        <v>0</v>
      </c>
      <c r="BT199" s="99">
        <f>IF(ISNA(VLOOKUP($A199,'[2]1516 Exp_Rev Access'!$F$7:$GB$306,58,FALSE)),"",VLOOKUP($A199,'[2]1516 Exp_Rev Access'!$F$7:$GB$306,58,FALSE))</f>
        <v>0</v>
      </c>
      <c r="BU199" s="102">
        <f t="shared" si="254"/>
        <v>823944.12000000011</v>
      </c>
      <c r="BV199" s="72">
        <f t="shared" si="255"/>
        <v>8.77201250948694E-2</v>
      </c>
      <c r="BW199" s="94">
        <f t="shared" si="256"/>
        <v>1034.8066764628313</v>
      </c>
      <c r="BX199" s="99">
        <f>IF(ISNA(VLOOKUP($A199,'[2]1516 Exp_Rev Access'!$F$7:$GB$306,59,FALSE)),"",VLOOKUP($A199,'[2]1516 Exp_Rev Access'!$F$7:$GB$306,59,FALSE))</f>
        <v>0</v>
      </c>
      <c r="BY199" s="99">
        <f>IF(ISNA(VLOOKUP($A199,'[2]1516 Exp_Rev Access'!$F$7:$GB$306,60,FALSE)),"",VLOOKUP($A199,'[2]1516 Exp_Rev Access'!$F$7:$GB$306,60,FALSE))</f>
        <v>0</v>
      </c>
      <c r="BZ199" s="99">
        <f>IF(ISNA(VLOOKUP($A199,'[2]1516 Exp_Rev Access'!$F$7:$GB$306,61,FALSE)),"",VLOOKUP($A199,'[2]1516 Exp_Rev Access'!$F$7:$GB$306,61,FALSE))</f>
        <v>0</v>
      </c>
      <c r="CA199" s="99">
        <f>IF(ISNA(VLOOKUP($A199,'[2]1516 Exp_Rev Access'!$F$7:$GB$306,62,FALSE)),"",VLOOKUP($A199,'[2]1516 Exp_Rev Access'!$F$7:$GB$306,62,FALSE))</f>
        <v>0</v>
      </c>
      <c r="CB199" s="99">
        <f>IF(ISNA(VLOOKUP($A199,'[2]1516 Exp_Rev Access'!$F$7:$GB$306,63,FALSE)),"",VLOOKUP($A199,'[2]1516 Exp_Rev Access'!$F$7:$GB$306,63,FALSE))</f>
        <v>0</v>
      </c>
      <c r="CC199" s="99">
        <f>IF(ISNA(VLOOKUP($A199,'[2]1516 Exp_Rev Access'!$F$7:$GB$306,64,FALSE)),"",VLOOKUP($A199,'[2]1516 Exp_Rev Access'!$F$7:$GB$306,64,FALSE))</f>
        <v>0</v>
      </c>
      <c r="CD199" s="101">
        <f t="shared" si="257"/>
        <v>0</v>
      </c>
      <c r="CE199" s="72"/>
      <c r="CF199" s="103"/>
      <c r="CG199" s="99">
        <f>IF(ISNA(VLOOKUP($A199,'[2]1516 Exp_Rev Access'!$F$7:$GB$306,65,FALSE)),"",VLOOKUP($A199,'[2]1516 Exp_Rev Access'!$F$7:$GB$306,65,FALSE))</f>
        <v>0</v>
      </c>
      <c r="CH199" s="99">
        <f>IF(ISNA(VLOOKUP($A199,'[2]1516 Exp_Rev Access'!$F$7:$GB$306,66,FALSE)),"",VLOOKUP($A199,'[2]1516 Exp_Rev Access'!$F$7:$GB$306,66,FALSE))</f>
        <v>0</v>
      </c>
      <c r="CI199" s="99">
        <f>IF(ISNA(VLOOKUP($A199,'[2]1516 Exp_Rev Access'!$F$7:$GB$306,67,FALSE)),"",VLOOKUP($A199,'[2]1516 Exp_Rev Access'!$F$7:$GB$306,67,FALSE))</f>
        <v>0</v>
      </c>
      <c r="CJ199" s="99">
        <f>IF(ISNA(VLOOKUP($A199,'[2]1516 Exp_Rev Access'!$F$7:$GB$306,68,FALSE)),"",VLOOKUP($A199,'[2]1516 Exp_Rev Access'!$F$7:$GB$306,68,FALSE))</f>
        <v>0</v>
      </c>
      <c r="CK199" s="99">
        <f>IF(ISNA(VLOOKUP($A199,'[2]1516 Exp_Rev Access'!$F$7:$GB$306,69,FALSE)),"",VLOOKUP($A199,'[2]1516 Exp_Rev Access'!$F$7:$GB$306,69,FALSE))</f>
        <v>0</v>
      </c>
      <c r="CL199" s="99">
        <f>IF(ISNA(VLOOKUP($A199,'[2]1516 Exp_Rev Access'!$F$7:$GB$306,70,FALSE)),"",VLOOKUP($A199,'[2]1516 Exp_Rev Access'!$F$7:$GB$306,70,FALSE))</f>
        <v>0</v>
      </c>
      <c r="CM199" s="99">
        <f>IF(ISNA(VLOOKUP($A199,'[2]1516 Exp_Rev Access'!$F$7:$GB$306,71,FALSE)),"",VLOOKUP($A199,'[2]1516 Exp_Rev Access'!$F$7:$GB$306,71,FALSE))</f>
        <v>0</v>
      </c>
      <c r="CN199" s="99">
        <f>IF(ISNA(VLOOKUP($A199,'[2]1516 Exp_Rev Access'!$F$7:$GB$306,72,FALSE)),"",VLOOKUP($A199,'[2]1516 Exp_Rev Access'!$F$7:$GB$306,72,FALSE))</f>
        <v>0</v>
      </c>
      <c r="CO199" s="99">
        <f>IF(ISNA(VLOOKUP($A199,'[2]1516 Exp_Rev Access'!$F$7:$GB$306,73,FALSE)),"",VLOOKUP($A199,'[2]1516 Exp_Rev Access'!$F$7:$GB$306,73,FALSE))</f>
        <v>0</v>
      </c>
      <c r="CP199" s="99">
        <f>IF(ISNA(VLOOKUP($A199,'[2]1516 Exp_Rev Access'!$F$7:$GB$306,74,FALSE)),"",VLOOKUP($A199,'[2]1516 Exp_Rev Access'!$F$7:$GB$306,74,FALSE))</f>
        <v>203016</v>
      </c>
      <c r="CQ199" s="99">
        <f>IF(ISNA(VLOOKUP($A199,'[2]1516 Exp_Rev Access'!$F$7:$GB$306,75,FALSE)),"",VLOOKUP($A199,'[2]1516 Exp_Rev Access'!$F$7:$GB$306,75,FALSE))</f>
        <v>0</v>
      </c>
      <c r="CR199" s="99">
        <f>IF(ISNA(VLOOKUP($A199,'[2]1516 Exp_Rev Access'!$F$7:$GB$306,76,FALSE)),"",VLOOKUP($A199,'[2]1516 Exp_Rev Access'!$F$7:$GB$306,76,FALSE))</f>
        <v>3992.17</v>
      </c>
      <c r="CS199" s="99">
        <f>IF(ISNA(VLOOKUP($A199,'[2]1516 Exp_Rev Access'!$F$7:$GB$306,77,FALSE)),"",VLOOKUP($A199,'[2]1516 Exp_Rev Access'!$F$7:$GB$306,77,FALSE))</f>
        <v>0</v>
      </c>
      <c r="CT199" s="99">
        <f>IF(ISNA(VLOOKUP($A199,'[2]1516 Exp_Rev Access'!$F$7:$GB$306,78,FALSE)),"",VLOOKUP($A199,'[2]1516 Exp_Rev Access'!$F$7:$GB$306,78,FALSE))</f>
        <v>129234.9</v>
      </c>
      <c r="CU199" s="99">
        <f>IF(ISNA(VLOOKUP($A199,'[2]1516 Exp_Rev Access'!$F$7:$GB$306,79,FALSE)),"",VLOOKUP($A199,'[2]1516 Exp_Rev Access'!$F$7:$GB$306,79,FALSE))</f>
        <v>12978.71</v>
      </c>
      <c r="CV199" s="99">
        <f>IF(ISNA(VLOOKUP($A199,'[2]1516 Exp_Rev Access'!$F$7:$GB$306,80,FALSE)),"",VLOOKUP($A199,'[2]1516 Exp_Rev Access'!$F$7:$GB$306,80,FALSE))</f>
        <v>0</v>
      </c>
      <c r="CW199" s="99">
        <f>IF(ISNA(VLOOKUP($A199,'[2]1516 Exp_Rev Access'!$F$7:$GB$306,81,FALSE)),"",VLOOKUP($A199,'[2]1516 Exp_Rev Access'!$F$7:$GB$306,81,FALSE))</f>
        <v>0</v>
      </c>
      <c r="CX199" s="99">
        <f>IF(ISNA(VLOOKUP($A199,'[2]1516 Exp_Rev Access'!$F$7:$GB$306,82,FALSE)),"",VLOOKUP($A199,'[2]1516 Exp_Rev Access'!$F$7:$GB$306,82,FALSE))</f>
        <v>0</v>
      </c>
      <c r="CY199" s="99">
        <f>IF(ISNA(VLOOKUP($A199,'[2]1516 Exp_Rev Access'!$F$7:$GB$306,83,FALSE)),"",VLOOKUP($A199,'[2]1516 Exp_Rev Access'!$F$7:$GB$306,83,FALSE))</f>
        <v>0</v>
      </c>
      <c r="CZ199" s="99">
        <f>IF(ISNA(VLOOKUP($A199,'[2]1516 Exp_Rev Access'!$F$7:$GB$306,84,FALSE)),"",VLOOKUP($A199,'[2]1516 Exp_Rev Access'!$F$7:$GB$306,84,FALSE))</f>
        <v>0</v>
      </c>
      <c r="DA199" s="99">
        <f>IF(ISNA(VLOOKUP($A199,'[2]1516 Exp_Rev Access'!$F$7:$GB$306,85,FALSE)),"",VLOOKUP($A199,'[2]1516 Exp_Rev Access'!$F$7:$GB$306,85,FALSE))</f>
        <v>0</v>
      </c>
      <c r="DB199" s="99">
        <f>IF(ISNA(VLOOKUP($A199,'[2]1516 Exp_Rev Access'!$F$7:$GB$306,86,FALSE)),"",VLOOKUP($A199,'[2]1516 Exp_Rev Access'!$F$7:$GB$306,86,FALSE))</f>
        <v>0</v>
      </c>
      <c r="DC199" s="99">
        <f>IF(ISNA(VLOOKUP($A199,'[2]1516 Exp_Rev Access'!$F$7:$GB$306,87,FALSE)),"",VLOOKUP($A199,'[2]1516 Exp_Rev Access'!$F$7:$GB$306,87,FALSE))</f>
        <v>0</v>
      </c>
      <c r="DD199" s="99">
        <f>IF(ISNA(VLOOKUP($A199,'[2]1516 Exp_Rev Access'!$F$7:$GB$306,88,FALSE)),"",VLOOKUP($A199,'[2]1516 Exp_Rev Access'!$F$7:$GB$306,88,FALSE))</f>
        <v>0</v>
      </c>
      <c r="DE199" s="99">
        <f>IF(ISNA(VLOOKUP($A199,'[2]1516 Exp_Rev Access'!$F$7:$GB$306,89,FALSE)),"",VLOOKUP($A199,'[2]1516 Exp_Rev Access'!$F$7:$GB$306,89,FALSE))</f>
        <v>0</v>
      </c>
      <c r="DF199" s="99">
        <f>IF(ISNA(VLOOKUP($A199,'[2]1516 Exp_Rev Access'!$F$7:$GB$306,90,FALSE)),"",VLOOKUP($A199,'[2]1516 Exp_Rev Access'!$F$7:$GB$306,90,FALSE))</f>
        <v>0</v>
      </c>
      <c r="DG199" s="99">
        <f>IF(ISNA(VLOOKUP($A199,'[2]1516 Exp_Rev Access'!$F$7:$GB$306,91,FALSE)),"",VLOOKUP($A199,'[2]1516 Exp_Rev Access'!$F$7:$GB$306,91,FALSE))</f>
        <v>0</v>
      </c>
      <c r="DH199" s="99">
        <f>IF(ISNA(VLOOKUP($A199,'[2]1516 Exp_Rev Access'!$F$7:$GB$306,92,FALSE)),"",VLOOKUP($A199,'[2]1516 Exp_Rev Access'!$F$7:$GB$306,92,FALSE))</f>
        <v>95763.08</v>
      </c>
      <c r="DI199" s="99">
        <f>IF(ISNA(VLOOKUP($A199,'[2]1516 Exp_Rev Access'!$F$7:$GB$306,93,FALSE)),"",VLOOKUP($A199,'[2]1516 Exp_Rev Access'!$F$7:$GB$306,93,FALSE))</f>
        <v>0</v>
      </c>
      <c r="DJ199" s="99">
        <f>IF(ISNA(VLOOKUP($A199,'[2]1516 Exp_Rev Access'!$F$7:$GB$306,94,FALSE)),"",VLOOKUP($A199,'[2]1516 Exp_Rev Access'!$F$7:$GB$306,94,FALSE))</f>
        <v>0</v>
      </c>
      <c r="DK199" s="99">
        <f>IF(ISNA(VLOOKUP($A199,'[2]1516 Exp_Rev Access'!$F$7:$GB$306,95,FALSE)),"",VLOOKUP($A199,'[2]1516 Exp_Rev Access'!$F$7:$GB$306,95,FALSE))</f>
        <v>0</v>
      </c>
      <c r="DL199" s="99">
        <f>IF(ISNA(VLOOKUP($A199,'[2]1516 Exp_Rev Access'!$F$7:$GB$306,96,FALSE)),"",VLOOKUP($A199,'[2]1516 Exp_Rev Access'!$F$7:$GB$306,96,FALSE))</f>
        <v>0</v>
      </c>
      <c r="DM199" s="99">
        <f>IF(ISNA(VLOOKUP($A199,'[2]1516 Exp_Rev Access'!$F$7:$GB$306,97,FALSE)),"",VLOOKUP($A199,'[2]1516 Exp_Rev Access'!$F$7:$GB$306,97,FALSE))</f>
        <v>0</v>
      </c>
      <c r="DN199" s="99">
        <f>IF(ISNA(VLOOKUP($A199,'[2]1516 Exp_Rev Access'!$F$7:$GB$306,98,FALSE)),"",VLOOKUP($A199,'[2]1516 Exp_Rev Access'!$F$7:$GB$306,98,FALSE))</f>
        <v>0</v>
      </c>
      <c r="DO199" s="99">
        <f>IF(ISNA(VLOOKUP($A199,'[2]1516 Exp_Rev Access'!$F$7:$GB$306,99,FALSE)),"",VLOOKUP($A199,'[2]1516 Exp_Rev Access'!$F$7:$GB$306,99,FALSE))</f>
        <v>0</v>
      </c>
      <c r="DP199" s="99">
        <f>IF(ISNA(VLOOKUP($A199,'[2]1516 Exp_Rev Access'!$F$7:$GB$306,100,FALSE)),"",VLOOKUP($A199,'[2]1516 Exp_Rev Access'!$F$7:$GB$306,100,FALSE))</f>
        <v>0</v>
      </c>
      <c r="DQ199" s="99">
        <f>IF(ISNA(VLOOKUP($A199,'[2]1516 Exp_Rev Access'!$F$7:$GB$306,101,FALSE)),"",VLOOKUP($A199,'[2]1516 Exp_Rev Access'!$F$7:$GB$306,101,FALSE))</f>
        <v>0</v>
      </c>
      <c r="DR199" s="99">
        <f>IF(ISNA(VLOOKUP($A199,'[2]1516 Exp_Rev Access'!$F$7:$GB$306,102,FALSE)),"",VLOOKUP($A199,'[2]1516 Exp_Rev Access'!$F$7:$GB$306,102,FALSE))</f>
        <v>0</v>
      </c>
      <c r="DS199" s="99">
        <f>IF(ISNA(VLOOKUP($A199,'[2]1516 Exp_Rev Access'!$F$7:$GB$306,103,FALSE)),"",VLOOKUP($A199,'[2]1516 Exp_Rev Access'!$F$7:$GB$306,103,FALSE))</f>
        <v>0</v>
      </c>
      <c r="DT199" s="99">
        <f>IF(ISNA(VLOOKUP($A199,'[2]1516 Exp_Rev Access'!$F$7:$GB$306,104,FALSE)),"",VLOOKUP($A199,'[2]1516 Exp_Rev Access'!$F$7:$GB$306,104,FALSE))</f>
        <v>0</v>
      </c>
      <c r="DU199" s="99">
        <f>IF(ISNA(VLOOKUP($A199,'[2]1516 Exp_Rev Access'!$F$7:$GB$306,105,FALSE)),"",VLOOKUP($A199,'[2]1516 Exp_Rev Access'!$F$7:$GB$306,105,FALSE))</f>
        <v>0</v>
      </c>
      <c r="DV199" s="99">
        <f>IF(ISNA(VLOOKUP($A199,'[2]1516 Exp_Rev Access'!$F$7:$GB$306,106,FALSE)),"",VLOOKUP($A199,'[2]1516 Exp_Rev Access'!$F$7:$GB$306,106,FALSE))</f>
        <v>0</v>
      </c>
      <c r="DW199" s="99">
        <f>IF(ISNA(VLOOKUP($A199,'[2]1516 Exp_Rev Access'!$F$7:$GB$306,107,FALSE)),"",VLOOKUP($A199,'[2]1516 Exp_Rev Access'!$F$7:$GB$306,107,FALSE))</f>
        <v>0</v>
      </c>
      <c r="DX199" s="99">
        <f>IF(ISNA(VLOOKUP($A199,'[2]1516 Exp_Rev Access'!$F$7:$GB$306,108,FALSE)),"",VLOOKUP($A199,'[2]1516 Exp_Rev Access'!$F$7:$GB$306,108,FALSE))</f>
        <v>0</v>
      </c>
      <c r="DY199" s="99">
        <f>IF(ISNA(VLOOKUP($A199,'[2]1516 Exp_Rev Access'!$F$7:$GB$306,109,FALSE)),"",VLOOKUP($A199,'[2]1516 Exp_Rev Access'!$F$7:$GB$306,109,FALSE))</f>
        <v>0</v>
      </c>
      <c r="DZ199" s="99">
        <f>IF(ISNA(VLOOKUP($A199,'[2]1516 Exp_Rev Access'!$F$7:$GB$306,110,FALSE)),"",VLOOKUP($A199,'[2]1516 Exp_Rev Access'!$F$7:$GB$306,110,FALSE))</f>
        <v>0</v>
      </c>
      <c r="EA199" s="99">
        <f>IF(ISNA(VLOOKUP($A199,'[2]1516 Exp_Rev Access'!$F$7:$GB$306,111,FALSE)),"",VLOOKUP($A199,'[2]1516 Exp_Rev Access'!$F$7:$GB$306,111,FALSE))</f>
        <v>0</v>
      </c>
      <c r="EB199" s="99">
        <f>IF(ISNA(VLOOKUP($A199,'[2]1516 Exp_Rev Access'!$F$7:$GB$306,112,FALSE)),"",VLOOKUP($A199,'[2]1516 Exp_Rev Access'!$F$7:$GB$306,112,FALSE))</f>
        <v>0</v>
      </c>
      <c r="EC199" s="99">
        <f>IF(ISNA(VLOOKUP($A199,'[2]1516 Exp_Rev Access'!$F$7:$GB$306,113,FALSE)),"",VLOOKUP($A199,'[2]1516 Exp_Rev Access'!$F$7:$GB$306,113,FALSE))</f>
        <v>0</v>
      </c>
      <c r="ED199" s="99">
        <f>IF(ISNA(VLOOKUP($A199,'[2]1516 Exp_Rev Access'!$F$7:$GB$306,114,FALSE)),"",VLOOKUP($A199,'[2]1516 Exp_Rev Access'!$F$7:$GB$306,114,FALSE))</f>
        <v>0</v>
      </c>
      <c r="EE199" s="99">
        <f>IF(ISNA(VLOOKUP($A199,'[2]1516 Exp_Rev Access'!$F$7:$GB$306,115,FALSE)),"",VLOOKUP($A199,'[2]1516 Exp_Rev Access'!$F$7:$GB$306,115,FALSE))</f>
        <v>0</v>
      </c>
      <c r="EF199" s="99">
        <f>IF(ISNA(VLOOKUP($A199,'[2]1516 Exp_Rev Access'!$F$7:$GB$306,116,FALSE)),"",VLOOKUP($A199,'[2]1516 Exp_Rev Access'!$F$7:$GB$306,116,FALSE))</f>
        <v>0</v>
      </c>
      <c r="EG199" s="99">
        <f>IF(ISNA(VLOOKUP($A199,'[2]1516 Exp_Rev Access'!$F$7:$GB$306,117,FALSE)),"",VLOOKUP($A199,'[2]1516 Exp_Rev Access'!$F$7:$GB$306,117,FALSE))</f>
        <v>0</v>
      </c>
      <c r="EH199" s="99">
        <f>IF(ISNA(VLOOKUP($A199,'[2]1516 Exp_Rev Access'!$F$7:$GB$306,118,FALSE)),"",VLOOKUP($A199,'[2]1516 Exp_Rev Access'!$F$7:$GB$306,118,FALSE))</f>
        <v>0</v>
      </c>
      <c r="EI199" s="99">
        <f>IF(ISNA(VLOOKUP($A199,'[2]1516 Exp_Rev Access'!$F$7:$GB$306,119,FALSE)),"",VLOOKUP($A199,'[2]1516 Exp_Rev Access'!$F$7:$GB$306,119,FALSE))</f>
        <v>0</v>
      </c>
      <c r="EJ199" s="99">
        <f>IF(ISNA(VLOOKUP($A199,'[2]1516 Exp_Rev Access'!$F$7:$GB$306,120,FALSE)),"",VLOOKUP($A199,'[2]1516 Exp_Rev Access'!$F$7:$GB$306,120,FALSE))</f>
        <v>0</v>
      </c>
      <c r="EK199" s="99">
        <f>IF(ISNA(VLOOKUP($A199,'[2]1516 Exp_Rev Access'!$F$7:$GB$306,121,FALSE)),"",VLOOKUP($A199,'[2]1516 Exp_Rev Access'!$F$7:$GB$306,121,FALSE))</f>
        <v>0</v>
      </c>
      <c r="EL199" s="99">
        <f>IF(ISNA(VLOOKUP($A199,'[2]1516 Exp_Rev Access'!$F$7:$GB$306,122,FALSE)),"",VLOOKUP($A199,'[2]1516 Exp_Rev Access'!$F$7:$GB$306,122,FALSE))</f>
        <v>0</v>
      </c>
      <c r="EM199" s="99">
        <f>IF(ISNA(VLOOKUP($A199,'[2]1516 Exp_Rev Access'!$F$7:$GB$306,123,FALSE)),"",VLOOKUP($A199,'[2]1516 Exp_Rev Access'!$F$7:$GB$306,123,FALSE))</f>
        <v>0</v>
      </c>
      <c r="EN199" s="99">
        <f>IF(ISNA(VLOOKUP($A199,'[2]1516 Exp_Rev Access'!$F$7:$GB$306,124,FALSE)),"",VLOOKUP($A199,'[2]1516 Exp_Rev Access'!$F$7:$GB$306,124,FALSE))</f>
        <v>0</v>
      </c>
      <c r="EO199" s="99">
        <f>IF(ISNA(VLOOKUP($A199,'[2]1516 Exp_Rev Access'!$F$7:$GB$306,125,FALSE)),"",VLOOKUP($A199,'[2]1516 Exp_Rev Access'!$F$7:$GB$306,125,FALSE))</f>
        <v>0</v>
      </c>
      <c r="EP199" s="99">
        <f>IF(ISNA(VLOOKUP($A199,'[2]1516 Exp_Rev Access'!$F$7:$GB$306,126,FALSE)),"",VLOOKUP($A199,'[2]1516 Exp_Rev Access'!$F$7:$GB$306,126,FALSE))</f>
        <v>0</v>
      </c>
      <c r="EQ199" s="99">
        <f>IF(ISNA(VLOOKUP($A199,'[2]1516 Exp_Rev Access'!$F$7:$GB$306,127,FALSE)),"",VLOOKUP($A199,'[2]1516 Exp_Rev Access'!$F$7:$GB$306,127,FALSE))</f>
        <v>0</v>
      </c>
      <c r="ER199" s="99">
        <f>IF(ISNA(VLOOKUP($A199,'[2]1516 Exp_Rev Access'!$F$7:$GB$306,128,FALSE)),"",VLOOKUP($A199,'[2]1516 Exp_Rev Access'!$F$7:$GB$306,128,FALSE))</f>
        <v>0</v>
      </c>
      <c r="ES199" s="99">
        <f>IF(ISNA(VLOOKUP($A199,'[2]1516 Exp_Rev Access'!$F$7:$GB$306,129,FALSE)),"",VLOOKUP($A199,'[2]1516 Exp_Rev Access'!$F$7:$GB$306,129,FALSE))</f>
        <v>0</v>
      </c>
      <c r="ET199" s="99">
        <f>IF(ISNA(VLOOKUP($A199,'[2]1516 Exp_Rev Access'!$F$7:$GB$306,130,FALSE)),"",VLOOKUP($A199,'[2]1516 Exp_Rev Access'!$F$7:$GB$306,130,FALSE))</f>
        <v>0</v>
      </c>
      <c r="EU199" s="99">
        <f>IF(ISNA(VLOOKUP($A199,'[2]1516 Exp_Rev Access'!$F$7:$GB$306,131,FALSE)),"",VLOOKUP($A199,'[2]1516 Exp_Rev Access'!$F$7:$GB$306,131,FALSE))</f>
        <v>8841.27</v>
      </c>
      <c r="EV199" s="99">
        <f>IF(ISNA(VLOOKUP($A199,'[2]1516 Exp_Rev Access'!$F$7:$GB$306,132,FALSE)),"",VLOOKUP($A199,'[2]1516 Exp_Rev Access'!$F$7:$GB$306,132,FALSE))</f>
        <v>0</v>
      </c>
      <c r="EW199" s="99">
        <f>IF(ISNA(VLOOKUP($A199,'[2]1516 Exp_Rev Access'!$F$7:$GB$306,133,FALSE)),"",VLOOKUP($A199,'[2]1516 Exp_Rev Access'!$F$7:$GB$306,133,FALSE))</f>
        <v>0</v>
      </c>
      <c r="EX199" s="99">
        <f>IF(ISNA(VLOOKUP($A199,'[2]1516 Exp_Rev Access'!$F$7:$GB$306,134,FALSE)),"",VLOOKUP($A199,'[2]1516 Exp_Rev Access'!$F$7:$GB$306,134,FALSE))</f>
        <v>0</v>
      </c>
      <c r="EY199" s="99">
        <f>IF(ISNA(VLOOKUP($A199,'[2]1516 Exp_Rev Access'!$F$7:$GB$306,135,FALSE)),"",VLOOKUP($A199,'[2]1516 Exp_Rev Access'!$F$7:$GB$306,135,FALSE))</f>
        <v>0</v>
      </c>
      <c r="EZ199" s="99">
        <f>IF(ISNA(VLOOKUP($A199,'[2]1516 Exp_Rev Access'!$F$7:$GB$306,136,FALSE)),"",VLOOKUP($A199,'[2]1516 Exp_Rev Access'!$F$7:$GB$306,136,FALSE))</f>
        <v>0</v>
      </c>
      <c r="FA199" s="99">
        <f>IF(ISNA(VLOOKUP($A199,'[2]1516 Exp_Rev Access'!$F$7:$GB$306,137,FALSE)),"",VLOOKUP($A199,'[2]1516 Exp_Rev Access'!$F$7:$GB$306,137,FALSE))</f>
        <v>0</v>
      </c>
      <c r="FB199" s="99">
        <f>IF(ISNA(VLOOKUP($A199,'[2]1516 Exp_Rev Access'!$F$7:$GB$306,138,FALSE)),"",VLOOKUP($A199,'[2]1516 Exp_Rev Access'!$F$7:$GB$306,138,FALSE))</f>
        <v>0</v>
      </c>
      <c r="FC199" s="99">
        <f>IF(ISNA(VLOOKUP($A199,'[2]1516 Exp_Rev Access'!$F$7:$GB$306,139,FALSE)),"",VLOOKUP($A199,'[2]1516 Exp_Rev Access'!$F$7:$GB$306,139,FALSE))</f>
        <v>0</v>
      </c>
      <c r="FD199" s="99">
        <f>IF(ISNA(VLOOKUP($A199,'[2]1516 Exp_Rev Access'!$F$7:$FS$306,140,FALSE)),"",VLOOKUP($A199,'[2]1516 Exp_Rev Access'!$F$7:$FS$306,140,FALSE))</f>
        <v>0</v>
      </c>
      <c r="FE199" s="99">
        <f>IF(ISNA(VLOOKUP($A199,'[2]1516 Exp_Rev Access'!$F$7:$FS$306,141,FALSE)),"",VLOOKUP($A199,'[2]1516 Exp_Rev Access'!$F$7:$FS$306,141,FALSE))</f>
        <v>0</v>
      </c>
      <c r="FF199" s="99">
        <f>IF(ISNA(VLOOKUP($A199,'[2]1516 Exp_Rev Access'!$F$7:$FS$306,142,FALSE)),"",VLOOKUP($A199,'[2]1516 Exp_Rev Access'!$F$7:$FS$306,142,FALSE))</f>
        <v>0</v>
      </c>
      <c r="FG199" s="99">
        <f>IF(ISNA(VLOOKUP($A199,'[2]1516 Exp_Rev Access'!$F$7:$FS$306,143,FALSE)),"",VLOOKUP($A199,'[2]1516 Exp_Rev Access'!$F$7:$FS$306,143,FALSE))</f>
        <v>0</v>
      </c>
      <c r="FH199" s="99">
        <f>IF(ISNA(VLOOKUP($A199,'[2]1516 Exp_Rev Access'!$F$7:$FS$306,144,FALSE)),"",VLOOKUP($A199,'[2]1516 Exp_Rev Access'!$F$7:$FS$306,144,FALSE))</f>
        <v>4539.26</v>
      </c>
      <c r="FI199" s="99">
        <f>IF(ISNA(VLOOKUP($A199,'[2]1516 Exp_Rev Access'!$F$7:$FS$306,145,FALSE)),"",VLOOKUP($A199,'[2]1516 Exp_Rev Access'!$F$7:$FS$306,145,FALSE))</f>
        <v>0</v>
      </c>
      <c r="FJ199" s="99">
        <f>IF(ISNA(VLOOKUP($A199,'[2]1516 Exp_Rev Access'!$F$7:$FS$306,146,FALSE)),"",VLOOKUP($A199,'[2]1516 Exp_Rev Access'!$F$7:$FS$306,146,FALSE))</f>
        <v>0</v>
      </c>
      <c r="FK199" s="99">
        <f>IF(ISNA(VLOOKUP($A199,'[2]1516 Exp_Rev Access'!$F$7:$FS$306,147,FALSE)),"",VLOOKUP($A199,'[2]1516 Exp_Rev Access'!$F$7:$FS$306,147,FALSE))</f>
        <v>0</v>
      </c>
      <c r="FL199" s="99">
        <f>IF(ISNA(VLOOKUP($A199,'[2]1516 Exp_Rev Access'!$F$7:$FS$306,148,FALSE)),"",VLOOKUP($A199,'[2]1516 Exp_Rev Access'!$F$7:$FS$306,148,FALSE))</f>
        <v>0</v>
      </c>
      <c r="FM199" s="99">
        <f>IF(ISNA(VLOOKUP($A199,'[2]1516 Exp_Rev Access'!$F$7:$FS$306,149,FALSE)),"",VLOOKUP($A199,'[2]1516 Exp_Rev Access'!$F$7:$FS$306,149,FALSE))</f>
        <v>0</v>
      </c>
      <c r="FN199" s="99">
        <f>IF(ISNA(VLOOKUP($A199,'[2]1516 Exp_Rev Access'!$F$7:$FS$306,150,FALSE)),"",VLOOKUP($A199,'[2]1516 Exp_Rev Access'!$F$7:$FS$306,150,FALSE))</f>
        <v>0</v>
      </c>
      <c r="FO199" s="99">
        <f>IF(ISNA(VLOOKUP($A199,'[2]1516 Exp_Rev Access'!$F$7:$FS$306,151,FALSE)),"",VLOOKUP($A199,'[2]1516 Exp_Rev Access'!$F$7:$FS$306,151,FALSE))</f>
        <v>0</v>
      </c>
      <c r="FP199" s="99">
        <f>IF(ISNA(VLOOKUP($A199,'[2]1516 Exp_Rev Access'!$F$7:$FS$306,152,FALSE)),"",VLOOKUP($A199,'[2]1516 Exp_Rev Access'!$F$7:$FS$306,152,FALSE))</f>
        <v>0</v>
      </c>
      <c r="FQ199" s="99">
        <f>IF(ISNA(VLOOKUP($A199,'[2]1516 Exp_Rev Access'!$F$7:$FS$306,153,FALSE)),"",VLOOKUP($A199,'[2]1516 Exp_Rev Access'!$F$7:$FS$306,153,FALSE))</f>
        <v>12771.72</v>
      </c>
      <c r="FR199" s="101">
        <f t="shared" si="260"/>
        <v>471137.11000000004</v>
      </c>
      <c r="FS199" s="72">
        <f t="shared" si="261"/>
        <v>5.0158991638941781E-2</v>
      </c>
      <c r="FT199" s="94">
        <f t="shared" si="262"/>
        <v>591.70982002687674</v>
      </c>
      <c r="FU199" s="99">
        <f>IF(ISNA(VLOOKUP($A199,'[2]1516 Exp_Rev Access'!$F$7:$GB$306,154,FALSE)),"",VLOOKUP($A199,'[2]1516 Exp_Rev Access'!$F$7:$GB$306,154,FALSE))</f>
        <v>0</v>
      </c>
      <c r="FV199" s="99">
        <f>IF(ISNA(VLOOKUP($A199,'[2]1516 Exp_Rev Access'!$F$7:$GB$306,155,FALSE)),"",VLOOKUP($A199,'[2]1516 Exp_Rev Access'!$F$7:$GB$306,155,FALSE))</f>
        <v>47708.18</v>
      </c>
      <c r="FW199" s="99">
        <f>IF(ISNA(VLOOKUP($A199,'[2]1516 Exp_Rev Access'!$F$7:$GB$306,156,FALSE)),"",VLOOKUP($A199,'[2]1516 Exp_Rev Access'!$F$7:$GB$306,156,FALSE))</f>
        <v>0</v>
      </c>
      <c r="FX199" s="99">
        <f>IF(ISNA(VLOOKUP($A199,'[2]1516 Exp_Rev Access'!$F$7:$GB$306,157,FALSE)),"",VLOOKUP($A199,'[2]1516 Exp_Rev Access'!$F$7:$GB$306,157,FALSE))</f>
        <v>0</v>
      </c>
      <c r="FY199" s="99">
        <f>IF(ISNA(VLOOKUP($A199,'[2]1516 Exp_Rev Access'!$F$7:$GB$306,158,FALSE)),"",VLOOKUP($A199,'[2]1516 Exp_Rev Access'!$F$7:$GB$306,158,FALSE))</f>
        <v>0</v>
      </c>
      <c r="FZ199" s="99">
        <f>IF(ISNA(VLOOKUP($A199,'[2]1516 Exp_Rev Access'!$F$7:$GB$306,159,FALSE)),"",VLOOKUP($A199,'[2]1516 Exp_Rev Access'!$F$7:$GB$306,159,FALSE))</f>
        <v>0</v>
      </c>
      <c r="GA199" s="99">
        <f>IF(ISNA(VLOOKUP($A199,'[2]1516 Exp_Rev Access'!$F$7:$GB$306,160,FALSE)),"",VLOOKUP($A199,'[2]1516 Exp_Rev Access'!$F$7:$GB$306,160,FALSE))</f>
        <v>0</v>
      </c>
      <c r="GB199" s="99">
        <f>IF(ISNA(VLOOKUP($A199,'[2]1516 Exp_Rev Access'!$F$7:$GB$306,161,FALSE)),"",VLOOKUP($A199,'[2]1516 Exp_Rev Access'!$F$7:$GB$306,161,FALSE))</f>
        <v>0</v>
      </c>
      <c r="GC199" s="99">
        <f>IF(ISNA(VLOOKUP($A199,'[2]1516 Exp_Rev Access'!$F$7:$GB$306,162,FALSE)),"",VLOOKUP($A199,'[2]1516 Exp_Rev Access'!$F$7:$GB$306,162,FALSE))</f>
        <v>0</v>
      </c>
      <c r="GD199" s="99">
        <f>IF(ISNA(VLOOKUP($A199,'[2]1516 Exp_Rev Access'!$F$7:$GB$306,163,FALSE)),"",VLOOKUP($A199,'[2]1516 Exp_Rev Access'!$F$7:$GB$306,163,FALSE))</f>
        <v>0</v>
      </c>
      <c r="GE199" s="99">
        <f>IF(ISNA(VLOOKUP($A199,'[2]1516 Exp_Rev Access'!$F$7:$GB$306,164,FALSE)),"",VLOOKUP($A199,'[2]1516 Exp_Rev Access'!$F$7:$GB$306,164,FALSE))</f>
        <v>53725</v>
      </c>
      <c r="GF199" s="99">
        <f>IF(ISNA(VLOOKUP($A199,'[2]1516 Exp_Rev Access'!$F$7:$GB$306,165,FALSE)),"",VLOOKUP($A199,'[2]1516 Exp_Rev Access'!$F$7:$GB$306,165,FALSE))</f>
        <v>0</v>
      </c>
      <c r="GG199" s="99">
        <f>IF(ISNA(VLOOKUP($A199,'[2]1516 Exp_Rev Access'!$F$7:$GB$306,166,FALSE)),"",VLOOKUP($A199,'[2]1516 Exp_Rev Access'!$F$7:$GB$306,166,FALSE))</f>
        <v>0</v>
      </c>
      <c r="GH199" s="99">
        <f>IF(ISNA(VLOOKUP($A199,'[2]1516 Exp_Rev Access'!$F$7:$GB$306,167,FALSE)),"",VLOOKUP($A199,'[2]1516 Exp_Rev Access'!$F$7:$GB$306,167,FALSE))</f>
        <v>0</v>
      </c>
      <c r="GI199" s="99">
        <f>IF(ISNA(VLOOKUP($A199,'[2]1516 Exp_Rev Access'!$F$7:$GB$306,168,FALSE)),"",VLOOKUP($A199,'[2]1516 Exp_Rev Access'!$F$7:$GB$306,168,FALSE))</f>
        <v>0</v>
      </c>
      <c r="GJ199" s="99">
        <f>IF(ISNA(VLOOKUP($A199,'[2]1516 Exp_Rev Access'!$F$7:$GB$306,169,FALSE)),"",VLOOKUP($A199,'[2]1516 Exp_Rev Access'!$F$7:$GB$306,169,FALSE))</f>
        <v>0</v>
      </c>
      <c r="GK199" s="99">
        <f>IF(ISNA(VLOOKUP($A199,'[2]1516 Exp_Rev Access'!$F$7:$GB$306,170,FALSE)),"",VLOOKUP($A199,'[2]1516 Exp_Rev Access'!$F$7:$GB$306,170,FALSE))</f>
        <v>5075</v>
      </c>
      <c r="GL199" s="99">
        <f>IF(ISNA(VLOOKUP($A199,'[2]1516 Exp_Rev Access'!$F$7:$GB$306,171,FALSE)),"",VLOOKUP($A199,'[2]1516 Exp_Rev Access'!$F$7:$GB$306,171,FALSE))</f>
        <v>0</v>
      </c>
      <c r="GM199" s="99">
        <f>IF(ISNA(VLOOKUP($A199,'[2]1516 Exp_Rev Access'!$F$7:$GB$306,172,FALSE)),"",VLOOKUP($A199,'[2]1516 Exp_Rev Access'!$F$7:$GB$306,172,FALSE))</f>
        <v>0</v>
      </c>
      <c r="GN199" s="99">
        <f>IF(ISNA(VLOOKUP($A199,'[2]1516 Exp_Rev Access'!$F$7:$GB$306,173,FALSE)),"",VLOOKUP($A199,'[2]1516 Exp_Rev Access'!$F$7:$GB$306,173,FALSE))</f>
        <v>0</v>
      </c>
      <c r="GO199" s="99">
        <f>IF(ISNA(VLOOKUP($A199,'[2]1516 Exp_Rev Access'!$F$7:$GB$306,174,FALSE)),"",VLOOKUP($A199,'[2]1516 Exp_Rev Access'!$F$7:$GB$306,174,FALSE))</f>
        <v>0</v>
      </c>
      <c r="GP199" s="99">
        <f>IF(ISNA(VLOOKUP($A199,'[2]1516 Exp_Rev Access'!$F$7:$GB$306,175,FALSE)),"",VLOOKUP($A199,'[2]1516 Exp_Rev Access'!$F$7:$GB$306,175,FALSE))</f>
        <v>0</v>
      </c>
      <c r="GQ199" s="99">
        <f>IF(ISNA(VLOOKUP($A199,'[2]1516 Exp_Rev Access'!$F$7:$GB$306,176,FALSE)),"",VLOOKUP($A199,'[2]1516 Exp_Rev Access'!$F$7:$GB$306,176,FALSE))</f>
        <v>0</v>
      </c>
      <c r="GR199" s="99">
        <f>IF(ISNA(VLOOKUP($A199,'[2]1516 Exp_Rev Access'!$F$7:$GB$306,177,FALSE)),"",VLOOKUP($A199,'[2]1516 Exp_Rev Access'!$F$7:$GB$306,177,FALSE))</f>
        <v>0</v>
      </c>
      <c r="GS199" s="99">
        <f>IF(ISNA(VLOOKUP($A199,'[2]1516 Exp_Rev Access'!$F$7:$GB$306,178,FALSE)),"",VLOOKUP($A199,'[2]1516 Exp_Rev Access'!$F$7:$GB$306,178,FALSE))</f>
        <v>149949.51</v>
      </c>
      <c r="GT199" s="101">
        <f t="shared" si="263"/>
        <v>256457.69</v>
      </c>
      <c r="GU199" s="72">
        <f t="shared" si="264"/>
        <v>2.7303430053413374E-2</v>
      </c>
      <c r="GV199" s="84">
        <f t="shared" si="265"/>
        <v>322.08996144330155</v>
      </c>
    </row>
    <row r="200" spans="1:207" customFormat="1" ht="12" customHeight="1" x14ac:dyDescent="0.2">
      <c r="A200" s="96" t="s">
        <v>510</v>
      </c>
      <c r="B200" s="69" t="s">
        <v>511</v>
      </c>
      <c r="C200" s="80">
        <f>IF(ISNA(VLOOKUP($A200,'[2]1516 enrollment_Rev_Exp by size'!$A$6:$G$320,3,FALSE)),"",VLOOKUP($A200,'[2]1516 enrollment_Rev_Exp by size'!$A$6:$G$320,3,FALSE))</f>
        <v>793.76</v>
      </c>
      <c r="D200" s="97">
        <v>10395056.34</v>
      </c>
      <c r="E200" s="80">
        <f t="shared" si="243"/>
        <v>10395056.34</v>
      </c>
      <c r="F200" s="80">
        <f t="shared" si="244"/>
        <v>0</v>
      </c>
      <c r="G200" s="98">
        <f>IF(ISNA(VLOOKUP($A200,'[2]1516 Exp_Rev Access'!$F$7:$FS$306,2,FALSE)),"",VLOOKUP($A200,'[2]1516 Exp_Rev Access'!$F$7:$FS$306,2,FALSE))</f>
        <v>2093856.7</v>
      </c>
      <c r="H200" s="98">
        <f>IF(ISNA(VLOOKUP($A200,'[2]1516 Exp_Rev Access'!$F$7:$FS$306,3,FALSE)),"",VLOOKUP($A200,'[2]1516 Exp_Rev Access'!$F$7:$FS$306,3,FALSE))</f>
        <v>0</v>
      </c>
      <c r="I200" s="98">
        <f>IF(ISNA(VLOOKUP($A200,'[2]1516 Exp_Rev Access'!$F$7:$FS$306,4,FALSE)),"",VLOOKUP($A200,'[2]1516 Exp_Rev Access'!$F$7:$FS$306,4,FALSE))</f>
        <v>666.81</v>
      </c>
      <c r="J200" s="98">
        <f>IF(ISNA(VLOOKUP($A200,'[2]1516 Exp_Rev Access'!$F$7:$FS$306,5,FALSE)),"",VLOOKUP($A200,'[2]1516 Exp_Rev Access'!$F$7:$FS$306,5,FALSE))</f>
        <v>280.95</v>
      </c>
      <c r="K200" s="98">
        <f>IF(ISNA(VLOOKUP($A200,'[2]1516 Exp_Rev Access'!$F$7:$FS$306,6,FALSE)),"",VLOOKUP($A200,'[2]1516 Exp_Rev Access'!$F$7:$FS$306,6,FALSE))</f>
        <v>0</v>
      </c>
      <c r="L200" s="98">
        <f>IF(ISNA(VLOOKUP($A200,'[2]1516 Exp_Rev Access'!$F$7:$FS$306,7,FALSE)),"",VLOOKUP($A200,'[2]1516 Exp_Rev Access'!$F$7:$FS$306,7,FALSE))</f>
        <v>0</v>
      </c>
      <c r="M200" s="90">
        <f t="shared" si="245"/>
        <v>2094804.46</v>
      </c>
      <c r="N200" s="72">
        <f t="shared" si="246"/>
        <v>0.20151929835524104</v>
      </c>
      <c r="O200" s="73">
        <f t="shared" si="247"/>
        <v>2639.0904807498487</v>
      </c>
      <c r="P200" s="99">
        <f>IF(ISNA(VLOOKUP($A200,'[2]1516 Exp_Rev Access'!$F$7:$FS$306,8,FALSE)),"",VLOOKUP($A200,'[2]1516 Exp_Rev Access'!$F$7:$FS$306,8,FALSE))</f>
        <v>82836.08</v>
      </c>
      <c r="Q200" s="99">
        <f>IF(ISNA(VLOOKUP($A200,'[2]1516 Exp_Rev Access'!$F$7:$FS$306,9,FALSE)),"",VLOOKUP($A200,'[2]1516 Exp_Rev Access'!$F$7:$FS$306,9,FALSE))</f>
        <v>0</v>
      </c>
      <c r="R200" s="99">
        <f>IF(ISNA(VLOOKUP($A200,'[2]1516 Exp_Rev Access'!$F$7:$FS$306,10,FALSE)),"",VLOOKUP($A200,'[2]1516 Exp_Rev Access'!$F$7:$FS$306,10,FALSE))</f>
        <v>0</v>
      </c>
      <c r="S200" s="99">
        <f>IF(ISNA(VLOOKUP($A200,'[2]1516 Exp_Rev Access'!$F$7:$FS$306,11,FALSE)),"",VLOOKUP($A200,'[2]1516 Exp_Rev Access'!$F$7:$FS$306,11,FALSE))</f>
        <v>0</v>
      </c>
      <c r="T200" s="99">
        <f>IF(ISNA(VLOOKUP($A200,'[2]1516 Exp_Rev Access'!$F$7:$FS$306,12,FALSE)),"",VLOOKUP($A200,'[2]1516 Exp_Rev Access'!$F$7:$FS$306,12,FALSE))</f>
        <v>0</v>
      </c>
      <c r="U200" s="99">
        <f>IF(ISNA(VLOOKUP($A200,'[2]1516 Exp_Rev Access'!$F$7:$FS$306,13,FALSE)),"",VLOOKUP($A200,'[2]1516 Exp_Rev Access'!$F$7:$FS$306,13,FALSE))</f>
        <v>250</v>
      </c>
      <c r="V200" s="99">
        <f>IF(ISNA(VLOOKUP($A200,'[2]1516 Exp_Rev Access'!$F$7:$FS$306,14,FALSE)),"",VLOOKUP($A200,'[2]1516 Exp_Rev Access'!$F$7:$FS$306,14,FALSE))</f>
        <v>0</v>
      </c>
      <c r="W200" s="99">
        <f>IF(ISNA(VLOOKUP($A200,'[2]1516 Exp_Rev Access'!$F$7:$FS$306,15,FALSE)),"",VLOOKUP($A200,'[2]1516 Exp_Rev Access'!$F$7:$FS$306,15,FALSE))</f>
        <v>0</v>
      </c>
      <c r="X200" s="99">
        <f>IF(ISNA(VLOOKUP($A200,'[2]1516 Exp_Rev Access'!$F$7:$FS$306,16,FALSE)),"",VLOOKUP($A200,'[2]1516 Exp_Rev Access'!$F$7:$FS$306,16,FALSE))</f>
        <v>1091.75</v>
      </c>
      <c r="Y200" s="99">
        <f>IF(ISNA(VLOOKUP($A200,'[2]1516 Exp_Rev Access'!$F$7:$FS$306,17,FALSE)),"",VLOOKUP($A200,'[2]1516 Exp_Rev Access'!$F$7:$FS$306,17,FALSE))</f>
        <v>0</v>
      </c>
      <c r="Z200" s="99">
        <f>IF(ISNA(VLOOKUP($A200,'[2]1516 Exp_Rev Access'!$F$7:$FS$306,18,FALSE)),"",VLOOKUP($A200,'[2]1516 Exp_Rev Access'!$F$7:$FS$306,18,FALSE))</f>
        <v>0</v>
      </c>
      <c r="AA200" s="99">
        <f>IF(ISNA(VLOOKUP($A200,'[2]1516 Exp_Rev Access'!$F$7:$FS$306,19,FALSE)),"",VLOOKUP($A200,'[2]1516 Exp_Rev Access'!$F$7:$FS$306,19,FALSE))</f>
        <v>0</v>
      </c>
      <c r="AB200" s="99">
        <f>IF(ISNA(VLOOKUP($A200,'[2]1516 Exp_Rev Access'!$F$7:$FS$306,20,FALSE)),"",VLOOKUP($A200,'[2]1516 Exp_Rev Access'!$F$7:$FS$306,20,FALSE))</f>
        <v>3892.15</v>
      </c>
      <c r="AC200" s="99">
        <f>IF(ISNA(VLOOKUP($A200,'[2]1516 Exp_Rev Access'!$F$7:$FS$306,21,FALSE)),"",VLOOKUP($A200,'[2]1516 Exp_Rev Access'!$F$7:$FS$306,21,FALSE))</f>
        <v>189250.4</v>
      </c>
      <c r="AD200" s="99">
        <f>IF(ISNA(VLOOKUP($A200,'[2]1516 Exp_Rev Access'!$F$7:$FS$306,22,FALSE)),"",VLOOKUP($A200,'[2]1516 Exp_Rev Access'!$F$7:$FS$306,22,FALSE))</f>
        <v>1643.56</v>
      </c>
      <c r="AE200" s="99">
        <f>IF(ISNA(VLOOKUP($A200,'[2]1516 Exp_Rev Access'!$F$7:$FS$306,23,FALSE)),"",VLOOKUP($A200,'[2]1516 Exp_Rev Access'!$F$7:$FS$306,23,FALSE))</f>
        <v>0</v>
      </c>
      <c r="AF200" s="99">
        <f>IF(ISNA(VLOOKUP($A200,'[2]1516 Exp_Rev Access'!$F$7:$FS$306,24,FALSE)),"",VLOOKUP($A200,'[2]1516 Exp_Rev Access'!$F$7:$FS$306,24,FALSE))</f>
        <v>242657.99</v>
      </c>
      <c r="AG200" s="99">
        <f>IF(ISNA(VLOOKUP($A200,'[2]1516 Exp_Rev Access'!$F$7:$FS$306,25,FALSE)),"",VLOOKUP($A200,'[2]1516 Exp_Rev Access'!$F$7:$FS$306,25,FALSE))</f>
        <v>2446.5300000000002</v>
      </c>
      <c r="AH200" s="98">
        <f>IF(ISNA(VLOOKUP($A200,'[2]1516 Exp_Rev Access'!$F$7:$FS$306,26,FALSE)),"",VLOOKUP($A200,'[2]1516 Exp_Rev Access'!$F$7:$FS$306,26,FALSE))</f>
        <v>3160.01</v>
      </c>
      <c r="AI200" s="98">
        <f>IF(ISNA(VLOOKUP($A200,'[2]1516 Exp_Rev Access'!$F$7:$FS$306,27,FALSE)),"",VLOOKUP($A200,'[2]1516 Exp_Rev Access'!$F$7:$FS$306,27,FALSE))</f>
        <v>0</v>
      </c>
      <c r="AJ200" s="98">
        <f>IF(ISNA(VLOOKUP($A200,'[2]1516 Exp_Rev Access'!$F$7:$FS$306,28,FALSE)),"",VLOOKUP($A200,'[2]1516 Exp_Rev Access'!$F$7:$FS$306,28,FALSE))</f>
        <v>57674.74</v>
      </c>
      <c r="AK200" s="98">
        <f>IF(ISNA(VLOOKUP($A200,'[2]1516 Exp_Rev Access'!$F$7:$FS$306,29,FALSE)),"",VLOOKUP($A200,'[2]1516 Exp_Rev Access'!$F$7:$FS$306,29,FALSE))</f>
        <v>14154.1</v>
      </c>
      <c r="AL200" s="100">
        <f t="shared" si="248"/>
        <v>599057.30999999994</v>
      </c>
      <c r="AM200" s="72">
        <f t="shared" si="249"/>
        <v>5.762905850686327E-2</v>
      </c>
      <c r="AN200" s="94">
        <f t="shared" si="250"/>
        <v>754.70836272928841</v>
      </c>
      <c r="AO200" s="99">
        <f>IF(ISNA(VLOOKUP($A200,'[2]1516 Exp_Rev Access'!$F$7:$GB$306,30,FALSE)),"",VLOOKUP($A200,'[2]1516 Exp_Rev Access'!$F$7:$FS$306,30,FALSE))</f>
        <v>4919494.1500000004</v>
      </c>
      <c r="AP200" s="99">
        <f>IF(ISNA(VLOOKUP($A200,'[2]1516 Exp_Rev Access'!$F$7:$GB$306,31,FALSE)),"",VLOOKUP($A200,'[2]1516 Exp_Rev Access'!$F$7:$FS$306,31,FALSE))</f>
        <v>112627.12</v>
      </c>
      <c r="AQ200" s="99">
        <f>IF(ISNA(VLOOKUP($A200,'[2]1516 Exp_Rev Access'!$F$7:$GB$306,32,FALSE)),"",VLOOKUP($A200,'[2]1516 Exp_Rev Access'!$F$7:$FS$306,32,FALSE))</f>
        <v>0</v>
      </c>
      <c r="AR200" s="99">
        <f>IF(ISNA(VLOOKUP($A200,'[2]1516 Exp_Rev Access'!$F$7:$GB$306,33,FALSE)),"",VLOOKUP($A200,'[2]1516 Exp_Rev Access'!$F$7:$FS$306,33,FALSE))</f>
        <v>0</v>
      </c>
      <c r="AS200" s="99">
        <f>IF(ISNA(VLOOKUP($A200,'[2]1516 Exp_Rev Access'!$F$7:$GB$306,34,FALSE)),"",VLOOKUP($A200,'[2]1516 Exp_Rev Access'!$F$7:$FS$306,34,FALSE))</f>
        <v>0</v>
      </c>
      <c r="AT200" s="101">
        <f t="shared" si="251"/>
        <v>5032121.2700000005</v>
      </c>
      <c r="AU200" s="72">
        <f t="shared" si="252"/>
        <v>0.48408792654990079</v>
      </c>
      <c r="AV200" s="94">
        <f t="shared" si="253"/>
        <v>6339.6004711751666</v>
      </c>
      <c r="AW200" s="99">
        <f>IF(ISNA(VLOOKUP($A200,'[2]1516 Exp_Rev Access'!$F$7:$GB$306,35,FALSE)),"",VLOOKUP($A200,'[2]1516 Exp_Rev Access'!$F$7:$GB$306,35,FALSE))</f>
        <v>0</v>
      </c>
      <c r="AX200" s="99">
        <f>IF(ISNA(VLOOKUP($A200,'[2]1516 Exp_Rev Access'!$F$7:$GB$306,36,FALSE)),"",VLOOKUP($A200,'[2]1516 Exp_Rev Access'!$F$7:$GB$306,36,FALSE))</f>
        <v>607421.51</v>
      </c>
      <c r="AY200" s="99">
        <f>IF(ISNA(VLOOKUP($A200,'[2]1516 Exp_Rev Access'!$F$7:$GB$306,37,FALSE)),"",VLOOKUP($A200,'[2]1516 Exp_Rev Access'!$F$7:$GB$306,37,FALSE))</f>
        <v>0</v>
      </c>
      <c r="AZ200" s="99">
        <f>IF(ISNA(VLOOKUP($A200,'[2]1516 Exp_Rev Access'!$F$7:$GB$306,38,FALSE)),"",VLOOKUP($A200,'[2]1516 Exp_Rev Access'!$F$7:$GB$306,38,FALSE))</f>
        <v>0</v>
      </c>
      <c r="BA200" s="99">
        <f>IF(ISNA(VLOOKUP($A200,'[2]1516 Exp_Rev Access'!$F$7:$GB$306,39,FALSE)),"",VLOOKUP($A200,'[2]1516 Exp_Rev Access'!$F$7:$GB$306,39,FALSE))</f>
        <v>0</v>
      </c>
      <c r="BB200" s="99">
        <f>IF(ISNA(VLOOKUP($A200,'[2]1516 Exp_Rev Access'!$F$7:$GB$306,40,FALSE)),"",VLOOKUP($A200,'[2]1516 Exp_Rev Access'!$F$7:$GB$306,40,FALSE))</f>
        <v>176773.81</v>
      </c>
      <c r="BC200" s="99">
        <f>IF(ISNA(VLOOKUP($A200,'[2]1516 Exp_Rev Access'!$F$7:$GB$306,41,FALSE)),"",VLOOKUP($A200,'[2]1516 Exp_Rev Access'!$F$7:$GB$306,41,FALSE))</f>
        <v>0</v>
      </c>
      <c r="BD200" s="99">
        <f>IF(ISNA(VLOOKUP($A200,'[2]1516 Exp_Rev Access'!$F$7:$GB$306,42,FALSE)),"",VLOOKUP($A200,'[2]1516 Exp_Rev Access'!$F$7:$GB$306,42,FALSE))</f>
        <v>24211.33</v>
      </c>
      <c r="BE200" s="99">
        <f>IF(ISNA(VLOOKUP($A200,'[2]1516 Exp_Rev Access'!$F$7:$GB$306,43,FALSE)),"",VLOOKUP($A200,'[2]1516 Exp_Rev Access'!$F$7:$GB$306,43,FALSE))</f>
        <v>0</v>
      </c>
      <c r="BF200" s="99">
        <f>IF(ISNA(VLOOKUP($A200,'[2]1516 Exp_Rev Access'!$F$7:$GB$306,44,FALSE)),"",VLOOKUP($A200,'[2]1516 Exp_Rev Access'!$F$7:$GB$306,44,FALSE))</f>
        <v>33291.160000000003</v>
      </c>
      <c r="BG200" s="99">
        <f>IF(ISNA(VLOOKUP($A200,'[2]1516 Exp_Rev Access'!$F$7:$GB$306,45,FALSE)),"",VLOOKUP($A200,'[2]1516 Exp_Rev Access'!$F$7:$GB$306,45,FALSE))</f>
        <v>8000.54</v>
      </c>
      <c r="BH200" s="99">
        <f>IF(ISNA(VLOOKUP($A200,'[2]1516 Exp_Rev Access'!$F$7:$GB$306,46,FALSE)),"",VLOOKUP($A200,'[2]1516 Exp_Rev Access'!$F$7:$GB$306,46,FALSE))</f>
        <v>0</v>
      </c>
      <c r="BI200" s="99">
        <f>IF(ISNA(VLOOKUP($A200,'[2]1516 Exp_Rev Access'!$F$7:$GB$306,47,FALSE)),"",VLOOKUP($A200,'[2]1516 Exp_Rev Access'!$F$7:$GB$306,47,FALSE))</f>
        <v>5422.06</v>
      </c>
      <c r="BJ200" s="99">
        <f>IF(ISNA(VLOOKUP($A200,'[2]1516 Exp_Rev Access'!$F$7:$GB$306,48,FALSE)),"",VLOOKUP($A200,'[2]1516 Exp_Rev Access'!$F$7:$GB$306,48,FALSE))</f>
        <v>298346.64</v>
      </c>
      <c r="BK200" s="99">
        <f>IF(ISNA(VLOOKUP($A200,'[2]1516 Exp_Rev Access'!$F$7:$GB$306,49,FALSE)),"",VLOOKUP($A200,'[2]1516 Exp_Rev Access'!$F$7:$GB$306,49,FALSE))</f>
        <v>0</v>
      </c>
      <c r="BL200" s="99">
        <f>IF(ISNA(VLOOKUP($A200,'[2]1516 Exp_Rev Access'!$F$7:$GB$306,50,FALSE)),"",VLOOKUP($A200,'[2]1516 Exp_Rev Access'!$F$7:$GB$306,50,FALSE))</f>
        <v>5398.28</v>
      </c>
      <c r="BM200" s="99">
        <f>IF(ISNA(VLOOKUP($A200,'[2]1516 Exp_Rev Access'!$F$7:$GB$306,51,FALSE)),"",VLOOKUP($A200,'[2]1516 Exp_Rev Access'!$F$7:$GB$306,51,FALSE))</f>
        <v>0</v>
      </c>
      <c r="BN200" s="99">
        <f>IF(ISNA(VLOOKUP($A200,'[2]1516 Exp_Rev Access'!$F$7:$GB$306,52,FALSE)),"",VLOOKUP($A200,'[2]1516 Exp_Rev Access'!$F$7:$GB$306,52,FALSE))</f>
        <v>0</v>
      </c>
      <c r="BO200" s="99">
        <f>IF(ISNA(VLOOKUP($A200,'[2]1516 Exp_Rev Access'!$F$7:$GB$306,53,FALSE)),"",VLOOKUP($A200,'[2]1516 Exp_Rev Access'!$F$7:$GB$306,53,FALSE))</f>
        <v>0</v>
      </c>
      <c r="BP200" s="99">
        <f>IF(ISNA(VLOOKUP($A200,'[2]1516 Exp_Rev Access'!$F$7:$GB$306,54,FALSE)),"",VLOOKUP($A200,'[2]1516 Exp_Rev Access'!$F$7:$GB$306,54,FALSE))</f>
        <v>5165.25</v>
      </c>
      <c r="BQ200" s="99">
        <f>IF(ISNA(VLOOKUP($A200,'[2]1516 Exp_Rev Access'!$F$7:$GB$306,55,FALSE)),"",VLOOKUP($A200,'[2]1516 Exp_Rev Access'!$F$7:$GB$306,55,FALSE))</f>
        <v>0</v>
      </c>
      <c r="BR200" s="99">
        <f>IF(ISNA(VLOOKUP($A200,'[2]1516 Exp_Rev Access'!$F$7:$GB$306,56,FALSE)),"",VLOOKUP($A200,'[2]1516 Exp_Rev Access'!$F$7:$GB$306,56,FALSE))</f>
        <v>0</v>
      </c>
      <c r="BS200" s="99">
        <f>IF(ISNA(VLOOKUP($A200,'[2]1516 Exp_Rev Access'!$F$7:$GB$306,57,FALSE)),"",VLOOKUP($A200,'[2]1516 Exp_Rev Access'!$F$7:$GB$306,57,FALSE))</f>
        <v>0</v>
      </c>
      <c r="BT200" s="99">
        <f>IF(ISNA(VLOOKUP($A200,'[2]1516 Exp_Rev Access'!$F$7:$GB$306,58,FALSE)),"",VLOOKUP($A200,'[2]1516 Exp_Rev Access'!$F$7:$GB$306,58,FALSE))</f>
        <v>0</v>
      </c>
      <c r="BU200" s="102">
        <f t="shared" si="254"/>
        <v>1164030.5800000003</v>
      </c>
      <c r="BV200" s="72">
        <f t="shared" si="255"/>
        <v>0.11197924685803101</v>
      </c>
      <c r="BW200" s="94">
        <f t="shared" si="256"/>
        <v>1466.4767436000811</v>
      </c>
      <c r="BX200" s="99">
        <f>IF(ISNA(VLOOKUP($A200,'[2]1516 Exp_Rev Access'!$F$7:$GB$306,59,FALSE)),"",VLOOKUP($A200,'[2]1516 Exp_Rev Access'!$F$7:$GB$306,59,FALSE))</f>
        <v>0</v>
      </c>
      <c r="BY200" s="99">
        <f>IF(ISNA(VLOOKUP($A200,'[2]1516 Exp_Rev Access'!$F$7:$GB$306,60,FALSE)),"",VLOOKUP($A200,'[2]1516 Exp_Rev Access'!$F$7:$GB$306,60,FALSE))</f>
        <v>0</v>
      </c>
      <c r="BZ200" s="99">
        <f>IF(ISNA(VLOOKUP($A200,'[2]1516 Exp_Rev Access'!$F$7:$GB$306,61,FALSE)),"",VLOOKUP($A200,'[2]1516 Exp_Rev Access'!$F$7:$GB$306,61,FALSE))</f>
        <v>0</v>
      </c>
      <c r="CA200" s="99">
        <f>IF(ISNA(VLOOKUP($A200,'[2]1516 Exp_Rev Access'!$F$7:$GB$306,62,FALSE)),"",VLOOKUP($A200,'[2]1516 Exp_Rev Access'!$F$7:$GB$306,62,FALSE))</f>
        <v>0</v>
      </c>
      <c r="CB200" s="99">
        <f>IF(ISNA(VLOOKUP($A200,'[2]1516 Exp_Rev Access'!$F$7:$GB$306,63,FALSE)),"",VLOOKUP($A200,'[2]1516 Exp_Rev Access'!$F$7:$GB$306,63,FALSE))</f>
        <v>0</v>
      </c>
      <c r="CC200" s="99">
        <f>IF(ISNA(VLOOKUP($A200,'[2]1516 Exp_Rev Access'!$F$7:$GB$306,64,FALSE)),"",VLOOKUP($A200,'[2]1516 Exp_Rev Access'!$F$7:$GB$306,64,FALSE))</f>
        <v>0</v>
      </c>
      <c r="CD200" s="101">
        <f t="shared" si="257"/>
        <v>0</v>
      </c>
      <c r="CE200" s="72"/>
      <c r="CF200" s="103"/>
      <c r="CG200" s="99">
        <f>IF(ISNA(VLOOKUP($A200,'[2]1516 Exp_Rev Access'!$F$7:$GB$306,65,FALSE)),"",VLOOKUP($A200,'[2]1516 Exp_Rev Access'!$F$7:$GB$306,65,FALSE))</f>
        <v>0</v>
      </c>
      <c r="CH200" s="99">
        <f>IF(ISNA(VLOOKUP($A200,'[2]1516 Exp_Rev Access'!$F$7:$GB$306,66,FALSE)),"",VLOOKUP($A200,'[2]1516 Exp_Rev Access'!$F$7:$GB$306,66,FALSE))</f>
        <v>0</v>
      </c>
      <c r="CI200" s="99">
        <f>IF(ISNA(VLOOKUP($A200,'[2]1516 Exp_Rev Access'!$F$7:$GB$306,67,FALSE)),"",VLOOKUP($A200,'[2]1516 Exp_Rev Access'!$F$7:$GB$306,67,FALSE))</f>
        <v>0</v>
      </c>
      <c r="CJ200" s="99">
        <f>IF(ISNA(VLOOKUP($A200,'[2]1516 Exp_Rev Access'!$F$7:$GB$306,68,FALSE)),"",VLOOKUP($A200,'[2]1516 Exp_Rev Access'!$F$7:$GB$306,68,FALSE))</f>
        <v>0</v>
      </c>
      <c r="CK200" s="99">
        <f>IF(ISNA(VLOOKUP($A200,'[2]1516 Exp_Rev Access'!$F$7:$GB$306,69,FALSE)),"",VLOOKUP($A200,'[2]1516 Exp_Rev Access'!$F$7:$GB$306,69,FALSE))</f>
        <v>0</v>
      </c>
      <c r="CL200" s="99">
        <f>IF(ISNA(VLOOKUP($A200,'[2]1516 Exp_Rev Access'!$F$7:$GB$306,70,FALSE)),"",VLOOKUP($A200,'[2]1516 Exp_Rev Access'!$F$7:$GB$306,70,FALSE))</f>
        <v>0</v>
      </c>
      <c r="CM200" s="99">
        <f>IF(ISNA(VLOOKUP($A200,'[2]1516 Exp_Rev Access'!$F$7:$GB$306,71,FALSE)),"",VLOOKUP($A200,'[2]1516 Exp_Rev Access'!$F$7:$GB$306,71,FALSE))</f>
        <v>0</v>
      </c>
      <c r="CN200" s="99">
        <f>IF(ISNA(VLOOKUP($A200,'[2]1516 Exp_Rev Access'!$F$7:$GB$306,72,FALSE)),"",VLOOKUP($A200,'[2]1516 Exp_Rev Access'!$F$7:$GB$306,72,FALSE))</f>
        <v>0</v>
      </c>
      <c r="CO200" s="99">
        <f>IF(ISNA(VLOOKUP($A200,'[2]1516 Exp_Rev Access'!$F$7:$GB$306,73,FALSE)),"",VLOOKUP($A200,'[2]1516 Exp_Rev Access'!$F$7:$GB$306,73,FALSE))</f>
        <v>0</v>
      </c>
      <c r="CP200" s="99">
        <f>IF(ISNA(VLOOKUP($A200,'[2]1516 Exp_Rev Access'!$F$7:$GB$306,74,FALSE)),"",VLOOKUP($A200,'[2]1516 Exp_Rev Access'!$F$7:$GB$306,74,FALSE))</f>
        <v>174890.45</v>
      </c>
      <c r="CQ200" s="99">
        <f>IF(ISNA(VLOOKUP($A200,'[2]1516 Exp_Rev Access'!$F$7:$GB$306,75,FALSE)),"",VLOOKUP($A200,'[2]1516 Exp_Rev Access'!$F$7:$GB$306,75,FALSE))</f>
        <v>0</v>
      </c>
      <c r="CR200" s="99">
        <f>IF(ISNA(VLOOKUP($A200,'[2]1516 Exp_Rev Access'!$F$7:$GB$306,76,FALSE)),"",VLOOKUP($A200,'[2]1516 Exp_Rev Access'!$F$7:$GB$306,76,FALSE))</f>
        <v>4546</v>
      </c>
      <c r="CS200" s="99">
        <f>IF(ISNA(VLOOKUP($A200,'[2]1516 Exp_Rev Access'!$F$7:$GB$306,77,FALSE)),"",VLOOKUP($A200,'[2]1516 Exp_Rev Access'!$F$7:$GB$306,77,FALSE))</f>
        <v>0</v>
      </c>
      <c r="CT200" s="99">
        <f>IF(ISNA(VLOOKUP($A200,'[2]1516 Exp_Rev Access'!$F$7:$GB$306,78,FALSE)),"",VLOOKUP($A200,'[2]1516 Exp_Rev Access'!$F$7:$GB$306,78,FALSE))</f>
        <v>89065.279999999999</v>
      </c>
      <c r="CU200" s="99">
        <f>IF(ISNA(VLOOKUP($A200,'[2]1516 Exp_Rev Access'!$F$7:$GB$306,79,FALSE)),"",VLOOKUP($A200,'[2]1516 Exp_Rev Access'!$F$7:$GB$306,79,FALSE))</f>
        <v>40061</v>
      </c>
      <c r="CV200" s="99">
        <f>IF(ISNA(VLOOKUP($A200,'[2]1516 Exp_Rev Access'!$F$7:$GB$306,80,FALSE)),"",VLOOKUP($A200,'[2]1516 Exp_Rev Access'!$F$7:$GB$306,80,FALSE))</f>
        <v>0</v>
      </c>
      <c r="CW200" s="99">
        <f>IF(ISNA(VLOOKUP($A200,'[2]1516 Exp_Rev Access'!$F$7:$GB$306,81,FALSE)),"",VLOOKUP($A200,'[2]1516 Exp_Rev Access'!$F$7:$GB$306,81,FALSE))</f>
        <v>0</v>
      </c>
      <c r="CX200" s="99">
        <f>IF(ISNA(VLOOKUP($A200,'[2]1516 Exp_Rev Access'!$F$7:$GB$306,82,FALSE)),"",VLOOKUP($A200,'[2]1516 Exp_Rev Access'!$F$7:$GB$306,82,FALSE))</f>
        <v>0</v>
      </c>
      <c r="CY200" s="99">
        <f>IF(ISNA(VLOOKUP($A200,'[2]1516 Exp_Rev Access'!$F$7:$GB$306,83,FALSE)),"",VLOOKUP($A200,'[2]1516 Exp_Rev Access'!$F$7:$GB$306,83,FALSE))</f>
        <v>0</v>
      </c>
      <c r="CZ200" s="99">
        <f>IF(ISNA(VLOOKUP($A200,'[2]1516 Exp_Rev Access'!$F$7:$GB$306,84,FALSE)),"",VLOOKUP($A200,'[2]1516 Exp_Rev Access'!$F$7:$GB$306,84,FALSE))</f>
        <v>0</v>
      </c>
      <c r="DA200" s="99">
        <f>IF(ISNA(VLOOKUP($A200,'[2]1516 Exp_Rev Access'!$F$7:$GB$306,85,FALSE)),"",VLOOKUP($A200,'[2]1516 Exp_Rev Access'!$F$7:$GB$306,85,FALSE))</f>
        <v>10283.18</v>
      </c>
      <c r="DB200" s="99">
        <f>IF(ISNA(VLOOKUP($A200,'[2]1516 Exp_Rev Access'!$F$7:$GB$306,86,FALSE)),"",VLOOKUP($A200,'[2]1516 Exp_Rev Access'!$F$7:$GB$306,86,FALSE))</f>
        <v>0</v>
      </c>
      <c r="DC200" s="99">
        <f>IF(ISNA(VLOOKUP($A200,'[2]1516 Exp_Rev Access'!$F$7:$GB$306,87,FALSE)),"",VLOOKUP($A200,'[2]1516 Exp_Rev Access'!$F$7:$GB$306,87,FALSE))</f>
        <v>0</v>
      </c>
      <c r="DD200" s="99">
        <f>IF(ISNA(VLOOKUP($A200,'[2]1516 Exp_Rev Access'!$F$7:$GB$306,88,FALSE)),"",VLOOKUP($A200,'[2]1516 Exp_Rev Access'!$F$7:$GB$306,88,FALSE))</f>
        <v>0</v>
      </c>
      <c r="DE200" s="99">
        <f>IF(ISNA(VLOOKUP($A200,'[2]1516 Exp_Rev Access'!$F$7:$GB$306,89,FALSE)),"",VLOOKUP($A200,'[2]1516 Exp_Rev Access'!$F$7:$GB$306,89,FALSE))</f>
        <v>0</v>
      </c>
      <c r="DF200" s="99">
        <f>IF(ISNA(VLOOKUP($A200,'[2]1516 Exp_Rev Access'!$F$7:$GB$306,90,FALSE)),"",VLOOKUP($A200,'[2]1516 Exp_Rev Access'!$F$7:$GB$306,90,FALSE))</f>
        <v>0</v>
      </c>
      <c r="DG200" s="99">
        <f>IF(ISNA(VLOOKUP($A200,'[2]1516 Exp_Rev Access'!$F$7:$GB$306,91,FALSE)),"",VLOOKUP($A200,'[2]1516 Exp_Rev Access'!$F$7:$GB$306,91,FALSE))</f>
        <v>0</v>
      </c>
      <c r="DH200" s="99">
        <f>IF(ISNA(VLOOKUP($A200,'[2]1516 Exp_Rev Access'!$F$7:$GB$306,92,FALSE)),"",VLOOKUP($A200,'[2]1516 Exp_Rev Access'!$F$7:$GB$306,92,FALSE))</f>
        <v>145050.19</v>
      </c>
      <c r="DI200" s="99">
        <f>IF(ISNA(VLOOKUP($A200,'[2]1516 Exp_Rev Access'!$F$7:$GB$306,93,FALSE)),"",VLOOKUP($A200,'[2]1516 Exp_Rev Access'!$F$7:$GB$306,93,FALSE))</f>
        <v>0</v>
      </c>
      <c r="DJ200" s="99">
        <f>IF(ISNA(VLOOKUP($A200,'[2]1516 Exp_Rev Access'!$F$7:$GB$306,94,FALSE)),"",VLOOKUP($A200,'[2]1516 Exp_Rev Access'!$F$7:$GB$306,94,FALSE))</f>
        <v>0</v>
      </c>
      <c r="DK200" s="99">
        <f>IF(ISNA(VLOOKUP($A200,'[2]1516 Exp_Rev Access'!$F$7:$GB$306,95,FALSE)),"",VLOOKUP($A200,'[2]1516 Exp_Rev Access'!$F$7:$GB$306,95,FALSE))</f>
        <v>0</v>
      </c>
      <c r="DL200" s="99">
        <f>IF(ISNA(VLOOKUP($A200,'[2]1516 Exp_Rev Access'!$F$7:$GB$306,96,FALSE)),"",VLOOKUP($A200,'[2]1516 Exp_Rev Access'!$F$7:$GB$306,96,FALSE))</f>
        <v>0</v>
      </c>
      <c r="DM200" s="99">
        <f>IF(ISNA(VLOOKUP($A200,'[2]1516 Exp_Rev Access'!$F$7:$GB$306,97,FALSE)),"",VLOOKUP($A200,'[2]1516 Exp_Rev Access'!$F$7:$GB$306,97,FALSE))</f>
        <v>0</v>
      </c>
      <c r="DN200" s="99">
        <f>IF(ISNA(VLOOKUP($A200,'[2]1516 Exp_Rev Access'!$F$7:$GB$306,98,FALSE)),"",VLOOKUP($A200,'[2]1516 Exp_Rev Access'!$F$7:$GB$306,98,FALSE))</f>
        <v>0</v>
      </c>
      <c r="DO200" s="99">
        <f>IF(ISNA(VLOOKUP($A200,'[2]1516 Exp_Rev Access'!$F$7:$GB$306,99,FALSE)),"",VLOOKUP($A200,'[2]1516 Exp_Rev Access'!$F$7:$GB$306,99,FALSE))</f>
        <v>0</v>
      </c>
      <c r="DP200" s="99">
        <f>IF(ISNA(VLOOKUP($A200,'[2]1516 Exp_Rev Access'!$F$7:$GB$306,100,FALSE)),"",VLOOKUP($A200,'[2]1516 Exp_Rev Access'!$F$7:$GB$306,100,FALSE))</f>
        <v>0</v>
      </c>
      <c r="DQ200" s="99">
        <f>IF(ISNA(VLOOKUP($A200,'[2]1516 Exp_Rev Access'!$F$7:$GB$306,101,FALSE)),"",VLOOKUP($A200,'[2]1516 Exp_Rev Access'!$F$7:$GB$306,101,FALSE))</f>
        <v>0</v>
      </c>
      <c r="DR200" s="99">
        <f>IF(ISNA(VLOOKUP($A200,'[2]1516 Exp_Rev Access'!$F$7:$GB$306,102,FALSE)),"",VLOOKUP($A200,'[2]1516 Exp_Rev Access'!$F$7:$GB$306,102,FALSE))</f>
        <v>0</v>
      </c>
      <c r="DS200" s="99">
        <f>IF(ISNA(VLOOKUP($A200,'[2]1516 Exp_Rev Access'!$F$7:$GB$306,103,FALSE)),"",VLOOKUP($A200,'[2]1516 Exp_Rev Access'!$F$7:$GB$306,103,FALSE))</f>
        <v>0</v>
      </c>
      <c r="DT200" s="99">
        <f>IF(ISNA(VLOOKUP($A200,'[2]1516 Exp_Rev Access'!$F$7:$GB$306,104,FALSE)),"",VLOOKUP($A200,'[2]1516 Exp_Rev Access'!$F$7:$GB$306,104,FALSE))</f>
        <v>0</v>
      </c>
      <c r="DU200" s="99">
        <f>IF(ISNA(VLOOKUP($A200,'[2]1516 Exp_Rev Access'!$F$7:$GB$306,105,FALSE)),"",VLOOKUP($A200,'[2]1516 Exp_Rev Access'!$F$7:$GB$306,105,FALSE))</f>
        <v>0</v>
      </c>
      <c r="DV200" s="99">
        <f>IF(ISNA(VLOOKUP($A200,'[2]1516 Exp_Rev Access'!$F$7:$GB$306,106,FALSE)),"",VLOOKUP($A200,'[2]1516 Exp_Rev Access'!$F$7:$GB$306,106,FALSE))</f>
        <v>0</v>
      </c>
      <c r="DW200" s="99">
        <f>IF(ISNA(VLOOKUP($A200,'[2]1516 Exp_Rev Access'!$F$7:$GB$306,107,FALSE)),"",VLOOKUP($A200,'[2]1516 Exp_Rev Access'!$F$7:$GB$306,107,FALSE))</f>
        <v>0</v>
      </c>
      <c r="DX200" s="99">
        <f>IF(ISNA(VLOOKUP($A200,'[2]1516 Exp_Rev Access'!$F$7:$GB$306,108,FALSE)),"",VLOOKUP($A200,'[2]1516 Exp_Rev Access'!$F$7:$GB$306,108,FALSE))</f>
        <v>0</v>
      </c>
      <c r="DY200" s="99">
        <f>IF(ISNA(VLOOKUP($A200,'[2]1516 Exp_Rev Access'!$F$7:$GB$306,109,FALSE)),"",VLOOKUP($A200,'[2]1516 Exp_Rev Access'!$F$7:$GB$306,109,FALSE))</f>
        <v>0</v>
      </c>
      <c r="DZ200" s="99">
        <f>IF(ISNA(VLOOKUP($A200,'[2]1516 Exp_Rev Access'!$F$7:$GB$306,110,FALSE)),"",VLOOKUP($A200,'[2]1516 Exp_Rev Access'!$F$7:$GB$306,110,FALSE))</f>
        <v>0</v>
      </c>
      <c r="EA200" s="99">
        <f>IF(ISNA(VLOOKUP($A200,'[2]1516 Exp_Rev Access'!$F$7:$GB$306,111,FALSE)),"",VLOOKUP($A200,'[2]1516 Exp_Rev Access'!$F$7:$GB$306,111,FALSE))</f>
        <v>0</v>
      </c>
      <c r="EB200" s="99">
        <f>IF(ISNA(VLOOKUP($A200,'[2]1516 Exp_Rev Access'!$F$7:$GB$306,112,FALSE)),"",VLOOKUP($A200,'[2]1516 Exp_Rev Access'!$F$7:$GB$306,112,FALSE))</f>
        <v>0</v>
      </c>
      <c r="EC200" s="99">
        <f>IF(ISNA(VLOOKUP($A200,'[2]1516 Exp_Rev Access'!$F$7:$GB$306,113,FALSE)),"",VLOOKUP($A200,'[2]1516 Exp_Rev Access'!$F$7:$GB$306,113,FALSE))</f>
        <v>0</v>
      </c>
      <c r="ED200" s="99">
        <f>IF(ISNA(VLOOKUP($A200,'[2]1516 Exp_Rev Access'!$F$7:$GB$306,114,FALSE)),"",VLOOKUP($A200,'[2]1516 Exp_Rev Access'!$F$7:$GB$306,114,FALSE))</f>
        <v>0</v>
      </c>
      <c r="EE200" s="99">
        <f>IF(ISNA(VLOOKUP($A200,'[2]1516 Exp_Rev Access'!$F$7:$GB$306,115,FALSE)),"",VLOOKUP($A200,'[2]1516 Exp_Rev Access'!$F$7:$GB$306,115,FALSE))</f>
        <v>0</v>
      </c>
      <c r="EF200" s="99">
        <f>IF(ISNA(VLOOKUP($A200,'[2]1516 Exp_Rev Access'!$F$7:$GB$306,116,FALSE)),"",VLOOKUP($A200,'[2]1516 Exp_Rev Access'!$F$7:$GB$306,116,FALSE))</f>
        <v>0</v>
      </c>
      <c r="EG200" s="99">
        <f>IF(ISNA(VLOOKUP($A200,'[2]1516 Exp_Rev Access'!$F$7:$GB$306,117,FALSE)),"",VLOOKUP($A200,'[2]1516 Exp_Rev Access'!$F$7:$GB$306,117,FALSE))</f>
        <v>0</v>
      </c>
      <c r="EH200" s="99">
        <f>IF(ISNA(VLOOKUP($A200,'[2]1516 Exp_Rev Access'!$F$7:$GB$306,118,FALSE)),"",VLOOKUP($A200,'[2]1516 Exp_Rev Access'!$F$7:$GB$306,118,FALSE))</f>
        <v>0</v>
      </c>
      <c r="EI200" s="99">
        <f>IF(ISNA(VLOOKUP($A200,'[2]1516 Exp_Rev Access'!$F$7:$GB$306,119,FALSE)),"",VLOOKUP($A200,'[2]1516 Exp_Rev Access'!$F$7:$GB$306,119,FALSE))</f>
        <v>0</v>
      </c>
      <c r="EJ200" s="99">
        <f>IF(ISNA(VLOOKUP($A200,'[2]1516 Exp_Rev Access'!$F$7:$GB$306,120,FALSE)),"",VLOOKUP($A200,'[2]1516 Exp_Rev Access'!$F$7:$GB$306,120,FALSE))</f>
        <v>0</v>
      </c>
      <c r="EK200" s="99">
        <f>IF(ISNA(VLOOKUP($A200,'[2]1516 Exp_Rev Access'!$F$7:$GB$306,121,FALSE)),"",VLOOKUP($A200,'[2]1516 Exp_Rev Access'!$F$7:$GB$306,121,FALSE))</f>
        <v>0</v>
      </c>
      <c r="EL200" s="99">
        <f>IF(ISNA(VLOOKUP($A200,'[2]1516 Exp_Rev Access'!$F$7:$GB$306,122,FALSE)),"",VLOOKUP($A200,'[2]1516 Exp_Rev Access'!$F$7:$GB$306,122,FALSE))</f>
        <v>0</v>
      </c>
      <c r="EM200" s="99">
        <f>IF(ISNA(VLOOKUP($A200,'[2]1516 Exp_Rev Access'!$F$7:$GB$306,123,FALSE)),"",VLOOKUP($A200,'[2]1516 Exp_Rev Access'!$F$7:$GB$306,123,FALSE))</f>
        <v>0</v>
      </c>
      <c r="EN200" s="99">
        <f>IF(ISNA(VLOOKUP($A200,'[2]1516 Exp_Rev Access'!$F$7:$GB$306,124,FALSE)),"",VLOOKUP($A200,'[2]1516 Exp_Rev Access'!$F$7:$GB$306,124,FALSE))</f>
        <v>0</v>
      </c>
      <c r="EO200" s="99">
        <f>IF(ISNA(VLOOKUP($A200,'[2]1516 Exp_Rev Access'!$F$7:$GB$306,125,FALSE)),"",VLOOKUP($A200,'[2]1516 Exp_Rev Access'!$F$7:$GB$306,125,FALSE))</f>
        <v>0</v>
      </c>
      <c r="EP200" s="99">
        <f>IF(ISNA(VLOOKUP($A200,'[2]1516 Exp_Rev Access'!$F$7:$GB$306,126,FALSE)),"",VLOOKUP($A200,'[2]1516 Exp_Rev Access'!$F$7:$GB$306,126,FALSE))</f>
        <v>0</v>
      </c>
      <c r="EQ200" s="99">
        <f>IF(ISNA(VLOOKUP($A200,'[2]1516 Exp_Rev Access'!$F$7:$GB$306,127,FALSE)),"",VLOOKUP($A200,'[2]1516 Exp_Rev Access'!$F$7:$GB$306,127,FALSE))</f>
        <v>0</v>
      </c>
      <c r="ER200" s="99">
        <f>IF(ISNA(VLOOKUP($A200,'[2]1516 Exp_Rev Access'!$F$7:$GB$306,128,FALSE)),"",VLOOKUP($A200,'[2]1516 Exp_Rev Access'!$F$7:$GB$306,128,FALSE))</f>
        <v>0</v>
      </c>
      <c r="ES200" s="99">
        <f>IF(ISNA(VLOOKUP($A200,'[2]1516 Exp_Rev Access'!$F$7:$GB$306,129,FALSE)),"",VLOOKUP($A200,'[2]1516 Exp_Rev Access'!$F$7:$GB$306,129,FALSE))</f>
        <v>0</v>
      </c>
      <c r="ET200" s="99">
        <f>IF(ISNA(VLOOKUP($A200,'[2]1516 Exp_Rev Access'!$F$7:$GB$306,130,FALSE)),"",VLOOKUP($A200,'[2]1516 Exp_Rev Access'!$F$7:$GB$306,130,FALSE))</f>
        <v>0</v>
      </c>
      <c r="EU200" s="99">
        <f>IF(ISNA(VLOOKUP($A200,'[2]1516 Exp_Rev Access'!$F$7:$GB$306,131,FALSE)),"",VLOOKUP($A200,'[2]1516 Exp_Rev Access'!$F$7:$GB$306,131,FALSE))</f>
        <v>13495.7</v>
      </c>
      <c r="EV200" s="99">
        <f>IF(ISNA(VLOOKUP($A200,'[2]1516 Exp_Rev Access'!$F$7:$GB$306,132,FALSE)),"",VLOOKUP($A200,'[2]1516 Exp_Rev Access'!$F$7:$GB$306,132,FALSE))</f>
        <v>0</v>
      </c>
      <c r="EW200" s="99">
        <f>IF(ISNA(VLOOKUP($A200,'[2]1516 Exp_Rev Access'!$F$7:$GB$306,133,FALSE)),"",VLOOKUP($A200,'[2]1516 Exp_Rev Access'!$F$7:$GB$306,133,FALSE))</f>
        <v>0</v>
      </c>
      <c r="EX200" s="99">
        <f>IF(ISNA(VLOOKUP($A200,'[2]1516 Exp_Rev Access'!$F$7:$GB$306,134,FALSE)),"",VLOOKUP($A200,'[2]1516 Exp_Rev Access'!$F$7:$GB$306,134,FALSE))</f>
        <v>0</v>
      </c>
      <c r="EY200" s="99">
        <f>IF(ISNA(VLOOKUP($A200,'[2]1516 Exp_Rev Access'!$F$7:$GB$306,135,FALSE)),"",VLOOKUP($A200,'[2]1516 Exp_Rev Access'!$F$7:$GB$306,135,FALSE))</f>
        <v>0</v>
      </c>
      <c r="EZ200" s="99">
        <f>IF(ISNA(VLOOKUP($A200,'[2]1516 Exp_Rev Access'!$F$7:$GB$306,136,FALSE)),"",VLOOKUP($A200,'[2]1516 Exp_Rev Access'!$F$7:$GB$306,136,FALSE))</f>
        <v>0</v>
      </c>
      <c r="FA200" s="99">
        <f>IF(ISNA(VLOOKUP($A200,'[2]1516 Exp_Rev Access'!$F$7:$GB$306,137,FALSE)),"",VLOOKUP($A200,'[2]1516 Exp_Rev Access'!$F$7:$GB$306,137,FALSE))</f>
        <v>0</v>
      </c>
      <c r="FB200" s="99">
        <f>IF(ISNA(VLOOKUP($A200,'[2]1516 Exp_Rev Access'!$F$7:$GB$306,138,FALSE)),"",VLOOKUP($A200,'[2]1516 Exp_Rev Access'!$F$7:$GB$306,138,FALSE))</f>
        <v>0</v>
      </c>
      <c r="FC200" s="99">
        <f>IF(ISNA(VLOOKUP($A200,'[2]1516 Exp_Rev Access'!$F$7:$GB$306,139,FALSE)),"",VLOOKUP($A200,'[2]1516 Exp_Rev Access'!$F$7:$GB$306,139,FALSE))</f>
        <v>0</v>
      </c>
      <c r="FD200" s="99">
        <f>IF(ISNA(VLOOKUP($A200,'[2]1516 Exp_Rev Access'!$F$7:$FS$306,140,FALSE)),"",VLOOKUP($A200,'[2]1516 Exp_Rev Access'!$F$7:$FS$306,140,FALSE))</f>
        <v>0</v>
      </c>
      <c r="FE200" s="99">
        <f>IF(ISNA(VLOOKUP($A200,'[2]1516 Exp_Rev Access'!$F$7:$FS$306,141,FALSE)),"",VLOOKUP($A200,'[2]1516 Exp_Rev Access'!$F$7:$FS$306,141,FALSE))</f>
        <v>0</v>
      </c>
      <c r="FF200" s="99">
        <f>IF(ISNA(VLOOKUP($A200,'[2]1516 Exp_Rev Access'!$F$7:$FS$306,142,FALSE)),"",VLOOKUP($A200,'[2]1516 Exp_Rev Access'!$F$7:$FS$306,142,FALSE))</f>
        <v>0</v>
      </c>
      <c r="FG200" s="99">
        <f>IF(ISNA(VLOOKUP($A200,'[2]1516 Exp_Rev Access'!$F$7:$FS$306,143,FALSE)),"",VLOOKUP($A200,'[2]1516 Exp_Rev Access'!$F$7:$FS$306,143,FALSE))</f>
        <v>0</v>
      </c>
      <c r="FH200" s="99">
        <f>IF(ISNA(VLOOKUP($A200,'[2]1516 Exp_Rev Access'!$F$7:$FS$306,144,FALSE)),"",VLOOKUP($A200,'[2]1516 Exp_Rev Access'!$F$7:$FS$306,144,FALSE))</f>
        <v>0</v>
      </c>
      <c r="FI200" s="99">
        <f>IF(ISNA(VLOOKUP($A200,'[2]1516 Exp_Rev Access'!$F$7:$FS$306,145,FALSE)),"",VLOOKUP($A200,'[2]1516 Exp_Rev Access'!$F$7:$FS$306,145,FALSE))</f>
        <v>0</v>
      </c>
      <c r="FJ200" s="99">
        <f>IF(ISNA(VLOOKUP($A200,'[2]1516 Exp_Rev Access'!$F$7:$FS$306,146,FALSE)),"",VLOOKUP($A200,'[2]1516 Exp_Rev Access'!$F$7:$FS$306,146,FALSE))</f>
        <v>0</v>
      </c>
      <c r="FK200" s="99">
        <f>IF(ISNA(VLOOKUP($A200,'[2]1516 Exp_Rev Access'!$F$7:$FS$306,147,FALSE)),"",VLOOKUP($A200,'[2]1516 Exp_Rev Access'!$F$7:$FS$306,147,FALSE))</f>
        <v>0</v>
      </c>
      <c r="FL200" s="99">
        <f>IF(ISNA(VLOOKUP($A200,'[2]1516 Exp_Rev Access'!$F$7:$FS$306,148,FALSE)),"",VLOOKUP($A200,'[2]1516 Exp_Rev Access'!$F$7:$FS$306,148,FALSE))</f>
        <v>0</v>
      </c>
      <c r="FM200" s="99">
        <f>IF(ISNA(VLOOKUP($A200,'[2]1516 Exp_Rev Access'!$F$7:$FS$306,149,FALSE)),"",VLOOKUP($A200,'[2]1516 Exp_Rev Access'!$F$7:$FS$306,149,FALSE))</f>
        <v>0</v>
      </c>
      <c r="FN200" s="99">
        <f>IF(ISNA(VLOOKUP($A200,'[2]1516 Exp_Rev Access'!$F$7:$FS$306,150,FALSE)),"",VLOOKUP($A200,'[2]1516 Exp_Rev Access'!$F$7:$FS$306,150,FALSE))</f>
        <v>0</v>
      </c>
      <c r="FO200" s="99">
        <f>IF(ISNA(VLOOKUP($A200,'[2]1516 Exp_Rev Access'!$F$7:$FS$306,151,FALSE)),"",VLOOKUP($A200,'[2]1516 Exp_Rev Access'!$F$7:$FS$306,151,FALSE))</f>
        <v>0</v>
      </c>
      <c r="FP200" s="99">
        <f>IF(ISNA(VLOOKUP($A200,'[2]1516 Exp_Rev Access'!$F$7:$FS$306,152,FALSE)),"",VLOOKUP($A200,'[2]1516 Exp_Rev Access'!$F$7:$FS$306,152,FALSE))</f>
        <v>0</v>
      </c>
      <c r="FQ200" s="99">
        <f>IF(ISNA(VLOOKUP($A200,'[2]1516 Exp_Rev Access'!$F$7:$FS$306,153,FALSE)),"",VLOOKUP($A200,'[2]1516 Exp_Rev Access'!$F$7:$FS$306,153,FALSE))</f>
        <v>1756.97</v>
      </c>
      <c r="FR200" s="101">
        <f t="shared" si="260"/>
        <v>479148.76999999996</v>
      </c>
      <c r="FS200" s="72">
        <f t="shared" si="261"/>
        <v>4.6093907943167527E-2</v>
      </c>
      <c r="FT200" s="94">
        <f t="shared" si="262"/>
        <v>603.64438873211043</v>
      </c>
      <c r="FU200" s="99">
        <f>IF(ISNA(VLOOKUP($A200,'[2]1516 Exp_Rev Access'!$F$7:$GB$306,154,FALSE)),"",VLOOKUP($A200,'[2]1516 Exp_Rev Access'!$F$7:$GB$306,154,FALSE))</f>
        <v>0</v>
      </c>
      <c r="FV200" s="99">
        <f>IF(ISNA(VLOOKUP($A200,'[2]1516 Exp_Rev Access'!$F$7:$GB$306,155,FALSE)),"",VLOOKUP($A200,'[2]1516 Exp_Rev Access'!$F$7:$GB$306,155,FALSE))</f>
        <v>20677.939999999999</v>
      </c>
      <c r="FW200" s="99">
        <f>IF(ISNA(VLOOKUP($A200,'[2]1516 Exp_Rev Access'!$F$7:$GB$306,156,FALSE)),"",VLOOKUP($A200,'[2]1516 Exp_Rev Access'!$F$7:$GB$306,156,FALSE))</f>
        <v>0</v>
      </c>
      <c r="FX200" s="99">
        <f>IF(ISNA(VLOOKUP($A200,'[2]1516 Exp_Rev Access'!$F$7:$GB$306,157,FALSE)),"",VLOOKUP($A200,'[2]1516 Exp_Rev Access'!$F$7:$GB$306,157,FALSE))</f>
        <v>0</v>
      </c>
      <c r="FY200" s="99">
        <f>IF(ISNA(VLOOKUP($A200,'[2]1516 Exp_Rev Access'!$F$7:$GB$306,158,FALSE)),"",VLOOKUP($A200,'[2]1516 Exp_Rev Access'!$F$7:$GB$306,158,FALSE))</f>
        <v>0</v>
      </c>
      <c r="FZ200" s="99">
        <f>IF(ISNA(VLOOKUP($A200,'[2]1516 Exp_Rev Access'!$F$7:$GB$306,159,FALSE)),"",VLOOKUP($A200,'[2]1516 Exp_Rev Access'!$F$7:$GB$306,159,FALSE))</f>
        <v>0</v>
      </c>
      <c r="GA200" s="99">
        <f>IF(ISNA(VLOOKUP($A200,'[2]1516 Exp_Rev Access'!$F$7:$GB$306,160,FALSE)),"",VLOOKUP($A200,'[2]1516 Exp_Rev Access'!$F$7:$GB$306,160,FALSE))</f>
        <v>0</v>
      </c>
      <c r="GB200" s="99">
        <f>IF(ISNA(VLOOKUP($A200,'[2]1516 Exp_Rev Access'!$F$7:$GB$306,161,FALSE)),"",VLOOKUP($A200,'[2]1516 Exp_Rev Access'!$F$7:$GB$306,161,FALSE))</f>
        <v>0</v>
      </c>
      <c r="GC200" s="99">
        <f>IF(ISNA(VLOOKUP($A200,'[2]1516 Exp_Rev Access'!$F$7:$GB$306,162,FALSE)),"",VLOOKUP($A200,'[2]1516 Exp_Rev Access'!$F$7:$GB$306,162,FALSE))</f>
        <v>0</v>
      </c>
      <c r="GD200" s="99">
        <f>IF(ISNA(VLOOKUP($A200,'[2]1516 Exp_Rev Access'!$F$7:$GB$306,163,FALSE)),"",VLOOKUP($A200,'[2]1516 Exp_Rev Access'!$F$7:$GB$306,163,FALSE))</f>
        <v>12375</v>
      </c>
      <c r="GE200" s="99">
        <f>IF(ISNA(VLOOKUP($A200,'[2]1516 Exp_Rev Access'!$F$7:$GB$306,164,FALSE)),"",VLOOKUP($A200,'[2]1516 Exp_Rev Access'!$F$7:$GB$306,164,FALSE))</f>
        <v>398032.5</v>
      </c>
      <c r="GF200" s="99">
        <f>IF(ISNA(VLOOKUP($A200,'[2]1516 Exp_Rev Access'!$F$7:$GB$306,165,FALSE)),"",VLOOKUP($A200,'[2]1516 Exp_Rev Access'!$F$7:$GB$306,165,FALSE))</f>
        <v>0</v>
      </c>
      <c r="GG200" s="99">
        <f>IF(ISNA(VLOOKUP($A200,'[2]1516 Exp_Rev Access'!$F$7:$GB$306,166,FALSE)),"",VLOOKUP($A200,'[2]1516 Exp_Rev Access'!$F$7:$GB$306,166,FALSE))</f>
        <v>0</v>
      </c>
      <c r="GH200" s="99">
        <f>IF(ISNA(VLOOKUP($A200,'[2]1516 Exp_Rev Access'!$F$7:$GB$306,167,FALSE)),"",VLOOKUP($A200,'[2]1516 Exp_Rev Access'!$F$7:$GB$306,167,FALSE))</f>
        <v>0</v>
      </c>
      <c r="GI200" s="99">
        <f>IF(ISNA(VLOOKUP($A200,'[2]1516 Exp_Rev Access'!$F$7:$GB$306,168,FALSE)),"",VLOOKUP($A200,'[2]1516 Exp_Rev Access'!$F$7:$GB$306,168,FALSE))</f>
        <v>0</v>
      </c>
      <c r="GJ200" s="99">
        <f>IF(ISNA(VLOOKUP($A200,'[2]1516 Exp_Rev Access'!$F$7:$GB$306,169,FALSE)),"",VLOOKUP($A200,'[2]1516 Exp_Rev Access'!$F$7:$GB$306,169,FALSE))</f>
        <v>600</v>
      </c>
      <c r="GK200" s="99">
        <f>IF(ISNA(VLOOKUP($A200,'[2]1516 Exp_Rev Access'!$F$7:$GB$306,170,FALSE)),"",VLOOKUP($A200,'[2]1516 Exp_Rev Access'!$F$7:$GB$306,170,FALSE))</f>
        <v>0</v>
      </c>
      <c r="GL200" s="99">
        <f>IF(ISNA(VLOOKUP($A200,'[2]1516 Exp_Rev Access'!$F$7:$GB$306,171,FALSE)),"",VLOOKUP($A200,'[2]1516 Exp_Rev Access'!$F$7:$GB$306,171,FALSE))</f>
        <v>0</v>
      </c>
      <c r="GM200" s="99">
        <f>IF(ISNA(VLOOKUP($A200,'[2]1516 Exp_Rev Access'!$F$7:$GB$306,172,FALSE)),"",VLOOKUP($A200,'[2]1516 Exp_Rev Access'!$F$7:$GB$306,172,FALSE))</f>
        <v>0</v>
      </c>
      <c r="GN200" s="99">
        <f>IF(ISNA(VLOOKUP($A200,'[2]1516 Exp_Rev Access'!$F$7:$GB$306,173,FALSE)),"",VLOOKUP($A200,'[2]1516 Exp_Rev Access'!$F$7:$GB$306,173,FALSE))</f>
        <v>0</v>
      </c>
      <c r="GO200" s="99">
        <f>IF(ISNA(VLOOKUP($A200,'[2]1516 Exp_Rev Access'!$F$7:$GB$306,174,FALSE)),"",VLOOKUP($A200,'[2]1516 Exp_Rev Access'!$F$7:$GB$306,174,FALSE))</f>
        <v>0</v>
      </c>
      <c r="GP200" s="99">
        <f>IF(ISNA(VLOOKUP($A200,'[2]1516 Exp_Rev Access'!$F$7:$GB$306,175,FALSE)),"",VLOOKUP($A200,'[2]1516 Exp_Rev Access'!$F$7:$GB$306,175,FALSE))</f>
        <v>987</v>
      </c>
      <c r="GQ200" s="99">
        <f>IF(ISNA(VLOOKUP($A200,'[2]1516 Exp_Rev Access'!$F$7:$GB$306,176,FALSE)),"",VLOOKUP($A200,'[2]1516 Exp_Rev Access'!$F$7:$GB$306,176,FALSE))</f>
        <v>0</v>
      </c>
      <c r="GR200" s="99">
        <f>IF(ISNA(VLOOKUP($A200,'[2]1516 Exp_Rev Access'!$F$7:$GB$306,177,FALSE)),"",VLOOKUP($A200,'[2]1516 Exp_Rev Access'!$F$7:$GB$306,177,FALSE))</f>
        <v>0</v>
      </c>
      <c r="GS200" s="99">
        <f>IF(ISNA(VLOOKUP($A200,'[2]1516 Exp_Rev Access'!$F$7:$GB$306,178,FALSE)),"",VLOOKUP($A200,'[2]1516 Exp_Rev Access'!$F$7:$GB$306,178,FALSE))</f>
        <v>593221.51</v>
      </c>
      <c r="GT200" s="101">
        <f t="shared" si="263"/>
        <v>1025893.95</v>
      </c>
      <c r="GU200" s="72">
        <f t="shared" si="264"/>
        <v>9.869056178679643E-2</v>
      </c>
      <c r="GV200" s="84">
        <f t="shared" si="265"/>
        <v>1292.4485360814351</v>
      </c>
    </row>
    <row r="201" spans="1:207" customFormat="1" ht="12" customHeight="1" x14ac:dyDescent="0.2">
      <c r="A201" s="96" t="s">
        <v>512</v>
      </c>
      <c r="B201" s="69" t="s">
        <v>513</v>
      </c>
      <c r="C201" s="80">
        <f>IF(ISNA(VLOOKUP($A201,'[2]1516 enrollment_Rev_Exp by size'!$A$6:$G$320,3,FALSE)),"",VLOOKUP($A201,'[2]1516 enrollment_Rev_Exp by size'!$A$6:$G$320,3,FALSE))</f>
        <v>793.39999999999986</v>
      </c>
      <c r="D201" s="97">
        <v>8664456.0600000005</v>
      </c>
      <c r="E201" s="80">
        <f t="shared" si="243"/>
        <v>8664456.0600000005</v>
      </c>
      <c r="F201" s="80">
        <f t="shared" si="244"/>
        <v>0</v>
      </c>
      <c r="G201" s="98">
        <f>IF(ISNA(VLOOKUP($A201,'[2]1516 Exp_Rev Access'!$F$7:$FS$306,2,FALSE)),"",VLOOKUP($A201,'[2]1516 Exp_Rev Access'!$F$7:$FS$306,2,FALSE))</f>
        <v>941325.71</v>
      </c>
      <c r="H201" s="98">
        <f>IF(ISNA(VLOOKUP($A201,'[2]1516 Exp_Rev Access'!$F$7:$FS$306,3,FALSE)),"",VLOOKUP($A201,'[2]1516 Exp_Rev Access'!$F$7:$FS$306,3,FALSE))</f>
        <v>0</v>
      </c>
      <c r="I201" s="98">
        <f>IF(ISNA(VLOOKUP($A201,'[2]1516 Exp_Rev Access'!$F$7:$FS$306,4,FALSE)),"",VLOOKUP($A201,'[2]1516 Exp_Rev Access'!$F$7:$FS$306,4,FALSE))</f>
        <v>0</v>
      </c>
      <c r="J201" s="98">
        <f>IF(ISNA(VLOOKUP($A201,'[2]1516 Exp_Rev Access'!$F$7:$FS$306,5,FALSE)),"",VLOOKUP($A201,'[2]1516 Exp_Rev Access'!$F$7:$FS$306,5,FALSE))</f>
        <v>4564.25</v>
      </c>
      <c r="K201" s="98">
        <f>IF(ISNA(VLOOKUP($A201,'[2]1516 Exp_Rev Access'!$F$7:$FS$306,6,FALSE)),"",VLOOKUP($A201,'[2]1516 Exp_Rev Access'!$F$7:$FS$306,6,FALSE))</f>
        <v>0</v>
      </c>
      <c r="L201" s="98">
        <f>IF(ISNA(VLOOKUP($A201,'[2]1516 Exp_Rev Access'!$F$7:$FS$306,7,FALSE)),"",VLOOKUP($A201,'[2]1516 Exp_Rev Access'!$F$7:$FS$306,7,FALSE))</f>
        <v>0</v>
      </c>
      <c r="M201" s="90">
        <f t="shared" si="245"/>
        <v>945889.96</v>
      </c>
      <c r="N201" s="72">
        <f t="shared" si="246"/>
        <v>0.10916899496631528</v>
      </c>
      <c r="O201" s="73">
        <f t="shared" si="247"/>
        <v>1192.1980841946056</v>
      </c>
      <c r="P201" s="99">
        <f>IF(ISNA(VLOOKUP($A201,'[2]1516 Exp_Rev Access'!$F$7:$FS$306,8,FALSE)),"",VLOOKUP($A201,'[2]1516 Exp_Rev Access'!$F$7:$FS$306,8,FALSE))</f>
        <v>1860</v>
      </c>
      <c r="Q201" s="99">
        <f>IF(ISNA(VLOOKUP($A201,'[2]1516 Exp_Rev Access'!$F$7:$FS$306,9,FALSE)),"",VLOOKUP($A201,'[2]1516 Exp_Rev Access'!$F$7:$FS$306,9,FALSE))</f>
        <v>0</v>
      </c>
      <c r="R201" s="99">
        <f>IF(ISNA(VLOOKUP($A201,'[2]1516 Exp_Rev Access'!$F$7:$FS$306,10,FALSE)),"",VLOOKUP($A201,'[2]1516 Exp_Rev Access'!$F$7:$FS$306,10,FALSE))</f>
        <v>0</v>
      </c>
      <c r="S201" s="99">
        <f>IF(ISNA(VLOOKUP($A201,'[2]1516 Exp_Rev Access'!$F$7:$FS$306,11,FALSE)),"",VLOOKUP($A201,'[2]1516 Exp_Rev Access'!$F$7:$FS$306,11,FALSE))</f>
        <v>0</v>
      </c>
      <c r="T201" s="99">
        <f>IF(ISNA(VLOOKUP($A201,'[2]1516 Exp_Rev Access'!$F$7:$FS$306,12,FALSE)),"",VLOOKUP($A201,'[2]1516 Exp_Rev Access'!$F$7:$FS$306,12,FALSE))</f>
        <v>0</v>
      </c>
      <c r="U201" s="99">
        <f>IF(ISNA(VLOOKUP($A201,'[2]1516 Exp_Rev Access'!$F$7:$FS$306,13,FALSE)),"",VLOOKUP($A201,'[2]1516 Exp_Rev Access'!$F$7:$FS$306,13,FALSE))</f>
        <v>0</v>
      </c>
      <c r="V201" s="99">
        <f>IF(ISNA(VLOOKUP($A201,'[2]1516 Exp_Rev Access'!$F$7:$FS$306,14,FALSE)),"",VLOOKUP($A201,'[2]1516 Exp_Rev Access'!$F$7:$FS$306,14,FALSE))</f>
        <v>0</v>
      </c>
      <c r="W201" s="99">
        <f>IF(ISNA(VLOOKUP($A201,'[2]1516 Exp_Rev Access'!$F$7:$FS$306,15,FALSE)),"",VLOOKUP($A201,'[2]1516 Exp_Rev Access'!$F$7:$FS$306,15,FALSE))</f>
        <v>0</v>
      </c>
      <c r="X201" s="99">
        <f>IF(ISNA(VLOOKUP($A201,'[2]1516 Exp_Rev Access'!$F$7:$FS$306,16,FALSE)),"",VLOOKUP($A201,'[2]1516 Exp_Rev Access'!$F$7:$FS$306,16,FALSE))</f>
        <v>310</v>
      </c>
      <c r="Y201" s="99">
        <f>IF(ISNA(VLOOKUP($A201,'[2]1516 Exp_Rev Access'!$F$7:$FS$306,17,FALSE)),"",VLOOKUP($A201,'[2]1516 Exp_Rev Access'!$F$7:$FS$306,17,FALSE))</f>
        <v>1023.39</v>
      </c>
      <c r="Z201" s="99">
        <f>IF(ISNA(VLOOKUP($A201,'[2]1516 Exp_Rev Access'!$F$7:$FS$306,18,FALSE)),"",VLOOKUP($A201,'[2]1516 Exp_Rev Access'!$F$7:$FS$306,18,FALSE))</f>
        <v>0</v>
      </c>
      <c r="AA201" s="99">
        <f>IF(ISNA(VLOOKUP($A201,'[2]1516 Exp_Rev Access'!$F$7:$FS$306,19,FALSE)),"",VLOOKUP($A201,'[2]1516 Exp_Rev Access'!$F$7:$FS$306,19,FALSE))</f>
        <v>0</v>
      </c>
      <c r="AB201" s="99">
        <f>IF(ISNA(VLOOKUP($A201,'[2]1516 Exp_Rev Access'!$F$7:$FS$306,20,FALSE)),"",VLOOKUP($A201,'[2]1516 Exp_Rev Access'!$F$7:$FS$306,20,FALSE))</f>
        <v>90</v>
      </c>
      <c r="AC201" s="99">
        <f>IF(ISNA(VLOOKUP($A201,'[2]1516 Exp_Rev Access'!$F$7:$FS$306,21,FALSE)),"",VLOOKUP($A201,'[2]1516 Exp_Rev Access'!$F$7:$FS$306,21,FALSE))</f>
        <v>60901.24</v>
      </c>
      <c r="AD201" s="99">
        <f>IF(ISNA(VLOOKUP($A201,'[2]1516 Exp_Rev Access'!$F$7:$FS$306,22,FALSE)),"",VLOOKUP($A201,'[2]1516 Exp_Rev Access'!$F$7:$FS$306,22,FALSE))</f>
        <v>3025.09</v>
      </c>
      <c r="AE201" s="99">
        <f>IF(ISNA(VLOOKUP($A201,'[2]1516 Exp_Rev Access'!$F$7:$FS$306,23,FALSE)),"",VLOOKUP($A201,'[2]1516 Exp_Rev Access'!$F$7:$FS$306,23,FALSE))</f>
        <v>0</v>
      </c>
      <c r="AF201" s="99">
        <f>IF(ISNA(VLOOKUP($A201,'[2]1516 Exp_Rev Access'!$F$7:$FS$306,24,FALSE)),"",VLOOKUP($A201,'[2]1516 Exp_Rev Access'!$F$7:$FS$306,24,FALSE))</f>
        <v>20230.82</v>
      </c>
      <c r="AG201" s="99">
        <f>IF(ISNA(VLOOKUP($A201,'[2]1516 Exp_Rev Access'!$F$7:$FS$306,25,FALSE)),"",VLOOKUP($A201,'[2]1516 Exp_Rev Access'!$F$7:$FS$306,25,FALSE))</f>
        <v>1178.31</v>
      </c>
      <c r="AH201" s="98">
        <f>IF(ISNA(VLOOKUP($A201,'[2]1516 Exp_Rev Access'!$F$7:$FS$306,26,FALSE)),"",VLOOKUP($A201,'[2]1516 Exp_Rev Access'!$F$7:$FS$306,26,FALSE))</f>
        <v>1020</v>
      </c>
      <c r="AI201" s="98">
        <f>IF(ISNA(VLOOKUP($A201,'[2]1516 Exp_Rev Access'!$F$7:$FS$306,27,FALSE)),"",VLOOKUP($A201,'[2]1516 Exp_Rev Access'!$F$7:$FS$306,27,FALSE))</f>
        <v>0</v>
      </c>
      <c r="AJ201" s="98">
        <f>IF(ISNA(VLOOKUP($A201,'[2]1516 Exp_Rev Access'!$F$7:$FS$306,28,FALSE)),"",VLOOKUP($A201,'[2]1516 Exp_Rev Access'!$F$7:$FS$306,28,FALSE))</f>
        <v>8537.98</v>
      </c>
      <c r="AK201" s="98">
        <f>IF(ISNA(VLOOKUP($A201,'[2]1516 Exp_Rev Access'!$F$7:$FS$306,29,FALSE)),"",VLOOKUP($A201,'[2]1516 Exp_Rev Access'!$F$7:$FS$306,29,FALSE))</f>
        <v>24541.279999999999</v>
      </c>
      <c r="AL201" s="100">
        <f t="shared" si="248"/>
        <v>122718.11</v>
      </c>
      <c r="AM201" s="72">
        <f t="shared" si="249"/>
        <v>1.4163394580132476E-2</v>
      </c>
      <c r="AN201" s="94">
        <f t="shared" si="250"/>
        <v>154.67369548777415</v>
      </c>
      <c r="AO201" s="99">
        <f>IF(ISNA(VLOOKUP($A201,'[2]1516 Exp_Rev Access'!$F$7:$GB$306,30,FALSE)),"",VLOOKUP($A201,'[2]1516 Exp_Rev Access'!$F$7:$FS$306,30,FALSE))</f>
        <v>5102395.25</v>
      </c>
      <c r="AP201" s="99">
        <f>IF(ISNA(VLOOKUP($A201,'[2]1516 Exp_Rev Access'!$F$7:$GB$306,31,FALSE)),"",VLOOKUP($A201,'[2]1516 Exp_Rev Access'!$F$7:$FS$306,31,FALSE))</f>
        <v>135766.26</v>
      </c>
      <c r="AQ201" s="99">
        <f>IF(ISNA(VLOOKUP($A201,'[2]1516 Exp_Rev Access'!$F$7:$GB$306,32,FALSE)),"",VLOOKUP($A201,'[2]1516 Exp_Rev Access'!$F$7:$FS$306,32,FALSE))</f>
        <v>400373.36</v>
      </c>
      <c r="AR201" s="99">
        <f>IF(ISNA(VLOOKUP($A201,'[2]1516 Exp_Rev Access'!$F$7:$GB$306,33,FALSE)),"",VLOOKUP($A201,'[2]1516 Exp_Rev Access'!$F$7:$FS$306,33,FALSE))</f>
        <v>433.05</v>
      </c>
      <c r="AS201" s="99">
        <f>IF(ISNA(VLOOKUP($A201,'[2]1516 Exp_Rev Access'!$F$7:$GB$306,34,FALSE)),"",VLOOKUP($A201,'[2]1516 Exp_Rev Access'!$F$7:$FS$306,34,FALSE))</f>
        <v>0</v>
      </c>
      <c r="AT201" s="101">
        <f t="shared" si="251"/>
        <v>5638967.9199999999</v>
      </c>
      <c r="AU201" s="72">
        <f t="shared" si="252"/>
        <v>0.65081614829032897</v>
      </c>
      <c r="AV201" s="94">
        <f t="shared" si="253"/>
        <v>7107.345500378121</v>
      </c>
      <c r="AW201" s="99">
        <f>IF(ISNA(VLOOKUP($A201,'[2]1516 Exp_Rev Access'!$F$7:$GB$306,35,FALSE)),"",VLOOKUP($A201,'[2]1516 Exp_Rev Access'!$F$7:$GB$306,35,FALSE))</f>
        <v>6580</v>
      </c>
      <c r="AX201" s="99">
        <f>IF(ISNA(VLOOKUP($A201,'[2]1516 Exp_Rev Access'!$F$7:$GB$306,36,FALSE)),"",VLOOKUP($A201,'[2]1516 Exp_Rev Access'!$F$7:$GB$306,36,FALSE))</f>
        <v>680189.93</v>
      </c>
      <c r="AY201" s="99">
        <f>IF(ISNA(VLOOKUP($A201,'[2]1516 Exp_Rev Access'!$F$7:$GB$306,37,FALSE)),"",VLOOKUP($A201,'[2]1516 Exp_Rev Access'!$F$7:$GB$306,37,FALSE))</f>
        <v>46479.71</v>
      </c>
      <c r="AZ201" s="99">
        <f>IF(ISNA(VLOOKUP($A201,'[2]1516 Exp_Rev Access'!$F$7:$GB$306,38,FALSE)),"",VLOOKUP($A201,'[2]1516 Exp_Rev Access'!$F$7:$GB$306,38,FALSE))</f>
        <v>0</v>
      </c>
      <c r="BA201" s="99">
        <f>IF(ISNA(VLOOKUP($A201,'[2]1516 Exp_Rev Access'!$F$7:$GB$306,39,FALSE)),"",VLOOKUP($A201,'[2]1516 Exp_Rev Access'!$F$7:$GB$306,39,FALSE))</f>
        <v>0</v>
      </c>
      <c r="BB201" s="99">
        <f>IF(ISNA(VLOOKUP($A201,'[2]1516 Exp_Rev Access'!$F$7:$GB$306,40,FALSE)),"",VLOOKUP($A201,'[2]1516 Exp_Rev Access'!$F$7:$GB$306,40,FALSE))</f>
        <v>178513.26</v>
      </c>
      <c r="BC201" s="99">
        <f>IF(ISNA(VLOOKUP($A201,'[2]1516 Exp_Rev Access'!$F$7:$GB$306,41,FALSE)),"",VLOOKUP($A201,'[2]1516 Exp_Rev Access'!$F$7:$GB$306,41,FALSE))</f>
        <v>0</v>
      </c>
      <c r="BD201" s="99">
        <f>IF(ISNA(VLOOKUP($A201,'[2]1516 Exp_Rev Access'!$F$7:$GB$306,42,FALSE)),"",VLOOKUP($A201,'[2]1516 Exp_Rev Access'!$F$7:$GB$306,42,FALSE))</f>
        <v>28491.09</v>
      </c>
      <c r="BE201" s="99">
        <f>IF(ISNA(VLOOKUP($A201,'[2]1516 Exp_Rev Access'!$F$7:$GB$306,43,FALSE)),"",VLOOKUP($A201,'[2]1516 Exp_Rev Access'!$F$7:$GB$306,43,FALSE))</f>
        <v>0</v>
      </c>
      <c r="BF201" s="99">
        <f>IF(ISNA(VLOOKUP($A201,'[2]1516 Exp_Rev Access'!$F$7:$GB$306,44,FALSE)),"",VLOOKUP($A201,'[2]1516 Exp_Rev Access'!$F$7:$GB$306,44,FALSE))</f>
        <v>25554.240000000002</v>
      </c>
      <c r="BG201" s="99">
        <f>IF(ISNA(VLOOKUP($A201,'[2]1516 Exp_Rev Access'!$F$7:$GB$306,45,FALSE)),"",VLOOKUP($A201,'[2]1516 Exp_Rev Access'!$F$7:$GB$306,45,FALSE))</f>
        <v>8030.8</v>
      </c>
      <c r="BH201" s="99">
        <f>IF(ISNA(VLOOKUP($A201,'[2]1516 Exp_Rev Access'!$F$7:$GB$306,46,FALSE)),"",VLOOKUP($A201,'[2]1516 Exp_Rev Access'!$F$7:$GB$306,46,FALSE))</f>
        <v>0</v>
      </c>
      <c r="BI201" s="99">
        <f>IF(ISNA(VLOOKUP($A201,'[2]1516 Exp_Rev Access'!$F$7:$GB$306,47,FALSE)),"",VLOOKUP($A201,'[2]1516 Exp_Rev Access'!$F$7:$GB$306,47,FALSE))</f>
        <v>6068.06</v>
      </c>
      <c r="BJ201" s="99">
        <f>IF(ISNA(VLOOKUP($A201,'[2]1516 Exp_Rev Access'!$F$7:$GB$306,48,FALSE)),"",VLOOKUP($A201,'[2]1516 Exp_Rev Access'!$F$7:$GB$306,48,FALSE))</f>
        <v>240401.02</v>
      </c>
      <c r="BK201" s="99">
        <f>IF(ISNA(VLOOKUP($A201,'[2]1516 Exp_Rev Access'!$F$7:$GB$306,49,FALSE)),"",VLOOKUP($A201,'[2]1516 Exp_Rev Access'!$F$7:$GB$306,49,FALSE))</f>
        <v>0</v>
      </c>
      <c r="BL201" s="99">
        <f>IF(ISNA(VLOOKUP($A201,'[2]1516 Exp_Rev Access'!$F$7:$GB$306,50,FALSE)),"",VLOOKUP($A201,'[2]1516 Exp_Rev Access'!$F$7:$GB$306,50,FALSE))</f>
        <v>516.87</v>
      </c>
      <c r="BM201" s="99">
        <f>IF(ISNA(VLOOKUP($A201,'[2]1516 Exp_Rev Access'!$F$7:$GB$306,51,FALSE)),"",VLOOKUP($A201,'[2]1516 Exp_Rev Access'!$F$7:$GB$306,51,FALSE))</f>
        <v>0</v>
      </c>
      <c r="BN201" s="99">
        <f>IF(ISNA(VLOOKUP($A201,'[2]1516 Exp_Rev Access'!$F$7:$GB$306,52,FALSE)),"",VLOOKUP($A201,'[2]1516 Exp_Rev Access'!$F$7:$GB$306,52,FALSE))</f>
        <v>0</v>
      </c>
      <c r="BO201" s="99">
        <f>IF(ISNA(VLOOKUP($A201,'[2]1516 Exp_Rev Access'!$F$7:$GB$306,53,FALSE)),"",VLOOKUP($A201,'[2]1516 Exp_Rev Access'!$F$7:$GB$306,53,FALSE))</f>
        <v>0</v>
      </c>
      <c r="BP201" s="99">
        <f>IF(ISNA(VLOOKUP($A201,'[2]1516 Exp_Rev Access'!$F$7:$GB$306,54,FALSE)),"",VLOOKUP($A201,'[2]1516 Exp_Rev Access'!$F$7:$GB$306,54,FALSE))</f>
        <v>0</v>
      </c>
      <c r="BQ201" s="99">
        <f>IF(ISNA(VLOOKUP($A201,'[2]1516 Exp_Rev Access'!$F$7:$GB$306,55,FALSE)),"",VLOOKUP($A201,'[2]1516 Exp_Rev Access'!$F$7:$GB$306,55,FALSE))</f>
        <v>0</v>
      </c>
      <c r="BR201" s="99">
        <f>IF(ISNA(VLOOKUP($A201,'[2]1516 Exp_Rev Access'!$F$7:$GB$306,56,FALSE)),"",VLOOKUP($A201,'[2]1516 Exp_Rev Access'!$F$7:$GB$306,56,FALSE))</f>
        <v>0</v>
      </c>
      <c r="BS201" s="99">
        <f>IF(ISNA(VLOOKUP($A201,'[2]1516 Exp_Rev Access'!$F$7:$GB$306,57,FALSE)),"",VLOOKUP($A201,'[2]1516 Exp_Rev Access'!$F$7:$GB$306,57,FALSE))</f>
        <v>0</v>
      </c>
      <c r="BT201" s="99">
        <f>IF(ISNA(VLOOKUP($A201,'[2]1516 Exp_Rev Access'!$F$7:$GB$306,58,FALSE)),"",VLOOKUP($A201,'[2]1516 Exp_Rev Access'!$F$7:$GB$306,58,FALSE))</f>
        <v>0</v>
      </c>
      <c r="BU201" s="102">
        <f t="shared" si="254"/>
        <v>1220824.9800000002</v>
      </c>
      <c r="BV201" s="72">
        <f t="shared" si="255"/>
        <v>0.14090036022411315</v>
      </c>
      <c r="BW201" s="94">
        <f t="shared" si="256"/>
        <v>1538.725712125032</v>
      </c>
      <c r="BX201" s="99">
        <f>IF(ISNA(VLOOKUP($A201,'[2]1516 Exp_Rev Access'!$F$7:$GB$306,59,FALSE)),"",VLOOKUP($A201,'[2]1516 Exp_Rev Access'!$F$7:$GB$306,59,FALSE))</f>
        <v>0</v>
      </c>
      <c r="BY201" s="99">
        <f>IF(ISNA(VLOOKUP($A201,'[2]1516 Exp_Rev Access'!$F$7:$GB$306,60,FALSE)),"",VLOOKUP($A201,'[2]1516 Exp_Rev Access'!$F$7:$GB$306,60,FALSE))</f>
        <v>0</v>
      </c>
      <c r="BZ201" s="99">
        <f>IF(ISNA(VLOOKUP($A201,'[2]1516 Exp_Rev Access'!$F$7:$GB$306,61,FALSE)),"",VLOOKUP($A201,'[2]1516 Exp_Rev Access'!$F$7:$GB$306,61,FALSE))</f>
        <v>0</v>
      </c>
      <c r="CA201" s="99">
        <f>IF(ISNA(VLOOKUP($A201,'[2]1516 Exp_Rev Access'!$F$7:$GB$306,62,FALSE)),"",VLOOKUP($A201,'[2]1516 Exp_Rev Access'!$F$7:$GB$306,62,FALSE))</f>
        <v>0</v>
      </c>
      <c r="CB201" s="99">
        <f>IF(ISNA(VLOOKUP($A201,'[2]1516 Exp_Rev Access'!$F$7:$GB$306,63,FALSE)),"",VLOOKUP($A201,'[2]1516 Exp_Rev Access'!$F$7:$GB$306,63,FALSE))</f>
        <v>56991.03</v>
      </c>
      <c r="CC201" s="99">
        <f>IF(ISNA(VLOOKUP($A201,'[2]1516 Exp_Rev Access'!$F$7:$GB$306,64,FALSE)),"",VLOOKUP($A201,'[2]1516 Exp_Rev Access'!$F$7:$GB$306,64,FALSE))</f>
        <v>0</v>
      </c>
      <c r="CD201" s="101">
        <f t="shared" si="257"/>
        <v>56991.03</v>
      </c>
      <c r="CE201" s="72">
        <f t="shared" si="266"/>
        <v>6.577565816635926E-3</v>
      </c>
      <c r="CF201" s="103">
        <f t="shared" si="267"/>
        <v>71.831396521300746</v>
      </c>
      <c r="CG201" s="99">
        <f>IF(ISNA(VLOOKUP($A201,'[2]1516 Exp_Rev Access'!$F$7:$GB$306,65,FALSE)),"",VLOOKUP($A201,'[2]1516 Exp_Rev Access'!$F$7:$GB$306,65,FALSE))</f>
        <v>0</v>
      </c>
      <c r="CH201" s="99">
        <f>IF(ISNA(VLOOKUP($A201,'[2]1516 Exp_Rev Access'!$F$7:$GB$306,66,FALSE)),"",VLOOKUP($A201,'[2]1516 Exp_Rev Access'!$F$7:$GB$306,66,FALSE))</f>
        <v>0</v>
      </c>
      <c r="CI201" s="99">
        <f>IF(ISNA(VLOOKUP($A201,'[2]1516 Exp_Rev Access'!$F$7:$GB$306,67,FALSE)),"",VLOOKUP($A201,'[2]1516 Exp_Rev Access'!$F$7:$GB$306,67,FALSE))</f>
        <v>0</v>
      </c>
      <c r="CJ201" s="99">
        <f>IF(ISNA(VLOOKUP($A201,'[2]1516 Exp_Rev Access'!$F$7:$GB$306,68,FALSE)),"",VLOOKUP($A201,'[2]1516 Exp_Rev Access'!$F$7:$GB$306,68,FALSE))</f>
        <v>0</v>
      </c>
      <c r="CK201" s="99">
        <f>IF(ISNA(VLOOKUP($A201,'[2]1516 Exp_Rev Access'!$F$7:$GB$306,69,FALSE)),"",VLOOKUP($A201,'[2]1516 Exp_Rev Access'!$F$7:$GB$306,69,FALSE))</f>
        <v>0</v>
      </c>
      <c r="CL201" s="99">
        <f>IF(ISNA(VLOOKUP($A201,'[2]1516 Exp_Rev Access'!$F$7:$GB$306,70,FALSE)),"",VLOOKUP($A201,'[2]1516 Exp_Rev Access'!$F$7:$GB$306,70,FALSE))</f>
        <v>0</v>
      </c>
      <c r="CM201" s="99">
        <f>IF(ISNA(VLOOKUP($A201,'[2]1516 Exp_Rev Access'!$F$7:$GB$306,71,FALSE)),"",VLOOKUP($A201,'[2]1516 Exp_Rev Access'!$F$7:$GB$306,71,FALSE))</f>
        <v>0</v>
      </c>
      <c r="CN201" s="99">
        <f>IF(ISNA(VLOOKUP($A201,'[2]1516 Exp_Rev Access'!$F$7:$GB$306,72,FALSE)),"",VLOOKUP($A201,'[2]1516 Exp_Rev Access'!$F$7:$GB$306,72,FALSE))</f>
        <v>0</v>
      </c>
      <c r="CO201" s="99">
        <f>IF(ISNA(VLOOKUP($A201,'[2]1516 Exp_Rev Access'!$F$7:$GB$306,73,FALSE)),"",VLOOKUP($A201,'[2]1516 Exp_Rev Access'!$F$7:$GB$306,73,FALSE))</f>
        <v>0</v>
      </c>
      <c r="CP201" s="99">
        <f>IF(ISNA(VLOOKUP($A201,'[2]1516 Exp_Rev Access'!$F$7:$GB$306,74,FALSE)),"",VLOOKUP($A201,'[2]1516 Exp_Rev Access'!$F$7:$GB$306,74,FALSE))</f>
        <v>242047</v>
      </c>
      <c r="CQ201" s="99">
        <f>IF(ISNA(VLOOKUP($A201,'[2]1516 Exp_Rev Access'!$F$7:$GB$306,75,FALSE)),"",VLOOKUP($A201,'[2]1516 Exp_Rev Access'!$F$7:$GB$306,75,FALSE))</f>
        <v>0</v>
      </c>
      <c r="CR201" s="99">
        <f>IF(ISNA(VLOOKUP($A201,'[2]1516 Exp_Rev Access'!$F$7:$GB$306,76,FALSE)),"",VLOOKUP($A201,'[2]1516 Exp_Rev Access'!$F$7:$GB$306,76,FALSE))</f>
        <v>4531.3900000000003</v>
      </c>
      <c r="CS201" s="99">
        <f>IF(ISNA(VLOOKUP($A201,'[2]1516 Exp_Rev Access'!$F$7:$GB$306,77,FALSE)),"",VLOOKUP($A201,'[2]1516 Exp_Rev Access'!$F$7:$GB$306,77,FALSE))</f>
        <v>0</v>
      </c>
      <c r="CT201" s="99">
        <f>IF(ISNA(VLOOKUP($A201,'[2]1516 Exp_Rev Access'!$F$7:$GB$306,78,FALSE)),"",VLOOKUP($A201,'[2]1516 Exp_Rev Access'!$F$7:$GB$306,78,FALSE))</f>
        <v>135517.95000000001</v>
      </c>
      <c r="CU201" s="99">
        <f>IF(ISNA(VLOOKUP($A201,'[2]1516 Exp_Rev Access'!$F$7:$GB$306,79,FALSE)),"",VLOOKUP($A201,'[2]1516 Exp_Rev Access'!$F$7:$GB$306,79,FALSE))</f>
        <v>29423.86</v>
      </c>
      <c r="CV201" s="99">
        <f>IF(ISNA(VLOOKUP($A201,'[2]1516 Exp_Rev Access'!$F$7:$GB$306,80,FALSE)),"",VLOOKUP($A201,'[2]1516 Exp_Rev Access'!$F$7:$GB$306,80,FALSE))</f>
        <v>0</v>
      </c>
      <c r="CW201" s="99">
        <f>IF(ISNA(VLOOKUP($A201,'[2]1516 Exp_Rev Access'!$F$7:$GB$306,81,FALSE)),"",VLOOKUP($A201,'[2]1516 Exp_Rev Access'!$F$7:$GB$306,81,FALSE))</f>
        <v>0</v>
      </c>
      <c r="CX201" s="99">
        <f>IF(ISNA(VLOOKUP($A201,'[2]1516 Exp_Rev Access'!$F$7:$GB$306,82,FALSE)),"",VLOOKUP($A201,'[2]1516 Exp_Rev Access'!$F$7:$GB$306,82,FALSE))</f>
        <v>0</v>
      </c>
      <c r="CY201" s="99">
        <f>IF(ISNA(VLOOKUP($A201,'[2]1516 Exp_Rev Access'!$F$7:$GB$306,83,FALSE)),"",VLOOKUP($A201,'[2]1516 Exp_Rev Access'!$F$7:$GB$306,83,FALSE))</f>
        <v>0</v>
      </c>
      <c r="CZ201" s="99">
        <f>IF(ISNA(VLOOKUP($A201,'[2]1516 Exp_Rev Access'!$F$7:$GB$306,84,FALSE)),"",VLOOKUP($A201,'[2]1516 Exp_Rev Access'!$F$7:$GB$306,84,FALSE))</f>
        <v>0</v>
      </c>
      <c r="DA201" s="99">
        <f>IF(ISNA(VLOOKUP($A201,'[2]1516 Exp_Rev Access'!$F$7:$GB$306,85,FALSE)),"",VLOOKUP($A201,'[2]1516 Exp_Rev Access'!$F$7:$GB$306,85,FALSE))</f>
        <v>0</v>
      </c>
      <c r="DB201" s="99">
        <f>IF(ISNA(VLOOKUP($A201,'[2]1516 Exp_Rev Access'!$F$7:$GB$306,86,FALSE)),"",VLOOKUP($A201,'[2]1516 Exp_Rev Access'!$F$7:$GB$306,86,FALSE))</f>
        <v>0</v>
      </c>
      <c r="DC201" s="99">
        <f>IF(ISNA(VLOOKUP($A201,'[2]1516 Exp_Rev Access'!$F$7:$GB$306,87,FALSE)),"",VLOOKUP($A201,'[2]1516 Exp_Rev Access'!$F$7:$GB$306,87,FALSE))</f>
        <v>0</v>
      </c>
      <c r="DD201" s="99">
        <f>IF(ISNA(VLOOKUP($A201,'[2]1516 Exp_Rev Access'!$F$7:$GB$306,88,FALSE)),"",VLOOKUP($A201,'[2]1516 Exp_Rev Access'!$F$7:$GB$306,88,FALSE))</f>
        <v>0</v>
      </c>
      <c r="DE201" s="99">
        <f>IF(ISNA(VLOOKUP($A201,'[2]1516 Exp_Rev Access'!$F$7:$GB$306,89,FALSE)),"",VLOOKUP($A201,'[2]1516 Exp_Rev Access'!$F$7:$GB$306,89,FALSE))</f>
        <v>0</v>
      </c>
      <c r="DF201" s="99">
        <f>IF(ISNA(VLOOKUP($A201,'[2]1516 Exp_Rev Access'!$F$7:$GB$306,90,FALSE)),"",VLOOKUP($A201,'[2]1516 Exp_Rev Access'!$F$7:$GB$306,90,FALSE))</f>
        <v>0</v>
      </c>
      <c r="DG201" s="99">
        <f>IF(ISNA(VLOOKUP($A201,'[2]1516 Exp_Rev Access'!$F$7:$GB$306,91,FALSE)),"",VLOOKUP($A201,'[2]1516 Exp_Rev Access'!$F$7:$GB$306,91,FALSE))</f>
        <v>0</v>
      </c>
      <c r="DH201" s="99">
        <f>IF(ISNA(VLOOKUP($A201,'[2]1516 Exp_Rev Access'!$F$7:$GB$306,92,FALSE)),"",VLOOKUP($A201,'[2]1516 Exp_Rev Access'!$F$7:$GB$306,92,FALSE))</f>
        <v>184052.28</v>
      </c>
      <c r="DI201" s="99">
        <f>IF(ISNA(VLOOKUP($A201,'[2]1516 Exp_Rev Access'!$F$7:$GB$306,93,FALSE)),"",VLOOKUP($A201,'[2]1516 Exp_Rev Access'!$F$7:$GB$306,93,FALSE))</f>
        <v>0</v>
      </c>
      <c r="DJ201" s="99">
        <f>IF(ISNA(VLOOKUP($A201,'[2]1516 Exp_Rev Access'!$F$7:$GB$306,94,FALSE)),"",VLOOKUP($A201,'[2]1516 Exp_Rev Access'!$F$7:$GB$306,94,FALSE))</f>
        <v>0</v>
      </c>
      <c r="DK201" s="99">
        <f>IF(ISNA(VLOOKUP($A201,'[2]1516 Exp_Rev Access'!$F$7:$GB$306,95,FALSE)),"",VLOOKUP($A201,'[2]1516 Exp_Rev Access'!$F$7:$GB$306,95,FALSE))</f>
        <v>0</v>
      </c>
      <c r="DL201" s="99">
        <f>IF(ISNA(VLOOKUP($A201,'[2]1516 Exp_Rev Access'!$F$7:$GB$306,96,FALSE)),"",VLOOKUP($A201,'[2]1516 Exp_Rev Access'!$F$7:$GB$306,96,FALSE))</f>
        <v>0</v>
      </c>
      <c r="DM201" s="99">
        <f>IF(ISNA(VLOOKUP($A201,'[2]1516 Exp_Rev Access'!$F$7:$GB$306,97,FALSE)),"",VLOOKUP($A201,'[2]1516 Exp_Rev Access'!$F$7:$GB$306,97,FALSE))</f>
        <v>0</v>
      </c>
      <c r="DN201" s="99">
        <f>IF(ISNA(VLOOKUP($A201,'[2]1516 Exp_Rev Access'!$F$7:$GB$306,98,FALSE)),"",VLOOKUP($A201,'[2]1516 Exp_Rev Access'!$F$7:$GB$306,98,FALSE))</f>
        <v>0</v>
      </c>
      <c r="DO201" s="99">
        <f>IF(ISNA(VLOOKUP($A201,'[2]1516 Exp_Rev Access'!$F$7:$GB$306,99,FALSE)),"",VLOOKUP($A201,'[2]1516 Exp_Rev Access'!$F$7:$GB$306,99,FALSE))</f>
        <v>0</v>
      </c>
      <c r="DP201" s="99">
        <f>IF(ISNA(VLOOKUP($A201,'[2]1516 Exp_Rev Access'!$F$7:$GB$306,100,FALSE)),"",VLOOKUP($A201,'[2]1516 Exp_Rev Access'!$F$7:$GB$306,100,FALSE))</f>
        <v>0</v>
      </c>
      <c r="DQ201" s="99">
        <f>IF(ISNA(VLOOKUP($A201,'[2]1516 Exp_Rev Access'!$F$7:$GB$306,101,FALSE)),"",VLOOKUP($A201,'[2]1516 Exp_Rev Access'!$F$7:$GB$306,101,FALSE))</f>
        <v>0</v>
      </c>
      <c r="DR201" s="99">
        <f>IF(ISNA(VLOOKUP($A201,'[2]1516 Exp_Rev Access'!$F$7:$GB$306,102,FALSE)),"",VLOOKUP($A201,'[2]1516 Exp_Rev Access'!$F$7:$GB$306,102,FALSE))</f>
        <v>0</v>
      </c>
      <c r="DS201" s="99">
        <f>IF(ISNA(VLOOKUP($A201,'[2]1516 Exp_Rev Access'!$F$7:$GB$306,103,FALSE)),"",VLOOKUP($A201,'[2]1516 Exp_Rev Access'!$F$7:$GB$306,103,FALSE))</f>
        <v>0</v>
      </c>
      <c r="DT201" s="99">
        <f>IF(ISNA(VLOOKUP($A201,'[2]1516 Exp_Rev Access'!$F$7:$GB$306,104,FALSE)),"",VLOOKUP($A201,'[2]1516 Exp_Rev Access'!$F$7:$GB$306,104,FALSE))</f>
        <v>0</v>
      </c>
      <c r="DU201" s="99">
        <f>IF(ISNA(VLOOKUP($A201,'[2]1516 Exp_Rev Access'!$F$7:$GB$306,105,FALSE)),"",VLOOKUP($A201,'[2]1516 Exp_Rev Access'!$F$7:$GB$306,105,FALSE))</f>
        <v>0</v>
      </c>
      <c r="DV201" s="99">
        <f>IF(ISNA(VLOOKUP($A201,'[2]1516 Exp_Rev Access'!$F$7:$GB$306,106,FALSE)),"",VLOOKUP($A201,'[2]1516 Exp_Rev Access'!$F$7:$GB$306,106,FALSE))</f>
        <v>0</v>
      </c>
      <c r="DW201" s="99">
        <f>IF(ISNA(VLOOKUP($A201,'[2]1516 Exp_Rev Access'!$F$7:$GB$306,107,FALSE)),"",VLOOKUP($A201,'[2]1516 Exp_Rev Access'!$F$7:$GB$306,107,FALSE))</f>
        <v>0</v>
      </c>
      <c r="DX201" s="99">
        <f>IF(ISNA(VLOOKUP($A201,'[2]1516 Exp_Rev Access'!$F$7:$GB$306,108,FALSE)),"",VLOOKUP($A201,'[2]1516 Exp_Rev Access'!$F$7:$GB$306,108,FALSE))</f>
        <v>0</v>
      </c>
      <c r="DY201" s="99">
        <f>IF(ISNA(VLOOKUP($A201,'[2]1516 Exp_Rev Access'!$F$7:$GB$306,109,FALSE)),"",VLOOKUP($A201,'[2]1516 Exp_Rev Access'!$F$7:$GB$306,109,FALSE))</f>
        <v>0</v>
      </c>
      <c r="DZ201" s="99">
        <f>IF(ISNA(VLOOKUP($A201,'[2]1516 Exp_Rev Access'!$F$7:$GB$306,110,FALSE)),"",VLOOKUP($A201,'[2]1516 Exp_Rev Access'!$F$7:$GB$306,110,FALSE))</f>
        <v>0</v>
      </c>
      <c r="EA201" s="99">
        <f>IF(ISNA(VLOOKUP($A201,'[2]1516 Exp_Rev Access'!$F$7:$GB$306,111,FALSE)),"",VLOOKUP($A201,'[2]1516 Exp_Rev Access'!$F$7:$GB$306,111,FALSE))</f>
        <v>0</v>
      </c>
      <c r="EB201" s="99">
        <f>IF(ISNA(VLOOKUP($A201,'[2]1516 Exp_Rev Access'!$F$7:$GB$306,112,FALSE)),"",VLOOKUP($A201,'[2]1516 Exp_Rev Access'!$F$7:$GB$306,112,FALSE))</f>
        <v>0</v>
      </c>
      <c r="EC201" s="99">
        <f>IF(ISNA(VLOOKUP($A201,'[2]1516 Exp_Rev Access'!$F$7:$GB$306,113,FALSE)),"",VLOOKUP($A201,'[2]1516 Exp_Rev Access'!$F$7:$GB$306,113,FALSE))</f>
        <v>0</v>
      </c>
      <c r="ED201" s="99">
        <f>IF(ISNA(VLOOKUP($A201,'[2]1516 Exp_Rev Access'!$F$7:$GB$306,114,FALSE)),"",VLOOKUP($A201,'[2]1516 Exp_Rev Access'!$F$7:$GB$306,114,FALSE))</f>
        <v>0</v>
      </c>
      <c r="EE201" s="99">
        <f>IF(ISNA(VLOOKUP($A201,'[2]1516 Exp_Rev Access'!$F$7:$GB$306,115,FALSE)),"",VLOOKUP($A201,'[2]1516 Exp_Rev Access'!$F$7:$GB$306,115,FALSE))</f>
        <v>0</v>
      </c>
      <c r="EF201" s="99">
        <f>IF(ISNA(VLOOKUP($A201,'[2]1516 Exp_Rev Access'!$F$7:$GB$306,116,FALSE)),"",VLOOKUP($A201,'[2]1516 Exp_Rev Access'!$F$7:$GB$306,116,FALSE))</f>
        <v>0</v>
      </c>
      <c r="EG201" s="99">
        <f>IF(ISNA(VLOOKUP($A201,'[2]1516 Exp_Rev Access'!$F$7:$GB$306,117,FALSE)),"",VLOOKUP($A201,'[2]1516 Exp_Rev Access'!$F$7:$GB$306,117,FALSE))</f>
        <v>0</v>
      </c>
      <c r="EH201" s="99">
        <f>IF(ISNA(VLOOKUP($A201,'[2]1516 Exp_Rev Access'!$F$7:$GB$306,118,FALSE)),"",VLOOKUP($A201,'[2]1516 Exp_Rev Access'!$F$7:$GB$306,118,FALSE))</f>
        <v>0</v>
      </c>
      <c r="EI201" s="99">
        <f>IF(ISNA(VLOOKUP($A201,'[2]1516 Exp_Rev Access'!$F$7:$GB$306,119,FALSE)),"",VLOOKUP($A201,'[2]1516 Exp_Rev Access'!$F$7:$GB$306,119,FALSE))</f>
        <v>0</v>
      </c>
      <c r="EJ201" s="99">
        <f>IF(ISNA(VLOOKUP($A201,'[2]1516 Exp_Rev Access'!$F$7:$GB$306,120,FALSE)),"",VLOOKUP($A201,'[2]1516 Exp_Rev Access'!$F$7:$GB$306,120,FALSE))</f>
        <v>0</v>
      </c>
      <c r="EK201" s="99">
        <f>IF(ISNA(VLOOKUP($A201,'[2]1516 Exp_Rev Access'!$F$7:$GB$306,121,FALSE)),"",VLOOKUP($A201,'[2]1516 Exp_Rev Access'!$F$7:$GB$306,121,FALSE))</f>
        <v>0</v>
      </c>
      <c r="EL201" s="99">
        <f>IF(ISNA(VLOOKUP($A201,'[2]1516 Exp_Rev Access'!$F$7:$GB$306,122,FALSE)),"",VLOOKUP($A201,'[2]1516 Exp_Rev Access'!$F$7:$GB$306,122,FALSE))</f>
        <v>0</v>
      </c>
      <c r="EM201" s="99">
        <f>IF(ISNA(VLOOKUP($A201,'[2]1516 Exp_Rev Access'!$F$7:$GB$306,123,FALSE)),"",VLOOKUP($A201,'[2]1516 Exp_Rev Access'!$F$7:$GB$306,123,FALSE))</f>
        <v>0</v>
      </c>
      <c r="EN201" s="99">
        <f>IF(ISNA(VLOOKUP($A201,'[2]1516 Exp_Rev Access'!$F$7:$GB$306,124,FALSE)),"",VLOOKUP($A201,'[2]1516 Exp_Rev Access'!$F$7:$GB$306,124,FALSE))</f>
        <v>0</v>
      </c>
      <c r="EO201" s="99">
        <f>IF(ISNA(VLOOKUP($A201,'[2]1516 Exp_Rev Access'!$F$7:$GB$306,125,FALSE)),"",VLOOKUP($A201,'[2]1516 Exp_Rev Access'!$F$7:$GB$306,125,FALSE))</f>
        <v>0</v>
      </c>
      <c r="EP201" s="99">
        <f>IF(ISNA(VLOOKUP($A201,'[2]1516 Exp_Rev Access'!$F$7:$GB$306,126,FALSE)),"",VLOOKUP($A201,'[2]1516 Exp_Rev Access'!$F$7:$GB$306,126,FALSE))</f>
        <v>0</v>
      </c>
      <c r="EQ201" s="99">
        <f>IF(ISNA(VLOOKUP($A201,'[2]1516 Exp_Rev Access'!$F$7:$GB$306,127,FALSE)),"",VLOOKUP($A201,'[2]1516 Exp_Rev Access'!$F$7:$GB$306,127,FALSE))</f>
        <v>0</v>
      </c>
      <c r="ER201" s="99">
        <f>IF(ISNA(VLOOKUP($A201,'[2]1516 Exp_Rev Access'!$F$7:$GB$306,128,FALSE)),"",VLOOKUP($A201,'[2]1516 Exp_Rev Access'!$F$7:$GB$306,128,FALSE))</f>
        <v>0</v>
      </c>
      <c r="ES201" s="99">
        <f>IF(ISNA(VLOOKUP($A201,'[2]1516 Exp_Rev Access'!$F$7:$GB$306,129,FALSE)),"",VLOOKUP($A201,'[2]1516 Exp_Rev Access'!$F$7:$GB$306,129,FALSE))</f>
        <v>0</v>
      </c>
      <c r="ET201" s="99">
        <f>IF(ISNA(VLOOKUP($A201,'[2]1516 Exp_Rev Access'!$F$7:$GB$306,130,FALSE)),"",VLOOKUP($A201,'[2]1516 Exp_Rev Access'!$F$7:$GB$306,130,FALSE))</f>
        <v>0</v>
      </c>
      <c r="EU201" s="99">
        <f>IF(ISNA(VLOOKUP($A201,'[2]1516 Exp_Rev Access'!$F$7:$GB$306,131,FALSE)),"",VLOOKUP($A201,'[2]1516 Exp_Rev Access'!$F$7:$GB$306,131,FALSE))</f>
        <v>1292.1400000000001</v>
      </c>
      <c r="EV201" s="99">
        <f>IF(ISNA(VLOOKUP($A201,'[2]1516 Exp_Rev Access'!$F$7:$GB$306,132,FALSE)),"",VLOOKUP($A201,'[2]1516 Exp_Rev Access'!$F$7:$GB$306,132,FALSE))</f>
        <v>0</v>
      </c>
      <c r="EW201" s="99">
        <f>IF(ISNA(VLOOKUP($A201,'[2]1516 Exp_Rev Access'!$F$7:$GB$306,133,FALSE)),"",VLOOKUP($A201,'[2]1516 Exp_Rev Access'!$F$7:$GB$306,133,FALSE))</f>
        <v>0</v>
      </c>
      <c r="EX201" s="99">
        <f>IF(ISNA(VLOOKUP($A201,'[2]1516 Exp_Rev Access'!$F$7:$GB$306,134,FALSE)),"",VLOOKUP($A201,'[2]1516 Exp_Rev Access'!$F$7:$GB$306,134,FALSE))</f>
        <v>0</v>
      </c>
      <c r="EY201" s="99">
        <f>IF(ISNA(VLOOKUP($A201,'[2]1516 Exp_Rev Access'!$F$7:$GB$306,135,FALSE)),"",VLOOKUP($A201,'[2]1516 Exp_Rev Access'!$F$7:$GB$306,135,FALSE))</f>
        <v>0</v>
      </c>
      <c r="EZ201" s="99">
        <f>IF(ISNA(VLOOKUP($A201,'[2]1516 Exp_Rev Access'!$F$7:$GB$306,136,FALSE)),"",VLOOKUP($A201,'[2]1516 Exp_Rev Access'!$F$7:$GB$306,136,FALSE))</f>
        <v>0</v>
      </c>
      <c r="FA201" s="99">
        <f>IF(ISNA(VLOOKUP($A201,'[2]1516 Exp_Rev Access'!$F$7:$GB$306,137,FALSE)),"",VLOOKUP($A201,'[2]1516 Exp_Rev Access'!$F$7:$GB$306,137,FALSE))</f>
        <v>0</v>
      </c>
      <c r="FB201" s="99">
        <f>IF(ISNA(VLOOKUP($A201,'[2]1516 Exp_Rev Access'!$F$7:$GB$306,138,FALSE)),"",VLOOKUP($A201,'[2]1516 Exp_Rev Access'!$F$7:$GB$306,138,FALSE))</f>
        <v>0</v>
      </c>
      <c r="FC201" s="99">
        <f>IF(ISNA(VLOOKUP($A201,'[2]1516 Exp_Rev Access'!$F$7:$GB$306,139,FALSE)),"",VLOOKUP($A201,'[2]1516 Exp_Rev Access'!$F$7:$GB$306,139,FALSE))</f>
        <v>0</v>
      </c>
      <c r="FD201" s="99">
        <f>IF(ISNA(VLOOKUP($A201,'[2]1516 Exp_Rev Access'!$F$7:$FS$306,140,FALSE)),"",VLOOKUP($A201,'[2]1516 Exp_Rev Access'!$F$7:$FS$306,140,FALSE))</f>
        <v>0</v>
      </c>
      <c r="FE201" s="99">
        <f>IF(ISNA(VLOOKUP($A201,'[2]1516 Exp_Rev Access'!$F$7:$FS$306,141,FALSE)),"",VLOOKUP($A201,'[2]1516 Exp_Rev Access'!$F$7:$FS$306,141,FALSE))</f>
        <v>0</v>
      </c>
      <c r="FF201" s="99">
        <f>IF(ISNA(VLOOKUP($A201,'[2]1516 Exp_Rev Access'!$F$7:$FS$306,142,FALSE)),"",VLOOKUP($A201,'[2]1516 Exp_Rev Access'!$F$7:$FS$306,142,FALSE))</f>
        <v>0</v>
      </c>
      <c r="FG201" s="99">
        <f>IF(ISNA(VLOOKUP($A201,'[2]1516 Exp_Rev Access'!$F$7:$FS$306,143,FALSE)),"",VLOOKUP($A201,'[2]1516 Exp_Rev Access'!$F$7:$FS$306,143,FALSE))</f>
        <v>0</v>
      </c>
      <c r="FH201" s="99">
        <f>IF(ISNA(VLOOKUP($A201,'[2]1516 Exp_Rev Access'!$F$7:$FS$306,144,FALSE)),"",VLOOKUP($A201,'[2]1516 Exp_Rev Access'!$F$7:$FS$306,144,FALSE))</f>
        <v>0</v>
      </c>
      <c r="FI201" s="99">
        <f>IF(ISNA(VLOOKUP($A201,'[2]1516 Exp_Rev Access'!$F$7:$FS$306,145,FALSE)),"",VLOOKUP($A201,'[2]1516 Exp_Rev Access'!$F$7:$FS$306,145,FALSE))</f>
        <v>0</v>
      </c>
      <c r="FJ201" s="99">
        <f>IF(ISNA(VLOOKUP($A201,'[2]1516 Exp_Rev Access'!$F$7:$FS$306,146,FALSE)),"",VLOOKUP($A201,'[2]1516 Exp_Rev Access'!$F$7:$FS$306,146,FALSE))</f>
        <v>0</v>
      </c>
      <c r="FK201" s="99">
        <f>IF(ISNA(VLOOKUP($A201,'[2]1516 Exp_Rev Access'!$F$7:$FS$306,147,FALSE)),"",VLOOKUP($A201,'[2]1516 Exp_Rev Access'!$F$7:$FS$306,147,FALSE))</f>
        <v>0</v>
      </c>
      <c r="FL201" s="99">
        <f>IF(ISNA(VLOOKUP($A201,'[2]1516 Exp_Rev Access'!$F$7:$FS$306,148,FALSE)),"",VLOOKUP($A201,'[2]1516 Exp_Rev Access'!$F$7:$FS$306,148,FALSE))</f>
        <v>0</v>
      </c>
      <c r="FM201" s="99">
        <f>IF(ISNA(VLOOKUP($A201,'[2]1516 Exp_Rev Access'!$F$7:$FS$306,149,FALSE)),"",VLOOKUP($A201,'[2]1516 Exp_Rev Access'!$F$7:$FS$306,149,FALSE))</f>
        <v>0</v>
      </c>
      <c r="FN201" s="99">
        <f>IF(ISNA(VLOOKUP($A201,'[2]1516 Exp_Rev Access'!$F$7:$FS$306,150,FALSE)),"",VLOOKUP($A201,'[2]1516 Exp_Rev Access'!$F$7:$FS$306,150,FALSE))</f>
        <v>0</v>
      </c>
      <c r="FO201" s="99">
        <f>IF(ISNA(VLOOKUP($A201,'[2]1516 Exp_Rev Access'!$F$7:$FS$306,151,FALSE)),"",VLOOKUP($A201,'[2]1516 Exp_Rev Access'!$F$7:$FS$306,151,FALSE))</f>
        <v>0</v>
      </c>
      <c r="FP201" s="99">
        <f>IF(ISNA(VLOOKUP($A201,'[2]1516 Exp_Rev Access'!$F$7:$FS$306,152,FALSE)),"",VLOOKUP($A201,'[2]1516 Exp_Rev Access'!$F$7:$FS$306,152,FALSE))</f>
        <v>0</v>
      </c>
      <c r="FQ201" s="99">
        <f>IF(ISNA(VLOOKUP($A201,'[2]1516 Exp_Rev Access'!$F$7:$FS$306,153,FALSE)),"",VLOOKUP($A201,'[2]1516 Exp_Rev Access'!$F$7:$FS$306,153,FALSE))</f>
        <v>20468.62</v>
      </c>
      <c r="FR201" s="101">
        <f t="shared" si="260"/>
        <v>617333.24</v>
      </c>
      <c r="FS201" s="72">
        <f t="shared" si="261"/>
        <v>7.1248931926604975E-2</v>
      </c>
      <c r="FT201" s="94">
        <f t="shared" si="262"/>
        <v>778.08575749936995</v>
      </c>
      <c r="FU201" s="99">
        <f>IF(ISNA(VLOOKUP($A201,'[2]1516 Exp_Rev Access'!$F$7:$GB$306,154,FALSE)),"",VLOOKUP($A201,'[2]1516 Exp_Rev Access'!$F$7:$GB$306,154,FALSE))</f>
        <v>0</v>
      </c>
      <c r="FV201" s="99">
        <f>IF(ISNA(VLOOKUP($A201,'[2]1516 Exp_Rev Access'!$F$7:$GB$306,155,FALSE)),"",VLOOKUP($A201,'[2]1516 Exp_Rev Access'!$F$7:$GB$306,155,FALSE))</f>
        <v>0</v>
      </c>
      <c r="FW201" s="99">
        <f>IF(ISNA(VLOOKUP($A201,'[2]1516 Exp_Rev Access'!$F$7:$GB$306,156,FALSE)),"",VLOOKUP($A201,'[2]1516 Exp_Rev Access'!$F$7:$GB$306,156,FALSE))</f>
        <v>0</v>
      </c>
      <c r="FX201" s="99">
        <f>IF(ISNA(VLOOKUP($A201,'[2]1516 Exp_Rev Access'!$F$7:$GB$306,157,FALSE)),"",VLOOKUP($A201,'[2]1516 Exp_Rev Access'!$F$7:$GB$306,157,FALSE))</f>
        <v>0</v>
      </c>
      <c r="FY201" s="99">
        <f>IF(ISNA(VLOOKUP($A201,'[2]1516 Exp_Rev Access'!$F$7:$GB$306,158,FALSE)),"",VLOOKUP($A201,'[2]1516 Exp_Rev Access'!$F$7:$GB$306,158,FALSE))</f>
        <v>0</v>
      </c>
      <c r="FZ201" s="99">
        <f>IF(ISNA(VLOOKUP($A201,'[2]1516 Exp_Rev Access'!$F$7:$GB$306,159,FALSE)),"",VLOOKUP($A201,'[2]1516 Exp_Rev Access'!$F$7:$GB$306,159,FALSE))</f>
        <v>0</v>
      </c>
      <c r="GA201" s="99">
        <f>IF(ISNA(VLOOKUP($A201,'[2]1516 Exp_Rev Access'!$F$7:$GB$306,160,FALSE)),"",VLOOKUP($A201,'[2]1516 Exp_Rev Access'!$F$7:$GB$306,160,FALSE))</f>
        <v>0</v>
      </c>
      <c r="GB201" s="99">
        <f>IF(ISNA(VLOOKUP($A201,'[2]1516 Exp_Rev Access'!$F$7:$GB$306,161,FALSE)),"",VLOOKUP($A201,'[2]1516 Exp_Rev Access'!$F$7:$GB$306,161,FALSE))</f>
        <v>0</v>
      </c>
      <c r="GC201" s="99">
        <f>IF(ISNA(VLOOKUP($A201,'[2]1516 Exp_Rev Access'!$F$7:$GB$306,162,FALSE)),"",VLOOKUP($A201,'[2]1516 Exp_Rev Access'!$F$7:$GB$306,162,FALSE))</f>
        <v>4460.2</v>
      </c>
      <c r="GD201" s="99">
        <f>IF(ISNA(VLOOKUP($A201,'[2]1516 Exp_Rev Access'!$F$7:$GB$306,163,FALSE)),"",VLOOKUP($A201,'[2]1516 Exp_Rev Access'!$F$7:$GB$306,163,FALSE))</f>
        <v>51961.62</v>
      </c>
      <c r="GE201" s="99">
        <f>IF(ISNA(VLOOKUP($A201,'[2]1516 Exp_Rev Access'!$F$7:$GB$306,164,FALSE)),"",VLOOKUP($A201,'[2]1516 Exp_Rev Access'!$F$7:$GB$306,164,FALSE))</f>
        <v>0</v>
      </c>
      <c r="GF201" s="99">
        <f>IF(ISNA(VLOOKUP($A201,'[2]1516 Exp_Rev Access'!$F$7:$GB$306,165,FALSE)),"",VLOOKUP($A201,'[2]1516 Exp_Rev Access'!$F$7:$GB$306,165,FALSE))</f>
        <v>0</v>
      </c>
      <c r="GG201" s="99">
        <f>IF(ISNA(VLOOKUP($A201,'[2]1516 Exp_Rev Access'!$F$7:$GB$306,166,FALSE)),"",VLOOKUP($A201,'[2]1516 Exp_Rev Access'!$F$7:$GB$306,166,FALSE))</f>
        <v>0</v>
      </c>
      <c r="GH201" s="99">
        <f>IF(ISNA(VLOOKUP($A201,'[2]1516 Exp_Rev Access'!$F$7:$GB$306,167,FALSE)),"",VLOOKUP($A201,'[2]1516 Exp_Rev Access'!$F$7:$GB$306,167,FALSE))</f>
        <v>0</v>
      </c>
      <c r="GI201" s="99">
        <f>IF(ISNA(VLOOKUP($A201,'[2]1516 Exp_Rev Access'!$F$7:$GB$306,168,FALSE)),"",VLOOKUP($A201,'[2]1516 Exp_Rev Access'!$F$7:$GB$306,168,FALSE))</f>
        <v>411</v>
      </c>
      <c r="GJ201" s="99">
        <f>IF(ISNA(VLOOKUP($A201,'[2]1516 Exp_Rev Access'!$F$7:$GB$306,169,FALSE)),"",VLOOKUP($A201,'[2]1516 Exp_Rev Access'!$F$7:$GB$306,169,FALSE))</f>
        <v>600</v>
      </c>
      <c r="GK201" s="99">
        <f>IF(ISNA(VLOOKUP($A201,'[2]1516 Exp_Rev Access'!$F$7:$GB$306,170,FALSE)),"",VLOOKUP($A201,'[2]1516 Exp_Rev Access'!$F$7:$GB$306,170,FALSE))</f>
        <v>4285</v>
      </c>
      <c r="GL201" s="99">
        <f>IF(ISNA(VLOOKUP($A201,'[2]1516 Exp_Rev Access'!$F$7:$GB$306,171,FALSE)),"",VLOOKUP($A201,'[2]1516 Exp_Rev Access'!$F$7:$GB$306,171,FALSE))</f>
        <v>0</v>
      </c>
      <c r="GM201" s="99">
        <f>IF(ISNA(VLOOKUP($A201,'[2]1516 Exp_Rev Access'!$F$7:$GB$306,172,FALSE)),"",VLOOKUP($A201,'[2]1516 Exp_Rev Access'!$F$7:$GB$306,172,FALSE))</f>
        <v>0</v>
      </c>
      <c r="GN201" s="99">
        <f>IF(ISNA(VLOOKUP($A201,'[2]1516 Exp_Rev Access'!$F$7:$GB$306,173,FALSE)),"",VLOOKUP($A201,'[2]1516 Exp_Rev Access'!$F$7:$GB$306,173,FALSE))</f>
        <v>0</v>
      </c>
      <c r="GO201" s="99">
        <f>IF(ISNA(VLOOKUP($A201,'[2]1516 Exp_Rev Access'!$F$7:$GB$306,174,FALSE)),"",VLOOKUP($A201,'[2]1516 Exp_Rev Access'!$F$7:$GB$306,174,FALSE))</f>
        <v>0</v>
      </c>
      <c r="GP201" s="99">
        <f>IF(ISNA(VLOOKUP($A201,'[2]1516 Exp_Rev Access'!$F$7:$GB$306,175,FALSE)),"",VLOOKUP($A201,'[2]1516 Exp_Rev Access'!$F$7:$GB$306,175,FALSE))</f>
        <v>13</v>
      </c>
      <c r="GQ201" s="99">
        <f>IF(ISNA(VLOOKUP($A201,'[2]1516 Exp_Rev Access'!$F$7:$GB$306,176,FALSE)),"",VLOOKUP($A201,'[2]1516 Exp_Rev Access'!$F$7:$GB$306,176,FALSE))</f>
        <v>0</v>
      </c>
      <c r="GR201" s="99">
        <f>IF(ISNA(VLOOKUP($A201,'[2]1516 Exp_Rev Access'!$F$7:$GB$306,177,FALSE)),"",VLOOKUP($A201,'[2]1516 Exp_Rev Access'!$F$7:$GB$306,177,FALSE))</f>
        <v>0</v>
      </c>
      <c r="GS201" s="99">
        <f>IF(ISNA(VLOOKUP($A201,'[2]1516 Exp_Rev Access'!$F$7:$GB$306,178,FALSE)),"",VLOOKUP($A201,'[2]1516 Exp_Rev Access'!$F$7:$GB$306,178,FALSE))</f>
        <v>0</v>
      </c>
      <c r="GT201" s="101">
        <f t="shared" si="263"/>
        <v>61730.82</v>
      </c>
      <c r="GU201" s="72">
        <f t="shared" si="264"/>
        <v>7.1246041958691626E-3</v>
      </c>
      <c r="GV201" s="84">
        <f t="shared" si="265"/>
        <v>77.805419712629202</v>
      </c>
    </row>
    <row r="202" spans="1:207" customFormat="1" ht="12" customHeight="1" x14ac:dyDescent="0.2">
      <c r="A202" s="96" t="s">
        <v>514</v>
      </c>
      <c r="B202" s="69" t="s">
        <v>515</v>
      </c>
      <c r="C202" s="80">
        <f>IF(ISNA(VLOOKUP($A202,'[2]1516 enrollment_Rev_Exp by size'!$A$6:$G$320,3,FALSE)),"",VLOOKUP($A202,'[2]1516 enrollment_Rev_Exp by size'!$A$6:$G$320,3,FALSE))</f>
        <v>754.43</v>
      </c>
      <c r="D202" s="97">
        <v>8506496.5600000005</v>
      </c>
      <c r="E202" s="80">
        <f t="shared" si="243"/>
        <v>8506496.5600000005</v>
      </c>
      <c r="F202" s="80">
        <f t="shared" si="244"/>
        <v>0</v>
      </c>
      <c r="G202" s="98">
        <f>IF(ISNA(VLOOKUP($A202,'[2]1516 Exp_Rev Access'!$F$7:$FS$306,2,FALSE)),"",VLOOKUP($A202,'[2]1516 Exp_Rev Access'!$F$7:$FS$306,2,FALSE))</f>
        <v>948963.27</v>
      </c>
      <c r="H202" s="98">
        <f>IF(ISNA(VLOOKUP($A202,'[2]1516 Exp_Rev Access'!$F$7:$FS$306,3,FALSE)),"",VLOOKUP($A202,'[2]1516 Exp_Rev Access'!$F$7:$FS$306,3,FALSE))</f>
        <v>0</v>
      </c>
      <c r="I202" s="98">
        <f>IF(ISNA(VLOOKUP($A202,'[2]1516 Exp_Rev Access'!$F$7:$FS$306,4,FALSE)),"",VLOOKUP($A202,'[2]1516 Exp_Rev Access'!$F$7:$FS$306,4,FALSE))</f>
        <v>0</v>
      </c>
      <c r="J202" s="98">
        <f>IF(ISNA(VLOOKUP($A202,'[2]1516 Exp_Rev Access'!$F$7:$FS$306,5,FALSE)),"",VLOOKUP($A202,'[2]1516 Exp_Rev Access'!$F$7:$FS$306,5,FALSE))</f>
        <v>126474.64</v>
      </c>
      <c r="K202" s="98">
        <f>IF(ISNA(VLOOKUP($A202,'[2]1516 Exp_Rev Access'!$F$7:$FS$306,6,FALSE)),"",VLOOKUP($A202,'[2]1516 Exp_Rev Access'!$F$7:$FS$306,6,FALSE))</f>
        <v>0</v>
      </c>
      <c r="L202" s="98">
        <f>IF(ISNA(VLOOKUP($A202,'[2]1516 Exp_Rev Access'!$F$7:$FS$306,7,FALSE)),"",VLOOKUP($A202,'[2]1516 Exp_Rev Access'!$F$7:$FS$306,7,FALSE))</f>
        <v>0</v>
      </c>
      <c r="M202" s="90">
        <f t="shared" si="245"/>
        <v>1075437.9099999999</v>
      </c>
      <c r="N202" s="72">
        <f t="shared" si="246"/>
        <v>0.12642547991578801</v>
      </c>
      <c r="O202" s="73">
        <f t="shared" si="247"/>
        <v>1425.4972760892329</v>
      </c>
      <c r="P202" s="99">
        <f>IF(ISNA(VLOOKUP($A202,'[2]1516 Exp_Rev Access'!$F$7:$FS$306,8,FALSE)),"",VLOOKUP($A202,'[2]1516 Exp_Rev Access'!$F$7:$FS$306,8,FALSE))</f>
        <v>14089</v>
      </c>
      <c r="Q202" s="99">
        <f>IF(ISNA(VLOOKUP($A202,'[2]1516 Exp_Rev Access'!$F$7:$FS$306,9,FALSE)),"",VLOOKUP($A202,'[2]1516 Exp_Rev Access'!$F$7:$FS$306,9,FALSE))</f>
        <v>0</v>
      </c>
      <c r="R202" s="99">
        <f>IF(ISNA(VLOOKUP($A202,'[2]1516 Exp_Rev Access'!$F$7:$FS$306,10,FALSE)),"",VLOOKUP($A202,'[2]1516 Exp_Rev Access'!$F$7:$FS$306,10,FALSE))</f>
        <v>0</v>
      </c>
      <c r="S202" s="99">
        <f>IF(ISNA(VLOOKUP($A202,'[2]1516 Exp_Rev Access'!$F$7:$FS$306,11,FALSE)),"",VLOOKUP($A202,'[2]1516 Exp_Rev Access'!$F$7:$FS$306,11,FALSE))</f>
        <v>0</v>
      </c>
      <c r="T202" s="99">
        <f>IF(ISNA(VLOOKUP($A202,'[2]1516 Exp_Rev Access'!$F$7:$FS$306,12,FALSE)),"",VLOOKUP($A202,'[2]1516 Exp_Rev Access'!$F$7:$FS$306,12,FALSE))</f>
        <v>21215</v>
      </c>
      <c r="U202" s="99">
        <f>IF(ISNA(VLOOKUP($A202,'[2]1516 Exp_Rev Access'!$F$7:$FS$306,13,FALSE)),"",VLOOKUP($A202,'[2]1516 Exp_Rev Access'!$F$7:$FS$306,13,FALSE))</f>
        <v>0</v>
      </c>
      <c r="V202" s="99">
        <f>IF(ISNA(VLOOKUP($A202,'[2]1516 Exp_Rev Access'!$F$7:$FS$306,14,FALSE)),"",VLOOKUP($A202,'[2]1516 Exp_Rev Access'!$F$7:$FS$306,14,FALSE))</f>
        <v>0</v>
      </c>
      <c r="W202" s="99">
        <f>IF(ISNA(VLOOKUP($A202,'[2]1516 Exp_Rev Access'!$F$7:$FS$306,15,FALSE)),"",VLOOKUP($A202,'[2]1516 Exp_Rev Access'!$F$7:$FS$306,15,FALSE))</f>
        <v>0</v>
      </c>
      <c r="X202" s="99">
        <f>IF(ISNA(VLOOKUP($A202,'[2]1516 Exp_Rev Access'!$F$7:$FS$306,16,FALSE)),"",VLOOKUP($A202,'[2]1516 Exp_Rev Access'!$F$7:$FS$306,16,FALSE))</f>
        <v>1176</v>
      </c>
      <c r="Y202" s="99">
        <f>IF(ISNA(VLOOKUP($A202,'[2]1516 Exp_Rev Access'!$F$7:$FS$306,17,FALSE)),"",VLOOKUP($A202,'[2]1516 Exp_Rev Access'!$F$7:$FS$306,17,FALSE))</f>
        <v>49</v>
      </c>
      <c r="Z202" s="99">
        <f>IF(ISNA(VLOOKUP($A202,'[2]1516 Exp_Rev Access'!$F$7:$FS$306,18,FALSE)),"",VLOOKUP($A202,'[2]1516 Exp_Rev Access'!$F$7:$FS$306,18,FALSE))</f>
        <v>0</v>
      </c>
      <c r="AA202" s="99">
        <f>IF(ISNA(VLOOKUP($A202,'[2]1516 Exp_Rev Access'!$F$7:$FS$306,19,FALSE)),"",VLOOKUP($A202,'[2]1516 Exp_Rev Access'!$F$7:$FS$306,19,FALSE))</f>
        <v>0</v>
      </c>
      <c r="AB202" s="99">
        <f>IF(ISNA(VLOOKUP($A202,'[2]1516 Exp_Rev Access'!$F$7:$FS$306,20,FALSE)),"",VLOOKUP($A202,'[2]1516 Exp_Rev Access'!$F$7:$FS$306,20,FALSE))</f>
        <v>3122.3</v>
      </c>
      <c r="AC202" s="99">
        <f>IF(ISNA(VLOOKUP($A202,'[2]1516 Exp_Rev Access'!$F$7:$FS$306,21,FALSE)),"",VLOOKUP($A202,'[2]1516 Exp_Rev Access'!$F$7:$FS$306,21,FALSE))</f>
        <v>54673.86</v>
      </c>
      <c r="AD202" s="99">
        <f>IF(ISNA(VLOOKUP($A202,'[2]1516 Exp_Rev Access'!$F$7:$FS$306,22,FALSE)),"",VLOOKUP($A202,'[2]1516 Exp_Rev Access'!$F$7:$FS$306,22,FALSE))</f>
        <v>3040.17</v>
      </c>
      <c r="AE202" s="99">
        <f>IF(ISNA(VLOOKUP($A202,'[2]1516 Exp_Rev Access'!$F$7:$FS$306,23,FALSE)),"",VLOOKUP($A202,'[2]1516 Exp_Rev Access'!$F$7:$FS$306,23,FALSE))</f>
        <v>0</v>
      </c>
      <c r="AF202" s="99">
        <f>IF(ISNA(VLOOKUP($A202,'[2]1516 Exp_Rev Access'!$F$7:$FS$306,24,FALSE)),"",VLOOKUP($A202,'[2]1516 Exp_Rev Access'!$F$7:$FS$306,24,FALSE))</f>
        <v>2644.35</v>
      </c>
      <c r="AG202" s="99">
        <f>IF(ISNA(VLOOKUP($A202,'[2]1516 Exp_Rev Access'!$F$7:$FS$306,25,FALSE)),"",VLOOKUP($A202,'[2]1516 Exp_Rev Access'!$F$7:$FS$306,25,FALSE))</f>
        <v>1028.78</v>
      </c>
      <c r="AH202" s="98">
        <f>IF(ISNA(VLOOKUP($A202,'[2]1516 Exp_Rev Access'!$F$7:$FS$306,26,FALSE)),"",VLOOKUP($A202,'[2]1516 Exp_Rev Access'!$F$7:$FS$306,26,FALSE))</f>
        <v>0</v>
      </c>
      <c r="AI202" s="98">
        <f>IF(ISNA(VLOOKUP($A202,'[2]1516 Exp_Rev Access'!$F$7:$FS$306,27,FALSE)),"",VLOOKUP($A202,'[2]1516 Exp_Rev Access'!$F$7:$FS$306,27,FALSE))</f>
        <v>0</v>
      </c>
      <c r="AJ202" s="98">
        <f>IF(ISNA(VLOOKUP($A202,'[2]1516 Exp_Rev Access'!$F$7:$FS$306,28,FALSE)),"",VLOOKUP($A202,'[2]1516 Exp_Rev Access'!$F$7:$FS$306,28,FALSE))</f>
        <v>80731.13</v>
      </c>
      <c r="AK202" s="98">
        <f>IF(ISNA(VLOOKUP($A202,'[2]1516 Exp_Rev Access'!$F$7:$FS$306,29,FALSE)),"",VLOOKUP($A202,'[2]1516 Exp_Rev Access'!$F$7:$FS$306,29,FALSE))</f>
        <v>75330.149999999994</v>
      </c>
      <c r="AL202" s="100">
        <f t="shared" si="248"/>
        <v>257099.74000000002</v>
      </c>
      <c r="AM202" s="72">
        <f t="shared" si="249"/>
        <v>3.0223928051526773E-2</v>
      </c>
      <c r="AN202" s="94">
        <f t="shared" si="250"/>
        <v>340.78673965775494</v>
      </c>
      <c r="AO202" s="99">
        <f>IF(ISNA(VLOOKUP($A202,'[2]1516 Exp_Rev Access'!$F$7:$GB$306,30,FALSE)),"",VLOOKUP($A202,'[2]1516 Exp_Rev Access'!$F$7:$FS$306,30,FALSE))</f>
        <v>4774101.62</v>
      </c>
      <c r="AP202" s="99">
        <f>IF(ISNA(VLOOKUP($A202,'[2]1516 Exp_Rev Access'!$F$7:$GB$306,31,FALSE)),"",VLOOKUP($A202,'[2]1516 Exp_Rev Access'!$F$7:$FS$306,31,FALSE))</f>
        <v>165135.07999999999</v>
      </c>
      <c r="AQ202" s="99">
        <f>IF(ISNA(VLOOKUP($A202,'[2]1516 Exp_Rev Access'!$F$7:$GB$306,32,FALSE)),"",VLOOKUP($A202,'[2]1516 Exp_Rev Access'!$F$7:$FS$306,32,FALSE))</f>
        <v>353855.64</v>
      </c>
      <c r="AR202" s="99">
        <f>IF(ISNA(VLOOKUP($A202,'[2]1516 Exp_Rev Access'!$F$7:$GB$306,33,FALSE)),"",VLOOKUP($A202,'[2]1516 Exp_Rev Access'!$F$7:$FS$306,33,FALSE))</f>
        <v>0</v>
      </c>
      <c r="AS202" s="99">
        <f>IF(ISNA(VLOOKUP($A202,'[2]1516 Exp_Rev Access'!$F$7:$GB$306,34,FALSE)),"",VLOOKUP($A202,'[2]1516 Exp_Rev Access'!$F$7:$FS$306,34,FALSE))</f>
        <v>0</v>
      </c>
      <c r="AT202" s="101">
        <f t="shared" si="251"/>
        <v>5293092.34</v>
      </c>
      <c r="AU202" s="72">
        <f t="shared" si="252"/>
        <v>0.62224116622695724</v>
      </c>
      <c r="AV202" s="94">
        <f t="shared" si="253"/>
        <v>7016.0151902761027</v>
      </c>
      <c r="AW202" s="99">
        <f>IF(ISNA(VLOOKUP($A202,'[2]1516 Exp_Rev Access'!$F$7:$GB$306,35,FALSE)),"",VLOOKUP($A202,'[2]1516 Exp_Rev Access'!$F$7:$GB$306,35,FALSE))</f>
        <v>0</v>
      </c>
      <c r="AX202" s="99">
        <f>IF(ISNA(VLOOKUP($A202,'[2]1516 Exp_Rev Access'!$F$7:$GB$306,36,FALSE)),"",VLOOKUP($A202,'[2]1516 Exp_Rev Access'!$F$7:$GB$306,36,FALSE))</f>
        <v>633259.84</v>
      </c>
      <c r="AY202" s="99">
        <f>IF(ISNA(VLOOKUP($A202,'[2]1516 Exp_Rev Access'!$F$7:$GB$306,37,FALSE)),"",VLOOKUP($A202,'[2]1516 Exp_Rev Access'!$F$7:$GB$306,37,FALSE))</f>
        <v>15946.86</v>
      </c>
      <c r="AZ202" s="99">
        <f>IF(ISNA(VLOOKUP($A202,'[2]1516 Exp_Rev Access'!$F$7:$GB$306,38,FALSE)),"",VLOOKUP($A202,'[2]1516 Exp_Rev Access'!$F$7:$GB$306,38,FALSE))</f>
        <v>0</v>
      </c>
      <c r="BA202" s="99">
        <f>IF(ISNA(VLOOKUP($A202,'[2]1516 Exp_Rev Access'!$F$7:$GB$306,39,FALSE)),"",VLOOKUP($A202,'[2]1516 Exp_Rev Access'!$F$7:$GB$306,39,FALSE))</f>
        <v>0</v>
      </c>
      <c r="BB202" s="99">
        <f>IF(ISNA(VLOOKUP($A202,'[2]1516 Exp_Rev Access'!$F$7:$GB$306,40,FALSE)),"",VLOOKUP($A202,'[2]1516 Exp_Rev Access'!$F$7:$GB$306,40,FALSE))</f>
        <v>198059.15</v>
      </c>
      <c r="BC202" s="99">
        <f>IF(ISNA(VLOOKUP($A202,'[2]1516 Exp_Rev Access'!$F$7:$GB$306,41,FALSE)),"",VLOOKUP($A202,'[2]1516 Exp_Rev Access'!$F$7:$GB$306,41,FALSE))</f>
        <v>0</v>
      </c>
      <c r="BD202" s="99">
        <f>IF(ISNA(VLOOKUP($A202,'[2]1516 Exp_Rev Access'!$F$7:$GB$306,42,FALSE)),"",VLOOKUP($A202,'[2]1516 Exp_Rev Access'!$F$7:$GB$306,42,FALSE))</f>
        <v>44103.81</v>
      </c>
      <c r="BE202" s="99">
        <f>IF(ISNA(VLOOKUP($A202,'[2]1516 Exp_Rev Access'!$F$7:$GB$306,43,FALSE)),"",VLOOKUP($A202,'[2]1516 Exp_Rev Access'!$F$7:$GB$306,43,FALSE))</f>
        <v>0</v>
      </c>
      <c r="BF202" s="99">
        <f>IF(ISNA(VLOOKUP($A202,'[2]1516 Exp_Rev Access'!$F$7:$GB$306,44,FALSE)),"",VLOOKUP($A202,'[2]1516 Exp_Rev Access'!$F$7:$GB$306,44,FALSE))</f>
        <v>8240.74</v>
      </c>
      <c r="BG202" s="99">
        <f>IF(ISNA(VLOOKUP($A202,'[2]1516 Exp_Rev Access'!$F$7:$GB$306,45,FALSE)),"",VLOOKUP($A202,'[2]1516 Exp_Rev Access'!$F$7:$GB$306,45,FALSE))</f>
        <v>5626.69</v>
      </c>
      <c r="BH202" s="99">
        <f>IF(ISNA(VLOOKUP($A202,'[2]1516 Exp_Rev Access'!$F$7:$GB$306,46,FALSE)),"",VLOOKUP($A202,'[2]1516 Exp_Rev Access'!$F$7:$GB$306,46,FALSE))</f>
        <v>0</v>
      </c>
      <c r="BI202" s="99">
        <f>IF(ISNA(VLOOKUP($A202,'[2]1516 Exp_Rev Access'!$F$7:$GB$306,47,FALSE)),"",VLOOKUP($A202,'[2]1516 Exp_Rev Access'!$F$7:$GB$306,47,FALSE))</f>
        <v>9420.6200000000008</v>
      </c>
      <c r="BJ202" s="99">
        <f>IF(ISNA(VLOOKUP($A202,'[2]1516 Exp_Rev Access'!$F$7:$GB$306,48,FALSE)),"",VLOOKUP($A202,'[2]1516 Exp_Rev Access'!$F$7:$GB$306,48,FALSE))</f>
        <v>364255.61</v>
      </c>
      <c r="BK202" s="99">
        <f>IF(ISNA(VLOOKUP($A202,'[2]1516 Exp_Rev Access'!$F$7:$GB$306,49,FALSE)),"",VLOOKUP($A202,'[2]1516 Exp_Rev Access'!$F$7:$GB$306,49,FALSE))</f>
        <v>0</v>
      </c>
      <c r="BL202" s="99">
        <f>IF(ISNA(VLOOKUP($A202,'[2]1516 Exp_Rev Access'!$F$7:$GB$306,50,FALSE)),"",VLOOKUP($A202,'[2]1516 Exp_Rev Access'!$F$7:$GB$306,50,FALSE))</f>
        <v>0</v>
      </c>
      <c r="BM202" s="99">
        <f>IF(ISNA(VLOOKUP($A202,'[2]1516 Exp_Rev Access'!$F$7:$GB$306,51,FALSE)),"",VLOOKUP($A202,'[2]1516 Exp_Rev Access'!$F$7:$GB$306,51,FALSE))</f>
        <v>0</v>
      </c>
      <c r="BN202" s="99">
        <f>IF(ISNA(VLOOKUP($A202,'[2]1516 Exp_Rev Access'!$F$7:$GB$306,52,FALSE)),"",VLOOKUP($A202,'[2]1516 Exp_Rev Access'!$F$7:$GB$306,52,FALSE))</f>
        <v>0</v>
      </c>
      <c r="BO202" s="99">
        <f>IF(ISNA(VLOOKUP($A202,'[2]1516 Exp_Rev Access'!$F$7:$GB$306,53,FALSE)),"",VLOOKUP($A202,'[2]1516 Exp_Rev Access'!$F$7:$GB$306,53,FALSE))</f>
        <v>0</v>
      </c>
      <c r="BP202" s="99">
        <f>IF(ISNA(VLOOKUP($A202,'[2]1516 Exp_Rev Access'!$F$7:$GB$306,54,FALSE)),"",VLOOKUP($A202,'[2]1516 Exp_Rev Access'!$F$7:$GB$306,54,FALSE))</f>
        <v>0</v>
      </c>
      <c r="BQ202" s="99">
        <f>IF(ISNA(VLOOKUP($A202,'[2]1516 Exp_Rev Access'!$F$7:$GB$306,55,FALSE)),"",VLOOKUP($A202,'[2]1516 Exp_Rev Access'!$F$7:$GB$306,55,FALSE))</f>
        <v>0</v>
      </c>
      <c r="BR202" s="99">
        <f>IF(ISNA(VLOOKUP($A202,'[2]1516 Exp_Rev Access'!$F$7:$GB$306,56,FALSE)),"",VLOOKUP($A202,'[2]1516 Exp_Rev Access'!$F$7:$GB$306,56,FALSE))</f>
        <v>0</v>
      </c>
      <c r="BS202" s="99">
        <f>IF(ISNA(VLOOKUP($A202,'[2]1516 Exp_Rev Access'!$F$7:$GB$306,57,FALSE)),"",VLOOKUP($A202,'[2]1516 Exp_Rev Access'!$F$7:$GB$306,57,FALSE))</f>
        <v>0</v>
      </c>
      <c r="BT202" s="99">
        <f>IF(ISNA(VLOOKUP($A202,'[2]1516 Exp_Rev Access'!$F$7:$GB$306,58,FALSE)),"",VLOOKUP($A202,'[2]1516 Exp_Rev Access'!$F$7:$GB$306,58,FALSE))</f>
        <v>0</v>
      </c>
      <c r="BU202" s="102">
        <f t="shared" si="254"/>
        <v>1278913.3199999998</v>
      </c>
      <c r="BV202" s="72">
        <f t="shared" si="255"/>
        <v>0.15034548135995482</v>
      </c>
      <c r="BW202" s="94">
        <f t="shared" si="256"/>
        <v>1695.204750606418</v>
      </c>
      <c r="BX202" s="99">
        <f>IF(ISNA(VLOOKUP($A202,'[2]1516 Exp_Rev Access'!$F$7:$GB$306,59,FALSE)),"",VLOOKUP($A202,'[2]1516 Exp_Rev Access'!$F$7:$GB$306,59,FALSE))</f>
        <v>0</v>
      </c>
      <c r="BY202" s="99">
        <f>IF(ISNA(VLOOKUP($A202,'[2]1516 Exp_Rev Access'!$F$7:$GB$306,60,FALSE)),"",VLOOKUP($A202,'[2]1516 Exp_Rev Access'!$F$7:$GB$306,60,FALSE))</f>
        <v>0</v>
      </c>
      <c r="BZ202" s="99">
        <f>IF(ISNA(VLOOKUP($A202,'[2]1516 Exp_Rev Access'!$F$7:$GB$306,61,FALSE)),"",VLOOKUP($A202,'[2]1516 Exp_Rev Access'!$F$7:$GB$306,61,FALSE))</f>
        <v>0</v>
      </c>
      <c r="CA202" s="99">
        <f>IF(ISNA(VLOOKUP($A202,'[2]1516 Exp_Rev Access'!$F$7:$GB$306,62,FALSE)),"",VLOOKUP($A202,'[2]1516 Exp_Rev Access'!$F$7:$GB$306,62,FALSE))</f>
        <v>0</v>
      </c>
      <c r="CB202" s="99">
        <f>IF(ISNA(VLOOKUP($A202,'[2]1516 Exp_Rev Access'!$F$7:$GB$306,63,FALSE)),"",VLOOKUP($A202,'[2]1516 Exp_Rev Access'!$F$7:$GB$306,63,FALSE))</f>
        <v>53788.37</v>
      </c>
      <c r="CC202" s="99">
        <f>IF(ISNA(VLOOKUP($A202,'[2]1516 Exp_Rev Access'!$F$7:$GB$306,64,FALSE)),"",VLOOKUP($A202,'[2]1516 Exp_Rev Access'!$F$7:$GB$306,64,FALSE))</f>
        <v>0</v>
      </c>
      <c r="CD202" s="101">
        <f t="shared" si="257"/>
        <v>53788.37</v>
      </c>
      <c r="CE202" s="72">
        <f t="shared" si="266"/>
        <v>6.3232106920407668E-3</v>
      </c>
      <c r="CF202" s="103">
        <f t="shared" si="267"/>
        <v>71.296700820487004</v>
      </c>
      <c r="CG202" s="99">
        <f>IF(ISNA(VLOOKUP($A202,'[2]1516 Exp_Rev Access'!$F$7:$GB$306,65,FALSE)),"",VLOOKUP($A202,'[2]1516 Exp_Rev Access'!$F$7:$GB$306,65,FALSE))</f>
        <v>0</v>
      </c>
      <c r="CH202" s="99">
        <f>IF(ISNA(VLOOKUP($A202,'[2]1516 Exp_Rev Access'!$F$7:$GB$306,66,FALSE)),"",VLOOKUP($A202,'[2]1516 Exp_Rev Access'!$F$7:$GB$306,66,FALSE))</f>
        <v>0</v>
      </c>
      <c r="CI202" s="99">
        <f>IF(ISNA(VLOOKUP($A202,'[2]1516 Exp_Rev Access'!$F$7:$GB$306,67,FALSE)),"",VLOOKUP($A202,'[2]1516 Exp_Rev Access'!$F$7:$GB$306,67,FALSE))</f>
        <v>0</v>
      </c>
      <c r="CJ202" s="99">
        <f>IF(ISNA(VLOOKUP($A202,'[2]1516 Exp_Rev Access'!$F$7:$GB$306,68,FALSE)),"",VLOOKUP($A202,'[2]1516 Exp_Rev Access'!$F$7:$GB$306,68,FALSE))</f>
        <v>0</v>
      </c>
      <c r="CK202" s="99">
        <f>IF(ISNA(VLOOKUP($A202,'[2]1516 Exp_Rev Access'!$F$7:$GB$306,69,FALSE)),"",VLOOKUP($A202,'[2]1516 Exp_Rev Access'!$F$7:$GB$306,69,FALSE))</f>
        <v>0</v>
      </c>
      <c r="CL202" s="99">
        <f>IF(ISNA(VLOOKUP($A202,'[2]1516 Exp_Rev Access'!$F$7:$GB$306,70,FALSE)),"",VLOOKUP($A202,'[2]1516 Exp_Rev Access'!$F$7:$GB$306,70,FALSE))</f>
        <v>0</v>
      </c>
      <c r="CM202" s="99">
        <f>IF(ISNA(VLOOKUP($A202,'[2]1516 Exp_Rev Access'!$F$7:$GB$306,71,FALSE)),"",VLOOKUP($A202,'[2]1516 Exp_Rev Access'!$F$7:$GB$306,71,FALSE))</f>
        <v>0</v>
      </c>
      <c r="CN202" s="99">
        <f>IF(ISNA(VLOOKUP($A202,'[2]1516 Exp_Rev Access'!$F$7:$GB$306,72,FALSE)),"",VLOOKUP($A202,'[2]1516 Exp_Rev Access'!$F$7:$GB$306,72,FALSE))</f>
        <v>0</v>
      </c>
      <c r="CO202" s="99">
        <f>IF(ISNA(VLOOKUP($A202,'[2]1516 Exp_Rev Access'!$F$7:$GB$306,73,FALSE)),"",VLOOKUP($A202,'[2]1516 Exp_Rev Access'!$F$7:$GB$306,73,FALSE))</f>
        <v>0</v>
      </c>
      <c r="CP202" s="99">
        <f>IF(ISNA(VLOOKUP($A202,'[2]1516 Exp_Rev Access'!$F$7:$GB$306,74,FALSE)),"",VLOOKUP($A202,'[2]1516 Exp_Rev Access'!$F$7:$GB$306,74,FALSE))</f>
        <v>177193</v>
      </c>
      <c r="CQ202" s="99">
        <f>IF(ISNA(VLOOKUP($A202,'[2]1516 Exp_Rev Access'!$F$7:$GB$306,75,FALSE)),"",VLOOKUP($A202,'[2]1516 Exp_Rev Access'!$F$7:$GB$306,75,FALSE))</f>
        <v>0</v>
      </c>
      <c r="CR202" s="99">
        <f>IF(ISNA(VLOOKUP($A202,'[2]1516 Exp_Rev Access'!$F$7:$GB$306,76,FALSE)),"",VLOOKUP($A202,'[2]1516 Exp_Rev Access'!$F$7:$GB$306,76,FALSE))</f>
        <v>4009</v>
      </c>
      <c r="CS202" s="99">
        <f>IF(ISNA(VLOOKUP($A202,'[2]1516 Exp_Rev Access'!$F$7:$GB$306,77,FALSE)),"",VLOOKUP($A202,'[2]1516 Exp_Rev Access'!$F$7:$GB$306,77,FALSE))</f>
        <v>0</v>
      </c>
      <c r="CT202" s="99">
        <f>IF(ISNA(VLOOKUP($A202,'[2]1516 Exp_Rev Access'!$F$7:$GB$306,78,FALSE)),"",VLOOKUP($A202,'[2]1516 Exp_Rev Access'!$F$7:$GB$306,78,FALSE))</f>
        <v>112561.36</v>
      </c>
      <c r="CU202" s="99">
        <f>IF(ISNA(VLOOKUP($A202,'[2]1516 Exp_Rev Access'!$F$7:$GB$306,79,FALSE)),"",VLOOKUP($A202,'[2]1516 Exp_Rev Access'!$F$7:$GB$306,79,FALSE))</f>
        <v>23566.82</v>
      </c>
      <c r="CV202" s="99">
        <f>IF(ISNA(VLOOKUP($A202,'[2]1516 Exp_Rev Access'!$F$7:$GB$306,80,FALSE)),"",VLOOKUP($A202,'[2]1516 Exp_Rev Access'!$F$7:$GB$306,80,FALSE))</f>
        <v>0</v>
      </c>
      <c r="CW202" s="99">
        <f>IF(ISNA(VLOOKUP($A202,'[2]1516 Exp_Rev Access'!$F$7:$GB$306,81,FALSE)),"",VLOOKUP($A202,'[2]1516 Exp_Rev Access'!$F$7:$GB$306,81,FALSE))</f>
        <v>0</v>
      </c>
      <c r="CX202" s="99">
        <f>IF(ISNA(VLOOKUP($A202,'[2]1516 Exp_Rev Access'!$F$7:$GB$306,82,FALSE)),"",VLOOKUP($A202,'[2]1516 Exp_Rev Access'!$F$7:$GB$306,82,FALSE))</f>
        <v>0</v>
      </c>
      <c r="CY202" s="99">
        <f>IF(ISNA(VLOOKUP($A202,'[2]1516 Exp_Rev Access'!$F$7:$GB$306,83,FALSE)),"",VLOOKUP($A202,'[2]1516 Exp_Rev Access'!$F$7:$GB$306,83,FALSE))</f>
        <v>0</v>
      </c>
      <c r="CZ202" s="99">
        <f>IF(ISNA(VLOOKUP($A202,'[2]1516 Exp_Rev Access'!$F$7:$GB$306,84,FALSE)),"",VLOOKUP($A202,'[2]1516 Exp_Rev Access'!$F$7:$GB$306,84,FALSE))</f>
        <v>0</v>
      </c>
      <c r="DA202" s="99">
        <f>IF(ISNA(VLOOKUP($A202,'[2]1516 Exp_Rev Access'!$F$7:$GB$306,85,FALSE)),"",VLOOKUP($A202,'[2]1516 Exp_Rev Access'!$F$7:$GB$306,85,FALSE))</f>
        <v>0</v>
      </c>
      <c r="DB202" s="99">
        <f>IF(ISNA(VLOOKUP($A202,'[2]1516 Exp_Rev Access'!$F$7:$GB$306,86,FALSE)),"",VLOOKUP($A202,'[2]1516 Exp_Rev Access'!$F$7:$GB$306,86,FALSE))</f>
        <v>0</v>
      </c>
      <c r="DC202" s="99">
        <f>IF(ISNA(VLOOKUP($A202,'[2]1516 Exp_Rev Access'!$F$7:$GB$306,87,FALSE)),"",VLOOKUP($A202,'[2]1516 Exp_Rev Access'!$F$7:$GB$306,87,FALSE))</f>
        <v>0</v>
      </c>
      <c r="DD202" s="99">
        <f>IF(ISNA(VLOOKUP($A202,'[2]1516 Exp_Rev Access'!$F$7:$GB$306,88,FALSE)),"",VLOOKUP($A202,'[2]1516 Exp_Rev Access'!$F$7:$GB$306,88,FALSE))</f>
        <v>0</v>
      </c>
      <c r="DE202" s="99">
        <f>IF(ISNA(VLOOKUP($A202,'[2]1516 Exp_Rev Access'!$F$7:$GB$306,89,FALSE)),"",VLOOKUP($A202,'[2]1516 Exp_Rev Access'!$F$7:$GB$306,89,FALSE))</f>
        <v>0</v>
      </c>
      <c r="DF202" s="99">
        <f>IF(ISNA(VLOOKUP($A202,'[2]1516 Exp_Rev Access'!$F$7:$GB$306,90,FALSE)),"",VLOOKUP($A202,'[2]1516 Exp_Rev Access'!$F$7:$GB$306,90,FALSE))</f>
        <v>0</v>
      </c>
      <c r="DG202" s="99">
        <f>IF(ISNA(VLOOKUP($A202,'[2]1516 Exp_Rev Access'!$F$7:$GB$306,91,FALSE)),"",VLOOKUP($A202,'[2]1516 Exp_Rev Access'!$F$7:$GB$306,91,FALSE))</f>
        <v>693.04</v>
      </c>
      <c r="DH202" s="99">
        <f>IF(ISNA(VLOOKUP($A202,'[2]1516 Exp_Rev Access'!$F$7:$GB$306,92,FALSE)),"",VLOOKUP($A202,'[2]1516 Exp_Rev Access'!$F$7:$GB$306,92,FALSE))</f>
        <v>180054.51</v>
      </c>
      <c r="DI202" s="99">
        <f>IF(ISNA(VLOOKUP($A202,'[2]1516 Exp_Rev Access'!$F$7:$GB$306,93,FALSE)),"",VLOOKUP($A202,'[2]1516 Exp_Rev Access'!$F$7:$GB$306,93,FALSE))</f>
        <v>0</v>
      </c>
      <c r="DJ202" s="99">
        <f>IF(ISNA(VLOOKUP($A202,'[2]1516 Exp_Rev Access'!$F$7:$GB$306,94,FALSE)),"",VLOOKUP($A202,'[2]1516 Exp_Rev Access'!$F$7:$GB$306,94,FALSE))</f>
        <v>0</v>
      </c>
      <c r="DK202" s="99">
        <f>IF(ISNA(VLOOKUP($A202,'[2]1516 Exp_Rev Access'!$F$7:$GB$306,95,FALSE)),"",VLOOKUP($A202,'[2]1516 Exp_Rev Access'!$F$7:$GB$306,95,FALSE))</f>
        <v>0</v>
      </c>
      <c r="DL202" s="99">
        <f>IF(ISNA(VLOOKUP($A202,'[2]1516 Exp_Rev Access'!$F$7:$GB$306,96,FALSE)),"",VLOOKUP($A202,'[2]1516 Exp_Rev Access'!$F$7:$GB$306,96,FALSE))</f>
        <v>0</v>
      </c>
      <c r="DM202" s="99">
        <f>IF(ISNA(VLOOKUP($A202,'[2]1516 Exp_Rev Access'!$F$7:$GB$306,97,FALSE)),"",VLOOKUP($A202,'[2]1516 Exp_Rev Access'!$F$7:$GB$306,97,FALSE))</f>
        <v>0</v>
      </c>
      <c r="DN202" s="99">
        <f>IF(ISNA(VLOOKUP($A202,'[2]1516 Exp_Rev Access'!$F$7:$GB$306,98,FALSE)),"",VLOOKUP($A202,'[2]1516 Exp_Rev Access'!$F$7:$GB$306,98,FALSE))</f>
        <v>0</v>
      </c>
      <c r="DO202" s="99">
        <f>IF(ISNA(VLOOKUP($A202,'[2]1516 Exp_Rev Access'!$F$7:$GB$306,99,FALSE)),"",VLOOKUP($A202,'[2]1516 Exp_Rev Access'!$F$7:$GB$306,99,FALSE))</f>
        <v>0</v>
      </c>
      <c r="DP202" s="99">
        <f>IF(ISNA(VLOOKUP($A202,'[2]1516 Exp_Rev Access'!$F$7:$GB$306,100,FALSE)),"",VLOOKUP($A202,'[2]1516 Exp_Rev Access'!$F$7:$GB$306,100,FALSE))</f>
        <v>0</v>
      </c>
      <c r="DQ202" s="99">
        <f>IF(ISNA(VLOOKUP($A202,'[2]1516 Exp_Rev Access'!$F$7:$GB$306,101,FALSE)),"",VLOOKUP($A202,'[2]1516 Exp_Rev Access'!$F$7:$GB$306,101,FALSE))</f>
        <v>0</v>
      </c>
      <c r="DR202" s="99">
        <f>IF(ISNA(VLOOKUP($A202,'[2]1516 Exp_Rev Access'!$F$7:$GB$306,102,FALSE)),"",VLOOKUP($A202,'[2]1516 Exp_Rev Access'!$F$7:$GB$306,102,FALSE))</f>
        <v>0</v>
      </c>
      <c r="DS202" s="99">
        <f>IF(ISNA(VLOOKUP($A202,'[2]1516 Exp_Rev Access'!$F$7:$GB$306,103,FALSE)),"",VLOOKUP($A202,'[2]1516 Exp_Rev Access'!$F$7:$GB$306,103,FALSE))</f>
        <v>0</v>
      </c>
      <c r="DT202" s="99">
        <f>IF(ISNA(VLOOKUP($A202,'[2]1516 Exp_Rev Access'!$F$7:$GB$306,104,FALSE)),"",VLOOKUP($A202,'[2]1516 Exp_Rev Access'!$F$7:$GB$306,104,FALSE))</f>
        <v>0</v>
      </c>
      <c r="DU202" s="99">
        <f>IF(ISNA(VLOOKUP($A202,'[2]1516 Exp_Rev Access'!$F$7:$GB$306,105,FALSE)),"",VLOOKUP($A202,'[2]1516 Exp_Rev Access'!$F$7:$GB$306,105,FALSE))</f>
        <v>0</v>
      </c>
      <c r="DV202" s="99">
        <f>IF(ISNA(VLOOKUP($A202,'[2]1516 Exp_Rev Access'!$F$7:$GB$306,106,FALSE)),"",VLOOKUP($A202,'[2]1516 Exp_Rev Access'!$F$7:$GB$306,106,FALSE))</f>
        <v>0</v>
      </c>
      <c r="DW202" s="99">
        <f>IF(ISNA(VLOOKUP($A202,'[2]1516 Exp_Rev Access'!$F$7:$GB$306,107,FALSE)),"",VLOOKUP($A202,'[2]1516 Exp_Rev Access'!$F$7:$GB$306,107,FALSE))</f>
        <v>0</v>
      </c>
      <c r="DX202" s="99">
        <f>IF(ISNA(VLOOKUP($A202,'[2]1516 Exp_Rev Access'!$F$7:$GB$306,108,FALSE)),"",VLOOKUP($A202,'[2]1516 Exp_Rev Access'!$F$7:$GB$306,108,FALSE))</f>
        <v>0</v>
      </c>
      <c r="DY202" s="99">
        <f>IF(ISNA(VLOOKUP($A202,'[2]1516 Exp_Rev Access'!$F$7:$GB$306,109,FALSE)),"",VLOOKUP($A202,'[2]1516 Exp_Rev Access'!$F$7:$GB$306,109,FALSE))</f>
        <v>0</v>
      </c>
      <c r="DZ202" s="99">
        <f>IF(ISNA(VLOOKUP($A202,'[2]1516 Exp_Rev Access'!$F$7:$GB$306,110,FALSE)),"",VLOOKUP($A202,'[2]1516 Exp_Rev Access'!$F$7:$GB$306,110,FALSE))</f>
        <v>0</v>
      </c>
      <c r="EA202" s="99">
        <f>IF(ISNA(VLOOKUP($A202,'[2]1516 Exp_Rev Access'!$F$7:$GB$306,111,FALSE)),"",VLOOKUP($A202,'[2]1516 Exp_Rev Access'!$F$7:$GB$306,111,FALSE))</f>
        <v>0</v>
      </c>
      <c r="EB202" s="99">
        <f>IF(ISNA(VLOOKUP($A202,'[2]1516 Exp_Rev Access'!$F$7:$GB$306,112,FALSE)),"",VLOOKUP($A202,'[2]1516 Exp_Rev Access'!$F$7:$GB$306,112,FALSE))</f>
        <v>0</v>
      </c>
      <c r="EC202" s="99">
        <f>IF(ISNA(VLOOKUP($A202,'[2]1516 Exp_Rev Access'!$F$7:$GB$306,113,FALSE)),"",VLOOKUP($A202,'[2]1516 Exp_Rev Access'!$F$7:$GB$306,113,FALSE))</f>
        <v>0</v>
      </c>
      <c r="ED202" s="99">
        <f>IF(ISNA(VLOOKUP($A202,'[2]1516 Exp_Rev Access'!$F$7:$GB$306,114,FALSE)),"",VLOOKUP($A202,'[2]1516 Exp_Rev Access'!$F$7:$GB$306,114,FALSE))</f>
        <v>0</v>
      </c>
      <c r="EE202" s="99">
        <f>IF(ISNA(VLOOKUP($A202,'[2]1516 Exp_Rev Access'!$F$7:$GB$306,115,FALSE)),"",VLOOKUP($A202,'[2]1516 Exp_Rev Access'!$F$7:$GB$306,115,FALSE))</f>
        <v>0</v>
      </c>
      <c r="EF202" s="99">
        <f>IF(ISNA(VLOOKUP($A202,'[2]1516 Exp_Rev Access'!$F$7:$GB$306,116,FALSE)),"",VLOOKUP($A202,'[2]1516 Exp_Rev Access'!$F$7:$GB$306,116,FALSE))</f>
        <v>0</v>
      </c>
      <c r="EG202" s="99">
        <f>IF(ISNA(VLOOKUP($A202,'[2]1516 Exp_Rev Access'!$F$7:$GB$306,117,FALSE)),"",VLOOKUP($A202,'[2]1516 Exp_Rev Access'!$F$7:$GB$306,117,FALSE))</f>
        <v>0</v>
      </c>
      <c r="EH202" s="99">
        <f>IF(ISNA(VLOOKUP($A202,'[2]1516 Exp_Rev Access'!$F$7:$GB$306,118,FALSE)),"",VLOOKUP($A202,'[2]1516 Exp_Rev Access'!$F$7:$GB$306,118,FALSE))</f>
        <v>0</v>
      </c>
      <c r="EI202" s="99">
        <f>IF(ISNA(VLOOKUP($A202,'[2]1516 Exp_Rev Access'!$F$7:$GB$306,119,FALSE)),"",VLOOKUP($A202,'[2]1516 Exp_Rev Access'!$F$7:$GB$306,119,FALSE))</f>
        <v>0</v>
      </c>
      <c r="EJ202" s="99">
        <f>IF(ISNA(VLOOKUP($A202,'[2]1516 Exp_Rev Access'!$F$7:$GB$306,120,FALSE)),"",VLOOKUP($A202,'[2]1516 Exp_Rev Access'!$F$7:$GB$306,120,FALSE))</f>
        <v>0</v>
      </c>
      <c r="EK202" s="99">
        <f>IF(ISNA(VLOOKUP($A202,'[2]1516 Exp_Rev Access'!$F$7:$GB$306,121,FALSE)),"",VLOOKUP($A202,'[2]1516 Exp_Rev Access'!$F$7:$GB$306,121,FALSE))</f>
        <v>0</v>
      </c>
      <c r="EL202" s="99">
        <f>IF(ISNA(VLOOKUP($A202,'[2]1516 Exp_Rev Access'!$F$7:$GB$306,122,FALSE)),"",VLOOKUP($A202,'[2]1516 Exp_Rev Access'!$F$7:$GB$306,122,FALSE))</f>
        <v>0</v>
      </c>
      <c r="EM202" s="99">
        <f>IF(ISNA(VLOOKUP($A202,'[2]1516 Exp_Rev Access'!$F$7:$GB$306,123,FALSE)),"",VLOOKUP($A202,'[2]1516 Exp_Rev Access'!$F$7:$GB$306,123,FALSE))</f>
        <v>16230.91</v>
      </c>
      <c r="EN202" s="99">
        <f>IF(ISNA(VLOOKUP($A202,'[2]1516 Exp_Rev Access'!$F$7:$GB$306,124,FALSE)),"",VLOOKUP($A202,'[2]1516 Exp_Rev Access'!$F$7:$GB$306,124,FALSE))</f>
        <v>9381.48</v>
      </c>
      <c r="EO202" s="99">
        <f>IF(ISNA(VLOOKUP($A202,'[2]1516 Exp_Rev Access'!$F$7:$GB$306,125,FALSE)),"",VLOOKUP($A202,'[2]1516 Exp_Rev Access'!$F$7:$GB$306,125,FALSE))</f>
        <v>0</v>
      </c>
      <c r="EP202" s="99">
        <f>IF(ISNA(VLOOKUP($A202,'[2]1516 Exp_Rev Access'!$F$7:$GB$306,126,FALSE)),"",VLOOKUP($A202,'[2]1516 Exp_Rev Access'!$F$7:$GB$306,126,FALSE))</f>
        <v>0</v>
      </c>
      <c r="EQ202" s="99">
        <f>IF(ISNA(VLOOKUP($A202,'[2]1516 Exp_Rev Access'!$F$7:$GB$306,127,FALSE)),"",VLOOKUP($A202,'[2]1516 Exp_Rev Access'!$F$7:$GB$306,127,FALSE))</f>
        <v>0</v>
      </c>
      <c r="ER202" s="99">
        <f>IF(ISNA(VLOOKUP($A202,'[2]1516 Exp_Rev Access'!$F$7:$GB$306,128,FALSE)),"",VLOOKUP($A202,'[2]1516 Exp_Rev Access'!$F$7:$GB$306,128,FALSE))</f>
        <v>0</v>
      </c>
      <c r="ES202" s="99">
        <f>IF(ISNA(VLOOKUP($A202,'[2]1516 Exp_Rev Access'!$F$7:$GB$306,129,FALSE)),"",VLOOKUP($A202,'[2]1516 Exp_Rev Access'!$F$7:$GB$306,129,FALSE))</f>
        <v>0</v>
      </c>
      <c r="ET202" s="99">
        <f>IF(ISNA(VLOOKUP($A202,'[2]1516 Exp_Rev Access'!$F$7:$GB$306,130,FALSE)),"",VLOOKUP($A202,'[2]1516 Exp_Rev Access'!$F$7:$GB$306,130,FALSE))</f>
        <v>0</v>
      </c>
      <c r="EU202" s="99">
        <f>IF(ISNA(VLOOKUP($A202,'[2]1516 Exp_Rev Access'!$F$7:$GB$306,131,FALSE)),"",VLOOKUP($A202,'[2]1516 Exp_Rev Access'!$F$7:$GB$306,131,FALSE))</f>
        <v>9285.1</v>
      </c>
      <c r="EV202" s="99">
        <f>IF(ISNA(VLOOKUP($A202,'[2]1516 Exp_Rev Access'!$F$7:$GB$306,132,FALSE)),"",VLOOKUP($A202,'[2]1516 Exp_Rev Access'!$F$7:$GB$306,132,FALSE))</f>
        <v>0</v>
      </c>
      <c r="EW202" s="99">
        <f>IF(ISNA(VLOOKUP($A202,'[2]1516 Exp_Rev Access'!$F$7:$GB$306,133,FALSE)),"",VLOOKUP($A202,'[2]1516 Exp_Rev Access'!$F$7:$GB$306,133,FALSE))</f>
        <v>0</v>
      </c>
      <c r="EX202" s="99">
        <f>IF(ISNA(VLOOKUP($A202,'[2]1516 Exp_Rev Access'!$F$7:$GB$306,134,FALSE)),"",VLOOKUP($A202,'[2]1516 Exp_Rev Access'!$F$7:$GB$306,134,FALSE))</f>
        <v>0</v>
      </c>
      <c r="EY202" s="99">
        <f>IF(ISNA(VLOOKUP($A202,'[2]1516 Exp_Rev Access'!$F$7:$GB$306,135,FALSE)),"",VLOOKUP($A202,'[2]1516 Exp_Rev Access'!$F$7:$GB$306,135,FALSE))</f>
        <v>0</v>
      </c>
      <c r="EZ202" s="99">
        <f>IF(ISNA(VLOOKUP($A202,'[2]1516 Exp_Rev Access'!$F$7:$GB$306,136,FALSE)),"",VLOOKUP($A202,'[2]1516 Exp_Rev Access'!$F$7:$GB$306,136,FALSE))</f>
        <v>0</v>
      </c>
      <c r="FA202" s="99">
        <f>IF(ISNA(VLOOKUP($A202,'[2]1516 Exp_Rev Access'!$F$7:$GB$306,137,FALSE)),"",VLOOKUP($A202,'[2]1516 Exp_Rev Access'!$F$7:$GB$306,137,FALSE))</f>
        <v>0</v>
      </c>
      <c r="FB202" s="99">
        <f>IF(ISNA(VLOOKUP($A202,'[2]1516 Exp_Rev Access'!$F$7:$GB$306,138,FALSE)),"",VLOOKUP($A202,'[2]1516 Exp_Rev Access'!$F$7:$GB$306,138,FALSE))</f>
        <v>0</v>
      </c>
      <c r="FC202" s="99">
        <f>IF(ISNA(VLOOKUP($A202,'[2]1516 Exp_Rev Access'!$F$7:$GB$306,139,FALSE)),"",VLOOKUP($A202,'[2]1516 Exp_Rev Access'!$F$7:$GB$306,139,FALSE))</f>
        <v>0</v>
      </c>
      <c r="FD202" s="99">
        <f>IF(ISNA(VLOOKUP($A202,'[2]1516 Exp_Rev Access'!$F$7:$FS$306,140,FALSE)),"",VLOOKUP($A202,'[2]1516 Exp_Rev Access'!$F$7:$FS$306,140,FALSE))</f>
        <v>0</v>
      </c>
      <c r="FE202" s="99">
        <f>IF(ISNA(VLOOKUP($A202,'[2]1516 Exp_Rev Access'!$F$7:$FS$306,141,FALSE)),"",VLOOKUP($A202,'[2]1516 Exp_Rev Access'!$F$7:$FS$306,141,FALSE))</f>
        <v>0</v>
      </c>
      <c r="FF202" s="99">
        <f>IF(ISNA(VLOOKUP($A202,'[2]1516 Exp_Rev Access'!$F$7:$FS$306,142,FALSE)),"",VLOOKUP($A202,'[2]1516 Exp_Rev Access'!$F$7:$FS$306,142,FALSE))</f>
        <v>0</v>
      </c>
      <c r="FG202" s="99">
        <f>IF(ISNA(VLOOKUP($A202,'[2]1516 Exp_Rev Access'!$F$7:$FS$306,143,FALSE)),"",VLOOKUP($A202,'[2]1516 Exp_Rev Access'!$F$7:$FS$306,143,FALSE))</f>
        <v>0</v>
      </c>
      <c r="FH202" s="99">
        <f>IF(ISNA(VLOOKUP($A202,'[2]1516 Exp_Rev Access'!$F$7:$FS$306,144,FALSE)),"",VLOOKUP($A202,'[2]1516 Exp_Rev Access'!$F$7:$FS$306,144,FALSE))</f>
        <v>0</v>
      </c>
      <c r="FI202" s="99">
        <f>IF(ISNA(VLOOKUP($A202,'[2]1516 Exp_Rev Access'!$F$7:$FS$306,145,FALSE)),"",VLOOKUP($A202,'[2]1516 Exp_Rev Access'!$F$7:$FS$306,145,FALSE))</f>
        <v>0</v>
      </c>
      <c r="FJ202" s="99">
        <f>IF(ISNA(VLOOKUP($A202,'[2]1516 Exp_Rev Access'!$F$7:$FS$306,146,FALSE)),"",VLOOKUP($A202,'[2]1516 Exp_Rev Access'!$F$7:$FS$306,146,FALSE))</f>
        <v>0</v>
      </c>
      <c r="FK202" s="99">
        <f>IF(ISNA(VLOOKUP($A202,'[2]1516 Exp_Rev Access'!$F$7:$FS$306,147,FALSE)),"",VLOOKUP($A202,'[2]1516 Exp_Rev Access'!$F$7:$FS$306,147,FALSE))</f>
        <v>0</v>
      </c>
      <c r="FL202" s="99">
        <f>IF(ISNA(VLOOKUP($A202,'[2]1516 Exp_Rev Access'!$F$7:$FS$306,148,FALSE)),"",VLOOKUP($A202,'[2]1516 Exp_Rev Access'!$F$7:$FS$306,148,FALSE))</f>
        <v>0</v>
      </c>
      <c r="FM202" s="99">
        <f>IF(ISNA(VLOOKUP($A202,'[2]1516 Exp_Rev Access'!$F$7:$FS$306,149,FALSE)),"",VLOOKUP($A202,'[2]1516 Exp_Rev Access'!$F$7:$FS$306,149,FALSE))</f>
        <v>0</v>
      </c>
      <c r="FN202" s="99">
        <f>IF(ISNA(VLOOKUP($A202,'[2]1516 Exp_Rev Access'!$F$7:$FS$306,150,FALSE)),"",VLOOKUP($A202,'[2]1516 Exp_Rev Access'!$F$7:$FS$306,150,FALSE))</f>
        <v>0</v>
      </c>
      <c r="FO202" s="99">
        <f>IF(ISNA(VLOOKUP($A202,'[2]1516 Exp_Rev Access'!$F$7:$FS$306,151,FALSE)),"",VLOOKUP($A202,'[2]1516 Exp_Rev Access'!$F$7:$FS$306,151,FALSE))</f>
        <v>0</v>
      </c>
      <c r="FP202" s="99">
        <f>IF(ISNA(VLOOKUP($A202,'[2]1516 Exp_Rev Access'!$F$7:$FS$306,152,FALSE)),"",VLOOKUP($A202,'[2]1516 Exp_Rev Access'!$F$7:$FS$306,152,FALSE))</f>
        <v>0</v>
      </c>
      <c r="FQ202" s="99">
        <f>IF(ISNA(VLOOKUP($A202,'[2]1516 Exp_Rev Access'!$F$7:$FS$306,153,FALSE)),"",VLOOKUP($A202,'[2]1516 Exp_Rev Access'!$F$7:$FS$306,153,FALSE))</f>
        <v>15189.66</v>
      </c>
      <c r="FR202" s="101">
        <f t="shared" si="260"/>
        <v>548164.88</v>
      </c>
      <c r="FS202" s="72">
        <f t="shared" si="261"/>
        <v>6.4440733753732327E-2</v>
      </c>
      <c r="FT202" s="94">
        <f t="shared" si="262"/>
        <v>726.5947536550774</v>
      </c>
      <c r="FU202" s="99">
        <f>IF(ISNA(VLOOKUP($A202,'[2]1516 Exp_Rev Access'!$F$7:$GB$306,154,FALSE)),"",VLOOKUP($A202,'[2]1516 Exp_Rev Access'!$F$7:$GB$306,154,FALSE))</f>
        <v>0</v>
      </c>
      <c r="FV202" s="99">
        <f>IF(ISNA(VLOOKUP($A202,'[2]1516 Exp_Rev Access'!$F$7:$GB$306,155,FALSE)),"",VLOOKUP($A202,'[2]1516 Exp_Rev Access'!$F$7:$GB$306,155,FALSE))</f>
        <v>0</v>
      </c>
      <c r="FW202" s="99">
        <f>IF(ISNA(VLOOKUP($A202,'[2]1516 Exp_Rev Access'!$F$7:$GB$306,156,FALSE)),"",VLOOKUP($A202,'[2]1516 Exp_Rev Access'!$F$7:$GB$306,156,FALSE))</f>
        <v>0</v>
      </c>
      <c r="FX202" s="99">
        <f>IF(ISNA(VLOOKUP($A202,'[2]1516 Exp_Rev Access'!$F$7:$GB$306,157,FALSE)),"",VLOOKUP($A202,'[2]1516 Exp_Rev Access'!$F$7:$GB$306,157,FALSE))</f>
        <v>0</v>
      </c>
      <c r="FY202" s="99">
        <f>IF(ISNA(VLOOKUP($A202,'[2]1516 Exp_Rev Access'!$F$7:$GB$306,158,FALSE)),"",VLOOKUP($A202,'[2]1516 Exp_Rev Access'!$F$7:$GB$306,158,FALSE))</f>
        <v>0</v>
      </c>
      <c r="FZ202" s="99">
        <f>IF(ISNA(VLOOKUP($A202,'[2]1516 Exp_Rev Access'!$F$7:$GB$306,159,FALSE)),"",VLOOKUP($A202,'[2]1516 Exp_Rev Access'!$F$7:$GB$306,159,FALSE))</f>
        <v>0</v>
      </c>
      <c r="GA202" s="99">
        <f>IF(ISNA(VLOOKUP($A202,'[2]1516 Exp_Rev Access'!$F$7:$GB$306,160,FALSE)),"",VLOOKUP($A202,'[2]1516 Exp_Rev Access'!$F$7:$GB$306,160,FALSE))</f>
        <v>0</v>
      </c>
      <c r="GB202" s="99">
        <f>IF(ISNA(VLOOKUP($A202,'[2]1516 Exp_Rev Access'!$F$7:$GB$306,161,FALSE)),"",VLOOKUP($A202,'[2]1516 Exp_Rev Access'!$F$7:$GB$306,161,FALSE))</f>
        <v>0</v>
      </c>
      <c r="GC202" s="99">
        <f>IF(ISNA(VLOOKUP($A202,'[2]1516 Exp_Rev Access'!$F$7:$GB$306,162,FALSE)),"",VLOOKUP($A202,'[2]1516 Exp_Rev Access'!$F$7:$GB$306,162,FALSE))</f>
        <v>0</v>
      </c>
      <c r="GD202" s="99">
        <f>IF(ISNA(VLOOKUP($A202,'[2]1516 Exp_Rev Access'!$F$7:$GB$306,163,FALSE)),"",VLOOKUP($A202,'[2]1516 Exp_Rev Access'!$F$7:$GB$306,163,FALSE))</f>
        <v>0</v>
      </c>
      <c r="GE202" s="99">
        <f>IF(ISNA(VLOOKUP($A202,'[2]1516 Exp_Rev Access'!$F$7:$GB$306,164,FALSE)),"",VLOOKUP($A202,'[2]1516 Exp_Rev Access'!$F$7:$GB$306,164,FALSE))</f>
        <v>0</v>
      </c>
      <c r="GF202" s="99">
        <f>IF(ISNA(VLOOKUP($A202,'[2]1516 Exp_Rev Access'!$F$7:$GB$306,165,FALSE)),"",VLOOKUP($A202,'[2]1516 Exp_Rev Access'!$F$7:$GB$306,165,FALSE))</f>
        <v>0</v>
      </c>
      <c r="GG202" s="99">
        <f>IF(ISNA(VLOOKUP($A202,'[2]1516 Exp_Rev Access'!$F$7:$GB$306,166,FALSE)),"",VLOOKUP($A202,'[2]1516 Exp_Rev Access'!$F$7:$GB$306,166,FALSE))</f>
        <v>0</v>
      </c>
      <c r="GH202" s="99">
        <f>IF(ISNA(VLOOKUP($A202,'[2]1516 Exp_Rev Access'!$F$7:$GB$306,167,FALSE)),"",VLOOKUP($A202,'[2]1516 Exp_Rev Access'!$F$7:$GB$306,167,FALSE))</f>
        <v>0</v>
      </c>
      <c r="GI202" s="99">
        <f>IF(ISNA(VLOOKUP($A202,'[2]1516 Exp_Rev Access'!$F$7:$GB$306,168,FALSE)),"",VLOOKUP($A202,'[2]1516 Exp_Rev Access'!$F$7:$GB$306,168,FALSE))</f>
        <v>0</v>
      </c>
      <c r="GJ202" s="99">
        <f>IF(ISNA(VLOOKUP($A202,'[2]1516 Exp_Rev Access'!$F$7:$GB$306,169,FALSE)),"",VLOOKUP($A202,'[2]1516 Exp_Rev Access'!$F$7:$GB$306,169,FALSE))</f>
        <v>0</v>
      </c>
      <c r="GK202" s="99">
        <f>IF(ISNA(VLOOKUP($A202,'[2]1516 Exp_Rev Access'!$F$7:$GB$306,170,FALSE)),"",VLOOKUP($A202,'[2]1516 Exp_Rev Access'!$F$7:$GB$306,170,FALSE))</f>
        <v>0</v>
      </c>
      <c r="GL202" s="99">
        <f>IF(ISNA(VLOOKUP($A202,'[2]1516 Exp_Rev Access'!$F$7:$GB$306,171,FALSE)),"",VLOOKUP($A202,'[2]1516 Exp_Rev Access'!$F$7:$GB$306,171,FALSE))</f>
        <v>0</v>
      </c>
      <c r="GM202" s="99">
        <f>IF(ISNA(VLOOKUP($A202,'[2]1516 Exp_Rev Access'!$F$7:$GB$306,172,FALSE)),"",VLOOKUP($A202,'[2]1516 Exp_Rev Access'!$F$7:$GB$306,172,FALSE))</f>
        <v>0</v>
      </c>
      <c r="GN202" s="99">
        <f>IF(ISNA(VLOOKUP($A202,'[2]1516 Exp_Rev Access'!$F$7:$GB$306,173,FALSE)),"",VLOOKUP($A202,'[2]1516 Exp_Rev Access'!$F$7:$GB$306,173,FALSE))</f>
        <v>0</v>
      </c>
      <c r="GO202" s="99">
        <f>IF(ISNA(VLOOKUP($A202,'[2]1516 Exp_Rev Access'!$F$7:$GB$306,174,FALSE)),"",VLOOKUP($A202,'[2]1516 Exp_Rev Access'!$F$7:$GB$306,174,FALSE))</f>
        <v>0</v>
      </c>
      <c r="GP202" s="99">
        <f>IF(ISNA(VLOOKUP($A202,'[2]1516 Exp_Rev Access'!$F$7:$GB$306,175,FALSE)),"",VLOOKUP($A202,'[2]1516 Exp_Rev Access'!$F$7:$GB$306,175,FALSE))</f>
        <v>0</v>
      </c>
      <c r="GQ202" s="99">
        <f>IF(ISNA(VLOOKUP($A202,'[2]1516 Exp_Rev Access'!$F$7:$GB$306,176,FALSE)),"",VLOOKUP($A202,'[2]1516 Exp_Rev Access'!$F$7:$GB$306,176,FALSE))</f>
        <v>0</v>
      </c>
      <c r="GR202" s="99">
        <f>IF(ISNA(VLOOKUP($A202,'[2]1516 Exp_Rev Access'!$F$7:$GB$306,177,FALSE)),"",VLOOKUP($A202,'[2]1516 Exp_Rev Access'!$F$7:$GB$306,177,FALSE))</f>
        <v>0</v>
      </c>
      <c r="GS202" s="99">
        <f>IF(ISNA(VLOOKUP($A202,'[2]1516 Exp_Rev Access'!$F$7:$GB$306,178,FALSE)),"",VLOOKUP($A202,'[2]1516 Exp_Rev Access'!$F$7:$GB$306,178,FALSE))</f>
        <v>0</v>
      </c>
      <c r="GT202" s="101">
        <f t="shared" si="263"/>
        <v>0</v>
      </c>
      <c r="GU202" s="72"/>
      <c r="GV202" s="84">
        <f t="shared" si="265"/>
        <v>0</v>
      </c>
    </row>
    <row r="203" spans="1:207" customFormat="1" ht="12" customHeight="1" x14ac:dyDescent="0.2">
      <c r="A203" s="96" t="s">
        <v>516</v>
      </c>
      <c r="B203" s="69" t="s">
        <v>517</v>
      </c>
      <c r="C203" s="80">
        <f>IF(ISNA(VLOOKUP($A203,'[2]1516 enrollment_Rev_Exp by size'!$A$6:$G$320,3,FALSE)),"",VLOOKUP($A203,'[2]1516 enrollment_Rev_Exp by size'!$A$6:$G$320,3,FALSE))</f>
        <v>755.04999999999984</v>
      </c>
      <c r="D203" s="97">
        <v>8710989.9100000001</v>
      </c>
      <c r="E203" s="80">
        <f t="shared" si="243"/>
        <v>8710989.910000002</v>
      </c>
      <c r="F203" s="80">
        <f t="shared" si="244"/>
        <v>0</v>
      </c>
      <c r="G203" s="98">
        <f>IF(ISNA(VLOOKUP($A203,'[2]1516 Exp_Rev Access'!$F$7:$FS$306,2,FALSE)),"",VLOOKUP($A203,'[2]1516 Exp_Rev Access'!$F$7:$FS$306,2,FALSE))</f>
        <v>979696.93</v>
      </c>
      <c r="H203" s="98">
        <f>IF(ISNA(VLOOKUP($A203,'[2]1516 Exp_Rev Access'!$F$7:$FS$306,3,FALSE)),"",VLOOKUP($A203,'[2]1516 Exp_Rev Access'!$F$7:$FS$306,3,FALSE))</f>
        <v>0</v>
      </c>
      <c r="I203" s="98">
        <f>IF(ISNA(VLOOKUP($A203,'[2]1516 Exp_Rev Access'!$F$7:$FS$306,4,FALSE)),"",VLOOKUP($A203,'[2]1516 Exp_Rev Access'!$F$7:$FS$306,4,FALSE))</f>
        <v>0</v>
      </c>
      <c r="J203" s="98">
        <f>IF(ISNA(VLOOKUP($A203,'[2]1516 Exp_Rev Access'!$F$7:$FS$306,5,FALSE)),"",VLOOKUP($A203,'[2]1516 Exp_Rev Access'!$F$7:$FS$306,5,FALSE))</f>
        <v>129744.96000000001</v>
      </c>
      <c r="K203" s="98">
        <f>IF(ISNA(VLOOKUP($A203,'[2]1516 Exp_Rev Access'!$F$7:$FS$306,6,FALSE)),"",VLOOKUP($A203,'[2]1516 Exp_Rev Access'!$F$7:$FS$306,6,FALSE))</f>
        <v>0</v>
      </c>
      <c r="L203" s="98">
        <f>IF(ISNA(VLOOKUP($A203,'[2]1516 Exp_Rev Access'!$F$7:$FS$306,7,FALSE)),"",VLOOKUP($A203,'[2]1516 Exp_Rev Access'!$F$7:$FS$306,7,FALSE))</f>
        <v>0</v>
      </c>
      <c r="M203" s="90">
        <f t="shared" si="245"/>
        <v>1109441.8900000001</v>
      </c>
      <c r="N203" s="72">
        <f t="shared" si="246"/>
        <v>0.12736117266378513</v>
      </c>
      <c r="O203" s="73">
        <f t="shared" si="247"/>
        <v>1469.3621482021063</v>
      </c>
      <c r="P203" s="99">
        <f>IF(ISNA(VLOOKUP($A203,'[2]1516 Exp_Rev Access'!$F$7:$FS$306,8,FALSE)),"",VLOOKUP($A203,'[2]1516 Exp_Rev Access'!$F$7:$FS$306,8,FALSE))</f>
        <v>9205</v>
      </c>
      <c r="Q203" s="99">
        <f>IF(ISNA(VLOOKUP($A203,'[2]1516 Exp_Rev Access'!$F$7:$FS$306,9,FALSE)),"",VLOOKUP($A203,'[2]1516 Exp_Rev Access'!$F$7:$FS$306,9,FALSE))</f>
        <v>0</v>
      </c>
      <c r="R203" s="99">
        <f>IF(ISNA(VLOOKUP($A203,'[2]1516 Exp_Rev Access'!$F$7:$FS$306,10,FALSE)),"",VLOOKUP($A203,'[2]1516 Exp_Rev Access'!$F$7:$FS$306,10,FALSE))</f>
        <v>0</v>
      </c>
      <c r="S203" s="99">
        <f>IF(ISNA(VLOOKUP($A203,'[2]1516 Exp_Rev Access'!$F$7:$FS$306,11,FALSE)),"",VLOOKUP($A203,'[2]1516 Exp_Rev Access'!$F$7:$FS$306,11,FALSE))</f>
        <v>0</v>
      </c>
      <c r="T203" s="99">
        <f>IF(ISNA(VLOOKUP($A203,'[2]1516 Exp_Rev Access'!$F$7:$FS$306,12,FALSE)),"",VLOOKUP($A203,'[2]1516 Exp_Rev Access'!$F$7:$FS$306,12,FALSE))</f>
        <v>0</v>
      </c>
      <c r="U203" s="99">
        <f>IF(ISNA(VLOOKUP($A203,'[2]1516 Exp_Rev Access'!$F$7:$FS$306,13,FALSE)),"",VLOOKUP($A203,'[2]1516 Exp_Rev Access'!$F$7:$FS$306,13,FALSE))</f>
        <v>0</v>
      </c>
      <c r="V203" s="99">
        <f>IF(ISNA(VLOOKUP($A203,'[2]1516 Exp_Rev Access'!$F$7:$FS$306,14,FALSE)),"",VLOOKUP($A203,'[2]1516 Exp_Rev Access'!$F$7:$FS$306,14,FALSE))</f>
        <v>0</v>
      </c>
      <c r="W203" s="99">
        <f>IF(ISNA(VLOOKUP($A203,'[2]1516 Exp_Rev Access'!$F$7:$FS$306,15,FALSE)),"",VLOOKUP($A203,'[2]1516 Exp_Rev Access'!$F$7:$FS$306,15,FALSE))</f>
        <v>0</v>
      </c>
      <c r="X203" s="99">
        <f>IF(ISNA(VLOOKUP($A203,'[2]1516 Exp_Rev Access'!$F$7:$FS$306,16,FALSE)),"",VLOOKUP($A203,'[2]1516 Exp_Rev Access'!$F$7:$FS$306,16,FALSE))</f>
        <v>897.16</v>
      </c>
      <c r="Y203" s="99">
        <f>IF(ISNA(VLOOKUP($A203,'[2]1516 Exp_Rev Access'!$F$7:$FS$306,17,FALSE)),"",VLOOKUP($A203,'[2]1516 Exp_Rev Access'!$F$7:$FS$306,17,FALSE))</f>
        <v>0</v>
      </c>
      <c r="Z203" s="99">
        <f>IF(ISNA(VLOOKUP($A203,'[2]1516 Exp_Rev Access'!$F$7:$FS$306,18,FALSE)),"",VLOOKUP($A203,'[2]1516 Exp_Rev Access'!$F$7:$FS$306,18,FALSE))</f>
        <v>0</v>
      </c>
      <c r="AA203" s="99">
        <f>IF(ISNA(VLOOKUP($A203,'[2]1516 Exp_Rev Access'!$F$7:$FS$306,19,FALSE)),"",VLOOKUP($A203,'[2]1516 Exp_Rev Access'!$F$7:$FS$306,19,FALSE))</f>
        <v>0</v>
      </c>
      <c r="AB203" s="99">
        <f>IF(ISNA(VLOOKUP($A203,'[2]1516 Exp_Rev Access'!$F$7:$FS$306,20,FALSE)),"",VLOOKUP($A203,'[2]1516 Exp_Rev Access'!$F$7:$FS$306,20,FALSE))</f>
        <v>5857.57</v>
      </c>
      <c r="AC203" s="99">
        <f>IF(ISNA(VLOOKUP($A203,'[2]1516 Exp_Rev Access'!$F$7:$FS$306,21,FALSE)),"",VLOOKUP($A203,'[2]1516 Exp_Rev Access'!$F$7:$FS$306,21,FALSE))</f>
        <v>66139.75</v>
      </c>
      <c r="AD203" s="99">
        <f>IF(ISNA(VLOOKUP($A203,'[2]1516 Exp_Rev Access'!$F$7:$FS$306,22,FALSE)),"",VLOOKUP($A203,'[2]1516 Exp_Rev Access'!$F$7:$FS$306,22,FALSE))</f>
        <v>5928.23</v>
      </c>
      <c r="AE203" s="99">
        <f>IF(ISNA(VLOOKUP($A203,'[2]1516 Exp_Rev Access'!$F$7:$FS$306,23,FALSE)),"",VLOOKUP($A203,'[2]1516 Exp_Rev Access'!$F$7:$FS$306,23,FALSE))</f>
        <v>0</v>
      </c>
      <c r="AF203" s="99">
        <f>IF(ISNA(VLOOKUP($A203,'[2]1516 Exp_Rev Access'!$F$7:$FS$306,24,FALSE)),"",VLOOKUP($A203,'[2]1516 Exp_Rev Access'!$F$7:$FS$306,24,FALSE))</f>
        <v>5240</v>
      </c>
      <c r="AG203" s="99">
        <f>IF(ISNA(VLOOKUP($A203,'[2]1516 Exp_Rev Access'!$F$7:$FS$306,25,FALSE)),"",VLOOKUP($A203,'[2]1516 Exp_Rev Access'!$F$7:$FS$306,25,FALSE))</f>
        <v>1058.2</v>
      </c>
      <c r="AH203" s="98">
        <f>IF(ISNA(VLOOKUP($A203,'[2]1516 Exp_Rev Access'!$F$7:$FS$306,26,FALSE)),"",VLOOKUP($A203,'[2]1516 Exp_Rev Access'!$F$7:$FS$306,26,FALSE))</f>
        <v>3263.86</v>
      </c>
      <c r="AI203" s="98">
        <f>IF(ISNA(VLOOKUP($A203,'[2]1516 Exp_Rev Access'!$F$7:$FS$306,27,FALSE)),"",VLOOKUP($A203,'[2]1516 Exp_Rev Access'!$F$7:$FS$306,27,FALSE))</f>
        <v>731.9</v>
      </c>
      <c r="AJ203" s="98">
        <f>IF(ISNA(VLOOKUP($A203,'[2]1516 Exp_Rev Access'!$F$7:$FS$306,28,FALSE)),"",VLOOKUP($A203,'[2]1516 Exp_Rev Access'!$F$7:$FS$306,28,FALSE))</f>
        <v>26315.06</v>
      </c>
      <c r="AK203" s="98">
        <f>IF(ISNA(VLOOKUP($A203,'[2]1516 Exp_Rev Access'!$F$7:$FS$306,29,FALSE)),"",VLOOKUP($A203,'[2]1516 Exp_Rev Access'!$F$7:$FS$306,29,FALSE))</f>
        <v>0</v>
      </c>
      <c r="AL203" s="100">
        <f t="shared" si="248"/>
        <v>124636.72999999998</v>
      </c>
      <c r="AM203" s="72">
        <f t="shared" si="249"/>
        <v>1.4307986955296562E-2</v>
      </c>
      <c r="AN203" s="94">
        <f t="shared" si="250"/>
        <v>165.07082974637441</v>
      </c>
      <c r="AO203" s="99">
        <f>IF(ISNA(VLOOKUP($A203,'[2]1516 Exp_Rev Access'!$F$7:$GB$306,30,FALSE)),"",VLOOKUP($A203,'[2]1516 Exp_Rev Access'!$F$7:$FS$306,30,FALSE))</f>
        <v>4742094.46</v>
      </c>
      <c r="AP203" s="99">
        <f>IF(ISNA(VLOOKUP($A203,'[2]1516 Exp_Rev Access'!$F$7:$GB$306,31,FALSE)),"",VLOOKUP($A203,'[2]1516 Exp_Rev Access'!$F$7:$FS$306,31,FALSE))</f>
        <v>102960.69</v>
      </c>
      <c r="AQ203" s="99">
        <f>IF(ISNA(VLOOKUP($A203,'[2]1516 Exp_Rev Access'!$F$7:$GB$306,32,FALSE)),"",VLOOKUP($A203,'[2]1516 Exp_Rev Access'!$F$7:$FS$306,32,FALSE))</f>
        <v>446996.24</v>
      </c>
      <c r="AR203" s="99">
        <f>IF(ISNA(VLOOKUP($A203,'[2]1516 Exp_Rev Access'!$F$7:$GB$306,33,FALSE)),"",VLOOKUP($A203,'[2]1516 Exp_Rev Access'!$F$7:$FS$306,33,FALSE))</f>
        <v>0</v>
      </c>
      <c r="AS203" s="99">
        <f>IF(ISNA(VLOOKUP($A203,'[2]1516 Exp_Rev Access'!$F$7:$GB$306,34,FALSE)),"",VLOOKUP($A203,'[2]1516 Exp_Rev Access'!$F$7:$FS$306,34,FALSE))</f>
        <v>0</v>
      </c>
      <c r="AT203" s="101">
        <f t="shared" si="251"/>
        <v>5292051.3900000006</v>
      </c>
      <c r="AU203" s="72">
        <f t="shared" si="252"/>
        <v>0.60751435194809</v>
      </c>
      <c r="AV203" s="94">
        <f t="shared" si="253"/>
        <v>7008.8754254685145</v>
      </c>
      <c r="AW203" s="99">
        <f>IF(ISNA(VLOOKUP($A203,'[2]1516 Exp_Rev Access'!$F$7:$GB$306,35,FALSE)),"",VLOOKUP($A203,'[2]1516 Exp_Rev Access'!$F$7:$GB$306,35,FALSE))</f>
        <v>0</v>
      </c>
      <c r="AX203" s="99">
        <f>IF(ISNA(VLOOKUP($A203,'[2]1516 Exp_Rev Access'!$F$7:$GB$306,36,FALSE)),"",VLOOKUP($A203,'[2]1516 Exp_Rev Access'!$F$7:$GB$306,36,FALSE))</f>
        <v>618903.66</v>
      </c>
      <c r="AY203" s="99">
        <f>IF(ISNA(VLOOKUP($A203,'[2]1516 Exp_Rev Access'!$F$7:$GB$306,37,FALSE)),"",VLOOKUP($A203,'[2]1516 Exp_Rev Access'!$F$7:$GB$306,37,FALSE))</f>
        <v>58087.06</v>
      </c>
      <c r="AZ203" s="99">
        <f>IF(ISNA(VLOOKUP($A203,'[2]1516 Exp_Rev Access'!$F$7:$GB$306,38,FALSE)),"",VLOOKUP($A203,'[2]1516 Exp_Rev Access'!$F$7:$GB$306,38,FALSE))</f>
        <v>0</v>
      </c>
      <c r="BA203" s="99">
        <f>IF(ISNA(VLOOKUP($A203,'[2]1516 Exp_Rev Access'!$F$7:$GB$306,39,FALSE)),"",VLOOKUP($A203,'[2]1516 Exp_Rev Access'!$F$7:$GB$306,39,FALSE))</f>
        <v>0</v>
      </c>
      <c r="BB203" s="99">
        <f>IF(ISNA(VLOOKUP($A203,'[2]1516 Exp_Rev Access'!$F$7:$GB$306,40,FALSE)),"",VLOOKUP($A203,'[2]1516 Exp_Rev Access'!$F$7:$GB$306,40,FALSE))</f>
        <v>198973.72</v>
      </c>
      <c r="BC203" s="99">
        <f>IF(ISNA(VLOOKUP($A203,'[2]1516 Exp_Rev Access'!$F$7:$GB$306,41,FALSE)),"",VLOOKUP($A203,'[2]1516 Exp_Rev Access'!$F$7:$GB$306,41,FALSE))</f>
        <v>0</v>
      </c>
      <c r="BD203" s="99">
        <f>IF(ISNA(VLOOKUP($A203,'[2]1516 Exp_Rev Access'!$F$7:$GB$306,42,FALSE)),"",VLOOKUP($A203,'[2]1516 Exp_Rev Access'!$F$7:$GB$306,42,FALSE))</f>
        <v>7906.26</v>
      </c>
      <c r="BE203" s="99">
        <f>IF(ISNA(VLOOKUP($A203,'[2]1516 Exp_Rev Access'!$F$7:$GB$306,43,FALSE)),"",VLOOKUP($A203,'[2]1516 Exp_Rev Access'!$F$7:$GB$306,43,FALSE))</f>
        <v>0</v>
      </c>
      <c r="BF203" s="99">
        <f>IF(ISNA(VLOOKUP($A203,'[2]1516 Exp_Rev Access'!$F$7:$GB$306,44,FALSE)),"",VLOOKUP($A203,'[2]1516 Exp_Rev Access'!$F$7:$GB$306,44,FALSE))</f>
        <v>29034.51</v>
      </c>
      <c r="BG203" s="99">
        <f>IF(ISNA(VLOOKUP($A203,'[2]1516 Exp_Rev Access'!$F$7:$GB$306,45,FALSE)),"",VLOOKUP($A203,'[2]1516 Exp_Rev Access'!$F$7:$GB$306,45,FALSE))</f>
        <v>7361.67</v>
      </c>
      <c r="BH203" s="99">
        <f>IF(ISNA(VLOOKUP($A203,'[2]1516 Exp_Rev Access'!$F$7:$GB$306,46,FALSE)),"",VLOOKUP($A203,'[2]1516 Exp_Rev Access'!$F$7:$GB$306,46,FALSE))</f>
        <v>0</v>
      </c>
      <c r="BI203" s="99">
        <f>IF(ISNA(VLOOKUP($A203,'[2]1516 Exp_Rev Access'!$F$7:$GB$306,47,FALSE)),"",VLOOKUP($A203,'[2]1516 Exp_Rev Access'!$F$7:$GB$306,47,FALSE))</f>
        <v>9629.81</v>
      </c>
      <c r="BJ203" s="99">
        <f>IF(ISNA(VLOOKUP($A203,'[2]1516 Exp_Rev Access'!$F$7:$GB$306,48,FALSE)),"",VLOOKUP($A203,'[2]1516 Exp_Rev Access'!$F$7:$GB$306,48,FALSE))</f>
        <v>447996.63</v>
      </c>
      <c r="BK203" s="99">
        <f>IF(ISNA(VLOOKUP($A203,'[2]1516 Exp_Rev Access'!$F$7:$GB$306,49,FALSE)),"",VLOOKUP($A203,'[2]1516 Exp_Rev Access'!$F$7:$GB$306,49,FALSE))</f>
        <v>0</v>
      </c>
      <c r="BL203" s="99">
        <f>IF(ISNA(VLOOKUP($A203,'[2]1516 Exp_Rev Access'!$F$7:$GB$306,50,FALSE)),"",VLOOKUP($A203,'[2]1516 Exp_Rev Access'!$F$7:$GB$306,50,FALSE))</f>
        <v>4041.46</v>
      </c>
      <c r="BM203" s="99">
        <f>IF(ISNA(VLOOKUP($A203,'[2]1516 Exp_Rev Access'!$F$7:$GB$306,51,FALSE)),"",VLOOKUP($A203,'[2]1516 Exp_Rev Access'!$F$7:$GB$306,51,FALSE))</f>
        <v>0</v>
      </c>
      <c r="BN203" s="99">
        <f>IF(ISNA(VLOOKUP($A203,'[2]1516 Exp_Rev Access'!$F$7:$GB$306,52,FALSE)),"",VLOOKUP($A203,'[2]1516 Exp_Rev Access'!$F$7:$GB$306,52,FALSE))</f>
        <v>0</v>
      </c>
      <c r="BO203" s="99">
        <f>IF(ISNA(VLOOKUP($A203,'[2]1516 Exp_Rev Access'!$F$7:$GB$306,53,FALSE)),"",VLOOKUP($A203,'[2]1516 Exp_Rev Access'!$F$7:$GB$306,53,FALSE))</f>
        <v>0</v>
      </c>
      <c r="BP203" s="99">
        <f>IF(ISNA(VLOOKUP($A203,'[2]1516 Exp_Rev Access'!$F$7:$GB$306,54,FALSE)),"",VLOOKUP($A203,'[2]1516 Exp_Rev Access'!$F$7:$GB$306,54,FALSE))</f>
        <v>74000</v>
      </c>
      <c r="BQ203" s="99">
        <f>IF(ISNA(VLOOKUP($A203,'[2]1516 Exp_Rev Access'!$F$7:$GB$306,55,FALSE)),"",VLOOKUP($A203,'[2]1516 Exp_Rev Access'!$F$7:$GB$306,55,FALSE))</f>
        <v>0</v>
      </c>
      <c r="BR203" s="99">
        <f>IF(ISNA(VLOOKUP($A203,'[2]1516 Exp_Rev Access'!$F$7:$GB$306,56,FALSE)),"",VLOOKUP($A203,'[2]1516 Exp_Rev Access'!$F$7:$GB$306,56,FALSE))</f>
        <v>0</v>
      </c>
      <c r="BS203" s="99">
        <f>IF(ISNA(VLOOKUP($A203,'[2]1516 Exp_Rev Access'!$F$7:$GB$306,57,FALSE)),"",VLOOKUP($A203,'[2]1516 Exp_Rev Access'!$F$7:$GB$306,57,FALSE))</f>
        <v>0</v>
      </c>
      <c r="BT203" s="99">
        <f>IF(ISNA(VLOOKUP($A203,'[2]1516 Exp_Rev Access'!$F$7:$GB$306,58,FALSE)),"",VLOOKUP($A203,'[2]1516 Exp_Rev Access'!$F$7:$GB$306,58,FALSE))</f>
        <v>0</v>
      </c>
      <c r="BU203" s="102">
        <f t="shared" si="254"/>
        <v>1455934.78</v>
      </c>
      <c r="BV203" s="72">
        <f t="shared" si="255"/>
        <v>0.16713769560548142</v>
      </c>
      <c r="BW203" s="94">
        <f t="shared" si="256"/>
        <v>1928.262737567049</v>
      </c>
      <c r="BX203" s="99">
        <f>IF(ISNA(VLOOKUP($A203,'[2]1516 Exp_Rev Access'!$F$7:$GB$306,59,FALSE)),"",VLOOKUP($A203,'[2]1516 Exp_Rev Access'!$F$7:$GB$306,59,FALSE))</f>
        <v>0</v>
      </c>
      <c r="BY203" s="99">
        <f>IF(ISNA(VLOOKUP($A203,'[2]1516 Exp_Rev Access'!$F$7:$GB$306,60,FALSE)),"",VLOOKUP($A203,'[2]1516 Exp_Rev Access'!$F$7:$GB$306,60,FALSE))</f>
        <v>0</v>
      </c>
      <c r="BZ203" s="99">
        <f>IF(ISNA(VLOOKUP($A203,'[2]1516 Exp_Rev Access'!$F$7:$GB$306,61,FALSE)),"",VLOOKUP($A203,'[2]1516 Exp_Rev Access'!$F$7:$GB$306,61,FALSE))</f>
        <v>0</v>
      </c>
      <c r="CA203" s="99">
        <f>IF(ISNA(VLOOKUP($A203,'[2]1516 Exp_Rev Access'!$F$7:$GB$306,62,FALSE)),"",VLOOKUP($A203,'[2]1516 Exp_Rev Access'!$F$7:$GB$306,62,FALSE))</f>
        <v>0</v>
      </c>
      <c r="CB203" s="99">
        <f>IF(ISNA(VLOOKUP($A203,'[2]1516 Exp_Rev Access'!$F$7:$GB$306,63,FALSE)),"",VLOOKUP($A203,'[2]1516 Exp_Rev Access'!$F$7:$GB$306,63,FALSE))</f>
        <v>50136.49</v>
      </c>
      <c r="CC203" s="99">
        <f>IF(ISNA(VLOOKUP($A203,'[2]1516 Exp_Rev Access'!$F$7:$GB$306,64,FALSE)),"",VLOOKUP($A203,'[2]1516 Exp_Rev Access'!$F$7:$GB$306,64,FALSE))</f>
        <v>0</v>
      </c>
      <c r="CD203" s="101">
        <f t="shared" si="257"/>
        <v>50136.49</v>
      </c>
      <c r="CE203" s="72">
        <f t="shared" si="266"/>
        <v>5.7555444924169358E-3</v>
      </c>
      <c r="CF203" s="103">
        <f t="shared" si="267"/>
        <v>66.401549566253905</v>
      </c>
      <c r="CG203" s="99">
        <f>IF(ISNA(VLOOKUP($A203,'[2]1516 Exp_Rev Access'!$F$7:$GB$306,65,FALSE)),"",VLOOKUP($A203,'[2]1516 Exp_Rev Access'!$F$7:$GB$306,65,FALSE))</f>
        <v>0</v>
      </c>
      <c r="CH203" s="99">
        <f>IF(ISNA(VLOOKUP($A203,'[2]1516 Exp_Rev Access'!$F$7:$GB$306,66,FALSE)),"",VLOOKUP($A203,'[2]1516 Exp_Rev Access'!$F$7:$GB$306,66,FALSE))</f>
        <v>0</v>
      </c>
      <c r="CI203" s="99">
        <f>IF(ISNA(VLOOKUP($A203,'[2]1516 Exp_Rev Access'!$F$7:$GB$306,67,FALSE)),"",VLOOKUP($A203,'[2]1516 Exp_Rev Access'!$F$7:$GB$306,67,FALSE))</f>
        <v>0</v>
      </c>
      <c r="CJ203" s="99">
        <f>IF(ISNA(VLOOKUP($A203,'[2]1516 Exp_Rev Access'!$F$7:$GB$306,68,FALSE)),"",VLOOKUP($A203,'[2]1516 Exp_Rev Access'!$F$7:$GB$306,68,FALSE))</f>
        <v>0</v>
      </c>
      <c r="CK203" s="99">
        <f>IF(ISNA(VLOOKUP($A203,'[2]1516 Exp_Rev Access'!$F$7:$GB$306,69,FALSE)),"",VLOOKUP($A203,'[2]1516 Exp_Rev Access'!$F$7:$GB$306,69,FALSE))</f>
        <v>0</v>
      </c>
      <c r="CL203" s="99">
        <f>IF(ISNA(VLOOKUP($A203,'[2]1516 Exp_Rev Access'!$F$7:$GB$306,70,FALSE)),"",VLOOKUP($A203,'[2]1516 Exp_Rev Access'!$F$7:$GB$306,70,FALSE))</f>
        <v>0</v>
      </c>
      <c r="CM203" s="99">
        <f>IF(ISNA(VLOOKUP($A203,'[2]1516 Exp_Rev Access'!$F$7:$GB$306,71,FALSE)),"",VLOOKUP($A203,'[2]1516 Exp_Rev Access'!$F$7:$GB$306,71,FALSE))</f>
        <v>0</v>
      </c>
      <c r="CN203" s="99">
        <f>IF(ISNA(VLOOKUP($A203,'[2]1516 Exp_Rev Access'!$F$7:$GB$306,72,FALSE)),"",VLOOKUP($A203,'[2]1516 Exp_Rev Access'!$F$7:$GB$306,72,FALSE))</f>
        <v>0</v>
      </c>
      <c r="CO203" s="99">
        <f>IF(ISNA(VLOOKUP($A203,'[2]1516 Exp_Rev Access'!$F$7:$GB$306,73,FALSE)),"",VLOOKUP($A203,'[2]1516 Exp_Rev Access'!$F$7:$GB$306,73,FALSE))</f>
        <v>0</v>
      </c>
      <c r="CP203" s="99">
        <f>IF(ISNA(VLOOKUP($A203,'[2]1516 Exp_Rev Access'!$F$7:$GB$306,74,FALSE)),"",VLOOKUP($A203,'[2]1516 Exp_Rev Access'!$F$7:$GB$306,74,FALSE))</f>
        <v>181829.33</v>
      </c>
      <c r="CQ203" s="99">
        <f>IF(ISNA(VLOOKUP($A203,'[2]1516 Exp_Rev Access'!$F$7:$GB$306,75,FALSE)),"",VLOOKUP($A203,'[2]1516 Exp_Rev Access'!$F$7:$GB$306,75,FALSE))</f>
        <v>0</v>
      </c>
      <c r="CR203" s="99">
        <f>IF(ISNA(VLOOKUP($A203,'[2]1516 Exp_Rev Access'!$F$7:$GB$306,76,FALSE)),"",VLOOKUP($A203,'[2]1516 Exp_Rev Access'!$F$7:$GB$306,76,FALSE))</f>
        <v>4961</v>
      </c>
      <c r="CS203" s="99">
        <f>IF(ISNA(VLOOKUP($A203,'[2]1516 Exp_Rev Access'!$F$7:$GB$306,77,FALSE)),"",VLOOKUP($A203,'[2]1516 Exp_Rev Access'!$F$7:$GB$306,77,FALSE))</f>
        <v>0</v>
      </c>
      <c r="CT203" s="99">
        <f>IF(ISNA(VLOOKUP($A203,'[2]1516 Exp_Rev Access'!$F$7:$GB$306,78,FALSE)),"",VLOOKUP($A203,'[2]1516 Exp_Rev Access'!$F$7:$GB$306,78,FALSE))</f>
        <v>153468.85</v>
      </c>
      <c r="CU203" s="99">
        <f>IF(ISNA(VLOOKUP($A203,'[2]1516 Exp_Rev Access'!$F$7:$GB$306,79,FALSE)),"",VLOOKUP($A203,'[2]1516 Exp_Rev Access'!$F$7:$GB$306,79,FALSE))</f>
        <v>31553.78</v>
      </c>
      <c r="CV203" s="99">
        <f>IF(ISNA(VLOOKUP($A203,'[2]1516 Exp_Rev Access'!$F$7:$GB$306,80,FALSE)),"",VLOOKUP($A203,'[2]1516 Exp_Rev Access'!$F$7:$GB$306,80,FALSE))</f>
        <v>0</v>
      </c>
      <c r="CW203" s="99">
        <f>IF(ISNA(VLOOKUP($A203,'[2]1516 Exp_Rev Access'!$F$7:$GB$306,81,FALSE)),"",VLOOKUP($A203,'[2]1516 Exp_Rev Access'!$F$7:$GB$306,81,FALSE))</f>
        <v>0</v>
      </c>
      <c r="CX203" s="99">
        <f>IF(ISNA(VLOOKUP($A203,'[2]1516 Exp_Rev Access'!$F$7:$GB$306,82,FALSE)),"",VLOOKUP($A203,'[2]1516 Exp_Rev Access'!$F$7:$GB$306,82,FALSE))</f>
        <v>0</v>
      </c>
      <c r="CY203" s="99">
        <f>IF(ISNA(VLOOKUP($A203,'[2]1516 Exp_Rev Access'!$F$7:$GB$306,83,FALSE)),"",VLOOKUP($A203,'[2]1516 Exp_Rev Access'!$F$7:$GB$306,83,FALSE))</f>
        <v>0</v>
      </c>
      <c r="CZ203" s="99">
        <f>IF(ISNA(VLOOKUP($A203,'[2]1516 Exp_Rev Access'!$F$7:$GB$306,84,FALSE)),"",VLOOKUP($A203,'[2]1516 Exp_Rev Access'!$F$7:$GB$306,84,FALSE))</f>
        <v>0</v>
      </c>
      <c r="DA203" s="99">
        <f>IF(ISNA(VLOOKUP($A203,'[2]1516 Exp_Rev Access'!$F$7:$GB$306,85,FALSE)),"",VLOOKUP($A203,'[2]1516 Exp_Rev Access'!$F$7:$GB$306,85,FALSE))</f>
        <v>0</v>
      </c>
      <c r="DB203" s="99">
        <f>IF(ISNA(VLOOKUP($A203,'[2]1516 Exp_Rev Access'!$F$7:$GB$306,86,FALSE)),"",VLOOKUP($A203,'[2]1516 Exp_Rev Access'!$F$7:$GB$306,86,FALSE))</f>
        <v>0</v>
      </c>
      <c r="DC203" s="99">
        <f>IF(ISNA(VLOOKUP($A203,'[2]1516 Exp_Rev Access'!$F$7:$GB$306,87,FALSE)),"",VLOOKUP($A203,'[2]1516 Exp_Rev Access'!$F$7:$GB$306,87,FALSE))</f>
        <v>0</v>
      </c>
      <c r="DD203" s="99">
        <f>IF(ISNA(VLOOKUP($A203,'[2]1516 Exp_Rev Access'!$F$7:$GB$306,88,FALSE)),"",VLOOKUP($A203,'[2]1516 Exp_Rev Access'!$F$7:$GB$306,88,FALSE))</f>
        <v>0</v>
      </c>
      <c r="DE203" s="99">
        <f>IF(ISNA(VLOOKUP($A203,'[2]1516 Exp_Rev Access'!$F$7:$GB$306,89,FALSE)),"",VLOOKUP($A203,'[2]1516 Exp_Rev Access'!$F$7:$GB$306,89,FALSE))</f>
        <v>0</v>
      </c>
      <c r="DF203" s="99">
        <f>IF(ISNA(VLOOKUP($A203,'[2]1516 Exp_Rev Access'!$F$7:$GB$306,90,FALSE)),"",VLOOKUP($A203,'[2]1516 Exp_Rev Access'!$F$7:$GB$306,90,FALSE))</f>
        <v>690.9</v>
      </c>
      <c r="DG203" s="99">
        <f>IF(ISNA(VLOOKUP($A203,'[2]1516 Exp_Rev Access'!$F$7:$GB$306,91,FALSE)),"",VLOOKUP($A203,'[2]1516 Exp_Rev Access'!$F$7:$GB$306,91,FALSE))</f>
        <v>8039.67</v>
      </c>
      <c r="DH203" s="99">
        <f>IF(ISNA(VLOOKUP($A203,'[2]1516 Exp_Rev Access'!$F$7:$GB$306,92,FALSE)),"",VLOOKUP($A203,'[2]1516 Exp_Rev Access'!$F$7:$GB$306,92,FALSE))</f>
        <v>257243.13</v>
      </c>
      <c r="DI203" s="99">
        <f>IF(ISNA(VLOOKUP($A203,'[2]1516 Exp_Rev Access'!$F$7:$GB$306,93,FALSE)),"",VLOOKUP($A203,'[2]1516 Exp_Rev Access'!$F$7:$GB$306,93,FALSE))</f>
        <v>0</v>
      </c>
      <c r="DJ203" s="99">
        <f>IF(ISNA(VLOOKUP($A203,'[2]1516 Exp_Rev Access'!$F$7:$GB$306,94,FALSE)),"",VLOOKUP($A203,'[2]1516 Exp_Rev Access'!$F$7:$GB$306,94,FALSE))</f>
        <v>0</v>
      </c>
      <c r="DK203" s="99">
        <f>IF(ISNA(VLOOKUP($A203,'[2]1516 Exp_Rev Access'!$F$7:$GB$306,95,FALSE)),"",VLOOKUP($A203,'[2]1516 Exp_Rev Access'!$F$7:$GB$306,95,FALSE))</f>
        <v>0</v>
      </c>
      <c r="DL203" s="99">
        <f>IF(ISNA(VLOOKUP($A203,'[2]1516 Exp_Rev Access'!$F$7:$GB$306,96,FALSE)),"",VLOOKUP($A203,'[2]1516 Exp_Rev Access'!$F$7:$GB$306,96,FALSE))</f>
        <v>0</v>
      </c>
      <c r="DM203" s="99">
        <f>IF(ISNA(VLOOKUP($A203,'[2]1516 Exp_Rev Access'!$F$7:$GB$306,97,FALSE)),"",VLOOKUP($A203,'[2]1516 Exp_Rev Access'!$F$7:$GB$306,97,FALSE))</f>
        <v>0</v>
      </c>
      <c r="DN203" s="99">
        <f>IF(ISNA(VLOOKUP($A203,'[2]1516 Exp_Rev Access'!$F$7:$GB$306,98,FALSE)),"",VLOOKUP($A203,'[2]1516 Exp_Rev Access'!$F$7:$GB$306,98,FALSE))</f>
        <v>0</v>
      </c>
      <c r="DO203" s="99">
        <f>IF(ISNA(VLOOKUP($A203,'[2]1516 Exp_Rev Access'!$F$7:$GB$306,99,FALSE)),"",VLOOKUP($A203,'[2]1516 Exp_Rev Access'!$F$7:$GB$306,99,FALSE))</f>
        <v>0</v>
      </c>
      <c r="DP203" s="99">
        <f>IF(ISNA(VLOOKUP($A203,'[2]1516 Exp_Rev Access'!$F$7:$GB$306,100,FALSE)),"",VLOOKUP($A203,'[2]1516 Exp_Rev Access'!$F$7:$GB$306,100,FALSE))</f>
        <v>0</v>
      </c>
      <c r="DQ203" s="99">
        <f>IF(ISNA(VLOOKUP($A203,'[2]1516 Exp_Rev Access'!$F$7:$GB$306,101,FALSE)),"",VLOOKUP($A203,'[2]1516 Exp_Rev Access'!$F$7:$GB$306,101,FALSE))</f>
        <v>0</v>
      </c>
      <c r="DR203" s="99">
        <f>IF(ISNA(VLOOKUP($A203,'[2]1516 Exp_Rev Access'!$F$7:$GB$306,102,FALSE)),"",VLOOKUP($A203,'[2]1516 Exp_Rev Access'!$F$7:$GB$306,102,FALSE))</f>
        <v>0</v>
      </c>
      <c r="DS203" s="99">
        <f>IF(ISNA(VLOOKUP($A203,'[2]1516 Exp_Rev Access'!$F$7:$GB$306,103,FALSE)),"",VLOOKUP($A203,'[2]1516 Exp_Rev Access'!$F$7:$GB$306,103,FALSE))</f>
        <v>0</v>
      </c>
      <c r="DT203" s="99">
        <f>IF(ISNA(VLOOKUP($A203,'[2]1516 Exp_Rev Access'!$F$7:$GB$306,104,FALSE)),"",VLOOKUP($A203,'[2]1516 Exp_Rev Access'!$F$7:$GB$306,104,FALSE))</f>
        <v>0</v>
      </c>
      <c r="DU203" s="99">
        <f>IF(ISNA(VLOOKUP($A203,'[2]1516 Exp_Rev Access'!$F$7:$GB$306,105,FALSE)),"",VLOOKUP($A203,'[2]1516 Exp_Rev Access'!$F$7:$GB$306,105,FALSE))</f>
        <v>0</v>
      </c>
      <c r="DV203" s="99">
        <f>IF(ISNA(VLOOKUP($A203,'[2]1516 Exp_Rev Access'!$F$7:$GB$306,106,FALSE)),"",VLOOKUP($A203,'[2]1516 Exp_Rev Access'!$F$7:$GB$306,106,FALSE))</f>
        <v>0</v>
      </c>
      <c r="DW203" s="99">
        <f>IF(ISNA(VLOOKUP($A203,'[2]1516 Exp_Rev Access'!$F$7:$GB$306,107,FALSE)),"",VLOOKUP($A203,'[2]1516 Exp_Rev Access'!$F$7:$GB$306,107,FALSE))</f>
        <v>0</v>
      </c>
      <c r="DX203" s="99">
        <f>IF(ISNA(VLOOKUP($A203,'[2]1516 Exp_Rev Access'!$F$7:$GB$306,108,FALSE)),"",VLOOKUP($A203,'[2]1516 Exp_Rev Access'!$F$7:$GB$306,108,FALSE))</f>
        <v>0</v>
      </c>
      <c r="DY203" s="99">
        <f>IF(ISNA(VLOOKUP($A203,'[2]1516 Exp_Rev Access'!$F$7:$GB$306,109,FALSE)),"",VLOOKUP($A203,'[2]1516 Exp_Rev Access'!$F$7:$GB$306,109,FALSE))</f>
        <v>0</v>
      </c>
      <c r="DZ203" s="99">
        <f>IF(ISNA(VLOOKUP($A203,'[2]1516 Exp_Rev Access'!$F$7:$GB$306,110,FALSE)),"",VLOOKUP($A203,'[2]1516 Exp_Rev Access'!$F$7:$GB$306,110,FALSE))</f>
        <v>0</v>
      </c>
      <c r="EA203" s="99">
        <f>IF(ISNA(VLOOKUP($A203,'[2]1516 Exp_Rev Access'!$F$7:$GB$306,111,FALSE)),"",VLOOKUP($A203,'[2]1516 Exp_Rev Access'!$F$7:$GB$306,111,FALSE))</f>
        <v>0</v>
      </c>
      <c r="EB203" s="99">
        <f>IF(ISNA(VLOOKUP($A203,'[2]1516 Exp_Rev Access'!$F$7:$GB$306,112,FALSE)),"",VLOOKUP($A203,'[2]1516 Exp_Rev Access'!$F$7:$GB$306,112,FALSE))</f>
        <v>0</v>
      </c>
      <c r="EC203" s="99">
        <f>IF(ISNA(VLOOKUP($A203,'[2]1516 Exp_Rev Access'!$F$7:$GB$306,113,FALSE)),"",VLOOKUP($A203,'[2]1516 Exp_Rev Access'!$F$7:$GB$306,113,FALSE))</f>
        <v>0</v>
      </c>
      <c r="ED203" s="99">
        <f>IF(ISNA(VLOOKUP($A203,'[2]1516 Exp_Rev Access'!$F$7:$GB$306,114,FALSE)),"",VLOOKUP($A203,'[2]1516 Exp_Rev Access'!$F$7:$GB$306,114,FALSE))</f>
        <v>0</v>
      </c>
      <c r="EE203" s="99">
        <f>IF(ISNA(VLOOKUP($A203,'[2]1516 Exp_Rev Access'!$F$7:$GB$306,115,FALSE)),"",VLOOKUP($A203,'[2]1516 Exp_Rev Access'!$F$7:$GB$306,115,FALSE))</f>
        <v>0</v>
      </c>
      <c r="EF203" s="99">
        <f>IF(ISNA(VLOOKUP($A203,'[2]1516 Exp_Rev Access'!$F$7:$GB$306,116,FALSE)),"",VLOOKUP($A203,'[2]1516 Exp_Rev Access'!$F$7:$GB$306,116,FALSE))</f>
        <v>0</v>
      </c>
      <c r="EG203" s="99">
        <f>IF(ISNA(VLOOKUP($A203,'[2]1516 Exp_Rev Access'!$F$7:$GB$306,117,FALSE)),"",VLOOKUP($A203,'[2]1516 Exp_Rev Access'!$F$7:$GB$306,117,FALSE))</f>
        <v>0</v>
      </c>
      <c r="EH203" s="99">
        <f>IF(ISNA(VLOOKUP($A203,'[2]1516 Exp_Rev Access'!$F$7:$GB$306,118,FALSE)),"",VLOOKUP($A203,'[2]1516 Exp_Rev Access'!$F$7:$GB$306,118,FALSE))</f>
        <v>0</v>
      </c>
      <c r="EI203" s="99">
        <f>IF(ISNA(VLOOKUP($A203,'[2]1516 Exp_Rev Access'!$F$7:$GB$306,119,FALSE)),"",VLOOKUP($A203,'[2]1516 Exp_Rev Access'!$F$7:$GB$306,119,FALSE))</f>
        <v>0</v>
      </c>
      <c r="EJ203" s="99">
        <f>IF(ISNA(VLOOKUP($A203,'[2]1516 Exp_Rev Access'!$F$7:$GB$306,120,FALSE)),"",VLOOKUP($A203,'[2]1516 Exp_Rev Access'!$F$7:$GB$306,120,FALSE))</f>
        <v>0</v>
      </c>
      <c r="EK203" s="99">
        <f>IF(ISNA(VLOOKUP($A203,'[2]1516 Exp_Rev Access'!$F$7:$GB$306,121,FALSE)),"",VLOOKUP($A203,'[2]1516 Exp_Rev Access'!$F$7:$GB$306,121,FALSE))</f>
        <v>0</v>
      </c>
      <c r="EL203" s="99">
        <f>IF(ISNA(VLOOKUP($A203,'[2]1516 Exp_Rev Access'!$F$7:$GB$306,122,FALSE)),"",VLOOKUP($A203,'[2]1516 Exp_Rev Access'!$F$7:$GB$306,122,FALSE))</f>
        <v>0</v>
      </c>
      <c r="EM203" s="99">
        <f>IF(ISNA(VLOOKUP($A203,'[2]1516 Exp_Rev Access'!$F$7:$GB$306,123,FALSE)),"",VLOOKUP($A203,'[2]1516 Exp_Rev Access'!$F$7:$GB$306,123,FALSE))</f>
        <v>0</v>
      </c>
      <c r="EN203" s="99">
        <f>IF(ISNA(VLOOKUP($A203,'[2]1516 Exp_Rev Access'!$F$7:$GB$306,124,FALSE)),"",VLOOKUP($A203,'[2]1516 Exp_Rev Access'!$F$7:$GB$306,124,FALSE))</f>
        <v>0</v>
      </c>
      <c r="EO203" s="99">
        <f>IF(ISNA(VLOOKUP($A203,'[2]1516 Exp_Rev Access'!$F$7:$GB$306,125,FALSE)),"",VLOOKUP($A203,'[2]1516 Exp_Rev Access'!$F$7:$GB$306,125,FALSE))</f>
        <v>0</v>
      </c>
      <c r="EP203" s="99">
        <f>IF(ISNA(VLOOKUP($A203,'[2]1516 Exp_Rev Access'!$F$7:$GB$306,126,FALSE)),"",VLOOKUP($A203,'[2]1516 Exp_Rev Access'!$F$7:$GB$306,126,FALSE))</f>
        <v>0</v>
      </c>
      <c r="EQ203" s="99">
        <f>IF(ISNA(VLOOKUP($A203,'[2]1516 Exp_Rev Access'!$F$7:$GB$306,127,FALSE)),"",VLOOKUP($A203,'[2]1516 Exp_Rev Access'!$F$7:$GB$306,127,FALSE))</f>
        <v>0</v>
      </c>
      <c r="ER203" s="99">
        <f>IF(ISNA(VLOOKUP($A203,'[2]1516 Exp_Rev Access'!$F$7:$GB$306,128,FALSE)),"",VLOOKUP($A203,'[2]1516 Exp_Rev Access'!$F$7:$GB$306,128,FALSE))</f>
        <v>0</v>
      </c>
      <c r="ES203" s="99">
        <f>IF(ISNA(VLOOKUP($A203,'[2]1516 Exp_Rev Access'!$F$7:$GB$306,129,FALSE)),"",VLOOKUP($A203,'[2]1516 Exp_Rev Access'!$F$7:$GB$306,129,FALSE))</f>
        <v>0</v>
      </c>
      <c r="ET203" s="99">
        <f>IF(ISNA(VLOOKUP($A203,'[2]1516 Exp_Rev Access'!$F$7:$GB$306,130,FALSE)),"",VLOOKUP($A203,'[2]1516 Exp_Rev Access'!$F$7:$GB$306,130,FALSE))</f>
        <v>0</v>
      </c>
      <c r="EU203" s="99">
        <f>IF(ISNA(VLOOKUP($A203,'[2]1516 Exp_Rev Access'!$F$7:$GB$306,131,FALSE)),"",VLOOKUP($A203,'[2]1516 Exp_Rev Access'!$F$7:$GB$306,131,FALSE))</f>
        <v>10103.67</v>
      </c>
      <c r="EV203" s="99">
        <f>IF(ISNA(VLOOKUP($A203,'[2]1516 Exp_Rev Access'!$F$7:$GB$306,132,FALSE)),"",VLOOKUP($A203,'[2]1516 Exp_Rev Access'!$F$7:$GB$306,132,FALSE))</f>
        <v>0</v>
      </c>
      <c r="EW203" s="99">
        <f>IF(ISNA(VLOOKUP($A203,'[2]1516 Exp_Rev Access'!$F$7:$GB$306,133,FALSE)),"",VLOOKUP($A203,'[2]1516 Exp_Rev Access'!$F$7:$GB$306,133,FALSE))</f>
        <v>0</v>
      </c>
      <c r="EX203" s="99">
        <f>IF(ISNA(VLOOKUP($A203,'[2]1516 Exp_Rev Access'!$F$7:$GB$306,134,FALSE)),"",VLOOKUP($A203,'[2]1516 Exp_Rev Access'!$F$7:$GB$306,134,FALSE))</f>
        <v>0</v>
      </c>
      <c r="EY203" s="99">
        <f>IF(ISNA(VLOOKUP($A203,'[2]1516 Exp_Rev Access'!$F$7:$GB$306,135,FALSE)),"",VLOOKUP($A203,'[2]1516 Exp_Rev Access'!$F$7:$GB$306,135,FALSE))</f>
        <v>0</v>
      </c>
      <c r="EZ203" s="99">
        <f>IF(ISNA(VLOOKUP($A203,'[2]1516 Exp_Rev Access'!$F$7:$GB$306,136,FALSE)),"",VLOOKUP($A203,'[2]1516 Exp_Rev Access'!$F$7:$GB$306,136,FALSE))</f>
        <v>0</v>
      </c>
      <c r="FA203" s="99">
        <f>IF(ISNA(VLOOKUP($A203,'[2]1516 Exp_Rev Access'!$F$7:$GB$306,137,FALSE)),"",VLOOKUP($A203,'[2]1516 Exp_Rev Access'!$F$7:$GB$306,137,FALSE))</f>
        <v>0</v>
      </c>
      <c r="FB203" s="99">
        <f>IF(ISNA(VLOOKUP($A203,'[2]1516 Exp_Rev Access'!$F$7:$GB$306,138,FALSE)),"",VLOOKUP($A203,'[2]1516 Exp_Rev Access'!$F$7:$GB$306,138,FALSE))</f>
        <v>0</v>
      </c>
      <c r="FC203" s="99">
        <f>IF(ISNA(VLOOKUP($A203,'[2]1516 Exp_Rev Access'!$F$7:$GB$306,139,FALSE)),"",VLOOKUP($A203,'[2]1516 Exp_Rev Access'!$F$7:$GB$306,139,FALSE))</f>
        <v>0</v>
      </c>
      <c r="FD203" s="99">
        <f>IF(ISNA(VLOOKUP($A203,'[2]1516 Exp_Rev Access'!$F$7:$FS$306,140,FALSE)),"",VLOOKUP($A203,'[2]1516 Exp_Rev Access'!$F$7:$FS$306,140,FALSE))</f>
        <v>0</v>
      </c>
      <c r="FE203" s="99">
        <f>IF(ISNA(VLOOKUP($A203,'[2]1516 Exp_Rev Access'!$F$7:$FS$306,141,FALSE)),"",VLOOKUP($A203,'[2]1516 Exp_Rev Access'!$F$7:$FS$306,141,FALSE))</f>
        <v>0</v>
      </c>
      <c r="FF203" s="99">
        <f>IF(ISNA(VLOOKUP($A203,'[2]1516 Exp_Rev Access'!$F$7:$FS$306,142,FALSE)),"",VLOOKUP($A203,'[2]1516 Exp_Rev Access'!$F$7:$FS$306,142,FALSE))</f>
        <v>0</v>
      </c>
      <c r="FG203" s="99">
        <f>IF(ISNA(VLOOKUP($A203,'[2]1516 Exp_Rev Access'!$F$7:$FS$306,143,FALSE)),"",VLOOKUP($A203,'[2]1516 Exp_Rev Access'!$F$7:$FS$306,143,FALSE))</f>
        <v>0</v>
      </c>
      <c r="FH203" s="99">
        <f>IF(ISNA(VLOOKUP($A203,'[2]1516 Exp_Rev Access'!$F$7:$FS$306,144,FALSE)),"",VLOOKUP($A203,'[2]1516 Exp_Rev Access'!$F$7:$FS$306,144,FALSE))</f>
        <v>0</v>
      </c>
      <c r="FI203" s="99">
        <f>IF(ISNA(VLOOKUP($A203,'[2]1516 Exp_Rev Access'!$F$7:$FS$306,145,FALSE)),"",VLOOKUP($A203,'[2]1516 Exp_Rev Access'!$F$7:$FS$306,145,FALSE))</f>
        <v>0</v>
      </c>
      <c r="FJ203" s="99">
        <f>IF(ISNA(VLOOKUP($A203,'[2]1516 Exp_Rev Access'!$F$7:$FS$306,146,FALSE)),"",VLOOKUP($A203,'[2]1516 Exp_Rev Access'!$F$7:$FS$306,146,FALSE))</f>
        <v>0</v>
      </c>
      <c r="FK203" s="99">
        <f>IF(ISNA(VLOOKUP($A203,'[2]1516 Exp_Rev Access'!$F$7:$FS$306,147,FALSE)),"",VLOOKUP($A203,'[2]1516 Exp_Rev Access'!$F$7:$FS$306,147,FALSE))</f>
        <v>0</v>
      </c>
      <c r="FL203" s="99">
        <f>IF(ISNA(VLOOKUP($A203,'[2]1516 Exp_Rev Access'!$F$7:$FS$306,148,FALSE)),"",VLOOKUP($A203,'[2]1516 Exp_Rev Access'!$F$7:$FS$306,148,FALSE))</f>
        <v>0</v>
      </c>
      <c r="FM203" s="99">
        <f>IF(ISNA(VLOOKUP($A203,'[2]1516 Exp_Rev Access'!$F$7:$FS$306,149,FALSE)),"",VLOOKUP($A203,'[2]1516 Exp_Rev Access'!$F$7:$FS$306,149,FALSE))</f>
        <v>0</v>
      </c>
      <c r="FN203" s="99">
        <f>IF(ISNA(VLOOKUP($A203,'[2]1516 Exp_Rev Access'!$F$7:$FS$306,150,FALSE)),"",VLOOKUP($A203,'[2]1516 Exp_Rev Access'!$F$7:$FS$306,150,FALSE))</f>
        <v>0</v>
      </c>
      <c r="FO203" s="99">
        <f>IF(ISNA(VLOOKUP($A203,'[2]1516 Exp_Rev Access'!$F$7:$FS$306,151,FALSE)),"",VLOOKUP($A203,'[2]1516 Exp_Rev Access'!$F$7:$FS$306,151,FALSE))</f>
        <v>0</v>
      </c>
      <c r="FP203" s="99">
        <f>IF(ISNA(VLOOKUP($A203,'[2]1516 Exp_Rev Access'!$F$7:$FS$306,152,FALSE)),"",VLOOKUP($A203,'[2]1516 Exp_Rev Access'!$F$7:$FS$306,152,FALSE))</f>
        <v>0</v>
      </c>
      <c r="FQ203" s="99">
        <f>IF(ISNA(VLOOKUP($A203,'[2]1516 Exp_Rev Access'!$F$7:$FS$306,153,FALSE)),"",VLOOKUP($A203,'[2]1516 Exp_Rev Access'!$F$7:$FS$306,153,FALSE))</f>
        <v>30898.3</v>
      </c>
      <c r="FR203" s="101">
        <f t="shared" si="260"/>
        <v>678788.63</v>
      </c>
      <c r="FS203" s="72">
        <f t="shared" si="261"/>
        <v>7.7923248334930056E-2</v>
      </c>
      <c r="FT203" s="94">
        <f t="shared" si="262"/>
        <v>898.9982517714061</v>
      </c>
      <c r="FU203" s="99">
        <f>IF(ISNA(VLOOKUP($A203,'[2]1516 Exp_Rev Access'!$F$7:$GB$306,154,FALSE)),"",VLOOKUP($A203,'[2]1516 Exp_Rev Access'!$F$7:$GB$306,154,FALSE))</f>
        <v>0</v>
      </c>
      <c r="FV203" s="99">
        <f>IF(ISNA(VLOOKUP($A203,'[2]1516 Exp_Rev Access'!$F$7:$GB$306,155,FALSE)),"",VLOOKUP($A203,'[2]1516 Exp_Rev Access'!$F$7:$GB$306,155,FALSE))</f>
        <v>0</v>
      </c>
      <c r="FW203" s="99">
        <f>IF(ISNA(VLOOKUP($A203,'[2]1516 Exp_Rev Access'!$F$7:$GB$306,156,FALSE)),"",VLOOKUP($A203,'[2]1516 Exp_Rev Access'!$F$7:$GB$306,156,FALSE))</f>
        <v>0</v>
      </c>
      <c r="FX203" s="99">
        <f>IF(ISNA(VLOOKUP($A203,'[2]1516 Exp_Rev Access'!$F$7:$GB$306,157,FALSE)),"",VLOOKUP($A203,'[2]1516 Exp_Rev Access'!$F$7:$GB$306,157,FALSE))</f>
        <v>0</v>
      </c>
      <c r="FY203" s="99">
        <f>IF(ISNA(VLOOKUP($A203,'[2]1516 Exp_Rev Access'!$F$7:$GB$306,158,FALSE)),"",VLOOKUP($A203,'[2]1516 Exp_Rev Access'!$F$7:$GB$306,158,FALSE))</f>
        <v>0</v>
      </c>
      <c r="FZ203" s="99">
        <f>IF(ISNA(VLOOKUP($A203,'[2]1516 Exp_Rev Access'!$F$7:$GB$306,159,FALSE)),"",VLOOKUP($A203,'[2]1516 Exp_Rev Access'!$F$7:$GB$306,159,FALSE))</f>
        <v>0</v>
      </c>
      <c r="GA203" s="99">
        <f>IF(ISNA(VLOOKUP($A203,'[2]1516 Exp_Rev Access'!$F$7:$GB$306,160,FALSE)),"",VLOOKUP($A203,'[2]1516 Exp_Rev Access'!$F$7:$GB$306,160,FALSE))</f>
        <v>0</v>
      </c>
      <c r="GB203" s="99">
        <f>IF(ISNA(VLOOKUP($A203,'[2]1516 Exp_Rev Access'!$F$7:$GB$306,161,FALSE)),"",VLOOKUP($A203,'[2]1516 Exp_Rev Access'!$F$7:$GB$306,161,FALSE))</f>
        <v>0</v>
      </c>
      <c r="GC203" s="99">
        <f>IF(ISNA(VLOOKUP($A203,'[2]1516 Exp_Rev Access'!$F$7:$GB$306,162,FALSE)),"",VLOOKUP($A203,'[2]1516 Exp_Rev Access'!$F$7:$GB$306,162,FALSE))</f>
        <v>0</v>
      </c>
      <c r="GD203" s="99">
        <f>IF(ISNA(VLOOKUP($A203,'[2]1516 Exp_Rev Access'!$F$7:$GB$306,163,FALSE)),"",VLOOKUP($A203,'[2]1516 Exp_Rev Access'!$F$7:$GB$306,163,FALSE))</f>
        <v>0</v>
      </c>
      <c r="GE203" s="99">
        <f>IF(ISNA(VLOOKUP($A203,'[2]1516 Exp_Rev Access'!$F$7:$GB$306,164,FALSE)),"",VLOOKUP($A203,'[2]1516 Exp_Rev Access'!$F$7:$GB$306,164,FALSE))</f>
        <v>0</v>
      </c>
      <c r="GF203" s="99">
        <f>IF(ISNA(VLOOKUP($A203,'[2]1516 Exp_Rev Access'!$F$7:$GB$306,165,FALSE)),"",VLOOKUP($A203,'[2]1516 Exp_Rev Access'!$F$7:$GB$306,165,FALSE))</f>
        <v>0</v>
      </c>
      <c r="GG203" s="99">
        <f>IF(ISNA(VLOOKUP($A203,'[2]1516 Exp_Rev Access'!$F$7:$GB$306,166,FALSE)),"",VLOOKUP($A203,'[2]1516 Exp_Rev Access'!$F$7:$GB$306,166,FALSE))</f>
        <v>0</v>
      </c>
      <c r="GH203" s="99">
        <f>IF(ISNA(VLOOKUP($A203,'[2]1516 Exp_Rev Access'!$F$7:$GB$306,167,FALSE)),"",VLOOKUP($A203,'[2]1516 Exp_Rev Access'!$F$7:$GB$306,167,FALSE))</f>
        <v>0</v>
      </c>
      <c r="GI203" s="99">
        <f>IF(ISNA(VLOOKUP($A203,'[2]1516 Exp_Rev Access'!$F$7:$GB$306,168,FALSE)),"",VLOOKUP($A203,'[2]1516 Exp_Rev Access'!$F$7:$GB$306,168,FALSE))</f>
        <v>0</v>
      </c>
      <c r="GJ203" s="99">
        <f>IF(ISNA(VLOOKUP($A203,'[2]1516 Exp_Rev Access'!$F$7:$GB$306,169,FALSE)),"",VLOOKUP($A203,'[2]1516 Exp_Rev Access'!$F$7:$GB$306,169,FALSE))</f>
        <v>0</v>
      </c>
      <c r="GK203" s="99">
        <f>IF(ISNA(VLOOKUP($A203,'[2]1516 Exp_Rev Access'!$F$7:$GB$306,170,FALSE)),"",VLOOKUP($A203,'[2]1516 Exp_Rev Access'!$F$7:$GB$306,170,FALSE))</f>
        <v>0</v>
      </c>
      <c r="GL203" s="99">
        <f>IF(ISNA(VLOOKUP($A203,'[2]1516 Exp_Rev Access'!$F$7:$GB$306,171,FALSE)),"",VLOOKUP($A203,'[2]1516 Exp_Rev Access'!$F$7:$GB$306,171,FALSE))</f>
        <v>0</v>
      </c>
      <c r="GM203" s="99">
        <f>IF(ISNA(VLOOKUP($A203,'[2]1516 Exp_Rev Access'!$F$7:$GB$306,172,FALSE)),"",VLOOKUP($A203,'[2]1516 Exp_Rev Access'!$F$7:$GB$306,172,FALSE))</f>
        <v>0</v>
      </c>
      <c r="GN203" s="99">
        <f>IF(ISNA(VLOOKUP($A203,'[2]1516 Exp_Rev Access'!$F$7:$GB$306,173,FALSE)),"",VLOOKUP($A203,'[2]1516 Exp_Rev Access'!$F$7:$GB$306,173,FALSE))</f>
        <v>0</v>
      </c>
      <c r="GO203" s="99">
        <f>IF(ISNA(VLOOKUP($A203,'[2]1516 Exp_Rev Access'!$F$7:$GB$306,174,FALSE)),"",VLOOKUP($A203,'[2]1516 Exp_Rev Access'!$F$7:$GB$306,174,FALSE))</f>
        <v>0</v>
      </c>
      <c r="GP203" s="99">
        <f>IF(ISNA(VLOOKUP($A203,'[2]1516 Exp_Rev Access'!$F$7:$GB$306,175,FALSE)),"",VLOOKUP($A203,'[2]1516 Exp_Rev Access'!$F$7:$GB$306,175,FALSE))</f>
        <v>0</v>
      </c>
      <c r="GQ203" s="99">
        <f>IF(ISNA(VLOOKUP($A203,'[2]1516 Exp_Rev Access'!$F$7:$GB$306,176,FALSE)),"",VLOOKUP($A203,'[2]1516 Exp_Rev Access'!$F$7:$GB$306,176,FALSE))</f>
        <v>0</v>
      </c>
      <c r="GR203" s="99">
        <f>IF(ISNA(VLOOKUP($A203,'[2]1516 Exp_Rev Access'!$F$7:$GB$306,177,FALSE)),"",VLOOKUP($A203,'[2]1516 Exp_Rev Access'!$F$7:$GB$306,177,FALSE))</f>
        <v>0</v>
      </c>
      <c r="GS203" s="99">
        <f>IF(ISNA(VLOOKUP($A203,'[2]1516 Exp_Rev Access'!$F$7:$GB$306,178,FALSE)),"",VLOOKUP($A203,'[2]1516 Exp_Rev Access'!$F$7:$GB$306,178,FALSE))</f>
        <v>0</v>
      </c>
      <c r="GT203" s="101">
        <f t="shared" si="263"/>
        <v>0</v>
      </c>
      <c r="GU203" s="72"/>
      <c r="GV203" s="84">
        <f t="shared" si="265"/>
        <v>0</v>
      </c>
    </row>
    <row r="204" spans="1:207" s="87" customFormat="1" x14ac:dyDescent="0.2">
      <c r="A204" s="96" t="s">
        <v>518</v>
      </c>
      <c r="B204" s="69" t="s">
        <v>519</v>
      </c>
      <c r="C204" s="80">
        <f>IF(ISNA(VLOOKUP($A204,'[2]1516 enrollment_Rev_Exp by size'!$A$6:$G$320,3,FALSE)),"",VLOOKUP($A204,'[2]1516 enrollment_Rev_Exp by size'!$A$6:$G$320,3,FALSE))</f>
        <v>705.70999999999992</v>
      </c>
      <c r="D204" s="97">
        <v>10129104.5</v>
      </c>
      <c r="E204" s="80">
        <f t="shared" si="243"/>
        <v>10129104.5</v>
      </c>
      <c r="F204" s="80">
        <f t="shared" si="244"/>
        <v>0</v>
      </c>
      <c r="G204" s="98">
        <f>IF(ISNA(VLOOKUP($A204,'[2]1516 Exp_Rev Access'!$F$7:$FS$306,2,FALSE)),"",VLOOKUP($A204,'[2]1516 Exp_Rev Access'!$F$7:$FS$306,2,FALSE))</f>
        <v>1122266.93</v>
      </c>
      <c r="H204" s="98">
        <f>IF(ISNA(VLOOKUP($A204,'[2]1516 Exp_Rev Access'!$F$7:$FS$306,3,FALSE)),"",VLOOKUP($A204,'[2]1516 Exp_Rev Access'!$F$7:$FS$306,3,FALSE))</f>
        <v>0</v>
      </c>
      <c r="I204" s="98">
        <f>IF(ISNA(VLOOKUP($A204,'[2]1516 Exp_Rev Access'!$F$7:$FS$306,4,FALSE)),"",VLOOKUP($A204,'[2]1516 Exp_Rev Access'!$F$7:$FS$306,4,FALSE))</f>
        <v>30.99</v>
      </c>
      <c r="J204" s="98">
        <f>IF(ISNA(VLOOKUP($A204,'[2]1516 Exp_Rev Access'!$F$7:$FS$306,5,FALSE)),"",VLOOKUP($A204,'[2]1516 Exp_Rev Access'!$F$7:$FS$306,5,FALSE))</f>
        <v>0</v>
      </c>
      <c r="K204" s="98">
        <f>IF(ISNA(VLOOKUP($A204,'[2]1516 Exp_Rev Access'!$F$7:$FS$306,6,FALSE)),"",VLOOKUP($A204,'[2]1516 Exp_Rev Access'!$F$7:$FS$306,6,FALSE))</f>
        <v>0</v>
      </c>
      <c r="L204" s="98">
        <f>IF(ISNA(VLOOKUP($A204,'[2]1516 Exp_Rev Access'!$F$7:$FS$306,7,FALSE)),"",VLOOKUP($A204,'[2]1516 Exp_Rev Access'!$F$7:$FS$306,7,FALSE))</f>
        <v>0</v>
      </c>
      <c r="M204" s="90">
        <f t="shared" si="245"/>
        <v>1122297.92</v>
      </c>
      <c r="N204" s="72">
        <f t="shared" si="246"/>
        <v>0.11079932288189938</v>
      </c>
      <c r="O204" s="73">
        <f t="shared" si="247"/>
        <v>1590.3103541114622</v>
      </c>
      <c r="P204" s="99">
        <f>IF(ISNA(VLOOKUP($A204,'[2]1516 Exp_Rev Access'!$F$7:$FS$306,8,FALSE)),"",VLOOKUP($A204,'[2]1516 Exp_Rev Access'!$F$7:$FS$306,8,FALSE))</f>
        <v>7075</v>
      </c>
      <c r="Q204" s="99">
        <f>IF(ISNA(VLOOKUP($A204,'[2]1516 Exp_Rev Access'!$F$7:$FS$306,9,FALSE)),"",VLOOKUP($A204,'[2]1516 Exp_Rev Access'!$F$7:$FS$306,9,FALSE))</f>
        <v>0</v>
      </c>
      <c r="R204" s="99">
        <f>IF(ISNA(VLOOKUP($A204,'[2]1516 Exp_Rev Access'!$F$7:$FS$306,10,FALSE)),"",VLOOKUP($A204,'[2]1516 Exp_Rev Access'!$F$7:$FS$306,10,FALSE))</f>
        <v>0</v>
      </c>
      <c r="S204" s="99">
        <f>IF(ISNA(VLOOKUP($A204,'[2]1516 Exp_Rev Access'!$F$7:$FS$306,11,FALSE)),"",VLOOKUP($A204,'[2]1516 Exp_Rev Access'!$F$7:$FS$306,11,FALSE))</f>
        <v>0</v>
      </c>
      <c r="T204" s="99">
        <f>IF(ISNA(VLOOKUP($A204,'[2]1516 Exp_Rev Access'!$F$7:$FS$306,12,FALSE)),"",VLOOKUP($A204,'[2]1516 Exp_Rev Access'!$F$7:$FS$306,12,FALSE))</f>
        <v>14370</v>
      </c>
      <c r="U204" s="99">
        <f>IF(ISNA(VLOOKUP($A204,'[2]1516 Exp_Rev Access'!$F$7:$FS$306,13,FALSE)),"",VLOOKUP($A204,'[2]1516 Exp_Rev Access'!$F$7:$FS$306,13,FALSE))</f>
        <v>3300</v>
      </c>
      <c r="V204" s="99">
        <f>IF(ISNA(VLOOKUP($A204,'[2]1516 Exp_Rev Access'!$F$7:$FS$306,14,FALSE)),"",VLOOKUP($A204,'[2]1516 Exp_Rev Access'!$F$7:$FS$306,14,FALSE))</f>
        <v>0</v>
      </c>
      <c r="W204" s="99">
        <f>IF(ISNA(VLOOKUP($A204,'[2]1516 Exp_Rev Access'!$F$7:$FS$306,15,FALSE)),"",VLOOKUP($A204,'[2]1516 Exp_Rev Access'!$F$7:$FS$306,15,FALSE))</f>
        <v>0</v>
      </c>
      <c r="X204" s="99">
        <f>IF(ISNA(VLOOKUP($A204,'[2]1516 Exp_Rev Access'!$F$7:$FS$306,16,FALSE)),"",VLOOKUP($A204,'[2]1516 Exp_Rev Access'!$F$7:$FS$306,16,FALSE))</f>
        <v>7525.34</v>
      </c>
      <c r="Y204" s="99">
        <f>IF(ISNA(VLOOKUP($A204,'[2]1516 Exp_Rev Access'!$F$7:$FS$306,17,FALSE)),"",VLOOKUP($A204,'[2]1516 Exp_Rev Access'!$F$7:$FS$306,17,FALSE))</f>
        <v>0</v>
      </c>
      <c r="Z204" s="99">
        <f>IF(ISNA(VLOOKUP($A204,'[2]1516 Exp_Rev Access'!$F$7:$FS$306,18,FALSE)),"",VLOOKUP($A204,'[2]1516 Exp_Rev Access'!$F$7:$FS$306,18,FALSE))</f>
        <v>0</v>
      </c>
      <c r="AA204" s="99">
        <f>IF(ISNA(VLOOKUP($A204,'[2]1516 Exp_Rev Access'!$F$7:$FS$306,19,FALSE)),"",VLOOKUP($A204,'[2]1516 Exp_Rev Access'!$F$7:$FS$306,19,FALSE))</f>
        <v>0</v>
      </c>
      <c r="AB204" s="99">
        <f>IF(ISNA(VLOOKUP($A204,'[2]1516 Exp_Rev Access'!$F$7:$FS$306,20,FALSE)),"",VLOOKUP($A204,'[2]1516 Exp_Rev Access'!$F$7:$FS$306,20,FALSE))</f>
        <v>2093.8000000000002</v>
      </c>
      <c r="AC204" s="99">
        <f>IF(ISNA(VLOOKUP($A204,'[2]1516 Exp_Rev Access'!$F$7:$FS$306,21,FALSE)),"",VLOOKUP($A204,'[2]1516 Exp_Rev Access'!$F$7:$FS$306,21,FALSE))</f>
        <v>79781.3</v>
      </c>
      <c r="AD204" s="99">
        <f>IF(ISNA(VLOOKUP($A204,'[2]1516 Exp_Rev Access'!$F$7:$FS$306,22,FALSE)),"",VLOOKUP($A204,'[2]1516 Exp_Rev Access'!$F$7:$FS$306,22,FALSE))</f>
        <v>13920.09</v>
      </c>
      <c r="AE204" s="99">
        <f>IF(ISNA(VLOOKUP($A204,'[2]1516 Exp_Rev Access'!$F$7:$FS$306,23,FALSE)),"",VLOOKUP($A204,'[2]1516 Exp_Rev Access'!$F$7:$FS$306,23,FALSE))</f>
        <v>0</v>
      </c>
      <c r="AF204" s="99">
        <f>IF(ISNA(VLOOKUP($A204,'[2]1516 Exp_Rev Access'!$F$7:$FS$306,24,FALSE)),"",VLOOKUP($A204,'[2]1516 Exp_Rev Access'!$F$7:$FS$306,24,FALSE))</f>
        <v>13624.58</v>
      </c>
      <c r="AG204" s="99">
        <f>IF(ISNA(VLOOKUP($A204,'[2]1516 Exp_Rev Access'!$F$7:$FS$306,25,FALSE)),"",VLOOKUP($A204,'[2]1516 Exp_Rev Access'!$F$7:$FS$306,25,FALSE))</f>
        <v>1737.58</v>
      </c>
      <c r="AH204" s="98">
        <f>IF(ISNA(VLOOKUP($A204,'[2]1516 Exp_Rev Access'!$F$7:$FS$306,26,FALSE)),"",VLOOKUP($A204,'[2]1516 Exp_Rev Access'!$F$7:$FS$306,26,FALSE))</f>
        <v>2710.78</v>
      </c>
      <c r="AI204" s="98">
        <f>IF(ISNA(VLOOKUP($A204,'[2]1516 Exp_Rev Access'!$F$7:$FS$306,27,FALSE)),"",VLOOKUP($A204,'[2]1516 Exp_Rev Access'!$F$7:$FS$306,27,FALSE))</f>
        <v>27753.1</v>
      </c>
      <c r="AJ204" s="98">
        <f>IF(ISNA(VLOOKUP($A204,'[2]1516 Exp_Rev Access'!$F$7:$FS$306,28,FALSE)),"",VLOOKUP($A204,'[2]1516 Exp_Rev Access'!$F$7:$FS$306,28,FALSE))</f>
        <v>5700.47</v>
      </c>
      <c r="AK204" s="98">
        <f>IF(ISNA(VLOOKUP($A204,'[2]1516 Exp_Rev Access'!$F$7:$FS$306,29,FALSE)),"",VLOOKUP($A204,'[2]1516 Exp_Rev Access'!$F$7:$FS$306,29,FALSE))</f>
        <v>15626.64</v>
      </c>
      <c r="AL204" s="100">
        <f t="shared" si="248"/>
        <v>195218.68</v>
      </c>
      <c r="AM204" s="72">
        <f t="shared" si="249"/>
        <v>1.9273044324895652E-2</v>
      </c>
      <c r="AN204" s="94">
        <f t="shared" si="250"/>
        <v>276.62733984214481</v>
      </c>
      <c r="AO204" s="99">
        <f>IF(ISNA(VLOOKUP($A204,'[2]1516 Exp_Rev Access'!$F$7:$GB$306,30,FALSE)),"",VLOOKUP($A204,'[2]1516 Exp_Rev Access'!$F$7:$FS$306,30,FALSE))</f>
        <v>4375832.3899999997</v>
      </c>
      <c r="AP204" s="99">
        <f>IF(ISNA(VLOOKUP($A204,'[2]1516 Exp_Rev Access'!$F$7:$GB$306,31,FALSE)),"",VLOOKUP($A204,'[2]1516 Exp_Rev Access'!$F$7:$FS$306,31,FALSE))</f>
        <v>108170.68</v>
      </c>
      <c r="AQ204" s="99">
        <f>IF(ISNA(VLOOKUP($A204,'[2]1516 Exp_Rev Access'!$F$7:$GB$306,32,FALSE)),"",VLOOKUP($A204,'[2]1516 Exp_Rev Access'!$F$7:$FS$306,32,FALSE))</f>
        <v>643988.31999999995</v>
      </c>
      <c r="AR204" s="99">
        <f>IF(ISNA(VLOOKUP($A204,'[2]1516 Exp_Rev Access'!$F$7:$GB$306,33,FALSE)),"",VLOOKUP($A204,'[2]1516 Exp_Rev Access'!$F$7:$FS$306,33,FALSE))</f>
        <v>0</v>
      </c>
      <c r="AS204" s="99">
        <f>IF(ISNA(VLOOKUP($A204,'[2]1516 Exp_Rev Access'!$F$7:$GB$306,34,FALSE)),"",VLOOKUP($A204,'[2]1516 Exp_Rev Access'!$F$7:$FS$306,34,FALSE))</f>
        <v>0</v>
      </c>
      <c r="AT204" s="101">
        <f t="shared" si="251"/>
        <v>5127991.3899999997</v>
      </c>
      <c r="AU204" s="72">
        <f t="shared" si="252"/>
        <v>0.50626305513977077</v>
      </c>
      <c r="AV204" s="94">
        <f t="shared" si="253"/>
        <v>7266.4286888381912</v>
      </c>
      <c r="AW204" s="99">
        <f>IF(ISNA(VLOOKUP($A204,'[2]1516 Exp_Rev Access'!$F$7:$GB$306,35,FALSE)),"",VLOOKUP($A204,'[2]1516 Exp_Rev Access'!$F$7:$GB$306,35,FALSE))</f>
        <v>0</v>
      </c>
      <c r="AX204" s="99">
        <f>IF(ISNA(VLOOKUP($A204,'[2]1516 Exp_Rev Access'!$F$7:$GB$306,36,FALSE)),"",VLOOKUP($A204,'[2]1516 Exp_Rev Access'!$F$7:$GB$306,36,FALSE))</f>
        <v>567297.72</v>
      </c>
      <c r="AY204" s="99">
        <f>IF(ISNA(VLOOKUP($A204,'[2]1516 Exp_Rev Access'!$F$7:$GB$306,37,FALSE)),"",VLOOKUP($A204,'[2]1516 Exp_Rev Access'!$F$7:$GB$306,37,FALSE))</f>
        <v>36015.360000000001</v>
      </c>
      <c r="AZ204" s="99">
        <f>IF(ISNA(VLOOKUP($A204,'[2]1516 Exp_Rev Access'!$F$7:$GB$306,38,FALSE)),"",VLOOKUP($A204,'[2]1516 Exp_Rev Access'!$F$7:$GB$306,38,FALSE))</f>
        <v>0</v>
      </c>
      <c r="BA204" s="99">
        <f>IF(ISNA(VLOOKUP($A204,'[2]1516 Exp_Rev Access'!$F$7:$GB$306,39,FALSE)),"",VLOOKUP($A204,'[2]1516 Exp_Rev Access'!$F$7:$GB$306,39,FALSE))</f>
        <v>0</v>
      </c>
      <c r="BB204" s="99">
        <f>IF(ISNA(VLOOKUP($A204,'[2]1516 Exp_Rev Access'!$F$7:$GB$306,40,FALSE)),"",VLOOKUP($A204,'[2]1516 Exp_Rev Access'!$F$7:$GB$306,40,FALSE))</f>
        <v>224776.2</v>
      </c>
      <c r="BC204" s="99">
        <f>IF(ISNA(VLOOKUP($A204,'[2]1516 Exp_Rev Access'!$F$7:$GB$306,41,FALSE)),"",VLOOKUP($A204,'[2]1516 Exp_Rev Access'!$F$7:$GB$306,41,FALSE))</f>
        <v>0</v>
      </c>
      <c r="BD204" s="99">
        <f>IF(ISNA(VLOOKUP($A204,'[2]1516 Exp_Rev Access'!$F$7:$GB$306,42,FALSE)),"",VLOOKUP($A204,'[2]1516 Exp_Rev Access'!$F$7:$GB$306,42,FALSE))</f>
        <v>90901.08</v>
      </c>
      <c r="BE204" s="99">
        <f>IF(ISNA(VLOOKUP($A204,'[2]1516 Exp_Rev Access'!$F$7:$GB$306,43,FALSE)),"",VLOOKUP($A204,'[2]1516 Exp_Rev Access'!$F$7:$GB$306,43,FALSE))</f>
        <v>0</v>
      </c>
      <c r="BF204" s="99">
        <f>IF(ISNA(VLOOKUP($A204,'[2]1516 Exp_Rev Access'!$F$7:$GB$306,44,FALSE)),"",VLOOKUP($A204,'[2]1516 Exp_Rev Access'!$F$7:$GB$306,44,FALSE))</f>
        <v>0</v>
      </c>
      <c r="BG204" s="99">
        <f>IF(ISNA(VLOOKUP($A204,'[2]1516 Exp_Rev Access'!$F$7:$GB$306,45,FALSE)),"",VLOOKUP($A204,'[2]1516 Exp_Rev Access'!$F$7:$GB$306,45,FALSE))</f>
        <v>6760.45</v>
      </c>
      <c r="BH204" s="99">
        <f>IF(ISNA(VLOOKUP($A204,'[2]1516 Exp_Rev Access'!$F$7:$GB$306,46,FALSE)),"",VLOOKUP($A204,'[2]1516 Exp_Rev Access'!$F$7:$GB$306,46,FALSE))</f>
        <v>0</v>
      </c>
      <c r="BI204" s="99">
        <f>IF(ISNA(VLOOKUP($A204,'[2]1516 Exp_Rev Access'!$F$7:$GB$306,47,FALSE)),"",VLOOKUP($A204,'[2]1516 Exp_Rev Access'!$F$7:$GB$306,47,FALSE))</f>
        <v>7489.93</v>
      </c>
      <c r="BJ204" s="99">
        <f>IF(ISNA(VLOOKUP($A204,'[2]1516 Exp_Rev Access'!$F$7:$GB$306,48,FALSE)),"",VLOOKUP($A204,'[2]1516 Exp_Rev Access'!$F$7:$GB$306,48,FALSE))</f>
        <v>424060.73</v>
      </c>
      <c r="BK204" s="99">
        <f>IF(ISNA(VLOOKUP($A204,'[2]1516 Exp_Rev Access'!$F$7:$GB$306,49,FALSE)),"",VLOOKUP($A204,'[2]1516 Exp_Rev Access'!$F$7:$GB$306,49,FALSE))</f>
        <v>0</v>
      </c>
      <c r="BL204" s="99">
        <f>IF(ISNA(VLOOKUP($A204,'[2]1516 Exp_Rev Access'!$F$7:$GB$306,50,FALSE)),"",VLOOKUP($A204,'[2]1516 Exp_Rev Access'!$F$7:$GB$306,50,FALSE))</f>
        <v>0</v>
      </c>
      <c r="BM204" s="99">
        <f>IF(ISNA(VLOOKUP($A204,'[2]1516 Exp_Rev Access'!$F$7:$GB$306,51,FALSE)),"",VLOOKUP($A204,'[2]1516 Exp_Rev Access'!$F$7:$GB$306,51,FALSE))</f>
        <v>0</v>
      </c>
      <c r="BN204" s="99">
        <f>IF(ISNA(VLOOKUP($A204,'[2]1516 Exp_Rev Access'!$F$7:$GB$306,52,FALSE)),"",VLOOKUP($A204,'[2]1516 Exp_Rev Access'!$F$7:$GB$306,52,FALSE))</f>
        <v>0</v>
      </c>
      <c r="BO204" s="99">
        <f>IF(ISNA(VLOOKUP($A204,'[2]1516 Exp_Rev Access'!$F$7:$GB$306,53,FALSE)),"",VLOOKUP($A204,'[2]1516 Exp_Rev Access'!$F$7:$GB$306,53,FALSE))</f>
        <v>0</v>
      </c>
      <c r="BP204" s="99">
        <f>IF(ISNA(VLOOKUP($A204,'[2]1516 Exp_Rev Access'!$F$7:$GB$306,54,FALSE)),"",VLOOKUP($A204,'[2]1516 Exp_Rev Access'!$F$7:$GB$306,54,FALSE))</f>
        <v>0</v>
      </c>
      <c r="BQ204" s="99">
        <f>IF(ISNA(VLOOKUP($A204,'[2]1516 Exp_Rev Access'!$F$7:$GB$306,55,FALSE)),"",VLOOKUP($A204,'[2]1516 Exp_Rev Access'!$F$7:$GB$306,55,FALSE))</f>
        <v>0</v>
      </c>
      <c r="BR204" s="99">
        <f>IF(ISNA(VLOOKUP($A204,'[2]1516 Exp_Rev Access'!$F$7:$GB$306,56,FALSE)),"",VLOOKUP($A204,'[2]1516 Exp_Rev Access'!$F$7:$GB$306,56,FALSE))</f>
        <v>0</v>
      </c>
      <c r="BS204" s="99">
        <f>IF(ISNA(VLOOKUP($A204,'[2]1516 Exp_Rev Access'!$F$7:$GB$306,57,FALSE)),"",VLOOKUP($A204,'[2]1516 Exp_Rev Access'!$F$7:$GB$306,57,FALSE))</f>
        <v>0</v>
      </c>
      <c r="BT204" s="99">
        <f>IF(ISNA(VLOOKUP($A204,'[2]1516 Exp_Rev Access'!$F$7:$GB$306,58,FALSE)),"",VLOOKUP($A204,'[2]1516 Exp_Rev Access'!$F$7:$GB$306,58,FALSE))</f>
        <v>0</v>
      </c>
      <c r="BU204" s="102">
        <f t="shared" si="254"/>
        <v>1357301.47</v>
      </c>
      <c r="BV204" s="72">
        <f t="shared" si="255"/>
        <v>0.13400014483017725</v>
      </c>
      <c r="BW204" s="94">
        <f t="shared" si="256"/>
        <v>1923.3133581782888</v>
      </c>
      <c r="BX204" s="99">
        <f>IF(ISNA(VLOOKUP($A204,'[2]1516 Exp_Rev Access'!$F$7:$GB$306,59,FALSE)),"",VLOOKUP($A204,'[2]1516 Exp_Rev Access'!$F$7:$GB$306,59,FALSE))</f>
        <v>102.75</v>
      </c>
      <c r="BY204" s="99">
        <f>IF(ISNA(VLOOKUP($A204,'[2]1516 Exp_Rev Access'!$F$7:$GB$306,60,FALSE)),"",VLOOKUP($A204,'[2]1516 Exp_Rev Access'!$F$7:$GB$306,60,FALSE))</f>
        <v>895260.42</v>
      </c>
      <c r="BZ204" s="99">
        <f>IF(ISNA(VLOOKUP($A204,'[2]1516 Exp_Rev Access'!$F$7:$GB$306,61,FALSE)),"",VLOOKUP($A204,'[2]1516 Exp_Rev Access'!$F$7:$GB$306,61,FALSE))</f>
        <v>30823.9</v>
      </c>
      <c r="CA204" s="99">
        <f>IF(ISNA(VLOOKUP($A204,'[2]1516 Exp_Rev Access'!$F$7:$GB$306,62,FALSE)),"",VLOOKUP($A204,'[2]1516 Exp_Rev Access'!$F$7:$GB$306,62,FALSE))</f>
        <v>0</v>
      </c>
      <c r="CB204" s="99">
        <f>IF(ISNA(VLOOKUP($A204,'[2]1516 Exp_Rev Access'!$F$7:$GB$306,63,FALSE)),"",VLOOKUP($A204,'[2]1516 Exp_Rev Access'!$F$7:$GB$306,63,FALSE))</f>
        <v>0</v>
      </c>
      <c r="CC204" s="99">
        <f>IF(ISNA(VLOOKUP($A204,'[2]1516 Exp_Rev Access'!$F$7:$GB$306,64,FALSE)),"",VLOOKUP($A204,'[2]1516 Exp_Rev Access'!$F$7:$GB$306,64,FALSE))</f>
        <v>0</v>
      </c>
      <c r="CD204" s="101">
        <f t="shared" si="257"/>
        <v>926187.07000000007</v>
      </c>
      <c r="CE204" s="72">
        <f t="shared" si="266"/>
        <v>9.1438198707496809E-2</v>
      </c>
      <c r="CF204" s="103">
        <f t="shared" si="267"/>
        <v>1312.4187980898671</v>
      </c>
      <c r="CG204" s="99">
        <f>IF(ISNA(VLOOKUP($A204,'[2]1516 Exp_Rev Access'!$F$7:$GB$306,65,FALSE)),"",VLOOKUP($A204,'[2]1516 Exp_Rev Access'!$F$7:$GB$306,65,FALSE))</f>
        <v>0</v>
      </c>
      <c r="CH204" s="99">
        <f>IF(ISNA(VLOOKUP($A204,'[2]1516 Exp_Rev Access'!$F$7:$GB$306,66,FALSE)),"",VLOOKUP($A204,'[2]1516 Exp_Rev Access'!$F$7:$GB$306,66,FALSE))</f>
        <v>0</v>
      </c>
      <c r="CI204" s="99">
        <f>IF(ISNA(VLOOKUP($A204,'[2]1516 Exp_Rev Access'!$F$7:$GB$306,67,FALSE)),"",VLOOKUP($A204,'[2]1516 Exp_Rev Access'!$F$7:$GB$306,67,FALSE))</f>
        <v>0</v>
      </c>
      <c r="CJ204" s="99">
        <f>IF(ISNA(VLOOKUP($A204,'[2]1516 Exp_Rev Access'!$F$7:$GB$306,68,FALSE)),"",VLOOKUP($A204,'[2]1516 Exp_Rev Access'!$F$7:$GB$306,68,FALSE))</f>
        <v>0</v>
      </c>
      <c r="CK204" s="99">
        <f>IF(ISNA(VLOOKUP($A204,'[2]1516 Exp_Rev Access'!$F$7:$GB$306,69,FALSE)),"",VLOOKUP($A204,'[2]1516 Exp_Rev Access'!$F$7:$GB$306,69,FALSE))</f>
        <v>0</v>
      </c>
      <c r="CL204" s="99">
        <f>IF(ISNA(VLOOKUP($A204,'[2]1516 Exp_Rev Access'!$F$7:$GB$306,70,FALSE)),"",VLOOKUP($A204,'[2]1516 Exp_Rev Access'!$F$7:$GB$306,70,FALSE))</f>
        <v>0</v>
      </c>
      <c r="CM204" s="99">
        <f>IF(ISNA(VLOOKUP($A204,'[2]1516 Exp_Rev Access'!$F$7:$GB$306,71,FALSE)),"",VLOOKUP($A204,'[2]1516 Exp_Rev Access'!$F$7:$GB$306,71,FALSE))</f>
        <v>0</v>
      </c>
      <c r="CN204" s="99">
        <f>IF(ISNA(VLOOKUP($A204,'[2]1516 Exp_Rev Access'!$F$7:$GB$306,72,FALSE)),"",VLOOKUP($A204,'[2]1516 Exp_Rev Access'!$F$7:$GB$306,72,FALSE))</f>
        <v>0</v>
      </c>
      <c r="CO204" s="99">
        <f>IF(ISNA(VLOOKUP($A204,'[2]1516 Exp_Rev Access'!$F$7:$GB$306,73,FALSE)),"",VLOOKUP($A204,'[2]1516 Exp_Rev Access'!$F$7:$GB$306,73,FALSE))</f>
        <v>0</v>
      </c>
      <c r="CP204" s="99">
        <f>IF(ISNA(VLOOKUP($A204,'[2]1516 Exp_Rev Access'!$F$7:$GB$306,74,FALSE)),"",VLOOKUP($A204,'[2]1516 Exp_Rev Access'!$F$7:$GB$306,74,FALSE))</f>
        <v>163481</v>
      </c>
      <c r="CQ204" s="99">
        <f>IF(ISNA(VLOOKUP($A204,'[2]1516 Exp_Rev Access'!$F$7:$GB$306,75,FALSE)),"",VLOOKUP($A204,'[2]1516 Exp_Rev Access'!$F$7:$GB$306,75,FALSE))</f>
        <v>0</v>
      </c>
      <c r="CR204" s="99">
        <f>IF(ISNA(VLOOKUP($A204,'[2]1516 Exp_Rev Access'!$F$7:$GB$306,76,FALSE)),"",VLOOKUP($A204,'[2]1516 Exp_Rev Access'!$F$7:$GB$306,76,FALSE))</f>
        <v>12427</v>
      </c>
      <c r="CS204" s="99">
        <f>IF(ISNA(VLOOKUP($A204,'[2]1516 Exp_Rev Access'!$F$7:$GB$306,77,FALSE)),"",VLOOKUP($A204,'[2]1516 Exp_Rev Access'!$F$7:$GB$306,77,FALSE))</f>
        <v>0</v>
      </c>
      <c r="CT204" s="99">
        <f>IF(ISNA(VLOOKUP($A204,'[2]1516 Exp_Rev Access'!$F$7:$GB$306,78,FALSE)),"",VLOOKUP($A204,'[2]1516 Exp_Rev Access'!$F$7:$GB$306,78,FALSE))</f>
        <v>187127.95</v>
      </c>
      <c r="CU204" s="99">
        <f>IF(ISNA(VLOOKUP($A204,'[2]1516 Exp_Rev Access'!$F$7:$GB$306,79,FALSE)),"",VLOOKUP($A204,'[2]1516 Exp_Rev Access'!$F$7:$GB$306,79,FALSE))</f>
        <v>300411.56</v>
      </c>
      <c r="CV204" s="99">
        <f>IF(ISNA(VLOOKUP($A204,'[2]1516 Exp_Rev Access'!$F$7:$GB$306,80,FALSE)),"",VLOOKUP($A204,'[2]1516 Exp_Rev Access'!$F$7:$GB$306,80,FALSE))</f>
        <v>0</v>
      </c>
      <c r="CW204" s="99">
        <f>IF(ISNA(VLOOKUP($A204,'[2]1516 Exp_Rev Access'!$F$7:$GB$306,81,FALSE)),"",VLOOKUP($A204,'[2]1516 Exp_Rev Access'!$F$7:$GB$306,81,FALSE))</f>
        <v>0</v>
      </c>
      <c r="CX204" s="99">
        <f>IF(ISNA(VLOOKUP($A204,'[2]1516 Exp_Rev Access'!$F$7:$GB$306,82,FALSE)),"",VLOOKUP($A204,'[2]1516 Exp_Rev Access'!$F$7:$GB$306,82,FALSE))</f>
        <v>0</v>
      </c>
      <c r="CY204" s="99">
        <f>IF(ISNA(VLOOKUP($A204,'[2]1516 Exp_Rev Access'!$F$7:$GB$306,83,FALSE)),"",VLOOKUP($A204,'[2]1516 Exp_Rev Access'!$F$7:$GB$306,83,FALSE))</f>
        <v>0</v>
      </c>
      <c r="CZ204" s="99">
        <f>IF(ISNA(VLOOKUP($A204,'[2]1516 Exp_Rev Access'!$F$7:$GB$306,84,FALSE)),"",VLOOKUP($A204,'[2]1516 Exp_Rev Access'!$F$7:$GB$306,84,FALSE))</f>
        <v>0</v>
      </c>
      <c r="DA204" s="99">
        <f>IF(ISNA(VLOOKUP($A204,'[2]1516 Exp_Rev Access'!$F$7:$GB$306,85,FALSE)),"",VLOOKUP($A204,'[2]1516 Exp_Rev Access'!$F$7:$GB$306,85,FALSE))</f>
        <v>0</v>
      </c>
      <c r="DB204" s="99">
        <f>IF(ISNA(VLOOKUP($A204,'[2]1516 Exp_Rev Access'!$F$7:$GB$306,86,FALSE)),"",VLOOKUP($A204,'[2]1516 Exp_Rev Access'!$F$7:$GB$306,86,FALSE))</f>
        <v>0</v>
      </c>
      <c r="DC204" s="99">
        <f>IF(ISNA(VLOOKUP($A204,'[2]1516 Exp_Rev Access'!$F$7:$GB$306,87,FALSE)),"",VLOOKUP($A204,'[2]1516 Exp_Rev Access'!$F$7:$GB$306,87,FALSE))</f>
        <v>0</v>
      </c>
      <c r="DD204" s="99">
        <f>IF(ISNA(VLOOKUP($A204,'[2]1516 Exp_Rev Access'!$F$7:$GB$306,88,FALSE)),"",VLOOKUP($A204,'[2]1516 Exp_Rev Access'!$F$7:$GB$306,88,FALSE))</f>
        <v>0</v>
      </c>
      <c r="DE204" s="99">
        <f>IF(ISNA(VLOOKUP($A204,'[2]1516 Exp_Rev Access'!$F$7:$GB$306,89,FALSE)),"",VLOOKUP($A204,'[2]1516 Exp_Rev Access'!$F$7:$GB$306,89,FALSE))</f>
        <v>0</v>
      </c>
      <c r="DF204" s="99">
        <f>IF(ISNA(VLOOKUP($A204,'[2]1516 Exp_Rev Access'!$F$7:$GB$306,90,FALSE)),"",VLOOKUP($A204,'[2]1516 Exp_Rev Access'!$F$7:$GB$306,90,FALSE))</f>
        <v>0</v>
      </c>
      <c r="DG204" s="99">
        <f>IF(ISNA(VLOOKUP($A204,'[2]1516 Exp_Rev Access'!$F$7:$GB$306,91,FALSE)),"",VLOOKUP($A204,'[2]1516 Exp_Rev Access'!$F$7:$GB$306,91,FALSE))</f>
        <v>4583.7299999999996</v>
      </c>
      <c r="DH204" s="99">
        <f>IF(ISNA(VLOOKUP($A204,'[2]1516 Exp_Rev Access'!$F$7:$GB$306,92,FALSE)),"",VLOOKUP($A204,'[2]1516 Exp_Rev Access'!$F$7:$GB$306,92,FALSE))</f>
        <v>273733.06</v>
      </c>
      <c r="DI204" s="99">
        <f>IF(ISNA(VLOOKUP($A204,'[2]1516 Exp_Rev Access'!$F$7:$GB$306,93,FALSE)),"",VLOOKUP($A204,'[2]1516 Exp_Rev Access'!$F$7:$GB$306,93,FALSE))</f>
        <v>0</v>
      </c>
      <c r="DJ204" s="99">
        <f>IF(ISNA(VLOOKUP($A204,'[2]1516 Exp_Rev Access'!$F$7:$GB$306,94,FALSE)),"",VLOOKUP($A204,'[2]1516 Exp_Rev Access'!$F$7:$GB$306,94,FALSE))</f>
        <v>0</v>
      </c>
      <c r="DK204" s="99">
        <f>IF(ISNA(VLOOKUP($A204,'[2]1516 Exp_Rev Access'!$F$7:$GB$306,95,FALSE)),"",VLOOKUP($A204,'[2]1516 Exp_Rev Access'!$F$7:$GB$306,95,FALSE))</f>
        <v>0</v>
      </c>
      <c r="DL204" s="99">
        <f>IF(ISNA(VLOOKUP($A204,'[2]1516 Exp_Rev Access'!$F$7:$GB$306,96,FALSE)),"",VLOOKUP($A204,'[2]1516 Exp_Rev Access'!$F$7:$GB$306,96,FALSE))</f>
        <v>0</v>
      </c>
      <c r="DM204" s="99">
        <f>IF(ISNA(VLOOKUP($A204,'[2]1516 Exp_Rev Access'!$F$7:$GB$306,97,FALSE)),"",VLOOKUP($A204,'[2]1516 Exp_Rev Access'!$F$7:$GB$306,97,FALSE))</f>
        <v>0</v>
      </c>
      <c r="DN204" s="99">
        <f>IF(ISNA(VLOOKUP($A204,'[2]1516 Exp_Rev Access'!$F$7:$GB$306,98,FALSE)),"",VLOOKUP($A204,'[2]1516 Exp_Rev Access'!$F$7:$GB$306,98,FALSE))</f>
        <v>0</v>
      </c>
      <c r="DO204" s="99">
        <f>IF(ISNA(VLOOKUP($A204,'[2]1516 Exp_Rev Access'!$F$7:$GB$306,99,FALSE)),"",VLOOKUP($A204,'[2]1516 Exp_Rev Access'!$F$7:$GB$306,99,FALSE))</f>
        <v>0</v>
      </c>
      <c r="DP204" s="99">
        <f>IF(ISNA(VLOOKUP($A204,'[2]1516 Exp_Rev Access'!$F$7:$GB$306,100,FALSE)),"",VLOOKUP($A204,'[2]1516 Exp_Rev Access'!$F$7:$GB$306,100,FALSE))</f>
        <v>0</v>
      </c>
      <c r="DQ204" s="99">
        <f>IF(ISNA(VLOOKUP($A204,'[2]1516 Exp_Rev Access'!$F$7:$GB$306,101,FALSE)),"",VLOOKUP($A204,'[2]1516 Exp_Rev Access'!$F$7:$GB$306,101,FALSE))</f>
        <v>0</v>
      </c>
      <c r="DR204" s="99">
        <f>IF(ISNA(VLOOKUP($A204,'[2]1516 Exp_Rev Access'!$F$7:$GB$306,102,FALSE)),"",VLOOKUP($A204,'[2]1516 Exp_Rev Access'!$F$7:$GB$306,102,FALSE))</f>
        <v>0</v>
      </c>
      <c r="DS204" s="99">
        <f>IF(ISNA(VLOOKUP($A204,'[2]1516 Exp_Rev Access'!$F$7:$GB$306,103,FALSE)),"",VLOOKUP($A204,'[2]1516 Exp_Rev Access'!$F$7:$GB$306,103,FALSE))</f>
        <v>0</v>
      </c>
      <c r="DT204" s="99">
        <f>IF(ISNA(VLOOKUP($A204,'[2]1516 Exp_Rev Access'!$F$7:$GB$306,104,FALSE)),"",VLOOKUP($A204,'[2]1516 Exp_Rev Access'!$F$7:$GB$306,104,FALSE))</f>
        <v>0</v>
      </c>
      <c r="DU204" s="99">
        <f>IF(ISNA(VLOOKUP($A204,'[2]1516 Exp_Rev Access'!$F$7:$GB$306,105,FALSE)),"",VLOOKUP($A204,'[2]1516 Exp_Rev Access'!$F$7:$GB$306,105,FALSE))</f>
        <v>0</v>
      </c>
      <c r="DV204" s="99">
        <f>IF(ISNA(VLOOKUP($A204,'[2]1516 Exp_Rev Access'!$F$7:$GB$306,106,FALSE)),"",VLOOKUP($A204,'[2]1516 Exp_Rev Access'!$F$7:$GB$306,106,FALSE))</f>
        <v>0</v>
      </c>
      <c r="DW204" s="99">
        <f>IF(ISNA(VLOOKUP($A204,'[2]1516 Exp_Rev Access'!$F$7:$GB$306,107,FALSE)),"",VLOOKUP($A204,'[2]1516 Exp_Rev Access'!$F$7:$GB$306,107,FALSE))</f>
        <v>0</v>
      </c>
      <c r="DX204" s="99">
        <f>IF(ISNA(VLOOKUP($A204,'[2]1516 Exp_Rev Access'!$F$7:$GB$306,108,FALSE)),"",VLOOKUP($A204,'[2]1516 Exp_Rev Access'!$F$7:$GB$306,108,FALSE))</f>
        <v>0</v>
      </c>
      <c r="DY204" s="99">
        <f>IF(ISNA(VLOOKUP($A204,'[2]1516 Exp_Rev Access'!$F$7:$GB$306,109,FALSE)),"",VLOOKUP($A204,'[2]1516 Exp_Rev Access'!$F$7:$GB$306,109,FALSE))</f>
        <v>0</v>
      </c>
      <c r="DZ204" s="99">
        <f>IF(ISNA(VLOOKUP($A204,'[2]1516 Exp_Rev Access'!$F$7:$GB$306,110,FALSE)),"",VLOOKUP($A204,'[2]1516 Exp_Rev Access'!$F$7:$GB$306,110,FALSE))</f>
        <v>0</v>
      </c>
      <c r="EA204" s="99">
        <f>IF(ISNA(VLOOKUP($A204,'[2]1516 Exp_Rev Access'!$F$7:$GB$306,111,FALSE)),"",VLOOKUP($A204,'[2]1516 Exp_Rev Access'!$F$7:$GB$306,111,FALSE))</f>
        <v>0</v>
      </c>
      <c r="EB204" s="99">
        <f>IF(ISNA(VLOOKUP($A204,'[2]1516 Exp_Rev Access'!$F$7:$GB$306,112,FALSE)),"",VLOOKUP($A204,'[2]1516 Exp_Rev Access'!$F$7:$GB$306,112,FALSE))</f>
        <v>0</v>
      </c>
      <c r="EC204" s="99">
        <f>IF(ISNA(VLOOKUP($A204,'[2]1516 Exp_Rev Access'!$F$7:$GB$306,113,FALSE)),"",VLOOKUP($A204,'[2]1516 Exp_Rev Access'!$F$7:$GB$306,113,FALSE))</f>
        <v>0</v>
      </c>
      <c r="ED204" s="99">
        <f>IF(ISNA(VLOOKUP($A204,'[2]1516 Exp_Rev Access'!$F$7:$GB$306,114,FALSE)),"",VLOOKUP($A204,'[2]1516 Exp_Rev Access'!$F$7:$GB$306,114,FALSE))</f>
        <v>0</v>
      </c>
      <c r="EE204" s="99">
        <f>IF(ISNA(VLOOKUP($A204,'[2]1516 Exp_Rev Access'!$F$7:$GB$306,115,FALSE)),"",VLOOKUP($A204,'[2]1516 Exp_Rev Access'!$F$7:$GB$306,115,FALSE))</f>
        <v>22294.35</v>
      </c>
      <c r="EF204" s="99">
        <f>IF(ISNA(VLOOKUP($A204,'[2]1516 Exp_Rev Access'!$F$7:$GB$306,116,FALSE)),"",VLOOKUP($A204,'[2]1516 Exp_Rev Access'!$F$7:$GB$306,116,FALSE))</f>
        <v>368981.91</v>
      </c>
      <c r="EG204" s="99">
        <f>IF(ISNA(VLOOKUP($A204,'[2]1516 Exp_Rev Access'!$F$7:$GB$306,117,FALSE)),"",VLOOKUP($A204,'[2]1516 Exp_Rev Access'!$F$7:$GB$306,117,FALSE))</f>
        <v>0</v>
      </c>
      <c r="EH204" s="99">
        <f>IF(ISNA(VLOOKUP($A204,'[2]1516 Exp_Rev Access'!$F$7:$GB$306,118,FALSE)),"",VLOOKUP($A204,'[2]1516 Exp_Rev Access'!$F$7:$GB$306,118,FALSE))</f>
        <v>0</v>
      </c>
      <c r="EI204" s="99">
        <f>IF(ISNA(VLOOKUP($A204,'[2]1516 Exp_Rev Access'!$F$7:$GB$306,119,FALSE)),"",VLOOKUP($A204,'[2]1516 Exp_Rev Access'!$F$7:$GB$306,119,FALSE))</f>
        <v>0</v>
      </c>
      <c r="EJ204" s="99">
        <f>IF(ISNA(VLOOKUP($A204,'[2]1516 Exp_Rev Access'!$F$7:$GB$306,120,FALSE)),"",VLOOKUP($A204,'[2]1516 Exp_Rev Access'!$F$7:$GB$306,120,FALSE))</f>
        <v>0</v>
      </c>
      <c r="EK204" s="99">
        <f>IF(ISNA(VLOOKUP($A204,'[2]1516 Exp_Rev Access'!$F$7:$GB$306,121,FALSE)),"",VLOOKUP($A204,'[2]1516 Exp_Rev Access'!$F$7:$GB$306,121,FALSE))</f>
        <v>0</v>
      </c>
      <c r="EL204" s="99">
        <f>IF(ISNA(VLOOKUP($A204,'[2]1516 Exp_Rev Access'!$F$7:$GB$306,122,FALSE)),"",VLOOKUP($A204,'[2]1516 Exp_Rev Access'!$F$7:$GB$306,122,FALSE))</f>
        <v>0</v>
      </c>
      <c r="EM204" s="99">
        <f>IF(ISNA(VLOOKUP($A204,'[2]1516 Exp_Rev Access'!$F$7:$GB$306,123,FALSE)),"",VLOOKUP($A204,'[2]1516 Exp_Rev Access'!$F$7:$GB$306,123,FALSE))</f>
        <v>3748</v>
      </c>
      <c r="EN204" s="99">
        <f>IF(ISNA(VLOOKUP($A204,'[2]1516 Exp_Rev Access'!$F$7:$GB$306,124,FALSE)),"",VLOOKUP($A204,'[2]1516 Exp_Rev Access'!$F$7:$GB$306,124,FALSE))</f>
        <v>0</v>
      </c>
      <c r="EO204" s="99">
        <f>IF(ISNA(VLOOKUP($A204,'[2]1516 Exp_Rev Access'!$F$7:$GB$306,125,FALSE)),"",VLOOKUP($A204,'[2]1516 Exp_Rev Access'!$F$7:$GB$306,125,FALSE))</f>
        <v>0</v>
      </c>
      <c r="EP204" s="99">
        <f>IF(ISNA(VLOOKUP($A204,'[2]1516 Exp_Rev Access'!$F$7:$GB$306,126,FALSE)),"",VLOOKUP($A204,'[2]1516 Exp_Rev Access'!$F$7:$GB$306,126,FALSE))</f>
        <v>0</v>
      </c>
      <c r="EQ204" s="99">
        <f>IF(ISNA(VLOOKUP($A204,'[2]1516 Exp_Rev Access'!$F$7:$GB$306,127,FALSE)),"",VLOOKUP($A204,'[2]1516 Exp_Rev Access'!$F$7:$GB$306,127,FALSE))</f>
        <v>0</v>
      </c>
      <c r="ER204" s="99">
        <f>IF(ISNA(VLOOKUP($A204,'[2]1516 Exp_Rev Access'!$F$7:$GB$306,128,FALSE)),"",VLOOKUP($A204,'[2]1516 Exp_Rev Access'!$F$7:$GB$306,128,FALSE))</f>
        <v>0</v>
      </c>
      <c r="ES204" s="99">
        <f>IF(ISNA(VLOOKUP($A204,'[2]1516 Exp_Rev Access'!$F$7:$GB$306,129,FALSE)),"",VLOOKUP($A204,'[2]1516 Exp_Rev Access'!$F$7:$GB$306,129,FALSE))</f>
        <v>0</v>
      </c>
      <c r="ET204" s="99">
        <f>IF(ISNA(VLOOKUP($A204,'[2]1516 Exp_Rev Access'!$F$7:$GB$306,130,FALSE)),"",VLOOKUP($A204,'[2]1516 Exp_Rev Access'!$F$7:$GB$306,130,FALSE))</f>
        <v>0</v>
      </c>
      <c r="EU204" s="99">
        <f>IF(ISNA(VLOOKUP($A204,'[2]1516 Exp_Rev Access'!$F$7:$GB$306,131,FALSE)),"",VLOOKUP($A204,'[2]1516 Exp_Rev Access'!$F$7:$GB$306,131,FALSE))</f>
        <v>9821.7199999999993</v>
      </c>
      <c r="EV204" s="99">
        <f>IF(ISNA(VLOOKUP($A204,'[2]1516 Exp_Rev Access'!$F$7:$GB$306,132,FALSE)),"",VLOOKUP($A204,'[2]1516 Exp_Rev Access'!$F$7:$GB$306,132,FALSE))</f>
        <v>0</v>
      </c>
      <c r="EW204" s="99">
        <f>IF(ISNA(VLOOKUP($A204,'[2]1516 Exp_Rev Access'!$F$7:$GB$306,133,FALSE)),"",VLOOKUP($A204,'[2]1516 Exp_Rev Access'!$F$7:$GB$306,133,FALSE))</f>
        <v>0</v>
      </c>
      <c r="EX204" s="99">
        <f>IF(ISNA(VLOOKUP($A204,'[2]1516 Exp_Rev Access'!$F$7:$GB$306,134,FALSE)),"",VLOOKUP($A204,'[2]1516 Exp_Rev Access'!$F$7:$GB$306,134,FALSE))</f>
        <v>0</v>
      </c>
      <c r="EY204" s="99">
        <f>IF(ISNA(VLOOKUP($A204,'[2]1516 Exp_Rev Access'!$F$7:$GB$306,135,FALSE)),"",VLOOKUP($A204,'[2]1516 Exp_Rev Access'!$F$7:$GB$306,135,FALSE))</f>
        <v>0</v>
      </c>
      <c r="EZ204" s="99">
        <f>IF(ISNA(VLOOKUP($A204,'[2]1516 Exp_Rev Access'!$F$7:$GB$306,136,FALSE)),"",VLOOKUP($A204,'[2]1516 Exp_Rev Access'!$F$7:$GB$306,136,FALSE))</f>
        <v>0</v>
      </c>
      <c r="FA204" s="99">
        <f>IF(ISNA(VLOOKUP($A204,'[2]1516 Exp_Rev Access'!$F$7:$GB$306,137,FALSE)),"",VLOOKUP($A204,'[2]1516 Exp_Rev Access'!$F$7:$GB$306,137,FALSE))</f>
        <v>0</v>
      </c>
      <c r="FB204" s="99">
        <f>IF(ISNA(VLOOKUP($A204,'[2]1516 Exp_Rev Access'!$F$7:$GB$306,138,FALSE)),"",VLOOKUP($A204,'[2]1516 Exp_Rev Access'!$F$7:$GB$306,138,FALSE))</f>
        <v>0</v>
      </c>
      <c r="FC204" s="99">
        <f>IF(ISNA(VLOOKUP($A204,'[2]1516 Exp_Rev Access'!$F$7:$GB$306,139,FALSE)),"",VLOOKUP($A204,'[2]1516 Exp_Rev Access'!$F$7:$GB$306,139,FALSE))</f>
        <v>0</v>
      </c>
      <c r="FD204" s="99">
        <f>IF(ISNA(VLOOKUP($A204,'[2]1516 Exp_Rev Access'!$F$7:$FS$306,140,FALSE)),"",VLOOKUP($A204,'[2]1516 Exp_Rev Access'!$F$7:$FS$306,140,FALSE))</f>
        <v>0</v>
      </c>
      <c r="FE204" s="99">
        <f>IF(ISNA(VLOOKUP($A204,'[2]1516 Exp_Rev Access'!$F$7:$FS$306,141,FALSE)),"",VLOOKUP($A204,'[2]1516 Exp_Rev Access'!$F$7:$FS$306,141,FALSE))</f>
        <v>0</v>
      </c>
      <c r="FF204" s="99">
        <f>IF(ISNA(VLOOKUP($A204,'[2]1516 Exp_Rev Access'!$F$7:$FS$306,142,FALSE)),"",VLOOKUP($A204,'[2]1516 Exp_Rev Access'!$F$7:$FS$306,142,FALSE))</f>
        <v>0</v>
      </c>
      <c r="FG204" s="99">
        <f>IF(ISNA(VLOOKUP($A204,'[2]1516 Exp_Rev Access'!$F$7:$FS$306,143,FALSE)),"",VLOOKUP($A204,'[2]1516 Exp_Rev Access'!$F$7:$FS$306,143,FALSE))</f>
        <v>0</v>
      </c>
      <c r="FH204" s="99">
        <f>IF(ISNA(VLOOKUP($A204,'[2]1516 Exp_Rev Access'!$F$7:$FS$306,144,FALSE)),"",VLOOKUP($A204,'[2]1516 Exp_Rev Access'!$F$7:$FS$306,144,FALSE))</f>
        <v>0</v>
      </c>
      <c r="FI204" s="99">
        <f>IF(ISNA(VLOOKUP($A204,'[2]1516 Exp_Rev Access'!$F$7:$FS$306,145,FALSE)),"",VLOOKUP($A204,'[2]1516 Exp_Rev Access'!$F$7:$FS$306,145,FALSE))</f>
        <v>0</v>
      </c>
      <c r="FJ204" s="99">
        <f>IF(ISNA(VLOOKUP($A204,'[2]1516 Exp_Rev Access'!$F$7:$FS$306,146,FALSE)),"",VLOOKUP($A204,'[2]1516 Exp_Rev Access'!$F$7:$FS$306,146,FALSE))</f>
        <v>0</v>
      </c>
      <c r="FK204" s="99">
        <f>IF(ISNA(VLOOKUP($A204,'[2]1516 Exp_Rev Access'!$F$7:$FS$306,147,FALSE)),"",VLOOKUP($A204,'[2]1516 Exp_Rev Access'!$F$7:$FS$306,147,FALSE))</f>
        <v>0</v>
      </c>
      <c r="FL204" s="99">
        <f>IF(ISNA(VLOOKUP($A204,'[2]1516 Exp_Rev Access'!$F$7:$FS$306,148,FALSE)),"",VLOOKUP($A204,'[2]1516 Exp_Rev Access'!$F$7:$FS$306,148,FALSE))</f>
        <v>0</v>
      </c>
      <c r="FM204" s="99">
        <f>IF(ISNA(VLOOKUP($A204,'[2]1516 Exp_Rev Access'!$F$7:$FS$306,149,FALSE)),"",VLOOKUP($A204,'[2]1516 Exp_Rev Access'!$F$7:$FS$306,149,FALSE))</f>
        <v>0</v>
      </c>
      <c r="FN204" s="99">
        <f>IF(ISNA(VLOOKUP($A204,'[2]1516 Exp_Rev Access'!$F$7:$FS$306,150,FALSE)),"",VLOOKUP($A204,'[2]1516 Exp_Rev Access'!$F$7:$FS$306,150,FALSE))</f>
        <v>0</v>
      </c>
      <c r="FO204" s="99">
        <f>IF(ISNA(VLOOKUP($A204,'[2]1516 Exp_Rev Access'!$F$7:$FS$306,151,FALSE)),"",VLOOKUP($A204,'[2]1516 Exp_Rev Access'!$F$7:$FS$306,151,FALSE))</f>
        <v>0</v>
      </c>
      <c r="FP204" s="99">
        <f>IF(ISNA(VLOOKUP($A204,'[2]1516 Exp_Rev Access'!$F$7:$FS$306,152,FALSE)),"",VLOOKUP($A204,'[2]1516 Exp_Rev Access'!$F$7:$FS$306,152,FALSE))</f>
        <v>0</v>
      </c>
      <c r="FQ204" s="99">
        <f>IF(ISNA(VLOOKUP($A204,'[2]1516 Exp_Rev Access'!$F$7:$FS$306,153,FALSE)),"",VLOOKUP($A204,'[2]1516 Exp_Rev Access'!$F$7:$FS$306,153,FALSE))</f>
        <v>22950.63</v>
      </c>
      <c r="FR204" s="101">
        <f t="shared" si="260"/>
        <v>1369560.91</v>
      </c>
      <c r="FS204" s="72">
        <f t="shared" si="261"/>
        <v>0.13521046307696796</v>
      </c>
      <c r="FT204" s="94">
        <f t="shared" si="262"/>
        <v>1940.6851397882983</v>
      </c>
      <c r="FU204" s="99">
        <f>IF(ISNA(VLOOKUP($A204,'[2]1516 Exp_Rev Access'!$F$7:$GB$306,154,FALSE)),"",VLOOKUP($A204,'[2]1516 Exp_Rev Access'!$F$7:$GB$306,154,FALSE))</f>
        <v>0</v>
      </c>
      <c r="FV204" s="99">
        <f>IF(ISNA(VLOOKUP($A204,'[2]1516 Exp_Rev Access'!$F$7:$GB$306,155,FALSE)),"",VLOOKUP($A204,'[2]1516 Exp_Rev Access'!$F$7:$GB$306,155,FALSE))</f>
        <v>0</v>
      </c>
      <c r="FW204" s="99">
        <f>IF(ISNA(VLOOKUP($A204,'[2]1516 Exp_Rev Access'!$F$7:$GB$306,156,FALSE)),"",VLOOKUP($A204,'[2]1516 Exp_Rev Access'!$F$7:$GB$306,156,FALSE))</f>
        <v>0</v>
      </c>
      <c r="FX204" s="99">
        <f>IF(ISNA(VLOOKUP($A204,'[2]1516 Exp_Rev Access'!$F$7:$GB$306,157,FALSE)),"",VLOOKUP($A204,'[2]1516 Exp_Rev Access'!$F$7:$GB$306,157,FALSE))</f>
        <v>0</v>
      </c>
      <c r="FY204" s="99">
        <f>IF(ISNA(VLOOKUP($A204,'[2]1516 Exp_Rev Access'!$F$7:$GB$306,158,FALSE)),"",VLOOKUP($A204,'[2]1516 Exp_Rev Access'!$F$7:$GB$306,158,FALSE))</f>
        <v>0</v>
      </c>
      <c r="FZ204" s="99">
        <f>IF(ISNA(VLOOKUP($A204,'[2]1516 Exp_Rev Access'!$F$7:$GB$306,159,FALSE)),"",VLOOKUP($A204,'[2]1516 Exp_Rev Access'!$F$7:$GB$306,159,FALSE))</f>
        <v>0</v>
      </c>
      <c r="GA204" s="99">
        <f>IF(ISNA(VLOOKUP($A204,'[2]1516 Exp_Rev Access'!$F$7:$GB$306,160,FALSE)),"",VLOOKUP($A204,'[2]1516 Exp_Rev Access'!$F$7:$GB$306,160,FALSE))</f>
        <v>0</v>
      </c>
      <c r="GB204" s="99">
        <f>IF(ISNA(VLOOKUP($A204,'[2]1516 Exp_Rev Access'!$F$7:$GB$306,161,FALSE)),"",VLOOKUP($A204,'[2]1516 Exp_Rev Access'!$F$7:$GB$306,161,FALSE))</f>
        <v>0</v>
      </c>
      <c r="GC204" s="99">
        <f>IF(ISNA(VLOOKUP($A204,'[2]1516 Exp_Rev Access'!$F$7:$GB$306,162,FALSE)),"",VLOOKUP($A204,'[2]1516 Exp_Rev Access'!$F$7:$GB$306,162,FALSE))</f>
        <v>10656.88</v>
      </c>
      <c r="GD204" s="99">
        <f>IF(ISNA(VLOOKUP($A204,'[2]1516 Exp_Rev Access'!$F$7:$GB$306,163,FALSE)),"",VLOOKUP($A204,'[2]1516 Exp_Rev Access'!$F$7:$GB$306,163,FALSE))</f>
        <v>0</v>
      </c>
      <c r="GE204" s="99">
        <f>IF(ISNA(VLOOKUP($A204,'[2]1516 Exp_Rev Access'!$F$7:$GB$306,164,FALSE)),"",VLOOKUP($A204,'[2]1516 Exp_Rev Access'!$F$7:$GB$306,164,FALSE))</f>
        <v>0</v>
      </c>
      <c r="GF204" s="99">
        <f>IF(ISNA(VLOOKUP($A204,'[2]1516 Exp_Rev Access'!$F$7:$GB$306,165,FALSE)),"",VLOOKUP($A204,'[2]1516 Exp_Rev Access'!$F$7:$GB$306,165,FALSE))</f>
        <v>0</v>
      </c>
      <c r="GG204" s="99">
        <f>IF(ISNA(VLOOKUP($A204,'[2]1516 Exp_Rev Access'!$F$7:$GB$306,166,FALSE)),"",VLOOKUP($A204,'[2]1516 Exp_Rev Access'!$F$7:$GB$306,166,FALSE))</f>
        <v>0</v>
      </c>
      <c r="GH204" s="99">
        <f>IF(ISNA(VLOOKUP($A204,'[2]1516 Exp_Rev Access'!$F$7:$GB$306,167,FALSE)),"",VLOOKUP($A204,'[2]1516 Exp_Rev Access'!$F$7:$GB$306,167,FALSE))</f>
        <v>0</v>
      </c>
      <c r="GI204" s="99">
        <f>IF(ISNA(VLOOKUP($A204,'[2]1516 Exp_Rev Access'!$F$7:$GB$306,168,FALSE)),"",VLOOKUP($A204,'[2]1516 Exp_Rev Access'!$F$7:$GB$306,168,FALSE))</f>
        <v>15600</v>
      </c>
      <c r="GJ204" s="99">
        <f>IF(ISNA(VLOOKUP($A204,'[2]1516 Exp_Rev Access'!$F$7:$GB$306,169,FALSE)),"",VLOOKUP($A204,'[2]1516 Exp_Rev Access'!$F$7:$GB$306,169,FALSE))</f>
        <v>848.43</v>
      </c>
      <c r="GK204" s="99">
        <f>IF(ISNA(VLOOKUP($A204,'[2]1516 Exp_Rev Access'!$F$7:$GB$306,170,FALSE)),"",VLOOKUP($A204,'[2]1516 Exp_Rev Access'!$F$7:$GB$306,170,FALSE))</f>
        <v>0</v>
      </c>
      <c r="GL204" s="99">
        <f>IF(ISNA(VLOOKUP($A204,'[2]1516 Exp_Rev Access'!$F$7:$GB$306,171,FALSE)),"",VLOOKUP($A204,'[2]1516 Exp_Rev Access'!$F$7:$GB$306,171,FALSE))</f>
        <v>0</v>
      </c>
      <c r="GM204" s="99">
        <f>IF(ISNA(VLOOKUP($A204,'[2]1516 Exp_Rev Access'!$F$7:$GB$306,172,FALSE)),"",VLOOKUP($A204,'[2]1516 Exp_Rev Access'!$F$7:$GB$306,172,FALSE))</f>
        <v>0</v>
      </c>
      <c r="GN204" s="99">
        <f>IF(ISNA(VLOOKUP($A204,'[2]1516 Exp_Rev Access'!$F$7:$GB$306,173,FALSE)),"",VLOOKUP($A204,'[2]1516 Exp_Rev Access'!$F$7:$GB$306,173,FALSE))</f>
        <v>0</v>
      </c>
      <c r="GO204" s="99">
        <f>IF(ISNA(VLOOKUP($A204,'[2]1516 Exp_Rev Access'!$F$7:$GB$306,174,FALSE)),"",VLOOKUP($A204,'[2]1516 Exp_Rev Access'!$F$7:$GB$306,174,FALSE))</f>
        <v>0</v>
      </c>
      <c r="GP204" s="99">
        <f>IF(ISNA(VLOOKUP($A204,'[2]1516 Exp_Rev Access'!$F$7:$GB$306,175,FALSE)),"",VLOOKUP($A204,'[2]1516 Exp_Rev Access'!$F$7:$GB$306,175,FALSE))</f>
        <v>3441.75</v>
      </c>
      <c r="GQ204" s="99">
        <f>IF(ISNA(VLOOKUP($A204,'[2]1516 Exp_Rev Access'!$F$7:$GB$306,176,FALSE)),"",VLOOKUP($A204,'[2]1516 Exp_Rev Access'!$F$7:$GB$306,176,FALSE))</f>
        <v>0</v>
      </c>
      <c r="GR204" s="99">
        <f>IF(ISNA(VLOOKUP($A204,'[2]1516 Exp_Rev Access'!$F$7:$GB$306,177,FALSE)),"",VLOOKUP($A204,'[2]1516 Exp_Rev Access'!$F$7:$GB$306,177,FALSE))</f>
        <v>0</v>
      </c>
      <c r="GS204" s="99">
        <f>IF(ISNA(VLOOKUP($A204,'[2]1516 Exp_Rev Access'!$F$7:$GB$306,178,FALSE)),"",VLOOKUP($A204,'[2]1516 Exp_Rev Access'!$F$7:$GB$306,178,FALSE))</f>
        <v>0</v>
      </c>
      <c r="GT204" s="101">
        <f t="shared" si="263"/>
        <v>30547.059999999998</v>
      </c>
      <c r="GU204" s="72">
        <f t="shared" si="264"/>
        <v>3.0157710387922246E-3</v>
      </c>
      <c r="GV204" s="84">
        <f t="shared" si="265"/>
        <v>43.285570560145104</v>
      </c>
      <c r="GW204"/>
      <c r="GX204"/>
      <c r="GY204"/>
    </row>
    <row r="205" spans="1:207" customFormat="1" ht="12" customHeight="1" x14ac:dyDescent="0.2">
      <c r="A205" s="96" t="s">
        <v>520</v>
      </c>
      <c r="B205" s="69" t="s">
        <v>521</v>
      </c>
      <c r="C205" s="80">
        <f>IF(ISNA(VLOOKUP($A205,'[2]1516 enrollment_Rev_Exp by size'!$A$6:$G$320,3,FALSE)),"",VLOOKUP($A205,'[2]1516 enrollment_Rev_Exp by size'!$A$6:$G$320,3,FALSE))</f>
        <v>701.15</v>
      </c>
      <c r="D205" s="97">
        <v>9709696.0399999991</v>
      </c>
      <c r="E205" s="80">
        <f t="shared" si="243"/>
        <v>9709696.0399999991</v>
      </c>
      <c r="F205" s="80">
        <f t="shared" si="244"/>
        <v>0</v>
      </c>
      <c r="G205" s="98">
        <f>IF(ISNA(VLOOKUP($A205,'[2]1516 Exp_Rev Access'!$F$7:$FS$306,2,FALSE)),"",VLOOKUP($A205,'[2]1516 Exp_Rev Access'!$F$7:$FS$306,2,FALSE))</f>
        <v>2845258.91</v>
      </c>
      <c r="H205" s="98">
        <f>IF(ISNA(VLOOKUP($A205,'[2]1516 Exp_Rev Access'!$F$7:$FS$306,3,FALSE)),"",VLOOKUP($A205,'[2]1516 Exp_Rev Access'!$F$7:$FS$306,3,FALSE))</f>
        <v>1058.6500000000001</v>
      </c>
      <c r="I205" s="98">
        <f>IF(ISNA(VLOOKUP($A205,'[2]1516 Exp_Rev Access'!$F$7:$FS$306,4,FALSE)),"",VLOOKUP($A205,'[2]1516 Exp_Rev Access'!$F$7:$FS$306,4,FALSE))</f>
        <v>0</v>
      </c>
      <c r="J205" s="98">
        <f>IF(ISNA(VLOOKUP($A205,'[2]1516 Exp_Rev Access'!$F$7:$FS$306,5,FALSE)),"",VLOOKUP($A205,'[2]1516 Exp_Rev Access'!$F$7:$FS$306,5,FALSE))</f>
        <v>10904.12</v>
      </c>
      <c r="K205" s="98">
        <f>IF(ISNA(VLOOKUP($A205,'[2]1516 Exp_Rev Access'!$F$7:$FS$306,6,FALSE)),"",VLOOKUP($A205,'[2]1516 Exp_Rev Access'!$F$7:$FS$306,6,FALSE))</f>
        <v>0</v>
      </c>
      <c r="L205" s="98">
        <f>IF(ISNA(VLOOKUP($A205,'[2]1516 Exp_Rev Access'!$F$7:$FS$306,7,FALSE)),"",VLOOKUP($A205,'[2]1516 Exp_Rev Access'!$F$7:$FS$306,7,FALSE))</f>
        <v>0</v>
      </c>
      <c r="M205" s="90">
        <f t="shared" si="245"/>
        <v>2857221.68</v>
      </c>
      <c r="N205" s="72">
        <f t="shared" si="246"/>
        <v>0.29426479142389306</v>
      </c>
      <c r="O205" s="73">
        <f t="shared" si="247"/>
        <v>4075.0505312700566</v>
      </c>
      <c r="P205" s="99">
        <f>IF(ISNA(VLOOKUP($A205,'[2]1516 Exp_Rev Access'!$F$7:$FS$306,8,FALSE)),"",VLOOKUP($A205,'[2]1516 Exp_Rev Access'!$F$7:$FS$306,8,FALSE))</f>
        <v>6809.27</v>
      </c>
      <c r="Q205" s="99">
        <f>IF(ISNA(VLOOKUP($A205,'[2]1516 Exp_Rev Access'!$F$7:$FS$306,9,FALSE)),"",VLOOKUP($A205,'[2]1516 Exp_Rev Access'!$F$7:$FS$306,9,FALSE))</f>
        <v>0</v>
      </c>
      <c r="R205" s="99">
        <f>IF(ISNA(VLOOKUP($A205,'[2]1516 Exp_Rev Access'!$F$7:$FS$306,10,FALSE)),"",VLOOKUP($A205,'[2]1516 Exp_Rev Access'!$F$7:$FS$306,10,FALSE))</f>
        <v>0</v>
      </c>
      <c r="S205" s="99">
        <f>IF(ISNA(VLOOKUP($A205,'[2]1516 Exp_Rev Access'!$F$7:$FS$306,11,FALSE)),"",VLOOKUP($A205,'[2]1516 Exp_Rev Access'!$F$7:$FS$306,11,FALSE))</f>
        <v>0</v>
      </c>
      <c r="T205" s="99">
        <f>IF(ISNA(VLOOKUP($A205,'[2]1516 Exp_Rev Access'!$F$7:$FS$306,12,FALSE)),"",VLOOKUP($A205,'[2]1516 Exp_Rev Access'!$F$7:$FS$306,12,FALSE))</f>
        <v>0</v>
      </c>
      <c r="U205" s="99">
        <f>IF(ISNA(VLOOKUP($A205,'[2]1516 Exp_Rev Access'!$F$7:$FS$306,13,FALSE)),"",VLOOKUP($A205,'[2]1516 Exp_Rev Access'!$F$7:$FS$306,13,FALSE))</f>
        <v>0</v>
      </c>
      <c r="V205" s="99">
        <f>IF(ISNA(VLOOKUP($A205,'[2]1516 Exp_Rev Access'!$F$7:$FS$306,14,FALSE)),"",VLOOKUP($A205,'[2]1516 Exp_Rev Access'!$F$7:$FS$306,14,FALSE))</f>
        <v>0</v>
      </c>
      <c r="W205" s="99">
        <f>IF(ISNA(VLOOKUP($A205,'[2]1516 Exp_Rev Access'!$F$7:$FS$306,15,FALSE)),"",VLOOKUP($A205,'[2]1516 Exp_Rev Access'!$F$7:$FS$306,15,FALSE))</f>
        <v>0</v>
      </c>
      <c r="X205" s="99">
        <f>IF(ISNA(VLOOKUP($A205,'[2]1516 Exp_Rev Access'!$F$7:$FS$306,16,FALSE)),"",VLOOKUP($A205,'[2]1516 Exp_Rev Access'!$F$7:$FS$306,16,FALSE))</f>
        <v>272.5</v>
      </c>
      <c r="Y205" s="99">
        <f>IF(ISNA(VLOOKUP($A205,'[2]1516 Exp_Rev Access'!$F$7:$FS$306,17,FALSE)),"",VLOOKUP($A205,'[2]1516 Exp_Rev Access'!$F$7:$FS$306,17,FALSE))</f>
        <v>0</v>
      </c>
      <c r="Z205" s="99">
        <f>IF(ISNA(VLOOKUP($A205,'[2]1516 Exp_Rev Access'!$F$7:$FS$306,18,FALSE)),"",VLOOKUP($A205,'[2]1516 Exp_Rev Access'!$F$7:$FS$306,18,FALSE))</f>
        <v>0</v>
      </c>
      <c r="AA205" s="99">
        <f>IF(ISNA(VLOOKUP($A205,'[2]1516 Exp_Rev Access'!$F$7:$FS$306,19,FALSE)),"",VLOOKUP($A205,'[2]1516 Exp_Rev Access'!$F$7:$FS$306,19,FALSE))</f>
        <v>0</v>
      </c>
      <c r="AB205" s="99">
        <f>IF(ISNA(VLOOKUP($A205,'[2]1516 Exp_Rev Access'!$F$7:$FS$306,20,FALSE)),"",VLOOKUP($A205,'[2]1516 Exp_Rev Access'!$F$7:$FS$306,20,FALSE))</f>
        <v>2450.89</v>
      </c>
      <c r="AC205" s="99">
        <f>IF(ISNA(VLOOKUP($A205,'[2]1516 Exp_Rev Access'!$F$7:$FS$306,21,FALSE)),"",VLOOKUP($A205,'[2]1516 Exp_Rev Access'!$F$7:$FS$306,21,FALSE))</f>
        <v>43196.31</v>
      </c>
      <c r="AD205" s="99">
        <f>IF(ISNA(VLOOKUP($A205,'[2]1516 Exp_Rev Access'!$F$7:$FS$306,22,FALSE)),"",VLOOKUP($A205,'[2]1516 Exp_Rev Access'!$F$7:$FS$306,22,FALSE))</f>
        <v>9829.89</v>
      </c>
      <c r="AE205" s="99">
        <f>IF(ISNA(VLOOKUP($A205,'[2]1516 Exp_Rev Access'!$F$7:$FS$306,23,FALSE)),"",VLOOKUP($A205,'[2]1516 Exp_Rev Access'!$F$7:$FS$306,23,FALSE))</f>
        <v>0</v>
      </c>
      <c r="AF205" s="99">
        <f>IF(ISNA(VLOOKUP($A205,'[2]1516 Exp_Rev Access'!$F$7:$FS$306,24,FALSE)),"",VLOOKUP($A205,'[2]1516 Exp_Rev Access'!$F$7:$FS$306,24,FALSE))</f>
        <v>7668.54</v>
      </c>
      <c r="AG205" s="99">
        <f>IF(ISNA(VLOOKUP($A205,'[2]1516 Exp_Rev Access'!$F$7:$FS$306,25,FALSE)),"",VLOOKUP($A205,'[2]1516 Exp_Rev Access'!$F$7:$FS$306,25,FALSE))</f>
        <v>745.07</v>
      </c>
      <c r="AH205" s="98">
        <f>IF(ISNA(VLOOKUP($A205,'[2]1516 Exp_Rev Access'!$F$7:$FS$306,26,FALSE)),"",VLOOKUP($A205,'[2]1516 Exp_Rev Access'!$F$7:$FS$306,26,FALSE))</f>
        <v>2160</v>
      </c>
      <c r="AI205" s="98">
        <f>IF(ISNA(VLOOKUP($A205,'[2]1516 Exp_Rev Access'!$F$7:$FS$306,27,FALSE)),"",VLOOKUP($A205,'[2]1516 Exp_Rev Access'!$F$7:$FS$306,27,FALSE))</f>
        <v>0</v>
      </c>
      <c r="AJ205" s="98">
        <f>IF(ISNA(VLOOKUP($A205,'[2]1516 Exp_Rev Access'!$F$7:$FS$306,28,FALSE)),"",VLOOKUP($A205,'[2]1516 Exp_Rev Access'!$F$7:$FS$306,28,FALSE))</f>
        <v>30.48</v>
      </c>
      <c r="AK205" s="98">
        <f>IF(ISNA(VLOOKUP($A205,'[2]1516 Exp_Rev Access'!$F$7:$FS$306,29,FALSE)),"",VLOOKUP($A205,'[2]1516 Exp_Rev Access'!$F$7:$FS$306,29,FALSE))</f>
        <v>0</v>
      </c>
      <c r="AL205" s="100">
        <f t="shared" si="248"/>
        <v>73162.95</v>
      </c>
      <c r="AM205" s="72">
        <f t="shared" si="249"/>
        <v>7.5350402009082872E-3</v>
      </c>
      <c r="AN205" s="94">
        <f t="shared" si="250"/>
        <v>104.34707266633387</v>
      </c>
      <c r="AO205" s="99">
        <f>IF(ISNA(VLOOKUP($A205,'[2]1516 Exp_Rev Access'!$F$7:$GB$306,30,FALSE)),"",VLOOKUP($A205,'[2]1516 Exp_Rev Access'!$F$7:$FS$306,30,FALSE))</f>
        <v>4136870.34</v>
      </c>
      <c r="AP205" s="99">
        <f>IF(ISNA(VLOOKUP($A205,'[2]1516 Exp_Rev Access'!$F$7:$GB$306,31,FALSE)),"",VLOOKUP($A205,'[2]1516 Exp_Rev Access'!$F$7:$FS$306,31,FALSE))</f>
        <v>100130.51</v>
      </c>
      <c r="AQ205" s="99">
        <f>IF(ISNA(VLOOKUP($A205,'[2]1516 Exp_Rev Access'!$F$7:$GB$306,32,FALSE)),"",VLOOKUP($A205,'[2]1516 Exp_Rev Access'!$F$7:$FS$306,32,FALSE))</f>
        <v>0</v>
      </c>
      <c r="AR205" s="99">
        <f>IF(ISNA(VLOOKUP($A205,'[2]1516 Exp_Rev Access'!$F$7:$GB$306,33,FALSE)),"",VLOOKUP($A205,'[2]1516 Exp_Rev Access'!$F$7:$FS$306,33,FALSE))</f>
        <v>0</v>
      </c>
      <c r="AS205" s="99">
        <f>IF(ISNA(VLOOKUP($A205,'[2]1516 Exp_Rev Access'!$F$7:$GB$306,34,FALSE)),"",VLOOKUP($A205,'[2]1516 Exp_Rev Access'!$F$7:$FS$306,34,FALSE))</f>
        <v>0</v>
      </c>
      <c r="AT205" s="101">
        <f t="shared" si="251"/>
        <v>4237000.8499999996</v>
      </c>
      <c r="AU205" s="72">
        <f t="shared" si="252"/>
        <v>0.43636802146486142</v>
      </c>
      <c r="AV205" s="94">
        <f t="shared" si="253"/>
        <v>6042.9306853027165</v>
      </c>
      <c r="AW205" s="99">
        <f>IF(ISNA(VLOOKUP($A205,'[2]1516 Exp_Rev Access'!$F$7:$GB$306,35,FALSE)),"",VLOOKUP($A205,'[2]1516 Exp_Rev Access'!$F$7:$GB$306,35,FALSE))</f>
        <v>0</v>
      </c>
      <c r="AX205" s="99">
        <f>IF(ISNA(VLOOKUP($A205,'[2]1516 Exp_Rev Access'!$F$7:$GB$306,36,FALSE)),"",VLOOKUP($A205,'[2]1516 Exp_Rev Access'!$F$7:$GB$306,36,FALSE))</f>
        <v>689898.46</v>
      </c>
      <c r="AY205" s="99">
        <f>IF(ISNA(VLOOKUP($A205,'[2]1516 Exp_Rev Access'!$F$7:$GB$306,37,FALSE)),"",VLOOKUP($A205,'[2]1516 Exp_Rev Access'!$F$7:$GB$306,37,FALSE))</f>
        <v>43480.98</v>
      </c>
      <c r="AZ205" s="99">
        <f>IF(ISNA(VLOOKUP($A205,'[2]1516 Exp_Rev Access'!$F$7:$GB$306,38,FALSE)),"",VLOOKUP($A205,'[2]1516 Exp_Rev Access'!$F$7:$GB$306,38,FALSE))</f>
        <v>0</v>
      </c>
      <c r="BA205" s="99">
        <f>IF(ISNA(VLOOKUP($A205,'[2]1516 Exp_Rev Access'!$F$7:$GB$306,39,FALSE)),"",VLOOKUP($A205,'[2]1516 Exp_Rev Access'!$F$7:$GB$306,39,FALSE))</f>
        <v>0</v>
      </c>
      <c r="BB205" s="99">
        <f>IF(ISNA(VLOOKUP($A205,'[2]1516 Exp_Rev Access'!$F$7:$GB$306,40,FALSE)),"",VLOOKUP($A205,'[2]1516 Exp_Rev Access'!$F$7:$GB$306,40,FALSE))</f>
        <v>197612.13</v>
      </c>
      <c r="BC205" s="99">
        <f>IF(ISNA(VLOOKUP($A205,'[2]1516 Exp_Rev Access'!$F$7:$GB$306,41,FALSE)),"",VLOOKUP($A205,'[2]1516 Exp_Rev Access'!$F$7:$GB$306,41,FALSE))</f>
        <v>0</v>
      </c>
      <c r="BD205" s="99">
        <f>IF(ISNA(VLOOKUP($A205,'[2]1516 Exp_Rev Access'!$F$7:$GB$306,42,FALSE)),"",VLOOKUP($A205,'[2]1516 Exp_Rev Access'!$F$7:$GB$306,42,FALSE))</f>
        <v>414.19</v>
      </c>
      <c r="BE205" s="99">
        <f>IF(ISNA(VLOOKUP($A205,'[2]1516 Exp_Rev Access'!$F$7:$GB$306,43,FALSE)),"",VLOOKUP($A205,'[2]1516 Exp_Rev Access'!$F$7:$GB$306,43,FALSE))</f>
        <v>0</v>
      </c>
      <c r="BF205" s="99">
        <f>IF(ISNA(VLOOKUP($A205,'[2]1516 Exp_Rev Access'!$F$7:$GB$306,44,FALSE)),"",VLOOKUP($A205,'[2]1516 Exp_Rev Access'!$F$7:$GB$306,44,FALSE))</f>
        <v>14322.77</v>
      </c>
      <c r="BG205" s="99">
        <f>IF(ISNA(VLOOKUP($A205,'[2]1516 Exp_Rev Access'!$F$7:$GB$306,45,FALSE)),"",VLOOKUP($A205,'[2]1516 Exp_Rev Access'!$F$7:$GB$306,45,FALSE))</f>
        <v>6227.9</v>
      </c>
      <c r="BH205" s="99">
        <f>IF(ISNA(VLOOKUP($A205,'[2]1516 Exp_Rev Access'!$F$7:$GB$306,46,FALSE)),"",VLOOKUP($A205,'[2]1516 Exp_Rev Access'!$F$7:$GB$306,46,FALSE))</f>
        <v>0</v>
      </c>
      <c r="BI205" s="99">
        <f>IF(ISNA(VLOOKUP($A205,'[2]1516 Exp_Rev Access'!$F$7:$GB$306,47,FALSE)),"",VLOOKUP($A205,'[2]1516 Exp_Rev Access'!$F$7:$GB$306,47,FALSE))</f>
        <v>8032.93</v>
      </c>
      <c r="BJ205" s="99">
        <f>IF(ISNA(VLOOKUP($A205,'[2]1516 Exp_Rev Access'!$F$7:$GB$306,48,FALSE)),"",VLOOKUP($A205,'[2]1516 Exp_Rev Access'!$F$7:$GB$306,48,FALSE))</f>
        <v>615014.09</v>
      </c>
      <c r="BK205" s="99">
        <f>IF(ISNA(VLOOKUP($A205,'[2]1516 Exp_Rev Access'!$F$7:$GB$306,49,FALSE)),"",VLOOKUP($A205,'[2]1516 Exp_Rev Access'!$F$7:$GB$306,49,FALSE))</f>
        <v>0</v>
      </c>
      <c r="BL205" s="99">
        <f>IF(ISNA(VLOOKUP($A205,'[2]1516 Exp_Rev Access'!$F$7:$GB$306,50,FALSE)),"",VLOOKUP($A205,'[2]1516 Exp_Rev Access'!$F$7:$GB$306,50,FALSE))</f>
        <v>3173.62</v>
      </c>
      <c r="BM205" s="99">
        <f>IF(ISNA(VLOOKUP($A205,'[2]1516 Exp_Rev Access'!$F$7:$GB$306,51,FALSE)),"",VLOOKUP($A205,'[2]1516 Exp_Rev Access'!$F$7:$GB$306,51,FALSE))</f>
        <v>0</v>
      </c>
      <c r="BN205" s="99">
        <f>IF(ISNA(VLOOKUP($A205,'[2]1516 Exp_Rev Access'!$F$7:$GB$306,52,FALSE)),"",VLOOKUP($A205,'[2]1516 Exp_Rev Access'!$F$7:$GB$306,52,FALSE))</f>
        <v>0</v>
      </c>
      <c r="BO205" s="99">
        <f>IF(ISNA(VLOOKUP($A205,'[2]1516 Exp_Rev Access'!$F$7:$GB$306,53,FALSE)),"",VLOOKUP($A205,'[2]1516 Exp_Rev Access'!$F$7:$GB$306,53,FALSE))</f>
        <v>0</v>
      </c>
      <c r="BP205" s="99">
        <f>IF(ISNA(VLOOKUP($A205,'[2]1516 Exp_Rev Access'!$F$7:$GB$306,54,FALSE)),"",VLOOKUP($A205,'[2]1516 Exp_Rev Access'!$F$7:$GB$306,54,FALSE))</f>
        <v>0</v>
      </c>
      <c r="BQ205" s="99">
        <f>IF(ISNA(VLOOKUP($A205,'[2]1516 Exp_Rev Access'!$F$7:$GB$306,55,FALSE)),"",VLOOKUP($A205,'[2]1516 Exp_Rev Access'!$F$7:$GB$306,55,FALSE))</f>
        <v>0</v>
      </c>
      <c r="BR205" s="99">
        <f>IF(ISNA(VLOOKUP($A205,'[2]1516 Exp_Rev Access'!$F$7:$GB$306,56,FALSE)),"",VLOOKUP($A205,'[2]1516 Exp_Rev Access'!$F$7:$GB$306,56,FALSE))</f>
        <v>0</v>
      </c>
      <c r="BS205" s="99">
        <f>IF(ISNA(VLOOKUP($A205,'[2]1516 Exp_Rev Access'!$F$7:$GB$306,57,FALSE)),"",VLOOKUP($A205,'[2]1516 Exp_Rev Access'!$F$7:$GB$306,57,FALSE))</f>
        <v>0</v>
      </c>
      <c r="BT205" s="99">
        <f>IF(ISNA(VLOOKUP($A205,'[2]1516 Exp_Rev Access'!$F$7:$GB$306,58,FALSE)),"",VLOOKUP($A205,'[2]1516 Exp_Rev Access'!$F$7:$GB$306,58,FALSE))</f>
        <v>0</v>
      </c>
      <c r="BU205" s="102">
        <f t="shared" si="254"/>
        <v>1578177.07</v>
      </c>
      <c r="BV205" s="72">
        <f t="shared" si="255"/>
        <v>0.16253619716812476</v>
      </c>
      <c r="BW205" s="94">
        <f t="shared" si="256"/>
        <v>2250.8408614419172</v>
      </c>
      <c r="BX205" s="99">
        <f>IF(ISNA(VLOOKUP($A205,'[2]1516 Exp_Rev Access'!$F$7:$GB$306,59,FALSE)),"",VLOOKUP($A205,'[2]1516 Exp_Rev Access'!$F$7:$GB$306,59,FALSE))</f>
        <v>0</v>
      </c>
      <c r="BY205" s="99">
        <f>IF(ISNA(VLOOKUP($A205,'[2]1516 Exp_Rev Access'!$F$7:$GB$306,60,FALSE)),"",VLOOKUP($A205,'[2]1516 Exp_Rev Access'!$F$7:$GB$306,60,FALSE))</f>
        <v>0</v>
      </c>
      <c r="BZ205" s="99">
        <f>IF(ISNA(VLOOKUP($A205,'[2]1516 Exp_Rev Access'!$F$7:$GB$306,61,FALSE)),"",VLOOKUP($A205,'[2]1516 Exp_Rev Access'!$F$7:$GB$306,61,FALSE))</f>
        <v>0</v>
      </c>
      <c r="CA205" s="99">
        <f>IF(ISNA(VLOOKUP($A205,'[2]1516 Exp_Rev Access'!$F$7:$GB$306,62,FALSE)),"",VLOOKUP($A205,'[2]1516 Exp_Rev Access'!$F$7:$GB$306,62,FALSE))</f>
        <v>0</v>
      </c>
      <c r="CB205" s="99">
        <f>IF(ISNA(VLOOKUP($A205,'[2]1516 Exp_Rev Access'!$F$7:$GB$306,63,FALSE)),"",VLOOKUP($A205,'[2]1516 Exp_Rev Access'!$F$7:$GB$306,63,FALSE))</f>
        <v>12894.12</v>
      </c>
      <c r="CC205" s="99">
        <f>IF(ISNA(VLOOKUP($A205,'[2]1516 Exp_Rev Access'!$F$7:$GB$306,64,FALSE)),"",VLOOKUP($A205,'[2]1516 Exp_Rev Access'!$F$7:$GB$306,64,FALSE))</f>
        <v>0</v>
      </c>
      <c r="CD205" s="101">
        <f t="shared" si="257"/>
        <v>12894.12</v>
      </c>
      <c r="CE205" s="72">
        <f t="shared" si="266"/>
        <v>1.327963300486593E-3</v>
      </c>
      <c r="CF205" s="103">
        <f t="shared" si="267"/>
        <v>18.389959352492337</v>
      </c>
      <c r="CG205" s="99">
        <f>IF(ISNA(VLOOKUP($A205,'[2]1516 Exp_Rev Access'!$F$7:$GB$306,65,FALSE)),"",VLOOKUP($A205,'[2]1516 Exp_Rev Access'!$F$7:$GB$306,65,FALSE))</f>
        <v>0</v>
      </c>
      <c r="CH205" s="99">
        <f>IF(ISNA(VLOOKUP($A205,'[2]1516 Exp_Rev Access'!$F$7:$GB$306,66,FALSE)),"",VLOOKUP($A205,'[2]1516 Exp_Rev Access'!$F$7:$GB$306,66,FALSE))</f>
        <v>0</v>
      </c>
      <c r="CI205" s="99">
        <f>IF(ISNA(VLOOKUP($A205,'[2]1516 Exp_Rev Access'!$F$7:$GB$306,67,FALSE)),"",VLOOKUP($A205,'[2]1516 Exp_Rev Access'!$F$7:$GB$306,67,FALSE))</f>
        <v>0</v>
      </c>
      <c r="CJ205" s="99">
        <f>IF(ISNA(VLOOKUP($A205,'[2]1516 Exp_Rev Access'!$F$7:$GB$306,68,FALSE)),"",VLOOKUP($A205,'[2]1516 Exp_Rev Access'!$F$7:$GB$306,68,FALSE))</f>
        <v>0</v>
      </c>
      <c r="CK205" s="99">
        <f>IF(ISNA(VLOOKUP($A205,'[2]1516 Exp_Rev Access'!$F$7:$GB$306,69,FALSE)),"",VLOOKUP($A205,'[2]1516 Exp_Rev Access'!$F$7:$GB$306,69,FALSE))</f>
        <v>0</v>
      </c>
      <c r="CL205" s="99">
        <f>IF(ISNA(VLOOKUP($A205,'[2]1516 Exp_Rev Access'!$F$7:$GB$306,70,FALSE)),"",VLOOKUP($A205,'[2]1516 Exp_Rev Access'!$F$7:$GB$306,70,FALSE))</f>
        <v>0</v>
      </c>
      <c r="CM205" s="99">
        <f>IF(ISNA(VLOOKUP($A205,'[2]1516 Exp_Rev Access'!$F$7:$GB$306,71,FALSE)),"",VLOOKUP($A205,'[2]1516 Exp_Rev Access'!$F$7:$GB$306,71,FALSE))</f>
        <v>0</v>
      </c>
      <c r="CN205" s="99">
        <f>IF(ISNA(VLOOKUP($A205,'[2]1516 Exp_Rev Access'!$F$7:$GB$306,72,FALSE)),"",VLOOKUP($A205,'[2]1516 Exp_Rev Access'!$F$7:$GB$306,72,FALSE))</f>
        <v>0</v>
      </c>
      <c r="CO205" s="99">
        <f>IF(ISNA(VLOOKUP($A205,'[2]1516 Exp_Rev Access'!$F$7:$GB$306,73,FALSE)),"",VLOOKUP($A205,'[2]1516 Exp_Rev Access'!$F$7:$GB$306,73,FALSE))</f>
        <v>0</v>
      </c>
      <c r="CP205" s="99">
        <f>IF(ISNA(VLOOKUP($A205,'[2]1516 Exp_Rev Access'!$F$7:$GB$306,74,FALSE)),"",VLOOKUP($A205,'[2]1516 Exp_Rev Access'!$F$7:$GB$306,74,FALSE))</f>
        <v>170044.84</v>
      </c>
      <c r="CQ205" s="99">
        <f>IF(ISNA(VLOOKUP($A205,'[2]1516 Exp_Rev Access'!$F$7:$GB$306,75,FALSE)),"",VLOOKUP($A205,'[2]1516 Exp_Rev Access'!$F$7:$GB$306,75,FALSE))</f>
        <v>0</v>
      </c>
      <c r="CR205" s="99">
        <f>IF(ISNA(VLOOKUP($A205,'[2]1516 Exp_Rev Access'!$F$7:$GB$306,76,FALSE)),"",VLOOKUP($A205,'[2]1516 Exp_Rev Access'!$F$7:$GB$306,76,FALSE))</f>
        <v>0</v>
      </c>
      <c r="CS205" s="99">
        <f>IF(ISNA(VLOOKUP($A205,'[2]1516 Exp_Rev Access'!$F$7:$GB$306,77,FALSE)),"",VLOOKUP($A205,'[2]1516 Exp_Rev Access'!$F$7:$GB$306,77,FALSE))</f>
        <v>0</v>
      </c>
      <c r="CT205" s="99">
        <f>IF(ISNA(VLOOKUP($A205,'[2]1516 Exp_Rev Access'!$F$7:$GB$306,78,FALSE)),"",VLOOKUP($A205,'[2]1516 Exp_Rev Access'!$F$7:$GB$306,78,FALSE))</f>
        <v>435660.21</v>
      </c>
      <c r="CU205" s="99">
        <f>IF(ISNA(VLOOKUP($A205,'[2]1516 Exp_Rev Access'!$F$7:$GB$306,79,FALSE)),"",VLOOKUP($A205,'[2]1516 Exp_Rev Access'!$F$7:$GB$306,79,FALSE))</f>
        <v>39041.129999999997</v>
      </c>
      <c r="CV205" s="99">
        <f>IF(ISNA(VLOOKUP($A205,'[2]1516 Exp_Rev Access'!$F$7:$GB$306,80,FALSE)),"",VLOOKUP($A205,'[2]1516 Exp_Rev Access'!$F$7:$GB$306,80,FALSE))</f>
        <v>0</v>
      </c>
      <c r="CW205" s="99">
        <f>IF(ISNA(VLOOKUP($A205,'[2]1516 Exp_Rev Access'!$F$7:$GB$306,81,FALSE)),"",VLOOKUP($A205,'[2]1516 Exp_Rev Access'!$F$7:$GB$306,81,FALSE))</f>
        <v>0</v>
      </c>
      <c r="CX205" s="99">
        <f>IF(ISNA(VLOOKUP($A205,'[2]1516 Exp_Rev Access'!$F$7:$GB$306,82,FALSE)),"",VLOOKUP($A205,'[2]1516 Exp_Rev Access'!$F$7:$GB$306,82,FALSE))</f>
        <v>0</v>
      </c>
      <c r="CY205" s="99">
        <f>IF(ISNA(VLOOKUP($A205,'[2]1516 Exp_Rev Access'!$F$7:$GB$306,83,FALSE)),"",VLOOKUP($A205,'[2]1516 Exp_Rev Access'!$F$7:$GB$306,83,FALSE))</f>
        <v>0</v>
      </c>
      <c r="CZ205" s="99">
        <f>IF(ISNA(VLOOKUP($A205,'[2]1516 Exp_Rev Access'!$F$7:$GB$306,84,FALSE)),"",VLOOKUP($A205,'[2]1516 Exp_Rev Access'!$F$7:$GB$306,84,FALSE))</f>
        <v>0</v>
      </c>
      <c r="DA205" s="99">
        <f>IF(ISNA(VLOOKUP($A205,'[2]1516 Exp_Rev Access'!$F$7:$GB$306,85,FALSE)),"",VLOOKUP($A205,'[2]1516 Exp_Rev Access'!$F$7:$GB$306,85,FALSE))</f>
        <v>0</v>
      </c>
      <c r="DB205" s="99">
        <f>IF(ISNA(VLOOKUP($A205,'[2]1516 Exp_Rev Access'!$F$7:$GB$306,86,FALSE)),"",VLOOKUP($A205,'[2]1516 Exp_Rev Access'!$F$7:$GB$306,86,FALSE))</f>
        <v>0</v>
      </c>
      <c r="DC205" s="99">
        <f>IF(ISNA(VLOOKUP($A205,'[2]1516 Exp_Rev Access'!$F$7:$GB$306,87,FALSE)),"",VLOOKUP($A205,'[2]1516 Exp_Rev Access'!$F$7:$GB$306,87,FALSE))</f>
        <v>0</v>
      </c>
      <c r="DD205" s="99">
        <f>IF(ISNA(VLOOKUP($A205,'[2]1516 Exp_Rev Access'!$F$7:$GB$306,88,FALSE)),"",VLOOKUP($A205,'[2]1516 Exp_Rev Access'!$F$7:$GB$306,88,FALSE))</f>
        <v>0</v>
      </c>
      <c r="DE205" s="99">
        <f>IF(ISNA(VLOOKUP($A205,'[2]1516 Exp_Rev Access'!$F$7:$GB$306,89,FALSE)),"",VLOOKUP($A205,'[2]1516 Exp_Rev Access'!$F$7:$GB$306,89,FALSE))</f>
        <v>0</v>
      </c>
      <c r="DF205" s="99">
        <f>IF(ISNA(VLOOKUP($A205,'[2]1516 Exp_Rev Access'!$F$7:$GB$306,90,FALSE)),"",VLOOKUP($A205,'[2]1516 Exp_Rev Access'!$F$7:$GB$306,90,FALSE))</f>
        <v>0</v>
      </c>
      <c r="DG205" s="99">
        <f>IF(ISNA(VLOOKUP($A205,'[2]1516 Exp_Rev Access'!$F$7:$GB$306,91,FALSE)),"",VLOOKUP($A205,'[2]1516 Exp_Rev Access'!$F$7:$GB$306,91,FALSE))</f>
        <v>0</v>
      </c>
      <c r="DH205" s="99">
        <f>IF(ISNA(VLOOKUP($A205,'[2]1516 Exp_Rev Access'!$F$7:$GB$306,92,FALSE)),"",VLOOKUP($A205,'[2]1516 Exp_Rev Access'!$F$7:$GB$306,92,FALSE))</f>
        <v>265454.90000000002</v>
      </c>
      <c r="DI205" s="99">
        <f>IF(ISNA(VLOOKUP($A205,'[2]1516 Exp_Rev Access'!$F$7:$GB$306,93,FALSE)),"",VLOOKUP($A205,'[2]1516 Exp_Rev Access'!$F$7:$GB$306,93,FALSE))</f>
        <v>0</v>
      </c>
      <c r="DJ205" s="99">
        <f>IF(ISNA(VLOOKUP($A205,'[2]1516 Exp_Rev Access'!$F$7:$GB$306,94,FALSE)),"",VLOOKUP($A205,'[2]1516 Exp_Rev Access'!$F$7:$GB$306,94,FALSE))</f>
        <v>0</v>
      </c>
      <c r="DK205" s="99">
        <f>IF(ISNA(VLOOKUP($A205,'[2]1516 Exp_Rev Access'!$F$7:$GB$306,95,FALSE)),"",VLOOKUP($A205,'[2]1516 Exp_Rev Access'!$F$7:$GB$306,95,FALSE))</f>
        <v>0</v>
      </c>
      <c r="DL205" s="99">
        <f>IF(ISNA(VLOOKUP($A205,'[2]1516 Exp_Rev Access'!$F$7:$GB$306,96,FALSE)),"",VLOOKUP($A205,'[2]1516 Exp_Rev Access'!$F$7:$GB$306,96,FALSE))</f>
        <v>0</v>
      </c>
      <c r="DM205" s="99">
        <f>IF(ISNA(VLOOKUP($A205,'[2]1516 Exp_Rev Access'!$F$7:$GB$306,97,FALSE)),"",VLOOKUP($A205,'[2]1516 Exp_Rev Access'!$F$7:$GB$306,97,FALSE))</f>
        <v>0</v>
      </c>
      <c r="DN205" s="99">
        <f>IF(ISNA(VLOOKUP($A205,'[2]1516 Exp_Rev Access'!$F$7:$GB$306,98,FALSE)),"",VLOOKUP($A205,'[2]1516 Exp_Rev Access'!$F$7:$GB$306,98,FALSE))</f>
        <v>0</v>
      </c>
      <c r="DO205" s="99">
        <f>IF(ISNA(VLOOKUP($A205,'[2]1516 Exp_Rev Access'!$F$7:$GB$306,99,FALSE)),"",VLOOKUP($A205,'[2]1516 Exp_Rev Access'!$F$7:$GB$306,99,FALSE))</f>
        <v>0</v>
      </c>
      <c r="DP205" s="99">
        <f>IF(ISNA(VLOOKUP($A205,'[2]1516 Exp_Rev Access'!$F$7:$GB$306,100,FALSE)),"",VLOOKUP($A205,'[2]1516 Exp_Rev Access'!$F$7:$GB$306,100,FALSE))</f>
        <v>0</v>
      </c>
      <c r="DQ205" s="99">
        <f>IF(ISNA(VLOOKUP($A205,'[2]1516 Exp_Rev Access'!$F$7:$GB$306,101,FALSE)),"",VLOOKUP($A205,'[2]1516 Exp_Rev Access'!$F$7:$GB$306,101,FALSE))</f>
        <v>0</v>
      </c>
      <c r="DR205" s="99">
        <f>IF(ISNA(VLOOKUP($A205,'[2]1516 Exp_Rev Access'!$F$7:$GB$306,102,FALSE)),"",VLOOKUP($A205,'[2]1516 Exp_Rev Access'!$F$7:$GB$306,102,FALSE))</f>
        <v>0</v>
      </c>
      <c r="DS205" s="99">
        <f>IF(ISNA(VLOOKUP($A205,'[2]1516 Exp_Rev Access'!$F$7:$GB$306,103,FALSE)),"",VLOOKUP($A205,'[2]1516 Exp_Rev Access'!$F$7:$GB$306,103,FALSE))</f>
        <v>0</v>
      </c>
      <c r="DT205" s="99">
        <f>IF(ISNA(VLOOKUP($A205,'[2]1516 Exp_Rev Access'!$F$7:$GB$306,104,FALSE)),"",VLOOKUP($A205,'[2]1516 Exp_Rev Access'!$F$7:$GB$306,104,FALSE))</f>
        <v>0</v>
      </c>
      <c r="DU205" s="99">
        <f>IF(ISNA(VLOOKUP($A205,'[2]1516 Exp_Rev Access'!$F$7:$GB$306,105,FALSE)),"",VLOOKUP($A205,'[2]1516 Exp_Rev Access'!$F$7:$GB$306,105,FALSE))</f>
        <v>0</v>
      </c>
      <c r="DV205" s="99">
        <f>IF(ISNA(VLOOKUP($A205,'[2]1516 Exp_Rev Access'!$F$7:$GB$306,106,FALSE)),"",VLOOKUP($A205,'[2]1516 Exp_Rev Access'!$F$7:$GB$306,106,FALSE))</f>
        <v>0</v>
      </c>
      <c r="DW205" s="99">
        <f>IF(ISNA(VLOOKUP($A205,'[2]1516 Exp_Rev Access'!$F$7:$GB$306,107,FALSE)),"",VLOOKUP($A205,'[2]1516 Exp_Rev Access'!$F$7:$GB$306,107,FALSE))</f>
        <v>0</v>
      </c>
      <c r="DX205" s="99">
        <f>IF(ISNA(VLOOKUP($A205,'[2]1516 Exp_Rev Access'!$F$7:$GB$306,108,FALSE)),"",VLOOKUP($A205,'[2]1516 Exp_Rev Access'!$F$7:$GB$306,108,FALSE))</f>
        <v>0</v>
      </c>
      <c r="DY205" s="99">
        <f>IF(ISNA(VLOOKUP($A205,'[2]1516 Exp_Rev Access'!$F$7:$GB$306,109,FALSE)),"",VLOOKUP($A205,'[2]1516 Exp_Rev Access'!$F$7:$GB$306,109,FALSE))</f>
        <v>0</v>
      </c>
      <c r="DZ205" s="99">
        <f>IF(ISNA(VLOOKUP($A205,'[2]1516 Exp_Rev Access'!$F$7:$GB$306,110,FALSE)),"",VLOOKUP($A205,'[2]1516 Exp_Rev Access'!$F$7:$GB$306,110,FALSE))</f>
        <v>0</v>
      </c>
      <c r="EA205" s="99">
        <f>IF(ISNA(VLOOKUP($A205,'[2]1516 Exp_Rev Access'!$F$7:$GB$306,111,FALSE)),"",VLOOKUP($A205,'[2]1516 Exp_Rev Access'!$F$7:$GB$306,111,FALSE))</f>
        <v>0</v>
      </c>
      <c r="EB205" s="99">
        <f>IF(ISNA(VLOOKUP($A205,'[2]1516 Exp_Rev Access'!$F$7:$GB$306,112,FALSE)),"",VLOOKUP($A205,'[2]1516 Exp_Rev Access'!$F$7:$GB$306,112,FALSE))</f>
        <v>0</v>
      </c>
      <c r="EC205" s="99">
        <f>IF(ISNA(VLOOKUP($A205,'[2]1516 Exp_Rev Access'!$F$7:$GB$306,113,FALSE)),"",VLOOKUP($A205,'[2]1516 Exp_Rev Access'!$F$7:$GB$306,113,FALSE))</f>
        <v>0</v>
      </c>
      <c r="ED205" s="99">
        <f>IF(ISNA(VLOOKUP($A205,'[2]1516 Exp_Rev Access'!$F$7:$GB$306,114,FALSE)),"",VLOOKUP($A205,'[2]1516 Exp_Rev Access'!$F$7:$GB$306,114,FALSE))</f>
        <v>0</v>
      </c>
      <c r="EE205" s="99">
        <f>IF(ISNA(VLOOKUP($A205,'[2]1516 Exp_Rev Access'!$F$7:$GB$306,115,FALSE)),"",VLOOKUP($A205,'[2]1516 Exp_Rev Access'!$F$7:$GB$306,115,FALSE))</f>
        <v>0</v>
      </c>
      <c r="EF205" s="99">
        <f>IF(ISNA(VLOOKUP($A205,'[2]1516 Exp_Rev Access'!$F$7:$GB$306,116,FALSE)),"",VLOOKUP($A205,'[2]1516 Exp_Rev Access'!$F$7:$GB$306,116,FALSE))</f>
        <v>0</v>
      </c>
      <c r="EG205" s="99">
        <f>IF(ISNA(VLOOKUP($A205,'[2]1516 Exp_Rev Access'!$F$7:$GB$306,117,FALSE)),"",VLOOKUP($A205,'[2]1516 Exp_Rev Access'!$F$7:$GB$306,117,FALSE))</f>
        <v>0</v>
      </c>
      <c r="EH205" s="99">
        <f>IF(ISNA(VLOOKUP($A205,'[2]1516 Exp_Rev Access'!$F$7:$GB$306,118,FALSE)),"",VLOOKUP($A205,'[2]1516 Exp_Rev Access'!$F$7:$GB$306,118,FALSE))</f>
        <v>0</v>
      </c>
      <c r="EI205" s="99">
        <f>IF(ISNA(VLOOKUP($A205,'[2]1516 Exp_Rev Access'!$F$7:$GB$306,119,FALSE)),"",VLOOKUP($A205,'[2]1516 Exp_Rev Access'!$F$7:$GB$306,119,FALSE))</f>
        <v>0</v>
      </c>
      <c r="EJ205" s="99">
        <f>IF(ISNA(VLOOKUP($A205,'[2]1516 Exp_Rev Access'!$F$7:$GB$306,120,FALSE)),"",VLOOKUP($A205,'[2]1516 Exp_Rev Access'!$F$7:$GB$306,120,FALSE))</f>
        <v>0</v>
      </c>
      <c r="EK205" s="99">
        <f>IF(ISNA(VLOOKUP($A205,'[2]1516 Exp_Rev Access'!$F$7:$GB$306,121,FALSE)),"",VLOOKUP($A205,'[2]1516 Exp_Rev Access'!$F$7:$GB$306,121,FALSE))</f>
        <v>0</v>
      </c>
      <c r="EL205" s="99">
        <f>IF(ISNA(VLOOKUP($A205,'[2]1516 Exp_Rev Access'!$F$7:$GB$306,122,FALSE)),"",VLOOKUP($A205,'[2]1516 Exp_Rev Access'!$F$7:$GB$306,122,FALSE))</f>
        <v>0</v>
      </c>
      <c r="EM205" s="99">
        <f>IF(ISNA(VLOOKUP($A205,'[2]1516 Exp_Rev Access'!$F$7:$GB$306,123,FALSE)),"",VLOOKUP($A205,'[2]1516 Exp_Rev Access'!$F$7:$GB$306,123,FALSE))</f>
        <v>0</v>
      </c>
      <c r="EN205" s="99">
        <f>IF(ISNA(VLOOKUP($A205,'[2]1516 Exp_Rev Access'!$F$7:$GB$306,124,FALSE)),"",VLOOKUP($A205,'[2]1516 Exp_Rev Access'!$F$7:$GB$306,124,FALSE))</f>
        <v>6545.13</v>
      </c>
      <c r="EO205" s="99">
        <f>IF(ISNA(VLOOKUP($A205,'[2]1516 Exp_Rev Access'!$F$7:$GB$306,125,FALSE)),"",VLOOKUP($A205,'[2]1516 Exp_Rev Access'!$F$7:$GB$306,125,FALSE))</f>
        <v>0</v>
      </c>
      <c r="EP205" s="99">
        <f>IF(ISNA(VLOOKUP($A205,'[2]1516 Exp_Rev Access'!$F$7:$GB$306,126,FALSE)),"",VLOOKUP($A205,'[2]1516 Exp_Rev Access'!$F$7:$GB$306,126,FALSE))</f>
        <v>0</v>
      </c>
      <c r="EQ205" s="99">
        <f>IF(ISNA(VLOOKUP($A205,'[2]1516 Exp_Rev Access'!$F$7:$GB$306,127,FALSE)),"",VLOOKUP($A205,'[2]1516 Exp_Rev Access'!$F$7:$GB$306,127,FALSE))</f>
        <v>0</v>
      </c>
      <c r="ER205" s="99">
        <f>IF(ISNA(VLOOKUP($A205,'[2]1516 Exp_Rev Access'!$F$7:$GB$306,128,FALSE)),"",VLOOKUP($A205,'[2]1516 Exp_Rev Access'!$F$7:$GB$306,128,FALSE))</f>
        <v>0</v>
      </c>
      <c r="ES205" s="99">
        <f>IF(ISNA(VLOOKUP($A205,'[2]1516 Exp_Rev Access'!$F$7:$GB$306,129,FALSE)),"",VLOOKUP($A205,'[2]1516 Exp_Rev Access'!$F$7:$GB$306,129,FALSE))</f>
        <v>0</v>
      </c>
      <c r="ET205" s="99">
        <f>IF(ISNA(VLOOKUP($A205,'[2]1516 Exp_Rev Access'!$F$7:$GB$306,130,FALSE)),"",VLOOKUP($A205,'[2]1516 Exp_Rev Access'!$F$7:$GB$306,130,FALSE))</f>
        <v>0</v>
      </c>
      <c r="EU205" s="99">
        <f>IF(ISNA(VLOOKUP($A205,'[2]1516 Exp_Rev Access'!$F$7:$GB$306,131,FALSE)),"",VLOOKUP($A205,'[2]1516 Exp_Rev Access'!$F$7:$GB$306,131,FALSE))</f>
        <v>7933.99</v>
      </c>
      <c r="EV205" s="99">
        <f>IF(ISNA(VLOOKUP($A205,'[2]1516 Exp_Rev Access'!$F$7:$GB$306,132,FALSE)),"",VLOOKUP($A205,'[2]1516 Exp_Rev Access'!$F$7:$GB$306,132,FALSE))</f>
        <v>0</v>
      </c>
      <c r="EW205" s="99">
        <f>IF(ISNA(VLOOKUP($A205,'[2]1516 Exp_Rev Access'!$F$7:$GB$306,133,FALSE)),"",VLOOKUP($A205,'[2]1516 Exp_Rev Access'!$F$7:$GB$306,133,FALSE))</f>
        <v>0</v>
      </c>
      <c r="EX205" s="99">
        <f>IF(ISNA(VLOOKUP($A205,'[2]1516 Exp_Rev Access'!$F$7:$GB$306,134,FALSE)),"",VLOOKUP($A205,'[2]1516 Exp_Rev Access'!$F$7:$GB$306,134,FALSE))</f>
        <v>0</v>
      </c>
      <c r="EY205" s="99">
        <f>IF(ISNA(VLOOKUP($A205,'[2]1516 Exp_Rev Access'!$F$7:$GB$306,135,FALSE)),"",VLOOKUP($A205,'[2]1516 Exp_Rev Access'!$F$7:$GB$306,135,FALSE))</f>
        <v>0</v>
      </c>
      <c r="EZ205" s="99">
        <f>IF(ISNA(VLOOKUP($A205,'[2]1516 Exp_Rev Access'!$F$7:$GB$306,136,FALSE)),"",VLOOKUP($A205,'[2]1516 Exp_Rev Access'!$F$7:$GB$306,136,FALSE))</f>
        <v>0</v>
      </c>
      <c r="FA205" s="99">
        <f>IF(ISNA(VLOOKUP($A205,'[2]1516 Exp_Rev Access'!$F$7:$GB$306,137,FALSE)),"",VLOOKUP($A205,'[2]1516 Exp_Rev Access'!$F$7:$GB$306,137,FALSE))</f>
        <v>0</v>
      </c>
      <c r="FB205" s="99">
        <f>IF(ISNA(VLOOKUP($A205,'[2]1516 Exp_Rev Access'!$F$7:$GB$306,138,FALSE)),"",VLOOKUP($A205,'[2]1516 Exp_Rev Access'!$F$7:$GB$306,138,FALSE))</f>
        <v>0</v>
      </c>
      <c r="FC205" s="99">
        <f>IF(ISNA(VLOOKUP($A205,'[2]1516 Exp_Rev Access'!$F$7:$GB$306,139,FALSE)),"",VLOOKUP($A205,'[2]1516 Exp_Rev Access'!$F$7:$GB$306,139,FALSE))</f>
        <v>0</v>
      </c>
      <c r="FD205" s="99">
        <f>IF(ISNA(VLOOKUP($A205,'[2]1516 Exp_Rev Access'!$F$7:$FS$306,140,FALSE)),"",VLOOKUP($A205,'[2]1516 Exp_Rev Access'!$F$7:$FS$306,140,FALSE))</f>
        <v>0</v>
      </c>
      <c r="FE205" s="99">
        <f>IF(ISNA(VLOOKUP($A205,'[2]1516 Exp_Rev Access'!$F$7:$FS$306,141,FALSE)),"",VLOOKUP($A205,'[2]1516 Exp_Rev Access'!$F$7:$FS$306,141,FALSE))</f>
        <v>0</v>
      </c>
      <c r="FF205" s="99">
        <f>IF(ISNA(VLOOKUP($A205,'[2]1516 Exp_Rev Access'!$F$7:$FS$306,142,FALSE)),"",VLOOKUP($A205,'[2]1516 Exp_Rev Access'!$F$7:$FS$306,142,FALSE))</f>
        <v>0</v>
      </c>
      <c r="FG205" s="99">
        <f>IF(ISNA(VLOOKUP($A205,'[2]1516 Exp_Rev Access'!$F$7:$FS$306,143,FALSE)),"",VLOOKUP($A205,'[2]1516 Exp_Rev Access'!$F$7:$FS$306,143,FALSE))</f>
        <v>0</v>
      </c>
      <c r="FH205" s="99">
        <f>IF(ISNA(VLOOKUP($A205,'[2]1516 Exp_Rev Access'!$F$7:$FS$306,144,FALSE)),"",VLOOKUP($A205,'[2]1516 Exp_Rev Access'!$F$7:$FS$306,144,FALSE))</f>
        <v>0</v>
      </c>
      <c r="FI205" s="99">
        <f>IF(ISNA(VLOOKUP($A205,'[2]1516 Exp_Rev Access'!$F$7:$FS$306,145,FALSE)),"",VLOOKUP($A205,'[2]1516 Exp_Rev Access'!$F$7:$FS$306,145,FALSE))</f>
        <v>0</v>
      </c>
      <c r="FJ205" s="99">
        <f>IF(ISNA(VLOOKUP($A205,'[2]1516 Exp_Rev Access'!$F$7:$FS$306,146,FALSE)),"",VLOOKUP($A205,'[2]1516 Exp_Rev Access'!$F$7:$FS$306,146,FALSE))</f>
        <v>0</v>
      </c>
      <c r="FK205" s="99">
        <f>IF(ISNA(VLOOKUP($A205,'[2]1516 Exp_Rev Access'!$F$7:$FS$306,147,FALSE)),"",VLOOKUP($A205,'[2]1516 Exp_Rev Access'!$F$7:$FS$306,147,FALSE))</f>
        <v>0</v>
      </c>
      <c r="FL205" s="99">
        <f>IF(ISNA(VLOOKUP($A205,'[2]1516 Exp_Rev Access'!$F$7:$FS$306,148,FALSE)),"",VLOOKUP($A205,'[2]1516 Exp_Rev Access'!$F$7:$FS$306,148,FALSE))</f>
        <v>0</v>
      </c>
      <c r="FM205" s="99">
        <f>IF(ISNA(VLOOKUP($A205,'[2]1516 Exp_Rev Access'!$F$7:$FS$306,149,FALSE)),"",VLOOKUP($A205,'[2]1516 Exp_Rev Access'!$F$7:$FS$306,149,FALSE))</f>
        <v>0</v>
      </c>
      <c r="FN205" s="99">
        <f>IF(ISNA(VLOOKUP($A205,'[2]1516 Exp_Rev Access'!$F$7:$FS$306,150,FALSE)),"",VLOOKUP($A205,'[2]1516 Exp_Rev Access'!$F$7:$FS$306,150,FALSE))</f>
        <v>0</v>
      </c>
      <c r="FO205" s="99">
        <f>IF(ISNA(VLOOKUP($A205,'[2]1516 Exp_Rev Access'!$F$7:$FS$306,151,FALSE)),"",VLOOKUP($A205,'[2]1516 Exp_Rev Access'!$F$7:$FS$306,151,FALSE))</f>
        <v>0</v>
      </c>
      <c r="FP205" s="99">
        <f>IF(ISNA(VLOOKUP($A205,'[2]1516 Exp_Rev Access'!$F$7:$FS$306,152,FALSE)),"",VLOOKUP($A205,'[2]1516 Exp_Rev Access'!$F$7:$FS$306,152,FALSE))</f>
        <v>0</v>
      </c>
      <c r="FQ205" s="99">
        <f>IF(ISNA(VLOOKUP($A205,'[2]1516 Exp_Rev Access'!$F$7:$FS$306,153,FALSE)),"",VLOOKUP($A205,'[2]1516 Exp_Rev Access'!$F$7:$FS$306,153,FALSE))</f>
        <v>20310.25</v>
      </c>
      <c r="FR205" s="101">
        <f t="shared" si="260"/>
        <v>944990.45000000007</v>
      </c>
      <c r="FS205" s="72">
        <f t="shared" si="261"/>
        <v>9.7324411197531185E-2</v>
      </c>
      <c r="FT205" s="94">
        <f t="shared" si="262"/>
        <v>1347.7721600228199</v>
      </c>
      <c r="FU205" s="99">
        <f>IF(ISNA(VLOOKUP($A205,'[2]1516 Exp_Rev Access'!$F$7:$GB$306,154,FALSE)),"",VLOOKUP($A205,'[2]1516 Exp_Rev Access'!$F$7:$GB$306,154,FALSE))</f>
        <v>0</v>
      </c>
      <c r="FV205" s="99">
        <f>IF(ISNA(VLOOKUP($A205,'[2]1516 Exp_Rev Access'!$F$7:$GB$306,155,FALSE)),"",VLOOKUP($A205,'[2]1516 Exp_Rev Access'!$F$7:$GB$306,155,FALSE))</f>
        <v>0</v>
      </c>
      <c r="FW205" s="99">
        <f>IF(ISNA(VLOOKUP($A205,'[2]1516 Exp_Rev Access'!$F$7:$GB$306,156,FALSE)),"",VLOOKUP($A205,'[2]1516 Exp_Rev Access'!$F$7:$GB$306,156,FALSE))</f>
        <v>0</v>
      </c>
      <c r="FX205" s="99">
        <f>IF(ISNA(VLOOKUP($A205,'[2]1516 Exp_Rev Access'!$F$7:$GB$306,157,FALSE)),"",VLOOKUP($A205,'[2]1516 Exp_Rev Access'!$F$7:$GB$306,157,FALSE))</f>
        <v>0</v>
      </c>
      <c r="FY205" s="99">
        <f>IF(ISNA(VLOOKUP($A205,'[2]1516 Exp_Rev Access'!$F$7:$GB$306,158,FALSE)),"",VLOOKUP($A205,'[2]1516 Exp_Rev Access'!$F$7:$GB$306,158,FALSE))</f>
        <v>0</v>
      </c>
      <c r="FZ205" s="99">
        <f>IF(ISNA(VLOOKUP($A205,'[2]1516 Exp_Rev Access'!$F$7:$GB$306,159,FALSE)),"",VLOOKUP($A205,'[2]1516 Exp_Rev Access'!$F$7:$GB$306,159,FALSE))</f>
        <v>0</v>
      </c>
      <c r="GA205" s="99">
        <f>IF(ISNA(VLOOKUP($A205,'[2]1516 Exp_Rev Access'!$F$7:$GB$306,160,FALSE)),"",VLOOKUP($A205,'[2]1516 Exp_Rev Access'!$F$7:$GB$306,160,FALSE))</f>
        <v>0</v>
      </c>
      <c r="GB205" s="99">
        <f>IF(ISNA(VLOOKUP($A205,'[2]1516 Exp_Rev Access'!$F$7:$GB$306,161,FALSE)),"",VLOOKUP($A205,'[2]1516 Exp_Rev Access'!$F$7:$GB$306,161,FALSE))</f>
        <v>0</v>
      </c>
      <c r="GC205" s="99">
        <f>IF(ISNA(VLOOKUP($A205,'[2]1516 Exp_Rev Access'!$F$7:$GB$306,162,FALSE)),"",VLOOKUP($A205,'[2]1516 Exp_Rev Access'!$F$7:$GB$306,162,FALSE))</f>
        <v>0</v>
      </c>
      <c r="GD205" s="99">
        <f>IF(ISNA(VLOOKUP($A205,'[2]1516 Exp_Rev Access'!$F$7:$GB$306,163,FALSE)),"",VLOOKUP($A205,'[2]1516 Exp_Rev Access'!$F$7:$GB$306,163,FALSE))</f>
        <v>0</v>
      </c>
      <c r="GE205" s="99">
        <f>IF(ISNA(VLOOKUP($A205,'[2]1516 Exp_Rev Access'!$F$7:$GB$306,164,FALSE)),"",VLOOKUP($A205,'[2]1516 Exp_Rev Access'!$F$7:$GB$306,164,FALSE))</f>
        <v>0</v>
      </c>
      <c r="GF205" s="99">
        <f>IF(ISNA(VLOOKUP($A205,'[2]1516 Exp_Rev Access'!$F$7:$GB$306,165,FALSE)),"",VLOOKUP($A205,'[2]1516 Exp_Rev Access'!$F$7:$GB$306,165,FALSE))</f>
        <v>0</v>
      </c>
      <c r="GG205" s="99">
        <f>IF(ISNA(VLOOKUP($A205,'[2]1516 Exp_Rev Access'!$F$7:$GB$306,166,FALSE)),"",VLOOKUP($A205,'[2]1516 Exp_Rev Access'!$F$7:$GB$306,166,FALSE))</f>
        <v>0</v>
      </c>
      <c r="GH205" s="99">
        <f>IF(ISNA(VLOOKUP($A205,'[2]1516 Exp_Rev Access'!$F$7:$GB$306,167,FALSE)),"",VLOOKUP($A205,'[2]1516 Exp_Rev Access'!$F$7:$GB$306,167,FALSE))</f>
        <v>0</v>
      </c>
      <c r="GI205" s="99">
        <f>IF(ISNA(VLOOKUP($A205,'[2]1516 Exp_Rev Access'!$F$7:$GB$306,168,FALSE)),"",VLOOKUP($A205,'[2]1516 Exp_Rev Access'!$F$7:$GB$306,168,FALSE))</f>
        <v>0</v>
      </c>
      <c r="GJ205" s="99">
        <f>IF(ISNA(VLOOKUP($A205,'[2]1516 Exp_Rev Access'!$F$7:$GB$306,169,FALSE)),"",VLOOKUP($A205,'[2]1516 Exp_Rev Access'!$F$7:$GB$306,169,FALSE))</f>
        <v>0</v>
      </c>
      <c r="GK205" s="99">
        <f>IF(ISNA(VLOOKUP($A205,'[2]1516 Exp_Rev Access'!$F$7:$GB$306,170,FALSE)),"",VLOOKUP($A205,'[2]1516 Exp_Rev Access'!$F$7:$GB$306,170,FALSE))</f>
        <v>3179.05</v>
      </c>
      <c r="GL205" s="99">
        <f>IF(ISNA(VLOOKUP($A205,'[2]1516 Exp_Rev Access'!$F$7:$GB$306,171,FALSE)),"",VLOOKUP($A205,'[2]1516 Exp_Rev Access'!$F$7:$GB$306,171,FALSE))</f>
        <v>0</v>
      </c>
      <c r="GM205" s="99">
        <f>IF(ISNA(VLOOKUP($A205,'[2]1516 Exp_Rev Access'!$F$7:$GB$306,172,FALSE)),"",VLOOKUP($A205,'[2]1516 Exp_Rev Access'!$F$7:$GB$306,172,FALSE))</f>
        <v>0</v>
      </c>
      <c r="GN205" s="99">
        <f>IF(ISNA(VLOOKUP($A205,'[2]1516 Exp_Rev Access'!$F$7:$GB$306,173,FALSE)),"",VLOOKUP($A205,'[2]1516 Exp_Rev Access'!$F$7:$GB$306,173,FALSE))</f>
        <v>0</v>
      </c>
      <c r="GO205" s="99">
        <f>IF(ISNA(VLOOKUP($A205,'[2]1516 Exp_Rev Access'!$F$7:$GB$306,174,FALSE)),"",VLOOKUP($A205,'[2]1516 Exp_Rev Access'!$F$7:$GB$306,174,FALSE))</f>
        <v>0</v>
      </c>
      <c r="GP205" s="99">
        <f>IF(ISNA(VLOOKUP($A205,'[2]1516 Exp_Rev Access'!$F$7:$GB$306,175,FALSE)),"",VLOOKUP($A205,'[2]1516 Exp_Rev Access'!$F$7:$GB$306,175,FALSE))</f>
        <v>3069.87</v>
      </c>
      <c r="GQ205" s="99">
        <f>IF(ISNA(VLOOKUP($A205,'[2]1516 Exp_Rev Access'!$F$7:$GB$306,176,FALSE)),"",VLOOKUP($A205,'[2]1516 Exp_Rev Access'!$F$7:$GB$306,176,FALSE))</f>
        <v>0</v>
      </c>
      <c r="GR205" s="99">
        <f>IF(ISNA(VLOOKUP($A205,'[2]1516 Exp_Rev Access'!$F$7:$GB$306,177,FALSE)),"",VLOOKUP($A205,'[2]1516 Exp_Rev Access'!$F$7:$GB$306,177,FALSE))</f>
        <v>0</v>
      </c>
      <c r="GS205" s="99">
        <f>IF(ISNA(VLOOKUP($A205,'[2]1516 Exp_Rev Access'!$F$7:$GB$306,178,FALSE)),"",VLOOKUP($A205,'[2]1516 Exp_Rev Access'!$F$7:$GB$306,178,FALSE))</f>
        <v>0</v>
      </c>
      <c r="GT205" s="101">
        <f t="shared" si="263"/>
        <v>6248.92</v>
      </c>
      <c r="GU205" s="72">
        <f t="shared" si="264"/>
        <v>6.4357524419477092E-4</v>
      </c>
      <c r="GV205" s="84">
        <f t="shared" si="265"/>
        <v>8.9123867931255791</v>
      </c>
    </row>
    <row r="206" spans="1:207" customFormat="1" ht="12" customHeight="1" x14ac:dyDescent="0.2">
      <c r="A206" s="96" t="s">
        <v>522</v>
      </c>
      <c r="B206" s="69" t="s">
        <v>523</v>
      </c>
      <c r="C206" s="80">
        <f>IF(ISNA(VLOOKUP($A206,'[2]1516 enrollment_Rev_Exp by size'!$A$6:$G$320,3,FALSE)),"",VLOOKUP($A206,'[2]1516 enrollment_Rev_Exp by size'!$A$6:$G$320,3,FALSE))</f>
        <v>673.05</v>
      </c>
      <c r="D206" s="97">
        <v>8877492.6799999997</v>
      </c>
      <c r="E206" s="80">
        <f t="shared" si="243"/>
        <v>8877492.6799999997</v>
      </c>
      <c r="F206" s="80">
        <f t="shared" si="244"/>
        <v>0</v>
      </c>
      <c r="G206" s="98">
        <f>IF(ISNA(VLOOKUP($A206,'[2]1516 Exp_Rev Access'!$F$7:$FS$306,2,FALSE)),"",VLOOKUP($A206,'[2]1516 Exp_Rev Access'!$F$7:$FS$306,2,FALSE))</f>
        <v>1189383.92</v>
      </c>
      <c r="H206" s="98">
        <f>IF(ISNA(VLOOKUP($A206,'[2]1516 Exp_Rev Access'!$F$7:$FS$306,3,FALSE)),"",VLOOKUP($A206,'[2]1516 Exp_Rev Access'!$F$7:$FS$306,3,FALSE))</f>
        <v>0</v>
      </c>
      <c r="I206" s="98">
        <f>IF(ISNA(VLOOKUP($A206,'[2]1516 Exp_Rev Access'!$F$7:$FS$306,4,FALSE)),"",VLOOKUP($A206,'[2]1516 Exp_Rev Access'!$F$7:$FS$306,4,FALSE))</f>
        <v>0</v>
      </c>
      <c r="J206" s="98">
        <f>IF(ISNA(VLOOKUP($A206,'[2]1516 Exp_Rev Access'!$F$7:$FS$306,5,FALSE)),"",VLOOKUP($A206,'[2]1516 Exp_Rev Access'!$F$7:$FS$306,5,FALSE))</f>
        <v>2095.44</v>
      </c>
      <c r="K206" s="98">
        <f>IF(ISNA(VLOOKUP($A206,'[2]1516 Exp_Rev Access'!$F$7:$FS$306,6,FALSE)),"",VLOOKUP($A206,'[2]1516 Exp_Rev Access'!$F$7:$FS$306,6,FALSE))</f>
        <v>0</v>
      </c>
      <c r="L206" s="98">
        <f>IF(ISNA(VLOOKUP($A206,'[2]1516 Exp_Rev Access'!$F$7:$FS$306,7,FALSE)),"",VLOOKUP($A206,'[2]1516 Exp_Rev Access'!$F$7:$FS$306,7,FALSE))</f>
        <v>0</v>
      </c>
      <c r="M206" s="90">
        <f t="shared" si="245"/>
        <v>1191479.3599999999</v>
      </c>
      <c r="N206" s="72">
        <f t="shared" si="246"/>
        <v>0.13421349957114243</v>
      </c>
      <c r="O206" s="73">
        <f t="shared" si="247"/>
        <v>1770.2687170343956</v>
      </c>
      <c r="P206" s="99">
        <f>IF(ISNA(VLOOKUP($A206,'[2]1516 Exp_Rev Access'!$F$7:$FS$306,8,FALSE)),"",VLOOKUP($A206,'[2]1516 Exp_Rev Access'!$F$7:$FS$306,8,FALSE))</f>
        <v>8800.5</v>
      </c>
      <c r="Q206" s="99">
        <f>IF(ISNA(VLOOKUP($A206,'[2]1516 Exp_Rev Access'!$F$7:$FS$306,9,FALSE)),"",VLOOKUP($A206,'[2]1516 Exp_Rev Access'!$F$7:$FS$306,9,FALSE))</f>
        <v>0</v>
      </c>
      <c r="R206" s="99">
        <f>IF(ISNA(VLOOKUP($A206,'[2]1516 Exp_Rev Access'!$F$7:$FS$306,10,FALSE)),"",VLOOKUP($A206,'[2]1516 Exp_Rev Access'!$F$7:$FS$306,10,FALSE))</f>
        <v>0</v>
      </c>
      <c r="S206" s="99">
        <f>IF(ISNA(VLOOKUP($A206,'[2]1516 Exp_Rev Access'!$F$7:$FS$306,11,FALSE)),"",VLOOKUP($A206,'[2]1516 Exp_Rev Access'!$F$7:$FS$306,11,FALSE))</f>
        <v>0</v>
      </c>
      <c r="T206" s="99">
        <f>IF(ISNA(VLOOKUP($A206,'[2]1516 Exp_Rev Access'!$F$7:$FS$306,12,FALSE)),"",VLOOKUP($A206,'[2]1516 Exp_Rev Access'!$F$7:$FS$306,12,FALSE))</f>
        <v>11275</v>
      </c>
      <c r="U206" s="99">
        <f>IF(ISNA(VLOOKUP($A206,'[2]1516 Exp_Rev Access'!$F$7:$FS$306,13,FALSE)),"",VLOOKUP($A206,'[2]1516 Exp_Rev Access'!$F$7:$FS$306,13,FALSE))</f>
        <v>0</v>
      </c>
      <c r="V206" s="99">
        <f>IF(ISNA(VLOOKUP($A206,'[2]1516 Exp_Rev Access'!$F$7:$FS$306,14,FALSE)),"",VLOOKUP($A206,'[2]1516 Exp_Rev Access'!$F$7:$FS$306,14,FALSE))</f>
        <v>0</v>
      </c>
      <c r="W206" s="99">
        <f>IF(ISNA(VLOOKUP($A206,'[2]1516 Exp_Rev Access'!$F$7:$FS$306,15,FALSE)),"",VLOOKUP($A206,'[2]1516 Exp_Rev Access'!$F$7:$FS$306,15,FALSE))</f>
        <v>0</v>
      </c>
      <c r="X206" s="99">
        <f>IF(ISNA(VLOOKUP($A206,'[2]1516 Exp_Rev Access'!$F$7:$FS$306,16,FALSE)),"",VLOOKUP($A206,'[2]1516 Exp_Rev Access'!$F$7:$FS$306,16,FALSE))</f>
        <v>19071.099999999999</v>
      </c>
      <c r="Y206" s="99">
        <f>IF(ISNA(VLOOKUP($A206,'[2]1516 Exp_Rev Access'!$F$7:$FS$306,17,FALSE)),"",VLOOKUP($A206,'[2]1516 Exp_Rev Access'!$F$7:$FS$306,17,FALSE))</f>
        <v>0</v>
      </c>
      <c r="Z206" s="99">
        <f>IF(ISNA(VLOOKUP($A206,'[2]1516 Exp_Rev Access'!$F$7:$FS$306,18,FALSE)),"",VLOOKUP($A206,'[2]1516 Exp_Rev Access'!$F$7:$FS$306,18,FALSE))</f>
        <v>0</v>
      </c>
      <c r="AA206" s="99">
        <f>IF(ISNA(VLOOKUP($A206,'[2]1516 Exp_Rev Access'!$F$7:$FS$306,19,FALSE)),"",VLOOKUP($A206,'[2]1516 Exp_Rev Access'!$F$7:$FS$306,19,FALSE))</f>
        <v>0</v>
      </c>
      <c r="AB206" s="99">
        <f>IF(ISNA(VLOOKUP($A206,'[2]1516 Exp_Rev Access'!$F$7:$FS$306,20,FALSE)),"",VLOOKUP($A206,'[2]1516 Exp_Rev Access'!$F$7:$FS$306,20,FALSE))</f>
        <v>0</v>
      </c>
      <c r="AC206" s="99">
        <f>IF(ISNA(VLOOKUP($A206,'[2]1516 Exp_Rev Access'!$F$7:$FS$306,21,FALSE)),"",VLOOKUP($A206,'[2]1516 Exp_Rev Access'!$F$7:$FS$306,21,FALSE))</f>
        <v>49475.49</v>
      </c>
      <c r="AD206" s="99">
        <f>IF(ISNA(VLOOKUP($A206,'[2]1516 Exp_Rev Access'!$F$7:$FS$306,22,FALSE)),"",VLOOKUP($A206,'[2]1516 Exp_Rev Access'!$F$7:$FS$306,22,FALSE))</f>
        <v>1468.04</v>
      </c>
      <c r="AE206" s="99">
        <f>IF(ISNA(VLOOKUP($A206,'[2]1516 Exp_Rev Access'!$F$7:$FS$306,23,FALSE)),"",VLOOKUP($A206,'[2]1516 Exp_Rev Access'!$F$7:$FS$306,23,FALSE))</f>
        <v>0</v>
      </c>
      <c r="AF206" s="99">
        <f>IF(ISNA(VLOOKUP($A206,'[2]1516 Exp_Rev Access'!$F$7:$FS$306,24,FALSE)),"",VLOOKUP($A206,'[2]1516 Exp_Rev Access'!$F$7:$FS$306,24,FALSE))</f>
        <v>29246.09</v>
      </c>
      <c r="AG206" s="99">
        <f>IF(ISNA(VLOOKUP($A206,'[2]1516 Exp_Rev Access'!$F$7:$FS$306,25,FALSE)),"",VLOOKUP($A206,'[2]1516 Exp_Rev Access'!$F$7:$FS$306,25,FALSE))</f>
        <v>384.9</v>
      </c>
      <c r="AH206" s="98">
        <f>IF(ISNA(VLOOKUP($A206,'[2]1516 Exp_Rev Access'!$F$7:$FS$306,26,FALSE)),"",VLOOKUP($A206,'[2]1516 Exp_Rev Access'!$F$7:$FS$306,26,FALSE))</f>
        <v>0</v>
      </c>
      <c r="AI206" s="98">
        <f>IF(ISNA(VLOOKUP($A206,'[2]1516 Exp_Rev Access'!$F$7:$FS$306,27,FALSE)),"",VLOOKUP($A206,'[2]1516 Exp_Rev Access'!$F$7:$FS$306,27,FALSE))</f>
        <v>0</v>
      </c>
      <c r="AJ206" s="98">
        <f>IF(ISNA(VLOOKUP($A206,'[2]1516 Exp_Rev Access'!$F$7:$FS$306,28,FALSE)),"",VLOOKUP($A206,'[2]1516 Exp_Rev Access'!$F$7:$FS$306,28,FALSE))</f>
        <v>80235.649999999994</v>
      </c>
      <c r="AK206" s="98">
        <f>IF(ISNA(VLOOKUP($A206,'[2]1516 Exp_Rev Access'!$F$7:$FS$306,29,FALSE)),"",VLOOKUP($A206,'[2]1516 Exp_Rev Access'!$F$7:$FS$306,29,FALSE))</f>
        <v>0</v>
      </c>
      <c r="AL206" s="100">
        <f t="shared" si="248"/>
        <v>199956.76999999996</v>
      </c>
      <c r="AM206" s="72">
        <f t="shared" si="249"/>
        <v>2.2524014066548345E-2</v>
      </c>
      <c r="AN206" s="94">
        <f t="shared" si="250"/>
        <v>297.09051333481909</v>
      </c>
      <c r="AO206" s="99">
        <f>IF(ISNA(VLOOKUP($A206,'[2]1516 Exp_Rev Access'!$F$7:$GB$306,30,FALSE)),"",VLOOKUP($A206,'[2]1516 Exp_Rev Access'!$F$7:$FS$306,30,FALSE))</f>
        <v>4322114.83</v>
      </c>
      <c r="AP206" s="99">
        <f>IF(ISNA(VLOOKUP($A206,'[2]1516 Exp_Rev Access'!$F$7:$GB$306,31,FALSE)),"",VLOOKUP($A206,'[2]1516 Exp_Rev Access'!$F$7:$FS$306,31,FALSE))</f>
        <v>75072.36</v>
      </c>
      <c r="AQ206" s="99">
        <f>IF(ISNA(VLOOKUP($A206,'[2]1516 Exp_Rev Access'!$F$7:$GB$306,32,FALSE)),"",VLOOKUP($A206,'[2]1516 Exp_Rev Access'!$F$7:$FS$306,32,FALSE))</f>
        <v>0</v>
      </c>
      <c r="AR206" s="99">
        <f>IF(ISNA(VLOOKUP($A206,'[2]1516 Exp_Rev Access'!$F$7:$GB$306,33,FALSE)),"",VLOOKUP($A206,'[2]1516 Exp_Rev Access'!$F$7:$FS$306,33,FALSE))</f>
        <v>0</v>
      </c>
      <c r="AS206" s="99">
        <f>IF(ISNA(VLOOKUP($A206,'[2]1516 Exp_Rev Access'!$F$7:$GB$306,34,FALSE)),"",VLOOKUP($A206,'[2]1516 Exp_Rev Access'!$F$7:$FS$306,34,FALSE))</f>
        <v>0</v>
      </c>
      <c r="AT206" s="101">
        <f t="shared" si="251"/>
        <v>4397187.1900000004</v>
      </c>
      <c r="AU206" s="72">
        <f t="shared" si="252"/>
        <v>0.49531859371806325</v>
      </c>
      <c r="AV206" s="94">
        <f t="shared" si="253"/>
        <v>6533.2251541490241</v>
      </c>
      <c r="AW206" s="99">
        <f>IF(ISNA(VLOOKUP($A206,'[2]1516 Exp_Rev Access'!$F$7:$GB$306,35,FALSE)),"",VLOOKUP($A206,'[2]1516 Exp_Rev Access'!$F$7:$GB$306,35,FALSE))</f>
        <v>0</v>
      </c>
      <c r="AX206" s="99">
        <f>IF(ISNA(VLOOKUP($A206,'[2]1516 Exp_Rev Access'!$F$7:$GB$306,36,FALSE)),"",VLOOKUP($A206,'[2]1516 Exp_Rev Access'!$F$7:$GB$306,36,FALSE))</f>
        <v>571162.68999999994</v>
      </c>
      <c r="AY206" s="99">
        <f>IF(ISNA(VLOOKUP($A206,'[2]1516 Exp_Rev Access'!$F$7:$GB$306,37,FALSE)),"",VLOOKUP($A206,'[2]1516 Exp_Rev Access'!$F$7:$GB$306,37,FALSE))</f>
        <v>8778.9</v>
      </c>
      <c r="AZ206" s="99">
        <f>IF(ISNA(VLOOKUP($A206,'[2]1516 Exp_Rev Access'!$F$7:$GB$306,38,FALSE)),"",VLOOKUP($A206,'[2]1516 Exp_Rev Access'!$F$7:$GB$306,38,FALSE))</f>
        <v>0</v>
      </c>
      <c r="BA206" s="99">
        <f>IF(ISNA(VLOOKUP($A206,'[2]1516 Exp_Rev Access'!$F$7:$GB$306,39,FALSE)),"",VLOOKUP($A206,'[2]1516 Exp_Rev Access'!$F$7:$GB$306,39,FALSE))</f>
        <v>0</v>
      </c>
      <c r="BB206" s="99">
        <f>IF(ISNA(VLOOKUP($A206,'[2]1516 Exp_Rev Access'!$F$7:$GB$306,40,FALSE)),"",VLOOKUP($A206,'[2]1516 Exp_Rev Access'!$F$7:$GB$306,40,FALSE))</f>
        <v>246340.95</v>
      </c>
      <c r="BC206" s="99">
        <f>IF(ISNA(VLOOKUP($A206,'[2]1516 Exp_Rev Access'!$F$7:$GB$306,41,FALSE)),"",VLOOKUP($A206,'[2]1516 Exp_Rev Access'!$F$7:$GB$306,41,FALSE))</f>
        <v>0</v>
      </c>
      <c r="BD206" s="99">
        <f>IF(ISNA(VLOOKUP($A206,'[2]1516 Exp_Rev Access'!$F$7:$GB$306,42,FALSE)),"",VLOOKUP($A206,'[2]1516 Exp_Rev Access'!$F$7:$GB$306,42,FALSE))</f>
        <v>161376.21</v>
      </c>
      <c r="BE206" s="99">
        <f>IF(ISNA(VLOOKUP($A206,'[2]1516 Exp_Rev Access'!$F$7:$GB$306,43,FALSE)),"",VLOOKUP($A206,'[2]1516 Exp_Rev Access'!$F$7:$GB$306,43,FALSE))</f>
        <v>0</v>
      </c>
      <c r="BF206" s="99">
        <f>IF(ISNA(VLOOKUP($A206,'[2]1516 Exp_Rev Access'!$F$7:$GB$306,44,FALSE)),"",VLOOKUP($A206,'[2]1516 Exp_Rev Access'!$F$7:$GB$306,44,FALSE))</f>
        <v>275417.46999999997</v>
      </c>
      <c r="BG206" s="99">
        <f>IF(ISNA(VLOOKUP($A206,'[2]1516 Exp_Rev Access'!$F$7:$GB$306,45,FALSE)),"",VLOOKUP($A206,'[2]1516 Exp_Rev Access'!$F$7:$GB$306,45,FALSE))</f>
        <v>3603.53</v>
      </c>
      <c r="BH206" s="99">
        <f>IF(ISNA(VLOOKUP($A206,'[2]1516 Exp_Rev Access'!$F$7:$GB$306,46,FALSE)),"",VLOOKUP($A206,'[2]1516 Exp_Rev Access'!$F$7:$GB$306,46,FALSE))</f>
        <v>0</v>
      </c>
      <c r="BI206" s="99">
        <f>IF(ISNA(VLOOKUP($A206,'[2]1516 Exp_Rev Access'!$F$7:$GB$306,47,FALSE)),"",VLOOKUP($A206,'[2]1516 Exp_Rev Access'!$F$7:$GB$306,47,FALSE))</f>
        <v>10455.030000000001</v>
      </c>
      <c r="BJ206" s="99">
        <f>IF(ISNA(VLOOKUP($A206,'[2]1516 Exp_Rev Access'!$F$7:$GB$306,48,FALSE)),"",VLOOKUP($A206,'[2]1516 Exp_Rev Access'!$F$7:$GB$306,48,FALSE))</f>
        <v>314319.61</v>
      </c>
      <c r="BK206" s="99">
        <f>IF(ISNA(VLOOKUP($A206,'[2]1516 Exp_Rev Access'!$F$7:$GB$306,49,FALSE)),"",VLOOKUP($A206,'[2]1516 Exp_Rev Access'!$F$7:$GB$306,49,FALSE))</f>
        <v>367231.12</v>
      </c>
      <c r="BL206" s="99">
        <f>IF(ISNA(VLOOKUP($A206,'[2]1516 Exp_Rev Access'!$F$7:$GB$306,50,FALSE)),"",VLOOKUP($A206,'[2]1516 Exp_Rev Access'!$F$7:$GB$306,50,FALSE))</f>
        <v>0</v>
      </c>
      <c r="BM206" s="99">
        <f>IF(ISNA(VLOOKUP($A206,'[2]1516 Exp_Rev Access'!$F$7:$GB$306,51,FALSE)),"",VLOOKUP($A206,'[2]1516 Exp_Rev Access'!$F$7:$GB$306,51,FALSE))</f>
        <v>0</v>
      </c>
      <c r="BN206" s="99">
        <f>IF(ISNA(VLOOKUP($A206,'[2]1516 Exp_Rev Access'!$F$7:$GB$306,52,FALSE)),"",VLOOKUP($A206,'[2]1516 Exp_Rev Access'!$F$7:$GB$306,52,FALSE))</f>
        <v>0</v>
      </c>
      <c r="BO206" s="99">
        <f>IF(ISNA(VLOOKUP($A206,'[2]1516 Exp_Rev Access'!$F$7:$GB$306,53,FALSE)),"",VLOOKUP($A206,'[2]1516 Exp_Rev Access'!$F$7:$GB$306,53,FALSE))</f>
        <v>0</v>
      </c>
      <c r="BP206" s="99">
        <f>IF(ISNA(VLOOKUP($A206,'[2]1516 Exp_Rev Access'!$F$7:$GB$306,54,FALSE)),"",VLOOKUP($A206,'[2]1516 Exp_Rev Access'!$F$7:$GB$306,54,FALSE))</f>
        <v>0</v>
      </c>
      <c r="BQ206" s="99">
        <f>IF(ISNA(VLOOKUP($A206,'[2]1516 Exp_Rev Access'!$F$7:$GB$306,55,FALSE)),"",VLOOKUP($A206,'[2]1516 Exp_Rev Access'!$F$7:$GB$306,55,FALSE))</f>
        <v>0</v>
      </c>
      <c r="BR206" s="99">
        <f>IF(ISNA(VLOOKUP($A206,'[2]1516 Exp_Rev Access'!$F$7:$GB$306,56,FALSE)),"",VLOOKUP($A206,'[2]1516 Exp_Rev Access'!$F$7:$GB$306,56,FALSE))</f>
        <v>0</v>
      </c>
      <c r="BS206" s="99">
        <f>IF(ISNA(VLOOKUP($A206,'[2]1516 Exp_Rev Access'!$F$7:$GB$306,57,FALSE)),"",VLOOKUP($A206,'[2]1516 Exp_Rev Access'!$F$7:$GB$306,57,FALSE))</f>
        <v>0</v>
      </c>
      <c r="BT206" s="99">
        <f>IF(ISNA(VLOOKUP($A206,'[2]1516 Exp_Rev Access'!$F$7:$GB$306,58,FALSE)),"",VLOOKUP($A206,'[2]1516 Exp_Rev Access'!$F$7:$GB$306,58,FALSE))</f>
        <v>0</v>
      </c>
      <c r="BU206" s="102">
        <f t="shared" si="254"/>
        <v>1958685.5100000002</v>
      </c>
      <c r="BV206" s="72">
        <f t="shared" si="255"/>
        <v>0.22063499014904289</v>
      </c>
      <c r="BW206" s="94">
        <f t="shared" si="256"/>
        <v>2910.1634499665706</v>
      </c>
      <c r="BX206" s="99">
        <f>IF(ISNA(VLOOKUP($A206,'[2]1516 Exp_Rev Access'!$F$7:$GB$306,59,FALSE)),"",VLOOKUP($A206,'[2]1516 Exp_Rev Access'!$F$7:$GB$306,59,FALSE))</f>
        <v>0</v>
      </c>
      <c r="BY206" s="99">
        <f>IF(ISNA(VLOOKUP($A206,'[2]1516 Exp_Rev Access'!$F$7:$GB$306,60,FALSE)),"",VLOOKUP($A206,'[2]1516 Exp_Rev Access'!$F$7:$GB$306,60,FALSE))</f>
        <v>0</v>
      </c>
      <c r="BZ206" s="99">
        <f>IF(ISNA(VLOOKUP($A206,'[2]1516 Exp_Rev Access'!$F$7:$GB$306,61,FALSE)),"",VLOOKUP($A206,'[2]1516 Exp_Rev Access'!$F$7:$GB$306,61,FALSE))</f>
        <v>0</v>
      </c>
      <c r="CA206" s="99">
        <f>IF(ISNA(VLOOKUP($A206,'[2]1516 Exp_Rev Access'!$F$7:$GB$306,62,FALSE)),"",VLOOKUP($A206,'[2]1516 Exp_Rev Access'!$F$7:$GB$306,62,FALSE))</f>
        <v>0</v>
      </c>
      <c r="CB206" s="99">
        <f>IF(ISNA(VLOOKUP($A206,'[2]1516 Exp_Rev Access'!$F$7:$GB$306,63,FALSE)),"",VLOOKUP($A206,'[2]1516 Exp_Rev Access'!$F$7:$GB$306,63,FALSE))</f>
        <v>32691.27</v>
      </c>
      <c r="CC206" s="99">
        <f>IF(ISNA(VLOOKUP($A206,'[2]1516 Exp_Rev Access'!$F$7:$GB$306,64,FALSE)),"",VLOOKUP($A206,'[2]1516 Exp_Rev Access'!$F$7:$GB$306,64,FALSE))</f>
        <v>0</v>
      </c>
      <c r="CD206" s="101">
        <f t="shared" si="257"/>
        <v>32691.27</v>
      </c>
      <c r="CE206" s="72">
        <f t="shared" si="266"/>
        <v>3.682489096684899E-3</v>
      </c>
      <c r="CF206" s="103">
        <f t="shared" si="267"/>
        <v>48.571829730332077</v>
      </c>
      <c r="CG206" s="99">
        <f>IF(ISNA(VLOOKUP($A206,'[2]1516 Exp_Rev Access'!$F$7:$GB$306,65,FALSE)),"",VLOOKUP($A206,'[2]1516 Exp_Rev Access'!$F$7:$GB$306,65,FALSE))</f>
        <v>0</v>
      </c>
      <c r="CH206" s="99">
        <f>IF(ISNA(VLOOKUP($A206,'[2]1516 Exp_Rev Access'!$F$7:$GB$306,66,FALSE)),"",VLOOKUP($A206,'[2]1516 Exp_Rev Access'!$F$7:$GB$306,66,FALSE))</f>
        <v>0</v>
      </c>
      <c r="CI206" s="99">
        <f>IF(ISNA(VLOOKUP($A206,'[2]1516 Exp_Rev Access'!$F$7:$GB$306,67,FALSE)),"",VLOOKUP($A206,'[2]1516 Exp_Rev Access'!$F$7:$GB$306,67,FALSE))</f>
        <v>0</v>
      </c>
      <c r="CJ206" s="99">
        <f>IF(ISNA(VLOOKUP($A206,'[2]1516 Exp_Rev Access'!$F$7:$GB$306,68,FALSE)),"",VLOOKUP($A206,'[2]1516 Exp_Rev Access'!$F$7:$GB$306,68,FALSE))</f>
        <v>0</v>
      </c>
      <c r="CK206" s="99">
        <f>IF(ISNA(VLOOKUP($A206,'[2]1516 Exp_Rev Access'!$F$7:$GB$306,69,FALSE)),"",VLOOKUP($A206,'[2]1516 Exp_Rev Access'!$F$7:$GB$306,69,FALSE))</f>
        <v>0</v>
      </c>
      <c r="CL206" s="99">
        <f>IF(ISNA(VLOOKUP($A206,'[2]1516 Exp_Rev Access'!$F$7:$GB$306,70,FALSE)),"",VLOOKUP($A206,'[2]1516 Exp_Rev Access'!$F$7:$GB$306,70,FALSE))</f>
        <v>0</v>
      </c>
      <c r="CM206" s="99">
        <f>IF(ISNA(VLOOKUP($A206,'[2]1516 Exp_Rev Access'!$F$7:$GB$306,71,FALSE)),"",VLOOKUP($A206,'[2]1516 Exp_Rev Access'!$F$7:$GB$306,71,FALSE))</f>
        <v>0</v>
      </c>
      <c r="CN206" s="99">
        <f>IF(ISNA(VLOOKUP($A206,'[2]1516 Exp_Rev Access'!$F$7:$GB$306,72,FALSE)),"",VLOOKUP($A206,'[2]1516 Exp_Rev Access'!$F$7:$GB$306,72,FALSE))</f>
        <v>0</v>
      </c>
      <c r="CO206" s="99">
        <f>IF(ISNA(VLOOKUP($A206,'[2]1516 Exp_Rev Access'!$F$7:$GB$306,73,FALSE)),"",VLOOKUP($A206,'[2]1516 Exp_Rev Access'!$F$7:$GB$306,73,FALSE))</f>
        <v>0</v>
      </c>
      <c r="CP206" s="99">
        <f>IF(ISNA(VLOOKUP($A206,'[2]1516 Exp_Rev Access'!$F$7:$GB$306,74,FALSE)),"",VLOOKUP($A206,'[2]1516 Exp_Rev Access'!$F$7:$GB$306,74,FALSE))</f>
        <v>136789</v>
      </c>
      <c r="CQ206" s="99">
        <f>IF(ISNA(VLOOKUP($A206,'[2]1516 Exp_Rev Access'!$F$7:$GB$306,75,FALSE)),"",VLOOKUP($A206,'[2]1516 Exp_Rev Access'!$F$7:$GB$306,75,FALSE))</f>
        <v>0</v>
      </c>
      <c r="CR206" s="99">
        <f>IF(ISNA(VLOOKUP($A206,'[2]1516 Exp_Rev Access'!$F$7:$GB$306,76,FALSE)),"",VLOOKUP($A206,'[2]1516 Exp_Rev Access'!$F$7:$GB$306,76,FALSE))</f>
        <v>5833</v>
      </c>
      <c r="CS206" s="99">
        <f>IF(ISNA(VLOOKUP($A206,'[2]1516 Exp_Rev Access'!$F$7:$GB$306,77,FALSE)),"",VLOOKUP($A206,'[2]1516 Exp_Rev Access'!$F$7:$GB$306,77,FALSE))</f>
        <v>0</v>
      </c>
      <c r="CT206" s="99">
        <f>IF(ISNA(VLOOKUP($A206,'[2]1516 Exp_Rev Access'!$F$7:$GB$306,78,FALSE)),"",VLOOKUP($A206,'[2]1516 Exp_Rev Access'!$F$7:$GB$306,78,FALSE))</f>
        <v>286960.31</v>
      </c>
      <c r="CU206" s="99">
        <f>IF(ISNA(VLOOKUP($A206,'[2]1516 Exp_Rev Access'!$F$7:$GB$306,79,FALSE)),"",VLOOKUP($A206,'[2]1516 Exp_Rev Access'!$F$7:$GB$306,79,FALSE))</f>
        <v>123256.85</v>
      </c>
      <c r="CV206" s="99">
        <f>IF(ISNA(VLOOKUP($A206,'[2]1516 Exp_Rev Access'!$F$7:$GB$306,80,FALSE)),"",VLOOKUP($A206,'[2]1516 Exp_Rev Access'!$F$7:$GB$306,80,FALSE))</f>
        <v>29363</v>
      </c>
      <c r="CW206" s="99">
        <f>IF(ISNA(VLOOKUP($A206,'[2]1516 Exp_Rev Access'!$F$7:$GB$306,81,FALSE)),"",VLOOKUP($A206,'[2]1516 Exp_Rev Access'!$F$7:$GB$306,81,FALSE))</f>
        <v>0</v>
      </c>
      <c r="CX206" s="99">
        <f>IF(ISNA(VLOOKUP($A206,'[2]1516 Exp_Rev Access'!$F$7:$GB$306,82,FALSE)),"",VLOOKUP($A206,'[2]1516 Exp_Rev Access'!$F$7:$GB$306,82,FALSE))</f>
        <v>0</v>
      </c>
      <c r="CY206" s="99">
        <f>IF(ISNA(VLOOKUP($A206,'[2]1516 Exp_Rev Access'!$F$7:$GB$306,83,FALSE)),"",VLOOKUP($A206,'[2]1516 Exp_Rev Access'!$F$7:$GB$306,83,FALSE))</f>
        <v>0</v>
      </c>
      <c r="CZ206" s="99">
        <f>IF(ISNA(VLOOKUP($A206,'[2]1516 Exp_Rev Access'!$F$7:$GB$306,84,FALSE)),"",VLOOKUP($A206,'[2]1516 Exp_Rev Access'!$F$7:$GB$306,84,FALSE))</f>
        <v>0</v>
      </c>
      <c r="DA206" s="99">
        <f>IF(ISNA(VLOOKUP($A206,'[2]1516 Exp_Rev Access'!$F$7:$GB$306,85,FALSE)),"",VLOOKUP($A206,'[2]1516 Exp_Rev Access'!$F$7:$GB$306,85,FALSE))</f>
        <v>37530.089999999997</v>
      </c>
      <c r="DB206" s="99">
        <f>IF(ISNA(VLOOKUP($A206,'[2]1516 Exp_Rev Access'!$F$7:$GB$306,86,FALSE)),"",VLOOKUP($A206,'[2]1516 Exp_Rev Access'!$F$7:$GB$306,86,FALSE))</f>
        <v>0</v>
      </c>
      <c r="DC206" s="99">
        <f>IF(ISNA(VLOOKUP($A206,'[2]1516 Exp_Rev Access'!$F$7:$GB$306,87,FALSE)),"",VLOOKUP($A206,'[2]1516 Exp_Rev Access'!$F$7:$GB$306,87,FALSE))</f>
        <v>0</v>
      </c>
      <c r="DD206" s="99">
        <f>IF(ISNA(VLOOKUP($A206,'[2]1516 Exp_Rev Access'!$F$7:$GB$306,88,FALSE)),"",VLOOKUP($A206,'[2]1516 Exp_Rev Access'!$F$7:$GB$306,88,FALSE))</f>
        <v>0</v>
      </c>
      <c r="DE206" s="99">
        <f>IF(ISNA(VLOOKUP($A206,'[2]1516 Exp_Rev Access'!$F$7:$GB$306,89,FALSE)),"",VLOOKUP($A206,'[2]1516 Exp_Rev Access'!$F$7:$GB$306,89,FALSE))</f>
        <v>0</v>
      </c>
      <c r="DF206" s="99">
        <f>IF(ISNA(VLOOKUP($A206,'[2]1516 Exp_Rev Access'!$F$7:$GB$306,90,FALSE)),"",VLOOKUP($A206,'[2]1516 Exp_Rev Access'!$F$7:$GB$306,90,FALSE))</f>
        <v>23597.07</v>
      </c>
      <c r="DG206" s="99">
        <f>IF(ISNA(VLOOKUP($A206,'[2]1516 Exp_Rev Access'!$F$7:$GB$306,91,FALSE)),"",VLOOKUP($A206,'[2]1516 Exp_Rev Access'!$F$7:$GB$306,91,FALSE))</f>
        <v>25747.25</v>
      </c>
      <c r="DH206" s="99">
        <f>IF(ISNA(VLOOKUP($A206,'[2]1516 Exp_Rev Access'!$F$7:$GB$306,92,FALSE)),"",VLOOKUP($A206,'[2]1516 Exp_Rev Access'!$F$7:$GB$306,92,FALSE))</f>
        <v>314919.69</v>
      </c>
      <c r="DI206" s="99">
        <f>IF(ISNA(VLOOKUP($A206,'[2]1516 Exp_Rev Access'!$F$7:$GB$306,93,FALSE)),"",VLOOKUP($A206,'[2]1516 Exp_Rev Access'!$F$7:$GB$306,93,FALSE))</f>
        <v>0</v>
      </c>
      <c r="DJ206" s="99">
        <f>IF(ISNA(VLOOKUP($A206,'[2]1516 Exp_Rev Access'!$F$7:$GB$306,94,FALSE)),"",VLOOKUP($A206,'[2]1516 Exp_Rev Access'!$F$7:$GB$306,94,FALSE))</f>
        <v>0</v>
      </c>
      <c r="DK206" s="99">
        <f>IF(ISNA(VLOOKUP($A206,'[2]1516 Exp_Rev Access'!$F$7:$GB$306,95,FALSE)),"",VLOOKUP($A206,'[2]1516 Exp_Rev Access'!$F$7:$GB$306,95,FALSE))</f>
        <v>0</v>
      </c>
      <c r="DL206" s="99">
        <f>IF(ISNA(VLOOKUP($A206,'[2]1516 Exp_Rev Access'!$F$7:$GB$306,96,FALSE)),"",VLOOKUP($A206,'[2]1516 Exp_Rev Access'!$F$7:$GB$306,96,FALSE))</f>
        <v>0</v>
      </c>
      <c r="DM206" s="99">
        <f>IF(ISNA(VLOOKUP($A206,'[2]1516 Exp_Rev Access'!$F$7:$GB$306,97,FALSE)),"",VLOOKUP($A206,'[2]1516 Exp_Rev Access'!$F$7:$GB$306,97,FALSE))</f>
        <v>0</v>
      </c>
      <c r="DN206" s="99">
        <f>IF(ISNA(VLOOKUP($A206,'[2]1516 Exp_Rev Access'!$F$7:$GB$306,98,FALSE)),"",VLOOKUP($A206,'[2]1516 Exp_Rev Access'!$F$7:$GB$306,98,FALSE))</f>
        <v>0</v>
      </c>
      <c r="DO206" s="99">
        <f>IF(ISNA(VLOOKUP($A206,'[2]1516 Exp_Rev Access'!$F$7:$GB$306,99,FALSE)),"",VLOOKUP($A206,'[2]1516 Exp_Rev Access'!$F$7:$GB$306,99,FALSE))</f>
        <v>0</v>
      </c>
      <c r="DP206" s="99">
        <f>IF(ISNA(VLOOKUP($A206,'[2]1516 Exp_Rev Access'!$F$7:$GB$306,100,FALSE)),"",VLOOKUP($A206,'[2]1516 Exp_Rev Access'!$F$7:$GB$306,100,FALSE))</f>
        <v>0</v>
      </c>
      <c r="DQ206" s="99">
        <f>IF(ISNA(VLOOKUP($A206,'[2]1516 Exp_Rev Access'!$F$7:$GB$306,101,FALSE)),"",VLOOKUP($A206,'[2]1516 Exp_Rev Access'!$F$7:$GB$306,101,FALSE))</f>
        <v>0</v>
      </c>
      <c r="DR206" s="99">
        <f>IF(ISNA(VLOOKUP($A206,'[2]1516 Exp_Rev Access'!$F$7:$GB$306,102,FALSE)),"",VLOOKUP($A206,'[2]1516 Exp_Rev Access'!$F$7:$GB$306,102,FALSE))</f>
        <v>0</v>
      </c>
      <c r="DS206" s="99">
        <f>IF(ISNA(VLOOKUP($A206,'[2]1516 Exp_Rev Access'!$F$7:$GB$306,103,FALSE)),"",VLOOKUP($A206,'[2]1516 Exp_Rev Access'!$F$7:$GB$306,103,FALSE))</f>
        <v>0</v>
      </c>
      <c r="DT206" s="99">
        <f>IF(ISNA(VLOOKUP($A206,'[2]1516 Exp_Rev Access'!$F$7:$GB$306,104,FALSE)),"",VLOOKUP($A206,'[2]1516 Exp_Rev Access'!$F$7:$GB$306,104,FALSE))</f>
        <v>0</v>
      </c>
      <c r="DU206" s="99">
        <f>IF(ISNA(VLOOKUP($A206,'[2]1516 Exp_Rev Access'!$F$7:$GB$306,105,FALSE)),"",VLOOKUP($A206,'[2]1516 Exp_Rev Access'!$F$7:$GB$306,105,FALSE))</f>
        <v>0</v>
      </c>
      <c r="DV206" s="99">
        <f>IF(ISNA(VLOOKUP($A206,'[2]1516 Exp_Rev Access'!$F$7:$GB$306,106,FALSE)),"",VLOOKUP($A206,'[2]1516 Exp_Rev Access'!$F$7:$GB$306,106,FALSE))</f>
        <v>0</v>
      </c>
      <c r="DW206" s="99">
        <f>IF(ISNA(VLOOKUP($A206,'[2]1516 Exp_Rev Access'!$F$7:$GB$306,107,FALSE)),"",VLOOKUP($A206,'[2]1516 Exp_Rev Access'!$F$7:$GB$306,107,FALSE))</f>
        <v>0</v>
      </c>
      <c r="DX206" s="99">
        <f>IF(ISNA(VLOOKUP($A206,'[2]1516 Exp_Rev Access'!$F$7:$GB$306,108,FALSE)),"",VLOOKUP($A206,'[2]1516 Exp_Rev Access'!$F$7:$GB$306,108,FALSE))</f>
        <v>0</v>
      </c>
      <c r="DY206" s="99">
        <f>IF(ISNA(VLOOKUP($A206,'[2]1516 Exp_Rev Access'!$F$7:$GB$306,109,FALSE)),"",VLOOKUP($A206,'[2]1516 Exp_Rev Access'!$F$7:$GB$306,109,FALSE))</f>
        <v>0</v>
      </c>
      <c r="DZ206" s="99">
        <f>IF(ISNA(VLOOKUP($A206,'[2]1516 Exp_Rev Access'!$F$7:$GB$306,110,FALSE)),"",VLOOKUP($A206,'[2]1516 Exp_Rev Access'!$F$7:$GB$306,110,FALSE))</f>
        <v>0</v>
      </c>
      <c r="EA206" s="99">
        <f>IF(ISNA(VLOOKUP($A206,'[2]1516 Exp_Rev Access'!$F$7:$GB$306,111,FALSE)),"",VLOOKUP($A206,'[2]1516 Exp_Rev Access'!$F$7:$GB$306,111,FALSE))</f>
        <v>0</v>
      </c>
      <c r="EB206" s="99">
        <f>IF(ISNA(VLOOKUP($A206,'[2]1516 Exp_Rev Access'!$F$7:$GB$306,112,FALSE)),"",VLOOKUP($A206,'[2]1516 Exp_Rev Access'!$F$7:$GB$306,112,FALSE))</f>
        <v>0</v>
      </c>
      <c r="EC206" s="99">
        <f>IF(ISNA(VLOOKUP($A206,'[2]1516 Exp_Rev Access'!$F$7:$GB$306,113,FALSE)),"",VLOOKUP($A206,'[2]1516 Exp_Rev Access'!$F$7:$GB$306,113,FALSE))</f>
        <v>0</v>
      </c>
      <c r="ED206" s="99">
        <f>IF(ISNA(VLOOKUP($A206,'[2]1516 Exp_Rev Access'!$F$7:$GB$306,114,FALSE)),"",VLOOKUP($A206,'[2]1516 Exp_Rev Access'!$F$7:$GB$306,114,FALSE))</f>
        <v>0</v>
      </c>
      <c r="EE206" s="99">
        <f>IF(ISNA(VLOOKUP($A206,'[2]1516 Exp_Rev Access'!$F$7:$GB$306,115,FALSE)),"",VLOOKUP($A206,'[2]1516 Exp_Rev Access'!$F$7:$GB$306,115,FALSE))</f>
        <v>0</v>
      </c>
      <c r="EF206" s="99">
        <f>IF(ISNA(VLOOKUP($A206,'[2]1516 Exp_Rev Access'!$F$7:$GB$306,116,FALSE)),"",VLOOKUP($A206,'[2]1516 Exp_Rev Access'!$F$7:$GB$306,116,FALSE))</f>
        <v>0</v>
      </c>
      <c r="EG206" s="99">
        <f>IF(ISNA(VLOOKUP($A206,'[2]1516 Exp_Rev Access'!$F$7:$GB$306,117,FALSE)),"",VLOOKUP($A206,'[2]1516 Exp_Rev Access'!$F$7:$GB$306,117,FALSE))</f>
        <v>0</v>
      </c>
      <c r="EH206" s="99">
        <f>IF(ISNA(VLOOKUP($A206,'[2]1516 Exp_Rev Access'!$F$7:$GB$306,118,FALSE)),"",VLOOKUP($A206,'[2]1516 Exp_Rev Access'!$F$7:$GB$306,118,FALSE))</f>
        <v>0</v>
      </c>
      <c r="EI206" s="99">
        <f>IF(ISNA(VLOOKUP($A206,'[2]1516 Exp_Rev Access'!$F$7:$GB$306,119,FALSE)),"",VLOOKUP($A206,'[2]1516 Exp_Rev Access'!$F$7:$GB$306,119,FALSE))</f>
        <v>0</v>
      </c>
      <c r="EJ206" s="99">
        <f>IF(ISNA(VLOOKUP($A206,'[2]1516 Exp_Rev Access'!$F$7:$GB$306,120,FALSE)),"",VLOOKUP($A206,'[2]1516 Exp_Rev Access'!$F$7:$GB$306,120,FALSE))</f>
        <v>0</v>
      </c>
      <c r="EK206" s="99">
        <f>IF(ISNA(VLOOKUP($A206,'[2]1516 Exp_Rev Access'!$F$7:$GB$306,121,FALSE)),"",VLOOKUP($A206,'[2]1516 Exp_Rev Access'!$F$7:$GB$306,121,FALSE))</f>
        <v>0</v>
      </c>
      <c r="EL206" s="99">
        <f>IF(ISNA(VLOOKUP($A206,'[2]1516 Exp_Rev Access'!$F$7:$GB$306,122,FALSE)),"",VLOOKUP($A206,'[2]1516 Exp_Rev Access'!$F$7:$GB$306,122,FALSE))</f>
        <v>0</v>
      </c>
      <c r="EM206" s="99">
        <f>IF(ISNA(VLOOKUP($A206,'[2]1516 Exp_Rev Access'!$F$7:$GB$306,123,FALSE)),"",VLOOKUP($A206,'[2]1516 Exp_Rev Access'!$F$7:$GB$306,123,FALSE))</f>
        <v>0</v>
      </c>
      <c r="EN206" s="99">
        <f>IF(ISNA(VLOOKUP($A206,'[2]1516 Exp_Rev Access'!$F$7:$GB$306,124,FALSE)),"",VLOOKUP($A206,'[2]1516 Exp_Rev Access'!$F$7:$GB$306,124,FALSE))</f>
        <v>0</v>
      </c>
      <c r="EO206" s="99">
        <f>IF(ISNA(VLOOKUP($A206,'[2]1516 Exp_Rev Access'!$F$7:$GB$306,125,FALSE)),"",VLOOKUP($A206,'[2]1516 Exp_Rev Access'!$F$7:$GB$306,125,FALSE))</f>
        <v>0</v>
      </c>
      <c r="EP206" s="99">
        <f>IF(ISNA(VLOOKUP($A206,'[2]1516 Exp_Rev Access'!$F$7:$GB$306,126,FALSE)),"",VLOOKUP($A206,'[2]1516 Exp_Rev Access'!$F$7:$GB$306,126,FALSE))</f>
        <v>0</v>
      </c>
      <c r="EQ206" s="99">
        <f>IF(ISNA(VLOOKUP($A206,'[2]1516 Exp_Rev Access'!$F$7:$GB$306,127,FALSE)),"",VLOOKUP($A206,'[2]1516 Exp_Rev Access'!$F$7:$GB$306,127,FALSE))</f>
        <v>0</v>
      </c>
      <c r="ER206" s="99">
        <f>IF(ISNA(VLOOKUP($A206,'[2]1516 Exp_Rev Access'!$F$7:$GB$306,128,FALSE)),"",VLOOKUP($A206,'[2]1516 Exp_Rev Access'!$F$7:$GB$306,128,FALSE))</f>
        <v>0</v>
      </c>
      <c r="ES206" s="99">
        <f>IF(ISNA(VLOOKUP($A206,'[2]1516 Exp_Rev Access'!$F$7:$GB$306,129,FALSE)),"",VLOOKUP($A206,'[2]1516 Exp_Rev Access'!$F$7:$GB$306,129,FALSE))</f>
        <v>0</v>
      </c>
      <c r="ET206" s="99">
        <f>IF(ISNA(VLOOKUP($A206,'[2]1516 Exp_Rev Access'!$F$7:$GB$306,130,FALSE)),"",VLOOKUP($A206,'[2]1516 Exp_Rev Access'!$F$7:$GB$306,130,FALSE))</f>
        <v>0</v>
      </c>
      <c r="EU206" s="99">
        <f>IF(ISNA(VLOOKUP($A206,'[2]1516 Exp_Rev Access'!$F$7:$GB$306,131,FALSE)),"",VLOOKUP($A206,'[2]1516 Exp_Rev Access'!$F$7:$GB$306,131,FALSE))</f>
        <v>0</v>
      </c>
      <c r="EV206" s="99">
        <f>IF(ISNA(VLOOKUP($A206,'[2]1516 Exp_Rev Access'!$F$7:$GB$306,132,FALSE)),"",VLOOKUP($A206,'[2]1516 Exp_Rev Access'!$F$7:$GB$306,132,FALSE))</f>
        <v>0</v>
      </c>
      <c r="EW206" s="99">
        <f>IF(ISNA(VLOOKUP($A206,'[2]1516 Exp_Rev Access'!$F$7:$GB$306,133,FALSE)),"",VLOOKUP($A206,'[2]1516 Exp_Rev Access'!$F$7:$GB$306,133,FALSE))</f>
        <v>0</v>
      </c>
      <c r="EX206" s="99">
        <f>IF(ISNA(VLOOKUP($A206,'[2]1516 Exp_Rev Access'!$F$7:$GB$306,134,FALSE)),"",VLOOKUP($A206,'[2]1516 Exp_Rev Access'!$F$7:$GB$306,134,FALSE))</f>
        <v>0</v>
      </c>
      <c r="EY206" s="99">
        <f>IF(ISNA(VLOOKUP($A206,'[2]1516 Exp_Rev Access'!$F$7:$GB$306,135,FALSE)),"",VLOOKUP($A206,'[2]1516 Exp_Rev Access'!$F$7:$GB$306,135,FALSE))</f>
        <v>0</v>
      </c>
      <c r="EZ206" s="99">
        <f>IF(ISNA(VLOOKUP($A206,'[2]1516 Exp_Rev Access'!$F$7:$GB$306,136,FALSE)),"",VLOOKUP($A206,'[2]1516 Exp_Rev Access'!$F$7:$GB$306,136,FALSE))</f>
        <v>0</v>
      </c>
      <c r="FA206" s="99">
        <f>IF(ISNA(VLOOKUP($A206,'[2]1516 Exp_Rev Access'!$F$7:$GB$306,137,FALSE)),"",VLOOKUP($A206,'[2]1516 Exp_Rev Access'!$F$7:$GB$306,137,FALSE))</f>
        <v>0</v>
      </c>
      <c r="FB206" s="99">
        <f>IF(ISNA(VLOOKUP($A206,'[2]1516 Exp_Rev Access'!$F$7:$GB$306,138,FALSE)),"",VLOOKUP($A206,'[2]1516 Exp_Rev Access'!$F$7:$GB$306,138,FALSE))</f>
        <v>0</v>
      </c>
      <c r="FC206" s="99">
        <f>IF(ISNA(VLOOKUP($A206,'[2]1516 Exp_Rev Access'!$F$7:$GB$306,139,FALSE)),"",VLOOKUP($A206,'[2]1516 Exp_Rev Access'!$F$7:$GB$306,139,FALSE))</f>
        <v>0</v>
      </c>
      <c r="FD206" s="99">
        <f>IF(ISNA(VLOOKUP($A206,'[2]1516 Exp_Rev Access'!$F$7:$FS$306,140,FALSE)),"",VLOOKUP($A206,'[2]1516 Exp_Rev Access'!$F$7:$FS$306,140,FALSE))</f>
        <v>0</v>
      </c>
      <c r="FE206" s="99">
        <f>IF(ISNA(VLOOKUP($A206,'[2]1516 Exp_Rev Access'!$F$7:$FS$306,141,FALSE)),"",VLOOKUP($A206,'[2]1516 Exp_Rev Access'!$F$7:$FS$306,141,FALSE))</f>
        <v>0</v>
      </c>
      <c r="FF206" s="99">
        <f>IF(ISNA(VLOOKUP($A206,'[2]1516 Exp_Rev Access'!$F$7:$FS$306,142,FALSE)),"",VLOOKUP($A206,'[2]1516 Exp_Rev Access'!$F$7:$FS$306,142,FALSE))</f>
        <v>0</v>
      </c>
      <c r="FG206" s="99">
        <f>IF(ISNA(VLOOKUP($A206,'[2]1516 Exp_Rev Access'!$F$7:$FS$306,143,FALSE)),"",VLOOKUP($A206,'[2]1516 Exp_Rev Access'!$F$7:$FS$306,143,FALSE))</f>
        <v>0</v>
      </c>
      <c r="FH206" s="99">
        <f>IF(ISNA(VLOOKUP($A206,'[2]1516 Exp_Rev Access'!$F$7:$FS$306,144,FALSE)),"",VLOOKUP($A206,'[2]1516 Exp_Rev Access'!$F$7:$FS$306,144,FALSE))</f>
        <v>0</v>
      </c>
      <c r="FI206" s="99">
        <f>IF(ISNA(VLOOKUP($A206,'[2]1516 Exp_Rev Access'!$F$7:$FS$306,145,FALSE)),"",VLOOKUP($A206,'[2]1516 Exp_Rev Access'!$F$7:$FS$306,145,FALSE))</f>
        <v>0</v>
      </c>
      <c r="FJ206" s="99">
        <f>IF(ISNA(VLOOKUP($A206,'[2]1516 Exp_Rev Access'!$F$7:$FS$306,146,FALSE)),"",VLOOKUP($A206,'[2]1516 Exp_Rev Access'!$F$7:$FS$306,146,FALSE))</f>
        <v>0</v>
      </c>
      <c r="FK206" s="99">
        <f>IF(ISNA(VLOOKUP($A206,'[2]1516 Exp_Rev Access'!$F$7:$FS$306,147,FALSE)),"",VLOOKUP($A206,'[2]1516 Exp_Rev Access'!$F$7:$FS$306,147,FALSE))</f>
        <v>0</v>
      </c>
      <c r="FL206" s="99">
        <f>IF(ISNA(VLOOKUP($A206,'[2]1516 Exp_Rev Access'!$F$7:$FS$306,148,FALSE)),"",VLOOKUP($A206,'[2]1516 Exp_Rev Access'!$F$7:$FS$306,148,FALSE))</f>
        <v>0</v>
      </c>
      <c r="FM206" s="99">
        <f>IF(ISNA(VLOOKUP($A206,'[2]1516 Exp_Rev Access'!$F$7:$FS$306,149,FALSE)),"",VLOOKUP($A206,'[2]1516 Exp_Rev Access'!$F$7:$FS$306,149,FALSE))</f>
        <v>0</v>
      </c>
      <c r="FN206" s="99">
        <f>IF(ISNA(VLOOKUP($A206,'[2]1516 Exp_Rev Access'!$F$7:$FS$306,150,FALSE)),"",VLOOKUP($A206,'[2]1516 Exp_Rev Access'!$F$7:$FS$306,150,FALSE))</f>
        <v>0</v>
      </c>
      <c r="FO206" s="99">
        <f>IF(ISNA(VLOOKUP($A206,'[2]1516 Exp_Rev Access'!$F$7:$FS$306,151,FALSE)),"",VLOOKUP($A206,'[2]1516 Exp_Rev Access'!$F$7:$FS$306,151,FALSE))</f>
        <v>0</v>
      </c>
      <c r="FP206" s="99">
        <f>IF(ISNA(VLOOKUP($A206,'[2]1516 Exp_Rev Access'!$F$7:$FS$306,152,FALSE)),"",VLOOKUP($A206,'[2]1516 Exp_Rev Access'!$F$7:$FS$306,152,FALSE))</f>
        <v>0</v>
      </c>
      <c r="FQ206" s="99">
        <f>IF(ISNA(VLOOKUP($A206,'[2]1516 Exp_Rev Access'!$F$7:$FS$306,153,FALSE)),"",VLOOKUP($A206,'[2]1516 Exp_Rev Access'!$F$7:$FS$306,153,FALSE))</f>
        <v>31331.1</v>
      </c>
      <c r="FR206" s="101">
        <f t="shared" si="260"/>
        <v>1015327.36</v>
      </c>
      <c r="FS206" s="72">
        <f t="shared" si="261"/>
        <v>0.11437095997695602</v>
      </c>
      <c r="FT206" s="94">
        <f t="shared" si="262"/>
        <v>1508.5467052967833</v>
      </c>
      <c r="FU206" s="99">
        <f>IF(ISNA(VLOOKUP($A206,'[2]1516 Exp_Rev Access'!$F$7:$GB$306,154,FALSE)),"",VLOOKUP($A206,'[2]1516 Exp_Rev Access'!$F$7:$GB$306,154,FALSE))</f>
        <v>2999.68</v>
      </c>
      <c r="FV206" s="99">
        <f>IF(ISNA(VLOOKUP($A206,'[2]1516 Exp_Rev Access'!$F$7:$GB$306,155,FALSE)),"",VLOOKUP($A206,'[2]1516 Exp_Rev Access'!$F$7:$GB$306,155,FALSE))</f>
        <v>0</v>
      </c>
      <c r="FW206" s="99">
        <f>IF(ISNA(VLOOKUP($A206,'[2]1516 Exp_Rev Access'!$F$7:$GB$306,156,FALSE)),"",VLOOKUP($A206,'[2]1516 Exp_Rev Access'!$F$7:$GB$306,156,FALSE))</f>
        <v>0</v>
      </c>
      <c r="FX206" s="99">
        <f>IF(ISNA(VLOOKUP($A206,'[2]1516 Exp_Rev Access'!$F$7:$GB$306,157,FALSE)),"",VLOOKUP($A206,'[2]1516 Exp_Rev Access'!$F$7:$GB$306,157,FALSE))</f>
        <v>0</v>
      </c>
      <c r="FY206" s="99">
        <f>IF(ISNA(VLOOKUP($A206,'[2]1516 Exp_Rev Access'!$F$7:$GB$306,158,FALSE)),"",VLOOKUP($A206,'[2]1516 Exp_Rev Access'!$F$7:$GB$306,158,FALSE))</f>
        <v>0</v>
      </c>
      <c r="FZ206" s="99">
        <f>IF(ISNA(VLOOKUP($A206,'[2]1516 Exp_Rev Access'!$F$7:$GB$306,159,FALSE)),"",VLOOKUP($A206,'[2]1516 Exp_Rev Access'!$F$7:$GB$306,159,FALSE))</f>
        <v>40000</v>
      </c>
      <c r="GA206" s="99">
        <f>IF(ISNA(VLOOKUP($A206,'[2]1516 Exp_Rev Access'!$F$7:$GB$306,160,FALSE)),"",VLOOKUP($A206,'[2]1516 Exp_Rev Access'!$F$7:$GB$306,160,FALSE))</f>
        <v>0</v>
      </c>
      <c r="GB206" s="99">
        <f>IF(ISNA(VLOOKUP($A206,'[2]1516 Exp_Rev Access'!$F$7:$GB$306,161,FALSE)),"",VLOOKUP($A206,'[2]1516 Exp_Rev Access'!$F$7:$GB$306,161,FALSE))</f>
        <v>0</v>
      </c>
      <c r="GC206" s="99">
        <f>IF(ISNA(VLOOKUP($A206,'[2]1516 Exp_Rev Access'!$F$7:$GB$306,162,FALSE)),"",VLOOKUP($A206,'[2]1516 Exp_Rev Access'!$F$7:$GB$306,162,FALSE))</f>
        <v>0</v>
      </c>
      <c r="GD206" s="99">
        <f>IF(ISNA(VLOOKUP($A206,'[2]1516 Exp_Rev Access'!$F$7:$GB$306,163,FALSE)),"",VLOOKUP($A206,'[2]1516 Exp_Rev Access'!$F$7:$GB$306,163,FALSE))</f>
        <v>0</v>
      </c>
      <c r="GE206" s="99">
        <f>IF(ISNA(VLOOKUP($A206,'[2]1516 Exp_Rev Access'!$F$7:$GB$306,164,FALSE)),"",VLOOKUP($A206,'[2]1516 Exp_Rev Access'!$F$7:$GB$306,164,FALSE))</f>
        <v>39165.54</v>
      </c>
      <c r="GF206" s="99">
        <f>IF(ISNA(VLOOKUP($A206,'[2]1516 Exp_Rev Access'!$F$7:$GB$306,165,FALSE)),"",VLOOKUP($A206,'[2]1516 Exp_Rev Access'!$F$7:$GB$306,165,FALSE))</f>
        <v>0</v>
      </c>
      <c r="GG206" s="99">
        <f>IF(ISNA(VLOOKUP($A206,'[2]1516 Exp_Rev Access'!$F$7:$GB$306,166,FALSE)),"",VLOOKUP($A206,'[2]1516 Exp_Rev Access'!$F$7:$GB$306,166,FALSE))</f>
        <v>0</v>
      </c>
      <c r="GH206" s="99">
        <f>IF(ISNA(VLOOKUP($A206,'[2]1516 Exp_Rev Access'!$F$7:$GB$306,167,FALSE)),"",VLOOKUP($A206,'[2]1516 Exp_Rev Access'!$F$7:$GB$306,167,FALSE))</f>
        <v>0</v>
      </c>
      <c r="GI206" s="99">
        <f>IF(ISNA(VLOOKUP($A206,'[2]1516 Exp_Rev Access'!$F$7:$GB$306,168,FALSE)),"",VLOOKUP($A206,'[2]1516 Exp_Rev Access'!$F$7:$GB$306,168,FALSE))</f>
        <v>0</v>
      </c>
      <c r="GJ206" s="99">
        <f>IF(ISNA(VLOOKUP($A206,'[2]1516 Exp_Rev Access'!$F$7:$GB$306,169,FALSE)),"",VLOOKUP($A206,'[2]1516 Exp_Rev Access'!$F$7:$GB$306,169,FALSE))</f>
        <v>0</v>
      </c>
      <c r="GK206" s="99">
        <f>IF(ISNA(VLOOKUP($A206,'[2]1516 Exp_Rev Access'!$F$7:$GB$306,170,FALSE)),"",VLOOKUP($A206,'[2]1516 Exp_Rev Access'!$F$7:$GB$306,170,FALSE))</f>
        <v>0</v>
      </c>
      <c r="GL206" s="99">
        <f>IF(ISNA(VLOOKUP($A206,'[2]1516 Exp_Rev Access'!$F$7:$GB$306,171,FALSE)),"",VLOOKUP($A206,'[2]1516 Exp_Rev Access'!$F$7:$GB$306,171,FALSE))</f>
        <v>0</v>
      </c>
      <c r="GM206" s="99">
        <f>IF(ISNA(VLOOKUP($A206,'[2]1516 Exp_Rev Access'!$F$7:$GB$306,172,FALSE)),"",VLOOKUP($A206,'[2]1516 Exp_Rev Access'!$F$7:$GB$306,172,FALSE))</f>
        <v>0</v>
      </c>
      <c r="GN206" s="99">
        <f>IF(ISNA(VLOOKUP($A206,'[2]1516 Exp_Rev Access'!$F$7:$GB$306,173,FALSE)),"",VLOOKUP($A206,'[2]1516 Exp_Rev Access'!$F$7:$GB$306,173,FALSE))</f>
        <v>0</v>
      </c>
      <c r="GO206" s="99">
        <f>IF(ISNA(VLOOKUP($A206,'[2]1516 Exp_Rev Access'!$F$7:$GB$306,174,FALSE)),"",VLOOKUP($A206,'[2]1516 Exp_Rev Access'!$F$7:$GB$306,174,FALSE))</f>
        <v>0</v>
      </c>
      <c r="GP206" s="99">
        <f>IF(ISNA(VLOOKUP($A206,'[2]1516 Exp_Rev Access'!$F$7:$GB$306,175,FALSE)),"",VLOOKUP($A206,'[2]1516 Exp_Rev Access'!$F$7:$GB$306,175,FALSE))</f>
        <v>0</v>
      </c>
      <c r="GQ206" s="99">
        <f>IF(ISNA(VLOOKUP($A206,'[2]1516 Exp_Rev Access'!$F$7:$GB$306,176,FALSE)),"",VLOOKUP($A206,'[2]1516 Exp_Rev Access'!$F$7:$GB$306,176,FALSE))</f>
        <v>0</v>
      </c>
      <c r="GR206" s="99">
        <f>IF(ISNA(VLOOKUP($A206,'[2]1516 Exp_Rev Access'!$F$7:$GB$306,177,FALSE)),"",VLOOKUP($A206,'[2]1516 Exp_Rev Access'!$F$7:$GB$306,177,FALSE))</f>
        <v>0</v>
      </c>
      <c r="GS206" s="99">
        <f>IF(ISNA(VLOOKUP($A206,'[2]1516 Exp_Rev Access'!$F$7:$GB$306,178,FALSE)),"",VLOOKUP($A206,'[2]1516 Exp_Rev Access'!$F$7:$GB$306,178,FALSE))</f>
        <v>0</v>
      </c>
      <c r="GT206" s="101">
        <f t="shared" si="263"/>
        <v>82165.22</v>
      </c>
      <c r="GU206" s="72">
        <f t="shared" si="264"/>
        <v>9.2554534215622698E-3</v>
      </c>
      <c r="GV206" s="84">
        <f t="shared" si="265"/>
        <v>122.07892429982914</v>
      </c>
    </row>
    <row r="207" spans="1:207" customFormat="1" ht="12" customHeight="1" x14ac:dyDescent="0.2">
      <c r="A207" s="96" t="s">
        <v>524</v>
      </c>
      <c r="B207" s="69" t="s">
        <v>525</v>
      </c>
      <c r="C207" s="80">
        <f>IF(ISNA(VLOOKUP($A207,'[2]1516 enrollment_Rev_Exp by size'!$A$6:$G$320,3,FALSE)),"",VLOOKUP($A207,'[2]1516 enrollment_Rev_Exp by size'!$A$6:$G$320,3,FALSE))</f>
        <v>679.4</v>
      </c>
      <c r="D207" s="97">
        <v>8329600.2199999997</v>
      </c>
      <c r="E207" s="80">
        <f t="shared" si="243"/>
        <v>8329600.2199999988</v>
      </c>
      <c r="F207" s="80">
        <f t="shared" si="244"/>
        <v>0</v>
      </c>
      <c r="G207" s="98">
        <f>IF(ISNA(VLOOKUP($A207,'[2]1516 Exp_Rev Access'!$F$7:$FS$306,2,FALSE)),"",VLOOKUP($A207,'[2]1516 Exp_Rev Access'!$F$7:$FS$306,2,FALSE))</f>
        <v>1778566.73</v>
      </c>
      <c r="H207" s="98">
        <f>IF(ISNA(VLOOKUP($A207,'[2]1516 Exp_Rev Access'!$F$7:$FS$306,3,FALSE)),"",VLOOKUP($A207,'[2]1516 Exp_Rev Access'!$F$7:$FS$306,3,FALSE))</f>
        <v>184.42</v>
      </c>
      <c r="I207" s="98">
        <f>IF(ISNA(VLOOKUP($A207,'[2]1516 Exp_Rev Access'!$F$7:$FS$306,4,FALSE)),"",VLOOKUP($A207,'[2]1516 Exp_Rev Access'!$F$7:$FS$306,4,FALSE))</f>
        <v>895.58</v>
      </c>
      <c r="J207" s="98">
        <f>IF(ISNA(VLOOKUP($A207,'[2]1516 Exp_Rev Access'!$F$7:$FS$306,5,FALSE)),"",VLOOKUP($A207,'[2]1516 Exp_Rev Access'!$F$7:$FS$306,5,FALSE))</f>
        <v>11103.18</v>
      </c>
      <c r="K207" s="98">
        <f>IF(ISNA(VLOOKUP($A207,'[2]1516 Exp_Rev Access'!$F$7:$FS$306,6,FALSE)),"",VLOOKUP($A207,'[2]1516 Exp_Rev Access'!$F$7:$FS$306,6,FALSE))</f>
        <v>88980.160000000003</v>
      </c>
      <c r="L207" s="98">
        <f>IF(ISNA(VLOOKUP($A207,'[2]1516 Exp_Rev Access'!$F$7:$FS$306,7,FALSE)),"",VLOOKUP($A207,'[2]1516 Exp_Rev Access'!$F$7:$FS$306,7,FALSE))</f>
        <v>0</v>
      </c>
      <c r="M207" s="90">
        <f t="shared" si="245"/>
        <v>1879730.0699999998</v>
      </c>
      <c r="N207" s="72">
        <f t="shared" si="246"/>
        <v>0.2256687020208516</v>
      </c>
      <c r="O207" s="73">
        <f t="shared" si="247"/>
        <v>2766.7501766264349</v>
      </c>
      <c r="P207" s="99">
        <f>IF(ISNA(VLOOKUP($A207,'[2]1516 Exp_Rev Access'!$F$7:$FS$306,8,FALSE)),"",VLOOKUP($A207,'[2]1516 Exp_Rev Access'!$F$7:$FS$306,8,FALSE))</f>
        <v>0</v>
      </c>
      <c r="Q207" s="99">
        <f>IF(ISNA(VLOOKUP($A207,'[2]1516 Exp_Rev Access'!$F$7:$FS$306,9,FALSE)),"",VLOOKUP($A207,'[2]1516 Exp_Rev Access'!$F$7:$FS$306,9,FALSE))</f>
        <v>0</v>
      </c>
      <c r="R207" s="99">
        <f>IF(ISNA(VLOOKUP($A207,'[2]1516 Exp_Rev Access'!$F$7:$FS$306,10,FALSE)),"",VLOOKUP($A207,'[2]1516 Exp_Rev Access'!$F$7:$FS$306,10,FALSE))</f>
        <v>0</v>
      </c>
      <c r="S207" s="99">
        <f>IF(ISNA(VLOOKUP($A207,'[2]1516 Exp_Rev Access'!$F$7:$FS$306,11,FALSE)),"",VLOOKUP($A207,'[2]1516 Exp_Rev Access'!$F$7:$FS$306,11,FALSE))</f>
        <v>0</v>
      </c>
      <c r="T207" s="99">
        <f>IF(ISNA(VLOOKUP($A207,'[2]1516 Exp_Rev Access'!$F$7:$FS$306,12,FALSE)),"",VLOOKUP($A207,'[2]1516 Exp_Rev Access'!$F$7:$FS$306,12,FALSE))</f>
        <v>0</v>
      </c>
      <c r="U207" s="99">
        <f>IF(ISNA(VLOOKUP($A207,'[2]1516 Exp_Rev Access'!$F$7:$FS$306,13,FALSE)),"",VLOOKUP($A207,'[2]1516 Exp_Rev Access'!$F$7:$FS$306,13,FALSE))</f>
        <v>0</v>
      </c>
      <c r="V207" s="99">
        <f>IF(ISNA(VLOOKUP($A207,'[2]1516 Exp_Rev Access'!$F$7:$FS$306,14,FALSE)),"",VLOOKUP($A207,'[2]1516 Exp_Rev Access'!$F$7:$FS$306,14,FALSE))</f>
        <v>0</v>
      </c>
      <c r="W207" s="99">
        <f>IF(ISNA(VLOOKUP($A207,'[2]1516 Exp_Rev Access'!$F$7:$FS$306,15,FALSE)),"",VLOOKUP($A207,'[2]1516 Exp_Rev Access'!$F$7:$FS$306,15,FALSE))</f>
        <v>0</v>
      </c>
      <c r="X207" s="99">
        <f>IF(ISNA(VLOOKUP($A207,'[2]1516 Exp_Rev Access'!$F$7:$FS$306,16,FALSE)),"",VLOOKUP($A207,'[2]1516 Exp_Rev Access'!$F$7:$FS$306,16,FALSE))</f>
        <v>50</v>
      </c>
      <c r="Y207" s="99">
        <f>IF(ISNA(VLOOKUP($A207,'[2]1516 Exp_Rev Access'!$F$7:$FS$306,17,FALSE)),"",VLOOKUP($A207,'[2]1516 Exp_Rev Access'!$F$7:$FS$306,17,FALSE))</f>
        <v>0</v>
      </c>
      <c r="Z207" s="99">
        <f>IF(ISNA(VLOOKUP($A207,'[2]1516 Exp_Rev Access'!$F$7:$FS$306,18,FALSE)),"",VLOOKUP($A207,'[2]1516 Exp_Rev Access'!$F$7:$FS$306,18,FALSE))</f>
        <v>0</v>
      </c>
      <c r="AA207" s="99">
        <f>IF(ISNA(VLOOKUP($A207,'[2]1516 Exp_Rev Access'!$F$7:$FS$306,19,FALSE)),"",VLOOKUP($A207,'[2]1516 Exp_Rev Access'!$F$7:$FS$306,19,FALSE))</f>
        <v>0</v>
      </c>
      <c r="AB207" s="99">
        <f>IF(ISNA(VLOOKUP($A207,'[2]1516 Exp_Rev Access'!$F$7:$FS$306,20,FALSE)),"",VLOOKUP($A207,'[2]1516 Exp_Rev Access'!$F$7:$FS$306,20,FALSE))</f>
        <v>0</v>
      </c>
      <c r="AC207" s="99">
        <f>IF(ISNA(VLOOKUP($A207,'[2]1516 Exp_Rev Access'!$F$7:$FS$306,21,FALSE)),"",VLOOKUP($A207,'[2]1516 Exp_Rev Access'!$F$7:$FS$306,21,FALSE))</f>
        <v>33372.01</v>
      </c>
      <c r="AD207" s="99">
        <f>IF(ISNA(VLOOKUP($A207,'[2]1516 Exp_Rev Access'!$F$7:$FS$306,22,FALSE)),"",VLOOKUP($A207,'[2]1516 Exp_Rev Access'!$F$7:$FS$306,22,FALSE))</f>
        <v>0</v>
      </c>
      <c r="AE207" s="99">
        <f>IF(ISNA(VLOOKUP($A207,'[2]1516 Exp_Rev Access'!$F$7:$FS$306,23,FALSE)),"",VLOOKUP($A207,'[2]1516 Exp_Rev Access'!$F$7:$FS$306,23,FALSE))</f>
        <v>0</v>
      </c>
      <c r="AF207" s="99">
        <f>IF(ISNA(VLOOKUP($A207,'[2]1516 Exp_Rev Access'!$F$7:$FS$306,24,FALSE)),"",VLOOKUP($A207,'[2]1516 Exp_Rev Access'!$F$7:$FS$306,24,FALSE))</f>
        <v>39954.54</v>
      </c>
      <c r="AG207" s="99">
        <f>IF(ISNA(VLOOKUP($A207,'[2]1516 Exp_Rev Access'!$F$7:$FS$306,25,FALSE)),"",VLOOKUP($A207,'[2]1516 Exp_Rev Access'!$F$7:$FS$306,25,FALSE))</f>
        <v>307.83999999999997</v>
      </c>
      <c r="AH207" s="98">
        <f>IF(ISNA(VLOOKUP($A207,'[2]1516 Exp_Rev Access'!$F$7:$FS$306,26,FALSE)),"",VLOOKUP($A207,'[2]1516 Exp_Rev Access'!$F$7:$FS$306,26,FALSE))</f>
        <v>12984.84</v>
      </c>
      <c r="AI207" s="98">
        <f>IF(ISNA(VLOOKUP($A207,'[2]1516 Exp_Rev Access'!$F$7:$FS$306,27,FALSE)),"",VLOOKUP($A207,'[2]1516 Exp_Rev Access'!$F$7:$FS$306,27,FALSE))</f>
        <v>0</v>
      </c>
      <c r="AJ207" s="98">
        <f>IF(ISNA(VLOOKUP($A207,'[2]1516 Exp_Rev Access'!$F$7:$FS$306,28,FALSE)),"",VLOOKUP($A207,'[2]1516 Exp_Rev Access'!$F$7:$FS$306,28,FALSE))</f>
        <v>2545.14</v>
      </c>
      <c r="AK207" s="98">
        <f>IF(ISNA(VLOOKUP($A207,'[2]1516 Exp_Rev Access'!$F$7:$FS$306,29,FALSE)),"",VLOOKUP($A207,'[2]1516 Exp_Rev Access'!$F$7:$FS$306,29,FALSE))</f>
        <v>20555.84</v>
      </c>
      <c r="AL207" s="100">
        <f t="shared" si="248"/>
        <v>109770.20999999999</v>
      </c>
      <c r="AM207" s="72">
        <f t="shared" si="249"/>
        <v>1.3178328743369151E-2</v>
      </c>
      <c r="AN207" s="94">
        <f t="shared" si="250"/>
        <v>161.56934059464231</v>
      </c>
      <c r="AO207" s="99">
        <f>IF(ISNA(VLOOKUP($A207,'[2]1516 Exp_Rev Access'!$F$7:$GB$306,30,FALSE)),"",VLOOKUP($A207,'[2]1516 Exp_Rev Access'!$F$7:$FS$306,30,FALSE))</f>
        <v>4375040.5999999996</v>
      </c>
      <c r="AP207" s="99">
        <f>IF(ISNA(VLOOKUP($A207,'[2]1516 Exp_Rev Access'!$F$7:$GB$306,31,FALSE)),"",VLOOKUP($A207,'[2]1516 Exp_Rev Access'!$F$7:$FS$306,31,FALSE))</f>
        <v>0</v>
      </c>
      <c r="AQ207" s="99">
        <f>IF(ISNA(VLOOKUP($A207,'[2]1516 Exp_Rev Access'!$F$7:$GB$306,32,FALSE)),"",VLOOKUP($A207,'[2]1516 Exp_Rev Access'!$F$7:$FS$306,32,FALSE))</f>
        <v>0</v>
      </c>
      <c r="AR207" s="99">
        <f>IF(ISNA(VLOOKUP($A207,'[2]1516 Exp_Rev Access'!$F$7:$GB$306,33,FALSE)),"",VLOOKUP($A207,'[2]1516 Exp_Rev Access'!$F$7:$FS$306,33,FALSE))</f>
        <v>0</v>
      </c>
      <c r="AS207" s="99">
        <f>IF(ISNA(VLOOKUP($A207,'[2]1516 Exp_Rev Access'!$F$7:$GB$306,34,FALSE)),"",VLOOKUP($A207,'[2]1516 Exp_Rev Access'!$F$7:$FS$306,34,FALSE))</f>
        <v>0</v>
      </c>
      <c r="AT207" s="101">
        <f t="shared" si="251"/>
        <v>4375040.5999999996</v>
      </c>
      <c r="AU207" s="72">
        <f t="shared" si="252"/>
        <v>0.52524016572790566</v>
      </c>
      <c r="AV207" s="94">
        <f t="shared" si="253"/>
        <v>6439.565204592287</v>
      </c>
      <c r="AW207" s="99">
        <f>IF(ISNA(VLOOKUP($A207,'[2]1516 Exp_Rev Access'!$F$7:$GB$306,35,FALSE)),"",VLOOKUP($A207,'[2]1516 Exp_Rev Access'!$F$7:$GB$306,35,FALSE))</f>
        <v>0</v>
      </c>
      <c r="AX207" s="99">
        <f>IF(ISNA(VLOOKUP($A207,'[2]1516 Exp_Rev Access'!$F$7:$GB$306,36,FALSE)),"",VLOOKUP($A207,'[2]1516 Exp_Rev Access'!$F$7:$GB$306,36,FALSE))</f>
        <v>553453.66</v>
      </c>
      <c r="AY207" s="99">
        <f>IF(ISNA(VLOOKUP($A207,'[2]1516 Exp_Rev Access'!$F$7:$GB$306,37,FALSE)),"",VLOOKUP($A207,'[2]1516 Exp_Rev Access'!$F$7:$GB$306,37,FALSE))</f>
        <v>12063.37</v>
      </c>
      <c r="AZ207" s="99">
        <f>IF(ISNA(VLOOKUP($A207,'[2]1516 Exp_Rev Access'!$F$7:$GB$306,38,FALSE)),"",VLOOKUP($A207,'[2]1516 Exp_Rev Access'!$F$7:$GB$306,38,FALSE))</f>
        <v>0</v>
      </c>
      <c r="BA207" s="99">
        <f>IF(ISNA(VLOOKUP($A207,'[2]1516 Exp_Rev Access'!$F$7:$GB$306,39,FALSE)),"",VLOOKUP($A207,'[2]1516 Exp_Rev Access'!$F$7:$GB$306,39,FALSE))</f>
        <v>0</v>
      </c>
      <c r="BB207" s="99">
        <f>IF(ISNA(VLOOKUP($A207,'[2]1516 Exp_Rev Access'!$F$7:$GB$306,40,FALSE)),"",VLOOKUP($A207,'[2]1516 Exp_Rev Access'!$F$7:$GB$306,40,FALSE))</f>
        <v>229974.39</v>
      </c>
      <c r="BC207" s="99">
        <f>IF(ISNA(VLOOKUP($A207,'[2]1516 Exp_Rev Access'!$F$7:$GB$306,41,FALSE)),"",VLOOKUP($A207,'[2]1516 Exp_Rev Access'!$F$7:$GB$306,41,FALSE))</f>
        <v>0</v>
      </c>
      <c r="BD207" s="99">
        <f>IF(ISNA(VLOOKUP($A207,'[2]1516 Exp_Rev Access'!$F$7:$GB$306,42,FALSE)),"",VLOOKUP($A207,'[2]1516 Exp_Rev Access'!$F$7:$GB$306,42,FALSE))</f>
        <v>828.38</v>
      </c>
      <c r="BE207" s="99">
        <f>IF(ISNA(VLOOKUP($A207,'[2]1516 Exp_Rev Access'!$F$7:$GB$306,43,FALSE)),"",VLOOKUP($A207,'[2]1516 Exp_Rev Access'!$F$7:$GB$306,43,FALSE))</f>
        <v>0</v>
      </c>
      <c r="BF207" s="99">
        <f>IF(ISNA(VLOOKUP($A207,'[2]1516 Exp_Rev Access'!$F$7:$GB$306,44,FALSE)),"",VLOOKUP($A207,'[2]1516 Exp_Rev Access'!$F$7:$GB$306,44,FALSE))</f>
        <v>0</v>
      </c>
      <c r="BG207" s="99">
        <f>IF(ISNA(VLOOKUP($A207,'[2]1516 Exp_Rev Access'!$F$7:$GB$306,45,FALSE)),"",VLOOKUP($A207,'[2]1516 Exp_Rev Access'!$F$7:$GB$306,45,FALSE))</f>
        <v>6522.53</v>
      </c>
      <c r="BH207" s="99">
        <f>IF(ISNA(VLOOKUP($A207,'[2]1516 Exp_Rev Access'!$F$7:$GB$306,46,FALSE)),"",VLOOKUP($A207,'[2]1516 Exp_Rev Access'!$F$7:$GB$306,46,FALSE))</f>
        <v>0</v>
      </c>
      <c r="BI207" s="99">
        <f>IF(ISNA(VLOOKUP($A207,'[2]1516 Exp_Rev Access'!$F$7:$GB$306,47,FALSE)),"",VLOOKUP($A207,'[2]1516 Exp_Rev Access'!$F$7:$GB$306,47,FALSE))</f>
        <v>7788.2</v>
      </c>
      <c r="BJ207" s="99">
        <f>IF(ISNA(VLOOKUP($A207,'[2]1516 Exp_Rev Access'!$F$7:$GB$306,48,FALSE)),"",VLOOKUP($A207,'[2]1516 Exp_Rev Access'!$F$7:$GB$306,48,FALSE))</f>
        <v>449605.13</v>
      </c>
      <c r="BK207" s="99">
        <f>IF(ISNA(VLOOKUP($A207,'[2]1516 Exp_Rev Access'!$F$7:$GB$306,49,FALSE)),"",VLOOKUP($A207,'[2]1516 Exp_Rev Access'!$F$7:$GB$306,49,FALSE))</f>
        <v>0</v>
      </c>
      <c r="BL207" s="99">
        <f>IF(ISNA(VLOOKUP($A207,'[2]1516 Exp_Rev Access'!$F$7:$GB$306,50,FALSE)),"",VLOOKUP($A207,'[2]1516 Exp_Rev Access'!$F$7:$GB$306,50,FALSE))</f>
        <v>0</v>
      </c>
      <c r="BM207" s="99">
        <f>IF(ISNA(VLOOKUP($A207,'[2]1516 Exp_Rev Access'!$F$7:$GB$306,51,FALSE)),"",VLOOKUP($A207,'[2]1516 Exp_Rev Access'!$F$7:$GB$306,51,FALSE))</f>
        <v>0</v>
      </c>
      <c r="BN207" s="99">
        <f>IF(ISNA(VLOOKUP($A207,'[2]1516 Exp_Rev Access'!$F$7:$GB$306,52,FALSE)),"",VLOOKUP($A207,'[2]1516 Exp_Rev Access'!$F$7:$GB$306,52,FALSE))</f>
        <v>0</v>
      </c>
      <c r="BO207" s="99">
        <f>IF(ISNA(VLOOKUP($A207,'[2]1516 Exp_Rev Access'!$F$7:$GB$306,53,FALSE)),"",VLOOKUP($A207,'[2]1516 Exp_Rev Access'!$F$7:$GB$306,53,FALSE))</f>
        <v>0</v>
      </c>
      <c r="BP207" s="99">
        <f>IF(ISNA(VLOOKUP($A207,'[2]1516 Exp_Rev Access'!$F$7:$GB$306,54,FALSE)),"",VLOOKUP($A207,'[2]1516 Exp_Rev Access'!$F$7:$GB$306,54,FALSE))</f>
        <v>0</v>
      </c>
      <c r="BQ207" s="99">
        <f>IF(ISNA(VLOOKUP($A207,'[2]1516 Exp_Rev Access'!$F$7:$GB$306,55,FALSE)),"",VLOOKUP($A207,'[2]1516 Exp_Rev Access'!$F$7:$GB$306,55,FALSE))</f>
        <v>0</v>
      </c>
      <c r="BR207" s="99">
        <f>IF(ISNA(VLOOKUP($A207,'[2]1516 Exp_Rev Access'!$F$7:$GB$306,56,FALSE)),"",VLOOKUP($A207,'[2]1516 Exp_Rev Access'!$F$7:$GB$306,56,FALSE))</f>
        <v>0</v>
      </c>
      <c r="BS207" s="99">
        <f>IF(ISNA(VLOOKUP($A207,'[2]1516 Exp_Rev Access'!$F$7:$GB$306,57,FALSE)),"",VLOOKUP($A207,'[2]1516 Exp_Rev Access'!$F$7:$GB$306,57,FALSE))</f>
        <v>0</v>
      </c>
      <c r="BT207" s="99">
        <f>IF(ISNA(VLOOKUP($A207,'[2]1516 Exp_Rev Access'!$F$7:$GB$306,58,FALSE)),"",VLOOKUP($A207,'[2]1516 Exp_Rev Access'!$F$7:$GB$306,58,FALSE))</f>
        <v>0</v>
      </c>
      <c r="BU207" s="102">
        <f t="shared" si="254"/>
        <v>1260235.6600000001</v>
      </c>
      <c r="BV207" s="72">
        <f t="shared" si="255"/>
        <v>0.15129605583879993</v>
      </c>
      <c r="BW207" s="94">
        <f t="shared" si="256"/>
        <v>1854.924433323521</v>
      </c>
      <c r="BX207" s="99">
        <f>IF(ISNA(VLOOKUP($A207,'[2]1516 Exp_Rev Access'!$F$7:$GB$306,59,FALSE)),"",VLOOKUP($A207,'[2]1516 Exp_Rev Access'!$F$7:$GB$306,59,FALSE))</f>
        <v>0</v>
      </c>
      <c r="BY207" s="99">
        <f>IF(ISNA(VLOOKUP($A207,'[2]1516 Exp_Rev Access'!$F$7:$GB$306,60,FALSE)),"",VLOOKUP($A207,'[2]1516 Exp_Rev Access'!$F$7:$GB$306,60,FALSE))</f>
        <v>0</v>
      </c>
      <c r="BZ207" s="99">
        <f>IF(ISNA(VLOOKUP($A207,'[2]1516 Exp_Rev Access'!$F$7:$GB$306,61,FALSE)),"",VLOOKUP($A207,'[2]1516 Exp_Rev Access'!$F$7:$GB$306,61,FALSE))</f>
        <v>0</v>
      </c>
      <c r="CA207" s="99">
        <f>IF(ISNA(VLOOKUP($A207,'[2]1516 Exp_Rev Access'!$F$7:$GB$306,62,FALSE)),"",VLOOKUP($A207,'[2]1516 Exp_Rev Access'!$F$7:$GB$306,62,FALSE))</f>
        <v>0</v>
      </c>
      <c r="CB207" s="99">
        <f>IF(ISNA(VLOOKUP($A207,'[2]1516 Exp_Rev Access'!$F$7:$GB$306,63,FALSE)),"",VLOOKUP($A207,'[2]1516 Exp_Rev Access'!$F$7:$GB$306,63,FALSE))</f>
        <v>9871.5</v>
      </c>
      <c r="CC207" s="99">
        <f>IF(ISNA(VLOOKUP($A207,'[2]1516 Exp_Rev Access'!$F$7:$GB$306,64,FALSE)),"",VLOOKUP($A207,'[2]1516 Exp_Rev Access'!$F$7:$GB$306,64,FALSE))</f>
        <v>0</v>
      </c>
      <c r="CD207" s="101">
        <f t="shared" si="257"/>
        <v>9871.5</v>
      </c>
      <c r="CE207" s="72">
        <f t="shared" si="266"/>
        <v>1.1851108983955535E-3</v>
      </c>
      <c r="CF207" s="103">
        <f t="shared" si="267"/>
        <v>14.529732116573447</v>
      </c>
      <c r="CG207" s="99">
        <f>IF(ISNA(VLOOKUP($A207,'[2]1516 Exp_Rev Access'!$F$7:$GB$306,65,FALSE)),"",VLOOKUP($A207,'[2]1516 Exp_Rev Access'!$F$7:$GB$306,65,FALSE))</f>
        <v>0</v>
      </c>
      <c r="CH207" s="99">
        <f>IF(ISNA(VLOOKUP($A207,'[2]1516 Exp_Rev Access'!$F$7:$GB$306,66,FALSE)),"",VLOOKUP($A207,'[2]1516 Exp_Rev Access'!$F$7:$GB$306,66,FALSE))</f>
        <v>0</v>
      </c>
      <c r="CI207" s="99">
        <f>IF(ISNA(VLOOKUP($A207,'[2]1516 Exp_Rev Access'!$F$7:$GB$306,67,FALSE)),"",VLOOKUP($A207,'[2]1516 Exp_Rev Access'!$F$7:$GB$306,67,FALSE))</f>
        <v>0</v>
      </c>
      <c r="CJ207" s="99">
        <f>IF(ISNA(VLOOKUP($A207,'[2]1516 Exp_Rev Access'!$F$7:$GB$306,68,FALSE)),"",VLOOKUP($A207,'[2]1516 Exp_Rev Access'!$F$7:$GB$306,68,FALSE))</f>
        <v>0</v>
      </c>
      <c r="CK207" s="99">
        <f>IF(ISNA(VLOOKUP($A207,'[2]1516 Exp_Rev Access'!$F$7:$GB$306,69,FALSE)),"",VLOOKUP($A207,'[2]1516 Exp_Rev Access'!$F$7:$GB$306,69,FALSE))</f>
        <v>0</v>
      </c>
      <c r="CL207" s="99">
        <f>IF(ISNA(VLOOKUP($A207,'[2]1516 Exp_Rev Access'!$F$7:$GB$306,70,FALSE)),"",VLOOKUP($A207,'[2]1516 Exp_Rev Access'!$F$7:$GB$306,70,FALSE))</f>
        <v>0</v>
      </c>
      <c r="CM207" s="99">
        <f>IF(ISNA(VLOOKUP($A207,'[2]1516 Exp_Rev Access'!$F$7:$GB$306,71,FALSE)),"",VLOOKUP($A207,'[2]1516 Exp_Rev Access'!$F$7:$GB$306,71,FALSE))</f>
        <v>0</v>
      </c>
      <c r="CN207" s="99">
        <f>IF(ISNA(VLOOKUP($A207,'[2]1516 Exp_Rev Access'!$F$7:$GB$306,72,FALSE)),"",VLOOKUP($A207,'[2]1516 Exp_Rev Access'!$F$7:$GB$306,72,FALSE))</f>
        <v>0</v>
      </c>
      <c r="CO207" s="99">
        <f>IF(ISNA(VLOOKUP($A207,'[2]1516 Exp_Rev Access'!$F$7:$GB$306,73,FALSE)),"",VLOOKUP($A207,'[2]1516 Exp_Rev Access'!$F$7:$GB$306,73,FALSE))</f>
        <v>0</v>
      </c>
      <c r="CP207" s="99">
        <f>IF(ISNA(VLOOKUP($A207,'[2]1516 Exp_Rev Access'!$F$7:$GB$306,74,FALSE)),"",VLOOKUP($A207,'[2]1516 Exp_Rev Access'!$F$7:$GB$306,74,FALSE))</f>
        <v>131453.03</v>
      </c>
      <c r="CQ207" s="99">
        <f>IF(ISNA(VLOOKUP($A207,'[2]1516 Exp_Rev Access'!$F$7:$GB$306,75,FALSE)),"",VLOOKUP($A207,'[2]1516 Exp_Rev Access'!$F$7:$GB$306,75,FALSE))</f>
        <v>0</v>
      </c>
      <c r="CR207" s="99">
        <f>IF(ISNA(VLOOKUP($A207,'[2]1516 Exp_Rev Access'!$F$7:$GB$306,76,FALSE)),"",VLOOKUP($A207,'[2]1516 Exp_Rev Access'!$F$7:$GB$306,76,FALSE))</f>
        <v>7902.94</v>
      </c>
      <c r="CS207" s="99">
        <f>IF(ISNA(VLOOKUP($A207,'[2]1516 Exp_Rev Access'!$F$7:$GB$306,77,FALSE)),"",VLOOKUP($A207,'[2]1516 Exp_Rev Access'!$F$7:$GB$306,77,FALSE))</f>
        <v>0</v>
      </c>
      <c r="CT207" s="99">
        <f>IF(ISNA(VLOOKUP($A207,'[2]1516 Exp_Rev Access'!$F$7:$GB$306,78,FALSE)),"",VLOOKUP($A207,'[2]1516 Exp_Rev Access'!$F$7:$GB$306,78,FALSE))</f>
        <v>138100.26</v>
      </c>
      <c r="CU207" s="99">
        <f>IF(ISNA(VLOOKUP($A207,'[2]1516 Exp_Rev Access'!$F$7:$GB$306,79,FALSE)),"",VLOOKUP($A207,'[2]1516 Exp_Rev Access'!$F$7:$GB$306,79,FALSE))</f>
        <v>42256.33</v>
      </c>
      <c r="CV207" s="99">
        <f>IF(ISNA(VLOOKUP($A207,'[2]1516 Exp_Rev Access'!$F$7:$GB$306,80,FALSE)),"",VLOOKUP($A207,'[2]1516 Exp_Rev Access'!$F$7:$GB$306,80,FALSE))</f>
        <v>0</v>
      </c>
      <c r="CW207" s="99">
        <f>IF(ISNA(VLOOKUP($A207,'[2]1516 Exp_Rev Access'!$F$7:$GB$306,81,FALSE)),"",VLOOKUP($A207,'[2]1516 Exp_Rev Access'!$F$7:$GB$306,81,FALSE))</f>
        <v>0</v>
      </c>
      <c r="CX207" s="99">
        <f>IF(ISNA(VLOOKUP($A207,'[2]1516 Exp_Rev Access'!$F$7:$GB$306,82,FALSE)),"",VLOOKUP($A207,'[2]1516 Exp_Rev Access'!$F$7:$GB$306,82,FALSE))</f>
        <v>0</v>
      </c>
      <c r="CY207" s="99">
        <f>IF(ISNA(VLOOKUP($A207,'[2]1516 Exp_Rev Access'!$F$7:$GB$306,83,FALSE)),"",VLOOKUP($A207,'[2]1516 Exp_Rev Access'!$F$7:$GB$306,83,FALSE))</f>
        <v>0</v>
      </c>
      <c r="CZ207" s="99">
        <f>IF(ISNA(VLOOKUP($A207,'[2]1516 Exp_Rev Access'!$F$7:$GB$306,84,FALSE)),"",VLOOKUP($A207,'[2]1516 Exp_Rev Access'!$F$7:$GB$306,84,FALSE))</f>
        <v>0</v>
      </c>
      <c r="DA207" s="99">
        <f>IF(ISNA(VLOOKUP($A207,'[2]1516 Exp_Rev Access'!$F$7:$GB$306,85,FALSE)),"",VLOOKUP($A207,'[2]1516 Exp_Rev Access'!$F$7:$GB$306,85,FALSE))</f>
        <v>0</v>
      </c>
      <c r="DB207" s="99">
        <f>IF(ISNA(VLOOKUP($A207,'[2]1516 Exp_Rev Access'!$F$7:$GB$306,86,FALSE)),"",VLOOKUP($A207,'[2]1516 Exp_Rev Access'!$F$7:$GB$306,86,FALSE))</f>
        <v>0</v>
      </c>
      <c r="DC207" s="99">
        <f>IF(ISNA(VLOOKUP($A207,'[2]1516 Exp_Rev Access'!$F$7:$GB$306,87,FALSE)),"",VLOOKUP($A207,'[2]1516 Exp_Rev Access'!$F$7:$GB$306,87,FALSE))</f>
        <v>0</v>
      </c>
      <c r="DD207" s="99">
        <f>IF(ISNA(VLOOKUP($A207,'[2]1516 Exp_Rev Access'!$F$7:$GB$306,88,FALSE)),"",VLOOKUP($A207,'[2]1516 Exp_Rev Access'!$F$7:$GB$306,88,FALSE))</f>
        <v>0</v>
      </c>
      <c r="DE207" s="99">
        <f>IF(ISNA(VLOOKUP($A207,'[2]1516 Exp_Rev Access'!$F$7:$GB$306,89,FALSE)),"",VLOOKUP($A207,'[2]1516 Exp_Rev Access'!$F$7:$GB$306,89,FALSE))</f>
        <v>0</v>
      </c>
      <c r="DF207" s="99">
        <f>IF(ISNA(VLOOKUP($A207,'[2]1516 Exp_Rev Access'!$F$7:$GB$306,90,FALSE)),"",VLOOKUP($A207,'[2]1516 Exp_Rev Access'!$F$7:$GB$306,90,FALSE))</f>
        <v>0</v>
      </c>
      <c r="DG207" s="99">
        <f>IF(ISNA(VLOOKUP($A207,'[2]1516 Exp_Rev Access'!$F$7:$GB$306,91,FALSE)),"",VLOOKUP($A207,'[2]1516 Exp_Rev Access'!$F$7:$GB$306,91,FALSE))</f>
        <v>0</v>
      </c>
      <c r="DH207" s="99">
        <f>IF(ISNA(VLOOKUP($A207,'[2]1516 Exp_Rev Access'!$F$7:$GB$306,92,FALSE)),"",VLOOKUP($A207,'[2]1516 Exp_Rev Access'!$F$7:$GB$306,92,FALSE))</f>
        <v>262645.21999999997</v>
      </c>
      <c r="DI207" s="99">
        <f>IF(ISNA(VLOOKUP($A207,'[2]1516 Exp_Rev Access'!$F$7:$GB$306,93,FALSE)),"",VLOOKUP($A207,'[2]1516 Exp_Rev Access'!$F$7:$GB$306,93,FALSE))</f>
        <v>0</v>
      </c>
      <c r="DJ207" s="99">
        <f>IF(ISNA(VLOOKUP($A207,'[2]1516 Exp_Rev Access'!$F$7:$GB$306,94,FALSE)),"",VLOOKUP($A207,'[2]1516 Exp_Rev Access'!$F$7:$GB$306,94,FALSE))</f>
        <v>0</v>
      </c>
      <c r="DK207" s="99">
        <f>IF(ISNA(VLOOKUP($A207,'[2]1516 Exp_Rev Access'!$F$7:$GB$306,95,FALSE)),"",VLOOKUP($A207,'[2]1516 Exp_Rev Access'!$F$7:$GB$306,95,FALSE))</f>
        <v>0</v>
      </c>
      <c r="DL207" s="99">
        <f>IF(ISNA(VLOOKUP($A207,'[2]1516 Exp_Rev Access'!$F$7:$GB$306,96,FALSE)),"",VLOOKUP($A207,'[2]1516 Exp_Rev Access'!$F$7:$GB$306,96,FALSE))</f>
        <v>0</v>
      </c>
      <c r="DM207" s="99">
        <f>IF(ISNA(VLOOKUP($A207,'[2]1516 Exp_Rev Access'!$F$7:$GB$306,97,FALSE)),"",VLOOKUP($A207,'[2]1516 Exp_Rev Access'!$F$7:$GB$306,97,FALSE))</f>
        <v>0</v>
      </c>
      <c r="DN207" s="99">
        <f>IF(ISNA(VLOOKUP($A207,'[2]1516 Exp_Rev Access'!$F$7:$GB$306,98,FALSE)),"",VLOOKUP($A207,'[2]1516 Exp_Rev Access'!$F$7:$GB$306,98,FALSE))</f>
        <v>0</v>
      </c>
      <c r="DO207" s="99">
        <f>IF(ISNA(VLOOKUP($A207,'[2]1516 Exp_Rev Access'!$F$7:$GB$306,99,FALSE)),"",VLOOKUP($A207,'[2]1516 Exp_Rev Access'!$F$7:$GB$306,99,FALSE))</f>
        <v>0</v>
      </c>
      <c r="DP207" s="99">
        <f>IF(ISNA(VLOOKUP($A207,'[2]1516 Exp_Rev Access'!$F$7:$GB$306,100,FALSE)),"",VLOOKUP($A207,'[2]1516 Exp_Rev Access'!$F$7:$GB$306,100,FALSE))</f>
        <v>0</v>
      </c>
      <c r="DQ207" s="99">
        <f>IF(ISNA(VLOOKUP($A207,'[2]1516 Exp_Rev Access'!$F$7:$GB$306,101,FALSE)),"",VLOOKUP($A207,'[2]1516 Exp_Rev Access'!$F$7:$GB$306,101,FALSE))</f>
        <v>0</v>
      </c>
      <c r="DR207" s="99">
        <f>IF(ISNA(VLOOKUP($A207,'[2]1516 Exp_Rev Access'!$F$7:$GB$306,102,FALSE)),"",VLOOKUP($A207,'[2]1516 Exp_Rev Access'!$F$7:$GB$306,102,FALSE))</f>
        <v>0</v>
      </c>
      <c r="DS207" s="99">
        <f>IF(ISNA(VLOOKUP($A207,'[2]1516 Exp_Rev Access'!$F$7:$GB$306,103,FALSE)),"",VLOOKUP($A207,'[2]1516 Exp_Rev Access'!$F$7:$GB$306,103,FALSE))</f>
        <v>0</v>
      </c>
      <c r="DT207" s="99">
        <f>IF(ISNA(VLOOKUP($A207,'[2]1516 Exp_Rev Access'!$F$7:$GB$306,104,FALSE)),"",VLOOKUP($A207,'[2]1516 Exp_Rev Access'!$F$7:$GB$306,104,FALSE))</f>
        <v>0</v>
      </c>
      <c r="DU207" s="99">
        <f>IF(ISNA(VLOOKUP($A207,'[2]1516 Exp_Rev Access'!$F$7:$GB$306,105,FALSE)),"",VLOOKUP($A207,'[2]1516 Exp_Rev Access'!$F$7:$GB$306,105,FALSE))</f>
        <v>0</v>
      </c>
      <c r="DV207" s="99">
        <f>IF(ISNA(VLOOKUP($A207,'[2]1516 Exp_Rev Access'!$F$7:$GB$306,106,FALSE)),"",VLOOKUP($A207,'[2]1516 Exp_Rev Access'!$F$7:$GB$306,106,FALSE))</f>
        <v>0</v>
      </c>
      <c r="DW207" s="99">
        <f>IF(ISNA(VLOOKUP($A207,'[2]1516 Exp_Rev Access'!$F$7:$GB$306,107,FALSE)),"",VLOOKUP($A207,'[2]1516 Exp_Rev Access'!$F$7:$GB$306,107,FALSE))</f>
        <v>0</v>
      </c>
      <c r="DX207" s="99">
        <f>IF(ISNA(VLOOKUP($A207,'[2]1516 Exp_Rev Access'!$F$7:$GB$306,108,FALSE)),"",VLOOKUP($A207,'[2]1516 Exp_Rev Access'!$F$7:$GB$306,108,FALSE))</f>
        <v>0</v>
      </c>
      <c r="DY207" s="99">
        <f>IF(ISNA(VLOOKUP($A207,'[2]1516 Exp_Rev Access'!$F$7:$GB$306,109,FALSE)),"",VLOOKUP($A207,'[2]1516 Exp_Rev Access'!$F$7:$GB$306,109,FALSE))</f>
        <v>0</v>
      </c>
      <c r="DZ207" s="99">
        <f>IF(ISNA(VLOOKUP($A207,'[2]1516 Exp_Rev Access'!$F$7:$GB$306,110,FALSE)),"",VLOOKUP($A207,'[2]1516 Exp_Rev Access'!$F$7:$GB$306,110,FALSE))</f>
        <v>0</v>
      </c>
      <c r="EA207" s="99">
        <f>IF(ISNA(VLOOKUP($A207,'[2]1516 Exp_Rev Access'!$F$7:$GB$306,111,FALSE)),"",VLOOKUP($A207,'[2]1516 Exp_Rev Access'!$F$7:$GB$306,111,FALSE))</f>
        <v>0</v>
      </c>
      <c r="EB207" s="99">
        <f>IF(ISNA(VLOOKUP($A207,'[2]1516 Exp_Rev Access'!$F$7:$GB$306,112,FALSE)),"",VLOOKUP($A207,'[2]1516 Exp_Rev Access'!$F$7:$GB$306,112,FALSE))</f>
        <v>0</v>
      </c>
      <c r="EC207" s="99">
        <f>IF(ISNA(VLOOKUP($A207,'[2]1516 Exp_Rev Access'!$F$7:$GB$306,113,FALSE)),"",VLOOKUP($A207,'[2]1516 Exp_Rev Access'!$F$7:$GB$306,113,FALSE))</f>
        <v>0</v>
      </c>
      <c r="ED207" s="99">
        <f>IF(ISNA(VLOOKUP($A207,'[2]1516 Exp_Rev Access'!$F$7:$GB$306,114,FALSE)),"",VLOOKUP($A207,'[2]1516 Exp_Rev Access'!$F$7:$GB$306,114,FALSE))</f>
        <v>0</v>
      </c>
      <c r="EE207" s="99">
        <f>IF(ISNA(VLOOKUP($A207,'[2]1516 Exp_Rev Access'!$F$7:$GB$306,115,FALSE)),"",VLOOKUP($A207,'[2]1516 Exp_Rev Access'!$F$7:$GB$306,115,FALSE))</f>
        <v>0</v>
      </c>
      <c r="EF207" s="99">
        <f>IF(ISNA(VLOOKUP($A207,'[2]1516 Exp_Rev Access'!$F$7:$GB$306,116,FALSE)),"",VLOOKUP($A207,'[2]1516 Exp_Rev Access'!$F$7:$GB$306,116,FALSE))</f>
        <v>0</v>
      </c>
      <c r="EG207" s="99">
        <f>IF(ISNA(VLOOKUP($A207,'[2]1516 Exp_Rev Access'!$F$7:$GB$306,117,FALSE)),"",VLOOKUP($A207,'[2]1516 Exp_Rev Access'!$F$7:$GB$306,117,FALSE))</f>
        <v>0</v>
      </c>
      <c r="EH207" s="99">
        <f>IF(ISNA(VLOOKUP($A207,'[2]1516 Exp_Rev Access'!$F$7:$GB$306,118,FALSE)),"",VLOOKUP($A207,'[2]1516 Exp_Rev Access'!$F$7:$GB$306,118,FALSE))</f>
        <v>0</v>
      </c>
      <c r="EI207" s="99">
        <f>IF(ISNA(VLOOKUP($A207,'[2]1516 Exp_Rev Access'!$F$7:$GB$306,119,FALSE)),"",VLOOKUP($A207,'[2]1516 Exp_Rev Access'!$F$7:$GB$306,119,FALSE))</f>
        <v>0</v>
      </c>
      <c r="EJ207" s="99">
        <f>IF(ISNA(VLOOKUP($A207,'[2]1516 Exp_Rev Access'!$F$7:$GB$306,120,FALSE)),"",VLOOKUP($A207,'[2]1516 Exp_Rev Access'!$F$7:$GB$306,120,FALSE))</f>
        <v>0</v>
      </c>
      <c r="EK207" s="99">
        <f>IF(ISNA(VLOOKUP($A207,'[2]1516 Exp_Rev Access'!$F$7:$GB$306,121,FALSE)),"",VLOOKUP($A207,'[2]1516 Exp_Rev Access'!$F$7:$GB$306,121,FALSE))</f>
        <v>0</v>
      </c>
      <c r="EL207" s="99">
        <f>IF(ISNA(VLOOKUP($A207,'[2]1516 Exp_Rev Access'!$F$7:$GB$306,122,FALSE)),"",VLOOKUP($A207,'[2]1516 Exp_Rev Access'!$F$7:$GB$306,122,FALSE))</f>
        <v>0</v>
      </c>
      <c r="EM207" s="99">
        <f>IF(ISNA(VLOOKUP($A207,'[2]1516 Exp_Rev Access'!$F$7:$GB$306,123,FALSE)),"",VLOOKUP($A207,'[2]1516 Exp_Rev Access'!$F$7:$GB$306,123,FALSE))</f>
        <v>0</v>
      </c>
      <c r="EN207" s="99">
        <f>IF(ISNA(VLOOKUP($A207,'[2]1516 Exp_Rev Access'!$F$7:$GB$306,124,FALSE)),"",VLOOKUP($A207,'[2]1516 Exp_Rev Access'!$F$7:$GB$306,124,FALSE))</f>
        <v>32921.99</v>
      </c>
      <c r="EO207" s="99">
        <f>IF(ISNA(VLOOKUP($A207,'[2]1516 Exp_Rev Access'!$F$7:$GB$306,125,FALSE)),"",VLOOKUP($A207,'[2]1516 Exp_Rev Access'!$F$7:$GB$306,125,FALSE))</f>
        <v>0</v>
      </c>
      <c r="EP207" s="99">
        <f>IF(ISNA(VLOOKUP($A207,'[2]1516 Exp_Rev Access'!$F$7:$GB$306,126,FALSE)),"",VLOOKUP($A207,'[2]1516 Exp_Rev Access'!$F$7:$GB$306,126,FALSE))</f>
        <v>0</v>
      </c>
      <c r="EQ207" s="99">
        <f>IF(ISNA(VLOOKUP($A207,'[2]1516 Exp_Rev Access'!$F$7:$GB$306,127,FALSE)),"",VLOOKUP($A207,'[2]1516 Exp_Rev Access'!$F$7:$GB$306,127,FALSE))</f>
        <v>0</v>
      </c>
      <c r="ER207" s="99">
        <f>IF(ISNA(VLOOKUP($A207,'[2]1516 Exp_Rev Access'!$F$7:$GB$306,128,FALSE)),"",VLOOKUP($A207,'[2]1516 Exp_Rev Access'!$F$7:$GB$306,128,FALSE))</f>
        <v>0</v>
      </c>
      <c r="ES207" s="99">
        <f>IF(ISNA(VLOOKUP($A207,'[2]1516 Exp_Rev Access'!$F$7:$GB$306,129,FALSE)),"",VLOOKUP($A207,'[2]1516 Exp_Rev Access'!$F$7:$GB$306,129,FALSE))</f>
        <v>0</v>
      </c>
      <c r="ET207" s="99">
        <f>IF(ISNA(VLOOKUP($A207,'[2]1516 Exp_Rev Access'!$F$7:$GB$306,130,FALSE)),"",VLOOKUP($A207,'[2]1516 Exp_Rev Access'!$F$7:$GB$306,130,FALSE))</f>
        <v>0</v>
      </c>
      <c r="EU207" s="99">
        <f>IF(ISNA(VLOOKUP($A207,'[2]1516 Exp_Rev Access'!$F$7:$GB$306,131,FALSE)),"",VLOOKUP($A207,'[2]1516 Exp_Rev Access'!$F$7:$GB$306,131,FALSE))</f>
        <v>0</v>
      </c>
      <c r="EV207" s="99">
        <f>IF(ISNA(VLOOKUP($A207,'[2]1516 Exp_Rev Access'!$F$7:$GB$306,132,FALSE)),"",VLOOKUP($A207,'[2]1516 Exp_Rev Access'!$F$7:$GB$306,132,FALSE))</f>
        <v>0</v>
      </c>
      <c r="EW207" s="99">
        <f>IF(ISNA(VLOOKUP($A207,'[2]1516 Exp_Rev Access'!$F$7:$GB$306,133,FALSE)),"",VLOOKUP($A207,'[2]1516 Exp_Rev Access'!$F$7:$GB$306,133,FALSE))</f>
        <v>0</v>
      </c>
      <c r="EX207" s="99">
        <f>IF(ISNA(VLOOKUP($A207,'[2]1516 Exp_Rev Access'!$F$7:$GB$306,134,FALSE)),"",VLOOKUP($A207,'[2]1516 Exp_Rev Access'!$F$7:$GB$306,134,FALSE))</f>
        <v>0</v>
      </c>
      <c r="EY207" s="99">
        <f>IF(ISNA(VLOOKUP($A207,'[2]1516 Exp_Rev Access'!$F$7:$GB$306,135,FALSE)),"",VLOOKUP($A207,'[2]1516 Exp_Rev Access'!$F$7:$GB$306,135,FALSE))</f>
        <v>0</v>
      </c>
      <c r="EZ207" s="99">
        <f>IF(ISNA(VLOOKUP($A207,'[2]1516 Exp_Rev Access'!$F$7:$GB$306,136,FALSE)),"",VLOOKUP($A207,'[2]1516 Exp_Rev Access'!$F$7:$GB$306,136,FALSE))</f>
        <v>0</v>
      </c>
      <c r="FA207" s="99">
        <f>IF(ISNA(VLOOKUP($A207,'[2]1516 Exp_Rev Access'!$F$7:$GB$306,137,FALSE)),"",VLOOKUP($A207,'[2]1516 Exp_Rev Access'!$F$7:$GB$306,137,FALSE))</f>
        <v>0</v>
      </c>
      <c r="FB207" s="99">
        <f>IF(ISNA(VLOOKUP($A207,'[2]1516 Exp_Rev Access'!$F$7:$GB$306,138,FALSE)),"",VLOOKUP($A207,'[2]1516 Exp_Rev Access'!$F$7:$GB$306,138,FALSE))</f>
        <v>0</v>
      </c>
      <c r="FC207" s="99">
        <f>IF(ISNA(VLOOKUP($A207,'[2]1516 Exp_Rev Access'!$F$7:$GB$306,139,FALSE)),"",VLOOKUP($A207,'[2]1516 Exp_Rev Access'!$F$7:$GB$306,139,FALSE))</f>
        <v>0</v>
      </c>
      <c r="FD207" s="99">
        <f>IF(ISNA(VLOOKUP($A207,'[2]1516 Exp_Rev Access'!$F$7:$FS$306,140,FALSE)),"",VLOOKUP($A207,'[2]1516 Exp_Rev Access'!$F$7:$FS$306,140,FALSE))</f>
        <v>0</v>
      </c>
      <c r="FE207" s="99">
        <f>IF(ISNA(VLOOKUP($A207,'[2]1516 Exp_Rev Access'!$F$7:$FS$306,141,FALSE)),"",VLOOKUP($A207,'[2]1516 Exp_Rev Access'!$F$7:$FS$306,141,FALSE))</f>
        <v>0</v>
      </c>
      <c r="FF207" s="99">
        <f>IF(ISNA(VLOOKUP($A207,'[2]1516 Exp_Rev Access'!$F$7:$FS$306,142,FALSE)),"",VLOOKUP($A207,'[2]1516 Exp_Rev Access'!$F$7:$FS$306,142,FALSE))</f>
        <v>0</v>
      </c>
      <c r="FG207" s="99">
        <f>IF(ISNA(VLOOKUP($A207,'[2]1516 Exp_Rev Access'!$F$7:$FS$306,143,FALSE)),"",VLOOKUP($A207,'[2]1516 Exp_Rev Access'!$F$7:$FS$306,143,FALSE))</f>
        <v>0</v>
      </c>
      <c r="FH207" s="99">
        <f>IF(ISNA(VLOOKUP($A207,'[2]1516 Exp_Rev Access'!$F$7:$FS$306,144,FALSE)),"",VLOOKUP($A207,'[2]1516 Exp_Rev Access'!$F$7:$FS$306,144,FALSE))</f>
        <v>0</v>
      </c>
      <c r="FI207" s="99">
        <f>IF(ISNA(VLOOKUP($A207,'[2]1516 Exp_Rev Access'!$F$7:$FS$306,145,FALSE)),"",VLOOKUP($A207,'[2]1516 Exp_Rev Access'!$F$7:$FS$306,145,FALSE))</f>
        <v>0</v>
      </c>
      <c r="FJ207" s="99">
        <f>IF(ISNA(VLOOKUP($A207,'[2]1516 Exp_Rev Access'!$F$7:$FS$306,146,FALSE)),"",VLOOKUP($A207,'[2]1516 Exp_Rev Access'!$F$7:$FS$306,146,FALSE))</f>
        <v>0</v>
      </c>
      <c r="FK207" s="99">
        <f>IF(ISNA(VLOOKUP($A207,'[2]1516 Exp_Rev Access'!$F$7:$FS$306,147,FALSE)),"",VLOOKUP($A207,'[2]1516 Exp_Rev Access'!$F$7:$FS$306,147,FALSE))</f>
        <v>0</v>
      </c>
      <c r="FL207" s="99">
        <f>IF(ISNA(VLOOKUP($A207,'[2]1516 Exp_Rev Access'!$F$7:$FS$306,148,FALSE)),"",VLOOKUP($A207,'[2]1516 Exp_Rev Access'!$F$7:$FS$306,148,FALSE))</f>
        <v>0</v>
      </c>
      <c r="FM207" s="99">
        <f>IF(ISNA(VLOOKUP($A207,'[2]1516 Exp_Rev Access'!$F$7:$FS$306,149,FALSE)),"",VLOOKUP($A207,'[2]1516 Exp_Rev Access'!$F$7:$FS$306,149,FALSE))</f>
        <v>0</v>
      </c>
      <c r="FN207" s="99">
        <f>IF(ISNA(VLOOKUP($A207,'[2]1516 Exp_Rev Access'!$F$7:$FS$306,150,FALSE)),"",VLOOKUP($A207,'[2]1516 Exp_Rev Access'!$F$7:$FS$306,150,FALSE))</f>
        <v>0</v>
      </c>
      <c r="FO207" s="99">
        <f>IF(ISNA(VLOOKUP($A207,'[2]1516 Exp_Rev Access'!$F$7:$FS$306,151,FALSE)),"",VLOOKUP($A207,'[2]1516 Exp_Rev Access'!$F$7:$FS$306,151,FALSE))</f>
        <v>0</v>
      </c>
      <c r="FP207" s="99">
        <f>IF(ISNA(VLOOKUP($A207,'[2]1516 Exp_Rev Access'!$F$7:$FS$306,152,FALSE)),"",VLOOKUP($A207,'[2]1516 Exp_Rev Access'!$F$7:$FS$306,152,FALSE))</f>
        <v>0</v>
      </c>
      <c r="FQ207" s="99">
        <f>IF(ISNA(VLOOKUP($A207,'[2]1516 Exp_Rev Access'!$F$7:$FS$306,153,FALSE)),"",VLOOKUP($A207,'[2]1516 Exp_Rev Access'!$F$7:$FS$306,153,FALSE))</f>
        <v>35050.82</v>
      </c>
      <c r="FR207" s="101">
        <f t="shared" si="260"/>
        <v>650330.59</v>
      </c>
      <c r="FS207" s="72">
        <f t="shared" si="261"/>
        <v>7.8074646180318119E-2</v>
      </c>
      <c r="FT207" s="94">
        <f t="shared" si="262"/>
        <v>957.21311451280542</v>
      </c>
      <c r="FU207" s="99">
        <f>IF(ISNA(VLOOKUP($A207,'[2]1516 Exp_Rev Access'!$F$7:$GB$306,154,FALSE)),"",VLOOKUP($A207,'[2]1516 Exp_Rev Access'!$F$7:$GB$306,154,FALSE))</f>
        <v>44621.59</v>
      </c>
      <c r="FV207" s="99">
        <f>IF(ISNA(VLOOKUP($A207,'[2]1516 Exp_Rev Access'!$F$7:$GB$306,155,FALSE)),"",VLOOKUP($A207,'[2]1516 Exp_Rev Access'!$F$7:$GB$306,155,FALSE))</f>
        <v>0</v>
      </c>
      <c r="FW207" s="99">
        <f>IF(ISNA(VLOOKUP($A207,'[2]1516 Exp_Rev Access'!$F$7:$GB$306,156,FALSE)),"",VLOOKUP($A207,'[2]1516 Exp_Rev Access'!$F$7:$GB$306,156,FALSE))</f>
        <v>0</v>
      </c>
      <c r="FX207" s="99">
        <f>IF(ISNA(VLOOKUP($A207,'[2]1516 Exp_Rev Access'!$F$7:$GB$306,157,FALSE)),"",VLOOKUP($A207,'[2]1516 Exp_Rev Access'!$F$7:$GB$306,157,FALSE))</f>
        <v>0</v>
      </c>
      <c r="FY207" s="99">
        <f>IF(ISNA(VLOOKUP($A207,'[2]1516 Exp_Rev Access'!$F$7:$GB$306,158,FALSE)),"",VLOOKUP($A207,'[2]1516 Exp_Rev Access'!$F$7:$GB$306,158,FALSE))</f>
        <v>0</v>
      </c>
      <c r="FZ207" s="99">
        <f>IF(ISNA(VLOOKUP($A207,'[2]1516 Exp_Rev Access'!$F$7:$GB$306,159,FALSE)),"",VLOOKUP($A207,'[2]1516 Exp_Rev Access'!$F$7:$GB$306,159,FALSE))</f>
        <v>0</v>
      </c>
      <c r="GA207" s="99">
        <f>IF(ISNA(VLOOKUP($A207,'[2]1516 Exp_Rev Access'!$F$7:$GB$306,160,FALSE)),"",VLOOKUP($A207,'[2]1516 Exp_Rev Access'!$F$7:$GB$306,160,FALSE))</f>
        <v>0</v>
      </c>
      <c r="GB207" s="99">
        <f>IF(ISNA(VLOOKUP($A207,'[2]1516 Exp_Rev Access'!$F$7:$GB$306,161,FALSE)),"",VLOOKUP($A207,'[2]1516 Exp_Rev Access'!$F$7:$GB$306,161,FALSE))</f>
        <v>0</v>
      </c>
      <c r="GC207" s="99">
        <f>IF(ISNA(VLOOKUP($A207,'[2]1516 Exp_Rev Access'!$F$7:$GB$306,162,FALSE)),"",VLOOKUP($A207,'[2]1516 Exp_Rev Access'!$F$7:$GB$306,162,FALSE))</f>
        <v>0</v>
      </c>
      <c r="GD207" s="99">
        <f>IF(ISNA(VLOOKUP($A207,'[2]1516 Exp_Rev Access'!$F$7:$GB$306,163,FALSE)),"",VLOOKUP($A207,'[2]1516 Exp_Rev Access'!$F$7:$GB$306,163,FALSE))</f>
        <v>0</v>
      </c>
      <c r="GE207" s="99">
        <f>IF(ISNA(VLOOKUP($A207,'[2]1516 Exp_Rev Access'!$F$7:$GB$306,164,FALSE)),"",VLOOKUP($A207,'[2]1516 Exp_Rev Access'!$F$7:$GB$306,164,FALSE))</f>
        <v>0</v>
      </c>
      <c r="GF207" s="99">
        <f>IF(ISNA(VLOOKUP($A207,'[2]1516 Exp_Rev Access'!$F$7:$GB$306,165,FALSE)),"",VLOOKUP($A207,'[2]1516 Exp_Rev Access'!$F$7:$GB$306,165,FALSE))</f>
        <v>0</v>
      </c>
      <c r="GG207" s="99">
        <f>IF(ISNA(VLOOKUP($A207,'[2]1516 Exp_Rev Access'!$F$7:$GB$306,166,FALSE)),"",VLOOKUP($A207,'[2]1516 Exp_Rev Access'!$F$7:$GB$306,166,FALSE))</f>
        <v>0</v>
      </c>
      <c r="GH207" s="99">
        <f>IF(ISNA(VLOOKUP($A207,'[2]1516 Exp_Rev Access'!$F$7:$GB$306,167,FALSE)),"",VLOOKUP($A207,'[2]1516 Exp_Rev Access'!$F$7:$GB$306,167,FALSE))</f>
        <v>0</v>
      </c>
      <c r="GI207" s="99">
        <f>IF(ISNA(VLOOKUP($A207,'[2]1516 Exp_Rev Access'!$F$7:$GB$306,168,FALSE)),"",VLOOKUP($A207,'[2]1516 Exp_Rev Access'!$F$7:$GB$306,168,FALSE))</f>
        <v>0</v>
      </c>
      <c r="GJ207" s="99">
        <f>IF(ISNA(VLOOKUP($A207,'[2]1516 Exp_Rev Access'!$F$7:$GB$306,169,FALSE)),"",VLOOKUP($A207,'[2]1516 Exp_Rev Access'!$F$7:$GB$306,169,FALSE))</f>
        <v>0</v>
      </c>
      <c r="GK207" s="99">
        <f>IF(ISNA(VLOOKUP($A207,'[2]1516 Exp_Rev Access'!$F$7:$GB$306,170,FALSE)),"",VLOOKUP($A207,'[2]1516 Exp_Rev Access'!$F$7:$GB$306,170,FALSE))</f>
        <v>0</v>
      </c>
      <c r="GL207" s="99">
        <f>IF(ISNA(VLOOKUP($A207,'[2]1516 Exp_Rev Access'!$F$7:$GB$306,171,FALSE)),"",VLOOKUP($A207,'[2]1516 Exp_Rev Access'!$F$7:$GB$306,171,FALSE))</f>
        <v>0</v>
      </c>
      <c r="GM207" s="99">
        <f>IF(ISNA(VLOOKUP($A207,'[2]1516 Exp_Rev Access'!$F$7:$GB$306,172,FALSE)),"",VLOOKUP($A207,'[2]1516 Exp_Rev Access'!$F$7:$GB$306,172,FALSE))</f>
        <v>0</v>
      </c>
      <c r="GN207" s="99">
        <f>IF(ISNA(VLOOKUP($A207,'[2]1516 Exp_Rev Access'!$F$7:$GB$306,173,FALSE)),"",VLOOKUP($A207,'[2]1516 Exp_Rev Access'!$F$7:$GB$306,173,FALSE))</f>
        <v>0</v>
      </c>
      <c r="GO207" s="99">
        <f>IF(ISNA(VLOOKUP($A207,'[2]1516 Exp_Rev Access'!$F$7:$GB$306,174,FALSE)),"",VLOOKUP($A207,'[2]1516 Exp_Rev Access'!$F$7:$GB$306,174,FALSE))</f>
        <v>0</v>
      </c>
      <c r="GP207" s="99">
        <f>IF(ISNA(VLOOKUP($A207,'[2]1516 Exp_Rev Access'!$F$7:$GB$306,175,FALSE)),"",VLOOKUP($A207,'[2]1516 Exp_Rev Access'!$F$7:$GB$306,175,FALSE))</f>
        <v>0</v>
      </c>
      <c r="GQ207" s="99">
        <f>IF(ISNA(VLOOKUP($A207,'[2]1516 Exp_Rev Access'!$F$7:$GB$306,176,FALSE)),"",VLOOKUP($A207,'[2]1516 Exp_Rev Access'!$F$7:$GB$306,176,FALSE))</f>
        <v>0</v>
      </c>
      <c r="GR207" s="99">
        <f>IF(ISNA(VLOOKUP($A207,'[2]1516 Exp_Rev Access'!$F$7:$GB$306,177,FALSE)),"",VLOOKUP($A207,'[2]1516 Exp_Rev Access'!$F$7:$GB$306,177,FALSE))</f>
        <v>0</v>
      </c>
      <c r="GS207" s="99">
        <f>IF(ISNA(VLOOKUP($A207,'[2]1516 Exp_Rev Access'!$F$7:$GB$306,178,FALSE)),"",VLOOKUP($A207,'[2]1516 Exp_Rev Access'!$F$7:$GB$306,178,FALSE))</f>
        <v>0</v>
      </c>
      <c r="GT207" s="101">
        <f t="shared" si="263"/>
        <v>44621.59</v>
      </c>
      <c r="GU207" s="72">
        <f t="shared" si="264"/>
        <v>5.3569905903599292E-3</v>
      </c>
      <c r="GV207" s="84">
        <f t="shared" si="265"/>
        <v>65.677936414483369</v>
      </c>
    </row>
    <row r="208" spans="1:207" customFormat="1" ht="12" customHeight="1" x14ac:dyDescent="0.2">
      <c r="A208" s="96" t="s">
        <v>526</v>
      </c>
      <c r="B208" s="69" t="s">
        <v>527</v>
      </c>
      <c r="C208" s="80">
        <f>IF(ISNA(VLOOKUP($A208,'[2]1516 enrollment_Rev_Exp by size'!$A$6:$G$320,3,FALSE)),"",VLOOKUP($A208,'[2]1516 enrollment_Rev_Exp by size'!$A$6:$G$320,3,FALSE))</f>
        <v>655.08000000000015</v>
      </c>
      <c r="D208" s="97">
        <v>7526741.1600000001</v>
      </c>
      <c r="E208" s="115">
        <f t="shared" si="243"/>
        <v>7526741.1599999992</v>
      </c>
      <c r="F208" s="80">
        <f t="shared" si="244"/>
        <v>0</v>
      </c>
      <c r="G208" s="98">
        <f>IF(ISNA(VLOOKUP($A208,'[2]1516 Exp_Rev Access'!$F$7:$FS$306,2,FALSE)),"",VLOOKUP($A208,'[2]1516 Exp_Rev Access'!$F$7:$FS$306,2,FALSE))</f>
        <v>1381707.28</v>
      </c>
      <c r="H208" s="98">
        <f>IF(ISNA(VLOOKUP($A208,'[2]1516 Exp_Rev Access'!$F$7:$FS$306,3,FALSE)),"",VLOOKUP($A208,'[2]1516 Exp_Rev Access'!$F$7:$FS$306,3,FALSE))</f>
        <v>0</v>
      </c>
      <c r="I208" s="98">
        <f>IF(ISNA(VLOOKUP($A208,'[2]1516 Exp_Rev Access'!$F$7:$FS$306,4,FALSE)),"",VLOOKUP($A208,'[2]1516 Exp_Rev Access'!$F$7:$FS$306,4,FALSE))</f>
        <v>26580.29</v>
      </c>
      <c r="J208" s="98">
        <f>IF(ISNA(VLOOKUP($A208,'[2]1516 Exp_Rev Access'!$F$7:$FS$306,5,FALSE)),"",VLOOKUP($A208,'[2]1516 Exp_Rev Access'!$F$7:$FS$306,5,FALSE))</f>
        <v>1306.3699999999999</v>
      </c>
      <c r="K208" s="98">
        <f>IF(ISNA(VLOOKUP($A208,'[2]1516 Exp_Rev Access'!$F$7:$FS$306,6,FALSE)),"",VLOOKUP($A208,'[2]1516 Exp_Rev Access'!$F$7:$FS$306,6,FALSE))</f>
        <v>0</v>
      </c>
      <c r="L208" s="98">
        <f>IF(ISNA(VLOOKUP($A208,'[2]1516 Exp_Rev Access'!$F$7:$FS$306,7,FALSE)),"",VLOOKUP($A208,'[2]1516 Exp_Rev Access'!$F$7:$FS$306,7,FALSE))</f>
        <v>0</v>
      </c>
      <c r="M208" s="90">
        <f t="shared" si="245"/>
        <v>1409593.9400000002</v>
      </c>
      <c r="N208" s="72">
        <f t="shared" si="246"/>
        <v>0.18727812077438308</v>
      </c>
      <c r="O208" s="73">
        <f t="shared" si="247"/>
        <v>2151.7890028698785</v>
      </c>
      <c r="P208" s="99">
        <f>IF(ISNA(VLOOKUP($A208,'[2]1516 Exp_Rev Access'!$F$7:$FS$306,8,FALSE)),"",VLOOKUP($A208,'[2]1516 Exp_Rev Access'!$F$7:$FS$306,8,FALSE))</f>
        <v>1684.5</v>
      </c>
      <c r="Q208" s="99">
        <f>IF(ISNA(VLOOKUP($A208,'[2]1516 Exp_Rev Access'!$F$7:$FS$306,9,FALSE)),"",VLOOKUP($A208,'[2]1516 Exp_Rev Access'!$F$7:$FS$306,9,FALSE))</f>
        <v>0</v>
      </c>
      <c r="R208" s="99">
        <f>IF(ISNA(VLOOKUP($A208,'[2]1516 Exp_Rev Access'!$F$7:$FS$306,10,FALSE)),"",VLOOKUP($A208,'[2]1516 Exp_Rev Access'!$F$7:$FS$306,10,FALSE))</f>
        <v>551.6</v>
      </c>
      <c r="S208" s="99">
        <f>IF(ISNA(VLOOKUP($A208,'[2]1516 Exp_Rev Access'!$F$7:$FS$306,11,FALSE)),"",VLOOKUP($A208,'[2]1516 Exp_Rev Access'!$F$7:$FS$306,11,FALSE))</f>
        <v>0</v>
      </c>
      <c r="T208" s="99">
        <f>IF(ISNA(VLOOKUP($A208,'[2]1516 Exp_Rev Access'!$F$7:$FS$306,12,FALSE)),"",VLOOKUP($A208,'[2]1516 Exp_Rev Access'!$F$7:$FS$306,12,FALSE))</f>
        <v>0</v>
      </c>
      <c r="U208" s="99">
        <f>IF(ISNA(VLOOKUP($A208,'[2]1516 Exp_Rev Access'!$F$7:$FS$306,13,FALSE)),"",VLOOKUP($A208,'[2]1516 Exp_Rev Access'!$F$7:$FS$306,13,FALSE))</f>
        <v>0</v>
      </c>
      <c r="V208" s="99">
        <f>IF(ISNA(VLOOKUP($A208,'[2]1516 Exp_Rev Access'!$F$7:$FS$306,14,FALSE)),"",VLOOKUP($A208,'[2]1516 Exp_Rev Access'!$F$7:$FS$306,14,FALSE))</f>
        <v>0</v>
      </c>
      <c r="W208" s="99">
        <f>IF(ISNA(VLOOKUP($A208,'[2]1516 Exp_Rev Access'!$F$7:$FS$306,15,FALSE)),"",VLOOKUP($A208,'[2]1516 Exp_Rev Access'!$F$7:$FS$306,15,FALSE))</f>
        <v>0</v>
      </c>
      <c r="X208" s="99">
        <f>IF(ISNA(VLOOKUP($A208,'[2]1516 Exp_Rev Access'!$F$7:$FS$306,16,FALSE)),"",VLOOKUP($A208,'[2]1516 Exp_Rev Access'!$F$7:$FS$306,16,FALSE))</f>
        <v>0</v>
      </c>
      <c r="Y208" s="99">
        <f>IF(ISNA(VLOOKUP($A208,'[2]1516 Exp_Rev Access'!$F$7:$FS$306,17,FALSE)),"",VLOOKUP($A208,'[2]1516 Exp_Rev Access'!$F$7:$FS$306,17,FALSE))</f>
        <v>0</v>
      </c>
      <c r="Z208" s="99">
        <f>IF(ISNA(VLOOKUP($A208,'[2]1516 Exp_Rev Access'!$F$7:$FS$306,18,FALSE)),"",VLOOKUP($A208,'[2]1516 Exp_Rev Access'!$F$7:$FS$306,18,FALSE))</f>
        <v>0</v>
      </c>
      <c r="AA208" s="99">
        <f>IF(ISNA(VLOOKUP($A208,'[2]1516 Exp_Rev Access'!$F$7:$FS$306,19,FALSE)),"",VLOOKUP($A208,'[2]1516 Exp_Rev Access'!$F$7:$FS$306,19,FALSE))</f>
        <v>0</v>
      </c>
      <c r="AB208" s="99">
        <f>IF(ISNA(VLOOKUP($A208,'[2]1516 Exp_Rev Access'!$F$7:$FS$306,20,FALSE)),"",VLOOKUP($A208,'[2]1516 Exp_Rev Access'!$F$7:$FS$306,20,FALSE))</f>
        <v>0</v>
      </c>
      <c r="AC208" s="99">
        <f>IF(ISNA(VLOOKUP($A208,'[2]1516 Exp_Rev Access'!$F$7:$FS$306,21,FALSE)),"",VLOOKUP($A208,'[2]1516 Exp_Rev Access'!$F$7:$FS$306,21,FALSE))</f>
        <v>56163.3</v>
      </c>
      <c r="AD208" s="99">
        <f>IF(ISNA(VLOOKUP($A208,'[2]1516 Exp_Rev Access'!$F$7:$FS$306,22,FALSE)),"",VLOOKUP($A208,'[2]1516 Exp_Rev Access'!$F$7:$FS$306,22,FALSE))</f>
        <v>2443.3200000000002</v>
      </c>
      <c r="AE208" s="99">
        <f>IF(ISNA(VLOOKUP($A208,'[2]1516 Exp_Rev Access'!$F$7:$FS$306,23,FALSE)),"",VLOOKUP($A208,'[2]1516 Exp_Rev Access'!$F$7:$FS$306,23,FALSE))</f>
        <v>0</v>
      </c>
      <c r="AF208" s="99">
        <f>IF(ISNA(VLOOKUP($A208,'[2]1516 Exp_Rev Access'!$F$7:$FS$306,24,FALSE)),"",VLOOKUP($A208,'[2]1516 Exp_Rev Access'!$F$7:$FS$306,24,FALSE))</f>
        <v>1492.8</v>
      </c>
      <c r="AG208" s="99">
        <f>IF(ISNA(VLOOKUP($A208,'[2]1516 Exp_Rev Access'!$F$7:$FS$306,25,FALSE)),"",VLOOKUP($A208,'[2]1516 Exp_Rev Access'!$F$7:$FS$306,25,FALSE))</f>
        <v>1143.42</v>
      </c>
      <c r="AH208" s="98">
        <f>IF(ISNA(VLOOKUP($A208,'[2]1516 Exp_Rev Access'!$F$7:$FS$306,26,FALSE)),"",VLOOKUP($A208,'[2]1516 Exp_Rev Access'!$F$7:$FS$306,26,FALSE))</f>
        <v>687.03</v>
      </c>
      <c r="AI208" s="98">
        <f>IF(ISNA(VLOOKUP($A208,'[2]1516 Exp_Rev Access'!$F$7:$FS$306,27,FALSE)),"",VLOOKUP($A208,'[2]1516 Exp_Rev Access'!$F$7:$FS$306,27,FALSE))</f>
        <v>130.55000000000001</v>
      </c>
      <c r="AJ208" s="98">
        <f>IF(ISNA(VLOOKUP($A208,'[2]1516 Exp_Rev Access'!$F$7:$FS$306,28,FALSE)),"",VLOOKUP($A208,'[2]1516 Exp_Rev Access'!$F$7:$FS$306,28,FALSE))</f>
        <v>49819.62</v>
      </c>
      <c r="AK208" s="98">
        <f>IF(ISNA(VLOOKUP($A208,'[2]1516 Exp_Rev Access'!$F$7:$FS$306,29,FALSE)),"",VLOOKUP($A208,'[2]1516 Exp_Rev Access'!$F$7:$FS$306,29,FALSE))</f>
        <v>56086.55</v>
      </c>
      <c r="AL208" s="100">
        <f t="shared" si="248"/>
        <v>170202.69</v>
      </c>
      <c r="AM208" s="72">
        <f t="shared" si="249"/>
        <v>2.2613065386720432E-2</v>
      </c>
      <c r="AN208" s="94">
        <f t="shared" si="250"/>
        <v>259.81970141051471</v>
      </c>
      <c r="AO208" s="99">
        <f>IF(ISNA(VLOOKUP($A208,'[2]1516 Exp_Rev Access'!$F$7:$GB$306,30,FALSE)),"",VLOOKUP($A208,'[2]1516 Exp_Rev Access'!$F$7:$FS$306,30,FALSE))</f>
        <v>4239424.47</v>
      </c>
      <c r="AP208" s="99">
        <f>IF(ISNA(VLOOKUP($A208,'[2]1516 Exp_Rev Access'!$F$7:$GB$306,31,FALSE)),"",VLOOKUP($A208,'[2]1516 Exp_Rev Access'!$F$7:$FS$306,31,FALSE))</f>
        <v>118913.92</v>
      </c>
      <c r="AQ208" s="99">
        <f>IF(ISNA(VLOOKUP($A208,'[2]1516 Exp_Rev Access'!$F$7:$GB$306,32,FALSE)),"",VLOOKUP($A208,'[2]1516 Exp_Rev Access'!$F$7:$FS$306,32,FALSE))</f>
        <v>0</v>
      </c>
      <c r="AR208" s="99">
        <f>IF(ISNA(VLOOKUP($A208,'[2]1516 Exp_Rev Access'!$F$7:$GB$306,33,FALSE)),"",VLOOKUP($A208,'[2]1516 Exp_Rev Access'!$F$7:$FS$306,33,FALSE))</f>
        <v>0</v>
      </c>
      <c r="AS208" s="99">
        <f>IF(ISNA(VLOOKUP($A208,'[2]1516 Exp_Rev Access'!$F$7:$GB$306,34,FALSE)),"",VLOOKUP($A208,'[2]1516 Exp_Rev Access'!$F$7:$FS$306,34,FALSE))</f>
        <v>0</v>
      </c>
      <c r="AT208" s="71">
        <f t="shared" si="251"/>
        <v>4358338.3899999997</v>
      </c>
      <c r="AU208" s="72">
        <f t="shared" si="252"/>
        <v>0.57904719949211059</v>
      </c>
      <c r="AV208" s="94">
        <f t="shared" si="253"/>
        <v>6653.1391433107383</v>
      </c>
      <c r="AW208" s="99">
        <f>IF(ISNA(VLOOKUP($A208,'[2]1516 Exp_Rev Access'!$F$7:$GB$306,35,FALSE)),"",VLOOKUP($A208,'[2]1516 Exp_Rev Access'!$F$7:$GB$306,35,FALSE))</f>
        <v>0</v>
      </c>
      <c r="AX208" s="99">
        <f>IF(ISNA(VLOOKUP($A208,'[2]1516 Exp_Rev Access'!$F$7:$GB$306,36,FALSE)),"",VLOOKUP($A208,'[2]1516 Exp_Rev Access'!$F$7:$GB$306,36,FALSE))</f>
        <v>511532.02</v>
      </c>
      <c r="AY208" s="99">
        <f>IF(ISNA(VLOOKUP($A208,'[2]1516 Exp_Rev Access'!$F$7:$GB$306,37,FALSE)),"",VLOOKUP($A208,'[2]1516 Exp_Rev Access'!$F$7:$GB$306,37,FALSE))</f>
        <v>15777.99</v>
      </c>
      <c r="AZ208" s="99">
        <f>IF(ISNA(VLOOKUP($A208,'[2]1516 Exp_Rev Access'!$F$7:$GB$306,38,FALSE)),"",VLOOKUP($A208,'[2]1516 Exp_Rev Access'!$F$7:$GB$306,38,FALSE))</f>
        <v>0</v>
      </c>
      <c r="BA208" s="99">
        <f>IF(ISNA(VLOOKUP($A208,'[2]1516 Exp_Rev Access'!$F$7:$GB$306,39,FALSE)),"",VLOOKUP($A208,'[2]1516 Exp_Rev Access'!$F$7:$GB$306,39,FALSE))</f>
        <v>0</v>
      </c>
      <c r="BB208" s="99">
        <f>IF(ISNA(VLOOKUP($A208,'[2]1516 Exp_Rev Access'!$F$7:$GB$306,40,FALSE)),"",VLOOKUP($A208,'[2]1516 Exp_Rev Access'!$F$7:$GB$306,40,FALSE))</f>
        <v>125662.55</v>
      </c>
      <c r="BC208" s="99">
        <f>IF(ISNA(VLOOKUP($A208,'[2]1516 Exp_Rev Access'!$F$7:$GB$306,41,FALSE)),"",VLOOKUP($A208,'[2]1516 Exp_Rev Access'!$F$7:$GB$306,41,FALSE))</f>
        <v>111643.68</v>
      </c>
      <c r="BD208" s="99">
        <f>IF(ISNA(VLOOKUP($A208,'[2]1516 Exp_Rev Access'!$F$7:$GB$306,42,FALSE)),"",VLOOKUP($A208,'[2]1516 Exp_Rev Access'!$F$7:$GB$306,42,FALSE))</f>
        <v>12442.74</v>
      </c>
      <c r="BE208" s="99">
        <f>IF(ISNA(VLOOKUP($A208,'[2]1516 Exp_Rev Access'!$F$7:$GB$306,43,FALSE)),"",VLOOKUP($A208,'[2]1516 Exp_Rev Access'!$F$7:$GB$306,43,FALSE))</f>
        <v>0</v>
      </c>
      <c r="BF208" s="99">
        <f>IF(ISNA(VLOOKUP($A208,'[2]1516 Exp_Rev Access'!$F$7:$GB$306,44,FALSE)),"",VLOOKUP($A208,'[2]1516 Exp_Rev Access'!$F$7:$GB$306,44,FALSE))</f>
        <v>44486.1</v>
      </c>
      <c r="BG208" s="99">
        <f>IF(ISNA(VLOOKUP($A208,'[2]1516 Exp_Rev Access'!$F$7:$GB$306,45,FALSE)),"",VLOOKUP($A208,'[2]1516 Exp_Rev Access'!$F$7:$GB$306,45,FALSE))</f>
        <v>4168.62</v>
      </c>
      <c r="BH208" s="99">
        <f>IF(ISNA(VLOOKUP($A208,'[2]1516 Exp_Rev Access'!$F$7:$GB$306,46,FALSE)),"",VLOOKUP($A208,'[2]1516 Exp_Rev Access'!$F$7:$GB$306,46,FALSE))</f>
        <v>0</v>
      </c>
      <c r="BI208" s="99">
        <f>IF(ISNA(VLOOKUP($A208,'[2]1516 Exp_Rev Access'!$F$7:$GB$306,47,FALSE)),"",VLOOKUP($A208,'[2]1516 Exp_Rev Access'!$F$7:$GB$306,47,FALSE))</f>
        <v>4030.25</v>
      </c>
      <c r="BJ208" s="99">
        <f>IF(ISNA(VLOOKUP($A208,'[2]1516 Exp_Rev Access'!$F$7:$GB$306,48,FALSE)),"",VLOOKUP($A208,'[2]1516 Exp_Rev Access'!$F$7:$GB$306,48,FALSE))</f>
        <v>287691.19</v>
      </c>
      <c r="BK208" s="99">
        <f>IF(ISNA(VLOOKUP($A208,'[2]1516 Exp_Rev Access'!$F$7:$GB$306,49,FALSE)),"",VLOOKUP($A208,'[2]1516 Exp_Rev Access'!$F$7:$GB$306,49,FALSE))</f>
        <v>0</v>
      </c>
      <c r="BL208" s="99">
        <f>IF(ISNA(VLOOKUP($A208,'[2]1516 Exp_Rev Access'!$F$7:$GB$306,50,FALSE)),"",VLOOKUP($A208,'[2]1516 Exp_Rev Access'!$F$7:$GB$306,50,FALSE))</f>
        <v>0</v>
      </c>
      <c r="BM208" s="99">
        <f>IF(ISNA(VLOOKUP($A208,'[2]1516 Exp_Rev Access'!$F$7:$GB$306,51,FALSE)),"",VLOOKUP($A208,'[2]1516 Exp_Rev Access'!$F$7:$GB$306,51,FALSE))</f>
        <v>0</v>
      </c>
      <c r="BN208" s="99">
        <f>IF(ISNA(VLOOKUP($A208,'[2]1516 Exp_Rev Access'!$F$7:$GB$306,52,FALSE)),"",VLOOKUP($A208,'[2]1516 Exp_Rev Access'!$F$7:$GB$306,52,FALSE))</f>
        <v>0</v>
      </c>
      <c r="BO208" s="99">
        <f>IF(ISNA(VLOOKUP($A208,'[2]1516 Exp_Rev Access'!$F$7:$GB$306,53,FALSE)),"",VLOOKUP($A208,'[2]1516 Exp_Rev Access'!$F$7:$GB$306,53,FALSE))</f>
        <v>0</v>
      </c>
      <c r="BP208" s="99">
        <f>IF(ISNA(VLOOKUP($A208,'[2]1516 Exp_Rev Access'!$F$7:$GB$306,54,FALSE)),"",VLOOKUP($A208,'[2]1516 Exp_Rev Access'!$F$7:$GB$306,54,FALSE))</f>
        <v>0</v>
      </c>
      <c r="BQ208" s="99">
        <f>IF(ISNA(VLOOKUP($A208,'[2]1516 Exp_Rev Access'!$F$7:$GB$306,55,FALSE)),"",VLOOKUP($A208,'[2]1516 Exp_Rev Access'!$F$7:$GB$306,55,FALSE))</f>
        <v>0</v>
      </c>
      <c r="BR208" s="99">
        <f>IF(ISNA(VLOOKUP($A208,'[2]1516 Exp_Rev Access'!$F$7:$GB$306,56,FALSE)),"",VLOOKUP($A208,'[2]1516 Exp_Rev Access'!$F$7:$GB$306,56,FALSE))</f>
        <v>0</v>
      </c>
      <c r="BS208" s="99">
        <f>IF(ISNA(VLOOKUP($A208,'[2]1516 Exp_Rev Access'!$F$7:$GB$306,57,FALSE)),"",VLOOKUP($A208,'[2]1516 Exp_Rev Access'!$F$7:$GB$306,57,FALSE))</f>
        <v>0</v>
      </c>
      <c r="BT208" s="99">
        <f>IF(ISNA(VLOOKUP($A208,'[2]1516 Exp_Rev Access'!$F$7:$GB$306,58,FALSE)),"",VLOOKUP($A208,'[2]1516 Exp_Rev Access'!$F$7:$GB$306,58,FALSE))</f>
        <v>0</v>
      </c>
      <c r="BU208" s="71">
        <f t="shared" si="254"/>
        <v>1117435.1399999999</v>
      </c>
      <c r="BV208" s="72">
        <f t="shared" si="255"/>
        <v>0.14846201247606075</v>
      </c>
      <c r="BW208" s="94">
        <f t="shared" si="256"/>
        <v>1705.7995054039195</v>
      </c>
      <c r="BX208" s="99">
        <f>IF(ISNA(VLOOKUP($A208,'[2]1516 Exp_Rev Access'!$F$7:$GB$306,59,FALSE)),"",VLOOKUP($A208,'[2]1516 Exp_Rev Access'!$F$7:$GB$306,59,FALSE))</f>
        <v>97.55</v>
      </c>
      <c r="BY208" s="99">
        <f>IF(ISNA(VLOOKUP($A208,'[2]1516 Exp_Rev Access'!$F$7:$GB$306,60,FALSE)),"",VLOOKUP($A208,'[2]1516 Exp_Rev Access'!$F$7:$GB$306,60,FALSE))</f>
        <v>0</v>
      </c>
      <c r="BZ208" s="99">
        <f>IF(ISNA(VLOOKUP($A208,'[2]1516 Exp_Rev Access'!$F$7:$GB$306,61,FALSE)),"",VLOOKUP($A208,'[2]1516 Exp_Rev Access'!$F$7:$GB$306,61,FALSE))</f>
        <v>0</v>
      </c>
      <c r="CA208" s="99">
        <f>IF(ISNA(VLOOKUP($A208,'[2]1516 Exp_Rev Access'!$F$7:$GB$306,62,FALSE)),"",VLOOKUP($A208,'[2]1516 Exp_Rev Access'!$F$7:$GB$306,62,FALSE))</f>
        <v>0</v>
      </c>
      <c r="CB208" s="99">
        <f>IF(ISNA(VLOOKUP($A208,'[2]1516 Exp_Rev Access'!$F$7:$GB$306,63,FALSE)),"",VLOOKUP($A208,'[2]1516 Exp_Rev Access'!$F$7:$GB$306,63,FALSE))</f>
        <v>36009.480000000003</v>
      </c>
      <c r="CC208" s="99">
        <f>IF(ISNA(VLOOKUP($A208,'[2]1516 Exp_Rev Access'!$F$7:$GB$306,64,FALSE)),"",VLOOKUP($A208,'[2]1516 Exp_Rev Access'!$F$7:$GB$306,64,FALSE))</f>
        <v>0</v>
      </c>
      <c r="CD208" s="71">
        <f t="shared" si="257"/>
        <v>36107.030000000006</v>
      </c>
      <c r="CE208" s="72">
        <f t="shared" si="266"/>
        <v>4.7971664273359976E-3</v>
      </c>
      <c r="CF208" s="103">
        <f t="shared" si="267"/>
        <v>55.118504610123949</v>
      </c>
      <c r="CG208" s="99">
        <f>IF(ISNA(VLOOKUP($A208,'[2]1516 Exp_Rev Access'!$F$7:$GB$306,65,FALSE)),"",VLOOKUP($A208,'[2]1516 Exp_Rev Access'!$F$7:$GB$306,65,FALSE))</f>
        <v>0</v>
      </c>
      <c r="CH208" s="99">
        <f>IF(ISNA(VLOOKUP($A208,'[2]1516 Exp_Rev Access'!$F$7:$GB$306,66,FALSE)),"",VLOOKUP($A208,'[2]1516 Exp_Rev Access'!$F$7:$GB$306,66,FALSE))</f>
        <v>0</v>
      </c>
      <c r="CI208" s="99">
        <f>IF(ISNA(VLOOKUP($A208,'[2]1516 Exp_Rev Access'!$F$7:$GB$306,67,FALSE)),"",VLOOKUP($A208,'[2]1516 Exp_Rev Access'!$F$7:$GB$306,67,FALSE))</f>
        <v>0</v>
      </c>
      <c r="CJ208" s="99">
        <f>IF(ISNA(VLOOKUP($A208,'[2]1516 Exp_Rev Access'!$F$7:$GB$306,68,FALSE)),"",VLOOKUP($A208,'[2]1516 Exp_Rev Access'!$F$7:$GB$306,68,FALSE))</f>
        <v>0</v>
      </c>
      <c r="CK208" s="99">
        <f>IF(ISNA(VLOOKUP($A208,'[2]1516 Exp_Rev Access'!$F$7:$GB$306,69,FALSE)),"",VLOOKUP($A208,'[2]1516 Exp_Rev Access'!$F$7:$GB$306,69,FALSE))</f>
        <v>0</v>
      </c>
      <c r="CL208" s="99">
        <f>IF(ISNA(VLOOKUP($A208,'[2]1516 Exp_Rev Access'!$F$7:$GB$306,70,FALSE)),"",VLOOKUP($A208,'[2]1516 Exp_Rev Access'!$F$7:$GB$306,70,FALSE))</f>
        <v>0</v>
      </c>
      <c r="CM208" s="99">
        <f>IF(ISNA(VLOOKUP($A208,'[2]1516 Exp_Rev Access'!$F$7:$GB$306,71,FALSE)),"",VLOOKUP($A208,'[2]1516 Exp_Rev Access'!$F$7:$GB$306,71,FALSE))</f>
        <v>0</v>
      </c>
      <c r="CN208" s="99">
        <f>IF(ISNA(VLOOKUP($A208,'[2]1516 Exp_Rev Access'!$F$7:$GB$306,72,FALSE)),"",VLOOKUP($A208,'[2]1516 Exp_Rev Access'!$F$7:$GB$306,72,FALSE))</f>
        <v>0</v>
      </c>
      <c r="CO208" s="99">
        <f>IF(ISNA(VLOOKUP($A208,'[2]1516 Exp_Rev Access'!$F$7:$GB$306,73,FALSE)),"",VLOOKUP($A208,'[2]1516 Exp_Rev Access'!$F$7:$GB$306,73,FALSE))</f>
        <v>0</v>
      </c>
      <c r="CP208" s="99">
        <f>IF(ISNA(VLOOKUP($A208,'[2]1516 Exp_Rev Access'!$F$7:$GB$306,74,FALSE)),"",VLOOKUP($A208,'[2]1516 Exp_Rev Access'!$F$7:$GB$306,74,FALSE))</f>
        <v>93423.6</v>
      </c>
      <c r="CQ208" s="99">
        <f>IF(ISNA(VLOOKUP($A208,'[2]1516 Exp_Rev Access'!$F$7:$GB$306,75,FALSE)),"",VLOOKUP($A208,'[2]1516 Exp_Rev Access'!$F$7:$GB$306,75,FALSE))</f>
        <v>0</v>
      </c>
      <c r="CR208" s="99">
        <f>IF(ISNA(VLOOKUP($A208,'[2]1516 Exp_Rev Access'!$F$7:$GB$306,76,FALSE)),"",VLOOKUP($A208,'[2]1516 Exp_Rev Access'!$F$7:$GB$306,76,FALSE))</f>
        <v>0</v>
      </c>
      <c r="CS208" s="99">
        <f>IF(ISNA(VLOOKUP($A208,'[2]1516 Exp_Rev Access'!$F$7:$GB$306,77,FALSE)),"",VLOOKUP($A208,'[2]1516 Exp_Rev Access'!$F$7:$GB$306,77,FALSE))</f>
        <v>0</v>
      </c>
      <c r="CT208" s="99">
        <f>IF(ISNA(VLOOKUP($A208,'[2]1516 Exp_Rev Access'!$F$7:$GB$306,78,FALSE)),"",VLOOKUP($A208,'[2]1516 Exp_Rev Access'!$F$7:$GB$306,78,FALSE))</f>
        <v>128147.81</v>
      </c>
      <c r="CU208" s="99">
        <f>IF(ISNA(VLOOKUP($A208,'[2]1516 Exp_Rev Access'!$F$7:$GB$306,79,FALSE)),"",VLOOKUP($A208,'[2]1516 Exp_Rev Access'!$F$7:$GB$306,79,FALSE))</f>
        <v>21946.94</v>
      </c>
      <c r="CV208" s="99">
        <f>IF(ISNA(VLOOKUP($A208,'[2]1516 Exp_Rev Access'!$F$7:$GB$306,80,FALSE)),"",VLOOKUP($A208,'[2]1516 Exp_Rev Access'!$F$7:$GB$306,80,FALSE))</f>
        <v>0</v>
      </c>
      <c r="CW208" s="99">
        <f>IF(ISNA(VLOOKUP($A208,'[2]1516 Exp_Rev Access'!$F$7:$GB$306,81,FALSE)),"",VLOOKUP($A208,'[2]1516 Exp_Rev Access'!$F$7:$GB$306,81,FALSE))</f>
        <v>0</v>
      </c>
      <c r="CX208" s="99">
        <f>IF(ISNA(VLOOKUP($A208,'[2]1516 Exp_Rev Access'!$F$7:$GB$306,82,FALSE)),"",VLOOKUP($A208,'[2]1516 Exp_Rev Access'!$F$7:$GB$306,82,FALSE))</f>
        <v>16343.8</v>
      </c>
      <c r="CY208" s="99">
        <f>IF(ISNA(VLOOKUP($A208,'[2]1516 Exp_Rev Access'!$F$7:$GB$306,83,FALSE)),"",VLOOKUP($A208,'[2]1516 Exp_Rev Access'!$F$7:$GB$306,83,FALSE))</f>
        <v>0</v>
      </c>
      <c r="CZ208" s="99">
        <f>IF(ISNA(VLOOKUP($A208,'[2]1516 Exp_Rev Access'!$F$7:$GB$306,84,FALSE)),"",VLOOKUP($A208,'[2]1516 Exp_Rev Access'!$F$7:$GB$306,84,FALSE))</f>
        <v>0</v>
      </c>
      <c r="DA208" s="99">
        <f>IF(ISNA(VLOOKUP($A208,'[2]1516 Exp_Rev Access'!$F$7:$GB$306,85,FALSE)),"",VLOOKUP($A208,'[2]1516 Exp_Rev Access'!$F$7:$GB$306,85,FALSE))</f>
        <v>0</v>
      </c>
      <c r="DB208" s="99">
        <f>IF(ISNA(VLOOKUP($A208,'[2]1516 Exp_Rev Access'!$F$7:$GB$306,86,FALSE)),"",VLOOKUP($A208,'[2]1516 Exp_Rev Access'!$F$7:$GB$306,86,FALSE))</f>
        <v>0</v>
      </c>
      <c r="DC208" s="99">
        <f>IF(ISNA(VLOOKUP($A208,'[2]1516 Exp_Rev Access'!$F$7:$GB$306,87,FALSE)),"",VLOOKUP($A208,'[2]1516 Exp_Rev Access'!$F$7:$GB$306,87,FALSE))</f>
        <v>0</v>
      </c>
      <c r="DD208" s="99">
        <f>IF(ISNA(VLOOKUP($A208,'[2]1516 Exp_Rev Access'!$F$7:$GB$306,88,FALSE)),"",VLOOKUP($A208,'[2]1516 Exp_Rev Access'!$F$7:$GB$306,88,FALSE))</f>
        <v>0</v>
      </c>
      <c r="DE208" s="99">
        <f>IF(ISNA(VLOOKUP($A208,'[2]1516 Exp_Rev Access'!$F$7:$GB$306,89,FALSE)),"",VLOOKUP($A208,'[2]1516 Exp_Rev Access'!$F$7:$GB$306,89,FALSE))</f>
        <v>0</v>
      </c>
      <c r="DF208" s="99">
        <f>IF(ISNA(VLOOKUP($A208,'[2]1516 Exp_Rev Access'!$F$7:$GB$306,90,FALSE)),"",VLOOKUP($A208,'[2]1516 Exp_Rev Access'!$F$7:$GB$306,90,FALSE))</f>
        <v>0</v>
      </c>
      <c r="DG208" s="99">
        <f>IF(ISNA(VLOOKUP($A208,'[2]1516 Exp_Rev Access'!$F$7:$GB$306,91,FALSE)),"",VLOOKUP($A208,'[2]1516 Exp_Rev Access'!$F$7:$GB$306,91,FALSE))</f>
        <v>0</v>
      </c>
      <c r="DH208" s="99">
        <f>IF(ISNA(VLOOKUP($A208,'[2]1516 Exp_Rev Access'!$F$7:$GB$306,92,FALSE)),"",VLOOKUP($A208,'[2]1516 Exp_Rev Access'!$F$7:$GB$306,92,FALSE))</f>
        <v>139339.35999999999</v>
      </c>
      <c r="DI208" s="99">
        <f>IF(ISNA(VLOOKUP($A208,'[2]1516 Exp_Rev Access'!$F$7:$GB$306,93,FALSE)),"",VLOOKUP($A208,'[2]1516 Exp_Rev Access'!$F$7:$GB$306,93,FALSE))</f>
        <v>0</v>
      </c>
      <c r="DJ208" s="99">
        <f>IF(ISNA(VLOOKUP($A208,'[2]1516 Exp_Rev Access'!$F$7:$GB$306,94,FALSE)),"",VLOOKUP($A208,'[2]1516 Exp_Rev Access'!$F$7:$GB$306,94,FALSE))</f>
        <v>0</v>
      </c>
      <c r="DK208" s="99">
        <f>IF(ISNA(VLOOKUP($A208,'[2]1516 Exp_Rev Access'!$F$7:$GB$306,95,FALSE)),"",VLOOKUP($A208,'[2]1516 Exp_Rev Access'!$F$7:$GB$306,95,FALSE))</f>
        <v>0</v>
      </c>
      <c r="DL208" s="99">
        <f>IF(ISNA(VLOOKUP($A208,'[2]1516 Exp_Rev Access'!$F$7:$GB$306,96,FALSE)),"",VLOOKUP($A208,'[2]1516 Exp_Rev Access'!$F$7:$GB$306,96,FALSE))</f>
        <v>0</v>
      </c>
      <c r="DM208" s="99">
        <f>IF(ISNA(VLOOKUP($A208,'[2]1516 Exp_Rev Access'!$F$7:$GB$306,97,FALSE)),"",VLOOKUP($A208,'[2]1516 Exp_Rev Access'!$F$7:$GB$306,97,FALSE))</f>
        <v>0</v>
      </c>
      <c r="DN208" s="99">
        <f>IF(ISNA(VLOOKUP($A208,'[2]1516 Exp_Rev Access'!$F$7:$GB$306,98,FALSE)),"",VLOOKUP($A208,'[2]1516 Exp_Rev Access'!$F$7:$GB$306,98,FALSE))</f>
        <v>0</v>
      </c>
      <c r="DO208" s="99">
        <f>IF(ISNA(VLOOKUP($A208,'[2]1516 Exp_Rev Access'!$F$7:$GB$306,99,FALSE)),"",VLOOKUP($A208,'[2]1516 Exp_Rev Access'!$F$7:$GB$306,99,FALSE))</f>
        <v>0</v>
      </c>
      <c r="DP208" s="99">
        <f>IF(ISNA(VLOOKUP($A208,'[2]1516 Exp_Rev Access'!$F$7:$GB$306,100,FALSE)),"",VLOOKUP($A208,'[2]1516 Exp_Rev Access'!$F$7:$GB$306,100,FALSE))</f>
        <v>0</v>
      </c>
      <c r="DQ208" s="99">
        <f>IF(ISNA(VLOOKUP($A208,'[2]1516 Exp_Rev Access'!$F$7:$GB$306,101,FALSE)),"",VLOOKUP($A208,'[2]1516 Exp_Rev Access'!$F$7:$GB$306,101,FALSE))</f>
        <v>0</v>
      </c>
      <c r="DR208" s="99">
        <f>IF(ISNA(VLOOKUP($A208,'[2]1516 Exp_Rev Access'!$F$7:$GB$306,102,FALSE)),"",VLOOKUP($A208,'[2]1516 Exp_Rev Access'!$F$7:$GB$306,102,FALSE))</f>
        <v>0</v>
      </c>
      <c r="DS208" s="99">
        <f>IF(ISNA(VLOOKUP($A208,'[2]1516 Exp_Rev Access'!$F$7:$GB$306,103,FALSE)),"",VLOOKUP($A208,'[2]1516 Exp_Rev Access'!$F$7:$GB$306,103,FALSE))</f>
        <v>0</v>
      </c>
      <c r="DT208" s="99">
        <f>IF(ISNA(VLOOKUP($A208,'[2]1516 Exp_Rev Access'!$F$7:$GB$306,104,FALSE)),"",VLOOKUP($A208,'[2]1516 Exp_Rev Access'!$F$7:$GB$306,104,FALSE))</f>
        <v>0</v>
      </c>
      <c r="DU208" s="99">
        <f>IF(ISNA(VLOOKUP($A208,'[2]1516 Exp_Rev Access'!$F$7:$GB$306,105,FALSE)),"",VLOOKUP($A208,'[2]1516 Exp_Rev Access'!$F$7:$GB$306,105,FALSE))</f>
        <v>0</v>
      </c>
      <c r="DV208" s="99">
        <f>IF(ISNA(VLOOKUP($A208,'[2]1516 Exp_Rev Access'!$F$7:$GB$306,106,FALSE)),"",VLOOKUP($A208,'[2]1516 Exp_Rev Access'!$F$7:$GB$306,106,FALSE))</f>
        <v>0</v>
      </c>
      <c r="DW208" s="99">
        <f>IF(ISNA(VLOOKUP($A208,'[2]1516 Exp_Rev Access'!$F$7:$GB$306,107,FALSE)),"",VLOOKUP($A208,'[2]1516 Exp_Rev Access'!$F$7:$GB$306,107,FALSE))</f>
        <v>0</v>
      </c>
      <c r="DX208" s="99">
        <f>IF(ISNA(VLOOKUP($A208,'[2]1516 Exp_Rev Access'!$F$7:$GB$306,108,FALSE)),"",VLOOKUP($A208,'[2]1516 Exp_Rev Access'!$F$7:$GB$306,108,FALSE))</f>
        <v>0</v>
      </c>
      <c r="DY208" s="99">
        <f>IF(ISNA(VLOOKUP($A208,'[2]1516 Exp_Rev Access'!$F$7:$GB$306,109,FALSE)),"",VLOOKUP($A208,'[2]1516 Exp_Rev Access'!$F$7:$GB$306,109,FALSE))</f>
        <v>0</v>
      </c>
      <c r="DZ208" s="99">
        <f>IF(ISNA(VLOOKUP($A208,'[2]1516 Exp_Rev Access'!$F$7:$GB$306,110,FALSE)),"",VLOOKUP($A208,'[2]1516 Exp_Rev Access'!$F$7:$GB$306,110,FALSE))</f>
        <v>0</v>
      </c>
      <c r="EA208" s="99">
        <f>IF(ISNA(VLOOKUP($A208,'[2]1516 Exp_Rev Access'!$F$7:$GB$306,111,FALSE)),"",VLOOKUP($A208,'[2]1516 Exp_Rev Access'!$F$7:$GB$306,111,FALSE))</f>
        <v>0</v>
      </c>
      <c r="EB208" s="99">
        <f>IF(ISNA(VLOOKUP($A208,'[2]1516 Exp_Rev Access'!$F$7:$GB$306,112,FALSE)),"",VLOOKUP($A208,'[2]1516 Exp_Rev Access'!$F$7:$GB$306,112,FALSE))</f>
        <v>0</v>
      </c>
      <c r="EC208" s="99">
        <f>IF(ISNA(VLOOKUP($A208,'[2]1516 Exp_Rev Access'!$F$7:$GB$306,113,FALSE)),"",VLOOKUP($A208,'[2]1516 Exp_Rev Access'!$F$7:$GB$306,113,FALSE))</f>
        <v>0</v>
      </c>
      <c r="ED208" s="99">
        <f>IF(ISNA(VLOOKUP($A208,'[2]1516 Exp_Rev Access'!$F$7:$GB$306,114,FALSE)),"",VLOOKUP($A208,'[2]1516 Exp_Rev Access'!$F$7:$GB$306,114,FALSE))</f>
        <v>0</v>
      </c>
      <c r="EE208" s="99">
        <f>IF(ISNA(VLOOKUP($A208,'[2]1516 Exp_Rev Access'!$F$7:$GB$306,115,FALSE)),"",VLOOKUP($A208,'[2]1516 Exp_Rev Access'!$F$7:$GB$306,115,FALSE))</f>
        <v>0</v>
      </c>
      <c r="EF208" s="99">
        <f>IF(ISNA(VLOOKUP($A208,'[2]1516 Exp_Rev Access'!$F$7:$GB$306,116,FALSE)),"",VLOOKUP($A208,'[2]1516 Exp_Rev Access'!$F$7:$GB$306,116,FALSE))</f>
        <v>0</v>
      </c>
      <c r="EG208" s="99">
        <f>IF(ISNA(VLOOKUP($A208,'[2]1516 Exp_Rev Access'!$F$7:$GB$306,117,FALSE)),"",VLOOKUP($A208,'[2]1516 Exp_Rev Access'!$F$7:$GB$306,117,FALSE))</f>
        <v>0</v>
      </c>
      <c r="EH208" s="99">
        <f>IF(ISNA(VLOOKUP($A208,'[2]1516 Exp_Rev Access'!$F$7:$GB$306,118,FALSE)),"",VLOOKUP($A208,'[2]1516 Exp_Rev Access'!$F$7:$GB$306,118,FALSE))</f>
        <v>0</v>
      </c>
      <c r="EI208" s="99">
        <f>IF(ISNA(VLOOKUP($A208,'[2]1516 Exp_Rev Access'!$F$7:$GB$306,119,FALSE)),"",VLOOKUP($A208,'[2]1516 Exp_Rev Access'!$F$7:$GB$306,119,FALSE))</f>
        <v>0</v>
      </c>
      <c r="EJ208" s="99">
        <f>IF(ISNA(VLOOKUP($A208,'[2]1516 Exp_Rev Access'!$F$7:$GB$306,120,FALSE)),"",VLOOKUP($A208,'[2]1516 Exp_Rev Access'!$F$7:$GB$306,120,FALSE))</f>
        <v>0</v>
      </c>
      <c r="EK208" s="99">
        <f>IF(ISNA(VLOOKUP($A208,'[2]1516 Exp_Rev Access'!$F$7:$GB$306,121,FALSE)),"",VLOOKUP($A208,'[2]1516 Exp_Rev Access'!$F$7:$GB$306,121,FALSE))</f>
        <v>0</v>
      </c>
      <c r="EL208" s="99">
        <f>IF(ISNA(VLOOKUP($A208,'[2]1516 Exp_Rev Access'!$F$7:$GB$306,122,FALSE)),"",VLOOKUP($A208,'[2]1516 Exp_Rev Access'!$F$7:$GB$306,122,FALSE))</f>
        <v>0</v>
      </c>
      <c r="EM208" s="99">
        <f>IF(ISNA(VLOOKUP($A208,'[2]1516 Exp_Rev Access'!$F$7:$GB$306,123,FALSE)),"",VLOOKUP($A208,'[2]1516 Exp_Rev Access'!$F$7:$GB$306,123,FALSE))</f>
        <v>0</v>
      </c>
      <c r="EN208" s="99">
        <f>IF(ISNA(VLOOKUP($A208,'[2]1516 Exp_Rev Access'!$F$7:$GB$306,124,FALSE)),"",VLOOKUP($A208,'[2]1516 Exp_Rev Access'!$F$7:$GB$306,124,FALSE))</f>
        <v>0</v>
      </c>
      <c r="EO208" s="99">
        <f>IF(ISNA(VLOOKUP($A208,'[2]1516 Exp_Rev Access'!$F$7:$GB$306,125,FALSE)),"",VLOOKUP($A208,'[2]1516 Exp_Rev Access'!$F$7:$GB$306,125,FALSE))</f>
        <v>0</v>
      </c>
      <c r="EP208" s="99">
        <f>IF(ISNA(VLOOKUP($A208,'[2]1516 Exp_Rev Access'!$F$7:$GB$306,126,FALSE)),"",VLOOKUP($A208,'[2]1516 Exp_Rev Access'!$F$7:$GB$306,126,FALSE))</f>
        <v>0</v>
      </c>
      <c r="EQ208" s="99">
        <f>IF(ISNA(VLOOKUP($A208,'[2]1516 Exp_Rev Access'!$F$7:$GB$306,127,FALSE)),"",VLOOKUP($A208,'[2]1516 Exp_Rev Access'!$F$7:$GB$306,127,FALSE))</f>
        <v>0</v>
      </c>
      <c r="ER208" s="99">
        <f>IF(ISNA(VLOOKUP($A208,'[2]1516 Exp_Rev Access'!$F$7:$GB$306,128,FALSE)),"",VLOOKUP($A208,'[2]1516 Exp_Rev Access'!$F$7:$GB$306,128,FALSE))</f>
        <v>0</v>
      </c>
      <c r="ES208" s="99">
        <f>IF(ISNA(VLOOKUP($A208,'[2]1516 Exp_Rev Access'!$F$7:$GB$306,129,FALSE)),"",VLOOKUP($A208,'[2]1516 Exp_Rev Access'!$F$7:$GB$306,129,FALSE))</f>
        <v>0</v>
      </c>
      <c r="ET208" s="99">
        <f>IF(ISNA(VLOOKUP($A208,'[2]1516 Exp_Rev Access'!$F$7:$GB$306,130,FALSE)),"",VLOOKUP($A208,'[2]1516 Exp_Rev Access'!$F$7:$GB$306,130,FALSE))</f>
        <v>0</v>
      </c>
      <c r="EU208" s="99">
        <f>IF(ISNA(VLOOKUP($A208,'[2]1516 Exp_Rev Access'!$F$7:$GB$306,131,FALSE)),"",VLOOKUP($A208,'[2]1516 Exp_Rev Access'!$F$7:$GB$306,131,FALSE))</f>
        <v>0</v>
      </c>
      <c r="EV208" s="99">
        <f>IF(ISNA(VLOOKUP($A208,'[2]1516 Exp_Rev Access'!$F$7:$GB$306,132,FALSE)),"",VLOOKUP($A208,'[2]1516 Exp_Rev Access'!$F$7:$GB$306,132,FALSE))</f>
        <v>0</v>
      </c>
      <c r="EW208" s="99">
        <f>IF(ISNA(VLOOKUP($A208,'[2]1516 Exp_Rev Access'!$F$7:$GB$306,133,FALSE)),"",VLOOKUP($A208,'[2]1516 Exp_Rev Access'!$F$7:$GB$306,133,FALSE))</f>
        <v>0</v>
      </c>
      <c r="EX208" s="99">
        <f>IF(ISNA(VLOOKUP($A208,'[2]1516 Exp_Rev Access'!$F$7:$GB$306,134,FALSE)),"",VLOOKUP($A208,'[2]1516 Exp_Rev Access'!$F$7:$GB$306,134,FALSE))</f>
        <v>0</v>
      </c>
      <c r="EY208" s="99">
        <f>IF(ISNA(VLOOKUP($A208,'[2]1516 Exp_Rev Access'!$F$7:$GB$306,135,FALSE)),"",VLOOKUP($A208,'[2]1516 Exp_Rev Access'!$F$7:$GB$306,135,FALSE))</f>
        <v>0</v>
      </c>
      <c r="EZ208" s="99">
        <f>IF(ISNA(VLOOKUP($A208,'[2]1516 Exp_Rev Access'!$F$7:$GB$306,136,FALSE)),"",VLOOKUP($A208,'[2]1516 Exp_Rev Access'!$F$7:$GB$306,136,FALSE))</f>
        <v>0</v>
      </c>
      <c r="FA208" s="99">
        <f>IF(ISNA(VLOOKUP($A208,'[2]1516 Exp_Rev Access'!$F$7:$GB$306,137,FALSE)),"",VLOOKUP($A208,'[2]1516 Exp_Rev Access'!$F$7:$GB$306,137,FALSE))</f>
        <v>0</v>
      </c>
      <c r="FB208" s="99">
        <f>IF(ISNA(VLOOKUP($A208,'[2]1516 Exp_Rev Access'!$F$7:$GB$306,138,FALSE)),"",VLOOKUP($A208,'[2]1516 Exp_Rev Access'!$F$7:$GB$306,138,FALSE))</f>
        <v>0</v>
      </c>
      <c r="FC208" s="99">
        <f>IF(ISNA(VLOOKUP($A208,'[2]1516 Exp_Rev Access'!$F$7:$GB$306,139,FALSE)),"",VLOOKUP($A208,'[2]1516 Exp_Rev Access'!$F$7:$GB$306,139,FALSE))</f>
        <v>0</v>
      </c>
      <c r="FD208" s="99">
        <f>IF(ISNA(VLOOKUP($A208,'[2]1516 Exp_Rev Access'!$F$7:$FS$306,140,FALSE)),"",VLOOKUP($A208,'[2]1516 Exp_Rev Access'!$F$7:$FS$306,140,FALSE))</f>
        <v>0</v>
      </c>
      <c r="FE208" s="99">
        <f>IF(ISNA(VLOOKUP($A208,'[2]1516 Exp_Rev Access'!$F$7:$FS$306,141,FALSE)),"",VLOOKUP($A208,'[2]1516 Exp_Rev Access'!$F$7:$FS$306,141,FALSE))</f>
        <v>0</v>
      </c>
      <c r="FF208" s="99">
        <f>IF(ISNA(VLOOKUP($A208,'[2]1516 Exp_Rev Access'!$F$7:$FS$306,142,FALSE)),"",VLOOKUP($A208,'[2]1516 Exp_Rev Access'!$F$7:$FS$306,142,FALSE))</f>
        <v>0</v>
      </c>
      <c r="FG208" s="99">
        <f>IF(ISNA(VLOOKUP($A208,'[2]1516 Exp_Rev Access'!$F$7:$FS$306,143,FALSE)),"",VLOOKUP($A208,'[2]1516 Exp_Rev Access'!$F$7:$FS$306,143,FALSE))</f>
        <v>0</v>
      </c>
      <c r="FH208" s="99">
        <f>IF(ISNA(VLOOKUP($A208,'[2]1516 Exp_Rev Access'!$F$7:$FS$306,144,FALSE)),"",VLOOKUP($A208,'[2]1516 Exp_Rev Access'!$F$7:$FS$306,144,FALSE))</f>
        <v>0</v>
      </c>
      <c r="FI208" s="99">
        <f>IF(ISNA(VLOOKUP($A208,'[2]1516 Exp_Rev Access'!$F$7:$FS$306,145,FALSE)),"",VLOOKUP($A208,'[2]1516 Exp_Rev Access'!$F$7:$FS$306,145,FALSE))</f>
        <v>0</v>
      </c>
      <c r="FJ208" s="99">
        <f>IF(ISNA(VLOOKUP($A208,'[2]1516 Exp_Rev Access'!$F$7:$FS$306,146,FALSE)),"",VLOOKUP($A208,'[2]1516 Exp_Rev Access'!$F$7:$FS$306,146,FALSE))</f>
        <v>0</v>
      </c>
      <c r="FK208" s="99">
        <f>IF(ISNA(VLOOKUP($A208,'[2]1516 Exp_Rev Access'!$F$7:$FS$306,147,FALSE)),"",VLOOKUP($A208,'[2]1516 Exp_Rev Access'!$F$7:$FS$306,147,FALSE))</f>
        <v>0</v>
      </c>
      <c r="FL208" s="99">
        <f>IF(ISNA(VLOOKUP($A208,'[2]1516 Exp_Rev Access'!$F$7:$FS$306,148,FALSE)),"",VLOOKUP($A208,'[2]1516 Exp_Rev Access'!$F$7:$FS$306,148,FALSE))</f>
        <v>0</v>
      </c>
      <c r="FM208" s="99">
        <f>IF(ISNA(VLOOKUP($A208,'[2]1516 Exp_Rev Access'!$F$7:$FS$306,149,FALSE)),"",VLOOKUP($A208,'[2]1516 Exp_Rev Access'!$F$7:$FS$306,149,FALSE))</f>
        <v>0</v>
      </c>
      <c r="FN208" s="99">
        <f>IF(ISNA(VLOOKUP($A208,'[2]1516 Exp_Rev Access'!$F$7:$FS$306,150,FALSE)),"",VLOOKUP($A208,'[2]1516 Exp_Rev Access'!$F$7:$FS$306,150,FALSE))</f>
        <v>0</v>
      </c>
      <c r="FO208" s="99">
        <f>IF(ISNA(VLOOKUP($A208,'[2]1516 Exp_Rev Access'!$F$7:$FS$306,151,FALSE)),"",VLOOKUP($A208,'[2]1516 Exp_Rev Access'!$F$7:$FS$306,151,FALSE))</f>
        <v>0</v>
      </c>
      <c r="FP208" s="99">
        <f>IF(ISNA(VLOOKUP($A208,'[2]1516 Exp_Rev Access'!$F$7:$FS$306,152,FALSE)),"",VLOOKUP($A208,'[2]1516 Exp_Rev Access'!$F$7:$FS$306,152,FALSE))</f>
        <v>0</v>
      </c>
      <c r="FQ208" s="99">
        <f>IF(ISNA(VLOOKUP($A208,'[2]1516 Exp_Rev Access'!$F$7:$FS$306,153,FALSE)),"",VLOOKUP($A208,'[2]1516 Exp_Rev Access'!$F$7:$FS$306,153,FALSE))</f>
        <v>20074.150000000001</v>
      </c>
      <c r="FR208" s="71">
        <f t="shared" si="260"/>
        <v>419275.66000000003</v>
      </c>
      <c r="FS208" s="72">
        <f t="shared" si="261"/>
        <v>5.5704806514164762E-2</v>
      </c>
      <c r="FT208" s="94">
        <f t="shared" si="262"/>
        <v>640.03733895096775</v>
      </c>
      <c r="FU208" s="99">
        <f>IF(ISNA(VLOOKUP($A208,'[2]1516 Exp_Rev Access'!$F$7:$GB$306,154,FALSE)),"",VLOOKUP($A208,'[2]1516 Exp_Rev Access'!$F$7:$GB$306,154,FALSE))</f>
        <v>0</v>
      </c>
      <c r="FV208" s="99">
        <f>IF(ISNA(VLOOKUP($A208,'[2]1516 Exp_Rev Access'!$F$7:$GB$306,155,FALSE)),"",VLOOKUP($A208,'[2]1516 Exp_Rev Access'!$F$7:$GB$306,155,FALSE))</f>
        <v>0</v>
      </c>
      <c r="FW208" s="99">
        <f>IF(ISNA(VLOOKUP($A208,'[2]1516 Exp_Rev Access'!$F$7:$GB$306,156,FALSE)),"",VLOOKUP($A208,'[2]1516 Exp_Rev Access'!$F$7:$GB$306,156,FALSE))</f>
        <v>0</v>
      </c>
      <c r="FX208" s="99">
        <f>IF(ISNA(VLOOKUP($A208,'[2]1516 Exp_Rev Access'!$F$7:$GB$306,157,FALSE)),"",VLOOKUP($A208,'[2]1516 Exp_Rev Access'!$F$7:$GB$306,157,FALSE))</f>
        <v>0</v>
      </c>
      <c r="FY208" s="99">
        <f>IF(ISNA(VLOOKUP($A208,'[2]1516 Exp_Rev Access'!$F$7:$GB$306,158,FALSE)),"",VLOOKUP($A208,'[2]1516 Exp_Rev Access'!$F$7:$GB$306,158,FALSE))</f>
        <v>0</v>
      </c>
      <c r="FZ208" s="99">
        <f>IF(ISNA(VLOOKUP($A208,'[2]1516 Exp_Rev Access'!$F$7:$GB$306,159,FALSE)),"",VLOOKUP($A208,'[2]1516 Exp_Rev Access'!$F$7:$GB$306,159,FALSE))</f>
        <v>0</v>
      </c>
      <c r="GA208" s="99">
        <f>IF(ISNA(VLOOKUP($A208,'[2]1516 Exp_Rev Access'!$F$7:$GB$306,160,FALSE)),"",VLOOKUP($A208,'[2]1516 Exp_Rev Access'!$F$7:$GB$306,160,FALSE))</f>
        <v>0</v>
      </c>
      <c r="GB208" s="99">
        <f>IF(ISNA(VLOOKUP($A208,'[2]1516 Exp_Rev Access'!$F$7:$GB$306,161,FALSE)),"",VLOOKUP($A208,'[2]1516 Exp_Rev Access'!$F$7:$GB$306,161,FALSE))</f>
        <v>0</v>
      </c>
      <c r="GC208" s="99">
        <f>IF(ISNA(VLOOKUP($A208,'[2]1516 Exp_Rev Access'!$F$7:$GB$306,162,FALSE)),"",VLOOKUP($A208,'[2]1516 Exp_Rev Access'!$F$7:$GB$306,162,FALSE))</f>
        <v>0</v>
      </c>
      <c r="GD208" s="99">
        <f>IF(ISNA(VLOOKUP($A208,'[2]1516 Exp_Rev Access'!$F$7:$GB$306,163,FALSE)),"",VLOOKUP($A208,'[2]1516 Exp_Rev Access'!$F$7:$GB$306,163,FALSE))</f>
        <v>0</v>
      </c>
      <c r="GE208" s="99">
        <f>IF(ISNA(VLOOKUP($A208,'[2]1516 Exp_Rev Access'!$F$7:$GB$306,164,FALSE)),"",VLOOKUP($A208,'[2]1516 Exp_Rev Access'!$F$7:$GB$306,164,FALSE))</f>
        <v>14059.81</v>
      </c>
      <c r="GF208" s="99">
        <f>IF(ISNA(VLOOKUP($A208,'[2]1516 Exp_Rev Access'!$F$7:$GB$306,165,FALSE)),"",VLOOKUP($A208,'[2]1516 Exp_Rev Access'!$F$7:$GB$306,165,FALSE))</f>
        <v>0</v>
      </c>
      <c r="GG208" s="99">
        <f>IF(ISNA(VLOOKUP($A208,'[2]1516 Exp_Rev Access'!$F$7:$GB$306,166,FALSE)),"",VLOOKUP($A208,'[2]1516 Exp_Rev Access'!$F$7:$GB$306,166,FALSE))</f>
        <v>0</v>
      </c>
      <c r="GH208" s="99">
        <f>IF(ISNA(VLOOKUP($A208,'[2]1516 Exp_Rev Access'!$F$7:$GB$306,167,FALSE)),"",VLOOKUP($A208,'[2]1516 Exp_Rev Access'!$F$7:$GB$306,167,FALSE))</f>
        <v>0</v>
      </c>
      <c r="GI208" s="99">
        <f>IF(ISNA(VLOOKUP($A208,'[2]1516 Exp_Rev Access'!$F$7:$GB$306,168,FALSE)),"",VLOOKUP($A208,'[2]1516 Exp_Rev Access'!$F$7:$GB$306,168,FALSE))</f>
        <v>1728.5</v>
      </c>
      <c r="GJ208" s="99">
        <f>IF(ISNA(VLOOKUP($A208,'[2]1516 Exp_Rev Access'!$F$7:$GB$306,169,FALSE)),"",VLOOKUP($A208,'[2]1516 Exp_Rev Access'!$F$7:$GB$306,169,FALSE))</f>
        <v>0</v>
      </c>
      <c r="GK208" s="99">
        <f>IF(ISNA(VLOOKUP($A208,'[2]1516 Exp_Rev Access'!$F$7:$GB$306,170,FALSE)),"",VLOOKUP($A208,'[2]1516 Exp_Rev Access'!$F$7:$GB$306,170,FALSE))</f>
        <v>0</v>
      </c>
      <c r="GL208" s="99">
        <f>IF(ISNA(VLOOKUP($A208,'[2]1516 Exp_Rev Access'!$F$7:$GB$306,171,FALSE)),"",VLOOKUP($A208,'[2]1516 Exp_Rev Access'!$F$7:$GB$306,171,FALSE))</f>
        <v>0</v>
      </c>
      <c r="GM208" s="99">
        <f>IF(ISNA(VLOOKUP($A208,'[2]1516 Exp_Rev Access'!$F$7:$GB$306,172,FALSE)),"",VLOOKUP($A208,'[2]1516 Exp_Rev Access'!$F$7:$GB$306,172,FALSE))</f>
        <v>0</v>
      </c>
      <c r="GN208" s="99">
        <f>IF(ISNA(VLOOKUP($A208,'[2]1516 Exp_Rev Access'!$F$7:$GB$306,173,FALSE)),"",VLOOKUP($A208,'[2]1516 Exp_Rev Access'!$F$7:$GB$306,173,FALSE))</f>
        <v>0</v>
      </c>
      <c r="GO208" s="99">
        <f>IF(ISNA(VLOOKUP($A208,'[2]1516 Exp_Rev Access'!$F$7:$GB$306,174,FALSE)),"",VLOOKUP($A208,'[2]1516 Exp_Rev Access'!$F$7:$GB$306,174,FALSE))</f>
        <v>0</v>
      </c>
      <c r="GP208" s="99">
        <f>IF(ISNA(VLOOKUP($A208,'[2]1516 Exp_Rev Access'!$F$7:$GB$306,175,FALSE)),"",VLOOKUP($A208,'[2]1516 Exp_Rev Access'!$F$7:$GB$306,175,FALSE))</f>
        <v>0</v>
      </c>
      <c r="GQ208" s="99">
        <f>IF(ISNA(VLOOKUP($A208,'[2]1516 Exp_Rev Access'!$F$7:$GB$306,176,FALSE)),"",VLOOKUP($A208,'[2]1516 Exp_Rev Access'!$F$7:$GB$306,176,FALSE))</f>
        <v>0</v>
      </c>
      <c r="GR208" s="99">
        <f>IF(ISNA(VLOOKUP($A208,'[2]1516 Exp_Rev Access'!$F$7:$GB$306,177,FALSE)),"",VLOOKUP($A208,'[2]1516 Exp_Rev Access'!$F$7:$GB$306,177,FALSE))</f>
        <v>0</v>
      </c>
      <c r="GS208" s="99">
        <f>IF(ISNA(VLOOKUP($A208,'[2]1516 Exp_Rev Access'!$F$7:$GB$306,178,FALSE)),"",VLOOKUP($A208,'[2]1516 Exp_Rev Access'!$F$7:$GB$306,178,FALSE))</f>
        <v>0</v>
      </c>
      <c r="GT208" s="71">
        <f t="shared" si="263"/>
        <v>15788.31</v>
      </c>
      <c r="GU208" s="72">
        <f t="shared" si="264"/>
        <v>2.0976289292243973E-3</v>
      </c>
      <c r="GV208" s="84">
        <f t="shared" si="265"/>
        <v>24.101346400439635</v>
      </c>
      <c r="GW208" s="87"/>
      <c r="GX208" s="87"/>
      <c r="GY208" s="87"/>
    </row>
    <row r="209" spans="1:207" customFormat="1" ht="12" customHeight="1" x14ac:dyDescent="0.2">
      <c r="A209" s="96" t="s">
        <v>528</v>
      </c>
      <c r="B209" s="69" t="s">
        <v>529</v>
      </c>
      <c r="C209" s="80">
        <f>IF(ISNA(VLOOKUP($A209,'[2]1516 enrollment_Rev_Exp by size'!$A$6:$G$320,3,FALSE)),"",VLOOKUP($A209,'[2]1516 enrollment_Rev_Exp by size'!$A$6:$G$320,3,FALSE))</f>
        <v>670.18</v>
      </c>
      <c r="D209" s="97">
        <v>8184813.29</v>
      </c>
      <c r="E209" s="80">
        <f t="shared" si="243"/>
        <v>8184813.2899999991</v>
      </c>
      <c r="F209" s="80">
        <f t="shared" si="244"/>
        <v>0</v>
      </c>
      <c r="G209" s="98">
        <f>IF(ISNA(VLOOKUP($A209,'[2]1516 Exp_Rev Access'!$F$7:$FS$306,2,FALSE)),"",VLOOKUP($A209,'[2]1516 Exp_Rev Access'!$F$7:$FS$306,2,FALSE))</f>
        <v>783492.57</v>
      </c>
      <c r="H209" s="98">
        <f>IF(ISNA(VLOOKUP($A209,'[2]1516 Exp_Rev Access'!$F$7:$FS$306,3,FALSE)),"",VLOOKUP($A209,'[2]1516 Exp_Rev Access'!$F$7:$FS$306,3,FALSE))</f>
        <v>758.27</v>
      </c>
      <c r="I209" s="98">
        <f>IF(ISNA(VLOOKUP($A209,'[2]1516 Exp_Rev Access'!$F$7:$FS$306,4,FALSE)),"",VLOOKUP($A209,'[2]1516 Exp_Rev Access'!$F$7:$FS$306,4,FALSE))</f>
        <v>0</v>
      </c>
      <c r="J209" s="98">
        <f>IF(ISNA(VLOOKUP($A209,'[2]1516 Exp_Rev Access'!$F$7:$FS$306,5,FALSE)),"",VLOOKUP($A209,'[2]1516 Exp_Rev Access'!$F$7:$FS$306,5,FALSE))</f>
        <v>18518.87</v>
      </c>
      <c r="K209" s="98">
        <f>IF(ISNA(VLOOKUP($A209,'[2]1516 Exp_Rev Access'!$F$7:$FS$306,6,FALSE)),"",VLOOKUP($A209,'[2]1516 Exp_Rev Access'!$F$7:$FS$306,6,FALSE))</f>
        <v>0</v>
      </c>
      <c r="L209" s="98">
        <f>IF(ISNA(VLOOKUP($A209,'[2]1516 Exp_Rev Access'!$F$7:$FS$306,7,FALSE)),"",VLOOKUP($A209,'[2]1516 Exp_Rev Access'!$F$7:$FS$306,7,FALSE))</f>
        <v>0</v>
      </c>
      <c r="M209" s="90">
        <f t="shared" si="245"/>
        <v>802769.71</v>
      </c>
      <c r="N209" s="72">
        <f t="shared" si="246"/>
        <v>9.8080393719036194E-2</v>
      </c>
      <c r="O209" s="73">
        <f t="shared" si="247"/>
        <v>1197.8419379868096</v>
      </c>
      <c r="P209" s="99">
        <f>IF(ISNA(VLOOKUP($A209,'[2]1516 Exp_Rev Access'!$F$7:$FS$306,8,FALSE)),"",VLOOKUP($A209,'[2]1516 Exp_Rev Access'!$F$7:$FS$306,8,FALSE))</f>
        <v>16808.5</v>
      </c>
      <c r="Q209" s="99">
        <f>IF(ISNA(VLOOKUP($A209,'[2]1516 Exp_Rev Access'!$F$7:$FS$306,9,FALSE)),"",VLOOKUP($A209,'[2]1516 Exp_Rev Access'!$F$7:$FS$306,9,FALSE))</f>
        <v>0</v>
      </c>
      <c r="R209" s="99">
        <f>IF(ISNA(VLOOKUP($A209,'[2]1516 Exp_Rev Access'!$F$7:$FS$306,10,FALSE)),"",VLOOKUP($A209,'[2]1516 Exp_Rev Access'!$F$7:$FS$306,10,FALSE))</f>
        <v>0</v>
      </c>
      <c r="S209" s="99">
        <f>IF(ISNA(VLOOKUP($A209,'[2]1516 Exp_Rev Access'!$F$7:$FS$306,11,FALSE)),"",VLOOKUP($A209,'[2]1516 Exp_Rev Access'!$F$7:$FS$306,11,FALSE))</f>
        <v>0</v>
      </c>
      <c r="T209" s="99">
        <f>IF(ISNA(VLOOKUP($A209,'[2]1516 Exp_Rev Access'!$F$7:$FS$306,12,FALSE)),"",VLOOKUP($A209,'[2]1516 Exp_Rev Access'!$F$7:$FS$306,12,FALSE))</f>
        <v>4545</v>
      </c>
      <c r="U209" s="99">
        <f>IF(ISNA(VLOOKUP($A209,'[2]1516 Exp_Rev Access'!$F$7:$FS$306,13,FALSE)),"",VLOOKUP($A209,'[2]1516 Exp_Rev Access'!$F$7:$FS$306,13,FALSE))</f>
        <v>0</v>
      </c>
      <c r="V209" s="99">
        <f>IF(ISNA(VLOOKUP($A209,'[2]1516 Exp_Rev Access'!$F$7:$FS$306,14,FALSE)),"",VLOOKUP($A209,'[2]1516 Exp_Rev Access'!$F$7:$FS$306,14,FALSE))</f>
        <v>0</v>
      </c>
      <c r="W209" s="99">
        <f>IF(ISNA(VLOOKUP($A209,'[2]1516 Exp_Rev Access'!$F$7:$FS$306,15,FALSE)),"",VLOOKUP($A209,'[2]1516 Exp_Rev Access'!$F$7:$FS$306,15,FALSE))</f>
        <v>0</v>
      </c>
      <c r="X209" s="99">
        <f>IF(ISNA(VLOOKUP($A209,'[2]1516 Exp_Rev Access'!$F$7:$FS$306,16,FALSE)),"",VLOOKUP($A209,'[2]1516 Exp_Rev Access'!$F$7:$FS$306,16,FALSE))</f>
        <v>1599.97</v>
      </c>
      <c r="Y209" s="99">
        <f>IF(ISNA(VLOOKUP($A209,'[2]1516 Exp_Rev Access'!$F$7:$FS$306,17,FALSE)),"",VLOOKUP($A209,'[2]1516 Exp_Rev Access'!$F$7:$FS$306,17,FALSE))</f>
        <v>382.11</v>
      </c>
      <c r="Z209" s="99">
        <f>IF(ISNA(VLOOKUP($A209,'[2]1516 Exp_Rev Access'!$F$7:$FS$306,18,FALSE)),"",VLOOKUP($A209,'[2]1516 Exp_Rev Access'!$F$7:$FS$306,18,FALSE))</f>
        <v>0</v>
      </c>
      <c r="AA209" s="99">
        <f>IF(ISNA(VLOOKUP($A209,'[2]1516 Exp_Rev Access'!$F$7:$FS$306,19,FALSE)),"",VLOOKUP($A209,'[2]1516 Exp_Rev Access'!$F$7:$FS$306,19,FALSE))</f>
        <v>0</v>
      </c>
      <c r="AB209" s="99">
        <f>IF(ISNA(VLOOKUP($A209,'[2]1516 Exp_Rev Access'!$F$7:$FS$306,20,FALSE)),"",VLOOKUP($A209,'[2]1516 Exp_Rev Access'!$F$7:$FS$306,20,FALSE))</f>
        <v>0</v>
      </c>
      <c r="AC209" s="99">
        <f>IF(ISNA(VLOOKUP($A209,'[2]1516 Exp_Rev Access'!$F$7:$FS$306,21,FALSE)),"",VLOOKUP($A209,'[2]1516 Exp_Rev Access'!$F$7:$FS$306,21,FALSE))</f>
        <v>8920</v>
      </c>
      <c r="AD209" s="99">
        <f>IF(ISNA(VLOOKUP($A209,'[2]1516 Exp_Rev Access'!$F$7:$FS$306,22,FALSE)),"",VLOOKUP($A209,'[2]1516 Exp_Rev Access'!$F$7:$FS$306,22,FALSE))</f>
        <v>4102.88</v>
      </c>
      <c r="AE209" s="99">
        <f>IF(ISNA(VLOOKUP($A209,'[2]1516 Exp_Rev Access'!$F$7:$FS$306,23,FALSE)),"",VLOOKUP($A209,'[2]1516 Exp_Rev Access'!$F$7:$FS$306,23,FALSE))</f>
        <v>0</v>
      </c>
      <c r="AF209" s="99">
        <f>IF(ISNA(VLOOKUP($A209,'[2]1516 Exp_Rev Access'!$F$7:$FS$306,24,FALSE)),"",VLOOKUP($A209,'[2]1516 Exp_Rev Access'!$F$7:$FS$306,24,FALSE))</f>
        <v>250</v>
      </c>
      <c r="AG209" s="99">
        <f>IF(ISNA(VLOOKUP($A209,'[2]1516 Exp_Rev Access'!$F$7:$FS$306,25,FALSE)),"",VLOOKUP($A209,'[2]1516 Exp_Rev Access'!$F$7:$FS$306,25,FALSE))</f>
        <v>863.56</v>
      </c>
      <c r="AH209" s="98">
        <f>IF(ISNA(VLOOKUP($A209,'[2]1516 Exp_Rev Access'!$F$7:$FS$306,26,FALSE)),"",VLOOKUP($A209,'[2]1516 Exp_Rev Access'!$F$7:$FS$306,26,FALSE))</f>
        <v>100</v>
      </c>
      <c r="AI209" s="98">
        <f>IF(ISNA(VLOOKUP($A209,'[2]1516 Exp_Rev Access'!$F$7:$FS$306,27,FALSE)),"",VLOOKUP($A209,'[2]1516 Exp_Rev Access'!$F$7:$FS$306,27,FALSE))</f>
        <v>2110.19</v>
      </c>
      <c r="AJ209" s="98">
        <f>IF(ISNA(VLOOKUP($A209,'[2]1516 Exp_Rev Access'!$F$7:$FS$306,28,FALSE)),"",VLOOKUP($A209,'[2]1516 Exp_Rev Access'!$F$7:$FS$306,28,FALSE))</f>
        <v>0</v>
      </c>
      <c r="AK209" s="98">
        <f>IF(ISNA(VLOOKUP($A209,'[2]1516 Exp_Rev Access'!$F$7:$FS$306,29,FALSE)),"",VLOOKUP($A209,'[2]1516 Exp_Rev Access'!$F$7:$FS$306,29,FALSE))</f>
        <v>0</v>
      </c>
      <c r="AL209" s="100">
        <f t="shared" si="248"/>
        <v>39682.21</v>
      </c>
      <c r="AM209" s="72">
        <f t="shared" si="249"/>
        <v>4.8482730874854201E-3</v>
      </c>
      <c r="AN209" s="94">
        <f t="shared" si="250"/>
        <v>59.211271598674983</v>
      </c>
      <c r="AO209" s="99">
        <f>IF(ISNA(VLOOKUP($A209,'[2]1516 Exp_Rev Access'!$F$7:$GB$306,30,FALSE)),"",VLOOKUP($A209,'[2]1516 Exp_Rev Access'!$F$7:$FS$306,30,FALSE))</f>
        <v>4234992.03</v>
      </c>
      <c r="AP209" s="99">
        <f>IF(ISNA(VLOOKUP($A209,'[2]1516 Exp_Rev Access'!$F$7:$GB$306,31,FALSE)),"",VLOOKUP($A209,'[2]1516 Exp_Rev Access'!$F$7:$FS$306,31,FALSE))</f>
        <v>176272.81</v>
      </c>
      <c r="AQ209" s="99">
        <f>IF(ISNA(VLOOKUP($A209,'[2]1516 Exp_Rev Access'!$F$7:$GB$306,32,FALSE)),"",VLOOKUP($A209,'[2]1516 Exp_Rev Access'!$F$7:$FS$306,32,FALSE))</f>
        <v>539444.72</v>
      </c>
      <c r="AR209" s="99">
        <f>IF(ISNA(VLOOKUP($A209,'[2]1516 Exp_Rev Access'!$F$7:$GB$306,33,FALSE)),"",VLOOKUP($A209,'[2]1516 Exp_Rev Access'!$F$7:$FS$306,33,FALSE))</f>
        <v>0</v>
      </c>
      <c r="AS209" s="99">
        <f>IF(ISNA(VLOOKUP($A209,'[2]1516 Exp_Rev Access'!$F$7:$GB$306,34,FALSE)),"",VLOOKUP($A209,'[2]1516 Exp_Rev Access'!$F$7:$FS$306,34,FALSE))</f>
        <v>0</v>
      </c>
      <c r="AT209" s="101">
        <f t="shared" si="251"/>
        <v>4950709.5599999996</v>
      </c>
      <c r="AU209" s="72">
        <f t="shared" si="252"/>
        <v>0.60486530169828712</v>
      </c>
      <c r="AV209" s="94">
        <f t="shared" si="253"/>
        <v>7387.1341430660423</v>
      </c>
      <c r="AW209" s="99">
        <f>IF(ISNA(VLOOKUP($A209,'[2]1516 Exp_Rev Access'!$F$7:$GB$306,35,FALSE)),"",VLOOKUP($A209,'[2]1516 Exp_Rev Access'!$F$7:$GB$306,35,FALSE))</f>
        <v>0</v>
      </c>
      <c r="AX209" s="99">
        <f>IF(ISNA(VLOOKUP($A209,'[2]1516 Exp_Rev Access'!$F$7:$GB$306,36,FALSE)),"",VLOOKUP($A209,'[2]1516 Exp_Rev Access'!$F$7:$GB$306,36,FALSE))</f>
        <v>627340.81999999995</v>
      </c>
      <c r="AY209" s="99">
        <f>IF(ISNA(VLOOKUP($A209,'[2]1516 Exp_Rev Access'!$F$7:$GB$306,37,FALSE)),"",VLOOKUP($A209,'[2]1516 Exp_Rev Access'!$F$7:$GB$306,37,FALSE))</f>
        <v>29904.86</v>
      </c>
      <c r="AZ209" s="99">
        <f>IF(ISNA(VLOOKUP($A209,'[2]1516 Exp_Rev Access'!$F$7:$GB$306,38,FALSE)),"",VLOOKUP($A209,'[2]1516 Exp_Rev Access'!$F$7:$GB$306,38,FALSE))</f>
        <v>0</v>
      </c>
      <c r="BA209" s="99">
        <f>IF(ISNA(VLOOKUP($A209,'[2]1516 Exp_Rev Access'!$F$7:$GB$306,39,FALSE)),"",VLOOKUP($A209,'[2]1516 Exp_Rev Access'!$F$7:$GB$306,39,FALSE))</f>
        <v>0</v>
      </c>
      <c r="BB209" s="99">
        <f>IF(ISNA(VLOOKUP($A209,'[2]1516 Exp_Rev Access'!$F$7:$GB$306,40,FALSE)),"",VLOOKUP($A209,'[2]1516 Exp_Rev Access'!$F$7:$GB$306,40,FALSE))</f>
        <v>182715.46</v>
      </c>
      <c r="BC209" s="99">
        <f>IF(ISNA(VLOOKUP($A209,'[2]1516 Exp_Rev Access'!$F$7:$GB$306,41,FALSE)),"",VLOOKUP($A209,'[2]1516 Exp_Rev Access'!$F$7:$GB$306,41,FALSE))</f>
        <v>0</v>
      </c>
      <c r="BD209" s="99">
        <f>IF(ISNA(VLOOKUP($A209,'[2]1516 Exp_Rev Access'!$F$7:$GB$306,42,FALSE)),"",VLOOKUP($A209,'[2]1516 Exp_Rev Access'!$F$7:$GB$306,42,FALSE))</f>
        <v>4909.0200000000004</v>
      </c>
      <c r="BE209" s="99">
        <f>IF(ISNA(VLOOKUP($A209,'[2]1516 Exp_Rev Access'!$F$7:$GB$306,43,FALSE)),"",VLOOKUP($A209,'[2]1516 Exp_Rev Access'!$F$7:$GB$306,43,FALSE))</f>
        <v>0</v>
      </c>
      <c r="BF209" s="99">
        <f>IF(ISNA(VLOOKUP($A209,'[2]1516 Exp_Rev Access'!$F$7:$GB$306,44,FALSE)),"",VLOOKUP($A209,'[2]1516 Exp_Rev Access'!$F$7:$GB$306,44,FALSE))</f>
        <v>88162.34</v>
      </c>
      <c r="BG209" s="99">
        <f>IF(ISNA(VLOOKUP($A209,'[2]1516 Exp_Rev Access'!$F$7:$GB$306,45,FALSE)),"",VLOOKUP($A209,'[2]1516 Exp_Rev Access'!$F$7:$GB$306,45,FALSE))</f>
        <v>6859.44</v>
      </c>
      <c r="BH209" s="99">
        <f>IF(ISNA(VLOOKUP($A209,'[2]1516 Exp_Rev Access'!$F$7:$GB$306,46,FALSE)),"",VLOOKUP($A209,'[2]1516 Exp_Rev Access'!$F$7:$GB$306,46,FALSE))</f>
        <v>0</v>
      </c>
      <c r="BI209" s="99">
        <f>IF(ISNA(VLOOKUP($A209,'[2]1516 Exp_Rev Access'!$F$7:$GB$306,47,FALSE)),"",VLOOKUP($A209,'[2]1516 Exp_Rev Access'!$F$7:$GB$306,47,FALSE))</f>
        <v>6600.42</v>
      </c>
      <c r="BJ209" s="99">
        <f>IF(ISNA(VLOOKUP($A209,'[2]1516 Exp_Rev Access'!$F$7:$GB$306,48,FALSE)),"",VLOOKUP($A209,'[2]1516 Exp_Rev Access'!$F$7:$GB$306,48,FALSE))</f>
        <v>352321.36</v>
      </c>
      <c r="BK209" s="99">
        <f>IF(ISNA(VLOOKUP($A209,'[2]1516 Exp_Rev Access'!$F$7:$GB$306,49,FALSE)),"",VLOOKUP($A209,'[2]1516 Exp_Rev Access'!$F$7:$GB$306,49,FALSE))</f>
        <v>0</v>
      </c>
      <c r="BL209" s="99">
        <f>IF(ISNA(VLOOKUP($A209,'[2]1516 Exp_Rev Access'!$F$7:$GB$306,50,FALSE)),"",VLOOKUP($A209,'[2]1516 Exp_Rev Access'!$F$7:$GB$306,50,FALSE))</f>
        <v>1479.17</v>
      </c>
      <c r="BM209" s="99">
        <f>IF(ISNA(VLOOKUP($A209,'[2]1516 Exp_Rev Access'!$F$7:$GB$306,51,FALSE)),"",VLOOKUP($A209,'[2]1516 Exp_Rev Access'!$F$7:$GB$306,51,FALSE))</f>
        <v>0</v>
      </c>
      <c r="BN209" s="99">
        <f>IF(ISNA(VLOOKUP($A209,'[2]1516 Exp_Rev Access'!$F$7:$GB$306,52,FALSE)),"",VLOOKUP($A209,'[2]1516 Exp_Rev Access'!$F$7:$GB$306,52,FALSE))</f>
        <v>0</v>
      </c>
      <c r="BO209" s="99">
        <f>IF(ISNA(VLOOKUP($A209,'[2]1516 Exp_Rev Access'!$F$7:$GB$306,53,FALSE)),"",VLOOKUP($A209,'[2]1516 Exp_Rev Access'!$F$7:$GB$306,53,FALSE))</f>
        <v>0</v>
      </c>
      <c r="BP209" s="99">
        <f>IF(ISNA(VLOOKUP($A209,'[2]1516 Exp_Rev Access'!$F$7:$GB$306,54,FALSE)),"",VLOOKUP($A209,'[2]1516 Exp_Rev Access'!$F$7:$GB$306,54,FALSE))</f>
        <v>0</v>
      </c>
      <c r="BQ209" s="99">
        <f>IF(ISNA(VLOOKUP($A209,'[2]1516 Exp_Rev Access'!$F$7:$GB$306,55,FALSE)),"",VLOOKUP($A209,'[2]1516 Exp_Rev Access'!$F$7:$GB$306,55,FALSE))</f>
        <v>0</v>
      </c>
      <c r="BR209" s="99">
        <f>IF(ISNA(VLOOKUP($A209,'[2]1516 Exp_Rev Access'!$F$7:$GB$306,56,FALSE)),"",VLOOKUP($A209,'[2]1516 Exp_Rev Access'!$F$7:$GB$306,56,FALSE))</f>
        <v>0</v>
      </c>
      <c r="BS209" s="99">
        <f>IF(ISNA(VLOOKUP($A209,'[2]1516 Exp_Rev Access'!$F$7:$GB$306,57,FALSE)),"",VLOOKUP($A209,'[2]1516 Exp_Rev Access'!$F$7:$GB$306,57,FALSE))</f>
        <v>0</v>
      </c>
      <c r="BT209" s="99">
        <f>IF(ISNA(VLOOKUP($A209,'[2]1516 Exp_Rev Access'!$F$7:$GB$306,58,FALSE)),"",VLOOKUP($A209,'[2]1516 Exp_Rev Access'!$F$7:$GB$306,58,FALSE))</f>
        <v>0</v>
      </c>
      <c r="BU209" s="102">
        <f t="shared" si="254"/>
        <v>1300292.8899999997</v>
      </c>
      <c r="BV209" s="72">
        <f t="shared" si="255"/>
        <v>0.1588665304789133</v>
      </c>
      <c r="BW209" s="94">
        <f t="shared" si="256"/>
        <v>1940.2144050852007</v>
      </c>
      <c r="BX209" s="99">
        <f>IF(ISNA(VLOOKUP($A209,'[2]1516 Exp_Rev Access'!$F$7:$GB$306,59,FALSE)),"",VLOOKUP($A209,'[2]1516 Exp_Rev Access'!$F$7:$GB$306,59,FALSE))</f>
        <v>0</v>
      </c>
      <c r="BY209" s="99">
        <f>IF(ISNA(VLOOKUP($A209,'[2]1516 Exp_Rev Access'!$F$7:$GB$306,60,FALSE)),"",VLOOKUP($A209,'[2]1516 Exp_Rev Access'!$F$7:$GB$306,60,FALSE))</f>
        <v>0</v>
      </c>
      <c r="BZ209" s="99">
        <f>IF(ISNA(VLOOKUP($A209,'[2]1516 Exp_Rev Access'!$F$7:$GB$306,61,FALSE)),"",VLOOKUP($A209,'[2]1516 Exp_Rev Access'!$F$7:$GB$306,61,FALSE))</f>
        <v>0</v>
      </c>
      <c r="CA209" s="99">
        <f>IF(ISNA(VLOOKUP($A209,'[2]1516 Exp_Rev Access'!$F$7:$GB$306,62,FALSE)),"",VLOOKUP($A209,'[2]1516 Exp_Rev Access'!$F$7:$GB$306,62,FALSE))</f>
        <v>0</v>
      </c>
      <c r="CB209" s="99">
        <f>IF(ISNA(VLOOKUP($A209,'[2]1516 Exp_Rev Access'!$F$7:$GB$306,63,FALSE)),"",VLOOKUP($A209,'[2]1516 Exp_Rev Access'!$F$7:$GB$306,63,FALSE))</f>
        <v>46425.71</v>
      </c>
      <c r="CC209" s="99">
        <f>IF(ISNA(VLOOKUP($A209,'[2]1516 Exp_Rev Access'!$F$7:$GB$306,64,FALSE)),"",VLOOKUP($A209,'[2]1516 Exp_Rev Access'!$F$7:$GB$306,64,FALSE))</f>
        <v>0</v>
      </c>
      <c r="CD209" s="101">
        <f t="shared" si="257"/>
        <v>46425.71</v>
      </c>
      <c r="CE209" s="72">
        <f t="shared" si="266"/>
        <v>5.6721770375289769E-3</v>
      </c>
      <c r="CF209" s="103">
        <f t="shared" si="267"/>
        <v>69.27349368826286</v>
      </c>
      <c r="CG209" s="99">
        <f>IF(ISNA(VLOOKUP($A209,'[2]1516 Exp_Rev Access'!$F$7:$GB$306,65,FALSE)),"",VLOOKUP($A209,'[2]1516 Exp_Rev Access'!$F$7:$GB$306,65,FALSE))</f>
        <v>0</v>
      </c>
      <c r="CH209" s="99">
        <f>IF(ISNA(VLOOKUP($A209,'[2]1516 Exp_Rev Access'!$F$7:$GB$306,66,FALSE)),"",VLOOKUP($A209,'[2]1516 Exp_Rev Access'!$F$7:$GB$306,66,FALSE))</f>
        <v>0</v>
      </c>
      <c r="CI209" s="99">
        <f>IF(ISNA(VLOOKUP($A209,'[2]1516 Exp_Rev Access'!$F$7:$GB$306,67,FALSE)),"",VLOOKUP($A209,'[2]1516 Exp_Rev Access'!$F$7:$GB$306,67,FALSE))</f>
        <v>0</v>
      </c>
      <c r="CJ209" s="99">
        <f>IF(ISNA(VLOOKUP($A209,'[2]1516 Exp_Rev Access'!$F$7:$GB$306,68,FALSE)),"",VLOOKUP($A209,'[2]1516 Exp_Rev Access'!$F$7:$GB$306,68,FALSE))</f>
        <v>0</v>
      </c>
      <c r="CK209" s="99">
        <f>IF(ISNA(VLOOKUP($A209,'[2]1516 Exp_Rev Access'!$F$7:$GB$306,69,FALSE)),"",VLOOKUP($A209,'[2]1516 Exp_Rev Access'!$F$7:$GB$306,69,FALSE))</f>
        <v>0</v>
      </c>
      <c r="CL209" s="99">
        <f>IF(ISNA(VLOOKUP($A209,'[2]1516 Exp_Rev Access'!$F$7:$GB$306,70,FALSE)),"",VLOOKUP($A209,'[2]1516 Exp_Rev Access'!$F$7:$GB$306,70,FALSE))</f>
        <v>0</v>
      </c>
      <c r="CM209" s="99">
        <f>IF(ISNA(VLOOKUP($A209,'[2]1516 Exp_Rev Access'!$F$7:$GB$306,71,FALSE)),"",VLOOKUP($A209,'[2]1516 Exp_Rev Access'!$F$7:$GB$306,71,FALSE))</f>
        <v>0</v>
      </c>
      <c r="CN209" s="99">
        <f>IF(ISNA(VLOOKUP($A209,'[2]1516 Exp_Rev Access'!$F$7:$GB$306,72,FALSE)),"",VLOOKUP($A209,'[2]1516 Exp_Rev Access'!$F$7:$GB$306,72,FALSE))</f>
        <v>0</v>
      </c>
      <c r="CO209" s="99">
        <f>IF(ISNA(VLOOKUP($A209,'[2]1516 Exp_Rev Access'!$F$7:$GB$306,73,FALSE)),"",VLOOKUP($A209,'[2]1516 Exp_Rev Access'!$F$7:$GB$306,73,FALSE))</f>
        <v>0</v>
      </c>
      <c r="CP209" s="99">
        <f>IF(ISNA(VLOOKUP($A209,'[2]1516 Exp_Rev Access'!$F$7:$GB$306,74,FALSE)),"",VLOOKUP($A209,'[2]1516 Exp_Rev Access'!$F$7:$GB$306,74,FALSE))</f>
        <v>204048</v>
      </c>
      <c r="CQ209" s="99">
        <f>IF(ISNA(VLOOKUP($A209,'[2]1516 Exp_Rev Access'!$F$7:$GB$306,75,FALSE)),"",VLOOKUP($A209,'[2]1516 Exp_Rev Access'!$F$7:$GB$306,75,FALSE))</f>
        <v>0</v>
      </c>
      <c r="CR209" s="99">
        <f>IF(ISNA(VLOOKUP($A209,'[2]1516 Exp_Rev Access'!$F$7:$GB$306,76,FALSE)),"",VLOOKUP($A209,'[2]1516 Exp_Rev Access'!$F$7:$GB$306,76,FALSE))</f>
        <v>6934.5</v>
      </c>
      <c r="CS209" s="99">
        <f>IF(ISNA(VLOOKUP($A209,'[2]1516 Exp_Rev Access'!$F$7:$GB$306,77,FALSE)),"",VLOOKUP($A209,'[2]1516 Exp_Rev Access'!$F$7:$GB$306,77,FALSE))</f>
        <v>0</v>
      </c>
      <c r="CT209" s="99">
        <f>IF(ISNA(VLOOKUP($A209,'[2]1516 Exp_Rev Access'!$F$7:$GB$306,78,FALSE)),"",VLOOKUP($A209,'[2]1516 Exp_Rev Access'!$F$7:$GB$306,78,FALSE))</f>
        <v>248877.5</v>
      </c>
      <c r="CU209" s="99">
        <f>IF(ISNA(VLOOKUP($A209,'[2]1516 Exp_Rev Access'!$F$7:$GB$306,79,FALSE)),"",VLOOKUP($A209,'[2]1516 Exp_Rev Access'!$F$7:$GB$306,79,FALSE))</f>
        <v>40350.21</v>
      </c>
      <c r="CV209" s="99">
        <f>IF(ISNA(VLOOKUP($A209,'[2]1516 Exp_Rev Access'!$F$7:$GB$306,80,FALSE)),"",VLOOKUP($A209,'[2]1516 Exp_Rev Access'!$F$7:$GB$306,80,FALSE))</f>
        <v>44005.5</v>
      </c>
      <c r="CW209" s="99">
        <f>IF(ISNA(VLOOKUP($A209,'[2]1516 Exp_Rev Access'!$F$7:$GB$306,81,FALSE)),"",VLOOKUP($A209,'[2]1516 Exp_Rev Access'!$F$7:$GB$306,81,FALSE))</f>
        <v>0</v>
      </c>
      <c r="CX209" s="99">
        <f>IF(ISNA(VLOOKUP($A209,'[2]1516 Exp_Rev Access'!$F$7:$GB$306,82,FALSE)),"",VLOOKUP($A209,'[2]1516 Exp_Rev Access'!$F$7:$GB$306,82,FALSE))</f>
        <v>0</v>
      </c>
      <c r="CY209" s="99">
        <f>IF(ISNA(VLOOKUP($A209,'[2]1516 Exp_Rev Access'!$F$7:$GB$306,83,FALSE)),"",VLOOKUP($A209,'[2]1516 Exp_Rev Access'!$F$7:$GB$306,83,FALSE))</f>
        <v>0</v>
      </c>
      <c r="CZ209" s="99">
        <f>IF(ISNA(VLOOKUP($A209,'[2]1516 Exp_Rev Access'!$F$7:$GB$306,84,FALSE)),"",VLOOKUP($A209,'[2]1516 Exp_Rev Access'!$F$7:$GB$306,84,FALSE))</f>
        <v>0</v>
      </c>
      <c r="DA209" s="99">
        <f>IF(ISNA(VLOOKUP($A209,'[2]1516 Exp_Rev Access'!$F$7:$GB$306,85,FALSE)),"",VLOOKUP($A209,'[2]1516 Exp_Rev Access'!$F$7:$GB$306,85,FALSE))</f>
        <v>12733.48</v>
      </c>
      <c r="DB209" s="99">
        <f>IF(ISNA(VLOOKUP($A209,'[2]1516 Exp_Rev Access'!$F$7:$GB$306,86,FALSE)),"",VLOOKUP($A209,'[2]1516 Exp_Rev Access'!$F$7:$GB$306,86,FALSE))</f>
        <v>0</v>
      </c>
      <c r="DC209" s="99">
        <f>IF(ISNA(VLOOKUP($A209,'[2]1516 Exp_Rev Access'!$F$7:$GB$306,87,FALSE)),"",VLOOKUP($A209,'[2]1516 Exp_Rev Access'!$F$7:$GB$306,87,FALSE))</f>
        <v>0</v>
      </c>
      <c r="DD209" s="99">
        <f>IF(ISNA(VLOOKUP($A209,'[2]1516 Exp_Rev Access'!$F$7:$GB$306,88,FALSE)),"",VLOOKUP($A209,'[2]1516 Exp_Rev Access'!$F$7:$GB$306,88,FALSE))</f>
        <v>0</v>
      </c>
      <c r="DE209" s="99">
        <f>IF(ISNA(VLOOKUP($A209,'[2]1516 Exp_Rev Access'!$F$7:$GB$306,89,FALSE)),"",VLOOKUP($A209,'[2]1516 Exp_Rev Access'!$F$7:$GB$306,89,FALSE))</f>
        <v>0</v>
      </c>
      <c r="DF209" s="99">
        <f>IF(ISNA(VLOOKUP($A209,'[2]1516 Exp_Rev Access'!$F$7:$GB$306,90,FALSE)),"",VLOOKUP($A209,'[2]1516 Exp_Rev Access'!$F$7:$GB$306,90,FALSE))</f>
        <v>0</v>
      </c>
      <c r="DG209" s="99">
        <f>IF(ISNA(VLOOKUP($A209,'[2]1516 Exp_Rev Access'!$F$7:$GB$306,91,FALSE)),"",VLOOKUP($A209,'[2]1516 Exp_Rev Access'!$F$7:$GB$306,91,FALSE))</f>
        <v>4645.6899999999996</v>
      </c>
      <c r="DH209" s="99">
        <f>IF(ISNA(VLOOKUP($A209,'[2]1516 Exp_Rev Access'!$F$7:$GB$306,92,FALSE)),"",VLOOKUP($A209,'[2]1516 Exp_Rev Access'!$F$7:$GB$306,92,FALSE))</f>
        <v>335453.90000000002</v>
      </c>
      <c r="DI209" s="99">
        <f>IF(ISNA(VLOOKUP($A209,'[2]1516 Exp_Rev Access'!$F$7:$GB$306,93,FALSE)),"",VLOOKUP($A209,'[2]1516 Exp_Rev Access'!$F$7:$GB$306,93,FALSE))</f>
        <v>0</v>
      </c>
      <c r="DJ209" s="99">
        <f>IF(ISNA(VLOOKUP($A209,'[2]1516 Exp_Rev Access'!$F$7:$GB$306,94,FALSE)),"",VLOOKUP($A209,'[2]1516 Exp_Rev Access'!$F$7:$GB$306,94,FALSE))</f>
        <v>0</v>
      </c>
      <c r="DK209" s="99">
        <f>IF(ISNA(VLOOKUP($A209,'[2]1516 Exp_Rev Access'!$F$7:$GB$306,95,FALSE)),"",VLOOKUP($A209,'[2]1516 Exp_Rev Access'!$F$7:$GB$306,95,FALSE))</f>
        <v>0</v>
      </c>
      <c r="DL209" s="99">
        <f>IF(ISNA(VLOOKUP($A209,'[2]1516 Exp_Rev Access'!$F$7:$GB$306,96,FALSE)),"",VLOOKUP($A209,'[2]1516 Exp_Rev Access'!$F$7:$GB$306,96,FALSE))</f>
        <v>0</v>
      </c>
      <c r="DM209" s="99">
        <f>IF(ISNA(VLOOKUP($A209,'[2]1516 Exp_Rev Access'!$F$7:$GB$306,97,FALSE)),"",VLOOKUP($A209,'[2]1516 Exp_Rev Access'!$F$7:$GB$306,97,FALSE))</f>
        <v>0</v>
      </c>
      <c r="DN209" s="99">
        <f>IF(ISNA(VLOOKUP($A209,'[2]1516 Exp_Rev Access'!$F$7:$GB$306,98,FALSE)),"",VLOOKUP($A209,'[2]1516 Exp_Rev Access'!$F$7:$GB$306,98,FALSE))</f>
        <v>0</v>
      </c>
      <c r="DO209" s="99">
        <f>IF(ISNA(VLOOKUP($A209,'[2]1516 Exp_Rev Access'!$F$7:$GB$306,99,FALSE)),"",VLOOKUP($A209,'[2]1516 Exp_Rev Access'!$F$7:$GB$306,99,FALSE))</f>
        <v>0</v>
      </c>
      <c r="DP209" s="99">
        <f>IF(ISNA(VLOOKUP($A209,'[2]1516 Exp_Rev Access'!$F$7:$GB$306,100,FALSE)),"",VLOOKUP($A209,'[2]1516 Exp_Rev Access'!$F$7:$GB$306,100,FALSE))</f>
        <v>0</v>
      </c>
      <c r="DQ209" s="99">
        <f>IF(ISNA(VLOOKUP($A209,'[2]1516 Exp_Rev Access'!$F$7:$GB$306,101,FALSE)),"",VLOOKUP($A209,'[2]1516 Exp_Rev Access'!$F$7:$GB$306,101,FALSE))</f>
        <v>0</v>
      </c>
      <c r="DR209" s="99">
        <f>IF(ISNA(VLOOKUP($A209,'[2]1516 Exp_Rev Access'!$F$7:$GB$306,102,FALSE)),"",VLOOKUP($A209,'[2]1516 Exp_Rev Access'!$F$7:$GB$306,102,FALSE))</f>
        <v>0</v>
      </c>
      <c r="DS209" s="99">
        <f>IF(ISNA(VLOOKUP($A209,'[2]1516 Exp_Rev Access'!$F$7:$GB$306,103,FALSE)),"",VLOOKUP($A209,'[2]1516 Exp_Rev Access'!$F$7:$GB$306,103,FALSE))</f>
        <v>0</v>
      </c>
      <c r="DT209" s="99">
        <f>IF(ISNA(VLOOKUP($A209,'[2]1516 Exp_Rev Access'!$F$7:$GB$306,104,FALSE)),"",VLOOKUP($A209,'[2]1516 Exp_Rev Access'!$F$7:$GB$306,104,FALSE))</f>
        <v>0</v>
      </c>
      <c r="DU209" s="99">
        <f>IF(ISNA(VLOOKUP($A209,'[2]1516 Exp_Rev Access'!$F$7:$GB$306,105,FALSE)),"",VLOOKUP($A209,'[2]1516 Exp_Rev Access'!$F$7:$GB$306,105,FALSE))</f>
        <v>0</v>
      </c>
      <c r="DV209" s="99">
        <f>IF(ISNA(VLOOKUP($A209,'[2]1516 Exp_Rev Access'!$F$7:$GB$306,106,FALSE)),"",VLOOKUP($A209,'[2]1516 Exp_Rev Access'!$F$7:$GB$306,106,FALSE))</f>
        <v>0</v>
      </c>
      <c r="DW209" s="99">
        <f>IF(ISNA(VLOOKUP($A209,'[2]1516 Exp_Rev Access'!$F$7:$GB$306,107,FALSE)),"",VLOOKUP($A209,'[2]1516 Exp_Rev Access'!$F$7:$GB$306,107,FALSE))</f>
        <v>0</v>
      </c>
      <c r="DX209" s="99">
        <f>IF(ISNA(VLOOKUP($A209,'[2]1516 Exp_Rev Access'!$F$7:$GB$306,108,FALSE)),"",VLOOKUP($A209,'[2]1516 Exp_Rev Access'!$F$7:$GB$306,108,FALSE))</f>
        <v>0</v>
      </c>
      <c r="DY209" s="99">
        <f>IF(ISNA(VLOOKUP($A209,'[2]1516 Exp_Rev Access'!$F$7:$GB$306,109,FALSE)),"",VLOOKUP($A209,'[2]1516 Exp_Rev Access'!$F$7:$GB$306,109,FALSE))</f>
        <v>0</v>
      </c>
      <c r="DZ209" s="99">
        <f>IF(ISNA(VLOOKUP($A209,'[2]1516 Exp_Rev Access'!$F$7:$GB$306,110,FALSE)),"",VLOOKUP($A209,'[2]1516 Exp_Rev Access'!$F$7:$GB$306,110,FALSE))</f>
        <v>0</v>
      </c>
      <c r="EA209" s="99">
        <f>IF(ISNA(VLOOKUP($A209,'[2]1516 Exp_Rev Access'!$F$7:$GB$306,111,FALSE)),"",VLOOKUP($A209,'[2]1516 Exp_Rev Access'!$F$7:$GB$306,111,FALSE))</f>
        <v>0</v>
      </c>
      <c r="EB209" s="99">
        <f>IF(ISNA(VLOOKUP($A209,'[2]1516 Exp_Rev Access'!$F$7:$GB$306,112,FALSE)),"",VLOOKUP($A209,'[2]1516 Exp_Rev Access'!$F$7:$GB$306,112,FALSE))</f>
        <v>0</v>
      </c>
      <c r="EC209" s="99">
        <f>IF(ISNA(VLOOKUP($A209,'[2]1516 Exp_Rev Access'!$F$7:$GB$306,113,FALSE)),"",VLOOKUP($A209,'[2]1516 Exp_Rev Access'!$F$7:$GB$306,113,FALSE))</f>
        <v>0</v>
      </c>
      <c r="ED209" s="99">
        <f>IF(ISNA(VLOOKUP($A209,'[2]1516 Exp_Rev Access'!$F$7:$GB$306,114,FALSE)),"",VLOOKUP($A209,'[2]1516 Exp_Rev Access'!$F$7:$GB$306,114,FALSE))</f>
        <v>0</v>
      </c>
      <c r="EE209" s="99">
        <f>IF(ISNA(VLOOKUP($A209,'[2]1516 Exp_Rev Access'!$F$7:$GB$306,115,FALSE)),"",VLOOKUP($A209,'[2]1516 Exp_Rev Access'!$F$7:$GB$306,115,FALSE))</f>
        <v>0</v>
      </c>
      <c r="EF209" s="99">
        <f>IF(ISNA(VLOOKUP($A209,'[2]1516 Exp_Rev Access'!$F$7:$GB$306,116,FALSE)),"",VLOOKUP($A209,'[2]1516 Exp_Rev Access'!$F$7:$GB$306,116,FALSE))</f>
        <v>0</v>
      </c>
      <c r="EG209" s="99">
        <f>IF(ISNA(VLOOKUP($A209,'[2]1516 Exp_Rev Access'!$F$7:$GB$306,117,FALSE)),"",VLOOKUP($A209,'[2]1516 Exp_Rev Access'!$F$7:$GB$306,117,FALSE))</f>
        <v>0</v>
      </c>
      <c r="EH209" s="99">
        <f>IF(ISNA(VLOOKUP($A209,'[2]1516 Exp_Rev Access'!$F$7:$GB$306,118,FALSE)),"",VLOOKUP($A209,'[2]1516 Exp_Rev Access'!$F$7:$GB$306,118,FALSE))</f>
        <v>0</v>
      </c>
      <c r="EI209" s="99">
        <f>IF(ISNA(VLOOKUP($A209,'[2]1516 Exp_Rev Access'!$F$7:$GB$306,119,FALSE)),"",VLOOKUP($A209,'[2]1516 Exp_Rev Access'!$F$7:$GB$306,119,FALSE))</f>
        <v>0</v>
      </c>
      <c r="EJ209" s="99">
        <f>IF(ISNA(VLOOKUP($A209,'[2]1516 Exp_Rev Access'!$F$7:$GB$306,120,FALSE)),"",VLOOKUP($A209,'[2]1516 Exp_Rev Access'!$F$7:$GB$306,120,FALSE))</f>
        <v>0</v>
      </c>
      <c r="EK209" s="99">
        <f>IF(ISNA(VLOOKUP($A209,'[2]1516 Exp_Rev Access'!$F$7:$GB$306,121,FALSE)),"",VLOOKUP($A209,'[2]1516 Exp_Rev Access'!$F$7:$GB$306,121,FALSE))</f>
        <v>0</v>
      </c>
      <c r="EL209" s="99">
        <f>IF(ISNA(VLOOKUP($A209,'[2]1516 Exp_Rev Access'!$F$7:$GB$306,122,FALSE)),"",VLOOKUP($A209,'[2]1516 Exp_Rev Access'!$F$7:$GB$306,122,FALSE))</f>
        <v>0</v>
      </c>
      <c r="EM209" s="99">
        <f>IF(ISNA(VLOOKUP($A209,'[2]1516 Exp_Rev Access'!$F$7:$GB$306,123,FALSE)),"",VLOOKUP($A209,'[2]1516 Exp_Rev Access'!$F$7:$GB$306,123,FALSE))</f>
        <v>0</v>
      </c>
      <c r="EN209" s="99">
        <f>IF(ISNA(VLOOKUP($A209,'[2]1516 Exp_Rev Access'!$F$7:$GB$306,124,FALSE)),"",VLOOKUP($A209,'[2]1516 Exp_Rev Access'!$F$7:$GB$306,124,FALSE))</f>
        <v>0</v>
      </c>
      <c r="EO209" s="99">
        <f>IF(ISNA(VLOOKUP($A209,'[2]1516 Exp_Rev Access'!$F$7:$GB$306,125,FALSE)),"",VLOOKUP($A209,'[2]1516 Exp_Rev Access'!$F$7:$GB$306,125,FALSE))</f>
        <v>0</v>
      </c>
      <c r="EP209" s="99">
        <f>IF(ISNA(VLOOKUP($A209,'[2]1516 Exp_Rev Access'!$F$7:$GB$306,126,FALSE)),"",VLOOKUP($A209,'[2]1516 Exp_Rev Access'!$F$7:$GB$306,126,FALSE))</f>
        <v>0</v>
      </c>
      <c r="EQ209" s="99">
        <f>IF(ISNA(VLOOKUP($A209,'[2]1516 Exp_Rev Access'!$F$7:$GB$306,127,FALSE)),"",VLOOKUP($A209,'[2]1516 Exp_Rev Access'!$F$7:$GB$306,127,FALSE))</f>
        <v>0</v>
      </c>
      <c r="ER209" s="99">
        <f>IF(ISNA(VLOOKUP($A209,'[2]1516 Exp_Rev Access'!$F$7:$GB$306,128,FALSE)),"",VLOOKUP($A209,'[2]1516 Exp_Rev Access'!$F$7:$GB$306,128,FALSE))</f>
        <v>0</v>
      </c>
      <c r="ES209" s="99">
        <f>IF(ISNA(VLOOKUP($A209,'[2]1516 Exp_Rev Access'!$F$7:$GB$306,129,FALSE)),"",VLOOKUP($A209,'[2]1516 Exp_Rev Access'!$F$7:$GB$306,129,FALSE))</f>
        <v>0</v>
      </c>
      <c r="ET209" s="99">
        <f>IF(ISNA(VLOOKUP($A209,'[2]1516 Exp_Rev Access'!$F$7:$GB$306,130,FALSE)),"",VLOOKUP($A209,'[2]1516 Exp_Rev Access'!$F$7:$GB$306,130,FALSE))</f>
        <v>0</v>
      </c>
      <c r="EU209" s="99">
        <f>IF(ISNA(VLOOKUP($A209,'[2]1516 Exp_Rev Access'!$F$7:$GB$306,131,FALSE)),"",VLOOKUP($A209,'[2]1516 Exp_Rev Access'!$F$7:$GB$306,131,FALSE))</f>
        <v>3697.91</v>
      </c>
      <c r="EV209" s="99">
        <f>IF(ISNA(VLOOKUP($A209,'[2]1516 Exp_Rev Access'!$F$7:$GB$306,132,FALSE)),"",VLOOKUP($A209,'[2]1516 Exp_Rev Access'!$F$7:$GB$306,132,FALSE))</f>
        <v>0</v>
      </c>
      <c r="EW209" s="99">
        <f>IF(ISNA(VLOOKUP($A209,'[2]1516 Exp_Rev Access'!$F$7:$GB$306,133,FALSE)),"",VLOOKUP($A209,'[2]1516 Exp_Rev Access'!$F$7:$GB$306,133,FALSE))</f>
        <v>0</v>
      </c>
      <c r="EX209" s="99">
        <f>IF(ISNA(VLOOKUP($A209,'[2]1516 Exp_Rev Access'!$F$7:$GB$306,134,FALSE)),"",VLOOKUP($A209,'[2]1516 Exp_Rev Access'!$F$7:$GB$306,134,FALSE))</f>
        <v>0</v>
      </c>
      <c r="EY209" s="99">
        <f>IF(ISNA(VLOOKUP($A209,'[2]1516 Exp_Rev Access'!$F$7:$GB$306,135,FALSE)),"",VLOOKUP($A209,'[2]1516 Exp_Rev Access'!$F$7:$GB$306,135,FALSE))</f>
        <v>0</v>
      </c>
      <c r="EZ209" s="99">
        <f>IF(ISNA(VLOOKUP($A209,'[2]1516 Exp_Rev Access'!$F$7:$GB$306,136,FALSE)),"",VLOOKUP($A209,'[2]1516 Exp_Rev Access'!$F$7:$GB$306,136,FALSE))</f>
        <v>0</v>
      </c>
      <c r="FA209" s="99">
        <f>IF(ISNA(VLOOKUP($A209,'[2]1516 Exp_Rev Access'!$F$7:$GB$306,137,FALSE)),"",VLOOKUP($A209,'[2]1516 Exp_Rev Access'!$F$7:$GB$306,137,FALSE))</f>
        <v>0</v>
      </c>
      <c r="FB209" s="99">
        <f>IF(ISNA(VLOOKUP($A209,'[2]1516 Exp_Rev Access'!$F$7:$GB$306,138,FALSE)),"",VLOOKUP($A209,'[2]1516 Exp_Rev Access'!$F$7:$GB$306,138,FALSE))</f>
        <v>0</v>
      </c>
      <c r="FC209" s="99">
        <f>IF(ISNA(VLOOKUP($A209,'[2]1516 Exp_Rev Access'!$F$7:$GB$306,139,FALSE)),"",VLOOKUP($A209,'[2]1516 Exp_Rev Access'!$F$7:$GB$306,139,FALSE))</f>
        <v>0</v>
      </c>
      <c r="FD209" s="99">
        <f>IF(ISNA(VLOOKUP($A209,'[2]1516 Exp_Rev Access'!$F$7:$FS$306,140,FALSE)),"",VLOOKUP($A209,'[2]1516 Exp_Rev Access'!$F$7:$FS$306,140,FALSE))</f>
        <v>0</v>
      </c>
      <c r="FE209" s="99">
        <f>IF(ISNA(VLOOKUP($A209,'[2]1516 Exp_Rev Access'!$F$7:$FS$306,141,FALSE)),"",VLOOKUP($A209,'[2]1516 Exp_Rev Access'!$F$7:$FS$306,141,FALSE))</f>
        <v>0</v>
      </c>
      <c r="FF209" s="99">
        <f>IF(ISNA(VLOOKUP($A209,'[2]1516 Exp_Rev Access'!$F$7:$FS$306,142,FALSE)),"",VLOOKUP($A209,'[2]1516 Exp_Rev Access'!$F$7:$FS$306,142,FALSE))</f>
        <v>0</v>
      </c>
      <c r="FG209" s="99">
        <f>IF(ISNA(VLOOKUP($A209,'[2]1516 Exp_Rev Access'!$F$7:$FS$306,143,FALSE)),"",VLOOKUP($A209,'[2]1516 Exp_Rev Access'!$F$7:$FS$306,143,FALSE))</f>
        <v>0</v>
      </c>
      <c r="FH209" s="99">
        <f>IF(ISNA(VLOOKUP($A209,'[2]1516 Exp_Rev Access'!$F$7:$FS$306,144,FALSE)),"",VLOOKUP($A209,'[2]1516 Exp_Rev Access'!$F$7:$FS$306,144,FALSE))</f>
        <v>0</v>
      </c>
      <c r="FI209" s="99">
        <f>IF(ISNA(VLOOKUP($A209,'[2]1516 Exp_Rev Access'!$F$7:$FS$306,145,FALSE)),"",VLOOKUP($A209,'[2]1516 Exp_Rev Access'!$F$7:$FS$306,145,FALSE))</f>
        <v>0</v>
      </c>
      <c r="FJ209" s="99">
        <f>IF(ISNA(VLOOKUP($A209,'[2]1516 Exp_Rev Access'!$F$7:$FS$306,146,FALSE)),"",VLOOKUP($A209,'[2]1516 Exp_Rev Access'!$F$7:$FS$306,146,FALSE))</f>
        <v>0</v>
      </c>
      <c r="FK209" s="99">
        <f>IF(ISNA(VLOOKUP($A209,'[2]1516 Exp_Rev Access'!$F$7:$FS$306,147,FALSE)),"",VLOOKUP($A209,'[2]1516 Exp_Rev Access'!$F$7:$FS$306,147,FALSE))</f>
        <v>0</v>
      </c>
      <c r="FL209" s="99">
        <f>IF(ISNA(VLOOKUP($A209,'[2]1516 Exp_Rev Access'!$F$7:$FS$306,148,FALSE)),"",VLOOKUP($A209,'[2]1516 Exp_Rev Access'!$F$7:$FS$306,148,FALSE))</f>
        <v>0</v>
      </c>
      <c r="FM209" s="99">
        <f>IF(ISNA(VLOOKUP($A209,'[2]1516 Exp_Rev Access'!$F$7:$FS$306,149,FALSE)),"",VLOOKUP($A209,'[2]1516 Exp_Rev Access'!$F$7:$FS$306,149,FALSE))</f>
        <v>0</v>
      </c>
      <c r="FN209" s="99">
        <f>IF(ISNA(VLOOKUP($A209,'[2]1516 Exp_Rev Access'!$F$7:$FS$306,150,FALSE)),"",VLOOKUP($A209,'[2]1516 Exp_Rev Access'!$F$7:$FS$306,150,FALSE))</f>
        <v>0</v>
      </c>
      <c r="FO209" s="99">
        <f>IF(ISNA(VLOOKUP($A209,'[2]1516 Exp_Rev Access'!$F$7:$FS$306,151,FALSE)),"",VLOOKUP($A209,'[2]1516 Exp_Rev Access'!$F$7:$FS$306,151,FALSE))</f>
        <v>0</v>
      </c>
      <c r="FP209" s="99">
        <f>IF(ISNA(VLOOKUP($A209,'[2]1516 Exp_Rev Access'!$F$7:$FS$306,152,FALSE)),"",VLOOKUP($A209,'[2]1516 Exp_Rev Access'!$F$7:$FS$306,152,FALSE))</f>
        <v>0</v>
      </c>
      <c r="FQ209" s="99">
        <f>IF(ISNA(VLOOKUP($A209,'[2]1516 Exp_Rev Access'!$F$7:$FS$306,153,FALSE)),"",VLOOKUP($A209,'[2]1516 Exp_Rev Access'!$F$7:$FS$306,153,FALSE))</f>
        <v>22131.42</v>
      </c>
      <c r="FR209" s="101">
        <f t="shared" si="260"/>
        <v>922878.11</v>
      </c>
      <c r="FS209" s="72">
        <f t="shared" si="261"/>
        <v>0.11275493738232849</v>
      </c>
      <c r="FT209" s="94">
        <f t="shared" si="262"/>
        <v>1377.0600584917486</v>
      </c>
      <c r="FU209" s="99">
        <f>IF(ISNA(VLOOKUP($A209,'[2]1516 Exp_Rev Access'!$F$7:$GB$306,154,FALSE)),"",VLOOKUP($A209,'[2]1516 Exp_Rev Access'!$F$7:$GB$306,154,FALSE))</f>
        <v>0</v>
      </c>
      <c r="FV209" s="99">
        <f>IF(ISNA(VLOOKUP($A209,'[2]1516 Exp_Rev Access'!$F$7:$GB$306,155,FALSE)),"",VLOOKUP($A209,'[2]1516 Exp_Rev Access'!$F$7:$GB$306,155,FALSE))</f>
        <v>0</v>
      </c>
      <c r="FW209" s="99">
        <f>IF(ISNA(VLOOKUP($A209,'[2]1516 Exp_Rev Access'!$F$7:$GB$306,156,FALSE)),"",VLOOKUP($A209,'[2]1516 Exp_Rev Access'!$F$7:$GB$306,156,FALSE))</f>
        <v>0</v>
      </c>
      <c r="FX209" s="99">
        <f>IF(ISNA(VLOOKUP($A209,'[2]1516 Exp_Rev Access'!$F$7:$GB$306,157,FALSE)),"",VLOOKUP($A209,'[2]1516 Exp_Rev Access'!$F$7:$GB$306,157,FALSE))</f>
        <v>0</v>
      </c>
      <c r="FY209" s="99">
        <f>IF(ISNA(VLOOKUP($A209,'[2]1516 Exp_Rev Access'!$F$7:$GB$306,158,FALSE)),"",VLOOKUP($A209,'[2]1516 Exp_Rev Access'!$F$7:$GB$306,158,FALSE))</f>
        <v>0</v>
      </c>
      <c r="FZ209" s="99">
        <f>IF(ISNA(VLOOKUP($A209,'[2]1516 Exp_Rev Access'!$F$7:$GB$306,159,FALSE)),"",VLOOKUP($A209,'[2]1516 Exp_Rev Access'!$F$7:$GB$306,159,FALSE))</f>
        <v>0</v>
      </c>
      <c r="GA209" s="99">
        <f>IF(ISNA(VLOOKUP($A209,'[2]1516 Exp_Rev Access'!$F$7:$GB$306,160,FALSE)),"",VLOOKUP($A209,'[2]1516 Exp_Rev Access'!$F$7:$GB$306,160,FALSE))</f>
        <v>0</v>
      </c>
      <c r="GB209" s="99">
        <f>IF(ISNA(VLOOKUP($A209,'[2]1516 Exp_Rev Access'!$F$7:$GB$306,161,FALSE)),"",VLOOKUP($A209,'[2]1516 Exp_Rev Access'!$F$7:$GB$306,161,FALSE))</f>
        <v>0</v>
      </c>
      <c r="GC209" s="99">
        <f>IF(ISNA(VLOOKUP($A209,'[2]1516 Exp_Rev Access'!$F$7:$GB$306,162,FALSE)),"",VLOOKUP($A209,'[2]1516 Exp_Rev Access'!$F$7:$GB$306,162,FALSE))</f>
        <v>0</v>
      </c>
      <c r="GD209" s="99">
        <f>IF(ISNA(VLOOKUP($A209,'[2]1516 Exp_Rev Access'!$F$7:$GB$306,163,FALSE)),"",VLOOKUP($A209,'[2]1516 Exp_Rev Access'!$F$7:$GB$306,163,FALSE))</f>
        <v>18904.939999999999</v>
      </c>
      <c r="GE209" s="99">
        <f>IF(ISNA(VLOOKUP($A209,'[2]1516 Exp_Rev Access'!$F$7:$GB$306,164,FALSE)),"",VLOOKUP($A209,'[2]1516 Exp_Rev Access'!$F$7:$GB$306,164,FALSE))</f>
        <v>103150.16</v>
      </c>
      <c r="GF209" s="99">
        <f>IF(ISNA(VLOOKUP($A209,'[2]1516 Exp_Rev Access'!$F$7:$GB$306,165,FALSE)),"",VLOOKUP($A209,'[2]1516 Exp_Rev Access'!$F$7:$GB$306,165,FALSE))</f>
        <v>0</v>
      </c>
      <c r="GG209" s="99">
        <f>IF(ISNA(VLOOKUP($A209,'[2]1516 Exp_Rev Access'!$F$7:$GB$306,166,FALSE)),"",VLOOKUP($A209,'[2]1516 Exp_Rev Access'!$F$7:$GB$306,166,FALSE))</f>
        <v>0</v>
      </c>
      <c r="GH209" s="99">
        <f>IF(ISNA(VLOOKUP($A209,'[2]1516 Exp_Rev Access'!$F$7:$GB$306,167,FALSE)),"",VLOOKUP($A209,'[2]1516 Exp_Rev Access'!$F$7:$GB$306,167,FALSE))</f>
        <v>0</v>
      </c>
      <c r="GI209" s="99">
        <f>IF(ISNA(VLOOKUP($A209,'[2]1516 Exp_Rev Access'!$F$7:$GB$306,168,FALSE)),"",VLOOKUP($A209,'[2]1516 Exp_Rev Access'!$F$7:$GB$306,168,FALSE))</f>
        <v>0</v>
      </c>
      <c r="GJ209" s="99">
        <f>IF(ISNA(VLOOKUP($A209,'[2]1516 Exp_Rev Access'!$F$7:$GB$306,169,FALSE)),"",VLOOKUP($A209,'[2]1516 Exp_Rev Access'!$F$7:$GB$306,169,FALSE))</f>
        <v>0</v>
      </c>
      <c r="GK209" s="99">
        <f>IF(ISNA(VLOOKUP($A209,'[2]1516 Exp_Rev Access'!$F$7:$GB$306,170,FALSE)),"",VLOOKUP($A209,'[2]1516 Exp_Rev Access'!$F$7:$GB$306,170,FALSE))</f>
        <v>0</v>
      </c>
      <c r="GL209" s="99">
        <f>IF(ISNA(VLOOKUP($A209,'[2]1516 Exp_Rev Access'!$F$7:$GB$306,171,FALSE)),"",VLOOKUP($A209,'[2]1516 Exp_Rev Access'!$F$7:$GB$306,171,FALSE))</f>
        <v>0</v>
      </c>
      <c r="GM209" s="99">
        <f>IF(ISNA(VLOOKUP($A209,'[2]1516 Exp_Rev Access'!$F$7:$GB$306,172,FALSE)),"",VLOOKUP($A209,'[2]1516 Exp_Rev Access'!$F$7:$GB$306,172,FALSE))</f>
        <v>0</v>
      </c>
      <c r="GN209" s="99">
        <f>IF(ISNA(VLOOKUP($A209,'[2]1516 Exp_Rev Access'!$F$7:$GB$306,173,FALSE)),"",VLOOKUP($A209,'[2]1516 Exp_Rev Access'!$F$7:$GB$306,173,FALSE))</f>
        <v>0</v>
      </c>
      <c r="GO209" s="99">
        <f>IF(ISNA(VLOOKUP($A209,'[2]1516 Exp_Rev Access'!$F$7:$GB$306,174,FALSE)),"",VLOOKUP($A209,'[2]1516 Exp_Rev Access'!$F$7:$GB$306,174,FALSE))</f>
        <v>0</v>
      </c>
      <c r="GP209" s="99">
        <f>IF(ISNA(VLOOKUP($A209,'[2]1516 Exp_Rev Access'!$F$7:$GB$306,175,FALSE)),"",VLOOKUP($A209,'[2]1516 Exp_Rev Access'!$F$7:$GB$306,175,FALSE))</f>
        <v>0</v>
      </c>
      <c r="GQ209" s="99">
        <f>IF(ISNA(VLOOKUP($A209,'[2]1516 Exp_Rev Access'!$F$7:$GB$306,176,FALSE)),"",VLOOKUP($A209,'[2]1516 Exp_Rev Access'!$F$7:$GB$306,176,FALSE))</f>
        <v>0</v>
      </c>
      <c r="GR209" s="99">
        <f>IF(ISNA(VLOOKUP($A209,'[2]1516 Exp_Rev Access'!$F$7:$GB$306,177,FALSE)),"",VLOOKUP($A209,'[2]1516 Exp_Rev Access'!$F$7:$GB$306,177,FALSE))</f>
        <v>0</v>
      </c>
      <c r="GS209" s="99">
        <f>IF(ISNA(VLOOKUP($A209,'[2]1516 Exp_Rev Access'!$F$7:$GB$306,178,FALSE)),"",VLOOKUP($A209,'[2]1516 Exp_Rev Access'!$F$7:$GB$306,178,FALSE))</f>
        <v>0</v>
      </c>
      <c r="GT209" s="101">
        <f t="shared" si="263"/>
        <v>122055.1</v>
      </c>
      <c r="GU209" s="72">
        <f t="shared" si="264"/>
        <v>1.4912386596420454E-2</v>
      </c>
      <c r="GV209" s="84">
        <f t="shared" si="265"/>
        <v>182.12286251454836</v>
      </c>
    </row>
    <row r="210" spans="1:207" customFormat="1" ht="12" customHeight="1" x14ac:dyDescent="0.2">
      <c r="A210" s="96" t="s">
        <v>530</v>
      </c>
      <c r="B210" s="69" t="s">
        <v>531</v>
      </c>
      <c r="C210" s="80">
        <f>IF(ISNA(VLOOKUP($A210,'[2]1516 enrollment_Rev_Exp by size'!$A$6:$G$320,3,FALSE)),"",VLOOKUP($A210,'[2]1516 enrollment_Rev_Exp by size'!$A$6:$G$320,3,FALSE))</f>
        <v>710.32</v>
      </c>
      <c r="D210" s="97">
        <v>9385192.3900000006</v>
      </c>
      <c r="E210" s="80">
        <f t="shared" si="243"/>
        <v>9385192.3899999987</v>
      </c>
      <c r="F210" s="80">
        <f t="shared" si="244"/>
        <v>0</v>
      </c>
      <c r="G210" s="98">
        <f>IF(ISNA(VLOOKUP($A210,'[2]1516 Exp_Rev Access'!$F$7:$FS$306,2,FALSE)),"",VLOOKUP($A210,'[2]1516 Exp_Rev Access'!$F$7:$FS$306,2,FALSE))</f>
        <v>145799.13</v>
      </c>
      <c r="H210" s="98">
        <f>IF(ISNA(VLOOKUP($A210,'[2]1516 Exp_Rev Access'!$F$7:$FS$306,3,FALSE)),"",VLOOKUP($A210,'[2]1516 Exp_Rev Access'!$F$7:$FS$306,3,FALSE))</f>
        <v>0</v>
      </c>
      <c r="I210" s="98">
        <f>IF(ISNA(VLOOKUP($A210,'[2]1516 Exp_Rev Access'!$F$7:$FS$306,4,FALSE)),"",VLOOKUP($A210,'[2]1516 Exp_Rev Access'!$F$7:$FS$306,4,FALSE))</f>
        <v>0</v>
      </c>
      <c r="J210" s="98">
        <f>IF(ISNA(VLOOKUP($A210,'[2]1516 Exp_Rev Access'!$F$7:$FS$306,5,FALSE)),"",VLOOKUP($A210,'[2]1516 Exp_Rev Access'!$F$7:$FS$306,5,FALSE))</f>
        <v>7167.29</v>
      </c>
      <c r="K210" s="98">
        <f>IF(ISNA(VLOOKUP($A210,'[2]1516 Exp_Rev Access'!$F$7:$FS$306,6,FALSE)),"",VLOOKUP($A210,'[2]1516 Exp_Rev Access'!$F$7:$FS$306,6,FALSE))</f>
        <v>0</v>
      </c>
      <c r="L210" s="98">
        <f>IF(ISNA(VLOOKUP($A210,'[2]1516 Exp_Rev Access'!$F$7:$FS$306,7,FALSE)),"",VLOOKUP($A210,'[2]1516 Exp_Rev Access'!$F$7:$FS$306,7,FALSE))</f>
        <v>0</v>
      </c>
      <c r="M210" s="90">
        <f t="shared" si="245"/>
        <v>152966.42000000001</v>
      </c>
      <c r="N210" s="72">
        <f t="shared" si="246"/>
        <v>1.6298698379692993E-2</v>
      </c>
      <c r="O210" s="73">
        <f t="shared" si="247"/>
        <v>215.34860344633404</v>
      </c>
      <c r="P210" s="99">
        <f>IF(ISNA(VLOOKUP($A210,'[2]1516 Exp_Rev Access'!$F$7:$FS$306,8,FALSE)),"",VLOOKUP($A210,'[2]1516 Exp_Rev Access'!$F$7:$FS$306,8,FALSE))</f>
        <v>0</v>
      </c>
      <c r="Q210" s="99">
        <f>IF(ISNA(VLOOKUP($A210,'[2]1516 Exp_Rev Access'!$F$7:$FS$306,9,FALSE)),"",VLOOKUP($A210,'[2]1516 Exp_Rev Access'!$F$7:$FS$306,9,FALSE))</f>
        <v>0</v>
      </c>
      <c r="R210" s="99">
        <f>IF(ISNA(VLOOKUP($A210,'[2]1516 Exp_Rev Access'!$F$7:$FS$306,10,FALSE)),"",VLOOKUP($A210,'[2]1516 Exp_Rev Access'!$F$7:$FS$306,10,FALSE))</f>
        <v>0</v>
      </c>
      <c r="S210" s="99">
        <f>IF(ISNA(VLOOKUP($A210,'[2]1516 Exp_Rev Access'!$F$7:$FS$306,11,FALSE)),"",VLOOKUP($A210,'[2]1516 Exp_Rev Access'!$F$7:$FS$306,11,FALSE))</f>
        <v>0</v>
      </c>
      <c r="T210" s="99">
        <f>IF(ISNA(VLOOKUP($A210,'[2]1516 Exp_Rev Access'!$F$7:$FS$306,12,FALSE)),"",VLOOKUP($A210,'[2]1516 Exp_Rev Access'!$F$7:$FS$306,12,FALSE))</f>
        <v>0</v>
      </c>
      <c r="U210" s="99">
        <f>IF(ISNA(VLOOKUP($A210,'[2]1516 Exp_Rev Access'!$F$7:$FS$306,13,FALSE)),"",VLOOKUP($A210,'[2]1516 Exp_Rev Access'!$F$7:$FS$306,13,FALSE))</f>
        <v>0</v>
      </c>
      <c r="V210" s="99">
        <f>IF(ISNA(VLOOKUP($A210,'[2]1516 Exp_Rev Access'!$F$7:$FS$306,14,FALSE)),"",VLOOKUP($A210,'[2]1516 Exp_Rev Access'!$F$7:$FS$306,14,FALSE))</f>
        <v>0</v>
      </c>
      <c r="W210" s="99">
        <f>IF(ISNA(VLOOKUP($A210,'[2]1516 Exp_Rev Access'!$F$7:$FS$306,15,FALSE)),"",VLOOKUP($A210,'[2]1516 Exp_Rev Access'!$F$7:$FS$306,15,FALSE))</f>
        <v>75394.740000000005</v>
      </c>
      <c r="X210" s="99">
        <f>IF(ISNA(VLOOKUP($A210,'[2]1516 Exp_Rev Access'!$F$7:$FS$306,16,FALSE)),"",VLOOKUP($A210,'[2]1516 Exp_Rev Access'!$F$7:$FS$306,16,FALSE))</f>
        <v>0</v>
      </c>
      <c r="Y210" s="99">
        <f>IF(ISNA(VLOOKUP($A210,'[2]1516 Exp_Rev Access'!$F$7:$FS$306,17,FALSE)),"",VLOOKUP($A210,'[2]1516 Exp_Rev Access'!$F$7:$FS$306,17,FALSE))</f>
        <v>0</v>
      </c>
      <c r="Z210" s="99">
        <f>IF(ISNA(VLOOKUP($A210,'[2]1516 Exp_Rev Access'!$F$7:$FS$306,18,FALSE)),"",VLOOKUP($A210,'[2]1516 Exp_Rev Access'!$F$7:$FS$306,18,FALSE))</f>
        <v>0</v>
      </c>
      <c r="AA210" s="99">
        <f>IF(ISNA(VLOOKUP($A210,'[2]1516 Exp_Rev Access'!$F$7:$FS$306,19,FALSE)),"",VLOOKUP($A210,'[2]1516 Exp_Rev Access'!$F$7:$FS$306,19,FALSE))</f>
        <v>0</v>
      </c>
      <c r="AB210" s="99">
        <f>IF(ISNA(VLOOKUP($A210,'[2]1516 Exp_Rev Access'!$F$7:$FS$306,20,FALSE)),"",VLOOKUP($A210,'[2]1516 Exp_Rev Access'!$F$7:$FS$306,20,FALSE))</f>
        <v>0</v>
      </c>
      <c r="AC210" s="99">
        <f>IF(ISNA(VLOOKUP($A210,'[2]1516 Exp_Rev Access'!$F$7:$FS$306,21,FALSE)),"",VLOOKUP($A210,'[2]1516 Exp_Rev Access'!$F$7:$FS$306,21,FALSE))</f>
        <v>19196.45</v>
      </c>
      <c r="AD210" s="99">
        <f>IF(ISNA(VLOOKUP($A210,'[2]1516 Exp_Rev Access'!$F$7:$FS$306,22,FALSE)),"",VLOOKUP($A210,'[2]1516 Exp_Rev Access'!$F$7:$FS$306,22,FALSE))</f>
        <v>422.81</v>
      </c>
      <c r="AE210" s="99">
        <f>IF(ISNA(VLOOKUP($A210,'[2]1516 Exp_Rev Access'!$F$7:$FS$306,23,FALSE)),"",VLOOKUP($A210,'[2]1516 Exp_Rev Access'!$F$7:$FS$306,23,FALSE))</f>
        <v>0</v>
      </c>
      <c r="AF210" s="99">
        <f>IF(ISNA(VLOOKUP($A210,'[2]1516 Exp_Rev Access'!$F$7:$FS$306,24,FALSE)),"",VLOOKUP($A210,'[2]1516 Exp_Rev Access'!$F$7:$FS$306,24,FALSE))</f>
        <v>6750.04</v>
      </c>
      <c r="AG210" s="99">
        <f>IF(ISNA(VLOOKUP($A210,'[2]1516 Exp_Rev Access'!$F$7:$FS$306,25,FALSE)),"",VLOOKUP($A210,'[2]1516 Exp_Rev Access'!$F$7:$FS$306,25,FALSE))</f>
        <v>2241.17</v>
      </c>
      <c r="AH210" s="98">
        <f>IF(ISNA(VLOOKUP($A210,'[2]1516 Exp_Rev Access'!$F$7:$FS$306,26,FALSE)),"",VLOOKUP($A210,'[2]1516 Exp_Rev Access'!$F$7:$FS$306,26,FALSE))</f>
        <v>20560</v>
      </c>
      <c r="AI210" s="98">
        <f>IF(ISNA(VLOOKUP($A210,'[2]1516 Exp_Rev Access'!$F$7:$FS$306,27,FALSE)),"",VLOOKUP($A210,'[2]1516 Exp_Rev Access'!$F$7:$FS$306,27,FALSE))</f>
        <v>3829.42</v>
      </c>
      <c r="AJ210" s="98">
        <f>IF(ISNA(VLOOKUP($A210,'[2]1516 Exp_Rev Access'!$F$7:$FS$306,28,FALSE)),"",VLOOKUP($A210,'[2]1516 Exp_Rev Access'!$F$7:$FS$306,28,FALSE))</f>
        <v>3282.41</v>
      </c>
      <c r="AK210" s="98">
        <f>IF(ISNA(VLOOKUP($A210,'[2]1516 Exp_Rev Access'!$F$7:$FS$306,29,FALSE)),"",VLOOKUP($A210,'[2]1516 Exp_Rev Access'!$F$7:$FS$306,29,FALSE))</f>
        <v>16221.62</v>
      </c>
      <c r="AL210" s="100">
        <f t="shared" si="248"/>
        <v>147898.65999999997</v>
      </c>
      <c r="AM210" s="72">
        <f t="shared" si="249"/>
        <v>1.5758724366437837E-2</v>
      </c>
      <c r="AN210" s="94">
        <f t="shared" si="250"/>
        <v>208.21412884333816</v>
      </c>
      <c r="AO210" s="99">
        <f>IF(ISNA(VLOOKUP($A210,'[2]1516 Exp_Rev Access'!$F$7:$GB$306,30,FALSE)),"",VLOOKUP($A210,'[2]1516 Exp_Rev Access'!$F$7:$FS$306,30,FALSE))</f>
        <v>5012474.78</v>
      </c>
      <c r="AP210" s="99">
        <f>IF(ISNA(VLOOKUP($A210,'[2]1516 Exp_Rev Access'!$F$7:$GB$306,31,FALSE)),"",VLOOKUP($A210,'[2]1516 Exp_Rev Access'!$F$7:$FS$306,31,FALSE))</f>
        <v>51027.11</v>
      </c>
      <c r="AQ210" s="99">
        <f>IF(ISNA(VLOOKUP($A210,'[2]1516 Exp_Rev Access'!$F$7:$GB$306,32,FALSE)),"",VLOOKUP($A210,'[2]1516 Exp_Rev Access'!$F$7:$FS$306,32,FALSE))</f>
        <v>677199.64</v>
      </c>
      <c r="AR210" s="99">
        <f>IF(ISNA(VLOOKUP($A210,'[2]1516 Exp_Rev Access'!$F$7:$GB$306,33,FALSE)),"",VLOOKUP($A210,'[2]1516 Exp_Rev Access'!$F$7:$FS$306,33,FALSE))</f>
        <v>0</v>
      </c>
      <c r="AS210" s="99">
        <f>IF(ISNA(VLOOKUP($A210,'[2]1516 Exp_Rev Access'!$F$7:$GB$306,34,FALSE)),"",VLOOKUP($A210,'[2]1516 Exp_Rev Access'!$F$7:$FS$306,34,FALSE))</f>
        <v>0</v>
      </c>
      <c r="AT210" s="101">
        <f t="shared" si="251"/>
        <v>5740701.5300000003</v>
      </c>
      <c r="AU210" s="72">
        <f t="shared" si="252"/>
        <v>0.61167648903146243</v>
      </c>
      <c r="AV210" s="94">
        <f t="shared" si="253"/>
        <v>8081.8525875661671</v>
      </c>
      <c r="AW210" s="99">
        <f>IF(ISNA(VLOOKUP($A210,'[2]1516 Exp_Rev Access'!$F$7:$GB$306,35,FALSE)),"",VLOOKUP($A210,'[2]1516 Exp_Rev Access'!$F$7:$GB$306,35,FALSE))</f>
        <v>0</v>
      </c>
      <c r="AX210" s="99">
        <f>IF(ISNA(VLOOKUP($A210,'[2]1516 Exp_Rev Access'!$F$7:$GB$306,36,FALSE)),"",VLOOKUP($A210,'[2]1516 Exp_Rev Access'!$F$7:$GB$306,36,FALSE))</f>
        <v>482103.65</v>
      </c>
      <c r="AY210" s="99">
        <f>IF(ISNA(VLOOKUP($A210,'[2]1516 Exp_Rev Access'!$F$7:$GB$306,37,FALSE)),"",VLOOKUP($A210,'[2]1516 Exp_Rev Access'!$F$7:$GB$306,37,FALSE))</f>
        <v>4213.72</v>
      </c>
      <c r="AZ210" s="99">
        <f>IF(ISNA(VLOOKUP($A210,'[2]1516 Exp_Rev Access'!$F$7:$GB$306,38,FALSE)),"",VLOOKUP($A210,'[2]1516 Exp_Rev Access'!$F$7:$GB$306,38,FALSE))</f>
        <v>0</v>
      </c>
      <c r="BA210" s="99">
        <f>IF(ISNA(VLOOKUP($A210,'[2]1516 Exp_Rev Access'!$F$7:$GB$306,39,FALSE)),"",VLOOKUP($A210,'[2]1516 Exp_Rev Access'!$F$7:$GB$306,39,FALSE))</f>
        <v>0</v>
      </c>
      <c r="BB210" s="99">
        <f>IF(ISNA(VLOOKUP($A210,'[2]1516 Exp_Rev Access'!$F$7:$GB$306,40,FALSE)),"",VLOOKUP($A210,'[2]1516 Exp_Rev Access'!$F$7:$GB$306,40,FALSE))</f>
        <v>80382.259999999995</v>
      </c>
      <c r="BC210" s="99">
        <f>IF(ISNA(VLOOKUP($A210,'[2]1516 Exp_Rev Access'!$F$7:$GB$306,41,FALSE)),"",VLOOKUP($A210,'[2]1516 Exp_Rev Access'!$F$7:$GB$306,41,FALSE))</f>
        <v>0</v>
      </c>
      <c r="BD210" s="99">
        <f>IF(ISNA(VLOOKUP($A210,'[2]1516 Exp_Rev Access'!$F$7:$GB$306,42,FALSE)),"",VLOOKUP($A210,'[2]1516 Exp_Rev Access'!$F$7:$GB$306,42,FALSE))</f>
        <v>13978.98</v>
      </c>
      <c r="BE210" s="99">
        <f>IF(ISNA(VLOOKUP($A210,'[2]1516 Exp_Rev Access'!$F$7:$GB$306,43,FALSE)),"",VLOOKUP($A210,'[2]1516 Exp_Rev Access'!$F$7:$GB$306,43,FALSE))</f>
        <v>0</v>
      </c>
      <c r="BF210" s="99">
        <f>IF(ISNA(VLOOKUP($A210,'[2]1516 Exp_Rev Access'!$F$7:$GB$306,44,FALSE)),"",VLOOKUP($A210,'[2]1516 Exp_Rev Access'!$F$7:$GB$306,44,FALSE))</f>
        <v>0</v>
      </c>
      <c r="BG210" s="99">
        <f>IF(ISNA(VLOOKUP($A210,'[2]1516 Exp_Rev Access'!$F$7:$GB$306,45,FALSE)),"",VLOOKUP($A210,'[2]1516 Exp_Rev Access'!$F$7:$GB$306,45,FALSE))</f>
        <v>2143.33</v>
      </c>
      <c r="BH210" s="99">
        <f>IF(ISNA(VLOOKUP($A210,'[2]1516 Exp_Rev Access'!$F$7:$GB$306,46,FALSE)),"",VLOOKUP($A210,'[2]1516 Exp_Rev Access'!$F$7:$GB$306,46,FALSE))</f>
        <v>0</v>
      </c>
      <c r="BI210" s="99">
        <f>IF(ISNA(VLOOKUP($A210,'[2]1516 Exp_Rev Access'!$F$7:$GB$306,47,FALSE)),"",VLOOKUP($A210,'[2]1516 Exp_Rev Access'!$F$7:$GB$306,47,FALSE))</f>
        <v>3995.89</v>
      </c>
      <c r="BJ210" s="99">
        <f>IF(ISNA(VLOOKUP($A210,'[2]1516 Exp_Rev Access'!$F$7:$GB$306,48,FALSE)),"",VLOOKUP($A210,'[2]1516 Exp_Rev Access'!$F$7:$GB$306,48,FALSE))</f>
        <v>636936.97</v>
      </c>
      <c r="BK210" s="99">
        <f>IF(ISNA(VLOOKUP($A210,'[2]1516 Exp_Rev Access'!$F$7:$GB$306,49,FALSE)),"",VLOOKUP($A210,'[2]1516 Exp_Rev Access'!$F$7:$GB$306,49,FALSE))</f>
        <v>3247</v>
      </c>
      <c r="BL210" s="99">
        <f>IF(ISNA(VLOOKUP($A210,'[2]1516 Exp_Rev Access'!$F$7:$GB$306,50,FALSE)),"",VLOOKUP($A210,'[2]1516 Exp_Rev Access'!$F$7:$GB$306,50,FALSE))</f>
        <v>0</v>
      </c>
      <c r="BM210" s="99">
        <f>IF(ISNA(VLOOKUP($A210,'[2]1516 Exp_Rev Access'!$F$7:$GB$306,51,FALSE)),"",VLOOKUP($A210,'[2]1516 Exp_Rev Access'!$F$7:$GB$306,51,FALSE))</f>
        <v>0</v>
      </c>
      <c r="BN210" s="99">
        <f>IF(ISNA(VLOOKUP($A210,'[2]1516 Exp_Rev Access'!$F$7:$GB$306,52,FALSE)),"",VLOOKUP($A210,'[2]1516 Exp_Rev Access'!$F$7:$GB$306,52,FALSE))</f>
        <v>0</v>
      </c>
      <c r="BO210" s="99">
        <f>IF(ISNA(VLOOKUP($A210,'[2]1516 Exp_Rev Access'!$F$7:$GB$306,53,FALSE)),"",VLOOKUP($A210,'[2]1516 Exp_Rev Access'!$F$7:$GB$306,53,FALSE))</f>
        <v>0</v>
      </c>
      <c r="BP210" s="99">
        <f>IF(ISNA(VLOOKUP($A210,'[2]1516 Exp_Rev Access'!$F$7:$GB$306,54,FALSE)),"",VLOOKUP($A210,'[2]1516 Exp_Rev Access'!$F$7:$GB$306,54,FALSE))</f>
        <v>100300</v>
      </c>
      <c r="BQ210" s="99">
        <f>IF(ISNA(VLOOKUP($A210,'[2]1516 Exp_Rev Access'!$F$7:$GB$306,55,FALSE)),"",VLOOKUP($A210,'[2]1516 Exp_Rev Access'!$F$7:$GB$306,55,FALSE))</f>
        <v>0</v>
      </c>
      <c r="BR210" s="99">
        <f>IF(ISNA(VLOOKUP($A210,'[2]1516 Exp_Rev Access'!$F$7:$GB$306,56,FALSE)),"",VLOOKUP($A210,'[2]1516 Exp_Rev Access'!$F$7:$GB$306,56,FALSE))</f>
        <v>53517.52</v>
      </c>
      <c r="BS210" s="99">
        <f>IF(ISNA(VLOOKUP($A210,'[2]1516 Exp_Rev Access'!$F$7:$GB$306,57,FALSE)),"",VLOOKUP($A210,'[2]1516 Exp_Rev Access'!$F$7:$GB$306,57,FALSE))</f>
        <v>0</v>
      </c>
      <c r="BT210" s="99">
        <f>IF(ISNA(VLOOKUP($A210,'[2]1516 Exp_Rev Access'!$F$7:$GB$306,58,FALSE)),"",VLOOKUP($A210,'[2]1516 Exp_Rev Access'!$F$7:$GB$306,58,FALSE))</f>
        <v>0</v>
      </c>
      <c r="BU210" s="102">
        <f t="shared" si="254"/>
        <v>1380819.3199999998</v>
      </c>
      <c r="BV210" s="72">
        <f t="shared" si="255"/>
        <v>0.14712743890804775</v>
      </c>
      <c r="BW210" s="94">
        <f t="shared" si="256"/>
        <v>1943.9398017794792</v>
      </c>
      <c r="BX210" s="99">
        <f>IF(ISNA(VLOOKUP($A210,'[2]1516 Exp_Rev Access'!$F$7:$GB$306,59,FALSE)),"",VLOOKUP($A210,'[2]1516 Exp_Rev Access'!$F$7:$GB$306,59,FALSE))</f>
        <v>0</v>
      </c>
      <c r="BY210" s="99">
        <f>IF(ISNA(VLOOKUP($A210,'[2]1516 Exp_Rev Access'!$F$7:$GB$306,60,FALSE)),"",VLOOKUP($A210,'[2]1516 Exp_Rev Access'!$F$7:$GB$306,60,FALSE))</f>
        <v>0</v>
      </c>
      <c r="BZ210" s="99">
        <f>IF(ISNA(VLOOKUP($A210,'[2]1516 Exp_Rev Access'!$F$7:$GB$306,61,FALSE)),"",VLOOKUP($A210,'[2]1516 Exp_Rev Access'!$F$7:$GB$306,61,FALSE))</f>
        <v>0</v>
      </c>
      <c r="CA210" s="99">
        <f>IF(ISNA(VLOOKUP($A210,'[2]1516 Exp_Rev Access'!$F$7:$GB$306,62,FALSE)),"",VLOOKUP($A210,'[2]1516 Exp_Rev Access'!$F$7:$GB$306,62,FALSE))</f>
        <v>0</v>
      </c>
      <c r="CB210" s="99">
        <f>IF(ISNA(VLOOKUP($A210,'[2]1516 Exp_Rev Access'!$F$7:$GB$306,63,FALSE)),"",VLOOKUP($A210,'[2]1516 Exp_Rev Access'!$F$7:$GB$306,63,FALSE))</f>
        <v>9687.35</v>
      </c>
      <c r="CC210" s="99">
        <f>IF(ISNA(VLOOKUP($A210,'[2]1516 Exp_Rev Access'!$F$7:$GB$306,64,FALSE)),"",VLOOKUP($A210,'[2]1516 Exp_Rev Access'!$F$7:$GB$306,64,FALSE))</f>
        <v>0</v>
      </c>
      <c r="CD210" s="101">
        <f t="shared" si="257"/>
        <v>9687.35</v>
      </c>
      <c r="CE210" s="72">
        <f t="shared" si="266"/>
        <v>1.0321951428850784E-3</v>
      </c>
      <c r="CF210" s="103">
        <f t="shared" si="267"/>
        <v>13.638008221646581</v>
      </c>
      <c r="CG210" s="99">
        <f>IF(ISNA(VLOOKUP($A210,'[2]1516 Exp_Rev Access'!$F$7:$GB$306,65,FALSE)),"",VLOOKUP($A210,'[2]1516 Exp_Rev Access'!$F$7:$GB$306,65,FALSE))</f>
        <v>0</v>
      </c>
      <c r="CH210" s="99">
        <f>IF(ISNA(VLOOKUP($A210,'[2]1516 Exp_Rev Access'!$F$7:$GB$306,66,FALSE)),"",VLOOKUP($A210,'[2]1516 Exp_Rev Access'!$F$7:$GB$306,66,FALSE))</f>
        <v>0</v>
      </c>
      <c r="CI210" s="99">
        <f>IF(ISNA(VLOOKUP($A210,'[2]1516 Exp_Rev Access'!$F$7:$GB$306,67,FALSE)),"",VLOOKUP($A210,'[2]1516 Exp_Rev Access'!$F$7:$GB$306,67,FALSE))</f>
        <v>0</v>
      </c>
      <c r="CJ210" s="99">
        <f>IF(ISNA(VLOOKUP($A210,'[2]1516 Exp_Rev Access'!$F$7:$GB$306,68,FALSE)),"",VLOOKUP($A210,'[2]1516 Exp_Rev Access'!$F$7:$GB$306,68,FALSE))</f>
        <v>0</v>
      </c>
      <c r="CK210" s="99">
        <f>IF(ISNA(VLOOKUP($A210,'[2]1516 Exp_Rev Access'!$F$7:$GB$306,69,FALSE)),"",VLOOKUP($A210,'[2]1516 Exp_Rev Access'!$F$7:$GB$306,69,FALSE))</f>
        <v>0</v>
      </c>
      <c r="CL210" s="99">
        <f>IF(ISNA(VLOOKUP($A210,'[2]1516 Exp_Rev Access'!$F$7:$GB$306,70,FALSE)),"",VLOOKUP($A210,'[2]1516 Exp_Rev Access'!$F$7:$GB$306,70,FALSE))</f>
        <v>0</v>
      </c>
      <c r="CM210" s="99">
        <f>IF(ISNA(VLOOKUP($A210,'[2]1516 Exp_Rev Access'!$F$7:$GB$306,71,FALSE)),"",VLOOKUP($A210,'[2]1516 Exp_Rev Access'!$F$7:$GB$306,71,FALSE))</f>
        <v>0</v>
      </c>
      <c r="CN210" s="99">
        <f>IF(ISNA(VLOOKUP($A210,'[2]1516 Exp_Rev Access'!$F$7:$GB$306,72,FALSE)),"",VLOOKUP($A210,'[2]1516 Exp_Rev Access'!$F$7:$GB$306,72,FALSE))</f>
        <v>0</v>
      </c>
      <c r="CO210" s="99">
        <f>IF(ISNA(VLOOKUP($A210,'[2]1516 Exp_Rev Access'!$F$7:$GB$306,73,FALSE)),"",VLOOKUP($A210,'[2]1516 Exp_Rev Access'!$F$7:$GB$306,73,FALSE))</f>
        <v>0</v>
      </c>
      <c r="CP210" s="99">
        <f>IF(ISNA(VLOOKUP($A210,'[2]1516 Exp_Rev Access'!$F$7:$GB$306,74,FALSE)),"",VLOOKUP($A210,'[2]1516 Exp_Rev Access'!$F$7:$GB$306,74,FALSE))</f>
        <v>102216.56</v>
      </c>
      <c r="CQ210" s="99">
        <f>IF(ISNA(VLOOKUP($A210,'[2]1516 Exp_Rev Access'!$F$7:$GB$306,75,FALSE)),"",VLOOKUP($A210,'[2]1516 Exp_Rev Access'!$F$7:$GB$306,75,FALSE))</f>
        <v>0</v>
      </c>
      <c r="CR210" s="99">
        <f>IF(ISNA(VLOOKUP($A210,'[2]1516 Exp_Rev Access'!$F$7:$GB$306,76,FALSE)),"",VLOOKUP($A210,'[2]1516 Exp_Rev Access'!$F$7:$GB$306,76,FALSE))</f>
        <v>0</v>
      </c>
      <c r="CS210" s="99">
        <f>IF(ISNA(VLOOKUP($A210,'[2]1516 Exp_Rev Access'!$F$7:$GB$306,77,FALSE)),"",VLOOKUP($A210,'[2]1516 Exp_Rev Access'!$F$7:$GB$306,77,FALSE))</f>
        <v>0</v>
      </c>
      <c r="CT210" s="99">
        <f>IF(ISNA(VLOOKUP($A210,'[2]1516 Exp_Rev Access'!$F$7:$GB$306,78,FALSE)),"",VLOOKUP($A210,'[2]1516 Exp_Rev Access'!$F$7:$GB$306,78,FALSE))</f>
        <v>107688.48</v>
      </c>
      <c r="CU210" s="99">
        <f>IF(ISNA(VLOOKUP($A210,'[2]1516 Exp_Rev Access'!$F$7:$GB$306,79,FALSE)),"",VLOOKUP($A210,'[2]1516 Exp_Rev Access'!$F$7:$GB$306,79,FALSE))</f>
        <v>28576.28</v>
      </c>
      <c r="CV210" s="99">
        <f>IF(ISNA(VLOOKUP($A210,'[2]1516 Exp_Rev Access'!$F$7:$GB$306,80,FALSE)),"",VLOOKUP($A210,'[2]1516 Exp_Rev Access'!$F$7:$GB$306,80,FALSE))</f>
        <v>0</v>
      </c>
      <c r="CW210" s="99">
        <f>IF(ISNA(VLOOKUP($A210,'[2]1516 Exp_Rev Access'!$F$7:$GB$306,81,FALSE)),"",VLOOKUP($A210,'[2]1516 Exp_Rev Access'!$F$7:$GB$306,81,FALSE))</f>
        <v>0</v>
      </c>
      <c r="CX210" s="99">
        <f>IF(ISNA(VLOOKUP($A210,'[2]1516 Exp_Rev Access'!$F$7:$GB$306,82,FALSE)),"",VLOOKUP($A210,'[2]1516 Exp_Rev Access'!$F$7:$GB$306,82,FALSE))</f>
        <v>0</v>
      </c>
      <c r="CY210" s="99">
        <f>IF(ISNA(VLOOKUP($A210,'[2]1516 Exp_Rev Access'!$F$7:$GB$306,83,FALSE)),"",VLOOKUP($A210,'[2]1516 Exp_Rev Access'!$F$7:$GB$306,83,FALSE))</f>
        <v>0</v>
      </c>
      <c r="CZ210" s="99">
        <f>IF(ISNA(VLOOKUP($A210,'[2]1516 Exp_Rev Access'!$F$7:$GB$306,84,FALSE)),"",VLOOKUP($A210,'[2]1516 Exp_Rev Access'!$F$7:$GB$306,84,FALSE))</f>
        <v>0</v>
      </c>
      <c r="DA210" s="99">
        <f>IF(ISNA(VLOOKUP($A210,'[2]1516 Exp_Rev Access'!$F$7:$GB$306,85,FALSE)),"",VLOOKUP($A210,'[2]1516 Exp_Rev Access'!$F$7:$GB$306,85,FALSE))</f>
        <v>0</v>
      </c>
      <c r="DB210" s="99">
        <f>IF(ISNA(VLOOKUP($A210,'[2]1516 Exp_Rev Access'!$F$7:$GB$306,86,FALSE)),"",VLOOKUP($A210,'[2]1516 Exp_Rev Access'!$F$7:$GB$306,86,FALSE))</f>
        <v>0</v>
      </c>
      <c r="DC210" s="99">
        <f>IF(ISNA(VLOOKUP($A210,'[2]1516 Exp_Rev Access'!$F$7:$GB$306,87,FALSE)),"",VLOOKUP($A210,'[2]1516 Exp_Rev Access'!$F$7:$GB$306,87,FALSE))</f>
        <v>0</v>
      </c>
      <c r="DD210" s="99">
        <f>IF(ISNA(VLOOKUP($A210,'[2]1516 Exp_Rev Access'!$F$7:$GB$306,88,FALSE)),"",VLOOKUP($A210,'[2]1516 Exp_Rev Access'!$F$7:$GB$306,88,FALSE))</f>
        <v>0</v>
      </c>
      <c r="DE210" s="99">
        <f>IF(ISNA(VLOOKUP($A210,'[2]1516 Exp_Rev Access'!$F$7:$GB$306,89,FALSE)),"",VLOOKUP($A210,'[2]1516 Exp_Rev Access'!$F$7:$GB$306,89,FALSE))</f>
        <v>0</v>
      </c>
      <c r="DF210" s="99">
        <f>IF(ISNA(VLOOKUP($A210,'[2]1516 Exp_Rev Access'!$F$7:$GB$306,90,FALSE)),"",VLOOKUP($A210,'[2]1516 Exp_Rev Access'!$F$7:$GB$306,90,FALSE))</f>
        <v>24422.880000000001</v>
      </c>
      <c r="DG210" s="99">
        <f>IF(ISNA(VLOOKUP($A210,'[2]1516 Exp_Rev Access'!$F$7:$GB$306,91,FALSE)),"",VLOOKUP($A210,'[2]1516 Exp_Rev Access'!$F$7:$GB$306,91,FALSE))</f>
        <v>0</v>
      </c>
      <c r="DH210" s="99">
        <f>IF(ISNA(VLOOKUP($A210,'[2]1516 Exp_Rev Access'!$F$7:$GB$306,92,FALSE)),"",VLOOKUP($A210,'[2]1516 Exp_Rev Access'!$F$7:$GB$306,92,FALSE))</f>
        <v>103277.36</v>
      </c>
      <c r="DI210" s="99">
        <f>IF(ISNA(VLOOKUP($A210,'[2]1516 Exp_Rev Access'!$F$7:$GB$306,93,FALSE)),"",VLOOKUP($A210,'[2]1516 Exp_Rev Access'!$F$7:$GB$306,93,FALSE))</f>
        <v>0</v>
      </c>
      <c r="DJ210" s="99">
        <f>IF(ISNA(VLOOKUP($A210,'[2]1516 Exp_Rev Access'!$F$7:$GB$306,94,FALSE)),"",VLOOKUP($A210,'[2]1516 Exp_Rev Access'!$F$7:$GB$306,94,FALSE))</f>
        <v>0</v>
      </c>
      <c r="DK210" s="99">
        <f>IF(ISNA(VLOOKUP($A210,'[2]1516 Exp_Rev Access'!$F$7:$GB$306,95,FALSE)),"",VLOOKUP($A210,'[2]1516 Exp_Rev Access'!$F$7:$GB$306,95,FALSE))</f>
        <v>0</v>
      </c>
      <c r="DL210" s="99">
        <f>IF(ISNA(VLOOKUP($A210,'[2]1516 Exp_Rev Access'!$F$7:$GB$306,96,FALSE)),"",VLOOKUP($A210,'[2]1516 Exp_Rev Access'!$F$7:$GB$306,96,FALSE))</f>
        <v>0</v>
      </c>
      <c r="DM210" s="99">
        <f>IF(ISNA(VLOOKUP($A210,'[2]1516 Exp_Rev Access'!$F$7:$GB$306,97,FALSE)),"",VLOOKUP($A210,'[2]1516 Exp_Rev Access'!$F$7:$GB$306,97,FALSE))</f>
        <v>0</v>
      </c>
      <c r="DN210" s="99">
        <f>IF(ISNA(VLOOKUP($A210,'[2]1516 Exp_Rev Access'!$F$7:$GB$306,98,FALSE)),"",VLOOKUP($A210,'[2]1516 Exp_Rev Access'!$F$7:$GB$306,98,FALSE))</f>
        <v>0</v>
      </c>
      <c r="DO210" s="99">
        <f>IF(ISNA(VLOOKUP($A210,'[2]1516 Exp_Rev Access'!$F$7:$GB$306,99,FALSE)),"",VLOOKUP($A210,'[2]1516 Exp_Rev Access'!$F$7:$GB$306,99,FALSE))</f>
        <v>0</v>
      </c>
      <c r="DP210" s="99">
        <f>IF(ISNA(VLOOKUP($A210,'[2]1516 Exp_Rev Access'!$F$7:$GB$306,100,FALSE)),"",VLOOKUP($A210,'[2]1516 Exp_Rev Access'!$F$7:$GB$306,100,FALSE))</f>
        <v>0</v>
      </c>
      <c r="DQ210" s="99">
        <f>IF(ISNA(VLOOKUP($A210,'[2]1516 Exp_Rev Access'!$F$7:$GB$306,101,FALSE)),"",VLOOKUP($A210,'[2]1516 Exp_Rev Access'!$F$7:$GB$306,101,FALSE))</f>
        <v>0</v>
      </c>
      <c r="DR210" s="99">
        <f>IF(ISNA(VLOOKUP($A210,'[2]1516 Exp_Rev Access'!$F$7:$GB$306,102,FALSE)),"",VLOOKUP($A210,'[2]1516 Exp_Rev Access'!$F$7:$GB$306,102,FALSE))</f>
        <v>0</v>
      </c>
      <c r="DS210" s="99">
        <f>IF(ISNA(VLOOKUP($A210,'[2]1516 Exp_Rev Access'!$F$7:$GB$306,103,FALSE)),"",VLOOKUP($A210,'[2]1516 Exp_Rev Access'!$F$7:$GB$306,103,FALSE))</f>
        <v>0</v>
      </c>
      <c r="DT210" s="99">
        <f>IF(ISNA(VLOOKUP($A210,'[2]1516 Exp_Rev Access'!$F$7:$GB$306,104,FALSE)),"",VLOOKUP($A210,'[2]1516 Exp_Rev Access'!$F$7:$GB$306,104,FALSE))</f>
        <v>0</v>
      </c>
      <c r="DU210" s="99">
        <f>IF(ISNA(VLOOKUP($A210,'[2]1516 Exp_Rev Access'!$F$7:$GB$306,105,FALSE)),"",VLOOKUP($A210,'[2]1516 Exp_Rev Access'!$F$7:$GB$306,105,FALSE))</f>
        <v>0</v>
      </c>
      <c r="DV210" s="99">
        <f>IF(ISNA(VLOOKUP($A210,'[2]1516 Exp_Rev Access'!$F$7:$GB$306,106,FALSE)),"",VLOOKUP($A210,'[2]1516 Exp_Rev Access'!$F$7:$GB$306,106,FALSE))</f>
        <v>0</v>
      </c>
      <c r="DW210" s="99">
        <f>IF(ISNA(VLOOKUP($A210,'[2]1516 Exp_Rev Access'!$F$7:$GB$306,107,FALSE)),"",VLOOKUP($A210,'[2]1516 Exp_Rev Access'!$F$7:$GB$306,107,FALSE))</f>
        <v>0</v>
      </c>
      <c r="DX210" s="99">
        <f>IF(ISNA(VLOOKUP($A210,'[2]1516 Exp_Rev Access'!$F$7:$GB$306,108,FALSE)),"",VLOOKUP($A210,'[2]1516 Exp_Rev Access'!$F$7:$GB$306,108,FALSE))</f>
        <v>0</v>
      </c>
      <c r="DY210" s="99">
        <f>IF(ISNA(VLOOKUP($A210,'[2]1516 Exp_Rev Access'!$F$7:$GB$306,109,FALSE)),"",VLOOKUP($A210,'[2]1516 Exp_Rev Access'!$F$7:$GB$306,109,FALSE))</f>
        <v>0</v>
      </c>
      <c r="DZ210" s="99">
        <f>IF(ISNA(VLOOKUP($A210,'[2]1516 Exp_Rev Access'!$F$7:$GB$306,110,FALSE)),"",VLOOKUP($A210,'[2]1516 Exp_Rev Access'!$F$7:$GB$306,110,FALSE))</f>
        <v>0</v>
      </c>
      <c r="EA210" s="99">
        <f>IF(ISNA(VLOOKUP($A210,'[2]1516 Exp_Rev Access'!$F$7:$GB$306,111,FALSE)),"",VLOOKUP($A210,'[2]1516 Exp_Rev Access'!$F$7:$GB$306,111,FALSE))</f>
        <v>0</v>
      </c>
      <c r="EB210" s="99">
        <f>IF(ISNA(VLOOKUP($A210,'[2]1516 Exp_Rev Access'!$F$7:$GB$306,112,FALSE)),"",VLOOKUP($A210,'[2]1516 Exp_Rev Access'!$F$7:$GB$306,112,FALSE))</f>
        <v>0</v>
      </c>
      <c r="EC210" s="99">
        <f>IF(ISNA(VLOOKUP($A210,'[2]1516 Exp_Rev Access'!$F$7:$GB$306,113,FALSE)),"",VLOOKUP($A210,'[2]1516 Exp_Rev Access'!$F$7:$GB$306,113,FALSE))</f>
        <v>0</v>
      </c>
      <c r="ED210" s="99">
        <f>IF(ISNA(VLOOKUP($A210,'[2]1516 Exp_Rev Access'!$F$7:$GB$306,114,FALSE)),"",VLOOKUP($A210,'[2]1516 Exp_Rev Access'!$F$7:$GB$306,114,FALSE))</f>
        <v>0</v>
      </c>
      <c r="EE210" s="99">
        <f>IF(ISNA(VLOOKUP($A210,'[2]1516 Exp_Rev Access'!$F$7:$GB$306,115,FALSE)),"",VLOOKUP($A210,'[2]1516 Exp_Rev Access'!$F$7:$GB$306,115,FALSE))</f>
        <v>0</v>
      </c>
      <c r="EF210" s="99">
        <f>IF(ISNA(VLOOKUP($A210,'[2]1516 Exp_Rev Access'!$F$7:$GB$306,116,FALSE)),"",VLOOKUP($A210,'[2]1516 Exp_Rev Access'!$F$7:$GB$306,116,FALSE))</f>
        <v>0</v>
      </c>
      <c r="EG210" s="99">
        <f>IF(ISNA(VLOOKUP($A210,'[2]1516 Exp_Rev Access'!$F$7:$GB$306,117,FALSE)),"",VLOOKUP($A210,'[2]1516 Exp_Rev Access'!$F$7:$GB$306,117,FALSE))</f>
        <v>0</v>
      </c>
      <c r="EH210" s="99">
        <f>IF(ISNA(VLOOKUP($A210,'[2]1516 Exp_Rev Access'!$F$7:$GB$306,118,FALSE)),"",VLOOKUP($A210,'[2]1516 Exp_Rev Access'!$F$7:$GB$306,118,FALSE))</f>
        <v>0</v>
      </c>
      <c r="EI210" s="99">
        <f>IF(ISNA(VLOOKUP($A210,'[2]1516 Exp_Rev Access'!$F$7:$GB$306,119,FALSE)),"",VLOOKUP($A210,'[2]1516 Exp_Rev Access'!$F$7:$GB$306,119,FALSE))</f>
        <v>0</v>
      </c>
      <c r="EJ210" s="99">
        <f>IF(ISNA(VLOOKUP($A210,'[2]1516 Exp_Rev Access'!$F$7:$GB$306,120,FALSE)),"",VLOOKUP($A210,'[2]1516 Exp_Rev Access'!$F$7:$GB$306,120,FALSE))</f>
        <v>0</v>
      </c>
      <c r="EK210" s="99">
        <f>IF(ISNA(VLOOKUP($A210,'[2]1516 Exp_Rev Access'!$F$7:$GB$306,121,FALSE)),"",VLOOKUP($A210,'[2]1516 Exp_Rev Access'!$F$7:$GB$306,121,FALSE))</f>
        <v>0</v>
      </c>
      <c r="EL210" s="99">
        <f>IF(ISNA(VLOOKUP($A210,'[2]1516 Exp_Rev Access'!$F$7:$GB$306,122,FALSE)),"",VLOOKUP($A210,'[2]1516 Exp_Rev Access'!$F$7:$GB$306,122,FALSE))</f>
        <v>0</v>
      </c>
      <c r="EM210" s="99">
        <f>IF(ISNA(VLOOKUP($A210,'[2]1516 Exp_Rev Access'!$F$7:$GB$306,123,FALSE)),"",VLOOKUP($A210,'[2]1516 Exp_Rev Access'!$F$7:$GB$306,123,FALSE))</f>
        <v>0</v>
      </c>
      <c r="EN210" s="99">
        <f>IF(ISNA(VLOOKUP($A210,'[2]1516 Exp_Rev Access'!$F$7:$GB$306,124,FALSE)),"",VLOOKUP($A210,'[2]1516 Exp_Rev Access'!$F$7:$GB$306,124,FALSE))</f>
        <v>0</v>
      </c>
      <c r="EO210" s="99">
        <f>IF(ISNA(VLOOKUP($A210,'[2]1516 Exp_Rev Access'!$F$7:$GB$306,125,FALSE)),"",VLOOKUP($A210,'[2]1516 Exp_Rev Access'!$F$7:$GB$306,125,FALSE))</f>
        <v>0</v>
      </c>
      <c r="EP210" s="99">
        <f>IF(ISNA(VLOOKUP($A210,'[2]1516 Exp_Rev Access'!$F$7:$GB$306,126,FALSE)),"",VLOOKUP($A210,'[2]1516 Exp_Rev Access'!$F$7:$GB$306,126,FALSE))</f>
        <v>0</v>
      </c>
      <c r="EQ210" s="99">
        <f>IF(ISNA(VLOOKUP($A210,'[2]1516 Exp_Rev Access'!$F$7:$GB$306,127,FALSE)),"",VLOOKUP($A210,'[2]1516 Exp_Rev Access'!$F$7:$GB$306,127,FALSE))</f>
        <v>0</v>
      </c>
      <c r="ER210" s="99">
        <f>IF(ISNA(VLOOKUP($A210,'[2]1516 Exp_Rev Access'!$F$7:$GB$306,128,FALSE)),"",VLOOKUP($A210,'[2]1516 Exp_Rev Access'!$F$7:$GB$306,128,FALSE))</f>
        <v>0</v>
      </c>
      <c r="ES210" s="99">
        <f>IF(ISNA(VLOOKUP($A210,'[2]1516 Exp_Rev Access'!$F$7:$GB$306,129,FALSE)),"",VLOOKUP($A210,'[2]1516 Exp_Rev Access'!$F$7:$GB$306,129,FALSE))</f>
        <v>0</v>
      </c>
      <c r="ET210" s="99">
        <f>IF(ISNA(VLOOKUP($A210,'[2]1516 Exp_Rev Access'!$F$7:$GB$306,130,FALSE)),"",VLOOKUP($A210,'[2]1516 Exp_Rev Access'!$F$7:$GB$306,130,FALSE))</f>
        <v>0</v>
      </c>
      <c r="EU210" s="99">
        <f>IF(ISNA(VLOOKUP($A210,'[2]1516 Exp_Rev Access'!$F$7:$GB$306,131,FALSE)),"",VLOOKUP($A210,'[2]1516 Exp_Rev Access'!$F$7:$GB$306,131,FALSE))</f>
        <v>0</v>
      </c>
      <c r="EV210" s="99">
        <f>IF(ISNA(VLOOKUP($A210,'[2]1516 Exp_Rev Access'!$F$7:$GB$306,132,FALSE)),"",VLOOKUP($A210,'[2]1516 Exp_Rev Access'!$F$7:$GB$306,132,FALSE))</f>
        <v>0</v>
      </c>
      <c r="EW210" s="99">
        <f>IF(ISNA(VLOOKUP($A210,'[2]1516 Exp_Rev Access'!$F$7:$GB$306,133,FALSE)),"",VLOOKUP($A210,'[2]1516 Exp_Rev Access'!$F$7:$GB$306,133,FALSE))</f>
        <v>0</v>
      </c>
      <c r="EX210" s="99">
        <f>IF(ISNA(VLOOKUP($A210,'[2]1516 Exp_Rev Access'!$F$7:$GB$306,134,FALSE)),"",VLOOKUP($A210,'[2]1516 Exp_Rev Access'!$F$7:$GB$306,134,FALSE))</f>
        <v>0</v>
      </c>
      <c r="EY210" s="99">
        <f>IF(ISNA(VLOOKUP($A210,'[2]1516 Exp_Rev Access'!$F$7:$GB$306,135,FALSE)),"",VLOOKUP($A210,'[2]1516 Exp_Rev Access'!$F$7:$GB$306,135,FALSE))</f>
        <v>0</v>
      </c>
      <c r="EZ210" s="99">
        <f>IF(ISNA(VLOOKUP($A210,'[2]1516 Exp_Rev Access'!$F$7:$GB$306,136,FALSE)),"",VLOOKUP($A210,'[2]1516 Exp_Rev Access'!$F$7:$GB$306,136,FALSE))</f>
        <v>0</v>
      </c>
      <c r="FA210" s="99">
        <f>IF(ISNA(VLOOKUP($A210,'[2]1516 Exp_Rev Access'!$F$7:$GB$306,137,FALSE)),"",VLOOKUP($A210,'[2]1516 Exp_Rev Access'!$F$7:$GB$306,137,FALSE))</f>
        <v>0</v>
      </c>
      <c r="FB210" s="99">
        <f>IF(ISNA(VLOOKUP($A210,'[2]1516 Exp_Rev Access'!$F$7:$GB$306,138,FALSE)),"",VLOOKUP($A210,'[2]1516 Exp_Rev Access'!$F$7:$GB$306,138,FALSE))</f>
        <v>8105.85</v>
      </c>
      <c r="FC210" s="99">
        <f>IF(ISNA(VLOOKUP($A210,'[2]1516 Exp_Rev Access'!$F$7:$GB$306,139,FALSE)),"",VLOOKUP($A210,'[2]1516 Exp_Rev Access'!$F$7:$GB$306,139,FALSE))</f>
        <v>0</v>
      </c>
      <c r="FD210" s="99">
        <f>IF(ISNA(VLOOKUP($A210,'[2]1516 Exp_Rev Access'!$F$7:$FS$306,140,FALSE)),"",VLOOKUP($A210,'[2]1516 Exp_Rev Access'!$F$7:$FS$306,140,FALSE))</f>
        <v>0</v>
      </c>
      <c r="FE210" s="99">
        <f>IF(ISNA(VLOOKUP($A210,'[2]1516 Exp_Rev Access'!$F$7:$FS$306,141,FALSE)),"",VLOOKUP($A210,'[2]1516 Exp_Rev Access'!$F$7:$FS$306,141,FALSE))</f>
        <v>0</v>
      </c>
      <c r="FF210" s="99">
        <f>IF(ISNA(VLOOKUP($A210,'[2]1516 Exp_Rev Access'!$F$7:$FS$306,142,FALSE)),"",VLOOKUP($A210,'[2]1516 Exp_Rev Access'!$F$7:$FS$306,142,FALSE))</f>
        <v>0</v>
      </c>
      <c r="FG210" s="99">
        <f>IF(ISNA(VLOOKUP($A210,'[2]1516 Exp_Rev Access'!$F$7:$FS$306,143,FALSE)),"",VLOOKUP($A210,'[2]1516 Exp_Rev Access'!$F$7:$FS$306,143,FALSE))</f>
        <v>0</v>
      </c>
      <c r="FH210" s="99">
        <f>IF(ISNA(VLOOKUP($A210,'[2]1516 Exp_Rev Access'!$F$7:$FS$306,144,FALSE)),"",VLOOKUP($A210,'[2]1516 Exp_Rev Access'!$F$7:$FS$306,144,FALSE))</f>
        <v>0</v>
      </c>
      <c r="FI210" s="99">
        <f>IF(ISNA(VLOOKUP($A210,'[2]1516 Exp_Rev Access'!$F$7:$FS$306,145,FALSE)),"",VLOOKUP($A210,'[2]1516 Exp_Rev Access'!$F$7:$FS$306,145,FALSE))</f>
        <v>0</v>
      </c>
      <c r="FJ210" s="99">
        <f>IF(ISNA(VLOOKUP($A210,'[2]1516 Exp_Rev Access'!$F$7:$FS$306,146,FALSE)),"",VLOOKUP($A210,'[2]1516 Exp_Rev Access'!$F$7:$FS$306,146,FALSE))</f>
        <v>0</v>
      </c>
      <c r="FK210" s="99">
        <f>IF(ISNA(VLOOKUP($A210,'[2]1516 Exp_Rev Access'!$F$7:$FS$306,147,FALSE)),"",VLOOKUP($A210,'[2]1516 Exp_Rev Access'!$F$7:$FS$306,147,FALSE))</f>
        <v>0</v>
      </c>
      <c r="FL210" s="99">
        <f>IF(ISNA(VLOOKUP($A210,'[2]1516 Exp_Rev Access'!$F$7:$FS$306,148,FALSE)),"",VLOOKUP($A210,'[2]1516 Exp_Rev Access'!$F$7:$FS$306,148,FALSE))</f>
        <v>0</v>
      </c>
      <c r="FM210" s="99">
        <f>IF(ISNA(VLOOKUP($A210,'[2]1516 Exp_Rev Access'!$F$7:$FS$306,149,FALSE)),"",VLOOKUP($A210,'[2]1516 Exp_Rev Access'!$F$7:$FS$306,149,FALSE))</f>
        <v>0</v>
      </c>
      <c r="FN210" s="99">
        <f>IF(ISNA(VLOOKUP($A210,'[2]1516 Exp_Rev Access'!$F$7:$FS$306,150,FALSE)),"",VLOOKUP($A210,'[2]1516 Exp_Rev Access'!$F$7:$FS$306,150,FALSE))</f>
        <v>0</v>
      </c>
      <c r="FO210" s="99">
        <f>IF(ISNA(VLOOKUP($A210,'[2]1516 Exp_Rev Access'!$F$7:$FS$306,151,FALSE)),"",VLOOKUP($A210,'[2]1516 Exp_Rev Access'!$F$7:$FS$306,151,FALSE))</f>
        <v>0</v>
      </c>
      <c r="FP210" s="99">
        <f>IF(ISNA(VLOOKUP($A210,'[2]1516 Exp_Rev Access'!$F$7:$FS$306,152,FALSE)),"",VLOOKUP($A210,'[2]1516 Exp_Rev Access'!$F$7:$FS$306,152,FALSE))</f>
        <v>0</v>
      </c>
      <c r="FQ210" s="99">
        <f>IF(ISNA(VLOOKUP($A210,'[2]1516 Exp_Rev Access'!$F$7:$FS$306,153,FALSE)),"",VLOOKUP($A210,'[2]1516 Exp_Rev Access'!$F$7:$FS$306,153,FALSE))</f>
        <v>10429.39</v>
      </c>
      <c r="FR210" s="101">
        <f t="shared" si="260"/>
        <v>384716.79999999993</v>
      </c>
      <c r="FS210" s="72">
        <f t="shared" si="261"/>
        <v>4.0991892761827541E-2</v>
      </c>
      <c r="FT210" s="94">
        <f t="shared" si="262"/>
        <v>541.61054172767194</v>
      </c>
      <c r="FU210" s="99">
        <f>IF(ISNA(VLOOKUP($A210,'[2]1516 Exp_Rev Access'!$F$7:$GB$306,154,FALSE)),"",VLOOKUP($A210,'[2]1516 Exp_Rev Access'!$F$7:$GB$306,154,FALSE))</f>
        <v>1149747.98</v>
      </c>
      <c r="FV210" s="99">
        <f>IF(ISNA(VLOOKUP($A210,'[2]1516 Exp_Rev Access'!$F$7:$GB$306,155,FALSE)),"",VLOOKUP($A210,'[2]1516 Exp_Rev Access'!$F$7:$GB$306,155,FALSE))</f>
        <v>179307.22</v>
      </c>
      <c r="FW210" s="99">
        <f>IF(ISNA(VLOOKUP($A210,'[2]1516 Exp_Rev Access'!$F$7:$GB$306,156,FALSE)),"",VLOOKUP($A210,'[2]1516 Exp_Rev Access'!$F$7:$GB$306,156,FALSE))</f>
        <v>0</v>
      </c>
      <c r="FX210" s="99">
        <f>IF(ISNA(VLOOKUP($A210,'[2]1516 Exp_Rev Access'!$F$7:$GB$306,157,FALSE)),"",VLOOKUP($A210,'[2]1516 Exp_Rev Access'!$F$7:$GB$306,157,FALSE))</f>
        <v>0</v>
      </c>
      <c r="FY210" s="99">
        <f>IF(ISNA(VLOOKUP($A210,'[2]1516 Exp_Rev Access'!$F$7:$GB$306,158,FALSE)),"",VLOOKUP($A210,'[2]1516 Exp_Rev Access'!$F$7:$GB$306,158,FALSE))</f>
        <v>0</v>
      </c>
      <c r="FZ210" s="99">
        <f>IF(ISNA(VLOOKUP($A210,'[2]1516 Exp_Rev Access'!$F$7:$GB$306,159,FALSE)),"",VLOOKUP($A210,'[2]1516 Exp_Rev Access'!$F$7:$GB$306,159,FALSE))</f>
        <v>0</v>
      </c>
      <c r="GA210" s="99">
        <f>IF(ISNA(VLOOKUP($A210,'[2]1516 Exp_Rev Access'!$F$7:$GB$306,160,FALSE)),"",VLOOKUP($A210,'[2]1516 Exp_Rev Access'!$F$7:$GB$306,160,FALSE))</f>
        <v>0</v>
      </c>
      <c r="GB210" s="99">
        <f>IF(ISNA(VLOOKUP($A210,'[2]1516 Exp_Rev Access'!$F$7:$GB$306,161,FALSE)),"",VLOOKUP($A210,'[2]1516 Exp_Rev Access'!$F$7:$GB$306,161,FALSE))</f>
        <v>0</v>
      </c>
      <c r="GC210" s="99">
        <f>IF(ISNA(VLOOKUP($A210,'[2]1516 Exp_Rev Access'!$F$7:$GB$306,162,FALSE)),"",VLOOKUP($A210,'[2]1516 Exp_Rev Access'!$F$7:$GB$306,162,FALSE))</f>
        <v>0</v>
      </c>
      <c r="GD210" s="99">
        <f>IF(ISNA(VLOOKUP($A210,'[2]1516 Exp_Rev Access'!$F$7:$GB$306,163,FALSE)),"",VLOOKUP($A210,'[2]1516 Exp_Rev Access'!$F$7:$GB$306,163,FALSE))</f>
        <v>0</v>
      </c>
      <c r="GE210" s="99">
        <f>IF(ISNA(VLOOKUP($A210,'[2]1516 Exp_Rev Access'!$F$7:$GB$306,164,FALSE)),"",VLOOKUP($A210,'[2]1516 Exp_Rev Access'!$F$7:$GB$306,164,FALSE))</f>
        <v>0</v>
      </c>
      <c r="GF210" s="99">
        <f>IF(ISNA(VLOOKUP($A210,'[2]1516 Exp_Rev Access'!$F$7:$GB$306,165,FALSE)),"",VLOOKUP($A210,'[2]1516 Exp_Rev Access'!$F$7:$GB$306,165,FALSE))</f>
        <v>0</v>
      </c>
      <c r="GG210" s="99">
        <f>IF(ISNA(VLOOKUP($A210,'[2]1516 Exp_Rev Access'!$F$7:$GB$306,166,FALSE)),"",VLOOKUP($A210,'[2]1516 Exp_Rev Access'!$F$7:$GB$306,166,FALSE))</f>
        <v>239347.11</v>
      </c>
      <c r="GH210" s="99">
        <f>IF(ISNA(VLOOKUP($A210,'[2]1516 Exp_Rev Access'!$F$7:$GB$306,167,FALSE)),"",VLOOKUP($A210,'[2]1516 Exp_Rev Access'!$F$7:$GB$306,167,FALSE))</f>
        <v>0</v>
      </c>
      <c r="GI210" s="99">
        <f>IF(ISNA(VLOOKUP($A210,'[2]1516 Exp_Rev Access'!$F$7:$GB$306,168,FALSE)),"",VLOOKUP($A210,'[2]1516 Exp_Rev Access'!$F$7:$GB$306,168,FALSE))</f>
        <v>0</v>
      </c>
      <c r="GJ210" s="99">
        <f>IF(ISNA(VLOOKUP($A210,'[2]1516 Exp_Rev Access'!$F$7:$GB$306,169,FALSE)),"",VLOOKUP($A210,'[2]1516 Exp_Rev Access'!$F$7:$GB$306,169,FALSE))</f>
        <v>0</v>
      </c>
      <c r="GK210" s="99">
        <f>IF(ISNA(VLOOKUP($A210,'[2]1516 Exp_Rev Access'!$F$7:$GB$306,170,FALSE)),"",VLOOKUP($A210,'[2]1516 Exp_Rev Access'!$F$7:$GB$306,170,FALSE))</f>
        <v>0</v>
      </c>
      <c r="GL210" s="99">
        <f>IF(ISNA(VLOOKUP($A210,'[2]1516 Exp_Rev Access'!$F$7:$GB$306,171,FALSE)),"",VLOOKUP($A210,'[2]1516 Exp_Rev Access'!$F$7:$GB$306,171,FALSE))</f>
        <v>0</v>
      </c>
      <c r="GM210" s="99">
        <f>IF(ISNA(VLOOKUP($A210,'[2]1516 Exp_Rev Access'!$F$7:$GB$306,172,FALSE)),"",VLOOKUP($A210,'[2]1516 Exp_Rev Access'!$F$7:$GB$306,172,FALSE))</f>
        <v>0</v>
      </c>
      <c r="GN210" s="99">
        <f>IF(ISNA(VLOOKUP($A210,'[2]1516 Exp_Rev Access'!$F$7:$GB$306,173,FALSE)),"",VLOOKUP($A210,'[2]1516 Exp_Rev Access'!$F$7:$GB$306,173,FALSE))</f>
        <v>0</v>
      </c>
      <c r="GO210" s="99">
        <f>IF(ISNA(VLOOKUP($A210,'[2]1516 Exp_Rev Access'!$F$7:$GB$306,174,FALSE)),"",VLOOKUP($A210,'[2]1516 Exp_Rev Access'!$F$7:$GB$306,174,FALSE))</f>
        <v>0</v>
      </c>
      <c r="GP210" s="99">
        <f>IF(ISNA(VLOOKUP($A210,'[2]1516 Exp_Rev Access'!$F$7:$GB$306,175,FALSE)),"",VLOOKUP($A210,'[2]1516 Exp_Rev Access'!$F$7:$GB$306,175,FALSE))</f>
        <v>0</v>
      </c>
      <c r="GQ210" s="99">
        <f>IF(ISNA(VLOOKUP($A210,'[2]1516 Exp_Rev Access'!$F$7:$GB$306,176,FALSE)),"",VLOOKUP($A210,'[2]1516 Exp_Rev Access'!$F$7:$GB$306,176,FALSE))</f>
        <v>0</v>
      </c>
      <c r="GR210" s="99">
        <f>IF(ISNA(VLOOKUP($A210,'[2]1516 Exp_Rev Access'!$F$7:$GB$306,177,FALSE)),"",VLOOKUP($A210,'[2]1516 Exp_Rev Access'!$F$7:$GB$306,177,FALSE))</f>
        <v>0</v>
      </c>
      <c r="GS210" s="99">
        <f>IF(ISNA(VLOOKUP($A210,'[2]1516 Exp_Rev Access'!$F$7:$GB$306,178,FALSE)),"",VLOOKUP($A210,'[2]1516 Exp_Rev Access'!$F$7:$GB$306,178,FALSE))</f>
        <v>0</v>
      </c>
      <c r="GT210" s="101">
        <f t="shared" si="263"/>
        <v>1568402.31</v>
      </c>
      <c r="GU210" s="72">
        <f t="shared" si="264"/>
        <v>0.16711456140964628</v>
      </c>
      <c r="GV210" s="84">
        <f t="shared" si="265"/>
        <v>2208.0221731050792</v>
      </c>
      <c r="GW210" s="85"/>
      <c r="GX210" s="85"/>
      <c r="GY210" s="85"/>
    </row>
    <row r="211" spans="1:207" customFormat="1" ht="12" customHeight="1" x14ac:dyDescent="0.2">
      <c r="A211" s="96" t="s">
        <v>532</v>
      </c>
      <c r="B211" s="69" t="s">
        <v>533</v>
      </c>
      <c r="C211" s="80">
        <f>IF(ISNA(VLOOKUP($A211,'[2]1516 enrollment_Rev_Exp by size'!$A$6:$G$320,3,FALSE)),"",VLOOKUP($A211,'[2]1516 enrollment_Rev_Exp by size'!$A$6:$G$320,3,FALSE))</f>
        <v>618.39</v>
      </c>
      <c r="D211" s="97">
        <v>7827663.3300000001</v>
      </c>
      <c r="E211" s="80">
        <f t="shared" si="243"/>
        <v>7827663.3300000001</v>
      </c>
      <c r="F211" s="80">
        <f t="shared" si="244"/>
        <v>0</v>
      </c>
      <c r="G211" s="98">
        <f>IF(ISNA(VLOOKUP($A211,'[2]1516 Exp_Rev Access'!$F$7:$FS$306,2,FALSE)),"",VLOOKUP($A211,'[2]1516 Exp_Rev Access'!$F$7:$FS$306,2,FALSE))</f>
        <v>769200.81</v>
      </c>
      <c r="H211" s="98">
        <f>IF(ISNA(VLOOKUP($A211,'[2]1516 Exp_Rev Access'!$F$7:$FS$306,3,FALSE)),"",VLOOKUP($A211,'[2]1516 Exp_Rev Access'!$F$7:$FS$306,3,FALSE))</f>
        <v>0</v>
      </c>
      <c r="I211" s="98">
        <f>IF(ISNA(VLOOKUP($A211,'[2]1516 Exp_Rev Access'!$F$7:$FS$306,4,FALSE)),"",VLOOKUP($A211,'[2]1516 Exp_Rev Access'!$F$7:$FS$306,4,FALSE))</f>
        <v>0</v>
      </c>
      <c r="J211" s="98">
        <f>IF(ISNA(VLOOKUP($A211,'[2]1516 Exp_Rev Access'!$F$7:$FS$306,5,FALSE)),"",VLOOKUP($A211,'[2]1516 Exp_Rev Access'!$F$7:$FS$306,5,FALSE))</f>
        <v>92312.66</v>
      </c>
      <c r="K211" s="98">
        <f>IF(ISNA(VLOOKUP($A211,'[2]1516 Exp_Rev Access'!$F$7:$FS$306,6,FALSE)),"",VLOOKUP($A211,'[2]1516 Exp_Rev Access'!$F$7:$FS$306,6,FALSE))</f>
        <v>0</v>
      </c>
      <c r="L211" s="98">
        <f>IF(ISNA(VLOOKUP($A211,'[2]1516 Exp_Rev Access'!$F$7:$FS$306,7,FALSE)),"",VLOOKUP($A211,'[2]1516 Exp_Rev Access'!$F$7:$FS$306,7,FALSE))</f>
        <v>0</v>
      </c>
      <c r="M211" s="90">
        <f t="shared" si="245"/>
        <v>861513.47000000009</v>
      </c>
      <c r="N211" s="72">
        <f t="shared" si="246"/>
        <v>0.11006010780997655</v>
      </c>
      <c r="O211" s="73">
        <f t="shared" si="247"/>
        <v>1393.1555652581706</v>
      </c>
      <c r="P211" s="99">
        <f>IF(ISNA(VLOOKUP($A211,'[2]1516 Exp_Rev Access'!$F$7:$FS$306,8,FALSE)),"",VLOOKUP($A211,'[2]1516 Exp_Rev Access'!$F$7:$FS$306,8,FALSE))</f>
        <v>8758.52</v>
      </c>
      <c r="Q211" s="99">
        <f>IF(ISNA(VLOOKUP($A211,'[2]1516 Exp_Rev Access'!$F$7:$FS$306,9,FALSE)),"",VLOOKUP($A211,'[2]1516 Exp_Rev Access'!$F$7:$FS$306,9,FALSE))</f>
        <v>0</v>
      </c>
      <c r="R211" s="99">
        <f>IF(ISNA(VLOOKUP($A211,'[2]1516 Exp_Rev Access'!$F$7:$FS$306,10,FALSE)),"",VLOOKUP($A211,'[2]1516 Exp_Rev Access'!$F$7:$FS$306,10,FALSE))</f>
        <v>0</v>
      </c>
      <c r="S211" s="99">
        <f>IF(ISNA(VLOOKUP($A211,'[2]1516 Exp_Rev Access'!$F$7:$FS$306,11,FALSE)),"",VLOOKUP($A211,'[2]1516 Exp_Rev Access'!$F$7:$FS$306,11,FALSE))</f>
        <v>0</v>
      </c>
      <c r="T211" s="99">
        <f>IF(ISNA(VLOOKUP($A211,'[2]1516 Exp_Rev Access'!$F$7:$FS$306,12,FALSE)),"",VLOOKUP($A211,'[2]1516 Exp_Rev Access'!$F$7:$FS$306,12,FALSE))</f>
        <v>0</v>
      </c>
      <c r="U211" s="99">
        <f>IF(ISNA(VLOOKUP($A211,'[2]1516 Exp_Rev Access'!$F$7:$FS$306,13,FALSE)),"",VLOOKUP($A211,'[2]1516 Exp_Rev Access'!$F$7:$FS$306,13,FALSE))</f>
        <v>0</v>
      </c>
      <c r="V211" s="99">
        <f>IF(ISNA(VLOOKUP($A211,'[2]1516 Exp_Rev Access'!$F$7:$FS$306,14,FALSE)),"",VLOOKUP($A211,'[2]1516 Exp_Rev Access'!$F$7:$FS$306,14,FALSE))</f>
        <v>0</v>
      </c>
      <c r="W211" s="99">
        <f>IF(ISNA(VLOOKUP($A211,'[2]1516 Exp_Rev Access'!$F$7:$FS$306,15,FALSE)),"",VLOOKUP($A211,'[2]1516 Exp_Rev Access'!$F$7:$FS$306,15,FALSE))</f>
        <v>0</v>
      </c>
      <c r="X211" s="99">
        <f>IF(ISNA(VLOOKUP($A211,'[2]1516 Exp_Rev Access'!$F$7:$FS$306,16,FALSE)),"",VLOOKUP($A211,'[2]1516 Exp_Rev Access'!$F$7:$FS$306,16,FALSE))</f>
        <v>0</v>
      </c>
      <c r="Y211" s="99">
        <f>IF(ISNA(VLOOKUP($A211,'[2]1516 Exp_Rev Access'!$F$7:$FS$306,17,FALSE)),"",VLOOKUP($A211,'[2]1516 Exp_Rev Access'!$F$7:$FS$306,17,FALSE))</f>
        <v>0</v>
      </c>
      <c r="Z211" s="99">
        <f>IF(ISNA(VLOOKUP($A211,'[2]1516 Exp_Rev Access'!$F$7:$FS$306,18,FALSE)),"",VLOOKUP($A211,'[2]1516 Exp_Rev Access'!$F$7:$FS$306,18,FALSE))</f>
        <v>0</v>
      </c>
      <c r="AA211" s="99">
        <f>IF(ISNA(VLOOKUP($A211,'[2]1516 Exp_Rev Access'!$F$7:$FS$306,19,FALSE)),"",VLOOKUP($A211,'[2]1516 Exp_Rev Access'!$F$7:$FS$306,19,FALSE))</f>
        <v>0</v>
      </c>
      <c r="AB211" s="99">
        <f>IF(ISNA(VLOOKUP($A211,'[2]1516 Exp_Rev Access'!$F$7:$FS$306,20,FALSE)),"",VLOOKUP($A211,'[2]1516 Exp_Rev Access'!$F$7:$FS$306,20,FALSE))</f>
        <v>0</v>
      </c>
      <c r="AC211" s="99">
        <f>IF(ISNA(VLOOKUP($A211,'[2]1516 Exp_Rev Access'!$F$7:$FS$306,21,FALSE)),"",VLOOKUP($A211,'[2]1516 Exp_Rev Access'!$F$7:$FS$306,21,FALSE))</f>
        <v>1297.1199999999999</v>
      </c>
      <c r="AD211" s="99">
        <f>IF(ISNA(VLOOKUP($A211,'[2]1516 Exp_Rev Access'!$F$7:$FS$306,22,FALSE)),"",VLOOKUP($A211,'[2]1516 Exp_Rev Access'!$F$7:$FS$306,22,FALSE))</f>
        <v>5287.7</v>
      </c>
      <c r="AE211" s="99">
        <f>IF(ISNA(VLOOKUP($A211,'[2]1516 Exp_Rev Access'!$F$7:$FS$306,23,FALSE)),"",VLOOKUP($A211,'[2]1516 Exp_Rev Access'!$F$7:$FS$306,23,FALSE))</f>
        <v>0</v>
      </c>
      <c r="AF211" s="99">
        <f>IF(ISNA(VLOOKUP($A211,'[2]1516 Exp_Rev Access'!$F$7:$FS$306,24,FALSE)),"",VLOOKUP($A211,'[2]1516 Exp_Rev Access'!$F$7:$FS$306,24,FALSE))</f>
        <v>94606.58</v>
      </c>
      <c r="AG211" s="99">
        <f>IF(ISNA(VLOOKUP($A211,'[2]1516 Exp_Rev Access'!$F$7:$FS$306,25,FALSE)),"",VLOOKUP($A211,'[2]1516 Exp_Rev Access'!$F$7:$FS$306,25,FALSE))</f>
        <v>670.69</v>
      </c>
      <c r="AH211" s="98">
        <f>IF(ISNA(VLOOKUP($A211,'[2]1516 Exp_Rev Access'!$F$7:$FS$306,26,FALSE)),"",VLOOKUP($A211,'[2]1516 Exp_Rev Access'!$F$7:$FS$306,26,FALSE))</f>
        <v>130</v>
      </c>
      <c r="AI211" s="98">
        <f>IF(ISNA(VLOOKUP($A211,'[2]1516 Exp_Rev Access'!$F$7:$FS$306,27,FALSE)),"",VLOOKUP($A211,'[2]1516 Exp_Rev Access'!$F$7:$FS$306,27,FALSE))</f>
        <v>0</v>
      </c>
      <c r="AJ211" s="98">
        <f>IF(ISNA(VLOOKUP($A211,'[2]1516 Exp_Rev Access'!$F$7:$FS$306,28,FALSE)),"",VLOOKUP($A211,'[2]1516 Exp_Rev Access'!$F$7:$FS$306,28,FALSE))</f>
        <v>31352.36</v>
      </c>
      <c r="AK211" s="98">
        <f>IF(ISNA(VLOOKUP($A211,'[2]1516 Exp_Rev Access'!$F$7:$FS$306,29,FALSE)),"",VLOOKUP($A211,'[2]1516 Exp_Rev Access'!$F$7:$FS$306,29,FALSE))</f>
        <v>105569.32</v>
      </c>
      <c r="AL211" s="100">
        <f t="shared" si="248"/>
        <v>247672.29</v>
      </c>
      <c r="AM211" s="72">
        <f t="shared" si="249"/>
        <v>3.1640641601278476E-2</v>
      </c>
      <c r="AN211" s="94">
        <f t="shared" si="250"/>
        <v>400.5114733420657</v>
      </c>
      <c r="AO211" s="99">
        <f>IF(ISNA(VLOOKUP($A211,'[2]1516 Exp_Rev Access'!$F$7:$GB$306,30,FALSE)),"",VLOOKUP($A211,'[2]1516 Exp_Rev Access'!$F$7:$FS$306,30,FALSE))</f>
        <v>4114644.91</v>
      </c>
      <c r="AP211" s="99">
        <f>IF(ISNA(VLOOKUP($A211,'[2]1516 Exp_Rev Access'!$F$7:$GB$306,31,FALSE)),"",VLOOKUP($A211,'[2]1516 Exp_Rev Access'!$F$7:$FS$306,31,FALSE))</f>
        <v>69153.48</v>
      </c>
      <c r="AQ211" s="99">
        <f>IF(ISNA(VLOOKUP($A211,'[2]1516 Exp_Rev Access'!$F$7:$GB$306,32,FALSE)),"",VLOOKUP($A211,'[2]1516 Exp_Rev Access'!$F$7:$FS$306,32,FALSE))</f>
        <v>631536.36</v>
      </c>
      <c r="AR211" s="99">
        <f>IF(ISNA(VLOOKUP($A211,'[2]1516 Exp_Rev Access'!$F$7:$GB$306,33,FALSE)),"",VLOOKUP($A211,'[2]1516 Exp_Rev Access'!$F$7:$FS$306,33,FALSE))</f>
        <v>0</v>
      </c>
      <c r="AS211" s="99">
        <f>IF(ISNA(VLOOKUP($A211,'[2]1516 Exp_Rev Access'!$F$7:$GB$306,34,FALSE)),"",VLOOKUP($A211,'[2]1516 Exp_Rev Access'!$F$7:$FS$306,34,FALSE))</f>
        <v>0</v>
      </c>
      <c r="AT211" s="101">
        <f t="shared" si="251"/>
        <v>4815334.75</v>
      </c>
      <c r="AU211" s="72">
        <f t="shared" si="252"/>
        <v>0.61516886291531392</v>
      </c>
      <c r="AV211" s="94">
        <f t="shared" si="253"/>
        <v>7786.8897459532009</v>
      </c>
      <c r="AW211" s="99">
        <f>IF(ISNA(VLOOKUP($A211,'[2]1516 Exp_Rev Access'!$F$7:$GB$306,35,FALSE)),"",VLOOKUP($A211,'[2]1516 Exp_Rev Access'!$F$7:$GB$306,35,FALSE))</f>
        <v>27.63</v>
      </c>
      <c r="AX211" s="99">
        <f>IF(ISNA(VLOOKUP($A211,'[2]1516 Exp_Rev Access'!$F$7:$GB$306,36,FALSE)),"",VLOOKUP($A211,'[2]1516 Exp_Rev Access'!$F$7:$GB$306,36,FALSE))</f>
        <v>422604.2</v>
      </c>
      <c r="AY211" s="99">
        <f>IF(ISNA(VLOOKUP($A211,'[2]1516 Exp_Rev Access'!$F$7:$GB$306,37,FALSE)),"",VLOOKUP($A211,'[2]1516 Exp_Rev Access'!$F$7:$GB$306,37,FALSE))</f>
        <v>0</v>
      </c>
      <c r="AZ211" s="99">
        <f>IF(ISNA(VLOOKUP($A211,'[2]1516 Exp_Rev Access'!$F$7:$GB$306,38,FALSE)),"",VLOOKUP($A211,'[2]1516 Exp_Rev Access'!$F$7:$GB$306,38,FALSE))</f>
        <v>0</v>
      </c>
      <c r="BA211" s="99">
        <f>IF(ISNA(VLOOKUP($A211,'[2]1516 Exp_Rev Access'!$F$7:$GB$306,39,FALSE)),"",VLOOKUP($A211,'[2]1516 Exp_Rev Access'!$F$7:$GB$306,39,FALSE))</f>
        <v>0</v>
      </c>
      <c r="BB211" s="99">
        <f>IF(ISNA(VLOOKUP($A211,'[2]1516 Exp_Rev Access'!$F$7:$GB$306,40,FALSE)),"",VLOOKUP($A211,'[2]1516 Exp_Rev Access'!$F$7:$GB$306,40,FALSE))</f>
        <v>174842</v>
      </c>
      <c r="BC211" s="99">
        <f>IF(ISNA(VLOOKUP($A211,'[2]1516 Exp_Rev Access'!$F$7:$GB$306,41,FALSE)),"",VLOOKUP($A211,'[2]1516 Exp_Rev Access'!$F$7:$GB$306,41,FALSE))</f>
        <v>0</v>
      </c>
      <c r="BD211" s="99">
        <f>IF(ISNA(VLOOKUP($A211,'[2]1516 Exp_Rev Access'!$F$7:$GB$306,42,FALSE)),"",VLOOKUP($A211,'[2]1516 Exp_Rev Access'!$F$7:$GB$306,42,FALSE))</f>
        <v>44602.48</v>
      </c>
      <c r="BE211" s="99">
        <f>IF(ISNA(VLOOKUP($A211,'[2]1516 Exp_Rev Access'!$F$7:$GB$306,43,FALSE)),"",VLOOKUP($A211,'[2]1516 Exp_Rev Access'!$F$7:$GB$306,43,FALSE))</f>
        <v>0</v>
      </c>
      <c r="BF211" s="99">
        <f>IF(ISNA(VLOOKUP($A211,'[2]1516 Exp_Rev Access'!$F$7:$GB$306,44,FALSE)),"",VLOOKUP($A211,'[2]1516 Exp_Rev Access'!$F$7:$GB$306,44,FALSE))</f>
        <v>78726.23</v>
      </c>
      <c r="BG211" s="99">
        <f>IF(ISNA(VLOOKUP($A211,'[2]1516 Exp_Rev Access'!$F$7:$GB$306,45,FALSE)),"",VLOOKUP($A211,'[2]1516 Exp_Rev Access'!$F$7:$GB$306,45,FALSE))</f>
        <v>5557.29</v>
      </c>
      <c r="BH211" s="99">
        <f>IF(ISNA(VLOOKUP($A211,'[2]1516 Exp_Rev Access'!$F$7:$GB$306,46,FALSE)),"",VLOOKUP($A211,'[2]1516 Exp_Rev Access'!$F$7:$GB$306,46,FALSE))</f>
        <v>0</v>
      </c>
      <c r="BI211" s="99">
        <f>IF(ISNA(VLOOKUP($A211,'[2]1516 Exp_Rev Access'!$F$7:$GB$306,47,FALSE)),"",VLOOKUP($A211,'[2]1516 Exp_Rev Access'!$F$7:$GB$306,47,FALSE))</f>
        <v>6034.48</v>
      </c>
      <c r="BJ211" s="99">
        <f>IF(ISNA(VLOOKUP($A211,'[2]1516 Exp_Rev Access'!$F$7:$GB$306,48,FALSE)),"",VLOOKUP($A211,'[2]1516 Exp_Rev Access'!$F$7:$GB$306,48,FALSE))</f>
        <v>260979.78</v>
      </c>
      <c r="BK211" s="99">
        <f>IF(ISNA(VLOOKUP($A211,'[2]1516 Exp_Rev Access'!$F$7:$GB$306,49,FALSE)),"",VLOOKUP($A211,'[2]1516 Exp_Rev Access'!$F$7:$GB$306,49,FALSE))</f>
        <v>0</v>
      </c>
      <c r="BL211" s="99">
        <f>IF(ISNA(VLOOKUP($A211,'[2]1516 Exp_Rev Access'!$F$7:$GB$306,50,FALSE)),"",VLOOKUP($A211,'[2]1516 Exp_Rev Access'!$F$7:$GB$306,50,FALSE))</f>
        <v>0</v>
      </c>
      <c r="BM211" s="99">
        <f>IF(ISNA(VLOOKUP($A211,'[2]1516 Exp_Rev Access'!$F$7:$GB$306,51,FALSE)),"",VLOOKUP($A211,'[2]1516 Exp_Rev Access'!$F$7:$GB$306,51,FALSE))</f>
        <v>0</v>
      </c>
      <c r="BN211" s="99">
        <f>IF(ISNA(VLOOKUP($A211,'[2]1516 Exp_Rev Access'!$F$7:$GB$306,52,FALSE)),"",VLOOKUP($A211,'[2]1516 Exp_Rev Access'!$F$7:$GB$306,52,FALSE))</f>
        <v>0</v>
      </c>
      <c r="BO211" s="99">
        <f>IF(ISNA(VLOOKUP($A211,'[2]1516 Exp_Rev Access'!$F$7:$GB$306,53,FALSE)),"",VLOOKUP($A211,'[2]1516 Exp_Rev Access'!$F$7:$GB$306,53,FALSE))</f>
        <v>0</v>
      </c>
      <c r="BP211" s="99">
        <f>IF(ISNA(VLOOKUP($A211,'[2]1516 Exp_Rev Access'!$F$7:$GB$306,54,FALSE)),"",VLOOKUP($A211,'[2]1516 Exp_Rev Access'!$F$7:$GB$306,54,FALSE))</f>
        <v>132575.04000000001</v>
      </c>
      <c r="BQ211" s="99">
        <f>IF(ISNA(VLOOKUP($A211,'[2]1516 Exp_Rev Access'!$F$7:$GB$306,55,FALSE)),"",VLOOKUP($A211,'[2]1516 Exp_Rev Access'!$F$7:$GB$306,55,FALSE))</f>
        <v>0</v>
      </c>
      <c r="BR211" s="99">
        <f>IF(ISNA(VLOOKUP($A211,'[2]1516 Exp_Rev Access'!$F$7:$GB$306,56,FALSE)),"",VLOOKUP($A211,'[2]1516 Exp_Rev Access'!$F$7:$GB$306,56,FALSE))</f>
        <v>0</v>
      </c>
      <c r="BS211" s="99">
        <f>IF(ISNA(VLOOKUP($A211,'[2]1516 Exp_Rev Access'!$F$7:$GB$306,57,FALSE)),"",VLOOKUP($A211,'[2]1516 Exp_Rev Access'!$F$7:$GB$306,57,FALSE))</f>
        <v>0</v>
      </c>
      <c r="BT211" s="99">
        <f>IF(ISNA(VLOOKUP($A211,'[2]1516 Exp_Rev Access'!$F$7:$GB$306,58,FALSE)),"",VLOOKUP($A211,'[2]1516 Exp_Rev Access'!$F$7:$GB$306,58,FALSE))</f>
        <v>0</v>
      </c>
      <c r="BU211" s="102">
        <f t="shared" si="254"/>
        <v>1125949.1300000001</v>
      </c>
      <c r="BV211" s="72">
        <f t="shared" si="255"/>
        <v>0.14384230421417474</v>
      </c>
      <c r="BW211" s="94">
        <f t="shared" si="256"/>
        <v>1820.7751257297177</v>
      </c>
      <c r="BX211" s="99">
        <f>IF(ISNA(VLOOKUP($A211,'[2]1516 Exp_Rev Access'!$F$7:$GB$306,59,FALSE)),"",VLOOKUP($A211,'[2]1516 Exp_Rev Access'!$F$7:$GB$306,59,FALSE))</f>
        <v>0</v>
      </c>
      <c r="BY211" s="99">
        <f>IF(ISNA(VLOOKUP($A211,'[2]1516 Exp_Rev Access'!$F$7:$GB$306,60,FALSE)),"",VLOOKUP($A211,'[2]1516 Exp_Rev Access'!$F$7:$GB$306,60,FALSE))</f>
        <v>0</v>
      </c>
      <c r="BZ211" s="99">
        <f>IF(ISNA(VLOOKUP($A211,'[2]1516 Exp_Rev Access'!$F$7:$GB$306,61,FALSE)),"",VLOOKUP($A211,'[2]1516 Exp_Rev Access'!$F$7:$GB$306,61,FALSE))</f>
        <v>0</v>
      </c>
      <c r="CA211" s="99">
        <f>IF(ISNA(VLOOKUP($A211,'[2]1516 Exp_Rev Access'!$F$7:$GB$306,62,FALSE)),"",VLOOKUP($A211,'[2]1516 Exp_Rev Access'!$F$7:$GB$306,62,FALSE))</f>
        <v>0</v>
      </c>
      <c r="CB211" s="99">
        <f>IF(ISNA(VLOOKUP($A211,'[2]1516 Exp_Rev Access'!$F$7:$GB$306,63,FALSE)),"",VLOOKUP($A211,'[2]1516 Exp_Rev Access'!$F$7:$GB$306,63,FALSE))</f>
        <v>0</v>
      </c>
      <c r="CC211" s="99">
        <f>IF(ISNA(VLOOKUP($A211,'[2]1516 Exp_Rev Access'!$F$7:$GB$306,64,FALSE)),"",VLOOKUP($A211,'[2]1516 Exp_Rev Access'!$F$7:$GB$306,64,FALSE))</f>
        <v>0</v>
      </c>
      <c r="CD211" s="101">
        <f t="shared" si="257"/>
        <v>0</v>
      </c>
      <c r="CE211" s="72"/>
      <c r="CF211" s="103"/>
      <c r="CG211" s="99">
        <f>IF(ISNA(VLOOKUP($A211,'[2]1516 Exp_Rev Access'!$F$7:$GB$306,65,FALSE)),"",VLOOKUP($A211,'[2]1516 Exp_Rev Access'!$F$7:$GB$306,65,FALSE))</f>
        <v>0</v>
      </c>
      <c r="CH211" s="99">
        <f>IF(ISNA(VLOOKUP($A211,'[2]1516 Exp_Rev Access'!$F$7:$GB$306,66,FALSE)),"",VLOOKUP($A211,'[2]1516 Exp_Rev Access'!$F$7:$GB$306,66,FALSE))</f>
        <v>0</v>
      </c>
      <c r="CI211" s="99">
        <f>IF(ISNA(VLOOKUP($A211,'[2]1516 Exp_Rev Access'!$F$7:$GB$306,67,FALSE)),"",VLOOKUP($A211,'[2]1516 Exp_Rev Access'!$F$7:$GB$306,67,FALSE))</f>
        <v>0</v>
      </c>
      <c r="CJ211" s="99">
        <f>IF(ISNA(VLOOKUP($A211,'[2]1516 Exp_Rev Access'!$F$7:$GB$306,68,FALSE)),"",VLOOKUP($A211,'[2]1516 Exp_Rev Access'!$F$7:$GB$306,68,FALSE))</f>
        <v>0</v>
      </c>
      <c r="CK211" s="99">
        <f>IF(ISNA(VLOOKUP($A211,'[2]1516 Exp_Rev Access'!$F$7:$GB$306,69,FALSE)),"",VLOOKUP($A211,'[2]1516 Exp_Rev Access'!$F$7:$GB$306,69,FALSE))</f>
        <v>0</v>
      </c>
      <c r="CL211" s="99">
        <f>IF(ISNA(VLOOKUP($A211,'[2]1516 Exp_Rev Access'!$F$7:$GB$306,70,FALSE)),"",VLOOKUP($A211,'[2]1516 Exp_Rev Access'!$F$7:$GB$306,70,FALSE))</f>
        <v>0</v>
      </c>
      <c r="CM211" s="99">
        <f>IF(ISNA(VLOOKUP($A211,'[2]1516 Exp_Rev Access'!$F$7:$GB$306,71,FALSE)),"",VLOOKUP($A211,'[2]1516 Exp_Rev Access'!$F$7:$GB$306,71,FALSE))</f>
        <v>0</v>
      </c>
      <c r="CN211" s="99">
        <f>IF(ISNA(VLOOKUP($A211,'[2]1516 Exp_Rev Access'!$F$7:$GB$306,72,FALSE)),"",VLOOKUP($A211,'[2]1516 Exp_Rev Access'!$F$7:$GB$306,72,FALSE))</f>
        <v>0</v>
      </c>
      <c r="CO211" s="99">
        <f>IF(ISNA(VLOOKUP($A211,'[2]1516 Exp_Rev Access'!$F$7:$GB$306,73,FALSE)),"",VLOOKUP($A211,'[2]1516 Exp_Rev Access'!$F$7:$GB$306,73,FALSE))</f>
        <v>0</v>
      </c>
      <c r="CP211" s="99">
        <f>IF(ISNA(VLOOKUP($A211,'[2]1516 Exp_Rev Access'!$F$7:$GB$306,74,FALSE)),"",VLOOKUP($A211,'[2]1516 Exp_Rev Access'!$F$7:$GB$306,74,FALSE))</f>
        <v>137547.63</v>
      </c>
      <c r="CQ211" s="99">
        <f>IF(ISNA(VLOOKUP($A211,'[2]1516 Exp_Rev Access'!$F$7:$GB$306,75,FALSE)),"",VLOOKUP($A211,'[2]1516 Exp_Rev Access'!$F$7:$GB$306,75,FALSE))</f>
        <v>0</v>
      </c>
      <c r="CR211" s="99">
        <f>IF(ISNA(VLOOKUP($A211,'[2]1516 Exp_Rev Access'!$F$7:$GB$306,76,FALSE)),"",VLOOKUP($A211,'[2]1516 Exp_Rev Access'!$F$7:$GB$306,76,FALSE))</f>
        <v>5085.5600000000004</v>
      </c>
      <c r="CS211" s="99">
        <f>IF(ISNA(VLOOKUP($A211,'[2]1516 Exp_Rev Access'!$F$7:$GB$306,77,FALSE)),"",VLOOKUP($A211,'[2]1516 Exp_Rev Access'!$F$7:$GB$306,77,FALSE))</f>
        <v>0</v>
      </c>
      <c r="CT211" s="99">
        <f>IF(ISNA(VLOOKUP($A211,'[2]1516 Exp_Rev Access'!$F$7:$GB$306,78,FALSE)),"",VLOOKUP($A211,'[2]1516 Exp_Rev Access'!$F$7:$GB$306,78,FALSE))</f>
        <v>185446</v>
      </c>
      <c r="CU211" s="99">
        <f>IF(ISNA(VLOOKUP($A211,'[2]1516 Exp_Rev Access'!$F$7:$GB$306,79,FALSE)),"",VLOOKUP($A211,'[2]1516 Exp_Rev Access'!$F$7:$GB$306,79,FALSE))</f>
        <v>38979.120000000003</v>
      </c>
      <c r="CV211" s="99">
        <f>IF(ISNA(VLOOKUP($A211,'[2]1516 Exp_Rev Access'!$F$7:$GB$306,80,FALSE)),"",VLOOKUP($A211,'[2]1516 Exp_Rev Access'!$F$7:$GB$306,80,FALSE))</f>
        <v>0</v>
      </c>
      <c r="CW211" s="99">
        <f>IF(ISNA(VLOOKUP($A211,'[2]1516 Exp_Rev Access'!$F$7:$GB$306,81,FALSE)),"",VLOOKUP($A211,'[2]1516 Exp_Rev Access'!$F$7:$GB$306,81,FALSE))</f>
        <v>0</v>
      </c>
      <c r="CX211" s="99">
        <f>IF(ISNA(VLOOKUP($A211,'[2]1516 Exp_Rev Access'!$F$7:$GB$306,82,FALSE)),"",VLOOKUP($A211,'[2]1516 Exp_Rev Access'!$F$7:$GB$306,82,FALSE))</f>
        <v>0</v>
      </c>
      <c r="CY211" s="99">
        <f>IF(ISNA(VLOOKUP($A211,'[2]1516 Exp_Rev Access'!$F$7:$GB$306,83,FALSE)),"",VLOOKUP($A211,'[2]1516 Exp_Rev Access'!$F$7:$GB$306,83,FALSE))</f>
        <v>0</v>
      </c>
      <c r="CZ211" s="99">
        <f>IF(ISNA(VLOOKUP($A211,'[2]1516 Exp_Rev Access'!$F$7:$GB$306,84,FALSE)),"",VLOOKUP($A211,'[2]1516 Exp_Rev Access'!$F$7:$GB$306,84,FALSE))</f>
        <v>0</v>
      </c>
      <c r="DA211" s="99">
        <f>IF(ISNA(VLOOKUP($A211,'[2]1516 Exp_Rev Access'!$F$7:$GB$306,85,FALSE)),"",VLOOKUP($A211,'[2]1516 Exp_Rev Access'!$F$7:$GB$306,85,FALSE))</f>
        <v>0</v>
      </c>
      <c r="DB211" s="99">
        <f>IF(ISNA(VLOOKUP($A211,'[2]1516 Exp_Rev Access'!$F$7:$GB$306,86,FALSE)),"",VLOOKUP($A211,'[2]1516 Exp_Rev Access'!$F$7:$GB$306,86,FALSE))</f>
        <v>0</v>
      </c>
      <c r="DC211" s="99">
        <f>IF(ISNA(VLOOKUP($A211,'[2]1516 Exp_Rev Access'!$F$7:$GB$306,87,FALSE)),"",VLOOKUP($A211,'[2]1516 Exp_Rev Access'!$F$7:$GB$306,87,FALSE))</f>
        <v>0</v>
      </c>
      <c r="DD211" s="99">
        <f>IF(ISNA(VLOOKUP($A211,'[2]1516 Exp_Rev Access'!$F$7:$GB$306,88,FALSE)),"",VLOOKUP($A211,'[2]1516 Exp_Rev Access'!$F$7:$GB$306,88,FALSE))</f>
        <v>0</v>
      </c>
      <c r="DE211" s="99">
        <f>IF(ISNA(VLOOKUP($A211,'[2]1516 Exp_Rev Access'!$F$7:$GB$306,89,FALSE)),"",VLOOKUP($A211,'[2]1516 Exp_Rev Access'!$F$7:$GB$306,89,FALSE))</f>
        <v>0</v>
      </c>
      <c r="DF211" s="99">
        <f>IF(ISNA(VLOOKUP($A211,'[2]1516 Exp_Rev Access'!$F$7:$GB$306,90,FALSE)),"",VLOOKUP($A211,'[2]1516 Exp_Rev Access'!$F$7:$GB$306,90,FALSE))</f>
        <v>0</v>
      </c>
      <c r="DG211" s="99">
        <f>IF(ISNA(VLOOKUP($A211,'[2]1516 Exp_Rev Access'!$F$7:$GB$306,91,FALSE)),"",VLOOKUP($A211,'[2]1516 Exp_Rev Access'!$F$7:$GB$306,91,FALSE))</f>
        <v>0</v>
      </c>
      <c r="DH211" s="99">
        <f>IF(ISNA(VLOOKUP($A211,'[2]1516 Exp_Rev Access'!$F$7:$GB$306,92,FALSE)),"",VLOOKUP($A211,'[2]1516 Exp_Rev Access'!$F$7:$GB$306,92,FALSE))</f>
        <v>281837.69</v>
      </c>
      <c r="DI211" s="99">
        <f>IF(ISNA(VLOOKUP($A211,'[2]1516 Exp_Rev Access'!$F$7:$GB$306,93,FALSE)),"",VLOOKUP($A211,'[2]1516 Exp_Rev Access'!$F$7:$GB$306,93,FALSE))</f>
        <v>0</v>
      </c>
      <c r="DJ211" s="99">
        <f>IF(ISNA(VLOOKUP($A211,'[2]1516 Exp_Rev Access'!$F$7:$GB$306,94,FALSE)),"",VLOOKUP($A211,'[2]1516 Exp_Rev Access'!$F$7:$GB$306,94,FALSE))</f>
        <v>0</v>
      </c>
      <c r="DK211" s="99">
        <f>IF(ISNA(VLOOKUP($A211,'[2]1516 Exp_Rev Access'!$F$7:$GB$306,95,FALSE)),"",VLOOKUP($A211,'[2]1516 Exp_Rev Access'!$F$7:$GB$306,95,FALSE))</f>
        <v>0</v>
      </c>
      <c r="DL211" s="99">
        <f>IF(ISNA(VLOOKUP($A211,'[2]1516 Exp_Rev Access'!$F$7:$GB$306,96,FALSE)),"",VLOOKUP($A211,'[2]1516 Exp_Rev Access'!$F$7:$GB$306,96,FALSE))</f>
        <v>0</v>
      </c>
      <c r="DM211" s="99">
        <f>IF(ISNA(VLOOKUP($A211,'[2]1516 Exp_Rev Access'!$F$7:$GB$306,97,FALSE)),"",VLOOKUP($A211,'[2]1516 Exp_Rev Access'!$F$7:$GB$306,97,FALSE))</f>
        <v>0</v>
      </c>
      <c r="DN211" s="99">
        <f>IF(ISNA(VLOOKUP($A211,'[2]1516 Exp_Rev Access'!$F$7:$GB$306,98,FALSE)),"",VLOOKUP($A211,'[2]1516 Exp_Rev Access'!$F$7:$GB$306,98,FALSE))</f>
        <v>0</v>
      </c>
      <c r="DO211" s="99">
        <f>IF(ISNA(VLOOKUP($A211,'[2]1516 Exp_Rev Access'!$F$7:$GB$306,99,FALSE)),"",VLOOKUP($A211,'[2]1516 Exp_Rev Access'!$F$7:$GB$306,99,FALSE))</f>
        <v>0</v>
      </c>
      <c r="DP211" s="99">
        <f>IF(ISNA(VLOOKUP($A211,'[2]1516 Exp_Rev Access'!$F$7:$GB$306,100,FALSE)),"",VLOOKUP($A211,'[2]1516 Exp_Rev Access'!$F$7:$GB$306,100,FALSE))</f>
        <v>0</v>
      </c>
      <c r="DQ211" s="99">
        <f>IF(ISNA(VLOOKUP($A211,'[2]1516 Exp_Rev Access'!$F$7:$GB$306,101,FALSE)),"",VLOOKUP($A211,'[2]1516 Exp_Rev Access'!$F$7:$GB$306,101,FALSE))</f>
        <v>0</v>
      </c>
      <c r="DR211" s="99">
        <f>IF(ISNA(VLOOKUP($A211,'[2]1516 Exp_Rev Access'!$F$7:$GB$306,102,FALSE)),"",VLOOKUP($A211,'[2]1516 Exp_Rev Access'!$F$7:$GB$306,102,FALSE))</f>
        <v>0</v>
      </c>
      <c r="DS211" s="99">
        <f>IF(ISNA(VLOOKUP($A211,'[2]1516 Exp_Rev Access'!$F$7:$GB$306,103,FALSE)),"",VLOOKUP($A211,'[2]1516 Exp_Rev Access'!$F$7:$GB$306,103,FALSE))</f>
        <v>0</v>
      </c>
      <c r="DT211" s="99">
        <f>IF(ISNA(VLOOKUP($A211,'[2]1516 Exp_Rev Access'!$F$7:$GB$306,104,FALSE)),"",VLOOKUP($A211,'[2]1516 Exp_Rev Access'!$F$7:$GB$306,104,FALSE))</f>
        <v>0</v>
      </c>
      <c r="DU211" s="99">
        <f>IF(ISNA(VLOOKUP($A211,'[2]1516 Exp_Rev Access'!$F$7:$GB$306,105,FALSE)),"",VLOOKUP($A211,'[2]1516 Exp_Rev Access'!$F$7:$GB$306,105,FALSE))</f>
        <v>0</v>
      </c>
      <c r="DV211" s="99">
        <f>IF(ISNA(VLOOKUP($A211,'[2]1516 Exp_Rev Access'!$F$7:$GB$306,106,FALSE)),"",VLOOKUP($A211,'[2]1516 Exp_Rev Access'!$F$7:$GB$306,106,FALSE))</f>
        <v>0</v>
      </c>
      <c r="DW211" s="99">
        <f>IF(ISNA(VLOOKUP($A211,'[2]1516 Exp_Rev Access'!$F$7:$GB$306,107,FALSE)),"",VLOOKUP($A211,'[2]1516 Exp_Rev Access'!$F$7:$GB$306,107,FALSE))</f>
        <v>0</v>
      </c>
      <c r="DX211" s="99">
        <f>IF(ISNA(VLOOKUP($A211,'[2]1516 Exp_Rev Access'!$F$7:$GB$306,108,FALSE)),"",VLOOKUP($A211,'[2]1516 Exp_Rev Access'!$F$7:$GB$306,108,FALSE))</f>
        <v>0</v>
      </c>
      <c r="DY211" s="99">
        <f>IF(ISNA(VLOOKUP($A211,'[2]1516 Exp_Rev Access'!$F$7:$GB$306,109,FALSE)),"",VLOOKUP($A211,'[2]1516 Exp_Rev Access'!$F$7:$GB$306,109,FALSE))</f>
        <v>0</v>
      </c>
      <c r="DZ211" s="99">
        <f>IF(ISNA(VLOOKUP($A211,'[2]1516 Exp_Rev Access'!$F$7:$GB$306,110,FALSE)),"",VLOOKUP($A211,'[2]1516 Exp_Rev Access'!$F$7:$GB$306,110,FALSE))</f>
        <v>0</v>
      </c>
      <c r="EA211" s="99">
        <f>IF(ISNA(VLOOKUP($A211,'[2]1516 Exp_Rev Access'!$F$7:$GB$306,111,FALSE)),"",VLOOKUP($A211,'[2]1516 Exp_Rev Access'!$F$7:$GB$306,111,FALSE))</f>
        <v>0</v>
      </c>
      <c r="EB211" s="99">
        <f>IF(ISNA(VLOOKUP($A211,'[2]1516 Exp_Rev Access'!$F$7:$GB$306,112,FALSE)),"",VLOOKUP($A211,'[2]1516 Exp_Rev Access'!$F$7:$GB$306,112,FALSE))</f>
        <v>0</v>
      </c>
      <c r="EC211" s="99">
        <f>IF(ISNA(VLOOKUP($A211,'[2]1516 Exp_Rev Access'!$F$7:$GB$306,113,FALSE)),"",VLOOKUP($A211,'[2]1516 Exp_Rev Access'!$F$7:$GB$306,113,FALSE))</f>
        <v>0</v>
      </c>
      <c r="ED211" s="99">
        <f>IF(ISNA(VLOOKUP($A211,'[2]1516 Exp_Rev Access'!$F$7:$GB$306,114,FALSE)),"",VLOOKUP($A211,'[2]1516 Exp_Rev Access'!$F$7:$GB$306,114,FALSE))</f>
        <v>0</v>
      </c>
      <c r="EE211" s="99">
        <f>IF(ISNA(VLOOKUP($A211,'[2]1516 Exp_Rev Access'!$F$7:$GB$306,115,FALSE)),"",VLOOKUP($A211,'[2]1516 Exp_Rev Access'!$F$7:$GB$306,115,FALSE))</f>
        <v>0</v>
      </c>
      <c r="EF211" s="99">
        <f>IF(ISNA(VLOOKUP($A211,'[2]1516 Exp_Rev Access'!$F$7:$GB$306,116,FALSE)),"",VLOOKUP($A211,'[2]1516 Exp_Rev Access'!$F$7:$GB$306,116,FALSE))</f>
        <v>0</v>
      </c>
      <c r="EG211" s="99">
        <f>IF(ISNA(VLOOKUP($A211,'[2]1516 Exp_Rev Access'!$F$7:$GB$306,117,FALSE)),"",VLOOKUP($A211,'[2]1516 Exp_Rev Access'!$F$7:$GB$306,117,FALSE))</f>
        <v>0</v>
      </c>
      <c r="EH211" s="99">
        <f>IF(ISNA(VLOOKUP($A211,'[2]1516 Exp_Rev Access'!$F$7:$GB$306,118,FALSE)),"",VLOOKUP($A211,'[2]1516 Exp_Rev Access'!$F$7:$GB$306,118,FALSE))</f>
        <v>0</v>
      </c>
      <c r="EI211" s="99">
        <f>IF(ISNA(VLOOKUP($A211,'[2]1516 Exp_Rev Access'!$F$7:$GB$306,119,FALSE)),"",VLOOKUP($A211,'[2]1516 Exp_Rev Access'!$F$7:$GB$306,119,FALSE))</f>
        <v>0</v>
      </c>
      <c r="EJ211" s="99">
        <f>IF(ISNA(VLOOKUP($A211,'[2]1516 Exp_Rev Access'!$F$7:$GB$306,120,FALSE)),"",VLOOKUP($A211,'[2]1516 Exp_Rev Access'!$F$7:$GB$306,120,FALSE))</f>
        <v>0</v>
      </c>
      <c r="EK211" s="99">
        <f>IF(ISNA(VLOOKUP($A211,'[2]1516 Exp_Rev Access'!$F$7:$GB$306,121,FALSE)),"",VLOOKUP($A211,'[2]1516 Exp_Rev Access'!$F$7:$GB$306,121,FALSE))</f>
        <v>0</v>
      </c>
      <c r="EL211" s="99">
        <f>IF(ISNA(VLOOKUP($A211,'[2]1516 Exp_Rev Access'!$F$7:$GB$306,122,FALSE)),"",VLOOKUP($A211,'[2]1516 Exp_Rev Access'!$F$7:$GB$306,122,FALSE))</f>
        <v>0</v>
      </c>
      <c r="EM211" s="99">
        <f>IF(ISNA(VLOOKUP($A211,'[2]1516 Exp_Rev Access'!$F$7:$GB$306,123,FALSE)),"",VLOOKUP($A211,'[2]1516 Exp_Rev Access'!$F$7:$GB$306,123,FALSE))</f>
        <v>0</v>
      </c>
      <c r="EN211" s="99">
        <f>IF(ISNA(VLOOKUP($A211,'[2]1516 Exp_Rev Access'!$F$7:$GB$306,124,FALSE)),"",VLOOKUP($A211,'[2]1516 Exp_Rev Access'!$F$7:$GB$306,124,FALSE))</f>
        <v>0</v>
      </c>
      <c r="EO211" s="99">
        <f>IF(ISNA(VLOOKUP($A211,'[2]1516 Exp_Rev Access'!$F$7:$GB$306,125,FALSE)),"",VLOOKUP($A211,'[2]1516 Exp_Rev Access'!$F$7:$GB$306,125,FALSE))</f>
        <v>0</v>
      </c>
      <c r="EP211" s="99">
        <f>IF(ISNA(VLOOKUP($A211,'[2]1516 Exp_Rev Access'!$F$7:$GB$306,126,FALSE)),"",VLOOKUP($A211,'[2]1516 Exp_Rev Access'!$F$7:$GB$306,126,FALSE))</f>
        <v>0</v>
      </c>
      <c r="EQ211" s="99">
        <f>IF(ISNA(VLOOKUP($A211,'[2]1516 Exp_Rev Access'!$F$7:$GB$306,127,FALSE)),"",VLOOKUP($A211,'[2]1516 Exp_Rev Access'!$F$7:$GB$306,127,FALSE))</f>
        <v>0</v>
      </c>
      <c r="ER211" s="99">
        <f>IF(ISNA(VLOOKUP($A211,'[2]1516 Exp_Rev Access'!$F$7:$GB$306,128,FALSE)),"",VLOOKUP($A211,'[2]1516 Exp_Rev Access'!$F$7:$GB$306,128,FALSE))</f>
        <v>0</v>
      </c>
      <c r="ES211" s="99">
        <f>IF(ISNA(VLOOKUP($A211,'[2]1516 Exp_Rev Access'!$F$7:$GB$306,129,FALSE)),"",VLOOKUP($A211,'[2]1516 Exp_Rev Access'!$F$7:$GB$306,129,FALSE))</f>
        <v>0</v>
      </c>
      <c r="ET211" s="99">
        <f>IF(ISNA(VLOOKUP($A211,'[2]1516 Exp_Rev Access'!$F$7:$GB$306,130,FALSE)),"",VLOOKUP($A211,'[2]1516 Exp_Rev Access'!$F$7:$GB$306,130,FALSE))</f>
        <v>0</v>
      </c>
      <c r="EU211" s="99">
        <f>IF(ISNA(VLOOKUP($A211,'[2]1516 Exp_Rev Access'!$F$7:$GB$306,131,FALSE)),"",VLOOKUP($A211,'[2]1516 Exp_Rev Access'!$F$7:$GB$306,131,FALSE))</f>
        <v>0</v>
      </c>
      <c r="EV211" s="99">
        <f>IF(ISNA(VLOOKUP($A211,'[2]1516 Exp_Rev Access'!$F$7:$GB$306,132,FALSE)),"",VLOOKUP($A211,'[2]1516 Exp_Rev Access'!$F$7:$GB$306,132,FALSE))</f>
        <v>0</v>
      </c>
      <c r="EW211" s="99">
        <f>IF(ISNA(VLOOKUP($A211,'[2]1516 Exp_Rev Access'!$F$7:$GB$306,133,FALSE)),"",VLOOKUP($A211,'[2]1516 Exp_Rev Access'!$F$7:$GB$306,133,FALSE))</f>
        <v>0</v>
      </c>
      <c r="EX211" s="99">
        <f>IF(ISNA(VLOOKUP($A211,'[2]1516 Exp_Rev Access'!$F$7:$GB$306,134,FALSE)),"",VLOOKUP($A211,'[2]1516 Exp_Rev Access'!$F$7:$GB$306,134,FALSE))</f>
        <v>0</v>
      </c>
      <c r="EY211" s="99">
        <f>IF(ISNA(VLOOKUP($A211,'[2]1516 Exp_Rev Access'!$F$7:$GB$306,135,FALSE)),"",VLOOKUP($A211,'[2]1516 Exp_Rev Access'!$F$7:$GB$306,135,FALSE))</f>
        <v>0</v>
      </c>
      <c r="EZ211" s="99">
        <f>IF(ISNA(VLOOKUP($A211,'[2]1516 Exp_Rev Access'!$F$7:$GB$306,136,FALSE)),"",VLOOKUP($A211,'[2]1516 Exp_Rev Access'!$F$7:$GB$306,136,FALSE))</f>
        <v>0</v>
      </c>
      <c r="FA211" s="99">
        <f>IF(ISNA(VLOOKUP($A211,'[2]1516 Exp_Rev Access'!$F$7:$GB$306,137,FALSE)),"",VLOOKUP($A211,'[2]1516 Exp_Rev Access'!$F$7:$GB$306,137,FALSE))</f>
        <v>0</v>
      </c>
      <c r="FB211" s="99">
        <f>IF(ISNA(VLOOKUP($A211,'[2]1516 Exp_Rev Access'!$F$7:$GB$306,138,FALSE)),"",VLOOKUP($A211,'[2]1516 Exp_Rev Access'!$F$7:$GB$306,138,FALSE))</f>
        <v>0</v>
      </c>
      <c r="FC211" s="99">
        <f>IF(ISNA(VLOOKUP($A211,'[2]1516 Exp_Rev Access'!$F$7:$GB$306,139,FALSE)),"",VLOOKUP($A211,'[2]1516 Exp_Rev Access'!$F$7:$GB$306,139,FALSE))</f>
        <v>0</v>
      </c>
      <c r="FD211" s="99">
        <f>IF(ISNA(VLOOKUP($A211,'[2]1516 Exp_Rev Access'!$F$7:$FS$306,140,FALSE)),"",VLOOKUP($A211,'[2]1516 Exp_Rev Access'!$F$7:$FS$306,140,FALSE))</f>
        <v>0</v>
      </c>
      <c r="FE211" s="99">
        <f>IF(ISNA(VLOOKUP($A211,'[2]1516 Exp_Rev Access'!$F$7:$FS$306,141,FALSE)),"",VLOOKUP($A211,'[2]1516 Exp_Rev Access'!$F$7:$FS$306,141,FALSE))</f>
        <v>0</v>
      </c>
      <c r="FF211" s="99">
        <f>IF(ISNA(VLOOKUP($A211,'[2]1516 Exp_Rev Access'!$F$7:$FS$306,142,FALSE)),"",VLOOKUP($A211,'[2]1516 Exp_Rev Access'!$F$7:$FS$306,142,FALSE))</f>
        <v>0</v>
      </c>
      <c r="FG211" s="99">
        <f>IF(ISNA(VLOOKUP($A211,'[2]1516 Exp_Rev Access'!$F$7:$FS$306,143,FALSE)),"",VLOOKUP($A211,'[2]1516 Exp_Rev Access'!$F$7:$FS$306,143,FALSE))</f>
        <v>0</v>
      </c>
      <c r="FH211" s="99">
        <f>IF(ISNA(VLOOKUP($A211,'[2]1516 Exp_Rev Access'!$F$7:$FS$306,144,FALSE)),"",VLOOKUP($A211,'[2]1516 Exp_Rev Access'!$F$7:$FS$306,144,FALSE))</f>
        <v>6244.84</v>
      </c>
      <c r="FI211" s="99">
        <f>IF(ISNA(VLOOKUP($A211,'[2]1516 Exp_Rev Access'!$F$7:$FS$306,145,FALSE)),"",VLOOKUP($A211,'[2]1516 Exp_Rev Access'!$F$7:$FS$306,145,FALSE))</f>
        <v>0</v>
      </c>
      <c r="FJ211" s="99">
        <f>IF(ISNA(VLOOKUP($A211,'[2]1516 Exp_Rev Access'!$F$7:$FS$306,146,FALSE)),"",VLOOKUP($A211,'[2]1516 Exp_Rev Access'!$F$7:$FS$306,146,FALSE))</f>
        <v>0</v>
      </c>
      <c r="FK211" s="99">
        <f>IF(ISNA(VLOOKUP($A211,'[2]1516 Exp_Rev Access'!$F$7:$FS$306,147,FALSE)),"",VLOOKUP($A211,'[2]1516 Exp_Rev Access'!$F$7:$FS$306,147,FALSE))</f>
        <v>0</v>
      </c>
      <c r="FL211" s="99">
        <f>IF(ISNA(VLOOKUP($A211,'[2]1516 Exp_Rev Access'!$F$7:$FS$306,148,FALSE)),"",VLOOKUP($A211,'[2]1516 Exp_Rev Access'!$F$7:$FS$306,148,FALSE))</f>
        <v>0</v>
      </c>
      <c r="FM211" s="99">
        <f>IF(ISNA(VLOOKUP($A211,'[2]1516 Exp_Rev Access'!$F$7:$FS$306,149,FALSE)),"",VLOOKUP($A211,'[2]1516 Exp_Rev Access'!$F$7:$FS$306,149,FALSE))</f>
        <v>0</v>
      </c>
      <c r="FN211" s="99">
        <f>IF(ISNA(VLOOKUP($A211,'[2]1516 Exp_Rev Access'!$F$7:$FS$306,150,FALSE)),"",VLOOKUP($A211,'[2]1516 Exp_Rev Access'!$F$7:$FS$306,150,FALSE))</f>
        <v>0</v>
      </c>
      <c r="FO211" s="99">
        <f>IF(ISNA(VLOOKUP($A211,'[2]1516 Exp_Rev Access'!$F$7:$FS$306,151,FALSE)),"",VLOOKUP($A211,'[2]1516 Exp_Rev Access'!$F$7:$FS$306,151,FALSE))</f>
        <v>0</v>
      </c>
      <c r="FP211" s="99">
        <f>IF(ISNA(VLOOKUP($A211,'[2]1516 Exp_Rev Access'!$F$7:$FS$306,152,FALSE)),"",VLOOKUP($A211,'[2]1516 Exp_Rev Access'!$F$7:$FS$306,152,FALSE))</f>
        <v>0</v>
      </c>
      <c r="FQ211" s="99">
        <f>IF(ISNA(VLOOKUP($A211,'[2]1516 Exp_Rev Access'!$F$7:$FS$306,153,FALSE)),"",VLOOKUP($A211,'[2]1516 Exp_Rev Access'!$F$7:$FS$306,153,FALSE))</f>
        <v>22947.45</v>
      </c>
      <c r="FR211" s="101">
        <f t="shared" si="260"/>
        <v>678088.28999999992</v>
      </c>
      <c r="FS211" s="72">
        <f t="shared" si="261"/>
        <v>8.6627165913125692E-2</v>
      </c>
      <c r="FT211" s="94">
        <f t="shared" si="262"/>
        <v>1096.5382525590646</v>
      </c>
      <c r="FU211" s="99">
        <f>IF(ISNA(VLOOKUP($A211,'[2]1516 Exp_Rev Access'!$F$7:$GB$306,154,FALSE)),"",VLOOKUP($A211,'[2]1516 Exp_Rev Access'!$F$7:$GB$306,154,FALSE))</f>
        <v>4711.33</v>
      </c>
      <c r="FV211" s="99">
        <f>IF(ISNA(VLOOKUP($A211,'[2]1516 Exp_Rev Access'!$F$7:$GB$306,155,FALSE)),"",VLOOKUP($A211,'[2]1516 Exp_Rev Access'!$F$7:$GB$306,155,FALSE))</f>
        <v>0</v>
      </c>
      <c r="FW211" s="99">
        <f>IF(ISNA(VLOOKUP($A211,'[2]1516 Exp_Rev Access'!$F$7:$GB$306,156,FALSE)),"",VLOOKUP($A211,'[2]1516 Exp_Rev Access'!$F$7:$GB$306,156,FALSE))</f>
        <v>0</v>
      </c>
      <c r="FX211" s="99">
        <f>IF(ISNA(VLOOKUP($A211,'[2]1516 Exp_Rev Access'!$F$7:$GB$306,157,FALSE)),"",VLOOKUP($A211,'[2]1516 Exp_Rev Access'!$F$7:$GB$306,157,FALSE))</f>
        <v>0</v>
      </c>
      <c r="FY211" s="99">
        <f>IF(ISNA(VLOOKUP($A211,'[2]1516 Exp_Rev Access'!$F$7:$GB$306,158,FALSE)),"",VLOOKUP($A211,'[2]1516 Exp_Rev Access'!$F$7:$GB$306,158,FALSE))</f>
        <v>0</v>
      </c>
      <c r="FZ211" s="99">
        <f>IF(ISNA(VLOOKUP($A211,'[2]1516 Exp_Rev Access'!$F$7:$GB$306,159,FALSE)),"",VLOOKUP($A211,'[2]1516 Exp_Rev Access'!$F$7:$GB$306,159,FALSE))</f>
        <v>0</v>
      </c>
      <c r="GA211" s="99">
        <f>IF(ISNA(VLOOKUP($A211,'[2]1516 Exp_Rev Access'!$F$7:$GB$306,160,FALSE)),"",VLOOKUP($A211,'[2]1516 Exp_Rev Access'!$F$7:$GB$306,160,FALSE))</f>
        <v>0</v>
      </c>
      <c r="GB211" s="99">
        <f>IF(ISNA(VLOOKUP($A211,'[2]1516 Exp_Rev Access'!$F$7:$GB$306,161,FALSE)),"",VLOOKUP($A211,'[2]1516 Exp_Rev Access'!$F$7:$GB$306,161,FALSE))</f>
        <v>0</v>
      </c>
      <c r="GC211" s="99">
        <f>IF(ISNA(VLOOKUP($A211,'[2]1516 Exp_Rev Access'!$F$7:$GB$306,162,FALSE)),"",VLOOKUP($A211,'[2]1516 Exp_Rev Access'!$F$7:$GB$306,162,FALSE))</f>
        <v>0</v>
      </c>
      <c r="GD211" s="99">
        <f>IF(ISNA(VLOOKUP($A211,'[2]1516 Exp_Rev Access'!$F$7:$GB$306,163,FALSE)),"",VLOOKUP($A211,'[2]1516 Exp_Rev Access'!$F$7:$GB$306,163,FALSE))</f>
        <v>0</v>
      </c>
      <c r="GE211" s="99">
        <f>IF(ISNA(VLOOKUP($A211,'[2]1516 Exp_Rev Access'!$F$7:$GB$306,164,FALSE)),"",VLOOKUP($A211,'[2]1516 Exp_Rev Access'!$F$7:$GB$306,164,FALSE))</f>
        <v>94394.07</v>
      </c>
      <c r="GF211" s="99">
        <f>IF(ISNA(VLOOKUP($A211,'[2]1516 Exp_Rev Access'!$F$7:$GB$306,165,FALSE)),"",VLOOKUP($A211,'[2]1516 Exp_Rev Access'!$F$7:$GB$306,165,FALSE))</f>
        <v>0</v>
      </c>
      <c r="GG211" s="99">
        <f>IF(ISNA(VLOOKUP($A211,'[2]1516 Exp_Rev Access'!$F$7:$GB$306,166,FALSE)),"",VLOOKUP($A211,'[2]1516 Exp_Rev Access'!$F$7:$GB$306,166,FALSE))</f>
        <v>0</v>
      </c>
      <c r="GH211" s="99">
        <f>IF(ISNA(VLOOKUP($A211,'[2]1516 Exp_Rev Access'!$F$7:$GB$306,167,FALSE)),"",VLOOKUP($A211,'[2]1516 Exp_Rev Access'!$F$7:$GB$306,167,FALSE))</f>
        <v>0</v>
      </c>
      <c r="GI211" s="99">
        <f>IF(ISNA(VLOOKUP($A211,'[2]1516 Exp_Rev Access'!$F$7:$GB$306,168,FALSE)),"",VLOOKUP($A211,'[2]1516 Exp_Rev Access'!$F$7:$GB$306,168,FALSE))</f>
        <v>0</v>
      </c>
      <c r="GJ211" s="99">
        <f>IF(ISNA(VLOOKUP($A211,'[2]1516 Exp_Rev Access'!$F$7:$GB$306,169,FALSE)),"",VLOOKUP($A211,'[2]1516 Exp_Rev Access'!$F$7:$GB$306,169,FALSE))</f>
        <v>0</v>
      </c>
      <c r="GK211" s="99">
        <f>IF(ISNA(VLOOKUP($A211,'[2]1516 Exp_Rev Access'!$F$7:$GB$306,170,FALSE)),"",VLOOKUP($A211,'[2]1516 Exp_Rev Access'!$F$7:$GB$306,170,FALSE))</f>
        <v>0</v>
      </c>
      <c r="GL211" s="99">
        <f>IF(ISNA(VLOOKUP($A211,'[2]1516 Exp_Rev Access'!$F$7:$GB$306,171,FALSE)),"",VLOOKUP($A211,'[2]1516 Exp_Rev Access'!$F$7:$GB$306,171,FALSE))</f>
        <v>0</v>
      </c>
      <c r="GM211" s="99">
        <f>IF(ISNA(VLOOKUP($A211,'[2]1516 Exp_Rev Access'!$F$7:$GB$306,172,FALSE)),"",VLOOKUP($A211,'[2]1516 Exp_Rev Access'!$F$7:$GB$306,172,FALSE))</f>
        <v>0</v>
      </c>
      <c r="GN211" s="99">
        <f>IF(ISNA(VLOOKUP($A211,'[2]1516 Exp_Rev Access'!$F$7:$GB$306,173,FALSE)),"",VLOOKUP($A211,'[2]1516 Exp_Rev Access'!$F$7:$GB$306,173,FALSE))</f>
        <v>0</v>
      </c>
      <c r="GO211" s="99">
        <f>IF(ISNA(VLOOKUP($A211,'[2]1516 Exp_Rev Access'!$F$7:$GB$306,174,FALSE)),"",VLOOKUP($A211,'[2]1516 Exp_Rev Access'!$F$7:$GB$306,174,FALSE))</f>
        <v>0</v>
      </c>
      <c r="GP211" s="99">
        <f>IF(ISNA(VLOOKUP($A211,'[2]1516 Exp_Rev Access'!$F$7:$GB$306,175,FALSE)),"",VLOOKUP($A211,'[2]1516 Exp_Rev Access'!$F$7:$GB$306,175,FALSE))</f>
        <v>0</v>
      </c>
      <c r="GQ211" s="99">
        <f>IF(ISNA(VLOOKUP($A211,'[2]1516 Exp_Rev Access'!$F$7:$GB$306,176,FALSE)),"",VLOOKUP($A211,'[2]1516 Exp_Rev Access'!$F$7:$GB$306,176,FALSE))</f>
        <v>0</v>
      </c>
      <c r="GR211" s="99">
        <f>IF(ISNA(VLOOKUP($A211,'[2]1516 Exp_Rev Access'!$F$7:$GB$306,177,FALSE)),"",VLOOKUP($A211,'[2]1516 Exp_Rev Access'!$F$7:$GB$306,177,FALSE))</f>
        <v>0</v>
      </c>
      <c r="GS211" s="99">
        <f>IF(ISNA(VLOOKUP($A211,'[2]1516 Exp_Rev Access'!$F$7:$GB$306,178,FALSE)),"",VLOOKUP($A211,'[2]1516 Exp_Rev Access'!$F$7:$GB$306,178,FALSE))</f>
        <v>0</v>
      </c>
      <c r="GT211" s="101">
        <f t="shared" si="263"/>
        <v>99105.400000000009</v>
      </c>
      <c r="GU211" s="72">
        <f t="shared" si="264"/>
        <v>1.2660917546130591E-2</v>
      </c>
      <c r="GV211" s="84">
        <f t="shared" si="265"/>
        <v>160.26358770355279</v>
      </c>
    </row>
    <row r="212" spans="1:207" customFormat="1" ht="12" customHeight="1" x14ac:dyDescent="0.2">
      <c r="A212" s="96" t="s">
        <v>534</v>
      </c>
      <c r="B212" s="69" t="s">
        <v>535</v>
      </c>
      <c r="C212" s="80">
        <f>IF(ISNA(VLOOKUP($A212,'[2]1516 enrollment_Rev_Exp by size'!$A$6:$G$320,3,FALSE)),"",VLOOKUP($A212,'[2]1516 enrollment_Rev_Exp by size'!$A$6:$G$320,3,FALSE))</f>
        <v>663.76</v>
      </c>
      <c r="D212" s="97">
        <v>7847284.2400000002</v>
      </c>
      <c r="E212" s="80">
        <f t="shared" si="243"/>
        <v>7847284.2400000002</v>
      </c>
      <c r="F212" s="80">
        <f t="shared" si="244"/>
        <v>0</v>
      </c>
      <c r="G212" s="98">
        <f>IF(ISNA(VLOOKUP($A212,'[2]1516 Exp_Rev Access'!$F$7:$FS$306,2,FALSE)),"",VLOOKUP($A212,'[2]1516 Exp_Rev Access'!$F$7:$FS$306,2,FALSE))</f>
        <v>983055.11</v>
      </c>
      <c r="H212" s="98">
        <f>IF(ISNA(VLOOKUP($A212,'[2]1516 Exp_Rev Access'!$F$7:$FS$306,3,FALSE)),"",VLOOKUP($A212,'[2]1516 Exp_Rev Access'!$F$7:$FS$306,3,FALSE))</f>
        <v>4.0999999999999996</v>
      </c>
      <c r="I212" s="98">
        <f>IF(ISNA(VLOOKUP($A212,'[2]1516 Exp_Rev Access'!$F$7:$FS$306,4,FALSE)),"",VLOOKUP($A212,'[2]1516 Exp_Rev Access'!$F$7:$FS$306,4,FALSE))</f>
        <v>0</v>
      </c>
      <c r="J212" s="98">
        <f>IF(ISNA(VLOOKUP($A212,'[2]1516 Exp_Rev Access'!$F$7:$FS$306,5,FALSE)),"",VLOOKUP($A212,'[2]1516 Exp_Rev Access'!$F$7:$FS$306,5,FALSE))</f>
        <v>0</v>
      </c>
      <c r="K212" s="98">
        <f>IF(ISNA(VLOOKUP($A212,'[2]1516 Exp_Rev Access'!$F$7:$FS$306,6,FALSE)),"",VLOOKUP($A212,'[2]1516 Exp_Rev Access'!$F$7:$FS$306,6,FALSE))</f>
        <v>0</v>
      </c>
      <c r="L212" s="98">
        <f>IF(ISNA(VLOOKUP($A212,'[2]1516 Exp_Rev Access'!$F$7:$FS$306,7,FALSE)),"",VLOOKUP($A212,'[2]1516 Exp_Rev Access'!$F$7:$FS$306,7,FALSE))</f>
        <v>0</v>
      </c>
      <c r="M212" s="90">
        <f t="shared" si="245"/>
        <v>983059.21</v>
      </c>
      <c r="N212" s="72">
        <f t="shared" si="246"/>
        <v>0.12527381192451872</v>
      </c>
      <c r="O212" s="73">
        <f t="shared" si="247"/>
        <v>1481.0461763287935</v>
      </c>
      <c r="P212" s="99">
        <f>IF(ISNA(VLOOKUP($A212,'[2]1516 Exp_Rev Access'!$F$7:$FS$306,8,FALSE)),"",VLOOKUP($A212,'[2]1516 Exp_Rev Access'!$F$7:$FS$306,8,FALSE))</f>
        <v>0</v>
      </c>
      <c r="Q212" s="99">
        <f>IF(ISNA(VLOOKUP($A212,'[2]1516 Exp_Rev Access'!$F$7:$FS$306,9,FALSE)),"",VLOOKUP($A212,'[2]1516 Exp_Rev Access'!$F$7:$FS$306,9,FALSE))</f>
        <v>0</v>
      </c>
      <c r="R212" s="99">
        <f>IF(ISNA(VLOOKUP($A212,'[2]1516 Exp_Rev Access'!$F$7:$FS$306,10,FALSE)),"",VLOOKUP($A212,'[2]1516 Exp_Rev Access'!$F$7:$FS$306,10,FALSE))</f>
        <v>0</v>
      </c>
      <c r="S212" s="99">
        <f>IF(ISNA(VLOOKUP($A212,'[2]1516 Exp_Rev Access'!$F$7:$FS$306,11,FALSE)),"",VLOOKUP($A212,'[2]1516 Exp_Rev Access'!$F$7:$FS$306,11,FALSE))</f>
        <v>0</v>
      </c>
      <c r="T212" s="99">
        <f>IF(ISNA(VLOOKUP($A212,'[2]1516 Exp_Rev Access'!$F$7:$FS$306,12,FALSE)),"",VLOOKUP($A212,'[2]1516 Exp_Rev Access'!$F$7:$FS$306,12,FALSE))</f>
        <v>0</v>
      </c>
      <c r="U212" s="99">
        <f>IF(ISNA(VLOOKUP($A212,'[2]1516 Exp_Rev Access'!$F$7:$FS$306,13,FALSE)),"",VLOOKUP($A212,'[2]1516 Exp_Rev Access'!$F$7:$FS$306,13,FALSE))</f>
        <v>0</v>
      </c>
      <c r="V212" s="99">
        <f>IF(ISNA(VLOOKUP($A212,'[2]1516 Exp_Rev Access'!$F$7:$FS$306,14,FALSE)),"",VLOOKUP($A212,'[2]1516 Exp_Rev Access'!$F$7:$FS$306,14,FALSE))</f>
        <v>0</v>
      </c>
      <c r="W212" s="99">
        <f>IF(ISNA(VLOOKUP($A212,'[2]1516 Exp_Rev Access'!$F$7:$FS$306,15,FALSE)),"",VLOOKUP($A212,'[2]1516 Exp_Rev Access'!$F$7:$FS$306,15,FALSE))</f>
        <v>25384.36</v>
      </c>
      <c r="X212" s="99">
        <f>IF(ISNA(VLOOKUP($A212,'[2]1516 Exp_Rev Access'!$F$7:$FS$306,16,FALSE)),"",VLOOKUP($A212,'[2]1516 Exp_Rev Access'!$F$7:$FS$306,16,FALSE))</f>
        <v>27.4</v>
      </c>
      <c r="Y212" s="99">
        <f>IF(ISNA(VLOOKUP($A212,'[2]1516 Exp_Rev Access'!$F$7:$FS$306,17,FALSE)),"",VLOOKUP($A212,'[2]1516 Exp_Rev Access'!$F$7:$FS$306,17,FALSE))</f>
        <v>0</v>
      </c>
      <c r="Z212" s="99">
        <f>IF(ISNA(VLOOKUP($A212,'[2]1516 Exp_Rev Access'!$F$7:$FS$306,18,FALSE)),"",VLOOKUP($A212,'[2]1516 Exp_Rev Access'!$F$7:$FS$306,18,FALSE))</f>
        <v>0</v>
      </c>
      <c r="AA212" s="99">
        <f>IF(ISNA(VLOOKUP($A212,'[2]1516 Exp_Rev Access'!$F$7:$FS$306,19,FALSE)),"",VLOOKUP($A212,'[2]1516 Exp_Rev Access'!$F$7:$FS$306,19,FALSE))</f>
        <v>0</v>
      </c>
      <c r="AB212" s="99">
        <f>IF(ISNA(VLOOKUP($A212,'[2]1516 Exp_Rev Access'!$F$7:$FS$306,20,FALSE)),"",VLOOKUP($A212,'[2]1516 Exp_Rev Access'!$F$7:$FS$306,20,FALSE))</f>
        <v>0</v>
      </c>
      <c r="AC212" s="99">
        <f>IF(ISNA(VLOOKUP($A212,'[2]1516 Exp_Rev Access'!$F$7:$FS$306,21,FALSE)),"",VLOOKUP($A212,'[2]1516 Exp_Rev Access'!$F$7:$FS$306,21,FALSE))</f>
        <v>13189.14</v>
      </c>
      <c r="AD212" s="99">
        <f>IF(ISNA(VLOOKUP($A212,'[2]1516 Exp_Rev Access'!$F$7:$FS$306,22,FALSE)),"",VLOOKUP($A212,'[2]1516 Exp_Rev Access'!$F$7:$FS$306,22,FALSE))</f>
        <v>24947.29</v>
      </c>
      <c r="AE212" s="99">
        <f>IF(ISNA(VLOOKUP($A212,'[2]1516 Exp_Rev Access'!$F$7:$FS$306,23,FALSE)),"",VLOOKUP($A212,'[2]1516 Exp_Rev Access'!$F$7:$FS$306,23,FALSE))</f>
        <v>0</v>
      </c>
      <c r="AF212" s="99">
        <f>IF(ISNA(VLOOKUP($A212,'[2]1516 Exp_Rev Access'!$F$7:$FS$306,24,FALSE)),"",VLOOKUP($A212,'[2]1516 Exp_Rev Access'!$F$7:$FS$306,24,FALSE))</f>
        <v>3000</v>
      </c>
      <c r="AG212" s="99">
        <f>IF(ISNA(VLOOKUP($A212,'[2]1516 Exp_Rev Access'!$F$7:$FS$306,25,FALSE)),"",VLOOKUP($A212,'[2]1516 Exp_Rev Access'!$F$7:$FS$306,25,FALSE))</f>
        <v>840.55</v>
      </c>
      <c r="AH212" s="98">
        <f>IF(ISNA(VLOOKUP($A212,'[2]1516 Exp_Rev Access'!$F$7:$FS$306,26,FALSE)),"",VLOOKUP($A212,'[2]1516 Exp_Rev Access'!$F$7:$FS$306,26,FALSE))</f>
        <v>0</v>
      </c>
      <c r="AI212" s="98">
        <f>IF(ISNA(VLOOKUP($A212,'[2]1516 Exp_Rev Access'!$F$7:$FS$306,27,FALSE)),"",VLOOKUP($A212,'[2]1516 Exp_Rev Access'!$F$7:$FS$306,27,FALSE))</f>
        <v>0</v>
      </c>
      <c r="AJ212" s="98">
        <f>IF(ISNA(VLOOKUP($A212,'[2]1516 Exp_Rev Access'!$F$7:$FS$306,28,FALSE)),"",VLOOKUP($A212,'[2]1516 Exp_Rev Access'!$F$7:$FS$306,28,FALSE))</f>
        <v>16791.88</v>
      </c>
      <c r="AK212" s="98">
        <f>IF(ISNA(VLOOKUP($A212,'[2]1516 Exp_Rev Access'!$F$7:$FS$306,29,FALSE)),"",VLOOKUP($A212,'[2]1516 Exp_Rev Access'!$F$7:$FS$306,29,FALSE))</f>
        <v>117892.59</v>
      </c>
      <c r="AL212" s="100">
        <f t="shared" si="248"/>
        <v>202073.21000000002</v>
      </c>
      <c r="AM212" s="72">
        <f t="shared" si="249"/>
        <v>2.5750718824478314E-2</v>
      </c>
      <c r="AN212" s="94">
        <f t="shared" si="250"/>
        <v>304.43716102205622</v>
      </c>
      <c r="AO212" s="99">
        <f>IF(ISNA(VLOOKUP($A212,'[2]1516 Exp_Rev Access'!$F$7:$GB$306,30,FALSE)),"",VLOOKUP($A212,'[2]1516 Exp_Rev Access'!$F$7:$FS$306,30,FALSE))</f>
        <v>3975663.7</v>
      </c>
      <c r="AP212" s="99">
        <f>IF(ISNA(VLOOKUP($A212,'[2]1516 Exp_Rev Access'!$F$7:$GB$306,31,FALSE)),"",VLOOKUP($A212,'[2]1516 Exp_Rev Access'!$F$7:$FS$306,31,FALSE))</f>
        <v>60650.67</v>
      </c>
      <c r="AQ212" s="99">
        <f>IF(ISNA(VLOOKUP($A212,'[2]1516 Exp_Rev Access'!$F$7:$GB$306,32,FALSE)),"",VLOOKUP($A212,'[2]1516 Exp_Rev Access'!$F$7:$FS$306,32,FALSE))</f>
        <v>505938.88</v>
      </c>
      <c r="AR212" s="99">
        <f>IF(ISNA(VLOOKUP($A212,'[2]1516 Exp_Rev Access'!$F$7:$GB$306,33,FALSE)),"",VLOOKUP($A212,'[2]1516 Exp_Rev Access'!$F$7:$FS$306,33,FALSE))</f>
        <v>0</v>
      </c>
      <c r="AS212" s="99">
        <f>IF(ISNA(VLOOKUP($A212,'[2]1516 Exp_Rev Access'!$F$7:$GB$306,34,FALSE)),"",VLOOKUP($A212,'[2]1516 Exp_Rev Access'!$F$7:$FS$306,34,FALSE))</f>
        <v>0</v>
      </c>
      <c r="AT212" s="101">
        <f t="shared" si="251"/>
        <v>4542253.25</v>
      </c>
      <c r="AU212" s="72">
        <f t="shared" si="252"/>
        <v>0.57883123779902734</v>
      </c>
      <c r="AV212" s="94">
        <f t="shared" si="253"/>
        <v>6843.2162980595394</v>
      </c>
      <c r="AW212" s="99">
        <f>IF(ISNA(VLOOKUP($A212,'[2]1516 Exp_Rev Access'!$F$7:$GB$306,35,FALSE)),"",VLOOKUP($A212,'[2]1516 Exp_Rev Access'!$F$7:$GB$306,35,FALSE))</f>
        <v>0</v>
      </c>
      <c r="AX212" s="99">
        <f>IF(ISNA(VLOOKUP($A212,'[2]1516 Exp_Rev Access'!$F$7:$GB$306,36,FALSE)),"",VLOOKUP($A212,'[2]1516 Exp_Rev Access'!$F$7:$GB$306,36,FALSE))</f>
        <v>437980.18</v>
      </c>
      <c r="AY212" s="99">
        <f>IF(ISNA(VLOOKUP($A212,'[2]1516 Exp_Rev Access'!$F$7:$GB$306,37,FALSE)),"",VLOOKUP($A212,'[2]1516 Exp_Rev Access'!$F$7:$GB$306,37,FALSE))</f>
        <v>49825.55</v>
      </c>
      <c r="AZ212" s="99">
        <f>IF(ISNA(VLOOKUP($A212,'[2]1516 Exp_Rev Access'!$F$7:$GB$306,38,FALSE)),"",VLOOKUP($A212,'[2]1516 Exp_Rev Access'!$F$7:$GB$306,38,FALSE))</f>
        <v>0</v>
      </c>
      <c r="BA212" s="99">
        <f>IF(ISNA(VLOOKUP($A212,'[2]1516 Exp_Rev Access'!$F$7:$GB$306,39,FALSE)),"",VLOOKUP($A212,'[2]1516 Exp_Rev Access'!$F$7:$GB$306,39,FALSE))</f>
        <v>0</v>
      </c>
      <c r="BB212" s="99">
        <f>IF(ISNA(VLOOKUP($A212,'[2]1516 Exp_Rev Access'!$F$7:$GB$306,40,FALSE)),"",VLOOKUP($A212,'[2]1516 Exp_Rev Access'!$F$7:$GB$306,40,FALSE))</f>
        <v>167482.07</v>
      </c>
      <c r="BC212" s="99">
        <f>IF(ISNA(VLOOKUP($A212,'[2]1516 Exp_Rev Access'!$F$7:$GB$306,41,FALSE)),"",VLOOKUP($A212,'[2]1516 Exp_Rev Access'!$F$7:$GB$306,41,FALSE))</f>
        <v>0</v>
      </c>
      <c r="BD212" s="99">
        <f>IF(ISNA(VLOOKUP($A212,'[2]1516 Exp_Rev Access'!$F$7:$GB$306,42,FALSE)),"",VLOOKUP($A212,'[2]1516 Exp_Rev Access'!$F$7:$GB$306,42,FALSE))</f>
        <v>33847.93</v>
      </c>
      <c r="BE212" s="99">
        <f>IF(ISNA(VLOOKUP($A212,'[2]1516 Exp_Rev Access'!$F$7:$GB$306,43,FALSE)),"",VLOOKUP($A212,'[2]1516 Exp_Rev Access'!$F$7:$GB$306,43,FALSE))</f>
        <v>0</v>
      </c>
      <c r="BF212" s="99">
        <f>IF(ISNA(VLOOKUP($A212,'[2]1516 Exp_Rev Access'!$F$7:$GB$306,44,FALSE)),"",VLOOKUP($A212,'[2]1516 Exp_Rev Access'!$F$7:$GB$306,44,FALSE))</f>
        <v>177933.09</v>
      </c>
      <c r="BG212" s="99">
        <f>IF(ISNA(VLOOKUP($A212,'[2]1516 Exp_Rev Access'!$F$7:$GB$306,45,FALSE)),"",VLOOKUP($A212,'[2]1516 Exp_Rev Access'!$F$7:$GB$306,45,FALSE))</f>
        <v>623.61</v>
      </c>
      <c r="BH212" s="99">
        <f>IF(ISNA(VLOOKUP($A212,'[2]1516 Exp_Rev Access'!$F$7:$GB$306,46,FALSE)),"",VLOOKUP($A212,'[2]1516 Exp_Rev Access'!$F$7:$GB$306,46,FALSE))</f>
        <v>0</v>
      </c>
      <c r="BI212" s="99">
        <f>IF(ISNA(VLOOKUP($A212,'[2]1516 Exp_Rev Access'!$F$7:$GB$306,47,FALSE)),"",VLOOKUP($A212,'[2]1516 Exp_Rev Access'!$F$7:$GB$306,47,FALSE))</f>
        <v>8488.31</v>
      </c>
      <c r="BJ212" s="99">
        <f>IF(ISNA(VLOOKUP($A212,'[2]1516 Exp_Rev Access'!$F$7:$GB$306,48,FALSE)),"",VLOOKUP($A212,'[2]1516 Exp_Rev Access'!$F$7:$GB$306,48,FALSE))</f>
        <v>117021.31</v>
      </c>
      <c r="BK212" s="99">
        <f>IF(ISNA(VLOOKUP($A212,'[2]1516 Exp_Rev Access'!$F$7:$GB$306,49,FALSE)),"",VLOOKUP($A212,'[2]1516 Exp_Rev Access'!$F$7:$GB$306,49,FALSE))</f>
        <v>0</v>
      </c>
      <c r="BL212" s="99">
        <f>IF(ISNA(VLOOKUP($A212,'[2]1516 Exp_Rev Access'!$F$7:$GB$306,50,FALSE)),"",VLOOKUP($A212,'[2]1516 Exp_Rev Access'!$F$7:$GB$306,50,FALSE))</f>
        <v>0</v>
      </c>
      <c r="BM212" s="99">
        <f>IF(ISNA(VLOOKUP($A212,'[2]1516 Exp_Rev Access'!$F$7:$GB$306,51,FALSE)),"",VLOOKUP($A212,'[2]1516 Exp_Rev Access'!$F$7:$GB$306,51,FALSE))</f>
        <v>0</v>
      </c>
      <c r="BN212" s="99">
        <f>IF(ISNA(VLOOKUP($A212,'[2]1516 Exp_Rev Access'!$F$7:$GB$306,52,FALSE)),"",VLOOKUP($A212,'[2]1516 Exp_Rev Access'!$F$7:$GB$306,52,FALSE))</f>
        <v>0</v>
      </c>
      <c r="BO212" s="99">
        <f>IF(ISNA(VLOOKUP($A212,'[2]1516 Exp_Rev Access'!$F$7:$GB$306,53,FALSE)),"",VLOOKUP($A212,'[2]1516 Exp_Rev Access'!$F$7:$GB$306,53,FALSE))</f>
        <v>0</v>
      </c>
      <c r="BP212" s="99">
        <f>IF(ISNA(VLOOKUP($A212,'[2]1516 Exp_Rev Access'!$F$7:$GB$306,54,FALSE)),"",VLOOKUP($A212,'[2]1516 Exp_Rev Access'!$F$7:$GB$306,54,FALSE))</f>
        <v>0</v>
      </c>
      <c r="BQ212" s="99">
        <f>IF(ISNA(VLOOKUP($A212,'[2]1516 Exp_Rev Access'!$F$7:$GB$306,55,FALSE)),"",VLOOKUP($A212,'[2]1516 Exp_Rev Access'!$F$7:$GB$306,55,FALSE))</f>
        <v>0</v>
      </c>
      <c r="BR212" s="99">
        <f>IF(ISNA(VLOOKUP($A212,'[2]1516 Exp_Rev Access'!$F$7:$GB$306,56,FALSE)),"",VLOOKUP($A212,'[2]1516 Exp_Rev Access'!$F$7:$GB$306,56,FALSE))</f>
        <v>0</v>
      </c>
      <c r="BS212" s="99">
        <f>IF(ISNA(VLOOKUP($A212,'[2]1516 Exp_Rev Access'!$F$7:$GB$306,57,FALSE)),"",VLOOKUP($A212,'[2]1516 Exp_Rev Access'!$F$7:$GB$306,57,FALSE))</f>
        <v>0</v>
      </c>
      <c r="BT212" s="99">
        <f>IF(ISNA(VLOOKUP($A212,'[2]1516 Exp_Rev Access'!$F$7:$GB$306,58,FALSE)),"",VLOOKUP($A212,'[2]1516 Exp_Rev Access'!$F$7:$GB$306,58,FALSE))</f>
        <v>0</v>
      </c>
      <c r="BU212" s="102">
        <f t="shared" si="254"/>
        <v>993202.05</v>
      </c>
      <c r="BV212" s="72">
        <f t="shared" si="255"/>
        <v>0.12656634061212493</v>
      </c>
      <c r="BW212" s="94">
        <f t="shared" si="256"/>
        <v>1496.3270609858987</v>
      </c>
      <c r="BX212" s="99">
        <f>IF(ISNA(VLOOKUP($A212,'[2]1516 Exp_Rev Access'!$F$7:$GB$306,59,FALSE)),"",VLOOKUP($A212,'[2]1516 Exp_Rev Access'!$F$7:$GB$306,59,FALSE))</f>
        <v>0</v>
      </c>
      <c r="BY212" s="99">
        <f>IF(ISNA(VLOOKUP($A212,'[2]1516 Exp_Rev Access'!$F$7:$GB$306,60,FALSE)),"",VLOOKUP($A212,'[2]1516 Exp_Rev Access'!$F$7:$GB$306,60,FALSE))</f>
        <v>0</v>
      </c>
      <c r="BZ212" s="99">
        <f>IF(ISNA(VLOOKUP($A212,'[2]1516 Exp_Rev Access'!$F$7:$GB$306,61,FALSE)),"",VLOOKUP($A212,'[2]1516 Exp_Rev Access'!$F$7:$GB$306,61,FALSE))</f>
        <v>0</v>
      </c>
      <c r="CA212" s="99">
        <f>IF(ISNA(VLOOKUP($A212,'[2]1516 Exp_Rev Access'!$F$7:$GB$306,62,FALSE)),"",VLOOKUP($A212,'[2]1516 Exp_Rev Access'!$F$7:$GB$306,62,FALSE))</f>
        <v>0</v>
      </c>
      <c r="CB212" s="99">
        <f>IF(ISNA(VLOOKUP($A212,'[2]1516 Exp_Rev Access'!$F$7:$GB$306,63,FALSE)),"",VLOOKUP($A212,'[2]1516 Exp_Rev Access'!$F$7:$GB$306,63,FALSE))</f>
        <v>7078.04</v>
      </c>
      <c r="CC212" s="99">
        <f>IF(ISNA(VLOOKUP($A212,'[2]1516 Exp_Rev Access'!$F$7:$GB$306,64,FALSE)),"",VLOOKUP($A212,'[2]1516 Exp_Rev Access'!$F$7:$GB$306,64,FALSE))</f>
        <v>0</v>
      </c>
      <c r="CD212" s="101">
        <f t="shared" si="257"/>
        <v>7078.04</v>
      </c>
      <c r="CE212" s="72">
        <f>CD212/D212</f>
        <v>9.0197319015425392E-4</v>
      </c>
      <c r="CF212" s="103">
        <f>CD212/C212</f>
        <v>10.663553091478848</v>
      </c>
      <c r="CG212" s="99">
        <f>IF(ISNA(VLOOKUP($A212,'[2]1516 Exp_Rev Access'!$F$7:$GB$306,65,FALSE)),"",VLOOKUP($A212,'[2]1516 Exp_Rev Access'!$F$7:$GB$306,65,FALSE))</f>
        <v>0</v>
      </c>
      <c r="CH212" s="99">
        <f>IF(ISNA(VLOOKUP($A212,'[2]1516 Exp_Rev Access'!$F$7:$GB$306,66,FALSE)),"",VLOOKUP($A212,'[2]1516 Exp_Rev Access'!$F$7:$GB$306,66,FALSE))</f>
        <v>0</v>
      </c>
      <c r="CI212" s="99">
        <f>IF(ISNA(VLOOKUP($A212,'[2]1516 Exp_Rev Access'!$F$7:$GB$306,67,FALSE)),"",VLOOKUP($A212,'[2]1516 Exp_Rev Access'!$F$7:$GB$306,67,FALSE))</f>
        <v>0</v>
      </c>
      <c r="CJ212" s="99">
        <f>IF(ISNA(VLOOKUP($A212,'[2]1516 Exp_Rev Access'!$F$7:$GB$306,68,FALSE)),"",VLOOKUP($A212,'[2]1516 Exp_Rev Access'!$F$7:$GB$306,68,FALSE))</f>
        <v>0</v>
      </c>
      <c r="CK212" s="99">
        <f>IF(ISNA(VLOOKUP($A212,'[2]1516 Exp_Rev Access'!$F$7:$GB$306,69,FALSE)),"",VLOOKUP($A212,'[2]1516 Exp_Rev Access'!$F$7:$GB$306,69,FALSE))</f>
        <v>0</v>
      </c>
      <c r="CL212" s="99">
        <f>IF(ISNA(VLOOKUP($A212,'[2]1516 Exp_Rev Access'!$F$7:$GB$306,70,FALSE)),"",VLOOKUP($A212,'[2]1516 Exp_Rev Access'!$F$7:$GB$306,70,FALSE))</f>
        <v>0</v>
      </c>
      <c r="CM212" s="99">
        <f>IF(ISNA(VLOOKUP($A212,'[2]1516 Exp_Rev Access'!$F$7:$GB$306,71,FALSE)),"",VLOOKUP($A212,'[2]1516 Exp_Rev Access'!$F$7:$GB$306,71,FALSE))</f>
        <v>0</v>
      </c>
      <c r="CN212" s="99">
        <f>IF(ISNA(VLOOKUP($A212,'[2]1516 Exp_Rev Access'!$F$7:$GB$306,72,FALSE)),"",VLOOKUP($A212,'[2]1516 Exp_Rev Access'!$F$7:$GB$306,72,FALSE))</f>
        <v>0</v>
      </c>
      <c r="CO212" s="99">
        <f>IF(ISNA(VLOOKUP($A212,'[2]1516 Exp_Rev Access'!$F$7:$GB$306,73,FALSE)),"",VLOOKUP($A212,'[2]1516 Exp_Rev Access'!$F$7:$GB$306,73,FALSE))</f>
        <v>0</v>
      </c>
      <c r="CP212" s="99">
        <f>IF(ISNA(VLOOKUP($A212,'[2]1516 Exp_Rev Access'!$F$7:$GB$306,74,FALSE)),"",VLOOKUP($A212,'[2]1516 Exp_Rev Access'!$F$7:$GB$306,74,FALSE))</f>
        <v>157786.93</v>
      </c>
      <c r="CQ212" s="99">
        <f>IF(ISNA(VLOOKUP($A212,'[2]1516 Exp_Rev Access'!$F$7:$GB$306,75,FALSE)),"",VLOOKUP($A212,'[2]1516 Exp_Rev Access'!$F$7:$GB$306,75,FALSE))</f>
        <v>0</v>
      </c>
      <c r="CR212" s="99">
        <f>IF(ISNA(VLOOKUP($A212,'[2]1516 Exp_Rev Access'!$F$7:$GB$306,76,FALSE)),"",VLOOKUP($A212,'[2]1516 Exp_Rev Access'!$F$7:$GB$306,76,FALSE))</f>
        <v>0</v>
      </c>
      <c r="CS212" s="99">
        <f>IF(ISNA(VLOOKUP($A212,'[2]1516 Exp_Rev Access'!$F$7:$GB$306,77,FALSE)),"",VLOOKUP($A212,'[2]1516 Exp_Rev Access'!$F$7:$GB$306,77,FALSE))</f>
        <v>0</v>
      </c>
      <c r="CT212" s="99">
        <f>IF(ISNA(VLOOKUP($A212,'[2]1516 Exp_Rev Access'!$F$7:$GB$306,78,FALSE)),"",VLOOKUP($A212,'[2]1516 Exp_Rev Access'!$F$7:$GB$306,78,FALSE))</f>
        <v>376331.38</v>
      </c>
      <c r="CU212" s="99">
        <f>IF(ISNA(VLOOKUP($A212,'[2]1516 Exp_Rev Access'!$F$7:$GB$306,79,FALSE)),"",VLOOKUP($A212,'[2]1516 Exp_Rev Access'!$F$7:$GB$306,79,FALSE))</f>
        <v>21647.33</v>
      </c>
      <c r="CV212" s="99">
        <f>IF(ISNA(VLOOKUP($A212,'[2]1516 Exp_Rev Access'!$F$7:$GB$306,80,FALSE)),"",VLOOKUP($A212,'[2]1516 Exp_Rev Access'!$F$7:$GB$306,80,FALSE))</f>
        <v>21188.799999999999</v>
      </c>
      <c r="CW212" s="99">
        <f>IF(ISNA(VLOOKUP($A212,'[2]1516 Exp_Rev Access'!$F$7:$GB$306,81,FALSE)),"",VLOOKUP($A212,'[2]1516 Exp_Rev Access'!$F$7:$GB$306,81,FALSE))</f>
        <v>0</v>
      </c>
      <c r="CX212" s="99">
        <f>IF(ISNA(VLOOKUP($A212,'[2]1516 Exp_Rev Access'!$F$7:$GB$306,82,FALSE)),"",VLOOKUP($A212,'[2]1516 Exp_Rev Access'!$F$7:$GB$306,82,FALSE))</f>
        <v>0</v>
      </c>
      <c r="CY212" s="99">
        <f>IF(ISNA(VLOOKUP($A212,'[2]1516 Exp_Rev Access'!$F$7:$GB$306,83,FALSE)),"",VLOOKUP($A212,'[2]1516 Exp_Rev Access'!$F$7:$GB$306,83,FALSE))</f>
        <v>0</v>
      </c>
      <c r="CZ212" s="99">
        <f>IF(ISNA(VLOOKUP($A212,'[2]1516 Exp_Rev Access'!$F$7:$GB$306,84,FALSE)),"",VLOOKUP($A212,'[2]1516 Exp_Rev Access'!$F$7:$GB$306,84,FALSE))</f>
        <v>0</v>
      </c>
      <c r="DA212" s="99">
        <f>IF(ISNA(VLOOKUP($A212,'[2]1516 Exp_Rev Access'!$F$7:$GB$306,85,FALSE)),"",VLOOKUP($A212,'[2]1516 Exp_Rev Access'!$F$7:$GB$306,85,FALSE))</f>
        <v>3149.43</v>
      </c>
      <c r="DB212" s="99">
        <f>IF(ISNA(VLOOKUP($A212,'[2]1516 Exp_Rev Access'!$F$7:$GB$306,86,FALSE)),"",VLOOKUP($A212,'[2]1516 Exp_Rev Access'!$F$7:$GB$306,86,FALSE))</f>
        <v>0</v>
      </c>
      <c r="DC212" s="99">
        <f>IF(ISNA(VLOOKUP($A212,'[2]1516 Exp_Rev Access'!$F$7:$GB$306,87,FALSE)),"",VLOOKUP($A212,'[2]1516 Exp_Rev Access'!$F$7:$GB$306,87,FALSE))</f>
        <v>0</v>
      </c>
      <c r="DD212" s="99">
        <f>IF(ISNA(VLOOKUP($A212,'[2]1516 Exp_Rev Access'!$F$7:$GB$306,88,FALSE)),"",VLOOKUP($A212,'[2]1516 Exp_Rev Access'!$F$7:$GB$306,88,FALSE))</f>
        <v>0</v>
      </c>
      <c r="DE212" s="99">
        <f>IF(ISNA(VLOOKUP($A212,'[2]1516 Exp_Rev Access'!$F$7:$GB$306,89,FALSE)),"",VLOOKUP($A212,'[2]1516 Exp_Rev Access'!$F$7:$GB$306,89,FALSE))</f>
        <v>0</v>
      </c>
      <c r="DF212" s="99">
        <f>IF(ISNA(VLOOKUP($A212,'[2]1516 Exp_Rev Access'!$F$7:$GB$306,90,FALSE)),"",VLOOKUP($A212,'[2]1516 Exp_Rev Access'!$F$7:$GB$306,90,FALSE))</f>
        <v>0</v>
      </c>
      <c r="DG212" s="99">
        <f>IF(ISNA(VLOOKUP($A212,'[2]1516 Exp_Rev Access'!$F$7:$GB$306,91,FALSE)),"",VLOOKUP($A212,'[2]1516 Exp_Rev Access'!$F$7:$GB$306,91,FALSE))</f>
        <v>9213.4</v>
      </c>
      <c r="DH212" s="99">
        <f>IF(ISNA(VLOOKUP($A212,'[2]1516 Exp_Rev Access'!$F$7:$GB$306,92,FALSE)),"",VLOOKUP($A212,'[2]1516 Exp_Rev Access'!$F$7:$GB$306,92,FALSE))</f>
        <v>462114.24</v>
      </c>
      <c r="DI212" s="99">
        <f>IF(ISNA(VLOOKUP($A212,'[2]1516 Exp_Rev Access'!$F$7:$GB$306,93,FALSE)),"",VLOOKUP($A212,'[2]1516 Exp_Rev Access'!$F$7:$GB$306,93,FALSE))</f>
        <v>0</v>
      </c>
      <c r="DJ212" s="99">
        <f>IF(ISNA(VLOOKUP($A212,'[2]1516 Exp_Rev Access'!$F$7:$GB$306,94,FALSE)),"",VLOOKUP($A212,'[2]1516 Exp_Rev Access'!$F$7:$GB$306,94,FALSE))</f>
        <v>0</v>
      </c>
      <c r="DK212" s="99">
        <f>IF(ISNA(VLOOKUP($A212,'[2]1516 Exp_Rev Access'!$F$7:$GB$306,95,FALSE)),"",VLOOKUP($A212,'[2]1516 Exp_Rev Access'!$F$7:$GB$306,95,FALSE))</f>
        <v>0</v>
      </c>
      <c r="DL212" s="99">
        <f>IF(ISNA(VLOOKUP($A212,'[2]1516 Exp_Rev Access'!$F$7:$GB$306,96,FALSE)),"",VLOOKUP($A212,'[2]1516 Exp_Rev Access'!$F$7:$GB$306,96,FALSE))</f>
        <v>0</v>
      </c>
      <c r="DM212" s="99">
        <f>IF(ISNA(VLOOKUP($A212,'[2]1516 Exp_Rev Access'!$F$7:$GB$306,97,FALSE)),"",VLOOKUP($A212,'[2]1516 Exp_Rev Access'!$F$7:$GB$306,97,FALSE))</f>
        <v>0</v>
      </c>
      <c r="DN212" s="99">
        <f>IF(ISNA(VLOOKUP($A212,'[2]1516 Exp_Rev Access'!$F$7:$GB$306,98,FALSE)),"",VLOOKUP($A212,'[2]1516 Exp_Rev Access'!$F$7:$GB$306,98,FALSE))</f>
        <v>0</v>
      </c>
      <c r="DO212" s="99">
        <f>IF(ISNA(VLOOKUP($A212,'[2]1516 Exp_Rev Access'!$F$7:$GB$306,99,FALSE)),"",VLOOKUP($A212,'[2]1516 Exp_Rev Access'!$F$7:$GB$306,99,FALSE))</f>
        <v>0</v>
      </c>
      <c r="DP212" s="99">
        <f>IF(ISNA(VLOOKUP($A212,'[2]1516 Exp_Rev Access'!$F$7:$GB$306,100,FALSE)),"",VLOOKUP($A212,'[2]1516 Exp_Rev Access'!$F$7:$GB$306,100,FALSE))</f>
        <v>0</v>
      </c>
      <c r="DQ212" s="99">
        <f>IF(ISNA(VLOOKUP($A212,'[2]1516 Exp_Rev Access'!$F$7:$GB$306,101,FALSE)),"",VLOOKUP($A212,'[2]1516 Exp_Rev Access'!$F$7:$GB$306,101,FALSE))</f>
        <v>0</v>
      </c>
      <c r="DR212" s="99">
        <f>IF(ISNA(VLOOKUP($A212,'[2]1516 Exp_Rev Access'!$F$7:$GB$306,102,FALSE)),"",VLOOKUP($A212,'[2]1516 Exp_Rev Access'!$F$7:$GB$306,102,FALSE))</f>
        <v>0</v>
      </c>
      <c r="DS212" s="99">
        <f>IF(ISNA(VLOOKUP($A212,'[2]1516 Exp_Rev Access'!$F$7:$GB$306,103,FALSE)),"",VLOOKUP($A212,'[2]1516 Exp_Rev Access'!$F$7:$GB$306,103,FALSE))</f>
        <v>0</v>
      </c>
      <c r="DT212" s="99">
        <f>IF(ISNA(VLOOKUP($A212,'[2]1516 Exp_Rev Access'!$F$7:$GB$306,104,FALSE)),"",VLOOKUP($A212,'[2]1516 Exp_Rev Access'!$F$7:$GB$306,104,FALSE))</f>
        <v>0</v>
      </c>
      <c r="DU212" s="99">
        <f>IF(ISNA(VLOOKUP($A212,'[2]1516 Exp_Rev Access'!$F$7:$GB$306,105,FALSE)),"",VLOOKUP($A212,'[2]1516 Exp_Rev Access'!$F$7:$GB$306,105,FALSE))</f>
        <v>0</v>
      </c>
      <c r="DV212" s="99">
        <f>IF(ISNA(VLOOKUP($A212,'[2]1516 Exp_Rev Access'!$F$7:$GB$306,106,FALSE)),"",VLOOKUP($A212,'[2]1516 Exp_Rev Access'!$F$7:$GB$306,106,FALSE))</f>
        <v>0</v>
      </c>
      <c r="DW212" s="99">
        <f>IF(ISNA(VLOOKUP($A212,'[2]1516 Exp_Rev Access'!$F$7:$GB$306,107,FALSE)),"",VLOOKUP($A212,'[2]1516 Exp_Rev Access'!$F$7:$GB$306,107,FALSE))</f>
        <v>0</v>
      </c>
      <c r="DX212" s="99">
        <f>IF(ISNA(VLOOKUP($A212,'[2]1516 Exp_Rev Access'!$F$7:$GB$306,108,FALSE)),"",VLOOKUP($A212,'[2]1516 Exp_Rev Access'!$F$7:$GB$306,108,FALSE))</f>
        <v>0</v>
      </c>
      <c r="DY212" s="99">
        <f>IF(ISNA(VLOOKUP($A212,'[2]1516 Exp_Rev Access'!$F$7:$GB$306,109,FALSE)),"",VLOOKUP($A212,'[2]1516 Exp_Rev Access'!$F$7:$GB$306,109,FALSE))</f>
        <v>0</v>
      </c>
      <c r="DZ212" s="99">
        <f>IF(ISNA(VLOOKUP($A212,'[2]1516 Exp_Rev Access'!$F$7:$GB$306,110,FALSE)),"",VLOOKUP($A212,'[2]1516 Exp_Rev Access'!$F$7:$GB$306,110,FALSE))</f>
        <v>0</v>
      </c>
      <c r="EA212" s="99">
        <f>IF(ISNA(VLOOKUP($A212,'[2]1516 Exp_Rev Access'!$F$7:$GB$306,111,FALSE)),"",VLOOKUP($A212,'[2]1516 Exp_Rev Access'!$F$7:$GB$306,111,FALSE))</f>
        <v>0</v>
      </c>
      <c r="EB212" s="99">
        <f>IF(ISNA(VLOOKUP($A212,'[2]1516 Exp_Rev Access'!$F$7:$GB$306,112,FALSE)),"",VLOOKUP($A212,'[2]1516 Exp_Rev Access'!$F$7:$GB$306,112,FALSE))</f>
        <v>0</v>
      </c>
      <c r="EC212" s="99">
        <f>IF(ISNA(VLOOKUP($A212,'[2]1516 Exp_Rev Access'!$F$7:$GB$306,113,FALSE)),"",VLOOKUP($A212,'[2]1516 Exp_Rev Access'!$F$7:$GB$306,113,FALSE))</f>
        <v>0</v>
      </c>
      <c r="ED212" s="99">
        <f>IF(ISNA(VLOOKUP($A212,'[2]1516 Exp_Rev Access'!$F$7:$GB$306,114,FALSE)),"",VLOOKUP($A212,'[2]1516 Exp_Rev Access'!$F$7:$GB$306,114,FALSE))</f>
        <v>0</v>
      </c>
      <c r="EE212" s="99">
        <f>IF(ISNA(VLOOKUP($A212,'[2]1516 Exp_Rev Access'!$F$7:$GB$306,115,FALSE)),"",VLOOKUP($A212,'[2]1516 Exp_Rev Access'!$F$7:$GB$306,115,FALSE))</f>
        <v>0</v>
      </c>
      <c r="EF212" s="99">
        <f>IF(ISNA(VLOOKUP($A212,'[2]1516 Exp_Rev Access'!$F$7:$GB$306,116,FALSE)),"",VLOOKUP($A212,'[2]1516 Exp_Rev Access'!$F$7:$GB$306,116,FALSE))</f>
        <v>3436.69</v>
      </c>
      <c r="EG212" s="99">
        <f>IF(ISNA(VLOOKUP($A212,'[2]1516 Exp_Rev Access'!$F$7:$GB$306,117,FALSE)),"",VLOOKUP($A212,'[2]1516 Exp_Rev Access'!$F$7:$GB$306,117,FALSE))</f>
        <v>0</v>
      </c>
      <c r="EH212" s="99">
        <f>IF(ISNA(VLOOKUP($A212,'[2]1516 Exp_Rev Access'!$F$7:$GB$306,118,FALSE)),"",VLOOKUP($A212,'[2]1516 Exp_Rev Access'!$F$7:$GB$306,118,FALSE))</f>
        <v>0</v>
      </c>
      <c r="EI212" s="99">
        <f>IF(ISNA(VLOOKUP($A212,'[2]1516 Exp_Rev Access'!$F$7:$GB$306,119,FALSE)),"",VLOOKUP($A212,'[2]1516 Exp_Rev Access'!$F$7:$GB$306,119,FALSE))</f>
        <v>0</v>
      </c>
      <c r="EJ212" s="99">
        <f>IF(ISNA(VLOOKUP($A212,'[2]1516 Exp_Rev Access'!$F$7:$GB$306,120,FALSE)),"",VLOOKUP($A212,'[2]1516 Exp_Rev Access'!$F$7:$GB$306,120,FALSE))</f>
        <v>0</v>
      </c>
      <c r="EK212" s="99">
        <f>IF(ISNA(VLOOKUP($A212,'[2]1516 Exp_Rev Access'!$F$7:$GB$306,121,FALSE)),"",VLOOKUP($A212,'[2]1516 Exp_Rev Access'!$F$7:$GB$306,121,FALSE))</f>
        <v>0</v>
      </c>
      <c r="EL212" s="99">
        <f>IF(ISNA(VLOOKUP($A212,'[2]1516 Exp_Rev Access'!$F$7:$GB$306,122,FALSE)),"",VLOOKUP($A212,'[2]1516 Exp_Rev Access'!$F$7:$GB$306,122,FALSE))</f>
        <v>0</v>
      </c>
      <c r="EM212" s="99">
        <f>IF(ISNA(VLOOKUP($A212,'[2]1516 Exp_Rev Access'!$F$7:$GB$306,123,FALSE)),"",VLOOKUP($A212,'[2]1516 Exp_Rev Access'!$F$7:$GB$306,123,FALSE))</f>
        <v>0</v>
      </c>
      <c r="EN212" s="99">
        <f>IF(ISNA(VLOOKUP($A212,'[2]1516 Exp_Rev Access'!$F$7:$GB$306,124,FALSE)),"",VLOOKUP($A212,'[2]1516 Exp_Rev Access'!$F$7:$GB$306,124,FALSE))</f>
        <v>0</v>
      </c>
      <c r="EO212" s="99">
        <f>IF(ISNA(VLOOKUP($A212,'[2]1516 Exp_Rev Access'!$F$7:$GB$306,125,FALSE)),"",VLOOKUP($A212,'[2]1516 Exp_Rev Access'!$F$7:$GB$306,125,FALSE))</f>
        <v>0</v>
      </c>
      <c r="EP212" s="99">
        <f>IF(ISNA(VLOOKUP($A212,'[2]1516 Exp_Rev Access'!$F$7:$GB$306,126,FALSE)),"",VLOOKUP($A212,'[2]1516 Exp_Rev Access'!$F$7:$GB$306,126,FALSE))</f>
        <v>0</v>
      </c>
      <c r="EQ212" s="99">
        <f>IF(ISNA(VLOOKUP($A212,'[2]1516 Exp_Rev Access'!$F$7:$GB$306,127,FALSE)),"",VLOOKUP($A212,'[2]1516 Exp_Rev Access'!$F$7:$GB$306,127,FALSE))</f>
        <v>0</v>
      </c>
      <c r="ER212" s="99">
        <f>IF(ISNA(VLOOKUP($A212,'[2]1516 Exp_Rev Access'!$F$7:$GB$306,128,FALSE)),"",VLOOKUP($A212,'[2]1516 Exp_Rev Access'!$F$7:$GB$306,128,FALSE))</f>
        <v>0</v>
      </c>
      <c r="ES212" s="99">
        <f>IF(ISNA(VLOOKUP($A212,'[2]1516 Exp_Rev Access'!$F$7:$GB$306,129,FALSE)),"",VLOOKUP($A212,'[2]1516 Exp_Rev Access'!$F$7:$GB$306,129,FALSE))</f>
        <v>0</v>
      </c>
      <c r="ET212" s="99">
        <f>IF(ISNA(VLOOKUP($A212,'[2]1516 Exp_Rev Access'!$F$7:$GB$306,130,FALSE)),"",VLOOKUP($A212,'[2]1516 Exp_Rev Access'!$F$7:$GB$306,130,FALSE))</f>
        <v>0</v>
      </c>
      <c r="EU212" s="99">
        <f>IF(ISNA(VLOOKUP($A212,'[2]1516 Exp_Rev Access'!$F$7:$GB$306,131,FALSE)),"",VLOOKUP($A212,'[2]1516 Exp_Rev Access'!$F$7:$GB$306,131,FALSE))</f>
        <v>34087.79</v>
      </c>
      <c r="EV212" s="99">
        <f>IF(ISNA(VLOOKUP($A212,'[2]1516 Exp_Rev Access'!$F$7:$GB$306,132,FALSE)),"",VLOOKUP($A212,'[2]1516 Exp_Rev Access'!$F$7:$GB$306,132,FALSE))</f>
        <v>0</v>
      </c>
      <c r="EW212" s="99">
        <f>IF(ISNA(VLOOKUP($A212,'[2]1516 Exp_Rev Access'!$F$7:$GB$306,133,FALSE)),"",VLOOKUP($A212,'[2]1516 Exp_Rev Access'!$F$7:$GB$306,133,FALSE))</f>
        <v>0</v>
      </c>
      <c r="EX212" s="99">
        <f>IF(ISNA(VLOOKUP($A212,'[2]1516 Exp_Rev Access'!$F$7:$GB$306,134,FALSE)),"",VLOOKUP($A212,'[2]1516 Exp_Rev Access'!$F$7:$GB$306,134,FALSE))</f>
        <v>0</v>
      </c>
      <c r="EY212" s="99">
        <f>IF(ISNA(VLOOKUP($A212,'[2]1516 Exp_Rev Access'!$F$7:$GB$306,135,FALSE)),"",VLOOKUP($A212,'[2]1516 Exp_Rev Access'!$F$7:$GB$306,135,FALSE))</f>
        <v>0</v>
      </c>
      <c r="EZ212" s="99">
        <f>IF(ISNA(VLOOKUP($A212,'[2]1516 Exp_Rev Access'!$F$7:$GB$306,136,FALSE)),"",VLOOKUP($A212,'[2]1516 Exp_Rev Access'!$F$7:$GB$306,136,FALSE))</f>
        <v>0</v>
      </c>
      <c r="FA212" s="99">
        <f>IF(ISNA(VLOOKUP($A212,'[2]1516 Exp_Rev Access'!$F$7:$GB$306,137,FALSE)),"",VLOOKUP($A212,'[2]1516 Exp_Rev Access'!$F$7:$GB$306,137,FALSE))</f>
        <v>0</v>
      </c>
      <c r="FB212" s="99">
        <f>IF(ISNA(VLOOKUP($A212,'[2]1516 Exp_Rev Access'!$F$7:$GB$306,138,FALSE)),"",VLOOKUP($A212,'[2]1516 Exp_Rev Access'!$F$7:$GB$306,138,FALSE))</f>
        <v>0</v>
      </c>
      <c r="FC212" s="99">
        <f>IF(ISNA(VLOOKUP($A212,'[2]1516 Exp_Rev Access'!$F$7:$GB$306,139,FALSE)),"",VLOOKUP($A212,'[2]1516 Exp_Rev Access'!$F$7:$GB$306,139,FALSE))</f>
        <v>0</v>
      </c>
      <c r="FD212" s="99">
        <f>IF(ISNA(VLOOKUP($A212,'[2]1516 Exp_Rev Access'!$F$7:$FS$306,140,FALSE)),"",VLOOKUP($A212,'[2]1516 Exp_Rev Access'!$F$7:$FS$306,140,FALSE))</f>
        <v>0</v>
      </c>
      <c r="FE212" s="99">
        <f>IF(ISNA(VLOOKUP($A212,'[2]1516 Exp_Rev Access'!$F$7:$FS$306,141,FALSE)),"",VLOOKUP($A212,'[2]1516 Exp_Rev Access'!$F$7:$FS$306,141,FALSE))</f>
        <v>0</v>
      </c>
      <c r="FF212" s="99">
        <f>IF(ISNA(VLOOKUP($A212,'[2]1516 Exp_Rev Access'!$F$7:$FS$306,142,FALSE)),"",VLOOKUP($A212,'[2]1516 Exp_Rev Access'!$F$7:$FS$306,142,FALSE))</f>
        <v>0</v>
      </c>
      <c r="FG212" s="99">
        <f>IF(ISNA(VLOOKUP($A212,'[2]1516 Exp_Rev Access'!$F$7:$FS$306,143,FALSE)),"",VLOOKUP($A212,'[2]1516 Exp_Rev Access'!$F$7:$FS$306,143,FALSE))</f>
        <v>0</v>
      </c>
      <c r="FH212" s="99">
        <f>IF(ISNA(VLOOKUP($A212,'[2]1516 Exp_Rev Access'!$F$7:$FS$306,144,FALSE)),"",VLOOKUP($A212,'[2]1516 Exp_Rev Access'!$F$7:$FS$306,144,FALSE))</f>
        <v>0</v>
      </c>
      <c r="FI212" s="99">
        <f>IF(ISNA(VLOOKUP($A212,'[2]1516 Exp_Rev Access'!$F$7:$FS$306,145,FALSE)),"",VLOOKUP($A212,'[2]1516 Exp_Rev Access'!$F$7:$FS$306,145,FALSE))</f>
        <v>0</v>
      </c>
      <c r="FJ212" s="99">
        <f>IF(ISNA(VLOOKUP($A212,'[2]1516 Exp_Rev Access'!$F$7:$FS$306,146,FALSE)),"",VLOOKUP($A212,'[2]1516 Exp_Rev Access'!$F$7:$FS$306,146,FALSE))</f>
        <v>0</v>
      </c>
      <c r="FK212" s="99">
        <f>IF(ISNA(VLOOKUP($A212,'[2]1516 Exp_Rev Access'!$F$7:$FS$306,147,FALSE)),"",VLOOKUP($A212,'[2]1516 Exp_Rev Access'!$F$7:$FS$306,147,FALSE))</f>
        <v>0</v>
      </c>
      <c r="FL212" s="99">
        <f>IF(ISNA(VLOOKUP($A212,'[2]1516 Exp_Rev Access'!$F$7:$FS$306,148,FALSE)),"",VLOOKUP($A212,'[2]1516 Exp_Rev Access'!$F$7:$FS$306,148,FALSE))</f>
        <v>0</v>
      </c>
      <c r="FM212" s="99">
        <f>IF(ISNA(VLOOKUP($A212,'[2]1516 Exp_Rev Access'!$F$7:$FS$306,149,FALSE)),"",VLOOKUP($A212,'[2]1516 Exp_Rev Access'!$F$7:$FS$306,149,FALSE))</f>
        <v>0</v>
      </c>
      <c r="FN212" s="99">
        <f>IF(ISNA(VLOOKUP($A212,'[2]1516 Exp_Rev Access'!$F$7:$FS$306,150,FALSE)),"",VLOOKUP($A212,'[2]1516 Exp_Rev Access'!$F$7:$FS$306,150,FALSE))</f>
        <v>0</v>
      </c>
      <c r="FO212" s="99">
        <f>IF(ISNA(VLOOKUP($A212,'[2]1516 Exp_Rev Access'!$F$7:$FS$306,151,FALSE)),"",VLOOKUP($A212,'[2]1516 Exp_Rev Access'!$F$7:$FS$306,151,FALSE))</f>
        <v>0</v>
      </c>
      <c r="FP212" s="99">
        <f>IF(ISNA(VLOOKUP($A212,'[2]1516 Exp_Rev Access'!$F$7:$FS$306,152,FALSE)),"",VLOOKUP($A212,'[2]1516 Exp_Rev Access'!$F$7:$FS$306,152,FALSE))</f>
        <v>0</v>
      </c>
      <c r="FQ212" s="99">
        <f>IF(ISNA(VLOOKUP($A212,'[2]1516 Exp_Rev Access'!$F$7:$FS$306,153,FALSE)),"",VLOOKUP($A212,'[2]1516 Exp_Rev Access'!$F$7:$FS$306,153,FALSE))</f>
        <v>30662.49</v>
      </c>
      <c r="FR212" s="101">
        <f t="shared" si="260"/>
        <v>1119618.4800000002</v>
      </c>
      <c r="FS212" s="72">
        <f t="shared" si="261"/>
        <v>0.14267591764969637</v>
      </c>
      <c r="FT212" s="94">
        <f t="shared" si="262"/>
        <v>1686.7820899120168</v>
      </c>
      <c r="FU212" s="99">
        <f>IF(ISNA(VLOOKUP($A212,'[2]1516 Exp_Rev Access'!$F$7:$GB$306,154,FALSE)),"",VLOOKUP($A212,'[2]1516 Exp_Rev Access'!$F$7:$GB$306,154,FALSE))</f>
        <v>0</v>
      </c>
      <c r="FV212" s="99">
        <f>IF(ISNA(VLOOKUP($A212,'[2]1516 Exp_Rev Access'!$F$7:$GB$306,155,FALSE)),"",VLOOKUP($A212,'[2]1516 Exp_Rev Access'!$F$7:$GB$306,155,FALSE))</f>
        <v>0</v>
      </c>
      <c r="FW212" s="99">
        <f>IF(ISNA(VLOOKUP($A212,'[2]1516 Exp_Rev Access'!$F$7:$GB$306,156,FALSE)),"",VLOOKUP($A212,'[2]1516 Exp_Rev Access'!$F$7:$GB$306,156,FALSE))</f>
        <v>0</v>
      </c>
      <c r="FX212" s="99">
        <f>IF(ISNA(VLOOKUP($A212,'[2]1516 Exp_Rev Access'!$F$7:$GB$306,157,FALSE)),"",VLOOKUP($A212,'[2]1516 Exp_Rev Access'!$F$7:$GB$306,157,FALSE))</f>
        <v>0</v>
      </c>
      <c r="FY212" s="99">
        <f>IF(ISNA(VLOOKUP($A212,'[2]1516 Exp_Rev Access'!$F$7:$GB$306,158,FALSE)),"",VLOOKUP($A212,'[2]1516 Exp_Rev Access'!$F$7:$GB$306,158,FALSE))</f>
        <v>0</v>
      </c>
      <c r="FZ212" s="99">
        <f>IF(ISNA(VLOOKUP($A212,'[2]1516 Exp_Rev Access'!$F$7:$GB$306,159,FALSE)),"",VLOOKUP($A212,'[2]1516 Exp_Rev Access'!$F$7:$GB$306,159,FALSE))</f>
        <v>0</v>
      </c>
      <c r="GA212" s="99">
        <f>IF(ISNA(VLOOKUP($A212,'[2]1516 Exp_Rev Access'!$F$7:$GB$306,160,FALSE)),"",VLOOKUP($A212,'[2]1516 Exp_Rev Access'!$F$7:$GB$306,160,FALSE))</f>
        <v>0</v>
      </c>
      <c r="GB212" s="99">
        <f>IF(ISNA(VLOOKUP($A212,'[2]1516 Exp_Rev Access'!$F$7:$GB$306,161,FALSE)),"",VLOOKUP($A212,'[2]1516 Exp_Rev Access'!$F$7:$GB$306,161,FALSE))</f>
        <v>0</v>
      </c>
      <c r="GC212" s="99">
        <f>IF(ISNA(VLOOKUP($A212,'[2]1516 Exp_Rev Access'!$F$7:$GB$306,162,FALSE)),"",VLOOKUP($A212,'[2]1516 Exp_Rev Access'!$F$7:$GB$306,162,FALSE))</f>
        <v>0</v>
      </c>
      <c r="GD212" s="99">
        <f>IF(ISNA(VLOOKUP($A212,'[2]1516 Exp_Rev Access'!$F$7:$GB$306,163,FALSE)),"",VLOOKUP($A212,'[2]1516 Exp_Rev Access'!$F$7:$GB$306,163,FALSE))</f>
        <v>0</v>
      </c>
      <c r="GE212" s="99">
        <f>IF(ISNA(VLOOKUP($A212,'[2]1516 Exp_Rev Access'!$F$7:$GB$306,164,FALSE)),"",VLOOKUP($A212,'[2]1516 Exp_Rev Access'!$F$7:$GB$306,164,FALSE))</f>
        <v>0</v>
      </c>
      <c r="GF212" s="99">
        <f>IF(ISNA(VLOOKUP($A212,'[2]1516 Exp_Rev Access'!$F$7:$GB$306,165,FALSE)),"",VLOOKUP($A212,'[2]1516 Exp_Rev Access'!$F$7:$GB$306,165,FALSE))</f>
        <v>0</v>
      </c>
      <c r="GG212" s="99">
        <f>IF(ISNA(VLOOKUP($A212,'[2]1516 Exp_Rev Access'!$F$7:$GB$306,166,FALSE)),"",VLOOKUP($A212,'[2]1516 Exp_Rev Access'!$F$7:$GB$306,166,FALSE))</f>
        <v>0</v>
      </c>
      <c r="GH212" s="99">
        <f>IF(ISNA(VLOOKUP($A212,'[2]1516 Exp_Rev Access'!$F$7:$GB$306,167,FALSE)),"",VLOOKUP($A212,'[2]1516 Exp_Rev Access'!$F$7:$GB$306,167,FALSE))</f>
        <v>0</v>
      </c>
      <c r="GI212" s="99">
        <f>IF(ISNA(VLOOKUP($A212,'[2]1516 Exp_Rev Access'!$F$7:$GB$306,168,FALSE)),"",VLOOKUP($A212,'[2]1516 Exp_Rev Access'!$F$7:$GB$306,168,FALSE))</f>
        <v>0</v>
      </c>
      <c r="GJ212" s="99">
        <f>IF(ISNA(VLOOKUP($A212,'[2]1516 Exp_Rev Access'!$F$7:$GB$306,169,FALSE)),"",VLOOKUP($A212,'[2]1516 Exp_Rev Access'!$F$7:$GB$306,169,FALSE))</f>
        <v>0</v>
      </c>
      <c r="GK212" s="99">
        <f>IF(ISNA(VLOOKUP($A212,'[2]1516 Exp_Rev Access'!$F$7:$GB$306,170,FALSE)),"",VLOOKUP($A212,'[2]1516 Exp_Rev Access'!$F$7:$GB$306,170,FALSE))</f>
        <v>0</v>
      </c>
      <c r="GL212" s="99">
        <f>IF(ISNA(VLOOKUP($A212,'[2]1516 Exp_Rev Access'!$F$7:$GB$306,171,FALSE)),"",VLOOKUP($A212,'[2]1516 Exp_Rev Access'!$F$7:$GB$306,171,FALSE))</f>
        <v>0</v>
      </c>
      <c r="GM212" s="99">
        <f>IF(ISNA(VLOOKUP($A212,'[2]1516 Exp_Rev Access'!$F$7:$GB$306,172,FALSE)),"",VLOOKUP($A212,'[2]1516 Exp_Rev Access'!$F$7:$GB$306,172,FALSE))</f>
        <v>0</v>
      </c>
      <c r="GN212" s="99">
        <f>IF(ISNA(VLOOKUP($A212,'[2]1516 Exp_Rev Access'!$F$7:$GB$306,173,FALSE)),"",VLOOKUP($A212,'[2]1516 Exp_Rev Access'!$F$7:$GB$306,173,FALSE))</f>
        <v>0</v>
      </c>
      <c r="GO212" s="99">
        <f>IF(ISNA(VLOOKUP($A212,'[2]1516 Exp_Rev Access'!$F$7:$GB$306,174,FALSE)),"",VLOOKUP($A212,'[2]1516 Exp_Rev Access'!$F$7:$GB$306,174,FALSE))</f>
        <v>0</v>
      </c>
      <c r="GP212" s="99">
        <f>IF(ISNA(VLOOKUP($A212,'[2]1516 Exp_Rev Access'!$F$7:$GB$306,175,FALSE)),"",VLOOKUP($A212,'[2]1516 Exp_Rev Access'!$F$7:$GB$306,175,FALSE))</f>
        <v>0</v>
      </c>
      <c r="GQ212" s="99">
        <f>IF(ISNA(VLOOKUP($A212,'[2]1516 Exp_Rev Access'!$F$7:$GB$306,176,FALSE)),"",VLOOKUP($A212,'[2]1516 Exp_Rev Access'!$F$7:$GB$306,176,FALSE))</f>
        <v>0</v>
      </c>
      <c r="GR212" s="99">
        <f>IF(ISNA(VLOOKUP($A212,'[2]1516 Exp_Rev Access'!$F$7:$GB$306,177,FALSE)),"",VLOOKUP($A212,'[2]1516 Exp_Rev Access'!$F$7:$GB$306,177,FALSE))</f>
        <v>0</v>
      </c>
      <c r="GS212" s="99">
        <f>IF(ISNA(VLOOKUP($A212,'[2]1516 Exp_Rev Access'!$F$7:$GB$306,178,FALSE)),"",VLOOKUP($A212,'[2]1516 Exp_Rev Access'!$F$7:$GB$306,178,FALSE))</f>
        <v>0</v>
      </c>
      <c r="GT212" s="101">
        <f t="shared" si="263"/>
        <v>0</v>
      </c>
      <c r="GU212" s="72"/>
      <c r="GV212" s="84">
        <f t="shared" si="265"/>
        <v>0</v>
      </c>
    </row>
    <row r="213" spans="1:207" customFormat="1" ht="12" customHeight="1" x14ac:dyDescent="0.2">
      <c r="A213" s="96" t="s">
        <v>536</v>
      </c>
      <c r="B213" s="69" t="s">
        <v>537</v>
      </c>
      <c r="C213" s="80">
        <f>IF(ISNA(VLOOKUP($A213,'[2]1516 enrollment_Rev_Exp by size'!$A$6:$G$320,3,FALSE)),"",VLOOKUP($A213,'[2]1516 enrollment_Rev_Exp by size'!$A$6:$G$320,3,FALSE))</f>
        <v>621.54999999999995</v>
      </c>
      <c r="D213" s="97">
        <v>8657210.3499999996</v>
      </c>
      <c r="E213" s="80">
        <f t="shared" si="243"/>
        <v>8657210.3499999996</v>
      </c>
      <c r="F213" s="80">
        <f t="shared" si="244"/>
        <v>0</v>
      </c>
      <c r="G213" s="98">
        <f>IF(ISNA(VLOOKUP($A213,'[2]1516 Exp_Rev Access'!$F$7:$FS$306,2,FALSE)),"",VLOOKUP($A213,'[2]1516 Exp_Rev Access'!$F$7:$FS$306,2,FALSE))</f>
        <v>1769114.07</v>
      </c>
      <c r="H213" s="98">
        <f>IF(ISNA(VLOOKUP($A213,'[2]1516 Exp_Rev Access'!$F$7:$FS$306,3,FALSE)),"",VLOOKUP($A213,'[2]1516 Exp_Rev Access'!$F$7:$FS$306,3,FALSE))</f>
        <v>53.33</v>
      </c>
      <c r="I213" s="98">
        <f>IF(ISNA(VLOOKUP($A213,'[2]1516 Exp_Rev Access'!$F$7:$FS$306,4,FALSE)),"",VLOOKUP($A213,'[2]1516 Exp_Rev Access'!$F$7:$FS$306,4,FALSE))</f>
        <v>9369.2800000000007</v>
      </c>
      <c r="J213" s="98">
        <f>IF(ISNA(VLOOKUP($A213,'[2]1516 Exp_Rev Access'!$F$7:$FS$306,5,FALSE)),"",VLOOKUP($A213,'[2]1516 Exp_Rev Access'!$F$7:$FS$306,5,FALSE))</f>
        <v>43162.54</v>
      </c>
      <c r="K213" s="98">
        <f>IF(ISNA(VLOOKUP($A213,'[2]1516 Exp_Rev Access'!$F$7:$FS$306,6,FALSE)),"",VLOOKUP($A213,'[2]1516 Exp_Rev Access'!$F$7:$FS$306,6,FALSE))</f>
        <v>54739.29</v>
      </c>
      <c r="L213" s="98">
        <f>IF(ISNA(VLOOKUP($A213,'[2]1516 Exp_Rev Access'!$F$7:$FS$306,7,FALSE)),"",VLOOKUP($A213,'[2]1516 Exp_Rev Access'!$F$7:$FS$306,7,FALSE))</f>
        <v>0</v>
      </c>
      <c r="M213" s="90">
        <f t="shared" si="245"/>
        <v>1876438.5100000002</v>
      </c>
      <c r="N213" s="72">
        <f t="shared" si="246"/>
        <v>0.21674863312059875</v>
      </c>
      <c r="O213" s="73">
        <f t="shared" si="247"/>
        <v>3018.9663100313737</v>
      </c>
      <c r="P213" s="99">
        <f>IF(ISNA(VLOOKUP($A213,'[2]1516 Exp_Rev Access'!$F$7:$FS$306,8,FALSE)),"",VLOOKUP($A213,'[2]1516 Exp_Rev Access'!$F$7:$FS$306,8,FALSE))</f>
        <v>50</v>
      </c>
      <c r="Q213" s="99">
        <f>IF(ISNA(VLOOKUP($A213,'[2]1516 Exp_Rev Access'!$F$7:$FS$306,9,FALSE)),"",VLOOKUP($A213,'[2]1516 Exp_Rev Access'!$F$7:$FS$306,9,FALSE))</f>
        <v>0</v>
      </c>
      <c r="R213" s="99">
        <f>IF(ISNA(VLOOKUP($A213,'[2]1516 Exp_Rev Access'!$F$7:$FS$306,10,FALSE)),"",VLOOKUP($A213,'[2]1516 Exp_Rev Access'!$F$7:$FS$306,10,FALSE))</f>
        <v>0</v>
      </c>
      <c r="S213" s="99">
        <f>IF(ISNA(VLOOKUP($A213,'[2]1516 Exp_Rev Access'!$F$7:$FS$306,11,FALSE)),"",VLOOKUP($A213,'[2]1516 Exp_Rev Access'!$F$7:$FS$306,11,FALSE))</f>
        <v>0</v>
      </c>
      <c r="T213" s="99">
        <f>IF(ISNA(VLOOKUP($A213,'[2]1516 Exp_Rev Access'!$F$7:$FS$306,12,FALSE)),"",VLOOKUP($A213,'[2]1516 Exp_Rev Access'!$F$7:$FS$306,12,FALSE))</f>
        <v>0</v>
      </c>
      <c r="U213" s="99">
        <f>IF(ISNA(VLOOKUP($A213,'[2]1516 Exp_Rev Access'!$F$7:$FS$306,13,FALSE)),"",VLOOKUP($A213,'[2]1516 Exp_Rev Access'!$F$7:$FS$306,13,FALSE))</f>
        <v>0</v>
      </c>
      <c r="V213" s="99">
        <f>IF(ISNA(VLOOKUP($A213,'[2]1516 Exp_Rev Access'!$F$7:$FS$306,14,FALSE)),"",VLOOKUP($A213,'[2]1516 Exp_Rev Access'!$F$7:$FS$306,14,FALSE))</f>
        <v>0</v>
      </c>
      <c r="W213" s="99">
        <f>IF(ISNA(VLOOKUP($A213,'[2]1516 Exp_Rev Access'!$F$7:$FS$306,15,FALSE)),"",VLOOKUP($A213,'[2]1516 Exp_Rev Access'!$F$7:$FS$306,15,FALSE))</f>
        <v>0</v>
      </c>
      <c r="X213" s="99">
        <f>IF(ISNA(VLOOKUP($A213,'[2]1516 Exp_Rev Access'!$F$7:$FS$306,16,FALSE)),"",VLOOKUP($A213,'[2]1516 Exp_Rev Access'!$F$7:$FS$306,16,FALSE))</f>
        <v>4694.3100000000004</v>
      </c>
      <c r="Y213" s="99">
        <f>IF(ISNA(VLOOKUP($A213,'[2]1516 Exp_Rev Access'!$F$7:$FS$306,17,FALSE)),"",VLOOKUP($A213,'[2]1516 Exp_Rev Access'!$F$7:$FS$306,17,FALSE))</f>
        <v>0</v>
      </c>
      <c r="Z213" s="99">
        <f>IF(ISNA(VLOOKUP($A213,'[2]1516 Exp_Rev Access'!$F$7:$FS$306,18,FALSE)),"",VLOOKUP($A213,'[2]1516 Exp_Rev Access'!$F$7:$FS$306,18,FALSE))</f>
        <v>0</v>
      </c>
      <c r="AA213" s="99">
        <f>IF(ISNA(VLOOKUP($A213,'[2]1516 Exp_Rev Access'!$F$7:$FS$306,19,FALSE)),"",VLOOKUP($A213,'[2]1516 Exp_Rev Access'!$F$7:$FS$306,19,FALSE))</f>
        <v>0</v>
      </c>
      <c r="AB213" s="99">
        <f>IF(ISNA(VLOOKUP($A213,'[2]1516 Exp_Rev Access'!$F$7:$FS$306,20,FALSE)),"",VLOOKUP($A213,'[2]1516 Exp_Rev Access'!$F$7:$FS$306,20,FALSE))</f>
        <v>174.06</v>
      </c>
      <c r="AC213" s="99">
        <f>IF(ISNA(VLOOKUP($A213,'[2]1516 Exp_Rev Access'!$F$7:$FS$306,21,FALSE)),"",VLOOKUP($A213,'[2]1516 Exp_Rev Access'!$F$7:$FS$306,21,FALSE))</f>
        <v>14091.6</v>
      </c>
      <c r="AD213" s="99">
        <f>IF(ISNA(VLOOKUP($A213,'[2]1516 Exp_Rev Access'!$F$7:$FS$306,22,FALSE)),"",VLOOKUP($A213,'[2]1516 Exp_Rev Access'!$F$7:$FS$306,22,FALSE))</f>
        <v>2558.3000000000002</v>
      </c>
      <c r="AE213" s="99">
        <f>IF(ISNA(VLOOKUP($A213,'[2]1516 Exp_Rev Access'!$F$7:$FS$306,23,FALSE)),"",VLOOKUP($A213,'[2]1516 Exp_Rev Access'!$F$7:$FS$306,23,FALSE))</f>
        <v>0</v>
      </c>
      <c r="AF213" s="99">
        <f>IF(ISNA(VLOOKUP($A213,'[2]1516 Exp_Rev Access'!$F$7:$FS$306,24,FALSE)),"",VLOOKUP($A213,'[2]1516 Exp_Rev Access'!$F$7:$FS$306,24,FALSE))</f>
        <v>5224.1000000000004</v>
      </c>
      <c r="AG213" s="99">
        <f>IF(ISNA(VLOOKUP($A213,'[2]1516 Exp_Rev Access'!$F$7:$FS$306,25,FALSE)),"",VLOOKUP($A213,'[2]1516 Exp_Rev Access'!$F$7:$FS$306,25,FALSE))</f>
        <v>10010.700000000001</v>
      </c>
      <c r="AH213" s="98">
        <f>IF(ISNA(VLOOKUP($A213,'[2]1516 Exp_Rev Access'!$F$7:$FS$306,26,FALSE)),"",VLOOKUP($A213,'[2]1516 Exp_Rev Access'!$F$7:$FS$306,26,FALSE))</f>
        <v>0</v>
      </c>
      <c r="AI213" s="98">
        <f>IF(ISNA(VLOOKUP($A213,'[2]1516 Exp_Rev Access'!$F$7:$FS$306,27,FALSE)),"",VLOOKUP($A213,'[2]1516 Exp_Rev Access'!$F$7:$FS$306,27,FALSE))</f>
        <v>22398.81</v>
      </c>
      <c r="AJ213" s="98">
        <f>IF(ISNA(VLOOKUP($A213,'[2]1516 Exp_Rev Access'!$F$7:$FS$306,28,FALSE)),"",VLOOKUP($A213,'[2]1516 Exp_Rev Access'!$F$7:$FS$306,28,FALSE))</f>
        <v>21306.51</v>
      </c>
      <c r="AK213" s="98">
        <f>IF(ISNA(VLOOKUP($A213,'[2]1516 Exp_Rev Access'!$F$7:$FS$306,29,FALSE)),"",VLOOKUP($A213,'[2]1516 Exp_Rev Access'!$F$7:$FS$306,29,FALSE))</f>
        <v>0</v>
      </c>
      <c r="AL213" s="100">
        <f t="shared" si="248"/>
        <v>80508.39</v>
      </c>
      <c r="AM213" s="72">
        <f t="shared" si="249"/>
        <v>9.2995765084996473E-3</v>
      </c>
      <c r="AN213" s="94">
        <f t="shared" si="250"/>
        <v>129.52842088327569</v>
      </c>
      <c r="AO213" s="99">
        <f>IF(ISNA(VLOOKUP($A213,'[2]1516 Exp_Rev Access'!$F$7:$GB$306,30,FALSE)),"",VLOOKUP($A213,'[2]1516 Exp_Rev Access'!$F$7:$FS$306,30,FALSE))</f>
        <v>3994296.13</v>
      </c>
      <c r="AP213" s="99">
        <f>IF(ISNA(VLOOKUP($A213,'[2]1516 Exp_Rev Access'!$F$7:$GB$306,31,FALSE)),"",VLOOKUP($A213,'[2]1516 Exp_Rev Access'!$F$7:$FS$306,31,FALSE))</f>
        <v>159305.9</v>
      </c>
      <c r="AQ213" s="99">
        <f>IF(ISNA(VLOOKUP($A213,'[2]1516 Exp_Rev Access'!$F$7:$GB$306,32,FALSE)),"",VLOOKUP($A213,'[2]1516 Exp_Rev Access'!$F$7:$FS$306,32,FALSE))</f>
        <v>0</v>
      </c>
      <c r="AR213" s="99">
        <f>IF(ISNA(VLOOKUP($A213,'[2]1516 Exp_Rev Access'!$F$7:$GB$306,33,FALSE)),"",VLOOKUP($A213,'[2]1516 Exp_Rev Access'!$F$7:$FS$306,33,FALSE))</f>
        <v>0</v>
      </c>
      <c r="AS213" s="99">
        <f>IF(ISNA(VLOOKUP($A213,'[2]1516 Exp_Rev Access'!$F$7:$GB$306,34,FALSE)),"",VLOOKUP($A213,'[2]1516 Exp_Rev Access'!$F$7:$FS$306,34,FALSE))</f>
        <v>0</v>
      </c>
      <c r="AT213" s="101">
        <f t="shared" si="251"/>
        <v>4153602.03</v>
      </c>
      <c r="AU213" s="72">
        <f t="shared" si="252"/>
        <v>0.47978527286217554</v>
      </c>
      <c r="AV213" s="94">
        <f t="shared" si="253"/>
        <v>6682.6514841927437</v>
      </c>
      <c r="AW213" s="99">
        <f>IF(ISNA(VLOOKUP($A213,'[2]1516 Exp_Rev Access'!$F$7:$GB$306,35,FALSE)),"",VLOOKUP($A213,'[2]1516 Exp_Rev Access'!$F$7:$GB$306,35,FALSE))</f>
        <v>0</v>
      </c>
      <c r="AX213" s="99">
        <f>IF(ISNA(VLOOKUP($A213,'[2]1516 Exp_Rev Access'!$F$7:$GB$306,36,FALSE)),"",VLOOKUP($A213,'[2]1516 Exp_Rev Access'!$F$7:$GB$306,36,FALSE))</f>
        <v>529103.92000000004</v>
      </c>
      <c r="AY213" s="99">
        <f>IF(ISNA(VLOOKUP($A213,'[2]1516 Exp_Rev Access'!$F$7:$GB$306,37,FALSE)),"",VLOOKUP($A213,'[2]1516 Exp_Rev Access'!$F$7:$GB$306,37,FALSE))</f>
        <v>3608.28</v>
      </c>
      <c r="AZ213" s="99">
        <f>IF(ISNA(VLOOKUP($A213,'[2]1516 Exp_Rev Access'!$F$7:$GB$306,38,FALSE)),"",VLOOKUP($A213,'[2]1516 Exp_Rev Access'!$F$7:$GB$306,38,FALSE))</f>
        <v>0</v>
      </c>
      <c r="BA213" s="99">
        <f>IF(ISNA(VLOOKUP($A213,'[2]1516 Exp_Rev Access'!$F$7:$GB$306,39,FALSE)),"",VLOOKUP($A213,'[2]1516 Exp_Rev Access'!$F$7:$GB$306,39,FALSE))</f>
        <v>0</v>
      </c>
      <c r="BB213" s="99">
        <f>IF(ISNA(VLOOKUP($A213,'[2]1516 Exp_Rev Access'!$F$7:$GB$306,40,FALSE)),"",VLOOKUP($A213,'[2]1516 Exp_Rev Access'!$F$7:$GB$306,40,FALSE))</f>
        <v>217135.9</v>
      </c>
      <c r="BC213" s="99">
        <f>IF(ISNA(VLOOKUP($A213,'[2]1516 Exp_Rev Access'!$F$7:$GB$306,41,FALSE)),"",VLOOKUP($A213,'[2]1516 Exp_Rev Access'!$F$7:$GB$306,41,FALSE))</f>
        <v>0</v>
      </c>
      <c r="BD213" s="99">
        <f>IF(ISNA(VLOOKUP($A213,'[2]1516 Exp_Rev Access'!$F$7:$GB$306,42,FALSE)),"",VLOOKUP($A213,'[2]1516 Exp_Rev Access'!$F$7:$GB$306,42,FALSE))</f>
        <v>106060.24</v>
      </c>
      <c r="BE213" s="99">
        <f>IF(ISNA(VLOOKUP($A213,'[2]1516 Exp_Rev Access'!$F$7:$GB$306,43,FALSE)),"",VLOOKUP($A213,'[2]1516 Exp_Rev Access'!$F$7:$GB$306,43,FALSE))</f>
        <v>0</v>
      </c>
      <c r="BF213" s="99">
        <f>IF(ISNA(VLOOKUP($A213,'[2]1516 Exp_Rev Access'!$F$7:$GB$306,44,FALSE)),"",VLOOKUP($A213,'[2]1516 Exp_Rev Access'!$F$7:$GB$306,44,FALSE))</f>
        <v>57799.07</v>
      </c>
      <c r="BG213" s="99">
        <f>IF(ISNA(VLOOKUP($A213,'[2]1516 Exp_Rev Access'!$F$7:$GB$306,45,FALSE)),"",VLOOKUP($A213,'[2]1516 Exp_Rev Access'!$F$7:$GB$306,45,FALSE))</f>
        <v>6223.64</v>
      </c>
      <c r="BH213" s="99">
        <f>IF(ISNA(VLOOKUP($A213,'[2]1516 Exp_Rev Access'!$F$7:$GB$306,46,FALSE)),"",VLOOKUP($A213,'[2]1516 Exp_Rev Access'!$F$7:$GB$306,46,FALSE))</f>
        <v>0</v>
      </c>
      <c r="BI213" s="99">
        <f>IF(ISNA(VLOOKUP($A213,'[2]1516 Exp_Rev Access'!$F$7:$GB$306,47,FALSE)),"",VLOOKUP($A213,'[2]1516 Exp_Rev Access'!$F$7:$GB$306,47,FALSE))</f>
        <v>8638.32</v>
      </c>
      <c r="BJ213" s="99">
        <f>IF(ISNA(VLOOKUP($A213,'[2]1516 Exp_Rev Access'!$F$7:$GB$306,48,FALSE)),"",VLOOKUP($A213,'[2]1516 Exp_Rev Access'!$F$7:$GB$306,48,FALSE))</f>
        <v>343744.55</v>
      </c>
      <c r="BK213" s="99">
        <f>IF(ISNA(VLOOKUP($A213,'[2]1516 Exp_Rev Access'!$F$7:$GB$306,49,FALSE)),"",VLOOKUP($A213,'[2]1516 Exp_Rev Access'!$F$7:$GB$306,49,FALSE))</f>
        <v>0</v>
      </c>
      <c r="BL213" s="99">
        <f>IF(ISNA(VLOOKUP($A213,'[2]1516 Exp_Rev Access'!$F$7:$GB$306,50,FALSE)),"",VLOOKUP($A213,'[2]1516 Exp_Rev Access'!$F$7:$GB$306,50,FALSE))</f>
        <v>6461.16</v>
      </c>
      <c r="BM213" s="99">
        <f>IF(ISNA(VLOOKUP($A213,'[2]1516 Exp_Rev Access'!$F$7:$GB$306,51,FALSE)),"",VLOOKUP($A213,'[2]1516 Exp_Rev Access'!$F$7:$GB$306,51,FALSE))</f>
        <v>0</v>
      </c>
      <c r="BN213" s="99">
        <f>IF(ISNA(VLOOKUP($A213,'[2]1516 Exp_Rev Access'!$F$7:$GB$306,52,FALSE)),"",VLOOKUP($A213,'[2]1516 Exp_Rev Access'!$F$7:$GB$306,52,FALSE))</f>
        <v>0</v>
      </c>
      <c r="BO213" s="99">
        <f>IF(ISNA(VLOOKUP($A213,'[2]1516 Exp_Rev Access'!$F$7:$GB$306,53,FALSE)),"",VLOOKUP($A213,'[2]1516 Exp_Rev Access'!$F$7:$GB$306,53,FALSE))</f>
        <v>0</v>
      </c>
      <c r="BP213" s="99">
        <f>IF(ISNA(VLOOKUP($A213,'[2]1516 Exp_Rev Access'!$F$7:$GB$306,54,FALSE)),"",VLOOKUP($A213,'[2]1516 Exp_Rev Access'!$F$7:$GB$306,54,FALSE))</f>
        <v>62305</v>
      </c>
      <c r="BQ213" s="99">
        <f>IF(ISNA(VLOOKUP($A213,'[2]1516 Exp_Rev Access'!$F$7:$GB$306,55,FALSE)),"",VLOOKUP($A213,'[2]1516 Exp_Rev Access'!$F$7:$GB$306,55,FALSE))</f>
        <v>0</v>
      </c>
      <c r="BR213" s="99">
        <f>IF(ISNA(VLOOKUP($A213,'[2]1516 Exp_Rev Access'!$F$7:$GB$306,56,FALSE)),"",VLOOKUP($A213,'[2]1516 Exp_Rev Access'!$F$7:$GB$306,56,FALSE))</f>
        <v>0</v>
      </c>
      <c r="BS213" s="99">
        <f>IF(ISNA(VLOOKUP($A213,'[2]1516 Exp_Rev Access'!$F$7:$GB$306,57,FALSE)),"",VLOOKUP($A213,'[2]1516 Exp_Rev Access'!$F$7:$GB$306,57,FALSE))</f>
        <v>0</v>
      </c>
      <c r="BT213" s="99">
        <f>IF(ISNA(VLOOKUP($A213,'[2]1516 Exp_Rev Access'!$F$7:$GB$306,58,FALSE)),"",VLOOKUP($A213,'[2]1516 Exp_Rev Access'!$F$7:$GB$306,58,FALSE))</f>
        <v>0</v>
      </c>
      <c r="BU213" s="102">
        <f t="shared" si="254"/>
        <v>1341080.0799999998</v>
      </c>
      <c r="BV213" s="72">
        <f t="shared" si="255"/>
        <v>0.15490903256151098</v>
      </c>
      <c r="BW213" s="94">
        <f t="shared" si="256"/>
        <v>2157.6382913683533</v>
      </c>
      <c r="BX213" s="99">
        <f>IF(ISNA(VLOOKUP($A213,'[2]1516 Exp_Rev Access'!$F$7:$GB$306,59,FALSE)),"",VLOOKUP($A213,'[2]1516 Exp_Rev Access'!$F$7:$GB$306,59,FALSE))</f>
        <v>0</v>
      </c>
      <c r="BY213" s="99">
        <f>IF(ISNA(VLOOKUP($A213,'[2]1516 Exp_Rev Access'!$F$7:$GB$306,60,FALSE)),"",VLOOKUP($A213,'[2]1516 Exp_Rev Access'!$F$7:$GB$306,60,FALSE))</f>
        <v>27420.99</v>
      </c>
      <c r="BZ213" s="99">
        <f>IF(ISNA(VLOOKUP($A213,'[2]1516 Exp_Rev Access'!$F$7:$GB$306,61,FALSE)),"",VLOOKUP($A213,'[2]1516 Exp_Rev Access'!$F$7:$GB$306,61,FALSE))</f>
        <v>3601.32</v>
      </c>
      <c r="CA213" s="99">
        <f>IF(ISNA(VLOOKUP($A213,'[2]1516 Exp_Rev Access'!$F$7:$GB$306,62,FALSE)),"",VLOOKUP($A213,'[2]1516 Exp_Rev Access'!$F$7:$GB$306,62,FALSE))</f>
        <v>0</v>
      </c>
      <c r="CB213" s="99">
        <f>IF(ISNA(VLOOKUP($A213,'[2]1516 Exp_Rev Access'!$F$7:$GB$306,63,FALSE)),"",VLOOKUP($A213,'[2]1516 Exp_Rev Access'!$F$7:$GB$306,63,FALSE))</f>
        <v>8929.0300000000007</v>
      </c>
      <c r="CC213" s="99">
        <f>IF(ISNA(VLOOKUP($A213,'[2]1516 Exp_Rev Access'!$F$7:$GB$306,64,FALSE)),"",VLOOKUP($A213,'[2]1516 Exp_Rev Access'!$F$7:$GB$306,64,FALSE))</f>
        <v>0</v>
      </c>
      <c r="CD213" s="101">
        <f t="shared" si="257"/>
        <v>39951.340000000004</v>
      </c>
      <c r="CE213" s="72">
        <f>CD213/D213</f>
        <v>4.6148052761591967E-3</v>
      </c>
      <c r="CF213" s="103">
        <f>CD213/C213</f>
        <v>64.276952779341983</v>
      </c>
      <c r="CG213" s="99">
        <f>IF(ISNA(VLOOKUP($A213,'[2]1516 Exp_Rev Access'!$F$7:$GB$306,65,FALSE)),"",VLOOKUP($A213,'[2]1516 Exp_Rev Access'!$F$7:$GB$306,65,FALSE))</f>
        <v>0</v>
      </c>
      <c r="CH213" s="99">
        <f>IF(ISNA(VLOOKUP($A213,'[2]1516 Exp_Rev Access'!$F$7:$GB$306,66,FALSE)),"",VLOOKUP($A213,'[2]1516 Exp_Rev Access'!$F$7:$GB$306,66,FALSE))</f>
        <v>0</v>
      </c>
      <c r="CI213" s="99">
        <f>IF(ISNA(VLOOKUP($A213,'[2]1516 Exp_Rev Access'!$F$7:$GB$306,67,FALSE)),"",VLOOKUP($A213,'[2]1516 Exp_Rev Access'!$F$7:$GB$306,67,FALSE))</f>
        <v>0</v>
      </c>
      <c r="CJ213" s="99">
        <f>IF(ISNA(VLOOKUP($A213,'[2]1516 Exp_Rev Access'!$F$7:$GB$306,68,FALSE)),"",VLOOKUP($A213,'[2]1516 Exp_Rev Access'!$F$7:$GB$306,68,FALSE))</f>
        <v>0</v>
      </c>
      <c r="CK213" s="99">
        <f>IF(ISNA(VLOOKUP($A213,'[2]1516 Exp_Rev Access'!$F$7:$GB$306,69,FALSE)),"",VLOOKUP($A213,'[2]1516 Exp_Rev Access'!$F$7:$GB$306,69,FALSE))</f>
        <v>0</v>
      </c>
      <c r="CL213" s="99">
        <f>IF(ISNA(VLOOKUP($A213,'[2]1516 Exp_Rev Access'!$F$7:$GB$306,70,FALSE)),"",VLOOKUP($A213,'[2]1516 Exp_Rev Access'!$F$7:$GB$306,70,FALSE))</f>
        <v>0</v>
      </c>
      <c r="CM213" s="99">
        <f>IF(ISNA(VLOOKUP($A213,'[2]1516 Exp_Rev Access'!$F$7:$GB$306,71,FALSE)),"",VLOOKUP($A213,'[2]1516 Exp_Rev Access'!$F$7:$GB$306,71,FALSE))</f>
        <v>0</v>
      </c>
      <c r="CN213" s="99">
        <f>IF(ISNA(VLOOKUP($A213,'[2]1516 Exp_Rev Access'!$F$7:$GB$306,72,FALSE)),"",VLOOKUP($A213,'[2]1516 Exp_Rev Access'!$F$7:$GB$306,72,FALSE))</f>
        <v>0</v>
      </c>
      <c r="CO213" s="99">
        <f>IF(ISNA(VLOOKUP($A213,'[2]1516 Exp_Rev Access'!$F$7:$GB$306,73,FALSE)),"",VLOOKUP($A213,'[2]1516 Exp_Rev Access'!$F$7:$GB$306,73,FALSE))</f>
        <v>0</v>
      </c>
      <c r="CP213" s="99">
        <f>IF(ISNA(VLOOKUP($A213,'[2]1516 Exp_Rev Access'!$F$7:$GB$306,74,FALSE)),"",VLOOKUP($A213,'[2]1516 Exp_Rev Access'!$F$7:$GB$306,74,FALSE))</f>
        <v>151352.15</v>
      </c>
      <c r="CQ213" s="99">
        <f>IF(ISNA(VLOOKUP($A213,'[2]1516 Exp_Rev Access'!$F$7:$GB$306,75,FALSE)),"",VLOOKUP($A213,'[2]1516 Exp_Rev Access'!$F$7:$GB$306,75,FALSE))</f>
        <v>0</v>
      </c>
      <c r="CR213" s="99">
        <f>IF(ISNA(VLOOKUP($A213,'[2]1516 Exp_Rev Access'!$F$7:$GB$306,76,FALSE)),"",VLOOKUP($A213,'[2]1516 Exp_Rev Access'!$F$7:$GB$306,76,FALSE))</f>
        <v>8999.67</v>
      </c>
      <c r="CS213" s="99">
        <f>IF(ISNA(VLOOKUP($A213,'[2]1516 Exp_Rev Access'!$F$7:$GB$306,77,FALSE)),"",VLOOKUP($A213,'[2]1516 Exp_Rev Access'!$F$7:$GB$306,77,FALSE))</f>
        <v>0</v>
      </c>
      <c r="CT213" s="99">
        <f>IF(ISNA(VLOOKUP($A213,'[2]1516 Exp_Rev Access'!$F$7:$GB$306,78,FALSE)),"",VLOOKUP($A213,'[2]1516 Exp_Rev Access'!$F$7:$GB$306,78,FALSE))</f>
        <v>276189.34000000003</v>
      </c>
      <c r="CU213" s="99">
        <f>IF(ISNA(VLOOKUP($A213,'[2]1516 Exp_Rev Access'!$F$7:$GB$306,79,FALSE)),"",VLOOKUP($A213,'[2]1516 Exp_Rev Access'!$F$7:$GB$306,79,FALSE))</f>
        <v>319315.34000000003</v>
      </c>
      <c r="CV213" s="99">
        <f>IF(ISNA(VLOOKUP($A213,'[2]1516 Exp_Rev Access'!$F$7:$GB$306,80,FALSE)),"",VLOOKUP($A213,'[2]1516 Exp_Rev Access'!$F$7:$GB$306,80,FALSE))</f>
        <v>46589.96</v>
      </c>
      <c r="CW213" s="99">
        <f>IF(ISNA(VLOOKUP($A213,'[2]1516 Exp_Rev Access'!$F$7:$GB$306,81,FALSE)),"",VLOOKUP($A213,'[2]1516 Exp_Rev Access'!$F$7:$GB$306,81,FALSE))</f>
        <v>0</v>
      </c>
      <c r="CX213" s="99">
        <f>IF(ISNA(VLOOKUP($A213,'[2]1516 Exp_Rev Access'!$F$7:$GB$306,82,FALSE)),"",VLOOKUP($A213,'[2]1516 Exp_Rev Access'!$F$7:$GB$306,82,FALSE))</f>
        <v>0</v>
      </c>
      <c r="CY213" s="99">
        <f>IF(ISNA(VLOOKUP($A213,'[2]1516 Exp_Rev Access'!$F$7:$GB$306,83,FALSE)),"",VLOOKUP($A213,'[2]1516 Exp_Rev Access'!$F$7:$GB$306,83,FALSE))</f>
        <v>0</v>
      </c>
      <c r="CZ213" s="99">
        <f>IF(ISNA(VLOOKUP($A213,'[2]1516 Exp_Rev Access'!$F$7:$GB$306,84,FALSE)),"",VLOOKUP($A213,'[2]1516 Exp_Rev Access'!$F$7:$GB$306,84,FALSE))</f>
        <v>0</v>
      </c>
      <c r="DA213" s="99">
        <f>IF(ISNA(VLOOKUP($A213,'[2]1516 Exp_Rev Access'!$F$7:$GB$306,85,FALSE)),"",VLOOKUP($A213,'[2]1516 Exp_Rev Access'!$F$7:$GB$306,85,FALSE))</f>
        <v>0</v>
      </c>
      <c r="DB213" s="99">
        <f>IF(ISNA(VLOOKUP($A213,'[2]1516 Exp_Rev Access'!$F$7:$GB$306,86,FALSE)),"",VLOOKUP($A213,'[2]1516 Exp_Rev Access'!$F$7:$GB$306,86,FALSE))</f>
        <v>0</v>
      </c>
      <c r="DC213" s="99">
        <f>IF(ISNA(VLOOKUP($A213,'[2]1516 Exp_Rev Access'!$F$7:$GB$306,87,FALSE)),"",VLOOKUP($A213,'[2]1516 Exp_Rev Access'!$F$7:$GB$306,87,FALSE))</f>
        <v>0</v>
      </c>
      <c r="DD213" s="99">
        <f>IF(ISNA(VLOOKUP($A213,'[2]1516 Exp_Rev Access'!$F$7:$GB$306,88,FALSE)),"",VLOOKUP($A213,'[2]1516 Exp_Rev Access'!$F$7:$GB$306,88,FALSE))</f>
        <v>0</v>
      </c>
      <c r="DE213" s="99">
        <f>IF(ISNA(VLOOKUP($A213,'[2]1516 Exp_Rev Access'!$F$7:$GB$306,89,FALSE)),"",VLOOKUP($A213,'[2]1516 Exp_Rev Access'!$F$7:$GB$306,89,FALSE))</f>
        <v>0</v>
      </c>
      <c r="DF213" s="99">
        <f>IF(ISNA(VLOOKUP($A213,'[2]1516 Exp_Rev Access'!$F$7:$GB$306,90,FALSE)),"",VLOOKUP($A213,'[2]1516 Exp_Rev Access'!$F$7:$GB$306,90,FALSE))</f>
        <v>26248.34</v>
      </c>
      <c r="DG213" s="99">
        <f>IF(ISNA(VLOOKUP($A213,'[2]1516 Exp_Rev Access'!$F$7:$GB$306,91,FALSE)),"",VLOOKUP($A213,'[2]1516 Exp_Rev Access'!$F$7:$GB$306,91,FALSE))</f>
        <v>8342.74</v>
      </c>
      <c r="DH213" s="99">
        <f>IF(ISNA(VLOOKUP($A213,'[2]1516 Exp_Rev Access'!$F$7:$GB$306,92,FALSE)),"",VLOOKUP($A213,'[2]1516 Exp_Rev Access'!$F$7:$GB$306,92,FALSE))</f>
        <v>255023.25</v>
      </c>
      <c r="DI213" s="99">
        <f>IF(ISNA(VLOOKUP($A213,'[2]1516 Exp_Rev Access'!$F$7:$GB$306,93,FALSE)),"",VLOOKUP($A213,'[2]1516 Exp_Rev Access'!$F$7:$GB$306,93,FALSE))</f>
        <v>0</v>
      </c>
      <c r="DJ213" s="99">
        <f>IF(ISNA(VLOOKUP($A213,'[2]1516 Exp_Rev Access'!$F$7:$GB$306,94,FALSE)),"",VLOOKUP($A213,'[2]1516 Exp_Rev Access'!$F$7:$GB$306,94,FALSE))</f>
        <v>0</v>
      </c>
      <c r="DK213" s="99">
        <f>IF(ISNA(VLOOKUP($A213,'[2]1516 Exp_Rev Access'!$F$7:$GB$306,95,FALSE)),"",VLOOKUP($A213,'[2]1516 Exp_Rev Access'!$F$7:$GB$306,95,FALSE))</f>
        <v>0</v>
      </c>
      <c r="DL213" s="99">
        <f>IF(ISNA(VLOOKUP($A213,'[2]1516 Exp_Rev Access'!$F$7:$GB$306,96,FALSE)),"",VLOOKUP($A213,'[2]1516 Exp_Rev Access'!$F$7:$GB$306,96,FALSE))</f>
        <v>0</v>
      </c>
      <c r="DM213" s="99">
        <f>IF(ISNA(VLOOKUP($A213,'[2]1516 Exp_Rev Access'!$F$7:$GB$306,97,FALSE)),"",VLOOKUP($A213,'[2]1516 Exp_Rev Access'!$F$7:$GB$306,97,FALSE))</f>
        <v>0</v>
      </c>
      <c r="DN213" s="99">
        <f>IF(ISNA(VLOOKUP($A213,'[2]1516 Exp_Rev Access'!$F$7:$GB$306,98,FALSE)),"",VLOOKUP($A213,'[2]1516 Exp_Rev Access'!$F$7:$GB$306,98,FALSE))</f>
        <v>0</v>
      </c>
      <c r="DO213" s="99">
        <f>IF(ISNA(VLOOKUP($A213,'[2]1516 Exp_Rev Access'!$F$7:$GB$306,99,FALSE)),"",VLOOKUP($A213,'[2]1516 Exp_Rev Access'!$F$7:$GB$306,99,FALSE))</f>
        <v>0</v>
      </c>
      <c r="DP213" s="99">
        <f>IF(ISNA(VLOOKUP($A213,'[2]1516 Exp_Rev Access'!$F$7:$GB$306,100,FALSE)),"",VLOOKUP($A213,'[2]1516 Exp_Rev Access'!$F$7:$GB$306,100,FALSE))</f>
        <v>0</v>
      </c>
      <c r="DQ213" s="99">
        <f>IF(ISNA(VLOOKUP($A213,'[2]1516 Exp_Rev Access'!$F$7:$GB$306,101,FALSE)),"",VLOOKUP($A213,'[2]1516 Exp_Rev Access'!$F$7:$GB$306,101,FALSE))</f>
        <v>0</v>
      </c>
      <c r="DR213" s="99">
        <f>IF(ISNA(VLOOKUP($A213,'[2]1516 Exp_Rev Access'!$F$7:$GB$306,102,FALSE)),"",VLOOKUP($A213,'[2]1516 Exp_Rev Access'!$F$7:$GB$306,102,FALSE))</f>
        <v>0</v>
      </c>
      <c r="DS213" s="99">
        <f>IF(ISNA(VLOOKUP($A213,'[2]1516 Exp_Rev Access'!$F$7:$GB$306,103,FALSE)),"",VLOOKUP($A213,'[2]1516 Exp_Rev Access'!$F$7:$GB$306,103,FALSE))</f>
        <v>0</v>
      </c>
      <c r="DT213" s="99">
        <f>IF(ISNA(VLOOKUP($A213,'[2]1516 Exp_Rev Access'!$F$7:$GB$306,104,FALSE)),"",VLOOKUP($A213,'[2]1516 Exp_Rev Access'!$F$7:$GB$306,104,FALSE))</f>
        <v>0</v>
      </c>
      <c r="DU213" s="99">
        <f>IF(ISNA(VLOOKUP($A213,'[2]1516 Exp_Rev Access'!$F$7:$GB$306,105,FALSE)),"",VLOOKUP($A213,'[2]1516 Exp_Rev Access'!$F$7:$GB$306,105,FALSE))</f>
        <v>0</v>
      </c>
      <c r="DV213" s="99">
        <f>IF(ISNA(VLOOKUP($A213,'[2]1516 Exp_Rev Access'!$F$7:$GB$306,106,FALSE)),"",VLOOKUP($A213,'[2]1516 Exp_Rev Access'!$F$7:$GB$306,106,FALSE))</f>
        <v>0</v>
      </c>
      <c r="DW213" s="99">
        <f>IF(ISNA(VLOOKUP($A213,'[2]1516 Exp_Rev Access'!$F$7:$GB$306,107,FALSE)),"",VLOOKUP($A213,'[2]1516 Exp_Rev Access'!$F$7:$GB$306,107,FALSE))</f>
        <v>0</v>
      </c>
      <c r="DX213" s="99">
        <f>IF(ISNA(VLOOKUP($A213,'[2]1516 Exp_Rev Access'!$F$7:$GB$306,108,FALSE)),"",VLOOKUP($A213,'[2]1516 Exp_Rev Access'!$F$7:$GB$306,108,FALSE))</f>
        <v>23399</v>
      </c>
      <c r="DY213" s="99">
        <f>IF(ISNA(VLOOKUP($A213,'[2]1516 Exp_Rev Access'!$F$7:$GB$306,109,FALSE)),"",VLOOKUP($A213,'[2]1516 Exp_Rev Access'!$F$7:$GB$306,109,FALSE))</f>
        <v>0</v>
      </c>
      <c r="DZ213" s="99">
        <f>IF(ISNA(VLOOKUP($A213,'[2]1516 Exp_Rev Access'!$F$7:$GB$306,110,FALSE)),"",VLOOKUP($A213,'[2]1516 Exp_Rev Access'!$F$7:$GB$306,110,FALSE))</f>
        <v>0</v>
      </c>
      <c r="EA213" s="99">
        <f>IF(ISNA(VLOOKUP($A213,'[2]1516 Exp_Rev Access'!$F$7:$GB$306,111,FALSE)),"",VLOOKUP($A213,'[2]1516 Exp_Rev Access'!$F$7:$GB$306,111,FALSE))</f>
        <v>0</v>
      </c>
      <c r="EB213" s="99">
        <f>IF(ISNA(VLOOKUP($A213,'[2]1516 Exp_Rev Access'!$F$7:$GB$306,112,FALSE)),"",VLOOKUP($A213,'[2]1516 Exp_Rev Access'!$F$7:$GB$306,112,FALSE))</f>
        <v>0</v>
      </c>
      <c r="EC213" s="99">
        <f>IF(ISNA(VLOOKUP($A213,'[2]1516 Exp_Rev Access'!$F$7:$GB$306,113,FALSE)),"",VLOOKUP($A213,'[2]1516 Exp_Rev Access'!$F$7:$GB$306,113,FALSE))</f>
        <v>0</v>
      </c>
      <c r="ED213" s="99">
        <f>IF(ISNA(VLOOKUP($A213,'[2]1516 Exp_Rev Access'!$F$7:$GB$306,114,FALSE)),"",VLOOKUP($A213,'[2]1516 Exp_Rev Access'!$F$7:$GB$306,114,FALSE))</f>
        <v>0</v>
      </c>
      <c r="EE213" s="99">
        <f>IF(ISNA(VLOOKUP($A213,'[2]1516 Exp_Rev Access'!$F$7:$GB$306,115,FALSE)),"",VLOOKUP($A213,'[2]1516 Exp_Rev Access'!$F$7:$GB$306,115,FALSE))</f>
        <v>0</v>
      </c>
      <c r="EF213" s="99">
        <f>IF(ISNA(VLOOKUP($A213,'[2]1516 Exp_Rev Access'!$F$7:$GB$306,116,FALSE)),"",VLOOKUP($A213,'[2]1516 Exp_Rev Access'!$F$7:$GB$306,116,FALSE))</f>
        <v>10976.5</v>
      </c>
      <c r="EG213" s="99">
        <f>IF(ISNA(VLOOKUP($A213,'[2]1516 Exp_Rev Access'!$F$7:$GB$306,117,FALSE)),"",VLOOKUP($A213,'[2]1516 Exp_Rev Access'!$F$7:$GB$306,117,FALSE))</f>
        <v>0</v>
      </c>
      <c r="EH213" s="99">
        <f>IF(ISNA(VLOOKUP($A213,'[2]1516 Exp_Rev Access'!$F$7:$GB$306,118,FALSE)),"",VLOOKUP($A213,'[2]1516 Exp_Rev Access'!$F$7:$GB$306,118,FALSE))</f>
        <v>0</v>
      </c>
      <c r="EI213" s="99">
        <f>IF(ISNA(VLOOKUP($A213,'[2]1516 Exp_Rev Access'!$F$7:$GB$306,119,FALSE)),"",VLOOKUP($A213,'[2]1516 Exp_Rev Access'!$F$7:$GB$306,119,FALSE))</f>
        <v>0</v>
      </c>
      <c r="EJ213" s="99">
        <f>IF(ISNA(VLOOKUP($A213,'[2]1516 Exp_Rev Access'!$F$7:$GB$306,120,FALSE)),"",VLOOKUP($A213,'[2]1516 Exp_Rev Access'!$F$7:$GB$306,120,FALSE))</f>
        <v>0</v>
      </c>
      <c r="EK213" s="99">
        <f>IF(ISNA(VLOOKUP($A213,'[2]1516 Exp_Rev Access'!$F$7:$GB$306,121,FALSE)),"",VLOOKUP($A213,'[2]1516 Exp_Rev Access'!$F$7:$GB$306,121,FALSE))</f>
        <v>0</v>
      </c>
      <c r="EL213" s="99">
        <f>IF(ISNA(VLOOKUP($A213,'[2]1516 Exp_Rev Access'!$F$7:$GB$306,122,FALSE)),"",VLOOKUP($A213,'[2]1516 Exp_Rev Access'!$F$7:$GB$306,122,FALSE))</f>
        <v>0</v>
      </c>
      <c r="EM213" s="99">
        <f>IF(ISNA(VLOOKUP($A213,'[2]1516 Exp_Rev Access'!$F$7:$GB$306,123,FALSE)),"",VLOOKUP($A213,'[2]1516 Exp_Rev Access'!$F$7:$GB$306,123,FALSE))</f>
        <v>0</v>
      </c>
      <c r="EN213" s="99">
        <f>IF(ISNA(VLOOKUP($A213,'[2]1516 Exp_Rev Access'!$F$7:$GB$306,124,FALSE)),"",VLOOKUP($A213,'[2]1516 Exp_Rev Access'!$F$7:$GB$306,124,FALSE))</f>
        <v>0</v>
      </c>
      <c r="EO213" s="99">
        <f>IF(ISNA(VLOOKUP($A213,'[2]1516 Exp_Rev Access'!$F$7:$GB$306,125,FALSE)),"",VLOOKUP($A213,'[2]1516 Exp_Rev Access'!$F$7:$GB$306,125,FALSE))</f>
        <v>0</v>
      </c>
      <c r="EP213" s="99">
        <f>IF(ISNA(VLOOKUP($A213,'[2]1516 Exp_Rev Access'!$F$7:$GB$306,126,FALSE)),"",VLOOKUP($A213,'[2]1516 Exp_Rev Access'!$F$7:$GB$306,126,FALSE))</f>
        <v>0</v>
      </c>
      <c r="EQ213" s="99">
        <f>IF(ISNA(VLOOKUP($A213,'[2]1516 Exp_Rev Access'!$F$7:$GB$306,127,FALSE)),"",VLOOKUP($A213,'[2]1516 Exp_Rev Access'!$F$7:$GB$306,127,FALSE))</f>
        <v>0</v>
      </c>
      <c r="ER213" s="99">
        <f>IF(ISNA(VLOOKUP($A213,'[2]1516 Exp_Rev Access'!$F$7:$GB$306,128,FALSE)),"",VLOOKUP($A213,'[2]1516 Exp_Rev Access'!$F$7:$GB$306,128,FALSE))</f>
        <v>0</v>
      </c>
      <c r="ES213" s="99">
        <f>IF(ISNA(VLOOKUP($A213,'[2]1516 Exp_Rev Access'!$F$7:$GB$306,129,FALSE)),"",VLOOKUP($A213,'[2]1516 Exp_Rev Access'!$F$7:$GB$306,129,FALSE))</f>
        <v>0</v>
      </c>
      <c r="ET213" s="99">
        <f>IF(ISNA(VLOOKUP($A213,'[2]1516 Exp_Rev Access'!$F$7:$GB$306,130,FALSE)),"",VLOOKUP($A213,'[2]1516 Exp_Rev Access'!$F$7:$GB$306,130,FALSE))</f>
        <v>0</v>
      </c>
      <c r="EU213" s="99">
        <f>IF(ISNA(VLOOKUP($A213,'[2]1516 Exp_Rev Access'!$F$7:$GB$306,131,FALSE)),"",VLOOKUP($A213,'[2]1516 Exp_Rev Access'!$F$7:$GB$306,131,FALSE))</f>
        <v>1838.45</v>
      </c>
      <c r="EV213" s="99">
        <f>IF(ISNA(VLOOKUP($A213,'[2]1516 Exp_Rev Access'!$F$7:$GB$306,132,FALSE)),"",VLOOKUP($A213,'[2]1516 Exp_Rev Access'!$F$7:$GB$306,132,FALSE))</f>
        <v>0</v>
      </c>
      <c r="EW213" s="99">
        <f>IF(ISNA(VLOOKUP($A213,'[2]1516 Exp_Rev Access'!$F$7:$GB$306,133,FALSE)),"",VLOOKUP($A213,'[2]1516 Exp_Rev Access'!$F$7:$GB$306,133,FALSE))</f>
        <v>0</v>
      </c>
      <c r="EX213" s="99">
        <f>IF(ISNA(VLOOKUP($A213,'[2]1516 Exp_Rev Access'!$F$7:$GB$306,134,FALSE)),"",VLOOKUP($A213,'[2]1516 Exp_Rev Access'!$F$7:$GB$306,134,FALSE))</f>
        <v>0</v>
      </c>
      <c r="EY213" s="99">
        <f>IF(ISNA(VLOOKUP($A213,'[2]1516 Exp_Rev Access'!$F$7:$GB$306,135,FALSE)),"",VLOOKUP($A213,'[2]1516 Exp_Rev Access'!$F$7:$GB$306,135,FALSE))</f>
        <v>0</v>
      </c>
      <c r="EZ213" s="99">
        <f>IF(ISNA(VLOOKUP($A213,'[2]1516 Exp_Rev Access'!$F$7:$GB$306,136,FALSE)),"",VLOOKUP($A213,'[2]1516 Exp_Rev Access'!$F$7:$GB$306,136,FALSE))</f>
        <v>0</v>
      </c>
      <c r="FA213" s="99">
        <f>IF(ISNA(VLOOKUP($A213,'[2]1516 Exp_Rev Access'!$F$7:$GB$306,137,FALSE)),"",VLOOKUP($A213,'[2]1516 Exp_Rev Access'!$F$7:$GB$306,137,FALSE))</f>
        <v>0</v>
      </c>
      <c r="FB213" s="99">
        <f>IF(ISNA(VLOOKUP($A213,'[2]1516 Exp_Rev Access'!$F$7:$GB$306,138,FALSE)),"",VLOOKUP($A213,'[2]1516 Exp_Rev Access'!$F$7:$GB$306,138,FALSE))</f>
        <v>0</v>
      </c>
      <c r="FC213" s="99">
        <f>IF(ISNA(VLOOKUP($A213,'[2]1516 Exp_Rev Access'!$F$7:$GB$306,139,FALSE)),"",VLOOKUP($A213,'[2]1516 Exp_Rev Access'!$F$7:$GB$306,139,FALSE))</f>
        <v>0</v>
      </c>
      <c r="FD213" s="99">
        <f>IF(ISNA(VLOOKUP($A213,'[2]1516 Exp_Rev Access'!$F$7:$FS$306,140,FALSE)),"",VLOOKUP($A213,'[2]1516 Exp_Rev Access'!$F$7:$FS$306,140,FALSE))</f>
        <v>0</v>
      </c>
      <c r="FE213" s="99">
        <f>IF(ISNA(VLOOKUP($A213,'[2]1516 Exp_Rev Access'!$F$7:$FS$306,141,FALSE)),"",VLOOKUP($A213,'[2]1516 Exp_Rev Access'!$F$7:$FS$306,141,FALSE))</f>
        <v>0</v>
      </c>
      <c r="FF213" s="99">
        <f>IF(ISNA(VLOOKUP($A213,'[2]1516 Exp_Rev Access'!$F$7:$FS$306,142,FALSE)),"",VLOOKUP($A213,'[2]1516 Exp_Rev Access'!$F$7:$FS$306,142,FALSE))</f>
        <v>0</v>
      </c>
      <c r="FG213" s="99">
        <f>IF(ISNA(VLOOKUP($A213,'[2]1516 Exp_Rev Access'!$F$7:$FS$306,143,FALSE)),"",VLOOKUP($A213,'[2]1516 Exp_Rev Access'!$F$7:$FS$306,143,FALSE))</f>
        <v>0</v>
      </c>
      <c r="FH213" s="99">
        <f>IF(ISNA(VLOOKUP($A213,'[2]1516 Exp_Rev Access'!$F$7:$FS$306,144,FALSE)),"",VLOOKUP($A213,'[2]1516 Exp_Rev Access'!$F$7:$FS$306,144,FALSE))</f>
        <v>0</v>
      </c>
      <c r="FI213" s="99">
        <f>IF(ISNA(VLOOKUP($A213,'[2]1516 Exp_Rev Access'!$F$7:$FS$306,145,FALSE)),"",VLOOKUP($A213,'[2]1516 Exp_Rev Access'!$F$7:$FS$306,145,FALSE))</f>
        <v>0</v>
      </c>
      <c r="FJ213" s="99">
        <f>IF(ISNA(VLOOKUP($A213,'[2]1516 Exp_Rev Access'!$F$7:$FS$306,146,FALSE)),"",VLOOKUP($A213,'[2]1516 Exp_Rev Access'!$F$7:$FS$306,146,FALSE))</f>
        <v>0</v>
      </c>
      <c r="FK213" s="99">
        <f>IF(ISNA(VLOOKUP($A213,'[2]1516 Exp_Rev Access'!$F$7:$FS$306,147,FALSE)),"",VLOOKUP($A213,'[2]1516 Exp_Rev Access'!$F$7:$FS$306,147,FALSE))</f>
        <v>0</v>
      </c>
      <c r="FL213" s="99">
        <f>IF(ISNA(VLOOKUP($A213,'[2]1516 Exp_Rev Access'!$F$7:$FS$306,148,FALSE)),"",VLOOKUP($A213,'[2]1516 Exp_Rev Access'!$F$7:$FS$306,148,FALSE))</f>
        <v>0</v>
      </c>
      <c r="FM213" s="99">
        <f>IF(ISNA(VLOOKUP($A213,'[2]1516 Exp_Rev Access'!$F$7:$FS$306,149,FALSE)),"",VLOOKUP($A213,'[2]1516 Exp_Rev Access'!$F$7:$FS$306,149,FALSE))</f>
        <v>0</v>
      </c>
      <c r="FN213" s="99">
        <f>IF(ISNA(VLOOKUP($A213,'[2]1516 Exp_Rev Access'!$F$7:$FS$306,150,FALSE)),"",VLOOKUP($A213,'[2]1516 Exp_Rev Access'!$F$7:$FS$306,150,FALSE))</f>
        <v>0</v>
      </c>
      <c r="FO213" s="99">
        <f>IF(ISNA(VLOOKUP($A213,'[2]1516 Exp_Rev Access'!$F$7:$FS$306,151,FALSE)),"",VLOOKUP($A213,'[2]1516 Exp_Rev Access'!$F$7:$FS$306,151,FALSE))</f>
        <v>0</v>
      </c>
      <c r="FP213" s="99">
        <f>IF(ISNA(VLOOKUP($A213,'[2]1516 Exp_Rev Access'!$F$7:$FS$306,152,FALSE)),"",VLOOKUP($A213,'[2]1516 Exp_Rev Access'!$F$7:$FS$306,152,FALSE))</f>
        <v>0</v>
      </c>
      <c r="FQ213" s="99">
        <f>IF(ISNA(VLOOKUP($A213,'[2]1516 Exp_Rev Access'!$F$7:$FS$306,153,FALSE)),"",VLOOKUP($A213,'[2]1516 Exp_Rev Access'!$F$7:$FS$306,153,FALSE))</f>
        <v>27912.68</v>
      </c>
      <c r="FR213" s="101">
        <f t="shared" si="260"/>
        <v>1156187.42</v>
      </c>
      <c r="FS213" s="72">
        <f t="shared" si="261"/>
        <v>0.13355196111181472</v>
      </c>
      <c r="FT213" s="94">
        <f t="shared" si="262"/>
        <v>1860.1679993564476</v>
      </c>
      <c r="FU213" s="99">
        <f>IF(ISNA(VLOOKUP($A213,'[2]1516 Exp_Rev Access'!$F$7:$GB$306,154,FALSE)),"",VLOOKUP($A213,'[2]1516 Exp_Rev Access'!$F$7:$GB$306,154,FALSE))</f>
        <v>0</v>
      </c>
      <c r="FV213" s="99">
        <f>IF(ISNA(VLOOKUP($A213,'[2]1516 Exp_Rev Access'!$F$7:$GB$306,155,FALSE)),"",VLOOKUP($A213,'[2]1516 Exp_Rev Access'!$F$7:$GB$306,155,FALSE))</f>
        <v>0</v>
      </c>
      <c r="FW213" s="99">
        <f>IF(ISNA(VLOOKUP($A213,'[2]1516 Exp_Rev Access'!$F$7:$GB$306,156,FALSE)),"",VLOOKUP($A213,'[2]1516 Exp_Rev Access'!$F$7:$GB$306,156,FALSE))</f>
        <v>0</v>
      </c>
      <c r="FX213" s="99">
        <f>IF(ISNA(VLOOKUP($A213,'[2]1516 Exp_Rev Access'!$F$7:$GB$306,157,FALSE)),"",VLOOKUP($A213,'[2]1516 Exp_Rev Access'!$F$7:$GB$306,157,FALSE))</f>
        <v>0</v>
      </c>
      <c r="FY213" s="99">
        <f>IF(ISNA(VLOOKUP($A213,'[2]1516 Exp_Rev Access'!$F$7:$GB$306,158,FALSE)),"",VLOOKUP($A213,'[2]1516 Exp_Rev Access'!$F$7:$GB$306,158,FALSE))</f>
        <v>0</v>
      </c>
      <c r="FZ213" s="99">
        <f>IF(ISNA(VLOOKUP($A213,'[2]1516 Exp_Rev Access'!$F$7:$GB$306,159,FALSE)),"",VLOOKUP($A213,'[2]1516 Exp_Rev Access'!$F$7:$GB$306,159,FALSE))</f>
        <v>0</v>
      </c>
      <c r="GA213" s="99">
        <f>IF(ISNA(VLOOKUP($A213,'[2]1516 Exp_Rev Access'!$F$7:$GB$306,160,FALSE)),"",VLOOKUP($A213,'[2]1516 Exp_Rev Access'!$F$7:$GB$306,160,FALSE))</f>
        <v>0</v>
      </c>
      <c r="GB213" s="99">
        <f>IF(ISNA(VLOOKUP($A213,'[2]1516 Exp_Rev Access'!$F$7:$GB$306,161,FALSE)),"",VLOOKUP($A213,'[2]1516 Exp_Rev Access'!$F$7:$GB$306,161,FALSE))</f>
        <v>0</v>
      </c>
      <c r="GC213" s="99">
        <f>IF(ISNA(VLOOKUP($A213,'[2]1516 Exp_Rev Access'!$F$7:$GB$306,162,FALSE)),"",VLOOKUP($A213,'[2]1516 Exp_Rev Access'!$F$7:$GB$306,162,FALSE))</f>
        <v>0</v>
      </c>
      <c r="GD213" s="99">
        <f>IF(ISNA(VLOOKUP($A213,'[2]1516 Exp_Rev Access'!$F$7:$GB$306,163,FALSE)),"",VLOOKUP($A213,'[2]1516 Exp_Rev Access'!$F$7:$GB$306,163,FALSE))</f>
        <v>0</v>
      </c>
      <c r="GE213" s="99">
        <f>IF(ISNA(VLOOKUP($A213,'[2]1516 Exp_Rev Access'!$F$7:$GB$306,164,FALSE)),"",VLOOKUP($A213,'[2]1516 Exp_Rev Access'!$F$7:$GB$306,164,FALSE))</f>
        <v>0</v>
      </c>
      <c r="GF213" s="99">
        <f>IF(ISNA(VLOOKUP($A213,'[2]1516 Exp_Rev Access'!$F$7:$GB$306,165,FALSE)),"",VLOOKUP($A213,'[2]1516 Exp_Rev Access'!$F$7:$GB$306,165,FALSE))</f>
        <v>0</v>
      </c>
      <c r="GG213" s="99">
        <f>IF(ISNA(VLOOKUP($A213,'[2]1516 Exp_Rev Access'!$F$7:$GB$306,166,FALSE)),"",VLOOKUP($A213,'[2]1516 Exp_Rev Access'!$F$7:$GB$306,166,FALSE))</f>
        <v>0</v>
      </c>
      <c r="GH213" s="99">
        <f>IF(ISNA(VLOOKUP($A213,'[2]1516 Exp_Rev Access'!$F$7:$GB$306,167,FALSE)),"",VLOOKUP($A213,'[2]1516 Exp_Rev Access'!$F$7:$GB$306,167,FALSE))</f>
        <v>0</v>
      </c>
      <c r="GI213" s="99">
        <f>IF(ISNA(VLOOKUP($A213,'[2]1516 Exp_Rev Access'!$F$7:$GB$306,168,FALSE)),"",VLOOKUP($A213,'[2]1516 Exp_Rev Access'!$F$7:$GB$306,168,FALSE))</f>
        <v>0</v>
      </c>
      <c r="GJ213" s="99">
        <f>IF(ISNA(VLOOKUP($A213,'[2]1516 Exp_Rev Access'!$F$7:$GB$306,169,FALSE)),"",VLOOKUP($A213,'[2]1516 Exp_Rev Access'!$F$7:$GB$306,169,FALSE))</f>
        <v>4442.58</v>
      </c>
      <c r="GK213" s="99">
        <f>IF(ISNA(VLOOKUP($A213,'[2]1516 Exp_Rev Access'!$F$7:$GB$306,170,FALSE)),"",VLOOKUP($A213,'[2]1516 Exp_Rev Access'!$F$7:$GB$306,170,FALSE))</f>
        <v>5000</v>
      </c>
      <c r="GL213" s="99">
        <f>IF(ISNA(VLOOKUP($A213,'[2]1516 Exp_Rev Access'!$F$7:$GB$306,171,FALSE)),"",VLOOKUP($A213,'[2]1516 Exp_Rev Access'!$F$7:$GB$306,171,FALSE))</f>
        <v>0</v>
      </c>
      <c r="GM213" s="99">
        <f>IF(ISNA(VLOOKUP($A213,'[2]1516 Exp_Rev Access'!$F$7:$GB$306,172,FALSE)),"",VLOOKUP($A213,'[2]1516 Exp_Rev Access'!$F$7:$GB$306,172,FALSE))</f>
        <v>0</v>
      </c>
      <c r="GN213" s="99">
        <f>IF(ISNA(VLOOKUP($A213,'[2]1516 Exp_Rev Access'!$F$7:$GB$306,173,FALSE)),"",VLOOKUP($A213,'[2]1516 Exp_Rev Access'!$F$7:$GB$306,173,FALSE))</f>
        <v>0</v>
      </c>
      <c r="GO213" s="99">
        <f>IF(ISNA(VLOOKUP($A213,'[2]1516 Exp_Rev Access'!$F$7:$GB$306,174,FALSE)),"",VLOOKUP($A213,'[2]1516 Exp_Rev Access'!$F$7:$GB$306,174,FALSE))</f>
        <v>0</v>
      </c>
      <c r="GP213" s="99">
        <f>IF(ISNA(VLOOKUP($A213,'[2]1516 Exp_Rev Access'!$F$7:$GB$306,175,FALSE)),"",VLOOKUP($A213,'[2]1516 Exp_Rev Access'!$F$7:$GB$306,175,FALSE))</f>
        <v>0</v>
      </c>
      <c r="GQ213" s="99">
        <f>IF(ISNA(VLOOKUP($A213,'[2]1516 Exp_Rev Access'!$F$7:$GB$306,176,FALSE)),"",VLOOKUP($A213,'[2]1516 Exp_Rev Access'!$F$7:$GB$306,176,FALSE))</f>
        <v>0</v>
      </c>
      <c r="GR213" s="99">
        <f>IF(ISNA(VLOOKUP($A213,'[2]1516 Exp_Rev Access'!$F$7:$GB$306,177,FALSE)),"",VLOOKUP($A213,'[2]1516 Exp_Rev Access'!$F$7:$GB$306,177,FALSE))</f>
        <v>0</v>
      </c>
      <c r="GS213" s="99">
        <f>IF(ISNA(VLOOKUP($A213,'[2]1516 Exp_Rev Access'!$F$7:$GB$306,178,FALSE)),"",VLOOKUP($A213,'[2]1516 Exp_Rev Access'!$F$7:$GB$306,178,FALSE))</f>
        <v>0</v>
      </c>
      <c r="GT213" s="101">
        <f t="shared" si="263"/>
        <v>9442.58</v>
      </c>
      <c r="GU213" s="72">
        <f t="shared" si="264"/>
        <v>1.0907185592411994E-3</v>
      </c>
      <c r="GV213" s="84">
        <f t="shared" si="265"/>
        <v>15.191987772504225</v>
      </c>
    </row>
    <row r="214" spans="1:207" customFormat="1" ht="12" customHeight="1" x14ac:dyDescent="0.2">
      <c r="A214" s="96" t="s">
        <v>538</v>
      </c>
      <c r="B214" s="69" t="s">
        <v>539</v>
      </c>
      <c r="C214" s="80">
        <f>IF(ISNA(VLOOKUP($A214,'[2]1516 enrollment_Rev_Exp by size'!$A$6:$G$320,3,FALSE)),"",VLOOKUP($A214,'[2]1516 enrollment_Rev_Exp by size'!$A$6:$G$320,3,FALSE))</f>
        <v>630.15</v>
      </c>
      <c r="D214" s="97">
        <v>8152054.7000000002</v>
      </c>
      <c r="E214" s="80">
        <f t="shared" si="243"/>
        <v>8152054.6999999993</v>
      </c>
      <c r="F214" s="80">
        <f t="shared" si="244"/>
        <v>0</v>
      </c>
      <c r="G214" s="98">
        <f>IF(ISNA(VLOOKUP($A214,'[2]1516 Exp_Rev Access'!$F$7:$FS$306,2,FALSE)),"",VLOOKUP($A214,'[2]1516 Exp_Rev Access'!$F$7:$FS$306,2,FALSE))</f>
        <v>2242260.46</v>
      </c>
      <c r="H214" s="98">
        <f>IF(ISNA(VLOOKUP($A214,'[2]1516 Exp_Rev Access'!$F$7:$FS$306,3,FALSE)),"",VLOOKUP($A214,'[2]1516 Exp_Rev Access'!$F$7:$FS$306,3,FALSE))</f>
        <v>0</v>
      </c>
      <c r="I214" s="98">
        <f>IF(ISNA(VLOOKUP($A214,'[2]1516 Exp_Rev Access'!$F$7:$FS$306,4,FALSE)),"",VLOOKUP($A214,'[2]1516 Exp_Rev Access'!$F$7:$FS$306,4,FALSE))</f>
        <v>1470.52</v>
      </c>
      <c r="J214" s="98">
        <f>IF(ISNA(VLOOKUP($A214,'[2]1516 Exp_Rev Access'!$F$7:$FS$306,5,FALSE)),"",VLOOKUP($A214,'[2]1516 Exp_Rev Access'!$F$7:$FS$306,5,FALSE))</f>
        <v>9707.4599999999991</v>
      </c>
      <c r="K214" s="98">
        <f>IF(ISNA(VLOOKUP($A214,'[2]1516 Exp_Rev Access'!$F$7:$FS$306,6,FALSE)),"",VLOOKUP($A214,'[2]1516 Exp_Rev Access'!$F$7:$FS$306,6,FALSE))</f>
        <v>0</v>
      </c>
      <c r="L214" s="98">
        <f>IF(ISNA(VLOOKUP($A214,'[2]1516 Exp_Rev Access'!$F$7:$FS$306,7,FALSE)),"",VLOOKUP($A214,'[2]1516 Exp_Rev Access'!$F$7:$FS$306,7,FALSE))</f>
        <v>0</v>
      </c>
      <c r="M214" s="90">
        <f t="shared" si="245"/>
        <v>2253438.44</v>
      </c>
      <c r="N214" s="72">
        <f t="shared" si="246"/>
        <v>0.27642582427716045</v>
      </c>
      <c r="O214" s="73">
        <f t="shared" si="247"/>
        <v>3576.0349757994127</v>
      </c>
      <c r="P214" s="99">
        <f>IF(ISNA(VLOOKUP($A214,'[2]1516 Exp_Rev Access'!$F$7:$FS$306,8,FALSE)),"",VLOOKUP($A214,'[2]1516 Exp_Rev Access'!$F$7:$FS$306,8,FALSE))</f>
        <v>128082.2</v>
      </c>
      <c r="Q214" s="99">
        <f>IF(ISNA(VLOOKUP($A214,'[2]1516 Exp_Rev Access'!$F$7:$FS$306,9,FALSE)),"",VLOOKUP($A214,'[2]1516 Exp_Rev Access'!$F$7:$FS$306,9,FALSE))</f>
        <v>0</v>
      </c>
      <c r="R214" s="99">
        <f>IF(ISNA(VLOOKUP($A214,'[2]1516 Exp_Rev Access'!$F$7:$FS$306,10,FALSE)),"",VLOOKUP($A214,'[2]1516 Exp_Rev Access'!$F$7:$FS$306,10,FALSE))</f>
        <v>0</v>
      </c>
      <c r="S214" s="99">
        <f>IF(ISNA(VLOOKUP($A214,'[2]1516 Exp_Rev Access'!$F$7:$FS$306,11,FALSE)),"",VLOOKUP($A214,'[2]1516 Exp_Rev Access'!$F$7:$FS$306,11,FALSE))</f>
        <v>0</v>
      </c>
      <c r="T214" s="99">
        <f>IF(ISNA(VLOOKUP($A214,'[2]1516 Exp_Rev Access'!$F$7:$FS$306,12,FALSE)),"",VLOOKUP($A214,'[2]1516 Exp_Rev Access'!$F$7:$FS$306,12,FALSE))</f>
        <v>0</v>
      </c>
      <c r="U214" s="99">
        <f>IF(ISNA(VLOOKUP($A214,'[2]1516 Exp_Rev Access'!$F$7:$FS$306,13,FALSE)),"",VLOOKUP($A214,'[2]1516 Exp_Rev Access'!$F$7:$FS$306,13,FALSE))</f>
        <v>0</v>
      </c>
      <c r="V214" s="99">
        <f>IF(ISNA(VLOOKUP($A214,'[2]1516 Exp_Rev Access'!$F$7:$FS$306,14,FALSE)),"",VLOOKUP($A214,'[2]1516 Exp_Rev Access'!$F$7:$FS$306,14,FALSE))</f>
        <v>0</v>
      </c>
      <c r="W214" s="99">
        <f>IF(ISNA(VLOOKUP($A214,'[2]1516 Exp_Rev Access'!$F$7:$FS$306,15,FALSE)),"",VLOOKUP($A214,'[2]1516 Exp_Rev Access'!$F$7:$FS$306,15,FALSE))</f>
        <v>0</v>
      </c>
      <c r="X214" s="99">
        <f>IF(ISNA(VLOOKUP($A214,'[2]1516 Exp_Rev Access'!$F$7:$FS$306,16,FALSE)),"",VLOOKUP($A214,'[2]1516 Exp_Rev Access'!$F$7:$FS$306,16,FALSE))</f>
        <v>5711.9</v>
      </c>
      <c r="Y214" s="99">
        <f>IF(ISNA(VLOOKUP($A214,'[2]1516 Exp_Rev Access'!$F$7:$FS$306,17,FALSE)),"",VLOOKUP($A214,'[2]1516 Exp_Rev Access'!$F$7:$FS$306,17,FALSE))</f>
        <v>0</v>
      </c>
      <c r="Z214" s="99">
        <f>IF(ISNA(VLOOKUP($A214,'[2]1516 Exp_Rev Access'!$F$7:$FS$306,18,FALSE)),"",VLOOKUP($A214,'[2]1516 Exp_Rev Access'!$F$7:$FS$306,18,FALSE))</f>
        <v>0</v>
      </c>
      <c r="AA214" s="99">
        <f>IF(ISNA(VLOOKUP($A214,'[2]1516 Exp_Rev Access'!$F$7:$FS$306,19,FALSE)),"",VLOOKUP($A214,'[2]1516 Exp_Rev Access'!$F$7:$FS$306,19,FALSE))</f>
        <v>0</v>
      </c>
      <c r="AB214" s="99">
        <f>IF(ISNA(VLOOKUP($A214,'[2]1516 Exp_Rev Access'!$F$7:$FS$306,20,FALSE)),"",VLOOKUP($A214,'[2]1516 Exp_Rev Access'!$F$7:$FS$306,20,FALSE))</f>
        <v>3639.2</v>
      </c>
      <c r="AC214" s="99">
        <f>IF(ISNA(VLOOKUP($A214,'[2]1516 Exp_Rev Access'!$F$7:$FS$306,21,FALSE)),"",VLOOKUP($A214,'[2]1516 Exp_Rev Access'!$F$7:$FS$306,21,FALSE))</f>
        <v>116692.24</v>
      </c>
      <c r="AD214" s="99">
        <f>IF(ISNA(VLOOKUP($A214,'[2]1516 Exp_Rev Access'!$F$7:$FS$306,22,FALSE)),"",VLOOKUP($A214,'[2]1516 Exp_Rev Access'!$F$7:$FS$306,22,FALSE))</f>
        <v>20029.810000000001</v>
      </c>
      <c r="AE214" s="99">
        <f>IF(ISNA(VLOOKUP($A214,'[2]1516 Exp_Rev Access'!$F$7:$FS$306,23,FALSE)),"",VLOOKUP($A214,'[2]1516 Exp_Rev Access'!$F$7:$FS$306,23,FALSE))</f>
        <v>0</v>
      </c>
      <c r="AF214" s="99">
        <f>IF(ISNA(VLOOKUP($A214,'[2]1516 Exp_Rev Access'!$F$7:$FS$306,24,FALSE)),"",VLOOKUP($A214,'[2]1516 Exp_Rev Access'!$F$7:$FS$306,24,FALSE))</f>
        <v>39115.53</v>
      </c>
      <c r="AG214" s="99">
        <f>IF(ISNA(VLOOKUP($A214,'[2]1516 Exp_Rev Access'!$F$7:$FS$306,25,FALSE)),"",VLOOKUP($A214,'[2]1516 Exp_Rev Access'!$F$7:$FS$306,25,FALSE))</f>
        <v>1989.03</v>
      </c>
      <c r="AH214" s="98">
        <f>IF(ISNA(VLOOKUP($A214,'[2]1516 Exp_Rev Access'!$F$7:$FS$306,26,FALSE)),"",VLOOKUP($A214,'[2]1516 Exp_Rev Access'!$F$7:$FS$306,26,FALSE))</f>
        <v>0</v>
      </c>
      <c r="AI214" s="98">
        <f>IF(ISNA(VLOOKUP($A214,'[2]1516 Exp_Rev Access'!$F$7:$FS$306,27,FALSE)),"",VLOOKUP($A214,'[2]1516 Exp_Rev Access'!$F$7:$FS$306,27,FALSE))</f>
        <v>0</v>
      </c>
      <c r="AJ214" s="98">
        <f>IF(ISNA(VLOOKUP($A214,'[2]1516 Exp_Rev Access'!$F$7:$FS$306,28,FALSE)),"",VLOOKUP($A214,'[2]1516 Exp_Rev Access'!$F$7:$FS$306,28,FALSE))</f>
        <v>3323.49</v>
      </c>
      <c r="AK214" s="98">
        <f>IF(ISNA(VLOOKUP($A214,'[2]1516 Exp_Rev Access'!$F$7:$FS$306,29,FALSE)),"",VLOOKUP($A214,'[2]1516 Exp_Rev Access'!$F$7:$FS$306,29,FALSE))</f>
        <v>5195.17</v>
      </c>
      <c r="AL214" s="100">
        <f t="shared" si="248"/>
        <v>323778.57</v>
      </c>
      <c r="AM214" s="72">
        <f t="shared" si="249"/>
        <v>3.9717418726348833E-2</v>
      </c>
      <c r="AN214" s="94">
        <f t="shared" si="250"/>
        <v>513.81190192811243</v>
      </c>
      <c r="AO214" s="99">
        <f>IF(ISNA(VLOOKUP($A214,'[2]1516 Exp_Rev Access'!$F$7:$GB$306,30,FALSE)),"",VLOOKUP($A214,'[2]1516 Exp_Rev Access'!$F$7:$FS$306,30,FALSE))</f>
        <v>3822696.63</v>
      </c>
      <c r="AP214" s="99">
        <f>IF(ISNA(VLOOKUP($A214,'[2]1516 Exp_Rev Access'!$F$7:$GB$306,31,FALSE)),"",VLOOKUP($A214,'[2]1516 Exp_Rev Access'!$F$7:$FS$306,31,FALSE))</f>
        <v>87391.67</v>
      </c>
      <c r="AQ214" s="99">
        <f>IF(ISNA(VLOOKUP($A214,'[2]1516 Exp_Rev Access'!$F$7:$GB$306,32,FALSE)),"",VLOOKUP($A214,'[2]1516 Exp_Rev Access'!$F$7:$FS$306,32,FALSE))</f>
        <v>0</v>
      </c>
      <c r="AR214" s="99">
        <f>IF(ISNA(VLOOKUP($A214,'[2]1516 Exp_Rev Access'!$F$7:$GB$306,33,FALSE)),"",VLOOKUP($A214,'[2]1516 Exp_Rev Access'!$F$7:$FS$306,33,FALSE))</f>
        <v>221.62</v>
      </c>
      <c r="AS214" s="99">
        <f>IF(ISNA(VLOOKUP($A214,'[2]1516 Exp_Rev Access'!$F$7:$GB$306,34,FALSE)),"",VLOOKUP($A214,'[2]1516 Exp_Rev Access'!$F$7:$FS$306,34,FALSE))</f>
        <v>0</v>
      </c>
      <c r="AT214" s="101">
        <f t="shared" si="251"/>
        <v>3910309.92</v>
      </c>
      <c r="AU214" s="72">
        <f t="shared" si="252"/>
        <v>0.4796716979830864</v>
      </c>
      <c r="AV214" s="94">
        <f t="shared" si="253"/>
        <v>6205.3636753154015</v>
      </c>
      <c r="AW214" s="99">
        <f>IF(ISNA(VLOOKUP($A214,'[2]1516 Exp_Rev Access'!$F$7:$GB$306,35,FALSE)),"",VLOOKUP($A214,'[2]1516 Exp_Rev Access'!$F$7:$GB$306,35,FALSE))</f>
        <v>0</v>
      </c>
      <c r="AX214" s="99">
        <f>IF(ISNA(VLOOKUP($A214,'[2]1516 Exp_Rev Access'!$F$7:$GB$306,36,FALSE)),"",VLOOKUP($A214,'[2]1516 Exp_Rev Access'!$F$7:$GB$306,36,FALSE))</f>
        <v>567355.44999999995</v>
      </c>
      <c r="AY214" s="99">
        <f>IF(ISNA(VLOOKUP($A214,'[2]1516 Exp_Rev Access'!$F$7:$GB$306,37,FALSE)),"",VLOOKUP($A214,'[2]1516 Exp_Rev Access'!$F$7:$GB$306,37,FALSE))</f>
        <v>56515.85</v>
      </c>
      <c r="AZ214" s="99">
        <f>IF(ISNA(VLOOKUP($A214,'[2]1516 Exp_Rev Access'!$F$7:$GB$306,38,FALSE)),"",VLOOKUP($A214,'[2]1516 Exp_Rev Access'!$F$7:$GB$306,38,FALSE))</f>
        <v>0</v>
      </c>
      <c r="BA214" s="99">
        <f>IF(ISNA(VLOOKUP($A214,'[2]1516 Exp_Rev Access'!$F$7:$GB$306,39,FALSE)),"",VLOOKUP($A214,'[2]1516 Exp_Rev Access'!$F$7:$GB$306,39,FALSE))</f>
        <v>0</v>
      </c>
      <c r="BB214" s="99">
        <f>IF(ISNA(VLOOKUP($A214,'[2]1516 Exp_Rev Access'!$F$7:$GB$306,40,FALSE)),"",VLOOKUP($A214,'[2]1516 Exp_Rev Access'!$F$7:$GB$306,40,FALSE))</f>
        <v>60353.81</v>
      </c>
      <c r="BC214" s="99">
        <f>IF(ISNA(VLOOKUP($A214,'[2]1516 Exp_Rev Access'!$F$7:$GB$306,41,FALSE)),"",VLOOKUP($A214,'[2]1516 Exp_Rev Access'!$F$7:$GB$306,41,FALSE))</f>
        <v>0</v>
      </c>
      <c r="BD214" s="99">
        <f>IF(ISNA(VLOOKUP($A214,'[2]1516 Exp_Rev Access'!$F$7:$GB$306,42,FALSE)),"",VLOOKUP($A214,'[2]1516 Exp_Rev Access'!$F$7:$GB$306,42,FALSE))</f>
        <v>24885.48</v>
      </c>
      <c r="BE214" s="99">
        <f>IF(ISNA(VLOOKUP($A214,'[2]1516 Exp_Rev Access'!$F$7:$GB$306,43,FALSE)),"",VLOOKUP($A214,'[2]1516 Exp_Rev Access'!$F$7:$GB$306,43,FALSE))</f>
        <v>0</v>
      </c>
      <c r="BF214" s="99">
        <f>IF(ISNA(VLOOKUP($A214,'[2]1516 Exp_Rev Access'!$F$7:$GB$306,44,FALSE)),"",VLOOKUP($A214,'[2]1516 Exp_Rev Access'!$F$7:$GB$306,44,FALSE))</f>
        <v>1350.06</v>
      </c>
      <c r="BG214" s="99">
        <f>IF(ISNA(VLOOKUP($A214,'[2]1516 Exp_Rev Access'!$F$7:$GB$306,45,FALSE)),"",VLOOKUP($A214,'[2]1516 Exp_Rev Access'!$F$7:$GB$306,45,FALSE))</f>
        <v>6517.22</v>
      </c>
      <c r="BH214" s="99">
        <f>IF(ISNA(VLOOKUP($A214,'[2]1516 Exp_Rev Access'!$F$7:$GB$306,46,FALSE)),"",VLOOKUP($A214,'[2]1516 Exp_Rev Access'!$F$7:$GB$306,46,FALSE))</f>
        <v>0</v>
      </c>
      <c r="BI214" s="99">
        <f>IF(ISNA(VLOOKUP($A214,'[2]1516 Exp_Rev Access'!$F$7:$GB$306,47,FALSE)),"",VLOOKUP($A214,'[2]1516 Exp_Rev Access'!$F$7:$GB$306,47,FALSE))</f>
        <v>286</v>
      </c>
      <c r="BJ214" s="99">
        <f>IF(ISNA(VLOOKUP($A214,'[2]1516 Exp_Rev Access'!$F$7:$GB$306,48,FALSE)),"",VLOOKUP($A214,'[2]1516 Exp_Rev Access'!$F$7:$GB$306,48,FALSE))</f>
        <v>592364.38</v>
      </c>
      <c r="BK214" s="99">
        <f>IF(ISNA(VLOOKUP($A214,'[2]1516 Exp_Rev Access'!$F$7:$GB$306,49,FALSE)),"",VLOOKUP($A214,'[2]1516 Exp_Rev Access'!$F$7:$GB$306,49,FALSE))</f>
        <v>0</v>
      </c>
      <c r="BL214" s="99">
        <f>IF(ISNA(VLOOKUP($A214,'[2]1516 Exp_Rev Access'!$F$7:$GB$306,50,FALSE)),"",VLOOKUP($A214,'[2]1516 Exp_Rev Access'!$F$7:$GB$306,50,FALSE))</f>
        <v>0</v>
      </c>
      <c r="BM214" s="99">
        <f>IF(ISNA(VLOOKUP($A214,'[2]1516 Exp_Rev Access'!$F$7:$GB$306,51,FALSE)),"",VLOOKUP($A214,'[2]1516 Exp_Rev Access'!$F$7:$GB$306,51,FALSE))</f>
        <v>0</v>
      </c>
      <c r="BN214" s="99">
        <f>IF(ISNA(VLOOKUP($A214,'[2]1516 Exp_Rev Access'!$F$7:$GB$306,52,FALSE)),"",VLOOKUP($A214,'[2]1516 Exp_Rev Access'!$F$7:$GB$306,52,FALSE))</f>
        <v>0</v>
      </c>
      <c r="BO214" s="99">
        <f>IF(ISNA(VLOOKUP($A214,'[2]1516 Exp_Rev Access'!$F$7:$GB$306,53,FALSE)),"",VLOOKUP($A214,'[2]1516 Exp_Rev Access'!$F$7:$GB$306,53,FALSE))</f>
        <v>0</v>
      </c>
      <c r="BP214" s="99">
        <f>IF(ISNA(VLOOKUP($A214,'[2]1516 Exp_Rev Access'!$F$7:$GB$306,54,FALSE)),"",VLOOKUP($A214,'[2]1516 Exp_Rev Access'!$F$7:$GB$306,54,FALSE))</f>
        <v>0</v>
      </c>
      <c r="BQ214" s="99">
        <f>IF(ISNA(VLOOKUP($A214,'[2]1516 Exp_Rev Access'!$F$7:$GB$306,55,FALSE)),"",VLOOKUP($A214,'[2]1516 Exp_Rev Access'!$F$7:$GB$306,55,FALSE))</f>
        <v>0</v>
      </c>
      <c r="BR214" s="99">
        <f>IF(ISNA(VLOOKUP($A214,'[2]1516 Exp_Rev Access'!$F$7:$GB$306,56,FALSE)),"",VLOOKUP($A214,'[2]1516 Exp_Rev Access'!$F$7:$GB$306,56,FALSE))</f>
        <v>0</v>
      </c>
      <c r="BS214" s="99">
        <f>IF(ISNA(VLOOKUP($A214,'[2]1516 Exp_Rev Access'!$F$7:$GB$306,57,FALSE)),"",VLOOKUP($A214,'[2]1516 Exp_Rev Access'!$F$7:$GB$306,57,FALSE))</f>
        <v>0</v>
      </c>
      <c r="BT214" s="99">
        <f>IF(ISNA(VLOOKUP($A214,'[2]1516 Exp_Rev Access'!$F$7:$GB$306,58,FALSE)),"",VLOOKUP($A214,'[2]1516 Exp_Rev Access'!$F$7:$GB$306,58,FALSE))</f>
        <v>0</v>
      </c>
      <c r="BU214" s="102">
        <f t="shared" si="254"/>
        <v>1309628.25</v>
      </c>
      <c r="BV214" s="72">
        <f t="shared" si="255"/>
        <v>0.1606500812611083</v>
      </c>
      <c r="BW214" s="94">
        <f t="shared" si="256"/>
        <v>2078.2801713877648</v>
      </c>
      <c r="BX214" s="99">
        <f>IF(ISNA(VLOOKUP($A214,'[2]1516 Exp_Rev Access'!$F$7:$GB$306,59,FALSE)),"",VLOOKUP($A214,'[2]1516 Exp_Rev Access'!$F$7:$GB$306,59,FALSE))</f>
        <v>0</v>
      </c>
      <c r="BY214" s="99">
        <f>IF(ISNA(VLOOKUP($A214,'[2]1516 Exp_Rev Access'!$F$7:$GB$306,60,FALSE)),"",VLOOKUP($A214,'[2]1516 Exp_Rev Access'!$F$7:$GB$306,60,FALSE))</f>
        <v>0</v>
      </c>
      <c r="BZ214" s="99">
        <f>IF(ISNA(VLOOKUP($A214,'[2]1516 Exp_Rev Access'!$F$7:$GB$306,61,FALSE)),"",VLOOKUP($A214,'[2]1516 Exp_Rev Access'!$F$7:$GB$306,61,FALSE))</f>
        <v>0</v>
      </c>
      <c r="CA214" s="99">
        <f>IF(ISNA(VLOOKUP($A214,'[2]1516 Exp_Rev Access'!$F$7:$GB$306,62,FALSE)),"",VLOOKUP($A214,'[2]1516 Exp_Rev Access'!$F$7:$GB$306,62,FALSE))</f>
        <v>0</v>
      </c>
      <c r="CB214" s="99">
        <f>IF(ISNA(VLOOKUP($A214,'[2]1516 Exp_Rev Access'!$F$7:$GB$306,63,FALSE)),"",VLOOKUP($A214,'[2]1516 Exp_Rev Access'!$F$7:$GB$306,63,FALSE))</f>
        <v>9.1300000000000008</v>
      </c>
      <c r="CC214" s="99">
        <f>IF(ISNA(VLOOKUP($A214,'[2]1516 Exp_Rev Access'!$F$7:$GB$306,64,FALSE)),"",VLOOKUP($A214,'[2]1516 Exp_Rev Access'!$F$7:$GB$306,64,FALSE))</f>
        <v>0</v>
      </c>
      <c r="CD214" s="101">
        <f t="shared" si="257"/>
        <v>9.1300000000000008</v>
      </c>
      <c r="CE214" s="72">
        <f>CD214/D214</f>
        <v>1.1199630444089145E-6</v>
      </c>
      <c r="CF214" s="103">
        <f>CD214/C214</f>
        <v>1.448861382210585E-2</v>
      </c>
      <c r="CG214" s="99">
        <f>IF(ISNA(VLOOKUP($A214,'[2]1516 Exp_Rev Access'!$F$7:$GB$306,65,FALSE)),"",VLOOKUP($A214,'[2]1516 Exp_Rev Access'!$F$7:$GB$306,65,FALSE))</f>
        <v>0</v>
      </c>
      <c r="CH214" s="99">
        <f>IF(ISNA(VLOOKUP($A214,'[2]1516 Exp_Rev Access'!$F$7:$GB$306,66,FALSE)),"",VLOOKUP($A214,'[2]1516 Exp_Rev Access'!$F$7:$GB$306,66,FALSE))</f>
        <v>0</v>
      </c>
      <c r="CI214" s="99">
        <f>IF(ISNA(VLOOKUP($A214,'[2]1516 Exp_Rev Access'!$F$7:$GB$306,67,FALSE)),"",VLOOKUP($A214,'[2]1516 Exp_Rev Access'!$F$7:$GB$306,67,FALSE))</f>
        <v>0</v>
      </c>
      <c r="CJ214" s="99">
        <f>IF(ISNA(VLOOKUP($A214,'[2]1516 Exp_Rev Access'!$F$7:$GB$306,68,FALSE)),"",VLOOKUP($A214,'[2]1516 Exp_Rev Access'!$F$7:$GB$306,68,FALSE))</f>
        <v>0</v>
      </c>
      <c r="CK214" s="99">
        <f>IF(ISNA(VLOOKUP($A214,'[2]1516 Exp_Rev Access'!$F$7:$GB$306,69,FALSE)),"",VLOOKUP($A214,'[2]1516 Exp_Rev Access'!$F$7:$GB$306,69,FALSE))</f>
        <v>0</v>
      </c>
      <c r="CL214" s="99">
        <f>IF(ISNA(VLOOKUP($A214,'[2]1516 Exp_Rev Access'!$F$7:$GB$306,70,FALSE)),"",VLOOKUP($A214,'[2]1516 Exp_Rev Access'!$F$7:$GB$306,70,FALSE))</f>
        <v>0</v>
      </c>
      <c r="CM214" s="99">
        <f>IF(ISNA(VLOOKUP($A214,'[2]1516 Exp_Rev Access'!$F$7:$GB$306,71,FALSE)),"",VLOOKUP($A214,'[2]1516 Exp_Rev Access'!$F$7:$GB$306,71,FALSE))</f>
        <v>0</v>
      </c>
      <c r="CN214" s="99">
        <f>IF(ISNA(VLOOKUP($A214,'[2]1516 Exp_Rev Access'!$F$7:$GB$306,72,FALSE)),"",VLOOKUP($A214,'[2]1516 Exp_Rev Access'!$F$7:$GB$306,72,FALSE))</f>
        <v>0</v>
      </c>
      <c r="CO214" s="99">
        <f>IF(ISNA(VLOOKUP($A214,'[2]1516 Exp_Rev Access'!$F$7:$GB$306,73,FALSE)),"",VLOOKUP($A214,'[2]1516 Exp_Rev Access'!$F$7:$GB$306,73,FALSE))</f>
        <v>0</v>
      </c>
      <c r="CP214" s="99">
        <f>IF(ISNA(VLOOKUP($A214,'[2]1516 Exp_Rev Access'!$F$7:$GB$306,74,FALSE)),"",VLOOKUP($A214,'[2]1516 Exp_Rev Access'!$F$7:$GB$306,74,FALSE))</f>
        <v>127681.39</v>
      </c>
      <c r="CQ214" s="99">
        <f>IF(ISNA(VLOOKUP($A214,'[2]1516 Exp_Rev Access'!$F$7:$GB$306,75,FALSE)),"",VLOOKUP($A214,'[2]1516 Exp_Rev Access'!$F$7:$GB$306,75,FALSE))</f>
        <v>0</v>
      </c>
      <c r="CR214" s="99">
        <f>IF(ISNA(VLOOKUP($A214,'[2]1516 Exp_Rev Access'!$F$7:$GB$306,76,FALSE)),"",VLOOKUP($A214,'[2]1516 Exp_Rev Access'!$F$7:$GB$306,76,FALSE))</f>
        <v>0</v>
      </c>
      <c r="CS214" s="99">
        <f>IF(ISNA(VLOOKUP($A214,'[2]1516 Exp_Rev Access'!$F$7:$GB$306,77,FALSE)),"",VLOOKUP($A214,'[2]1516 Exp_Rev Access'!$F$7:$GB$306,77,FALSE))</f>
        <v>0</v>
      </c>
      <c r="CT214" s="99">
        <f>IF(ISNA(VLOOKUP($A214,'[2]1516 Exp_Rev Access'!$F$7:$GB$306,78,FALSE)),"",VLOOKUP($A214,'[2]1516 Exp_Rev Access'!$F$7:$GB$306,78,FALSE))</f>
        <v>130187.7</v>
      </c>
      <c r="CU214" s="99">
        <f>IF(ISNA(VLOOKUP($A214,'[2]1516 Exp_Rev Access'!$F$7:$GB$306,79,FALSE)),"",VLOOKUP($A214,'[2]1516 Exp_Rev Access'!$F$7:$GB$306,79,FALSE))</f>
        <v>16577.87</v>
      </c>
      <c r="CV214" s="99">
        <f>IF(ISNA(VLOOKUP($A214,'[2]1516 Exp_Rev Access'!$F$7:$GB$306,80,FALSE)),"",VLOOKUP($A214,'[2]1516 Exp_Rev Access'!$F$7:$GB$306,80,FALSE))</f>
        <v>0</v>
      </c>
      <c r="CW214" s="99">
        <f>IF(ISNA(VLOOKUP($A214,'[2]1516 Exp_Rev Access'!$F$7:$GB$306,81,FALSE)),"",VLOOKUP($A214,'[2]1516 Exp_Rev Access'!$F$7:$GB$306,81,FALSE))</f>
        <v>0</v>
      </c>
      <c r="CX214" s="99">
        <f>IF(ISNA(VLOOKUP($A214,'[2]1516 Exp_Rev Access'!$F$7:$GB$306,82,FALSE)),"",VLOOKUP($A214,'[2]1516 Exp_Rev Access'!$F$7:$GB$306,82,FALSE))</f>
        <v>0</v>
      </c>
      <c r="CY214" s="99">
        <f>IF(ISNA(VLOOKUP($A214,'[2]1516 Exp_Rev Access'!$F$7:$GB$306,83,FALSE)),"",VLOOKUP($A214,'[2]1516 Exp_Rev Access'!$F$7:$GB$306,83,FALSE))</f>
        <v>0</v>
      </c>
      <c r="CZ214" s="99">
        <f>IF(ISNA(VLOOKUP($A214,'[2]1516 Exp_Rev Access'!$F$7:$GB$306,84,FALSE)),"",VLOOKUP($A214,'[2]1516 Exp_Rev Access'!$F$7:$GB$306,84,FALSE))</f>
        <v>0</v>
      </c>
      <c r="DA214" s="99">
        <f>IF(ISNA(VLOOKUP($A214,'[2]1516 Exp_Rev Access'!$F$7:$GB$306,85,FALSE)),"",VLOOKUP($A214,'[2]1516 Exp_Rev Access'!$F$7:$GB$306,85,FALSE))</f>
        <v>0</v>
      </c>
      <c r="DB214" s="99">
        <f>IF(ISNA(VLOOKUP($A214,'[2]1516 Exp_Rev Access'!$F$7:$GB$306,86,FALSE)),"",VLOOKUP($A214,'[2]1516 Exp_Rev Access'!$F$7:$GB$306,86,FALSE))</f>
        <v>0</v>
      </c>
      <c r="DC214" s="99">
        <f>IF(ISNA(VLOOKUP($A214,'[2]1516 Exp_Rev Access'!$F$7:$GB$306,87,FALSE)),"",VLOOKUP($A214,'[2]1516 Exp_Rev Access'!$F$7:$GB$306,87,FALSE))</f>
        <v>0</v>
      </c>
      <c r="DD214" s="99">
        <f>IF(ISNA(VLOOKUP($A214,'[2]1516 Exp_Rev Access'!$F$7:$GB$306,88,FALSE)),"",VLOOKUP($A214,'[2]1516 Exp_Rev Access'!$F$7:$GB$306,88,FALSE))</f>
        <v>0</v>
      </c>
      <c r="DE214" s="99">
        <f>IF(ISNA(VLOOKUP($A214,'[2]1516 Exp_Rev Access'!$F$7:$GB$306,89,FALSE)),"",VLOOKUP($A214,'[2]1516 Exp_Rev Access'!$F$7:$GB$306,89,FALSE))</f>
        <v>0</v>
      </c>
      <c r="DF214" s="99">
        <f>IF(ISNA(VLOOKUP($A214,'[2]1516 Exp_Rev Access'!$F$7:$GB$306,90,FALSE)),"",VLOOKUP($A214,'[2]1516 Exp_Rev Access'!$F$7:$GB$306,90,FALSE))</f>
        <v>0</v>
      </c>
      <c r="DG214" s="99">
        <f>IF(ISNA(VLOOKUP($A214,'[2]1516 Exp_Rev Access'!$F$7:$GB$306,91,FALSE)),"",VLOOKUP($A214,'[2]1516 Exp_Rev Access'!$F$7:$GB$306,91,FALSE))</f>
        <v>0</v>
      </c>
      <c r="DH214" s="99">
        <f>IF(ISNA(VLOOKUP($A214,'[2]1516 Exp_Rev Access'!$F$7:$GB$306,92,FALSE)),"",VLOOKUP($A214,'[2]1516 Exp_Rev Access'!$F$7:$GB$306,92,FALSE))</f>
        <v>49782.66</v>
      </c>
      <c r="DI214" s="99">
        <f>IF(ISNA(VLOOKUP($A214,'[2]1516 Exp_Rev Access'!$F$7:$GB$306,93,FALSE)),"",VLOOKUP($A214,'[2]1516 Exp_Rev Access'!$F$7:$GB$306,93,FALSE))</f>
        <v>0</v>
      </c>
      <c r="DJ214" s="99">
        <f>IF(ISNA(VLOOKUP($A214,'[2]1516 Exp_Rev Access'!$F$7:$GB$306,94,FALSE)),"",VLOOKUP($A214,'[2]1516 Exp_Rev Access'!$F$7:$GB$306,94,FALSE))</f>
        <v>0</v>
      </c>
      <c r="DK214" s="99">
        <f>IF(ISNA(VLOOKUP($A214,'[2]1516 Exp_Rev Access'!$F$7:$GB$306,95,FALSE)),"",VLOOKUP($A214,'[2]1516 Exp_Rev Access'!$F$7:$GB$306,95,FALSE))</f>
        <v>0</v>
      </c>
      <c r="DL214" s="99">
        <f>IF(ISNA(VLOOKUP($A214,'[2]1516 Exp_Rev Access'!$F$7:$GB$306,96,FALSE)),"",VLOOKUP($A214,'[2]1516 Exp_Rev Access'!$F$7:$GB$306,96,FALSE))</f>
        <v>0</v>
      </c>
      <c r="DM214" s="99">
        <f>IF(ISNA(VLOOKUP($A214,'[2]1516 Exp_Rev Access'!$F$7:$GB$306,97,FALSE)),"",VLOOKUP($A214,'[2]1516 Exp_Rev Access'!$F$7:$GB$306,97,FALSE))</f>
        <v>0</v>
      </c>
      <c r="DN214" s="99">
        <f>IF(ISNA(VLOOKUP($A214,'[2]1516 Exp_Rev Access'!$F$7:$GB$306,98,FALSE)),"",VLOOKUP($A214,'[2]1516 Exp_Rev Access'!$F$7:$GB$306,98,FALSE))</f>
        <v>0</v>
      </c>
      <c r="DO214" s="99">
        <f>IF(ISNA(VLOOKUP($A214,'[2]1516 Exp_Rev Access'!$F$7:$GB$306,99,FALSE)),"",VLOOKUP($A214,'[2]1516 Exp_Rev Access'!$F$7:$GB$306,99,FALSE))</f>
        <v>0</v>
      </c>
      <c r="DP214" s="99">
        <f>IF(ISNA(VLOOKUP($A214,'[2]1516 Exp_Rev Access'!$F$7:$GB$306,100,FALSE)),"",VLOOKUP($A214,'[2]1516 Exp_Rev Access'!$F$7:$GB$306,100,FALSE))</f>
        <v>0</v>
      </c>
      <c r="DQ214" s="99">
        <f>IF(ISNA(VLOOKUP($A214,'[2]1516 Exp_Rev Access'!$F$7:$GB$306,101,FALSE)),"",VLOOKUP($A214,'[2]1516 Exp_Rev Access'!$F$7:$GB$306,101,FALSE))</f>
        <v>0</v>
      </c>
      <c r="DR214" s="99">
        <f>IF(ISNA(VLOOKUP($A214,'[2]1516 Exp_Rev Access'!$F$7:$GB$306,102,FALSE)),"",VLOOKUP($A214,'[2]1516 Exp_Rev Access'!$F$7:$GB$306,102,FALSE))</f>
        <v>0</v>
      </c>
      <c r="DS214" s="99">
        <f>IF(ISNA(VLOOKUP($A214,'[2]1516 Exp_Rev Access'!$F$7:$GB$306,103,FALSE)),"",VLOOKUP($A214,'[2]1516 Exp_Rev Access'!$F$7:$GB$306,103,FALSE))</f>
        <v>0</v>
      </c>
      <c r="DT214" s="99">
        <f>IF(ISNA(VLOOKUP($A214,'[2]1516 Exp_Rev Access'!$F$7:$GB$306,104,FALSE)),"",VLOOKUP($A214,'[2]1516 Exp_Rev Access'!$F$7:$GB$306,104,FALSE))</f>
        <v>0</v>
      </c>
      <c r="DU214" s="99">
        <f>IF(ISNA(VLOOKUP($A214,'[2]1516 Exp_Rev Access'!$F$7:$GB$306,105,FALSE)),"",VLOOKUP($A214,'[2]1516 Exp_Rev Access'!$F$7:$GB$306,105,FALSE))</f>
        <v>0</v>
      </c>
      <c r="DV214" s="99">
        <f>IF(ISNA(VLOOKUP($A214,'[2]1516 Exp_Rev Access'!$F$7:$GB$306,106,FALSE)),"",VLOOKUP($A214,'[2]1516 Exp_Rev Access'!$F$7:$GB$306,106,FALSE))</f>
        <v>0</v>
      </c>
      <c r="DW214" s="99">
        <f>IF(ISNA(VLOOKUP($A214,'[2]1516 Exp_Rev Access'!$F$7:$GB$306,107,FALSE)),"",VLOOKUP($A214,'[2]1516 Exp_Rev Access'!$F$7:$GB$306,107,FALSE))</f>
        <v>0</v>
      </c>
      <c r="DX214" s="99">
        <f>IF(ISNA(VLOOKUP($A214,'[2]1516 Exp_Rev Access'!$F$7:$GB$306,108,FALSE)),"",VLOOKUP($A214,'[2]1516 Exp_Rev Access'!$F$7:$GB$306,108,FALSE))</f>
        <v>0</v>
      </c>
      <c r="DY214" s="99">
        <f>IF(ISNA(VLOOKUP($A214,'[2]1516 Exp_Rev Access'!$F$7:$GB$306,109,FALSE)),"",VLOOKUP($A214,'[2]1516 Exp_Rev Access'!$F$7:$GB$306,109,FALSE))</f>
        <v>0</v>
      </c>
      <c r="DZ214" s="99">
        <f>IF(ISNA(VLOOKUP($A214,'[2]1516 Exp_Rev Access'!$F$7:$GB$306,110,FALSE)),"",VLOOKUP($A214,'[2]1516 Exp_Rev Access'!$F$7:$GB$306,110,FALSE))</f>
        <v>0</v>
      </c>
      <c r="EA214" s="99">
        <f>IF(ISNA(VLOOKUP($A214,'[2]1516 Exp_Rev Access'!$F$7:$GB$306,111,FALSE)),"",VLOOKUP($A214,'[2]1516 Exp_Rev Access'!$F$7:$GB$306,111,FALSE))</f>
        <v>0</v>
      </c>
      <c r="EB214" s="99">
        <f>IF(ISNA(VLOOKUP($A214,'[2]1516 Exp_Rev Access'!$F$7:$GB$306,112,FALSE)),"",VLOOKUP($A214,'[2]1516 Exp_Rev Access'!$F$7:$GB$306,112,FALSE))</f>
        <v>0</v>
      </c>
      <c r="EC214" s="99">
        <f>IF(ISNA(VLOOKUP($A214,'[2]1516 Exp_Rev Access'!$F$7:$GB$306,113,FALSE)),"",VLOOKUP($A214,'[2]1516 Exp_Rev Access'!$F$7:$GB$306,113,FALSE))</f>
        <v>0</v>
      </c>
      <c r="ED214" s="99">
        <f>IF(ISNA(VLOOKUP($A214,'[2]1516 Exp_Rev Access'!$F$7:$GB$306,114,FALSE)),"",VLOOKUP($A214,'[2]1516 Exp_Rev Access'!$F$7:$GB$306,114,FALSE))</f>
        <v>0</v>
      </c>
      <c r="EE214" s="99">
        <f>IF(ISNA(VLOOKUP($A214,'[2]1516 Exp_Rev Access'!$F$7:$GB$306,115,FALSE)),"",VLOOKUP($A214,'[2]1516 Exp_Rev Access'!$F$7:$GB$306,115,FALSE))</f>
        <v>0</v>
      </c>
      <c r="EF214" s="99">
        <f>IF(ISNA(VLOOKUP($A214,'[2]1516 Exp_Rev Access'!$F$7:$GB$306,116,FALSE)),"",VLOOKUP($A214,'[2]1516 Exp_Rev Access'!$F$7:$GB$306,116,FALSE))</f>
        <v>0</v>
      </c>
      <c r="EG214" s="99">
        <f>IF(ISNA(VLOOKUP($A214,'[2]1516 Exp_Rev Access'!$F$7:$GB$306,117,FALSE)),"",VLOOKUP($A214,'[2]1516 Exp_Rev Access'!$F$7:$GB$306,117,FALSE))</f>
        <v>0</v>
      </c>
      <c r="EH214" s="99">
        <f>IF(ISNA(VLOOKUP($A214,'[2]1516 Exp_Rev Access'!$F$7:$GB$306,118,FALSE)),"",VLOOKUP($A214,'[2]1516 Exp_Rev Access'!$F$7:$GB$306,118,FALSE))</f>
        <v>0</v>
      </c>
      <c r="EI214" s="99">
        <f>IF(ISNA(VLOOKUP($A214,'[2]1516 Exp_Rev Access'!$F$7:$GB$306,119,FALSE)),"",VLOOKUP($A214,'[2]1516 Exp_Rev Access'!$F$7:$GB$306,119,FALSE))</f>
        <v>0</v>
      </c>
      <c r="EJ214" s="99">
        <f>IF(ISNA(VLOOKUP($A214,'[2]1516 Exp_Rev Access'!$F$7:$GB$306,120,FALSE)),"",VLOOKUP($A214,'[2]1516 Exp_Rev Access'!$F$7:$GB$306,120,FALSE))</f>
        <v>0</v>
      </c>
      <c r="EK214" s="99">
        <f>IF(ISNA(VLOOKUP($A214,'[2]1516 Exp_Rev Access'!$F$7:$GB$306,121,FALSE)),"",VLOOKUP($A214,'[2]1516 Exp_Rev Access'!$F$7:$GB$306,121,FALSE))</f>
        <v>0</v>
      </c>
      <c r="EL214" s="99">
        <f>IF(ISNA(VLOOKUP($A214,'[2]1516 Exp_Rev Access'!$F$7:$GB$306,122,FALSE)),"",VLOOKUP($A214,'[2]1516 Exp_Rev Access'!$F$7:$GB$306,122,FALSE))</f>
        <v>0</v>
      </c>
      <c r="EM214" s="99">
        <f>IF(ISNA(VLOOKUP($A214,'[2]1516 Exp_Rev Access'!$F$7:$GB$306,123,FALSE)),"",VLOOKUP($A214,'[2]1516 Exp_Rev Access'!$F$7:$GB$306,123,FALSE))</f>
        <v>0</v>
      </c>
      <c r="EN214" s="99">
        <f>IF(ISNA(VLOOKUP($A214,'[2]1516 Exp_Rev Access'!$F$7:$GB$306,124,FALSE)),"",VLOOKUP($A214,'[2]1516 Exp_Rev Access'!$F$7:$GB$306,124,FALSE))</f>
        <v>0</v>
      </c>
      <c r="EO214" s="99">
        <f>IF(ISNA(VLOOKUP($A214,'[2]1516 Exp_Rev Access'!$F$7:$GB$306,125,FALSE)),"",VLOOKUP($A214,'[2]1516 Exp_Rev Access'!$F$7:$GB$306,125,FALSE))</f>
        <v>0</v>
      </c>
      <c r="EP214" s="99">
        <f>IF(ISNA(VLOOKUP($A214,'[2]1516 Exp_Rev Access'!$F$7:$GB$306,126,FALSE)),"",VLOOKUP($A214,'[2]1516 Exp_Rev Access'!$F$7:$GB$306,126,FALSE))</f>
        <v>0</v>
      </c>
      <c r="EQ214" s="99">
        <f>IF(ISNA(VLOOKUP($A214,'[2]1516 Exp_Rev Access'!$F$7:$GB$306,127,FALSE)),"",VLOOKUP($A214,'[2]1516 Exp_Rev Access'!$F$7:$GB$306,127,FALSE))</f>
        <v>0</v>
      </c>
      <c r="ER214" s="99">
        <f>IF(ISNA(VLOOKUP($A214,'[2]1516 Exp_Rev Access'!$F$7:$GB$306,128,FALSE)),"",VLOOKUP($A214,'[2]1516 Exp_Rev Access'!$F$7:$GB$306,128,FALSE))</f>
        <v>0</v>
      </c>
      <c r="ES214" s="99">
        <f>IF(ISNA(VLOOKUP($A214,'[2]1516 Exp_Rev Access'!$F$7:$GB$306,129,FALSE)),"",VLOOKUP($A214,'[2]1516 Exp_Rev Access'!$F$7:$GB$306,129,FALSE))</f>
        <v>0</v>
      </c>
      <c r="ET214" s="99">
        <f>IF(ISNA(VLOOKUP($A214,'[2]1516 Exp_Rev Access'!$F$7:$GB$306,130,FALSE)),"",VLOOKUP($A214,'[2]1516 Exp_Rev Access'!$F$7:$GB$306,130,FALSE))</f>
        <v>0</v>
      </c>
      <c r="EU214" s="99">
        <f>IF(ISNA(VLOOKUP($A214,'[2]1516 Exp_Rev Access'!$F$7:$GB$306,131,FALSE)),"",VLOOKUP($A214,'[2]1516 Exp_Rev Access'!$F$7:$GB$306,131,FALSE))</f>
        <v>8743.26</v>
      </c>
      <c r="EV214" s="99">
        <f>IF(ISNA(VLOOKUP($A214,'[2]1516 Exp_Rev Access'!$F$7:$GB$306,132,FALSE)),"",VLOOKUP($A214,'[2]1516 Exp_Rev Access'!$F$7:$GB$306,132,FALSE))</f>
        <v>0</v>
      </c>
      <c r="EW214" s="99">
        <f>IF(ISNA(VLOOKUP($A214,'[2]1516 Exp_Rev Access'!$F$7:$GB$306,133,FALSE)),"",VLOOKUP($A214,'[2]1516 Exp_Rev Access'!$F$7:$GB$306,133,FALSE))</f>
        <v>0</v>
      </c>
      <c r="EX214" s="99">
        <f>IF(ISNA(VLOOKUP($A214,'[2]1516 Exp_Rev Access'!$F$7:$GB$306,134,FALSE)),"",VLOOKUP($A214,'[2]1516 Exp_Rev Access'!$F$7:$GB$306,134,FALSE))</f>
        <v>0</v>
      </c>
      <c r="EY214" s="99">
        <f>IF(ISNA(VLOOKUP($A214,'[2]1516 Exp_Rev Access'!$F$7:$GB$306,135,FALSE)),"",VLOOKUP($A214,'[2]1516 Exp_Rev Access'!$F$7:$GB$306,135,FALSE))</f>
        <v>0</v>
      </c>
      <c r="EZ214" s="99">
        <f>IF(ISNA(VLOOKUP($A214,'[2]1516 Exp_Rev Access'!$F$7:$GB$306,136,FALSE)),"",VLOOKUP($A214,'[2]1516 Exp_Rev Access'!$F$7:$GB$306,136,FALSE))</f>
        <v>0</v>
      </c>
      <c r="FA214" s="99">
        <f>IF(ISNA(VLOOKUP($A214,'[2]1516 Exp_Rev Access'!$F$7:$GB$306,137,FALSE)),"",VLOOKUP($A214,'[2]1516 Exp_Rev Access'!$F$7:$GB$306,137,FALSE))</f>
        <v>0</v>
      </c>
      <c r="FB214" s="99">
        <f>IF(ISNA(VLOOKUP($A214,'[2]1516 Exp_Rev Access'!$F$7:$GB$306,138,FALSE)),"",VLOOKUP($A214,'[2]1516 Exp_Rev Access'!$F$7:$GB$306,138,FALSE))</f>
        <v>0</v>
      </c>
      <c r="FC214" s="99">
        <f>IF(ISNA(VLOOKUP($A214,'[2]1516 Exp_Rev Access'!$F$7:$GB$306,139,FALSE)),"",VLOOKUP($A214,'[2]1516 Exp_Rev Access'!$F$7:$GB$306,139,FALSE))</f>
        <v>0</v>
      </c>
      <c r="FD214" s="99">
        <f>IF(ISNA(VLOOKUP($A214,'[2]1516 Exp_Rev Access'!$F$7:$FS$306,140,FALSE)),"",VLOOKUP($A214,'[2]1516 Exp_Rev Access'!$F$7:$FS$306,140,FALSE))</f>
        <v>0</v>
      </c>
      <c r="FE214" s="99">
        <f>IF(ISNA(VLOOKUP($A214,'[2]1516 Exp_Rev Access'!$F$7:$FS$306,141,FALSE)),"",VLOOKUP($A214,'[2]1516 Exp_Rev Access'!$F$7:$FS$306,141,FALSE))</f>
        <v>0</v>
      </c>
      <c r="FF214" s="99">
        <f>IF(ISNA(VLOOKUP($A214,'[2]1516 Exp_Rev Access'!$F$7:$FS$306,142,FALSE)),"",VLOOKUP($A214,'[2]1516 Exp_Rev Access'!$F$7:$FS$306,142,FALSE))</f>
        <v>0</v>
      </c>
      <c r="FG214" s="99">
        <f>IF(ISNA(VLOOKUP($A214,'[2]1516 Exp_Rev Access'!$F$7:$FS$306,143,FALSE)),"",VLOOKUP($A214,'[2]1516 Exp_Rev Access'!$F$7:$FS$306,143,FALSE))</f>
        <v>0</v>
      </c>
      <c r="FH214" s="99">
        <f>IF(ISNA(VLOOKUP($A214,'[2]1516 Exp_Rev Access'!$F$7:$FS$306,144,FALSE)),"",VLOOKUP($A214,'[2]1516 Exp_Rev Access'!$F$7:$FS$306,144,FALSE))</f>
        <v>0</v>
      </c>
      <c r="FI214" s="99">
        <f>IF(ISNA(VLOOKUP($A214,'[2]1516 Exp_Rev Access'!$F$7:$FS$306,145,FALSE)),"",VLOOKUP($A214,'[2]1516 Exp_Rev Access'!$F$7:$FS$306,145,FALSE))</f>
        <v>0</v>
      </c>
      <c r="FJ214" s="99">
        <f>IF(ISNA(VLOOKUP($A214,'[2]1516 Exp_Rev Access'!$F$7:$FS$306,146,FALSE)),"",VLOOKUP($A214,'[2]1516 Exp_Rev Access'!$F$7:$FS$306,146,FALSE))</f>
        <v>0</v>
      </c>
      <c r="FK214" s="99">
        <f>IF(ISNA(VLOOKUP($A214,'[2]1516 Exp_Rev Access'!$F$7:$FS$306,147,FALSE)),"",VLOOKUP($A214,'[2]1516 Exp_Rev Access'!$F$7:$FS$306,147,FALSE))</f>
        <v>0</v>
      </c>
      <c r="FL214" s="99">
        <f>IF(ISNA(VLOOKUP($A214,'[2]1516 Exp_Rev Access'!$F$7:$FS$306,148,FALSE)),"",VLOOKUP($A214,'[2]1516 Exp_Rev Access'!$F$7:$FS$306,148,FALSE))</f>
        <v>0</v>
      </c>
      <c r="FM214" s="99">
        <f>IF(ISNA(VLOOKUP($A214,'[2]1516 Exp_Rev Access'!$F$7:$FS$306,149,FALSE)),"",VLOOKUP($A214,'[2]1516 Exp_Rev Access'!$F$7:$FS$306,149,FALSE))</f>
        <v>0</v>
      </c>
      <c r="FN214" s="99">
        <f>IF(ISNA(VLOOKUP($A214,'[2]1516 Exp_Rev Access'!$F$7:$FS$306,150,FALSE)),"",VLOOKUP($A214,'[2]1516 Exp_Rev Access'!$F$7:$FS$306,150,FALSE))</f>
        <v>0</v>
      </c>
      <c r="FO214" s="99">
        <f>IF(ISNA(VLOOKUP($A214,'[2]1516 Exp_Rev Access'!$F$7:$FS$306,151,FALSE)),"",VLOOKUP($A214,'[2]1516 Exp_Rev Access'!$F$7:$FS$306,151,FALSE))</f>
        <v>0</v>
      </c>
      <c r="FP214" s="99">
        <f>IF(ISNA(VLOOKUP($A214,'[2]1516 Exp_Rev Access'!$F$7:$FS$306,152,FALSE)),"",VLOOKUP($A214,'[2]1516 Exp_Rev Access'!$F$7:$FS$306,152,FALSE))</f>
        <v>0</v>
      </c>
      <c r="FQ214" s="99">
        <f>IF(ISNA(VLOOKUP($A214,'[2]1516 Exp_Rev Access'!$F$7:$FS$306,153,FALSE)),"",VLOOKUP($A214,'[2]1516 Exp_Rev Access'!$F$7:$FS$306,153,FALSE))</f>
        <v>19301.68</v>
      </c>
      <c r="FR214" s="101">
        <f t="shared" si="260"/>
        <v>352274.56</v>
      </c>
      <c r="FS214" s="72">
        <f t="shared" si="261"/>
        <v>4.3212977950209286E-2</v>
      </c>
      <c r="FT214" s="94">
        <f t="shared" si="262"/>
        <v>559.03286519082758</v>
      </c>
      <c r="FU214" s="99">
        <f>IF(ISNA(VLOOKUP($A214,'[2]1516 Exp_Rev Access'!$F$7:$GB$306,154,FALSE)),"",VLOOKUP($A214,'[2]1516 Exp_Rev Access'!$F$7:$GB$306,154,FALSE))</f>
        <v>0</v>
      </c>
      <c r="FV214" s="99">
        <f>IF(ISNA(VLOOKUP($A214,'[2]1516 Exp_Rev Access'!$F$7:$GB$306,155,FALSE)),"",VLOOKUP($A214,'[2]1516 Exp_Rev Access'!$F$7:$GB$306,155,FALSE))</f>
        <v>0</v>
      </c>
      <c r="FW214" s="99">
        <f>IF(ISNA(VLOOKUP($A214,'[2]1516 Exp_Rev Access'!$F$7:$GB$306,156,FALSE)),"",VLOOKUP($A214,'[2]1516 Exp_Rev Access'!$F$7:$GB$306,156,FALSE))</f>
        <v>0</v>
      </c>
      <c r="FX214" s="99">
        <f>IF(ISNA(VLOOKUP($A214,'[2]1516 Exp_Rev Access'!$F$7:$GB$306,157,FALSE)),"",VLOOKUP($A214,'[2]1516 Exp_Rev Access'!$F$7:$GB$306,157,FALSE))</f>
        <v>0</v>
      </c>
      <c r="FY214" s="99">
        <f>IF(ISNA(VLOOKUP($A214,'[2]1516 Exp_Rev Access'!$F$7:$GB$306,158,FALSE)),"",VLOOKUP($A214,'[2]1516 Exp_Rev Access'!$F$7:$GB$306,158,FALSE))</f>
        <v>0</v>
      </c>
      <c r="FZ214" s="99">
        <f>IF(ISNA(VLOOKUP($A214,'[2]1516 Exp_Rev Access'!$F$7:$GB$306,159,FALSE)),"",VLOOKUP($A214,'[2]1516 Exp_Rev Access'!$F$7:$GB$306,159,FALSE))</f>
        <v>0</v>
      </c>
      <c r="GA214" s="99">
        <f>IF(ISNA(VLOOKUP($A214,'[2]1516 Exp_Rev Access'!$F$7:$GB$306,160,FALSE)),"",VLOOKUP($A214,'[2]1516 Exp_Rev Access'!$F$7:$GB$306,160,FALSE))</f>
        <v>0</v>
      </c>
      <c r="GB214" s="99">
        <f>IF(ISNA(VLOOKUP($A214,'[2]1516 Exp_Rev Access'!$F$7:$GB$306,161,FALSE)),"",VLOOKUP($A214,'[2]1516 Exp_Rev Access'!$F$7:$GB$306,161,FALSE))</f>
        <v>0</v>
      </c>
      <c r="GC214" s="99">
        <f>IF(ISNA(VLOOKUP($A214,'[2]1516 Exp_Rev Access'!$F$7:$GB$306,162,FALSE)),"",VLOOKUP($A214,'[2]1516 Exp_Rev Access'!$F$7:$GB$306,162,FALSE))</f>
        <v>0</v>
      </c>
      <c r="GD214" s="99">
        <f>IF(ISNA(VLOOKUP($A214,'[2]1516 Exp_Rev Access'!$F$7:$GB$306,163,FALSE)),"",VLOOKUP($A214,'[2]1516 Exp_Rev Access'!$F$7:$GB$306,163,FALSE))</f>
        <v>0</v>
      </c>
      <c r="GE214" s="99">
        <f>IF(ISNA(VLOOKUP($A214,'[2]1516 Exp_Rev Access'!$F$7:$GB$306,164,FALSE)),"",VLOOKUP($A214,'[2]1516 Exp_Rev Access'!$F$7:$GB$306,164,FALSE))</f>
        <v>2135.83</v>
      </c>
      <c r="GF214" s="99">
        <f>IF(ISNA(VLOOKUP($A214,'[2]1516 Exp_Rev Access'!$F$7:$GB$306,165,FALSE)),"",VLOOKUP($A214,'[2]1516 Exp_Rev Access'!$F$7:$GB$306,165,FALSE))</f>
        <v>0</v>
      </c>
      <c r="GG214" s="99">
        <f>IF(ISNA(VLOOKUP($A214,'[2]1516 Exp_Rev Access'!$F$7:$GB$306,166,FALSE)),"",VLOOKUP($A214,'[2]1516 Exp_Rev Access'!$F$7:$GB$306,166,FALSE))</f>
        <v>0</v>
      </c>
      <c r="GH214" s="99">
        <f>IF(ISNA(VLOOKUP($A214,'[2]1516 Exp_Rev Access'!$F$7:$GB$306,167,FALSE)),"",VLOOKUP($A214,'[2]1516 Exp_Rev Access'!$F$7:$GB$306,167,FALSE))</f>
        <v>0</v>
      </c>
      <c r="GI214" s="99">
        <f>IF(ISNA(VLOOKUP($A214,'[2]1516 Exp_Rev Access'!$F$7:$GB$306,168,FALSE)),"",VLOOKUP($A214,'[2]1516 Exp_Rev Access'!$F$7:$GB$306,168,FALSE))</f>
        <v>0</v>
      </c>
      <c r="GJ214" s="99">
        <f>IF(ISNA(VLOOKUP($A214,'[2]1516 Exp_Rev Access'!$F$7:$GB$306,169,FALSE)),"",VLOOKUP($A214,'[2]1516 Exp_Rev Access'!$F$7:$GB$306,169,FALSE))</f>
        <v>0</v>
      </c>
      <c r="GK214" s="99">
        <f>IF(ISNA(VLOOKUP($A214,'[2]1516 Exp_Rev Access'!$F$7:$GB$306,170,FALSE)),"",VLOOKUP($A214,'[2]1516 Exp_Rev Access'!$F$7:$GB$306,170,FALSE))</f>
        <v>480</v>
      </c>
      <c r="GL214" s="99">
        <f>IF(ISNA(VLOOKUP($A214,'[2]1516 Exp_Rev Access'!$F$7:$GB$306,171,FALSE)),"",VLOOKUP($A214,'[2]1516 Exp_Rev Access'!$F$7:$GB$306,171,FALSE))</f>
        <v>0</v>
      </c>
      <c r="GM214" s="99">
        <f>IF(ISNA(VLOOKUP($A214,'[2]1516 Exp_Rev Access'!$F$7:$GB$306,172,FALSE)),"",VLOOKUP($A214,'[2]1516 Exp_Rev Access'!$F$7:$GB$306,172,FALSE))</f>
        <v>0</v>
      </c>
      <c r="GN214" s="99">
        <f>IF(ISNA(VLOOKUP($A214,'[2]1516 Exp_Rev Access'!$F$7:$GB$306,173,FALSE)),"",VLOOKUP($A214,'[2]1516 Exp_Rev Access'!$F$7:$GB$306,173,FALSE))</f>
        <v>0</v>
      </c>
      <c r="GO214" s="99">
        <f>IF(ISNA(VLOOKUP($A214,'[2]1516 Exp_Rev Access'!$F$7:$GB$306,174,FALSE)),"",VLOOKUP($A214,'[2]1516 Exp_Rev Access'!$F$7:$GB$306,174,FALSE))</f>
        <v>0</v>
      </c>
      <c r="GP214" s="99">
        <f>IF(ISNA(VLOOKUP($A214,'[2]1516 Exp_Rev Access'!$F$7:$GB$306,175,FALSE)),"",VLOOKUP($A214,'[2]1516 Exp_Rev Access'!$F$7:$GB$306,175,FALSE))</f>
        <v>0</v>
      </c>
      <c r="GQ214" s="99">
        <f>IF(ISNA(VLOOKUP($A214,'[2]1516 Exp_Rev Access'!$F$7:$GB$306,176,FALSE)),"",VLOOKUP($A214,'[2]1516 Exp_Rev Access'!$F$7:$GB$306,176,FALSE))</f>
        <v>0</v>
      </c>
      <c r="GR214" s="99">
        <f>IF(ISNA(VLOOKUP($A214,'[2]1516 Exp_Rev Access'!$F$7:$GB$306,177,FALSE)),"",VLOOKUP($A214,'[2]1516 Exp_Rev Access'!$F$7:$GB$306,177,FALSE))</f>
        <v>0</v>
      </c>
      <c r="GS214" s="99">
        <f>IF(ISNA(VLOOKUP($A214,'[2]1516 Exp_Rev Access'!$F$7:$GB$306,178,FALSE)),"",VLOOKUP($A214,'[2]1516 Exp_Rev Access'!$F$7:$GB$306,178,FALSE))</f>
        <v>0</v>
      </c>
      <c r="GT214" s="101">
        <f t="shared" si="263"/>
        <v>2615.83</v>
      </c>
      <c r="GU214" s="72">
        <f t="shared" si="264"/>
        <v>3.2087983904229689E-4</v>
      </c>
      <c r="GV214" s="84">
        <f t="shared" si="265"/>
        <v>4.1511227485519324</v>
      </c>
    </row>
    <row r="215" spans="1:207" x14ac:dyDescent="0.2">
      <c r="A215" s="96"/>
      <c r="B215" s="78" t="s">
        <v>540</v>
      </c>
      <c r="D215" s="79"/>
      <c r="F215" s="80"/>
      <c r="G215" s="98" t="str">
        <f>IF(ISNA(VLOOKUP($A215,'[2]1516 Exp_Rev Access'!$F$7:$FS$306,2,FALSE)),"",VLOOKUP($A215,'[2]1516 Exp_Rev Access'!$F$7:$FS$306,2,FALSE))</f>
        <v/>
      </c>
      <c r="H215" s="98" t="str">
        <f>IF(ISNA(VLOOKUP($A215,'[2]1516 Exp_Rev Access'!$F$7:$FS$306,3,FALSE)),"",VLOOKUP($A215,'[2]1516 Exp_Rev Access'!$F$7:$FS$306,3,FALSE))</f>
        <v/>
      </c>
      <c r="I215" s="98" t="str">
        <f>IF(ISNA(VLOOKUP($A215,'[2]1516 Exp_Rev Access'!$F$7:$FS$306,4,FALSE)),"",VLOOKUP($A215,'[2]1516 Exp_Rev Access'!$F$7:$FS$306,4,FALSE))</f>
        <v/>
      </c>
      <c r="J215" s="98" t="str">
        <f>IF(ISNA(VLOOKUP($A215,'[2]1516 Exp_Rev Access'!$F$7:$FS$306,5,FALSE)),"",VLOOKUP($A215,'[2]1516 Exp_Rev Access'!$F$7:$FS$306,5,FALSE))</f>
        <v/>
      </c>
      <c r="K215" s="98" t="str">
        <f>IF(ISNA(VLOOKUP($A215,'[2]1516 Exp_Rev Access'!$F$7:$FS$306,6,FALSE)),"",VLOOKUP($A215,'[2]1516 Exp_Rev Access'!$F$7:$FS$306,6,FALSE))</f>
        <v/>
      </c>
      <c r="L215" s="98" t="str">
        <f>IF(ISNA(VLOOKUP($A215,'[2]1516 Exp_Rev Access'!$F$7:$FS$306,7,FALSE)),"",VLOOKUP($A215,'[2]1516 Exp_Rev Access'!$F$7:$FS$306,7,FALSE))</f>
        <v/>
      </c>
      <c r="N215" s="82"/>
      <c r="O215" s="83"/>
      <c r="P215" s="99" t="str">
        <f>IF(ISNA(VLOOKUP($A215,'[2]1516 Exp_Rev Access'!$F$7:$FS$306,8,FALSE)),"",VLOOKUP($A215,'[2]1516 Exp_Rev Access'!$F$7:$FS$306,8,FALSE))</f>
        <v/>
      </c>
      <c r="Q215" s="99" t="str">
        <f>IF(ISNA(VLOOKUP($A215,'[2]1516 Exp_Rev Access'!$F$7:$FS$306,8,FALSE)),"",VLOOKUP($A215,'[2]1516 Exp_Rev Access'!$F$7:$FS$306,8,FALSE))</f>
        <v/>
      </c>
      <c r="R215" s="99" t="str">
        <f>IF(ISNA(VLOOKUP($A215,'[2]1516 Exp_Rev Access'!$F$7:$FS$306,9,FALSE)),"",VLOOKUP($A215,'[2]1516 Exp_Rev Access'!$F$7:$FS$306,9,FALSE))</f>
        <v/>
      </c>
      <c r="S215" s="99" t="str">
        <f>IF(ISNA(VLOOKUP($A215,'[2]1516 Exp_Rev Access'!$F$7:$FS$306,11,FALSE)),"",VLOOKUP($A215,'[2]1516 Exp_Rev Access'!$F$7:$FS$306,11,FALSE))</f>
        <v/>
      </c>
      <c r="T215" s="99" t="str">
        <f>IF(ISNA(VLOOKUP($A215,'[2]1516 Exp_Rev Access'!$F$7:$FS$306,12,FALSE)),"",VLOOKUP($A215,'[2]1516 Exp_Rev Access'!$F$7:$FS$306,12,FALSE))</f>
        <v/>
      </c>
      <c r="U215" s="99" t="str">
        <f>IF(ISNA(VLOOKUP($A215,'[2]1516 Exp_Rev Access'!$F$7:$FS$306,13,FALSE)),"",VLOOKUP($A215,'[2]1516 Exp_Rev Access'!$F$7:$FS$306,13,FALSE))</f>
        <v/>
      </c>
      <c r="V215" s="99" t="str">
        <f>IF(ISNA(VLOOKUP($A215,'[2]1516 Exp_Rev Access'!$F$7:$FS$306,14,FALSE)),"",VLOOKUP($A215,'[2]1516 Exp_Rev Access'!$F$7:$FS$306,14,FALSE))</f>
        <v/>
      </c>
      <c r="W215" s="99" t="str">
        <f>IF(ISNA(VLOOKUP($A215,'[2]1516 Exp_Rev Access'!$F$7:$FS$306,15,FALSE)),"",VLOOKUP($A215,'[2]1516 Exp_Rev Access'!$F$7:$FS$306,15,FALSE))</f>
        <v/>
      </c>
      <c r="X215" s="99" t="str">
        <f>IF(ISNA(VLOOKUP($A215,'[2]1516 Exp_Rev Access'!$F$7:$FS$306,16,FALSE)),"",VLOOKUP($A215,'[2]1516 Exp_Rev Access'!$F$7:$FS$306,16,FALSE))</f>
        <v/>
      </c>
      <c r="Y215" s="99" t="str">
        <f>IF(ISNA(VLOOKUP($A215,'[2]1516 Exp_Rev Access'!$F$7:$FS$306,17,FALSE)),"",VLOOKUP($A215,'[2]1516 Exp_Rev Access'!$F$7:$FS$306,17,FALSE))</f>
        <v/>
      </c>
      <c r="Z215" s="99" t="str">
        <f>IF(ISNA(VLOOKUP($A215,'[2]1516 Exp_Rev Access'!$F$7:$FS$306,18,FALSE)),"",VLOOKUP($A215,'[2]1516 Exp_Rev Access'!$F$7:$FS$306,18,FALSE))</f>
        <v/>
      </c>
      <c r="AA215" s="99" t="str">
        <f>IF(ISNA(VLOOKUP($A215,'[2]1516 Exp_Rev Access'!$F$7:$FS$306,19,FALSE)),"",VLOOKUP($A215,'[2]1516 Exp_Rev Access'!$F$7:$FS$306,19,FALSE))</f>
        <v/>
      </c>
      <c r="AB215" s="99" t="str">
        <f>IF(ISNA(VLOOKUP($A215,'[2]1516 Exp_Rev Access'!$F$7:$FS$306,20,FALSE)),"",VLOOKUP($A215,'[2]1516 Exp_Rev Access'!$F$7:$FS$306,20,FALSE))</f>
        <v/>
      </c>
      <c r="AC215" s="99" t="str">
        <f>IF(ISNA(VLOOKUP($A215,'[2]1516 Exp_Rev Access'!$F$7:$FS$306,21,FALSE)),"",VLOOKUP($A215,'[2]1516 Exp_Rev Access'!$F$7:$FS$306,21,FALSE))</f>
        <v/>
      </c>
      <c r="AD215" s="99" t="str">
        <f>IF(ISNA(VLOOKUP($A215,'[2]1516 Exp_Rev Access'!$F$7:$FS$306,22,FALSE)),"",VLOOKUP($A215,'[2]1516 Exp_Rev Access'!$F$7:$FS$306,22,FALSE))</f>
        <v/>
      </c>
      <c r="AE215" s="99" t="str">
        <f>IF(ISNA(VLOOKUP($A215,'[2]1516 Exp_Rev Access'!$F$7:$FS$306,23,FALSE)),"",VLOOKUP($A215,'[2]1516 Exp_Rev Access'!$F$7:$FS$306,23,FALSE))</f>
        <v/>
      </c>
      <c r="AF215" s="99" t="str">
        <f>IF(ISNA(VLOOKUP($A215,'[2]1516 Exp_Rev Access'!$F$7:$FS$306,24,FALSE)),"",VLOOKUP($A215,'[2]1516 Exp_Rev Access'!$F$7:$FS$306,24,FALSE))</f>
        <v/>
      </c>
      <c r="AG215" s="99" t="str">
        <f>IF(ISNA(VLOOKUP($A215,'[2]1516 Exp_Rev Access'!$F$7:$FS$306,25,FALSE)),"",VLOOKUP($A215,'[2]1516 Exp_Rev Access'!$F$7:$FS$306,25,FALSE))</f>
        <v/>
      </c>
      <c r="AH215" s="98" t="str">
        <f>IF(ISNA(VLOOKUP($A215,'[2]1516 Exp_Rev Access'!$F$7:$FS$306,26,FALSE)),"",VLOOKUP($A215,'[2]1516 Exp_Rev Access'!$F$7:$FS$306,26,FALSE))</f>
        <v/>
      </c>
      <c r="AI215" s="98" t="str">
        <f>IF(ISNA(VLOOKUP($A215,'[2]1516 Exp_Rev Access'!$F$7:$FS$306,27,FALSE)),"",VLOOKUP($A215,'[2]1516 Exp_Rev Access'!$F$7:$FS$306,27,FALSE))</f>
        <v/>
      </c>
      <c r="AJ215" s="98" t="str">
        <f>IF(ISNA(VLOOKUP($A215,'[2]1516 Exp_Rev Access'!$F$7:$FS$306,28,FALSE)),"",VLOOKUP($A215,'[2]1516 Exp_Rev Access'!$F$7:$FS$306,28,FALSE))</f>
        <v/>
      </c>
      <c r="AK215" s="98" t="str">
        <f>IF(ISNA(VLOOKUP($A215,'[2]1516 Exp_Rev Access'!$F$7:$FS$306,29,FALSE)),"",VLOOKUP($A215,'[2]1516 Exp_Rev Access'!$F$7:$FS$306,29,FALSE))</f>
        <v/>
      </c>
      <c r="AL215" s="83"/>
      <c r="AM215" s="82"/>
      <c r="AN215" s="83"/>
      <c r="AO215" s="85"/>
      <c r="AP215" s="85"/>
      <c r="AQ215" s="85"/>
      <c r="AR215" s="85"/>
      <c r="AS215" s="85"/>
      <c r="AT215" s="83"/>
      <c r="AU215" s="82"/>
      <c r="AV215" s="83"/>
      <c r="AW215" s="99" t="str">
        <f>IF(ISNA(VLOOKUP($A215,'[2]1516 Exp_Rev Access'!$F$7:$GB$306,35,FALSE)),"",VLOOKUP($A215,'[2]1516 Exp_Rev Access'!$F$7:$GB$306,35,FALSE))</f>
        <v/>
      </c>
      <c r="AX215" s="99" t="str">
        <f>IF(ISNA(VLOOKUP($A215,'[2]1516 Exp_Rev Access'!$F$7:$GB$306,36,FALSE)),"",VLOOKUP($A215,'[2]1516 Exp_Rev Access'!$F$7:$GB$306,36,FALSE))</f>
        <v/>
      </c>
      <c r="AY215" s="99" t="str">
        <f>IF(ISNA(VLOOKUP($A215,'[2]1516 Exp_Rev Access'!$F$7:$GB$306,37,FALSE)),"",VLOOKUP($A215,'[2]1516 Exp_Rev Access'!$F$7:$GB$306,37,FALSE))</f>
        <v/>
      </c>
      <c r="AZ215" s="99" t="str">
        <f>IF(ISNA(VLOOKUP($A215,'[2]1516 Exp_Rev Access'!$F$7:$GB$306,38,FALSE)),"",VLOOKUP($A215,'[2]1516 Exp_Rev Access'!$F$7:$GB$306,38,FALSE))</f>
        <v/>
      </c>
      <c r="BA215" s="99" t="str">
        <f>IF(ISNA(VLOOKUP($A215,'[2]1516 Exp_Rev Access'!$F$7:$GB$306,39,FALSE)),"",VLOOKUP($A215,'[2]1516 Exp_Rev Access'!$F$7:$GB$306,39,FALSE))</f>
        <v/>
      </c>
      <c r="BB215" s="99" t="str">
        <f>IF(ISNA(VLOOKUP($A215,'[2]1516 Exp_Rev Access'!$F$7:$GB$306,40,FALSE)),"",VLOOKUP($A215,'[2]1516 Exp_Rev Access'!$F$7:$GB$306,40,FALSE))</f>
        <v/>
      </c>
      <c r="BC215" s="99" t="str">
        <f>IF(ISNA(VLOOKUP($A215,'[2]1516 Exp_Rev Access'!$F$7:$GB$306,41,FALSE)),"",VLOOKUP($A215,'[2]1516 Exp_Rev Access'!$F$7:$GB$306,41,FALSE))</f>
        <v/>
      </c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 t="str">
        <f>IF(ISNA(VLOOKUP($A215,'[2]1516 Exp_Rev Access'!$F$7:$GB$306,54,FALSE)),"",VLOOKUP($A215,'[2]1516 Exp_Rev Access'!$F$7:$GB$306,54,FALSE))</f>
        <v/>
      </c>
      <c r="BQ215" s="99" t="str">
        <f>IF(ISNA(VLOOKUP($A215,'[2]1516 Exp_Rev Access'!$F$7:$GB$306,54,FALSE)),"",VLOOKUP($A215,'[2]1516 Exp_Rev Access'!$F$7:$GB$306,54,FALSE))</f>
        <v/>
      </c>
      <c r="BR215" s="99" t="str">
        <f>IF(ISNA(VLOOKUP($A215,'[2]1516 Exp_Rev Access'!$F$7:$GB$306,54,FALSE)),"",VLOOKUP($A215,'[2]1516 Exp_Rev Access'!$F$7:$GB$306,54,FALSE))</f>
        <v/>
      </c>
      <c r="BS215" s="99" t="str">
        <f>IF(ISNA(VLOOKUP($A215,'[2]1516 Exp_Rev Access'!$F$7:$GB$306,54,FALSE)),"",VLOOKUP($A215,'[2]1516 Exp_Rev Access'!$F$7:$GB$306,54,FALSE))</f>
        <v/>
      </c>
      <c r="BT215" s="99" t="str">
        <f>IF(ISNA(VLOOKUP($A215,'[2]1516 Exp_Rev Access'!$F$7:$GB$306,54,FALSE)),"",VLOOKUP($A215,'[2]1516 Exp_Rev Access'!$F$7:$GB$306,54,FALSE))</f>
        <v/>
      </c>
      <c r="BU215" s="83"/>
      <c r="BV215" s="82"/>
      <c r="BW215" s="83"/>
      <c r="BX215" s="83"/>
      <c r="BY215" s="85"/>
      <c r="BZ215" s="85"/>
      <c r="CA215" s="85"/>
      <c r="CB215" s="85"/>
      <c r="CC215" s="85"/>
      <c r="CD215" s="83"/>
      <c r="CE215" s="83"/>
      <c r="CF215" s="83"/>
      <c r="CG215" s="85"/>
      <c r="CH215" s="52"/>
      <c r="CI215" s="52"/>
      <c r="CJ215" s="52"/>
      <c r="CK215" s="52"/>
      <c r="CL215" s="52"/>
      <c r="CM215" s="52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52"/>
      <c r="DL215" s="52"/>
      <c r="DM215" s="52"/>
      <c r="DN215" s="52"/>
      <c r="DO215" s="52"/>
      <c r="DP215" s="52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52"/>
      <c r="EL215" s="52"/>
      <c r="EM215" s="85"/>
      <c r="EN215" s="85"/>
      <c r="EO215" s="52"/>
      <c r="EP215" s="52"/>
      <c r="EQ215" s="52"/>
      <c r="ER215" s="52"/>
      <c r="ES215" s="52"/>
      <c r="ET215" s="52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3"/>
      <c r="FS215" s="72"/>
      <c r="FT215" s="83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  <c r="GQ215" s="85"/>
      <c r="GR215" s="85"/>
      <c r="GS215" s="85"/>
      <c r="GT215" s="83"/>
      <c r="GU215" s="83"/>
      <c r="GV215" s="84"/>
      <c r="GW215" s="85"/>
      <c r="GX215" s="85"/>
    </row>
    <row r="216" spans="1:207" customFormat="1" ht="6" customHeight="1" x14ac:dyDescent="0.2">
      <c r="A216" s="96"/>
      <c r="B216" s="69"/>
      <c r="C216" s="80"/>
      <c r="D216" s="86"/>
      <c r="E216" s="87"/>
      <c r="F216" s="80"/>
      <c r="G216" s="98" t="str">
        <f>IF(ISNA(VLOOKUP($A216,'[2]1516 Exp_Rev Access'!$F$7:$FS$306,2,FALSE)),"",VLOOKUP($A216,'[2]1516 Exp_Rev Access'!$F$7:$FS$306,2,FALSE))</f>
        <v/>
      </c>
      <c r="H216" s="98" t="str">
        <f>IF(ISNA(VLOOKUP($A216,'[2]1516 Exp_Rev Access'!$F$7:$FS$306,3,FALSE)),"",VLOOKUP($A216,'[2]1516 Exp_Rev Access'!$F$7:$FS$306,3,FALSE))</f>
        <v/>
      </c>
      <c r="I216" s="98" t="str">
        <f>IF(ISNA(VLOOKUP($A216,'[2]1516 Exp_Rev Access'!$F$7:$FS$306,4,FALSE)),"",VLOOKUP($A216,'[2]1516 Exp_Rev Access'!$F$7:$FS$306,4,FALSE))</f>
        <v/>
      </c>
      <c r="J216" s="98" t="str">
        <f>IF(ISNA(VLOOKUP($A216,'[2]1516 Exp_Rev Access'!$F$7:$FS$306,5,FALSE)),"",VLOOKUP($A216,'[2]1516 Exp_Rev Access'!$F$7:$FS$306,5,FALSE))</f>
        <v/>
      </c>
      <c r="K216" s="98" t="str">
        <f>IF(ISNA(VLOOKUP($A216,'[2]1516 Exp_Rev Access'!$F$7:$FS$306,6,FALSE)),"",VLOOKUP($A216,'[2]1516 Exp_Rev Access'!$F$7:$FS$306,6,FALSE))</f>
        <v/>
      </c>
      <c r="L216" s="98" t="str">
        <f>IF(ISNA(VLOOKUP($A216,'[2]1516 Exp_Rev Access'!$F$7:$FS$306,7,FALSE)),"",VLOOKUP($A216,'[2]1516 Exp_Rev Access'!$F$7:$FS$306,7,FALSE))</f>
        <v/>
      </c>
      <c r="M216" s="90"/>
      <c r="N216" s="91"/>
      <c r="O216" s="91"/>
      <c r="P216" s="99" t="str">
        <f>IF(ISNA(VLOOKUP($A216,'[2]1516 Exp_Rev Access'!$F$7:$FS$306,8,FALSE)),"",VLOOKUP($A216,'[2]1516 Exp_Rev Access'!$F$7:$FS$306,8,FALSE))</f>
        <v/>
      </c>
      <c r="Q216" s="99" t="str">
        <f>IF(ISNA(VLOOKUP($A216,'[2]1516 Exp_Rev Access'!$F$7:$FS$306,8,FALSE)),"",VLOOKUP($A216,'[2]1516 Exp_Rev Access'!$F$7:$FS$306,8,FALSE))</f>
        <v/>
      </c>
      <c r="R216" s="99" t="str">
        <f>IF(ISNA(VLOOKUP($A216,'[2]1516 Exp_Rev Access'!$F$7:$FS$306,9,FALSE)),"",VLOOKUP($A216,'[2]1516 Exp_Rev Access'!$F$7:$FS$306,9,FALSE))</f>
        <v/>
      </c>
      <c r="S216" s="99" t="str">
        <f>IF(ISNA(VLOOKUP($A216,'[2]1516 Exp_Rev Access'!$F$7:$FS$306,11,FALSE)),"",VLOOKUP($A216,'[2]1516 Exp_Rev Access'!$F$7:$FS$306,11,FALSE))</f>
        <v/>
      </c>
      <c r="T216" s="99" t="str">
        <f>IF(ISNA(VLOOKUP($A216,'[2]1516 Exp_Rev Access'!$F$7:$FS$306,12,FALSE)),"",VLOOKUP($A216,'[2]1516 Exp_Rev Access'!$F$7:$FS$306,12,FALSE))</f>
        <v/>
      </c>
      <c r="U216" s="99" t="str">
        <f>IF(ISNA(VLOOKUP($A216,'[2]1516 Exp_Rev Access'!$F$7:$FS$306,13,FALSE)),"",VLOOKUP($A216,'[2]1516 Exp_Rev Access'!$F$7:$FS$306,13,FALSE))</f>
        <v/>
      </c>
      <c r="V216" s="99" t="str">
        <f>IF(ISNA(VLOOKUP($A216,'[2]1516 Exp_Rev Access'!$F$7:$FS$306,14,FALSE)),"",VLOOKUP($A216,'[2]1516 Exp_Rev Access'!$F$7:$FS$306,14,FALSE))</f>
        <v/>
      </c>
      <c r="W216" s="99" t="str">
        <f>IF(ISNA(VLOOKUP($A216,'[2]1516 Exp_Rev Access'!$F$7:$FS$306,15,FALSE)),"",VLOOKUP($A216,'[2]1516 Exp_Rev Access'!$F$7:$FS$306,15,FALSE))</f>
        <v/>
      </c>
      <c r="X216" s="99" t="str">
        <f>IF(ISNA(VLOOKUP($A216,'[2]1516 Exp_Rev Access'!$F$7:$FS$306,16,FALSE)),"",VLOOKUP($A216,'[2]1516 Exp_Rev Access'!$F$7:$FS$306,16,FALSE))</f>
        <v/>
      </c>
      <c r="Y216" s="99" t="str">
        <f>IF(ISNA(VLOOKUP($A216,'[2]1516 Exp_Rev Access'!$F$7:$FS$306,17,FALSE)),"",VLOOKUP($A216,'[2]1516 Exp_Rev Access'!$F$7:$FS$306,17,FALSE))</f>
        <v/>
      </c>
      <c r="Z216" s="99" t="str">
        <f>IF(ISNA(VLOOKUP($A216,'[2]1516 Exp_Rev Access'!$F$7:$FS$306,18,FALSE)),"",VLOOKUP($A216,'[2]1516 Exp_Rev Access'!$F$7:$FS$306,18,FALSE))</f>
        <v/>
      </c>
      <c r="AA216" s="99" t="str">
        <f>IF(ISNA(VLOOKUP($A216,'[2]1516 Exp_Rev Access'!$F$7:$FS$306,19,FALSE)),"",VLOOKUP($A216,'[2]1516 Exp_Rev Access'!$F$7:$FS$306,19,FALSE))</f>
        <v/>
      </c>
      <c r="AB216" s="99" t="str">
        <f>IF(ISNA(VLOOKUP($A216,'[2]1516 Exp_Rev Access'!$F$7:$FS$306,20,FALSE)),"",VLOOKUP($A216,'[2]1516 Exp_Rev Access'!$F$7:$FS$306,20,FALSE))</f>
        <v/>
      </c>
      <c r="AC216" s="99" t="str">
        <f>IF(ISNA(VLOOKUP($A216,'[2]1516 Exp_Rev Access'!$F$7:$FS$306,21,FALSE)),"",VLOOKUP($A216,'[2]1516 Exp_Rev Access'!$F$7:$FS$306,21,FALSE))</f>
        <v/>
      </c>
      <c r="AD216" s="99" t="str">
        <f>IF(ISNA(VLOOKUP($A216,'[2]1516 Exp_Rev Access'!$F$7:$FS$306,22,FALSE)),"",VLOOKUP($A216,'[2]1516 Exp_Rev Access'!$F$7:$FS$306,22,FALSE))</f>
        <v/>
      </c>
      <c r="AE216" s="99" t="str">
        <f>IF(ISNA(VLOOKUP($A216,'[2]1516 Exp_Rev Access'!$F$7:$FS$306,23,FALSE)),"",VLOOKUP($A216,'[2]1516 Exp_Rev Access'!$F$7:$FS$306,23,FALSE))</f>
        <v/>
      </c>
      <c r="AF216" s="99" t="str">
        <f>IF(ISNA(VLOOKUP($A216,'[2]1516 Exp_Rev Access'!$F$7:$FS$306,24,FALSE)),"",VLOOKUP($A216,'[2]1516 Exp_Rev Access'!$F$7:$FS$306,24,FALSE))</f>
        <v/>
      </c>
      <c r="AG216" s="99" t="str">
        <f>IF(ISNA(VLOOKUP($A216,'[2]1516 Exp_Rev Access'!$F$7:$FS$306,25,FALSE)),"",VLOOKUP($A216,'[2]1516 Exp_Rev Access'!$F$7:$FS$306,25,FALSE))</f>
        <v/>
      </c>
      <c r="AH216" s="98" t="str">
        <f>IF(ISNA(VLOOKUP($A216,'[2]1516 Exp_Rev Access'!$F$7:$FS$306,26,FALSE)),"",VLOOKUP($A216,'[2]1516 Exp_Rev Access'!$F$7:$FS$306,26,FALSE))</f>
        <v/>
      </c>
      <c r="AI216" s="98" t="str">
        <f>IF(ISNA(VLOOKUP($A216,'[2]1516 Exp_Rev Access'!$F$7:$FS$306,27,FALSE)),"",VLOOKUP($A216,'[2]1516 Exp_Rev Access'!$F$7:$FS$306,27,FALSE))</f>
        <v/>
      </c>
      <c r="AJ216" s="98" t="str">
        <f>IF(ISNA(VLOOKUP($A216,'[2]1516 Exp_Rev Access'!$F$7:$FS$306,28,FALSE)),"",VLOOKUP($A216,'[2]1516 Exp_Rev Access'!$F$7:$FS$306,28,FALSE))</f>
        <v/>
      </c>
      <c r="AK216" s="98" t="str">
        <f>IF(ISNA(VLOOKUP($A216,'[2]1516 Exp_Rev Access'!$F$7:$FS$306,29,FALSE)),"",VLOOKUP($A216,'[2]1516 Exp_Rev Access'!$F$7:$FS$306,29,FALSE))</f>
        <v/>
      </c>
      <c r="AL216" s="92"/>
      <c r="AM216" s="91"/>
      <c r="AN216" s="93"/>
      <c r="AO216" s="87"/>
      <c r="AP216" s="87"/>
      <c r="AQ216" s="89"/>
      <c r="AR216" s="87"/>
      <c r="AS216" s="89"/>
      <c r="AT216" s="94"/>
      <c r="AU216" s="93"/>
      <c r="AV216" s="91"/>
      <c r="AW216" s="99" t="str">
        <f>IF(ISNA(VLOOKUP($A216,'[2]1516 Exp_Rev Access'!$F$7:$GB$306,35,FALSE)),"",VLOOKUP($A216,'[2]1516 Exp_Rev Access'!$F$7:$GB$306,35,FALSE))</f>
        <v/>
      </c>
      <c r="AX216" s="99" t="str">
        <f>IF(ISNA(VLOOKUP($A216,'[2]1516 Exp_Rev Access'!$F$7:$GB$306,36,FALSE)),"",VLOOKUP($A216,'[2]1516 Exp_Rev Access'!$F$7:$GB$306,36,FALSE))</f>
        <v/>
      </c>
      <c r="AY216" s="99" t="str">
        <f>IF(ISNA(VLOOKUP($A216,'[2]1516 Exp_Rev Access'!$F$7:$GB$306,37,FALSE)),"",VLOOKUP($A216,'[2]1516 Exp_Rev Access'!$F$7:$GB$306,37,FALSE))</f>
        <v/>
      </c>
      <c r="AZ216" s="99" t="str">
        <f>IF(ISNA(VLOOKUP($A216,'[2]1516 Exp_Rev Access'!$F$7:$GB$306,38,FALSE)),"",VLOOKUP($A216,'[2]1516 Exp_Rev Access'!$F$7:$GB$306,38,FALSE))</f>
        <v/>
      </c>
      <c r="BA216" s="99" t="str">
        <f>IF(ISNA(VLOOKUP($A216,'[2]1516 Exp_Rev Access'!$F$7:$GB$306,39,FALSE)),"",VLOOKUP($A216,'[2]1516 Exp_Rev Access'!$F$7:$GB$306,39,FALSE))</f>
        <v/>
      </c>
      <c r="BB216" s="99" t="str">
        <f>IF(ISNA(VLOOKUP($A216,'[2]1516 Exp_Rev Access'!$F$7:$GB$306,40,FALSE)),"",VLOOKUP($A216,'[2]1516 Exp_Rev Access'!$F$7:$GB$306,40,FALSE))</f>
        <v/>
      </c>
      <c r="BC216" s="99" t="str">
        <f>IF(ISNA(VLOOKUP($A216,'[2]1516 Exp_Rev Access'!$F$7:$GB$306,41,FALSE)),"",VLOOKUP($A216,'[2]1516 Exp_Rev Access'!$F$7:$GB$306,41,FALSE))</f>
        <v/>
      </c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 t="str">
        <f>IF(ISNA(VLOOKUP($A216,'[2]1516 Exp_Rev Access'!$F$7:$GB$306,54,FALSE)),"",VLOOKUP($A216,'[2]1516 Exp_Rev Access'!$F$7:$GB$306,54,FALSE))</f>
        <v/>
      </c>
      <c r="BQ216" s="99" t="str">
        <f>IF(ISNA(VLOOKUP($A216,'[2]1516 Exp_Rev Access'!$F$7:$GB$306,54,FALSE)),"",VLOOKUP($A216,'[2]1516 Exp_Rev Access'!$F$7:$GB$306,54,FALSE))</f>
        <v/>
      </c>
      <c r="BR216" s="99" t="str">
        <f>IF(ISNA(VLOOKUP($A216,'[2]1516 Exp_Rev Access'!$F$7:$GB$306,54,FALSE)),"",VLOOKUP($A216,'[2]1516 Exp_Rev Access'!$F$7:$GB$306,54,FALSE))</f>
        <v/>
      </c>
      <c r="BS216" s="99" t="str">
        <f>IF(ISNA(VLOOKUP($A216,'[2]1516 Exp_Rev Access'!$F$7:$GB$306,54,FALSE)),"",VLOOKUP($A216,'[2]1516 Exp_Rev Access'!$F$7:$GB$306,54,FALSE))</f>
        <v/>
      </c>
      <c r="BT216" s="99" t="str">
        <f>IF(ISNA(VLOOKUP($A216,'[2]1516 Exp_Rev Access'!$F$7:$GB$306,54,FALSE)),"",VLOOKUP($A216,'[2]1516 Exp_Rev Access'!$F$7:$GB$306,54,FALSE))</f>
        <v/>
      </c>
      <c r="BU216" s="94"/>
      <c r="BV216" s="93"/>
      <c r="BW216" s="91"/>
      <c r="BX216" s="93"/>
      <c r="BY216" s="87"/>
      <c r="BZ216" s="89"/>
      <c r="CA216" s="87"/>
      <c r="CB216" s="89"/>
      <c r="CC216" s="89"/>
      <c r="CD216" s="94"/>
      <c r="CE216" s="93"/>
      <c r="CF216" s="91"/>
      <c r="CG216" s="95"/>
      <c r="CH216" s="52"/>
      <c r="CI216" s="52"/>
      <c r="CJ216" s="52"/>
      <c r="CK216" s="52"/>
      <c r="CL216" s="52"/>
      <c r="CM216" s="52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52"/>
      <c r="DL216" s="52"/>
      <c r="DM216" s="52"/>
      <c r="DN216" s="52"/>
      <c r="DO216" s="52"/>
      <c r="DP216" s="52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52"/>
      <c r="EL216" s="52"/>
      <c r="EM216" s="95"/>
      <c r="EN216" s="95"/>
      <c r="EO216" s="52"/>
      <c r="EP216" s="52"/>
      <c r="EQ216" s="52"/>
      <c r="ER216" s="52"/>
      <c r="ES216" s="52"/>
      <c r="ET216" s="52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4"/>
      <c r="FS216" s="93"/>
      <c r="FT216" s="91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53"/>
      <c r="GU216" s="83"/>
      <c r="GV216" s="84"/>
    </row>
    <row r="217" spans="1:207" customFormat="1" ht="12" customHeight="1" x14ac:dyDescent="0.2">
      <c r="A217" s="96" t="s">
        <v>541</v>
      </c>
      <c r="B217" s="69" t="s">
        <v>542</v>
      </c>
      <c r="C217" s="80">
        <f>IF(ISNA(VLOOKUP($A217,'[2]1516 enrollment_Rev_Exp by size'!$A$6:$G$320,3,FALSE)),"",VLOOKUP($A217,'[2]1516 enrollment_Rev_Exp by size'!$A$6:$G$320,3,FALSE))</f>
        <v>658.05000000000007</v>
      </c>
      <c r="D217" s="97">
        <v>7572580.04</v>
      </c>
      <c r="E217" s="80">
        <f t="shared" ref="E217:E230" si="268">M217+AL217+AT217+BU217+CD217+FR217+GT217</f>
        <v>7572580.04</v>
      </c>
      <c r="F217" s="80">
        <f t="shared" ref="F217:F230" si="269">D217-E217</f>
        <v>0</v>
      </c>
      <c r="G217" s="98">
        <f>IF(ISNA(VLOOKUP($A217,'[2]1516 Exp_Rev Access'!$F$7:$FS$306,2,FALSE)),"",VLOOKUP($A217,'[2]1516 Exp_Rev Access'!$F$7:$FS$306,2,FALSE))</f>
        <v>1433008.9</v>
      </c>
      <c r="H217" s="98">
        <f>IF(ISNA(VLOOKUP($A217,'[2]1516 Exp_Rev Access'!$F$7:$FS$306,3,FALSE)),"",VLOOKUP($A217,'[2]1516 Exp_Rev Access'!$F$7:$FS$306,3,FALSE))</f>
        <v>0</v>
      </c>
      <c r="I217" s="98">
        <f>IF(ISNA(VLOOKUP($A217,'[2]1516 Exp_Rev Access'!$F$7:$FS$306,4,FALSE)),"",VLOOKUP($A217,'[2]1516 Exp_Rev Access'!$F$7:$FS$306,4,FALSE))</f>
        <v>11894.63</v>
      </c>
      <c r="J217" s="98">
        <f>IF(ISNA(VLOOKUP($A217,'[2]1516 Exp_Rev Access'!$F$7:$FS$306,5,FALSE)),"",VLOOKUP($A217,'[2]1516 Exp_Rev Access'!$F$7:$FS$306,5,FALSE))</f>
        <v>0</v>
      </c>
      <c r="K217" s="98">
        <f>IF(ISNA(VLOOKUP($A217,'[2]1516 Exp_Rev Access'!$F$7:$FS$306,6,FALSE)),"",VLOOKUP($A217,'[2]1516 Exp_Rev Access'!$F$7:$FS$306,6,FALSE))</f>
        <v>0</v>
      </c>
      <c r="L217" s="98">
        <f>IF(ISNA(VLOOKUP($A217,'[2]1516 Exp_Rev Access'!$F$7:$FS$306,7,FALSE)),"",VLOOKUP($A217,'[2]1516 Exp_Rev Access'!$F$7:$FS$306,7,FALSE))</f>
        <v>0</v>
      </c>
      <c r="M217" s="90">
        <f t="shared" ref="M217:M230" si="270">SUM(G217:L217)</f>
        <v>1444903.5299999998</v>
      </c>
      <c r="N217" s="72">
        <f t="shared" ref="N217:N228" si="271">M217/D217</f>
        <v>0.19080729716526043</v>
      </c>
      <c r="O217" s="73">
        <f t="shared" ref="O217:O228" si="272">M217/C217</f>
        <v>2195.7351720993838</v>
      </c>
      <c r="P217" s="99">
        <f>IF(ISNA(VLOOKUP($A217,'[2]1516 Exp_Rev Access'!$F$7:$FS$306,8,FALSE)),"",VLOOKUP($A217,'[2]1516 Exp_Rev Access'!$F$7:$FS$306,8,FALSE))</f>
        <v>0</v>
      </c>
      <c r="Q217" s="99">
        <f>IF(ISNA(VLOOKUP($A217,'[2]1516 Exp_Rev Access'!$F$7:$FS$306,9,FALSE)),"",VLOOKUP($A217,'[2]1516 Exp_Rev Access'!$F$7:$FS$306,9,FALSE))</f>
        <v>0</v>
      </c>
      <c r="R217" s="99">
        <f>IF(ISNA(VLOOKUP($A217,'[2]1516 Exp_Rev Access'!$F$7:$FS$306,10,FALSE)),"",VLOOKUP($A217,'[2]1516 Exp_Rev Access'!$F$7:$FS$306,10,FALSE))</f>
        <v>0</v>
      </c>
      <c r="S217" s="99">
        <f>IF(ISNA(VLOOKUP($A217,'[2]1516 Exp_Rev Access'!$F$7:$FS$306,11,FALSE)),"",VLOOKUP($A217,'[2]1516 Exp_Rev Access'!$F$7:$FS$306,11,FALSE))</f>
        <v>0</v>
      </c>
      <c r="T217" s="99">
        <f>IF(ISNA(VLOOKUP($A217,'[2]1516 Exp_Rev Access'!$F$7:$FS$306,12,FALSE)),"",VLOOKUP($A217,'[2]1516 Exp_Rev Access'!$F$7:$FS$306,12,FALSE))</f>
        <v>0</v>
      </c>
      <c r="U217" s="99">
        <f>IF(ISNA(VLOOKUP($A217,'[2]1516 Exp_Rev Access'!$F$7:$FS$306,13,FALSE)),"",VLOOKUP($A217,'[2]1516 Exp_Rev Access'!$F$7:$FS$306,13,FALSE))</f>
        <v>0</v>
      </c>
      <c r="V217" s="99">
        <f>IF(ISNA(VLOOKUP($A217,'[2]1516 Exp_Rev Access'!$F$7:$FS$306,14,FALSE)),"",VLOOKUP($A217,'[2]1516 Exp_Rev Access'!$F$7:$FS$306,14,FALSE))</f>
        <v>0</v>
      </c>
      <c r="W217" s="99">
        <f>IF(ISNA(VLOOKUP($A217,'[2]1516 Exp_Rev Access'!$F$7:$FS$306,15,FALSE)),"",VLOOKUP($A217,'[2]1516 Exp_Rev Access'!$F$7:$FS$306,15,FALSE))</f>
        <v>0</v>
      </c>
      <c r="X217" s="99">
        <f>IF(ISNA(VLOOKUP($A217,'[2]1516 Exp_Rev Access'!$F$7:$FS$306,16,FALSE)),"",VLOOKUP($A217,'[2]1516 Exp_Rev Access'!$F$7:$FS$306,16,FALSE))</f>
        <v>1351</v>
      </c>
      <c r="Y217" s="99">
        <f>IF(ISNA(VLOOKUP($A217,'[2]1516 Exp_Rev Access'!$F$7:$FS$306,17,FALSE)),"",VLOOKUP($A217,'[2]1516 Exp_Rev Access'!$F$7:$FS$306,17,FALSE))</f>
        <v>3203</v>
      </c>
      <c r="Z217" s="99">
        <f>IF(ISNA(VLOOKUP($A217,'[2]1516 Exp_Rev Access'!$F$7:$FS$306,18,FALSE)),"",VLOOKUP($A217,'[2]1516 Exp_Rev Access'!$F$7:$FS$306,18,FALSE))</f>
        <v>0</v>
      </c>
      <c r="AA217" s="99">
        <f>IF(ISNA(VLOOKUP($A217,'[2]1516 Exp_Rev Access'!$F$7:$FS$306,19,FALSE)),"",VLOOKUP($A217,'[2]1516 Exp_Rev Access'!$F$7:$FS$306,19,FALSE))</f>
        <v>0</v>
      </c>
      <c r="AB217" s="99">
        <f>IF(ISNA(VLOOKUP($A217,'[2]1516 Exp_Rev Access'!$F$7:$FS$306,20,FALSE)),"",VLOOKUP($A217,'[2]1516 Exp_Rev Access'!$F$7:$FS$306,20,FALSE))</f>
        <v>0</v>
      </c>
      <c r="AC217" s="99">
        <f>IF(ISNA(VLOOKUP($A217,'[2]1516 Exp_Rev Access'!$F$7:$FS$306,21,FALSE)),"",VLOOKUP($A217,'[2]1516 Exp_Rev Access'!$F$7:$FS$306,21,FALSE))</f>
        <v>84201.62</v>
      </c>
      <c r="AD217" s="99">
        <f>IF(ISNA(VLOOKUP($A217,'[2]1516 Exp_Rev Access'!$F$7:$FS$306,22,FALSE)),"",VLOOKUP($A217,'[2]1516 Exp_Rev Access'!$F$7:$FS$306,22,FALSE))</f>
        <v>3856.85</v>
      </c>
      <c r="AE217" s="99">
        <f>IF(ISNA(VLOOKUP($A217,'[2]1516 Exp_Rev Access'!$F$7:$FS$306,23,FALSE)),"",VLOOKUP($A217,'[2]1516 Exp_Rev Access'!$F$7:$FS$306,23,FALSE))</f>
        <v>0</v>
      </c>
      <c r="AF217" s="99">
        <f>IF(ISNA(VLOOKUP($A217,'[2]1516 Exp_Rev Access'!$F$7:$FS$306,24,FALSE)),"",VLOOKUP($A217,'[2]1516 Exp_Rev Access'!$F$7:$FS$306,24,FALSE))</f>
        <v>0</v>
      </c>
      <c r="AG217" s="99">
        <f>IF(ISNA(VLOOKUP($A217,'[2]1516 Exp_Rev Access'!$F$7:$FS$306,25,FALSE)),"",VLOOKUP($A217,'[2]1516 Exp_Rev Access'!$F$7:$FS$306,25,FALSE))</f>
        <v>211.15</v>
      </c>
      <c r="AH217" s="98">
        <f>IF(ISNA(VLOOKUP($A217,'[2]1516 Exp_Rev Access'!$F$7:$FS$306,26,FALSE)),"",VLOOKUP($A217,'[2]1516 Exp_Rev Access'!$F$7:$FS$306,26,FALSE))</f>
        <v>3063.07</v>
      </c>
      <c r="AI217" s="98">
        <f>IF(ISNA(VLOOKUP($A217,'[2]1516 Exp_Rev Access'!$F$7:$FS$306,27,FALSE)),"",VLOOKUP($A217,'[2]1516 Exp_Rev Access'!$F$7:$FS$306,27,FALSE))</f>
        <v>0</v>
      </c>
      <c r="AJ217" s="98">
        <f>IF(ISNA(VLOOKUP($A217,'[2]1516 Exp_Rev Access'!$F$7:$FS$306,28,FALSE)),"",VLOOKUP($A217,'[2]1516 Exp_Rev Access'!$F$7:$FS$306,28,FALSE))</f>
        <v>135852.39000000001</v>
      </c>
      <c r="AK217" s="98">
        <f>IF(ISNA(VLOOKUP($A217,'[2]1516 Exp_Rev Access'!$F$7:$FS$306,29,FALSE)),"",VLOOKUP($A217,'[2]1516 Exp_Rev Access'!$F$7:$FS$306,29,FALSE))</f>
        <v>0</v>
      </c>
      <c r="AL217" s="100">
        <f t="shared" ref="AL217:AL230" si="273">SUM(P217:AK217)</f>
        <v>231739.08000000002</v>
      </c>
      <c r="AM217" s="72">
        <f t="shared" ref="AM217:AM231" si="274">AL217/D217</f>
        <v>3.0602394266670573E-2</v>
      </c>
      <c r="AN217" s="94">
        <f t="shared" ref="AN217:AN231" si="275">AL217/C217</f>
        <v>352.160291771142</v>
      </c>
      <c r="AO217" s="99">
        <f>IF(ISNA(VLOOKUP($A217,'[2]1516 Exp_Rev Access'!$F$7:$GB$306,30,FALSE)),"",VLOOKUP($A217,'[2]1516 Exp_Rev Access'!$F$7:$FS$306,30,FALSE))</f>
        <v>4167756.11</v>
      </c>
      <c r="AP217" s="99">
        <f>IF(ISNA(VLOOKUP($A217,'[2]1516 Exp_Rev Access'!$F$7:$GB$306,31,FALSE)),"",VLOOKUP($A217,'[2]1516 Exp_Rev Access'!$F$7:$FS$306,31,FALSE))</f>
        <v>84520.88</v>
      </c>
      <c r="AQ217" s="99">
        <f>IF(ISNA(VLOOKUP($A217,'[2]1516 Exp_Rev Access'!$F$7:$GB$306,32,FALSE)),"",VLOOKUP($A217,'[2]1516 Exp_Rev Access'!$F$7:$FS$306,32,FALSE))</f>
        <v>287377.76</v>
      </c>
      <c r="AR217" s="99">
        <f>IF(ISNA(VLOOKUP($A217,'[2]1516 Exp_Rev Access'!$F$7:$GB$306,33,FALSE)),"",VLOOKUP($A217,'[2]1516 Exp_Rev Access'!$F$7:$FS$306,33,FALSE))</f>
        <v>0</v>
      </c>
      <c r="AS217" s="99">
        <f>IF(ISNA(VLOOKUP($A217,'[2]1516 Exp_Rev Access'!$F$7:$GB$306,34,FALSE)),"",VLOOKUP($A217,'[2]1516 Exp_Rev Access'!$F$7:$FS$306,34,FALSE))</f>
        <v>0</v>
      </c>
      <c r="AT217" s="101">
        <f t="shared" ref="AT217:AT230" si="276">SUM(AO217:AS217)</f>
        <v>4539654.75</v>
      </c>
      <c r="AU217" s="72">
        <f t="shared" ref="AU217:AU231" si="277">AT217/D217</f>
        <v>0.59948587218894556</v>
      </c>
      <c r="AV217" s="94">
        <f t="shared" ref="AV217:AV231" si="278">AT217/C217</f>
        <v>6898.64713927513</v>
      </c>
      <c r="AW217" s="99">
        <f>IF(ISNA(VLOOKUP($A217,'[2]1516 Exp_Rev Access'!$F$7:$GB$306,35,FALSE)),"",VLOOKUP($A217,'[2]1516 Exp_Rev Access'!$F$7:$GB$306,35,FALSE))</f>
        <v>0</v>
      </c>
      <c r="AX217" s="99">
        <f>IF(ISNA(VLOOKUP($A217,'[2]1516 Exp_Rev Access'!$F$7:$GB$306,36,FALSE)),"",VLOOKUP($A217,'[2]1516 Exp_Rev Access'!$F$7:$GB$306,36,FALSE))</f>
        <v>485547.34</v>
      </c>
      <c r="AY217" s="99">
        <f>IF(ISNA(VLOOKUP($A217,'[2]1516 Exp_Rev Access'!$F$7:$GB$306,37,FALSE)),"",VLOOKUP($A217,'[2]1516 Exp_Rev Access'!$F$7:$GB$306,37,FALSE))</f>
        <v>19833.04</v>
      </c>
      <c r="AZ217" s="99">
        <f>IF(ISNA(VLOOKUP($A217,'[2]1516 Exp_Rev Access'!$F$7:$GB$306,38,FALSE)),"",VLOOKUP($A217,'[2]1516 Exp_Rev Access'!$F$7:$GB$306,38,FALSE))</f>
        <v>0</v>
      </c>
      <c r="BA217" s="99">
        <f>IF(ISNA(VLOOKUP($A217,'[2]1516 Exp_Rev Access'!$F$7:$GB$306,39,FALSE)),"",VLOOKUP($A217,'[2]1516 Exp_Rev Access'!$F$7:$GB$306,39,FALSE))</f>
        <v>0</v>
      </c>
      <c r="BB217" s="99">
        <f>IF(ISNA(VLOOKUP($A217,'[2]1516 Exp_Rev Access'!$F$7:$GB$306,40,FALSE)),"",VLOOKUP($A217,'[2]1516 Exp_Rev Access'!$F$7:$GB$306,40,FALSE))</f>
        <v>96889.52</v>
      </c>
      <c r="BC217" s="99">
        <f>IF(ISNA(VLOOKUP($A217,'[2]1516 Exp_Rev Access'!$F$7:$GB$306,41,FALSE)),"",VLOOKUP($A217,'[2]1516 Exp_Rev Access'!$F$7:$GB$306,41,FALSE))</f>
        <v>0</v>
      </c>
      <c r="BD217" s="99">
        <f>IF(ISNA(VLOOKUP($A217,'[2]1516 Exp_Rev Access'!$F$7:$GB$306,42,FALSE)),"",VLOOKUP($A217,'[2]1516 Exp_Rev Access'!$F$7:$GB$306,42,FALSE))</f>
        <v>58058.99</v>
      </c>
      <c r="BE217" s="99">
        <f>IF(ISNA(VLOOKUP($A217,'[2]1516 Exp_Rev Access'!$F$7:$GB$306,43,FALSE)),"",VLOOKUP($A217,'[2]1516 Exp_Rev Access'!$F$7:$GB$306,43,FALSE))</f>
        <v>0</v>
      </c>
      <c r="BF217" s="99">
        <f>IF(ISNA(VLOOKUP($A217,'[2]1516 Exp_Rev Access'!$F$7:$GB$306,44,FALSE)),"",VLOOKUP($A217,'[2]1516 Exp_Rev Access'!$F$7:$GB$306,44,FALSE))</f>
        <v>0</v>
      </c>
      <c r="BG217" s="99">
        <f>IF(ISNA(VLOOKUP($A217,'[2]1516 Exp_Rev Access'!$F$7:$GB$306,45,FALSE)),"",VLOOKUP($A217,'[2]1516 Exp_Rev Access'!$F$7:$GB$306,45,FALSE))</f>
        <v>6555.86</v>
      </c>
      <c r="BH217" s="99">
        <f>IF(ISNA(VLOOKUP($A217,'[2]1516 Exp_Rev Access'!$F$7:$GB$306,46,FALSE)),"",VLOOKUP($A217,'[2]1516 Exp_Rev Access'!$F$7:$GB$306,46,FALSE))</f>
        <v>0</v>
      </c>
      <c r="BI217" s="99">
        <f>IF(ISNA(VLOOKUP($A217,'[2]1516 Exp_Rev Access'!$F$7:$GB$306,47,FALSE)),"",VLOOKUP($A217,'[2]1516 Exp_Rev Access'!$F$7:$GB$306,47,FALSE))</f>
        <v>2063.89</v>
      </c>
      <c r="BJ217" s="99">
        <f>IF(ISNA(VLOOKUP($A217,'[2]1516 Exp_Rev Access'!$F$7:$GB$306,48,FALSE)),"",VLOOKUP($A217,'[2]1516 Exp_Rev Access'!$F$7:$GB$306,48,FALSE))</f>
        <v>284466.26</v>
      </c>
      <c r="BK217" s="99">
        <f>IF(ISNA(VLOOKUP($A217,'[2]1516 Exp_Rev Access'!$F$7:$GB$306,49,FALSE)),"",VLOOKUP($A217,'[2]1516 Exp_Rev Access'!$F$7:$GB$306,49,FALSE))</f>
        <v>0</v>
      </c>
      <c r="BL217" s="99">
        <f>IF(ISNA(VLOOKUP($A217,'[2]1516 Exp_Rev Access'!$F$7:$GB$306,50,FALSE)),"",VLOOKUP($A217,'[2]1516 Exp_Rev Access'!$F$7:$GB$306,50,FALSE))</f>
        <v>0</v>
      </c>
      <c r="BM217" s="99">
        <f>IF(ISNA(VLOOKUP($A217,'[2]1516 Exp_Rev Access'!$F$7:$GB$306,51,FALSE)),"",VLOOKUP($A217,'[2]1516 Exp_Rev Access'!$F$7:$GB$306,51,FALSE))</f>
        <v>0</v>
      </c>
      <c r="BN217" s="99">
        <f>IF(ISNA(VLOOKUP($A217,'[2]1516 Exp_Rev Access'!$F$7:$GB$306,52,FALSE)),"",VLOOKUP($A217,'[2]1516 Exp_Rev Access'!$F$7:$GB$306,52,FALSE))</f>
        <v>0</v>
      </c>
      <c r="BO217" s="99">
        <f>IF(ISNA(VLOOKUP($A217,'[2]1516 Exp_Rev Access'!$F$7:$GB$306,53,FALSE)),"",VLOOKUP($A217,'[2]1516 Exp_Rev Access'!$F$7:$GB$306,53,FALSE))</f>
        <v>0</v>
      </c>
      <c r="BP217" s="99">
        <f>IF(ISNA(VLOOKUP($A217,'[2]1516 Exp_Rev Access'!$F$7:$GB$306,54,FALSE)),"",VLOOKUP($A217,'[2]1516 Exp_Rev Access'!$F$7:$GB$306,54,FALSE))</f>
        <v>0</v>
      </c>
      <c r="BQ217" s="99">
        <f>IF(ISNA(VLOOKUP($A217,'[2]1516 Exp_Rev Access'!$F$7:$GB$306,55,FALSE)),"",VLOOKUP($A217,'[2]1516 Exp_Rev Access'!$F$7:$GB$306,55,FALSE))</f>
        <v>0</v>
      </c>
      <c r="BR217" s="99">
        <f>IF(ISNA(VLOOKUP($A217,'[2]1516 Exp_Rev Access'!$F$7:$GB$306,56,FALSE)),"",VLOOKUP($A217,'[2]1516 Exp_Rev Access'!$F$7:$GB$306,56,FALSE))</f>
        <v>0</v>
      </c>
      <c r="BS217" s="99">
        <f>IF(ISNA(VLOOKUP($A217,'[2]1516 Exp_Rev Access'!$F$7:$GB$306,57,FALSE)),"",VLOOKUP($A217,'[2]1516 Exp_Rev Access'!$F$7:$GB$306,57,FALSE))</f>
        <v>0</v>
      </c>
      <c r="BT217" s="99">
        <f>IF(ISNA(VLOOKUP($A217,'[2]1516 Exp_Rev Access'!$F$7:$GB$306,58,FALSE)),"",VLOOKUP($A217,'[2]1516 Exp_Rev Access'!$F$7:$GB$306,58,FALSE))</f>
        <v>0</v>
      </c>
      <c r="BU217" s="102">
        <f t="shared" ref="BU217:BU230" si="279">SUM(AW217:BT217)</f>
        <v>953414.9</v>
      </c>
      <c r="BV217" s="72">
        <f t="shared" ref="BV217:BV231" si="280">BU217/D217</f>
        <v>0.12590357513078199</v>
      </c>
      <c r="BW217" s="94">
        <f t="shared" ref="BW217:BW231" si="281">BU217/C217</f>
        <v>1448.8487197021502</v>
      </c>
      <c r="BX217" s="99">
        <f>IF(ISNA(VLOOKUP($A217,'[2]1516 Exp_Rev Access'!$F$7:$GB$306,59,FALSE)),"",VLOOKUP($A217,'[2]1516 Exp_Rev Access'!$F$7:$GB$306,59,FALSE))</f>
        <v>0</v>
      </c>
      <c r="BY217" s="99">
        <f>IF(ISNA(VLOOKUP($A217,'[2]1516 Exp_Rev Access'!$F$7:$GB$306,60,FALSE)),"",VLOOKUP($A217,'[2]1516 Exp_Rev Access'!$F$7:$GB$306,60,FALSE))</f>
        <v>0</v>
      </c>
      <c r="BZ217" s="99">
        <f>IF(ISNA(VLOOKUP($A217,'[2]1516 Exp_Rev Access'!$F$7:$GB$306,61,FALSE)),"",VLOOKUP($A217,'[2]1516 Exp_Rev Access'!$F$7:$GB$306,61,FALSE))</f>
        <v>0</v>
      </c>
      <c r="CA217" s="99">
        <f>IF(ISNA(VLOOKUP($A217,'[2]1516 Exp_Rev Access'!$F$7:$GB$306,62,FALSE)),"",VLOOKUP($A217,'[2]1516 Exp_Rev Access'!$F$7:$GB$306,62,FALSE))</f>
        <v>0</v>
      </c>
      <c r="CB217" s="99">
        <f>IF(ISNA(VLOOKUP($A217,'[2]1516 Exp_Rev Access'!$F$7:$GB$306,63,FALSE)),"",VLOOKUP($A217,'[2]1516 Exp_Rev Access'!$F$7:$GB$306,63,FALSE))</f>
        <v>6174.88</v>
      </c>
      <c r="CC217" s="99">
        <f>IF(ISNA(VLOOKUP($A217,'[2]1516 Exp_Rev Access'!$F$7:$GB$306,64,FALSE)),"",VLOOKUP($A217,'[2]1516 Exp_Rev Access'!$F$7:$GB$306,64,FALSE))</f>
        <v>0</v>
      </c>
      <c r="CD217" s="101">
        <f t="shared" ref="CD217:CD230" si="282">SUM(BX217:CC217)</f>
        <v>6174.88</v>
      </c>
      <c r="CE217" s="72">
        <f>CD217/D217</f>
        <v>8.1542617805067138E-4</v>
      </c>
      <c r="CF217" s="103">
        <f>CD217/C217</f>
        <v>9.383603069675555</v>
      </c>
      <c r="CG217" s="99">
        <f>IF(ISNA(VLOOKUP($A217,'[2]1516 Exp_Rev Access'!$F$7:$GB$306,65,FALSE)),"",VLOOKUP($A217,'[2]1516 Exp_Rev Access'!$F$7:$GB$306,65,FALSE))</f>
        <v>0</v>
      </c>
      <c r="CH217" s="99">
        <f>IF(ISNA(VLOOKUP($A217,'[2]1516 Exp_Rev Access'!$F$7:$GB$306,66,FALSE)),"",VLOOKUP($A217,'[2]1516 Exp_Rev Access'!$F$7:$GB$306,66,FALSE))</f>
        <v>0</v>
      </c>
      <c r="CI217" s="99">
        <f>IF(ISNA(VLOOKUP($A217,'[2]1516 Exp_Rev Access'!$F$7:$GB$306,67,FALSE)),"",VLOOKUP($A217,'[2]1516 Exp_Rev Access'!$F$7:$GB$306,67,FALSE))</f>
        <v>0</v>
      </c>
      <c r="CJ217" s="99">
        <f>IF(ISNA(VLOOKUP($A217,'[2]1516 Exp_Rev Access'!$F$7:$GB$306,68,FALSE)),"",VLOOKUP($A217,'[2]1516 Exp_Rev Access'!$F$7:$GB$306,68,FALSE))</f>
        <v>0</v>
      </c>
      <c r="CK217" s="99">
        <f>IF(ISNA(VLOOKUP($A217,'[2]1516 Exp_Rev Access'!$F$7:$GB$306,69,FALSE)),"",VLOOKUP($A217,'[2]1516 Exp_Rev Access'!$F$7:$GB$306,69,FALSE))</f>
        <v>0</v>
      </c>
      <c r="CL217" s="99">
        <f>IF(ISNA(VLOOKUP($A217,'[2]1516 Exp_Rev Access'!$F$7:$GB$306,70,FALSE)),"",VLOOKUP($A217,'[2]1516 Exp_Rev Access'!$F$7:$GB$306,70,FALSE))</f>
        <v>0</v>
      </c>
      <c r="CM217" s="99">
        <f>IF(ISNA(VLOOKUP($A217,'[2]1516 Exp_Rev Access'!$F$7:$GB$306,71,FALSE)),"",VLOOKUP($A217,'[2]1516 Exp_Rev Access'!$F$7:$GB$306,71,FALSE))</f>
        <v>0</v>
      </c>
      <c r="CN217" s="99">
        <f>IF(ISNA(VLOOKUP($A217,'[2]1516 Exp_Rev Access'!$F$7:$GB$306,72,FALSE)),"",VLOOKUP($A217,'[2]1516 Exp_Rev Access'!$F$7:$GB$306,72,FALSE))</f>
        <v>0</v>
      </c>
      <c r="CO217" s="99">
        <f>IF(ISNA(VLOOKUP($A217,'[2]1516 Exp_Rev Access'!$F$7:$GB$306,73,FALSE)),"",VLOOKUP($A217,'[2]1516 Exp_Rev Access'!$F$7:$GB$306,73,FALSE))</f>
        <v>0</v>
      </c>
      <c r="CP217" s="99">
        <f>IF(ISNA(VLOOKUP($A217,'[2]1516 Exp_Rev Access'!$F$7:$GB$306,74,FALSE)),"",VLOOKUP($A217,'[2]1516 Exp_Rev Access'!$F$7:$GB$306,74,FALSE))</f>
        <v>139965.35</v>
      </c>
      <c r="CQ217" s="99">
        <f>IF(ISNA(VLOOKUP($A217,'[2]1516 Exp_Rev Access'!$F$7:$GB$306,75,FALSE)),"",VLOOKUP($A217,'[2]1516 Exp_Rev Access'!$F$7:$GB$306,75,FALSE))</f>
        <v>0</v>
      </c>
      <c r="CR217" s="99">
        <f>IF(ISNA(VLOOKUP($A217,'[2]1516 Exp_Rev Access'!$F$7:$GB$306,76,FALSE)),"",VLOOKUP($A217,'[2]1516 Exp_Rev Access'!$F$7:$GB$306,76,FALSE))</f>
        <v>3200.75</v>
      </c>
      <c r="CS217" s="99">
        <f>IF(ISNA(VLOOKUP($A217,'[2]1516 Exp_Rev Access'!$F$7:$GB$306,77,FALSE)),"",VLOOKUP($A217,'[2]1516 Exp_Rev Access'!$F$7:$GB$306,77,FALSE))</f>
        <v>0</v>
      </c>
      <c r="CT217" s="99">
        <f>IF(ISNA(VLOOKUP($A217,'[2]1516 Exp_Rev Access'!$F$7:$GB$306,78,FALSE)),"",VLOOKUP($A217,'[2]1516 Exp_Rev Access'!$F$7:$GB$306,78,FALSE))</f>
        <v>97983.87</v>
      </c>
      <c r="CU217" s="99">
        <f>IF(ISNA(VLOOKUP($A217,'[2]1516 Exp_Rev Access'!$F$7:$GB$306,79,FALSE)),"",VLOOKUP($A217,'[2]1516 Exp_Rev Access'!$F$7:$GB$306,79,FALSE))</f>
        <v>12909.52</v>
      </c>
      <c r="CV217" s="99">
        <f>IF(ISNA(VLOOKUP($A217,'[2]1516 Exp_Rev Access'!$F$7:$GB$306,80,FALSE)),"",VLOOKUP($A217,'[2]1516 Exp_Rev Access'!$F$7:$GB$306,80,FALSE))</f>
        <v>0</v>
      </c>
      <c r="CW217" s="99">
        <f>IF(ISNA(VLOOKUP($A217,'[2]1516 Exp_Rev Access'!$F$7:$GB$306,81,FALSE)),"",VLOOKUP($A217,'[2]1516 Exp_Rev Access'!$F$7:$GB$306,81,FALSE))</f>
        <v>0</v>
      </c>
      <c r="CX217" s="99">
        <f>IF(ISNA(VLOOKUP($A217,'[2]1516 Exp_Rev Access'!$F$7:$GB$306,82,FALSE)),"",VLOOKUP($A217,'[2]1516 Exp_Rev Access'!$F$7:$GB$306,82,FALSE))</f>
        <v>0</v>
      </c>
      <c r="CY217" s="99">
        <f>IF(ISNA(VLOOKUP($A217,'[2]1516 Exp_Rev Access'!$F$7:$GB$306,83,FALSE)),"",VLOOKUP($A217,'[2]1516 Exp_Rev Access'!$F$7:$GB$306,83,FALSE))</f>
        <v>0</v>
      </c>
      <c r="CZ217" s="99">
        <f>IF(ISNA(VLOOKUP($A217,'[2]1516 Exp_Rev Access'!$F$7:$GB$306,84,FALSE)),"",VLOOKUP($A217,'[2]1516 Exp_Rev Access'!$F$7:$GB$306,84,FALSE))</f>
        <v>0</v>
      </c>
      <c r="DA217" s="99">
        <f>IF(ISNA(VLOOKUP($A217,'[2]1516 Exp_Rev Access'!$F$7:$GB$306,85,FALSE)),"",VLOOKUP($A217,'[2]1516 Exp_Rev Access'!$F$7:$GB$306,85,FALSE))</f>
        <v>0</v>
      </c>
      <c r="DB217" s="99">
        <f>IF(ISNA(VLOOKUP($A217,'[2]1516 Exp_Rev Access'!$F$7:$GB$306,86,FALSE)),"",VLOOKUP($A217,'[2]1516 Exp_Rev Access'!$F$7:$GB$306,86,FALSE))</f>
        <v>0</v>
      </c>
      <c r="DC217" s="99">
        <f>IF(ISNA(VLOOKUP($A217,'[2]1516 Exp_Rev Access'!$F$7:$GB$306,87,FALSE)),"",VLOOKUP($A217,'[2]1516 Exp_Rev Access'!$F$7:$GB$306,87,FALSE))</f>
        <v>0</v>
      </c>
      <c r="DD217" s="99">
        <f>IF(ISNA(VLOOKUP($A217,'[2]1516 Exp_Rev Access'!$F$7:$GB$306,88,FALSE)),"",VLOOKUP($A217,'[2]1516 Exp_Rev Access'!$F$7:$GB$306,88,FALSE))</f>
        <v>0</v>
      </c>
      <c r="DE217" s="99">
        <f>IF(ISNA(VLOOKUP($A217,'[2]1516 Exp_Rev Access'!$F$7:$GB$306,89,FALSE)),"",VLOOKUP($A217,'[2]1516 Exp_Rev Access'!$F$7:$GB$306,89,FALSE))</f>
        <v>0</v>
      </c>
      <c r="DF217" s="99">
        <f>IF(ISNA(VLOOKUP($A217,'[2]1516 Exp_Rev Access'!$F$7:$GB$306,90,FALSE)),"",VLOOKUP($A217,'[2]1516 Exp_Rev Access'!$F$7:$GB$306,90,FALSE))</f>
        <v>0</v>
      </c>
      <c r="DG217" s="99">
        <f>IF(ISNA(VLOOKUP($A217,'[2]1516 Exp_Rev Access'!$F$7:$GB$306,91,FALSE)),"",VLOOKUP($A217,'[2]1516 Exp_Rev Access'!$F$7:$GB$306,91,FALSE))</f>
        <v>0</v>
      </c>
      <c r="DH217" s="99">
        <f>IF(ISNA(VLOOKUP($A217,'[2]1516 Exp_Rev Access'!$F$7:$GB$306,92,FALSE)),"",VLOOKUP($A217,'[2]1516 Exp_Rev Access'!$F$7:$GB$306,92,FALSE))</f>
        <v>91877.43</v>
      </c>
      <c r="DI217" s="99">
        <f>IF(ISNA(VLOOKUP($A217,'[2]1516 Exp_Rev Access'!$F$7:$GB$306,93,FALSE)),"",VLOOKUP($A217,'[2]1516 Exp_Rev Access'!$F$7:$GB$306,93,FALSE))</f>
        <v>0</v>
      </c>
      <c r="DJ217" s="99">
        <f>IF(ISNA(VLOOKUP($A217,'[2]1516 Exp_Rev Access'!$F$7:$GB$306,94,FALSE)),"",VLOOKUP($A217,'[2]1516 Exp_Rev Access'!$F$7:$GB$306,94,FALSE))</f>
        <v>0</v>
      </c>
      <c r="DK217" s="99">
        <f>IF(ISNA(VLOOKUP($A217,'[2]1516 Exp_Rev Access'!$F$7:$GB$306,95,FALSE)),"",VLOOKUP($A217,'[2]1516 Exp_Rev Access'!$F$7:$GB$306,95,FALSE))</f>
        <v>0</v>
      </c>
      <c r="DL217" s="99">
        <f>IF(ISNA(VLOOKUP($A217,'[2]1516 Exp_Rev Access'!$F$7:$GB$306,96,FALSE)),"",VLOOKUP($A217,'[2]1516 Exp_Rev Access'!$F$7:$GB$306,96,FALSE))</f>
        <v>0</v>
      </c>
      <c r="DM217" s="99">
        <f>IF(ISNA(VLOOKUP($A217,'[2]1516 Exp_Rev Access'!$F$7:$GB$306,97,FALSE)),"",VLOOKUP($A217,'[2]1516 Exp_Rev Access'!$F$7:$GB$306,97,FALSE))</f>
        <v>0</v>
      </c>
      <c r="DN217" s="99">
        <f>IF(ISNA(VLOOKUP($A217,'[2]1516 Exp_Rev Access'!$F$7:$GB$306,98,FALSE)),"",VLOOKUP($A217,'[2]1516 Exp_Rev Access'!$F$7:$GB$306,98,FALSE))</f>
        <v>0</v>
      </c>
      <c r="DO217" s="99">
        <f>IF(ISNA(VLOOKUP($A217,'[2]1516 Exp_Rev Access'!$F$7:$GB$306,99,FALSE)),"",VLOOKUP($A217,'[2]1516 Exp_Rev Access'!$F$7:$GB$306,99,FALSE))</f>
        <v>0</v>
      </c>
      <c r="DP217" s="99">
        <f>IF(ISNA(VLOOKUP($A217,'[2]1516 Exp_Rev Access'!$F$7:$GB$306,100,FALSE)),"",VLOOKUP($A217,'[2]1516 Exp_Rev Access'!$F$7:$GB$306,100,FALSE))</f>
        <v>0</v>
      </c>
      <c r="DQ217" s="99">
        <f>IF(ISNA(VLOOKUP($A217,'[2]1516 Exp_Rev Access'!$F$7:$GB$306,101,FALSE)),"",VLOOKUP($A217,'[2]1516 Exp_Rev Access'!$F$7:$GB$306,101,FALSE))</f>
        <v>0</v>
      </c>
      <c r="DR217" s="99">
        <f>IF(ISNA(VLOOKUP($A217,'[2]1516 Exp_Rev Access'!$F$7:$GB$306,102,FALSE)),"",VLOOKUP($A217,'[2]1516 Exp_Rev Access'!$F$7:$GB$306,102,FALSE))</f>
        <v>0</v>
      </c>
      <c r="DS217" s="99">
        <f>IF(ISNA(VLOOKUP($A217,'[2]1516 Exp_Rev Access'!$F$7:$GB$306,103,FALSE)),"",VLOOKUP($A217,'[2]1516 Exp_Rev Access'!$F$7:$GB$306,103,FALSE))</f>
        <v>0</v>
      </c>
      <c r="DT217" s="99">
        <f>IF(ISNA(VLOOKUP($A217,'[2]1516 Exp_Rev Access'!$F$7:$GB$306,104,FALSE)),"",VLOOKUP($A217,'[2]1516 Exp_Rev Access'!$F$7:$GB$306,104,FALSE))</f>
        <v>0</v>
      </c>
      <c r="DU217" s="99">
        <f>IF(ISNA(VLOOKUP($A217,'[2]1516 Exp_Rev Access'!$F$7:$GB$306,105,FALSE)),"",VLOOKUP($A217,'[2]1516 Exp_Rev Access'!$F$7:$GB$306,105,FALSE))</f>
        <v>0</v>
      </c>
      <c r="DV217" s="99">
        <f>IF(ISNA(VLOOKUP($A217,'[2]1516 Exp_Rev Access'!$F$7:$GB$306,106,FALSE)),"",VLOOKUP($A217,'[2]1516 Exp_Rev Access'!$F$7:$GB$306,106,FALSE))</f>
        <v>0</v>
      </c>
      <c r="DW217" s="99">
        <f>IF(ISNA(VLOOKUP($A217,'[2]1516 Exp_Rev Access'!$F$7:$GB$306,107,FALSE)),"",VLOOKUP($A217,'[2]1516 Exp_Rev Access'!$F$7:$GB$306,107,FALSE))</f>
        <v>0</v>
      </c>
      <c r="DX217" s="99">
        <f>IF(ISNA(VLOOKUP($A217,'[2]1516 Exp_Rev Access'!$F$7:$GB$306,108,FALSE)),"",VLOOKUP($A217,'[2]1516 Exp_Rev Access'!$F$7:$GB$306,108,FALSE))</f>
        <v>0</v>
      </c>
      <c r="DY217" s="99">
        <f>IF(ISNA(VLOOKUP($A217,'[2]1516 Exp_Rev Access'!$F$7:$GB$306,109,FALSE)),"",VLOOKUP($A217,'[2]1516 Exp_Rev Access'!$F$7:$GB$306,109,FALSE))</f>
        <v>0</v>
      </c>
      <c r="DZ217" s="99">
        <f>IF(ISNA(VLOOKUP($A217,'[2]1516 Exp_Rev Access'!$F$7:$GB$306,110,FALSE)),"",VLOOKUP($A217,'[2]1516 Exp_Rev Access'!$F$7:$GB$306,110,FALSE))</f>
        <v>0</v>
      </c>
      <c r="EA217" s="99">
        <f>IF(ISNA(VLOOKUP($A217,'[2]1516 Exp_Rev Access'!$F$7:$GB$306,111,FALSE)),"",VLOOKUP($A217,'[2]1516 Exp_Rev Access'!$F$7:$GB$306,111,FALSE))</f>
        <v>0</v>
      </c>
      <c r="EB217" s="99">
        <f>IF(ISNA(VLOOKUP($A217,'[2]1516 Exp_Rev Access'!$F$7:$GB$306,112,FALSE)),"",VLOOKUP($A217,'[2]1516 Exp_Rev Access'!$F$7:$GB$306,112,FALSE))</f>
        <v>0</v>
      </c>
      <c r="EC217" s="99">
        <f>IF(ISNA(VLOOKUP($A217,'[2]1516 Exp_Rev Access'!$F$7:$GB$306,113,FALSE)),"",VLOOKUP($A217,'[2]1516 Exp_Rev Access'!$F$7:$GB$306,113,FALSE))</f>
        <v>0</v>
      </c>
      <c r="ED217" s="99">
        <f>IF(ISNA(VLOOKUP($A217,'[2]1516 Exp_Rev Access'!$F$7:$GB$306,114,FALSE)),"",VLOOKUP($A217,'[2]1516 Exp_Rev Access'!$F$7:$GB$306,114,FALSE))</f>
        <v>0</v>
      </c>
      <c r="EE217" s="99">
        <f>IF(ISNA(VLOOKUP($A217,'[2]1516 Exp_Rev Access'!$F$7:$GB$306,115,FALSE)),"",VLOOKUP($A217,'[2]1516 Exp_Rev Access'!$F$7:$GB$306,115,FALSE))</f>
        <v>0</v>
      </c>
      <c r="EF217" s="99">
        <f>IF(ISNA(VLOOKUP($A217,'[2]1516 Exp_Rev Access'!$F$7:$GB$306,116,FALSE)),"",VLOOKUP($A217,'[2]1516 Exp_Rev Access'!$F$7:$GB$306,116,FALSE))</f>
        <v>0</v>
      </c>
      <c r="EG217" s="99">
        <f>IF(ISNA(VLOOKUP($A217,'[2]1516 Exp_Rev Access'!$F$7:$GB$306,117,FALSE)),"",VLOOKUP($A217,'[2]1516 Exp_Rev Access'!$F$7:$GB$306,117,FALSE))</f>
        <v>0</v>
      </c>
      <c r="EH217" s="99">
        <f>IF(ISNA(VLOOKUP($A217,'[2]1516 Exp_Rev Access'!$F$7:$GB$306,118,FALSE)),"",VLOOKUP($A217,'[2]1516 Exp_Rev Access'!$F$7:$GB$306,118,FALSE))</f>
        <v>0</v>
      </c>
      <c r="EI217" s="99">
        <f>IF(ISNA(VLOOKUP($A217,'[2]1516 Exp_Rev Access'!$F$7:$GB$306,119,FALSE)),"",VLOOKUP($A217,'[2]1516 Exp_Rev Access'!$F$7:$GB$306,119,FALSE))</f>
        <v>0</v>
      </c>
      <c r="EJ217" s="99">
        <f>IF(ISNA(VLOOKUP($A217,'[2]1516 Exp_Rev Access'!$F$7:$GB$306,120,FALSE)),"",VLOOKUP($A217,'[2]1516 Exp_Rev Access'!$F$7:$GB$306,120,FALSE))</f>
        <v>0</v>
      </c>
      <c r="EK217" s="99">
        <f>IF(ISNA(VLOOKUP($A217,'[2]1516 Exp_Rev Access'!$F$7:$GB$306,121,FALSE)),"",VLOOKUP($A217,'[2]1516 Exp_Rev Access'!$F$7:$GB$306,121,FALSE))</f>
        <v>0</v>
      </c>
      <c r="EL217" s="99">
        <f>IF(ISNA(VLOOKUP($A217,'[2]1516 Exp_Rev Access'!$F$7:$GB$306,122,FALSE)),"",VLOOKUP($A217,'[2]1516 Exp_Rev Access'!$F$7:$GB$306,122,FALSE))</f>
        <v>0</v>
      </c>
      <c r="EM217" s="99">
        <f>IF(ISNA(VLOOKUP($A217,'[2]1516 Exp_Rev Access'!$F$7:$GB$306,123,FALSE)),"",VLOOKUP($A217,'[2]1516 Exp_Rev Access'!$F$7:$GB$306,123,FALSE))</f>
        <v>0</v>
      </c>
      <c r="EN217" s="99">
        <f>IF(ISNA(VLOOKUP($A217,'[2]1516 Exp_Rev Access'!$F$7:$GB$306,124,FALSE)),"",VLOOKUP($A217,'[2]1516 Exp_Rev Access'!$F$7:$GB$306,124,FALSE))</f>
        <v>8763.2999999999993</v>
      </c>
      <c r="EO217" s="99">
        <f>IF(ISNA(VLOOKUP($A217,'[2]1516 Exp_Rev Access'!$F$7:$GB$306,125,FALSE)),"",VLOOKUP($A217,'[2]1516 Exp_Rev Access'!$F$7:$GB$306,125,FALSE))</f>
        <v>0</v>
      </c>
      <c r="EP217" s="99">
        <f>IF(ISNA(VLOOKUP($A217,'[2]1516 Exp_Rev Access'!$F$7:$GB$306,126,FALSE)),"",VLOOKUP($A217,'[2]1516 Exp_Rev Access'!$F$7:$GB$306,126,FALSE))</f>
        <v>0</v>
      </c>
      <c r="EQ217" s="99">
        <f>IF(ISNA(VLOOKUP($A217,'[2]1516 Exp_Rev Access'!$F$7:$GB$306,127,FALSE)),"",VLOOKUP($A217,'[2]1516 Exp_Rev Access'!$F$7:$GB$306,127,FALSE))</f>
        <v>0</v>
      </c>
      <c r="ER217" s="99">
        <f>IF(ISNA(VLOOKUP($A217,'[2]1516 Exp_Rev Access'!$F$7:$GB$306,128,FALSE)),"",VLOOKUP($A217,'[2]1516 Exp_Rev Access'!$F$7:$GB$306,128,FALSE))</f>
        <v>0</v>
      </c>
      <c r="ES217" s="99">
        <f>IF(ISNA(VLOOKUP($A217,'[2]1516 Exp_Rev Access'!$F$7:$GB$306,129,FALSE)),"",VLOOKUP($A217,'[2]1516 Exp_Rev Access'!$F$7:$GB$306,129,FALSE))</f>
        <v>0</v>
      </c>
      <c r="ET217" s="99">
        <f>IF(ISNA(VLOOKUP($A217,'[2]1516 Exp_Rev Access'!$F$7:$GB$306,130,FALSE)),"",VLOOKUP($A217,'[2]1516 Exp_Rev Access'!$F$7:$GB$306,130,FALSE))</f>
        <v>0</v>
      </c>
      <c r="EU217" s="99">
        <f>IF(ISNA(VLOOKUP($A217,'[2]1516 Exp_Rev Access'!$F$7:$GB$306,131,FALSE)),"",VLOOKUP($A217,'[2]1516 Exp_Rev Access'!$F$7:$GB$306,131,FALSE))</f>
        <v>23025.57</v>
      </c>
      <c r="EV217" s="99">
        <f>IF(ISNA(VLOOKUP($A217,'[2]1516 Exp_Rev Access'!$F$7:$GB$306,132,FALSE)),"",VLOOKUP($A217,'[2]1516 Exp_Rev Access'!$F$7:$GB$306,132,FALSE))</f>
        <v>0</v>
      </c>
      <c r="EW217" s="99">
        <f>IF(ISNA(VLOOKUP($A217,'[2]1516 Exp_Rev Access'!$F$7:$GB$306,133,FALSE)),"",VLOOKUP($A217,'[2]1516 Exp_Rev Access'!$F$7:$GB$306,133,FALSE))</f>
        <v>0</v>
      </c>
      <c r="EX217" s="99">
        <f>IF(ISNA(VLOOKUP($A217,'[2]1516 Exp_Rev Access'!$F$7:$GB$306,134,FALSE)),"",VLOOKUP($A217,'[2]1516 Exp_Rev Access'!$F$7:$GB$306,134,FALSE))</f>
        <v>0</v>
      </c>
      <c r="EY217" s="99">
        <f>IF(ISNA(VLOOKUP($A217,'[2]1516 Exp_Rev Access'!$F$7:$GB$306,135,FALSE)),"",VLOOKUP($A217,'[2]1516 Exp_Rev Access'!$F$7:$GB$306,135,FALSE))</f>
        <v>0</v>
      </c>
      <c r="EZ217" s="99">
        <f>IF(ISNA(VLOOKUP($A217,'[2]1516 Exp_Rev Access'!$F$7:$GB$306,136,FALSE)),"",VLOOKUP($A217,'[2]1516 Exp_Rev Access'!$F$7:$GB$306,136,FALSE))</f>
        <v>0</v>
      </c>
      <c r="FA217" s="99">
        <f>IF(ISNA(VLOOKUP($A217,'[2]1516 Exp_Rev Access'!$F$7:$GB$306,137,FALSE)),"",VLOOKUP($A217,'[2]1516 Exp_Rev Access'!$F$7:$GB$306,137,FALSE))</f>
        <v>0</v>
      </c>
      <c r="FB217" s="99">
        <f>IF(ISNA(VLOOKUP($A217,'[2]1516 Exp_Rev Access'!$F$7:$GB$306,138,FALSE)),"",VLOOKUP($A217,'[2]1516 Exp_Rev Access'!$F$7:$GB$306,138,FALSE))</f>
        <v>0</v>
      </c>
      <c r="FC217" s="99">
        <f>IF(ISNA(VLOOKUP($A217,'[2]1516 Exp_Rev Access'!$F$7:$GB$306,139,FALSE)),"",VLOOKUP($A217,'[2]1516 Exp_Rev Access'!$F$7:$GB$306,139,FALSE))</f>
        <v>0</v>
      </c>
      <c r="FD217" s="99">
        <f>IF(ISNA(VLOOKUP($A217,'[2]1516 Exp_Rev Access'!$F$7:$FS$306,140,FALSE)),"",VLOOKUP($A217,'[2]1516 Exp_Rev Access'!$F$7:$FS$306,140,FALSE))</f>
        <v>0</v>
      </c>
      <c r="FE217" s="99">
        <f>IF(ISNA(VLOOKUP($A217,'[2]1516 Exp_Rev Access'!$F$7:$FS$306,141,FALSE)),"",VLOOKUP($A217,'[2]1516 Exp_Rev Access'!$F$7:$FS$306,141,FALSE))</f>
        <v>0</v>
      </c>
      <c r="FF217" s="99">
        <f>IF(ISNA(VLOOKUP($A217,'[2]1516 Exp_Rev Access'!$F$7:$FS$306,142,FALSE)),"",VLOOKUP($A217,'[2]1516 Exp_Rev Access'!$F$7:$FS$306,142,FALSE))</f>
        <v>0</v>
      </c>
      <c r="FG217" s="99">
        <f>IF(ISNA(VLOOKUP($A217,'[2]1516 Exp_Rev Access'!$F$7:$FS$306,143,FALSE)),"",VLOOKUP($A217,'[2]1516 Exp_Rev Access'!$F$7:$FS$306,143,FALSE))</f>
        <v>0</v>
      </c>
      <c r="FH217" s="99">
        <f>IF(ISNA(VLOOKUP($A217,'[2]1516 Exp_Rev Access'!$F$7:$FS$306,144,FALSE)),"",VLOOKUP($A217,'[2]1516 Exp_Rev Access'!$F$7:$FS$306,144,FALSE))</f>
        <v>0</v>
      </c>
      <c r="FI217" s="99">
        <f>IF(ISNA(VLOOKUP($A217,'[2]1516 Exp_Rev Access'!$F$7:$FS$306,145,FALSE)),"",VLOOKUP($A217,'[2]1516 Exp_Rev Access'!$F$7:$FS$306,145,FALSE))</f>
        <v>0</v>
      </c>
      <c r="FJ217" s="99">
        <f>IF(ISNA(VLOOKUP($A217,'[2]1516 Exp_Rev Access'!$F$7:$FS$306,146,FALSE)),"",VLOOKUP($A217,'[2]1516 Exp_Rev Access'!$F$7:$FS$306,146,FALSE))</f>
        <v>0</v>
      </c>
      <c r="FK217" s="99">
        <f>IF(ISNA(VLOOKUP($A217,'[2]1516 Exp_Rev Access'!$F$7:$FS$306,147,FALSE)),"",VLOOKUP($A217,'[2]1516 Exp_Rev Access'!$F$7:$FS$306,147,FALSE))</f>
        <v>0</v>
      </c>
      <c r="FL217" s="99">
        <f>IF(ISNA(VLOOKUP($A217,'[2]1516 Exp_Rev Access'!$F$7:$FS$306,148,FALSE)),"",VLOOKUP($A217,'[2]1516 Exp_Rev Access'!$F$7:$FS$306,148,FALSE))</f>
        <v>0</v>
      </c>
      <c r="FM217" s="99">
        <f>IF(ISNA(VLOOKUP($A217,'[2]1516 Exp_Rev Access'!$F$7:$FS$306,149,FALSE)),"",VLOOKUP($A217,'[2]1516 Exp_Rev Access'!$F$7:$FS$306,149,FALSE))</f>
        <v>0</v>
      </c>
      <c r="FN217" s="99">
        <f>IF(ISNA(VLOOKUP($A217,'[2]1516 Exp_Rev Access'!$F$7:$FS$306,150,FALSE)),"",VLOOKUP($A217,'[2]1516 Exp_Rev Access'!$F$7:$FS$306,150,FALSE))</f>
        <v>0</v>
      </c>
      <c r="FO217" s="99">
        <f>IF(ISNA(VLOOKUP($A217,'[2]1516 Exp_Rev Access'!$F$7:$FS$306,151,FALSE)),"",VLOOKUP($A217,'[2]1516 Exp_Rev Access'!$F$7:$FS$306,151,FALSE))</f>
        <v>0</v>
      </c>
      <c r="FP217" s="99">
        <f>IF(ISNA(VLOOKUP($A217,'[2]1516 Exp_Rev Access'!$F$7:$FS$306,152,FALSE)),"",VLOOKUP($A217,'[2]1516 Exp_Rev Access'!$F$7:$FS$306,152,FALSE))</f>
        <v>0</v>
      </c>
      <c r="FQ217" s="99">
        <f>IF(ISNA(VLOOKUP($A217,'[2]1516 Exp_Rev Access'!$F$7:$FS$306,153,FALSE)),"",VLOOKUP($A217,'[2]1516 Exp_Rev Access'!$F$7:$FS$306,153,FALSE))</f>
        <v>18567.11</v>
      </c>
      <c r="FR217" s="101">
        <f t="shared" ref="FR217:FR230" si="283">SUM(CG217:FQ217)</f>
        <v>396292.89999999997</v>
      </c>
      <c r="FS217" s="72">
        <f t="shared" ref="FS217:FS231" si="284">FR217/D217</f>
        <v>5.2332612914844805E-2</v>
      </c>
      <c r="FT217" s="94">
        <f t="shared" ref="FT217:FT231" si="285">FR217/C217</f>
        <v>602.22308335232879</v>
      </c>
      <c r="FU217" s="99">
        <f>IF(ISNA(VLOOKUP($A217,'[2]1516 Exp_Rev Access'!$F$7:$GB$306,154,FALSE)),"",VLOOKUP($A217,'[2]1516 Exp_Rev Access'!$F$7:$GB$306,154,FALSE))</f>
        <v>0</v>
      </c>
      <c r="FV217" s="99">
        <f>IF(ISNA(VLOOKUP($A217,'[2]1516 Exp_Rev Access'!$F$7:$GB$306,155,FALSE)),"",VLOOKUP($A217,'[2]1516 Exp_Rev Access'!$F$7:$GB$306,155,FALSE))</f>
        <v>0</v>
      </c>
      <c r="FW217" s="99">
        <f>IF(ISNA(VLOOKUP($A217,'[2]1516 Exp_Rev Access'!$F$7:$GB$306,156,FALSE)),"",VLOOKUP($A217,'[2]1516 Exp_Rev Access'!$F$7:$GB$306,156,FALSE))</f>
        <v>0</v>
      </c>
      <c r="FX217" s="99">
        <f>IF(ISNA(VLOOKUP($A217,'[2]1516 Exp_Rev Access'!$F$7:$GB$306,157,FALSE)),"",VLOOKUP($A217,'[2]1516 Exp_Rev Access'!$F$7:$GB$306,157,FALSE))</f>
        <v>0</v>
      </c>
      <c r="FY217" s="99">
        <f>IF(ISNA(VLOOKUP($A217,'[2]1516 Exp_Rev Access'!$F$7:$GB$306,158,FALSE)),"",VLOOKUP($A217,'[2]1516 Exp_Rev Access'!$F$7:$GB$306,158,FALSE))</f>
        <v>0</v>
      </c>
      <c r="FZ217" s="99">
        <f>IF(ISNA(VLOOKUP($A217,'[2]1516 Exp_Rev Access'!$F$7:$GB$306,159,FALSE)),"",VLOOKUP($A217,'[2]1516 Exp_Rev Access'!$F$7:$GB$306,159,FALSE))</f>
        <v>0</v>
      </c>
      <c r="GA217" s="99">
        <f>IF(ISNA(VLOOKUP($A217,'[2]1516 Exp_Rev Access'!$F$7:$GB$306,160,FALSE)),"",VLOOKUP($A217,'[2]1516 Exp_Rev Access'!$F$7:$GB$306,160,FALSE))</f>
        <v>0</v>
      </c>
      <c r="GB217" s="99">
        <f>IF(ISNA(VLOOKUP($A217,'[2]1516 Exp_Rev Access'!$F$7:$GB$306,161,FALSE)),"",VLOOKUP($A217,'[2]1516 Exp_Rev Access'!$F$7:$GB$306,161,FALSE))</f>
        <v>0</v>
      </c>
      <c r="GC217" s="99">
        <f>IF(ISNA(VLOOKUP($A217,'[2]1516 Exp_Rev Access'!$F$7:$GB$306,162,FALSE)),"",VLOOKUP($A217,'[2]1516 Exp_Rev Access'!$F$7:$GB$306,162,FALSE))</f>
        <v>0</v>
      </c>
      <c r="GD217" s="99">
        <f>IF(ISNA(VLOOKUP($A217,'[2]1516 Exp_Rev Access'!$F$7:$GB$306,163,FALSE)),"",VLOOKUP($A217,'[2]1516 Exp_Rev Access'!$F$7:$GB$306,163,FALSE))</f>
        <v>0</v>
      </c>
      <c r="GE217" s="99">
        <f>IF(ISNA(VLOOKUP($A217,'[2]1516 Exp_Rev Access'!$F$7:$GB$306,164,FALSE)),"",VLOOKUP($A217,'[2]1516 Exp_Rev Access'!$F$7:$GB$306,164,FALSE))</f>
        <v>0</v>
      </c>
      <c r="GF217" s="99">
        <f>IF(ISNA(VLOOKUP($A217,'[2]1516 Exp_Rev Access'!$F$7:$GB$306,165,FALSE)),"",VLOOKUP($A217,'[2]1516 Exp_Rev Access'!$F$7:$GB$306,165,FALSE))</f>
        <v>0</v>
      </c>
      <c r="GG217" s="99">
        <f>IF(ISNA(VLOOKUP($A217,'[2]1516 Exp_Rev Access'!$F$7:$GB$306,166,FALSE)),"",VLOOKUP($A217,'[2]1516 Exp_Rev Access'!$F$7:$GB$306,166,FALSE))</f>
        <v>0</v>
      </c>
      <c r="GH217" s="99">
        <f>IF(ISNA(VLOOKUP($A217,'[2]1516 Exp_Rev Access'!$F$7:$GB$306,167,FALSE)),"",VLOOKUP($A217,'[2]1516 Exp_Rev Access'!$F$7:$GB$306,167,FALSE))</f>
        <v>0</v>
      </c>
      <c r="GI217" s="99">
        <f>IF(ISNA(VLOOKUP($A217,'[2]1516 Exp_Rev Access'!$F$7:$GB$306,168,FALSE)),"",VLOOKUP($A217,'[2]1516 Exp_Rev Access'!$F$7:$GB$306,168,FALSE))</f>
        <v>0</v>
      </c>
      <c r="GJ217" s="99">
        <f>IF(ISNA(VLOOKUP($A217,'[2]1516 Exp_Rev Access'!$F$7:$GB$306,169,FALSE)),"",VLOOKUP($A217,'[2]1516 Exp_Rev Access'!$F$7:$GB$306,169,FALSE))</f>
        <v>400</v>
      </c>
      <c r="GK217" s="99">
        <f>IF(ISNA(VLOOKUP($A217,'[2]1516 Exp_Rev Access'!$F$7:$GB$306,170,FALSE)),"",VLOOKUP($A217,'[2]1516 Exp_Rev Access'!$F$7:$GB$306,170,FALSE))</f>
        <v>0</v>
      </c>
      <c r="GL217" s="99">
        <f>IF(ISNA(VLOOKUP($A217,'[2]1516 Exp_Rev Access'!$F$7:$GB$306,171,FALSE)),"",VLOOKUP($A217,'[2]1516 Exp_Rev Access'!$F$7:$GB$306,171,FALSE))</f>
        <v>0</v>
      </c>
      <c r="GM217" s="99">
        <f>IF(ISNA(VLOOKUP($A217,'[2]1516 Exp_Rev Access'!$F$7:$GB$306,172,FALSE)),"",VLOOKUP($A217,'[2]1516 Exp_Rev Access'!$F$7:$GB$306,172,FALSE))</f>
        <v>0</v>
      </c>
      <c r="GN217" s="99">
        <f>IF(ISNA(VLOOKUP($A217,'[2]1516 Exp_Rev Access'!$F$7:$GB$306,173,FALSE)),"",VLOOKUP($A217,'[2]1516 Exp_Rev Access'!$F$7:$GB$306,173,FALSE))</f>
        <v>0</v>
      </c>
      <c r="GO217" s="99">
        <f>IF(ISNA(VLOOKUP($A217,'[2]1516 Exp_Rev Access'!$F$7:$GB$306,174,FALSE)),"",VLOOKUP($A217,'[2]1516 Exp_Rev Access'!$F$7:$GB$306,174,FALSE))</f>
        <v>0</v>
      </c>
      <c r="GP217" s="99">
        <f>IF(ISNA(VLOOKUP($A217,'[2]1516 Exp_Rev Access'!$F$7:$GB$306,175,FALSE)),"",VLOOKUP($A217,'[2]1516 Exp_Rev Access'!$F$7:$GB$306,175,FALSE))</f>
        <v>0</v>
      </c>
      <c r="GQ217" s="99">
        <f>IF(ISNA(VLOOKUP($A217,'[2]1516 Exp_Rev Access'!$F$7:$GB$306,176,FALSE)),"",VLOOKUP($A217,'[2]1516 Exp_Rev Access'!$F$7:$GB$306,176,FALSE))</f>
        <v>0</v>
      </c>
      <c r="GR217" s="99">
        <f>IF(ISNA(VLOOKUP($A217,'[2]1516 Exp_Rev Access'!$F$7:$GB$306,177,FALSE)),"",VLOOKUP($A217,'[2]1516 Exp_Rev Access'!$F$7:$GB$306,177,FALSE))</f>
        <v>0</v>
      </c>
      <c r="GS217" s="99">
        <f>IF(ISNA(VLOOKUP($A217,'[2]1516 Exp_Rev Access'!$F$7:$GB$306,178,FALSE)),"",VLOOKUP($A217,'[2]1516 Exp_Rev Access'!$F$7:$GB$306,178,FALSE))</f>
        <v>0</v>
      </c>
      <c r="GT217" s="101">
        <f t="shared" ref="GT217:GT230" si="286">SUM(FU217:GS217)</f>
        <v>400</v>
      </c>
      <c r="GU217" s="72">
        <f t="shared" ref="GU217:GU228" si="287">GT217/D217</f>
        <v>5.282215544597928E-5</v>
      </c>
      <c r="GV217" s="84">
        <f t="shared" ref="GV217:GV231" si="288">GT217/C217</f>
        <v>0.60785654585517812</v>
      </c>
    </row>
    <row r="218" spans="1:207" customFormat="1" ht="12" customHeight="1" x14ac:dyDescent="0.2">
      <c r="A218" s="96" t="s">
        <v>543</v>
      </c>
      <c r="B218" s="69" t="s">
        <v>544</v>
      </c>
      <c r="C218" s="80">
        <f>IF(ISNA(VLOOKUP($A218,'[2]1516 enrollment_Rev_Exp by size'!$A$6:$G$320,3,FALSE)),"",VLOOKUP($A218,'[2]1516 enrollment_Rev_Exp by size'!$A$6:$G$320,3,FALSE))</f>
        <v>617.65</v>
      </c>
      <c r="D218" s="97">
        <v>10447764.949999999</v>
      </c>
      <c r="E218" s="80">
        <f t="shared" si="268"/>
        <v>10447764.949999999</v>
      </c>
      <c r="F218" s="80">
        <f t="shared" si="269"/>
        <v>0</v>
      </c>
      <c r="G218" s="98">
        <f>IF(ISNA(VLOOKUP($A218,'[2]1516 Exp_Rev Access'!$F$7:$FS$306,2,FALSE)),"",VLOOKUP($A218,'[2]1516 Exp_Rev Access'!$F$7:$FS$306,2,FALSE))</f>
        <v>1337703.6399999999</v>
      </c>
      <c r="H218" s="98">
        <f>IF(ISNA(VLOOKUP($A218,'[2]1516 Exp_Rev Access'!$F$7:$FS$306,3,FALSE)),"",VLOOKUP($A218,'[2]1516 Exp_Rev Access'!$F$7:$FS$306,3,FALSE))</f>
        <v>0</v>
      </c>
      <c r="I218" s="98">
        <f>IF(ISNA(VLOOKUP($A218,'[2]1516 Exp_Rev Access'!$F$7:$FS$306,4,FALSE)),"",VLOOKUP($A218,'[2]1516 Exp_Rev Access'!$F$7:$FS$306,4,FALSE))</f>
        <v>0</v>
      </c>
      <c r="J218" s="98">
        <f>IF(ISNA(VLOOKUP($A218,'[2]1516 Exp_Rev Access'!$F$7:$FS$306,5,FALSE)),"",VLOOKUP($A218,'[2]1516 Exp_Rev Access'!$F$7:$FS$306,5,FALSE))</f>
        <v>453.63</v>
      </c>
      <c r="K218" s="98">
        <f>IF(ISNA(VLOOKUP($A218,'[2]1516 Exp_Rev Access'!$F$7:$FS$306,6,FALSE)),"",VLOOKUP($A218,'[2]1516 Exp_Rev Access'!$F$7:$FS$306,6,FALSE))</f>
        <v>0</v>
      </c>
      <c r="L218" s="98">
        <f>IF(ISNA(VLOOKUP($A218,'[2]1516 Exp_Rev Access'!$F$7:$FS$306,7,FALSE)),"",VLOOKUP($A218,'[2]1516 Exp_Rev Access'!$F$7:$FS$306,7,FALSE))</f>
        <v>0</v>
      </c>
      <c r="M218" s="90">
        <f t="shared" si="270"/>
        <v>1338157.2699999998</v>
      </c>
      <c r="N218" s="72">
        <f t="shared" si="271"/>
        <v>0.12808072122640929</v>
      </c>
      <c r="O218" s="73">
        <f t="shared" si="272"/>
        <v>2166.5300250951182</v>
      </c>
      <c r="P218" s="99">
        <f>IF(ISNA(VLOOKUP($A218,'[2]1516 Exp_Rev Access'!$F$7:$FS$306,8,FALSE)),"",VLOOKUP($A218,'[2]1516 Exp_Rev Access'!$F$7:$FS$306,8,FALSE))</f>
        <v>33397.1</v>
      </c>
      <c r="Q218" s="99">
        <f>IF(ISNA(VLOOKUP($A218,'[2]1516 Exp_Rev Access'!$F$7:$FS$306,9,FALSE)),"",VLOOKUP($A218,'[2]1516 Exp_Rev Access'!$F$7:$FS$306,9,FALSE))</f>
        <v>0</v>
      </c>
      <c r="R218" s="99">
        <f>IF(ISNA(VLOOKUP($A218,'[2]1516 Exp_Rev Access'!$F$7:$FS$306,10,FALSE)),"",VLOOKUP($A218,'[2]1516 Exp_Rev Access'!$F$7:$FS$306,10,FALSE))</f>
        <v>0</v>
      </c>
      <c r="S218" s="99">
        <f>IF(ISNA(VLOOKUP($A218,'[2]1516 Exp_Rev Access'!$F$7:$FS$306,11,FALSE)),"",VLOOKUP($A218,'[2]1516 Exp_Rev Access'!$F$7:$FS$306,11,FALSE))</f>
        <v>0</v>
      </c>
      <c r="T218" s="99">
        <f>IF(ISNA(VLOOKUP($A218,'[2]1516 Exp_Rev Access'!$F$7:$FS$306,12,FALSE)),"",VLOOKUP($A218,'[2]1516 Exp_Rev Access'!$F$7:$FS$306,12,FALSE))</f>
        <v>25978.74</v>
      </c>
      <c r="U218" s="99">
        <f>IF(ISNA(VLOOKUP($A218,'[2]1516 Exp_Rev Access'!$F$7:$FS$306,13,FALSE)),"",VLOOKUP($A218,'[2]1516 Exp_Rev Access'!$F$7:$FS$306,13,FALSE))</f>
        <v>0</v>
      </c>
      <c r="V218" s="99">
        <f>IF(ISNA(VLOOKUP($A218,'[2]1516 Exp_Rev Access'!$F$7:$FS$306,14,FALSE)),"",VLOOKUP($A218,'[2]1516 Exp_Rev Access'!$F$7:$FS$306,14,FALSE))</f>
        <v>0</v>
      </c>
      <c r="W218" s="99">
        <f>IF(ISNA(VLOOKUP($A218,'[2]1516 Exp_Rev Access'!$F$7:$FS$306,15,FALSE)),"",VLOOKUP($A218,'[2]1516 Exp_Rev Access'!$F$7:$FS$306,15,FALSE))</f>
        <v>0</v>
      </c>
      <c r="X218" s="99">
        <f>IF(ISNA(VLOOKUP($A218,'[2]1516 Exp_Rev Access'!$F$7:$FS$306,16,FALSE)),"",VLOOKUP($A218,'[2]1516 Exp_Rev Access'!$F$7:$FS$306,16,FALSE))</f>
        <v>8795.31</v>
      </c>
      <c r="Y218" s="99">
        <f>IF(ISNA(VLOOKUP($A218,'[2]1516 Exp_Rev Access'!$F$7:$FS$306,17,FALSE)),"",VLOOKUP($A218,'[2]1516 Exp_Rev Access'!$F$7:$FS$306,17,FALSE))</f>
        <v>0</v>
      </c>
      <c r="Z218" s="99">
        <f>IF(ISNA(VLOOKUP($A218,'[2]1516 Exp_Rev Access'!$F$7:$FS$306,18,FALSE)),"",VLOOKUP($A218,'[2]1516 Exp_Rev Access'!$F$7:$FS$306,18,FALSE))</f>
        <v>0</v>
      </c>
      <c r="AA218" s="99">
        <f>IF(ISNA(VLOOKUP($A218,'[2]1516 Exp_Rev Access'!$F$7:$FS$306,19,FALSE)),"",VLOOKUP($A218,'[2]1516 Exp_Rev Access'!$F$7:$FS$306,19,FALSE))</f>
        <v>0</v>
      </c>
      <c r="AB218" s="99">
        <f>IF(ISNA(VLOOKUP($A218,'[2]1516 Exp_Rev Access'!$F$7:$FS$306,20,FALSE)),"",VLOOKUP($A218,'[2]1516 Exp_Rev Access'!$F$7:$FS$306,20,FALSE))</f>
        <v>0</v>
      </c>
      <c r="AC218" s="99">
        <f>IF(ISNA(VLOOKUP($A218,'[2]1516 Exp_Rev Access'!$F$7:$FS$306,21,FALSE)),"",VLOOKUP($A218,'[2]1516 Exp_Rev Access'!$F$7:$FS$306,21,FALSE))</f>
        <v>72956.62</v>
      </c>
      <c r="AD218" s="99">
        <f>IF(ISNA(VLOOKUP($A218,'[2]1516 Exp_Rev Access'!$F$7:$FS$306,22,FALSE)),"",VLOOKUP($A218,'[2]1516 Exp_Rev Access'!$F$7:$FS$306,22,FALSE))</f>
        <v>5189.8999999999996</v>
      </c>
      <c r="AE218" s="99">
        <f>IF(ISNA(VLOOKUP($A218,'[2]1516 Exp_Rev Access'!$F$7:$FS$306,23,FALSE)),"",VLOOKUP($A218,'[2]1516 Exp_Rev Access'!$F$7:$FS$306,23,FALSE))</f>
        <v>0</v>
      </c>
      <c r="AF218" s="99">
        <f>IF(ISNA(VLOOKUP($A218,'[2]1516 Exp_Rev Access'!$F$7:$FS$306,24,FALSE)),"",VLOOKUP($A218,'[2]1516 Exp_Rev Access'!$F$7:$FS$306,24,FALSE))</f>
        <v>393109.05</v>
      </c>
      <c r="AG218" s="99">
        <f>IF(ISNA(VLOOKUP($A218,'[2]1516 Exp_Rev Access'!$F$7:$FS$306,25,FALSE)),"",VLOOKUP($A218,'[2]1516 Exp_Rev Access'!$F$7:$FS$306,25,FALSE))</f>
        <v>583.09</v>
      </c>
      <c r="AH218" s="98">
        <f>IF(ISNA(VLOOKUP($A218,'[2]1516 Exp_Rev Access'!$F$7:$FS$306,26,FALSE)),"",VLOOKUP($A218,'[2]1516 Exp_Rev Access'!$F$7:$FS$306,26,FALSE))</f>
        <v>9780</v>
      </c>
      <c r="AI218" s="98">
        <f>IF(ISNA(VLOOKUP($A218,'[2]1516 Exp_Rev Access'!$F$7:$FS$306,27,FALSE)),"",VLOOKUP($A218,'[2]1516 Exp_Rev Access'!$F$7:$FS$306,27,FALSE))</f>
        <v>0</v>
      </c>
      <c r="AJ218" s="98">
        <f>IF(ISNA(VLOOKUP($A218,'[2]1516 Exp_Rev Access'!$F$7:$FS$306,28,FALSE)),"",VLOOKUP($A218,'[2]1516 Exp_Rev Access'!$F$7:$FS$306,28,FALSE))</f>
        <v>227962.5</v>
      </c>
      <c r="AK218" s="98">
        <f>IF(ISNA(VLOOKUP($A218,'[2]1516 Exp_Rev Access'!$F$7:$FS$306,29,FALSE)),"",VLOOKUP($A218,'[2]1516 Exp_Rev Access'!$F$7:$FS$306,29,FALSE))</f>
        <v>0</v>
      </c>
      <c r="AL218" s="100">
        <f t="shared" si="273"/>
        <v>777752.30999999994</v>
      </c>
      <c r="AM218" s="72">
        <f t="shared" si="274"/>
        <v>7.4441980052393886E-2</v>
      </c>
      <c r="AN218" s="94">
        <f t="shared" si="275"/>
        <v>1259.2120294665262</v>
      </c>
      <c r="AO218" s="99">
        <f>IF(ISNA(VLOOKUP($A218,'[2]1516 Exp_Rev Access'!$F$7:$GB$306,30,FALSE)),"",VLOOKUP($A218,'[2]1516 Exp_Rev Access'!$F$7:$FS$306,30,FALSE))</f>
        <v>4099077.25</v>
      </c>
      <c r="AP218" s="99">
        <f>IF(ISNA(VLOOKUP($A218,'[2]1516 Exp_Rev Access'!$F$7:$GB$306,31,FALSE)),"",VLOOKUP($A218,'[2]1516 Exp_Rev Access'!$F$7:$FS$306,31,FALSE))</f>
        <v>124704.33</v>
      </c>
      <c r="AQ218" s="99">
        <f>IF(ISNA(VLOOKUP($A218,'[2]1516 Exp_Rev Access'!$F$7:$GB$306,32,FALSE)),"",VLOOKUP($A218,'[2]1516 Exp_Rev Access'!$F$7:$FS$306,32,FALSE))</f>
        <v>79592.399999999994</v>
      </c>
      <c r="AR218" s="99">
        <f>IF(ISNA(VLOOKUP($A218,'[2]1516 Exp_Rev Access'!$F$7:$GB$306,33,FALSE)),"",VLOOKUP($A218,'[2]1516 Exp_Rev Access'!$F$7:$FS$306,33,FALSE))</f>
        <v>0</v>
      </c>
      <c r="AS218" s="99">
        <f>IF(ISNA(VLOOKUP($A218,'[2]1516 Exp_Rev Access'!$F$7:$GB$306,34,FALSE)),"",VLOOKUP($A218,'[2]1516 Exp_Rev Access'!$F$7:$FS$306,34,FALSE))</f>
        <v>0</v>
      </c>
      <c r="AT218" s="101">
        <f t="shared" si="276"/>
        <v>4303373.9800000004</v>
      </c>
      <c r="AU218" s="72">
        <f t="shared" si="277"/>
        <v>0.41189421858117137</v>
      </c>
      <c r="AV218" s="94">
        <f t="shared" si="278"/>
        <v>6967.334218408485</v>
      </c>
      <c r="AW218" s="99">
        <f>IF(ISNA(VLOOKUP($A218,'[2]1516 Exp_Rev Access'!$F$7:$GB$306,35,FALSE)),"",VLOOKUP($A218,'[2]1516 Exp_Rev Access'!$F$7:$GB$306,35,FALSE))</f>
        <v>0</v>
      </c>
      <c r="AX218" s="99">
        <f>IF(ISNA(VLOOKUP($A218,'[2]1516 Exp_Rev Access'!$F$7:$GB$306,36,FALSE)),"",VLOOKUP($A218,'[2]1516 Exp_Rev Access'!$F$7:$GB$306,36,FALSE))</f>
        <v>515921.2</v>
      </c>
      <c r="AY218" s="99">
        <f>IF(ISNA(VLOOKUP($A218,'[2]1516 Exp_Rev Access'!$F$7:$GB$306,37,FALSE)),"",VLOOKUP($A218,'[2]1516 Exp_Rev Access'!$F$7:$GB$306,37,FALSE))</f>
        <v>0</v>
      </c>
      <c r="AZ218" s="99">
        <f>IF(ISNA(VLOOKUP($A218,'[2]1516 Exp_Rev Access'!$F$7:$GB$306,38,FALSE)),"",VLOOKUP($A218,'[2]1516 Exp_Rev Access'!$F$7:$GB$306,38,FALSE))</f>
        <v>0</v>
      </c>
      <c r="BA218" s="99">
        <f>IF(ISNA(VLOOKUP($A218,'[2]1516 Exp_Rev Access'!$F$7:$GB$306,39,FALSE)),"",VLOOKUP($A218,'[2]1516 Exp_Rev Access'!$F$7:$GB$306,39,FALSE))</f>
        <v>0</v>
      </c>
      <c r="BB218" s="99">
        <f>IF(ISNA(VLOOKUP($A218,'[2]1516 Exp_Rev Access'!$F$7:$GB$306,40,FALSE)),"",VLOOKUP($A218,'[2]1516 Exp_Rev Access'!$F$7:$GB$306,40,FALSE))</f>
        <v>139280.37</v>
      </c>
      <c r="BC218" s="99">
        <f>IF(ISNA(VLOOKUP($A218,'[2]1516 Exp_Rev Access'!$F$7:$GB$306,41,FALSE)),"",VLOOKUP($A218,'[2]1516 Exp_Rev Access'!$F$7:$GB$306,41,FALSE))</f>
        <v>0</v>
      </c>
      <c r="BD218" s="99">
        <f>IF(ISNA(VLOOKUP($A218,'[2]1516 Exp_Rev Access'!$F$7:$GB$306,42,FALSE)),"",VLOOKUP($A218,'[2]1516 Exp_Rev Access'!$F$7:$GB$306,42,FALSE))</f>
        <v>12600.38</v>
      </c>
      <c r="BE218" s="99">
        <f>IF(ISNA(VLOOKUP($A218,'[2]1516 Exp_Rev Access'!$F$7:$GB$306,43,FALSE)),"",VLOOKUP($A218,'[2]1516 Exp_Rev Access'!$F$7:$GB$306,43,FALSE))</f>
        <v>0</v>
      </c>
      <c r="BF218" s="99">
        <f>IF(ISNA(VLOOKUP($A218,'[2]1516 Exp_Rev Access'!$F$7:$GB$306,44,FALSE)),"",VLOOKUP($A218,'[2]1516 Exp_Rev Access'!$F$7:$GB$306,44,FALSE))</f>
        <v>10630.52</v>
      </c>
      <c r="BG218" s="99">
        <f>IF(ISNA(VLOOKUP($A218,'[2]1516 Exp_Rev Access'!$F$7:$GB$306,45,FALSE)),"",VLOOKUP($A218,'[2]1516 Exp_Rev Access'!$F$7:$GB$306,45,FALSE))</f>
        <v>6396.84</v>
      </c>
      <c r="BH218" s="99">
        <f>IF(ISNA(VLOOKUP($A218,'[2]1516 Exp_Rev Access'!$F$7:$GB$306,46,FALSE)),"",VLOOKUP($A218,'[2]1516 Exp_Rev Access'!$F$7:$GB$306,46,FALSE))</f>
        <v>0</v>
      </c>
      <c r="BI218" s="99">
        <f>IF(ISNA(VLOOKUP($A218,'[2]1516 Exp_Rev Access'!$F$7:$GB$306,47,FALSE)),"",VLOOKUP($A218,'[2]1516 Exp_Rev Access'!$F$7:$GB$306,47,FALSE))</f>
        <v>3291</v>
      </c>
      <c r="BJ218" s="99">
        <f>IF(ISNA(VLOOKUP($A218,'[2]1516 Exp_Rev Access'!$F$7:$GB$306,48,FALSE)),"",VLOOKUP($A218,'[2]1516 Exp_Rev Access'!$F$7:$GB$306,48,FALSE))</f>
        <v>323585.40999999997</v>
      </c>
      <c r="BK218" s="99">
        <f>IF(ISNA(VLOOKUP($A218,'[2]1516 Exp_Rev Access'!$F$7:$GB$306,49,FALSE)),"",VLOOKUP($A218,'[2]1516 Exp_Rev Access'!$F$7:$GB$306,49,FALSE))</f>
        <v>115000</v>
      </c>
      <c r="BL218" s="99">
        <f>IF(ISNA(VLOOKUP($A218,'[2]1516 Exp_Rev Access'!$F$7:$GB$306,50,FALSE)),"",VLOOKUP($A218,'[2]1516 Exp_Rev Access'!$F$7:$GB$306,50,FALSE))</f>
        <v>0</v>
      </c>
      <c r="BM218" s="99">
        <f>IF(ISNA(VLOOKUP($A218,'[2]1516 Exp_Rev Access'!$F$7:$GB$306,51,FALSE)),"",VLOOKUP($A218,'[2]1516 Exp_Rev Access'!$F$7:$GB$306,51,FALSE))</f>
        <v>0</v>
      </c>
      <c r="BN218" s="99">
        <f>IF(ISNA(VLOOKUP($A218,'[2]1516 Exp_Rev Access'!$F$7:$GB$306,52,FALSE)),"",VLOOKUP($A218,'[2]1516 Exp_Rev Access'!$F$7:$GB$306,52,FALSE))</f>
        <v>0</v>
      </c>
      <c r="BO218" s="99">
        <f>IF(ISNA(VLOOKUP($A218,'[2]1516 Exp_Rev Access'!$F$7:$GB$306,53,FALSE)),"",VLOOKUP($A218,'[2]1516 Exp_Rev Access'!$F$7:$GB$306,53,FALSE))</f>
        <v>0</v>
      </c>
      <c r="BP218" s="99">
        <f>IF(ISNA(VLOOKUP($A218,'[2]1516 Exp_Rev Access'!$F$7:$GB$306,54,FALSE)),"",VLOOKUP($A218,'[2]1516 Exp_Rev Access'!$F$7:$GB$306,54,FALSE))</f>
        <v>0</v>
      </c>
      <c r="BQ218" s="99">
        <f>IF(ISNA(VLOOKUP($A218,'[2]1516 Exp_Rev Access'!$F$7:$GB$306,55,FALSE)),"",VLOOKUP($A218,'[2]1516 Exp_Rev Access'!$F$7:$GB$306,55,FALSE))</f>
        <v>0</v>
      </c>
      <c r="BR218" s="99">
        <f>IF(ISNA(VLOOKUP($A218,'[2]1516 Exp_Rev Access'!$F$7:$GB$306,56,FALSE)),"",VLOOKUP($A218,'[2]1516 Exp_Rev Access'!$F$7:$GB$306,56,FALSE))</f>
        <v>0</v>
      </c>
      <c r="BS218" s="99">
        <f>IF(ISNA(VLOOKUP($A218,'[2]1516 Exp_Rev Access'!$F$7:$GB$306,57,FALSE)),"",VLOOKUP($A218,'[2]1516 Exp_Rev Access'!$F$7:$GB$306,57,FALSE))</f>
        <v>0</v>
      </c>
      <c r="BT218" s="99">
        <f>IF(ISNA(VLOOKUP($A218,'[2]1516 Exp_Rev Access'!$F$7:$GB$306,58,FALSE)),"",VLOOKUP($A218,'[2]1516 Exp_Rev Access'!$F$7:$GB$306,58,FALSE))</f>
        <v>0</v>
      </c>
      <c r="BU218" s="102">
        <f t="shared" si="279"/>
        <v>1126705.72</v>
      </c>
      <c r="BV218" s="72">
        <f t="shared" si="280"/>
        <v>0.10784179443087491</v>
      </c>
      <c r="BW218" s="94">
        <f t="shared" si="281"/>
        <v>1824.1815267546344</v>
      </c>
      <c r="BX218" s="99">
        <f>IF(ISNA(VLOOKUP($A218,'[2]1516 Exp_Rev Access'!$F$7:$GB$306,59,FALSE)),"",VLOOKUP($A218,'[2]1516 Exp_Rev Access'!$F$7:$GB$306,59,FALSE))</f>
        <v>0</v>
      </c>
      <c r="BY218" s="99">
        <f>IF(ISNA(VLOOKUP($A218,'[2]1516 Exp_Rev Access'!$F$7:$GB$306,60,FALSE)),"",VLOOKUP($A218,'[2]1516 Exp_Rev Access'!$F$7:$GB$306,60,FALSE))</f>
        <v>1990940.63</v>
      </c>
      <c r="BZ218" s="99">
        <f>IF(ISNA(VLOOKUP($A218,'[2]1516 Exp_Rev Access'!$F$7:$GB$306,61,FALSE)),"",VLOOKUP($A218,'[2]1516 Exp_Rev Access'!$F$7:$GB$306,61,FALSE))</f>
        <v>57877.32</v>
      </c>
      <c r="CA218" s="99">
        <f>IF(ISNA(VLOOKUP($A218,'[2]1516 Exp_Rev Access'!$F$7:$GB$306,62,FALSE)),"",VLOOKUP($A218,'[2]1516 Exp_Rev Access'!$F$7:$GB$306,62,FALSE))</f>
        <v>0</v>
      </c>
      <c r="CB218" s="99">
        <f>IF(ISNA(VLOOKUP($A218,'[2]1516 Exp_Rev Access'!$F$7:$GB$306,63,FALSE)),"",VLOOKUP($A218,'[2]1516 Exp_Rev Access'!$F$7:$GB$306,63,FALSE))</f>
        <v>7806.72</v>
      </c>
      <c r="CC218" s="99">
        <f>IF(ISNA(VLOOKUP($A218,'[2]1516 Exp_Rev Access'!$F$7:$GB$306,64,FALSE)),"",VLOOKUP($A218,'[2]1516 Exp_Rev Access'!$F$7:$GB$306,64,FALSE))</f>
        <v>0</v>
      </c>
      <c r="CD218" s="101">
        <f t="shared" si="282"/>
        <v>2056624.67</v>
      </c>
      <c r="CE218" s="72">
        <f>CD218/D218</f>
        <v>0.19684829050446814</v>
      </c>
      <c r="CF218" s="103">
        <f>CD218/C218</f>
        <v>3329.7574192503844</v>
      </c>
      <c r="CG218" s="99">
        <f>IF(ISNA(VLOOKUP($A218,'[2]1516 Exp_Rev Access'!$F$7:$GB$306,65,FALSE)),"",VLOOKUP($A218,'[2]1516 Exp_Rev Access'!$F$7:$GB$306,65,FALSE))</f>
        <v>0</v>
      </c>
      <c r="CH218" s="99">
        <f>IF(ISNA(VLOOKUP($A218,'[2]1516 Exp_Rev Access'!$F$7:$GB$306,66,FALSE)),"",VLOOKUP($A218,'[2]1516 Exp_Rev Access'!$F$7:$GB$306,66,FALSE))</f>
        <v>0</v>
      </c>
      <c r="CI218" s="99">
        <f>IF(ISNA(VLOOKUP($A218,'[2]1516 Exp_Rev Access'!$F$7:$GB$306,67,FALSE)),"",VLOOKUP($A218,'[2]1516 Exp_Rev Access'!$F$7:$GB$306,67,FALSE))</f>
        <v>0</v>
      </c>
      <c r="CJ218" s="99">
        <f>IF(ISNA(VLOOKUP($A218,'[2]1516 Exp_Rev Access'!$F$7:$GB$306,68,FALSE)),"",VLOOKUP($A218,'[2]1516 Exp_Rev Access'!$F$7:$GB$306,68,FALSE))</f>
        <v>0</v>
      </c>
      <c r="CK218" s="99">
        <f>IF(ISNA(VLOOKUP($A218,'[2]1516 Exp_Rev Access'!$F$7:$GB$306,69,FALSE)),"",VLOOKUP($A218,'[2]1516 Exp_Rev Access'!$F$7:$GB$306,69,FALSE))</f>
        <v>0</v>
      </c>
      <c r="CL218" s="99">
        <f>IF(ISNA(VLOOKUP($A218,'[2]1516 Exp_Rev Access'!$F$7:$GB$306,70,FALSE)),"",VLOOKUP($A218,'[2]1516 Exp_Rev Access'!$F$7:$GB$306,70,FALSE))</f>
        <v>0</v>
      </c>
      <c r="CM218" s="99">
        <f>IF(ISNA(VLOOKUP($A218,'[2]1516 Exp_Rev Access'!$F$7:$GB$306,71,FALSE)),"",VLOOKUP($A218,'[2]1516 Exp_Rev Access'!$F$7:$GB$306,71,FALSE))</f>
        <v>0</v>
      </c>
      <c r="CN218" s="99">
        <f>IF(ISNA(VLOOKUP($A218,'[2]1516 Exp_Rev Access'!$F$7:$GB$306,72,FALSE)),"",VLOOKUP($A218,'[2]1516 Exp_Rev Access'!$F$7:$GB$306,72,FALSE))</f>
        <v>0</v>
      </c>
      <c r="CO218" s="99">
        <f>IF(ISNA(VLOOKUP($A218,'[2]1516 Exp_Rev Access'!$F$7:$GB$306,73,FALSE)),"",VLOOKUP($A218,'[2]1516 Exp_Rev Access'!$F$7:$GB$306,73,FALSE))</f>
        <v>0</v>
      </c>
      <c r="CP218" s="99">
        <f>IF(ISNA(VLOOKUP($A218,'[2]1516 Exp_Rev Access'!$F$7:$GB$306,74,FALSE)),"",VLOOKUP($A218,'[2]1516 Exp_Rev Access'!$F$7:$GB$306,74,FALSE))</f>
        <v>128255</v>
      </c>
      <c r="CQ218" s="99">
        <f>IF(ISNA(VLOOKUP($A218,'[2]1516 Exp_Rev Access'!$F$7:$GB$306,75,FALSE)),"",VLOOKUP($A218,'[2]1516 Exp_Rev Access'!$F$7:$GB$306,75,FALSE))</f>
        <v>0</v>
      </c>
      <c r="CR218" s="99">
        <f>IF(ISNA(VLOOKUP($A218,'[2]1516 Exp_Rev Access'!$F$7:$GB$306,76,FALSE)),"",VLOOKUP($A218,'[2]1516 Exp_Rev Access'!$F$7:$GB$306,76,FALSE))</f>
        <v>0</v>
      </c>
      <c r="CS218" s="99">
        <f>IF(ISNA(VLOOKUP($A218,'[2]1516 Exp_Rev Access'!$F$7:$GB$306,77,FALSE)),"",VLOOKUP($A218,'[2]1516 Exp_Rev Access'!$F$7:$GB$306,77,FALSE))</f>
        <v>0</v>
      </c>
      <c r="CT218" s="99">
        <f>IF(ISNA(VLOOKUP($A218,'[2]1516 Exp_Rev Access'!$F$7:$GB$306,78,FALSE)),"",VLOOKUP($A218,'[2]1516 Exp_Rev Access'!$F$7:$GB$306,78,FALSE))</f>
        <v>218622.63</v>
      </c>
      <c r="CU218" s="99">
        <f>IF(ISNA(VLOOKUP($A218,'[2]1516 Exp_Rev Access'!$F$7:$GB$306,79,FALSE)),"",VLOOKUP($A218,'[2]1516 Exp_Rev Access'!$F$7:$GB$306,79,FALSE))</f>
        <v>28486.6</v>
      </c>
      <c r="CV218" s="99">
        <f>IF(ISNA(VLOOKUP($A218,'[2]1516 Exp_Rev Access'!$F$7:$GB$306,80,FALSE)),"",VLOOKUP($A218,'[2]1516 Exp_Rev Access'!$F$7:$GB$306,80,FALSE))</f>
        <v>0</v>
      </c>
      <c r="CW218" s="99">
        <f>IF(ISNA(VLOOKUP($A218,'[2]1516 Exp_Rev Access'!$F$7:$GB$306,81,FALSE)),"",VLOOKUP($A218,'[2]1516 Exp_Rev Access'!$F$7:$GB$306,81,FALSE))</f>
        <v>0</v>
      </c>
      <c r="CX218" s="99">
        <f>IF(ISNA(VLOOKUP($A218,'[2]1516 Exp_Rev Access'!$F$7:$GB$306,82,FALSE)),"",VLOOKUP($A218,'[2]1516 Exp_Rev Access'!$F$7:$GB$306,82,FALSE))</f>
        <v>0</v>
      </c>
      <c r="CY218" s="99">
        <f>IF(ISNA(VLOOKUP($A218,'[2]1516 Exp_Rev Access'!$F$7:$GB$306,83,FALSE)),"",VLOOKUP($A218,'[2]1516 Exp_Rev Access'!$F$7:$GB$306,83,FALSE))</f>
        <v>0</v>
      </c>
      <c r="CZ218" s="99">
        <f>IF(ISNA(VLOOKUP($A218,'[2]1516 Exp_Rev Access'!$F$7:$GB$306,84,FALSE)),"",VLOOKUP($A218,'[2]1516 Exp_Rev Access'!$F$7:$GB$306,84,FALSE))</f>
        <v>0</v>
      </c>
      <c r="DA218" s="99">
        <f>IF(ISNA(VLOOKUP($A218,'[2]1516 Exp_Rev Access'!$F$7:$GB$306,85,FALSE)),"",VLOOKUP($A218,'[2]1516 Exp_Rev Access'!$F$7:$GB$306,85,FALSE))</f>
        <v>0</v>
      </c>
      <c r="DB218" s="99">
        <f>IF(ISNA(VLOOKUP($A218,'[2]1516 Exp_Rev Access'!$F$7:$GB$306,86,FALSE)),"",VLOOKUP($A218,'[2]1516 Exp_Rev Access'!$F$7:$GB$306,86,FALSE))</f>
        <v>0</v>
      </c>
      <c r="DC218" s="99">
        <f>IF(ISNA(VLOOKUP($A218,'[2]1516 Exp_Rev Access'!$F$7:$GB$306,87,FALSE)),"",VLOOKUP($A218,'[2]1516 Exp_Rev Access'!$F$7:$GB$306,87,FALSE))</f>
        <v>0</v>
      </c>
      <c r="DD218" s="99">
        <f>IF(ISNA(VLOOKUP($A218,'[2]1516 Exp_Rev Access'!$F$7:$GB$306,88,FALSE)),"",VLOOKUP($A218,'[2]1516 Exp_Rev Access'!$F$7:$GB$306,88,FALSE))</f>
        <v>0</v>
      </c>
      <c r="DE218" s="99">
        <f>IF(ISNA(VLOOKUP($A218,'[2]1516 Exp_Rev Access'!$F$7:$GB$306,89,FALSE)),"",VLOOKUP($A218,'[2]1516 Exp_Rev Access'!$F$7:$GB$306,89,FALSE))</f>
        <v>0</v>
      </c>
      <c r="DF218" s="99">
        <f>IF(ISNA(VLOOKUP($A218,'[2]1516 Exp_Rev Access'!$F$7:$GB$306,90,FALSE)),"",VLOOKUP($A218,'[2]1516 Exp_Rev Access'!$F$7:$GB$306,90,FALSE))</f>
        <v>0</v>
      </c>
      <c r="DG218" s="99">
        <f>IF(ISNA(VLOOKUP($A218,'[2]1516 Exp_Rev Access'!$F$7:$GB$306,91,FALSE)),"",VLOOKUP($A218,'[2]1516 Exp_Rev Access'!$F$7:$GB$306,91,FALSE))</f>
        <v>0</v>
      </c>
      <c r="DH218" s="99">
        <f>IF(ISNA(VLOOKUP($A218,'[2]1516 Exp_Rev Access'!$F$7:$GB$306,92,FALSE)),"",VLOOKUP($A218,'[2]1516 Exp_Rev Access'!$F$7:$GB$306,92,FALSE))</f>
        <v>150598.39000000001</v>
      </c>
      <c r="DI218" s="99">
        <f>IF(ISNA(VLOOKUP($A218,'[2]1516 Exp_Rev Access'!$F$7:$GB$306,93,FALSE)),"",VLOOKUP($A218,'[2]1516 Exp_Rev Access'!$F$7:$GB$306,93,FALSE))</f>
        <v>0</v>
      </c>
      <c r="DJ218" s="99">
        <f>IF(ISNA(VLOOKUP($A218,'[2]1516 Exp_Rev Access'!$F$7:$GB$306,94,FALSE)),"",VLOOKUP($A218,'[2]1516 Exp_Rev Access'!$F$7:$GB$306,94,FALSE))</f>
        <v>0</v>
      </c>
      <c r="DK218" s="99">
        <f>IF(ISNA(VLOOKUP($A218,'[2]1516 Exp_Rev Access'!$F$7:$GB$306,95,FALSE)),"",VLOOKUP($A218,'[2]1516 Exp_Rev Access'!$F$7:$GB$306,95,FALSE))</f>
        <v>0</v>
      </c>
      <c r="DL218" s="99">
        <f>IF(ISNA(VLOOKUP($A218,'[2]1516 Exp_Rev Access'!$F$7:$GB$306,96,FALSE)),"",VLOOKUP($A218,'[2]1516 Exp_Rev Access'!$F$7:$GB$306,96,FALSE))</f>
        <v>0</v>
      </c>
      <c r="DM218" s="99">
        <f>IF(ISNA(VLOOKUP($A218,'[2]1516 Exp_Rev Access'!$F$7:$GB$306,97,FALSE)),"",VLOOKUP($A218,'[2]1516 Exp_Rev Access'!$F$7:$GB$306,97,FALSE))</f>
        <v>0</v>
      </c>
      <c r="DN218" s="99">
        <f>IF(ISNA(VLOOKUP($A218,'[2]1516 Exp_Rev Access'!$F$7:$GB$306,98,FALSE)),"",VLOOKUP($A218,'[2]1516 Exp_Rev Access'!$F$7:$GB$306,98,FALSE))</f>
        <v>0</v>
      </c>
      <c r="DO218" s="99">
        <f>IF(ISNA(VLOOKUP($A218,'[2]1516 Exp_Rev Access'!$F$7:$GB$306,99,FALSE)),"",VLOOKUP($A218,'[2]1516 Exp_Rev Access'!$F$7:$GB$306,99,FALSE))</f>
        <v>0</v>
      </c>
      <c r="DP218" s="99">
        <f>IF(ISNA(VLOOKUP($A218,'[2]1516 Exp_Rev Access'!$F$7:$GB$306,100,FALSE)),"",VLOOKUP($A218,'[2]1516 Exp_Rev Access'!$F$7:$GB$306,100,FALSE))</f>
        <v>0</v>
      </c>
      <c r="DQ218" s="99">
        <f>IF(ISNA(VLOOKUP($A218,'[2]1516 Exp_Rev Access'!$F$7:$GB$306,101,FALSE)),"",VLOOKUP($A218,'[2]1516 Exp_Rev Access'!$F$7:$GB$306,101,FALSE))</f>
        <v>0</v>
      </c>
      <c r="DR218" s="99">
        <f>IF(ISNA(VLOOKUP($A218,'[2]1516 Exp_Rev Access'!$F$7:$GB$306,102,FALSE)),"",VLOOKUP($A218,'[2]1516 Exp_Rev Access'!$F$7:$GB$306,102,FALSE))</f>
        <v>0</v>
      </c>
      <c r="DS218" s="99">
        <f>IF(ISNA(VLOOKUP($A218,'[2]1516 Exp_Rev Access'!$F$7:$GB$306,103,FALSE)),"",VLOOKUP($A218,'[2]1516 Exp_Rev Access'!$F$7:$GB$306,103,FALSE))</f>
        <v>0</v>
      </c>
      <c r="DT218" s="99">
        <f>IF(ISNA(VLOOKUP($A218,'[2]1516 Exp_Rev Access'!$F$7:$GB$306,104,FALSE)),"",VLOOKUP($A218,'[2]1516 Exp_Rev Access'!$F$7:$GB$306,104,FALSE))</f>
        <v>0</v>
      </c>
      <c r="DU218" s="99">
        <f>IF(ISNA(VLOOKUP($A218,'[2]1516 Exp_Rev Access'!$F$7:$GB$306,105,FALSE)),"",VLOOKUP($A218,'[2]1516 Exp_Rev Access'!$F$7:$GB$306,105,FALSE))</f>
        <v>0</v>
      </c>
      <c r="DV218" s="99">
        <f>IF(ISNA(VLOOKUP($A218,'[2]1516 Exp_Rev Access'!$F$7:$GB$306,106,FALSE)),"",VLOOKUP($A218,'[2]1516 Exp_Rev Access'!$F$7:$GB$306,106,FALSE))</f>
        <v>0</v>
      </c>
      <c r="DW218" s="99">
        <f>IF(ISNA(VLOOKUP($A218,'[2]1516 Exp_Rev Access'!$F$7:$GB$306,107,FALSE)),"",VLOOKUP($A218,'[2]1516 Exp_Rev Access'!$F$7:$GB$306,107,FALSE))</f>
        <v>0</v>
      </c>
      <c r="DX218" s="99">
        <f>IF(ISNA(VLOOKUP($A218,'[2]1516 Exp_Rev Access'!$F$7:$GB$306,108,FALSE)),"",VLOOKUP($A218,'[2]1516 Exp_Rev Access'!$F$7:$GB$306,108,FALSE))</f>
        <v>0</v>
      </c>
      <c r="DY218" s="99">
        <f>IF(ISNA(VLOOKUP($A218,'[2]1516 Exp_Rev Access'!$F$7:$GB$306,109,FALSE)),"",VLOOKUP($A218,'[2]1516 Exp_Rev Access'!$F$7:$GB$306,109,FALSE))</f>
        <v>0</v>
      </c>
      <c r="DZ218" s="99">
        <f>IF(ISNA(VLOOKUP($A218,'[2]1516 Exp_Rev Access'!$F$7:$GB$306,110,FALSE)),"",VLOOKUP($A218,'[2]1516 Exp_Rev Access'!$F$7:$GB$306,110,FALSE))</f>
        <v>0</v>
      </c>
      <c r="EA218" s="99">
        <f>IF(ISNA(VLOOKUP($A218,'[2]1516 Exp_Rev Access'!$F$7:$GB$306,111,FALSE)),"",VLOOKUP($A218,'[2]1516 Exp_Rev Access'!$F$7:$GB$306,111,FALSE))</f>
        <v>0</v>
      </c>
      <c r="EB218" s="99">
        <f>IF(ISNA(VLOOKUP($A218,'[2]1516 Exp_Rev Access'!$F$7:$GB$306,112,FALSE)),"",VLOOKUP($A218,'[2]1516 Exp_Rev Access'!$F$7:$GB$306,112,FALSE))</f>
        <v>0</v>
      </c>
      <c r="EC218" s="99">
        <f>IF(ISNA(VLOOKUP($A218,'[2]1516 Exp_Rev Access'!$F$7:$GB$306,113,FALSE)),"",VLOOKUP($A218,'[2]1516 Exp_Rev Access'!$F$7:$GB$306,113,FALSE))</f>
        <v>0</v>
      </c>
      <c r="ED218" s="99">
        <f>IF(ISNA(VLOOKUP($A218,'[2]1516 Exp_Rev Access'!$F$7:$GB$306,114,FALSE)),"",VLOOKUP($A218,'[2]1516 Exp_Rev Access'!$F$7:$GB$306,114,FALSE))</f>
        <v>0</v>
      </c>
      <c r="EE218" s="99">
        <f>IF(ISNA(VLOOKUP($A218,'[2]1516 Exp_Rev Access'!$F$7:$GB$306,115,FALSE)),"",VLOOKUP($A218,'[2]1516 Exp_Rev Access'!$F$7:$GB$306,115,FALSE))</f>
        <v>0</v>
      </c>
      <c r="EF218" s="99">
        <f>IF(ISNA(VLOOKUP($A218,'[2]1516 Exp_Rev Access'!$F$7:$GB$306,116,FALSE)),"",VLOOKUP($A218,'[2]1516 Exp_Rev Access'!$F$7:$GB$306,116,FALSE))</f>
        <v>32580.21</v>
      </c>
      <c r="EG218" s="99">
        <f>IF(ISNA(VLOOKUP($A218,'[2]1516 Exp_Rev Access'!$F$7:$GB$306,117,FALSE)),"",VLOOKUP($A218,'[2]1516 Exp_Rev Access'!$F$7:$GB$306,117,FALSE))</f>
        <v>0</v>
      </c>
      <c r="EH218" s="99">
        <f>IF(ISNA(VLOOKUP($A218,'[2]1516 Exp_Rev Access'!$F$7:$GB$306,118,FALSE)),"",VLOOKUP($A218,'[2]1516 Exp_Rev Access'!$F$7:$GB$306,118,FALSE))</f>
        <v>0</v>
      </c>
      <c r="EI218" s="99">
        <f>IF(ISNA(VLOOKUP($A218,'[2]1516 Exp_Rev Access'!$F$7:$GB$306,119,FALSE)),"",VLOOKUP($A218,'[2]1516 Exp_Rev Access'!$F$7:$GB$306,119,FALSE))</f>
        <v>0</v>
      </c>
      <c r="EJ218" s="99">
        <f>IF(ISNA(VLOOKUP($A218,'[2]1516 Exp_Rev Access'!$F$7:$GB$306,120,FALSE)),"",VLOOKUP($A218,'[2]1516 Exp_Rev Access'!$F$7:$GB$306,120,FALSE))</f>
        <v>0</v>
      </c>
      <c r="EK218" s="99">
        <f>IF(ISNA(VLOOKUP($A218,'[2]1516 Exp_Rev Access'!$F$7:$GB$306,121,FALSE)),"",VLOOKUP($A218,'[2]1516 Exp_Rev Access'!$F$7:$GB$306,121,FALSE))</f>
        <v>0</v>
      </c>
      <c r="EL218" s="99">
        <f>IF(ISNA(VLOOKUP($A218,'[2]1516 Exp_Rev Access'!$F$7:$GB$306,122,FALSE)),"",VLOOKUP($A218,'[2]1516 Exp_Rev Access'!$F$7:$GB$306,122,FALSE))</f>
        <v>0</v>
      </c>
      <c r="EM218" s="99">
        <f>IF(ISNA(VLOOKUP($A218,'[2]1516 Exp_Rev Access'!$F$7:$GB$306,123,FALSE)),"",VLOOKUP($A218,'[2]1516 Exp_Rev Access'!$F$7:$GB$306,123,FALSE))</f>
        <v>0</v>
      </c>
      <c r="EN218" s="99">
        <f>IF(ISNA(VLOOKUP($A218,'[2]1516 Exp_Rev Access'!$F$7:$GB$306,124,FALSE)),"",VLOOKUP($A218,'[2]1516 Exp_Rev Access'!$F$7:$GB$306,124,FALSE))</f>
        <v>0</v>
      </c>
      <c r="EO218" s="99">
        <f>IF(ISNA(VLOOKUP($A218,'[2]1516 Exp_Rev Access'!$F$7:$GB$306,125,FALSE)),"",VLOOKUP($A218,'[2]1516 Exp_Rev Access'!$F$7:$GB$306,125,FALSE))</f>
        <v>0</v>
      </c>
      <c r="EP218" s="99">
        <f>IF(ISNA(VLOOKUP($A218,'[2]1516 Exp_Rev Access'!$F$7:$GB$306,126,FALSE)),"",VLOOKUP($A218,'[2]1516 Exp_Rev Access'!$F$7:$GB$306,126,FALSE))</f>
        <v>0</v>
      </c>
      <c r="EQ218" s="99">
        <f>IF(ISNA(VLOOKUP($A218,'[2]1516 Exp_Rev Access'!$F$7:$GB$306,127,FALSE)),"",VLOOKUP($A218,'[2]1516 Exp_Rev Access'!$F$7:$GB$306,127,FALSE))</f>
        <v>0</v>
      </c>
      <c r="ER218" s="99">
        <f>IF(ISNA(VLOOKUP($A218,'[2]1516 Exp_Rev Access'!$F$7:$GB$306,128,FALSE)),"",VLOOKUP($A218,'[2]1516 Exp_Rev Access'!$F$7:$GB$306,128,FALSE))</f>
        <v>0</v>
      </c>
      <c r="ES218" s="99">
        <f>IF(ISNA(VLOOKUP($A218,'[2]1516 Exp_Rev Access'!$F$7:$GB$306,129,FALSE)),"",VLOOKUP($A218,'[2]1516 Exp_Rev Access'!$F$7:$GB$306,129,FALSE))</f>
        <v>0</v>
      </c>
      <c r="ET218" s="99">
        <f>IF(ISNA(VLOOKUP($A218,'[2]1516 Exp_Rev Access'!$F$7:$GB$306,130,FALSE)),"",VLOOKUP($A218,'[2]1516 Exp_Rev Access'!$F$7:$GB$306,130,FALSE))</f>
        <v>0</v>
      </c>
      <c r="EU218" s="99">
        <f>IF(ISNA(VLOOKUP($A218,'[2]1516 Exp_Rev Access'!$F$7:$GB$306,131,FALSE)),"",VLOOKUP($A218,'[2]1516 Exp_Rev Access'!$F$7:$GB$306,131,FALSE))</f>
        <v>18265.740000000002</v>
      </c>
      <c r="EV218" s="99">
        <f>IF(ISNA(VLOOKUP($A218,'[2]1516 Exp_Rev Access'!$F$7:$GB$306,132,FALSE)),"",VLOOKUP($A218,'[2]1516 Exp_Rev Access'!$F$7:$GB$306,132,FALSE))</f>
        <v>0</v>
      </c>
      <c r="EW218" s="99">
        <f>IF(ISNA(VLOOKUP($A218,'[2]1516 Exp_Rev Access'!$F$7:$GB$306,133,FALSE)),"",VLOOKUP($A218,'[2]1516 Exp_Rev Access'!$F$7:$GB$306,133,FALSE))</f>
        <v>0</v>
      </c>
      <c r="EX218" s="99">
        <f>IF(ISNA(VLOOKUP($A218,'[2]1516 Exp_Rev Access'!$F$7:$GB$306,134,FALSE)),"",VLOOKUP($A218,'[2]1516 Exp_Rev Access'!$F$7:$GB$306,134,FALSE))</f>
        <v>0</v>
      </c>
      <c r="EY218" s="99">
        <f>IF(ISNA(VLOOKUP($A218,'[2]1516 Exp_Rev Access'!$F$7:$GB$306,135,FALSE)),"",VLOOKUP($A218,'[2]1516 Exp_Rev Access'!$F$7:$GB$306,135,FALSE))</f>
        <v>0</v>
      </c>
      <c r="EZ218" s="99">
        <f>IF(ISNA(VLOOKUP($A218,'[2]1516 Exp_Rev Access'!$F$7:$GB$306,136,FALSE)),"",VLOOKUP($A218,'[2]1516 Exp_Rev Access'!$F$7:$GB$306,136,FALSE))</f>
        <v>0</v>
      </c>
      <c r="FA218" s="99">
        <f>IF(ISNA(VLOOKUP($A218,'[2]1516 Exp_Rev Access'!$F$7:$GB$306,137,FALSE)),"",VLOOKUP($A218,'[2]1516 Exp_Rev Access'!$F$7:$GB$306,137,FALSE))</f>
        <v>0</v>
      </c>
      <c r="FB218" s="99">
        <f>IF(ISNA(VLOOKUP($A218,'[2]1516 Exp_Rev Access'!$F$7:$GB$306,138,FALSE)),"",VLOOKUP($A218,'[2]1516 Exp_Rev Access'!$F$7:$GB$306,138,FALSE))</f>
        <v>0</v>
      </c>
      <c r="FC218" s="99">
        <f>IF(ISNA(VLOOKUP($A218,'[2]1516 Exp_Rev Access'!$F$7:$GB$306,139,FALSE)),"",VLOOKUP($A218,'[2]1516 Exp_Rev Access'!$F$7:$GB$306,139,FALSE))</f>
        <v>0</v>
      </c>
      <c r="FD218" s="99">
        <f>IF(ISNA(VLOOKUP($A218,'[2]1516 Exp_Rev Access'!$F$7:$FS$306,140,FALSE)),"",VLOOKUP($A218,'[2]1516 Exp_Rev Access'!$F$7:$FS$306,140,FALSE))</f>
        <v>0</v>
      </c>
      <c r="FE218" s="99">
        <f>IF(ISNA(VLOOKUP($A218,'[2]1516 Exp_Rev Access'!$F$7:$FS$306,141,FALSE)),"",VLOOKUP($A218,'[2]1516 Exp_Rev Access'!$F$7:$FS$306,141,FALSE))</f>
        <v>0</v>
      </c>
      <c r="FF218" s="99">
        <f>IF(ISNA(VLOOKUP($A218,'[2]1516 Exp_Rev Access'!$F$7:$FS$306,142,FALSE)),"",VLOOKUP($A218,'[2]1516 Exp_Rev Access'!$F$7:$FS$306,142,FALSE))</f>
        <v>0</v>
      </c>
      <c r="FG218" s="99">
        <f>IF(ISNA(VLOOKUP($A218,'[2]1516 Exp_Rev Access'!$F$7:$FS$306,143,FALSE)),"",VLOOKUP($A218,'[2]1516 Exp_Rev Access'!$F$7:$FS$306,143,FALSE))</f>
        <v>0</v>
      </c>
      <c r="FH218" s="99">
        <f>IF(ISNA(VLOOKUP($A218,'[2]1516 Exp_Rev Access'!$F$7:$FS$306,144,FALSE)),"",VLOOKUP($A218,'[2]1516 Exp_Rev Access'!$F$7:$FS$306,144,FALSE))</f>
        <v>0</v>
      </c>
      <c r="FI218" s="99">
        <f>IF(ISNA(VLOOKUP($A218,'[2]1516 Exp_Rev Access'!$F$7:$FS$306,145,FALSE)),"",VLOOKUP($A218,'[2]1516 Exp_Rev Access'!$F$7:$FS$306,145,FALSE))</f>
        <v>0</v>
      </c>
      <c r="FJ218" s="99">
        <f>IF(ISNA(VLOOKUP($A218,'[2]1516 Exp_Rev Access'!$F$7:$FS$306,146,FALSE)),"",VLOOKUP($A218,'[2]1516 Exp_Rev Access'!$F$7:$FS$306,146,FALSE))</f>
        <v>0</v>
      </c>
      <c r="FK218" s="99">
        <f>IF(ISNA(VLOOKUP($A218,'[2]1516 Exp_Rev Access'!$F$7:$FS$306,147,FALSE)),"",VLOOKUP($A218,'[2]1516 Exp_Rev Access'!$F$7:$FS$306,147,FALSE))</f>
        <v>0</v>
      </c>
      <c r="FL218" s="99">
        <f>IF(ISNA(VLOOKUP($A218,'[2]1516 Exp_Rev Access'!$F$7:$FS$306,148,FALSE)),"",VLOOKUP($A218,'[2]1516 Exp_Rev Access'!$F$7:$FS$306,148,FALSE))</f>
        <v>0</v>
      </c>
      <c r="FM218" s="99">
        <f>IF(ISNA(VLOOKUP($A218,'[2]1516 Exp_Rev Access'!$F$7:$FS$306,149,FALSE)),"",VLOOKUP($A218,'[2]1516 Exp_Rev Access'!$F$7:$FS$306,149,FALSE))</f>
        <v>0</v>
      </c>
      <c r="FN218" s="99">
        <f>IF(ISNA(VLOOKUP($A218,'[2]1516 Exp_Rev Access'!$F$7:$FS$306,150,FALSE)),"",VLOOKUP($A218,'[2]1516 Exp_Rev Access'!$F$7:$FS$306,150,FALSE))</f>
        <v>0</v>
      </c>
      <c r="FO218" s="99">
        <f>IF(ISNA(VLOOKUP($A218,'[2]1516 Exp_Rev Access'!$F$7:$FS$306,151,FALSE)),"",VLOOKUP($A218,'[2]1516 Exp_Rev Access'!$F$7:$FS$306,151,FALSE))</f>
        <v>0</v>
      </c>
      <c r="FP218" s="99">
        <f>IF(ISNA(VLOOKUP($A218,'[2]1516 Exp_Rev Access'!$F$7:$FS$306,152,FALSE)),"",VLOOKUP($A218,'[2]1516 Exp_Rev Access'!$F$7:$FS$306,152,FALSE))</f>
        <v>0</v>
      </c>
      <c r="FQ218" s="99">
        <f>IF(ISNA(VLOOKUP($A218,'[2]1516 Exp_Rev Access'!$F$7:$FS$306,153,FALSE)),"",VLOOKUP($A218,'[2]1516 Exp_Rev Access'!$F$7:$FS$306,153,FALSE))</f>
        <v>21466.52</v>
      </c>
      <c r="FR218" s="101">
        <f t="shared" si="283"/>
        <v>598275.09</v>
      </c>
      <c r="FS218" s="72">
        <f t="shared" si="284"/>
        <v>5.7263452313788897E-2</v>
      </c>
      <c r="FT218" s="94">
        <f t="shared" si="285"/>
        <v>968.63124747025017</v>
      </c>
      <c r="FU218" s="99">
        <f>IF(ISNA(VLOOKUP($A218,'[2]1516 Exp_Rev Access'!$F$7:$GB$306,154,FALSE)),"",VLOOKUP($A218,'[2]1516 Exp_Rev Access'!$F$7:$GB$306,154,FALSE))</f>
        <v>0</v>
      </c>
      <c r="FV218" s="99">
        <f>IF(ISNA(VLOOKUP($A218,'[2]1516 Exp_Rev Access'!$F$7:$GB$306,155,FALSE)),"",VLOOKUP($A218,'[2]1516 Exp_Rev Access'!$F$7:$GB$306,155,FALSE))</f>
        <v>0</v>
      </c>
      <c r="FW218" s="99">
        <f>IF(ISNA(VLOOKUP($A218,'[2]1516 Exp_Rev Access'!$F$7:$GB$306,156,FALSE)),"",VLOOKUP($A218,'[2]1516 Exp_Rev Access'!$F$7:$GB$306,156,FALSE))</f>
        <v>0</v>
      </c>
      <c r="FX218" s="99">
        <f>IF(ISNA(VLOOKUP($A218,'[2]1516 Exp_Rev Access'!$F$7:$GB$306,157,FALSE)),"",VLOOKUP($A218,'[2]1516 Exp_Rev Access'!$F$7:$GB$306,157,FALSE))</f>
        <v>0</v>
      </c>
      <c r="FY218" s="99">
        <f>IF(ISNA(VLOOKUP($A218,'[2]1516 Exp_Rev Access'!$F$7:$GB$306,158,FALSE)),"",VLOOKUP($A218,'[2]1516 Exp_Rev Access'!$F$7:$GB$306,158,FALSE))</f>
        <v>0</v>
      </c>
      <c r="FZ218" s="99">
        <f>IF(ISNA(VLOOKUP($A218,'[2]1516 Exp_Rev Access'!$F$7:$GB$306,159,FALSE)),"",VLOOKUP($A218,'[2]1516 Exp_Rev Access'!$F$7:$GB$306,159,FALSE))</f>
        <v>0</v>
      </c>
      <c r="GA218" s="99">
        <f>IF(ISNA(VLOOKUP($A218,'[2]1516 Exp_Rev Access'!$F$7:$GB$306,160,FALSE)),"",VLOOKUP($A218,'[2]1516 Exp_Rev Access'!$F$7:$GB$306,160,FALSE))</f>
        <v>0</v>
      </c>
      <c r="GB218" s="99">
        <f>IF(ISNA(VLOOKUP($A218,'[2]1516 Exp_Rev Access'!$F$7:$GB$306,161,FALSE)),"",VLOOKUP($A218,'[2]1516 Exp_Rev Access'!$F$7:$GB$306,161,FALSE))</f>
        <v>0</v>
      </c>
      <c r="GC218" s="99">
        <f>IF(ISNA(VLOOKUP($A218,'[2]1516 Exp_Rev Access'!$F$7:$GB$306,162,FALSE)),"",VLOOKUP($A218,'[2]1516 Exp_Rev Access'!$F$7:$GB$306,162,FALSE))</f>
        <v>753.5</v>
      </c>
      <c r="GD218" s="99">
        <f>IF(ISNA(VLOOKUP($A218,'[2]1516 Exp_Rev Access'!$F$7:$GB$306,163,FALSE)),"",VLOOKUP($A218,'[2]1516 Exp_Rev Access'!$F$7:$GB$306,163,FALSE))</f>
        <v>25297.3</v>
      </c>
      <c r="GE218" s="99">
        <f>IF(ISNA(VLOOKUP($A218,'[2]1516 Exp_Rev Access'!$F$7:$GB$306,164,FALSE)),"",VLOOKUP($A218,'[2]1516 Exp_Rev Access'!$F$7:$GB$306,164,FALSE))</f>
        <v>113046</v>
      </c>
      <c r="GF218" s="99">
        <f>IF(ISNA(VLOOKUP($A218,'[2]1516 Exp_Rev Access'!$F$7:$GB$306,165,FALSE)),"",VLOOKUP($A218,'[2]1516 Exp_Rev Access'!$F$7:$GB$306,165,FALSE))</f>
        <v>0</v>
      </c>
      <c r="GG218" s="99">
        <f>IF(ISNA(VLOOKUP($A218,'[2]1516 Exp_Rev Access'!$F$7:$GB$306,166,FALSE)),"",VLOOKUP($A218,'[2]1516 Exp_Rev Access'!$F$7:$GB$306,166,FALSE))</f>
        <v>0</v>
      </c>
      <c r="GH218" s="99">
        <f>IF(ISNA(VLOOKUP($A218,'[2]1516 Exp_Rev Access'!$F$7:$GB$306,167,FALSE)),"",VLOOKUP($A218,'[2]1516 Exp_Rev Access'!$F$7:$GB$306,167,FALSE))</f>
        <v>0</v>
      </c>
      <c r="GI218" s="99">
        <f>IF(ISNA(VLOOKUP($A218,'[2]1516 Exp_Rev Access'!$F$7:$GB$306,168,FALSE)),"",VLOOKUP($A218,'[2]1516 Exp_Rev Access'!$F$7:$GB$306,168,FALSE))</f>
        <v>0</v>
      </c>
      <c r="GJ218" s="99">
        <f>IF(ISNA(VLOOKUP($A218,'[2]1516 Exp_Rev Access'!$F$7:$GB$306,169,FALSE)),"",VLOOKUP($A218,'[2]1516 Exp_Rev Access'!$F$7:$GB$306,169,FALSE))</f>
        <v>0</v>
      </c>
      <c r="GK218" s="99">
        <f>IF(ISNA(VLOOKUP($A218,'[2]1516 Exp_Rev Access'!$F$7:$GB$306,170,FALSE)),"",VLOOKUP($A218,'[2]1516 Exp_Rev Access'!$F$7:$GB$306,170,FALSE))</f>
        <v>2471</v>
      </c>
      <c r="GL218" s="99">
        <f>IF(ISNA(VLOOKUP($A218,'[2]1516 Exp_Rev Access'!$F$7:$GB$306,171,FALSE)),"",VLOOKUP($A218,'[2]1516 Exp_Rev Access'!$F$7:$GB$306,171,FALSE))</f>
        <v>0</v>
      </c>
      <c r="GM218" s="99">
        <f>IF(ISNA(VLOOKUP($A218,'[2]1516 Exp_Rev Access'!$F$7:$GB$306,172,FALSE)),"",VLOOKUP($A218,'[2]1516 Exp_Rev Access'!$F$7:$GB$306,172,FALSE))</f>
        <v>0</v>
      </c>
      <c r="GN218" s="99">
        <f>IF(ISNA(VLOOKUP($A218,'[2]1516 Exp_Rev Access'!$F$7:$GB$306,173,FALSE)),"",VLOOKUP($A218,'[2]1516 Exp_Rev Access'!$F$7:$GB$306,173,FALSE))</f>
        <v>0</v>
      </c>
      <c r="GO218" s="99">
        <f>IF(ISNA(VLOOKUP($A218,'[2]1516 Exp_Rev Access'!$F$7:$GB$306,174,FALSE)),"",VLOOKUP($A218,'[2]1516 Exp_Rev Access'!$F$7:$GB$306,174,FALSE))</f>
        <v>0</v>
      </c>
      <c r="GP218" s="99">
        <f>IF(ISNA(VLOOKUP($A218,'[2]1516 Exp_Rev Access'!$F$7:$GB$306,175,FALSE)),"",VLOOKUP($A218,'[2]1516 Exp_Rev Access'!$F$7:$GB$306,175,FALSE))</f>
        <v>0</v>
      </c>
      <c r="GQ218" s="99">
        <f>IF(ISNA(VLOOKUP($A218,'[2]1516 Exp_Rev Access'!$F$7:$GB$306,176,FALSE)),"",VLOOKUP($A218,'[2]1516 Exp_Rev Access'!$F$7:$GB$306,176,FALSE))</f>
        <v>0</v>
      </c>
      <c r="GR218" s="99">
        <f>IF(ISNA(VLOOKUP($A218,'[2]1516 Exp_Rev Access'!$F$7:$GB$306,177,FALSE)),"",VLOOKUP($A218,'[2]1516 Exp_Rev Access'!$F$7:$GB$306,177,FALSE))</f>
        <v>0</v>
      </c>
      <c r="GS218" s="99">
        <f>IF(ISNA(VLOOKUP($A218,'[2]1516 Exp_Rev Access'!$F$7:$GB$306,178,FALSE)),"",VLOOKUP($A218,'[2]1516 Exp_Rev Access'!$F$7:$GB$306,178,FALSE))</f>
        <v>105308.11</v>
      </c>
      <c r="GT218" s="101">
        <f t="shared" si="286"/>
        <v>246875.90999999997</v>
      </c>
      <c r="GU218" s="72">
        <f t="shared" si="287"/>
        <v>2.3629542890893616E-2</v>
      </c>
      <c r="GV218" s="84">
        <f t="shared" si="288"/>
        <v>399.70195094309071</v>
      </c>
    </row>
    <row r="219" spans="1:207" customFormat="1" ht="12" customHeight="1" x14ac:dyDescent="0.2">
      <c r="A219" s="96" t="s">
        <v>545</v>
      </c>
      <c r="B219" s="69" t="s">
        <v>546</v>
      </c>
      <c r="C219" s="80">
        <f>IF(ISNA(VLOOKUP($A219,'[2]1516 enrollment_Rev_Exp by size'!$A$6:$G$320,3,FALSE)),"",VLOOKUP($A219,'[2]1516 enrollment_Rev_Exp by size'!$A$6:$G$320,3,FALSE))</f>
        <v>602.3599999999999</v>
      </c>
      <c r="D219" s="97">
        <v>7464769.2599999998</v>
      </c>
      <c r="E219" s="80">
        <f t="shared" si="268"/>
        <v>7464769.2599999988</v>
      </c>
      <c r="F219" s="80">
        <f t="shared" si="269"/>
        <v>0</v>
      </c>
      <c r="G219" s="98">
        <f>IF(ISNA(VLOOKUP($A219,'[2]1516 Exp_Rev Access'!$F$7:$FS$306,2,FALSE)),"",VLOOKUP($A219,'[2]1516 Exp_Rev Access'!$F$7:$FS$306,2,FALSE))</f>
        <v>1051761.3799999999</v>
      </c>
      <c r="H219" s="98">
        <f>IF(ISNA(VLOOKUP($A219,'[2]1516 Exp_Rev Access'!$F$7:$FS$306,3,FALSE)),"",VLOOKUP($A219,'[2]1516 Exp_Rev Access'!$F$7:$FS$306,3,FALSE))</f>
        <v>0</v>
      </c>
      <c r="I219" s="98">
        <f>IF(ISNA(VLOOKUP($A219,'[2]1516 Exp_Rev Access'!$F$7:$FS$306,4,FALSE)),"",VLOOKUP($A219,'[2]1516 Exp_Rev Access'!$F$7:$FS$306,4,FALSE))</f>
        <v>0</v>
      </c>
      <c r="J219" s="98">
        <f>IF(ISNA(VLOOKUP($A219,'[2]1516 Exp_Rev Access'!$F$7:$FS$306,5,FALSE)),"",VLOOKUP($A219,'[2]1516 Exp_Rev Access'!$F$7:$FS$306,5,FALSE))</f>
        <v>0</v>
      </c>
      <c r="K219" s="98">
        <f>IF(ISNA(VLOOKUP($A219,'[2]1516 Exp_Rev Access'!$F$7:$FS$306,6,FALSE)),"",VLOOKUP($A219,'[2]1516 Exp_Rev Access'!$F$7:$FS$306,6,FALSE))</f>
        <v>0</v>
      </c>
      <c r="L219" s="98">
        <f>IF(ISNA(VLOOKUP($A219,'[2]1516 Exp_Rev Access'!$F$7:$FS$306,7,FALSE)),"",VLOOKUP($A219,'[2]1516 Exp_Rev Access'!$F$7:$FS$306,7,FALSE))</f>
        <v>0</v>
      </c>
      <c r="M219" s="90">
        <f t="shared" si="270"/>
        <v>1051761.3799999999</v>
      </c>
      <c r="N219" s="72">
        <f t="shared" si="271"/>
        <v>0.14089670334967594</v>
      </c>
      <c r="O219" s="73">
        <f t="shared" si="272"/>
        <v>1746.0677667839832</v>
      </c>
      <c r="P219" s="99">
        <f>IF(ISNA(VLOOKUP($A219,'[2]1516 Exp_Rev Access'!$F$7:$FS$306,8,FALSE)),"",VLOOKUP($A219,'[2]1516 Exp_Rev Access'!$F$7:$FS$306,8,FALSE))</f>
        <v>3751</v>
      </c>
      <c r="Q219" s="99">
        <f>IF(ISNA(VLOOKUP($A219,'[2]1516 Exp_Rev Access'!$F$7:$FS$306,9,FALSE)),"",VLOOKUP($A219,'[2]1516 Exp_Rev Access'!$F$7:$FS$306,9,FALSE))</f>
        <v>0</v>
      </c>
      <c r="R219" s="99">
        <f>IF(ISNA(VLOOKUP($A219,'[2]1516 Exp_Rev Access'!$F$7:$FS$306,10,FALSE)),"",VLOOKUP($A219,'[2]1516 Exp_Rev Access'!$F$7:$FS$306,10,FALSE))</f>
        <v>0</v>
      </c>
      <c r="S219" s="99">
        <f>IF(ISNA(VLOOKUP($A219,'[2]1516 Exp_Rev Access'!$F$7:$FS$306,11,FALSE)),"",VLOOKUP($A219,'[2]1516 Exp_Rev Access'!$F$7:$FS$306,11,FALSE))</f>
        <v>0</v>
      </c>
      <c r="T219" s="99">
        <f>IF(ISNA(VLOOKUP($A219,'[2]1516 Exp_Rev Access'!$F$7:$FS$306,12,FALSE)),"",VLOOKUP($A219,'[2]1516 Exp_Rev Access'!$F$7:$FS$306,12,FALSE))</f>
        <v>17075</v>
      </c>
      <c r="U219" s="99">
        <f>IF(ISNA(VLOOKUP($A219,'[2]1516 Exp_Rev Access'!$F$7:$FS$306,13,FALSE)),"",VLOOKUP($A219,'[2]1516 Exp_Rev Access'!$F$7:$FS$306,13,FALSE))</f>
        <v>0</v>
      </c>
      <c r="V219" s="99">
        <f>IF(ISNA(VLOOKUP($A219,'[2]1516 Exp_Rev Access'!$F$7:$FS$306,14,FALSE)),"",VLOOKUP($A219,'[2]1516 Exp_Rev Access'!$F$7:$FS$306,14,FALSE))</f>
        <v>0</v>
      </c>
      <c r="W219" s="99">
        <f>IF(ISNA(VLOOKUP($A219,'[2]1516 Exp_Rev Access'!$F$7:$FS$306,15,FALSE)),"",VLOOKUP($A219,'[2]1516 Exp_Rev Access'!$F$7:$FS$306,15,FALSE))</f>
        <v>0</v>
      </c>
      <c r="X219" s="99">
        <f>IF(ISNA(VLOOKUP($A219,'[2]1516 Exp_Rev Access'!$F$7:$FS$306,16,FALSE)),"",VLOOKUP($A219,'[2]1516 Exp_Rev Access'!$F$7:$FS$306,16,FALSE))</f>
        <v>3184.99</v>
      </c>
      <c r="Y219" s="99">
        <f>IF(ISNA(VLOOKUP($A219,'[2]1516 Exp_Rev Access'!$F$7:$FS$306,17,FALSE)),"",VLOOKUP($A219,'[2]1516 Exp_Rev Access'!$F$7:$FS$306,17,FALSE))</f>
        <v>7874.69</v>
      </c>
      <c r="Z219" s="99">
        <f>IF(ISNA(VLOOKUP($A219,'[2]1516 Exp_Rev Access'!$F$7:$FS$306,18,FALSE)),"",VLOOKUP($A219,'[2]1516 Exp_Rev Access'!$F$7:$FS$306,18,FALSE))</f>
        <v>0</v>
      </c>
      <c r="AA219" s="99">
        <f>IF(ISNA(VLOOKUP($A219,'[2]1516 Exp_Rev Access'!$F$7:$FS$306,19,FALSE)),"",VLOOKUP($A219,'[2]1516 Exp_Rev Access'!$F$7:$FS$306,19,FALSE))</f>
        <v>0</v>
      </c>
      <c r="AB219" s="99">
        <f>IF(ISNA(VLOOKUP($A219,'[2]1516 Exp_Rev Access'!$F$7:$FS$306,20,FALSE)),"",VLOOKUP($A219,'[2]1516 Exp_Rev Access'!$F$7:$FS$306,20,FALSE))</f>
        <v>0</v>
      </c>
      <c r="AC219" s="99">
        <f>IF(ISNA(VLOOKUP($A219,'[2]1516 Exp_Rev Access'!$F$7:$FS$306,21,FALSE)),"",VLOOKUP($A219,'[2]1516 Exp_Rev Access'!$F$7:$FS$306,21,FALSE))</f>
        <v>65996.289999999994</v>
      </c>
      <c r="AD219" s="99">
        <f>IF(ISNA(VLOOKUP($A219,'[2]1516 Exp_Rev Access'!$F$7:$FS$306,22,FALSE)),"",VLOOKUP($A219,'[2]1516 Exp_Rev Access'!$F$7:$FS$306,22,FALSE))</f>
        <v>562.16</v>
      </c>
      <c r="AE219" s="99">
        <f>IF(ISNA(VLOOKUP($A219,'[2]1516 Exp_Rev Access'!$F$7:$FS$306,23,FALSE)),"",VLOOKUP($A219,'[2]1516 Exp_Rev Access'!$F$7:$FS$306,23,FALSE))</f>
        <v>0</v>
      </c>
      <c r="AF219" s="99">
        <f>IF(ISNA(VLOOKUP($A219,'[2]1516 Exp_Rev Access'!$F$7:$FS$306,24,FALSE)),"",VLOOKUP($A219,'[2]1516 Exp_Rev Access'!$F$7:$FS$306,24,FALSE))</f>
        <v>34546.910000000003</v>
      </c>
      <c r="AG219" s="99">
        <f>IF(ISNA(VLOOKUP($A219,'[2]1516 Exp_Rev Access'!$F$7:$FS$306,25,FALSE)),"",VLOOKUP($A219,'[2]1516 Exp_Rev Access'!$F$7:$FS$306,25,FALSE))</f>
        <v>585.5</v>
      </c>
      <c r="AH219" s="98">
        <f>IF(ISNA(VLOOKUP($A219,'[2]1516 Exp_Rev Access'!$F$7:$FS$306,26,FALSE)),"",VLOOKUP($A219,'[2]1516 Exp_Rev Access'!$F$7:$FS$306,26,FALSE))</f>
        <v>0</v>
      </c>
      <c r="AI219" s="98">
        <f>IF(ISNA(VLOOKUP($A219,'[2]1516 Exp_Rev Access'!$F$7:$FS$306,27,FALSE)),"",VLOOKUP($A219,'[2]1516 Exp_Rev Access'!$F$7:$FS$306,27,FALSE))</f>
        <v>0</v>
      </c>
      <c r="AJ219" s="98">
        <f>IF(ISNA(VLOOKUP($A219,'[2]1516 Exp_Rev Access'!$F$7:$FS$306,28,FALSE)),"",VLOOKUP($A219,'[2]1516 Exp_Rev Access'!$F$7:$FS$306,28,FALSE))</f>
        <v>40640.720000000001</v>
      </c>
      <c r="AK219" s="98">
        <f>IF(ISNA(VLOOKUP($A219,'[2]1516 Exp_Rev Access'!$F$7:$FS$306,29,FALSE)),"",VLOOKUP($A219,'[2]1516 Exp_Rev Access'!$F$7:$FS$306,29,FALSE))</f>
        <v>17328.88</v>
      </c>
      <c r="AL219" s="100">
        <f t="shared" si="273"/>
        <v>191546.13999999998</v>
      </c>
      <c r="AM219" s="72">
        <f t="shared" si="274"/>
        <v>2.5660021539634301E-2</v>
      </c>
      <c r="AN219" s="94">
        <f t="shared" si="275"/>
        <v>317.99279500630854</v>
      </c>
      <c r="AO219" s="99">
        <f>IF(ISNA(VLOOKUP($A219,'[2]1516 Exp_Rev Access'!$F$7:$GB$306,30,FALSE)),"",VLOOKUP($A219,'[2]1516 Exp_Rev Access'!$F$7:$FS$306,30,FALSE))</f>
        <v>4149802.9</v>
      </c>
      <c r="AP219" s="99">
        <f>IF(ISNA(VLOOKUP($A219,'[2]1516 Exp_Rev Access'!$F$7:$GB$306,31,FALSE)),"",VLOOKUP($A219,'[2]1516 Exp_Rev Access'!$F$7:$FS$306,31,FALSE))</f>
        <v>78670.789999999994</v>
      </c>
      <c r="AQ219" s="99">
        <f>IF(ISNA(VLOOKUP($A219,'[2]1516 Exp_Rev Access'!$F$7:$GB$306,32,FALSE)),"",VLOOKUP($A219,'[2]1516 Exp_Rev Access'!$F$7:$FS$306,32,FALSE))</f>
        <v>454022.40000000002</v>
      </c>
      <c r="AR219" s="99">
        <f>IF(ISNA(VLOOKUP($A219,'[2]1516 Exp_Rev Access'!$F$7:$GB$306,33,FALSE)),"",VLOOKUP($A219,'[2]1516 Exp_Rev Access'!$F$7:$FS$306,33,FALSE))</f>
        <v>0</v>
      </c>
      <c r="AS219" s="99">
        <f>IF(ISNA(VLOOKUP($A219,'[2]1516 Exp_Rev Access'!$F$7:$GB$306,34,FALSE)),"",VLOOKUP($A219,'[2]1516 Exp_Rev Access'!$F$7:$FS$306,34,FALSE))</f>
        <v>0</v>
      </c>
      <c r="AT219" s="101">
        <f t="shared" si="276"/>
        <v>4682496.09</v>
      </c>
      <c r="AU219" s="72">
        <f t="shared" si="277"/>
        <v>0.62727941439411616</v>
      </c>
      <c r="AV219" s="94">
        <f t="shared" si="278"/>
        <v>7773.5840527259461</v>
      </c>
      <c r="AW219" s="99">
        <f>IF(ISNA(VLOOKUP($A219,'[2]1516 Exp_Rev Access'!$F$7:$GB$306,35,FALSE)),"",VLOOKUP($A219,'[2]1516 Exp_Rev Access'!$F$7:$GB$306,35,FALSE))</f>
        <v>0</v>
      </c>
      <c r="AX219" s="99">
        <f>IF(ISNA(VLOOKUP($A219,'[2]1516 Exp_Rev Access'!$F$7:$GB$306,36,FALSE)),"",VLOOKUP($A219,'[2]1516 Exp_Rev Access'!$F$7:$GB$306,36,FALSE))</f>
        <v>427702.59</v>
      </c>
      <c r="AY219" s="99">
        <f>IF(ISNA(VLOOKUP($A219,'[2]1516 Exp_Rev Access'!$F$7:$GB$306,37,FALSE)),"",VLOOKUP($A219,'[2]1516 Exp_Rev Access'!$F$7:$GB$306,37,FALSE))</f>
        <v>14813.79</v>
      </c>
      <c r="AZ219" s="99">
        <f>IF(ISNA(VLOOKUP($A219,'[2]1516 Exp_Rev Access'!$F$7:$GB$306,38,FALSE)),"",VLOOKUP($A219,'[2]1516 Exp_Rev Access'!$F$7:$GB$306,38,FALSE))</f>
        <v>0</v>
      </c>
      <c r="BA219" s="99">
        <f>IF(ISNA(VLOOKUP($A219,'[2]1516 Exp_Rev Access'!$F$7:$GB$306,39,FALSE)),"",VLOOKUP($A219,'[2]1516 Exp_Rev Access'!$F$7:$GB$306,39,FALSE))</f>
        <v>0</v>
      </c>
      <c r="BB219" s="99">
        <f>IF(ISNA(VLOOKUP($A219,'[2]1516 Exp_Rev Access'!$F$7:$GB$306,40,FALSE)),"",VLOOKUP($A219,'[2]1516 Exp_Rev Access'!$F$7:$GB$306,40,FALSE))</f>
        <v>166368.85999999999</v>
      </c>
      <c r="BC219" s="99">
        <f>IF(ISNA(VLOOKUP($A219,'[2]1516 Exp_Rev Access'!$F$7:$GB$306,41,FALSE)),"",VLOOKUP($A219,'[2]1516 Exp_Rev Access'!$F$7:$GB$306,41,FALSE))</f>
        <v>0</v>
      </c>
      <c r="BD219" s="99">
        <f>IF(ISNA(VLOOKUP($A219,'[2]1516 Exp_Rev Access'!$F$7:$GB$306,42,FALSE)),"",VLOOKUP($A219,'[2]1516 Exp_Rev Access'!$F$7:$GB$306,42,FALSE))</f>
        <v>48180.37</v>
      </c>
      <c r="BE219" s="99">
        <f>IF(ISNA(VLOOKUP($A219,'[2]1516 Exp_Rev Access'!$F$7:$GB$306,43,FALSE)),"",VLOOKUP($A219,'[2]1516 Exp_Rev Access'!$F$7:$GB$306,43,FALSE))</f>
        <v>0</v>
      </c>
      <c r="BF219" s="99">
        <f>IF(ISNA(VLOOKUP($A219,'[2]1516 Exp_Rev Access'!$F$7:$GB$306,44,FALSE)),"",VLOOKUP($A219,'[2]1516 Exp_Rev Access'!$F$7:$GB$306,44,FALSE))</f>
        <v>529.39</v>
      </c>
      <c r="BG219" s="99">
        <f>IF(ISNA(VLOOKUP($A219,'[2]1516 Exp_Rev Access'!$F$7:$GB$306,45,FALSE)),"",VLOOKUP($A219,'[2]1516 Exp_Rev Access'!$F$7:$GB$306,45,FALSE))</f>
        <v>6127.77</v>
      </c>
      <c r="BH219" s="99">
        <f>IF(ISNA(VLOOKUP($A219,'[2]1516 Exp_Rev Access'!$F$7:$GB$306,46,FALSE)),"",VLOOKUP($A219,'[2]1516 Exp_Rev Access'!$F$7:$GB$306,46,FALSE))</f>
        <v>0</v>
      </c>
      <c r="BI219" s="99">
        <f>IF(ISNA(VLOOKUP($A219,'[2]1516 Exp_Rev Access'!$F$7:$GB$306,47,FALSE)),"",VLOOKUP($A219,'[2]1516 Exp_Rev Access'!$F$7:$GB$306,47,FALSE))</f>
        <v>4009.89</v>
      </c>
      <c r="BJ219" s="99">
        <f>IF(ISNA(VLOOKUP($A219,'[2]1516 Exp_Rev Access'!$F$7:$GB$306,48,FALSE)),"",VLOOKUP($A219,'[2]1516 Exp_Rev Access'!$F$7:$GB$306,48,FALSE))</f>
        <v>296870.06</v>
      </c>
      <c r="BK219" s="99">
        <f>IF(ISNA(VLOOKUP($A219,'[2]1516 Exp_Rev Access'!$F$7:$GB$306,49,FALSE)),"",VLOOKUP($A219,'[2]1516 Exp_Rev Access'!$F$7:$GB$306,49,FALSE))</f>
        <v>945</v>
      </c>
      <c r="BL219" s="99">
        <f>IF(ISNA(VLOOKUP($A219,'[2]1516 Exp_Rev Access'!$F$7:$GB$306,50,FALSE)),"",VLOOKUP($A219,'[2]1516 Exp_Rev Access'!$F$7:$GB$306,50,FALSE))</f>
        <v>0</v>
      </c>
      <c r="BM219" s="99">
        <f>IF(ISNA(VLOOKUP($A219,'[2]1516 Exp_Rev Access'!$F$7:$GB$306,51,FALSE)),"",VLOOKUP($A219,'[2]1516 Exp_Rev Access'!$F$7:$GB$306,51,FALSE))</f>
        <v>0</v>
      </c>
      <c r="BN219" s="99">
        <f>IF(ISNA(VLOOKUP($A219,'[2]1516 Exp_Rev Access'!$F$7:$GB$306,52,FALSE)),"",VLOOKUP($A219,'[2]1516 Exp_Rev Access'!$F$7:$GB$306,52,FALSE))</f>
        <v>0</v>
      </c>
      <c r="BO219" s="99">
        <f>IF(ISNA(VLOOKUP($A219,'[2]1516 Exp_Rev Access'!$F$7:$GB$306,53,FALSE)),"",VLOOKUP($A219,'[2]1516 Exp_Rev Access'!$F$7:$GB$306,53,FALSE))</f>
        <v>0</v>
      </c>
      <c r="BP219" s="99">
        <f>IF(ISNA(VLOOKUP($A219,'[2]1516 Exp_Rev Access'!$F$7:$GB$306,54,FALSE)),"",VLOOKUP($A219,'[2]1516 Exp_Rev Access'!$F$7:$GB$306,54,FALSE))</f>
        <v>3008</v>
      </c>
      <c r="BQ219" s="99">
        <f>IF(ISNA(VLOOKUP($A219,'[2]1516 Exp_Rev Access'!$F$7:$GB$306,55,FALSE)),"",VLOOKUP($A219,'[2]1516 Exp_Rev Access'!$F$7:$GB$306,55,FALSE))</f>
        <v>0</v>
      </c>
      <c r="BR219" s="99">
        <f>IF(ISNA(VLOOKUP($A219,'[2]1516 Exp_Rev Access'!$F$7:$GB$306,56,FALSE)),"",VLOOKUP($A219,'[2]1516 Exp_Rev Access'!$F$7:$GB$306,56,FALSE))</f>
        <v>0</v>
      </c>
      <c r="BS219" s="99">
        <f>IF(ISNA(VLOOKUP($A219,'[2]1516 Exp_Rev Access'!$F$7:$GB$306,57,FALSE)),"",VLOOKUP($A219,'[2]1516 Exp_Rev Access'!$F$7:$GB$306,57,FALSE))</f>
        <v>0</v>
      </c>
      <c r="BT219" s="99">
        <f>IF(ISNA(VLOOKUP($A219,'[2]1516 Exp_Rev Access'!$F$7:$GB$306,58,FALSE)),"",VLOOKUP($A219,'[2]1516 Exp_Rev Access'!$F$7:$GB$306,58,FALSE))</f>
        <v>0</v>
      </c>
      <c r="BU219" s="102">
        <f t="shared" si="279"/>
        <v>968555.72</v>
      </c>
      <c r="BV219" s="72">
        <f t="shared" si="280"/>
        <v>0.1297502556696575</v>
      </c>
      <c r="BW219" s="94">
        <f t="shared" si="281"/>
        <v>1607.9349890430974</v>
      </c>
      <c r="BX219" s="99">
        <f>IF(ISNA(VLOOKUP($A219,'[2]1516 Exp_Rev Access'!$F$7:$GB$306,59,FALSE)),"",VLOOKUP($A219,'[2]1516 Exp_Rev Access'!$F$7:$GB$306,59,FALSE))</f>
        <v>0</v>
      </c>
      <c r="BY219" s="99">
        <f>IF(ISNA(VLOOKUP($A219,'[2]1516 Exp_Rev Access'!$F$7:$GB$306,60,FALSE)),"",VLOOKUP($A219,'[2]1516 Exp_Rev Access'!$F$7:$GB$306,60,FALSE))</f>
        <v>0</v>
      </c>
      <c r="BZ219" s="99">
        <f>IF(ISNA(VLOOKUP($A219,'[2]1516 Exp_Rev Access'!$F$7:$GB$306,61,FALSE)),"",VLOOKUP($A219,'[2]1516 Exp_Rev Access'!$F$7:$GB$306,61,FALSE))</f>
        <v>0</v>
      </c>
      <c r="CA219" s="99">
        <f>IF(ISNA(VLOOKUP($A219,'[2]1516 Exp_Rev Access'!$F$7:$GB$306,62,FALSE)),"",VLOOKUP($A219,'[2]1516 Exp_Rev Access'!$F$7:$GB$306,62,FALSE))</f>
        <v>0</v>
      </c>
      <c r="CB219" s="99">
        <f>IF(ISNA(VLOOKUP($A219,'[2]1516 Exp_Rev Access'!$F$7:$GB$306,63,FALSE)),"",VLOOKUP($A219,'[2]1516 Exp_Rev Access'!$F$7:$GB$306,63,FALSE))</f>
        <v>0</v>
      </c>
      <c r="CC219" s="99">
        <f>IF(ISNA(VLOOKUP($A219,'[2]1516 Exp_Rev Access'!$F$7:$GB$306,64,FALSE)),"",VLOOKUP($A219,'[2]1516 Exp_Rev Access'!$F$7:$GB$306,64,FALSE))</f>
        <v>0</v>
      </c>
      <c r="CD219" s="101">
        <f t="shared" si="282"/>
        <v>0</v>
      </c>
      <c r="CE219" s="72"/>
      <c r="CF219" s="103"/>
      <c r="CG219" s="99">
        <f>IF(ISNA(VLOOKUP($A219,'[2]1516 Exp_Rev Access'!$F$7:$GB$306,65,FALSE)),"",VLOOKUP($A219,'[2]1516 Exp_Rev Access'!$F$7:$GB$306,65,FALSE))</f>
        <v>0</v>
      </c>
      <c r="CH219" s="99">
        <f>IF(ISNA(VLOOKUP($A219,'[2]1516 Exp_Rev Access'!$F$7:$GB$306,66,FALSE)),"",VLOOKUP($A219,'[2]1516 Exp_Rev Access'!$F$7:$GB$306,66,FALSE))</f>
        <v>0</v>
      </c>
      <c r="CI219" s="99">
        <f>IF(ISNA(VLOOKUP($A219,'[2]1516 Exp_Rev Access'!$F$7:$GB$306,67,FALSE)),"",VLOOKUP($A219,'[2]1516 Exp_Rev Access'!$F$7:$GB$306,67,FALSE))</f>
        <v>0</v>
      </c>
      <c r="CJ219" s="99">
        <f>IF(ISNA(VLOOKUP($A219,'[2]1516 Exp_Rev Access'!$F$7:$GB$306,68,FALSE)),"",VLOOKUP($A219,'[2]1516 Exp_Rev Access'!$F$7:$GB$306,68,FALSE))</f>
        <v>0</v>
      </c>
      <c r="CK219" s="99">
        <f>IF(ISNA(VLOOKUP($A219,'[2]1516 Exp_Rev Access'!$F$7:$GB$306,69,FALSE)),"",VLOOKUP($A219,'[2]1516 Exp_Rev Access'!$F$7:$GB$306,69,FALSE))</f>
        <v>0</v>
      </c>
      <c r="CL219" s="99">
        <f>IF(ISNA(VLOOKUP($A219,'[2]1516 Exp_Rev Access'!$F$7:$GB$306,70,FALSE)),"",VLOOKUP($A219,'[2]1516 Exp_Rev Access'!$F$7:$GB$306,70,FALSE))</f>
        <v>0</v>
      </c>
      <c r="CM219" s="99">
        <f>IF(ISNA(VLOOKUP($A219,'[2]1516 Exp_Rev Access'!$F$7:$GB$306,71,FALSE)),"",VLOOKUP($A219,'[2]1516 Exp_Rev Access'!$F$7:$GB$306,71,FALSE))</f>
        <v>0</v>
      </c>
      <c r="CN219" s="99">
        <f>IF(ISNA(VLOOKUP($A219,'[2]1516 Exp_Rev Access'!$F$7:$GB$306,72,FALSE)),"",VLOOKUP($A219,'[2]1516 Exp_Rev Access'!$F$7:$GB$306,72,FALSE))</f>
        <v>0</v>
      </c>
      <c r="CO219" s="99">
        <f>IF(ISNA(VLOOKUP($A219,'[2]1516 Exp_Rev Access'!$F$7:$GB$306,73,FALSE)),"",VLOOKUP($A219,'[2]1516 Exp_Rev Access'!$F$7:$GB$306,73,FALSE))</f>
        <v>0</v>
      </c>
      <c r="CP219" s="99">
        <f>IF(ISNA(VLOOKUP($A219,'[2]1516 Exp_Rev Access'!$F$7:$GB$306,74,FALSE)),"",VLOOKUP($A219,'[2]1516 Exp_Rev Access'!$F$7:$GB$306,74,FALSE))</f>
        <v>96128</v>
      </c>
      <c r="CQ219" s="99">
        <f>IF(ISNA(VLOOKUP($A219,'[2]1516 Exp_Rev Access'!$F$7:$GB$306,75,FALSE)),"",VLOOKUP($A219,'[2]1516 Exp_Rev Access'!$F$7:$GB$306,75,FALSE))</f>
        <v>0</v>
      </c>
      <c r="CR219" s="99">
        <f>IF(ISNA(VLOOKUP($A219,'[2]1516 Exp_Rev Access'!$F$7:$GB$306,76,FALSE)),"",VLOOKUP($A219,'[2]1516 Exp_Rev Access'!$F$7:$GB$306,76,FALSE))</f>
        <v>11189</v>
      </c>
      <c r="CS219" s="99">
        <f>IF(ISNA(VLOOKUP($A219,'[2]1516 Exp_Rev Access'!$F$7:$GB$306,77,FALSE)),"",VLOOKUP($A219,'[2]1516 Exp_Rev Access'!$F$7:$GB$306,77,FALSE))</f>
        <v>0</v>
      </c>
      <c r="CT219" s="99">
        <f>IF(ISNA(VLOOKUP($A219,'[2]1516 Exp_Rev Access'!$F$7:$GB$306,78,FALSE)),"",VLOOKUP($A219,'[2]1516 Exp_Rev Access'!$F$7:$GB$306,78,FALSE))</f>
        <v>150505.60999999999</v>
      </c>
      <c r="CU219" s="99">
        <f>IF(ISNA(VLOOKUP($A219,'[2]1516 Exp_Rev Access'!$F$7:$GB$306,79,FALSE)),"",VLOOKUP($A219,'[2]1516 Exp_Rev Access'!$F$7:$GB$306,79,FALSE))</f>
        <v>18063.12</v>
      </c>
      <c r="CV219" s="99">
        <f>IF(ISNA(VLOOKUP($A219,'[2]1516 Exp_Rev Access'!$F$7:$GB$306,80,FALSE)),"",VLOOKUP($A219,'[2]1516 Exp_Rev Access'!$F$7:$GB$306,80,FALSE))</f>
        <v>0</v>
      </c>
      <c r="CW219" s="99">
        <f>IF(ISNA(VLOOKUP($A219,'[2]1516 Exp_Rev Access'!$F$7:$GB$306,81,FALSE)),"",VLOOKUP($A219,'[2]1516 Exp_Rev Access'!$F$7:$GB$306,81,FALSE))</f>
        <v>0</v>
      </c>
      <c r="CX219" s="99">
        <f>IF(ISNA(VLOOKUP($A219,'[2]1516 Exp_Rev Access'!$F$7:$GB$306,82,FALSE)),"",VLOOKUP($A219,'[2]1516 Exp_Rev Access'!$F$7:$GB$306,82,FALSE))</f>
        <v>0</v>
      </c>
      <c r="CY219" s="99">
        <f>IF(ISNA(VLOOKUP($A219,'[2]1516 Exp_Rev Access'!$F$7:$GB$306,83,FALSE)),"",VLOOKUP($A219,'[2]1516 Exp_Rev Access'!$F$7:$GB$306,83,FALSE))</f>
        <v>0</v>
      </c>
      <c r="CZ219" s="99">
        <f>IF(ISNA(VLOOKUP($A219,'[2]1516 Exp_Rev Access'!$F$7:$GB$306,84,FALSE)),"",VLOOKUP($A219,'[2]1516 Exp_Rev Access'!$F$7:$GB$306,84,FALSE))</f>
        <v>0</v>
      </c>
      <c r="DA219" s="99">
        <f>IF(ISNA(VLOOKUP($A219,'[2]1516 Exp_Rev Access'!$F$7:$GB$306,85,FALSE)),"",VLOOKUP($A219,'[2]1516 Exp_Rev Access'!$F$7:$GB$306,85,FALSE))</f>
        <v>0</v>
      </c>
      <c r="DB219" s="99">
        <f>IF(ISNA(VLOOKUP($A219,'[2]1516 Exp_Rev Access'!$F$7:$GB$306,86,FALSE)),"",VLOOKUP($A219,'[2]1516 Exp_Rev Access'!$F$7:$GB$306,86,FALSE))</f>
        <v>0</v>
      </c>
      <c r="DC219" s="99">
        <f>IF(ISNA(VLOOKUP($A219,'[2]1516 Exp_Rev Access'!$F$7:$GB$306,87,FALSE)),"",VLOOKUP($A219,'[2]1516 Exp_Rev Access'!$F$7:$GB$306,87,FALSE))</f>
        <v>0</v>
      </c>
      <c r="DD219" s="99">
        <f>IF(ISNA(VLOOKUP($A219,'[2]1516 Exp_Rev Access'!$F$7:$GB$306,88,FALSE)),"",VLOOKUP($A219,'[2]1516 Exp_Rev Access'!$F$7:$GB$306,88,FALSE))</f>
        <v>0</v>
      </c>
      <c r="DE219" s="99">
        <f>IF(ISNA(VLOOKUP($A219,'[2]1516 Exp_Rev Access'!$F$7:$GB$306,89,FALSE)),"",VLOOKUP($A219,'[2]1516 Exp_Rev Access'!$F$7:$GB$306,89,FALSE))</f>
        <v>0</v>
      </c>
      <c r="DF219" s="99">
        <f>IF(ISNA(VLOOKUP($A219,'[2]1516 Exp_Rev Access'!$F$7:$GB$306,90,FALSE)),"",VLOOKUP($A219,'[2]1516 Exp_Rev Access'!$F$7:$GB$306,90,FALSE))</f>
        <v>0</v>
      </c>
      <c r="DG219" s="99">
        <f>IF(ISNA(VLOOKUP($A219,'[2]1516 Exp_Rev Access'!$F$7:$GB$306,91,FALSE)),"",VLOOKUP($A219,'[2]1516 Exp_Rev Access'!$F$7:$GB$306,91,FALSE))</f>
        <v>0</v>
      </c>
      <c r="DH219" s="99">
        <f>IF(ISNA(VLOOKUP($A219,'[2]1516 Exp_Rev Access'!$F$7:$GB$306,92,FALSE)),"",VLOOKUP($A219,'[2]1516 Exp_Rev Access'!$F$7:$GB$306,92,FALSE))</f>
        <v>142531.09</v>
      </c>
      <c r="DI219" s="99">
        <f>IF(ISNA(VLOOKUP($A219,'[2]1516 Exp_Rev Access'!$F$7:$GB$306,93,FALSE)),"",VLOOKUP($A219,'[2]1516 Exp_Rev Access'!$F$7:$GB$306,93,FALSE))</f>
        <v>0</v>
      </c>
      <c r="DJ219" s="99">
        <f>IF(ISNA(VLOOKUP($A219,'[2]1516 Exp_Rev Access'!$F$7:$GB$306,94,FALSE)),"",VLOOKUP($A219,'[2]1516 Exp_Rev Access'!$F$7:$GB$306,94,FALSE))</f>
        <v>0</v>
      </c>
      <c r="DK219" s="99">
        <f>IF(ISNA(VLOOKUP($A219,'[2]1516 Exp_Rev Access'!$F$7:$GB$306,95,FALSE)),"",VLOOKUP($A219,'[2]1516 Exp_Rev Access'!$F$7:$GB$306,95,FALSE))</f>
        <v>0</v>
      </c>
      <c r="DL219" s="99">
        <f>IF(ISNA(VLOOKUP($A219,'[2]1516 Exp_Rev Access'!$F$7:$GB$306,96,FALSE)),"",VLOOKUP($A219,'[2]1516 Exp_Rev Access'!$F$7:$GB$306,96,FALSE))</f>
        <v>0</v>
      </c>
      <c r="DM219" s="99">
        <f>IF(ISNA(VLOOKUP($A219,'[2]1516 Exp_Rev Access'!$F$7:$GB$306,97,FALSE)),"",VLOOKUP($A219,'[2]1516 Exp_Rev Access'!$F$7:$GB$306,97,FALSE))</f>
        <v>0</v>
      </c>
      <c r="DN219" s="99">
        <f>IF(ISNA(VLOOKUP($A219,'[2]1516 Exp_Rev Access'!$F$7:$GB$306,98,FALSE)),"",VLOOKUP($A219,'[2]1516 Exp_Rev Access'!$F$7:$GB$306,98,FALSE))</f>
        <v>0</v>
      </c>
      <c r="DO219" s="99">
        <f>IF(ISNA(VLOOKUP($A219,'[2]1516 Exp_Rev Access'!$F$7:$GB$306,99,FALSE)),"",VLOOKUP($A219,'[2]1516 Exp_Rev Access'!$F$7:$GB$306,99,FALSE))</f>
        <v>0</v>
      </c>
      <c r="DP219" s="99">
        <f>IF(ISNA(VLOOKUP($A219,'[2]1516 Exp_Rev Access'!$F$7:$GB$306,100,FALSE)),"",VLOOKUP($A219,'[2]1516 Exp_Rev Access'!$F$7:$GB$306,100,FALSE))</f>
        <v>0</v>
      </c>
      <c r="DQ219" s="99">
        <f>IF(ISNA(VLOOKUP($A219,'[2]1516 Exp_Rev Access'!$F$7:$GB$306,101,FALSE)),"",VLOOKUP($A219,'[2]1516 Exp_Rev Access'!$F$7:$GB$306,101,FALSE))</f>
        <v>0</v>
      </c>
      <c r="DR219" s="99">
        <f>IF(ISNA(VLOOKUP($A219,'[2]1516 Exp_Rev Access'!$F$7:$GB$306,102,FALSE)),"",VLOOKUP($A219,'[2]1516 Exp_Rev Access'!$F$7:$GB$306,102,FALSE))</f>
        <v>0</v>
      </c>
      <c r="DS219" s="99">
        <f>IF(ISNA(VLOOKUP($A219,'[2]1516 Exp_Rev Access'!$F$7:$GB$306,103,FALSE)),"",VLOOKUP($A219,'[2]1516 Exp_Rev Access'!$F$7:$GB$306,103,FALSE))</f>
        <v>0</v>
      </c>
      <c r="DT219" s="99">
        <f>IF(ISNA(VLOOKUP($A219,'[2]1516 Exp_Rev Access'!$F$7:$GB$306,104,FALSE)),"",VLOOKUP($A219,'[2]1516 Exp_Rev Access'!$F$7:$GB$306,104,FALSE))</f>
        <v>0</v>
      </c>
      <c r="DU219" s="99">
        <f>IF(ISNA(VLOOKUP($A219,'[2]1516 Exp_Rev Access'!$F$7:$GB$306,105,FALSE)),"",VLOOKUP($A219,'[2]1516 Exp_Rev Access'!$F$7:$GB$306,105,FALSE))</f>
        <v>0</v>
      </c>
      <c r="DV219" s="99">
        <f>IF(ISNA(VLOOKUP($A219,'[2]1516 Exp_Rev Access'!$F$7:$GB$306,106,FALSE)),"",VLOOKUP($A219,'[2]1516 Exp_Rev Access'!$F$7:$GB$306,106,FALSE))</f>
        <v>0</v>
      </c>
      <c r="DW219" s="99">
        <f>IF(ISNA(VLOOKUP($A219,'[2]1516 Exp_Rev Access'!$F$7:$GB$306,107,FALSE)),"",VLOOKUP($A219,'[2]1516 Exp_Rev Access'!$F$7:$GB$306,107,FALSE))</f>
        <v>0</v>
      </c>
      <c r="DX219" s="99">
        <f>IF(ISNA(VLOOKUP($A219,'[2]1516 Exp_Rev Access'!$F$7:$GB$306,108,FALSE)),"",VLOOKUP($A219,'[2]1516 Exp_Rev Access'!$F$7:$GB$306,108,FALSE))</f>
        <v>41487</v>
      </c>
      <c r="DY219" s="99">
        <f>IF(ISNA(VLOOKUP($A219,'[2]1516 Exp_Rev Access'!$F$7:$GB$306,109,FALSE)),"",VLOOKUP($A219,'[2]1516 Exp_Rev Access'!$F$7:$GB$306,109,FALSE))</f>
        <v>0</v>
      </c>
      <c r="DZ219" s="99">
        <f>IF(ISNA(VLOOKUP($A219,'[2]1516 Exp_Rev Access'!$F$7:$GB$306,110,FALSE)),"",VLOOKUP($A219,'[2]1516 Exp_Rev Access'!$F$7:$GB$306,110,FALSE))</f>
        <v>0</v>
      </c>
      <c r="EA219" s="99">
        <f>IF(ISNA(VLOOKUP($A219,'[2]1516 Exp_Rev Access'!$F$7:$GB$306,111,FALSE)),"",VLOOKUP($A219,'[2]1516 Exp_Rev Access'!$F$7:$GB$306,111,FALSE))</f>
        <v>0</v>
      </c>
      <c r="EB219" s="99">
        <f>IF(ISNA(VLOOKUP($A219,'[2]1516 Exp_Rev Access'!$F$7:$GB$306,112,FALSE)),"",VLOOKUP($A219,'[2]1516 Exp_Rev Access'!$F$7:$GB$306,112,FALSE))</f>
        <v>0</v>
      </c>
      <c r="EC219" s="99">
        <f>IF(ISNA(VLOOKUP($A219,'[2]1516 Exp_Rev Access'!$F$7:$GB$306,113,FALSE)),"",VLOOKUP($A219,'[2]1516 Exp_Rev Access'!$F$7:$GB$306,113,FALSE))</f>
        <v>0</v>
      </c>
      <c r="ED219" s="99">
        <f>IF(ISNA(VLOOKUP($A219,'[2]1516 Exp_Rev Access'!$F$7:$GB$306,114,FALSE)),"",VLOOKUP($A219,'[2]1516 Exp_Rev Access'!$F$7:$GB$306,114,FALSE))</f>
        <v>0</v>
      </c>
      <c r="EE219" s="99">
        <f>IF(ISNA(VLOOKUP($A219,'[2]1516 Exp_Rev Access'!$F$7:$GB$306,115,FALSE)),"",VLOOKUP($A219,'[2]1516 Exp_Rev Access'!$F$7:$GB$306,115,FALSE))</f>
        <v>0</v>
      </c>
      <c r="EF219" s="99">
        <f>IF(ISNA(VLOOKUP($A219,'[2]1516 Exp_Rev Access'!$F$7:$GB$306,116,FALSE)),"",VLOOKUP($A219,'[2]1516 Exp_Rev Access'!$F$7:$GB$306,116,FALSE))</f>
        <v>0</v>
      </c>
      <c r="EG219" s="99">
        <f>IF(ISNA(VLOOKUP($A219,'[2]1516 Exp_Rev Access'!$F$7:$GB$306,117,FALSE)),"",VLOOKUP($A219,'[2]1516 Exp_Rev Access'!$F$7:$GB$306,117,FALSE))</f>
        <v>0</v>
      </c>
      <c r="EH219" s="99">
        <f>IF(ISNA(VLOOKUP($A219,'[2]1516 Exp_Rev Access'!$F$7:$GB$306,118,FALSE)),"",VLOOKUP($A219,'[2]1516 Exp_Rev Access'!$F$7:$GB$306,118,FALSE))</f>
        <v>0</v>
      </c>
      <c r="EI219" s="99">
        <f>IF(ISNA(VLOOKUP($A219,'[2]1516 Exp_Rev Access'!$F$7:$GB$306,119,FALSE)),"",VLOOKUP($A219,'[2]1516 Exp_Rev Access'!$F$7:$GB$306,119,FALSE))</f>
        <v>0</v>
      </c>
      <c r="EJ219" s="99">
        <f>IF(ISNA(VLOOKUP($A219,'[2]1516 Exp_Rev Access'!$F$7:$GB$306,120,FALSE)),"",VLOOKUP($A219,'[2]1516 Exp_Rev Access'!$F$7:$GB$306,120,FALSE))</f>
        <v>0</v>
      </c>
      <c r="EK219" s="99">
        <f>IF(ISNA(VLOOKUP($A219,'[2]1516 Exp_Rev Access'!$F$7:$GB$306,121,FALSE)),"",VLOOKUP($A219,'[2]1516 Exp_Rev Access'!$F$7:$GB$306,121,FALSE))</f>
        <v>0</v>
      </c>
      <c r="EL219" s="99">
        <f>IF(ISNA(VLOOKUP($A219,'[2]1516 Exp_Rev Access'!$F$7:$GB$306,122,FALSE)),"",VLOOKUP($A219,'[2]1516 Exp_Rev Access'!$F$7:$GB$306,122,FALSE))</f>
        <v>0</v>
      </c>
      <c r="EM219" s="99">
        <f>IF(ISNA(VLOOKUP($A219,'[2]1516 Exp_Rev Access'!$F$7:$GB$306,123,FALSE)),"",VLOOKUP($A219,'[2]1516 Exp_Rev Access'!$F$7:$GB$306,123,FALSE))</f>
        <v>0</v>
      </c>
      <c r="EN219" s="99">
        <f>IF(ISNA(VLOOKUP($A219,'[2]1516 Exp_Rev Access'!$F$7:$GB$306,124,FALSE)),"",VLOOKUP($A219,'[2]1516 Exp_Rev Access'!$F$7:$GB$306,124,FALSE))</f>
        <v>0</v>
      </c>
      <c r="EO219" s="99">
        <f>IF(ISNA(VLOOKUP($A219,'[2]1516 Exp_Rev Access'!$F$7:$GB$306,125,FALSE)),"",VLOOKUP($A219,'[2]1516 Exp_Rev Access'!$F$7:$GB$306,125,FALSE))</f>
        <v>0</v>
      </c>
      <c r="EP219" s="99">
        <f>IF(ISNA(VLOOKUP($A219,'[2]1516 Exp_Rev Access'!$F$7:$GB$306,126,FALSE)),"",VLOOKUP($A219,'[2]1516 Exp_Rev Access'!$F$7:$GB$306,126,FALSE))</f>
        <v>0</v>
      </c>
      <c r="EQ219" s="99">
        <f>IF(ISNA(VLOOKUP($A219,'[2]1516 Exp_Rev Access'!$F$7:$GB$306,127,FALSE)),"",VLOOKUP($A219,'[2]1516 Exp_Rev Access'!$F$7:$GB$306,127,FALSE))</f>
        <v>0</v>
      </c>
      <c r="ER219" s="99">
        <f>IF(ISNA(VLOOKUP($A219,'[2]1516 Exp_Rev Access'!$F$7:$GB$306,128,FALSE)),"",VLOOKUP($A219,'[2]1516 Exp_Rev Access'!$F$7:$GB$306,128,FALSE))</f>
        <v>0</v>
      </c>
      <c r="ES219" s="99">
        <f>IF(ISNA(VLOOKUP($A219,'[2]1516 Exp_Rev Access'!$F$7:$GB$306,129,FALSE)),"",VLOOKUP($A219,'[2]1516 Exp_Rev Access'!$F$7:$GB$306,129,FALSE))</f>
        <v>0</v>
      </c>
      <c r="ET219" s="99">
        <f>IF(ISNA(VLOOKUP($A219,'[2]1516 Exp_Rev Access'!$F$7:$GB$306,130,FALSE)),"",VLOOKUP($A219,'[2]1516 Exp_Rev Access'!$F$7:$GB$306,130,FALSE))</f>
        <v>0</v>
      </c>
      <c r="EU219" s="99">
        <f>IF(ISNA(VLOOKUP($A219,'[2]1516 Exp_Rev Access'!$F$7:$GB$306,131,FALSE)),"",VLOOKUP($A219,'[2]1516 Exp_Rev Access'!$F$7:$GB$306,131,FALSE))</f>
        <v>0</v>
      </c>
      <c r="EV219" s="99">
        <f>IF(ISNA(VLOOKUP($A219,'[2]1516 Exp_Rev Access'!$F$7:$GB$306,132,FALSE)),"",VLOOKUP($A219,'[2]1516 Exp_Rev Access'!$F$7:$GB$306,132,FALSE))</f>
        <v>0</v>
      </c>
      <c r="EW219" s="99">
        <f>IF(ISNA(VLOOKUP($A219,'[2]1516 Exp_Rev Access'!$F$7:$GB$306,133,FALSE)),"",VLOOKUP($A219,'[2]1516 Exp_Rev Access'!$F$7:$GB$306,133,FALSE))</f>
        <v>0</v>
      </c>
      <c r="EX219" s="99">
        <f>IF(ISNA(VLOOKUP($A219,'[2]1516 Exp_Rev Access'!$F$7:$GB$306,134,FALSE)),"",VLOOKUP($A219,'[2]1516 Exp_Rev Access'!$F$7:$GB$306,134,FALSE))</f>
        <v>0</v>
      </c>
      <c r="EY219" s="99">
        <f>IF(ISNA(VLOOKUP($A219,'[2]1516 Exp_Rev Access'!$F$7:$GB$306,135,FALSE)),"",VLOOKUP($A219,'[2]1516 Exp_Rev Access'!$F$7:$GB$306,135,FALSE))</f>
        <v>0</v>
      </c>
      <c r="EZ219" s="99">
        <f>IF(ISNA(VLOOKUP($A219,'[2]1516 Exp_Rev Access'!$F$7:$GB$306,136,FALSE)),"",VLOOKUP($A219,'[2]1516 Exp_Rev Access'!$F$7:$GB$306,136,FALSE))</f>
        <v>0</v>
      </c>
      <c r="FA219" s="99">
        <f>IF(ISNA(VLOOKUP($A219,'[2]1516 Exp_Rev Access'!$F$7:$GB$306,137,FALSE)),"",VLOOKUP($A219,'[2]1516 Exp_Rev Access'!$F$7:$GB$306,137,FALSE))</f>
        <v>0</v>
      </c>
      <c r="FB219" s="99">
        <f>IF(ISNA(VLOOKUP($A219,'[2]1516 Exp_Rev Access'!$F$7:$GB$306,138,FALSE)),"",VLOOKUP($A219,'[2]1516 Exp_Rev Access'!$F$7:$GB$306,138,FALSE))</f>
        <v>29704.799999999999</v>
      </c>
      <c r="FC219" s="99">
        <f>IF(ISNA(VLOOKUP($A219,'[2]1516 Exp_Rev Access'!$F$7:$GB$306,139,FALSE)),"",VLOOKUP($A219,'[2]1516 Exp_Rev Access'!$F$7:$GB$306,139,FALSE))</f>
        <v>0</v>
      </c>
      <c r="FD219" s="99">
        <f>IF(ISNA(VLOOKUP($A219,'[2]1516 Exp_Rev Access'!$F$7:$FS$306,140,FALSE)),"",VLOOKUP($A219,'[2]1516 Exp_Rev Access'!$F$7:$FS$306,140,FALSE))</f>
        <v>0</v>
      </c>
      <c r="FE219" s="99">
        <f>IF(ISNA(VLOOKUP($A219,'[2]1516 Exp_Rev Access'!$F$7:$FS$306,141,FALSE)),"",VLOOKUP($A219,'[2]1516 Exp_Rev Access'!$F$7:$FS$306,141,FALSE))</f>
        <v>0</v>
      </c>
      <c r="FF219" s="99">
        <f>IF(ISNA(VLOOKUP($A219,'[2]1516 Exp_Rev Access'!$F$7:$FS$306,142,FALSE)),"",VLOOKUP($A219,'[2]1516 Exp_Rev Access'!$F$7:$FS$306,142,FALSE))</f>
        <v>0</v>
      </c>
      <c r="FG219" s="99">
        <f>IF(ISNA(VLOOKUP($A219,'[2]1516 Exp_Rev Access'!$F$7:$FS$306,143,FALSE)),"",VLOOKUP($A219,'[2]1516 Exp_Rev Access'!$F$7:$FS$306,143,FALSE))</f>
        <v>0</v>
      </c>
      <c r="FH219" s="99">
        <f>IF(ISNA(VLOOKUP($A219,'[2]1516 Exp_Rev Access'!$F$7:$FS$306,144,FALSE)),"",VLOOKUP($A219,'[2]1516 Exp_Rev Access'!$F$7:$FS$306,144,FALSE))</f>
        <v>0</v>
      </c>
      <c r="FI219" s="99">
        <f>IF(ISNA(VLOOKUP($A219,'[2]1516 Exp_Rev Access'!$F$7:$FS$306,145,FALSE)),"",VLOOKUP($A219,'[2]1516 Exp_Rev Access'!$F$7:$FS$306,145,FALSE))</f>
        <v>0</v>
      </c>
      <c r="FJ219" s="99">
        <f>IF(ISNA(VLOOKUP($A219,'[2]1516 Exp_Rev Access'!$F$7:$FS$306,146,FALSE)),"",VLOOKUP($A219,'[2]1516 Exp_Rev Access'!$F$7:$FS$306,146,FALSE))</f>
        <v>0</v>
      </c>
      <c r="FK219" s="99">
        <f>IF(ISNA(VLOOKUP($A219,'[2]1516 Exp_Rev Access'!$F$7:$FS$306,147,FALSE)),"",VLOOKUP($A219,'[2]1516 Exp_Rev Access'!$F$7:$FS$306,147,FALSE))</f>
        <v>0</v>
      </c>
      <c r="FL219" s="99">
        <f>IF(ISNA(VLOOKUP($A219,'[2]1516 Exp_Rev Access'!$F$7:$FS$306,148,FALSE)),"",VLOOKUP($A219,'[2]1516 Exp_Rev Access'!$F$7:$FS$306,148,FALSE))</f>
        <v>0</v>
      </c>
      <c r="FM219" s="99">
        <f>IF(ISNA(VLOOKUP($A219,'[2]1516 Exp_Rev Access'!$F$7:$FS$306,149,FALSE)),"",VLOOKUP($A219,'[2]1516 Exp_Rev Access'!$F$7:$FS$306,149,FALSE))</f>
        <v>0</v>
      </c>
      <c r="FN219" s="99">
        <f>IF(ISNA(VLOOKUP($A219,'[2]1516 Exp_Rev Access'!$F$7:$FS$306,150,FALSE)),"",VLOOKUP($A219,'[2]1516 Exp_Rev Access'!$F$7:$FS$306,150,FALSE))</f>
        <v>0</v>
      </c>
      <c r="FO219" s="99">
        <f>IF(ISNA(VLOOKUP($A219,'[2]1516 Exp_Rev Access'!$F$7:$FS$306,151,FALSE)),"",VLOOKUP($A219,'[2]1516 Exp_Rev Access'!$F$7:$FS$306,151,FALSE))</f>
        <v>0</v>
      </c>
      <c r="FP219" s="99">
        <f>IF(ISNA(VLOOKUP($A219,'[2]1516 Exp_Rev Access'!$F$7:$FS$306,152,FALSE)),"",VLOOKUP($A219,'[2]1516 Exp_Rev Access'!$F$7:$FS$306,152,FALSE))</f>
        <v>0</v>
      </c>
      <c r="FQ219" s="99">
        <f>IF(ISNA(VLOOKUP($A219,'[2]1516 Exp_Rev Access'!$F$7:$FS$306,153,FALSE)),"",VLOOKUP($A219,'[2]1516 Exp_Rev Access'!$F$7:$FS$306,153,FALSE))</f>
        <v>21743.4</v>
      </c>
      <c r="FR219" s="101">
        <f t="shared" si="283"/>
        <v>511352.01999999996</v>
      </c>
      <c r="FS219" s="72">
        <f t="shared" si="284"/>
        <v>6.8502053069487645E-2</v>
      </c>
      <c r="FT219" s="94">
        <f t="shared" si="285"/>
        <v>848.91430373862818</v>
      </c>
      <c r="FU219" s="99">
        <f>IF(ISNA(VLOOKUP($A219,'[2]1516 Exp_Rev Access'!$F$7:$GB$306,154,FALSE)),"",VLOOKUP($A219,'[2]1516 Exp_Rev Access'!$F$7:$GB$306,154,FALSE))</f>
        <v>20625</v>
      </c>
      <c r="FV219" s="99">
        <f>IF(ISNA(VLOOKUP($A219,'[2]1516 Exp_Rev Access'!$F$7:$GB$306,155,FALSE)),"",VLOOKUP($A219,'[2]1516 Exp_Rev Access'!$F$7:$GB$306,155,FALSE))</f>
        <v>0</v>
      </c>
      <c r="FW219" s="99">
        <f>IF(ISNA(VLOOKUP($A219,'[2]1516 Exp_Rev Access'!$F$7:$GB$306,156,FALSE)),"",VLOOKUP($A219,'[2]1516 Exp_Rev Access'!$F$7:$GB$306,156,FALSE))</f>
        <v>0</v>
      </c>
      <c r="FX219" s="99">
        <f>IF(ISNA(VLOOKUP($A219,'[2]1516 Exp_Rev Access'!$F$7:$GB$306,157,FALSE)),"",VLOOKUP($A219,'[2]1516 Exp_Rev Access'!$F$7:$GB$306,157,FALSE))</f>
        <v>0</v>
      </c>
      <c r="FY219" s="99">
        <f>IF(ISNA(VLOOKUP($A219,'[2]1516 Exp_Rev Access'!$F$7:$GB$306,158,FALSE)),"",VLOOKUP($A219,'[2]1516 Exp_Rev Access'!$F$7:$GB$306,158,FALSE))</f>
        <v>0</v>
      </c>
      <c r="FZ219" s="99">
        <f>IF(ISNA(VLOOKUP($A219,'[2]1516 Exp_Rev Access'!$F$7:$GB$306,159,FALSE)),"",VLOOKUP($A219,'[2]1516 Exp_Rev Access'!$F$7:$GB$306,159,FALSE))</f>
        <v>0</v>
      </c>
      <c r="GA219" s="99">
        <f>IF(ISNA(VLOOKUP($A219,'[2]1516 Exp_Rev Access'!$F$7:$GB$306,160,FALSE)),"",VLOOKUP($A219,'[2]1516 Exp_Rev Access'!$F$7:$GB$306,160,FALSE))</f>
        <v>0</v>
      </c>
      <c r="GB219" s="99">
        <f>IF(ISNA(VLOOKUP($A219,'[2]1516 Exp_Rev Access'!$F$7:$GB$306,161,FALSE)),"",VLOOKUP($A219,'[2]1516 Exp_Rev Access'!$F$7:$GB$306,161,FALSE))</f>
        <v>0</v>
      </c>
      <c r="GC219" s="99">
        <f>IF(ISNA(VLOOKUP($A219,'[2]1516 Exp_Rev Access'!$F$7:$GB$306,162,FALSE)),"",VLOOKUP($A219,'[2]1516 Exp_Rev Access'!$F$7:$GB$306,162,FALSE))</f>
        <v>0</v>
      </c>
      <c r="GD219" s="99">
        <f>IF(ISNA(VLOOKUP($A219,'[2]1516 Exp_Rev Access'!$F$7:$GB$306,163,FALSE)),"",VLOOKUP($A219,'[2]1516 Exp_Rev Access'!$F$7:$GB$306,163,FALSE))</f>
        <v>0</v>
      </c>
      <c r="GE219" s="99">
        <f>IF(ISNA(VLOOKUP($A219,'[2]1516 Exp_Rev Access'!$F$7:$GB$306,164,FALSE)),"",VLOOKUP($A219,'[2]1516 Exp_Rev Access'!$F$7:$GB$306,164,FALSE))</f>
        <v>0</v>
      </c>
      <c r="GF219" s="99">
        <f>IF(ISNA(VLOOKUP($A219,'[2]1516 Exp_Rev Access'!$F$7:$GB$306,165,FALSE)),"",VLOOKUP($A219,'[2]1516 Exp_Rev Access'!$F$7:$GB$306,165,FALSE))</f>
        <v>0</v>
      </c>
      <c r="GG219" s="99">
        <f>IF(ISNA(VLOOKUP($A219,'[2]1516 Exp_Rev Access'!$F$7:$GB$306,166,FALSE)),"",VLOOKUP($A219,'[2]1516 Exp_Rev Access'!$F$7:$GB$306,166,FALSE))</f>
        <v>0</v>
      </c>
      <c r="GH219" s="99">
        <f>IF(ISNA(VLOOKUP($A219,'[2]1516 Exp_Rev Access'!$F$7:$GB$306,167,FALSE)),"",VLOOKUP($A219,'[2]1516 Exp_Rev Access'!$F$7:$GB$306,167,FALSE))</f>
        <v>0</v>
      </c>
      <c r="GI219" s="99">
        <f>IF(ISNA(VLOOKUP($A219,'[2]1516 Exp_Rev Access'!$F$7:$GB$306,168,FALSE)),"",VLOOKUP($A219,'[2]1516 Exp_Rev Access'!$F$7:$GB$306,168,FALSE))</f>
        <v>0</v>
      </c>
      <c r="GJ219" s="99">
        <f>IF(ISNA(VLOOKUP($A219,'[2]1516 Exp_Rev Access'!$F$7:$GB$306,169,FALSE)),"",VLOOKUP($A219,'[2]1516 Exp_Rev Access'!$F$7:$GB$306,169,FALSE))</f>
        <v>38432.910000000003</v>
      </c>
      <c r="GK219" s="99">
        <f>IF(ISNA(VLOOKUP($A219,'[2]1516 Exp_Rev Access'!$F$7:$GB$306,170,FALSE)),"",VLOOKUP($A219,'[2]1516 Exp_Rev Access'!$F$7:$GB$306,170,FALSE))</f>
        <v>0</v>
      </c>
      <c r="GL219" s="99">
        <f>IF(ISNA(VLOOKUP($A219,'[2]1516 Exp_Rev Access'!$F$7:$GB$306,171,FALSE)),"",VLOOKUP($A219,'[2]1516 Exp_Rev Access'!$F$7:$GB$306,171,FALSE))</f>
        <v>0</v>
      </c>
      <c r="GM219" s="99">
        <f>IF(ISNA(VLOOKUP($A219,'[2]1516 Exp_Rev Access'!$F$7:$GB$306,172,FALSE)),"",VLOOKUP($A219,'[2]1516 Exp_Rev Access'!$F$7:$GB$306,172,FALSE))</f>
        <v>0</v>
      </c>
      <c r="GN219" s="99">
        <f>IF(ISNA(VLOOKUP($A219,'[2]1516 Exp_Rev Access'!$F$7:$GB$306,173,FALSE)),"",VLOOKUP($A219,'[2]1516 Exp_Rev Access'!$F$7:$GB$306,173,FALSE))</f>
        <v>0</v>
      </c>
      <c r="GO219" s="99">
        <f>IF(ISNA(VLOOKUP($A219,'[2]1516 Exp_Rev Access'!$F$7:$GB$306,174,FALSE)),"",VLOOKUP($A219,'[2]1516 Exp_Rev Access'!$F$7:$GB$306,174,FALSE))</f>
        <v>0</v>
      </c>
      <c r="GP219" s="99">
        <f>IF(ISNA(VLOOKUP($A219,'[2]1516 Exp_Rev Access'!$F$7:$GB$306,175,FALSE)),"",VLOOKUP($A219,'[2]1516 Exp_Rev Access'!$F$7:$GB$306,175,FALSE))</f>
        <v>0</v>
      </c>
      <c r="GQ219" s="99">
        <f>IF(ISNA(VLOOKUP($A219,'[2]1516 Exp_Rev Access'!$F$7:$GB$306,176,FALSE)),"",VLOOKUP($A219,'[2]1516 Exp_Rev Access'!$F$7:$GB$306,176,FALSE))</f>
        <v>0</v>
      </c>
      <c r="GR219" s="99">
        <f>IF(ISNA(VLOOKUP($A219,'[2]1516 Exp_Rev Access'!$F$7:$GB$306,177,FALSE)),"",VLOOKUP($A219,'[2]1516 Exp_Rev Access'!$F$7:$GB$306,177,FALSE))</f>
        <v>0</v>
      </c>
      <c r="GS219" s="99">
        <f>IF(ISNA(VLOOKUP($A219,'[2]1516 Exp_Rev Access'!$F$7:$GB$306,178,FALSE)),"",VLOOKUP($A219,'[2]1516 Exp_Rev Access'!$F$7:$GB$306,178,FALSE))</f>
        <v>0</v>
      </c>
      <c r="GT219" s="101">
        <f t="shared" si="286"/>
        <v>59057.91</v>
      </c>
      <c r="GU219" s="72">
        <f t="shared" si="287"/>
        <v>7.9115519774284361E-3</v>
      </c>
      <c r="GV219" s="84">
        <f t="shared" si="288"/>
        <v>98.044209442858119</v>
      </c>
    </row>
    <row r="220" spans="1:207" customFormat="1" ht="12" customHeight="1" x14ac:dyDescent="0.2">
      <c r="A220" s="96" t="s">
        <v>547</v>
      </c>
      <c r="B220" s="69" t="s">
        <v>548</v>
      </c>
      <c r="C220" s="80">
        <f>IF(ISNA(VLOOKUP($A220,'[2]1516 enrollment_Rev_Exp by size'!$A$6:$G$320,3,FALSE)),"",VLOOKUP($A220,'[2]1516 enrollment_Rev_Exp by size'!$A$6:$G$320,3,FALSE))</f>
        <v>595.84999999999991</v>
      </c>
      <c r="D220" s="97">
        <v>7773863.5999999996</v>
      </c>
      <c r="E220" s="80">
        <f t="shared" si="268"/>
        <v>7773863.5999999996</v>
      </c>
      <c r="F220" s="80">
        <f t="shared" si="269"/>
        <v>0</v>
      </c>
      <c r="G220" s="98">
        <f>IF(ISNA(VLOOKUP($A220,'[2]1516 Exp_Rev Access'!$F$7:$FS$306,2,FALSE)),"",VLOOKUP($A220,'[2]1516 Exp_Rev Access'!$F$7:$FS$306,2,FALSE))</f>
        <v>1714802.76</v>
      </c>
      <c r="H220" s="98">
        <f>IF(ISNA(VLOOKUP($A220,'[2]1516 Exp_Rev Access'!$F$7:$FS$306,3,FALSE)),"",VLOOKUP($A220,'[2]1516 Exp_Rev Access'!$F$7:$FS$306,3,FALSE))</f>
        <v>0</v>
      </c>
      <c r="I220" s="98">
        <f>IF(ISNA(VLOOKUP($A220,'[2]1516 Exp_Rev Access'!$F$7:$FS$306,4,FALSE)),"",VLOOKUP($A220,'[2]1516 Exp_Rev Access'!$F$7:$FS$306,4,FALSE))</f>
        <v>0</v>
      </c>
      <c r="J220" s="98">
        <f>IF(ISNA(VLOOKUP($A220,'[2]1516 Exp_Rev Access'!$F$7:$FS$306,5,FALSE)),"",VLOOKUP($A220,'[2]1516 Exp_Rev Access'!$F$7:$FS$306,5,FALSE))</f>
        <v>4848.07</v>
      </c>
      <c r="K220" s="98">
        <f>IF(ISNA(VLOOKUP($A220,'[2]1516 Exp_Rev Access'!$F$7:$FS$306,6,FALSE)),"",VLOOKUP($A220,'[2]1516 Exp_Rev Access'!$F$7:$FS$306,6,FALSE))</f>
        <v>0</v>
      </c>
      <c r="L220" s="98">
        <f>IF(ISNA(VLOOKUP($A220,'[2]1516 Exp_Rev Access'!$F$7:$FS$306,7,FALSE)),"",VLOOKUP($A220,'[2]1516 Exp_Rev Access'!$F$7:$FS$306,7,FALSE))</f>
        <v>0</v>
      </c>
      <c r="M220" s="90">
        <f t="shared" si="270"/>
        <v>1719650.83</v>
      </c>
      <c r="N220" s="72">
        <f t="shared" si="271"/>
        <v>0.22120928774721493</v>
      </c>
      <c r="O220" s="73">
        <f t="shared" si="272"/>
        <v>2886.0465385583625</v>
      </c>
      <c r="P220" s="99">
        <f>IF(ISNA(VLOOKUP($A220,'[2]1516 Exp_Rev Access'!$F$7:$FS$306,8,FALSE)),"",VLOOKUP($A220,'[2]1516 Exp_Rev Access'!$F$7:$FS$306,8,FALSE))</f>
        <v>5941</v>
      </c>
      <c r="Q220" s="99">
        <f>IF(ISNA(VLOOKUP($A220,'[2]1516 Exp_Rev Access'!$F$7:$FS$306,9,FALSE)),"",VLOOKUP($A220,'[2]1516 Exp_Rev Access'!$F$7:$FS$306,9,FALSE))</f>
        <v>0</v>
      </c>
      <c r="R220" s="99">
        <f>IF(ISNA(VLOOKUP($A220,'[2]1516 Exp_Rev Access'!$F$7:$FS$306,10,FALSE)),"",VLOOKUP($A220,'[2]1516 Exp_Rev Access'!$F$7:$FS$306,10,FALSE))</f>
        <v>0</v>
      </c>
      <c r="S220" s="99">
        <f>IF(ISNA(VLOOKUP($A220,'[2]1516 Exp_Rev Access'!$F$7:$FS$306,11,FALSE)),"",VLOOKUP($A220,'[2]1516 Exp_Rev Access'!$F$7:$FS$306,11,FALSE))</f>
        <v>0</v>
      </c>
      <c r="T220" s="99">
        <f>IF(ISNA(VLOOKUP($A220,'[2]1516 Exp_Rev Access'!$F$7:$FS$306,12,FALSE)),"",VLOOKUP($A220,'[2]1516 Exp_Rev Access'!$F$7:$FS$306,12,FALSE))</f>
        <v>22587</v>
      </c>
      <c r="U220" s="99">
        <f>IF(ISNA(VLOOKUP($A220,'[2]1516 Exp_Rev Access'!$F$7:$FS$306,13,FALSE)),"",VLOOKUP($A220,'[2]1516 Exp_Rev Access'!$F$7:$FS$306,13,FALSE))</f>
        <v>0</v>
      </c>
      <c r="V220" s="99">
        <f>IF(ISNA(VLOOKUP($A220,'[2]1516 Exp_Rev Access'!$F$7:$FS$306,14,FALSE)),"",VLOOKUP($A220,'[2]1516 Exp_Rev Access'!$F$7:$FS$306,14,FALSE))</f>
        <v>0</v>
      </c>
      <c r="W220" s="99">
        <f>IF(ISNA(VLOOKUP($A220,'[2]1516 Exp_Rev Access'!$F$7:$FS$306,15,FALSE)),"",VLOOKUP($A220,'[2]1516 Exp_Rev Access'!$F$7:$FS$306,15,FALSE))</f>
        <v>0</v>
      </c>
      <c r="X220" s="99">
        <f>IF(ISNA(VLOOKUP($A220,'[2]1516 Exp_Rev Access'!$F$7:$FS$306,16,FALSE)),"",VLOOKUP($A220,'[2]1516 Exp_Rev Access'!$F$7:$FS$306,16,FALSE))</f>
        <v>8234.41</v>
      </c>
      <c r="Y220" s="99">
        <f>IF(ISNA(VLOOKUP($A220,'[2]1516 Exp_Rev Access'!$F$7:$FS$306,17,FALSE)),"",VLOOKUP($A220,'[2]1516 Exp_Rev Access'!$F$7:$FS$306,17,FALSE))</f>
        <v>0</v>
      </c>
      <c r="Z220" s="99">
        <f>IF(ISNA(VLOOKUP($A220,'[2]1516 Exp_Rev Access'!$F$7:$FS$306,18,FALSE)),"",VLOOKUP($A220,'[2]1516 Exp_Rev Access'!$F$7:$FS$306,18,FALSE))</f>
        <v>0</v>
      </c>
      <c r="AA220" s="99">
        <f>IF(ISNA(VLOOKUP($A220,'[2]1516 Exp_Rev Access'!$F$7:$FS$306,19,FALSE)),"",VLOOKUP($A220,'[2]1516 Exp_Rev Access'!$F$7:$FS$306,19,FALSE))</f>
        <v>0</v>
      </c>
      <c r="AB220" s="99">
        <f>IF(ISNA(VLOOKUP($A220,'[2]1516 Exp_Rev Access'!$F$7:$FS$306,20,FALSE)),"",VLOOKUP($A220,'[2]1516 Exp_Rev Access'!$F$7:$FS$306,20,FALSE))</f>
        <v>0</v>
      </c>
      <c r="AC220" s="99">
        <f>IF(ISNA(VLOOKUP($A220,'[2]1516 Exp_Rev Access'!$F$7:$FS$306,21,FALSE)),"",VLOOKUP($A220,'[2]1516 Exp_Rev Access'!$F$7:$FS$306,21,FALSE))</f>
        <v>80696.490000000005</v>
      </c>
      <c r="AD220" s="99">
        <f>IF(ISNA(VLOOKUP($A220,'[2]1516 Exp_Rev Access'!$F$7:$FS$306,22,FALSE)),"",VLOOKUP($A220,'[2]1516 Exp_Rev Access'!$F$7:$FS$306,22,FALSE))</f>
        <v>468.26</v>
      </c>
      <c r="AE220" s="99">
        <f>IF(ISNA(VLOOKUP($A220,'[2]1516 Exp_Rev Access'!$F$7:$FS$306,23,FALSE)),"",VLOOKUP($A220,'[2]1516 Exp_Rev Access'!$F$7:$FS$306,23,FALSE))</f>
        <v>20.420000000000002</v>
      </c>
      <c r="AF220" s="99">
        <f>IF(ISNA(VLOOKUP($A220,'[2]1516 Exp_Rev Access'!$F$7:$FS$306,24,FALSE)),"",VLOOKUP($A220,'[2]1516 Exp_Rev Access'!$F$7:$FS$306,24,FALSE))</f>
        <v>32449.119999999999</v>
      </c>
      <c r="AG220" s="99">
        <f>IF(ISNA(VLOOKUP($A220,'[2]1516 Exp_Rev Access'!$F$7:$FS$306,25,FALSE)),"",VLOOKUP($A220,'[2]1516 Exp_Rev Access'!$F$7:$FS$306,25,FALSE))</f>
        <v>1414.5</v>
      </c>
      <c r="AH220" s="98">
        <f>IF(ISNA(VLOOKUP($A220,'[2]1516 Exp_Rev Access'!$F$7:$FS$306,26,FALSE)),"",VLOOKUP($A220,'[2]1516 Exp_Rev Access'!$F$7:$FS$306,26,FALSE))</f>
        <v>1829</v>
      </c>
      <c r="AI220" s="98">
        <f>IF(ISNA(VLOOKUP($A220,'[2]1516 Exp_Rev Access'!$F$7:$FS$306,27,FALSE)),"",VLOOKUP($A220,'[2]1516 Exp_Rev Access'!$F$7:$FS$306,27,FALSE))</f>
        <v>0</v>
      </c>
      <c r="AJ220" s="98">
        <f>IF(ISNA(VLOOKUP($A220,'[2]1516 Exp_Rev Access'!$F$7:$FS$306,28,FALSE)),"",VLOOKUP($A220,'[2]1516 Exp_Rev Access'!$F$7:$FS$306,28,FALSE))</f>
        <v>24760.97</v>
      </c>
      <c r="AK220" s="98">
        <f>IF(ISNA(VLOOKUP($A220,'[2]1516 Exp_Rev Access'!$F$7:$FS$306,29,FALSE)),"",VLOOKUP($A220,'[2]1516 Exp_Rev Access'!$F$7:$FS$306,29,FALSE))</f>
        <v>0</v>
      </c>
      <c r="AL220" s="100">
        <f t="shared" si="273"/>
        <v>178401.17</v>
      </c>
      <c r="AM220" s="72">
        <f t="shared" si="274"/>
        <v>2.2948842323397597E-2</v>
      </c>
      <c r="AN220" s="94">
        <f t="shared" si="275"/>
        <v>299.4061760510196</v>
      </c>
      <c r="AO220" s="99">
        <f>IF(ISNA(VLOOKUP($A220,'[2]1516 Exp_Rev Access'!$F$7:$GB$306,30,FALSE)),"",VLOOKUP($A220,'[2]1516 Exp_Rev Access'!$F$7:$FS$306,30,FALSE))</f>
        <v>4006270.58</v>
      </c>
      <c r="AP220" s="99">
        <f>IF(ISNA(VLOOKUP($A220,'[2]1516 Exp_Rev Access'!$F$7:$GB$306,31,FALSE)),"",VLOOKUP($A220,'[2]1516 Exp_Rev Access'!$F$7:$FS$306,31,FALSE))</f>
        <v>80520.679999999993</v>
      </c>
      <c r="AQ220" s="99">
        <f>IF(ISNA(VLOOKUP($A220,'[2]1516 Exp_Rev Access'!$F$7:$GB$306,32,FALSE)),"",VLOOKUP($A220,'[2]1516 Exp_Rev Access'!$F$7:$FS$306,32,FALSE))</f>
        <v>0</v>
      </c>
      <c r="AR220" s="99">
        <f>IF(ISNA(VLOOKUP($A220,'[2]1516 Exp_Rev Access'!$F$7:$GB$306,33,FALSE)),"",VLOOKUP($A220,'[2]1516 Exp_Rev Access'!$F$7:$FS$306,33,FALSE))</f>
        <v>14106.96</v>
      </c>
      <c r="AS220" s="99">
        <f>IF(ISNA(VLOOKUP($A220,'[2]1516 Exp_Rev Access'!$F$7:$GB$306,34,FALSE)),"",VLOOKUP($A220,'[2]1516 Exp_Rev Access'!$F$7:$FS$306,34,FALSE))</f>
        <v>0</v>
      </c>
      <c r="AT220" s="101">
        <f t="shared" si="276"/>
        <v>4100898.22</v>
      </c>
      <c r="AU220" s="72">
        <f t="shared" si="277"/>
        <v>0.52752381968729167</v>
      </c>
      <c r="AV220" s="94">
        <f t="shared" si="278"/>
        <v>6882.4338675841245</v>
      </c>
      <c r="AW220" s="99">
        <f>IF(ISNA(VLOOKUP($A220,'[2]1516 Exp_Rev Access'!$F$7:$GB$306,35,FALSE)),"",VLOOKUP($A220,'[2]1516 Exp_Rev Access'!$F$7:$GB$306,35,FALSE))</f>
        <v>0</v>
      </c>
      <c r="AX220" s="99">
        <f>IF(ISNA(VLOOKUP($A220,'[2]1516 Exp_Rev Access'!$F$7:$GB$306,36,FALSE)),"",VLOOKUP($A220,'[2]1516 Exp_Rev Access'!$F$7:$GB$306,36,FALSE))</f>
        <v>398564.87</v>
      </c>
      <c r="AY220" s="99">
        <f>IF(ISNA(VLOOKUP($A220,'[2]1516 Exp_Rev Access'!$F$7:$GB$306,37,FALSE)),"",VLOOKUP($A220,'[2]1516 Exp_Rev Access'!$F$7:$GB$306,37,FALSE))</f>
        <v>10420.790000000001</v>
      </c>
      <c r="AZ220" s="99">
        <f>IF(ISNA(VLOOKUP($A220,'[2]1516 Exp_Rev Access'!$F$7:$GB$306,38,FALSE)),"",VLOOKUP($A220,'[2]1516 Exp_Rev Access'!$F$7:$GB$306,38,FALSE))</f>
        <v>0</v>
      </c>
      <c r="BA220" s="99">
        <f>IF(ISNA(VLOOKUP($A220,'[2]1516 Exp_Rev Access'!$F$7:$GB$306,39,FALSE)),"",VLOOKUP($A220,'[2]1516 Exp_Rev Access'!$F$7:$GB$306,39,FALSE))</f>
        <v>0</v>
      </c>
      <c r="BB220" s="99">
        <f>IF(ISNA(VLOOKUP($A220,'[2]1516 Exp_Rev Access'!$F$7:$GB$306,40,FALSE)),"",VLOOKUP($A220,'[2]1516 Exp_Rev Access'!$F$7:$GB$306,40,FALSE))</f>
        <v>138516.51</v>
      </c>
      <c r="BC220" s="99">
        <f>IF(ISNA(VLOOKUP($A220,'[2]1516 Exp_Rev Access'!$F$7:$GB$306,41,FALSE)),"",VLOOKUP($A220,'[2]1516 Exp_Rev Access'!$F$7:$GB$306,41,FALSE))</f>
        <v>0</v>
      </c>
      <c r="BD220" s="99">
        <f>IF(ISNA(VLOOKUP($A220,'[2]1516 Exp_Rev Access'!$F$7:$GB$306,42,FALSE)),"",VLOOKUP($A220,'[2]1516 Exp_Rev Access'!$F$7:$GB$306,42,FALSE))</f>
        <v>53352.25</v>
      </c>
      <c r="BE220" s="99">
        <f>IF(ISNA(VLOOKUP($A220,'[2]1516 Exp_Rev Access'!$F$7:$GB$306,43,FALSE)),"",VLOOKUP($A220,'[2]1516 Exp_Rev Access'!$F$7:$GB$306,43,FALSE))</f>
        <v>0</v>
      </c>
      <c r="BF220" s="99">
        <f>IF(ISNA(VLOOKUP($A220,'[2]1516 Exp_Rev Access'!$F$7:$GB$306,44,FALSE)),"",VLOOKUP($A220,'[2]1516 Exp_Rev Access'!$F$7:$GB$306,44,FALSE))</f>
        <v>7074.85</v>
      </c>
      <c r="BG220" s="99">
        <f>IF(ISNA(VLOOKUP($A220,'[2]1516 Exp_Rev Access'!$F$7:$GB$306,45,FALSE)),"",VLOOKUP($A220,'[2]1516 Exp_Rev Access'!$F$7:$GB$306,45,FALSE))</f>
        <v>0</v>
      </c>
      <c r="BH220" s="99">
        <f>IF(ISNA(VLOOKUP($A220,'[2]1516 Exp_Rev Access'!$F$7:$GB$306,46,FALSE)),"",VLOOKUP($A220,'[2]1516 Exp_Rev Access'!$F$7:$GB$306,46,FALSE))</f>
        <v>0</v>
      </c>
      <c r="BI220" s="99">
        <f>IF(ISNA(VLOOKUP($A220,'[2]1516 Exp_Rev Access'!$F$7:$GB$306,47,FALSE)),"",VLOOKUP($A220,'[2]1516 Exp_Rev Access'!$F$7:$GB$306,47,FALSE))</f>
        <v>3168.59</v>
      </c>
      <c r="BJ220" s="99">
        <f>IF(ISNA(VLOOKUP($A220,'[2]1516 Exp_Rev Access'!$F$7:$GB$306,48,FALSE)),"",VLOOKUP($A220,'[2]1516 Exp_Rev Access'!$F$7:$GB$306,48,FALSE))</f>
        <v>469166.42</v>
      </c>
      <c r="BK220" s="99">
        <f>IF(ISNA(VLOOKUP($A220,'[2]1516 Exp_Rev Access'!$F$7:$GB$306,49,FALSE)),"",VLOOKUP($A220,'[2]1516 Exp_Rev Access'!$F$7:$GB$306,49,FALSE))</f>
        <v>0</v>
      </c>
      <c r="BL220" s="99">
        <f>IF(ISNA(VLOOKUP($A220,'[2]1516 Exp_Rev Access'!$F$7:$GB$306,50,FALSE)),"",VLOOKUP($A220,'[2]1516 Exp_Rev Access'!$F$7:$GB$306,50,FALSE))</f>
        <v>0</v>
      </c>
      <c r="BM220" s="99">
        <f>IF(ISNA(VLOOKUP($A220,'[2]1516 Exp_Rev Access'!$F$7:$GB$306,51,FALSE)),"",VLOOKUP($A220,'[2]1516 Exp_Rev Access'!$F$7:$GB$306,51,FALSE))</f>
        <v>0</v>
      </c>
      <c r="BN220" s="99">
        <f>IF(ISNA(VLOOKUP($A220,'[2]1516 Exp_Rev Access'!$F$7:$GB$306,52,FALSE)),"",VLOOKUP($A220,'[2]1516 Exp_Rev Access'!$F$7:$GB$306,52,FALSE))</f>
        <v>0</v>
      </c>
      <c r="BO220" s="99">
        <f>IF(ISNA(VLOOKUP($A220,'[2]1516 Exp_Rev Access'!$F$7:$GB$306,53,FALSE)),"",VLOOKUP($A220,'[2]1516 Exp_Rev Access'!$F$7:$GB$306,53,FALSE))</f>
        <v>0</v>
      </c>
      <c r="BP220" s="99">
        <f>IF(ISNA(VLOOKUP($A220,'[2]1516 Exp_Rev Access'!$F$7:$GB$306,54,FALSE)),"",VLOOKUP($A220,'[2]1516 Exp_Rev Access'!$F$7:$GB$306,54,FALSE))</f>
        <v>0</v>
      </c>
      <c r="BQ220" s="99">
        <f>IF(ISNA(VLOOKUP($A220,'[2]1516 Exp_Rev Access'!$F$7:$GB$306,55,FALSE)),"",VLOOKUP($A220,'[2]1516 Exp_Rev Access'!$F$7:$GB$306,55,FALSE))</f>
        <v>0</v>
      </c>
      <c r="BR220" s="99">
        <f>IF(ISNA(VLOOKUP($A220,'[2]1516 Exp_Rev Access'!$F$7:$GB$306,56,FALSE)),"",VLOOKUP($A220,'[2]1516 Exp_Rev Access'!$F$7:$GB$306,56,FALSE))</f>
        <v>0</v>
      </c>
      <c r="BS220" s="99">
        <f>IF(ISNA(VLOOKUP($A220,'[2]1516 Exp_Rev Access'!$F$7:$GB$306,57,FALSE)),"",VLOOKUP($A220,'[2]1516 Exp_Rev Access'!$F$7:$GB$306,57,FALSE))</f>
        <v>0</v>
      </c>
      <c r="BT220" s="99">
        <f>IF(ISNA(VLOOKUP($A220,'[2]1516 Exp_Rev Access'!$F$7:$GB$306,58,FALSE)),"",VLOOKUP($A220,'[2]1516 Exp_Rev Access'!$F$7:$GB$306,58,FALSE))</f>
        <v>0</v>
      </c>
      <c r="BU220" s="102">
        <f t="shared" si="279"/>
        <v>1080264.2799999998</v>
      </c>
      <c r="BV220" s="72">
        <f t="shared" si="280"/>
        <v>0.13896105406325882</v>
      </c>
      <c r="BW220" s="94">
        <f t="shared" si="281"/>
        <v>1812.9802467063857</v>
      </c>
      <c r="BX220" s="99">
        <f>IF(ISNA(VLOOKUP($A220,'[2]1516 Exp_Rev Access'!$F$7:$GB$306,59,FALSE)),"",VLOOKUP($A220,'[2]1516 Exp_Rev Access'!$F$7:$GB$306,59,FALSE))</f>
        <v>0</v>
      </c>
      <c r="BY220" s="99">
        <f>IF(ISNA(VLOOKUP($A220,'[2]1516 Exp_Rev Access'!$F$7:$GB$306,60,FALSE)),"",VLOOKUP($A220,'[2]1516 Exp_Rev Access'!$F$7:$GB$306,60,FALSE))</f>
        <v>0</v>
      </c>
      <c r="BZ220" s="99">
        <f>IF(ISNA(VLOOKUP($A220,'[2]1516 Exp_Rev Access'!$F$7:$GB$306,61,FALSE)),"",VLOOKUP($A220,'[2]1516 Exp_Rev Access'!$F$7:$GB$306,61,FALSE))</f>
        <v>0</v>
      </c>
      <c r="CA220" s="99">
        <f>IF(ISNA(VLOOKUP($A220,'[2]1516 Exp_Rev Access'!$F$7:$GB$306,62,FALSE)),"",VLOOKUP($A220,'[2]1516 Exp_Rev Access'!$F$7:$GB$306,62,FALSE))</f>
        <v>0</v>
      </c>
      <c r="CB220" s="99">
        <f>IF(ISNA(VLOOKUP($A220,'[2]1516 Exp_Rev Access'!$F$7:$GB$306,63,FALSE)),"",VLOOKUP($A220,'[2]1516 Exp_Rev Access'!$F$7:$GB$306,63,FALSE))</f>
        <v>71424.05</v>
      </c>
      <c r="CC220" s="99">
        <f>IF(ISNA(VLOOKUP($A220,'[2]1516 Exp_Rev Access'!$F$7:$GB$306,64,FALSE)),"",VLOOKUP($A220,'[2]1516 Exp_Rev Access'!$F$7:$GB$306,64,FALSE))</f>
        <v>0</v>
      </c>
      <c r="CD220" s="101">
        <f t="shared" si="282"/>
        <v>71424.05</v>
      </c>
      <c r="CE220" s="72">
        <f>CD220/D220</f>
        <v>9.1877158739960413E-3</v>
      </c>
      <c r="CF220" s="103">
        <f>CD220/C220</f>
        <v>119.86917848451795</v>
      </c>
      <c r="CG220" s="99">
        <f>IF(ISNA(VLOOKUP($A220,'[2]1516 Exp_Rev Access'!$F$7:$GB$306,65,FALSE)),"",VLOOKUP($A220,'[2]1516 Exp_Rev Access'!$F$7:$GB$306,65,FALSE))</f>
        <v>3946</v>
      </c>
      <c r="CH220" s="99">
        <f>IF(ISNA(VLOOKUP($A220,'[2]1516 Exp_Rev Access'!$F$7:$GB$306,66,FALSE)),"",VLOOKUP($A220,'[2]1516 Exp_Rev Access'!$F$7:$GB$306,66,FALSE))</f>
        <v>0</v>
      </c>
      <c r="CI220" s="99">
        <f>IF(ISNA(VLOOKUP($A220,'[2]1516 Exp_Rev Access'!$F$7:$GB$306,67,FALSE)),"",VLOOKUP($A220,'[2]1516 Exp_Rev Access'!$F$7:$GB$306,67,FALSE))</f>
        <v>0</v>
      </c>
      <c r="CJ220" s="99">
        <f>IF(ISNA(VLOOKUP($A220,'[2]1516 Exp_Rev Access'!$F$7:$GB$306,68,FALSE)),"",VLOOKUP($A220,'[2]1516 Exp_Rev Access'!$F$7:$GB$306,68,FALSE))</f>
        <v>0</v>
      </c>
      <c r="CK220" s="99">
        <f>IF(ISNA(VLOOKUP($A220,'[2]1516 Exp_Rev Access'!$F$7:$GB$306,69,FALSE)),"",VLOOKUP($A220,'[2]1516 Exp_Rev Access'!$F$7:$GB$306,69,FALSE))</f>
        <v>0</v>
      </c>
      <c r="CL220" s="99">
        <f>IF(ISNA(VLOOKUP($A220,'[2]1516 Exp_Rev Access'!$F$7:$GB$306,70,FALSE)),"",VLOOKUP($A220,'[2]1516 Exp_Rev Access'!$F$7:$GB$306,70,FALSE))</f>
        <v>0</v>
      </c>
      <c r="CM220" s="99">
        <f>IF(ISNA(VLOOKUP($A220,'[2]1516 Exp_Rev Access'!$F$7:$GB$306,71,FALSE)),"",VLOOKUP($A220,'[2]1516 Exp_Rev Access'!$F$7:$GB$306,71,FALSE))</f>
        <v>0</v>
      </c>
      <c r="CN220" s="99">
        <f>IF(ISNA(VLOOKUP($A220,'[2]1516 Exp_Rev Access'!$F$7:$GB$306,72,FALSE)),"",VLOOKUP($A220,'[2]1516 Exp_Rev Access'!$F$7:$GB$306,72,FALSE))</f>
        <v>0</v>
      </c>
      <c r="CO220" s="99">
        <f>IF(ISNA(VLOOKUP($A220,'[2]1516 Exp_Rev Access'!$F$7:$GB$306,73,FALSE)),"",VLOOKUP($A220,'[2]1516 Exp_Rev Access'!$F$7:$GB$306,73,FALSE))</f>
        <v>0</v>
      </c>
      <c r="CP220" s="99">
        <f>IF(ISNA(VLOOKUP($A220,'[2]1516 Exp_Rev Access'!$F$7:$GB$306,74,FALSE)),"",VLOOKUP($A220,'[2]1516 Exp_Rev Access'!$F$7:$GB$306,74,FALSE))</f>
        <v>0</v>
      </c>
      <c r="CQ220" s="99">
        <f>IF(ISNA(VLOOKUP($A220,'[2]1516 Exp_Rev Access'!$F$7:$GB$306,75,FALSE)),"",VLOOKUP($A220,'[2]1516 Exp_Rev Access'!$F$7:$GB$306,75,FALSE))</f>
        <v>0</v>
      </c>
      <c r="CR220" s="99">
        <f>IF(ISNA(VLOOKUP($A220,'[2]1516 Exp_Rev Access'!$F$7:$GB$306,76,FALSE)),"",VLOOKUP($A220,'[2]1516 Exp_Rev Access'!$F$7:$GB$306,76,FALSE))</f>
        <v>5685</v>
      </c>
      <c r="CS220" s="99">
        <f>IF(ISNA(VLOOKUP($A220,'[2]1516 Exp_Rev Access'!$F$7:$GB$306,77,FALSE)),"",VLOOKUP($A220,'[2]1516 Exp_Rev Access'!$F$7:$GB$306,77,FALSE))</f>
        <v>0</v>
      </c>
      <c r="CT220" s="99">
        <f>IF(ISNA(VLOOKUP($A220,'[2]1516 Exp_Rev Access'!$F$7:$GB$306,78,FALSE)),"",VLOOKUP($A220,'[2]1516 Exp_Rev Access'!$F$7:$GB$306,78,FALSE))</f>
        <v>167090.18</v>
      </c>
      <c r="CU220" s="99">
        <f>IF(ISNA(VLOOKUP($A220,'[2]1516 Exp_Rev Access'!$F$7:$GB$306,79,FALSE)),"",VLOOKUP($A220,'[2]1516 Exp_Rev Access'!$F$7:$GB$306,79,FALSE))</f>
        <v>30975</v>
      </c>
      <c r="CV220" s="99">
        <f>IF(ISNA(VLOOKUP($A220,'[2]1516 Exp_Rev Access'!$F$7:$GB$306,80,FALSE)),"",VLOOKUP($A220,'[2]1516 Exp_Rev Access'!$F$7:$GB$306,80,FALSE))</f>
        <v>0</v>
      </c>
      <c r="CW220" s="99">
        <f>IF(ISNA(VLOOKUP($A220,'[2]1516 Exp_Rev Access'!$F$7:$GB$306,81,FALSE)),"",VLOOKUP($A220,'[2]1516 Exp_Rev Access'!$F$7:$GB$306,81,FALSE))</f>
        <v>0</v>
      </c>
      <c r="CX220" s="99">
        <f>IF(ISNA(VLOOKUP($A220,'[2]1516 Exp_Rev Access'!$F$7:$GB$306,82,FALSE)),"",VLOOKUP($A220,'[2]1516 Exp_Rev Access'!$F$7:$GB$306,82,FALSE))</f>
        <v>0</v>
      </c>
      <c r="CY220" s="99">
        <f>IF(ISNA(VLOOKUP($A220,'[2]1516 Exp_Rev Access'!$F$7:$GB$306,83,FALSE)),"",VLOOKUP($A220,'[2]1516 Exp_Rev Access'!$F$7:$GB$306,83,FALSE))</f>
        <v>0</v>
      </c>
      <c r="CZ220" s="99">
        <f>IF(ISNA(VLOOKUP($A220,'[2]1516 Exp_Rev Access'!$F$7:$GB$306,84,FALSE)),"",VLOOKUP($A220,'[2]1516 Exp_Rev Access'!$F$7:$GB$306,84,FALSE))</f>
        <v>0</v>
      </c>
      <c r="DA220" s="99">
        <f>IF(ISNA(VLOOKUP($A220,'[2]1516 Exp_Rev Access'!$F$7:$GB$306,85,FALSE)),"",VLOOKUP($A220,'[2]1516 Exp_Rev Access'!$F$7:$GB$306,85,FALSE))</f>
        <v>0</v>
      </c>
      <c r="DB220" s="99">
        <f>IF(ISNA(VLOOKUP($A220,'[2]1516 Exp_Rev Access'!$F$7:$GB$306,86,FALSE)),"",VLOOKUP($A220,'[2]1516 Exp_Rev Access'!$F$7:$GB$306,86,FALSE))</f>
        <v>0</v>
      </c>
      <c r="DC220" s="99">
        <f>IF(ISNA(VLOOKUP($A220,'[2]1516 Exp_Rev Access'!$F$7:$GB$306,87,FALSE)),"",VLOOKUP($A220,'[2]1516 Exp_Rev Access'!$F$7:$GB$306,87,FALSE))</f>
        <v>0</v>
      </c>
      <c r="DD220" s="99">
        <f>IF(ISNA(VLOOKUP($A220,'[2]1516 Exp_Rev Access'!$F$7:$GB$306,88,FALSE)),"",VLOOKUP($A220,'[2]1516 Exp_Rev Access'!$F$7:$GB$306,88,FALSE))</f>
        <v>0</v>
      </c>
      <c r="DE220" s="99">
        <f>IF(ISNA(VLOOKUP($A220,'[2]1516 Exp_Rev Access'!$F$7:$GB$306,89,FALSE)),"",VLOOKUP($A220,'[2]1516 Exp_Rev Access'!$F$7:$GB$306,89,FALSE))</f>
        <v>0</v>
      </c>
      <c r="DF220" s="99">
        <f>IF(ISNA(VLOOKUP($A220,'[2]1516 Exp_Rev Access'!$F$7:$GB$306,90,FALSE)),"",VLOOKUP($A220,'[2]1516 Exp_Rev Access'!$F$7:$GB$306,90,FALSE))</f>
        <v>0</v>
      </c>
      <c r="DG220" s="99">
        <f>IF(ISNA(VLOOKUP($A220,'[2]1516 Exp_Rev Access'!$F$7:$GB$306,91,FALSE)),"",VLOOKUP($A220,'[2]1516 Exp_Rev Access'!$F$7:$GB$306,91,FALSE))</f>
        <v>8794.1</v>
      </c>
      <c r="DH220" s="99">
        <f>IF(ISNA(VLOOKUP($A220,'[2]1516 Exp_Rev Access'!$F$7:$GB$306,92,FALSE)),"",VLOOKUP($A220,'[2]1516 Exp_Rev Access'!$F$7:$GB$306,92,FALSE))</f>
        <v>115299.44</v>
      </c>
      <c r="DI220" s="99">
        <f>IF(ISNA(VLOOKUP($A220,'[2]1516 Exp_Rev Access'!$F$7:$GB$306,93,FALSE)),"",VLOOKUP($A220,'[2]1516 Exp_Rev Access'!$F$7:$GB$306,93,FALSE))</f>
        <v>0</v>
      </c>
      <c r="DJ220" s="99">
        <f>IF(ISNA(VLOOKUP($A220,'[2]1516 Exp_Rev Access'!$F$7:$GB$306,94,FALSE)),"",VLOOKUP($A220,'[2]1516 Exp_Rev Access'!$F$7:$GB$306,94,FALSE))</f>
        <v>0</v>
      </c>
      <c r="DK220" s="99">
        <f>IF(ISNA(VLOOKUP($A220,'[2]1516 Exp_Rev Access'!$F$7:$GB$306,95,FALSE)),"",VLOOKUP($A220,'[2]1516 Exp_Rev Access'!$F$7:$GB$306,95,FALSE))</f>
        <v>0</v>
      </c>
      <c r="DL220" s="99">
        <f>IF(ISNA(VLOOKUP($A220,'[2]1516 Exp_Rev Access'!$F$7:$GB$306,96,FALSE)),"",VLOOKUP($A220,'[2]1516 Exp_Rev Access'!$F$7:$GB$306,96,FALSE))</f>
        <v>0</v>
      </c>
      <c r="DM220" s="99">
        <f>IF(ISNA(VLOOKUP($A220,'[2]1516 Exp_Rev Access'!$F$7:$GB$306,97,FALSE)),"",VLOOKUP($A220,'[2]1516 Exp_Rev Access'!$F$7:$GB$306,97,FALSE))</f>
        <v>0</v>
      </c>
      <c r="DN220" s="99">
        <f>IF(ISNA(VLOOKUP($A220,'[2]1516 Exp_Rev Access'!$F$7:$GB$306,98,FALSE)),"",VLOOKUP($A220,'[2]1516 Exp_Rev Access'!$F$7:$GB$306,98,FALSE))</f>
        <v>0</v>
      </c>
      <c r="DO220" s="99">
        <f>IF(ISNA(VLOOKUP($A220,'[2]1516 Exp_Rev Access'!$F$7:$GB$306,99,FALSE)),"",VLOOKUP($A220,'[2]1516 Exp_Rev Access'!$F$7:$GB$306,99,FALSE))</f>
        <v>0</v>
      </c>
      <c r="DP220" s="99">
        <f>IF(ISNA(VLOOKUP($A220,'[2]1516 Exp_Rev Access'!$F$7:$GB$306,100,FALSE)),"",VLOOKUP($A220,'[2]1516 Exp_Rev Access'!$F$7:$GB$306,100,FALSE))</f>
        <v>0</v>
      </c>
      <c r="DQ220" s="99">
        <f>IF(ISNA(VLOOKUP($A220,'[2]1516 Exp_Rev Access'!$F$7:$GB$306,101,FALSE)),"",VLOOKUP($A220,'[2]1516 Exp_Rev Access'!$F$7:$GB$306,101,FALSE))</f>
        <v>0</v>
      </c>
      <c r="DR220" s="99">
        <f>IF(ISNA(VLOOKUP($A220,'[2]1516 Exp_Rev Access'!$F$7:$GB$306,102,FALSE)),"",VLOOKUP($A220,'[2]1516 Exp_Rev Access'!$F$7:$GB$306,102,FALSE))</f>
        <v>0</v>
      </c>
      <c r="DS220" s="99">
        <f>IF(ISNA(VLOOKUP($A220,'[2]1516 Exp_Rev Access'!$F$7:$GB$306,103,FALSE)),"",VLOOKUP($A220,'[2]1516 Exp_Rev Access'!$F$7:$GB$306,103,FALSE))</f>
        <v>0</v>
      </c>
      <c r="DT220" s="99">
        <f>IF(ISNA(VLOOKUP($A220,'[2]1516 Exp_Rev Access'!$F$7:$GB$306,104,FALSE)),"",VLOOKUP($A220,'[2]1516 Exp_Rev Access'!$F$7:$GB$306,104,FALSE))</f>
        <v>0</v>
      </c>
      <c r="DU220" s="99">
        <f>IF(ISNA(VLOOKUP($A220,'[2]1516 Exp_Rev Access'!$F$7:$GB$306,105,FALSE)),"",VLOOKUP($A220,'[2]1516 Exp_Rev Access'!$F$7:$GB$306,105,FALSE))</f>
        <v>0</v>
      </c>
      <c r="DV220" s="99">
        <f>IF(ISNA(VLOOKUP($A220,'[2]1516 Exp_Rev Access'!$F$7:$GB$306,106,FALSE)),"",VLOOKUP($A220,'[2]1516 Exp_Rev Access'!$F$7:$GB$306,106,FALSE))</f>
        <v>0</v>
      </c>
      <c r="DW220" s="99">
        <f>IF(ISNA(VLOOKUP($A220,'[2]1516 Exp_Rev Access'!$F$7:$GB$306,107,FALSE)),"",VLOOKUP($A220,'[2]1516 Exp_Rev Access'!$F$7:$GB$306,107,FALSE))</f>
        <v>0</v>
      </c>
      <c r="DX220" s="99">
        <f>IF(ISNA(VLOOKUP($A220,'[2]1516 Exp_Rev Access'!$F$7:$GB$306,108,FALSE)),"",VLOOKUP($A220,'[2]1516 Exp_Rev Access'!$F$7:$GB$306,108,FALSE))</f>
        <v>0</v>
      </c>
      <c r="DY220" s="99">
        <f>IF(ISNA(VLOOKUP($A220,'[2]1516 Exp_Rev Access'!$F$7:$GB$306,109,FALSE)),"",VLOOKUP($A220,'[2]1516 Exp_Rev Access'!$F$7:$GB$306,109,FALSE))</f>
        <v>0</v>
      </c>
      <c r="DZ220" s="99">
        <f>IF(ISNA(VLOOKUP($A220,'[2]1516 Exp_Rev Access'!$F$7:$GB$306,110,FALSE)),"",VLOOKUP($A220,'[2]1516 Exp_Rev Access'!$F$7:$GB$306,110,FALSE))</f>
        <v>0</v>
      </c>
      <c r="EA220" s="99">
        <f>IF(ISNA(VLOOKUP($A220,'[2]1516 Exp_Rev Access'!$F$7:$GB$306,111,FALSE)),"",VLOOKUP($A220,'[2]1516 Exp_Rev Access'!$F$7:$GB$306,111,FALSE))</f>
        <v>0</v>
      </c>
      <c r="EB220" s="99">
        <f>IF(ISNA(VLOOKUP($A220,'[2]1516 Exp_Rev Access'!$F$7:$GB$306,112,FALSE)),"",VLOOKUP($A220,'[2]1516 Exp_Rev Access'!$F$7:$GB$306,112,FALSE))</f>
        <v>0</v>
      </c>
      <c r="EC220" s="99">
        <f>IF(ISNA(VLOOKUP($A220,'[2]1516 Exp_Rev Access'!$F$7:$GB$306,113,FALSE)),"",VLOOKUP($A220,'[2]1516 Exp_Rev Access'!$F$7:$GB$306,113,FALSE))</f>
        <v>0</v>
      </c>
      <c r="ED220" s="99">
        <f>IF(ISNA(VLOOKUP($A220,'[2]1516 Exp_Rev Access'!$F$7:$GB$306,114,FALSE)),"",VLOOKUP($A220,'[2]1516 Exp_Rev Access'!$F$7:$GB$306,114,FALSE))</f>
        <v>0</v>
      </c>
      <c r="EE220" s="99">
        <f>IF(ISNA(VLOOKUP($A220,'[2]1516 Exp_Rev Access'!$F$7:$GB$306,115,FALSE)),"",VLOOKUP($A220,'[2]1516 Exp_Rev Access'!$F$7:$GB$306,115,FALSE))</f>
        <v>0</v>
      </c>
      <c r="EF220" s="99">
        <f>IF(ISNA(VLOOKUP($A220,'[2]1516 Exp_Rev Access'!$F$7:$GB$306,116,FALSE)),"",VLOOKUP($A220,'[2]1516 Exp_Rev Access'!$F$7:$GB$306,116,FALSE))</f>
        <v>0</v>
      </c>
      <c r="EG220" s="99">
        <f>IF(ISNA(VLOOKUP($A220,'[2]1516 Exp_Rev Access'!$F$7:$GB$306,117,FALSE)),"",VLOOKUP($A220,'[2]1516 Exp_Rev Access'!$F$7:$GB$306,117,FALSE))</f>
        <v>0</v>
      </c>
      <c r="EH220" s="99">
        <f>IF(ISNA(VLOOKUP($A220,'[2]1516 Exp_Rev Access'!$F$7:$GB$306,118,FALSE)),"",VLOOKUP($A220,'[2]1516 Exp_Rev Access'!$F$7:$GB$306,118,FALSE))</f>
        <v>0</v>
      </c>
      <c r="EI220" s="99">
        <f>IF(ISNA(VLOOKUP($A220,'[2]1516 Exp_Rev Access'!$F$7:$GB$306,119,FALSE)),"",VLOOKUP($A220,'[2]1516 Exp_Rev Access'!$F$7:$GB$306,119,FALSE))</f>
        <v>0</v>
      </c>
      <c r="EJ220" s="99">
        <f>IF(ISNA(VLOOKUP($A220,'[2]1516 Exp_Rev Access'!$F$7:$GB$306,120,FALSE)),"",VLOOKUP($A220,'[2]1516 Exp_Rev Access'!$F$7:$GB$306,120,FALSE))</f>
        <v>0</v>
      </c>
      <c r="EK220" s="99">
        <f>IF(ISNA(VLOOKUP($A220,'[2]1516 Exp_Rev Access'!$F$7:$GB$306,121,FALSE)),"",VLOOKUP($A220,'[2]1516 Exp_Rev Access'!$F$7:$GB$306,121,FALSE))</f>
        <v>0</v>
      </c>
      <c r="EL220" s="99">
        <f>IF(ISNA(VLOOKUP($A220,'[2]1516 Exp_Rev Access'!$F$7:$GB$306,122,FALSE)),"",VLOOKUP($A220,'[2]1516 Exp_Rev Access'!$F$7:$GB$306,122,FALSE))</f>
        <v>0</v>
      </c>
      <c r="EM220" s="99">
        <f>IF(ISNA(VLOOKUP($A220,'[2]1516 Exp_Rev Access'!$F$7:$GB$306,123,FALSE)),"",VLOOKUP($A220,'[2]1516 Exp_Rev Access'!$F$7:$GB$306,123,FALSE))</f>
        <v>0</v>
      </c>
      <c r="EN220" s="99">
        <f>IF(ISNA(VLOOKUP($A220,'[2]1516 Exp_Rev Access'!$F$7:$GB$306,124,FALSE)),"",VLOOKUP($A220,'[2]1516 Exp_Rev Access'!$F$7:$GB$306,124,FALSE))</f>
        <v>0</v>
      </c>
      <c r="EO220" s="99">
        <f>IF(ISNA(VLOOKUP($A220,'[2]1516 Exp_Rev Access'!$F$7:$GB$306,125,FALSE)),"",VLOOKUP($A220,'[2]1516 Exp_Rev Access'!$F$7:$GB$306,125,FALSE))</f>
        <v>0</v>
      </c>
      <c r="EP220" s="99">
        <f>IF(ISNA(VLOOKUP($A220,'[2]1516 Exp_Rev Access'!$F$7:$GB$306,126,FALSE)),"",VLOOKUP($A220,'[2]1516 Exp_Rev Access'!$F$7:$GB$306,126,FALSE))</f>
        <v>0</v>
      </c>
      <c r="EQ220" s="99">
        <f>IF(ISNA(VLOOKUP($A220,'[2]1516 Exp_Rev Access'!$F$7:$GB$306,127,FALSE)),"",VLOOKUP($A220,'[2]1516 Exp_Rev Access'!$F$7:$GB$306,127,FALSE))</f>
        <v>0</v>
      </c>
      <c r="ER220" s="99">
        <f>IF(ISNA(VLOOKUP($A220,'[2]1516 Exp_Rev Access'!$F$7:$GB$306,128,FALSE)),"",VLOOKUP($A220,'[2]1516 Exp_Rev Access'!$F$7:$GB$306,128,FALSE))</f>
        <v>0</v>
      </c>
      <c r="ES220" s="99">
        <f>IF(ISNA(VLOOKUP($A220,'[2]1516 Exp_Rev Access'!$F$7:$GB$306,129,FALSE)),"",VLOOKUP($A220,'[2]1516 Exp_Rev Access'!$F$7:$GB$306,129,FALSE))</f>
        <v>0</v>
      </c>
      <c r="ET220" s="99">
        <f>IF(ISNA(VLOOKUP($A220,'[2]1516 Exp_Rev Access'!$F$7:$GB$306,130,FALSE)),"",VLOOKUP($A220,'[2]1516 Exp_Rev Access'!$F$7:$GB$306,130,FALSE))</f>
        <v>0</v>
      </c>
      <c r="EU220" s="99">
        <f>IF(ISNA(VLOOKUP($A220,'[2]1516 Exp_Rev Access'!$F$7:$GB$306,131,FALSE)),"",VLOOKUP($A220,'[2]1516 Exp_Rev Access'!$F$7:$GB$306,131,FALSE))</f>
        <v>0</v>
      </c>
      <c r="EV220" s="99">
        <f>IF(ISNA(VLOOKUP($A220,'[2]1516 Exp_Rev Access'!$F$7:$GB$306,132,FALSE)),"",VLOOKUP($A220,'[2]1516 Exp_Rev Access'!$F$7:$GB$306,132,FALSE))</f>
        <v>0</v>
      </c>
      <c r="EW220" s="99">
        <f>IF(ISNA(VLOOKUP($A220,'[2]1516 Exp_Rev Access'!$F$7:$GB$306,133,FALSE)),"",VLOOKUP($A220,'[2]1516 Exp_Rev Access'!$F$7:$GB$306,133,FALSE))</f>
        <v>0</v>
      </c>
      <c r="EX220" s="99">
        <f>IF(ISNA(VLOOKUP($A220,'[2]1516 Exp_Rev Access'!$F$7:$GB$306,134,FALSE)),"",VLOOKUP($A220,'[2]1516 Exp_Rev Access'!$F$7:$GB$306,134,FALSE))</f>
        <v>0</v>
      </c>
      <c r="EY220" s="99">
        <f>IF(ISNA(VLOOKUP($A220,'[2]1516 Exp_Rev Access'!$F$7:$GB$306,135,FALSE)),"",VLOOKUP($A220,'[2]1516 Exp_Rev Access'!$F$7:$GB$306,135,FALSE))</f>
        <v>0</v>
      </c>
      <c r="EZ220" s="99">
        <f>IF(ISNA(VLOOKUP($A220,'[2]1516 Exp_Rev Access'!$F$7:$GB$306,136,FALSE)),"",VLOOKUP($A220,'[2]1516 Exp_Rev Access'!$F$7:$GB$306,136,FALSE))</f>
        <v>0</v>
      </c>
      <c r="FA220" s="99">
        <f>IF(ISNA(VLOOKUP($A220,'[2]1516 Exp_Rev Access'!$F$7:$GB$306,137,FALSE)),"",VLOOKUP($A220,'[2]1516 Exp_Rev Access'!$F$7:$GB$306,137,FALSE))</f>
        <v>0</v>
      </c>
      <c r="FB220" s="99">
        <f>IF(ISNA(VLOOKUP($A220,'[2]1516 Exp_Rev Access'!$F$7:$GB$306,138,FALSE)),"",VLOOKUP($A220,'[2]1516 Exp_Rev Access'!$F$7:$GB$306,138,FALSE))</f>
        <v>29266</v>
      </c>
      <c r="FC220" s="99">
        <f>IF(ISNA(VLOOKUP($A220,'[2]1516 Exp_Rev Access'!$F$7:$GB$306,139,FALSE)),"",VLOOKUP($A220,'[2]1516 Exp_Rev Access'!$F$7:$GB$306,139,FALSE))</f>
        <v>0</v>
      </c>
      <c r="FD220" s="99">
        <f>IF(ISNA(VLOOKUP($A220,'[2]1516 Exp_Rev Access'!$F$7:$FS$306,140,FALSE)),"",VLOOKUP($A220,'[2]1516 Exp_Rev Access'!$F$7:$FS$306,140,FALSE))</f>
        <v>0</v>
      </c>
      <c r="FE220" s="99">
        <f>IF(ISNA(VLOOKUP($A220,'[2]1516 Exp_Rev Access'!$F$7:$FS$306,141,FALSE)),"",VLOOKUP($A220,'[2]1516 Exp_Rev Access'!$F$7:$FS$306,141,FALSE))</f>
        <v>0</v>
      </c>
      <c r="FF220" s="99">
        <f>IF(ISNA(VLOOKUP($A220,'[2]1516 Exp_Rev Access'!$F$7:$FS$306,142,FALSE)),"",VLOOKUP($A220,'[2]1516 Exp_Rev Access'!$F$7:$FS$306,142,FALSE))</f>
        <v>0</v>
      </c>
      <c r="FG220" s="99">
        <f>IF(ISNA(VLOOKUP($A220,'[2]1516 Exp_Rev Access'!$F$7:$FS$306,143,FALSE)),"",VLOOKUP($A220,'[2]1516 Exp_Rev Access'!$F$7:$FS$306,143,FALSE))</f>
        <v>0</v>
      </c>
      <c r="FH220" s="99">
        <f>IF(ISNA(VLOOKUP($A220,'[2]1516 Exp_Rev Access'!$F$7:$FS$306,144,FALSE)),"",VLOOKUP($A220,'[2]1516 Exp_Rev Access'!$F$7:$FS$306,144,FALSE))</f>
        <v>0</v>
      </c>
      <c r="FI220" s="99">
        <f>IF(ISNA(VLOOKUP($A220,'[2]1516 Exp_Rev Access'!$F$7:$FS$306,145,FALSE)),"",VLOOKUP($A220,'[2]1516 Exp_Rev Access'!$F$7:$FS$306,145,FALSE))</f>
        <v>0</v>
      </c>
      <c r="FJ220" s="99">
        <f>IF(ISNA(VLOOKUP($A220,'[2]1516 Exp_Rev Access'!$F$7:$FS$306,146,FALSE)),"",VLOOKUP($A220,'[2]1516 Exp_Rev Access'!$F$7:$FS$306,146,FALSE))</f>
        <v>0</v>
      </c>
      <c r="FK220" s="99">
        <f>IF(ISNA(VLOOKUP($A220,'[2]1516 Exp_Rev Access'!$F$7:$FS$306,147,FALSE)),"",VLOOKUP($A220,'[2]1516 Exp_Rev Access'!$F$7:$FS$306,147,FALSE))</f>
        <v>0</v>
      </c>
      <c r="FL220" s="99">
        <f>IF(ISNA(VLOOKUP($A220,'[2]1516 Exp_Rev Access'!$F$7:$FS$306,148,FALSE)),"",VLOOKUP($A220,'[2]1516 Exp_Rev Access'!$F$7:$FS$306,148,FALSE))</f>
        <v>0</v>
      </c>
      <c r="FM220" s="99">
        <f>IF(ISNA(VLOOKUP($A220,'[2]1516 Exp_Rev Access'!$F$7:$FS$306,149,FALSE)),"",VLOOKUP($A220,'[2]1516 Exp_Rev Access'!$F$7:$FS$306,149,FALSE))</f>
        <v>0</v>
      </c>
      <c r="FN220" s="99">
        <f>IF(ISNA(VLOOKUP($A220,'[2]1516 Exp_Rev Access'!$F$7:$FS$306,150,FALSE)),"",VLOOKUP($A220,'[2]1516 Exp_Rev Access'!$F$7:$FS$306,150,FALSE))</f>
        <v>0</v>
      </c>
      <c r="FO220" s="99">
        <f>IF(ISNA(VLOOKUP($A220,'[2]1516 Exp_Rev Access'!$F$7:$FS$306,151,FALSE)),"",VLOOKUP($A220,'[2]1516 Exp_Rev Access'!$F$7:$FS$306,151,FALSE))</f>
        <v>0</v>
      </c>
      <c r="FP220" s="99">
        <f>IF(ISNA(VLOOKUP($A220,'[2]1516 Exp_Rev Access'!$F$7:$FS$306,152,FALSE)),"",VLOOKUP($A220,'[2]1516 Exp_Rev Access'!$F$7:$FS$306,152,FALSE))</f>
        <v>0</v>
      </c>
      <c r="FQ220" s="99">
        <f>IF(ISNA(VLOOKUP($A220,'[2]1516 Exp_Rev Access'!$F$7:$FS$306,153,FALSE)),"",VLOOKUP($A220,'[2]1516 Exp_Rev Access'!$F$7:$FS$306,153,FALSE))</f>
        <v>17169.330000000002</v>
      </c>
      <c r="FR220" s="101">
        <f t="shared" si="283"/>
        <v>378225.05</v>
      </c>
      <c r="FS220" s="72">
        <f t="shared" si="284"/>
        <v>4.8653419903071107E-2</v>
      </c>
      <c r="FT220" s="94">
        <f t="shared" si="285"/>
        <v>634.76554501971975</v>
      </c>
      <c r="FU220" s="99">
        <f>IF(ISNA(VLOOKUP($A220,'[2]1516 Exp_Rev Access'!$F$7:$GB$306,154,FALSE)),"",VLOOKUP($A220,'[2]1516 Exp_Rev Access'!$F$7:$GB$306,154,FALSE))</f>
        <v>0</v>
      </c>
      <c r="FV220" s="99">
        <f>IF(ISNA(VLOOKUP($A220,'[2]1516 Exp_Rev Access'!$F$7:$GB$306,155,FALSE)),"",VLOOKUP($A220,'[2]1516 Exp_Rev Access'!$F$7:$GB$306,155,FALSE))</f>
        <v>0</v>
      </c>
      <c r="FW220" s="99">
        <f>IF(ISNA(VLOOKUP($A220,'[2]1516 Exp_Rev Access'!$F$7:$GB$306,156,FALSE)),"",VLOOKUP($A220,'[2]1516 Exp_Rev Access'!$F$7:$GB$306,156,FALSE))</f>
        <v>0</v>
      </c>
      <c r="FX220" s="99">
        <f>IF(ISNA(VLOOKUP($A220,'[2]1516 Exp_Rev Access'!$F$7:$GB$306,157,FALSE)),"",VLOOKUP($A220,'[2]1516 Exp_Rev Access'!$F$7:$GB$306,157,FALSE))</f>
        <v>0</v>
      </c>
      <c r="FY220" s="99">
        <f>IF(ISNA(VLOOKUP($A220,'[2]1516 Exp_Rev Access'!$F$7:$GB$306,158,FALSE)),"",VLOOKUP($A220,'[2]1516 Exp_Rev Access'!$F$7:$GB$306,158,FALSE))</f>
        <v>0</v>
      </c>
      <c r="FZ220" s="99">
        <f>IF(ISNA(VLOOKUP($A220,'[2]1516 Exp_Rev Access'!$F$7:$GB$306,159,FALSE)),"",VLOOKUP($A220,'[2]1516 Exp_Rev Access'!$F$7:$GB$306,159,FALSE))</f>
        <v>0</v>
      </c>
      <c r="GA220" s="99">
        <f>IF(ISNA(VLOOKUP($A220,'[2]1516 Exp_Rev Access'!$F$7:$GB$306,160,FALSE)),"",VLOOKUP($A220,'[2]1516 Exp_Rev Access'!$F$7:$GB$306,160,FALSE))</f>
        <v>0</v>
      </c>
      <c r="GB220" s="99">
        <f>IF(ISNA(VLOOKUP($A220,'[2]1516 Exp_Rev Access'!$F$7:$GB$306,161,FALSE)),"",VLOOKUP($A220,'[2]1516 Exp_Rev Access'!$F$7:$GB$306,161,FALSE))</f>
        <v>0</v>
      </c>
      <c r="GC220" s="99">
        <f>IF(ISNA(VLOOKUP($A220,'[2]1516 Exp_Rev Access'!$F$7:$GB$306,162,FALSE)),"",VLOOKUP($A220,'[2]1516 Exp_Rev Access'!$F$7:$GB$306,162,FALSE))</f>
        <v>0</v>
      </c>
      <c r="GD220" s="99">
        <f>IF(ISNA(VLOOKUP($A220,'[2]1516 Exp_Rev Access'!$F$7:$GB$306,163,FALSE)),"",VLOOKUP($A220,'[2]1516 Exp_Rev Access'!$F$7:$GB$306,163,FALSE))</f>
        <v>0</v>
      </c>
      <c r="GE220" s="99">
        <f>IF(ISNA(VLOOKUP($A220,'[2]1516 Exp_Rev Access'!$F$7:$GB$306,164,FALSE)),"",VLOOKUP($A220,'[2]1516 Exp_Rev Access'!$F$7:$GB$306,164,FALSE))</f>
        <v>0</v>
      </c>
      <c r="GF220" s="99">
        <f>IF(ISNA(VLOOKUP($A220,'[2]1516 Exp_Rev Access'!$F$7:$GB$306,165,FALSE)),"",VLOOKUP($A220,'[2]1516 Exp_Rev Access'!$F$7:$GB$306,165,FALSE))</f>
        <v>0</v>
      </c>
      <c r="GG220" s="99">
        <f>IF(ISNA(VLOOKUP($A220,'[2]1516 Exp_Rev Access'!$F$7:$GB$306,166,FALSE)),"",VLOOKUP($A220,'[2]1516 Exp_Rev Access'!$F$7:$GB$306,166,FALSE))</f>
        <v>0</v>
      </c>
      <c r="GH220" s="99">
        <f>IF(ISNA(VLOOKUP($A220,'[2]1516 Exp_Rev Access'!$F$7:$GB$306,167,FALSE)),"",VLOOKUP($A220,'[2]1516 Exp_Rev Access'!$F$7:$GB$306,167,FALSE))</f>
        <v>0</v>
      </c>
      <c r="GI220" s="99">
        <f>IF(ISNA(VLOOKUP($A220,'[2]1516 Exp_Rev Access'!$F$7:$GB$306,168,FALSE)),"",VLOOKUP($A220,'[2]1516 Exp_Rev Access'!$F$7:$GB$306,168,FALSE))</f>
        <v>0</v>
      </c>
      <c r="GJ220" s="99">
        <f>IF(ISNA(VLOOKUP($A220,'[2]1516 Exp_Rev Access'!$F$7:$GB$306,169,FALSE)),"",VLOOKUP($A220,'[2]1516 Exp_Rev Access'!$F$7:$GB$306,169,FALSE))</f>
        <v>245000</v>
      </c>
      <c r="GK220" s="99">
        <f>IF(ISNA(VLOOKUP($A220,'[2]1516 Exp_Rev Access'!$F$7:$GB$306,170,FALSE)),"",VLOOKUP($A220,'[2]1516 Exp_Rev Access'!$F$7:$GB$306,170,FALSE))</f>
        <v>0</v>
      </c>
      <c r="GL220" s="99">
        <f>IF(ISNA(VLOOKUP($A220,'[2]1516 Exp_Rev Access'!$F$7:$GB$306,171,FALSE)),"",VLOOKUP($A220,'[2]1516 Exp_Rev Access'!$F$7:$GB$306,171,FALSE))</f>
        <v>0</v>
      </c>
      <c r="GM220" s="99">
        <f>IF(ISNA(VLOOKUP($A220,'[2]1516 Exp_Rev Access'!$F$7:$GB$306,172,FALSE)),"",VLOOKUP($A220,'[2]1516 Exp_Rev Access'!$F$7:$GB$306,172,FALSE))</f>
        <v>0</v>
      </c>
      <c r="GN220" s="99">
        <f>IF(ISNA(VLOOKUP($A220,'[2]1516 Exp_Rev Access'!$F$7:$GB$306,173,FALSE)),"",VLOOKUP($A220,'[2]1516 Exp_Rev Access'!$F$7:$GB$306,173,FALSE))</f>
        <v>0</v>
      </c>
      <c r="GO220" s="99">
        <f>IF(ISNA(VLOOKUP($A220,'[2]1516 Exp_Rev Access'!$F$7:$GB$306,174,FALSE)),"",VLOOKUP($A220,'[2]1516 Exp_Rev Access'!$F$7:$GB$306,174,FALSE))</f>
        <v>0</v>
      </c>
      <c r="GP220" s="99">
        <f>IF(ISNA(VLOOKUP($A220,'[2]1516 Exp_Rev Access'!$F$7:$GB$306,175,FALSE)),"",VLOOKUP($A220,'[2]1516 Exp_Rev Access'!$F$7:$GB$306,175,FALSE))</f>
        <v>0</v>
      </c>
      <c r="GQ220" s="99">
        <f>IF(ISNA(VLOOKUP($A220,'[2]1516 Exp_Rev Access'!$F$7:$GB$306,176,FALSE)),"",VLOOKUP($A220,'[2]1516 Exp_Rev Access'!$F$7:$GB$306,176,FALSE))</f>
        <v>0</v>
      </c>
      <c r="GR220" s="99">
        <f>IF(ISNA(VLOOKUP($A220,'[2]1516 Exp_Rev Access'!$F$7:$GB$306,177,FALSE)),"",VLOOKUP($A220,'[2]1516 Exp_Rev Access'!$F$7:$GB$306,177,FALSE))</f>
        <v>0</v>
      </c>
      <c r="GS220" s="99">
        <f>IF(ISNA(VLOOKUP($A220,'[2]1516 Exp_Rev Access'!$F$7:$GB$306,178,FALSE)),"",VLOOKUP($A220,'[2]1516 Exp_Rev Access'!$F$7:$GB$306,178,FALSE))</f>
        <v>0</v>
      </c>
      <c r="GT220" s="101">
        <f t="shared" si="286"/>
        <v>245000</v>
      </c>
      <c r="GU220" s="72">
        <f t="shared" si="287"/>
        <v>3.1515860401769853E-2</v>
      </c>
      <c r="GV220" s="84">
        <f t="shared" si="288"/>
        <v>411.17730972560213</v>
      </c>
      <c r="GW220" s="85"/>
      <c r="GX220" s="85"/>
      <c r="GY220" s="85"/>
    </row>
    <row r="221" spans="1:207" customFormat="1" ht="12" customHeight="1" x14ac:dyDescent="0.2">
      <c r="A221" s="96" t="s">
        <v>549</v>
      </c>
      <c r="B221" s="69" t="s">
        <v>550</v>
      </c>
      <c r="C221" s="80">
        <f>IF(ISNA(VLOOKUP($A221,'[2]1516 enrollment_Rev_Exp by size'!$A$6:$G$320,3,FALSE)),"",VLOOKUP($A221,'[2]1516 enrollment_Rev_Exp by size'!$A$6:$G$320,3,FALSE))</f>
        <v>616.99</v>
      </c>
      <c r="D221" s="97">
        <v>6594187.0499999998</v>
      </c>
      <c r="E221" s="80">
        <f t="shared" si="268"/>
        <v>6594187.0499999998</v>
      </c>
      <c r="F221" s="80">
        <f t="shared" si="269"/>
        <v>0</v>
      </c>
      <c r="G221" s="98">
        <f>IF(ISNA(VLOOKUP($A221,'[2]1516 Exp_Rev Access'!$F$7:$FS$306,2,FALSE)),"",VLOOKUP($A221,'[2]1516 Exp_Rev Access'!$F$7:$FS$306,2,FALSE))</f>
        <v>651879.23</v>
      </c>
      <c r="H221" s="98">
        <f>IF(ISNA(VLOOKUP($A221,'[2]1516 Exp_Rev Access'!$F$7:$FS$306,3,FALSE)),"",VLOOKUP($A221,'[2]1516 Exp_Rev Access'!$F$7:$FS$306,3,FALSE))</f>
        <v>0</v>
      </c>
      <c r="I221" s="98">
        <f>IF(ISNA(VLOOKUP($A221,'[2]1516 Exp_Rev Access'!$F$7:$FS$306,4,FALSE)),"",VLOOKUP($A221,'[2]1516 Exp_Rev Access'!$F$7:$FS$306,4,FALSE))</f>
        <v>0</v>
      </c>
      <c r="J221" s="98">
        <f>IF(ISNA(VLOOKUP($A221,'[2]1516 Exp_Rev Access'!$F$7:$FS$306,5,FALSE)),"",VLOOKUP($A221,'[2]1516 Exp_Rev Access'!$F$7:$FS$306,5,FALSE))</f>
        <v>27497.88</v>
      </c>
      <c r="K221" s="98">
        <f>IF(ISNA(VLOOKUP($A221,'[2]1516 Exp_Rev Access'!$F$7:$FS$306,6,FALSE)),"",VLOOKUP($A221,'[2]1516 Exp_Rev Access'!$F$7:$FS$306,6,FALSE))</f>
        <v>0</v>
      </c>
      <c r="L221" s="98">
        <f>IF(ISNA(VLOOKUP($A221,'[2]1516 Exp_Rev Access'!$F$7:$FS$306,7,FALSE)),"",VLOOKUP($A221,'[2]1516 Exp_Rev Access'!$F$7:$FS$306,7,FALSE))</f>
        <v>0</v>
      </c>
      <c r="M221" s="90">
        <f t="shared" si="270"/>
        <v>679377.11</v>
      </c>
      <c r="N221" s="72">
        <f t="shared" si="271"/>
        <v>0.10302666649409042</v>
      </c>
      <c r="O221" s="73">
        <f t="shared" si="272"/>
        <v>1101.1152692912365</v>
      </c>
      <c r="P221" s="99">
        <f>IF(ISNA(VLOOKUP($A221,'[2]1516 Exp_Rev Access'!$F$7:$FS$306,8,FALSE)),"",VLOOKUP($A221,'[2]1516 Exp_Rev Access'!$F$7:$FS$306,8,FALSE))</f>
        <v>0</v>
      </c>
      <c r="Q221" s="99">
        <f>IF(ISNA(VLOOKUP($A221,'[2]1516 Exp_Rev Access'!$F$7:$FS$306,9,FALSE)),"",VLOOKUP($A221,'[2]1516 Exp_Rev Access'!$F$7:$FS$306,9,FALSE))</f>
        <v>0</v>
      </c>
      <c r="R221" s="99">
        <f>IF(ISNA(VLOOKUP($A221,'[2]1516 Exp_Rev Access'!$F$7:$FS$306,10,FALSE)),"",VLOOKUP($A221,'[2]1516 Exp_Rev Access'!$F$7:$FS$306,10,FALSE))</f>
        <v>0</v>
      </c>
      <c r="S221" s="99">
        <f>IF(ISNA(VLOOKUP($A221,'[2]1516 Exp_Rev Access'!$F$7:$FS$306,11,FALSE)),"",VLOOKUP($A221,'[2]1516 Exp_Rev Access'!$F$7:$FS$306,11,FALSE))</f>
        <v>0</v>
      </c>
      <c r="T221" s="99">
        <f>IF(ISNA(VLOOKUP($A221,'[2]1516 Exp_Rev Access'!$F$7:$FS$306,12,FALSE)),"",VLOOKUP($A221,'[2]1516 Exp_Rev Access'!$F$7:$FS$306,12,FALSE))</f>
        <v>0</v>
      </c>
      <c r="U221" s="99">
        <f>IF(ISNA(VLOOKUP($A221,'[2]1516 Exp_Rev Access'!$F$7:$FS$306,13,FALSE)),"",VLOOKUP($A221,'[2]1516 Exp_Rev Access'!$F$7:$FS$306,13,FALSE))</f>
        <v>0</v>
      </c>
      <c r="V221" s="99">
        <f>IF(ISNA(VLOOKUP($A221,'[2]1516 Exp_Rev Access'!$F$7:$FS$306,14,FALSE)),"",VLOOKUP($A221,'[2]1516 Exp_Rev Access'!$F$7:$FS$306,14,FALSE))</f>
        <v>0</v>
      </c>
      <c r="W221" s="99">
        <f>IF(ISNA(VLOOKUP($A221,'[2]1516 Exp_Rev Access'!$F$7:$FS$306,15,FALSE)),"",VLOOKUP($A221,'[2]1516 Exp_Rev Access'!$F$7:$FS$306,15,FALSE))</f>
        <v>0</v>
      </c>
      <c r="X221" s="99">
        <f>IF(ISNA(VLOOKUP($A221,'[2]1516 Exp_Rev Access'!$F$7:$FS$306,16,FALSE)),"",VLOOKUP($A221,'[2]1516 Exp_Rev Access'!$F$7:$FS$306,16,FALSE))</f>
        <v>1349</v>
      </c>
      <c r="Y221" s="99">
        <f>IF(ISNA(VLOOKUP($A221,'[2]1516 Exp_Rev Access'!$F$7:$FS$306,17,FALSE)),"",VLOOKUP($A221,'[2]1516 Exp_Rev Access'!$F$7:$FS$306,17,FALSE))</f>
        <v>0</v>
      </c>
      <c r="Z221" s="99">
        <f>IF(ISNA(VLOOKUP($A221,'[2]1516 Exp_Rev Access'!$F$7:$FS$306,18,FALSE)),"",VLOOKUP($A221,'[2]1516 Exp_Rev Access'!$F$7:$FS$306,18,FALSE))</f>
        <v>0</v>
      </c>
      <c r="AA221" s="99">
        <f>IF(ISNA(VLOOKUP($A221,'[2]1516 Exp_Rev Access'!$F$7:$FS$306,19,FALSE)),"",VLOOKUP($A221,'[2]1516 Exp_Rev Access'!$F$7:$FS$306,19,FALSE))</f>
        <v>0</v>
      </c>
      <c r="AB221" s="99">
        <f>IF(ISNA(VLOOKUP($A221,'[2]1516 Exp_Rev Access'!$F$7:$FS$306,20,FALSE)),"",VLOOKUP($A221,'[2]1516 Exp_Rev Access'!$F$7:$FS$306,20,FALSE))</f>
        <v>0</v>
      </c>
      <c r="AC221" s="99">
        <f>IF(ISNA(VLOOKUP($A221,'[2]1516 Exp_Rev Access'!$F$7:$FS$306,21,FALSE)),"",VLOOKUP($A221,'[2]1516 Exp_Rev Access'!$F$7:$FS$306,21,FALSE))</f>
        <v>97607.71</v>
      </c>
      <c r="AD221" s="99">
        <f>IF(ISNA(VLOOKUP($A221,'[2]1516 Exp_Rev Access'!$F$7:$FS$306,22,FALSE)),"",VLOOKUP($A221,'[2]1516 Exp_Rev Access'!$F$7:$FS$306,22,FALSE))</f>
        <v>3596.89</v>
      </c>
      <c r="AE221" s="99">
        <f>IF(ISNA(VLOOKUP($A221,'[2]1516 Exp_Rev Access'!$F$7:$FS$306,23,FALSE)),"",VLOOKUP($A221,'[2]1516 Exp_Rev Access'!$F$7:$FS$306,23,FALSE))</f>
        <v>0</v>
      </c>
      <c r="AF221" s="99">
        <f>IF(ISNA(VLOOKUP($A221,'[2]1516 Exp_Rev Access'!$F$7:$FS$306,24,FALSE)),"",VLOOKUP($A221,'[2]1516 Exp_Rev Access'!$F$7:$FS$306,24,FALSE))</f>
        <v>0</v>
      </c>
      <c r="AG221" s="99">
        <f>IF(ISNA(VLOOKUP($A221,'[2]1516 Exp_Rev Access'!$F$7:$FS$306,25,FALSE)),"",VLOOKUP($A221,'[2]1516 Exp_Rev Access'!$F$7:$FS$306,25,FALSE))</f>
        <v>1072.9000000000001</v>
      </c>
      <c r="AH221" s="98">
        <f>IF(ISNA(VLOOKUP($A221,'[2]1516 Exp_Rev Access'!$F$7:$FS$306,26,FALSE)),"",VLOOKUP($A221,'[2]1516 Exp_Rev Access'!$F$7:$FS$306,26,FALSE))</f>
        <v>16825</v>
      </c>
      <c r="AI221" s="98">
        <f>IF(ISNA(VLOOKUP($A221,'[2]1516 Exp_Rev Access'!$F$7:$FS$306,27,FALSE)),"",VLOOKUP($A221,'[2]1516 Exp_Rev Access'!$F$7:$FS$306,27,FALSE))</f>
        <v>0</v>
      </c>
      <c r="AJ221" s="98">
        <f>IF(ISNA(VLOOKUP($A221,'[2]1516 Exp_Rev Access'!$F$7:$FS$306,28,FALSE)),"",VLOOKUP($A221,'[2]1516 Exp_Rev Access'!$F$7:$FS$306,28,FALSE))</f>
        <v>13287.09</v>
      </c>
      <c r="AK221" s="98">
        <f>IF(ISNA(VLOOKUP($A221,'[2]1516 Exp_Rev Access'!$F$7:$FS$306,29,FALSE)),"",VLOOKUP($A221,'[2]1516 Exp_Rev Access'!$F$7:$FS$306,29,FALSE))</f>
        <v>0</v>
      </c>
      <c r="AL221" s="100">
        <f t="shared" si="273"/>
        <v>133738.59</v>
      </c>
      <c r="AM221" s="72">
        <f t="shared" si="274"/>
        <v>2.0281285469449944E-2</v>
      </c>
      <c r="AN221" s="94">
        <f t="shared" si="275"/>
        <v>216.75973678665781</v>
      </c>
      <c r="AO221" s="99">
        <f>IF(ISNA(VLOOKUP($A221,'[2]1516 Exp_Rev Access'!$F$7:$GB$306,30,FALSE)),"",VLOOKUP($A221,'[2]1516 Exp_Rev Access'!$F$7:$FS$306,30,FALSE))</f>
        <v>3917316.05</v>
      </c>
      <c r="AP221" s="99">
        <f>IF(ISNA(VLOOKUP($A221,'[2]1516 Exp_Rev Access'!$F$7:$GB$306,31,FALSE)),"",VLOOKUP($A221,'[2]1516 Exp_Rev Access'!$F$7:$FS$306,31,FALSE))</f>
        <v>66486.490000000005</v>
      </c>
      <c r="AQ221" s="99">
        <f>IF(ISNA(VLOOKUP($A221,'[2]1516 Exp_Rev Access'!$F$7:$GB$306,32,FALSE)),"",VLOOKUP($A221,'[2]1516 Exp_Rev Access'!$F$7:$FS$306,32,FALSE))</f>
        <v>298296.92</v>
      </c>
      <c r="AR221" s="99">
        <f>IF(ISNA(VLOOKUP($A221,'[2]1516 Exp_Rev Access'!$F$7:$GB$306,33,FALSE)),"",VLOOKUP($A221,'[2]1516 Exp_Rev Access'!$F$7:$FS$306,33,FALSE))</f>
        <v>141225.28</v>
      </c>
      <c r="AS221" s="99">
        <f>IF(ISNA(VLOOKUP($A221,'[2]1516 Exp_Rev Access'!$F$7:$GB$306,34,FALSE)),"",VLOOKUP($A221,'[2]1516 Exp_Rev Access'!$F$7:$FS$306,34,FALSE))</f>
        <v>0</v>
      </c>
      <c r="AT221" s="101">
        <f t="shared" si="276"/>
        <v>4423324.74</v>
      </c>
      <c r="AU221" s="72">
        <f t="shared" si="277"/>
        <v>0.67079151781113033</v>
      </c>
      <c r="AV221" s="94">
        <f t="shared" si="278"/>
        <v>7169.2000518646983</v>
      </c>
      <c r="AW221" s="99">
        <f>IF(ISNA(VLOOKUP($A221,'[2]1516 Exp_Rev Access'!$F$7:$GB$306,35,FALSE)),"",VLOOKUP($A221,'[2]1516 Exp_Rev Access'!$F$7:$GB$306,35,FALSE))</f>
        <v>0</v>
      </c>
      <c r="AX221" s="99">
        <f>IF(ISNA(VLOOKUP($A221,'[2]1516 Exp_Rev Access'!$F$7:$GB$306,36,FALSE)),"",VLOOKUP($A221,'[2]1516 Exp_Rev Access'!$F$7:$GB$306,36,FALSE))</f>
        <v>362765.02</v>
      </c>
      <c r="AY221" s="99">
        <f>IF(ISNA(VLOOKUP($A221,'[2]1516 Exp_Rev Access'!$F$7:$GB$306,37,FALSE)),"",VLOOKUP($A221,'[2]1516 Exp_Rev Access'!$F$7:$GB$306,37,FALSE))</f>
        <v>7635.35</v>
      </c>
      <c r="AZ221" s="99">
        <f>IF(ISNA(VLOOKUP($A221,'[2]1516 Exp_Rev Access'!$F$7:$GB$306,38,FALSE)),"",VLOOKUP($A221,'[2]1516 Exp_Rev Access'!$F$7:$GB$306,38,FALSE))</f>
        <v>0</v>
      </c>
      <c r="BA221" s="99">
        <f>IF(ISNA(VLOOKUP($A221,'[2]1516 Exp_Rev Access'!$F$7:$GB$306,39,FALSE)),"",VLOOKUP($A221,'[2]1516 Exp_Rev Access'!$F$7:$GB$306,39,FALSE))</f>
        <v>0</v>
      </c>
      <c r="BB221" s="99">
        <f>IF(ISNA(VLOOKUP($A221,'[2]1516 Exp_Rev Access'!$F$7:$GB$306,40,FALSE)),"",VLOOKUP($A221,'[2]1516 Exp_Rev Access'!$F$7:$GB$306,40,FALSE))</f>
        <v>74202.61</v>
      </c>
      <c r="BC221" s="99">
        <f>IF(ISNA(VLOOKUP($A221,'[2]1516 Exp_Rev Access'!$F$7:$GB$306,41,FALSE)),"",VLOOKUP($A221,'[2]1516 Exp_Rev Access'!$F$7:$GB$306,41,FALSE))</f>
        <v>0</v>
      </c>
      <c r="BD221" s="99">
        <f>IF(ISNA(VLOOKUP($A221,'[2]1516 Exp_Rev Access'!$F$7:$GB$306,42,FALSE)),"",VLOOKUP($A221,'[2]1516 Exp_Rev Access'!$F$7:$GB$306,42,FALSE))</f>
        <v>29040.57</v>
      </c>
      <c r="BE221" s="99">
        <f>IF(ISNA(VLOOKUP($A221,'[2]1516 Exp_Rev Access'!$F$7:$GB$306,43,FALSE)),"",VLOOKUP($A221,'[2]1516 Exp_Rev Access'!$F$7:$GB$306,43,FALSE))</f>
        <v>0</v>
      </c>
      <c r="BF221" s="99">
        <f>IF(ISNA(VLOOKUP($A221,'[2]1516 Exp_Rev Access'!$F$7:$GB$306,44,FALSE)),"",VLOOKUP($A221,'[2]1516 Exp_Rev Access'!$F$7:$GB$306,44,FALSE))</f>
        <v>0</v>
      </c>
      <c r="BG221" s="99">
        <f>IF(ISNA(VLOOKUP($A221,'[2]1516 Exp_Rev Access'!$F$7:$GB$306,45,FALSE)),"",VLOOKUP($A221,'[2]1516 Exp_Rev Access'!$F$7:$GB$306,45,FALSE))</f>
        <v>6486.8</v>
      </c>
      <c r="BH221" s="99">
        <f>IF(ISNA(VLOOKUP($A221,'[2]1516 Exp_Rev Access'!$F$7:$GB$306,46,FALSE)),"",VLOOKUP($A221,'[2]1516 Exp_Rev Access'!$F$7:$GB$306,46,FALSE))</f>
        <v>0</v>
      </c>
      <c r="BI221" s="99">
        <f>IF(ISNA(VLOOKUP($A221,'[2]1516 Exp_Rev Access'!$F$7:$GB$306,47,FALSE)),"",VLOOKUP($A221,'[2]1516 Exp_Rev Access'!$F$7:$GB$306,47,FALSE))</f>
        <v>3551.97</v>
      </c>
      <c r="BJ221" s="99">
        <f>IF(ISNA(VLOOKUP($A221,'[2]1516 Exp_Rev Access'!$F$7:$GB$306,48,FALSE)),"",VLOOKUP($A221,'[2]1516 Exp_Rev Access'!$F$7:$GB$306,48,FALSE))</f>
        <v>315851.03000000003</v>
      </c>
      <c r="BK221" s="99">
        <f>IF(ISNA(VLOOKUP($A221,'[2]1516 Exp_Rev Access'!$F$7:$GB$306,49,FALSE)),"",VLOOKUP($A221,'[2]1516 Exp_Rev Access'!$F$7:$GB$306,49,FALSE))</f>
        <v>0</v>
      </c>
      <c r="BL221" s="99">
        <f>IF(ISNA(VLOOKUP($A221,'[2]1516 Exp_Rev Access'!$F$7:$GB$306,50,FALSE)),"",VLOOKUP($A221,'[2]1516 Exp_Rev Access'!$F$7:$GB$306,50,FALSE))</f>
        <v>0</v>
      </c>
      <c r="BM221" s="99">
        <f>IF(ISNA(VLOOKUP($A221,'[2]1516 Exp_Rev Access'!$F$7:$GB$306,51,FALSE)),"",VLOOKUP($A221,'[2]1516 Exp_Rev Access'!$F$7:$GB$306,51,FALSE))</f>
        <v>0</v>
      </c>
      <c r="BN221" s="99">
        <f>IF(ISNA(VLOOKUP($A221,'[2]1516 Exp_Rev Access'!$F$7:$GB$306,52,FALSE)),"",VLOOKUP($A221,'[2]1516 Exp_Rev Access'!$F$7:$GB$306,52,FALSE))</f>
        <v>0</v>
      </c>
      <c r="BO221" s="99">
        <f>IF(ISNA(VLOOKUP($A221,'[2]1516 Exp_Rev Access'!$F$7:$GB$306,53,FALSE)),"",VLOOKUP($A221,'[2]1516 Exp_Rev Access'!$F$7:$GB$306,53,FALSE))</f>
        <v>0</v>
      </c>
      <c r="BP221" s="99">
        <f>IF(ISNA(VLOOKUP($A221,'[2]1516 Exp_Rev Access'!$F$7:$GB$306,54,FALSE)),"",VLOOKUP($A221,'[2]1516 Exp_Rev Access'!$F$7:$GB$306,54,FALSE))</f>
        <v>0</v>
      </c>
      <c r="BQ221" s="99">
        <f>IF(ISNA(VLOOKUP($A221,'[2]1516 Exp_Rev Access'!$F$7:$GB$306,55,FALSE)),"",VLOOKUP($A221,'[2]1516 Exp_Rev Access'!$F$7:$GB$306,55,FALSE))</f>
        <v>0</v>
      </c>
      <c r="BR221" s="99">
        <f>IF(ISNA(VLOOKUP($A221,'[2]1516 Exp_Rev Access'!$F$7:$GB$306,56,FALSE)),"",VLOOKUP($A221,'[2]1516 Exp_Rev Access'!$F$7:$GB$306,56,FALSE))</f>
        <v>0</v>
      </c>
      <c r="BS221" s="99">
        <f>IF(ISNA(VLOOKUP($A221,'[2]1516 Exp_Rev Access'!$F$7:$GB$306,57,FALSE)),"",VLOOKUP($A221,'[2]1516 Exp_Rev Access'!$F$7:$GB$306,57,FALSE))</f>
        <v>0</v>
      </c>
      <c r="BT221" s="99">
        <f>IF(ISNA(VLOOKUP($A221,'[2]1516 Exp_Rev Access'!$F$7:$GB$306,58,FALSE)),"",VLOOKUP($A221,'[2]1516 Exp_Rev Access'!$F$7:$GB$306,58,FALSE))</f>
        <v>0</v>
      </c>
      <c r="BU221" s="102">
        <f t="shared" si="279"/>
        <v>799533.35</v>
      </c>
      <c r="BV221" s="72">
        <f t="shared" si="280"/>
        <v>0.12124820602412241</v>
      </c>
      <c r="BW221" s="94">
        <f t="shared" si="281"/>
        <v>1295.8611160634694</v>
      </c>
      <c r="BX221" s="99">
        <f>IF(ISNA(VLOOKUP($A221,'[2]1516 Exp_Rev Access'!$F$7:$GB$306,59,FALSE)),"",VLOOKUP($A221,'[2]1516 Exp_Rev Access'!$F$7:$GB$306,59,FALSE))</f>
        <v>100</v>
      </c>
      <c r="BY221" s="99">
        <f>IF(ISNA(VLOOKUP($A221,'[2]1516 Exp_Rev Access'!$F$7:$GB$306,60,FALSE)),"",VLOOKUP($A221,'[2]1516 Exp_Rev Access'!$F$7:$GB$306,60,FALSE))</f>
        <v>0</v>
      </c>
      <c r="BZ221" s="99">
        <f>IF(ISNA(VLOOKUP($A221,'[2]1516 Exp_Rev Access'!$F$7:$GB$306,61,FALSE)),"",VLOOKUP($A221,'[2]1516 Exp_Rev Access'!$F$7:$GB$306,61,FALSE))</f>
        <v>0</v>
      </c>
      <c r="CA221" s="99">
        <f>IF(ISNA(VLOOKUP($A221,'[2]1516 Exp_Rev Access'!$F$7:$GB$306,62,FALSE)),"",VLOOKUP($A221,'[2]1516 Exp_Rev Access'!$F$7:$GB$306,62,FALSE))</f>
        <v>0</v>
      </c>
      <c r="CB221" s="99">
        <f>IF(ISNA(VLOOKUP($A221,'[2]1516 Exp_Rev Access'!$F$7:$GB$306,63,FALSE)),"",VLOOKUP($A221,'[2]1516 Exp_Rev Access'!$F$7:$GB$306,63,FALSE))</f>
        <v>42913.75</v>
      </c>
      <c r="CC221" s="99">
        <f>IF(ISNA(VLOOKUP($A221,'[2]1516 Exp_Rev Access'!$F$7:$GB$306,64,FALSE)),"",VLOOKUP($A221,'[2]1516 Exp_Rev Access'!$F$7:$GB$306,64,FALSE))</f>
        <v>0</v>
      </c>
      <c r="CD221" s="101">
        <f t="shared" si="282"/>
        <v>43013.75</v>
      </c>
      <c r="CE221" s="72">
        <f>CD221/D221</f>
        <v>6.5229799630873381E-3</v>
      </c>
      <c r="CF221" s="103">
        <f>CD221/C221</f>
        <v>69.715473508484735</v>
      </c>
      <c r="CG221" s="99">
        <f>IF(ISNA(VLOOKUP($A221,'[2]1516 Exp_Rev Access'!$F$7:$GB$306,65,FALSE)),"",VLOOKUP($A221,'[2]1516 Exp_Rev Access'!$F$7:$GB$306,65,FALSE))</f>
        <v>0</v>
      </c>
      <c r="CH221" s="99">
        <f>IF(ISNA(VLOOKUP($A221,'[2]1516 Exp_Rev Access'!$F$7:$GB$306,66,FALSE)),"",VLOOKUP($A221,'[2]1516 Exp_Rev Access'!$F$7:$GB$306,66,FALSE))</f>
        <v>0</v>
      </c>
      <c r="CI221" s="99">
        <f>IF(ISNA(VLOOKUP($A221,'[2]1516 Exp_Rev Access'!$F$7:$GB$306,67,FALSE)),"",VLOOKUP($A221,'[2]1516 Exp_Rev Access'!$F$7:$GB$306,67,FALSE))</f>
        <v>0</v>
      </c>
      <c r="CJ221" s="99">
        <f>IF(ISNA(VLOOKUP($A221,'[2]1516 Exp_Rev Access'!$F$7:$GB$306,68,FALSE)),"",VLOOKUP($A221,'[2]1516 Exp_Rev Access'!$F$7:$GB$306,68,FALSE))</f>
        <v>0</v>
      </c>
      <c r="CK221" s="99">
        <f>IF(ISNA(VLOOKUP($A221,'[2]1516 Exp_Rev Access'!$F$7:$GB$306,69,FALSE)),"",VLOOKUP($A221,'[2]1516 Exp_Rev Access'!$F$7:$GB$306,69,FALSE))</f>
        <v>0</v>
      </c>
      <c r="CL221" s="99">
        <f>IF(ISNA(VLOOKUP($A221,'[2]1516 Exp_Rev Access'!$F$7:$GB$306,70,FALSE)),"",VLOOKUP($A221,'[2]1516 Exp_Rev Access'!$F$7:$GB$306,70,FALSE))</f>
        <v>0</v>
      </c>
      <c r="CM221" s="99">
        <f>IF(ISNA(VLOOKUP($A221,'[2]1516 Exp_Rev Access'!$F$7:$GB$306,71,FALSE)),"",VLOOKUP($A221,'[2]1516 Exp_Rev Access'!$F$7:$GB$306,71,FALSE))</f>
        <v>0</v>
      </c>
      <c r="CN221" s="99">
        <f>IF(ISNA(VLOOKUP($A221,'[2]1516 Exp_Rev Access'!$F$7:$GB$306,72,FALSE)),"",VLOOKUP($A221,'[2]1516 Exp_Rev Access'!$F$7:$GB$306,72,FALSE))</f>
        <v>0</v>
      </c>
      <c r="CO221" s="99">
        <f>IF(ISNA(VLOOKUP($A221,'[2]1516 Exp_Rev Access'!$F$7:$GB$306,73,FALSE)),"",VLOOKUP($A221,'[2]1516 Exp_Rev Access'!$F$7:$GB$306,73,FALSE))</f>
        <v>0</v>
      </c>
      <c r="CP221" s="99">
        <f>IF(ISNA(VLOOKUP($A221,'[2]1516 Exp_Rev Access'!$F$7:$GB$306,74,FALSE)),"",VLOOKUP($A221,'[2]1516 Exp_Rev Access'!$F$7:$GB$306,74,FALSE))</f>
        <v>109818.93</v>
      </c>
      <c r="CQ221" s="99">
        <f>IF(ISNA(VLOOKUP($A221,'[2]1516 Exp_Rev Access'!$F$7:$GB$306,75,FALSE)),"",VLOOKUP($A221,'[2]1516 Exp_Rev Access'!$F$7:$GB$306,75,FALSE))</f>
        <v>0</v>
      </c>
      <c r="CR221" s="99">
        <f>IF(ISNA(VLOOKUP($A221,'[2]1516 Exp_Rev Access'!$F$7:$GB$306,76,FALSE)),"",VLOOKUP($A221,'[2]1516 Exp_Rev Access'!$F$7:$GB$306,76,FALSE))</f>
        <v>6198</v>
      </c>
      <c r="CS221" s="99">
        <f>IF(ISNA(VLOOKUP($A221,'[2]1516 Exp_Rev Access'!$F$7:$GB$306,77,FALSE)),"",VLOOKUP($A221,'[2]1516 Exp_Rev Access'!$F$7:$GB$306,77,FALSE))</f>
        <v>0</v>
      </c>
      <c r="CT221" s="99">
        <f>IF(ISNA(VLOOKUP($A221,'[2]1516 Exp_Rev Access'!$F$7:$GB$306,78,FALSE)),"",VLOOKUP($A221,'[2]1516 Exp_Rev Access'!$F$7:$GB$306,78,FALSE))</f>
        <v>183225</v>
      </c>
      <c r="CU221" s="99">
        <f>IF(ISNA(VLOOKUP($A221,'[2]1516 Exp_Rev Access'!$F$7:$GB$306,79,FALSE)),"",VLOOKUP($A221,'[2]1516 Exp_Rev Access'!$F$7:$GB$306,79,FALSE))</f>
        <v>13672</v>
      </c>
      <c r="CV221" s="99">
        <f>IF(ISNA(VLOOKUP($A221,'[2]1516 Exp_Rev Access'!$F$7:$GB$306,80,FALSE)),"",VLOOKUP($A221,'[2]1516 Exp_Rev Access'!$F$7:$GB$306,80,FALSE))</f>
        <v>0</v>
      </c>
      <c r="CW221" s="99">
        <f>IF(ISNA(VLOOKUP($A221,'[2]1516 Exp_Rev Access'!$F$7:$GB$306,81,FALSE)),"",VLOOKUP($A221,'[2]1516 Exp_Rev Access'!$F$7:$GB$306,81,FALSE))</f>
        <v>0</v>
      </c>
      <c r="CX221" s="99">
        <f>IF(ISNA(VLOOKUP($A221,'[2]1516 Exp_Rev Access'!$F$7:$GB$306,82,FALSE)),"",VLOOKUP($A221,'[2]1516 Exp_Rev Access'!$F$7:$GB$306,82,FALSE))</f>
        <v>0</v>
      </c>
      <c r="CY221" s="99">
        <f>IF(ISNA(VLOOKUP($A221,'[2]1516 Exp_Rev Access'!$F$7:$GB$306,83,FALSE)),"",VLOOKUP($A221,'[2]1516 Exp_Rev Access'!$F$7:$GB$306,83,FALSE))</f>
        <v>0</v>
      </c>
      <c r="CZ221" s="99">
        <f>IF(ISNA(VLOOKUP($A221,'[2]1516 Exp_Rev Access'!$F$7:$GB$306,84,FALSE)),"",VLOOKUP($A221,'[2]1516 Exp_Rev Access'!$F$7:$GB$306,84,FALSE))</f>
        <v>0</v>
      </c>
      <c r="DA221" s="99">
        <f>IF(ISNA(VLOOKUP($A221,'[2]1516 Exp_Rev Access'!$F$7:$GB$306,85,FALSE)),"",VLOOKUP($A221,'[2]1516 Exp_Rev Access'!$F$7:$GB$306,85,FALSE))</f>
        <v>0</v>
      </c>
      <c r="DB221" s="99">
        <f>IF(ISNA(VLOOKUP($A221,'[2]1516 Exp_Rev Access'!$F$7:$GB$306,86,FALSE)),"",VLOOKUP($A221,'[2]1516 Exp_Rev Access'!$F$7:$GB$306,86,FALSE))</f>
        <v>0</v>
      </c>
      <c r="DC221" s="99">
        <f>IF(ISNA(VLOOKUP($A221,'[2]1516 Exp_Rev Access'!$F$7:$GB$306,87,FALSE)),"",VLOOKUP($A221,'[2]1516 Exp_Rev Access'!$F$7:$GB$306,87,FALSE))</f>
        <v>0</v>
      </c>
      <c r="DD221" s="99">
        <f>IF(ISNA(VLOOKUP($A221,'[2]1516 Exp_Rev Access'!$F$7:$GB$306,88,FALSE)),"",VLOOKUP($A221,'[2]1516 Exp_Rev Access'!$F$7:$GB$306,88,FALSE))</f>
        <v>0</v>
      </c>
      <c r="DE221" s="99">
        <f>IF(ISNA(VLOOKUP($A221,'[2]1516 Exp_Rev Access'!$F$7:$GB$306,89,FALSE)),"",VLOOKUP($A221,'[2]1516 Exp_Rev Access'!$F$7:$GB$306,89,FALSE))</f>
        <v>0</v>
      </c>
      <c r="DF221" s="99">
        <f>IF(ISNA(VLOOKUP($A221,'[2]1516 Exp_Rev Access'!$F$7:$GB$306,90,FALSE)),"",VLOOKUP($A221,'[2]1516 Exp_Rev Access'!$F$7:$GB$306,90,FALSE))</f>
        <v>0</v>
      </c>
      <c r="DG221" s="99">
        <f>IF(ISNA(VLOOKUP($A221,'[2]1516 Exp_Rev Access'!$F$7:$GB$306,91,FALSE)),"",VLOOKUP($A221,'[2]1516 Exp_Rev Access'!$F$7:$GB$306,91,FALSE))</f>
        <v>0</v>
      </c>
      <c r="DH221" s="99">
        <f>IF(ISNA(VLOOKUP($A221,'[2]1516 Exp_Rev Access'!$F$7:$GB$306,92,FALSE)),"",VLOOKUP($A221,'[2]1516 Exp_Rev Access'!$F$7:$GB$306,92,FALSE))</f>
        <v>109177.32</v>
      </c>
      <c r="DI221" s="99">
        <f>IF(ISNA(VLOOKUP($A221,'[2]1516 Exp_Rev Access'!$F$7:$GB$306,93,FALSE)),"",VLOOKUP($A221,'[2]1516 Exp_Rev Access'!$F$7:$GB$306,93,FALSE))</f>
        <v>0</v>
      </c>
      <c r="DJ221" s="99">
        <f>IF(ISNA(VLOOKUP($A221,'[2]1516 Exp_Rev Access'!$F$7:$GB$306,94,FALSE)),"",VLOOKUP($A221,'[2]1516 Exp_Rev Access'!$F$7:$GB$306,94,FALSE))</f>
        <v>0</v>
      </c>
      <c r="DK221" s="99">
        <f>IF(ISNA(VLOOKUP($A221,'[2]1516 Exp_Rev Access'!$F$7:$GB$306,95,FALSE)),"",VLOOKUP($A221,'[2]1516 Exp_Rev Access'!$F$7:$GB$306,95,FALSE))</f>
        <v>0</v>
      </c>
      <c r="DL221" s="99">
        <f>IF(ISNA(VLOOKUP($A221,'[2]1516 Exp_Rev Access'!$F$7:$GB$306,96,FALSE)),"",VLOOKUP($A221,'[2]1516 Exp_Rev Access'!$F$7:$GB$306,96,FALSE))</f>
        <v>0</v>
      </c>
      <c r="DM221" s="99">
        <f>IF(ISNA(VLOOKUP($A221,'[2]1516 Exp_Rev Access'!$F$7:$GB$306,97,FALSE)),"",VLOOKUP($A221,'[2]1516 Exp_Rev Access'!$F$7:$GB$306,97,FALSE))</f>
        <v>0</v>
      </c>
      <c r="DN221" s="99">
        <f>IF(ISNA(VLOOKUP($A221,'[2]1516 Exp_Rev Access'!$F$7:$GB$306,98,FALSE)),"",VLOOKUP($A221,'[2]1516 Exp_Rev Access'!$F$7:$GB$306,98,FALSE))</f>
        <v>0</v>
      </c>
      <c r="DO221" s="99">
        <f>IF(ISNA(VLOOKUP($A221,'[2]1516 Exp_Rev Access'!$F$7:$GB$306,99,FALSE)),"",VLOOKUP($A221,'[2]1516 Exp_Rev Access'!$F$7:$GB$306,99,FALSE))</f>
        <v>0</v>
      </c>
      <c r="DP221" s="99">
        <f>IF(ISNA(VLOOKUP($A221,'[2]1516 Exp_Rev Access'!$F$7:$GB$306,100,FALSE)),"",VLOOKUP($A221,'[2]1516 Exp_Rev Access'!$F$7:$GB$306,100,FALSE))</f>
        <v>0</v>
      </c>
      <c r="DQ221" s="99">
        <f>IF(ISNA(VLOOKUP($A221,'[2]1516 Exp_Rev Access'!$F$7:$GB$306,101,FALSE)),"",VLOOKUP($A221,'[2]1516 Exp_Rev Access'!$F$7:$GB$306,101,FALSE))</f>
        <v>0</v>
      </c>
      <c r="DR221" s="99">
        <f>IF(ISNA(VLOOKUP($A221,'[2]1516 Exp_Rev Access'!$F$7:$GB$306,102,FALSE)),"",VLOOKUP($A221,'[2]1516 Exp_Rev Access'!$F$7:$GB$306,102,FALSE))</f>
        <v>0</v>
      </c>
      <c r="DS221" s="99">
        <f>IF(ISNA(VLOOKUP($A221,'[2]1516 Exp_Rev Access'!$F$7:$GB$306,103,FALSE)),"",VLOOKUP($A221,'[2]1516 Exp_Rev Access'!$F$7:$GB$306,103,FALSE))</f>
        <v>0</v>
      </c>
      <c r="DT221" s="99">
        <f>IF(ISNA(VLOOKUP($A221,'[2]1516 Exp_Rev Access'!$F$7:$GB$306,104,FALSE)),"",VLOOKUP($A221,'[2]1516 Exp_Rev Access'!$F$7:$GB$306,104,FALSE))</f>
        <v>0</v>
      </c>
      <c r="DU221" s="99">
        <f>IF(ISNA(VLOOKUP($A221,'[2]1516 Exp_Rev Access'!$F$7:$GB$306,105,FALSE)),"",VLOOKUP($A221,'[2]1516 Exp_Rev Access'!$F$7:$GB$306,105,FALSE))</f>
        <v>0</v>
      </c>
      <c r="DV221" s="99">
        <f>IF(ISNA(VLOOKUP($A221,'[2]1516 Exp_Rev Access'!$F$7:$GB$306,106,FALSE)),"",VLOOKUP($A221,'[2]1516 Exp_Rev Access'!$F$7:$GB$306,106,FALSE))</f>
        <v>0</v>
      </c>
      <c r="DW221" s="99">
        <f>IF(ISNA(VLOOKUP($A221,'[2]1516 Exp_Rev Access'!$F$7:$GB$306,107,FALSE)),"",VLOOKUP($A221,'[2]1516 Exp_Rev Access'!$F$7:$GB$306,107,FALSE))</f>
        <v>0</v>
      </c>
      <c r="DX221" s="99">
        <f>IF(ISNA(VLOOKUP($A221,'[2]1516 Exp_Rev Access'!$F$7:$GB$306,108,FALSE)),"",VLOOKUP($A221,'[2]1516 Exp_Rev Access'!$F$7:$GB$306,108,FALSE))</f>
        <v>46520</v>
      </c>
      <c r="DY221" s="99">
        <f>IF(ISNA(VLOOKUP($A221,'[2]1516 Exp_Rev Access'!$F$7:$GB$306,109,FALSE)),"",VLOOKUP($A221,'[2]1516 Exp_Rev Access'!$F$7:$GB$306,109,FALSE))</f>
        <v>0</v>
      </c>
      <c r="DZ221" s="99">
        <f>IF(ISNA(VLOOKUP($A221,'[2]1516 Exp_Rev Access'!$F$7:$GB$306,110,FALSE)),"",VLOOKUP($A221,'[2]1516 Exp_Rev Access'!$F$7:$GB$306,110,FALSE))</f>
        <v>0</v>
      </c>
      <c r="EA221" s="99">
        <f>IF(ISNA(VLOOKUP($A221,'[2]1516 Exp_Rev Access'!$F$7:$GB$306,111,FALSE)),"",VLOOKUP($A221,'[2]1516 Exp_Rev Access'!$F$7:$GB$306,111,FALSE))</f>
        <v>0</v>
      </c>
      <c r="EB221" s="99">
        <f>IF(ISNA(VLOOKUP($A221,'[2]1516 Exp_Rev Access'!$F$7:$GB$306,112,FALSE)),"",VLOOKUP($A221,'[2]1516 Exp_Rev Access'!$F$7:$GB$306,112,FALSE))</f>
        <v>0</v>
      </c>
      <c r="EC221" s="99">
        <f>IF(ISNA(VLOOKUP($A221,'[2]1516 Exp_Rev Access'!$F$7:$GB$306,113,FALSE)),"",VLOOKUP($A221,'[2]1516 Exp_Rev Access'!$F$7:$GB$306,113,FALSE))</f>
        <v>0</v>
      </c>
      <c r="ED221" s="99">
        <f>IF(ISNA(VLOOKUP($A221,'[2]1516 Exp_Rev Access'!$F$7:$GB$306,114,FALSE)),"",VLOOKUP($A221,'[2]1516 Exp_Rev Access'!$F$7:$GB$306,114,FALSE))</f>
        <v>0</v>
      </c>
      <c r="EE221" s="99">
        <f>IF(ISNA(VLOOKUP($A221,'[2]1516 Exp_Rev Access'!$F$7:$GB$306,115,FALSE)),"",VLOOKUP($A221,'[2]1516 Exp_Rev Access'!$F$7:$GB$306,115,FALSE))</f>
        <v>0</v>
      </c>
      <c r="EF221" s="99">
        <f>IF(ISNA(VLOOKUP($A221,'[2]1516 Exp_Rev Access'!$F$7:$GB$306,116,FALSE)),"",VLOOKUP($A221,'[2]1516 Exp_Rev Access'!$F$7:$GB$306,116,FALSE))</f>
        <v>0</v>
      </c>
      <c r="EG221" s="99">
        <f>IF(ISNA(VLOOKUP($A221,'[2]1516 Exp_Rev Access'!$F$7:$GB$306,117,FALSE)),"",VLOOKUP($A221,'[2]1516 Exp_Rev Access'!$F$7:$GB$306,117,FALSE))</f>
        <v>0</v>
      </c>
      <c r="EH221" s="99">
        <f>IF(ISNA(VLOOKUP($A221,'[2]1516 Exp_Rev Access'!$F$7:$GB$306,118,FALSE)),"",VLOOKUP($A221,'[2]1516 Exp_Rev Access'!$F$7:$GB$306,118,FALSE))</f>
        <v>0</v>
      </c>
      <c r="EI221" s="99">
        <f>IF(ISNA(VLOOKUP($A221,'[2]1516 Exp_Rev Access'!$F$7:$GB$306,119,FALSE)),"",VLOOKUP($A221,'[2]1516 Exp_Rev Access'!$F$7:$GB$306,119,FALSE))</f>
        <v>0</v>
      </c>
      <c r="EJ221" s="99">
        <f>IF(ISNA(VLOOKUP($A221,'[2]1516 Exp_Rev Access'!$F$7:$GB$306,120,FALSE)),"",VLOOKUP($A221,'[2]1516 Exp_Rev Access'!$F$7:$GB$306,120,FALSE))</f>
        <v>0</v>
      </c>
      <c r="EK221" s="99">
        <f>IF(ISNA(VLOOKUP($A221,'[2]1516 Exp_Rev Access'!$F$7:$GB$306,121,FALSE)),"",VLOOKUP($A221,'[2]1516 Exp_Rev Access'!$F$7:$GB$306,121,FALSE))</f>
        <v>0</v>
      </c>
      <c r="EL221" s="99">
        <f>IF(ISNA(VLOOKUP($A221,'[2]1516 Exp_Rev Access'!$F$7:$GB$306,122,FALSE)),"",VLOOKUP($A221,'[2]1516 Exp_Rev Access'!$F$7:$GB$306,122,FALSE))</f>
        <v>0</v>
      </c>
      <c r="EM221" s="99">
        <f>IF(ISNA(VLOOKUP($A221,'[2]1516 Exp_Rev Access'!$F$7:$GB$306,123,FALSE)),"",VLOOKUP($A221,'[2]1516 Exp_Rev Access'!$F$7:$GB$306,123,FALSE))</f>
        <v>2232.6</v>
      </c>
      <c r="EN221" s="99">
        <f>IF(ISNA(VLOOKUP($A221,'[2]1516 Exp_Rev Access'!$F$7:$GB$306,124,FALSE)),"",VLOOKUP($A221,'[2]1516 Exp_Rev Access'!$F$7:$GB$306,124,FALSE))</f>
        <v>0</v>
      </c>
      <c r="EO221" s="99">
        <f>IF(ISNA(VLOOKUP($A221,'[2]1516 Exp_Rev Access'!$F$7:$GB$306,125,FALSE)),"",VLOOKUP($A221,'[2]1516 Exp_Rev Access'!$F$7:$GB$306,125,FALSE))</f>
        <v>0</v>
      </c>
      <c r="EP221" s="99">
        <f>IF(ISNA(VLOOKUP($A221,'[2]1516 Exp_Rev Access'!$F$7:$GB$306,126,FALSE)),"",VLOOKUP($A221,'[2]1516 Exp_Rev Access'!$F$7:$GB$306,126,FALSE))</f>
        <v>0</v>
      </c>
      <c r="EQ221" s="99">
        <f>IF(ISNA(VLOOKUP($A221,'[2]1516 Exp_Rev Access'!$F$7:$GB$306,127,FALSE)),"",VLOOKUP($A221,'[2]1516 Exp_Rev Access'!$F$7:$GB$306,127,FALSE))</f>
        <v>0</v>
      </c>
      <c r="ER221" s="99">
        <f>IF(ISNA(VLOOKUP($A221,'[2]1516 Exp_Rev Access'!$F$7:$GB$306,128,FALSE)),"",VLOOKUP($A221,'[2]1516 Exp_Rev Access'!$F$7:$GB$306,128,FALSE))</f>
        <v>0</v>
      </c>
      <c r="ES221" s="99">
        <f>IF(ISNA(VLOOKUP($A221,'[2]1516 Exp_Rev Access'!$F$7:$GB$306,129,FALSE)),"",VLOOKUP($A221,'[2]1516 Exp_Rev Access'!$F$7:$GB$306,129,FALSE))</f>
        <v>0</v>
      </c>
      <c r="ET221" s="99">
        <f>IF(ISNA(VLOOKUP($A221,'[2]1516 Exp_Rev Access'!$F$7:$GB$306,130,FALSE)),"",VLOOKUP($A221,'[2]1516 Exp_Rev Access'!$F$7:$GB$306,130,FALSE))</f>
        <v>0</v>
      </c>
      <c r="EU221" s="99">
        <f>IF(ISNA(VLOOKUP($A221,'[2]1516 Exp_Rev Access'!$F$7:$GB$306,131,FALSE)),"",VLOOKUP($A221,'[2]1516 Exp_Rev Access'!$F$7:$GB$306,131,FALSE))</f>
        <v>603.89</v>
      </c>
      <c r="EV221" s="99">
        <f>IF(ISNA(VLOOKUP($A221,'[2]1516 Exp_Rev Access'!$F$7:$GB$306,132,FALSE)),"",VLOOKUP($A221,'[2]1516 Exp_Rev Access'!$F$7:$GB$306,132,FALSE))</f>
        <v>0</v>
      </c>
      <c r="EW221" s="99">
        <f>IF(ISNA(VLOOKUP($A221,'[2]1516 Exp_Rev Access'!$F$7:$GB$306,133,FALSE)),"",VLOOKUP($A221,'[2]1516 Exp_Rev Access'!$F$7:$GB$306,133,FALSE))</f>
        <v>0</v>
      </c>
      <c r="EX221" s="99">
        <f>IF(ISNA(VLOOKUP($A221,'[2]1516 Exp_Rev Access'!$F$7:$GB$306,134,FALSE)),"",VLOOKUP($A221,'[2]1516 Exp_Rev Access'!$F$7:$GB$306,134,FALSE))</f>
        <v>0</v>
      </c>
      <c r="EY221" s="99">
        <f>IF(ISNA(VLOOKUP($A221,'[2]1516 Exp_Rev Access'!$F$7:$GB$306,135,FALSE)),"",VLOOKUP($A221,'[2]1516 Exp_Rev Access'!$F$7:$GB$306,135,FALSE))</f>
        <v>0</v>
      </c>
      <c r="EZ221" s="99">
        <f>IF(ISNA(VLOOKUP($A221,'[2]1516 Exp_Rev Access'!$F$7:$GB$306,136,FALSE)),"",VLOOKUP($A221,'[2]1516 Exp_Rev Access'!$F$7:$GB$306,136,FALSE))</f>
        <v>0</v>
      </c>
      <c r="FA221" s="99">
        <f>IF(ISNA(VLOOKUP($A221,'[2]1516 Exp_Rev Access'!$F$7:$GB$306,137,FALSE)),"",VLOOKUP($A221,'[2]1516 Exp_Rev Access'!$F$7:$GB$306,137,FALSE))</f>
        <v>0</v>
      </c>
      <c r="FB221" s="99">
        <f>IF(ISNA(VLOOKUP($A221,'[2]1516 Exp_Rev Access'!$F$7:$GB$306,138,FALSE)),"",VLOOKUP($A221,'[2]1516 Exp_Rev Access'!$F$7:$GB$306,138,FALSE))</f>
        <v>0</v>
      </c>
      <c r="FC221" s="99">
        <f>IF(ISNA(VLOOKUP($A221,'[2]1516 Exp_Rev Access'!$F$7:$GB$306,139,FALSE)),"",VLOOKUP($A221,'[2]1516 Exp_Rev Access'!$F$7:$GB$306,139,FALSE))</f>
        <v>0</v>
      </c>
      <c r="FD221" s="99">
        <f>IF(ISNA(VLOOKUP($A221,'[2]1516 Exp_Rev Access'!$F$7:$FS$306,140,FALSE)),"",VLOOKUP($A221,'[2]1516 Exp_Rev Access'!$F$7:$FS$306,140,FALSE))</f>
        <v>0</v>
      </c>
      <c r="FE221" s="99">
        <f>IF(ISNA(VLOOKUP($A221,'[2]1516 Exp_Rev Access'!$F$7:$FS$306,141,FALSE)),"",VLOOKUP($A221,'[2]1516 Exp_Rev Access'!$F$7:$FS$306,141,FALSE))</f>
        <v>0</v>
      </c>
      <c r="FF221" s="99">
        <f>IF(ISNA(VLOOKUP($A221,'[2]1516 Exp_Rev Access'!$F$7:$FS$306,142,FALSE)),"",VLOOKUP($A221,'[2]1516 Exp_Rev Access'!$F$7:$FS$306,142,FALSE))</f>
        <v>0</v>
      </c>
      <c r="FG221" s="99">
        <f>IF(ISNA(VLOOKUP($A221,'[2]1516 Exp_Rev Access'!$F$7:$FS$306,143,FALSE)),"",VLOOKUP($A221,'[2]1516 Exp_Rev Access'!$F$7:$FS$306,143,FALSE))</f>
        <v>0</v>
      </c>
      <c r="FH221" s="99">
        <f>IF(ISNA(VLOOKUP($A221,'[2]1516 Exp_Rev Access'!$F$7:$FS$306,144,FALSE)),"",VLOOKUP($A221,'[2]1516 Exp_Rev Access'!$F$7:$FS$306,144,FALSE))</f>
        <v>0</v>
      </c>
      <c r="FI221" s="99">
        <f>IF(ISNA(VLOOKUP($A221,'[2]1516 Exp_Rev Access'!$F$7:$FS$306,145,FALSE)),"",VLOOKUP($A221,'[2]1516 Exp_Rev Access'!$F$7:$FS$306,145,FALSE))</f>
        <v>0</v>
      </c>
      <c r="FJ221" s="99">
        <f>IF(ISNA(VLOOKUP($A221,'[2]1516 Exp_Rev Access'!$F$7:$FS$306,146,FALSE)),"",VLOOKUP($A221,'[2]1516 Exp_Rev Access'!$F$7:$FS$306,146,FALSE))</f>
        <v>0</v>
      </c>
      <c r="FK221" s="99">
        <f>IF(ISNA(VLOOKUP($A221,'[2]1516 Exp_Rev Access'!$F$7:$FS$306,147,FALSE)),"",VLOOKUP($A221,'[2]1516 Exp_Rev Access'!$F$7:$FS$306,147,FALSE))</f>
        <v>0</v>
      </c>
      <c r="FL221" s="99">
        <f>IF(ISNA(VLOOKUP($A221,'[2]1516 Exp_Rev Access'!$F$7:$FS$306,148,FALSE)),"",VLOOKUP($A221,'[2]1516 Exp_Rev Access'!$F$7:$FS$306,148,FALSE))</f>
        <v>0</v>
      </c>
      <c r="FM221" s="99">
        <f>IF(ISNA(VLOOKUP($A221,'[2]1516 Exp_Rev Access'!$F$7:$FS$306,149,FALSE)),"",VLOOKUP($A221,'[2]1516 Exp_Rev Access'!$F$7:$FS$306,149,FALSE))</f>
        <v>0</v>
      </c>
      <c r="FN221" s="99">
        <f>IF(ISNA(VLOOKUP($A221,'[2]1516 Exp_Rev Access'!$F$7:$FS$306,150,FALSE)),"",VLOOKUP($A221,'[2]1516 Exp_Rev Access'!$F$7:$FS$306,150,FALSE))</f>
        <v>0</v>
      </c>
      <c r="FO221" s="99">
        <f>IF(ISNA(VLOOKUP($A221,'[2]1516 Exp_Rev Access'!$F$7:$FS$306,151,FALSE)),"",VLOOKUP($A221,'[2]1516 Exp_Rev Access'!$F$7:$FS$306,151,FALSE))</f>
        <v>0</v>
      </c>
      <c r="FP221" s="99">
        <f>IF(ISNA(VLOOKUP($A221,'[2]1516 Exp_Rev Access'!$F$7:$FS$306,152,FALSE)),"",VLOOKUP($A221,'[2]1516 Exp_Rev Access'!$F$7:$FS$306,152,FALSE))</f>
        <v>0</v>
      </c>
      <c r="FQ221" s="99">
        <f>IF(ISNA(VLOOKUP($A221,'[2]1516 Exp_Rev Access'!$F$7:$FS$306,153,FALSE)),"",VLOOKUP($A221,'[2]1516 Exp_Rev Access'!$F$7:$FS$306,153,FALSE))</f>
        <v>14312.06</v>
      </c>
      <c r="FR221" s="101">
        <f t="shared" si="283"/>
        <v>485759.8</v>
      </c>
      <c r="FS221" s="72">
        <f t="shared" si="284"/>
        <v>7.3664850013619193E-2</v>
      </c>
      <c r="FT221" s="94">
        <f t="shared" si="285"/>
        <v>787.30579101768262</v>
      </c>
      <c r="FU221" s="99">
        <f>IF(ISNA(VLOOKUP($A221,'[2]1516 Exp_Rev Access'!$F$7:$GB$306,154,FALSE)),"",VLOOKUP($A221,'[2]1516 Exp_Rev Access'!$F$7:$GB$306,154,FALSE))</f>
        <v>0</v>
      </c>
      <c r="FV221" s="99">
        <f>IF(ISNA(VLOOKUP($A221,'[2]1516 Exp_Rev Access'!$F$7:$GB$306,155,FALSE)),"",VLOOKUP($A221,'[2]1516 Exp_Rev Access'!$F$7:$GB$306,155,FALSE))</f>
        <v>0</v>
      </c>
      <c r="FW221" s="99">
        <f>IF(ISNA(VLOOKUP($A221,'[2]1516 Exp_Rev Access'!$F$7:$GB$306,156,FALSE)),"",VLOOKUP($A221,'[2]1516 Exp_Rev Access'!$F$7:$GB$306,156,FALSE))</f>
        <v>0</v>
      </c>
      <c r="FX221" s="99">
        <f>IF(ISNA(VLOOKUP($A221,'[2]1516 Exp_Rev Access'!$F$7:$GB$306,157,FALSE)),"",VLOOKUP($A221,'[2]1516 Exp_Rev Access'!$F$7:$GB$306,157,FALSE))</f>
        <v>0</v>
      </c>
      <c r="FY221" s="99">
        <f>IF(ISNA(VLOOKUP($A221,'[2]1516 Exp_Rev Access'!$F$7:$GB$306,158,FALSE)),"",VLOOKUP($A221,'[2]1516 Exp_Rev Access'!$F$7:$GB$306,158,FALSE))</f>
        <v>0</v>
      </c>
      <c r="FZ221" s="99">
        <f>IF(ISNA(VLOOKUP($A221,'[2]1516 Exp_Rev Access'!$F$7:$GB$306,159,FALSE)),"",VLOOKUP($A221,'[2]1516 Exp_Rev Access'!$F$7:$GB$306,159,FALSE))</f>
        <v>0</v>
      </c>
      <c r="GA221" s="99">
        <f>IF(ISNA(VLOOKUP($A221,'[2]1516 Exp_Rev Access'!$F$7:$GB$306,160,FALSE)),"",VLOOKUP($A221,'[2]1516 Exp_Rev Access'!$F$7:$GB$306,160,FALSE))</f>
        <v>0</v>
      </c>
      <c r="GB221" s="99">
        <f>IF(ISNA(VLOOKUP($A221,'[2]1516 Exp_Rev Access'!$F$7:$GB$306,161,FALSE)),"",VLOOKUP($A221,'[2]1516 Exp_Rev Access'!$F$7:$GB$306,161,FALSE))</f>
        <v>0</v>
      </c>
      <c r="GC221" s="99">
        <f>IF(ISNA(VLOOKUP($A221,'[2]1516 Exp_Rev Access'!$F$7:$GB$306,162,FALSE)),"",VLOOKUP($A221,'[2]1516 Exp_Rev Access'!$F$7:$GB$306,162,FALSE))</f>
        <v>0</v>
      </c>
      <c r="GD221" s="99">
        <f>IF(ISNA(VLOOKUP($A221,'[2]1516 Exp_Rev Access'!$F$7:$GB$306,163,FALSE)),"",VLOOKUP($A221,'[2]1516 Exp_Rev Access'!$F$7:$GB$306,163,FALSE))</f>
        <v>22061.4</v>
      </c>
      <c r="GE221" s="99">
        <f>IF(ISNA(VLOOKUP($A221,'[2]1516 Exp_Rev Access'!$F$7:$GB$306,164,FALSE)),"",VLOOKUP($A221,'[2]1516 Exp_Rev Access'!$F$7:$GB$306,164,FALSE))</f>
        <v>7378.31</v>
      </c>
      <c r="GF221" s="99">
        <f>IF(ISNA(VLOOKUP($A221,'[2]1516 Exp_Rev Access'!$F$7:$GB$306,165,FALSE)),"",VLOOKUP($A221,'[2]1516 Exp_Rev Access'!$F$7:$GB$306,165,FALSE))</f>
        <v>0</v>
      </c>
      <c r="GG221" s="99">
        <f>IF(ISNA(VLOOKUP($A221,'[2]1516 Exp_Rev Access'!$F$7:$GB$306,166,FALSE)),"",VLOOKUP($A221,'[2]1516 Exp_Rev Access'!$F$7:$GB$306,166,FALSE))</f>
        <v>0</v>
      </c>
      <c r="GH221" s="99">
        <f>IF(ISNA(VLOOKUP($A221,'[2]1516 Exp_Rev Access'!$F$7:$GB$306,167,FALSE)),"",VLOOKUP($A221,'[2]1516 Exp_Rev Access'!$F$7:$GB$306,167,FALSE))</f>
        <v>0</v>
      </c>
      <c r="GI221" s="99">
        <f>IF(ISNA(VLOOKUP($A221,'[2]1516 Exp_Rev Access'!$F$7:$GB$306,168,FALSE)),"",VLOOKUP($A221,'[2]1516 Exp_Rev Access'!$F$7:$GB$306,168,FALSE))</f>
        <v>0</v>
      </c>
      <c r="GJ221" s="99">
        <f>IF(ISNA(VLOOKUP($A221,'[2]1516 Exp_Rev Access'!$F$7:$GB$306,169,FALSE)),"",VLOOKUP($A221,'[2]1516 Exp_Rev Access'!$F$7:$GB$306,169,FALSE))</f>
        <v>0</v>
      </c>
      <c r="GK221" s="99">
        <f>IF(ISNA(VLOOKUP($A221,'[2]1516 Exp_Rev Access'!$F$7:$GB$306,170,FALSE)),"",VLOOKUP($A221,'[2]1516 Exp_Rev Access'!$F$7:$GB$306,170,FALSE))</f>
        <v>0</v>
      </c>
      <c r="GL221" s="99">
        <f>IF(ISNA(VLOOKUP($A221,'[2]1516 Exp_Rev Access'!$F$7:$GB$306,171,FALSE)),"",VLOOKUP($A221,'[2]1516 Exp_Rev Access'!$F$7:$GB$306,171,FALSE))</f>
        <v>0</v>
      </c>
      <c r="GM221" s="99">
        <f>IF(ISNA(VLOOKUP($A221,'[2]1516 Exp_Rev Access'!$F$7:$GB$306,172,FALSE)),"",VLOOKUP($A221,'[2]1516 Exp_Rev Access'!$F$7:$GB$306,172,FALSE))</f>
        <v>0</v>
      </c>
      <c r="GN221" s="99">
        <f>IF(ISNA(VLOOKUP($A221,'[2]1516 Exp_Rev Access'!$F$7:$GB$306,173,FALSE)),"",VLOOKUP($A221,'[2]1516 Exp_Rev Access'!$F$7:$GB$306,173,FALSE))</f>
        <v>0</v>
      </c>
      <c r="GO221" s="99">
        <f>IF(ISNA(VLOOKUP($A221,'[2]1516 Exp_Rev Access'!$F$7:$GB$306,174,FALSE)),"",VLOOKUP($A221,'[2]1516 Exp_Rev Access'!$F$7:$GB$306,174,FALSE))</f>
        <v>0</v>
      </c>
      <c r="GP221" s="99">
        <f>IF(ISNA(VLOOKUP($A221,'[2]1516 Exp_Rev Access'!$F$7:$GB$306,175,FALSE)),"",VLOOKUP($A221,'[2]1516 Exp_Rev Access'!$F$7:$GB$306,175,FALSE))</f>
        <v>0</v>
      </c>
      <c r="GQ221" s="99">
        <f>IF(ISNA(VLOOKUP($A221,'[2]1516 Exp_Rev Access'!$F$7:$GB$306,176,FALSE)),"",VLOOKUP($A221,'[2]1516 Exp_Rev Access'!$F$7:$GB$306,176,FALSE))</f>
        <v>0</v>
      </c>
      <c r="GR221" s="99">
        <f>IF(ISNA(VLOOKUP($A221,'[2]1516 Exp_Rev Access'!$F$7:$GB$306,177,FALSE)),"",VLOOKUP($A221,'[2]1516 Exp_Rev Access'!$F$7:$GB$306,177,FALSE))</f>
        <v>0</v>
      </c>
      <c r="GS221" s="99">
        <f>IF(ISNA(VLOOKUP($A221,'[2]1516 Exp_Rev Access'!$F$7:$GB$306,178,FALSE)),"",VLOOKUP($A221,'[2]1516 Exp_Rev Access'!$F$7:$GB$306,178,FALSE))</f>
        <v>0</v>
      </c>
      <c r="GT221" s="101">
        <f t="shared" si="286"/>
        <v>29439.710000000003</v>
      </c>
      <c r="GU221" s="72">
        <f t="shared" si="287"/>
        <v>4.46449422450035E-3</v>
      </c>
      <c r="GV221" s="84">
        <f t="shared" si="288"/>
        <v>47.715052107813747</v>
      </c>
    </row>
    <row r="222" spans="1:207" customFormat="1" ht="12" customHeight="1" x14ac:dyDescent="0.2">
      <c r="A222" s="96" t="s">
        <v>551</v>
      </c>
      <c r="B222" s="69" t="s">
        <v>552</v>
      </c>
      <c r="C222" s="80">
        <f>IF(ISNA(VLOOKUP($A222,'[2]1516 enrollment_Rev_Exp by size'!$A$6:$G$320,3,FALSE)),"",VLOOKUP($A222,'[2]1516 enrollment_Rev_Exp by size'!$A$6:$G$320,3,FALSE))</f>
        <v>596.71999999999991</v>
      </c>
      <c r="D222" s="97">
        <v>6964375.8399999999</v>
      </c>
      <c r="E222" s="80">
        <f t="shared" si="268"/>
        <v>6964375.8399999999</v>
      </c>
      <c r="F222" s="80">
        <f t="shared" si="269"/>
        <v>0</v>
      </c>
      <c r="G222" s="98">
        <f>IF(ISNA(VLOOKUP($A222,'[2]1516 Exp_Rev Access'!$F$7:$FS$306,2,FALSE)),"",VLOOKUP($A222,'[2]1516 Exp_Rev Access'!$F$7:$FS$306,2,FALSE))</f>
        <v>1193715.93</v>
      </c>
      <c r="H222" s="98">
        <f>IF(ISNA(VLOOKUP($A222,'[2]1516 Exp_Rev Access'!$F$7:$FS$306,3,FALSE)),"",VLOOKUP($A222,'[2]1516 Exp_Rev Access'!$F$7:$FS$306,3,FALSE))</f>
        <v>0</v>
      </c>
      <c r="I222" s="98">
        <f>IF(ISNA(VLOOKUP($A222,'[2]1516 Exp_Rev Access'!$F$7:$FS$306,4,FALSE)),"",VLOOKUP($A222,'[2]1516 Exp_Rev Access'!$F$7:$FS$306,4,FALSE))</f>
        <v>0</v>
      </c>
      <c r="J222" s="98">
        <f>IF(ISNA(VLOOKUP($A222,'[2]1516 Exp_Rev Access'!$F$7:$FS$306,5,FALSE)),"",VLOOKUP($A222,'[2]1516 Exp_Rev Access'!$F$7:$FS$306,5,FALSE))</f>
        <v>0</v>
      </c>
      <c r="K222" s="98">
        <f>IF(ISNA(VLOOKUP($A222,'[2]1516 Exp_Rev Access'!$F$7:$FS$306,6,FALSE)),"",VLOOKUP($A222,'[2]1516 Exp_Rev Access'!$F$7:$FS$306,6,FALSE))</f>
        <v>0</v>
      </c>
      <c r="L222" s="98">
        <f>IF(ISNA(VLOOKUP($A222,'[2]1516 Exp_Rev Access'!$F$7:$FS$306,7,FALSE)),"",VLOOKUP($A222,'[2]1516 Exp_Rev Access'!$F$7:$FS$306,7,FALSE))</f>
        <v>0</v>
      </c>
      <c r="M222" s="90">
        <f t="shared" si="270"/>
        <v>1193715.93</v>
      </c>
      <c r="N222" s="72">
        <f t="shared" si="271"/>
        <v>0.1714031461576031</v>
      </c>
      <c r="O222" s="73">
        <f t="shared" si="272"/>
        <v>2000.4624111811236</v>
      </c>
      <c r="P222" s="99">
        <f>IF(ISNA(VLOOKUP($A222,'[2]1516 Exp_Rev Access'!$F$7:$FS$306,8,FALSE)),"",VLOOKUP($A222,'[2]1516 Exp_Rev Access'!$F$7:$FS$306,8,FALSE))</f>
        <v>0</v>
      </c>
      <c r="Q222" s="99">
        <f>IF(ISNA(VLOOKUP($A222,'[2]1516 Exp_Rev Access'!$F$7:$FS$306,9,FALSE)),"",VLOOKUP($A222,'[2]1516 Exp_Rev Access'!$F$7:$FS$306,9,FALSE))</f>
        <v>0</v>
      </c>
      <c r="R222" s="99">
        <f>IF(ISNA(VLOOKUP($A222,'[2]1516 Exp_Rev Access'!$F$7:$FS$306,10,FALSE)),"",VLOOKUP($A222,'[2]1516 Exp_Rev Access'!$F$7:$FS$306,10,FALSE))</f>
        <v>0</v>
      </c>
      <c r="S222" s="99">
        <f>IF(ISNA(VLOOKUP($A222,'[2]1516 Exp_Rev Access'!$F$7:$FS$306,11,FALSE)),"",VLOOKUP($A222,'[2]1516 Exp_Rev Access'!$F$7:$FS$306,11,FALSE))</f>
        <v>0</v>
      </c>
      <c r="T222" s="99">
        <f>IF(ISNA(VLOOKUP($A222,'[2]1516 Exp_Rev Access'!$F$7:$FS$306,12,FALSE)),"",VLOOKUP($A222,'[2]1516 Exp_Rev Access'!$F$7:$FS$306,12,FALSE))</f>
        <v>20175</v>
      </c>
      <c r="U222" s="99">
        <f>IF(ISNA(VLOOKUP($A222,'[2]1516 Exp_Rev Access'!$F$7:$FS$306,13,FALSE)),"",VLOOKUP($A222,'[2]1516 Exp_Rev Access'!$F$7:$FS$306,13,FALSE))</f>
        <v>400</v>
      </c>
      <c r="V222" s="99">
        <f>IF(ISNA(VLOOKUP($A222,'[2]1516 Exp_Rev Access'!$F$7:$FS$306,14,FALSE)),"",VLOOKUP($A222,'[2]1516 Exp_Rev Access'!$F$7:$FS$306,14,FALSE))</f>
        <v>0</v>
      </c>
      <c r="W222" s="99">
        <f>IF(ISNA(VLOOKUP($A222,'[2]1516 Exp_Rev Access'!$F$7:$FS$306,15,FALSE)),"",VLOOKUP($A222,'[2]1516 Exp_Rev Access'!$F$7:$FS$306,15,FALSE))</f>
        <v>0</v>
      </c>
      <c r="X222" s="99">
        <f>IF(ISNA(VLOOKUP($A222,'[2]1516 Exp_Rev Access'!$F$7:$FS$306,16,FALSE)),"",VLOOKUP($A222,'[2]1516 Exp_Rev Access'!$F$7:$FS$306,16,FALSE))</f>
        <v>1011.51</v>
      </c>
      <c r="Y222" s="99">
        <f>IF(ISNA(VLOOKUP($A222,'[2]1516 Exp_Rev Access'!$F$7:$FS$306,17,FALSE)),"",VLOOKUP($A222,'[2]1516 Exp_Rev Access'!$F$7:$FS$306,17,FALSE))</f>
        <v>0</v>
      </c>
      <c r="Z222" s="99">
        <f>IF(ISNA(VLOOKUP($A222,'[2]1516 Exp_Rev Access'!$F$7:$FS$306,18,FALSE)),"",VLOOKUP($A222,'[2]1516 Exp_Rev Access'!$F$7:$FS$306,18,FALSE))</f>
        <v>0</v>
      </c>
      <c r="AA222" s="99">
        <f>IF(ISNA(VLOOKUP($A222,'[2]1516 Exp_Rev Access'!$F$7:$FS$306,19,FALSE)),"",VLOOKUP($A222,'[2]1516 Exp_Rev Access'!$F$7:$FS$306,19,FALSE))</f>
        <v>0</v>
      </c>
      <c r="AB222" s="99">
        <f>IF(ISNA(VLOOKUP($A222,'[2]1516 Exp_Rev Access'!$F$7:$FS$306,20,FALSE)),"",VLOOKUP($A222,'[2]1516 Exp_Rev Access'!$F$7:$FS$306,20,FALSE))</f>
        <v>0</v>
      </c>
      <c r="AC222" s="99">
        <f>IF(ISNA(VLOOKUP($A222,'[2]1516 Exp_Rev Access'!$F$7:$FS$306,21,FALSE)),"",VLOOKUP($A222,'[2]1516 Exp_Rev Access'!$F$7:$FS$306,21,FALSE))</f>
        <v>124256.08</v>
      </c>
      <c r="AD222" s="99">
        <f>IF(ISNA(VLOOKUP($A222,'[2]1516 Exp_Rev Access'!$F$7:$FS$306,22,FALSE)),"",VLOOKUP($A222,'[2]1516 Exp_Rev Access'!$F$7:$FS$306,22,FALSE))</f>
        <v>3480.27</v>
      </c>
      <c r="AE222" s="99">
        <f>IF(ISNA(VLOOKUP($A222,'[2]1516 Exp_Rev Access'!$F$7:$FS$306,23,FALSE)),"",VLOOKUP($A222,'[2]1516 Exp_Rev Access'!$F$7:$FS$306,23,FALSE))</f>
        <v>0</v>
      </c>
      <c r="AF222" s="99">
        <f>IF(ISNA(VLOOKUP($A222,'[2]1516 Exp_Rev Access'!$F$7:$FS$306,24,FALSE)),"",VLOOKUP($A222,'[2]1516 Exp_Rev Access'!$F$7:$FS$306,24,FALSE))</f>
        <v>69865</v>
      </c>
      <c r="AG222" s="99">
        <f>IF(ISNA(VLOOKUP($A222,'[2]1516 Exp_Rev Access'!$F$7:$FS$306,25,FALSE)),"",VLOOKUP($A222,'[2]1516 Exp_Rev Access'!$F$7:$FS$306,25,FALSE))</f>
        <v>463.74</v>
      </c>
      <c r="AH222" s="98">
        <f>IF(ISNA(VLOOKUP($A222,'[2]1516 Exp_Rev Access'!$F$7:$FS$306,26,FALSE)),"",VLOOKUP($A222,'[2]1516 Exp_Rev Access'!$F$7:$FS$306,26,FALSE))</f>
        <v>2275</v>
      </c>
      <c r="AI222" s="98">
        <f>IF(ISNA(VLOOKUP($A222,'[2]1516 Exp_Rev Access'!$F$7:$FS$306,27,FALSE)),"",VLOOKUP($A222,'[2]1516 Exp_Rev Access'!$F$7:$FS$306,27,FALSE))</f>
        <v>32565.09</v>
      </c>
      <c r="AJ222" s="98">
        <f>IF(ISNA(VLOOKUP($A222,'[2]1516 Exp_Rev Access'!$F$7:$FS$306,28,FALSE)),"",VLOOKUP($A222,'[2]1516 Exp_Rev Access'!$F$7:$FS$306,28,FALSE))</f>
        <v>13567.49</v>
      </c>
      <c r="AK222" s="98">
        <f>IF(ISNA(VLOOKUP($A222,'[2]1516 Exp_Rev Access'!$F$7:$FS$306,29,FALSE)),"",VLOOKUP($A222,'[2]1516 Exp_Rev Access'!$F$7:$FS$306,29,FALSE))</f>
        <v>1485.93</v>
      </c>
      <c r="AL222" s="100">
        <f t="shared" si="273"/>
        <v>269545.11</v>
      </c>
      <c r="AM222" s="72">
        <f t="shared" si="274"/>
        <v>3.8703412364947842E-2</v>
      </c>
      <c r="AN222" s="94">
        <f t="shared" si="275"/>
        <v>451.71120458506505</v>
      </c>
      <c r="AO222" s="99">
        <f>IF(ISNA(VLOOKUP($A222,'[2]1516 Exp_Rev Access'!$F$7:$GB$306,30,FALSE)),"",VLOOKUP($A222,'[2]1516 Exp_Rev Access'!$F$7:$FS$306,30,FALSE))</f>
        <v>3869991.91</v>
      </c>
      <c r="AP222" s="99">
        <f>IF(ISNA(VLOOKUP($A222,'[2]1516 Exp_Rev Access'!$F$7:$GB$306,31,FALSE)),"",VLOOKUP($A222,'[2]1516 Exp_Rev Access'!$F$7:$FS$306,31,FALSE))</f>
        <v>78678.69</v>
      </c>
      <c r="AQ222" s="99">
        <f>IF(ISNA(VLOOKUP($A222,'[2]1516 Exp_Rev Access'!$F$7:$GB$306,32,FALSE)),"",VLOOKUP($A222,'[2]1516 Exp_Rev Access'!$F$7:$FS$306,32,FALSE))</f>
        <v>133871.88</v>
      </c>
      <c r="AR222" s="99">
        <f>IF(ISNA(VLOOKUP($A222,'[2]1516 Exp_Rev Access'!$F$7:$GB$306,33,FALSE)),"",VLOOKUP($A222,'[2]1516 Exp_Rev Access'!$F$7:$FS$306,33,FALSE))</f>
        <v>0</v>
      </c>
      <c r="AS222" s="99">
        <f>IF(ISNA(VLOOKUP($A222,'[2]1516 Exp_Rev Access'!$F$7:$GB$306,34,FALSE)),"",VLOOKUP($A222,'[2]1516 Exp_Rev Access'!$F$7:$FS$306,34,FALSE))</f>
        <v>0</v>
      </c>
      <c r="AT222" s="101">
        <f t="shared" si="276"/>
        <v>4082542.48</v>
      </c>
      <c r="AU222" s="72">
        <f t="shared" si="277"/>
        <v>0.58620364176095352</v>
      </c>
      <c r="AV222" s="94">
        <f t="shared" si="278"/>
        <v>6841.6384233811514</v>
      </c>
      <c r="AW222" s="99">
        <f>IF(ISNA(VLOOKUP($A222,'[2]1516 Exp_Rev Access'!$F$7:$GB$306,35,FALSE)),"",VLOOKUP($A222,'[2]1516 Exp_Rev Access'!$F$7:$GB$306,35,FALSE))</f>
        <v>0</v>
      </c>
      <c r="AX222" s="99">
        <f>IF(ISNA(VLOOKUP($A222,'[2]1516 Exp_Rev Access'!$F$7:$GB$306,36,FALSE)),"",VLOOKUP($A222,'[2]1516 Exp_Rev Access'!$F$7:$GB$306,36,FALSE))</f>
        <v>455533.87</v>
      </c>
      <c r="AY222" s="99">
        <f>IF(ISNA(VLOOKUP($A222,'[2]1516 Exp_Rev Access'!$F$7:$GB$306,37,FALSE)),"",VLOOKUP($A222,'[2]1516 Exp_Rev Access'!$F$7:$GB$306,37,FALSE))</f>
        <v>12033.41</v>
      </c>
      <c r="AZ222" s="99">
        <f>IF(ISNA(VLOOKUP($A222,'[2]1516 Exp_Rev Access'!$F$7:$GB$306,38,FALSE)),"",VLOOKUP($A222,'[2]1516 Exp_Rev Access'!$F$7:$GB$306,38,FALSE))</f>
        <v>0</v>
      </c>
      <c r="BA222" s="99">
        <f>IF(ISNA(VLOOKUP($A222,'[2]1516 Exp_Rev Access'!$F$7:$GB$306,39,FALSE)),"",VLOOKUP($A222,'[2]1516 Exp_Rev Access'!$F$7:$GB$306,39,FALSE))</f>
        <v>0</v>
      </c>
      <c r="BB222" s="99">
        <f>IF(ISNA(VLOOKUP($A222,'[2]1516 Exp_Rev Access'!$F$7:$GB$306,40,FALSE)),"",VLOOKUP($A222,'[2]1516 Exp_Rev Access'!$F$7:$GB$306,40,FALSE))</f>
        <v>95030.96</v>
      </c>
      <c r="BC222" s="99">
        <f>IF(ISNA(VLOOKUP($A222,'[2]1516 Exp_Rev Access'!$F$7:$GB$306,41,FALSE)),"",VLOOKUP($A222,'[2]1516 Exp_Rev Access'!$F$7:$GB$306,41,FALSE))</f>
        <v>0</v>
      </c>
      <c r="BD222" s="99">
        <f>IF(ISNA(VLOOKUP($A222,'[2]1516 Exp_Rev Access'!$F$7:$GB$306,42,FALSE)),"",VLOOKUP($A222,'[2]1516 Exp_Rev Access'!$F$7:$GB$306,42,FALSE))</f>
        <v>22529.57</v>
      </c>
      <c r="BE222" s="99">
        <f>IF(ISNA(VLOOKUP($A222,'[2]1516 Exp_Rev Access'!$F$7:$GB$306,43,FALSE)),"",VLOOKUP($A222,'[2]1516 Exp_Rev Access'!$F$7:$GB$306,43,FALSE))</f>
        <v>0</v>
      </c>
      <c r="BF222" s="99">
        <f>IF(ISNA(VLOOKUP($A222,'[2]1516 Exp_Rev Access'!$F$7:$GB$306,44,FALSE)),"",VLOOKUP($A222,'[2]1516 Exp_Rev Access'!$F$7:$GB$306,44,FALSE))</f>
        <v>0</v>
      </c>
      <c r="BG222" s="99">
        <f>IF(ISNA(VLOOKUP($A222,'[2]1516 Exp_Rev Access'!$F$7:$GB$306,45,FALSE)),"",VLOOKUP($A222,'[2]1516 Exp_Rev Access'!$F$7:$GB$306,45,FALSE))</f>
        <v>6112.42</v>
      </c>
      <c r="BH222" s="99">
        <f>IF(ISNA(VLOOKUP($A222,'[2]1516 Exp_Rev Access'!$F$7:$GB$306,46,FALSE)),"",VLOOKUP($A222,'[2]1516 Exp_Rev Access'!$F$7:$GB$306,46,FALSE))</f>
        <v>0</v>
      </c>
      <c r="BI222" s="99">
        <f>IF(ISNA(VLOOKUP($A222,'[2]1516 Exp_Rev Access'!$F$7:$GB$306,47,FALSE)),"",VLOOKUP($A222,'[2]1516 Exp_Rev Access'!$F$7:$GB$306,47,FALSE))</f>
        <v>3580.06</v>
      </c>
      <c r="BJ222" s="99">
        <f>IF(ISNA(VLOOKUP($A222,'[2]1516 Exp_Rev Access'!$F$7:$GB$306,48,FALSE)),"",VLOOKUP($A222,'[2]1516 Exp_Rev Access'!$F$7:$GB$306,48,FALSE))</f>
        <v>421683.03</v>
      </c>
      <c r="BK222" s="99">
        <f>IF(ISNA(VLOOKUP($A222,'[2]1516 Exp_Rev Access'!$F$7:$GB$306,49,FALSE)),"",VLOOKUP($A222,'[2]1516 Exp_Rev Access'!$F$7:$GB$306,49,FALSE))</f>
        <v>6760</v>
      </c>
      <c r="BL222" s="99">
        <f>IF(ISNA(VLOOKUP($A222,'[2]1516 Exp_Rev Access'!$F$7:$GB$306,50,FALSE)),"",VLOOKUP($A222,'[2]1516 Exp_Rev Access'!$F$7:$GB$306,50,FALSE))</f>
        <v>0</v>
      </c>
      <c r="BM222" s="99">
        <f>IF(ISNA(VLOOKUP($A222,'[2]1516 Exp_Rev Access'!$F$7:$GB$306,51,FALSE)),"",VLOOKUP($A222,'[2]1516 Exp_Rev Access'!$F$7:$GB$306,51,FALSE))</f>
        <v>0</v>
      </c>
      <c r="BN222" s="99">
        <f>IF(ISNA(VLOOKUP($A222,'[2]1516 Exp_Rev Access'!$F$7:$GB$306,52,FALSE)),"",VLOOKUP($A222,'[2]1516 Exp_Rev Access'!$F$7:$GB$306,52,FALSE))</f>
        <v>168</v>
      </c>
      <c r="BO222" s="99">
        <f>IF(ISNA(VLOOKUP($A222,'[2]1516 Exp_Rev Access'!$F$7:$GB$306,53,FALSE)),"",VLOOKUP($A222,'[2]1516 Exp_Rev Access'!$F$7:$GB$306,53,FALSE))</f>
        <v>0</v>
      </c>
      <c r="BP222" s="99">
        <f>IF(ISNA(VLOOKUP($A222,'[2]1516 Exp_Rev Access'!$F$7:$GB$306,54,FALSE)),"",VLOOKUP($A222,'[2]1516 Exp_Rev Access'!$F$7:$GB$306,54,FALSE))</f>
        <v>0</v>
      </c>
      <c r="BQ222" s="99">
        <f>IF(ISNA(VLOOKUP($A222,'[2]1516 Exp_Rev Access'!$F$7:$GB$306,55,FALSE)),"",VLOOKUP($A222,'[2]1516 Exp_Rev Access'!$F$7:$GB$306,55,FALSE))</f>
        <v>0</v>
      </c>
      <c r="BR222" s="99">
        <f>IF(ISNA(VLOOKUP($A222,'[2]1516 Exp_Rev Access'!$F$7:$GB$306,56,FALSE)),"",VLOOKUP($A222,'[2]1516 Exp_Rev Access'!$F$7:$GB$306,56,FALSE))</f>
        <v>0</v>
      </c>
      <c r="BS222" s="99">
        <f>IF(ISNA(VLOOKUP($A222,'[2]1516 Exp_Rev Access'!$F$7:$GB$306,57,FALSE)),"",VLOOKUP($A222,'[2]1516 Exp_Rev Access'!$F$7:$GB$306,57,FALSE))</f>
        <v>0</v>
      </c>
      <c r="BT222" s="99">
        <f>IF(ISNA(VLOOKUP($A222,'[2]1516 Exp_Rev Access'!$F$7:$GB$306,58,FALSE)),"",VLOOKUP($A222,'[2]1516 Exp_Rev Access'!$F$7:$GB$306,58,FALSE))</f>
        <v>0</v>
      </c>
      <c r="BU222" s="102">
        <f t="shared" si="279"/>
        <v>1023431.3200000001</v>
      </c>
      <c r="BV222" s="72">
        <f t="shared" si="280"/>
        <v>0.14695233909145261</v>
      </c>
      <c r="BW222" s="94">
        <f t="shared" si="281"/>
        <v>1715.0947177905889</v>
      </c>
      <c r="BX222" s="99">
        <f>IF(ISNA(VLOOKUP($A222,'[2]1516 Exp_Rev Access'!$F$7:$GB$306,59,FALSE)),"",VLOOKUP($A222,'[2]1516 Exp_Rev Access'!$F$7:$GB$306,59,FALSE))</f>
        <v>0</v>
      </c>
      <c r="BY222" s="99">
        <f>IF(ISNA(VLOOKUP($A222,'[2]1516 Exp_Rev Access'!$F$7:$GB$306,60,FALSE)),"",VLOOKUP($A222,'[2]1516 Exp_Rev Access'!$F$7:$GB$306,60,FALSE))</f>
        <v>0</v>
      </c>
      <c r="BZ222" s="99">
        <f>IF(ISNA(VLOOKUP($A222,'[2]1516 Exp_Rev Access'!$F$7:$GB$306,61,FALSE)),"",VLOOKUP($A222,'[2]1516 Exp_Rev Access'!$F$7:$GB$306,61,FALSE))</f>
        <v>0</v>
      </c>
      <c r="CA222" s="99">
        <f>IF(ISNA(VLOOKUP($A222,'[2]1516 Exp_Rev Access'!$F$7:$GB$306,62,FALSE)),"",VLOOKUP($A222,'[2]1516 Exp_Rev Access'!$F$7:$GB$306,62,FALSE))</f>
        <v>0</v>
      </c>
      <c r="CB222" s="99">
        <f>IF(ISNA(VLOOKUP($A222,'[2]1516 Exp_Rev Access'!$F$7:$GB$306,63,FALSE)),"",VLOOKUP($A222,'[2]1516 Exp_Rev Access'!$F$7:$GB$306,63,FALSE))</f>
        <v>0</v>
      </c>
      <c r="CC222" s="99">
        <f>IF(ISNA(VLOOKUP($A222,'[2]1516 Exp_Rev Access'!$F$7:$GB$306,64,FALSE)),"",VLOOKUP($A222,'[2]1516 Exp_Rev Access'!$F$7:$GB$306,64,FALSE))</f>
        <v>0</v>
      </c>
      <c r="CD222" s="101">
        <f t="shared" si="282"/>
        <v>0</v>
      </c>
      <c r="CE222" s="72"/>
      <c r="CF222" s="103"/>
      <c r="CG222" s="99">
        <f>IF(ISNA(VLOOKUP($A222,'[2]1516 Exp_Rev Access'!$F$7:$GB$306,65,FALSE)),"",VLOOKUP($A222,'[2]1516 Exp_Rev Access'!$F$7:$GB$306,65,FALSE))</f>
        <v>0</v>
      </c>
      <c r="CH222" s="99">
        <f>IF(ISNA(VLOOKUP($A222,'[2]1516 Exp_Rev Access'!$F$7:$GB$306,66,FALSE)),"",VLOOKUP($A222,'[2]1516 Exp_Rev Access'!$F$7:$GB$306,66,FALSE))</f>
        <v>0</v>
      </c>
      <c r="CI222" s="99">
        <f>IF(ISNA(VLOOKUP($A222,'[2]1516 Exp_Rev Access'!$F$7:$GB$306,67,FALSE)),"",VLOOKUP($A222,'[2]1516 Exp_Rev Access'!$F$7:$GB$306,67,FALSE))</f>
        <v>0</v>
      </c>
      <c r="CJ222" s="99">
        <f>IF(ISNA(VLOOKUP($A222,'[2]1516 Exp_Rev Access'!$F$7:$GB$306,68,FALSE)),"",VLOOKUP($A222,'[2]1516 Exp_Rev Access'!$F$7:$GB$306,68,FALSE))</f>
        <v>0</v>
      </c>
      <c r="CK222" s="99">
        <f>IF(ISNA(VLOOKUP($A222,'[2]1516 Exp_Rev Access'!$F$7:$GB$306,69,FALSE)),"",VLOOKUP($A222,'[2]1516 Exp_Rev Access'!$F$7:$GB$306,69,FALSE))</f>
        <v>0</v>
      </c>
      <c r="CL222" s="99">
        <f>IF(ISNA(VLOOKUP($A222,'[2]1516 Exp_Rev Access'!$F$7:$GB$306,70,FALSE)),"",VLOOKUP($A222,'[2]1516 Exp_Rev Access'!$F$7:$GB$306,70,FALSE))</f>
        <v>0</v>
      </c>
      <c r="CM222" s="99">
        <f>IF(ISNA(VLOOKUP($A222,'[2]1516 Exp_Rev Access'!$F$7:$GB$306,71,FALSE)),"",VLOOKUP($A222,'[2]1516 Exp_Rev Access'!$F$7:$GB$306,71,FALSE))</f>
        <v>0</v>
      </c>
      <c r="CN222" s="99">
        <f>IF(ISNA(VLOOKUP($A222,'[2]1516 Exp_Rev Access'!$F$7:$GB$306,72,FALSE)),"",VLOOKUP($A222,'[2]1516 Exp_Rev Access'!$F$7:$GB$306,72,FALSE))</f>
        <v>0</v>
      </c>
      <c r="CO222" s="99">
        <f>IF(ISNA(VLOOKUP($A222,'[2]1516 Exp_Rev Access'!$F$7:$GB$306,73,FALSE)),"",VLOOKUP($A222,'[2]1516 Exp_Rev Access'!$F$7:$GB$306,73,FALSE))</f>
        <v>0</v>
      </c>
      <c r="CP222" s="99">
        <f>IF(ISNA(VLOOKUP($A222,'[2]1516 Exp_Rev Access'!$F$7:$GB$306,74,FALSE)),"",VLOOKUP($A222,'[2]1516 Exp_Rev Access'!$F$7:$GB$306,74,FALSE))</f>
        <v>97894.36</v>
      </c>
      <c r="CQ222" s="99">
        <f>IF(ISNA(VLOOKUP($A222,'[2]1516 Exp_Rev Access'!$F$7:$GB$306,75,FALSE)),"",VLOOKUP($A222,'[2]1516 Exp_Rev Access'!$F$7:$GB$306,75,FALSE))</f>
        <v>0</v>
      </c>
      <c r="CR222" s="99">
        <f>IF(ISNA(VLOOKUP($A222,'[2]1516 Exp_Rev Access'!$F$7:$GB$306,76,FALSE)),"",VLOOKUP($A222,'[2]1516 Exp_Rev Access'!$F$7:$GB$306,76,FALSE))</f>
        <v>6635.61</v>
      </c>
      <c r="CS222" s="99">
        <f>IF(ISNA(VLOOKUP($A222,'[2]1516 Exp_Rev Access'!$F$7:$GB$306,77,FALSE)),"",VLOOKUP($A222,'[2]1516 Exp_Rev Access'!$F$7:$GB$306,77,FALSE))</f>
        <v>0</v>
      </c>
      <c r="CT222" s="99">
        <f>IF(ISNA(VLOOKUP($A222,'[2]1516 Exp_Rev Access'!$F$7:$GB$306,78,FALSE)),"",VLOOKUP($A222,'[2]1516 Exp_Rev Access'!$F$7:$GB$306,78,FALSE))</f>
        <v>87039.96</v>
      </c>
      <c r="CU222" s="99">
        <f>IF(ISNA(VLOOKUP($A222,'[2]1516 Exp_Rev Access'!$F$7:$GB$306,79,FALSE)),"",VLOOKUP($A222,'[2]1516 Exp_Rev Access'!$F$7:$GB$306,79,FALSE))</f>
        <v>12914.3</v>
      </c>
      <c r="CV222" s="99">
        <f>IF(ISNA(VLOOKUP($A222,'[2]1516 Exp_Rev Access'!$F$7:$GB$306,80,FALSE)),"",VLOOKUP($A222,'[2]1516 Exp_Rev Access'!$F$7:$GB$306,80,FALSE))</f>
        <v>0</v>
      </c>
      <c r="CW222" s="99">
        <f>IF(ISNA(VLOOKUP($A222,'[2]1516 Exp_Rev Access'!$F$7:$GB$306,81,FALSE)),"",VLOOKUP($A222,'[2]1516 Exp_Rev Access'!$F$7:$GB$306,81,FALSE))</f>
        <v>0</v>
      </c>
      <c r="CX222" s="99">
        <f>IF(ISNA(VLOOKUP($A222,'[2]1516 Exp_Rev Access'!$F$7:$GB$306,82,FALSE)),"",VLOOKUP($A222,'[2]1516 Exp_Rev Access'!$F$7:$GB$306,82,FALSE))</f>
        <v>0</v>
      </c>
      <c r="CY222" s="99">
        <f>IF(ISNA(VLOOKUP($A222,'[2]1516 Exp_Rev Access'!$F$7:$GB$306,83,FALSE)),"",VLOOKUP($A222,'[2]1516 Exp_Rev Access'!$F$7:$GB$306,83,FALSE))</f>
        <v>0</v>
      </c>
      <c r="CZ222" s="99">
        <f>IF(ISNA(VLOOKUP($A222,'[2]1516 Exp_Rev Access'!$F$7:$GB$306,84,FALSE)),"",VLOOKUP($A222,'[2]1516 Exp_Rev Access'!$F$7:$GB$306,84,FALSE))</f>
        <v>0</v>
      </c>
      <c r="DA222" s="99">
        <f>IF(ISNA(VLOOKUP($A222,'[2]1516 Exp_Rev Access'!$F$7:$GB$306,85,FALSE)),"",VLOOKUP($A222,'[2]1516 Exp_Rev Access'!$F$7:$GB$306,85,FALSE))</f>
        <v>0</v>
      </c>
      <c r="DB222" s="99">
        <f>IF(ISNA(VLOOKUP($A222,'[2]1516 Exp_Rev Access'!$F$7:$GB$306,86,FALSE)),"",VLOOKUP($A222,'[2]1516 Exp_Rev Access'!$F$7:$GB$306,86,FALSE))</f>
        <v>0</v>
      </c>
      <c r="DC222" s="99">
        <f>IF(ISNA(VLOOKUP($A222,'[2]1516 Exp_Rev Access'!$F$7:$GB$306,87,FALSE)),"",VLOOKUP($A222,'[2]1516 Exp_Rev Access'!$F$7:$GB$306,87,FALSE))</f>
        <v>0</v>
      </c>
      <c r="DD222" s="99">
        <f>IF(ISNA(VLOOKUP($A222,'[2]1516 Exp_Rev Access'!$F$7:$GB$306,88,FALSE)),"",VLOOKUP($A222,'[2]1516 Exp_Rev Access'!$F$7:$GB$306,88,FALSE))</f>
        <v>0</v>
      </c>
      <c r="DE222" s="99">
        <f>IF(ISNA(VLOOKUP($A222,'[2]1516 Exp_Rev Access'!$F$7:$GB$306,89,FALSE)),"",VLOOKUP($A222,'[2]1516 Exp_Rev Access'!$F$7:$GB$306,89,FALSE))</f>
        <v>0</v>
      </c>
      <c r="DF222" s="99">
        <f>IF(ISNA(VLOOKUP($A222,'[2]1516 Exp_Rev Access'!$F$7:$GB$306,90,FALSE)),"",VLOOKUP($A222,'[2]1516 Exp_Rev Access'!$F$7:$GB$306,90,FALSE))</f>
        <v>0</v>
      </c>
      <c r="DG222" s="99">
        <f>IF(ISNA(VLOOKUP($A222,'[2]1516 Exp_Rev Access'!$F$7:$GB$306,91,FALSE)),"",VLOOKUP($A222,'[2]1516 Exp_Rev Access'!$F$7:$GB$306,91,FALSE))</f>
        <v>0</v>
      </c>
      <c r="DH222" s="99">
        <f>IF(ISNA(VLOOKUP($A222,'[2]1516 Exp_Rev Access'!$F$7:$GB$306,92,FALSE)),"",VLOOKUP($A222,'[2]1516 Exp_Rev Access'!$F$7:$GB$306,92,FALSE))</f>
        <v>113685.79</v>
      </c>
      <c r="DI222" s="99">
        <f>IF(ISNA(VLOOKUP($A222,'[2]1516 Exp_Rev Access'!$F$7:$GB$306,93,FALSE)),"",VLOOKUP($A222,'[2]1516 Exp_Rev Access'!$F$7:$GB$306,93,FALSE))</f>
        <v>0</v>
      </c>
      <c r="DJ222" s="99">
        <f>IF(ISNA(VLOOKUP($A222,'[2]1516 Exp_Rev Access'!$F$7:$GB$306,94,FALSE)),"",VLOOKUP($A222,'[2]1516 Exp_Rev Access'!$F$7:$GB$306,94,FALSE))</f>
        <v>0</v>
      </c>
      <c r="DK222" s="99">
        <f>IF(ISNA(VLOOKUP($A222,'[2]1516 Exp_Rev Access'!$F$7:$GB$306,95,FALSE)),"",VLOOKUP($A222,'[2]1516 Exp_Rev Access'!$F$7:$GB$306,95,FALSE))</f>
        <v>0</v>
      </c>
      <c r="DL222" s="99">
        <f>IF(ISNA(VLOOKUP($A222,'[2]1516 Exp_Rev Access'!$F$7:$GB$306,96,FALSE)),"",VLOOKUP($A222,'[2]1516 Exp_Rev Access'!$F$7:$GB$306,96,FALSE))</f>
        <v>0</v>
      </c>
      <c r="DM222" s="99">
        <f>IF(ISNA(VLOOKUP($A222,'[2]1516 Exp_Rev Access'!$F$7:$GB$306,97,FALSE)),"",VLOOKUP($A222,'[2]1516 Exp_Rev Access'!$F$7:$GB$306,97,FALSE))</f>
        <v>0</v>
      </c>
      <c r="DN222" s="99">
        <f>IF(ISNA(VLOOKUP($A222,'[2]1516 Exp_Rev Access'!$F$7:$GB$306,98,FALSE)),"",VLOOKUP($A222,'[2]1516 Exp_Rev Access'!$F$7:$GB$306,98,FALSE))</f>
        <v>0</v>
      </c>
      <c r="DO222" s="99">
        <f>IF(ISNA(VLOOKUP($A222,'[2]1516 Exp_Rev Access'!$F$7:$GB$306,99,FALSE)),"",VLOOKUP($A222,'[2]1516 Exp_Rev Access'!$F$7:$GB$306,99,FALSE))</f>
        <v>0</v>
      </c>
      <c r="DP222" s="99">
        <f>IF(ISNA(VLOOKUP($A222,'[2]1516 Exp_Rev Access'!$F$7:$GB$306,100,FALSE)),"",VLOOKUP($A222,'[2]1516 Exp_Rev Access'!$F$7:$GB$306,100,FALSE))</f>
        <v>0</v>
      </c>
      <c r="DQ222" s="99">
        <f>IF(ISNA(VLOOKUP($A222,'[2]1516 Exp_Rev Access'!$F$7:$GB$306,101,FALSE)),"",VLOOKUP($A222,'[2]1516 Exp_Rev Access'!$F$7:$GB$306,101,FALSE))</f>
        <v>0</v>
      </c>
      <c r="DR222" s="99">
        <f>IF(ISNA(VLOOKUP($A222,'[2]1516 Exp_Rev Access'!$F$7:$GB$306,102,FALSE)),"",VLOOKUP($A222,'[2]1516 Exp_Rev Access'!$F$7:$GB$306,102,FALSE))</f>
        <v>0</v>
      </c>
      <c r="DS222" s="99">
        <f>IF(ISNA(VLOOKUP($A222,'[2]1516 Exp_Rev Access'!$F$7:$GB$306,103,FALSE)),"",VLOOKUP($A222,'[2]1516 Exp_Rev Access'!$F$7:$GB$306,103,FALSE))</f>
        <v>0</v>
      </c>
      <c r="DT222" s="99">
        <f>IF(ISNA(VLOOKUP($A222,'[2]1516 Exp_Rev Access'!$F$7:$GB$306,104,FALSE)),"",VLOOKUP($A222,'[2]1516 Exp_Rev Access'!$F$7:$GB$306,104,FALSE))</f>
        <v>0</v>
      </c>
      <c r="DU222" s="99">
        <f>IF(ISNA(VLOOKUP($A222,'[2]1516 Exp_Rev Access'!$F$7:$GB$306,105,FALSE)),"",VLOOKUP($A222,'[2]1516 Exp_Rev Access'!$F$7:$GB$306,105,FALSE))</f>
        <v>0</v>
      </c>
      <c r="DV222" s="99">
        <f>IF(ISNA(VLOOKUP($A222,'[2]1516 Exp_Rev Access'!$F$7:$GB$306,106,FALSE)),"",VLOOKUP($A222,'[2]1516 Exp_Rev Access'!$F$7:$GB$306,106,FALSE))</f>
        <v>0</v>
      </c>
      <c r="DW222" s="99">
        <f>IF(ISNA(VLOOKUP($A222,'[2]1516 Exp_Rev Access'!$F$7:$GB$306,107,FALSE)),"",VLOOKUP($A222,'[2]1516 Exp_Rev Access'!$F$7:$GB$306,107,FALSE))</f>
        <v>0</v>
      </c>
      <c r="DX222" s="99">
        <f>IF(ISNA(VLOOKUP($A222,'[2]1516 Exp_Rev Access'!$F$7:$GB$306,108,FALSE)),"",VLOOKUP($A222,'[2]1516 Exp_Rev Access'!$F$7:$GB$306,108,FALSE))</f>
        <v>27158.52</v>
      </c>
      <c r="DY222" s="99">
        <f>IF(ISNA(VLOOKUP($A222,'[2]1516 Exp_Rev Access'!$F$7:$GB$306,109,FALSE)),"",VLOOKUP($A222,'[2]1516 Exp_Rev Access'!$F$7:$GB$306,109,FALSE))</f>
        <v>0</v>
      </c>
      <c r="DZ222" s="99">
        <f>IF(ISNA(VLOOKUP($A222,'[2]1516 Exp_Rev Access'!$F$7:$GB$306,110,FALSE)),"",VLOOKUP($A222,'[2]1516 Exp_Rev Access'!$F$7:$GB$306,110,FALSE))</f>
        <v>0</v>
      </c>
      <c r="EA222" s="99">
        <f>IF(ISNA(VLOOKUP($A222,'[2]1516 Exp_Rev Access'!$F$7:$GB$306,111,FALSE)),"",VLOOKUP($A222,'[2]1516 Exp_Rev Access'!$F$7:$GB$306,111,FALSE))</f>
        <v>0</v>
      </c>
      <c r="EB222" s="99">
        <f>IF(ISNA(VLOOKUP($A222,'[2]1516 Exp_Rev Access'!$F$7:$GB$306,112,FALSE)),"",VLOOKUP($A222,'[2]1516 Exp_Rev Access'!$F$7:$GB$306,112,FALSE))</f>
        <v>0</v>
      </c>
      <c r="EC222" s="99">
        <f>IF(ISNA(VLOOKUP($A222,'[2]1516 Exp_Rev Access'!$F$7:$GB$306,113,FALSE)),"",VLOOKUP($A222,'[2]1516 Exp_Rev Access'!$F$7:$GB$306,113,FALSE))</f>
        <v>0</v>
      </c>
      <c r="ED222" s="99">
        <f>IF(ISNA(VLOOKUP($A222,'[2]1516 Exp_Rev Access'!$F$7:$GB$306,114,FALSE)),"",VLOOKUP($A222,'[2]1516 Exp_Rev Access'!$F$7:$GB$306,114,FALSE))</f>
        <v>0</v>
      </c>
      <c r="EE222" s="99">
        <f>IF(ISNA(VLOOKUP($A222,'[2]1516 Exp_Rev Access'!$F$7:$GB$306,115,FALSE)),"",VLOOKUP($A222,'[2]1516 Exp_Rev Access'!$F$7:$GB$306,115,FALSE))</f>
        <v>0</v>
      </c>
      <c r="EF222" s="99">
        <f>IF(ISNA(VLOOKUP($A222,'[2]1516 Exp_Rev Access'!$F$7:$GB$306,116,FALSE)),"",VLOOKUP($A222,'[2]1516 Exp_Rev Access'!$F$7:$GB$306,116,FALSE))</f>
        <v>0</v>
      </c>
      <c r="EG222" s="99">
        <f>IF(ISNA(VLOOKUP($A222,'[2]1516 Exp_Rev Access'!$F$7:$GB$306,117,FALSE)),"",VLOOKUP($A222,'[2]1516 Exp_Rev Access'!$F$7:$GB$306,117,FALSE))</f>
        <v>0</v>
      </c>
      <c r="EH222" s="99">
        <f>IF(ISNA(VLOOKUP($A222,'[2]1516 Exp_Rev Access'!$F$7:$GB$306,118,FALSE)),"",VLOOKUP($A222,'[2]1516 Exp_Rev Access'!$F$7:$GB$306,118,FALSE))</f>
        <v>0</v>
      </c>
      <c r="EI222" s="99">
        <f>IF(ISNA(VLOOKUP($A222,'[2]1516 Exp_Rev Access'!$F$7:$GB$306,119,FALSE)),"",VLOOKUP($A222,'[2]1516 Exp_Rev Access'!$F$7:$GB$306,119,FALSE))</f>
        <v>0</v>
      </c>
      <c r="EJ222" s="99">
        <f>IF(ISNA(VLOOKUP($A222,'[2]1516 Exp_Rev Access'!$F$7:$GB$306,120,FALSE)),"",VLOOKUP($A222,'[2]1516 Exp_Rev Access'!$F$7:$GB$306,120,FALSE))</f>
        <v>0</v>
      </c>
      <c r="EK222" s="99">
        <f>IF(ISNA(VLOOKUP($A222,'[2]1516 Exp_Rev Access'!$F$7:$GB$306,121,FALSE)),"",VLOOKUP($A222,'[2]1516 Exp_Rev Access'!$F$7:$GB$306,121,FALSE))</f>
        <v>0</v>
      </c>
      <c r="EL222" s="99">
        <f>IF(ISNA(VLOOKUP($A222,'[2]1516 Exp_Rev Access'!$F$7:$GB$306,122,FALSE)),"",VLOOKUP($A222,'[2]1516 Exp_Rev Access'!$F$7:$GB$306,122,FALSE))</f>
        <v>0</v>
      </c>
      <c r="EM222" s="99">
        <f>IF(ISNA(VLOOKUP($A222,'[2]1516 Exp_Rev Access'!$F$7:$GB$306,123,FALSE)),"",VLOOKUP($A222,'[2]1516 Exp_Rev Access'!$F$7:$GB$306,123,FALSE))</f>
        <v>0</v>
      </c>
      <c r="EN222" s="99">
        <f>IF(ISNA(VLOOKUP($A222,'[2]1516 Exp_Rev Access'!$F$7:$GB$306,124,FALSE)),"",VLOOKUP($A222,'[2]1516 Exp_Rev Access'!$F$7:$GB$306,124,FALSE))</f>
        <v>0</v>
      </c>
      <c r="EO222" s="99">
        <f>IF(ISNA(VLOOKUP($A222,'[2]1516 Exp_Rev Access'!$F$7:$GB$306,125,FALSE)),"",VLOOKUP($A222,'[2]1516 Exp_Rev Access'!$F$7:$GB$306,125,FALSE))</f>
        <v>0</v>
      </c>
      <c r="EP222" s="99">
        <f>IF(ISNA(VLOOKUP($A222,'[2]1516 Exp_Rev Access'!$F$7:$GB$306,126,FALSE)),"",VLOOKUP($A222,'[2]1516 Exp_Rev Access'!$F$7:$GB$306,126,FALSE))</f>
        <v>0</v>
      </c>
      <c r="EQ222" s="99">
        <f>IF(ISNA(VLOOKUP($A222,'[2]1516 Exp_Rev Access'!$F$7:$GB$306,127,FALSE)),"",VLOOKUP($A222,'[2]1516 Exp_Rev Access'!$F$7:$GB$306,127,FALSE))</f>
        <v>0</v>
      </c>
      <c r="ER222" s="99">
        <f>IF(ISNA(VLOOKUP($A222,'[2]1516 Exp_Rev Access'!$F$7:$GB$306,128,FALSE)),"",VLOOKUP($A222,'[2]1516 Exp_Rev Access'!$F$7:$GB$306,128,FALSE))</f>
        <v>0</v>
      </c>
      <c r="ES222" s="99">
        <f>IF(ISNA(VLOOKUP($A222,'[2]1516 Exp_Rev Access'!$F$7:$GB$306,129,FALSE)),"",VLOOKUP($A222,'[2]1516 Exp_Rev Access'!$F$7:$GB$306,129,FALSE))</f>
        <v>0</v>
      </c>
      <c r="ET222" s="99">
        <f>IF(ISNA(VLOOKUP($A222,'[2]1516 Exp_Rev Access'!$F$7:$GB$306,130,FALSE)),"",VLOOKUP($A222,'[2]1516 Exp_Rev Access'!$F$7:$GB$306,130,FALSE))</f>
        <v>0</v>
      </c>
      <c r="EU222" s="99">
        <f>IF(ISNA(VLOOKUP($A222,'[2]1516 Exp_Rev Access'!$F$7:$GB$306,131,FALSE)),"",VLOOKUP($A222,'[2]1516 Exp_Rev Access'!$F$7:$GB$306,131,FALSE))</f>
        <v>0</v>
      </c>
      <c r="EV222" s="99">
        <f>IF(ISNA(VLOOKUP($A222,'[2]1516 Exp_Rev Access'!$F$7:$GB$306,132,FALSE)),"",VLOOKUP($A222,'[2]1516 Exp_Rev Access'!$F$7:$GB$306,132,FALSE))</f>
        <v>0</v>
      </c>
      <c r="EW222" s="99">
        <f>IF(ISNA(VLOOKUP($A222,'[2]1516 Exp_Rev Access'!$F$7:$GB$306,133,FALSE)),"",VLOOKUP($A222,'[2]1516 Exp_Rev Access'!$F$7:$GB$306,133,FALSE))</f>
        <v>0</v>
      </c>
      <c r="EX222" s="99">
        <f>IF(ISNA(VLOOKUP($A222,'[2]1516 Exp_Rev Access'!$F$7:$GB$306,134,FALSE)),"",VLOOKUP($A222,'[2]1516 Exp_Rev Access'!$F$7:$GB$306,134,FALSE))</f>
        <v>0</v>
      </c>
      <c r="EY222" s="99">
        <f>IF(ISNA(VLOOKUP($A222,'[2]1516 Exp_Rev Access'!$F$7:$GB$306,135,FALSE)),"",VLOOKUP($A222,'[2]1516 Exp_Rev Access'!$F$7:$GB$306,135,FALSE))</f>
        <v>0</v>
      </c>
      <c r="EZ222" s="99">
        <f>IF(ISNA(VLOOKUP($A222,'[2]1516 Exp_Rev Access'!$F$7:$GB$306,136,FALSE)),"",VLOOKUP($A222,'[2]1516 Exp_Rev Access'!$F$7:$GB$306,136,FALSE))</f>
        <v>0</v>
      </c>
      <c r="FA222" s="99">
        <f>IF(ISNA(VLOOKUP($A222,'[2]1516 Exp_Rev Access'!$F$7:$GB$306,137,FALSE)),"",VLOOKUP($A222,'[2]1516 Exp_Rev Access'!$F$7:$GB$306,137,FALSE))</f>
        <v>0</v>
      </c>
      <c r="FB222" s="99">
        <f>IF(ISNA(VLOOKUP($A222,'[2]1516 Exp_Rev Access'!$F$7:$GB$306,138,FALSE)),"",VLOOKUP($A222,'[2]1516 Exp_Rev Access'!$F$7:$GB$306,138,FALSE))</f>
        <v>0</v>
      </c>
      <c r="FC222" s="99">
        <f>IF(ISNA(VLOOKUP($A222,'[2]1516 Exp_Rev Access'!$F$7:$GB$306,139,FALSE)),"",VLOOKUP($A222,'[2]1516 Exp_Rev Access'!$F$7:$GB$306,139,FALSE))</f>
        <v>0</v>
      </c>
      <c r="FD222" s="99">
        <f>IF(ISNA(VLOOKUP($A222,'[2]1516 Exp_Rev Access'!$F$7:$FS$306,140,FALSE)),"",VLOOKUP($A222,'[2]1516 Exp_Rev Access'!$F$7:$FS$306,140,FALSE))</f>
        <v>0</v>
      </c>
      <c r="FE222" s="99">
        <f>IF(ISNA(VLOOKUP($A222,'[2]1516 Exp_Rev Access'!$F$7:$FS$306,141,FALSE)),"",VLOOKUP($A222,'[2]1516 Exp_Rev Access'!$F$7:$FS$306,141,FALSE))</f>
        <v>0</v>
      </c>
      <c r="FF222" s="99">
        <f>IF(ISNA(VLOOKUP($A222,'[2]1516 Exp_Rev Access'!$F$7:$FS$306,142,FALSE)),"",VLOOKUP($A222,'[2]1516 Exp_Rev Access'!$F$7:$FS$306,142,FALSE))</f>
        <v>0</v>
      </c>
      <c r="FG222" s="99">
        <f>IF(ISNA(VLOOKUP($A222,'[2]1516 Exp_Rev Access'!$F$7:$FS$306,143,FALSE)),"",VLOOKUP($A222,'[2]1516 Exp_Rev Access'!$F$7:$FS$306,143,FALSE))</f>
        <v>0</v>
      </c>
      <c r="FH222" s="99">
        <f>IF(ISNA(VLOOKUP($A222,'[2]1516 Exp_Rev Access'!$F$7:$FS$306,144,FALSE)),"",VLOOKUP($A222,'[2]1516 Exp_Rev Access'!$F$7:$FS$306,144,FALSE))</f>
        <v>0</v>
      </c>
      <c r="FI222" s="99">
        <f>IF(ISNA(VLOOKUP($A222,'[2]1516 Exp_Rev Access'!$F$7:$FS$306,145,FALSE)),"",VLOOKUP($A222,'[2]1516 Exp_Rev Access'!$F$7:$FS$306,145,FALSE))</f>
        <v>0</v>
      </c>
      <c r="FJ222" s="99">
        <f>IF(ISNA(VLOOKUP($A222,'[2]1516 Exp_Rev Access'!$F$7:$FS$306,146,FALSE)),"",VLOOKUP($A222,'[2]1516 Exp_Rev Access'!$F$7:$FS$306,146,FALSE))</f>
        <v>0</v>
      </c>
      <c r="FK222" s="99">
        <f>IF(ISNA(VLOOKUP($A222,'[2]1516 Exp_Rev Access'!$F$7:$FS$306,147,FALSE)),"",VLOOKUP($A222,'[2]1516 Exp_Rev Access'!$F$7:$FS$306,147,FALSE))</f>
        <v>0</v>
      </c>
      <c r="FL222" s="99">
        <f>IF(ISNA(VLOOKUP($A222,'[2]1516 Exp_Rev Access'!$F$7:$FS$306,148,FALSE)),"",VLOOKUP($A222,'[2]1516 Exp_Rev Access'!$F$7:$FS$306,148,FALSE))</f>
        <v>0</v>
      </c>
      <c r="FM222" s="99">
        <f>IF(ISNA(VLOOKUP($A222,'[2]1516 Exp_Rev Access'!$F$7:$FS$306,149,FALSE)),"",VLOOKUP($A222,'[2]1516 Exp_Rev Access'!$F$7:$FS$306,149,FALSE))</f>
        <v>0</v>
      </c>
      <c r="FN222" s="99">
        <f>IF(ISNA(VLOOKUP($A222,'[2]1516 Exp_Rev Access'!$F$7:$FS$306,150,FALSE)),"",VLOOKUP($A222,'[2]1516 Exp_Rev Access'!$F$7:$FS$306,150,FALSE))</f>
        <v>0</v>
      </c>
      <c r="FO222" s="99">
        <f>IF(ISNA(VLOOKUP($A222,'[2]1516 Exp_Rev Access'!$F$7:$FS$306,151,FALSE)),"",VLOOKUP($A222,'[2]1516 Exp_Rev Access'!$F$7:$FS$306,151,FALSE))</f>
        <v>0</v>
      </c>
      <c r="FP222" s="99">
        <f>IF(ISNA(VLOOKUP($A222,'[2]1516 Exp_Rev Access'!$F$7:$FS$306,152,FALSE)),"",VLOOKUP($A222,'[2]1516 Exp_Rev Access'!$F$7:$FS$306,152,FALSE))</f>
        <v>0</v>
      </c>
      <c r="FQ222" s="99">
        <f>IF(ISNA(VLOOKUP($A222,'[2]1516 Exp_Rev Access'!$F$7:$FS$306,153,FALSE)),"",VLOOKUP($A222,'[2]1516 Exp_Rev Access'!$F$7:$FS$306,153,FALSE))</f>
        <v>16370.58</v>
      </c>
      <c r="FR222" s="101">
        <f t="shared" si="283"/>
        <v>361699.12</v>
      </c>
      <c r="FS222" s="72">
        <f t="shared" si="284"/>
        <v>5.1935611792025285E-2</v>
      </c>
      <c r="FT222" s="94">
        <f t="shared" si="285"/>
        <v>606.145461858158</v>
      </c>
      <c r="FU222" s="99">
        <f>IF(ISNA(VLOOKUP($A222,'[2]1516 Exp_Rev Access'!$F$7:$GB$306,154,FALSE)),"",VLOOKUP($A222,'[2]1516 Exp_Rev Access'!$F$7:$GB$306,154,FALSE))</f>
        <v>0</v>
      </c>
      <c r="FV222" s="99">
        <f>IF(ISNA(VLOOKUP($A222,'[2]1516 Exp_Rev Access'!$F$7:$GB$306,155,FALSE)),"",VLOOKUP($A222,'[2]1516 Exp_Rev Access'!$F$7:$GB$306,155,FALSE))</f>
        <v>12105.98</v>
      </c>
      <c r="FW222" s="99">
        <f>IF(ISNA(VLOOKUP($A222,'[2]1516 Exp_Rev Access'!$F$7:$GB$306,156,FALSE)),"",VLOOKUP($A222,'[2]1516 Exp_Rev Access'!$F$7:$GB$306,156,FALSE))</f>
        <v>0</v>
      </c>
      <c r="FX222" s="99">
        <f>IF(ISNA(VLOOKUP($A222,'[2]1516 Exp_Rev Access'!$F$7:$GB$306,157,FALSE)),"",VLOOKUP($A222,'[2]1516 Exp_Rev Access'!$F$7:$GB$306,157,FALSE))</f>
        <v>0</v>
      </c>
      <c r="FY222" s="99">
        <f>IF(ISNA(VLOOKUP($A222,'[2]1516 Exp_Rev Access'!$F$7:$GB$306,158,FALSE)),"",VLOOKUP($A222,'[2]1516 Exp_Rev Access'!$F$7:$GB$306,158,FALSE))</f>
        <v>0</v>
      </c>
      <c r="FZ222" s="99">
        <f>IF(ISNA(VLOOKUP($A222,'[2]1516 Exp_Rev Access'!$F$7:$GB$306,159,FALSE)),"",VLOOKUP($A222,'[2]1516 Exp_Rev Access'!$F$7:$GB$306,159,FALSE))</f>
        <v>0</v>
      </c>
      <c r="GA222" s="99">
        <f>IF(ISNA(VLOOKUP($A222,'[2]1516 Exp_Rev Access'!$F$7:$GB$306,160,FALSE)),"",VLOOKUP($A222,'[2]1516 Exp_Rev Access'!$F$7:$GB$306,160,FALSE))</f>
        <v>0</v>
      </c>
      <c r="GB222" s="99">
        <f>IF(ISNA(VLOOKUP($A222,'[2]1516 Exp_Rev Access'!$F$7:$GB$306,161,FALSE)),"",VLOOKUP($A222,'[2]1516 Exp_Rev Access'!$F$7:$GB$306,161,FALSE))</f>
        <v>0</v>
      </c>
      <c r="GC222" s="99">
        <f>IF(ISNA(VLOOKUP($A222,'[2]1516 Exp_Rev Access'!$F$7:$GB$306,162,FALSE)),"",VLOOKUP($A222,'[2]1516 Exp_Rev Access'!$F$7:$GB$306,162,FALSE))</f>
        <v>0</v>
      </c>
      <c r="GD222" s="99">
        <f>IF(ISNA(VLOOKUP($A222,'[2]1516 Exp_Rev Access'!$F$7:$GB$306,163,FALSE)),"",VLOOKUP($A222,'[2]1516 Exp_Rev Access'!$F$7:$GB$306,163,FALSE))</f>
        <v>20935.900000000001</v>
      </c>
      <c r="GE222" s="99">
        <f>IF(ISNA(VLOOKUP($A222,'[2]1516 Exp_Rev Access'!$F$7:$GB$306,164,FALSE)),"",VLOOKUP($A222,'[2]1516 Exp_Rev Access'!$F$7:$GB$306,164,FALSE))</f>
        <v>0</v>
      </c>
      <c r="GF222" s="99">
        <f>IF(ISNA(VLOOKUP($A222,'[2]1516 Exp_Rev Access'!$F$7:$GB$306,165,FALSE)),"",VLOOKUP($A222,'[2]1516 Exp_Rev Access'!$F$7:$GB$306,165,FALSE))</f>
        <v>0</v>
      </c>
      <c r="GG222" s="99">
        <f>IF(ISNA(VLOOKUP($A222,'[2]1516 Exp_Rev Access'!$F$7:$GB$306,166,FALSE)),"",VLOOKUP($A222,'[2]1516 Exp_Rev Access'!$F$7:$GB$306,166,FALSE))</f>
        <v>0</v>
      </c>
      <c r="GH222" s="99">
        <f>IF(ISNA(VLOOKUP($A222,'[2]1516 Exp_Rev Access'!$F$7:$GB$306,167,FALSE)),"",VLOOKUP($A222,'[2]1516 Exp_Rev Access'!$F$7:$GB$306,167,FALSE))</f>
        <v>0</v>
      </c>
      <c r="GI222" s="99">
        <f>IF(ISNA(VLOOKUP($A222,'[2]1516 Exp_Rev Access'!$F$7:$GB$306,168,FALSE)),"",VLOOKUP($A222,'[2]1516 Exp_Rev Access'!$F$7:$GB$306,168,FALSE))</f>
        <v>0</v>
      </c>
      <c r="GJ222" s="99">
        <f>IF(ISNA(VLOOKUP($A222,'[2]1516 Exp_Rev Access'!$F$7:$GB$306,169,FALSE)),"",VLOOKUP($A222,'[2]1516 Exp_Rev Access'!$F$7:$GB$306,169,FALSE))</f>
        <v>400</v>
      </c>
      <c r="GK222" s="99">
        <f>IF(ISNA(VLOOKUP($A222,'[2]1516 Exp_Rev Access'!$F$7:$GB$306,170,FALSE)),"",VLOOKUP($A222,'[2]1516 Exp_Rev Access'!$F$7:$GB$306,170,FALSE))</f>
        <v>0</v>
      </c>
      <c r="GL222" s="99">
        <f>IF(ISNA(VLOOKUP($A222,'[2]1516 Exp_Rev Access'!$F$7:$GB$306,171,FALSE)),"",VLOOKUP($A222,'[2]1516 Exp_Rev Access'!$F$7:$GB$306,171,FALSE))</f>
        <v>0</v>
      </c>
      <c r="GM222" s="99">
        <f>IF(ISNA(VLOOKUP($A222,'[2]1516 Exp_Rev Access'!$F$7:$GB$306,172,FALSE)),"",VLOOKUP($A222,'[2]1516 Exp_Rev Access'!$F$7:$GB$306,172,FALSE))</f>
        <v>0</v>
      </c>
      <c r="GN222" s="99">
        <f>IF(ISNA(VLOOKUP($A222,'[2]1516 Exp_Rev Access'!$F$7:$GB$306,173,FALSE)),"",VLOOKUP($A222,'[2]1516 Exp_Rev Access'!$F$7:$GB$306,173,FALSE))</f>
        <v>0</v>
      </c>
      <c r="GO222" s="99">
        <f>IF(ISNA(VLOOKUP($A222,'[2]1516 Exp_Rev Access'!$F$7:$GB$306,174,FALSE)),"",VLOOKUP($A222,'[2]1516 Exp_Rev Access'!$F$7:$GB$306,174,FALSE))</f>
        <v>0</v>
      </c>
      <c r="GP222" s="99">
        <f>IF(ISNA(VLOOKUP($A222,'[2]1516 Exp_Rev Access'!$F$7:$GB$306,175,FALSE)),"",VLOOKUP($A222,'[2]1516 Exp_Rev Access'!$F$7:$GB$306,175,FALSE))</f>
        <v>0</v>
      </c>
      <c r="GQ222" s="99">
        <f>IF(ISNA(VLOOKUP($A222,'[2]1516 Exp_Rev Access'!$F$7:$GB$306,176,FALSE)),"",VLOOKUP($A222,'[2]1516 Exp_Rev Access'!$F$7:$GB$306,176,FALSE))</f>
        <v>0</v>
      </c>
      <c r="GR222" s="99">
        <f>IF(ISNA(VLOOKUP($A222,'[2]1516 Exp_Rev Access'!$F$7:$GB$306,177,FALSE)),"",VLOOKUP($A222,'[2]1516 Exp_Rev Access'!$F$7:$GB$306,177,FALSE))</f>
        <v>0</v>
      </c>
      <c r="GS222" s="99">
        <f>IF(ISNA(VLOOKUP($A222,'[2]1516 Exp_Rev Access'!$F$7:$GB$306,178,FALSE)),"",VLOOKUP($A222,'[2]1516 Exp_Rev Access'!$F$7:$GB$306,178,FALSE))</f>
        <v>0</v>
      </c>
      <c r="GT222" s="101">
        <f t="shared" si="286"/>
        <v>33441.880000000005</v>
      </c>
      <c r="GU222" s="72">
        <f t="shared" si="287"/>
        <v>4.8018488330176055E-3</v>
      </c>
      <c r="GV222" s="84">
        <f t="shared" si="288"/>
        <v>56.042834160075095</v>
      </c>
    </row>
    <row r="223" spans="1:207" customFormat="1" ht="12" customHeight="1" x14ac:dyDescent="0.2">
      <c r="A223" s="96" t="s">
        <v>553</v>
      </c>
      <c r="B223" s="69" t="s">
        <v>554</v>
      </c>
      <c r="C223" s="80">
        <f>IF(ISNA(VLOOKUP($A223,'[2]1516 enrollment_Rev_Exp by size'!$A$6:$G$320,3,FALSE)),"",VLOOKUP($A223,'[2]1516 enrollment_Rev_Exp by size'!$A$6:$G$320,3,FALSE))</f>
        <v>631.66999999999985</v>
      </c>
      <c r="D223" s="97">
        <v>7343067.3499999996</v>
      </c>
      <c r="E223" s="80">
        <f t="shared" si="268"/>
        <v>7343067.3499999996</v>
      </c>
      <c r="F223" s="80">
        <f t="shared" si="269"/>
        <v>0</v>
      </c>
      <c r="G223" s="98">
        <f>IF(ISNA(VLOOKUP($A223,'[2]1516 Exp_Rev Access'!$F$7:$FS$306,2,FALSE)),"",VLOOKUP($A223,'[2]1516 Exp_Rev Access'!$F$7:$FS$306,2,FALSE))</f>
        <v>880105.85</v>
      </c>
      <c r="H223" s="98">
        <f>IF(ISNA(VLOOKUP($A223,'[2]1516 Exp_Rev Access'!$F$7:$FS$306,3,FALSE)),"",VLOOKUP($A223,'[2]1516 Exp_Rev Access'!$F$7:$FS$306,3,FALSE))</f>
        <v>0</v>
      </c>
      <c r="I223" s="98">
        <f>IF(ISNA(VLOOKUP($A223,'[2]1516 Exp_Rev Access'!$F$7:$FS$306,4,FALSE)),"",VLOOKUP($A223,'[2]1516 Exp_Rev Access'!$F$7:$FS$306,4,FALSE))</f>
        <v>0</v>
      </c>
      <c r="J223" s="98">
        <f>IF(ISNA(VLOOKUP($A223,'[2]1516 Exp_Rev Access'!$F$7:$FS$306,5,FALSE)),"",VLOOKUP($A223,'[2]1516 Exp_Rev Access'!$F$7:$FS$306,5,FALSE))</f>
        <v>231043.55</v>
      </c>
      <c r="K223" s="98">
        <f>IF(ISNA(VLOOKUP($A223,'[2]1516 Exp_Rev Access'!$F$7:$FS$306,6,FALSE)),"",VLOOKUP($A223,'[2]1516 Exp_Rev Access'!$F$7:$FS$306,6,FALSE))</f>
        <v>0</v>
      </c>
      <c r="L223" s="98">
        <f>IF(ISNA(VLOOKUP($A223,'[2]1516 Exp_Rev Access'!$F$7:$FS$306,7,FALSE)),"",VLOOKUP($A223,'[2]1516 Exp_Rev Access'!$F$7:$FS$306,7,FALSE))</f>
        <v>0</v>
      </c>
      <c r="M223" s="90">
        <f t="shared" si="270"/>
        <v>1111149.3999999999</v>
      </c>
      <c r="N223" s="72">
        <f t="shared" si="271"/>
        <v>0.1513195163598765</v>
      </c>
      <c r="O223" s="73">
        <f t="shared" si="272"/>
        <v>1759.0662846106356</v>
      </c>
      <c r="P223" s="99">
        <f>IF(ISNA(VLOOKUP($A223,'[2]1516 Exp_Rev Access'!$F$7:$FS$306,8,FALSE)),"",VLOOKUP($A223,'[2]1516 Exp_Rev Access'!$F$7:$FS$306,8,FALSE))</f>
        <v>0</v>
      </c>
      <c r="Q223" s="99">
        <f>IF(ISNA(VLOOKUP($A223,'[2]1516 Exp_Rev Access'!$F$7:$FS$306,9,FALSE)),"",VLOOKUP($A223,'[2]1516 Exp_Rev Access'!$F$7:$FS$306,9,FALSE))</f>
        <v>0</v>
      </c>
      <c r="R223" s="99">
        <f>IF(ISNA(VLOOKUP($A223,'[2]1516 Exp_Rev Access'!$F$7:$FS$306,10,FALSE)),"",VLOOKUP($A223,'[2]1516 Exp_Rev Access'!$F$7:$FS$306,10,FALSE))</f>
        <v>0</v>
      </c>
      <c r="S223" s="99">
        <f>IF(ISNA(VLOOKUP($A223,'[2]1516 Exp_Rev Access'!$F$7:$FS$306,11,FALSE)),"",VLOOKUP($A223,'[2]1516 Exp_Rev Access'!$F$7:$FS$306,11,FALSE))</f>
        <v>0</v>
      </c>
      <c r="T223" s="99">
        <f>IF(ISNA(VLOOKUP($A223,'[2]1516 Exp_Rev Access'!$F$7:$FS$306,12,FALSE)),"",VLOOKUP($A223,'[2]1516 Exp_Rev Access'!$F$7:$FS$306,12,FALSE))</f>
        <v>0</v>
      </c>
      <c r="U223" s="99">
        <f>IF(ISNA(VLOOKUP($A223,'[2]1516 Exp_Rev Access'!$F$7:$FS$306,13,FALSE)),"",VLOOKUP($A223,'[2]1516 Exp_Rev Access'!$F$7:$FS$306,13,FALSE))</f>
        <v>1950</v>
      </c>
      <c r="V223" s="99">
        <f>IF(ISNA(VLOOKUP($A223,'[2]1516 Exp_Rev Access'!$F$7:$FS$306,14,FALSE)),"",VLOOKUP($A223,'[2]1516 Exp_Rev Access'!$F$7:$FS$306,14,FALSE))</f>
        <v>0</v>
      </c>
      <c r="W223" s="99">
        <f>IF(ISNA(VLOOKUP($A223,'[2]1516 Exp_Rev Access'!$F$7:$FS$306,15,FALSE)),"",VLOOKUP($A223,'[2]1516 Exp_Rev Access'!$F$7:$FS$306,15,FALSE))</f>
        <v>0</v>
      </c>
      <c r="X223" s="99">
        <f>IF(ISNA(VLOOKUP($A223,'[2]1516 Exp_Rev Access'!$F$7:$FS$306,16,FALSE)),"",VLOOKUP($A223,'[2]1516 Exp_Rev Access'!$F$7:$FS$306,16,FALSE))</f>
        <v>11522.59</v>
      </c>
      <c r="Y223" s="99">
        <f>IF(ISNA(VLOOKUP($A223,'[2]1516 Exp_Rev Access'!$F$7:$FS$306,17,FALSE)),"",VLOOKUP($A223,'[2]1516 Exp_Rev Access'!$F$7:$FS$306,17,FALSE))</f>
        <v>42</v>
      </c>
      <c r="Z223" s="99">
        <f>IF(ISNA(VLOOKUP($A223,'[2]1516 Exp_Rev Access'!$F$7:$FS$306,18,FALSE)),"",VLOOKUP($A223,'[2]1516 Exp_Rev Access'!$F$7:$FS$306,18,FALSE))</f>
        <v>0</v>
      </c>
      <c r="AA223" s="99">
        <f>IF(ISNA(VLOOKUP($A223,'[2]1516 Exp_Rev Access'!$F$7:$FS$306,19,FALSE)),"",VLOOKUP($A223,'[2]1516 Exp_Rev Access'!$F$7:$FS$306,19,FALSE))</f>
        <v>0</v>
      </c>
      <c r="AB223" s="99">
        <f>IF(ISNA(VLOOKUP($A223,'[2]1516 Exp_Rev Access'!$F$7:$FS$306,20,FALSE)),"",VLOOKUP($A223,'[2]1516 Exp_Rev Access'!$F$7:$FS$306,20,FALSE))</f>
        <v>0</v>
      </c>
      <c r="AC223" s="99">
        <f>IF(ISNA(VLOOKUP($A223,'[2]1516 Exp_Rev Access'!$F$7:$FS$306,21,FALSE)),"",VLOOKUP($A223,'[2]1516 Exp_Rev Access'!$F$7:$FS$306,21,FALSE))</f>
        <v>104183.21</v>
      </c>
      <c r="AD223" s="99">
        <f>IF(ISNA(VLOOKUP($A223,'[2]1516 Exp_Rev Access'!$F$7:$FS$306,22,FALSE)),"",VLOOKUP($A223,'[2]1516 Exp_Rev Access'!$F$7:$FS$306,22,FALSE))</f>
        <v>3759.22</v>
      </c>
      <c r="AE223" s="99">
        <f>IF(ISNA(VLOOKUP($A223,'[2]1516 Exp_Rev Access'!$F$7:$FS$306,23,FALSE)),"",VLOOKUP($A223,'[2]1516 Exp_Rev Access'!$F$7:$FS$306,23,FALSE))</f>
        <v>0</v>
      </c>
      <c r="AF223" s="99">
        <f>IF(ISNA(VLOOKUP($A223,'[2]1516 Exp_Rev Access'!$F$7:$FS$306,24,FALSE)),"",VLOOKUP($A223,'[2]1516 Exp_Rev Access'!$F$7:$FS$306,24,FALSE))</f>
        <v>3701.8</v>
      </c>
      <c r="AG223" s="99">
        <f>IF(ISNA(VLOOKUP($A223,'[2]1516 Exp_Rev Access'!$F$7:$FS$306,25,FALSE)),"",VLOOKUP($A223,'[2]1516 Exp_Rev Access'!$F$7:$FS$306,25,FALSE))</f>
        <v>604.9</v>
      </c>
      <c r="AH223" s="98">
        <f>IF(ISNA(VLOOKUP($A223,'[2]1516 Exp_Rev Access'!$F$7:$FS$306,26,FALSE)),"",VLOOKUP($A223,'[2]1516 Exp_Rev Access'!$F$7:$FS$306,26,FALSE))</f>
        <v>2147.35</v>
      </c>
      <c r="AI223" s="98">
        <f>IF(ISNA(VLOOKUP($A223,'[2]1516 Exp_Rev Access'!$F$7:$FS$306,27,FALSE)),"",VLOOKUP($A223,'[2]1516 Exp_Rev Access'!$F$7:$FS$306,27,FALSE))</f>
        <v>0</v>
      </c>
      <c r="AJ223" s="98">
        <f>IF(ISNA(VLOOKUP($A223,'[2]1516 Exp_Rev Access'!$F$7:$FS$306,28,FALSE)),"",VLOOKUP($A223,'[2]1516 Exp_Rev Access'!$F$7:$FS$306,28,FALSE))</f>
        <v>6458.65</v>
      </c>
      <c r="AK223" s="98">
        <f>IF(ISNA(VLOOKUP($A223,'[2]1516 Exp_Rev Access'!$F$7:$FS$306,29,FALSE)),"",VLOOKUP($A223,'[2]1516 Exp_Rev Access'!$F$7:$FS$306,29,FALSE))</f>
        <v>5464.31</v>
      </c>
      <c r="AL223" s="100">
        <f t="shared" si="273"/>
        <v>139834.03</v>
      </c>
      <c r="AM223" s="72">
        <f t="shared" si="274"/>
        <v>1.9042999789454472E-2</v>
      </c>
      <c r="AN223" s="94">
        <f t="shared" si="275"/>
        <v>221.37196637484769</v>
      </c>
      <c r="AO223" s="99">
        <f>IF(ISNA(VLOOKUP($A223,'[2]1516 Exp_Rev Access'!$F$7:$GB$306,30,FALSE)),"",VLOOKUP($A223,'[2]1516 Exp_Rev Access'!$F$7:$FS$306,30,FALSE))</f>
        <v>4244860.87</v>
      </c>
      <c r="AP223" s="99">
        <f>IF(ISNA(VLOOKUP($A223,'[2]1516 Exp_Rev Access'!$F$7:$GB$306,31,FALSE)),"",VLOOKUP($A223,'[2]1516 Exp_Rev Access'!$F$7:$FS$306,31,FALSE))</f>
        <v>89294.080000000002</v>
      </c>
      <c r="AQ223" s="99">
        <f>IF(ISNA(VLOOKUP($A223,'[2]1516 Exp_Rev Access'!$F$7:$GB$306,32,FALSE)),"",VLOOKUP($A223,'[2]1516 Exp_Rev Access'!$F$7:$FS$306,32,FALSE))</f>
        <v>299424.36</v>
      </c>
      <c r="AR223" s="99">
        <f>IF(ISNA(VLOOKUP($A223,'[2]1516 Exp_Rev Access'!$F$7:$GB$306,33,FALSE)),"",VLOOKUP($A223,'[2]1516 Exp_Rev Access'!$F$7:$FS$306,33,FALSE))</f>
        <v>0</v>
      </c>
      <c r="AS223" s="99">
        <f>IF(ISNA(VLOOKUP($A223,'[2]1516 Exp_Rev Access'!$F$7:$GB$306,34,FALSE)),"",VLOOKUP($A223,'[2]1516 Exp_Rev Access'!$F$7:$FS$306,34,FALSE))</f>
        <v>0</v>
      </c>
      <c r="AT223" s="101">
        <f t="shared" si="276"/>
        <v>4633579.3100000005</v>
      </c>
      <c r="AU223" s="72">
        <f t="shared" si="277"/>
        <v>0.6310141374367213</v>
      </c>
      <c r="AV223" s="94">
        <f t="shared" si="278"/>
        <v>7335.4430477939459</v>
      </c>
      <c r="AW223" s="99">
        <f>IF(ISNA(VLOOKUP($A223,'[2]1516 Exp_Rev Access'!$F$7:$GB$306,35,FALSE)),"",VLOOKUP($A223,'[2]1516 Exp_Rev Access'!$F$7:$GB$306,35,FALSE))</f>
        <v>0</v>
      </c>
      <c r="AX223" s="99">
        <f>IF(ISNA(VLOOKUP($A223,'[2]1516 Exp_Rev Access'!$F$7:$GB$306,36,FALSE)),"",VLOOKUP($A223,'[2]1516 Exp_Rev Access'!$F$7:$GB$306,36,FALSE))</f>
        <v>440629</v>
      </c>
      <c r="AY223" s="99">
        <f>IF(ISNA(VLOOKUP($A223,'[2]1516 Exp_Rev Access'!$F$7:$GB$306,37,FALSE)),"",VLOOKUP($A223,'[2]1516 Exp_Rev Access'!$F$7:$GB$306,37,FALSE))</f>
        <v>43419.98</v>
      </c>
      <c r="AZ223" s="99">
        <f>IF(ISNA(VLOOKUP($A223,'[2]1516 Exp_Rev Access'!$F$7:$GB$306,38,FALSE)),"",VLOOKUP($A223,'[2]1516 Exp_Rev Access'!$F$7:$GB$306,38,FALSE))</f>
        <v>0</v>
      </c>
      <c r="BA223" s="99">
        <f>IF(ISNA(VLOOKUP($A223,'[2]1516 Exp_Rev Access'!$F$7:$GB$306,39,FALSE)),"",VLOOKUP($A223,'[2]1516 Exp_Rev Access'!$F$7:$GB$306,39,FALSE))</f>
        <v>0</v>
      </c>
      <c r="BB223" s="99">
        <f>IF(ISNA(VLOOKUP($A223,'[2]1516 Exp_Rev Access'!$F$7:$GB$306,40,FALSE)),"",VLOOKUP($A223,'[2]1516 Exp_Rev Access'!$F$7:$GB$306,40,FALSE))</f>
        <v>126187.61</v>
      </c>
      <c r="BC223" s="99">
        <f>IF(ISNA(VLOOKUP($A223,'[2]1516 Exp_Rev Access'!$F$7:$GB$306,41,FALSE)),"",VLOOKUP($A223,'[2]1516 Exp_Rev Access'!$F$7:$GB$306,41,FALSE))</f>
        <v>0</v>
      </c>
      <c r="BD223" s="99">
        <f>IF(ISNA(VLOOKUP($A223,'[2]1516 Exp_Rev Access'!$F$7:$GB$306,42,FALSE)),"",VLOOKUP($A223,'[2]1516 Exp_Rev Access'!$F$7:$GB$306,42,FALSE))</f>
        <v>9593.81</v>
      </c>
      <c r="BE223" s="99">
        <f>IF(ISNA(VLOOKUP($A223,'[2]1516 Exp_Rev Access'!$F$7:$GB$306,43,FALSE)),"",VLOOKUP($A223,'[2]1516 Exp_Rev Access'!$F$7:$GB$306,43,FALSE))</f>
        <v>0</v>
      </c>
      <c r="BF223" s="99">
        <f>IF(ISNA(VLOOKUP($A223,'[2]1516 Exp_Rev Access'!$F$7:$GB$306,44,FALSE)),"",VLOOKUP($A223,'[2]1516 Exp_Rev Access'!$F$7:$GB$306,44,FALSE))</f>
        <v>0</v>
      </c>
      <c r="BG223" s="99">
        <f>IF(ISNA(VLOOKUP($A223,'[2]1516 Exp_Rev Access'!$F$7:$GB$306,45,FALSE)),"",VLOOKUP($A223,'[2]1516 Exp_Rev Access'!$F$7:$GB$306,45,FALSE))</f>
        <v>4409.42</v>
      </c>
      <c r="BH223" s="99">
        <f>IF(ISNA(VLOOKUP($A223,'[2]1516 Exp_Rev Access'!$F$7:$GB$306,46,FALSE)),"",VLOOKUP($A223,'[2]1516 Exp_Rev Access'!$F$7:$GB$306,46,FALSE))</f>
        <v>0</v>
      </c>
      <c r="BI223" s="99">
        <f>IF(ISNA(VLOOKUP($A223,'[2]1516 Exp_Rev Access'!$F$7:$GB$306,47,FALSE)),"",VLOOKUP($A223,'[2]1516 Exp_Rev Access'!$F$7:$GB$306,47,FALSE))</f>
        <v>4050.86</v>
      </c>
      <c r="BJ223" s="99">
        <f>IF(ISNA(VLOOKUP($A223,'[2]1516 Exp_Rev Access'!$F$7:$GB$306,48,FALSE)),"",VLOOKUP($A223,'[2]1516 Exp_Rev Access'!$F$7:$GB$306,48,FALSE))</f>
        <v>359963.19</v>
      </c>
      <c r="BK223" s="99">
        <f>IF(ISNA(VLOOKUP($A223,'[2]1516 Exp_Rev Access'!$F$7:$GB$306,49,FALSE)),"",VLOOKUP($A223,'[2]1516 Exp_Rev Access'!$F$7:$GB$306,49,FALSE))</f>
        <v>0</v>
      </c>
      <c r="BL223" s="99">
        <f>IF(ISNA(VLOOKUP($A223,'[2]1516 Exp_Rev Access'!$F$7:$GB$306,50,FALSE)),"",VLOOKUP($A223,'[2]1516 Exp_Rev Access'!$F$7:$GB$306,50,FALSE))</f>
        <v>0</v>
      </c>
      <c r="BM223" s="99">
        <f>IF(ISNA(VLOOKUP($A223,'[2]1516 Exp_Rev Access'!$F$7:$GB$306,51,FALSE)),"",VLOOKUP($A223,'[2]1516 Exp_Rev Access'!$F$7:$GB$306,51,FALSE))</f>
        <v>0</v>
      </c>
      <c r="BN223" s="99">
        <f>IF(ISNA(VLOOKUP($A223,'[2]1516 Exp_Rev Access'!$F$7:$GB$306,52,FALSE)),"",VLOOKUP($A223,'[2]1516 Exp_Rev Access'!$F$7:$GB$306,52,FALSE))</f>
        <v>0</v>
      </c>
      <c r="BO223" s="99">
        <f>IF(ISNA(VLOOKUP($A223,'[2]1516 Exp_Rev Access'!$F$7:$GB$306,53,FALSE)),"",VLOOKUP($A223,'[2]1516 Exp_Rev Access'!$F$7:$GB$306,53,FALSE))</f>
        <v>0</v>
      </c>
      <c r="BP223" s="99">
        <f>IF(ISNA(VLOOKUP($A223,'[2]1516 Exp_Rev Access'!$F$7:$GB$306,54,FALSE)),"",VLOOKUP($A223,'[2]1516 Exp_Rev Access'!$F$7:$GB$306,54,FALSE))</f>
        <v>0</v>
      </c>
      <c r="BQ223" s="99">
        <f>IF(ISNA(VLOOKUP($A223,'[2]1516 Exp_Rev Access'!$F$7:$GB$306,55,FALSE)),"",VLOOKUP($A223,'[2]1516 Exp_Rev Access'!$F$7:$GB$306,55,FALSE))</f>
        <v>0</v>
      </c>
      <c r="BR223" s="99">
        <f>IF(ISNA(VLOOKUP($A223,'[2]1516 Exp_Rev Access'!$F$7:$GB$306,56,FALSE)),"",VLOOKUP($A223,'[2]1516 Exp_Rev Access'!$F$7:$GB$306,56,FALSE))</f>
        <v>0</v>
      </c>
      <c r="BS223" s="99">
        <f>IF(ISNA(VLOOKUP($A223,'[2]1516 Exp_Rev Access'!$F$7:$GB$306,57,FALSE)),"",VLOOKUP($A223,'[2]1516 Exp_Rev Access'!$F$7:$GB$306,57,FALSE))</f>
        <v>0</v>
      </c>
      <c r="BT223" s="99">
        <f>IF(ISNA(VLOOKUP($A223,'[2]1516 Exp_Rev Access'!$F$7:$GB$306,58,FALSE)),"",VLOOKUP($A223,'[2]1516 Exp_Rev Access'!$F$7:$GB$306,58,FALSE))</f>
        <v>0</v>
      </c>
      <c r="BU223" s="102">
        <f t="shared" si="279"/>
        <v>988253.87000000011</v>
      </c>
      <c r="BV223" s="72">
        <f t="shared" si="280"/>
        <v>0.13458325014545866</v>
      </c>
      <c r="BW223" s="94">
        <f t="shared" si="281"/>
        <v>1564.5097440119055</v>
      </c>
      <c r="BX223" s="99">
        <f>IF(ISNA(VLOOKUP($A223,'[2]1516 Exp_Rev Access'!$F$7:$GB$306,59,FALSE)),"",VLOOKUP($A223,'[2]1516 Exp_Rev Access'!$F$7:$GB$306,59,FALSE))</f>
        <v>0</v>
      </c>
      <c r="BY223" s="99">
        <f>IF(ISNA(VLOOKUP($A223,'[2]1516 Exp_Rev Access'!$F$7:$GB$306,60,FALSE)),"",VLOOKUP($A223,'[2]1516 Exp_Rev Access'!$F$7:$GB$306,60,FALSE))</f>
        <v>0</v>
      </c>
      <c r="BZ223" s="99">
        <f>IF(ISNA(VLOOKUP($A223,'[2]1516 Exp_Rev Access'!$F$7:$GB$306,61,FALSE)),"",VLOOKUP($A223,'[2]1516 Exp_Rev Access'!$F$7:$GB$306,61,FALSE))</f>
        <v>0</v>
      </c>
      <c r="CA223" s="99">
        <f>IF(ISNA(VLOOKUP($A223,'[2]1516 Exp_Rev Access'!$F$7:$GB$306,62,FALSE)),"",VLOOKUP($A223,'[2]1516 Exp_Rev Access'!$F$7:$GB$306,62,FALSE))</f>
        <v>0</v>
      </c>
      <c r="CB223" s="99">
        <f>IF(ISNA(VLOOKUP($A223,'[2]1516 Exp_Rev Access'!$F$7:$GB$306,63,FALSE)),"",VLOOKUP($A223,'[2]1516 Exp_Rev Access'!$F$7:$GB$306,63,FALSE))</f>
        <v>2258.08</v>
      </c>
      <c r="CC223" s="99">
        <f>IF(ISNA(VLOOKUP($A223,'[2]1516 Exp_Rev Access'!$F$7:$GB$306,64,FALSE)),"",VLOOKUP($A223,'[2]1516 Exp_Rev Access'!$F$7:$GB$306,64,FALSE))</f>
        <v>0</v>
      </c>
      <c r="CD223" s="101">
        <f t="shared" si="282"/>
        <v>2258.08</v>
      </c>
      <c r="CE223" s="72">
        <f>CD223/D223</f>
        <v>3.0751181929442603E-4</v>
      </c>
      <c r="CF223" s="103">
        <f>CD223/C223</f>
        <v>3.5747779695093964</v>
      </c>
      <c r="CG223" s="99">
        <f>IF(ISNA(VLOOKUP($A223,'[2]1516 Exp_Rev Access'!$F$7:$GB$306,65,FALSE)),"",VLOOKUP($A223,'[2]1516 Exp_Rev Access'!$F$7:$GB$306,65,FALSE))</f>
        <v>0</v>
      </c>
      <c r="CH223" s="99">
        <f>IF(ISNA(VLOOKUP($A223,'[2]1516 Exp_Rev Access'!$F$7:$GB$306,66,FALSE)),"",VLOOKUP($A223,'[2]1516 Exp_Rev Access'!$F$7:$GB$306,66,FALSE))</f>
        <v>0</v>
      </c>
      <c r="CI223" s="99">
        <f>IF(ISNA(VLOOKUP($A223,'[2]1516 Exp_Rev Access'!$F$7:$GB$306,67,FALSE)),"",VLOOKUP($A223,'[2]1516 Exp_Rev Access'!$F$7:$GB$306,67,FALSE))</f>
        <v>0</v>
      </c>
      <c r="CJ223" s="99">
        <f>IF(ISNA(VLOOKUP($A223,'[2]1516 Exp_Rev Access'!$F$7:$GB$306,68,FALSE)),"",VLOOKUP($A223,'[2]1516 Exp_Rev Access'!$F$7:$GB$306,68,FALSE))</f>
        <v>0</v>
      </c>
      <c r="CK223" s="99">
        <f>IF(ISNA(VLOOKUP($A223,'[2]1516 Exp_Rev Access'!$F$7:$GB$306,69,FALSE)),"",VLOOKUP($A223,'[2]1516 Exp_Rev Access'!$F$7:$GB$306,69,FALSE))</f>
        <v>0</v>
      </c>
      <c r="CL223" s="99">
        <f>IF(ISNA(VLOOKUP($A223,'[2]1516 Exp_Rev Access'!$F$7:$GB$306,70,FALSE)),"",VLOOKUP($A223,'[2]1516 Exp_Rev Access'!$F$7:$GB$306,70,FALSE))</f>
        <v>0</v>
      </c>
      <c r="CM223" s="99">
        <f>IF(ISNA(VLOOKUP($A223,'[2]1516 Exp_Rev Access'!$F$7:$GB$306,71,FALSE)),"",VLOOKUP($A223,'[2]1516 Exp_Rev Access'!$F$7:$GB$306,71,FALSE))</f>
        <v>0</v>
      </c>
      <c r="CN223" s="99">
        <f>IF(ISNA(VLOOKUP($A223,'[2]1516 Exp_Rev Access'!$F$7:$GB$306,72,FALSE)),"",VLOOKUP($A223,'[2]1516 Exp_Rev Access'!$F$7:$GB$306,72,FALSE))</f>
        <v>0</v>
      </c>
      <c r="CO223" s="99">
        <f>IF(ISNA(VLOOKUP($A223,'[2]1516 Exp_Rev Access'!$F$7:$GB$306,73,FALSE)),"",VLOOKUP($A223,'[2]1516 Exp_Rev Access'!$F$7:$GB$306,73,FALSE))</f>
        <v>0</v>
      </c>
      <c r="CP223" s="99">
        <f>IF(ISNA(VLOOKUP($A223,'[2]1516 Exp_Rev Access'!$F$7:$GB$306,74,FALSE)),"",VLOOKUP($A223,'[2]1516 Exp_Rev Access'!$F$7:$GB$306,74,FALSE))</f>
        <v>0</v>
      </c>
      <c r="CQ223" s="99">
        <f>IF(ISNA(VLOOKUP($A223,'[2]1516 Exp_Rev Access'!$F$7:$GB$306,75,FALSE)),"",VLOOKUP($A223,'[2]1516 Exp_Rev Access'!$F$7:$GB$306,75,FALSE))</f>
        <v>0</v>
      </c>
      <c r="CR223" s="99">
        <f>IF(ISNA(VLOOKUP($A223,'[2]1516 Exp_Rev Access'!$F$7:$GB$306,76,FALSE)),"",VLOOKUP($A223,'[2]1516 Exp_Rev Access'!$F$7:$GB$306,76,FALSE))</f>
        <v>2494</v>
      </c>
      <c r="CS223" s="99">
        <f>IF(ISNA(VLOOKUP($A223,'[2]1516 Exp_Rev Access'!$F$7:$GB$306,77,FALSE)),"",VLOOKUP($A223,'[2]1516 Exp_Rev Access'!$F$7:$GB$306,77,FALSE))</f>
        <v>0</v>
      </c>
      <c r="CT223" s="99">
        <f>IF(ISNA(VLOOKUP($A223,'[2]1516 Exp_Rev Access'!$F$7:$GB$306,78,FALSE)),"",VLOOKUP($A223,'[2]1516 Exp_Rev Access'!$F$7:$GB$306,78,FALSE))</f>
        <v>70547.23</v>
      </c>
      <c r="CU223" s="99">
        <f>IF(ISNA(VLOOKUP($A223,'[2]1516 Exp_Rev Access'!$F$7:$GB$306,79,FALSE)),"",VLOOKUP($A223,'[2]1516 Exp_Rev Access'!$F$7:$GB$306,79,FALSE))</f>
        <v>15032.63</v>
      </c>
      <c r="CV223" s="99">
        <f>IF(ISNA(VLOOKUP($A223,'[2]1516 Exp_Rev Access'!$F$7:$GB$306,80,FALSE)),"",VLOOKUP($A223,'[2]1516 Exp_Rev Access'!$F$7:$GB$306,80,FALSE))</f>
        <v>0</v>
      </c>
      <c r="CW223" s="99">
        <f>IF(ISNA(VLOOKUP($A223,'[2]1516 Exp_Rev Access'!$F$7:$GB$306,81,FALSE)),"",VLOOKUP($A223,'[2]1516 Exp_Rev Access'!$F$7:$GB$306,81,FALSE))</f>
        <v>0</v>
      </c>
      <c r="CX223" s="99">
        <f>IF(ISNA(VLOOKUP($A223,'[2]1516 Exp_Rev Access'!$F$7:$GB$306,82,FALSE)),"",VLOOKUP($A223,'[2]1516 Exp_Rev Access'!$F$7:$GB$306,82,FALSE))</f>
        <v>0</v>
      </c>
      <c r="CY223" s="99">
        <f>IF(ISNA(VLOOKUP($A223,'[2]1516 Exp_Rev Access'!$F$7:$GB$306,83,FALSE)),"",VLOOKUP($A223,'[2]1516 Exp_Rev Access'!$F$7:$GB$306,83,FALSE))</f>
        <v>0</v>
      </c>
      <c r="CZ223" s="99">
        <f>IF(ISNA(VLOOKUP($A223,'[2]1516 Exp_Rev Access'!$F$7:$GB$306,84,FALSE)),"",VLOOKUP($A223,'[2]1516 Exp_Rev Access'!$F$7:$GB$306,84,FALSE))</f>
        <v>0</v>
      </c>
      <c r="DA223" s="99">
        <f>IF(ISNA(VLOOKUP($A223,'[2]1516 Exp_Rev Access'!$F$7:$GB$306,85,FALSE)),"",VLOOKUP($A223,'[2]1516 Exp_Rev Access'!$F$7:$GB$306,85,FALSE))</f>
        <v>0</v>
      </c>
      <c r="DB223" s="99">
        <f>IF(ISNA(VLOOKUP($A223,'[2]1516 Exp_Rev Access'!$F$7:$GB$306,86,FALSE)),"",VLOOKUP($A223,'[2]1516 Exp_Rev Access'!$F$7:$GB$306,86,FALSE))</f>
        <v>0</v>
      </c>
      <c r="DC223" s="99">
        <f>IF(ISNA(VLOOKUP($A223,'[2]1516 Exp_Rev Access'!$F$7:$GB$306,87,FALSE)),"",VLOOKUP($A223,'[2]1516 Exp_Rev Access'!$F$7:$GB$306,87,FALSE))</f>
        <v>0</v>
      </c>
      <c r="DD223" s="99">
        <f>IF(ISNA(VLOOKUP($A223,'[2]1516 Exp_Rev Access'!$F$7:$GB$306,88,FALSE)),"",VLOOKUP($A223,'[2]1516 Exp_Rev Access'!$F$7:$GB$306,88,FALSE))</f>
        <v>0</v>
      </c>
      <c r="DE223" s="99">
        <f>IF(ISNA(VLOOKUP($A223,'[2]1516 Exp_Rev Access'!$F$7:$GB$306,89,FALSE)),"",VLOOKUP($A223,'[2]1516 Exp_Rev Access'!$F$7:$GB$306,89,FALSE))</f>
        <v>0</v>
      </c>
      <c r="DF223" s="99">
        <f>IF(ISNA(VLOOKUP($A223,'[2]1516 Exp_Rev Access'!$F$7:$GB$306,90,FALSE)),"",VLOOKUP($A223,'[2]1516 Exp_Rev Access'!$F$7:$GB$306,90,FALSE))</f>
        <v>0</v>
      </c>
      <c r="DG223" s="99">
        <f>IF(ISNA(VLOOKUP($A223,'[2]1516 Exp_Rev Access'!$F$7:$GB$306,91,FALSE)),"",VLOOKUP($A223,'[2]1516 Exp_Rev Access'!$F$7:$GB$306,91,FALSE))</f>
        <v>0</v>
      </c>
      <c r="DH223" s="99">
        <f>IF(ISNA(VLOOKUP($A223,'[2]1516 Exp_Rev Access'!$F$7:$GB$306,92,FALSE)),"",VLOOKUP($A223,'[2]1516 Exp_Rev Access'!$F$7:$GB$306,92,FALSE))</f>
        <v>138287.79999999999</v>
      </c>
      <c r="DI223" s="99">
        <f>IF(ISNA(VLOOKUP($A223,'[2]1516 Exp_Rev Access'!$F$7:$GB$306,93,FALSE)),"",VLOOKUP($A223,'[2]1516 Exp_Rev Access'!$F$7:$GB$306,93,FALSE))</f>
        <v>0</v>
      </c>
      <c r="DJ223" s="99">
        <f>IF(ISNA(VLOOKUP($A223,'[2]1516 Exp_Rev Access'!$F$7:$GB$306,94,FALSE)),"",VLOOKUP($A223,'[2]1516 Exp_Rev Access'!$F$7:$GB$306,94,FALSE))</f>
        <v>0</v>
      </c>
      <c r="DK223" s="99">
        <f>IF(ISNA(VLOOKUP($A223,'[2]1516 Exp_Rev Access'!$F$7:$GB$306,95,FALSE)),"",VLOOKUP($A223,'[2]1516 Exp_Rev Access'!$F$7:$GB$306,95,FALSE))</f>
        <v>0</v>
      </c>
      <c r="DL223" s="99">
        <f>IF(ISNA(VLOOKUP($A223,'[2]1516 Exp_Rev Access'!$F$7:$GB$306,96,FALSE)),"",VLOOKUP($A223,'[2]1516 Exp_Rev Access'!$F$7:$GB$306,96,FALSE))</f>
        <v>0</v>
      </c>
      <c r="DM223" s="99">
        <f>IF(ISNA(VLOOKUP($A223,'[2]1516 Exp_Rev Access'!$F$7:$GB$306,97,FALSE)),"",VLOOKUP($A223,'[2]1516 Exp_Rev Access'!$F$7:$GB$306,97,FALSE))</f>
        <v>0</v>
      </c>
      <c r="DN223" s="99">
        <f>IF(ISNA(VLOOKUP($A223,'[2]1516 Exp_Rev Access'!$F$7:$GB$306,98,FALSE)),"",VLOOKUP($A223,'[2]1516 Exp_Rev Access'!$F$7:$GB$306,98,FALSE))</f>
        <v>0</v>
      </c>
      <c r="DO223" s="99">
        <f>IF(ISNA(VLOOKUP($A223,'[2]1516 Exp_Rev Access'!$F$7:$GB$306,99,FALSE)),"",VLOOKUP($A223,'[2]1516 Exp_Rev Access'!$F$7:$GB$306,99,FALSE))</f>
        <v>0</v>
      </c>
      <c r="DP223" s="99">
        <f>IF(ISNA(VLOOKUP($A223,'[2]1516 Exp_Rev Access'!$F$7:$GB$306,100,FALSE)),"",VLOOKUP($A223,'[2]1516 Exp_Rev Access'!$F$7:$GB$306,100,FALSE))</f>
        <v>0</v>
      </c>
      <c r="DQ223" s="99">
        <f>IF(ISNA(VLOOKUP($A223,'[2]1516 Exp_Rev Access'!$F$7:$GB$306,101,FALSE)),"",VLOOKUP($A223,'[2]1516 Exp_Rev Access'!$F$7:$GB$306,101,FALSE))</f>
        <v>0</v>
      </c>
      <c r="DR223" s="99">
        <f>IF(ISNA(VLOOKUP($A223,'[2]1516 Exp_Rev Access'!$F$7:$GB$306,102,FALSE)),"",VLOOKUP($A223,'[2]1516 Exp_Rev Access'!$F$7:$GB$306,102,FALSE))</f>
        <v>0</v>
      </c>
      <c r="DS223" s="99">
        <f>IF(ISNA(VLOOKUP($A223,'[2]1516 Exp_Rev Access'!$F$7:$GB$306,103,FALSE)),"",VLOOKUP($A223,'[2]1516 Exp_Rev Access'!$F$7:$GB$306,103,FALSE))</f>
        <v>0</v>
      </c>
      <c r="DT223" s="99">
        <f>IF(ISNA(VLOOKUP($A223,'[2]1516 Exp_Rev Access'!$F$7:$GB$306,104,FALSE)),"",VLOOKUP($A223,'[2]1516 Exp_Rev Access'!$F$7:$GB$306,104,FALSE))</f>
        <v>0</v>
      </c>
      <c r="DU223" s="99">
        <f>IF(ISNA(VLOOKUP($A223,'[2]1516 Exp_Rev Access'!$F$7:$GB$306,105,FALSE)),"",VLOOKUP($A223,'[2]1516 Exp_Rev Access'!$F$7:$GB$306,105,FALSE))</f>
        <v>0</v>
      </c>
      <c r="DV223" s="99">
        <f>IF(ISNA(VLOOKUP($A223,'[2]1516 Exp_Rev Access'!$F$7:$GB$306,106,FALSE)),"",VLOOKUP($A223,'[2]1516 Exp_Rev Access'!$F$7:$GB$306,106,FALSE))</f>
        <v>0</v>
      </c>
      <c r="DW223" s="99">
        <f>IF(ISNA(VLOOKUP($A223,'[2]1516 Exp_Rev Access'!$F$7:$GB$306,107,FALSE)),"",VLOOKUP($A223,'[2]1516 Exp_Rev Access'!$F$7:$GB$306,107,FALSE))</f>
        <v>0</v>
      </c>
      <c r="DX223" s="99">
        <f>IF(ISNA(VLOOKUP($A223,'[2]1516 Exp_Rev Access'!$F$7:$GB$306,108,FALSE)),"",VLOOKUP($A223,'[2]1516 Exp_Rev Access'!$F$7:$GB$306,108,FALSE))</f>
        <v>0</v>
      </c>
      <c r="DY223" s="99">
        <f>IF(ISNA(VLOOKUP($A223,'[2]1516 Exp_Rev Access'!$F$7:$GB$306,109,FALSE)),"",VLOOKUP($A223,'[2]1516 Exp_Rev Access'!$F$7:$GB$306,109,FALSE))</f>
        <v>0</v>
      </c>
      <c r="DZ223" s="99">
        <f>IF(ISNA(VLOOKUP($A223,'[2]1516 Exp_Rev Access'!$F$7:$GB$306,110,FALSE)),"",VLOOKUP($A223,'[2]1516 Exp_Rev Access'!$F$7:$GB$306,110,FALSE))</f>
        <v>0</v>
      </c>
      <c r="EA223" s="99">
        <f>IF(ISNA(VLOOKUP($A223,'[2]1516 Exp_Rev Access'!$F$7:$GB$306,111,FALSE)),"",VLOOKUP($A223,'[2]1516 Exp_Rev Access'!$F$7:$GB$306,111,FALSE))</f>
        <v>0</v>
      </c>
      <c r="EB223" s="99">
        <f>IF(ISNA(VLOOKUP($A223,'[2]1516 Exp_Rev Access'!$F$7:$GB$306,112,FALSE)),"",VLOOKUP($A223,'[2]1516 Exp_Rev Access'!$F$7:$GB$306,112,FALSE))</f>
        <v>0</v>
      </c>
      <c r="EC223" s="99">
        <f>IF(ISNA(VLOOKUP($A223,'[2]1516 Exp_Rev Access'!$F$7:$GB$306,113,FALSE)),"",VLOOKUP($A223,'[2]1516 Exp_Rev Access'!$F$7:$GB$306,113,FALSE))</f>
        <v>0</v>
      </c>
      <c r="ED223" s="99">
        <f>IF(ISNA(VLOOKUP($A223,'[2]1516 Exp_Rev Access'!$F$7:$GB$306,114,FALSE)),"",VLOOKUP($A223,'[2]1516 Exp_Rev Access'!$F$7:$GB$306,114,FALSE))</f>
        <v>0</v>
      </c>
      <c r="EE223" s="99">
        <f>IF(ISNA(VLOOKUP($A223,'[2]1516 Exp_Rev Access'!$F$7:$GB$306,115,FALSE)),"",VLOOKUP($A223,'[2]1516 Exp_Rev Access'!$F$7:$GB$306,115,FALSE))</f>
        <v>0</v>
      </c>
      <c r="EF223" s="99">
        <f>IF(ISNA(VLOOKUP($A223,'[2]1516 Exp_Rev Access'!$F$7:$GB$306,116,FALSE)),"",VLOOKUP($A223,'[2]1516 Exp_Rev Access'!$F$7:$GB$306,116,FALSE))</f>
        <v>0</v>
      </c>
      <c r="EG223" s="99">
        <f>IF(ISNA(VLOOKUP($A223,'[2]1516 Exp_Rev Access'!$F$7:$GB$306,117,FALSE)),"",VLOOKUP($A223,'[2]1516 Exp_Rev Access'!$F$7:$GB$306,117,FALSE))</f>
        <v>0</v>
      </c>
      <c r="EH223" s="99">
        <f>IF(ISNA(VLOOKUP($A223,'[2]1516 Exp_Rev Access'!$F$7:$GB$306,118,FALSE)),"",VLOOKUP($A223,'[2]1516 Exp_Rev Access'!$F$7:$GB$306,118,FALSE))</f>
        <v>0</v>
      </c>
      <c r="EI223" s="99">
        <f>IF(ISNA(VLOOKUP($A223,'[2]1516 Exp_Rev Access'!$F$7:$GB$306,119,FALSE)),"",VLOOKUP($A223,'[2]1516 Exp_Rev Access'!$F$7:$GB$306,119,FALSE))</f>
        <v>0</v>
      </c>
      <c r="EJ223" s="99">
        <f>IF(ISNA(VLOOKUP($A223,'[2]1516 Exp_Rev Access'!$F$7:$GB$306,120,FALSE)),"",VLOOKUP($A223,'[2]1516 Exp_Rev Access'!$F$7:$GB$306,120,FALSE))</f>
        <v>0</v>
      </c>
      <c r="EK223" s="99">
        <f>IF(ISNA(VLOOKUP($A223,'[2]1516 Exp_Rev Access'!$F$7:$GB$306,121,FALSE)),"",VLOOKUP($A223,'[2]1516 Exp_Rev Access'!$F$7:$GB$306,121,FALSE))</f>
        <v>0</v>
      </c>
      <c r="EL223" s="99">
        <f>IF(ISNA(VLOOKUP($A223,'[2]1516 Exp_Rev Access'!$F$7:$GB$306,122,FALSE)),"",VLOOKUP($A223,'[2]1516 Exp_Rev Access'!$F$7:$GB$306,122,FALSE))</f>
        <v>0</v>
      </c>
      <c r="EM223" s="99">
        <f>IF(ISNA(VLOOKUP($A223,'[2]1516 Exp_Rev Access'!$F$7:$GB$306,123,FALSE)),"",VLOOKUP($A223,'[2]1516 Exp_Rev Access'!$F$7:$GB$306,123,FALSE))</f>
        <v>35920</v>
      </c>
      <c r="EN223" s="99">
        <f>IF(ISNA(VLOOKUP($A223,'[2]1516 Exp_Rev Access'!$F$7:$GB$306,124,FALSE)),"",VLOOKUP($A223,'[2]1516 Exp_Rev Access'!$F$7:$GB$306,124,FALSE))</f>
        <v>0</v>
      </c>
      <c r="EO223" s="99">
        <f>IF(ISNA(VLOOKUP($A223,'[2]1516 Exp_Rev Access'!$F$7:$GB$306,125,FALSE)),"",VLOOKUP($A223,'[2]1516 Exp_Rev Access'!$F$7:$GB$306,125,FALSE))</f>
        <v>0</v>
      </c>
      <c r="EP223" s="99">
        <f>IF(ISNA(VLOOKUP($A223,'[2]1516 Exp_Rev Access'!$F$7:$GB$306,126,FALSE)),"",VLOOKUP($A223,'[2]1516 Exp_Rev Access'!$F$7:$GB$306,126,FALSE))</f>
        <v>0</v>
      </c>
      <c r="EQ223" s="99">
        <f>IF(ISNA(VLOOKUP($A223,'[2]1516 Exp_Rev Access'!$F$7:$GB$306,127,FALSE)),"",VLOOKUP($A223,'[2]1516 Exp_Rev Access'!$F$7:$GB$306,127,FALSE))</f>
        <v>0</v>
      </c>
      <c r="ER223" s="99">
        <f>IF(ISNA(VLOOKUP($A223,'[2]1516 Exp_Rev Access'!$F$7:$GB$306,128,FALSE)),"",VLOOKUP($A223,'[2]1516 Exp_Rev Access'!$F$7:$GB$306,128,FALSE))</f>
        <v>0</v>
      </c>
      <c r="ES223" s="99">
        <f>IF(ISNA(VLOOKUP($A223,'[2]1516 Exp_Rev Access'!$F$7:$GB$306,129,FALSE)),"",VLOOKUP($A223,'[2]1516 Exp_Rev Access'!$F$7:$GB$306,129,FALSE))</f>
        <v>0</v>
      </c>
      <c r="ET223" s="99">
        <f>IF(ISNA(VLOOKUP($A223,'[2]1516 Exp_Rev Access'!$F$7:$GB$306,130,FALSE)),"",VLOOKUP($A223,'[2]1516 Exp_Rev Access'!$F$7:$GB$306,130,FALSE))</f>
        <v>0</v>
      </c>
      <c r="EU223" s="99">
        <f>IF(ISNA(VLOOKUP($A223,'[2]1516 Exp_Rev Access'!$F$7:$GB$306,131,FALSE)),"",VLOOKUP($A223,'[2]1516 Exp_Rev Access'!$F$7:$GB$306,131,FALSE))</f>
        <v>0</v>
      </c>
      <c r="EV223" s="99">
        <f>IF(ISNA(VLOOKUP($A223,'[2]1516 Exp_Rev Access'!$F$7:$GB$306,132,FALSE)),"",VLOOKUP($A223,'[2]1516 Exp_Rev Access'!$F$7:$GB$306,132,FALSE))</f>
        <v>0</v>
      </c>
      <c r="EW223" s="99">
        <f>IF(ISNA(VLOOKUP($A223,'[2]1516 Exp_Rev Access'!$F$7:$GB$306,133,FALSE)),"",VLOOKUP($A223,'[2]1516 Exp_Rev Access'!$F$7:$GB$306,133,FALSE))</f>
        <v>0</v>
      </c>
      <c r="EX223" s="99">
        <f>IF(ISNA(VLOOKUP($A223,'[2]1516 Exp_Rev Access'!$F$7:$GB$306,134,FALSE)),"",VLOOKUP($A223,'[2]1516 Exp_Rev Access'!$F$7:$GB$306,134,FALSE))</f>
        <v>0</v>
      </c>
      <c r="EY223" s="99">
        <f>IF(ISNA(VLOOKUP($A223,'[2]1516 Exp_Rev Access'!$F$7:$GB$306,135,FALSE)),"",VLOOKUP($A223,'[2]1516 Exp_Rev Access'!$F$7:$GB$306,135,FALSE))</f>
        <v>0</v>
      </c>
      <c r="EZ223" s="99">
        <f>IF(ISNA(VLOOKUP($A223,'[2]1516 Exp_Rev Access'!$F$7:$GB$306,136,FALSE)),"",VLOOKUP($A223,'[2]1516 Exp_Rev Access'!$F$7:$GB$306,136,FALSE))</f>
        <v>0</v>
      </c>
      <c r="FA223" s="99">
        <f>IF(ISNA(VLOOKUP($A223,'[2]1516 Exp_Rev Access'!$F$7:$GB$306,137,FALSE)),"",VLOOKUP($A223,'[2]1516 Exp_Rev Access'!$F$7:$GB$306,137,FALSE))</f>
        <v>0</v>
      </c>
      <c r="FB223" s="99">
        <f>IF(ISNA(VLOOKUP($A223,'[2]1516 Exp_Rev Access'!$F$7:$GB$306,138,FALSE)),"",VLOOKUP($A223,'[2]1516 Exp_Rev Access'!$F$7:$GB$306,138,FALSE))</f>
        <v>0</v>
      </c>
      <c r="FC223" s="99">
        <f>IF(ISNA(VLOOKUP($A223,'[2]1516 Exp_Rev Access'!$F$7:$GB$306,139,FALSE)),"",VLOOKUP($A223,'[2]1516 Exp_Rev Access'!$F$7:$GB$306,139,FALSE))</f>
        <v>0</v>
      </c>
      <c r="FD223" s="99">
        <f>IF(ISNA(VLOOKUP($A223,'[2]1516 Exp_Rev Access'!$F$7:$FS$306,140,FALSE)),"",VLOOKUP($A223,'[2]1516 Exp_Rev Access'!$F$7:$FS$306,140,FALSE))</f>
        <v>0</v>
      </c>
      <c r="FE223" s="99">
        <f>IF(ISNA(VLOOKUP($A223,'[2]1516 Exp_Rev Access'!$F$7:$FS$306,141,FALSE)),"",VLOOKUP($A223,'[2]1516 Exp_Rev Access'!$F$7:$FS$306,141,FALSE))</f>
        <v>0</v>
      </c>
      <c r="FF223" s="99">
        <f>IF(ISNA(VLOOKUP($A223,'[2]1516 Exp_Rev Access'!$F$7:$FS$306,142,FALSE)),"",VLOOKUP($A223,'[2]1516 Exp_Rev Access'!$F$7:$FS$306,142,FALSE))</f>
        <v>0</v>
      </c>
      <c r="FG223" s="99">
        <f>IF(ISNA(VLOOKUP($A223,'[2]1516 Exp_Rev Access'!$F$7:$FS$306,143,FALSE)),"",VLOOKUP($A223,'[2]1516 Exp_Rev Access'!$F$7:$FS$306,143,FALSE))</f>
        <v>0</v>
      </c>
      <c r="FH223" s="99">
        <f>IF(ISNA(VLOOKUP($A223,'[2]1516 Exp_Rev Access'!$F$7:$FS$306,144,FALSE)),"",VLOOKUP($A223,'[2]1516 Exp_Rev Access'!$F$7:$FS$306,144,FALSE))</f>
        <v>0</v>
      </c>
      <c r="FI223" s="99">
        <f>IF(ISNA(VLOOKUP($A223,'[2]1516 Exp_Rev Access'!$F$7:$FS$306,145,FALSE)),"",VLOOKUP($A223,'[2]1516 Exp_Rev Access'!$F$7:$FS$306,145,FALSE))</f>
        <v>0</v>
      </c>
      <c r="FJ223" s="99">
        <f>IF(ISNA(VLOOKUP($A223,'[2]1516 Exp_Rev Access'!$F$7:$FS$306,146,FALSE)),"",VLOOKUP($A223,'[2]1516 Exp_Rev Access'!$F$7:$FS$306,146,FALSE))</f>
        <v>0</v>
      </c>
      <c r="FK223" s="99">
        <f>IF(ISNA(VLOOKUP($A223,'[2]1516 Exp_Rev Access'!$F$7:$FS$306,147,FALSE)),"",VLOOKUP($A223,'[2]1516 Exp_Rev Access'!$F$7:$FS$306,147,FALSE))</f>
        <v>0</v>
      </c>
      <c r="FL223" s="99">
        <f>IF(ISNA(VLOOKUP($A223,'[2]1516 Exp_Rev Access'!$F$7:$FS$306,148,FALSE)),"",VLOOKUP($A223,'[2]1516 Exp_Rev Access'!$F$7:$FS$306,148,FALSE))</f>
        <v>0</v>
      </c>
      <c r="FM223" s="99">
        <f>IF(ISNA(VLOOKUP($A223,'[2]1516 Exp_Rev Access'!$F$7:$FS$306,149,FALSE)),"",VLOOKUP($A223,'[2]1516 Exp_Rev Access'!$F$7:$FS$306,149,FALSE))</f>
        <v>0</v>
      </c>
      <c r="FN223" s="99">
        <f>IF(ISNA(VLOOKUP($A223,'[2]1516 Exp_Rev Access'!$F$7:$FS$306,150,FALSE)),"",VLOOKUP($A223,'[2]1516 Exp_Rev Access'!$F$7:$FS$306,150,FALSE))</f>
        <v>0</v>
      </c>
      <c r="FO223" s="99">
        <f>IF(ISNA(VLOOKUP($A223,'[2]1516 Exp_Rev Access'!$F$7:$FS$306,151,FALSE)),"",VLOOKUP($A223,'[2]1516 Exp_Rev Access'!$F$7:$FS$306,151,FALSE))</f>
        <v>0</v>
      </c>
      <c r="FP223" s="99">
        <f>IF(ISNA(VLOOKUP($A223,'[2]1516 Exp_Rev Access'!$F$7:$FS$306,152,FALSE)),"",VLOOKUP($A223,'[2]1516 Exp_Rev Access'!$F$7:$FS$306,152,FALSE))</f>
        <v>0</v>
      </c>
      <c r="FQ223" s="99">
        <f>IF(ISNA(VLOOKUP($A223,'[2]1516 Exp_Rev Access'!$F$7:$FS$306,153,FALSE)),"",VLOOKUP($A223,'[2]1516 Exp_Rev Access'!$F$7:$FS$306,153,FALSE))</f>
        <v>16910.57</v>
      </c>
      <c r="FR223" s="101">
        <f t="shared" si="283"/>
        <v>279192.23</v>
      </c>
      <c r="FS223" s="72">
        <f t="shared" si="284"/>
        <v>3.8021199682990788E-2</v>
      </c>
      <c r="FT223" s="94">
        <f t="shared" si="285"/>
        <v>441.9906438488452</v>
      </c>
      <c r="FU223" s="99">
        <f>IF(ISNA(VLOOKUP($A223,'[2]1516 Exp_Rev Access'!$F$7:$GB$306,154,FALSE)),"",VLOOKUP($A223,'[2]1516 Exp_Rev Access'!$F$7:$GB$306,154,FALSE))</f>
        <v>0</v>
      </c>
      <c r="FV223" s="99">
        <f>IF(ISNA(VLOOKUP($A223,'[2]1516 Exp_Rev Access'!$F$7:$GB$306,155,FALSE)),"",VLOOKUP($A223,'[2]1516 Exp_Rev Access'!$F$7:$GB$306,155,FALSE))</f>
        <v>0</v>
      </c>
      <c r="FW223" s="99">
        <f>IF(ISNA(VLOOKUP($A223,'[2]1516 Exp_Rev Access'!$F$7:$GB$306,156,FALSE)),"",VLOOKUP($A223,'[2]1516 Exp_Rev Access'!$F$7:$GB$306,156,FALSE))</f>
        <v>0</v>
      </c>
      <c r="FX223" s="99">
        <f>IF(ISNA(VLOOKUP($A223,'[2]1516 Exp_Rev Access'!$F$7:$GB$306,157,FALSE)),"",VLOOKUP($A223,'[2]1516 Exp_Rev Access'!$F$7:$GB$306,157,FALSE))</f>
        <v>0</v>
      </c>
      <c r="FY223" s="99">
        <f>IF(ISNA(VLOOKUP($A223,'[2]1516 Exp_Rev Access'!$F$7:$GB$306,158,FALSE)),"",VLOOKUP($A223,'[2]1516 Exp_Rev Access'!$F$7:$GB$306,158,FALSE))</f>
        <v>0</v>
      </c>
      <c r="FZ223" s="99">
        <f>IF(ISNA(VLOOKUP($A223,'[2]1516 Exp_Rev Access'!$F$7:$GB$306,159,FALSE)),"",VLOOKUP($A223,'[2]1516 Exp_Rev Access'!$F$7:$GB$306,159,FALSE))</f>
        <v>0</v>
      </c>
      <c r="GA223" s="99">
        <f>IF(ISNA(VLOOKUP($A223,'[2]1516 Exp_Rev Access'!$F$7:$GB$306,160,FALSE)),"",VLOOKUP($A223,'[2]1516 Exp_Rev Access'!$F$7:$GB$306,160,FALSE))</f>
        <v>0</v>
      </c>
      <c r="GB223" s="99">
        <f>IF(ISNA(VLOOKUP($A223,'[2]1516 Exp_Rev Access'!$F$7:$GB$306,161,FALSE)),"",VLOOKUP($A223,'[2]1516 Exp_Rev Access'!$F$7:$GB$306,161,FALSE))</f>
        <v>0</v>
      </c>
      <c r="GC223" s="99">
        <f>IF(ISNA(VLOOKUP($A223,'[2]1516 Exp_Rev Access'!$F$7:$GB$306,162,FALSE)),"",VLOOKUP($A223,'[2]1516 Exp_Rev Access'!$F$7:$GB$306,162,FALSE))</f>
        <v>0</v>
      </c>
      <c r="GD223" s="99">
        <f>IF(ISNA(VLOOKUP($A223,'[2]1516 Exp_Rev Access'!$F$7:$GB$306,163,FALSE)),"",VLOOKUP($A223,'[2]1516 Exp_Rev Access'!$F$7:$GB$306,163,FALSE))</f>
        <v>0</v>
      </c>
      <c r="GE223" s="99">
        <f>IF(ISNA(VLOOKUP($A223,'[2]1516 Exp_Rev Access'!$F$7:$GB$306,164,FALSE)),"",VLOOKUP($A223,'[2]1516 Exp_Rev Access'!$F$7:$GB$306,164,FALSE))</f>
        <v>200</v>
      </c>
      <c r="GF223" s="99">
        <f>IF(ISNA(VLOOKUP($A223,'[2]1516 Exp_Rev Access'!$F$7:$GB$306,165,FALSE)),"",VLOOKUP($A223,'[2]1516 Exp_Rev Access'!$F$7:$GB$306,165,FALSE))</f>
        <v>0</v>
      </c>
      <c r="GG223" s="99">
        <f>IF(ISNA(VLOOKUP($A223,'[2]1516 Exp_Rev Access'!$F$7:$GB$306,166,FALSE)),"",VLOOKUP($A223,'[2]1516 Exp_Rev Access'!$F$7:$GB$306,166,FALSE))</f>
        <v>0</v>
      </c>
      <c r="GH223" s="99">
        <f>IF(ISNA(VLOOKUP($A223,'[2]1516 Exp_Rev Access'!$F$7:$GB$306,167,FALSE)),"",VLOOKUP($A223,'[2]1516 Exp_Rev Access'!$F$7:$GB$306,167,FALSE))</f>
        <v>0</v>
      </c>
      <c r="GI223" s="99">
        <f>IF(ISNA(VLOOKUP($A223,'[2]1516 Exp_Rev Access'!$F$7:$GB$306,168,FALSE)),"",VLOOKUP($A223,'[2]1516 Exp_Rev Access'!$F$7:$GB$306,168,FALSE))</f>
        <v>0</v>
      </c>
      <c r="GJ223" s="99">
        <f>IF(ISNA(VLOOKUP($A223,'[2]1516 Exp_Rev Access'!$F$7:$GB$306,169,FALSE)),"",VLOOKUP($A223,'[2]1516 Exp_Rev Access'!$F$7:$GB$306,169,FALSE))</f>
        <v>0</v>
      </c>
      <c r="GK223" s="99">
        <f>IF(ISNA(VLOOKUP($A223,'[2]1516 Exp_Rev Access'!$F$7:$GB$306,170,FALSE)),"",VLOOKUP($A223,'[2]1516 Exp_Rev Access'!$F$7:$GB$306,170,FALSE))</f>
        <v>186350.43</v>
      </c>
      <c r="GL223" s="99">
        <f>IF(ISNA(VLOOKUP($A223,'[2]1516 Exp_Rev Access'!$F$7:$GB$306,171,FALSE)),"",VLOOKUP($A223,'[2]1516 Exp_Rev Access'!$F$7:$GB$306,171,FALSE))</f>
        <v>0</v>
      </c>
      <c r="GM223" s="99">
        <f>IF(ISNA(VLOOKUP($A223,'[2]1516 Exp_Rev Access'!$F$7:$GB$306,172,FALSE)),"",VLOOKUP($A223,'[2]1516 Exp_Rev Access'!$F$7:$GB$306,172,FALSE))</f>
        <v>0</v>
      </c>
      <c r="GN223" s="99">
        <f>IF(ISNA(VLOOKUP($A223,'[2]1516 Exp_Rev Access'!$F$7:$GB$306,173,FALSE)),"",VLOOKUP($A223,'[2]1516 Exp_Rev Access'!$F$7:$GB$306,173,FALSE))</f>
        <v>0</v>
      </c>
      <c r="GO223" s="99">
        <f>IF(ISNA(VLOOKUP($A223,'[2]1516 Exp_Rev Access'!$F$7:$GB$306,174,FALSE)),"",VLOOKUP($A223,'[2]1516 Exp_Rev Access'!$F$7:$GB$306,174,FALSE))</f>
        <v>0</v>
      </c>
      <c r="GP223" s="99">
        <f>IF(ISNA(VLOOKUP($A223,'[2]1516 Exp_Rev Access'!$F$7:$GB$306,175,FALSE)),"",VLOOKUP($A223,'[2]1516 Exp_Rev Access'!$F$7:$GB$306,175,FALSE))</f>
        <v>2250</v>
      </c>
      <c r="GQ223" s="99">
        <f>IF(ISNA(VLOOKUP($A223,'[2]1516 Exp_Rev Access'!$F$7:$GB$306,176,FALSE)),"",VLOOKUP($A223,'[2]1516 Exp_Rev Access'!$F$7:$GB$306,176,FALSE))</f>
        <v>0</v>
      </c>
      <c r="GR223" s="99">
        <f>IF(ISNA(VLOOKUP($A223,'[2]1516 Exp_Rev Access'!$F$7:$GB$306,177,FALSE)),"",VLOOKUP($A223,'[2]1516 Exp_Rev Access'!$F$7:$GB$306,177,FALSE))</f>
        <v>0</v>
      </c>
      <c r="GS223" s="99">
        <f>IF(ISNA(VLOOKUP($A223,'[2]1516 Exp_Rev Access'!$F$7:$GB$306,178,FALSE)),"",VLOOKUP($A223,'[2]1516 Exp_Rev Access'!$F$7:$GB$306,178,FALSE))</f>
        <v>0</v>
      </c>
      <c r="GT223" s="101">
        <f t="shared" si="286"/>
        <v>188800.43</v>
      </c>
      <c r="GU223" s="72">
        <f t="shared" si="287"/>
        <v>2.5711384766204003E-2</v>
      </c>
      <c r="GV223" s="84">
        <f t="shared" si="288"/>
        <v>298.89092405844832</v>
      </c>
    </row>
    <row r="224" spans="1:207" customFormat="1" ht="12" customHeight="1" x14ac:dyDescent="0.2">
      <c r="A224" s="96" t="s">
        <v>555</v>
      </c>
      <c r="B224" s="69" t="s">
        <v>556</v>
      </c>
      <c r="C224" s="80">
        <f>IF(ISNA(VLOOKUP($A224,'[2]1516 enrollment_Rev_Exp by size'!$A$6:$G$320,3,FALSE)),"",VLOOKUP($A224,'[2]1516 enrollment_Rev_Exp by size'!$A$6:$G$320,3,FALSE))</f>
        <v>624.7399999999999</v>
      </c>
      <c r="D224" s="97">
        <v>8338087.96</v>
      </c>
      <c r="E224" s="80">
        <f t="shared" si="268"/>
        <v>8338087.96</v>
      </c>
      <c r="F224" s="80">
        <f t="shared" si="269"/>
        <v>0</v>
      </c>
      <c r="G224" s="98">
        <f>IF(ISNA(VLOOKUP($A224,'[2]1516 Exp_Rev Access'!$F$7:$FS$306,2,FALSE)),"",VLOOKUP($A224,'[2]1516 Exp_Rev Access'!$F$7:$FS$306,2,FALSE))</f>
        <v>588471.87</v>
      </c>
      <c r="H224" s="98">
        <f>IF(ISNA(VLOOKUP($A224,'[2]1516 Exp_Rev Access'!$F$7:$FS$306,3,FALSE)),"",VLOOKUP($A224,'[2]1516 Exp_Rev Access'!$F$7:$FS$306,3,FALSE))</f>
        <v>0</v>
      </c>
      <c r="I224" s="98">
        <f>IF(ISNA(VLOOKUP($A224,'[2]1516 Exp_Rev Access'!$F$7:$FS$306,4,FALSE)),"",VLOOKUP($A224,'[2]1516 Exp_Rev Access'!$F$7:$FS$306,4,FALSE))</f>
        <v>8194.68</v>
      </c>
      <c r="J224" s="98">
        <f>IF(ISNA(VLOOKUP($A224,'[2]1516 Exp_Rev Access'!$F$7:$FS$306,5,FALSE)),"",VLOOKUP($A224,'[2]1516 Exp_Rev Access'!$F$7:$FS$306,5,FALSE))</f>
        <v>85791.44</v>
      </c>
      <c r="K224" s="98">
        <f>IF(ISNA(VLOOKUP($A224,'[2]1516 Exp_Rev Access'!$F$7:$FS$306,6,FALSE)),"",VLOOKUP($A224,'[2]1516 Exp_Rev Access'!$F$7:$FS$306,6,FALSE))</f>
        <v>0</v>
      </c>
      <c r="L224" s="98">
        <f>IF(ISNA(VLOOKUP($A224,'[2]1516 Exp_Rev Access'!$F$7:$FS$306,7,FALSE)),"",VLOOKUP($A224,'[2]1516 Exp_Rev Access'!$F$7:$FS$306,7,FALSE))</f>
        <v>0</v>
      </c>
      <c r="M224" s="90">
        <f t="shared" si="270"/>
        <v>682457.99</v>
      </c>
      <c r="N224" s="72">
        <f t="shared" si="271"/>
        <v>8.1848259849731778E-2</v>
      </c>
      <c r="O224" s="73">
        <f t="shared" si="272"/>
        <v>1092.3872170823065</v>
      </c>
      <c r="P224" s="99">
        <f>IF(ISNA(VLOOKUP($A224,'[2]1516 Exp_Rev Access'!$F$7:$FS$306,8,FALSE)),"",VLOOKUP($A224,'[2]1516 Exp_Rev Access'!$F$7:$FS$306,8,FALSE))</f>
        <v>5395.09</v>
      </c>
      <c r="Q224" s="99">
        <f>IF(ISNA(VLOOKUP($A224,'[2]1516 Exp_Rev Access'!$F$7:$FS$306,9,FALSE)),"",VLOOKUP($A224,'[2]1516 Exp_Rev Access'!$F$7:$FS$306,9,FALSE))</f>
        <v>0</v>
      </c>
      <c r="R224" s="99">
        <f>IF(ISNA(VLOOKUP($A224,'[2]1516 Exp_Rev Access'!$F$7:$FS$306,10,FALSE)),"",VLOOKUP($A224,'[2]1516 Exp_Rev Access'!$F$7:$FS$306,10,FALSE))</f>
        <v>0</v>
      </c>
      <c r="S224" s="99">
        <f>IF(ISNA(VLOOKUP($A224,'[2]1516 Exp_Rev Access'!$F$7:$FS$306,11,FALSE)),"",VLOOKUP($A224,'[2]1516 Exp_Rev Access'!$F$7:$FS$306,11,FALSE))</f>
        <v>0</v>
      </c>
      <c r="T224" s="99">
        <f>IF(ISNA(VLOOKUP($A224,'[2]1516 Exp_Rev Access'!$F$7:$FS$306,12,FALSE)),"",VLOOKUP($A224,'[2]1516 Exp_Rev Access'!$F$7:$FS$306,12,FALSE))</f>
        <v>7285</v>
      </c>
      <c r="U224" s="99">
        <f>IF(ISNA(VLOOKUP($A224,'[2]1516 Exp_Rev Access'!$F$7:$FS$306,13,FALSE)),"",VLOOKUP($A224,'[2]1516 Exp_Rev Access'!$F$7:$FS$306,13,FALSE))</f>
        <v>0</v>
      </c>
      <c r="V224" s="99">
        <f>IF(ISNA(VLOOKUP($A224,'[2]1516 Exp_Rev Access'!$F$7:$FS$306,14,FALSE)),"",VLOOKUP($A224,'[2]1516 Exp_Rev Access'!$F$7:$FS$306,14,FALSE))</f>
        <v>0</v>
      </c>
      <c r="W224" s="99">
        <f>IF(ISNA(VLOOKUP($A224,'[2]1516 Exp_Rev Access'!$F$7:$FS$306,15,FALSE)),"",VLOOKUP($A224,'[2]1516 Exp_Rev Access'!$F$7:$FS$306,15,FALSE))</f>
        <v>0</v>
      </c>
      <c r="X224" s="99">
        <f>IF(ISNA(VLOOKUP($A224,'[2]1516 Exp_Rev Access'!$F$7:$FS$306,16,FALSE)),"",VLOOKUP($A224,'[2]1516 Exp_Rev Access'!$F$7:$FS$306,16,FALSE))</f>
        <v>787.23</v>
      </c>
      <c r="Y224" s="99">
        <f>IF(ISNA(VLOOKUP($A224,'[2]1516 Exp_Rev Access'!$F$7:$FS$306,17,FALSE)),"",VLOOKUP($A224,'[2]1516 Exp_Rev Access'!$F$7:$FS$306,17,FALSE))</f>
        <v>0</v>
      </c>
      <c r="Z224" s="99">
        <f>IF(ISNA(VLOOKUP($A224,'[2]1516 Exp_Rev Access'!$F$7:$FS$306,18,FALSE)),"",VLOOKUP($A224,'[2]1516 Exp_Rev Access'!$F$7:$FS$306,18,FALSE))</f>
        <v>0</v>
      </c>
      <c r="AA224" s="99">
        <f>IF(ISNA(VLOOKUP($A224,'[2]1516 Exp_Rev Access'!$F$7:$FS$306,19,FALSE)),"",VLOOKUP($A224,'[2]1516 Exp_Rev Access'!$F$7:$FS$306,19,FALSE))</f>
        <v>0</v>
      </c>
      <c r="AB224" s="99">
        <f>IF(ISNA(VLOOKUP($A224,'[2]1516 Exp_Rev Access'!$F$7:$FS$306,20,FALSE)),"",VLOOKUP($A224,'[2]1516 Exp_Rev Access'!$F$7:$FS$306,20,FALSE))</f>
        <v>0</v>
      </c>
      <c r="AC224" s="99">
        <f>IF(ISNA(VLOOKUP($A224,'[2]1516 Exp_Rev Access'!$F$7:$FS$306,21,FALSE)),"",VLOOKUP($A224,'[2]1516 Exp_Rev Access'!$F$7:$FS$306,21,FALSE))</f>
        <v>5971.7</v>
      </c>
      <c r="AD224" s="99">
        <f>IF(ISNA(VLOOKUP($A224,'[2]1516 Exp_Rev Access'!$F$7:$FS$306,22,FALSE)),"",VLOOKUP($A224,'[2]1516 Exp_Rev Access'!$F$7:$FS$306,22,FALSE))</f>
        <v>3383.05</v>
      </c>
      <c r="AE224" s="99">
        <f>IF(ISNA(VLOOKUP($A224,'[2]1516 Exp_Rev Access'!$F$7:$FS$306,23,FALSE)),"",VLOOKUP($A224,'[2]1516 Exp_Rev Access'!$F$7:$FS$306,23,FALSE))</f>
        <v>0</v>
      </c>
      <c r="AF224" s="99">
        <f>IF(ISNA(VLOOKUP($A224,'[2]1516 Exp_Rev Access'!$F$7:$FS$306,24,FALSE)),"",VLOOKUP($A224,'[2]1516 Exp_Rev Access'!$F$7:$FS$306,24,FALSE))</f>
        <v>5624.75</v>
      </c>
      <c r="AG224" s="99">
        <f>IF(ISNA(VLOOKUP($A224,'[2]1516 Exp_Rev Access'!$F$7:$FS$306,25,FALSE)),"",VLOOKUP($A224,'[2]1516 Exp_Rev Access'!$F$7:$FS$306,25,FALSE))</f>
        <v>1657.45</v>
      </c>
      <c r="AH224" s="98">
        <f>IF(ISNA(VLOOKUP($A224,'[2]1516 Exp_Rev Access'!$F$7:$FS$306,26,FALSE)),"",VLOOKUP($A224,'[2]1516 Exp_Rev Access'!$F$7:$FS$306,26,FALSE))</f>
        <v>31150</v>
      </c>
      <c r="AI224" s="98">
        <f>IF(ISNA(VLOOKUP($A224,'[2]1516 Exp_Rev Access'!$F$7:$FS$306,27,FALSE)),"",VLOOKUP($A224,'[2]1516 Exp_Rev Access'!$F$7:$FS$306,27,FALSE))</f>
        <v>116.3</v>
      </c>
      <c r="AJ224" s="98">
        <f>IF(ISNA(VLOOKUP($A224,'[2]1516 Exp_Rev Access'!$F$7:$FS$306,28,FALSE)),"",VLOOKUP($A224,'[2]1516 Exp_Rev Access'!$F$7:$FS$306,28,FALSE))</f>
        <v>1630</v>
      </c>
      <c r="AK224" s="98">
        <f>IF(ISNA(VLOOKUP($A224,'[2]1516 Exp_Rev Access'!$F$7:$FS$306,29,FALSE)),"",VLOOKUP($A224,'[2]1516 Exp_Rev Access'!$F$7:$FS$306,29,FALSE))</f>
        <v>15081.72</v>
      </c>
      <c r="AL224" s="100">
        <f t="shared" si="273"/>
        <v>78082.290000000008</v>
      </c>
      <c r="AM224" s="72">
        <f t="shared" si="274"/>
        <v>9.3645318176758599E-3</v>
      </c>
      <c r="AN224" s="94">
        <f t="shared" si="275"/>
        <v>124.98365720139581</v>
      </c>
      <c r="AO224" s="99">
        <f>IF(ISNA(VLOOKUP($A224,'[2]1516 Exp_Rev Access'!$F$7:$GB$306,30,FALSE)),"",VLOOKUP($A224,'[2]1516 Exp_Rev Access'!$F$7:$FS$306,30,FALSE))</f>
        <v>3912623.05</v>
      </c>
      <c r="AP224" s="99">
        <f>IF(ISNA(VLOOKUP($A224,'[2]1516 Exp_Rev Access'!$F$7:$GB$306,31,FALSE)),"",VLOOKUP($A224,'[2]1516 Exp_Rev Access'!$F$7:$FS$306,31,FALSE))</f>
        <v>105573.54</v>
      </c>
      <c r="AQ224" s="99">
        <f>IF(ISNA(VLOOKUP($A224,'[2]1516 Exp_Rev Access'!$F$7:$GB$306,32,FALSE)),"",VLOOKUP($A224,'[2]1516 Exp_Rev Access'!$F$7:$FS$306,32,FALSE))</f>
        <v>644426.16</v>
      </c>
      <c r="AR224" s="99">
        <f>IF(ISNA(VLOOKUP($A224,'[2]1516 Exp_Rev Access'!$F$7:$GB$306,33,FALSE)),"",VLOOKUP($A224,'[2]1516 Exp_Rev Access'!$F$7:$FS$306,33,FALSE))</f>
        <v>0</v>
      </c>
      <c r="AS224" s="99">
        <f>IF(ISNA(VLOOKUP($A224,'[2]1516 Exp_Rev Access'!$F$7:$GB$306,34,FALSE)),"",VLOOKUP($A224,'[2]1516 Exp_Rev Access'!$F$7:$FS$306,34,FALSE))</f>
        <v>0</v>
      </c>
      <c r="AT224" s="101">
        <f t="shared" si="276"/>
        <v>4662622.75</v>
      </c>
      <c r="AU224" s="72">
        <f t="shared" si="277"/>
        <v>0.55919567799810066</v>
      </c>
      <c r="AV224" s="94">
        <f t="shared" si="278"/>
        <v>7463.3011332714423</v>
      </c>
      <c r="AW224" s="99">
        <f>IF(ISNA(VLOOKUP($A224,'[2]1516 Exp_Rev Access'!$F$7:$GB$306,35,FALSE)),"",VLOOKUP($A224,'[2]1516 Exp_Rev Access'!$F$7:$GB$306,35,FALSE))</f>
        <v>0</v>
      </c>
      <c r="AX224" s="99">
        <f>IF(ISNA(VLOOKUP($A224,'[2]1516 Exp_Rev Access'!$F$7:$GB$306,36,FALSE)),"",VLOOKUP($A224,'[2]1516 Exp_Rev Access'!$F$7:$GB$306,36,FALSE))</f>
        <v>447108.52</v>
      </c>
      <c r="AY224" s="99">
        <f>IF(ISNA(VLOOKUP($A224,'[2]1516 Exp_Rev Access'!$F$7:$GB$306,37,FALSE)),"",VLOOKUP($A224,'[2]1516 Exp_Rev Access'!$F$7:$GB$306,37,FALSE))</f>
        <v>139438.28</v>
      </c>
      <c r="AZ224" s="99">
        <f>IF(ISNA(VLOOKUP($A224,'[2]1516 Exp_Rev Access'!$F$7:$GB$306,38,FALSE)),"",VLOOKUP($A224,'[2]1516 Exp_Rev Access'!$F$7:$GB$306,38,FALSE))</f>
        <v>0</v>
      </c>
      <c r="BA224" s="99">
        <f>IF(ISNA(VLOOKUP($A224,'[2]1516 Exp_Rev Access'!$F$7:$GB$306,39,FALSE)),"",VLOOKUP($A224,'[2]1516 Exp_Rev Access'!$F$7:$GB$306,39,FALSE))</f>
        <v>0</v>
      </c>
      <c r="BB224" s="99">
        <f>IF(ISNA(VLOOKUP($A224,'[2]1516 Exp_Rev Access'!$F$7:$GB$306,40,FALSE)),"",VLOOKUP($A224,'[2]1516 Exp_Rev Access'!$F$7:$GB$306,40,FALSE))</f>
        <v>169873.58</v>
      </c>
      <c r="BC224" s="99">
        <f>IF(ISNA(VLOOKUP($A224,'[2]1516 Exp_Rev Access'!$F$7:$GB$306,41,FALSE)),"",VLOOKUP($A224,'[2]1516 Exp_Rev Access'!$F$7:$GB$306,41,FALSE))</f>
        <v>0</v>
      </c>
      <c r="BD224" s="99">
        <f>IF(ISNA(VLOOKUP($A224,'[2]1516 Exp_Rev Access'!$F$7:$GB$306,42,FALSE)),"",VLOOKUP($A224,'[2]1516 Exp_Rev Access'!$F$7:$GB$306,42,FALSE))</f>
        <v>3470.43</v>
      </c>
      <c r="BE224" s="99">
        <f>IF(ISNA(VLOOKUP($A224,'[2]1516 Exp_Rev Access'!$F$7:$GB$306,43,FALSE)),"",VLOOKUP($A224,'[2]1516 Exp_Rev Access'!$F$7:$GB$306,43,FALSE))</f>
        <v>14120.38</v>
      </c>
      <c r="BF224" s="99">
        <f>IF(ISNA(VLOOKUP($A224,'[2]1516 Exp_Rev Access'!$F$7:$GB$306,44,FALSE)),"",VLOOKUP($A224,'[2]1516 Exp_Rev Access'!$F$7:$GB$306,44,FALSE))</f>
        <v>97832.93</v>
      </c>
      <c r="BG224" s="99">
        <f>IF(ISNA(VLOOKUP($A224,'[2]1516 Exp_Rev Access'!$F$7:$GB$306,45,FALSE)),"",VLOOKUP($A224,'[2]1516 Exp_Rev Access'!$F$7:$GB$306,45,FALSE))</f>
        <v>5847.63</v>
      </c>
      <c r="BH224" s="99">
        <f>IF(ISNA(VLOOKUP($A224,'[2]1516 Exp_Rev Access'!$F$7:$GB$306,46,FALSE)),"",VLOOKUP($A224,'[2]1516 Exp_Rev Access'!$F$7:$GB$306,46,FALSE))</f>
        <v>0</v>
      </c>
      <c r="BI224" s="99">
        <f>IF(ISNA(VLOOKUP($A224,'[2]1516 Exp_Rev Access'!$F$7:$GB$306,47,FALSE)),"",VLOOKUP($A224,'[2]1516 Exp_Rev Access'!$F$7:$GB$306,47,FALSE))</f>
        <v>4771.68</v>
      </c>
      <c r="BJ224" s="99">
        <f>IF(ISNA(VLOOKUP($A224,'[2]1516 Exp_Rev Access'!$F$7:$GB$306,48,FALSE)),"",VLOOKUP($A224,'[2]1516 Exp_Rev Access'!$F$7:$GB$306,48,FALSE))</f>
        <v>361135.89</v>
      </c>
      <c r="BK224" s="99">
        <f>IF(ISNA(VLOOKUP($A224,'[2]1516 Exp_Rev Access'!$F$7:$GB$306,49,FALSE)),"",VLOOKUP($A224,'[2]1516 Exp_Rev Access'!$F$7:$GB$306,49,FALSE))</f>
        <v>0</v>
      </c>
      <c r="BL224" s="99">
        <f>IF(ISNA(VLOOKUP($A224,'[2]1516 Exp_Rev Access'!$F$7:$GB$306,50,FALSE)),"",VLOOKUP($A224,'[2]1516 Exp_Rev Access'!$F$7:$GB$306,50,FALSE))</f>
        <v>0</v>
      </c>
      <c r="BM224" s="99">
        <f>IF(ISNA(VLOOKUP($A224,'[2]1516 Exp_Rev Access'!$F$7:$GB$306,51,FALSE)),"",VLOOKUP($A224,'[2]1516 Exp_Rev Access'!$F$7:$GB$306,51,FALSE))</f>
        <v>0</v>
      </c>
      <c r="BN224" s="99">
        <f>IF(ISNA(VLOOKUP($A224,'[2]1516 Exp_Rev Access'!$F$7:$GB$306,52,FALSE)),"",VLOOKUP($A224,'[2]1516 Exp_Rev Access'!$F$7:$GB$306,52,FALSE))</f>
        <v>0</v>
      </c>
      <c r="BO224" s="99">
        <f>IF(ISNA(VLOOKUP($A224,'[2]1516 Exp_Rev Access'!$F$7:$GB$306,53,FALSE)),"",VLOOKUP($A224,'[2]1516 Exp_Rev Access'!$F$7:$GB$306,53,FALSE))</f>
        <v>0</v>
      </c>
      <c r="BP224" s="99">
        <f>IF(ISNA(VLOOKUP($A224,'[2]1516 Exp_Rev Access'!$F$7:$GB$306,54,FALSE)),"",VLOOKUP($A224,'[2]1516 Exp_Rev Access'!$F$7:$GB$306,54,FALSE))</f>
        <v>861273</v>
      </c>
      <c r="BQ224" s="99">
        <f>IF(ISNA(VLOOKUP($A224,'[2]1516 Exp_Rev Access'!$F$7:$GB$306,55,FALSE)),"",VLOOKUP($A224,'[2]1516 Exp_Rev Access'!$F$7:$GB$306,55,FALSE))</f>
        <v>0</v>
      </c>
      <c r="BR224" s="99">
        <f>IF(ISNA(VLOOKUP($A224,'[2]1516 Exp_Rev Access'!$F$7:$GB$306,56,FALSE)),"",VLOOKUP($A224,'[2]1516 Exp_Rev Access'!$F$7:$GB$306,56,FALSE))</f>
        <v>0</v>
      </c>
      <c r="BS224" s="99">
        <f>IF(ISNA(VLOOKUP($A224,'[2]1516 Exp_Rev Access'!$F$7:$GB$306,57,FALSE)),"",VLOOKUP($A224,'[2]1516 Exp_Rev Access'!$F$7:$GB$306,57,FALSE))</f>
        <v>0</v>
      </c>
      <c r="BT224" s="99">
        <f>IF(ISNA(VLOOKUP($A224,'[2]1516 Exp_Rev Access'!$F$7:$GB$306,58,FALSE)),"",VLOOKUP($A224,'[2]1516 Exp_Rev Access'!$F$7:$GB$306,58,FALSE))</f>
        <v>0</v>
      </c>
      <c r="BU224" s="102">
        <f t="shared" si="279"/>
        <v>2104872.3200000003</v>
      </c>
      <c r="BV224" s="72">
        <f t="shared" si="280"/>
        <v>0.25244064707611941</v>
      </c>
      <c r="BW224" s="94">
        <f t="shared" si="281"/>
        <v>3369.1972980760006</v>
      </c>
      <c r="BX224" s="99">
        <f>IF(ISNA(VLOOKUP($A224,'[2]1516 Exp_Rev Access'!$F$7:$GB$306,59,FALSE)),"",VLOOKUP($A224,'[2]1516 Exp_Rev Access'!$F$7:$GB$306,59,FALSE))</f>
        <v>0</v>
      </c>
      <c r="BY224" s="99">
        <f>IF(ISNA(VLOOKUP($A224,'[2]1516 Exp_Rev Access'!$F$7:$GB$306,60,FALSE)),"",VLOOKUP($A224,'[2]1516 Exp_Rev Access'!$F$7:$GB$306,60,FALSE))</f>
        <v>0</v>
      </c>
      <c r="BZ224" s="99">
        <f>IF(ISNA(VLOOKUP($A224,'[2]1516 Exp_Rev Access'!$F$7:$GB$306,61,FALSE)),"",VLOOKUP($A224,'[2]1516 Exp_Rev Access'!$F$7:$GB$306,61,FALSE))</f>
        <v>0</v>
      </c>
      <c r="CA224" s="99">
        <f>IF(ISNA(VLOOKUP($A224,'[2]1516 Exp_Rev Access'!$F$7:$GB$306,62,FALSE)),"",VLOOKUP($A224,'[2]1516 Exp_Rev Access'!$F$7:$GB$306,62,FALSE))</f>
        <v>0</v>
      </c>
      <c r="CB224" s="99">
        <f>IF(ISNA(VLOOKUP($A224,'[2]1516 Exp_Rev Access'!$F$7:$GB$306,63,FALSE)),"",VLOOKUP($A224,'[2]1516 Exp_Rev Access'!$F$7:$GB$306,63,FALSE))</f>
        <v>0</v>
      </c>
      <c r="CC224" s="99">
        <f>IF(ISNA(VLOOKUP($A224,'[2]1516 Exp_Rev Access'!$F$7:$GB$306,64,FALSE)),"",VLOOKUP($A224,'[2]1516 Exp_Rev Access'!$F$7:$GB$306,64,FALSE))</f>
        <v>0</v>
      </c>
      <c r="CD224" s="101">
        <f t="shared" si="282"/>
        <v>0</v>
      </c>
      <c r="CE224" s="72"/>
      <c r="CF224" s="103"/>
      <c r="CG224" s="99">
        <f>IF(ISNA(VLOOKUP($A224,'[2]1516 Exp_Rev Access'!$F$7:$GB$306,65,FALSE)),"",VLOOKUP($A224,'[2]1516 Exp_Rev Access'!$F$7:$GB$306,65,FALSE))</f>
        <v>0</v>
      </c>
      <c r="CH224" s="99">
        <f>IF(ISNA(VLOOKUP($A224,'[2]1516 Exp_Rev Access'!$F$7:$GB$306,66,FALSE)),"",VLOOKUP($A224,'[2]1516 Exp_Rev Access'!$F$7:$GB$306,66,FALSE))</f>
        <v>0</v>
      </c>
      <c r="CI224" s="99">
        <f>IF(ISNA(VLOOKUP($A224,'[2]1516 Exp_Rev Access'!$F$7:$GB$306,67,FALSE)),"",VLOOKUP($A224,'[2]1516 Exp_Rev Access'!$F$7:$GB$306,67,FALSE))</f>
        <v>0</v>
      </c>
      <c r="CJ224" s="99">
        <f>IF(ISNA(VLOOKUP($A224,'[2]1516 Exp_Rev Access'!$F$7:$GB$306,68,FALSE)),"",VLOOKUP($A224,'[2]1516 Exp_Rev Access'!$F$7:$GB$306,68,FALSE))</f>
        <v>0</v>
      </c>
      <c r="CK224" s="99">
        <f>IF(ISNA(VLOOKUP($A224,'[2]1516 Exp_Rev Access'!$F$7:$GB$306,69,FALSE)),"",VLOOKUP($A224,'[2]1516 Exp_Rev Access'!$F$7:$GB$306,69,FALSE))</f>
        <v>0</v>
      </c>
      <c r="CL224" s="99">
        <f>IF(ISNA(VLOOKUP($A224,'[2]1516 Exp_Rev Access'!$F$7:$GB$306,70,FALSE)),"",VLOOKUP($A224,'[2]1516 Exp_Rev Access'!$F$7:$GB$306,70,FALSE))</f>
        <v>0</v>
      </c>
      <c r="CM224" s="99">
        <f>IF(ISNA(VLOOKUP($A224,'[2]1516 Exp_Rev Access'!$F$7:$GB$306,71,FALSE)),"",VLOOKUP($A224,'[2]1516 Exp_Rev Access'!$F$7:$GB$306,71,FALSE))</f>
        <v>0</v>
      </c>
      <c r="CN224" s="99">
        <f>IF(ISNA(VLOOKUP($A224,'[2]1516 Exp_Rev Access'!$F$7:$GB$306,72,FALSE)),"",VLOOKUP($A224,'[2]1516 Exp_Rev Access'!$F$7:$GB$306,72,FALSE))</f>
        <v>0</v>
      </c>
      <c r="CO224" s="99">
        <f>IF(ISNA(VLOOKUP($A224,'[2]1516 Exp_Rev Access'!$F$7:$GB$306,73,FALSE)),"",VLOOKUP($A224,'[2]1516 Exp_Rev Access'!$F$7:$GB$306,73,FALSE))</f>
        <v>0</v>
      </c>
      <c r="CP224" s="99">
        <f>IF(ISNA(VLOOKUP($A224,'[2]1516 Exp_Rev Access'!$F$7:$GB$306,74,FALSE)),"",VLOOKUP($A224,'[2]1516 Exp_Rev Access'!$F$7:$GB$306,74,FALSE))</f>
        <v>105782.49</v>
      </c>
      <c r="CQ224" s="99">
        <f>IF(ISNA(VLOOKUP($A224,'[2]1516 Exp_Rev Access'!$F$7:$GB$306,75,FALSE)),"",VLOOKUP($A224,'[2]1516 Exp_Rev Access'!$F$7:$GB$306,75,FALSE))</f>
        <v>0</v>
      </c>
      <c r="CR224" s="99">
        <f>IF(ISNA(VLOOKUP($A224,'[2]1516 Exp_Rev Access'!$F$7:$GB$306,76,FALSE)),"",VLOOKUP($A224,'[2]1516 Exp_Rev Access'!$F$7:$GB$306,76,FALSE))</f>
        <v>4734</v>
      </c>
      <c r="CS224" s="99">
        <f>IF(ISNA(VLOOKUP($A224,'[2]1516 Exp_Rev Access'!$F$7:$GB$306,77,FALSE)),"",VLOOKUP($A224,'[2]1516 Exp_Rev Access'!$F$7:$GB$306,77,FALSE))</f>
        <v>0</v>
      </c>
      <c r="CT224" s="99">
        <f>IF(ISNA(VLOOKUP($A224,'[2]1516 Exp_Rev Access'!$F$7:$GB$306,78,FALSE)),"",VLOOKUP($A224,'[2]1516 Exp_Rev Access'!$F$7:$GB$306,78,FALSE))</f>
        <v>227931.21</v>
      </c>
      <c r="CU224" s="99">
        <f>IF(ISNA(VLOOKUP($A224,'[2]1516 Exp_Rev Access'!$F$7:$GB$306,79,FALSE)),"",VLOOKUP($A224,'[2]1516 Exp_Rev Access'!$F$7:$GB$306,79,FALSE))</f>
        <v>34302</v>
      </c>
      <c r="CV224" s="99">
        <f>IF(ISNA(VLOOKUP($A224,'[2]1516 Exp_Rev Access'!$F$7:$GB$306,80,FALSE)),"",VLOOKUP($A224,'[2]1516 Exp_Rev Access'!$F$7:$GB$306,80,FALSE))</f>
        <v>0</v>
      </c>
      <c r="CW224" s="99">
        <f>IF(ISNA(VLOOKUP($A224,'[2]1516 Exp_Rev Access'!$F$7:$GB$306,81,FALSE)),"",VLOOKUP($A224,'[2]1516 Exp_Rev Access'!$F$7:$GB$306,81,FALSE))</f>
        <v>0</v>
      </c>
      <c r="CX224" s="99">
        <f>IF(ISNA(VLOOKUP($A224,'[2]1516 Exp_Rev Access'!$F$7:$GB$306,82,FALSE)),"",VLOOKUP($A224,'[2]1516 Exp_Rev Access'!$F$7:$GB$306,82,FALSE))</f>
        <v>0</v>
      </c>
      <c r="CY224" s="99">
        <f>IF(ISNA(VLOOKUP($A224,'[2]1516 Exp_Rev Access'!$F$7:$GB$306,83,FALSE)),"",VLOOKUP($A224,'[2]1516 Exp_Rev Access'!$F$7:$GB$306,83,FALSE))</f>
        <v>0</v>
      </c>
      <c r="CZ224" s="99">
        <f>IF(ISNA(VLOOKUP($A224,'[2]1516 Exp_Rev Access'!$F$7:$GB$306,84,FALSE)),"",VLOOKUP($A224,'[2]1516 Exp_Rev Access'!$F$7:$GB$306,84,FALSE))</f>
        <v>0</v>
      </c>
      <c r="DA224" s="99">
        <f>IF(ISNA(VLOOKUP($A224,'[2]1516 Exp_Rev Access'!$F$7:$GB$306,85,FALSE)),"",VLOOKUP($A224,'[2]1516 Exp_Rev Access'!$F$7:$GB$306,85,FALSE))</f>
        <v>13618</v>
      </c>
      <c r="DB224" s="99">
        <f>IF(ISNA(VLOOKUP($A224,'[2]1516 Exp_Rev Access'!$F$7:$GB$306,86,FALSE)),"",VLOOKUP($A224,'[2]1516 Exp_Rev Access'!$F$7:$GB$306,86,FALSE))</f>
        <v>0</v>
      </c>
      <c r="DC224" s="99">
        <f>IF(ISNA(VLOOKUP($A224,'[2]1516 Exp_Rev Access'!$F$7:$GB$306,87,FALSE)),"",VLOOKUP($A224,'[2]1516 Exp_Rev Access'!$F$7:$GB$306,87,FALSE))</f>
        <v>0</v>
      </c>
      <c r="DD224" s="99">
        <f>IF(ISNA(VLOOKUP($A224,'[2]1516 Exp_Rev Access'!$F$7:$GB$306,88,FALSE)),"",VLOOKUP($A224,'[2]1516 Exp_Rev Access'!$F$7:$GB$306,88,FALSE))</f>
        <v>0</v>
      </c>
      <c r="DE224" s="99">
        <f>IF(ISNA(VLOOKUP($A224,'[2]1516 Exp_Rev Access'!$F$7:$GB$306,89,FALSE)),"",VLOOKUP($A224,'[2]1516 Exp_Rev Access'!$F$7:$GB$306,89,FALSE))</f>
        <v>0</v>
      </c>
      <c r="DF224" s="99">
        <f>IF(ISNA(VLOOKUP($A224,'[2]1516 Exp_Rev Access'!$F$7:$GB$306,90,FALSE)),"",VLOOKUP($A224,'[2]1516 Exp_Rev Access'!$F$7:$GB$306,90,FALSE))</f>
        <v>30924.93</v>
      </c>
      <c r="DG224" s="99">
        <f>IF(ISNA(VLOOKUP($A224,'[2]1516 Exp_Rev Access'!$F$7:$GB$306,91,FALSE)),"",VLOOKUP($A224,'[2]1516 Exp_Rev Access'!$F$7:$GB$306,91,FALSE))</f>
        <v>0</v>
      </c>
      <c r="DH224" s="99">
        <f>IF(ISNA(VLOOKUP($A224,'[2]1516 Exp_Rev Access'!$F$7:$GB$306,92,FALSE)),"",VLOOKUP($A224,'[2]1516 Exp_Rev Access'!$F$7:$GB$306,92,FALSE))</f>
        <v>236588.59</v>
      </c>
      <c r="DI224" s="99">
        <f>IF(ISNA(VLOOKUP($A224,'[2]1516 Exp_Rev Access'!$F$7:$GB$306,93,FALSE)),"",VLOOKUP($A224,'[2]1516 Exp_Rev Access'!$F$7:$GB$306,93,FALSE))</f>
        <v>0</v>
      </c>
      <c r="DJ224" s="99">
        <f>IF(ISNA(VLOOKUP($A224,'[2]1516 Exp_Rev Access'!$F$7:$GB$306,94,FALSE)),"",VLOOKUP($A224,'[2]1516 Exp_Rev Access'!$F$7:$GB$306,94,FALSE))</f>
        <v>0</v>
      </c>
      <c r="DK224" s="99">
        <f>IF(ISNA(VLOOKUP($A224,'[2]1516 Exp_Rev Access'!$F$7:$GB$306,95,FALSE)),"",VLOOKUP($A224,'[2]1516 Exp_Rev Access'!$F$7:$GB$306,95,FALSE))</f>
        <v>0</v>
      </c>
      <c r="DL224" s="99">
        <f>IF(ISNA(VLOOKUP($A224,'[2]1516 Exp_Rev Access'!$F$7:$GB$306,96,FALSE)),"",VLOOKUP($A224,'[2]1516 Exp_Rev Access'!$F$7:$GB$306,96,FALSE))</f>
        <v>0</v>
      </c>
      <c r="DM224" s="99">
        <f>IF(ISNA(VLOOKUP($A224,'[2]1516 Exp_Rev Access'!$F$7:$GB$306,97,FALSE)),"",VLOOKUP($A224,'[2]1516 Exp_Rev Access'!$F$7:$GB$306,97,FALSE))</f>
        <v>0</v>
      </c>
      <c r="DN224" s="99">
        <f>IF(ISNA(VLOOKUP($A224,'[2]1516 Exp_Rev Access'!$F$7:$GB$306,98,FALSE)),"",VLOOKUP($A224,'[2]1516 Exp_Rev Access'!$F$7:$GB$306,98,FALSE))</f>
        <v>0</v>
      </c>
      <c r="DO224" s="99">
        <f>IF(ISNA(VLOOKUP($A224,'[2]1516 Exp_Rev Access'!$F$7:$GB$306,99,FALSE)),"",VLOOKUP($A224,'[2]1516 Exp_Rev Access'!$F$7:$GB$306,99,FALSE))</f>
        <v>0</v>
      </c>
      <c r="DP224" s="99">
        <f>IF(ISNA(VLOOKUP($A224,'[2]1516 Exp_Rev Access'!$F$7:$GB$306,100,FALSE)),"",VLOOKUP($A224,'[2]1516 Exp_Rev Access'!$F$7:$GB$306,100,FALSE))</f>
        <v>0</v>
      </c>
      <c r="DQ224" s="99">
        <f>IF(ISNA(VLOOKUP($A224,'[2]1516 Exp_Rev Access'!$F$7:$GB$306,101,FALSE)),"",VLOOKUP($A224,'[2]1516 Exp_Rev Access'!$F$7:$GB$306,101,FALSE))</f>
        <v>0</v>
      </c>
      <c r="DR224" s="99">
        <f>IF(ISNA(VLOOKUP($A224,'[2]1516 Exp_Rev Access'!$F$7:$GB$306,102,FALSE)),"",VLOOKUP($A224,'[2]1516 Exp_Rev Access'!$F$7:$GB$306,102,FALSE))</f>
        <v>0</v>
      </c>
      <c r="DS224" s="99">
        <f>IF(ISNA(VLOOKUP($A224,'[2]1516 Exp_Rev Access'!$F$7:$GB$306,103,FALSE)),"",VLOOKUP($A224,'[2]1516 Exp_Rev Access'!$F$7:$GB$306,103,FALSE))</f>
        <v>0</v>
      </c>
      <c r="DT224" s="99">
        <f>IF(ISNA(VLOOKUP($A224,'[2]1516 Exp_Rev Access'!$F$7:$GB$306,104,FALSE)),"",VLOOKUP($A224,'[2]1516 Exp_Rev Access'!$F$7:$GB$306,104,FALSE))</f>
        <v>0</v>
      </c>
      <c r="DU224" s="99">
        <f>IF(ISNA(VLOOKUP($A224,'[2]1516 Exp_Rev Access'!$F$7:$GB$306,105,FALSE)),"",VLOOKUP($A224,'[2]1516 Exp_Rev Access'!$F$7:$GB$306,105,FALSE))</f>
        <v>0</v>
      </c>
      <c r="DV224" s="99">
        <f>IF(ISNA(VLOOKUP($A224,'[2]1516 Exp_Rev Access'!$F$7:$GB$306,106,FALSE)),"",VLOOKUP($A224,'[2]1516 Exp_Rev Access'!$F$7:$GB$306,106,FALSE))</f>
        <v>0</v>
      </c>
      <c r="DW224" s="99">
        <f>IF(ISNA(VLOOKUP($A224,'[2]1516 Exp_Rev Access'!$F$7:$GB$306,107,FALSE)),"",VLOOKUP($A224,'[2]1516 Exp_Rev Access'!$F$7:$GB$306,107,FALSE))</f>
        <v>0</v>
      </c>
      <c r="DX224" s="99">
        <f>IF(ISNA(VLOOKUP($A224,'[2]1516 Exp_Rev Access'!$F$7:$GB$306,108,FALSE)),"",VLOOKUP($A224,'[2]1516 Exp_Rev Access'!$F$7:$GB$306,108,FALSE))</f>
        <v>9993.7199999999993</v>
      </c>
      <c r="DY224" s="99">
        <f>IF(ISNA(VLOOKUP($A224,'[2]1516 Exp_Rev Access'!$F$7:$GB$306,109,FALSE)),"",VLOOKUP($A224,'[2]1516 Exp_Rev Access'!$F$7:$GB$306,109,FALSE))</f>
        <v>0</v>
      </c>
      <c r="DZ224" s="99">
        <f>IF(ISNA(VLOOKUP($A224,'[2]1516 Exp_Rev Access'!$F$7:$GB$306,110,FALSE)),"",VLOOKUP($A224,'[2]1516 Exp_Rev Access'!$F$7:$GB$306,110,FALSE))</f>
        <v>0</v>
      </c>
      <c r="EA224" s="99">
        <f>IF(ISNA(VLOOKUP($A224,'[2]1516 Exp_Rev Access'!$F$7:$GB$306,111,FALSE)),"",VLOOKUP($A224,'[2]1516 Exp_Rev Access'!$F$7:$GB$306,111,FALSE))</f>
        <v>0</v>
      </c>
      <c r="EB224" s="99">
        <f>IF(ISNA(VLOOKUP($A224,'[2]1516 Exp_Rev Access'!$F$7:$GB$306,112,FALSE)),"",VLOOKUP($A224,'[2]1516 Exp_Rev Access'!$F$7:$GB$306,112,FALSE))</f>
        <v>0</v>
      </c>
      <c r="EC224" s="99">
        <f>IF(ISNA(VLOOKUP($A224,'[2]1516 Exp_Rev Access'!$F$7:$GB$306,113,FALSE)),"",VLOOKUP($A224,'[2]1516 Exp_Rev Access'!$F$7:$GB$306,113,FALSE))</f>
        <v>0</v>
      </c>
      <c r="ED224" s="99">
        <f>IF(ISNA(VLOOKUP($A224,'[2]1516 Exp_Rev Access'!$F$7:$GB$306,114,FALSE)),"",VLOOKUP($A224,'[2]1516 Exp_Rev Access'!$F$7:$GB$306,114,FALSE))</f>
        <v>0</v>
      </c>
      <c r="EE224" s="99">
        <f>IF(ISNA(VLOOKUP($A224,'[2]1516 Exp_Rev Access'!$F$7:$GB$306,115,FALSE)),"",VLOOKUP($A224,'[2]1516 Exp_Rev Access'!$F$7:$GB$306,115,FALSE))</f>
        <v>0</v>
      </c>
      <c r="EF224" s="99">
        <f>IF(ISNA(VLOOKUP($A224,'[2]1516 Exp_Rev Access'!$F$7:$GB$306,116,FALSE)),"",VLOOKUP($A224,'[2]1516 Exp_Rev Access'!$F$7:$GB$306,116,FALSE))</f>
        <v>12042</v>
      </c>
      <c r="EG224" s="99">
        <f>IF(ISNA(VLOOKUP($A224,'[2]1516 Exp_Rev Access'!$F$7:$GB$306,117,FALSE)),"",VLOOKUP($A224,'[2]1516 Exp_Rev Access'!$F$7:$GB$306,117,FALSE))</f>
        <v>0</v>
      </c>
      <c r="EH224" s="99">
        <f>IF(ISNA(VLOOKUP($A224,'[2]1516 Exp_Rev Access'!$F$7:$GB$306,118,FALSE)),"",VLOOKUP($A224,'[2]1516 Exp_Rev Access'!$F$7:$GB$306,118,FALSE))</f>
        <v>0</v>
      </c>
      <c r="EI224" s="99">
        <f>IF(ISNA(VLOOKUP($A224,'[2]1516 Exp_Rev Access'!$F$7:$GB$306,119,FALSE)),"",VLOOKUP($A224,'[2]1516 Exp_Rev Access'!$F$7:$GB$306,119,FALSE))</f>
        <v>0</v>
      </c>
      <c r="EJ224" s="99">
        <f>IF(ISNA(VLOOKUP($A224,'[2]1516 Exp_Rev Access'!$F$7:$GB$306,120,FALSE)),"",VLOOKUP($A224,'[2]1516 Exp_Rev Access'!$F$7:$GB$306,120,FALSE))</f>
        <v>0</v>
      </c>
      <c r="EK224" s="99">
        <f>IF(ISNA(VLOOKUP($A224,'[2]1516 Exp_Rev Access'!$F$7:$GB$306,121,FALSE)),"",VLOOKUP($A224,'[2]1516 Exp_Rev Access'!$F$7:$GB$306,121,FALSE))</f>
        <v>0</v>
      </c>
      <c r="EL224" s="99">
        <f>IF(ISNA(VLOOKUP($A224,'[2]1516 Exp_Rev Access'!$F$7:$GB$306,122,FALSE)),"",VLOOKUP($A224,'[2]1516 Exp_Rev Access'!$F$7:$GB$306,122,FALSE))</f>
        <v>0</v>
      </c>
      <c r="EM224" s="99">
        <f>IF(ISNA(VLOOKUP($A224,'[2]1516 Exp_Rev Access'!$F$7:$GB$306,123,FALSE)),"",VLOOKUP($A224,'[2]1516 Exp_Rev Access'!$F$7:$GB$306,123,FALSE))</f>
        <v>0</v>
      </c>
      <c r="EN224" s="99">
        <f>IF(ISNA(VLOOKUP($A224,'[2]1516 Exp_Rev Access'!$F$7:$GB$306,124,FALSE)),"",VLOOKUP($A224,'[2]1516 Exp_Rev Access'!$F$7:$GB$306,124,FALSE))</f>
        <v>0</v>
      </c>
      <c r="EO224" s="99">
        <f>IF(ISNA(VLOOKUP($A224,'[2]1516 Exp_Rev Access'!$F$7:$GB$306,125,FALSE)),"",VLOOKUP($A224,'[2]1516 Exp_Rev Access'!$F$7:$GB$306,125,FALSE))</f>
        <v>0</v>
      </c>
      <c r="EP224" s="99">
        <f>IF(ISNA(VLOOKUP($A224,'[2]1516 Exp_Rev Access'!$F$7:$GB$306,126,FALSE)),"",VLOOKUP($A224,'[2]1516 Exp_Rev Access'!$F$7:$GB$306,126,FALSE))</f>
        <v>0</v>
      </c>
      <c r="EQ224" s="99">
        <f>IF(ISNA(VLOOKUP($A224,'[2]1516 Exp_Rev Access'!$F$7:$GB$306,127,FALSE)),"",VLOOKUP($A224,'[2]1516 Exp_Rev Access'!$F$7:$GB$306,127,FALSE))</f>
        <v>0</v>
      </c>
      <c r="ER224" s="99">
        <f>IF(ISNA(VLOOKUP($A224,'[2]1516 Exp_Rev Access'!$F$7:$GB$306,128,FALSE)),"",VLOOKUP($A224,'[2]1516 Exp_Rev Access'!$F$7:$GB$306,128,FALSE))</f>
        <v>0</v>
      </c>
      <c r="ES224" s="99">
        <f>IF(ISNA(VLOOKUP($A224,'[2]1516 Exp_Rev Access'!$F$7:$GB$306,129,FALSE)),"",VLOOKUP($A224,'[2]1516 Exp_Rev Access'!$F$7:$GB$306,129,FALSE))</f>
        <v>0</v>
      </c>
      <c r="ET224" s="99">
        <f>IF(ISNA(VLOOKUP($A224,'[2]1516 Exp_Rev Access'!$F$7:$GB$306,130,FALSE)),"",VLOOKUP($A224,'[2]1516 Exp_Rev Access'!$F$7:$GB$306,130,FALSE))</f>
        <v>0</v>
      </c>
      <c r="EU224" s="99">
        <f>IF(ISNA(VLOOKUP($A224,'[2]1516 Exp_Rev Access'!$F$7:$GB$306,131,FALSE)),"",VLOOKUP($A224,'[2]1516 Exp_Rev Access'!$F$7:$GB$306,131,FALSE))</f>
        <v>0</v>
      </c>
      <c r="EV224" s="99">
        <f>IF(ISNA(VLOOKUP($A224,'[2]1516 Exp_Rev Access'!$F$7:$GB$306,132,FALSE)),"",VLOOKUP($A224,'[2]1516 Exp_Rev Access'!$F$7:$GB$306,132,FALSE))</f>
        <v>0</v>
      </c>
      <c r="EW224" s="99">
        <f>IF(ISNA(VLOOKUP($A224,'[2]1516 Exp_Rev Access'!$F$7:$GB$306,133,FALSE)),"",VLOOKUP($A224,'[2]1516 Exp_Rev Access'!$F$7:$GB$306,133,FALSE))</f>
        <v>0</v>
      </c>
      <c r="EX224" s="99">
        <f>IF(ISNA(VLOOKUP($A224,'[2]1516 Exp_Rev Access'!$F$7:$GB$306,134,FALSE)),"",VLOOKUP($A224,'[2]1516 Exp_Rev Access'!$F$7:$GB$306,134,FALSE))</f>
        <v>0</v>
      </c>
      <c r="EY224" s="99">
        <f>IF(ISNA(VLOOKUP($A224,'[2]1516 Exp_Rev Access'!$F$7:$GB$306,135,FALSE)),"",VLOOKUP($A224,'[2]1516 Exp_Rev Access'!$F$7:$GB$306,135,FALSE))</f>
        <v>0</v>
      </c>
      <c r="EZ224" s="99">
        <f>IF(ISNA(VLOOKUP($A224,'[2]1516 Exp_Rev Access'!$F$7:$GB$306,136,FALSE)),"",VLOOKUP($A224,'[2]1516 Exp_Rev Access'!$F$7:$GB$306,136,FALSE))</f>
        <v>0</v>
      </c>
      <c r="FA224" s="99">
        <f>IF(ISNA(VLOOKUP($A224,'[2]1516 Exp_Rev Access'!$F$7:$GB$306,137,FALSE)),"",VLOOKUP($A224,'[2]1516 Exp_Rev Access'!$F$7:$GB$306,137,FALSE))</f>
        <v>0</v>
      </c>
      <c r="FB224" s="99">
        <f>IF(ISNA(VLOOKUP($A224,'[2]1516 Exp_Rev Access'!$F$7:$GB$306,138,FALSE)),"",VLOOKUP($A224,'[2]1516 Exp_Rev Access'!$F$7:$GB$306,138,FALSE))</f>
        <v>0</v>
      </c>
      <c r="FC224" s="99">
        <f>IF(ISNA(VLOOKUP($A224,'[2]1516 Exp_Rev Access'!$F$7:$GB$306,139,FALSE)),"",VLOOKUP($A224,'[2]1516 Exp_Rev Access'!$F$7:$GB$306,139,FALSE))</f>
        <v>0</v>
      </c>
      <c r="FD224" s="99">
        <f>IF(ISNA(VLOOKUP($A224,'[2]1516 Exp_Rev Access'!$F$7:$FS$306,140,FALSE)),"",VLOOKUP($A224,'[2]1516 Exp_Rev Access'!$F$7:$FS$306,140,FALSE))</f>
        <v>0</v>
      </c>
      <c r="FE224" s="99">
        <f>IF(ISNA(VLOOKUP($A224,'[2]1516 Exp_Rev Access'!$F$7:$FS$306,141,FALSE)),"",VLOOKUP($A224,'[2]1516 Exp_Rev Access'!$F$7:$FS$306,141,FALSE))</f>
        <v>0</v>
      </c>
      <c r="FF224" s="99">
        <f>IF(ISNA(VLOOKUP($A224,'[2]1516 Exp_Rev Access'!$F$7:$FS$306,142,FALSE)),"",VLOOKUP($A224,'[2]1516 Exp_Rev Access'!$F$7:$FS$306,142,FALSE))</f>
        <v>0</v>
      </c>
      <c r="FG224" s="99">
        <f>IF(ISNA(VLOOKUP($A224,'[2]1516 Exp_Rev Access'!$F$7:$FS$306,143,FALSE)),"",VLOOKUP($A224,'[2]1516 Exp_Rev Access'!$F$7:$FS$306,143,FALSE))</f>
        <v>0</v>
      </c>
      <c r="FH224" s="99">
        <f>IF(ISNA(VLOOKUP($A224,'[2]1516 Exp_Rev Access'!$F$7:$FS$306,144,FALSE)),"",VLOOKUP($A224,'[2]1516 Exp_Rev Access'!$F$7:$FS$306,144,FALSE))</f>
        <v>0</v>
      </c>
      <c r="FI224" s="99">
        <f>IF(ISNA(VLOOKUP($A224,'[2]1516 Exp_Rev Access'!$F$7:$FS$306,145,FALSE)),"",VLOOKUP($A224,'[2]1516 Exp_Rev Access'!$F$7:$FS$306,145,FALSE))</f>
        <v>0</v>
      </c>
      <c r="FJ224" s="99">
        <f>IF(ISNA(VLOOKUP($A224,'[2]1516 Exp_Rev Access'!$F$7:$FS$306,146,FALSE)),"",VLOOKUP($A224,'[2]1516 Exp_Rev Access'!$F$7:$FS$306,146,FALSE))</f>
        <v>0</v>
      </c>
      <c r="FK224" s="99">
        <f>IF(ISNA(VLOOKUP($A224,'[2]1516 Exp_Rev Access'!$F$7:$FS$306,147,FALSE)),"",VLOOKUP($A224,'[2]1516 Exp_Rev Access'!$F$7:$FS$306,147,FALSE))</f>
        <v>0</v>
      </c>
      <c r="FL224" s="99">
        <f>IF(ISNA(VLOOKUP($A224,'[2]1516 Exp_Rev Access'!$F$7:$FS$306,148,FALSE)),"",VLOOKUP($A224,'[2]1516 Exp_Rev Access'!$F$7:$FS$306,148,FALSE))</f>
        <v>0</v>
      </c>
      <c r="FM224" s="99">
        <f>IF(ISNA(VLOOKUP($A224,'[2]1516 Exp_Rev Access'!$F$7:$FS$306,149,FALSE)),"",VLOOKUP($A224,'[2]1516 Exp_Rev Access'!$F$7:$FS$306,149,FALSE))</f>
        <v>0</v>
      </c>
      <c r="FN224" s="99">
        <f>IF(ISNA(VLOOKUP($A224,'[2]1516 Exp_Rev Access'!$F$7:$FS$306,150,FALSE)),"",VLOOKUP($A224,'[2]1516 Exp_Rev Access'!$F$7:$FS$306,150,FALSE))</f>
        <v>0</v>
      </c>
      <c r="FO224" s="99">
        <f>IF(ISNA(VLOOKUP($A224,'[2]1516 Exp_Rev Access'!$F$7:$FS$306,151,FALSE)),"",VLOOKUP($A224,'[2]1516 Exp_Rev Access'!$F$7:$FS$306,151,FALSE))</f>
        <v>0</v>
      </c>
      <c r="FP224" s="99">
        <f>IF(ISNA(VLOOKUP($A224,'[2]1516 Exp_Rev Access'!$F$7:$FS$306,152,FALSE)),"",VLOOKUP($A224,'[2]1516 Exp_Rev Access'!$F$7:$FS$306,152,FALSE))</f>
        <v>0</v>
      </c>
      <c r="FQ224" s="99">
        <f>IF(ISNA(VLOOKUP($A224,'[2]1516 Exp_Rev Access'!$F$7:$FS$306,153,FALSE)),"",VLOOKUP($A224,'[2]1516 Exp_Rev Access'!$F$7:$FS$306,153,FALSE))</f>
        <v>34568.65</v>
      </c>
      <c r="FR224" s="101">
        <f t="shared" si="283"/>
        <v>710485.59</v>
      </c>
      <c r="FS224" s="72">
        <f t="shared" si="284"/>
        <v>8.5209653988826475E-2</v>
      </c>
      <c r="FT224" s="94">
        <f t="shared" si="285"/>
        <v>1137.2500400166471</v>
      </c>
      <c r="FU224" s="99">
        <f>IF(ISNA(VLOOKUP($A224,'[2]1516 Exp_Rev Access'!$F$7:$GB$306,154,FALSE)),"",VLOOKUP($A224,'[2]1516 Exp_Rev Access'!$F$7:$GB$306,154,FALSE))</f>
        <v>10309.5</v>
      </c>
      <c r="FV224" s="99">
        <f>IF(ISNA(VLOOKUP($A224,'[2]1516 Exp_Rev Access'!$F$7:$GB$306,155,FALSE)),"",VLOOKUP($A224,'[2]1516 Exp_Rev Access'!$F$7:$GB$306,155,FALSE))</f>
        <v>0</v>
      </c>
      <c r="FW224" s="99">
        <f>IF(ISNA(VLOOKUP($A224,'[2]1516 Exp_Rev Access'!$F$7:$GB$306,156,FALSE)),"",VLOOKUP($A224,'[2]1516 Exp_Rev Access'!$F$7:$GB$306,156,FALSE))</f>
        <v>0</v>
      </c>
      <c r="FX224" s="99">
        <f>IF(ISNA(VLOOKUP($A224,'[2]1516 Exp_Rev Access'!$F$7:$GB$306,157,FALSE)),"",VLOOKUP($A224,'[2]1516 Exp_Rev Access'!$F$7:$GB$306,157,FALSE))</f>
        <v>0</v>
      </c>
      <c r="FY224" s="99">
        <f>IF(ISNA(VLOOKUP($A224,'[2]1516 Exp_Rev Access'!$F$7:$GB$306,158,FALSE)),"",VLOOKUP($A224,'[2]1516 Exp_Rev Access'!$F$7:$GB$306,158,FALSE))</f>
        <v>0</v>
      </c>
      <c r="FZ224" s="99">
        <f>IF(ISNA(VLOOKUP($A224,'[2]1516 Exp_Rev Access'!$F$7:$GB$306,159,FALSE)),"",VLOOKUP($A224,'[2]1516 Exp_Rev Access'!$F$7:$GB$306,159,FALSE))</f>
        <v>0</v>
      </c>
      <c r="GA224" s="99">
        <f>IF(ISNA(VLOOKUP($A224,'[2]1516 Exp_Rev Access'!$F$7:$GB$306,160,FALSE)),"",VLOOKUP($A224,'[2]1516 Exp_Rev Access'!$F$7:$GB$306,160,FALSE))</f>
        <v>0</v>
      </c>
      <c r="GB224" s="99">
        <f>IF(ISNA(VLOOKUP($A224,'[2]1516 Exp_Rev Access'!$F$7:$GB$306,161,FALSE)),"",VLOOKUP($A224,'[2]1516 Exp_Rev Access'!$F$7:$GB$306,161,FALSE))</f>
        <v>0</v>
      </c>
      <c r="GC224" s="99">
        <f>IF(ISNA(VLOOKUP($A224,'[2]1516 Exp_Rev Access'!$F$7:$GB$306,162,FALSE)),"",VLOOKUP($A224,'[2]1516 Exp_Rev Access'!$F$7:$GB$306,162,FALSE))</f>
        <v>0</v>
      </c>
      <c r="GD224" s="99">
        <f>IF(ISNA(VLOOKUP($A224,'[2]1516 Exp_Rev Access'!$F$7:$GB$306,163,FALSE)),"",VLOOKUP($A224,'[2]1516 Exp_Rev Access'!$F$7:$GB$306,163,FALSE))</f>
        <v>0</v>
      </c>
      <c r="GE224" s="99">
        <f>IF(ISNA(VLOOKUP($A224,'[2]1516 Exp_Rev Access'!$F$7:$GB$306,164,FALSE)),"",VLOOKUP($A224,'[2]1516 Exp_Rev Access'!$F$7:$GB$306,164,FALSE))</f>
        <v>43583.49</v>
      </c>
      <c r="GF224" s="99">
        <f>IF(ISNA(VLOOKUP($A224,'[2]1516 Exp_Rev Access'!$F$7:$GB$306,165,FALSE)),"",VLOOKUP($A224,'[2]1516 Exp_Rev Access'!$F$7:$GB$306,165,FALSE))</f>
        <v>0</v>
      </c>
      <c r="GG224" s="99">
        <f>IF(ISNA(VLOOKUP($A224,'[2]1516 Exp_Rev Access'!$F$7:$GB$306,166,FALSE)),"",VLOOKUP($A224,'[2]1516 Exp_Rev Access'!$F$7:$GB$306,166,FALSE))</f>
        <v>0</v>
      </c>
      <c r="GH224" s="99">
        <f>IF(ISNA(VLOOKUP($A224,'[2]1516 Exp_Rev Access'!$F$7:$GB$306,167,FALSE)),"",VLOOKUP($A224,'[2]1516 Exp_Rev Access'!$F$7:$GB$306,167,FALSE))</f>
        <v>0</v>
      </c>
      <c r="GI224" s="99">
        <f>IF(ISNA(VLOOKUP($A224,'[2]1516 Exp_Rev Access'!$F$7:$GB$306,168,FALSE)),"",VLOOKUP($A224,'[2]1516 Exp_Rev Access'!$F$7:$GB$306,168,FALSE))</f>
        <v>0</v>
      </c>
      <c r="GJ224" s="99">
        <f>IF(ISNA(VLOOKUP($A224,'[2]1516 Exp_Rev Access'!$F$7:$GB$306,169,FALSE)),"",VLOOKUP($A224,'[2]1516 Exp_Rev Access'!$F$7:$GB$306,169,FALSE))</f>
        <v>30000</v>
      </c>
      <c r="GK224" s="99">
        <f>IF(ISNA(VLOOKUP($A224,'[2]1516 Exp_Rev Access'!$F$7:$GB$306,170,FALSE)),"",VLOOKUP($A224,'[2]1516 Exp_Rev Access'!$F$7:$GB$306,170,FALSE))</f>
        <v>15674.03</v>
      </c>
      <c r="GL224" s="99">
        <f>IF(ISNA(VLOOKUP($A224,'[2]1516 Exp_Rev Access'!$F$7:$GB$306,171,FALSE)),"",VLOOKUP($A224,'[2]1516 Exp_Rev Access'!$F$7:$GB$306,171,FALSE))</f>
        <v>0</v>
      </c>
      <c r="GM224" s="99">
        <f>IF(ISNA(VLOOKUP($A224,'[2]1516 Exp_Rev Access'!$F$7:$GB$306,172,FALSE)),"",VLOOKUP($A224,'[2]1516 Exp_Rev Access'!$F$7:$GB$306,172,FALSE))</f>
        <v>0</v>
      </c>
      <c r="GN224" s="99">
        <f>IF(ISNA(VLOOKUP($A224,'[2]1516 Exp_Rev Access'!$F$7:$GB$306,173,FALSE)),"",VLOOKUP($A224,'[2]1516 Exp_Rev Access'!$F$7:$GB$306,173,FALSE))</f>
        <v>0</v>
      </c>
      <c r="GO224" s="99">
        <f>IF(ISNA(VLOOKUP($A224,'[2]1516 Exp_Rev Access'!$F$7:$GB$306,174,FALSE)),"",VLOOKUP($A224,'[2]1516 Exp_Rev Access'!$F$7:$GB$306,174,FALSE))</f>
        <v>0</v>
      </c>
      <c r="GP224" s="99">
        <f>IF(ISNA(VLOOKUP($A224,'[2]1516 Exp_Rev Access'!$F$7:$GB$306,175,FALSE)),"",VLOOKUP($A224,'[2]1516 Exp_Rev Access'!$F$7:$GB$306,175,FALSE))</f>
        <v>0</v>
      </c>
      <c r="GQ224" s="99">
        <f>IF(ISNA(VLOOKUP($A224,'[2]1516 Exp_Rev Access'!$F$7:$GB$306,176,FALSE)),"",VLOOKUP($A224,'[2]1516 Exp_Rev Access'!$F$7:$GB$306,176,FALSE))</f>
        <v>0</v>
      </c>
      <c r="GR224" s="99">
        <f>IF(ISNA(VLOOKUP($A224,'[2]1516 Exp_Rev Access'!$F$7:$GB$306,177,FALSE)),"",VLOOKUP($A224,'[2]1516 Exp_Rev Access'!$F$7:$GB$306,177,FALSE))</f>
        <v>0</v>
      </c>
      <c r="GS224" s="99">
        <f>IF(ISNA(VLOOKUP($A224,'[2]1516 Exp_Rev Access'!$F$7:$GB$306,178,FALSE)),"",VLOOKUP($A224,'[2]1516 Exp_Rev Access'!$F$7:$GB$306,178,FALSE))</f>
        <v>0</v>
      </c>
      <c r="GT224" s="101">
        <f t="shared" si="286"/>
        <v>99567.01999999999</v>
      </c>
      <c r="GU224" s="72">
        <f t="shared" si="287"/>
        <v>1.1941229269545868E-2</v>
      </c>
      <c r="GV224" s="84">
        <f t="shared" si="288"/>
        <v>159.37353138905786</v>
      </c>
    </row>
    <row r="225" spans="1:206" customFormat="1" ht="12" customHeight="1" x14ac:dyDescent="0.2">
      <c r="A225" s="96" t="s">
        <v>557</v>
      </c>
      <c r="B225" s="69" t="s">
        <v>558</v>
      </c>
      <c r="C225" s="80">
        <f>IF(ISNA(VLOOKUP($A225,'[2]1516 enrollment_Rev_Exp by size'!$A$6:$G$320,3,FALSE)),"",VLOOKUP($A225,'[2]1516 enrollment_Rev_Exp by size'!$A$6:$G$320,3,FALSE))</f>
        <v>554.43999999999994</v>
      </c>
      <c r="D225" s="97">
        <v>7260418.4299999997</v>
      </c>
      <c r="E225" s="80">
        <f t="shared" si="268"/>
        <v>7260418.4300000006</v>
      </c>
      <c r="F225" s="80">
        <f t="shared" si="269"/>
        <v>0</v>
      </c>
      <c r="G225" s="98">
        <f>IF(ISNA(VLOOKUP($A225,'[2]1516 Exp_Rev Access'!$F$7:$FS$306,2,FALSE)),"",VLOOKUP($A225,'[2]1516 Exp_Rev Access'!$F$7:$FS$306,2,FALSE))</f>
        <v>1483044.34</v>
      </c>
      <c r="H225" s="98">
        <f>IF(ISNA(VLOOKUP($A225,'[2]1516 Exp_Rev Access'!$F$7:$FS$306,3,FALSE)),"",VLOOKUP($A225,'[2]1516 Exp_Rev Access'!$F$7:$FS$306,3,FALSE))</f>
        <v>0</v>
      </c>
      <c r="I225" s="98">
        <f>IF(ISNA(VLOOKUP($A225,'[2]1516 Exp_Rev Access'!$F$7:$FS$306,4,FALSE)),"",VLOOKUP($A225,'[2]1516 Exp_Rev Access'!$F$7:$FS$306,4,FALSE))</f>
        <v>0</v>
      </c>
      <c r="J225" s="98">
        <f>IF(ISNA(VLOOKUP($A225,'[2]1516 Exp_Rev Access'!$F$7:$FS$306,5,FALSE)),"",VLOOKUP($A225,'[2]1516 Exp_Rev Access'!$F$7:$FS$306,5,FALSE))</f>
        <v>2531.87</v>
      </c>
      <c r="K225" s="98">
        <f>IF(ISNA(VLOOKUP($A225,'[2]1516 Exp_Rev Access'!$F$7:$FS$306,6,FALSE)),"",VLOOKUP($A225,'[2]1516 Exp_Rev Access'!$F$7:$FS$306,6,FALSE))</f>
        <v>0</v>
      </c>
      <c r="L225" s="98">
        <f>IF(ISNA(VLOOKUP($A225,'[2]1516 Exp_Rev Access'!$F$7:$FS$306,7,FALSE)),"",VLOOKUP($A225,'[2]1516 Exp_Rev Access'!$F$7:$FS$306,7,FALSE))</f>
        <v>0</v>
      </c>
      <c r="M225" s="90">
        <f t="shared" si="270"/>
        <v>1485576.2100000002</v>
      </c>
      <c r="N225" s="72">
        <f t="shared" si="271"/>
        <v>0.20461302944491594</v>
      </c>
      <c r="O225" s="73">
        <f t="shared" si="272"/>
        <v>2679.4174482360586</v>
      </c>
      <c r="P225" s="99">
        <f>IF(ISNA(VLOOKUP($A225,'[2]1516 Exp_Rev Access'!$F$7:$FS$306,8,FALSE)),"",VLOOKUP($A225,'[2]1516 Exp_Rev Access'!$F$7:$FS$306,8,FALSE))</f>
        <v>0</v>
      </c>
      <c r="Q225" s="99">
        <f>IF(ISNA(VLOOKUP($A225,'[2]1516 Exp_Rev Access'!$F$7:$FS$306,9,FALSE)),"",VLOOKUP($A225,'[2]1516 Exp_Rev Access'!$F$7:$FS$306,9,FALSE))</f>
        <v>0</v>
      </c>
      <c r="R225" s="99">
        <f>IF(ISNA(VLOOKUP($A225,'[2]1516 Exp_Rev Access'!$F$7:$FS$306,10,FALSE)),"",VLOOKUP($A225,'[2]1516 Exp_Rev Access'!$F$7:$FS$306,10,FALSE))</f>
        <v>0</v>
      </c>
      <c r="S225" s="99">
        <f>IF(ISNA(VLOOKUP($A225,'[2]1516 Exp_Rev Access'!$F$7:$FS$306,11,FALSE)),"",VLOOKUP($A225,'[2]1516 Exp_Rev Access'!$F$7:$FS$306,11,FALSE))</f>
        <v>0</v>
      </c>
      <c r="T225" s="99">
        <f>IF(ISNA(VLOOKUP($A225,'[2]1516 Exp_Rev Access'!$F$7:$FS$306,12,FALSE)),"",VLOOKUP($A225,'[2]1516 Exp_Rev Access'!$F$7:$FS$306,12,FALSE))</f>
        <v>12662.25</v>
      </c>
      <c r="U225" s="99">
        <f>IF(ISNA(VLOOKUP($A225,'[2]1516 Exp_Rev Access'!$F$7:$FS$306,13,FALSE)),"",VLOOKUP($A225,'[2]1516 Exp_Rev Access'!$F$7:$FS$306,13,FALSE))</f>
        <v>0</v>
      </c>
      <c r="V225" s="99">
        <f>IF(ISNA(VLOOKUP($A225,'[2]1516 Exp_Rev Access'!$F$7:$FS$306,14,FALSE)),"",VLOOKUP($A225,'[2]1516 Exp_Rev Access'!$F$7:$FS$306,14,FALSE))</f>
        <v>0</v>
      </c>
      <c r="W225" s="99">
        <f>IF(ISNA(VLOOKUP($A225,'[2]1516 Exp_Rev Access'!$F$7:$FS$306,15,FALSE)),"",VLOOKUP($A225,'[2]1516 Exp_Rev Access'!$F$7:$FS$306,15,FALSE))</f>
        <v>0</v>
      </c>
      <c r="X225" s="99">
        <f>IF(ISNA(VLOOKUP($A225,'[2]1516 Exp_Rev Access'!$F$7:$FS$306,16,FALSE)),"",VLOOKUP($A225,'[2]1516 Exp_Rev Access'!$F$7:$FS$306,16,FALSE))</f>
        <v>405.75</v>
      </c>
      <c r="Y225" s="99">
        <f>IF(ISNA(VLOOKUP($A225,'[2]1516 Exp_Rev Access'!$F$7:$FS$306,17,FALSE)),"",VLOOKUP($A225,'[2]1516 Exp_Rev Access'!$F$7:$FS$306,17,FALSE))</f>
        <v>0</v>
      </c>
      <c r="Z225" s="99">
        <f>IF(ISNA(VLOOKUP($A225,'[2]1516 Exp_Rev Access'!$F$7:$FS$306,18,FALSE)),"",VLOOKUP($A225,'[2]1516 Exp_Rev Access'!$F$7:$FS$306,18,FALSE))</f>
        <v>0</v>
      </c>
      <c r="AA225" s="99">
        <f>IF(ISNA(VLOOKUP($A225,'[2]1516 Exp_Rev Access'!$F$7:$FS$306,19,FALSE)),"",VLOOKUP($A225,'[2]1516 Exp_Rev Access'!$F$7:$FS$306,19,FALSE))</f>
        <v>0</v>
      </c>
      <c r="AB225" s="99">
        <f>IF(ISNA(VLOOKUP($A225,'[2]1516 Exp_Rev Access'!$F$7:$FS$306,20,FALSE)),"",VLOOKUP($A225,'[2]1516 Exp_Rev Access'!$F$7:$FS$306,20,FALSE))</f>
        <v>0</v>
      </c>
      <c r="AC225" s="99">
        <f>IF(ISNA(VLOOKUP($A225,'[2]1516 Exp_Rev Access'!$F$7:$FS$306,21,FALSE)),"",VLOOKUP($A225,'[2]1516 Exp_Rev Access'!$F$7:$FS$306,21,FALSE))</f>
        <v>31244.16</v>
      </c>
      <c r="AD225" s="99">
        <f>IF(ISNA(VLOOKUP($A225,'[2]1516 Exp_Rev Access'!$F$7:$FS$306,22,FALSE)),"",VLOOKUP($A225,'[2]1516 Exp_Rev Access'!$F$7:$FS$306,22,FALSE))</f>
        <v>1804.47</v>
      </c>
      <c r="AE225" s="99">
        <f>IF(ISNA(VLOOKUP($A225,'[2]1516 Exp_Rev Access'!$F$7:$FS$306,23,FALSE)),"",VLOOKUP($A225,'[2]1516 Exp_Rev Access'!$F$7:$FS$306,23,FALSE))</f>
        <v>0</v>
      </c>
      <c r="AF225" s="99">
        <f>IF(ISNA(VLOOKUP($A225,'[2]1516 Exp_Rev Access'!$F$7:$FS$306,24,FALSE)),"",VLOOKUP($A225,'[2]1516 Exp_Rev Access'!$F$7:$FS$306,24,FALSE))</f>
        <v>0</v>
      </c>
      <c r="AG225" s="99">
        <f>IF(ISNA(VLOOKUP($A225,'[2]1516 Exp_Rev Access'!$F$7:$FS$306,25,FALSE)),"",VLOOKUP($A225,'[2]1516 Exp_Rev Access'!$F$7:$FS$306,25,FALSE))</f>
        <v>885.25</v>
      </c>
      <c r="AH225" s="98">
        <f>IF(ISNA(VLOOKUP($A225,'[2]1516 Exp_Rev Access'!$F$7:$FS$306,26,FALSE)),"",VLOOKUP($A225,'[2]1516 Exp_Rev Access'!$F$7:$FS$306,26,FALSE))</f>
        <v>0</v>
      </c>
      <c r="AI225" s="98">
        <f>IF(ISNA(VLOOKUP($A225,'[2]1516 Exp_Rev Access'!$F$7:$FS$306,27,FALSE)),"",VLOOKUP($A225,'[2]1516 Exp_Rev Access'!$F$7:$FS$306,27,FALSE))</f>
        <v>0</v>
      </c>
      <c r="AJ225" s="98">
        <f>IF(ISNA(VLOOKUP($A225,'[2]1516 Exp_Rev Access'!$F$7:$FS$306,28,FALSE)),"",VLOOKUP($A225,'[2]1516 Exp_Rev Access'!$F$7:$FS$306,28,FALSE))</f>
        <v>80661.820000000007</v>
      </c>
      <c r="AK225" s="98">
        <f>IF(ISNA(VLOOKUP($A225,'[2]1516 Exp_Rev Access'!$F$7:$FS$306,29,FALSE)),"",VLOOKUP($A225,'[2]1516 Exp_Rev Access'!$F$7:$FS$306,29,FALSE))</f>
        <v>0</v>
      </c>
      <c r="AL225" s="100">
        <f t="shared" si="273"/>
        <v>127663.70000000001</v>
      </c>
      <c r="AM225" s="72">
        <f t="shared" si="274"/>
        <v>1.7583518254608365E-2</v>
      </c>
      <c r="AN225" s="94">
        <f t="shared" si="275"/>
        <v>230.25701608830536</v>
      </c>
      <c r="AO225" s="99">
        <f>IF(ISNA(VLOOKUP($A225,'[2]1516 Exp_Rev Access'!$F$7:$GB$306,30,FALSE)),"",VLOOKUP($A225,'[2]1516 Exp_Rev Access'!$F$7:$FS$306,30,FALSE))</f>
        <v>3739492.37</v>
      </c>
      <c r="AP225" s="99">
        <f>IF(ISNA(VLOOKUP($A225,'[2]1516 Exp_Rev Access'!$F$7:$GB$306,31,FALSE)),"",VLOOKUP($A225,'[2]1516 Exp_Rev Access'!$F$7:$FS$306,31,FALSE))</f>
        <v>0</v>
      </c>
      <c r="AQ225" s="99">
        <f>IF(ISNA(VLOOKUP($A225,'[2]1516 Exp_Rev Access'!$F$7:$GB$306,32,FALSE)),"",VLOOKUP($A225,'[2]1516 Exp_Rev Access'!$F$7:$FS$306,32,FALSE))</f>
        <v>2131.92</v>
      </c>
      <c r="AR225" s="99">
        <f>IF(ISNA(VLOOKUP($A225,'[2]1516 Exp_Rev Access'!$F$7:$GB$306,33,FALSE)),"",VLOOKUP($A225,'[2]1516 Exp_Rev Access'!$F$7:$FS$306,33,FALSE))</f>
        <v>12189.58</v>
      </c>
      <c r="AS225" s="99">
        <f>IF(ISNA(VLOOKUP($A225,'[2]1516 Exp_Rev Access'!$F$7:$GB$306,34,FALSE)),"",VLOOKUP($A225,'[2]1516 Exp_Rev Access'!$F$7:$FS$306,34,FALSE))</f>
        <v>0</v>
      </c>
      <c r="AT225" s="101">
        <f t="shared" si="276"/>
        <v>3753813.87</v>
      </c>
      <c r="AU225" s="72">
        <f t="shared" si="277"/>
        <v>0.51702445336886738</v>
      </c>
      <c r="AV225" s="94">
        <f t="shared" si="278"/>
        <v>6770.4600497799593</v>
      </c>
      <c r="AW225" s="99">
        <f>IF(ISNA(VLOOKUP($A225,'[2]1516 Exp_Rev Access'!$F$7:$GB$306,35,FALSE)),"",VLOOKUP($A225,'[2]1516 Exp_Rev Access'!$F$7:$GB$306,35,FALSE))</f>
        <v>0</v>
      </c>
      <c r="AX225" s="99">
        <f>IF(ISNA(VLOOKUP($A225,'[2]1516 Exp_Rev Access'!$F$7:$GB$306,36,FALSE)),"",VLOOKUP($A225,'[2]1516 Exp_Rev Access'!$F$7:$GB$306,36,FALSE))</f>
        <v>452121.19</v>
      </c>
      <c r="AY225" s="99">
        <f>IF(ISNA(VLOOKUP($A225,'[2]1516 Exp_Rev Access'!$F$7:$GB$306,37,FALSE)),"",VLOOKUP($A225,'[2]1516 Exp_Rev Access'!$F$7:$GB$306,37,FALSE))</f>
        <v>64076.33</v>
      </c>
      <c r="AZ225" s="99">
        <f>IF(ISNA(VLOOKUP($A225,'[2]1516 Exp_Rev Access'!$F$7:$GB$306,38,FALSE)),"",VLOOKUP($A225,'[2]1516 Exp_Rev Access'!$F$7:$GB$306,38,FALSE))</f>
        <v>0</v>
      </c>
      <c r="BA225" s="99">
        <f>IF(ISNA(VLOOKUP($A225,'[2]1516 Exp_Rev Access'!$F$7:$GB$306,39,FALSE)),"",VLOOKUP($A225,'[2]1516 Exp_Rev Access'!$F$7:$GB$306,39,FALSE))</f>
        <v>0</v>
      </c>
      <c r="BB225" s="99">
        <f>IF(ISNA(VLOOKUP($A225,'[2]1516 Exp_Rev Access'!$F$7:$GB$306,40,FALSE)),"",VLOOKUP($A225,'[2]1516 Exp_Rev Access'!$F$7:$GB$306,40,FALSE))</f>
        <v>184411.27</v>
      </c>
      <c r="BC225" s="99">
        <f>IF(ISNA(VLOOKUP($A225,'[2]1516 Exp_Rev Access'!$F$7:$GB$306,41,FALSE)),"",VLOOKUP($A225,'[2]1516 Exp_Rev Access'!$F$7:$GB$306,41,FALSE))</f>
        <v>0</v>
      </c>
      <c r="BD225" s="99">
        <f>IF(ISNA(VLOOKUP($A225,'[2]1516 Exp_Rev Access'!$F$7:$GB$306,42,FALSE)),"",VLOOKUP($A225,'[2]1516 Exp_Rev Access'!$F$7:$GB$306,42,FALSE))</f>
        <v>32500.34</v>
      </c>
      <c r="BE225" s="99">
        <f>IF(ISNA(VLOOKUP($A225,'[2]1516 Exp_Rev Access'!$F$7:$GB$306,43,FALSE)),"",VLOOKUP($A225,'[2]1516 Exp_Rev Access'!$F$7:$GB$306,43,FALSE))</f>
        <v>0</v>
      </c>
      <c r="BF225" s="99">
        <f>IF(ISNA(VLOOKUP($A225,'[2]1516 Exp_Rev Access'!$F$7:$GB$306,44,FALSE)),"",VLOOKUP($A225,'[2]1516 Exp_Rev Access'!$F$7:$GB$306,44,FALSE))</f>
        <v>80527.42</v>
      </c>
      <c r="BG225" s="99">
        <f>IF(ISNA(VLOOKUP($A225,'[2]1516 Exp_Rev Access'!$F$7:$GB$306,45,FALSE)),"",VLOOKUP($A225,'[2]1516 Exp_Rev Access'!$F$7:$GB$306,45,FALSE))</f>
        <v>5290.41</v>
      </c>
      <c r="BH225" s="99">
        <f>IF(ISNA(VLOOKUP($A225,'[2]1516 Exp_Rev Access'!$F$7:$GB$306,46,FALSE)),"",VLOOKUP($A225,'[2]1516 Exp_Rev Access'!$F$7:$GB$306,46,FALSE))</f>
        <v>0</v>
      </c>
      <c r="BI225" s="99">
        <f>IF(ISNA(VLOOKUP($A225,'[2]1516 Exp_Rev Access'!$F$7:$GB$306,47,FALSE)),"",VLOOKUP($A225,'[2]1516 Exp_Rev Access'!$F$7:$GB$306,47,FALSE))</f>
        <v>4314.45</v>
      </c>
      <c r="BJ225" s="99">
        <f>IF(ISNA(VLOOKUP($A225,'[2]1516 Exp_Rev Access'!$F$7:$GB$306,48,FALSE)),"",VLOOKUP($A225,'[2]1516 Exp_Rev Access'!$F$7:$GB$306,48,FALSE))</f>
        <v>209980.44</v>
      </c>
      <c r="BK225" s="99">
        <f>IF(ISNA(VLOOKUP($A225,'[2]1516 Exp_Rev Access'!$F$7:$GB$306,49,FALSE)),"",VLOOKUP($A225,'[2]1516 Exp_Rev Access'!$F$7:$GB$306,49,FALSE))</f>
        <v>0</v>
      </c>
      <c r="BL225" s="99">
        <f>IF(ISNA(VLOOKUP($A225,'[2]1516 Exp_Rev Access'!$F$7:$GB$306,50,FALSE)),"",VLOOKUP($A225,'[2]1516 Exp_Rev Access'!$F$7:$GB$306,50,FALSE))</f>
        <v>0</v>
      </c>
      <c r="BM225" s="99">
        <f>IF(ISNA(VLOOKUP($A225,'[2]1516 Exp_Rev Access'!$F$7:$GB$306,51,FALSE)),"",VLOOKUP($A225,'[2]1516 Exp_Rev Access'!$F$7:$GB$306,51,FALSE))</f>
        <v>0</v>
      </c>
      <c r="BN225" s="99">
        <f>IF(ISNA(VLOOKUP($A225,'[2]1516 Exp_Rev Access'!$F$7:$GB$306,52,FALSE)),"",VLOOKUP($A225,'[2]1516 Exp_Rev Access'!$F$7:$GB$306,52,FALSE))</f>
        <v>0</v>
      </c>
      <c r="BO225" s="99">
        <f>IF(ISNA(VLOOKUP($A225,'[2]1516 Exp_Rev Access'!$F$7:$GB$306,53,FALSE)),"",VLOOKUP($A225,'[2]1516 Exp_Rev Access'!$F$7:$GB$306,53,FALSE))</f>
        <v>0</v>
      </c>
      <c r="BP225" s="99">
        <f>IF(ISNA(VLOOKUP($A225,'[2]1516 Exp_Rev Access'!$F$7:$GB$306,54,FALSE)),"",VLOOKUP($A225,'[2]1516 Exp_Rev Access'!$F$7:$GB$306,54,FALSE))</f>
        <v>0</v>
      </c>
      <c r="BQ225" s="99">
        <f>IF(ISNA(VLOOKUP($A225,'[2]1516 Exp_Rev Access'!$F$7:$GB$306,55,FALSE)),"",VLOOKUP($A225,'[2]1516 Exp_Rev Access'!$F$7:$GB$306,55,FALSE))</f>
        <v>0</v>
      </c>
      <c r="BR225" s="99">
        <f>IF(ISNA(VLOOKUP($A225,'[2]1516 Exp_Rev Access'!$F$7:$GB$306,56,FALSE)),"",VLOOKUP($A225,'[2]1516 Exp_Rev Access'!$F$7:$GB$306,56,FALSE))</f>
        <v>0</v>
      </c>
      <c r="BS225" s="99">
        <f>IF(ISNA(VLOOKUP($A225,'[2]1516 Exp_Rev Access'!$F$7:$GB$306,57,FALSE)),"",VLOOKUP($A225,'[2]1516 Exp_Rev Access'!$F$7:$GB$306,57,FALSE))</f>
        <v>0</v>
      </c>
      <c r="BT225" s="99">
        <f>IF(ISNA(VLOOKUP($A225,'[2]1516 Exp_Rev Access'!$F$7:$GB$306,58,FALSE)),"",VLOOKUP($A225,'[2]1516 Exp_Rev Access'!$F$7:$GB$306,58,FALSE))</f>
        <v>0</v>
      </c>
      <c r="BU225" s="102">
        <f t="shared" si="279"/>
        <v>1033221.8500000001</v>
      </c>
      <c r="BV225" s="72">
        <f t="shared" si="280"/>
        <v>0.14230885725962217</v>
      </c>
      <c r="BW225" s="94">
        <f t="shared" si="281"/>
        <v>1863.5413209725132</v>
      </c>
      <c r="BX225" s="99">
        <f>IF(ISNA(VLOOKUP($A225,'[2]1516 Exp_Rev Access'!$F$7:$GB$306,59,FALSE)),"",VLOOKUP($A225,'[2]1516 Exp_Rev Access'!$F$7:$GB$306,59,FALSE))</f>
        <v>0</v>
      </c>
      <c r="BY225" s="99">
        <f>IF(ISNA(VLOOKUP($A225,'[2]1516 Exp_Rev Access'!$F$7:$GB$306,60,FALSE)),"",VLOOKUP($A225,'[2]1516 Exp_Rev Access'!$F$7:$GB$306,60,FALSE))</f>
        <v>0</v>
      </c>
      <c r="BZ225" s="99">
        <f>IF(ISNA(VLOOKUP($A225,'[2]1516 Exp_Rev Access'!$F$7:$GB$306,61,FALSE)),"",VLOOKUP($A225,'[2]1516 Exp_Rev Access'!$F$7:$GB$306,61,FALSE))</f>
        <v>0</v>
      </c>
      <c r="CA225" s="99">
        <f>IF(ISNA(VLOOKUP($A225,'[2]1516 Exp_Rev Access'!$F$7:$GB$306,62,FALSE)),"",VLOOKUP($A225,'[2]1516 Exp_Rev Access'!$F$7:$GB$306,62,FALSE))</f>
        <v>0</v>
      </c>
      <c r="CB225" s="99">
        <f>IF(ISNA(VLOOKUP($A225,'[2]1516 Exp_Rev Access'!$F$7:$GB$306,63,FALSE)),"",VLOOKUP($A225,'[2]1516 Exp_Rev Access'!$F$7:$GB$306,63,FALSE))</f>
        <v>65648.14</v>
      </c>
      <c r="CC225" s="99">
        <f>IF(ISNA(VLOOKUP($A225,'[2]1516 Exp_Rev Access'!$F$7:$GB$306,64,FALSE)),"",VLOOKUP($A225,'[2]1516 Exp_Rev Access'!$F$7:$GB$306,64,FALSE))</f>
        <v>0</v>
      </c>
      <c r="CD225" s="101">
        <f t="shared" si="282"/>
        <v>65648.14</v>
      </c>
      <c r="CE225" s="72">
        <f>CD225/D225</f>
        <v>9.0419223950981027E-3</v>
      </c>
      <c r="CF225" s="103">
        <f>CD225/C225</f>
        <v>118.40440805136716</v>
      </c>
      <c r="CG225" s="99">
        <f>IF(ISNA(VLOOKUP($A225,'[2]1516 Exp_Rev Access'!$F$7:$GB$306,65,FALSE)),"",VLOOKUP($A225,'[2]1516 Exp_Rev Access'!$F$7:$GB$306,65,FALSE))</f>
        <v>0</v>
      </c>
      <c r="CH225" s="99">
        <f>IF(ISNA(VLOOKUP($A225,'[2]1516 Exp_Rev Access'!$F$7:$GB$306,66,FALSE)),"",VLOOKUP($A225,'[2]1516 Exp_Rev Access'!$F$7:$GB$306,66,FALSE))</f>
        <v>0</v>
      </c>
      <c r="CI225" s="99">
        <f>IF(ISNA(VLOOKUP($A225,'[2]1516 Exp_Rev Access'!$F$7:$GB$306,67,FALSE)),"",VLOOKUP($A225,'[2]1516 Exp_Rev Access'!$F$7:$GB$306,67,FALSE))</f>
        <v>0</v>
      </c>
      <c r="CJ225" s="99">
        <f>IF(ISNA(VLOOKUP($A225,'[2]1516 Exp_Rev Access'!$F$7:$GB$306,68,FALSE)),"",VLOOKUP($A225,'[2]1516 Exp_Rev Access'!$F$7:$GB$306,68,FALSE))</f>
        <v>0</v>
      </c>
      <c r="CK225" s="99">
        <f>IF(ISNA(VLOOKUP($A225,'[2]1516 Exp_Rev Access'!$F$7:$GB$306,69,FALSE)),"",VLOOKUP($A225,'[2]1516 Exp_Rev Access'!$F$7:$GB$306,69,FALSE))</f>
        <v>0</v>
      </c>
      <c r="CL225" s="99">
        <f>IF(ISNA(VLOOKUP($A225,'[2]1516 Exp_Rev Access'!$F$7:$GB$306,70,FALSE)),"",VLOOKUP($A225,'[2]1516 Exp_Rev Access'!$F$7:$GB$306,70,FALSE))</f>
        <v>0</v>
      </c>
      <c r="CM225" s="99">
        <f>IF(ISNA(VLOOKUP($A225,'[2]1516 Exp_Rev Access'!$F$7:$GB$306,71,FALSE)),"",VLOOKUP($A225,'[2]1516 Exp_Rev Access'!$F$7:$GB$306,71,FALSE))</f>
        <v>0</v>
      </c>
      <c r="CN225" s="99">
        <f>IF(ISNA(VLOOKUP($A225,'[2]1516 Exp_Rev Access'!$F$7:$GB$306,72,FALSE)),"",VLOOKUP($A225,'[2]1516 Exp_Rev Access'!$F$7:$GB$306,72,FALSE))</f>
        <v>0</v>
      </c>
      <c r="CO225" s="99">
        <f>IF(ISNA(VLOOKUP($A225,'[2]1516 Exp_Rev Access'!$F$7:$GB$306,73,FALSE)),"",VLOOKUP($A225,'[2]1516 Exp_Rev Access'!$F$7:$GB$306,73,FALSE))</f>
        <v>0</v>
      </c>
      <c r="CP225" s="99">
        <f>IF(ISNA(VLOOKUP($A225,'[2]1516 Exp_Rev Access'!$F$7:$GB$306,74,FALSE)),"",VLOOKUP($A225,'[2]1516 Exp_Rev Access'!$F$7:$GB$306,74,FALSE))</f>
        <v>144496.82999999999</v>
      </c>
      <c r="CQ225" s="99">
        <f>IF(ISNA(VLOOKUP($A225,'[2]1516 Exp_Rev Access'!$F$7:$GB$306,75,FALSE)),"",VLOOKUP($A225,'[2]1516 Exp_Rev Access'!$F$7:$GB$306,75,FALSE))</f>
        <v>0</v>
      </c>
      <c r="CR225" s="99">
        <f>IF(ISNA(VLOOKUP($A225,'[2]1516 Exp_Rev Access'!$F$7:$GB$306,76,FALSE)),"",VLOOKUP($A225,'[2]1516 Exp_Rev Access'!$F$7:$GB$306,76,FALSE))</f>
        <v>8145</v>
      </c>
      <c r="CS225" s="99">
        <f>IF(ISNA(VLOOKUP($A225,'[2]1516 Exp_Rev Access'!$F$7:$GB$306,77,FALSE)),"",VLOOKUP($A225,'[2]1516 Exp_Rev Access'!$F$7:$GB$306,77,FALSE))</f>
        <v>0</v>
      </c>
      <c r="CT225" s="99">
        <f>IF(ISNA(VLOOKUP($A225,'[2]1516 Exp_Rev Access'!$F$7:$GB$306,78,FALSE)),"",VLOOKUP($A225,'[2]1516 Exp_Rev Access'!$F$7:$GB$306,78,FALSE))</f>
        <v>379570.31</v>
      </c>
      <c r="CU225" s="99">
        <f>IF(ISNA(VLOOKUP($A225,'[2]1516 Exp_Rev Access'!$F$7:$GB$306,79,FALSE)),"",VLOOKUP($A225,'[2]1516 Exp_Rev Access'!$F$7:$GB$306,79,FALSE))</f>
        <v>36041</v>
      </c>
      <c r="CV225" s="99">
        <f>IF(ISNA(VLOOKUP($A225,'[2]1516 Exp_Rev Access'!$F$7:$GB$306,80,FALSE)),"",VLOOKUP($A225,'[2]1516 Exp_Rev Access'!$F$7:$GB$306,80,FALSE))</f>
        <v>0</v>
      </c>
      <c r="CW225" s="99">
        <f>IF(ISNA(VLOOKUP($A225,'[2]1516 Exp_Rev Access'!$F$7:$GB$306,81,FALSE)),"",VLOOKUP($A225,'[2]1516 Exp_Rev Access'!$F$7:$GB$306,81,FALSE))</f>
        <v>0</v>
      </c>
      <c r="CX225" s="99">
        <f>IF(ISNA(VLOOKUP($A225,'[2]1516 Exp_Rev Access'!$F$7:$GB$306,82,FALSE)),"",VLOOKUP($A225,'[2]1516 Exp_Rev Access'!$F$7:$GB$306,82,FALSE))</f>
        <v>0</v>
      </c>
      <c r="CY225" s="99">
        <f>IF(ISNA(VLOOKUP($A225,'[2]1516 Exp_Rev Access'!$F$7:$GB$306,83,FALSE)),"",VLOOKUP($A225,'[2]1516 Exp_Rev Access'!$F$7:$GB$306,83,FALSE))</f>
        <v>0</v>
      </c>
      <c r="CZ225" s="99">
        <f>IF(ISNA(VLOOKUP($A225,'[2]1516 Exp_Rev Access'!$F$7:$GB$306,84,FALSE)),"",VLOOKUP($A225,'[2]1516 Exp_Rev Access'!$F$7:$GB$306,84,FALSE))</f>
        <v>0</v>
      </c>
      <c r="DA225" s="99">
        <f>IF(ISNA(VLOOKUP($A225,'[2]1516 Exp_Rev Access'!$F$7:$GB$306,85,FALSE)),"",VLOOKUP($A225,'[2]1516 Exp_Rev Access'!$F$7:$GB$306,85,FALSE))</f>
        <v>12912</v>
      </c>
      <c r="DB225" s="99">
        <f>IF(ISNA(VLOOKUP($A225,'[2]1516 Exp_Rev Access'!$F$7:$GB$306,86,FALSE)),"",VLOOKUP($A225,'[2]1516 Exp_Rev Access'!$F$7:$GB$306,86,FALSE))</f>
        <v>0</v>
      </c>
      <c r="DC225" s="99">
        <f>IF(ISNA(VLOOKUP($A225,'[2]1516 Exp_Rev Access'!$F$7:$GB$306,87,FALSE)),"",VLOOKUP($A225,'[2]1516 Exp_Rev Access'!$F$7:$GB$306,87,FALSE))</f>
        <v>0</v>
      </c>
      <c r="DD225" s="99">
        <f>IF(ISNA(VLOOKUP($A225,'[2]1516 Exp_Rev Access'!$F$7:$GB$306,88,FALSE)),"",VLOOKUP($A225,'[2]1516 Exp_Rev Access'!$F$7:$GB$306,88,FALSE))</f>
        <v>0</v>
      </c>
      <c r="DE225" s="99">
        <f>IF(ISNA(VLOOKUP($A225,'[2]1516 Exp_Rev Access'!$F$7:$GB$306,89,FALSE)),"",VLOOKUP($A225,'[2]1516 Exp_Rev Access'!$F$7:$GB$306,89,FALSE))</f>
        <v>0</v>
      </c>
      <c r="DF225" s="99">
        <f>IF(ISNA(VLOOKUP($A225,'[2]1516 Exp_Rev Access'!$F$7:$GB$306,90,FALSE)),"",VLOOKUP($A225,'[2]1516 Exp_Rev Access'!$F$7:$GB$306,90,FALSE))</f>
        <v>0</v>
      </c>
      <c r="DG225" s="99">
        <f>IF(ISNA(VLOOKUP($A225,'[2]1516 Exp_Rev Access'!$F$7:$GB$306,91,FALSE)),"",VLOOKUP($A225,'[2]1516 Exp_Rev Access'!$F$7:$GB$306,91,FALSE))</f>
        <v>0</v>
      </c>
      <c r="DH225" s="99">
        <f>IF(ISNA(VLOOKUP($A225,'[2]1516 Exp_Rev Access'!$F$7:$GB$306,92,FALSE)),"",VLOOKUP($A225,'[2]1516 Exp_Rev Access'!$F$7:$GB$306,92,FALSE))</f>
        <v>190444.35</v>
      </c>
      <c r="DI225" s="99">
        <f>IF(ISNA(VLOOKUP($A225,'[2]1516 Exp_Rev Access'!$F$7:$GB$306,93,FALSE)),"",VLOOKUP($A225,'[2]1516 Exp_Rev Access'!$F$7:$GB$306,93,FALSE))</f>
        <v>0</v>
      </c>
      <c r="DJ225" s="99">
        <f>IF(ISNA(VLOOKUP($A225,'[2]1516 Exp_Rev Access'!$F$7:$GB$306,94,FALSE)),"",VLOOKUP($A225,'[2]1516 Exp_Rev Access'!$F$7:$GB$306,94,FALSE))</f>
        <v>0</v>
      </c>
      <c r="DK225" s="99">
        <f>IF(ISNA(VLOOKUP($A225,'[2]1516 Exp_Rev Access'!$F$7:$GB$306,95,FALSE)),"",VLOOKUP($A225,'[2]1516 Exp_Rev Access'!$F$7:$GB$306,95,FALSE))</f>
        <v>0</v>
      </c>
      <c r="DL225" s="99">
        <f>IF(ISNA(VLOOKUP($A225,'[2]1516 Exp_Rev Access'!$F$7:$GB$306,96,FALSE)),"",VLOOKUP($A225,'[2]1516 Exp_Rev Access'!$F$7:$GB$306,96,FALSE))</f>
        <v>0</v>
      </c>
      <c r="DM225" s="99">
        <f>IF(ISNA(VLOOKUP($A225,'[2]1516 Exp_Rev Access'!$F$7:$GB$306,97,FALSE)),"",VLOOKUP($A225,'[2]1516 Exp_Rev Access'!$F$7:$GB$306,97,FALSE))</f>
        <v>0</v>
      </c>
      <c r="DN225" s="99">
        <f>IF(ISNA(VLOOKUP($A225,'[2]1516 Exp_Rev Access'!$F$7:$GB$306,98,FALSE)),"",VLOOKUP($A225,'[2]1516 Exp_Rev Access'!$F$7:$GB$306,98,FALSE))</f>
        <v>0</v>
      </c>
      <c r="DO225" s="99">
        <f>IF(ISNA(VLOOKUP($A225,'[2]1516 Exp_Rev Access'!$F$7:$GB$306,99,FALSE)),"",VLOOKUP($A225,'[2]1516 Exp_Rev Access'!$F$7:$GB$306,99,FALSE))</f>
        <v>0</v>
      </c>
      <c r="DP225" s="99">
        <f>IF(ISNA(VLOOKUP($A225,'[2]1516 Exp_Rev Access'!$F$7:$GB$306,100,FALSE)),"",VLOOKUP($A225,'[2]1516 Exp_Rev Access'!$F$7:$GB$306,100,FALSE))</f>
        <v>0</v>
      </c>
      <c r="DQ225" s="99">
        <f>IF(ISNA(VLOOKUP($A225,'[2]1516 Exp_Rev Access'!$F$7:$GB$306,101,FALSE)),"",VLOOKUP($A225,'[2]1516 Exp_Rev Access'!$F$7:$GB$306,101,FALSE))</f>
        <v>0</v>
      </c>
      <c r="DR225" s="99">
        <f>IF(ISNA(VLOOKUP($A225,'[2]1516 Exp_Rev Access'!$F$7:$GB$306,102,FALSE)),"",VLOOKUP($A225,'[2]1516 Exp_Rev Access'!$F$7:$GB$306,102,FALSE))</f>
        <v>0</v>
      </c>
      <c r="DS225" s="99">
        <f>IF(ISNA(VLOOKUP($A225,'[2]1516 Exp_Rev Access'!$F$7:$GB$306,103,FALSE)),"",VLOOKUP($A225,'[2]1516 Exp_Rev Access'!$F$7:$GB$306,103,FALSE))</f>
        <v>0</v>
      </c>
      <c r="DT225" s="99">
        <f>IF(ISNA(VLOOKUP($A225,'[2]1516 Exp_Rev Access'!$F$7:$GB$306,104,FALSE)),"",VLOOKUP($A225,'[2]1516 Exp_Rev Access'!$F$7:$GB$306,104,FALSE))</f>
        <v>0</v>
      </c>
      <c r="DU225" s="99">
        <f>IF(ISNA(VLOOKUP($A225,'[2]1516 Exp_Rev Access'!$F$7:$GB$306,105,FALSE)),"",VLOOKUP($A225,'[2]1516 Exp_Rev Access'!$F$7:$GB$306,105,FALSE))</f>
        <v>0</v>
      </c>
      <c r="DV225" s="99">
        <f>IF(ISNA(VLOOKUP($A225,'[2]1516 Exp_Rev Access'!$F$7:$GB$306,106,FALSE)),"",VLOOKUP($A225,'[2]1516 Exp_Rev Access'!$F$7:$GB$306,106,FALSE))</f>
        <v>0</v>
      </c>
      <c r="DW225" s="99">
        <f>IF(ISNA(VLOOKUP($A225,'[2]1516 Exp_Rev Access'!$F$7:$GB$306,107,FALSE)),"",VLOOKUP($A225,'[2]1516 Exp_Rev Access'!$F$7:$GB$306,107,FALSE))</f>
        <v>0</v>
      </c>
      <c r="DX225" s="99">
        <f>IF(ISNA(VLOOKUP($A225,'[2]1516 Exp_Rev Access'!$F$7:$GB$306,108,FALSE)),"",VLOOKUP($A225,'[2]1516 Exp_Rev Access'!$F$7:$GB$306,108,FALSE))</f>
        <v>0</v>
      </c>
      <c r="DY225" s="99">
        <f>IF(ISNA(VLOOKUP($A225,'[2]1516 Exp_Rev Access'!$F$7:$GB$306,109,FALSE)),"",VLOOKUP($A225,'[2]1516 Exp_Rev Access'!$F$7:$GB$306,109,FALSE))</f>
        <v>0</v>
      </c>
      <c r="DZ225" s="99">
        <f>IF(ISNA(VLOOKUP($A225,'[2]1516 Exp_Rev Access'!$F$7:$GB$306,110,FALSE)),"",VLOOKUP($A225,'[2]1516 Exp_Rev Access'!$F$7:$GB$306,110,FALSE))</f>
        <v>0</v>
      </c>
      <c r="EA225" s="99">
        <f>IF(ISNA(VLOOKUP($A225,'[2]1516 Exp_Rev Access'!$F$7:$GB$306,111,FALSE)),"",VLOOKUP($A225,'[2]1516 Exp_Rev Access'!$F$7:$GB$306,111,FALSE))</f>
        <v>0</v>
      </c>
      <c r="EB225" s="99">
        <f>IF(ISNA(VLOOKUP($A225,'[2]1516 Exp_Rev Access'!$F$7:$GB$306,112,FALSE)),"",VLOOKUP($A225,'[2]1516 Exp_Rev Access'!$F$7:$GB$306,112,FALSE))</f>
        <v>0</v>
      </c>
      <c r="EC225" s="99">
        <f>IF(ISNA(VLOOKUP($A225,'[2]1516 Exp_Rev Access'!$F$7:$GB$306,113,FALSE)),"",VLOOKUP($A225,'[2]1516 Exp_Rev Access'!$F$7:$GB$306,113,FALSE))</f>
        <v>0</v>
      </c>
      <c r="ED225" s="99">
        <f>IF(ISNA(VLOOKUP($A225,'[2]1516 Exp_Rev Access'!$F$7:$GB$306,114,FALSE)),"",VLOOKUP($A225,'[2]1516 Exp_Rev Access'!$F$7:$GB$306,114,FALSE))</f>
        <v>0</v>
      </c>
      <c r="EE225" s="99">
        <f>IF(ISNA(VLOOKUP($A225,'[2]1516 Exp_Rev Access'!$F$7:$GB$306,115,FALSE)),"",VLOOKUP($A225,'[2]1516 Exp_Rev Access'!$F$7:$GB$306,115,FALSE))</f>
        <v>0</v>
      </c>
      <c r="EF225" s="99">
        <f>IF(ISNA(VLOOKUP($A225,'[2]1516 Exp_Rev Access'!$F$7:$GB$306,116,FALSE)),"",VLOOKUP($A225,'[2]1516 Exp_Rev Access'!$F$7:$GB$306,116,FALSE))</f>
        <v>0</v>
      </c>
      <c r="EG225" s="99">
        <f>IF(ISNA(VLOOKUP($A225,'[2]1516 Exp_Rev Access'!$F$7:$GB$306,117,FALSE)),"",VLOOKUP($A225,'[2]1516 Exp_Rev Access'!$F$7:$GB$306,117,FALSE))</f>
        <v>0</v>
      </c>
      <c r="EH225" s="99">
        <f>IF(ISNA(VLOOKUP($A225,'[2]1516 Exp_Rev Access'!$F$7:$GB$306,118,FALSE)),"",VLOOKUP($A225,'[2]1516 Exp_Rev Access'!$F$7:$GB$306,118,FALSE))</f>
        <v>0</v>
      </c>
      <c r="EI225" s="99">
        <f>IF(ISNA(VLOOKUP($A225,'[2]1516 Exp_Rev Access'!$F$7:$GB$306,119,FALSE)),"",VLOOKUP($A225,'[2]1516 Exp_Rev Access'!$F$7:$GB$306,119,FALSE))</f>
        <v>0</v>
      </c>
      <c r="EJ225" s="99">
        <f>IF(ISNA(VLOOKUP($A225,'[2]1516 Exp_Rev Access'!$F$7:$GB$306,120,FALSE)),"",VLOOKUP($A225,'[2]1516 Exp_Rev Access'!$F$7:$GB$306,120,FALSE))</f>
        <v>0</v>
      </c>
      <c r="EK225" s="99">
        <f>IF(ISNA(VLOOKUP($A225,'[2]1516 Exp_Rev Access'!$F$7:$GB$306,121,FALSE)),"",VLOOKUP($A225,'[2]1516 Exp_Rev Access'!$F$7:$GB$306,121,FALSE))</f>
        <v>0</v>
      </c>
      <c r="EL225" s="99">
        <f>IF(ISNA(VLOOKUP($A225,'[2]1516 Exp_Rev Access'!$F$7:$GB$306,122,FALSE)),"",VLOOKUP($A225,'[2]1516 Exp_Rev Access'!$F$7:$GB$306,122,FALSE))</f>
        <v>0</v>
      </c>
      <c r="EM225" s="99">
        <f>IF(ISNA(VLOOKUP($A225,'[2]1516 Exp_Rev Access'!$F$7:$GB$306,123,FALSE)),"",VLOOKUP($A225,'[2]1516 Exp_Rev Access'!$F$7:$GB$306,123,FALSE))</f>
        <v>3000.6</v>
      </c>
      <c r="EN225" s="99">
        <f>IF(ISNA(VLOOKUP($A225,'[2]1516 Exp_Rev Access'!$F$7:$GB$306,124,FALSE)),"",VLOOKUP($A225,'[2]1516 Exp_Rev Access'!$F$7:$GB$306,124,FALSE))</f>
        <v>0</v>
      </c>
      <c r="EO225" s="99">
        <f>IF(ISNA(VLOOKUP($A225,'[2]1516 Exp_Rev Access'!$F$7:$GB$306,125,FALSE)),"",VLOOKUP($A225,'[2]1516 Exp_Rev Access'!$F$7:$GB$306,125,FALSE))</f>
        <v>0</v>
      </c>
      <c r="EP225" s="99">
        <f>IF(ISNA(VLOOKUP($A225,'[2]1516 Exp_Rev Access'!$F$7:$GB$306,126,FALSE)),"",VLOOKUP($A225,'[2]1516 Exp_Rev Access'!$F$7:$GB$306,126,FALSE))</f>
        <v>0</v>
      </c>
      <c r="EQ225" s="99">
        <f>IF(ISNA(VLOOKUP($A225,'[2]1516 Exp_Rev Access'!$F$7:$GB$306,127,FALSE)),"",VLOOKUP($A225,'[2]1516 Exp_Rev Access'!$F$7:$GB$306,127,FALSE))</f>
        <v>0</v>
      </c>
      <c r="ER225" s="99">
        <f>IF(ISNA(VLOOKUP($A225,'[2]1516 Exp_Rev Access'!$F$7:$GB$306,128,FALSE)),"",VLOOKUP($A225,'[2]1516 Exp_Rev Access'!$F$7:$GB$306,128,FALSE))</f>
        <v>0</v>
      </c>
      <c r="ES225" s="99">
        <f>IF(ISNA(VLOOKUP($A225,'[2]1516 Exp_Rev Access'!$F$7:$GB$306,129,FALSE)),"",VLOOKUP($A225,'[2]1516 Exp_Rev Access'!$F$7:$GB$306,129,FALSE))</f>
        <v>0</v>
      </c>
      <c r="ET225" s="99">
        <f>IF(ISNA(VLOOKUP($A225,'[2]1516 Exp_Rev Access'!$F$7:$GB$306,130,FALSE)),"",VLOOKUP($A225,'[2]1516 Exp_Rev Access'!$F$7:$GB$306,130,FALSE))</f>
        <v>0</v>
      </c>
      <c r="EU225" s="99">
        <f>IF(ISNA(VLOOKUP($A225,'[2]1516 Exp_Rev Access'!$F$7:$GB$306,131,FALSE)),"",VLOOKUP($A225,'[2]1516 Exp_Rev Access'!$F$7:$GB$306,131,FALSE))</f>
        <v>0</v>
      </c>
      <c r="EV225" s="99">
        <f>IF(ISNA(VLOOKUP($A225,'[2]1516 Exp_Rev Access'!$F$7:$GB$306,132,FALSE)),"",VLOOKUP($A225,'[2]1516 Exp_Rev Access'!$F$7:$GB$306,132,FALSE))</f>
        <v>0</v>
      </c>
      <c r="EW225" s="99">
        <f>IF(ISNA(VLOOKUP($A225,'[2]1516 Exp_Rev Access'!$F$7:$GB$306,133,FALSE)),"",VLOOKUP($A225,'[2]1516 Exp_Rev Access'!$F$7:$GB$306,133,FALSE))</f>
        <v>0</v>
      </c>
      <c r="EX225" s="99">
        <f>IF(ISNA(VLOOKUP($A225,'[2]1516 Exp_Rev Access'!$F$7:$GB$306,134,FALSE)),"",VLOOKUP($A225,'[2]1516 Exp_Rev Access'!$F$7:$GB$306,134,FALSE))</f>
        <v>0</v>
      </c>
      <c r="EY225" s="99">
        <f>IF(ISNA(VLOOKUP($A225,'[2]1516 Exp_Rev Access'!$F$7:$GB$306,135,FALSE)),"",VLOOKUP($A225,'[2]1516 Exp_Rev Access'!$F$7:$GB$306,135,FALSE))</f>
        <v>0</v>
      </c>
      <c r="EZ225" s="99">
        <f>IF(ISNA(VLOOKUP($A225,'[2]1516 Exp_Rev Access'!$F$7:$GB$306,136,FALSE)),"",VLOOKUP($A225,'[2]1516 Exp_Rev Access'!$F$7:$GB$306,136,FALSE))</f>
        <v>0</v>
      </c>
      <c r="FA225" s="99">
        <f>IF(ISNA(VLOOKUP($A225,'[2]1516 Exp_Rev Access'!$F$7:$GB$306,137,FALSE)),"",VLOOKUP($A225,'[2]1516 Exp_Rev Access'!$F$7:$GB$306,137,FALSE))</f>
        <v>0</v>
      </c>
      <c r="FB225" s="99">
        <f>IF(ISNA(VLOOKUP($A225,'[2]1516 Exp_Rev Access'!$F$7:$GB$306,138,FALSE)),"",VLOOKUP($A225,'[2]1516 Exp_Rev Access'!$F$7:$GB$306,138,FALSE))</f>
        <v>0</v>
      </c>
      <c r="FC225" s="99">
        <f>IF(ISNA(VLOOKUP($A225,'[2]1516 Exp_Rev Access'!$F$7:$GB$306,139,FALSE)),"",VLOOKUP($A225,'[2]1516 Exp_Rev Access'!$F$7:$GB$306,139,FALSE))</f>
        <v>0</v>
      </c>
      <c r="FD225" s="99">
        <f>IF(ISNA(VLOOKUP($A225,'[2]1516 Exp_Rev Access'!$F$7:$FS$306,140,FALSE)),"",VLOOKUP($A225,'[2]1516 Exp_Rev Access'!$F$7:$FS$306,140,FALSE))</f>
        <v>0</v>
      </c>
      <c r="FE225" s="99">
        <f>IF(ISNA(VLOOKUP($A225,'[2]1516 Exp_Rev Access'!$F$7:$FS$306,141,FALSE)),"",VLOOKUP($A225,'[2]1516 Exp_Rev Access'!$F$7:$FS$306,141,FALSE))</f>
        <v>0</v>
      </c>
      <c r="FF225" s="99">
        <f>IF(ISNA(VLOOKUP($A225,'[2]1516 Exp_Rev Access'!$F$7:$FS$306,142,FALSE)),"",VLOOKUP($A225,'[2]1516 Exp_Rev Access'!$F$7:$FS$306,142,FALSE))</f>
        <v>0</v>
      </c>
      <c r="FG225" s="99">
        <f>IF(ISNA(VLOOKUP($A225,'[2]1516 Exp_Rev Access'!$F$7:$FS$306,143,FALSE)),"",VLOOKUP($A225,'[2]1516 Exp_Rev Access'!$F$7:$FS$306,143,FALSE))</f>
        <v>0</v>
      </c>
      <c r="FH225" s="99">
        <f>IF(ISNA(VLOOKUP($A225,'[2]1516 Exp_Rev Access'!$F$7:$FS$306,144,FALSE)),"",VLOOKUP($A225,'[2]1516 Exp_Rev Access'!$F$7:$FS$306,144,FALSE))</f>
        <v>0</v>
      </c>
      <c r="FI225" s="99">
        <f>IF(ISNA(VLOOKUP($A225,'[2]1516 Exp_Rev Access'!$F$7:$FS$306,145,FALSE)),"",VLOOKUP($A225,'[2]1516 Exp_Rev Access'!$F$7:$FS$306,145,FALSE))</f>
        <v>0</v>
      </c>
      <c r="FJ225" s="99">
        <f>IF(ISNA(VLOOKUP($A225,'[2]1516 Exp_Rev Access'!$F$7:$FS$306,146,FALSE)),"",VLOOKUP($A225,'[2]1516 Exp_Rev Access'!$F$7:$FS$306,146,FALSE))</f>
        <v>0</v>
      </c>
      <c r="FK225" s="99">
        <f>IF(ISNA(VLOOKUP($A225,'[2]1516 Exp_Rev Access'!$F$7:$FS$306,147,FALSE)),"",VLOOKUP($A225,'[2]1516 Exp_Rev Access'!$F$7:$FS$306,147,FALSE))</f>
        <v>0</v>
      </c>
      <c r="FL225" s="99">
        <f>IF(ISNA(VLOOKUP($A225,'[2]1516 Exp_Rev Access'!$F$7:$FS$306,148,FALSE)),"",VLOOKUP($A225,'[2]1516 Exp_Rev Access'!$F$7:$FS$306,148,FALSE))</f>
        <v>0</v>
      </c>
      <c r="FM225" s="99">
        <f>IF(ISNA(VLOOKUP($A225,'[2]1516 Exp_Rev Access'!$F$7:$FS$306,149,FALSE)),"",VLOOKUP($A225,'[2]1516 Exp_Rev Access'!$F$7:$FS$306,149,FALSE))</f>
        <v>0</v>
      </c>
      <c r="FN225" s="99">
        <f>IF(ISNA(VLOOKUP($A225,'[2]1516 Exp_Rev Access'!$F$7:$FS$306,150,FALSE)),"",VLOOKUP($A225,'[2]1516 Exp_Rev Access'!$F$7:$FS$306,150,FALSE))</f>
        <v>0</v>
      </c>
      <c r="FO225" s="99">
        <f>IF(ISNA(VLOOKUP($A225,'[2]1516 Exp_Rev Access'!$F$7:$FS$306,151,FALSE)),"",VLOOKUP($A225,'[2]1516 Exp_Rev Access'!$F$7:$FS$306,151,FALSE))</f>
        <v>0</v>
      </c>
      <c r="FP225" s="99">
        <f>IF(ISNA(VLOOKUP($A225,'[2]1516 Exp_Rev Access'!$F$7:$FS$306,152,FALSE)),"",VLOOKUP($A225,'[2]1516 Exp_Rev Access'!$F$7:$FS$306,152,FALSE))</f>
        <v>0</v>
      </c>
      <c r="FQ225" s="99">
        <f>IF(ISNA(VLOOKUP($A225,'[2]1516 Exp_Rev Access'!$F$7:$FS$306,153,FALSE)),"",VLOOKUP($A225,'[2]1516 Exp_Rev Access'!$F$7:$FS$306,153,FALSE))</f>
        <v>19884.57</v>
      </c>
      <c r="FR225" s="101">
        <f t="shared" si="283"/>
        <v>794494.65999999992</v>
      </c>
      <c r="FS225" s="72">
        <f t="shared" si="284"/>
        <v>0.10942821927688814</v>
      </c>
      <c r="FT225" s="94">
        <f t="shared" si="285"/>
        <v>1432.9677873169323</v>
      </c>
      <c r="FU225" s="99">
        <f>IF(ISNA(VLOOKUP($A225,'[2]1516 Exp_Rev Access'!$F$7:$GB$306,154,FALSE)),"",VLOOKUP($A225,'[2]1516 Exp_Rev Access'!$F$7:$GB$306,154,FALSE))</f>
        <v>0</v>
      </c>
      <c r="FV225" s="99">
        <f>IF(ISNA(VLOOKUP($A225,'[2]1516 Exp_Rev Access'!$F$7:$GB$306,155,FALSE)),"",VLOOKUP($A225,'[2]1516 Exp_Rev Access'!$F$7:$GB$306,155,FALSE))</f>
        <v>0</v>
      </c>
      <c r="FW225" s="99">
        <f>IF(ISNA(VLOOKUP($A225,'[2]1516 Exp_Rev Access'!$F$7:$GB$306,156,FALSE)),"",VLOOKUP($A225,'[2]1516 Exp_Rev Access'!$F$7:$GB$306,156,FALSE))</f>
        <v>0</v>
      </c>
      <c r="FX225" s="99">
        <f>IF(ISNA(VLOOKUP($A225,'[2]1516 Exp_Rev Access'!$F$7:$GB$306,157,FALSE)),"",VLOOKUP($A225,'[2]1516 Exp_Rev Access'!$F$7:$GB$306,157,FALSE))</f>
        <v>0</v>
      </c>
      <c r="FY225" s="99">
        <f>IF(ISNA(VLOOKUP($A225,'[2]1516 Exp_Rev Access'!$F$7:$GB$306,158,FALSE)),"",VLOOKUP($A225,'[2]1516 Exp_Rev Access'!$F$7:$GB$306,158,FALSE))</f>
        <v>0</v>
      </c>
      <c r="FZ225" s="99">
        <f>IF(ISNA(VLOOKUP($A225,'[2]1516 Exp_Rev Access'!$F$7:$GB$306,159,FALSE)),"",VLOOKUP($A225,'[2]1516 Exp_Rev Access'!$F$7:$GB$306,159,FALSE))</f>
        <v>0</v>
      </c>
      <c r="GA225" s="99">
        <f>IF(ISNA(VLOOKUP($A225,'[2]1516 Exp_Rev Access'!$F$7:$GB$306,160,FALSE)),"",VLOOKUP($A225,'[2]1516 Exp_Rev Access'!$F$7:$GB$306,160,FALSE))</f>
        <v>0</v>
      </c>
      <c r="GB225" s="99">
        <f>IF(ISNA(VLOOKUP($A225,'[2]1516 Exp_Rev Access'!$F$7:$GB$306,161,FALSE)),"",VLOOKUP($A225,'[2]1516 Exp_Rev Access'!$F$7:$GB$306,161,FALSE))</f>
        <v>0</v>
      </c>
      <c r="GC225" s="99">
        <f>IF(ISNA(VLOOKUP($A225,'[2]1516 Exp_Rev Access'!$F$7:$GB$306,162,FALSE)),"",VLOOKUP($A225,'[2]1516 Exp_Rev Access'!$F$7:$GB$306,162,FALSE))</f>
        <v>0</v>
      </c>
      <c r="GD225" s="99">
        <f>IF(ISNA(VLOOKUP($A225,'[2]1516 Exp_Rev Access'!$F$7:$GB$306,163,FALSE)),"",VLOOKUP($A225,'[2]1516 Exp_Rev Access'!$F$7:$GB$306,163,FALSE))</f>
        <v>0</v>
      </c>
      <c r="GE225" s="99">
        <f>IF(ISNA(VLOOKUP($A225,'[2]1516 Exp_Rev Access'!$F$7:$GB$306,164,FALSE)),"",VLOOKUP($A225,'[2]1516 Exp_Rev Access'!$F$7:$GB$306,164,FALSE))</f>
        <v>0</v>
      </c>
      <c r="GF225" s="99">
        <f>IF(ISNA(VLOOKUP($A225,'[2]1516 Exp_Rev Access'!$F$7:$GB$306,165,FALSE)),"",VLOOKUP($A225,'[2]1516 Exp_Rev Access'!$F$7:$GB$306,165,FALSE))</f>
        <v>0</v>
      </c>
      <c r="GG225" s="99">
        <f>IF(ISNA(VLOOKUP($A225,'[2]1516 Exp_Rev Access'!$F$7:$GB$306,166,FALSE)),"",VLOOKUP($A225,'[2]1516 Exp_Rev Access'!$F$7:$GB$306,166,FALSE))</f>
        <v>0</v>
      </c>
      <c r="GH225" s="99">
        <f>IF(ISNA(VLOOKUP($A225,'[2]1516 Exp_Rev Access'!$F$7:$GB$306,167,FALSE)),"",VLOOKUP($A225,'[2]1516 Exp_Rev Access'!$F$7:$GB$306,167,FALSE))</f>
        <v>0</v>
      </c>
      <c r="GI225" s="99">
        <f>IF(ISNA(VLOOKUP($A225,'[2]1516 Exp_Rev Access'!$F$7:$GB$306,168,FALSE)),"",VLOOKUP($A225,'[2]1516 Exp_Rev Access'!$F$7:$GB$306,168,FALSE))</f>
        <v>0</v>
      </c>
      <c r="GJ225" s="99">
        <f>IF(ISNA(VLOOKUP($A225,'[2]1516 Exp_Rev Access'!$F$7:$GB$306,169,FALSE)),"",VLOOKUP($A225,'[2]1516 Exp_Rev Access'!$F$7:$GB$306,169,FALSE))</f>
        <v>0</v>
      </c>
      <c r="GK225" s="99">
        <f>IF(ISNA(VLOOKUP($A225,'[2]1516 Exp_Rev Access'!$F$7:$GB$306,170,FALSE)),"",VLOOKUP($A225,'[2]1516 Exp_Rev Access'!$F$7:$GB$306,170,FALSE))</f>
        <v>0</v>
      </c>
      <c r="GL225" s="99">
        <f>IF(ISNA(VLOOKUP($A225,'[2]1516 Exp_Rev Access'!$F$7:$GB$306,171,FALSE)),"",VLOOKUP($A225,'[2]1516 Exp_Rev Access'!$F$7:$GB$306,171,FALSE))</f>
        <v>0</v>
      </c>
      <c r="GM225" s="99">
        <f>IF(ISNA(VLOOKUP($A225,'[2]1516 Exp_Rev Access'!$F$7:$GB$306,172,FALSE)),"",VLOOKUP($A225,'[2]1516 Exp_Rev Access'!$F$7:$GB$306,172,FALSE))</f>
        <v>0</v>
      </c>
      <c r="GN225" s="99">
        <f>IF(ISNA(VLOOKUP($A225,'[2]1516 Exp_Rev Access'!$F$7:$GB$306,173,FALSE)),"",VLOOKUP($A225,'[2]1516 Exp_Rev Access'!$F$7:$GB$306,173,FALSE))</f>
        <v>0</v>
      </c>
      <c r="GO225" s="99">
        <f>IF(ISNA(VLOOKUP($A225,'[2]1516 Exp_Rev Access'!$F$7:$GB$306,174,FALSE)),"",VLOOKUP($A225,'[2]1516 Exp_Rev Access'!$F$7:$GB$306,174,FALSE))</f>
        <v>0</v>
      </c>
      <c r="GP225" s="99">
        <f>IF(ISNA(VLOOKUP($A225,'[2]1516 Exp_Rev Access'!$F$7:$GB$306,175,FALSE)),"",VLOOKUP($A225,'[2]1516 Exp_Rev Access'!$F$7:$GB$306,175,FALSE))</f>
        <v>0</v>
      </c>
      <c r="GQ225" s="99">
        <f>IF(ISNA(VLOOKUP($A225,'[2]1516 Exp_Rev Access'!$F$7:$GB$306,176,FALSE)),"",VLOOKUP($A225,'[2]1516 Exp_Rev Access'!$F$7:$GB$306,176,FALSE))</f>
        <v>0</v>
      </c>
      <c r="GR225" s="99">
        <f>IF(ISNA(VLOOKUP($A225,'[2]1516 Exp_Rev Access'!$F$7:$GB$306,177,FALSE)),"",VLOOKUP($A225,'[2]1516 Exp_Rev Access'!$F$7:$GB$306,177,FALSE))</f>
        <v>0</v>
      </c>
      <c r="GS225" s="99">
        <f>IF(ISNA(VLOOKUP($A225,'[2]1516 Exp_Rev Access'!$F$7:$GB$306,178,FALSE)),"",VLOOKUP($A225,'[2]1516 Exp_Rev Access'!$F$7:$GB$306,178,FALSE))</f>
        <v>0</v>
      </c>
      <c r="GT225" s="101">
        <f t="shared" si="286"/>
        <v>0</v>
      </c>
      <c r="GU225" s="72"/>
      <c r="GV225" s="84">
        <f t="shared" si="288"/>
        <v>0</v>
      </c>
    </row>
    <row r="226" spans="1:206" customFormat="1" ht="12" customHeight="1" x14ac:dyDescent="0.2">
      <c r="A226" s="96" t="s">
        <v>559</v>
      </c>
      <c r="B226" s="69" t="s">
        <v>560</v>
      </c>
      <c r="C226" s="80">
        <f>IF(ISNA(VLOOKUP($A226,'[2]1516 enrollment_Rev_Exp by size'!$A$6:$G$320,3,FALSE)),"",VLOOKUP($A226,'[2]1516 enrollment_Rev_Exp by size'!$A$6:$G$320,3,FALSE))</f>
        <v>550.06000000000006</v>
      </c>
      <c r="D226" s="97">
        <v>6981466.0099999998</v>
      </c>
      <c r="E226" s="80">
        <f t="shared" si="268"/>
        <v>6981466.0099999998</v>
      </c>
      <c r="F226" s="80">
        <f t="shared" si="269"/>
        <v>0</v>
      </c>
      <c r="G226" s="98">
        <f>IF(ISNA(VLOOKUP($A226,'[2]1516 Exp_Rev Access'!$F$7:$FS$306,2,FALSE)),"",VLOOKUP($A226,'[2]1516 Exp_Rev Access'!$F$7:$FS$306,2,FALSE))</f>
        <v>1296911.48</v>
      </c>
      <c r="H226" s="98">
        <f>IF(ISNA(VLOOKUP($A226,'[2]1516 Exp_Rev Access'!$F$7:$FS$306,3,FALSE)),"",VLOOKUP($A226,'[2]1516 Exp_Rev Access'!$F$7:$FS$306,3,FALSE))</f>
        <v>0</v>
      </c>
      <c r="I226" s="98">
        <f>IF(ISNA(VLOOKUP($A226,'[2]1516 Exp_Rev Access'!$F$7:$FS$306,4,FALSE)),"",VLOOKUP($A226,'[2]1516 Exp_Rev Access'!$F$7:$FS$306,4,FALSE))</f>
        <v>201.64</v>
      </c>
      <c r="J226" s="98">
        <f>IF(ISNA(VLOOKUP($A226,'[2]1516 Exp_Rev Access'!$F$7:$FS$306,5,FALSE)),"",VLOOKUP($A226,'[2]1516 Exp_Rev Access'!$F$7:$FS$306,5,FALSE))</f>
        <v>0</v>
      </c>
      <c r="K226" s="98">
        <f>IF(ISNA(VLOOKUP($A226,'[2]1516 Exp_Rev Access'!$F$7:$FS$306,6,FALSE)),"",VLOOKUP($A226,'[2]1516 Exp_Rev Access'!$F$7:$FS$306,6,FALSE))</f>
        <v>0</v>
      </c>
      <c r="L226" s="98">
        <f>IF(ISNA(VLOOKUP($A226,'[2]1516 Exp_Rev Access'!$F$7:$FS$306,7,FALSE)),"",VLOOKUP($A226,'[2]1516 Exp_Rev Access'!$F$7:$FS$306,7,FALSE))</f>
        <v>0</v>
      </c>
      <c r="M226" s="90">
        <f t="shared" si="270"/>
        <v>1297113.1199999999</v>
      </c>
      <c r="N226" s="72">
        <f t="shared" si="271"/>
        <v>0.18579380292650025</v>
      </c>
      <c r="O226" s="73">
        <f t="shared" si="272"/>
        <v>2358.130240337417</v>
      </c>
      <c r="P226" s="99">
        <f>IF(ISNA(VLOOKUP($A226,'[2]1516 Exp_Rev Access'!$F$7:$FS$306,8,FALSE)),"",VLOOKUP($A226,'[2]1516 Exp_Rev Access'!$F$7:$FS$306,8,FALSE))</f>
        <v>15300</v>
      </c>
      <c r="Q226" s="99">
        <f>IF(ISNA(VLOOKUP($A226,'[2]1516 Exp_Rev Access'!$F$7:$FS$306,9,FALSE)),"",VLOOKUP($A226,'[2]1516 Exp_Rev Access'!$F$7:$FS$306,9,FALSE))</f>
        <v>0</v>
      </c>
      <c r="R226" s="99">
        <f>IF(ISNA(VLOOKUP($A226,'[2]1516 Exp_Rev Access'!$F$7:$FS$306,10,FALSE)),"",VLOOKUP($A226,'[2]1516 Exp_Rev Access'!$F$7:$FS$306,10,FALSE))</f>
        <v>0</v>
      </c>
      <c r="S226" s="99">
        <f>IF(ISNA(VLOOKUP($A226,'[2]1516 Exp_Rev Access'!$F$7:$FS$306,11,FALSE)),"",VLOOKUP($A226,'[2]1516 Exp_Rev Access'!$F$7:$FS$306,11,FALSE))</f>
        <v>0</v>
      </c>
      <c r="T226" s="99">
        <f>IF(ISNA(VLOOKUP($A226,'[2]1516 Exp_Rev Access'!$F$7:$FS$306,12,FALSE)),"",VLOOKUP($A226,'[2]1516 Exp_Rev Access'!$F$7:$FS$306,12,FALSE))</f>
        <v>0</v>
      </c>
      <c r="U226" s="99">
        <f>IF(ISNA(VLOOKUP($A226,'[2]1516 Exp_Rev Access'!$F$7:$FS$306,13,FALSE)),"",VLOOKUP($A226,'[2]1516 Exp_Rev Access'!$F$7:$FS$306,13,FALSE))</f>
        <v>0</v>
      </c>
      <c r="V226" s="99">
        <f>IF(ISNA(VLOOKUP($A226,'[2]1516 Exp_Rev Access'!$F$7:$FS$306,14,FALSE)),"",VLOOKUP($A226,'[2]1516 Exp_Rev Access'!$F$7:$FS$306,14,FALSE))</f>
        <v>0</v>
      </c>
      <c r="W226" s="99">
        <f>IF(ISNA(VLOOKUP($A226,'[2]1516 Exp_Rev Access'!$F$7:$FS$306,15,FALSE)),"",VLOOKUP($A226,'[2]1516 Exp_Rev Access'!$F$7:$FS$306,15,FALSE))</f>
        <v>0</v>
      </c>
      <c r="X226" s="99">
        <f>IF(ISNA(VLOOKUP($A226,'[2]1516 Exp_Rev Access'!$F$7:$FS$306,16,FALSE)),"",VLOOKUP($A226,'[2]1516 Exp_Rev Access'!$F$7:$FS$306,16,FALSE))</f>
        <v>5979.71</v>
      </c>
      <c r="Y226" s="99">
        <f>IF(ISNA(VLOOKUP($A226,'[2]1516 Exp_Rev Access'!$F$7:$FS$306,17,FALSE)),"",VLOOKUP($A226,'[2]1516 Exp_Rev Access'!$F$7:$FS$306,17,FALSE))</f>
        <v>0</v>
      </c>
      <c r="Z226" s="99">
        <f>IF(ISNA(VLOOKUP($A226,'[2]1516 Exp_Rev Access'!$F$7:$FS$306,18,FALSE)),"",VLOOKUP($A226,'[2]1516 Exp_Rev Access'!$F$7:$FS$306,18,FALSE))</f>
        <v>0</v>
      </c>
      <c r="AA226" s="99">
        <f>IF(ISNA(VLOOKUP($A226,'[2]1516 Exp_Rev Access'!$F$7:$FS$306,19,FALSE)),"",VLOOKUP($A226,'[2]1516 Exp_Rev Access'!$F$7:$FS$306,19,FALSE))</f>
        <v>0</v>
      </c>
      <c r="AB226" s="99">
        <f>IF(ISNA(VLOOKUP($A226,'[2]1516 Exp_Rev Access'!$F$7:$FS$306,20,FALSE)),"",VLOOKUP($A226,'[2]1516 Exp_Rev Access'!$F$7:$FS$306,20,FALSE))</f>
        <v>0</v>
      </c>
      <c r="AC226" s="99">
        <f>IF(ISNA(VLOOKUP($A226,'[2]1516 Exp_Rev Access'!$F$7:$FS$306,21,FALSE)),"",VLOOKUP($A226,'[2]1516 Exp_Rev Access'!$F$7:$FS$306,21,FALSE))</f>
        <v>55893.26</v>
      </c>
      <c r="AD226" s="99">
        <f>IF(ISNA(VLOOKUP($A226,'[2]1516 Exp_Rev Access'!$F$7:$FS$306,22,FALSE)),"",VLOOKUP($A226,'[2]1516 Exp_Rev Access'!$F$7:$FS$306,22,FALSE))</f>
        <v>6563.65</v>
      </c>
      <c r="AE226" s="99">
        <f>IF(ISNA(VLOOKUP($A226,'[2]1516 Exp_Rev Access'!$F$7:$FS$306,23,FALSE)),"",VLOOKUP($A226,'[2]1516 Exp_Rev Access'!$F$7:$FS$306,23,FALSE))</f>
        <v>0</v>
      </c>
      <c r="AF226" s="99">
        <f>IF(ISNA(VLOOKUP($A226,'[2]1516 Exp_Rev Access'!$F$7:$FS$306,24,FALSE)),"",VLOOKUP($A226,'[2]1516 Exp_Rev Access'!$F$7:$FS$306,24,FALSE))</f>
        <v>2321.69</v>
      </c>
      <c r="AG226" s="99">
        <f>IF(ISNA(VLOOKUP($A226,'[2]1516 Exp_Rev Access'!$F$7:$FS$306,25,FALSE)),"",VLOOKUP($A226,'[2]1516 Exp_Rev Access'!$F$7:$FS$306,25,FALSE))</f>
        <v>734.47</v>
      </c>
      <c r="AH226" s="98">
        <f>IF(ISNA(VLOOKUP($A226,'[2]1516 Exp_Rev Access'!$F$7:$FS$306,26,FALSE)),"",VLOOKUP($A226,'[2]1516 Exp_Rev Access'!$F$7:$FS$306,26,FALSE))</f>
        <v>461</v>
      </c>
      <c r="AI226" s="98">
        <f>IF(ISNA(VLOOKUP($A226,'[2]1516 Exp_Rev Access'!$F$7:$FS$306,27,FALSE)),"",VLOOKUP($A226,'[2]1516 Exp_Rev Access'!$F$7:$FS$306,27,FALSE))</f>
        <v>1126.44</v>
      </c>
      <c r="AJ226" s="98">
        <f>IF(ISNA(VLOOKUP($A226,'[2]1516 Exp_Rev Access'!$F$7:$FS$306,28,FALSE)),"",VLOOKUP($A226,'[2]1516 Exp_Rev Access'!$F$7:$FS$306,28,FALSE))</f>
        <v>4418.99</v>
      </c>
      <c r="AK226" s="98">
        <f>IF(ISNA(VLOOKUP($A226,'[2]1516 Exp_Rev Access'!$F$7:$FS$306,29,FALSE)),"",VLOOKUP($A226,'[2]1516 Exp_Rev Access'!$F$7:$FS$306,29,FALSE))</f>
        <v>10942.86</v>
      </c>
      <c r="AL226" s="100">
        <f t="shared" si="273"/>
        <v>103742.07</v>
      </c>
      <c r="AM226" s="72">
        <f t="shared" si="274"/>
        <v>1.4859639773566699E-2</v>
      </c>
      <c r="AN226" s="94">
        <f t="shared" si="275"/>
        <v>188.6013707595535</v>
      </c>
      <c r="AO226" s="99">
        <f>IF(ISNA(VLOOKUP($A226,'[2]1516 Exp_Rev Access'!$F$7:$GB$306,30,FALSE)),"",VLOOKUP($A226,'[2]1516 Exp_Rev Access'!$F$7:$FS$306,30,FALSE))</f>
        <v>3752379.96</v>
      </c>
      <c r="AP226" s="99">
        <f>IF(ISNA(VLOOKUP($A226,'[2]1516 Exp_Rev Access'!$F$7:$GB$306,31,FALSE)),"",VLOOKUP($A226,'[2]1516 Exp_Rev Access'!$F$7:$FS$306,31,FALSE))</f>
        <v>76910.03</v>
      </c>
      <c r="AQ226" s="99">
        <f>IF(ISNA(VLOOKUP($A226,'[2]1516 Exp_Rev Access'!$F$7:$GB$306,32,FALSE)),"",VLOOKUP($A226,'[2]1516 Exp_Rev Access'!$F$7:$FS$306,32,FALSE))</f>
        <v>158525.04</v>
      </c>
      <c r="AR226" s="99">
        <f>IF(ISNA(VLOOKUP($A226,'[2]1516 Exp_Rev Access'!$F$7:$GB$306,33,FALSE)),"",VLOOKUP($A226,'[2]1516 Exp_Rev Access'!$F$7:$FS$306,33,FALSE))</f>
        <v>0</v>
      </c>
      <c r="AS226" s="99">
        <f>IF(ISNA(VLOOKUP($A226,'[2]1516 Exp_Rev Access'!$F$7:$GB$306,34,FALSE)),"",VLOOKUP($A226,'[2]1516 Exp_Rev Access'!$F$7:$FS$306,34,FALSE))</f>
        <v>0</v>
      </c>
      <c r="AT226" s="101">
        <f t="shared" si="276"/>
        <v>3987815.03</v>
      </c>
      <c r="AU226" s="72">
        <f t="shared" si="277"/>
        <v>0.57120023563646916</v>
      </c>
      <c r="AV226" s="94">
        <f t="shared" si="278"/>
        <v>7249.7818965203787</v>
      </c>
      <c r="AW226" s="99">
        <f>IF(ISNA(VLOOKUP($A226,'[2]1516 Exp_Rev Access'!$F$7:$GB$306,35,FALSE)),"",VLOOKUP($A226,'[2]1516 Exp_Rev Access'!$F$7:$GB$306,35,FALSE))</f>
        <v>0</v>
      </c>
      <c r="AX226" s="99">
        <f>IF(ISNA(VLOOKUP($A226,'[2]1516 Exp_Rev Access'!$F$7:$GB$306,36,FALSE)),"",VLOOKUP($A226,'[2]1516 Exp_Rev Access'!$F$7:$GB$306,36,FALSE))</f>
        <v>411400.91</v>
      </c>
      <c r="AY226" s="99">
        <f>IF(ISNA(VLOOKUP($A226,'[2]1516 Exp_Rev Access'!$F$7:$GB$306,37,FALSE)),"",VLOOKUP($A226,'[2]1516 Exp_Rev Access'!$F$7:$GB$306,37,FALSE))</f>
        <v>10495.41</v>
      </c>
      <c r="AZ226" s="99">
        <f>IF(ISNA(VLOOKUP($A226,'[2]1516 Exp_Rev Access'!$F$7:$GB$306,38,FALSE)),"",VLOOKUP($A226,'[2]1516 Exp_Rev Access'!$F$7:$GB$306,38,FALSE))</f>
        <v>0</v>
      </c>
      <c r="BA226" s="99">
        <f>IF(ISNA(VLOOKUP($A226,'[2]1516 Exp_Rev Access'!$F$7:$GB$306,39,FALSE)),"",VLOOKUP($A226,'[2]1516 Exp_Rev Access'!$F$7:$GB$306,39,FALSE))</f>
        <v>0</v>
      </c>
      <c r="BB226" s="99">
        <f>IF(ISNA(VLOOKUP($A226,'[2]1516 Exp_Rev Access'!$F$7:$GB$306,40,FALSE)),"",VLOOKUP($A226,'[2]1516 Exp_Rev Access'!$F$7:$GB$306,40,FALSE))</f>
        <v>126138.24000000001</v>
      </c>
      <c r="BC226" s="99">
        <f>IF(ISNA(VLOOKUP($A226,'[2]1516 Exp_Rev Access'!$F$7:$GB$306,41,FALSE)),"",VLOOKUP($A226,'[2]1516 Exp_Rev Access'!$F$7:$GB$306,41,FALSE))</f>
        <v>0</v>
      </c>
      <c r="BD226" s="99">
        <f>IF(ISNA(VLOOKUP($A226,'[2]1516 Exp_Rev Access'!$F$7:$GB$306,42,FALSE)),"",VLOOKUP($A226,'[2]1516 Exp_Rev Access'!$F$7:$GB$306,42,FALSE))</f>
        <v>23837.41</v>
      </c>
      <c r="BE226" s="99">
        <f>IF(ISNA(VLOOKUP($A226,'[2]1516 Exp_Rev Access'!$F$7:$GB$306,43,FALSE)),"",VLOOKUP($A226,'[2]1516 Exp_Rev Access'!$F$7:$GB$306,43,FALSE))</f>
        <v>0</v>
      </c>
      <c r="BF226" s="99">
        <f>IF(ISNA(VLOOKUP($A226,'[2]1516 Exp_Rev Access'!$F$7:$GB$306,44,FALSE)),"",VLOOKUP($A226,'[2]1516 Exp_Rev Access'!$F$7:$GB$306,44,FALSE))</f>
        <v>7551.14</v>
      </c>
      <c r="BG226" s="99">
        <f>IF(ISNA(VLOOKUP($A226,'[2]1516 Exp_Rev Access'!$F$7:$GB$306,45,FALSE)),"",VLOOKUP($A226,'[2]1516 Exp_Rev Access'!$F$7:$GB$306,45,FALSE))</f>
        <v>3992.14</v>
      </c>
      <c r="BH226" s="99">
        <f>IF(ISNA(VLOOKUP($A226,'[2]1516 Exp_Rev Access'!$F$7:$GB$306,46,FALSE)),"",VLOOKUP($A226,'[2]1516 Exp_Rev Access'!$F$7:$GB$306,46,FALSE))</f>
        <v>0</v>
      </c>
      <c r="BI226" s="99">
        <f>IF(ISNA(VLOOKUP($A226,'[2]1516 Exp_Rev Access'!$F$7:$GB$306,47,FALSE)),"",VLOOKUP($A226,'[2]1516 Exp_Rev Access'!$F$7:$GB$306,47,FALSE))</f>
        <v>6404.58</v>
      </c>
      <c r="BJ226" s="99">
        <f>IF(ISNA(VLOOKUP($A226,'[2]1516 Exp_Rev Access'!$F$7:$GB$306,48,FALSE)),"",VLOOKUP($A226,'[2]1516 Exp_Rev Access'!$F$7:$GB$306,48,FALSE))</f>
        <v>528306.92000000004</v>
      </c>
      <c r="BK226" s="99">
        <f>IF(ISNA(VLOOKUP($A226,'[2]1516 Exp_Rev Access'!$F$7:$GB$306,49,FALSE)),"",VLOOKUP($A226,'[2]1516 Exp_Rev Access'!$F$7:$GB$306,49,FALSE))</f>
        <v>17638.32</v>
      </c>
      <c r="BL226" s="99">
        <f>IF(ISNA(VLOOKUP($A226,'[2]1516 Exp_Rev Access'!$F$7:$GB$306,50,FALSE)),"",VLOOKUP($A226,'[2]1516 Exp_Rev Access'!$F$7:$GB$306,50,FALSE))</f>
        <v>0</v>
      </c>
      <c r="BM226" s="99">
        <f>IF(ISNA(VLOOKUP($A226,'[2]1516 Exp_Rev Access'!$F$7:$GB$306,51,FALSE)),"",VLOOKUP($A226,'[2]1516 Exp_Rev Access'!$F$7:$GB$306,51,FALSE))</f>
        <v>0</v>
      </c>
      <c r="BN226" s="99">
        <f>IF(ISNA(VLOOKUP($A226,'[2]1516 Exp_Rev Access'!$F$7:$GB$306,52,FALSE)),"",VLOOKUP($A226,'[2]1516 Exp_Rev Access'!$F$7:$GB$306,52,FALSE))</f>
        <v>0</v>
      </c>
      <c r="BO226" s="99">
        <f>IF(ISNA(VLOOKUP($A226,'[2]1516 Exp_Rev Access'!$F$7:$GB$306,53,FALSE)),"",VLOOKUP($A226,'[2]1516 Exp_Rev Access'!$F$7:$GB$306,53,FALSE))</f>
        <v>0</v>
      </c>
      <c r="BP226" s="99">
        <f>IF(ISNA(VLOOKUP($A226,'[2]1516 Exp_Rev Access'!$F$7:$GB$306,54,FALSE)),"",VLOOKUP($A226,'[2]1516 Exp_Rev Access'!$F$7:$GB$306,54,FALSE))</f>
        <v>0</v>
      </c>
      <c r="BQ226" s="99">
        <f>IF(ISNA(VLOOKUP($A226,'[2]1516 Exp_Rev Access'!$F$7:$GB$306,55,FALSE)),"",VLOOKUP($A226,'[2]1516 Exp_Rev Access'!$F$7:$GB$306,55,FALSE))</f>
        <v>0</v>
      </c>
      <c r="BR226" s="99">
        <f>IF(ISNA(VLOOKUP($A226,'[2]1516 Exp_Rev Access'!$F$7:$GB$306,56,FALSE)),"",VLOOKUP($A226,'[2]1516 Exp_Rev Access'!$F$7:$GB$306,56,FALSE))</f>
        <v>0</v>
      </c>
      <c r="BS226" s="99">
        <f>IF(ISNA(VLOOKUP($A226,'[2]1516 Exp_Rev Access'!$F$7:$GB$306,57,FALSE)),"",VLOOKUP($A226,'[2]1516 Exp_Rev Access'!$F$7:$GB$306,57,FALSE))</f>
        <v>0</v>
      </c>
      <c r="BT226" s="99">
        <f>IF(ISNA(VLOOKUP($A226,'[2]1516 Exp_Rev Access'!$F$7:$GB$306,58,FALSE)),"",VLOOKUP($A226,'[2]1516 Exp_Rev Access'!$F$7:$GB$306,58,FALSE))</f>
        <v>0</v>
      </c>
      <c r="BU226" s="102">
        <f t="shared" si="279"/>
        <v>1135765.07</v>
      </c>
      <c r="BV226" s="72">
        <f t="shared" si="280"/>
        <v>0.16268289043779219</v>
      </c>
      <c r="BW226" s="94">
        <f t="shared" si="281"/>
        <v>2064.8021488564882</v>
      </c>
      <c r="BX226" s="99">
        <f>IF(ISNA(VLOOKUP($A226,'[2]1516 Exp_Rev Access'!$F$7:$GB$306,59,FALSE)),"",VLOOKUP($A226,'[2]1516 Exp_Rev Access'!$F$7:$GB$306,59,FALSE))</f>
        <v>0</v>
      </c>
      <c r="BY226" s="99">
        <f>IF(ISNA(VLOOKUP($A226,'[2]1516 Exp_Rev Access'!$F$7:$GB$306,60,FALSE)),"",VLOOKUP($A226,'[2]1516 Exp_Rev Access'!$F$7:$GB$306,60,FALSE))</f>
        <v>0</v>
      </c>
      <c r="BZ226" s="99">
        <f>IF(ISNA(VLOOKUP($A226,'[2]1516 Exp_Rev Access'!$F$7:$GB$306,61,FALSE)),"",VLOOKUP($A226,'[2]1516 Exp_Rev Access'!$F$7:$GB$306,61,FALSE))</f>
        <v>0</v>
      </c>
      <c r="CA226" s="99">
        <f>IF(ISNA(VLOOKUP($A226,'[2]1516 Exp_Rev Access'!$F$7:$GB$306,62,FALSE)),"",VLOOKUP($A226,'[2]1516 Exp_Rev Access'!$F$7:$GB$306,62,FALSE))</f>
        <v>0</v>
      </c>
      <c r="CB226" s="99">
        <f>IF(ISNA(VLOOKUP($A226,'[2]1516 Exp_Rev Access'!$F$7:$GB$306,63,FALSE)),"",VLOOKUP($A226,'[2]1516 Exp_Rev Access'!$F$7:$GB$306,63,FALSE))</f>
        <v>0</v>
      </c>
      <c r="CC226" s="99">
        <f>IF(ISNA(VLOOKUP($A226,'[2]1516 Exp_Rev Access'!$F$7:$GB$306,64,FALSE)),"",VLOOKUP($A226,'[2]1516 Exp_Rev Access'!$F$7:$GB$306,64,FALSE))</f>
        <v>0</v>
      </c>
      <c r="CD226" s="101">
        <f t="shared" si="282"/>
        <v>0</v>
      </c>
      <c r="CE226" s="72"/>
      <c r="CF226" s="103"/>
      <c r="CG226" s="99">
        <f>IF(ISNA(VLOOKUP($A226,'[2]1516 Exp_Rev Access'!$F$7:$GB$306,65,FALSE)),"",VLOOKUP($A226,'[2]1516 Exp_Rev Access'!$F$7:$GB$306,65,FALSE))</f>
        <v>0</v>
      </c>
      <c r="CH226" s="99">
        <f>IF(ISNA(VLOOKUP($A226,'[2]1516 Exp_Rev Access'!$F$7:$GB$306,66,FALSE)),"",VLOOKUP($A226,'[2]1516 Exp_Rev Access'!$F$7:$GB$306,66,FALSE))</f>
        <v>0</v>
      </c>
      <c r="CI226" s="99">
        <f>IF(ISNA(VLOOKUP($A226,'[2]1516 Exp_Rev Access'!$F$7:$GB$306,67,FALSE)),"",VLOOKUP($A226,'[2]1516 Exp_Rev Access'!$F$7:$GB$306,67,FALSE))</f>
        <v>0</v>
      </c>
      <c r="CJ226" s="99">
        <f>IF(ISNA(VLOOKUP($A226,'[2]1516 Exp_Rev Access'!$F$7:$GB$306,68,FALSE)),"",VLOOKUP($A226,'[2]1516 Exp_Rev Access'!$F$7:$GB$306,68,FALSE))</f>
        <v>0</v>
      </c>
      <c r="CK226" s="99">
        <f>IF(ISNA(VLOOKUP($A226,'[2]1516 Exp_Rev Access'!$F$7:$GB$306,69,FALSE)),"",VLOOKUP($A226,'[2]1516 Exp_Rev Access'!$F$7:$GB$306,69,FALSE))</f>
        <v>0</v>
      </c>
      <c r="CL226" s="99">
        <f>IF(ISNA(VLOOKUP($A226,'[2]1516 Exp_Rev Access'!$F$7:$GB$306,70,FALSE)),"",VLOOKUP($A226,'[2]1516 Exp_Rev Access'!$F$7:$GB$306,70,FALSE))</f>
        <v>0</v>
      </c>
      <c r="CM226" s="99">
        <f>IF(ISNA(VLOOKUP($A226,'[2]1516 Exp_Rev Access'!$F$7:$GB$306,71,FALSE)),"",VLOOKUP($A226,'[2]1516 Exp_Rev Access'!$F$7:$GB$306,71,FALSE))</f>
        <v>0</v>
      </c>
      <c r="CN226" s="99">
        <f>IF(ISNA(VLOOKUP($A226,'[2]1516 Exp_Rev Access'!$F$7:$GB$306,72,FALSE)),"",VLOOKUP($A226,'[2]1516 Exp_Rev Access'!$F$7:$GB$306,72,FALSE))</f>
        <v>0</v>
      </c>
      <c r="CO226" s="99">
        <f>IF(ISNA(VLOOKUP($A226,'[2]1516 Exp_Rev Access'!$F$7:$GB$306,73,FALSE)),"",VLOOKUP($A226,'[2]1516 Exp_Rev Access'!$F$7:$GB$306,73,FALSE))</f>
        <v>0</v>
      </c>
      <c r="CP226" s="99">
        <f>IF(ISNA(VLOOKUP($A226,'[2]1516 Exp_Rev Access'!$F$7:$GB$306,74,FALSE)),"",VLOOKUP($A226,'[2]1516 Exp_Rev Access'!$F$7:$GB$306,74,FALSE))</f>
        <v>103333.96</v>
      </c>
      <c r="CQ226" s="99">
        <f>IF(ISNA(VLOOKUP($A226,'[2]1516 Exp_Rev Access'!$F$7:$GB$306,75,FALSE)),"",VLOOKUP($A226,'[2]1516 Exp_Rev Access'!$F$7:$GB$306,75,FALSE))</f>
        <v>0</v>
      </c>
      <c r="CR226" s="99">
        <f>IF(ISNA(VLOOKUP($A226,'[2]1516 Exp_Rev Access'!$F$7:$GB$306,76,FALSE)),"",VLOOKUP($A226,'[2]1516 Exp_Rev Access'!$F$7:$GB$306,76,FALSE))</f>
        <v>0</v>
      </c>
      <c r="CS226" s="99">
        <f>IF(ISNA(VLOOKUP($A226,'[2]1516 Exp_Rev Access'!$F$7:$GB$306,77,FALSE)),"",VLOOKUP($A226,'[2]1516 Exp_Rev Access'!$F$7:$GB$306,77,FALSE))</f>
        <v>0</v>
      </c>
      <c r="CT226" s="99">
        <f>IF(ISNA(VLOOKUP($A226,'[2]1516 Exp_Rev Access'!$F$7:$GB$306,78,FALSE)),"",VLOOKUP($A226,'[2]1516 Exp_Rev Access'!$F$7:$GB$306,78,FALSE))</f>
        <v>82498.77</v>
      </c>
      <c r="CU226" s="99">
        <f>IF(ISNA(VLOOKUP($A226,'[2]1516 Exp_Rev Access'!$F$7:$GB$306,79,FALSE)),"",VLOOKUP($A226,'[2]1516 Exp_Rev Access'!$F$7:$GB$306,79,FALSE))</f>
        <v>39989.230000000003</v>
      </c>
      <c r="CV226" s="99">
        <f>IF(ISNA(VLOOKUP($A226,'[2]1516 Exp_Rev Access'!$F$7:$GB$306,80,FALSE)),"",VLOOKUP($A226,'[2]1516 Exp_Rev Access'!$F$7:$GB$306,80,FALSE))</f>
        <v>0</v>
      </c>
      <c r="CW226" s="99">
        <f>IF(ISNA(VLOOKUP($A226,'[2]1516 Exp_Rev Access'!$F$7:$GB$306,81,FALSE)),"",VLOOKUP($A226,'[2]1516 Exp_Rev Access'!$F$7:$GB$306,81,FALSE))</f>
        <v>0</v>
      </c>
      <c r="CX226" s="99">
        <f>IF(ISNA(VLOOKUP($A226,'[2]1516 Exp_Rev Access'!$F$7:$GB$306,82,FALSE)),"",VLOOKUP($A226,'[2]1516 Exp_Rev Access'!$F$7:$GB$306,82,FALSE))</f>
        <v>0</v>
      </c>
      <c r="CY226" s="99">
        <f>IF(ISNA(VLOOKUP($A226,'[2]1516 Exp_Rev Access'!$F$7:$GB$306,83,FALSE)),"",VLOOKUP($A226,'[2]1516 Exp_Rev Access'!$F$7:$GB$306,83,FALSE))</f>
        <v>0</v>
      </c>
      <c r="CZ226" s="99">
        <f>IF(ISNA(VLOOKUP($A226,'[2]1516 Exp_Rev Access'!$F$7:$GB$306,84,FALSE)),"",VLOOKUP($A226,'[2]1516 Exp_Rev Access'!$F$7:$GB$306,84,FALSE))</f>
        <v>0</v>
      </c>
      <c r="DA226" s="99">
        <f>IF(ISNA(VLOOKUP($A226,'[2]1516 Exp_Rev Access'!$F$7:$GB$306,85,FALSE)),"",VLOOKUP($A226,'[2]1516 Exp_Rev Access'!$F$7:$GB$306,85,FALSE))</f>
        <v>0</v>
      </c>
      <c r="DB226" s="99">
        <f>IF(ISNA(VLOOKUP($A226,'[2]1516 Exp_Rev Access'!$F$7:$GB$306,86,FALSE)),"",VLOOKUP($A226,'[2]1516 Exp_Rev Access'!$F$7:$GB$306,86,FALSE))</f>
        <v>0</v>
      </c>
      <c r="DC226" s="99">
        <f>IF(ISNA(VLOOKUP($A226,'[2]1516 Exp_Rev Access'!$F$7:$GB$306,87,FALSE)),"",VLOOKUP($A226,'[2]1516 Exp_Rev Access'!$F$7:$GB$306,87,FALSE))</f>
        <v>0</v>
      </c>
      <c r="DD226" s="99">
        <f>IF(ISNA(VLOOKUP($A226,'[2]1516 Exp_Rev Access'!$F$7:$GB$306,88,FALSE)),"",VLOOKUP($A226,'[2]1516 Exp_Rev Access'!$F$7:$GB$306,88,FALSE))</f>
        <v>0</v>
      </c>
      <c r="DE226" s="99">
        <f>IF(ISNA(VLOOKUP($A226,'[2]1516 Exp_Rev Access'!$F$7:$GB$306,89,FALSE)),"",VLOOKUP($A226,'[2]1516 Exp_Rev Access'!$F$7:$GB$306,89,FALSE))</f>
        <v>0</v>
      </c>
      <c r="DF226" s="99">
        <f>IF(ISNA(VLOOKUP($A226,'[2]1516 Exp_Rev Access'!$F$7:$GB$306,90,FALSE)),"",VLOOKUP($A226,'[2]1516 Exp_Rev Access'!$F$7:$GB$306,90,FALSE))</f>
        <v>0</v>
      </c>
      <c r="DG226" s="99">
        <f>IF(ISNA(VLOOKUP($A226,'[2]1516 Exp_Rev Access'!$F$7:$GB$306,91,FALSE)),"",VLOOKUP($A226,'[2]1516 Exp_Rev Access'!$F$7:$GB$306,91,FALSE))</f>
        <v>0</v>
      </c>
      <c r="DH226" s="99">
        <f>IF(ISNA(VLOOKUP($A226,'[2]1516 Exp_Rev Access'!$F$7:$GB$306,92,FALSE)),"",VLOOKUP($A226,'[2]1516 Exp_Rev Access'!$F$7:$GB$306,92,FALSE))</f>
        <v>142847.94</v>
      </c>
      <c r="DI226" s="99">
        <f>IF(ISNA(VLOOKUP($A226,'[2]1516 Exp_Rev Access'!$F$7:$GB$306,93,FALSE)),"",VLOOKUP($A226,'[2]1516 Exp_Rev Access'!$F$7:$GB$306,93,FALSE))</f>
        <v>0</v>
      </c>
      <c r="DJ226" s="99">
        <f>IF(ISNA(VLOOKUP($A226,'[2]1516 Exp_Rev Access'!$F$7:$GB$306,94,FALSE)),"",VLOOKUP($A226,'[2]1516 Exp_Rev Access'!$F$7:$GB$306,94,FALSE))</f>
        <v>635</v>
      </c>
      <c r="DK226" s="99">
        <f>IF(ISNA(VLOOKUP($A226,'[2]1516 Exp_Rev Access'!$F$7:$GB$306,95,FALSE)),"",VLOOKUP($A226,'[2]1516 Exp_Rev Access'!$F$7:$GB$306,95,FALSE))</f>
        <v>0</v>
      </c>
      <c r="DL226" s="99">
        <f>IF(ISNA(VLOOKUP($A226,'[2]1516 Exp_Rev Access'!$F$7:$GB$306,96,FALSE)),"",VLOOKUP($A226,'[2]1516 Exp_Rev Access'!$F$7:$GB$306,96,FALSE))</f>
        <v>0</v>
      </c>
      <c r="DM226" s="99">
        <f>IF(ISNA(VLOOKUP($A226,'[2]1516 Exp_Rev Access'!$F$7:$GB$306,97,FALSE)),"",VLOOKUP($A226,'[2]1516 Exp_Rev Access'!$F$7:$GB$306,97,FALSE))</f>
        <v>0</v>
      </c>
      <c r="DN226" s="99">
        <f>IF(ISNA(VLOOKUP($A226,'[2]1516 Exp_Rev Access'!$F$7:$GB$306,98,FALSE)),"",VLOOKUP($A226,'[2]1516 Exp_Rev Access'!$F$7:$GB$306,98,FALSE))</f>
        <v>0</v>
      </c>
      <c r="DO226" s="99">
        <f>IF(ISNA(VLOOKUP($A226,'[2]1516 Exp_Rev Access'!$F$7:$GB$306,99,FALSE)),"",VLOOKUP($A226,'[2]1516 Exp_Rev Access'!$F$7:$GB$306,99,FALSE))</f>
        <v>0</v>
      </c>
      <c r="DP226" s="99">
        <f>IF(ISNA(VLOOKUP($A226,'[2]1516 Exp_Rev Access'!$F$7:$GB$306,100,FALSE)),"",VLOOKUP($A226,'[2]1516 Exp_Rev Access'!$F$7:$GB$306,100,FALSE))</f>
        <v>0</v>
      </c>
      <c r="DQ226" s="99">
        <f>IF(ISNA(VLOOKUP($A226,'[2]1516 Exp_Rev Access'!$F$7:$GB$306,101,FALSE)),"",VLOOKUP($A226,'[2]1516 Exp_Rev Access'!$F$7:$GB$306,101,FALSE))</f>
        <v>0</v>
      </c>
      <c r="DR226" s="99">
        <f>IF(ISNA(VLOOKUP($A226,'[2]1516 Exp_Rev Access'!$F$7:$GB$306,102,FALSE)),"",VLOOKUP($A226,'[2]1516 Exp_Rev Access'!$F$7:$GB$306,102,FALSE))</f>
        <v>0</v>
      </c>
      <c r="DS226" s="99">
        <f>IF(ISNA(VLOOKUP($A226,'[2]1516 Exp_Rev Access'!$F$7:$GB$306,103,FALSE)),"",VLOOKUP($A226,'[2]1516 Exp_Rev Access'!$F$7:$GB$306,103,FALSE))</f>
        <v>0</v>
      </c>
      <c r="DT226" s="99">
        <f>IF(ISNA(VLOOKUP($A226,'[2]1516 Exp_Rev Access'!$F$7:$GB$306,104,FALSE)),"",VLOOKUP($A226,'[2]1516 Exp_Rev Access'!$F$7:$GB$306,104,FALSE))</f>
        <v>0</v>
      </c>
      <c r="DU226" s="99">
        <f>IF(ISNA(VLOOKUP($A226,'[2]1516 Exp_Rev Access'!$F$7:$GB$306,105,FALSE)),"",VLOOKUP($A226,'[2]1516 Exp_Rev Access'!$F$7:$GB$306,105,FALSE))</f>
        <v>0</v>
      </c>
      <c r="DV226" s="99">
        <f>IF(ISNA(VLOOKUP($A226,'[2]1516 Exp_Rev Access'!$F$7:$GB$306,106,FALSE)),"",VLOOKUP($A226,'[2]1516 Exp_Rev Access'!$F$7:$GB$306,106,FALSE))</f>
        <v>0</v>
      </c>
      <c r="DW226" s="99">
        <f>IF(ISNA(VLOOKUP($A226,'[2]1516 Exp_Rev Access'!$F$7:$GB$306,107,FALSE)),"",VLOOKUP($A226,'[2]1516 Exp_Rev Access'!$F$7:$GB$306,107,FALSE))</f>
        <v>0</v>
      </c>
      <c r="DX226" s="99">
        <f>IF(ISNA(VLOOKUP($A226,'[2]1516 Exp_Rev Access'!$F$7:$GB$306,108,FALSE)),"",VLOOKUP($A226,'[2]1516 Exp_Rev Access'!$F$7:$GB$306,108,FALSE))</f>
        <v>7766</v>
      </c>
      <c r="DY226" s="99">
        <f>IF(ISNA(VLOOKUP($A226,'[2]1516 Exp_Rev Access'!$F$7:$GB$306,109,FALSE)),"",VLOOKUP($A226,'[2]1516 Exp_Rev Access'!$F$7:$GB$306,109,FALSE))</f>
        <v>0</v>
      </c>
      <c r="DZ226" s="99">
        <f>IF(ISNA(VLOOKUP($A226,'[2]1516 Exp_Rev Access'!$F$7:$GB$306,110,FALSE)),"",VLOOKUP($A226,'[2]1516 Exp_Rev Access'!$F$7:$GB$306,110,FALSE))</f>
        <v>0</v>
      </c>
      <c r="EA226" s="99">
        <f>IF(ISNA(VLOOKUP($A226,'[2]1516 Exp_Rev Access'!$F$7:$GB$306,111,FALSE)),"",VLOOKUP($A226,'[2]1516 Exp_Rev Access'!$F$7:$GB$306,111,FALSE))</f>
        <v>0</v>
      </c>
      <c r="EB226" s="99">
        <f>IF(ISNA(VLOOKUP($A226,'[2]1516 Exp_Rev Access'!$F$7:$GB$306,112,FALSE)),"",VLOOKUP($A226,'[2]1516 Exp_Rev Access'!$F$7:$GB$306,112,FALSE))</f>
        <v>0</v>
      </c>
      <c r="EC226" s="99">
        <f>IF(ISNA(VLOOKUP($A226,'[2]1516 Exp_Rev Access'!$F$7:$GB$306,113,FALSE)),"",VLOOKUP($A226,'[2]1516 Exp_Rev Access'!$F$7:$GB$306,113,FALSE))</f>
        <v>0</v>
      </c>
      <c r="ED226" s="99">
        <f>IF(ISNA(VLOOKUP($A226,'[2]1516 Exp_Rev Access'!$F$7:$GB$306,114,FALSE)),"",VLOOKUP($A226,'[2]1516 Exp_Rev Access'!$F$7:$GB$306,114,FALSE))</f>
        <v>0</v>
      </c>
      <c r="EE226" s="99">
        <f>IF(ISNA(VLOOKUP($A226,'[2]1516 Exp_Rev Access'!$F$7:$GB$306,115,FALSE)),"",VLOOKUP($A226,'[2]1516 Exp_Rev Access'!$F$7:$GB$306,115,FALSE))</f>
        <v>0</v>
      </c>
      <c r="EF226" s="99">
        <f>IF(ISNA(VLOOKUP($A226,'[2]1516 Exp_Rev Access'!$F$7:$GB$306,116,FALSE)),"",VLOOKUP($A226,'[2]1516 Exp_Rev Access'!$F$7:$GB$306,116,FALSE))</f>
        <v>0</v>
      </c>
      <c r="EG226" s="99">
        <f>IF(ISNA(VLOOKUP($A226,'[2]1516 Exp_Rev Access'!$F$7:$GB$306,117,FALSE)),"",VLOOKUP($A226,'[2]1516 Exp_Rev Access'!$F$7:$GB$306,117,FALSE))</f>
        <v>0</v>
      </c>
      <c r="EH226" s="99">
        <f>IF(ISNA(VLOOKUP($A226,'[2]1516 Exp_Rev Access'!$F$7:$GB$306,118,FALSE)),"",VLOOKUP($A226,'[2]1516 Exp_Rev Access'!$F$7:$GB$306,118,FALSE))</f>
        <v>0</v>
      </c>
      <c r="EI226" s="99">
        <f>IF(ISNA(VLOOKUP($A226,'[2]1516 Exp_Rev Access'!$F$7:$GB$306,119,FALSE)),"",VLOOKUP($A226,'[2]1516 Exp_Rev Access'!$F$7:$GB$306,119,FALSE))</f>
        <v>0</v>
      </c>
      <c r="EJ226" s="99">
        <f>IF(ISNA(VLOOKUP($A226,'[2]1516 Exp_Rev Access'!$F$7:$GB$306,120,FALSE)),"",VLOOKUP($A226,'[2]1516 Exp_Rev Access'!$F$7:$GB$306,120,FALSE))</f>
        <v>0</v>
      </c>
      <c r="EK226" s="99">
        <f>IF(ISNA(VLOOKUP($A226,'[2]1516 Exp_Rev Access'!$F$7:$GB$306,121,FALSE)),"",VLOOKUP($A226,'[2]1516 Exp_Rev Access'!$F$7:$GB$306,121,FALSE))</f>
        <v>0</v>
      </c>
      <c r="EL226" s="99">
        <f>IF(ISNA(VLOOKUP($A226,'[2]1516 Exp_Rev Access'!$F$7:$GB$306,122,FALSE)),"",VLOOKUP($A226,'[2]1516 Exp_Rev Access'!$F$7:$GB$306,122,FALSE))</f>
        <v>0</v>
      </c>
      <c r="EM226" s="99">
        <f>IF(ISNA(VLOOKUP($A226,'[2]1516 Exp_Rev Access'!$F$7:$GB$306,123,FALSE)),"",VLOOKUP($A226,'[2]1516 Exp_Rev Access'!$F$7:$GB$306,123,FALSE))</f>
        <v>0</v>
      </c>
      <c r="EN226" s="99">
        <f>IF(ISNA(VLOOKUP($A226,'[2]1516 Exp_Rev Access'!$F$7:$GB$306,124,FALSE)),"",VLOOKUP($A226,'[2]1516 Exp_Rev Access'!$F$7:$GB$306,124,FALSE))</f>
        <v>0</v>
      </c>
      <c r="EO226" s="99">
        <f>IF(ISNA(VLOOKUP($A226,'[2]1516 Exp_Rev Access'!$F$7:$GB$306,125,FALSE)),"",VLOOKUP($A226,'[2]1516 Exp_Rev Access'!$F$7:$GB$306,125,FALSE))</f>
        <v>0</v>
      </c>
      <c r="EP226" s="99">
        <f>IF(ISNA(VLOOKUP($A226,'[2]1516 Exp_Rev Access'!$F$7:$GB$306,126,FALSE)),"",VLOOKUP($A226,'[2]1516 Exp_Rev Access'!$F$7:$GB$306,126,FALSE))</f>
        <v>0</v>
      </c>
      <c r="EQ226" s="99">
        <f>IF(ISNA(VLOOKUP($A226,'[2]1516 Exp_Rev Access'!$F$7:$GB$306,127,FALSE)),"",VLOOKUP($A226,'[2]1516 Exp_Rev Access'!$F$7:$GB$306,127,FALSE))</f>
        <v>0</v>
      </c>
      <c r="ER226" s="99">
        <f>IF(ISNA(VLOOKUP($A226,'[2]1516 Exp_Rev Access'!$F$7:$GB$306,128,FALSE)),"",VLOOKUP($A226,'[2]1516 Exp_Rev Access'!$F$7:$GB$306,128,FALSE))</f>
        <v>0</v>
      </c>
      <c r="ES226" s="99">
        <f>IF(ISNA(VLOOKUP($A226,'[2]1516 Exp_Rev Access'!$F$7:$GB$306,129,FALSE)),"",VLOOKUP($A226,'[2]1516 Exp_Rev Access'!$F$7:$GB$306,129,FALSE))</f>
        <v>0</v>
      </c>
      <c r="ET226" s="99">
        <f>IF(ISNA(VLOOKUP($A226,'[2]1516 Exp_Rev Access'!$F$7:$GB$306,130,FALSE)),"",VLOOKUP($A226,'[2]1516 Exp_Rev Access'!$F$7:$GB$306,130,FALSE))</f>
        <v>0</v>
      </c>
      <c r="EU226" s="99">
        <f>IF(ISNA(VLOOKUP($A226,'[2]1516 Exp_Rev Access'!$F$7:$GB$306,131,FALSE)),"",VLOOKUP($A226,'[2]1516 Exp_Rev Access'!$F$7:$GB$306,131,FALSE))</f>
        <v>12362.98</v>
      </c>
      <c r="EV226" s="99">
        <f>IF(ISNA(VLOOKUP($A226,'[2]1516 Exp_Rev Access'!$F$7:$GB$306,132,FALSE)),"",VLOOKUP($A226,'[2]1516 Exp_Rev Access'!$F$7:$GB$306,132,FALSE))</f>
        <v>0</v>
      </c>
      <c r="EW226" s="99">
        <f>IF(ISNA(VLOOKUP($A226,'[2]1516 Exp_Rev Access'!$F$7:$GB$306,133,FALSE)),"",VLOOKUP($A226,'[2]1516 Exp_Rev Access'!$F$7:$GB$306,133,FALSE))</f>
        <v>0</v>
      </c>
      <c r="EX226" s="99">
        <f>IF(ISNA(VLOOKUP($A226,'[2]1516 Exp_Rev Access'!$F$7:$GB$306,134,FALSE)),"",VLOOKUP($A226,'[2]1516 Exp_Rev Access'!$F$7:$GB$306,134,FALSE))</f>
        <v>0</v>
      </c>
      <c r="EY226" s="99">
        <f>IF(ISNA(VLOOKUP($A226,'[2]1516 Exp_Rev Access'!$F$7:$GB$306,135,FALSE)),"",VLOOKUP($A226,'[2]1516 Exp_Rev Access'!$F$7:$GB$306,135,FALSE))</f>
        <v>0</v>
      </c>
      <c r="EZ226" s="99">
        <f>IF(ISNA(VLOOKUP($A226,'[2]1516 Exp_Rev Access'!$F$7:$GB$306,136,FALSE)),"",VLOOKUP($A226,'[2]1516 Exp_Rev Access'!$F$7:$GB$306,136,FALSE))</f>
        <v>0</v>
      </c>
      <c r="FA226" s="99">
        <f>IF(ISNA(VLOOKUP($A226,'[2]1516 Exp_Rev Access'!$F$7:$GB$306,137,FALSE)),"",VLOOKUP($A226,'[2]1516 Exp_Rev Access'!$F$7:$GB$306,137,FALSE))</f>
        <v>0</v>
      </c>
      <c r="FB226" s="99">
        <f>IF(ISNA(VLOOKUP($A226,'[2]1516 Exp_Rev Access'!$F$7:$GB$306,138,FALSE)),"",VLOOKUP($A226,'[2]1516 Exp_Rev Access'!$F$7:$GB$306,138,FALSE))</f>
        <v>33850.68</v>
      </c>
      <c r="FC226" s="99">
        <f>IF(ISNA(VLOOKUP($A226,'[2]1516 Exp_Rev Access'!$F$7:$GB$306,139,FALSE)),"",VLOOKUP($A226,'[2]1516 Exp_Rev Access'!$F$7:$GB$306,139,FALSE))</f>
        <v>0</v>
      </c>
      <c r="FD226" s="99">
        <f>IF(ISNA(VLOOKUP($A226,'[2]1516 Exp_Rev Access'!$F$7:$FS$306,140,FALSE)),"",VLOOKUP($A226,'[2]1516 Exp_Rev Access'!$F$7:$FS$306,140,FALSE))</f>
        <v>0</v>
      </c>
      <c r="FE226" s="99">
        <f>IF(ISNA(VLOOKUP($A226,'[2]1516 Exp_Rev Access'!$F$7:$FS$306,141,FALSE)),"",VLOOKUP($A226,'[2]1516 Exp_Rev Access'!$F$7:$FS$306,141,FALSE))</f>
        <v>0</v>
      </c>
      <c r="FF226" s="99">
        <f>IF(ISNA(VLOOKUP($A226,'[2]1516 Exp_Rev Access'!$F$7:$FS$306,142,FALSE)),"",VLOOKUP($A226,'[2]1516 Exp_Rev Access'!$F$7:$FS$306,142,FALSE))</f>
        <v>0</v>
      </c>
      <c r="FG226" s="99">
        <f>IF(ISNA(VLOOKUP($A226,'[2]1516 Exp_Rev Access'!$F$7:$FS$306,143,FALSE)),"",VLOOKUP($A226,'[2]1516 Exp_Rev Access'!$F$7:$FS$306,143,FALSE))</f>
        <v>0</v>
      </c>
      <c r="FH226" s="99">
        <f>IF(ISNA(VLOOKUP($A226,'[2]1516 Exp_Rev Access'!$F$7:$FS$306,144,FALSE)),"",VLOOKUP($A226,'[2]1516 Exp_Rev Access'!$F$7:$FS$306,144,FALSE))</f>
        <v>0</v>
      </c>
      <c r="FI226" s="99">
        <f>IF(ISNA(VLOOKUP($A226,'[2]1516 Exp_Rev Access'!$F$7:$FS$306,145,FALSE)),"",VLOOKUP($A226,'[2]1516 Exp_Rev Access'!$F$7:$FS$306,145,FALSE))</f>
        <v>0</v>
      </c>
      <c r="FJ226" s="99">
        <f>IF(ISNA(VLOOKUP($A226,'[2]1516 Exp_Rev Access'!$F$7:$FS$306,146,FALSE)),"",VLOOKUP($A226,'[2]1516 Exp_Rev Access'!$F$7:$FS$306,146,FALSE))</f>
        <v>0</v>
      </c>
      <c r="FK226" s="99">
        <f>IF(ISNA(VLOOKUP($A226,'[2]1516 Exp_Rev Access'!$F$7:$FS$306,147,FALSE)),"",VLOOKUP($A226,'[2]1516 Exp_Rev Access'!$F$7:$FS$306,147,FALSE))</f>
        <v>0</v>
      </c>
      <c r="FL226" s="99">
        <f>IF(ISNA(VLOOKUP($A226,'[2]1516 Exp_Rev Access'!$F$7:$FS$306,148,FALSE)),"",VLOOKUP($A226,'[2]1516 Exp_Rev Access'!$F$7:$FS$306,148,FALSE))</f>
        <v>0</v>
      </c>
      <c r="FM226" s="99">
        <f>IF(ISNA(VLOOKUP($A226,'[2]1516 Exp_Rev Access'!$F$7:$FS$306,149,FALSE)),"",VLOOKUP($A226,'[2]1516 Exp_Rev Access'!$F$7:$FS$306,149,FALSE))</f>
        <v>0</v>
      </c>
      <c r="FN226" s="99">
        <f>IF(ISNA(VLOOKUP($A226,'[2]1516 Exp_Rev Access'!$F$7:$FS$306,150,FALSE)),"",VLOOKUP($A226,'[2]1516 Exp_Rev Access'!$F$7:$FS$306,150,FALSE))</f>
        <v>0</v>
      </c>
      <c r="FO226" s="99">
        <f>IF(ISNA(VLOOKUP($A226,'[2]1516 Exp_Rev Access'!$F$7:$FS$306,151,FALSE)),"",VLOOKUP($A226,'[2]1516 Exp_Rev Access'!$F$7:$FS$306,151,FALSE))</f>
        <v>0</v>
      </c>
      <c r="FP226" s="99">
        <f>IF(ISNA(VLOOKUP($A226,'[2]1516 Exp_Rev Access'!$F$7:$FS$306,152,FALSE)),"",VLOOKUP($A226,'[2]1516 Exp_Rev Access'!$F$7:$FS$306,152,FALSE))</f>
        <v>0</v>
      </c>
      <c r="FQ226" s="99">
        <f>IF(ISNA(VLOOKUP($A226,'[2]1516 Exp_Rev Access'!$F$7:$FS$306,153,FALSE)),"",VLOOKUP($A226,'[2]1516 Exp_Rev Access'!$F$7:$FS$306,153,FALSE))</f>
        <v>33346.160000000003</v>
      </c>
      <c r="FR226" s="101">
        <f t="shared" si="283"/>
        <v>456630.72</v>
      </c>
      <c r="FS226" s="72">
        <f t="shared" si="284"/>
        <v>6.5406136668994544E-2</v>
      </c>
      <c r="FT226" s="94">
        <f t="shared" si="285"/>
        <v>830.14711122422989</v>
      </c>
      <c r="FU226" s="99">
        <f>IF(ISNA(VLOOKUP($A226,'[2]1516 Exp_Rev Access'!$F$7:$GB$306,154,FALSE)),"",VLOOKUP($A226,'[2]1516 Exp_Rev Access'!$F$7:$GB$306,154,FALSE))</f>
        <v>0</v>
      </c>
      <c r="FV226" s="99">
        <f>IF(ISNA(VLOOKUP($A226,'[2]1516 Exp_Rev Access'!$F$7:$GB$306,155,FALSE)),"",VLOOKUP($A226,'[2]1516 Exp_Rev Access'!$F$7:$GB$306,155,FALSE))</f>
        <v>0</v>
      </c>
      <c r="FW226" s="99">
        <f>IF(ISNA(VLOOKUP($A226,'[2]1516 Exp_Rev Access'!$F$7:$GB$306,156,FALSE)),"",VLOOKUP($A226,'[2]1516 Exp_Rev Access'!$F$7:$GB$306,156,FALSE))</f>
        <v>0</v>
      </c>
      <c r="FX226" s="99">
        <f>IF(ISNA(VLOOKUP($A226,'[2]1516 Exp_Rev Access'!$F$7:$GB$306,157,FALSE)),"",VLOOKUP($A226,'[2]1516 Exp_Rev Access'!$F$7:$GB$306,157,FALSE))</f>
        <v>0</v>
      </c>
      <c r="FY226" s="99">
        <f>IF(ISNA(VLOOKUP($A226,'[2]1516 Exp_Rev Access'!$F$7:$GB$306,158,FALSE)),"",VLOOKUP($A226,'[2]1516 Exp_Rev Access'!$F$7:$GB$306,158,FALSE))</f>
        <v>0</v>
      </c>
      <c r="FZ226" s="99">
        <f>IF(ISNA(VLOOKUP($A226,'[2]1516 Exp_Rev Access'!$F$7:$GB$306,159,FALSE)),"",VLOOKUP($A226,'[2]1516 Exp_Rev Access'!$F$7:$GB$306,159,FALSE))</f>
        <v>0</v>
      </c>
      <c r="GA226" s="99">
        <f>IF(ISNA(VLOOKUP($A226,'[2]1516 Exp_Rev Access'!$F$7:$GB$306,160,FALSE)),"",VLOOKUP($A226,'[2]1516 Exp_Rev Access'!$F$7:$GB$306,160,FALSE))</f>
        <v>0</v>
      </c>
      <c r="GB226" s="99">
        <f>IF(ISNA(VLOOKUP($A226,'[2]1516 Exp_Rev Access'!$F$7:$GB$306,161,FALSE)),"",VLOOKUP($A226,'[2]1516 Exp_Rev Access'!$F$7:$GB$306,161,FALSE))</f>
        <v>0</v>
      </c>
      <c r="GC226" s="99">
        <f>IF(ISNA(VLOOKUP($A226,'[2]1516 Exp_Rev Access'!$F$7:$GB$306,162,FALSE)),"",VLOOKUP($A226,'[2]1516 Exp_Rev Access'!$F$7:$GB$306,162,FALSE))</f>
        <v>0</v>
      </c>
      <c r="GD226" s="99">
        <f>IF(ISNA(VLOOKUP($A226,'[2]1516 Exp_Rev Access'!$F$7:$GB$306,163,FALSE)),"",VLOOKUP($A226,'[2]1516 Exp_Rev Access'!$F$7:$GB$306,163,FALSE))</f>
        <v>0</v>
      </c>
      <c r="GE226" s="99">
        <f>IF(ISNA(VLOOKUP($A226,'[2]1516 Exp_Rev Access'!$F$7:$GB$306,164,FALSE)),"",VLOOKUP($A226,'[2]1516 Exp_Rev Access'!$F$7:$GB$306,164,FALSE))</f>
        <v>0</v>
      </c>
      <c r="GF226" s="99">
        <f>IF(ISNA(VLOOKUP($A226,'[2]1516 Exp_Rev Access'!$F$7:$GB$306,165,FALSE)),"",VLOOKUP($A226,'[2]1516 Exp_Rev Access'!$F$7:$GB$306,165,FALSE))</f>
        <v>0</v>
      </c>
      <c r="GG226" s="99">
        <f>IF(ISNA(VLOOKUP($A226,'[2]1516 Exp_Rev Access'!$F$7:$GB$306,166,FALSE)),"",VLOOKUP($A226,'[2]1516 Exp_Rev Access'!$F$7:$GB$306,166,FALSE))</f>
        <v>0</v>
      </c>
      <c r="GH226" s="99">
        <f>IF(ISNA(VLOOKUP($A226,'[2]1516 Exp_Rev Access'!$F$7:$GB$306,167,FALSE)),"",VLOOKUP($A226,'[2]1516 Exp_Rev Access'!$F$7:$GB$306,167,FALSE))</f>
        <v>0</v>
      </c>
      <c r="GI226" s="99">
        <f>IF(ISNA(VLOOKUP($A226,'[2]1516 Exp_Rev Access'!$F$7:$GB$306,168,FALSE)),"",VLOOKUP($A226,'[2]1516 Exp_Rev Access'!$F$7:$GB$306,168,FALSE))</f>
        <v>0</v>
      </c>
      <c r="GJ226" s="99">
        <f>IF(ISNA(VLOOKUP($A226,'[2]1516 Exp_Rev Access'!$F$7:$GB$306,169,FALSE)),"",VLOOKUP($A226,'[2]1516 Exp_Rev Access'!$F$7:$GB$306,169,FALSE))</f>
        <v>400</v>
      </c>
      <c r="GK226" s="99">
        <f>IF(ISNA(VLOOKUP($A226,'[2]1516 Exp_Rev Access'!$F$7:$GB$306,170,FALSE)),"",VLOOKUP($A226,'[2]1516 Exp_Rev Access'!$F$7:$GB$306,170,FALSE))</f>
        <v>0</v>
      </c>
      <c r="GL226" s="99">
        <f>IF(ISNA(VLOOKUP($A226,'[2]1516 Exp_Rev Access'!$F$7:$GB$306,171,FALSE)),"",VLOOKUP($A226,'[2]1516 Exp_Rev Access'!$F$7:$GB$306,171,FALSE))</f>
        <v>0</v>
      </c>
      <c r="GM226" s="99">
        <f>IF(ISNA(VLOOKUP($A226,'[2]1516 Exp_Rev Access'!$F$7:$GB$306,172,FALSE)),"",VLOOKUP($A226,'[2]1516 Exp_Rev Access'!$F$7:$GB$306,172,FALSE))</f>
        <v>0</v>
      </c>
      <c r="GN226" s="99">
        <f>IF(ISNA(VLOOKUP($A226,'[2]1516 Exp_Rev Access'!$F$7:$GB$306,173,FALSE)),"",VLOOKUP($A226,'[2]1516 Exp_Rev Access'!$F$7:$GB$306,173,FALSE))</f>
        <v>0</v>
      </c>
      <c r="GO226" s="99">
        <f>IF(ISNA(VLOOKUP($A226,'[2]1516 Exp_Rev Access'!$F$7:$GB$306,174,FALSE)),"",VLOOKUP($A226,'[2]1516 Exp_Rev Access'!$F$7:$GB$306,174,FALSE))</f>
        <v>0</v>
      </c>
      <c r="GP226" s="99">
        <f>IF(ISNA(VLOOKUP($A226,'[2]1516 Exp_Rev Access'!$F$7:$GB$306,175,FALSE)),"",VLOOKUP($A226,'[2]1516 Exp_Rev Access'!$F$7:$GB$306,175,FALSE))</f>
        <v>0</v>
      </c>
      <c r="GQ226" s="99">
        <f>IF(ISNA(VLOOKUP($A226,'[2]1516 Exp_Rev Access'!$F$7:$GB$306,176,FALSE)),"",VLOOKUP($A226,'[2]1516 Exp_Rev Access'!$F$7:$GB$306,176,FALSE))</f>
        <v>0</v>
      </c>
      <c r="GR226" s="99">
        <f>IF(ISNA(VLOOKUP($A226,'[2]1516 Exp_Rev Access'!$F$7:$GB$306,177,FALSE)),"",VLOOKUP($A226,'[2]1516 Exp_Rev Access'!$F$7:$GB$306,177,FALSE))</f>
        <v>0</v>
      </c>
      <c r="GS226" s="99">
        <f>IF(ISNA(VLOOKUP($A226,'[2]1516 Exp_Rev Access'!$F$7:$GB$306,178,FALSE)),"",VLOOKUP($A226,'[2]1516 Exp_Rev Access'!$F$7:$GB$306,178,FALSE))</f>
        <v>0</v>
      </c>
      <c r="GT226" s="101">
        <f t="shared" si="286"/>
        <v>400</v>
      </c>
      <c r="GU226" s="72">
        <f t="shared" si="287"/>
        <v>5.7294556677215708E-5</v>
      </c>
      <c r="GV226" s="84">
        <f t="shared" si="288"/>
        <v>0.72719339708395436</v>
      </c>
    </row>
    <row r="227" spans="1:206" customFormat="1" ht="12" customHeight="1" x14ac:dyDescent="0.2">
      <c r="A227" s="96" t="s">
        <v>561</v>
      </c>
      <c r="B227" s="69" t="s">
        <v>562</v>
      </c>
      <c r="C227" s="80">
        <f>IF(ISNA(VLOOKUP($A227,'[2]1516 enrollment_Rev_Exp by size'!$A$6:$G$320,3,FALSE)),"",VLOOKUP($A227,'[2]1516 enrollment_Rev_Exp by size'!$A$6:$G$320,3,FALSE))</f>
        <v>585.05999999999995</v>
      </c>
      <c r="D227" s="97">
        <v>5966012.8099999996</v>
      </c>
      <c r="E227" s="80">
        <f t="shared" si="268"/>
        <v>5966012.8100000005</v>
      </c>
      <c r="F227" s="80">
        <f t="shared" si="269"/>
        <v>0</v>
      </c>
      <c r="G227" s="98">
        <f>IF(ISNA(VLOOKUP($A227,'[2]1516 Exp_Rev Access'!$F$7:$FS$306,2,FALSE)),"",VLOOKUP($A227,'[2]1516 Exp_Rev Access'!$F$7:$FS$306,2,FALSE))</f>
        <v>519240.84</v>
      </c>
      <c r="H227" s="98">
        <f>IF(ISNA(VLOOKUP($A227,'[2]1516 Exp_Rev Access'!$F$7:$FS$306,3,FALSE)),"",VLOOKUP($A227,'[2]1516 Exp_Rev Access'!$F$7:$FS$306,3,FALSE))</f>
        <v>0</v>
      </c>
      <c r="I227" s="98">
        <f>IF(ISNA(VLOOKUP($A227,'[2]1516 Exp_Rev Access'!$F$7:$FS$306,4,FALSE)),"",VLOOKUP($A227,'[2]1516 Exp_Rev Access'!$F$7:$FS$306,4,FALSE))</f>
        <v>0</v>
      </c>
      <c r="J227" s="98">
        <f>IF(ISNA(VLOOKUP($A227,'[2]1516 Exp_Rev Access'!$F$7:$FS$306,5,FALSE)),"",VLOOKUP($A227,'[2]1516 Exp_Rev Access'!$F$7:$FS$306,5,FALSE))</f>
        <v>15353.84</v>
      </c>
      <c r="K227" s="98">
        <f>IF(ISNA(VLOOKUP($A227,'[2]1516 Exp_Rev Access'!$F$7:$FS$306,6,FALSE)),"",VLOOKUP($A227,'[2]1516 Exp_Rev Access'!$F$7:$FS$306,6,FALSE))</f>
        <v>0</v>
      </c>
      <c r="L227" s="98">
        <f>IF(ISNA(VLOOKUP($A227,'[2]1516 Exp_Rev Access'!$F$7:$FS$306,7,FALSE)),"",VLOOKUP($A227,'[2]1516 Exp_Rev Access'!$F$7:$FS$306,7,FALSE))</f>
        <v>0</v>
      </c>
      <c r="M227" s="90">
        <f t="shared" si="270"/>
        <v>534594.68000000005</v>
      </c>
      <c r="N227" s="72">
        <f t="shared" si="271"/>
        <v>8.9606693284991476E-2</v>
      </c>
      <c r="O227" s="73">
        <f t="shared" si="272"/>
        <v>913.74334256315603</v>
      </c>
      <c r="P227" s="99">
        <f>IF(ISNA(VLOOKUP($A227,'[2]1516 Exp_Rev Access'!$F$7:$FS$306,8,FALSE)),"",VLOOKUP($A227,'[2]1516 Exp_Rev Access'!$F$7:$FS$306,8,FALSE))</f>
        <v>257.24</v>
      </c>
      <c r="Q227" s="99">
        <f>IF(ISNA(VLOOKUP($A227,'[2]1516 Exp_Rev Access'!$F$7:$FS$306,9,FALSE)),"",VLOOKUP($A227,'[2]1516 Exp_Rev Access'!$F$7:$FS$306,9,FALSE))</f>
        <v>0</v>
      </c>
      <c r="R227" s="99">
        <f>IF(ISNA(VLOOKUP($A227,'[2]1516 Exp_Rev Access'!$F$7:$FS$306,10,FALSE)),"",VLOOKUP($A227,'[2]1516 Exp_Rev Access'!$F$7:$FS$306,10,FALSE))</f>
        <v>0</v>
      </c>
      <c r="S227" s="99">
        <f>IF(ISNA(VLOOKUP($A227,'[2]1516 Exp_Rev Access'!$F$7:$FS$306,11,FALSE)),"",VLOOKUP($A227,'[2]1516 Exp_Rev Access'!$F$7:$FS$306,11,FALSE))</f>
        <v>0</v>
      </c>
      <c r="T227" s="99">
        <f>IF(ISNA(VLOOKUP($A227,'[2]1516 Exp_Rev Access'!$F$7:$FS$306,12,FALSE)),"",VLOOKUP($A227,'[2]1516 Exp_Rev Access'!$F$7:$FS$306,12,FALSE))</f>
        <v>0</v>
      </c>
      <c r="U227" s="99">
        <f>IF(ISNA(VLOOKUP($A227,'[2]1516 Exp_Rev Access'!$F$7:$FS$306,13,FALSE)),"",VLOOKUP($A227,'[2]1516 Exp_Rev Access'!$F$7:$FS$306,13,FALSE))</f>
        <v>0</v>
      </c>
      <c r="V227" s="99">
        <f>IF(ISNA(VLOOKUP($A227,'[2]1516 Exp_Rev Access'!$F$7:$FS$306,14,FALSE)),"",VLOOKUP($A227,'[2]1516 Exp_Rev Access'!$F$7:$FS$306,14,FALSE))</f>
        <v>0</v>
      </c>
      <c r="W227" s="99">
        <f>IF(ISNA(VLOOKUP($A227,'[2]1516 Exp_Rev Access'!$F$7:$FS$306,15,FALSE)),"",VLOOKUP($A227,'[2]1516 Exp_Rev Access'!$F$7:$FS$306,15,FALSE))</f>
        <v>0</v>
      </c>
      <c r="X227" s="99">
        <f>IF(ISNA(VLOOKUP($A227,'[2]1516 Exp_Rev Access'!$F$7:$FS$306,16,FALSE)),"",VLOOKUP($A227,'[2]1516 Exp_Rev Access'!$F$7:$FS$306,16,FALSE))</f>
        <v>3103.73</v>
      </c>
      <c r="Y227" s="99">
        <f>IF(ISNA(VLOOKUP($A227,'[2]1516 Exp_Rev Access'!$F$7:$FS$306,17,FALSE)),"",VLOOKUP($A227,'[2]1516 Exp_Rev Access'!$F$7:$FS$306,17,FALSE))</f>
        <v>0</v>
      </c>
      <c r="Z227" s="99">
        <f>IF(ISNA(VLOOKUP($A227,'[2]1516 Exp_Rev Access'!$F$7:$FS$306,18,FALSE)),"",VLOOKUP($A227,'[2]1516 Exp_Rev Access'!$F$7:$FS$306,18,FALSE))</f>
        <v>0</v>
      </c>
      <c r="AA227" s="99">
        <f>IF(ISNA(VLOOKUP($A227,'[2]1516 Exp_Rev Access'!$F$7:$FS$306,19,FALSE)),"",VLOOKUP($A227,'[2]1516 Exp_Rev Access'!$F$7:$FS$306,19,FALSE))</f>
        <v>0</v>
      </c>
      <c r="AB227" s="99">
        <f>IF(ISNA(VLOOKUP($A227,'[2]1516 Exp_Rev Access'!$F$7:$FS$306,20,FALSE)),"",VLOOKUP($A227,'[2]1516 Exp_Rev Access'!$F$7:$FS$306,20,FALSE))</f>
        <v>0</v>
      </c>
      <c r="AC227" s="99">
        <f>IF(ISNA(VLOOKUP($A227,'[2]1516 Exp_Rev Access'!$F$7:$FS$306,21,FALSE)),"",VLOOKUP($A227,'[2]1516 Exp_Rev Access'!$F$7:$FS$306,21,FALSE))</f>
        <v>29570.76</v>
      </c>
      <c r="AD227" s="99">
        <f>IF(ISNA(VLOOKUP($A227,'[2]1516 Exp_Rev Access'!$F$7:$FS$306,22,FALSE)),"",VLOOKUP($A227,'[2]1516 Exp_Rev Access'!$F$7:$FS$306,22,FALSE))</f>
        <v>3940.63</v>
      </c>
      <c r="AE227" s="99">
        <f>IF(ISNA(VLOOKUP($A227,'[2]1516 Exp_Rev Access'!$F$7:$FS$306,23,FALSE)),"",VLOOKUP($A227,'[2]1516 Exp_Rev Access'!$F$7:$FS$306,23,FALSE))</f>
        <v>0</v>
      </c>
      <c r="AF227" s="99">
        <f>IF(ISNA(VLOOKUP($A227,'[2]1516 Exp_Rev Access'!$F$7:$FS$306,24,FALSE)),"",VLOOKUP($A227,'[2]1516 Exp_Rev Access'!$F$7:$FS$306,24,FALSE))</f>
        <v>28257.5</v>
      </c>
      <c r="AG227" s="99">
        <f>IF(ISNA(VLOOKUP($A227,'[2]1516 Exp_Rev Access'!$F$7:$FS$306,25,FALSE)),"",VLOOKUP($A227,'[2]1516 Exp_Rev Access'!$F$7:$FS$306,25,FALSE))</f>
        <v>137.94</v>
      </c>
      <c r="AH227" s="98">
        <f>IF(ISNA(VLOOKUP($A227,'[2]1516 Exp_Rev Access'!$F$7:$FS$306,26,FALSE)),"",VLOOKUP($A227,'[2]1516 Exp_Rev Access'!$F$7:$FS$306,26,FALSE))</f>
        <v>142.79</v>
      </c>
      <c r="AI227" s="98">
        <f>IF(ISNA(VLOOKUP($A227,'[2]1516 Exp_Rev Access'!$F$7:$FS$306,27,FALSE)),"",VLOOKUP($A227,'[2]1516 Exp_Rev Access'!$F$7:$FS$306,27,FALSE))</f>
        <v>0</v>
      </c>
      <c r="AJ227" s="98">
        <f>IF(ISNA(VLOOKUP($A227,'[2]1516 Exp_Rev Access'!$F$7:$FS$306,28,FALSE)),"",VLOOKUP($A227,'[2]1516 Exp_Rev Access'!$F$7:$FS$306,28,FALSE))</f>
        <v>0</v>
      </c>
      <c r="AK227" s="98">
        <f>IF(ISNA(VLOOKUP($A227,'[2]1516 Exp_Rev Access'!$F$7:$FS$306,29,FALSE)),"",VLOOKUP($A227,'[2]1516 Exp_Rev Access'!$F$7:$FS$306,29,FALSE))</f>
        <v>7510.47</v>
      </c>
      <c r="AL227" s="100">
        <f t="shared" si="273"/>
        <v>72921.06</v>
      </c>
      <c r="AM227" s="72">
        <f t="shared" si="274"/>
        <v>1.2222746132521296E-2</v>
      </c>
      <c r="AN227" s="94">
        <f t="shared" si="275"/>
        <v>124.63860116911087</v>
      </c>
      <c r="AO227" s="99">
        <f>IF(ISNA(VLOOKUP($A227,'[2]1516 Exp_Rev Access'!$F$7:$GB$306,30,FALSE)),"",VLOOKUP($A227,'[2]1516 Exp_Rev Access'!$F$7:$FS$306,30,FALSE))</f>
        <v>3899725.54</v>
      </c>
      <c r="AP227" s="99">
        <f>IF(ISNA(VLOOKUP($A227,'[2]1516 Exp_Rev Access'!$F$7:$GB$306,31,FALSE)),"",VLOOKUP($A227,'[2]1516 Exp_Rev Access'!$F$7:$FS$306,31,FALSE))</f>
        <v>26255.82</v>
      </c>
      <c r="AQ227" s="99">
        <f>IF(ISNA(VLOOKUP($A227,'[2]1516 Exp_Rev Access'!$F$7:$GB$306,32,FALSE)),"",VLOOKUP($A227,'[2]1516 Exp_Rev Access'!$F$7:$FS$306,32,FALSE))</f>
        <v>199774.96</v>
      </c>
      <c r="AR227" s="99">
        <f>IF(ISNA(VLOOKUP($A227,'[2]1516 Exp_Rev Access'!$F$7:$GB$306,33,FALSE)),"",VLOOKUP($A227,'[2]1516 Exp_Rev Access'!$F$7:$FS$306,33,FALSE))</f>
        <v>315972.89</v>
      </c>
      <c r="AS227" s="99">
        <f>IF(ISNA(VLOOKUP($A227,'[2]1516 Exp_Rev Access'!$F$7:$GB$306,34,FALSE)),"",VLOOKUP($A227,'[2]1516 Exp_Rev Access'!$F$7:$FS$306,34,FALSE))</f>
        <v>0</v>
      </c>
      <c r="AT227" s="101">
        <f t="shared" si="276"/>
        <v>4441729.21</v>
      </c>
      <c r="AU227" s="72">
        <f t="shared" si="277"/>
        <v>0.74450547651438925</v>
      </c>
      <c r="AV227" s="94">
        <f t="shared" si="278"/>
        <v>7591.9208457252253</v>
      </c>
      <c r="AW227" s="99">
        <f>IF(ISNA(VLOOKUP($A227,'[2]1516 Exp_Rev Access'!$F$7:$GB$306,35,FALSE)),"",VLOOKUP($A227,'[2]1516 Exp_Rev Access'!$F$7:$GB$306,35,FALSE))</f>
        <v>0</v>
      </c>
      <c r="AX227" s="99">
        <f>IF(ISNA(VLOOKUP($A227,'[2]1516 Exp_Rev Access'!$F$7:$GB$306,36,FALSE)),"",VLOOKUP($A227,'[2]1516 Exp_Rev Access'!$F$7:$GB$306,36,FALSE))</f>
        <v>247982.31</v>
      </c>
      <c r="AY227" s="99">
        <f>IF(ISNA(VLOOKUP($A227,'[2]1516 Exp_Rev Access'!$F$7:$GB$306,37,FALSE)),"",VLOOKUP($A227,'[2]1516 Exp_Rev Access'!$F$7:$GB$306,37,FALSE))</f>
        <v>0</v>
      </c>
      <c r="AZ227" s="99">
        <f>IF(ISNA(VLOOKUP($A227,'[2]1516 Exp_Rev Access'!$F$7:$GB$306,38,FALSE)),"",VLOOKUP($A227,'[2]1516 Exp_Rev Access'!$F$7:$GB$306,38,FALSE))</f>
        <v>0</v>
      </c>
      <c r="BA227" s="99">
        <f>IF(ISNA(VLOOKUP($A227,'[2]1516 Exp_Rev Access'!$F$7:$GB$306,39,FALSE)),"",VLOOKUP($A227,'[2]1516 Exp_Rev Access'!$F$7:$GB$306,39,FALSE))</f>
        <v>0</v>
      </c>
      <c r="BB227" s="99">
        <f>IF(ISNA(VLOOKUP($A227,'[2]1516 Exp_Rev Access'!$F$7:$GB$306,40,FALSE)),"",VLOOKUP($A227,'[2]1516 Exp_Rev Access'!$F$7:$GB$306,40,FALSE))</f>
        <v>78082.98</v>
      </c>
      <c r="BC227" s="99">
        <f>IF(ISNA(VLOOKUP($A227,'[2]1516 Exp_Rev Access'!$F$7:$GB$306,41,FALSE)),"",VLOOKUP($A227,'[2]1516 Exp_Rev Access'!$F$7:$GB$306,41,FALSE))</f>
        <v>0</v>
      </c>
      <c r="BD227" s="99">
        <f>IF(ISNA(VLOOKUP($A227,'[2]1516 Exp_Rev Access'!$F$7:$GB$306,42,FALSE)),"",VLOOKUP($A227,'[2]1516 Exp_Rev Access'!$F$7:$GB$306,42,FALSE))</f>
        <v>52995.34</v>
      </c>
      <c r="BE227" s="99">
        <f>IF(ISNA(VLOOKUP($A227,'[2]1516 Exp_Rev Access'!$F$7:$GB$306,43,FALSE)),"",VLOOKUP($A227,'[2]1516 Exp_Rev Access'!$F$7:$GB$306,43,FALSE))</f>
        <v>0</v>
      </c>
      <c r="BF227" s="99">
        <f>IF(ISNA(VLOOKUP($A227,'[2]1516 Exp_Rev Access'!$F$7:$GB$306,44,FALSE)),"",VLOOKUP($A227,'[2]1516 Exp_Rev Access'!$F$7:$GB$306,44,FALSE))</f>
        <v>0</v>
      </c>
      <c r="BG227" s="99">
        <f>IF(ISNA(VLOOKUP($A227,'[2]1516 Exp_Rev Access'!$F$7:$GB$306,45,FALSE)),"",VLOOKUP($A227,'[2]1516 Exp_Rev Access'!$F$7:$GB$306,45,FALSE))</f>
        <v>5324.35</v>
      </c>
      <c r="BH227" s="99">
        <f>IF(ISNA(VLOOKUP($A227,'[2]1516 Exp_Rev Access'!$F$7:$GB$306,46,FALSE)),"",VLOOKUP($A227,'[2]1516 Exp_Rev Access'!$F$7:$GB$306,46,FALSE))</f>
        <v>0</v>
      </c>
      <c r="BI227" s="99">
        <f>IF(ISNA(VLOOKUP($A227,'[2]1516 Exp_Rev Access'!$F$7:$GB$306,47,FALSE)),"",VLOOKUP($A227,'[2]1516 Exp_Rev Access'!$F$7:$GB$306,47,FALSE))</f>
        <v>2095.2399999999998</v>
      </c>
      <c r="BJ227" s="99">
        <f>IF(ISNA(VLOOKUP($A227,'[2]1516 Exp_Rev Access'!$F$7:$GB$306,48,FALSE)),"",VLOOKUP($A227,'[2]1516 Exp_Rev Access'!$F$7:$GB$306,48,FALSE))</f>
        <v>216363.92</v>
      </c>
      <c r="BK227" s="99">
        <f>IF(ISNA(VLOOKUP($A227,'[2]1516 Exp_Rev Access'!$F$7:$GB$306,49,FALSE)),"",VLOOKUP($A227,'[2]1516 Exp_Rev Access'!$F$7:$GB$306,49,FALSE))</f>
        <v>0</v>
      </c>
      <c r="BL227" s="99">
        <f>IF(ISNA(VLOOKUP($A227,'[2]1516 Exp_Rev Access'!$F$7:$GB$306,50,FALSE)),"",VLOOKUP($A227,'[2]1516 Exp_Rev Access'!$F$7:$GB$306,50,FALSE))</f>
        <v>0</v>
      </c>
      <c r="BM227" s="99">
        <f>IF(ISNA(VLOOKUP($A227,'[2]1516 Exp_Rev Access'!$F$7:$GB$306,51,FALSE)),"",VLOOKUP($A227,'[2]1516 Exp_Rev Access'!$F$7:$GB$306,51,FALSE))</f>
        <v>0</v>
      </c>
      <c r="BN227" s="99">
        <f>IF(ISNA(VLOOKUP($A227,'[2]1516 Exp_Rev Access'!$F$7:$GB$306,52,FALSE)),"",VLOOKUP($A227,'[2]1516 Exp_Rev Access'!$F$7:$GB$306,52,FALSE))</f>
        <v>0</v>
      </c>
      <c r="BO227" s="99">
        <f>IF(ISNA(VLOOKUP($A227,'[2]1516 Exp_Rev Access'!$F$7:$GB$306,53,FALSE)),"",VLOOKUP($A227,'[2]1516 Exp_Rev Access'!$F$7:$GB$306,53,FALSE))</f>
        <v>0</v>
      </c>
      <c r="BP227" s="99">
        <f>IF(ISNA(VLOOKUP($A227,'[2]1516 Exp_Rev Access'!$F$7:$GB$306,54,FALSE)),"",VLOOKUP($A227,'[2]1516 Exp_Rev Access'!$F$7:$GB$306,54,FALSE))</f>
        <v>0</v>
      </c>
      <c r="BQ227" s="99">
        <f>IF(ISNA(VLOOKUP($A227,'[2]1516 Exp_Rev Access'!$F$7:$GB$306,55,FALSE)),"",VLOOKUP($A227,'[2]1516 Exp_Rev Access'!$F$7:$GB$306,55,FALSE))</f>
        <v>0</v>
      </c>
      <c r="BR227" s="99">
        <f>IF(ISNA(VLOOKUP($A227,'[2]1516 Exp_Rev Access'!$F$7:$GB$306,56,FALSE)),"",VLOOKUP($A227,'[2]1516 Exp_Rev Access'!$F$7:$GB$306,56,FALSE))</f>
        <v>0</v>
      </c>
      <c r="BS227" s="99">
        <f>IF(ISNA(VLOOKUP($A227,'[2]1516 Exp_Rev Access'!$F$7:$GB$306,57,FALSE)),"",VLOOKUP($A227,'[2]1516 Exp_Rev Access'!$F$7:$GB$306,57,FALSE))</f>
        <v>0</v>
      </c>
      <c r="BT227" s="99">
        <f>IF(ISNA(VLOOKUP($A227,'[2]1516 Exp_Rev Access'!$F$7:$GB$306,58,FALSE)),"",VLOOKUP($A227,'[2]1516 Exp_Rev Access'!$F$7:$GB$306,58,FALSE))</f>
        <v>0</v>
      </c>
      <c r="BU227" s="102">
        <f t="shared" si="279"/>
        <v>602844.14</v>
      </c>
      <c r="BV227" s="72">
        <f t="shared" si="280"/>
        <v>0.10104640388795948</v>
      </c>
      <c r="BW227" s="94">
        <f t="shared" si="281"/>
        <v>1030.3971216627356</v>
      </c>
      <c r="BX227" s="99">
        <f>IF(ISNA(VLOOKUP($A227,'[2]1516 Exp_Rev Access'!$F$7:$GB$306,59,FALSE)),"",VLOOKUP($A227,'[2]1516 Exp_Rev Access'!$F$7:$GB$306,59,FALSE))</f>
        <v>0</v>
      </c>
      <c r="BY227" s="99">
        <f>IF(ISNA(VLOOKUP($A227,'[2]1516 Exp_Rev Access'!$F$7:$GB$306,60,FALSE)),"",VLOOKUP($A227,'[2]1516 Exp_Rev Access'!$F$7:$GB$306,60,FALSE))</f>
        <v>0</v>
      </c>
      <c r="BZ227" s="99">
        <f>IF(ISNA(VLOOKUP($A227,'[2]1516 Exp_Rev Access'!$F$7:$GB$306,61,FALSE)),"",VLOOKUP($A227,'[2]1516 Exp_Rev Access'!$F$7:$GB$306,61,FALSE))</f>
        <v>0</v>
      </c>
      <c r="CA227" s="99">
        <f>IF(ISNA(VLOOKUP($A227,'[2]1516 Exp_Rev Access'!$F$7:$GB$306,62,FALSE)),"",VLOOKUP($A227,'[2]1516 Exp_Rev Access'!$F$7:$GB$306,62,FALSE))</f>
        <v>0</v>
      </c>
      <c r="CB227" s="99">
        <f>IF(ISNA(VLOOKUP($A227,'[2]1516 Exp_Rev Access'!$F$7:$GB$306,63,FALSE)),"",VLOOKUP($A227,'[2]1516 Exp_Rev Access'!$F$7:$GB$306,63,FALSE))</f>
        <v>41604.44</v>
      </c>
      <c r="CC227" s="99">
        <f>IF(ISNA(VLOOKUP($A227,'[2]1516 Exp_Rev Access'!$F$7:$GB$306,64,FALSE)),"",VLOOKUP($A227,'[2]1516 Exp_Rev Access'!$F$7:$GB$306,64,FALSE))</f>
        <v>0</v>
      </c>
      <c r="CD227" s="101">
        <f t="shared" si="282"/>
        <v>41604.44</v>
      </c>
      <c r="CE227" s="72">
        <f t="shared" ref="CE227:CE231" si="289">CD227/D227</f>
        <v>6.973575371857106E-3</v>
      </c>
      <c r="CF227" s="103">
        <f t="shared" ref="CF227:CF231" si="290">CD227/C227</f>
        <v>71.111407377021166</v>
      </c>
      <c r="CG227" s="99">
        <f>IF(ISNA(VLOOKUP($A227,'[2]1516 Exp_Rev Access'!$F$7:$GB$306,65,FALSE)),"",VLOOKUP($A227,'[2]1516 Exp_Rev Access'!$F$7:$GB$306,65,FALSE))</f>
        <v>30862.720000000001</v>
      </c>
      <c r="CH227" s="99">
        <f>IF(ISNA(VLOOKUP($A227,'[2]1516 Exp_Rev Access'!$F$7:$GB$306,66,FALSE)),"",VLOOKUP($A227,'[2]1516 Exp_Rev Access'!$F$7:$GB$306,66,FALSE))</f>
        <v>0</v>
      </c>
      <c r="CI227" s="99">
        <f>IF(ISNA(VLOOKUP($A227,'[2]1516 Exp_Rev Access'!$F$7:$GB$306,67,FALSE)),"",VLOOKUP($A227,'[2]1516 Exp_Rev Access'!$F$7:$GB$306,67,FALSE))</f>
        <v>0</v>
      </c>
      <c r="CJ227" s="99">
        <f>IF(ISNA(VLOOKUP($A227,'[2]1516 Exp_Rev Access'!$F$7:$GB$306,68,FALSE)),"",VLOOKUP($A227,'[2]1516 Exp_Rev Access'!$F$7:$GB$306,68,FALSE))</f>
        <v>0</v>
      </c>
      <c r="CK227" s="99">
        <f>IF(ISNA(VLOOKUP($A227,'[2]1516 Exp_Rev Access'!$F$7:$GB$306,69,FALSE)),"",VLOOKUP($A227,'[2]1516 Exp_Rev Access'!$F$7:$GB$306,69,FALSE))</f>
        <v>0</v>
      </c>
      <c r="CL227" s="99">
        <f>IF(ISNA(VLOOKUP($A227,'[2]1516 Exp_Rev Access'!$F$7:$GB$306,70,FALSE)),"",VLOOKUP($A227,'[2]1516 Exp_Rev Access'!$F$7:$GB$306,70,FALSE))</f>
        <v>0</v>
      </c>
      <c r="CM227" s="99">
        <f>IF(ISNA(VLOOKUP($A227,'[2]1516 Exp_Rev Access'!$F$7:$GB$306,71,FALSE)),"",VLOOKUP($A227,'[2]1516 Exp_Rev Access'!$F$7:$GB$306,71,FALSE))</f>
        <v>0</v>
      </c>
      <c r="CN227" s="99">
        <f>IF(ISNA(VLOOKUP($A227,'[2]1516 Exp_Rev Access'!$F$7:$GB$306,72,FALSE)),"",VLOOKUP($A227,'[2]1516 Exp_Rev Access'!$F$7:$GB$306,72,FALSE))</f>
        <v>0</v>
      </c>
      <c r="CO227" s="99">
        <f>IF(ISNA(VLOOKUP($A227,'[2]1516 Exp_Rev Access'!$F$7:$GB$306,73,FALSE)),"",VLOOKUP($A227,'[2]1516 Exp_Rev Access'!$F$7:$GB$306,73,FALSE))</f>
        <v>0</v>
      </c>
      <c r="CP227" s="99">
        <f>IF(ISNA(VLOOKUP($A227,'[2]1516 Exp_Rev Access'!$F$7:$GB$306,74,FALSE)),"",VLOOKUP($A227,'[2]1516 Exp_Rev Access'!$F$7:$GB$306,74,FALSE))</f>
        <v>66201.14</v>
      </c>
      <c r="CQ227" s="99">
        <f>IF(ISNA(VLOOKUP($A227,'[2]1516 Exp_Rev Access'!$F$7:$GB$306,75,FALSE)),"",VLOOKUP($A227,'[2]1516 Exp_Rev Access'!$F$7:$GB$306,75,FALSE))</f>
        <v>0</v>
      </c>
      <c r="CR227" s="99">
        <f>IF(ISNA(VLOOKUP($A227,'[2]1516 Exp_Rev Access'!$F$7:$GB$306,76,FALSE)),"",VLOOKUP($A227,'[2]1516 Exp_Rev Access'!$F$7:$GB$306,76,FALSE))</f>
        <v>1114.26</v>
      </c>
      <c r="CS227" s="99">
        <f>IF(ISNA(VLOOKUP($A227,'[2]1516 Exp_Rev Access'!$F$7:$GB$306,77,FALSE)),"",VLOOKUP($A227,'[2]1516 Exp_Rev Access'!$F$7:$GB$306,77,FALSE))</f>
        <v>0</v>
      </c>
      <c r="CT227" s="99">
        <f>IF(ISNA(VLOOKUP($A227,'[2]1516 Exp_Rev Access'!$F$7:$GB$306,78,FALSE)),"",VLOOKUP($A227,'[2]1516 Exp_Rev Access'!$F$7:$GB$306,78,FALSE))</f>
        <v>72455.41</v>
      </c>
      <c r="CU227" s="99">
        <f>IF(ISNA(VLOOKUP($A227,'[2]1516 Exp_Rev Access'!$F$7:$GB$306,79,FALSE)),"",VLOOKUP($A227,'[2]1516 Exp_Rev Access'!$F$7:$GB$306,79,FALSE))</f>
        <v>15783.8</v>
      </c>
      <c r="CV227" s="99">
        <f>IF(ISNA(VLOOKUP($A227,'[2]1516 Exp_Rev Access'!$F$7:$GB$306,80,FALSE)),"",VLOOKUP($A227,'[2]1516 Exp_Rev Access'!$F$7:$GB$306,80,FALSE))</f>
        <v>0</v>
      </c>
      <c r="CW227" s="99">
        <f>IF(ISNA(VLOOKUP($A227,'[2]1516 Exp_Rev Access'!$F$7:$GB$306,81,FALSE)),"",VLOOKUP($A227,'[2]1516 Exp_Rev Access'!$F$7:$GB$306,81,FALSE))</f>
        <v>0</v>
      </c>
      <c r="CX227" s="99">
        <f>IF(ISNA(VLOOKUP($A227,'[2]1516 Exp_Rev Access'!$F$7:$GB$306,82,FALSE)),"",VLOOKUP($A227,'[2]1516 Exp_Rev Access'!$F$7:$GB$306,82,FALSE))</f>
        <v>0</v>
      </c>
      <c r="CY227" s="99">
        <f>IF(ISNA(VLOOKUP($A227,'[2]1516 Exp_Rev Access'!$F$7:$GB$306,83,FALSE)),"",VLOOKUP($A227,'[2]1516 Exp_Rev Access'!$F$7:$GB$306,83,FALSE))</f>
        <v>0</v>
      </c>
      <c r="CZ227" s="99">
        <f>IF(ISNA(VLOOKUP($A227,'[2]1516 Exp_Rev Access'!$F$7:$GB$306,84,FALSE)),"",VLOOKUP($A227,'[2]1516 Exp_Rev Access'!$F$7:$GB$306,84,FALSE))</f>
        <v>0</v>
      </c>
      <c r="DA227" s="99">
        <f>IF(ISNA(VLOOKUP($A227,'[2]1516 Exp_Rev Access'!$F$7:$GB$306,85,FALSE)),"",VLOOKUP($A227,'[2]1516 Exp_Rev Access'!$F$7:$GB$306,85,FALSE))</f>
        <v>0</v>
      </c>
      <c r="DB227" s="99">
        <f>IF(ISNA(VLOOKUP($A227,'[2]1516 Exp_Rev Access'!$F$7:$GB$306,86,FALSE)),"",VLOOKUP($A227,'[2]1516 Exp_Rev Access'!$F$7:$GB$306,86,FALSE))</f>
        <v>0</v>
      </c>
      <c r="DC227" s="99">
        <f>IF(ISNA(VLOOKUP($A227,'[2]1516 Exp_Rev Access'!$F$7:$GB$306,87,FALSE)),"",VLOOKUP($A227,'[2]1516 Exp_Rev Access'!$F$7:$GB$306,87,FALSE))</f>
        <v>0</v>
      </c>
      <c r="DD227" s="99">
        <f>IF(ISNA(VLOOKUP($A227,'[2]1516 Exp_Rev Access'!$F$7:$GB$306,88,FALSE)),"",VLOOKUP($A227,'[2]1516 Exp_Rev Access'!$F$7:$GB$306,88,FALSE))</f>
        <v>0</v>
      </c>
      <c r="DE227" s="99">
        <f>IF(ISNA(VLOOKUP($A227,'[2]1516 Exp_Rev Access'!$F$7:$GB$306,89,FALSE)),"",VLOOKUP($A227,'[2]1516 Exp_Rev Access'!$F$7:$GB$306,89,FALSE))</f>
        <v>0</v>
      </c>
      <c r="DF227" s="99">
        <f>IF(ISNA(VLOOKUP($A227,'[2]1516 Exp_Rev Access'!$F$7:$GB$306,90,FALSE)),"",VLOOKUP($A227,'[2]1516 Exp_Rev Access'!$F$7:$GB$306,90,FALSE))</f>
        <v>0</v>
      </c>
      <c r="DG227" s="99">
        <f>IF(ISNA(VLOOKUP($A227,'[2]1516 Exp_Rev Access'!$F$7:$GB$306,91,FALSE)),"",VLOOKUP($A227,'[2]1516 Exp_Rev Access'!$F$7:$GB$306,91,FALSE))</f>
        <v>0</v>
      </c>
      <c r="DH227" s="99">
        <f>IF(ISNA(VLOOKUP($A227,'[2]1516 Exp_Rev Access'!$F$7:$GB$306,92,FALSE)),"",VLOOKUP($A227,'[2]1516 Exp_Rev Access'!$F$7:$GB$306,92,FALSE))</f>
        <v>56378.61</v>
      </c>
      <c r="DI227" s="99">
        <f>IF(ISNA(VLOOKUP($A227,'[2]1516 Exp_Rev Access'!$F$7:$GB$306,93,FALSE)),"",VLOOKUP($A227,'[2]1516 Exp_Rev Access'!$F$7:$GB$306,93,FALSE))</f>
        <v>0</v>
      </c>
      <c r="DJ227" s="99">
        <f>IF(ISNA(VLOOKUP($A227,'[2]1516 Exp_Rev Access'!$F$7:$GB$306,94,FALSE)),"",VLOOKUP($A227,'[2]1516 Exp_Rev Access'!$F$7:$GB$306,94,FALSE))</f>
        <v>0</v>
      </c>
      <c r="DK227" s="99">
        <f>IF(ISNA(VLOOKUP($A227,'[2]1516 Exp_Rev Access'!$F$7:$GB$306,95,FALSE)),"",VLOOKUP($A227,'[2]1516 Exp_Rev Access'!$F$7:$GB$306,95,FALSE))</f>
        <v>0</v>
      </c>
      <c r="DL227" s="99">
        <f>IF(ISNA(VLOOKUP($A227,'[2]1516 Exp_Rev Access'!$F$7:$GB$306,96,FALSE)),"",VLOOKUP($A227,'[2]1516 Exp_Rev Access'!$F$7:$GB$306,96,FALSE))</f>
        <v>0</v>
      </c>
      <c r="DM227" s="99">
        <f>IF(ISNA(VLOOKUP($A227,'[2]1516 Exp_Rev Access'!$F$7:$GB$306,97,FALSE)),"",VLOOKUP($A227,'[2]1516 Exp_Rev Access'!$F$7:$GB$306,97,FALSE))</f>
        <v>0</v>
      </c>
      <c r="DN227" s="99">
        <f>IF(ISNA(VLOOKUP($A227,'[2]1516 Exp_Rev Access'!$F$7:$GB$306,98,FALSE)),"",VLOOKUP($A227,'[2]1516 Exp_Rev Access'!$F$7:$GB$306,98,FALSE))</f>
        <v>0</v>
      </c>
      <c r="DO227" s="99">
        <f>IF(ISNA(VLOOKUP($A227,'[2]1516 Exp_Rev Access'!$F$7:$GB$306,99,FALSE)),"",VLOOKUP($A227,'[2]1516 Exp_Rev Access'!$F$7:$GB$306,99,FALSE))</f>
        <v>0</v>
      </c>
      <c r="DP227" s="99">
        <f>IF(ISNA(VLOOKUP($A227,'[2]1516 Exp_Rev Access'!$F$7:$GB$306,100,FALSE)),"",VLOOKUP($A227,'[2]1516 Exp_Rev Access'!$F$7:$GB$306,100,FALSE))</f>
        <v>0</v>
      </c>
      <c r="DQ227" s="99">
        <f>IF(ISNA(VLOOKUP($A227,'[2]1516 Exp_Rev Access'!$F$7:$GB$306,101,FALSE)),"",VLOOKUP($A227,'[2]1516 Exp_Rev Access'!$F$7:$GB$306,101,FALSE))</f>
        <v>0</v>
      </c>
      <c r="DR227" s="99">
        <f>IF(ISNA(VLOOKUP($A227,'[2]1516 Exp_Rev Access'!$F$7:$GB$306,102,FALSE)),"",VLOOKUP($A227,'[2]1516 Exp_Rev Access'!$F$7:$GB$306,102,FALSE))</f>
        <v>0</v>
      </c>
      <c r="DS227" s="99">
        <f>IF(ISNA(VLOOKUP($A227,'[2]1516 Exp_Rev Access'!$F$7:$GB$306,103,FALSE)),"",VLOOKUP($A227,'[2]1516 Exp_Rev Access'!$F$7:$GB$306,103,FALSE))</f>
        <v>0</v>
      </c>
      <c r="DT227" s="99">
        <f>IF(ISNA(VLOOKUP($A227,'[2]1516 Exp_Rev Access'!$F$7:$GB$306,104,FALSE)),"",VLOOKUP($A227,'[2]1516 Exp_Rev Access'!$F$7:$GB$306,104,FALSE))</f>
        <v>0</v>
      </c>
      <c r="DU227" s="99">
        <f>IF(ISNA(VLOOKUP($A227,'[2]1516 Exp_Rev Access'!$F$7:$GB$306,105,FALSE)),"",VLOOKUP($A227,'[2]1516 Exp_Rev Access'!$F$7:$GB$306,105,FALSE))</f>
        <v>0</v>
      </c>
      <c r="DV227" s="99">
        <f>IF(ISNA(VLOOKUP($A227,'[2]1516 Exp_Rev Access'!$F$7:$GB$306,106,FALSE)),"",VLOOKUP($A227,'[2]1516 Exp_Rev Access'!$F$7:$GB$306,106,FALSE))</f>
        <v>0</v>
      </c>
      <c r="DW227" s="99">
        <f>IF(ISNA(VLOOKUP($A227,'[2]1516 Exp_Rev Access'!$F$7:$GB$306,107,FALSE)),"",VLOOKUP($A227,'[2]1516 Exp_Rev Access'!$F$7:$GB$306,107,FALSE))</f>
        <v>0</v>
      </c>
      <c r="DX227" s="99">
        <f>IF(ISNA(VLOOKUP($A227,'[2]1516 Exp_Rev Access'!$F$7:$GB$306,108,FALSE)),"",VLOOKUP($A227,'[2]1516 Exp_Rev Access'!$F$7:$GB$306,108,FALSE))</f>
        <v>0</v>
      </c>
      <c r="DY227" s="99">
        <f>IF(ISNA(VLOOKUP($A227,'[2]1516 Exp_Rev Access'!$F$7:$GB$306,109,FALSE)),"",VLOOKUP($A227,'[2]1516 Exp_Rev Access'!$F$7:$GB$306,109,FALSE))</f>
        <v>0</v>
      </c>
      <c r="DZ227" s="99">
        <f>IF(ISNA(VLOOKUP($A227,'[2]1516 Exp_Rev Access'!$F$7:$GB$306,110,FALSE)),"",VLOOKUP($A227,'[2]1516 Exp_Rev Access'!$F$7:$GB$306,110,FALSE))</f>
        <v>0</v>
      </c>
      <c r="EA227" s="99">
        <f>IF(ISNA(VLOOKUP($A227,'[2]1516 Exp_Rev Access'!$F$7:$GB$306,111,FALSE)),"",VLOOKUP($A227,'[2]1516 Exp_Rev Access'!$F$7:$GB$306,111,FALSE))</f>
        <v>0</v>
      </c>
      <c r="EB227" s="99">
        <f>IF(ISNA(VLOOKUP($A227,'[2]1516 Exp_Rev Access'!$F$7:$GB$306,112,FALSE)),"",VLOOKUP($A227,'[2]1516 Exp_Rev Access'!$F$7:$GB$306,112,FALSE))</f>
        <v>0</v>
      </c>
      <c r="EC227" s="99">
        <f>IF(ISNA(VLOOKUP($A227,'[2]1516 Exp_Rev Access'!$F$7:$GB$306,113,FALSE)),"",VLOOKUP($A227,'[2]1516 Exp_Rev Access'!$F$7:$GB$306,113,FALSE))</f>
        <v>0</v>
      </c>
      <c r="ED227" s="99">
        <f>IF(ISNA(VLOOKUP($A227,'[2]1516 Exp_Rev Access'!$F$7:$GB$306,114,FALSE)),"",VLOOKUP($A227,'[2]1516 Exp_Rev Access'!$F$7:$GB$306,114,FALSE))</f>
        <v>0</v>
      </c>
      <c r="EE227" s="99">
        <f>IF(ISNA(VLOOKUP($A227,'[2]1516 Exp_Rev Access'!$F$7:$GB$306,115,FALSE)),"",VLOOKUP($A227,'[2]1516 Exp_Rev Access'!$F$7:$GB$306,115,FALSE))</f>
        <v>0</v>
      </c>
      <c r="EF227" s="99">
        <f>IF(ISNA(VLOOKUP($A227,'[2]1516 Exp_Rev Access'!$F$7:$GB$306,116,FALSE)),"",VLOOKUP($A227,'[2]1516 Exp_Rev Access'!$F$7:$GB$306,116,FALSE))</f>
        <v>0</v>
      </c>
      <c r="EG227" s="99">
        <f>IF(ISNA(VLOOKUP($A227,'[2]1516 Exp_Rev Access'!$F$7:$GB$306,117,FALSE)),"",VLOOKUP($A227,'[2]1516 Exp_Rev Access'!$F$7:$GB$306,117,FALSE))</f>
        <v>0</v>
      </c>
      <c r="EH227" s="99">
        <f>IF(ISNA(VLOOKUP($A227,'[2]1516 Exp_Rev Access'!$F$7:$GB$306,118,FALSE)),"",VLOOKUP($A227,'[2]1516 Exp_Rev Access'!$F$7:$GB$306,118,FALSE))</f>
        <v>0</v>
      </c>
      <c r="EI227" s="99">
        <f>IF(ISNA(VLOOKUP($A227,'[2]1516 Exp_Rev Access'!$F$7:$GB$306,119,FALSE)),"",VLOOKUP($A227,'[2]1516 Exp_Rev Access'!$F$7:$GB$306,119,FALSE))</f>
        <v>0</v>
      </c>
      <c r="EJ227" s="99">
        <f>IF(ISNA(VLOOKUP($A227,'[2]1516 Exp_Rev Access'!$F$7:$GB$306,120,FALSE)),"",VLOOKUP($A227,'[2]1516 Exp_Rev Access'!$F$7:$GB$306,120,FALSE))</f>
        <v>0</v>
      </c>
      <c r="EK227" s="99">
        <f>IF(ISNA(VLOOKUP($A227,'[2]1516 Exp_Rev Access'!$F$7:$GB$306,121,FALSE)),"",VLOOKUP($A227,'[2]1516 Exp_Rev Access'!$F$7:$GB$306,121,FALSE))</f>
        <v>0</v>
      </c>
      <c r="EL227" s="99">
        <f>IF(ISNA(VLOOKUP($A227,'[2]1516 Exp_Rev Access'!$F$7:$GB$306,122,FALSE)),"",VLOOKUP($A227,'[2]1516 Exp_Rev Access'!$F$7:$GB$306,122,FALSE))</f>
        <v>0</v>
      </c>
      <c r="EM227" s="99">
        <f>IF(ISNA(VLOOKUP($A227,'[2]1516 Exp_Rev Access'!$F$7:$GB$306,123,FALSE)),"",VLOOKUP($A227,'[2]1516 Exp_Rev Access'!$F$7:$GB$306,123,FALSE))</f>
        <v>0</v>
      </c>
      <c r="EN227" s="99">
        <f>IF(ISNA(VLOOKUP($A227,'[2]1516 Exp_Rev Access'!$F$7:$GB$306,124,FALSE)),"",VLOOKUP($A227,'[2]1516 Exp_Rev Access'!$F$7:$GB$306,124,FALSE))</f>
        <v>0</v>
      </c>
      <c r="EO227" s="99">
        <f>IF(ISNA(VLOOKUP($A227,'[2]1516 Exp_Rev Access'!$F$7:$GB$306,125,FALSE)),"",VLOOKUP($A227,'[2]1516 Exp_Rev Access'!$F$7:$GB$306,125,FALSE))</f>
        <v>0</v>
      </c>
      <c r="EP227" s="99">
        <f>IF(ISNA(VLOOKUP($A227,'[2]1516 Exp_Rev Access'!$F$7:$GB$306,126,FALSE)),"",VLOOKUP($A227,'[2]1516 Exp_Rev Access'!$F$7:$GB$306,126,FALSE))</f>
        <v>0</v>
      </c>
      <c r="EQ227" s="99">
        <f>IF(ISNA(VLOOKUP($A227,'[2]1516 Exp_Rev Access'!$F$7:$GB$306,127,FALSE)),"",VLOOKUP($A227,'[2]1516 Exp_Rev Access'!$F$7:$GB$306,127,FALSE))</f>
        <v>0</v>
      </c>
      <c r="ER227" s="99">
        <f>IF(ISNA(VLOOKUP($A227,'[2]1516 Exp_Rev Access'!$F$7:$GB$306,128,FALSE)),"",VLOOKUP($A227,'[2]1516 Exp_Rev Access'!$F$7:$GB$306,128,FALSE))</f>
        <v>0</v>
      </c>
      <c r="ES227" s="99">
        <f>IF(ISNA(VLOOKUP($A227,'[2]1516 Exp_Rev Access'!$F$7:$GB$306,129,FALSE)),"",VLOOKUP($A227,'[2]1516 Exp_Rev Access'!$F$7:$GB$306,129,FALSE))</f>
        <v>0</v>
      </c>
      <c r="ET227" s="99">
        <f>IF(ISNA(VLOOKUP($A227,'[2]1516 Exp_Rev Access'!$F$7:$GB$306,130,FALSE)),"",VLOOKUP($A227,'[2]1516 Exp_Rev Access'!$F$7:$GB$306,130,FALSE))</f>
        <v>0</v>
      </c>
      <c r="EU227" s="99">
        <f>IF(ISNA(VLOOKUP($A227,'[2]1516 Exp_Rev Access'!$F$7:$GB$306,131,FALSE)),"",VLOOKUP($A227,'[2]1516 Exp_Rev Access'!$F$7:$GB$306,131,FALSE))</f>
        <v>0</v>
      </c>
      <c r="EV227" s="99">
        <f>IF(ISNA(VLOOKUP($A227,'[2]1516 Exp_Rev Access'!$F$7:$GB$306,132,FALSE)),"",VLOOKUP($A227,'[2]1516 Exp_Rev Access'!$F$7:$GB$306,132,FALSE))</f>
        <v>0</v>
      </c>
      <c r="EW227" s="99">
        <f>IF(ISNA(VLOOKUP($A227,'[2]1516 Exp_Rev Access'!$F$7:$GB$306,133,FALSE)),"",VLOOKUP($A227,'[2]1516 Exp_Rev Access'!$F$7:$GB$306,133,FALSE))</f>
        <v>0</v>
      </c>
      <c r="EX227" s="99">
        <f>IF(ISNA(VLOOKUP($A227,'[2]1516 Exp_Rev Access'!$F$7:$GB$306,134,FALSE)),"",VLOOKUP($A227,'[2]1516 Exp_Rev Access'!$F$7:$GB$306,134,FALSE))</f>
        <v>0</v>
      </c>
      <c r="EY227" s="99">
        <f>IF(ISNA(VLOOKUP($A227,'[2]1516 Exp_Rev Access'!$F$7:$GB$306,135,FALSE)),"",VLOOKUP($A227,'[2]1516 Exp_Rev Access'!$F$7:$GB$306,135,FALSE))</f>
        <v>0</v>
      </c>
      <c r="EZ227" s="99">
        <f>IF(ISNA(VLOOKUP($A227,'[2]1516 Exp_Rev Access'!$F$7:$GB$306,136,FALSE)),"",VLOOKUP($A227,'[2]1516 Exp_Rev Access'!$F$7:$GB$306,136,FALSE))</f>
        <v>0</v>
      </c>
      <c r="FA227" s="99">
        <f>IF(ISNA(VLOOKUP($A227,'[2]1516 Exp_Rev Access'!$F$7:$GB$306,137,FALSE)),"",VLOOKUP($A227,'[2]1516 Exp_Rev Access'!$F$7:$GB$306,137,FALSE))</f>
        <v>0</v>
      </c>
      <c r="FB227" s="99">
        <f>IF(ISNA(VLOOKUP($A227,'[2]1516 Exp_Rev Access'!$F$7:$GB$306,138,FALSE)),"",VLOOKUP($A227,'[2]1516 Exp_Rev Access'!$F$7:$GB$306,138,FALSE))</f>
        <v>0</v>
      </c>
      <c r="FC227" s="99">
        <f>IF(ISNA(VLOOKUP($A227,'[2]1516 Exp_Rev Access'!$F$7:$GB$306,139,FALSE)),"",VLOOKUP($A227,'[2]1516 Exp_Rev Access'!$F$7:$GB$306,139,FALSE))</f>
        <v>0</v>
      </c>
      <c r="FD227" s="99">
        <f>IF(ISNA(VLOOKUP($A227,'[2]1516 Exp_Rev Access'!$F$7:$FS$306,140,FALSE)),"",VLOOKUP($A227,'[2]1516 Exp_Rev Access'!$F$7:$FS$306,140,FALSE))</f>
        <v>0</v>
      </c>
      <c r="FE227" s="99">
        <f>IF(ISNA(VLOOKUP($A227,'[2]1516 Exp_Rev Access'!$F$7:$FS$306,141,FALSE)),"",VLOOKUP($A227,'[2]1516 Exp_Rev Access'!$F$7:$FS$306,141,FALSE))</f>
        <v>0</v>
      </c>
      <c r="FF227" s="99">
        <f>IF(ISNA(VLOOKUP($A227,'[2]1516 Exp_Rev Access'!$F$7:$FS$306,142,FALSE)),"",VLOOKUP($A227,'[2]1516 Exp_Rev Access'!$F$7:$FS$306,142,FALSE))</f>
        <v>0</v>
      </c>
      <c r="FG227" s="99">
        <f>IF(ISNA(VLOOKUP($A227,'[2]1516 Exp_Rev Access'!$F$7:$FS$306,143,FALSE)),"",VLOOKUP($A227,'[2]1516 Exp_Rev Access'!$F$7:$FS$306,143,FALSE))</f>
        <v>0</v>
      </c>
      <c r="FH227" s="99">
        <f>IF(ISNA(VLOOKUP($A227,'[2]1516 Exp_Rev Access'!$F$7:$FS$306,144,FALSE)),"",VLOOKUP($A227,'[2]1516 Exp_Rev Access'!$F$7:$FS$306,144,FALSE))</f>
        <v>0</v>
      </c>
      <c r="FI227" s="99">
        <f>IF(ISNA(VLOOKUP($A227,'[2]1516 Exp_Rev Access'!$F$7:$FS$306,145,FALSE)),"",VLOOKUP($A227,'[2]1516 Exp_Rev Access'!$F$7:$FS$306,145,FALSE))</f>
        <v>0</v>
      </c>
      <c r="FJ227" s="99">
        <f>IF(ISNA(VLOOKUP($A227,'[2]1516 Exp_Rev Access'!$F$7:$FS$306,146,FALSE)),"",VLOOKUP($A227,'[2]1516 Exp_Rev Access'!$F$7:$FS$306,146,FALSE))</f>
        <v>0</v>
      </c>
      <c r="FK227" s="99">
        <f>IF(ISNA(VLOOKUP($A227,'[2]1516 Exp_Rev Access'!$F$7:$FS$306,147,FALSE)),"",VLOOKUP($A227,'[2]1516 Exp_Rev Access'!$F$7:$FS$306,147,FALSE))</f>
        <v>0</v>
      </c>
      <c r="FL227" s="99">
        <f>IF(ISNA(VLOOKUP($A227,'[2]1516 Exp_Rev Access'!$F$7:$FS$306,148,FALSE)),"",VLOOKUP($A227,'[2]1516 Exp_Rev Access'!$F$7:$FS$306,148,FALSE))</f>
        <v>0</v>
      </c>
      <c r="FM227" s="99">
        <f>IF(ISNA(VLOOKUP($A227,'[2]1516 Exp_Rev Access'!$F$7:$FS$306,149,FALSE)),"",VLOOKUP($A227,'[2]1516 Exp_Rev Access'!$F$7:$FS$306,149,FALSE))</f>
        <v>0</v>
      </c>
      <c r="FN227" s="99">
        <f>IF(ISNA(VLOOKUP($A227,'[2]1516 Exp_Rev Access'!$F$7:$FS$306,150,FALSE)),"",VLOOKUP($A227,'[2]1516 Exp_Rev Access'!$F$7:$FS$306,150,FALSE))</f>
        <v>0</v>
      </c>
      <c r="FO227" s="99">
        <f>IF(ISNA(VLOOKUP($A227,'[2]1516 Exp_Rev Access'!$F$7:$FS$306,151,FALSE)),"",VLOOKUP($A227,'[2]1516 Exp_Rev Access'!$F$7:$FS$306,151,FALSE))</f>
        <v>0</v>
      </c>
      <c r="FP227" s="99">
        <f>IF(ISNA(VLOOKUP($A227,'[2]1516 Exp_Rev Access'!$F$7:$FS$306,152,FALSE)),"",VLOOKUP($A227,'[2]1516 Exp_Rev Access'!$F$7:$FS$306,152,FALSE))</f>
        <v>0</v>
      </c>
      <c r="FQ227" s="99">
        <f>IF(ISNA(VLOOKUP($A227,'[2]1516 Exp_Rev Access'!$F$7:$FS$306,153,FALSE)),"",VLOOKUP($A227,'[2]1516 Exp_Rev Access'!$F$7:$FS$306,153,FALSE))</f>
        <v>6784.3</v>
      </c>
      <c r="FR227" s="101">
        <f t="shared" si="283"/>
        <v>249580.24</v>
      </c>
      <c r="FS227" s="72">
        <f t="shared" si="284"/>
        <v>4.1833674842545306E-2</v>
      </c>
      <c r="FT227" s="94">
        <f t="shared" si="285"/>
        <v>426.58913615697537</v>
      </c>
      <c r="FU227" s="99">
        <f>IF(ISNA(VLOOKUP($A227,'[2]1516 Exp_Rev Access'!$F$7:$GB$306,154,FALSE)),"",VLOOKUP($A227,'[2]1516 Exp_Rev Access'!$F$7:$GB$306,154,FALSE))</f>
        <v>0</v>
      </c>
      <c r="FV227" s="99">
        <f>IF(ISNA(VLOOKUP($A227,'[2]1516 Exp_Rev Access'!$F$7:$GB$306,155,FALSE)),"",VLOOKUP($A227,'[2]1516 Exp_Rev Access'!$F$7:$GB$306,155,FALSE))</f>
        <v>0</v>
      </c>
      <c r="FW227" s="99">
        <f>IF(ISNA(VLOOKUP($A227,'[2]1516 Exp_Rev Access'!$F$7:$GB$306,156,FALSE)),"",VLOOKUP($A227,'[2]1516 Exp_Rev Access'!$F$7:$GB$306,156,FALSE))</f>
        <v>0</v>
      </c>
      <c r="FX227" s="99">
        <f>IF(ISNA(VLOOKUP($A227,'[2]1516 Exp_Rev Access'!$F$7:$GB$306,157,FALSE)),"",VLOOKUP($A227,'[2]1516 Exp_Rev Access'!$F$7:$GB$306,157,FALSE))</f>
        <v>0</v>
      </c>
      <c r="FY227" s="99">
        <f>IF(ISNA(VLOOKUP($A227,'[2]1516 Exp_Rev Access'!$F$7:$GB$306,158,FALSE)),"",VLOOKUP($A227,'[2]1516 Exp_Rev Access'!$F$7:$GB$306,158,FALSE))</f>
        <v>0</v>
      </c>
      <c r="FZ227" s="99">
        <f>IF(ISNA(VLOOKUP($A227,'[2]1516 Exp_Rev Access'!$F$7:$GB$306,159,FALSE)),"",VLOOKUP($A227,'[2]1516 Exp_Rev Access'!$F$7:$GB$306,159,FALSE))</f>
        <v>0</v>
      </c>
      <c r="GA227" s="99">
        <f>IF(ISNA(VLOOKUP($A227,'[2]1516 Exp_Rev Access'!$F$7:$GB$306,160,FALSE)),"",VLOOKUP($A227,'[2]1516 Exp_Rev Access'!$F$7:$GB$306,160,FALSE))</f>
        <v>0</v>
      </c>
      <c r="GB227" s="99">
        <f>IF(ISNA(VLOOKUP($A227,'[2]1516 Exp_Rev Access'!$F$7:$GB$306,161,FALSE)),"",VLOOKUP($A227,'[2]1516 Exp_Rev Access'!$F$7:$GB$306,161,FALSE))</f>
        <v>0</v>
      </c>
      <c r="GC227" s="99">
        <f>IF(ISNA(VLOOKUP($A227,'[2]1516 Exp_Rev Access'!$F$7:$GB$306,162,FALSE)),"",VLOOKUP($A227,'[2]1516 Exp_Rev Access'!$F$7:$GB$306,162,FALSE))</f>
        <v>0</v>
      </c>
      <c r="GD227" s="99">
        <f>IF(ISNA(VLOOKUP($A227,'[2]1516 Exp_Rev Access'!$F$7:$GB$306,163,FALSE)),"",VLOOKUP($A227,'[2]1516 Exp_Rev Access'!$F$7:$GB$306,163,FALSE))</f>
        <v>22064.3</v>
      </c>
      <c r="GE227" s="99">
        <f>IF(ISNA(VLOOKUP($A227,'[2]1516 Exp_Rev Access'!$F$7:$GB$306,164,FALSE)),"",VLOOKUP($A227,'[2]1516 Exp_Rev Access'!$F$7:$GB$306,164,FALSE))</f>
        <v>0</v>
      </c>
      <c r="GF227" s="99">
        <f>IF(ISNA(VLOOKUP($A227,'[2]1516 Exp_Rev Access'!$F$7:$GB$306,165,FALSE)),"",VLOOKUP($A227,'[2]1516 Exp_Rev Access'!$F$7:$GB$306,165,FALSE))</f>
        <v>0</v>
      </c>
      <c r="GG227" s="99">
        <f>IF(ISNA(VLOOKUP($A227,'[2]1516 Exp_Rev Access'!$F$7:$GB$306,166,FALSE)),"",VLOOKUP($A227,'[2]1516 Exp_Rev Access'!$F$7:$GB$306,166,FALSE))</f>
        <v>0</v>
      </c>
      <c r="GH227" s="99">
        <f>IF(ISNA(VLOOKUP($A227,'[2]1516 Exp_Rev Access'!$F$7:$GB$306,167,FALSE)),"",VLOOKUP($A227,'[2]1516 Exp_Rev Access'!$F$7:$GB$306,167,FALSE))</f>
        <v>0</v>
      </c>
      <c r="GI227" s="99">
        <f>IF(ISNA(VLOOKUP($A227,'[2]1516 Exp_Rev Access'!$F$7:$GB$306,168,FALSE)),"",VLOOKUP($A227,'[2]1516 Exp_Rev Access'!$F$7:$GB$306,168,FALSE))</f>
        <v>0</v>
      </c>
      <c r="GJ227" s="99">
        <f>IF(ISNA(VLOOKUP($A227,'[2]1516 Exp_Rev Access'!$F$7:$GB$306,169,FALSE)),"",VLOOKUP($A227,'[2]1516 Exp_Rev Access'!$F$7:$GB$306,169,FALSE))</f>
        <v>674.74</v>
      </c>
      <c r="GK227" s="99">
        <f>IF(ISNA(VLOOKUP($A227,'[2]1516 Exp_Rev Access'!$F$7:$GB$306,170,FALSE)),"",VLOOKUP($A227,'[2]1516 Exp_Rev Access'!$F$7:$GB$306,170,FALSE))</f>
        <v>0</v>
      </c>
      <c r="GL227" s="99">
        <f>IF(ISNA(VLOOKUP($A227,'[2]1516 Exp_Rev Access'!$F$7:$GB$306,171,FALSE)),"",VLOOKUP($A227,'[2]1516 Exp_Rev Access'!$F$7:$GB$306,171,FALSE))</f>
        <v>0</v>
      </c>
      <c r="GM227" s="99">
        <f>IF(ISNA(VLOOKUP($A227,'[2]1516 Exp_Rev Access'!$F$7:$GB$306,172,FALSE)),"",VLOOKUP($A227,'[2]1516 Exp_Rev Access'!$F$7:$GB$306,172,FALSE))</f>
        <v>0</v>
      </c>
      <c r="GN227" s="99">
        <f>IF(ISNA(VLOOKUP($A227,'[2]1516 Exp_Rev Access'!$F$7:$GB$306,173,FALSE)),"",VLOOKUP($A227,'[2]1516 Exp_Rev Access'!$F$7:$GB$306,173,FALSE))</f>
        <v>0</v>
      </c>
      <c r="GO227" s="99">
        <f>IF(ISNA(VLOOKUP($A227,'[2]1516 Exp_Rev Access'!$F$7:$GB$306,174,FALSE)),"",VLOOKUP($A227,'[2]1516 Exp_Rev Access'!$F$7:$GB$306,174,FALSE))</f>
        <v>0</v>
      </c>
      <c r="GP227" s="99">
        <f>IF(ISNA(VLOOKUP($A227,'[2]1516 Exp_Rev Access'!$F$7:$GB$306,175,FALSE)),"",VLOOKUP($A227,'[2]1516 Exp_Rev Access'!$F$7:$GB$306,175,FALSE))</f>
        <v>0</v>
      </c>
      <c r="GQ227" s="99">
        <f>IF(ISNA(VLOOKUP($A227,'[2]1516 Exp_Rev Access'!$F$7:$GB$306,176,FALSE)),"",VLOOKUP($A227,'[2]1516 Exp_Rev Access'!$F$7:$GB$306,176,FALSE))</f>
        <v>0</v>
      </c>
      <c r="GR227" s="99">
        <f>IF(ISNA(VLOOKUP($A227,'[2]1516 Exp_Rev Access'!$F$7:$GB$306,177,FALSE)),"",VLOOKUP($A227,'[2]1516 Exp_Rev Access'!$F$7:$GB$306,177,FALSE))</f>
        <v>0</v>
      </c>
      <c r="GS227" s="99">
        <f>IF(ISNA(VLOOKUP($A227,'[2]1516 Exp_Rev Access'!$F$7:$GB$306,178,FALSE)),"",VLOOKUP($A227,'[2]1516 Exp_Rev Access'!$F$7:$GB$306,178,FALSE))</f>
        <v>0</v>
      </c>
      <c r="GT227" s="101">
        <f t="shared" si="286"/>
        <v>22739.040000000001</v>
      </c>
      <c r="GU227" s="72">
        <f t="shared" si="287"/>
        <v>3.8114299657361953E-3</v>
      </c>
      <c r="GV227" s="84">
        <f t="shared" si="288"/>
        <v>38.866167572556662</v>
      </c>
    </row>
    <row r="228" spans="1:206" customFormat="1" ht="12" customHeight="1" x14ac:dyDescent="0.2">
      <c r="A228" s="96" t="s">
        <v>563</v>
      </c>
      <c r="B228" s="69" t="s">
        <v>564</v>
      </c>
      <c r="C228" s="80">
        <f>IF(ISNA(VLOOKUP($A228,'[2]1516 enrollment_Rev_Exp by size'!$A$6:$G$320,3,FALSE)),"",VLOOKUP($A228,'[2]1516 enrollment_Rev_Exp by size'!$A$6:$G$320,3,FALSE))</f>
        <v>448.25999999999993</v>
      </c>
      <c r="D228" s="97">
        <v>8272657.1399999997</v>
      </c>
      <c r="E228" s="80">
        <f t="shared" si="268"/>
        <v>8272657.1399999997</v>
      </c>
      <c r="F228" s="80">
        <f t="shared" si="269"/>
        <v>0</v>
      </c>
      <c r="G228" s="98">
        <f>IF(ISNA(VLOOKUP($A228,'[2]1516 Exp_Rev Access'!$F$7:$FS$306,2,FALSE)),"",VLOOKUP($A228,'[2]1516 Exp_Rev Access'!$F$7:$FS$306,2,FALSE))</f>
        <v>31868.9</v>
      </c>
      <c r="H228" s="98">
        <f>IF(ISNA(VLOOKUP($A228,'[2]1516 Exp_Rev Access'!$F$7:$FS$306,3,FALSE)),"",VLOOKUP($A228,'[2]1516 Exp_Rev Access'!$F$7:$FS$306,3,FALSE))</f>
        <v>0</v>
      </c>
      <c r="I228" s="98">
        <f>IF(ISNA(VLOOKUP($A228,'[2]1516 Exp_Rev Access'!$F$7:$FS$306,4,FALSE)),"",VLOOKUP($A228,'[2]1516 Exp_Rev Access'!$F$7:$FS$306,4,FALSE))</f>
        <v>0</v>
      </c>
      <c r="J228" s="98">
        <f>IF(ISNA(VLOOKUP($A228,'[2]1516 Exp_Rev Access'!$F$7:$FS$306,5,FALSE)),"",VLOOKUP($A228,'[2]1516 Exp_Rev Access'!$F$7:$FS$306,5,FALSE))</f>
        <v>358.7</v>
      </c>
      <c r="K228" s="98">
        <f>IF(ISNA(VLOOKUP($A228,'[2]1516 Exp_Rev Access'!$F$7:$FS$306,6,FALSE)),"",VLOOKUP($A228,'[2]1516 Exp_Rev Access'!$F$7:$FS$306,6,FALSE))</f>
        <v>0</v>
      </c>
      <c r="L228" s="98">
        <f>IF(ISNA(VLOOKUP($A228,'[2]1516 Exp_Rev Access'!$F$7:$FS$306,7,FALSE)),"",VLOOKUP($A228,'[2]1516 Exp_Rev Access'!$F$7:$FS$306,7,FALSE))</f>
        <v>0</v>
      </c>
      <c r="M228" s="90">
        <f t="shared" si="270"/>
        <v>32227.600000000002</v>
      </c>
      <c r="N228" s="72">
        <f t="shared" si="271"/>
        <v>3.8956769819666432E-3</v>
      </c>
      <c r="O228" s="73">
        <f t="shared" si="272"/>
        <v>71.894882434301536</v>
      </c>
      <c r="P228" s="99">
        <f>IF(ISNA(VLOOKUP($A228,'[2]1516 Exp_Rev Access'!$F$7:$FS$306,8,FALSE)),"",VLOOKUP($A228,'[2]1516 Exp_Rev Access'!$F$7:$FS$306,8,FALSE))</f>
        <v>0</v>
      </c>
      <c r="Q228" s="99">
        <f>IF(ISNA(VLOOKUP($A228,'[2]1516 Exp_Rev Access'!$F$7:$FS$306,9,FALSE)),"",VLOOKUP($A228,'[2]1516 Exp_Rev Access'!$F$7:$FS$306,9,FALSE))</f>
        <v>0</v>
      </c>
      <c r="R228" s="99">
        <f>IF(ISNA(VLOOKUP($A228,'[2]1516 Exp_Rev Access'!$F$7:$FS$306,10,FALSE)),"",VLOOKUP($A228,'[2]1516 Exp_Rev Access'!$F$7:$FS$306,10,FALSE))</f>
        <v>0</v>
      </c>
      <c r="S228" s="99">
        <f>IF(ISNA(VLOOKUP($A228,'[2]1516 Exp_Rev Access'!$F$7:$FS$306,11,FALSE)),"",VLOOKUP($A228,'[2]1516 Exp_Rev Access'!$F$7:$FS$306,11,FALSE))</f>
        <v>0</v>
      </c>
      <c r="T228" s="99">
        <f>IF(ISNA(VLOOKUP($A228,'[2]1516 Exp_Rev Access'!$F$7:$FS$306,12,FALSE)),"",VLOOKUP($A228,'[2]1516 Exp_Rev Access'!$F$7:$FS$306,12,FALSE))</f>
        <v>0</v>
      </c>
      <c r="U228" s="99">
        <f>IF(ISNA(VLOOKUP($A228,'[2]1516 Exp_Rev Access'!$F$7:$FS$306,13,FALSE)),"",VLOOKUP($A228,'[2]1516 Exp_Rev Access'!$F$7:$FS$306,13,FALSE))</f>
        <v>0</v>
      </c>
      <c r="V228" s="99">
        <f>IF(ISNA(VLOOKUP($A228,'[2]1516 Exp_Rev Access'!$F$7:$FS$306,14,FALSE)),"",VLOOKUP($A228,'[2]1516 Exp_Rev Access'!$F$7:$FS$306,14,FALSE))</f>
        <v>0</v>
      </c>
      <c r="W228" s="99">
        <f>IF(ISNA(VLOOKUP($A228,'[2]1516 Exp_Rev Access'!$F$7:$FS$306,15,FALSE)),"",VLOOKUP($A228,'[2]1516 Exp_Rev Access'!$F$7:$FS$306,15,FALSE))</f>
        <v>0</v>
      </c>
      <c r="X228" s="99">
        <f>IF(ISNA(VLOOKUP($A228,'[2]1516 Exp_Rev Access'!$F$7:$FS$306,16,FALSE)),"",VLOOKUP($A228,'[2]1516 Exp_Rev Access'!$F$7:$FS$306,16,FALSE))</f>
        <v>1020</v>
      </c>
      <c r="Y228" s="99">
        <f>IF(ISNA(VLOOKUP($A228,'[2]1516 Exp_Rev Access'!$F$7:$FS$306,17,FALSE)),"",VLOOKUP($A228,'[2]1516 Exp_Rev Access'!$F$7:$FS$306,17,FALSE))</f>
        <v>0</v>
      </c>
      <c r="Z228" s="99">
        <f>IF(ISNA(VLOOKUP($A228,'[2]1516 Exp_Rev Access'!$F$7:$FS$306,18,FALSE)),"",VLOOKUP($A228,'[2]1516 Exp_Rev Access'!$F$7:$FS$306,18,FALSE))</f>
        <v>0</v>
      </c>
      <c r="AA228" s="99">
        <f>IF(ISNA(VLOOKUP($A228,'[2]1516 Exp_Rev Access'!$F$7:$FS$306,19,FALSE)),"",VLOOKUP($A228,'[2]1516 Exp_Rev Access'!$F$7:$FS$306,19,FALSE))</f>
        <v>0</v>
      </c>
      <c r="AB228" s="99">
        <f>IF(ISNA(VLOOKUP($A228,'[2]1516 Exp_Rev Access'!$F$7:$FS$306,20,FALSE)),"",VLOOKUP($A228,'[2]1516 Exp_Rev Access'!$F$7:$FS$306,20,FALSE))</f>
        <v>0</v>
      </c>
      <c r="AC228" s="99">
        <f>IF(ISNA(VLOOKUP($A228,'[2]1516 Exp_Rev Access'!$F$7:$FS$306,21,FALSE)),"",VLOOKUP($A228,'[2]1516 Exp_Rev Access'!$F$7:$FS$306,21,FALSE))</f>
        <v>7723</v>
      </c>
      <c r="AD228" s="99">
        <f>IF(ISNA(VLOOKUP($A228,'[2]1516 Exp_Rev Access'!$F$7:$FS$306,22,FALSE)),"",VLOOKUP($A228,'[2]1516 Exp_Rev Access'!$F$7:$FS$306,22,FALSE))</f>
        <v>5928.01</v>
      </c>
      <c r="AE228" s="99">
        <f>IF(ISNA(VLOOKUP($A228,'[2]1516 Exp_Rev Access'!$F$7:$FS$306,23,FALSE)),"",VLOOKUP($A228,'[2]1516 Exp_Rev Access'!$F$7:$FS$306,23,FALSE))</f>
        <v>0</v>
      </c>
      <c r="AF228" s="99">
        <f>IF(ISNA(VLOOKUP($A228,'[2]1516 Exp_Rev Access'!$F$7:$FS$306,24,FALSE)),"",VLOOKUP($A228,'[2]1516 Exp_Rev Access'!$F$7:$FS$306,24,FALSE))</f>
        <v>7211.75</v>
      </c>
      <c r="AG228" s="99">
        <f>IF(ISNA(VLOOKUP($A228,'[2]1516 Exp_Rev Access'!$F$7:$FS$306,25,FALSE)),"",VLOOKUP($A228,'[2]1516 Exp_Rev Access'!$F$7:$FS$306,25,FALSE))</f>
        <v>0</v>
      </c>
      <c r="AH228" s="98">
        <f>IF(ISNA(VLOOKUP($A228,'[2]1516 Exp_Rev Access'!$F$7:$FS$306,26,FALSE)),"",VLOOKUP($A228,'[2]1516 Exp_Rev Access'!$F$7:$FS$306,26,FALSE))</f>
        <v>27421.29</v>
      </c>
      <c r="AI228" s="98">
        <f>IF(ISNA(VLOOKUP($A228,'[2]1516 Exp_Rev Access'!$F$7:$FS$306,27,FALSE)),"",VLOOKUP($A228,'[2]1516 Exp_Rev Access'!$F$7:$FS$306,27,FALSE))</f>
        <v>0</v>
      </c>
      <c r="AJ228" s="98">
        <f>IF(ISNA(VLOOKUP($A228,'[2]1516 Exp_Rev Access'!$F$7:$FS$306,28,FALSE)),"",VLOOKUP($A228,'[2]1516 Exp_Rev Access'!$F$7:$FS$306,28,FALSE))</f>
        <v>0</v>
      </c>
      <c r="AK228" s="98">
        <f>IF(ISNA(VLOOKUP($A228,'[2]1516 Exp_Rev Access'!$F$7:$FS$306,29,FALSE)),"",VLOOKUP($A228,'[2]1516 Exp_Rev Access'!$F$7:$FS$306,29,FALSE))</f>
        <v>40973.300000000003</v>
      </c>
      <c r="AL228" s="100">
        <f t="shared" si="273"/>
        <v>90277.35</v>
      </c>
      <c r="AM228" s="72">
        <f t="shared" si="274"/>
        <v>1.0912739216942817E-2</v>
      </c>
      <c r="AN228" s="94">
        <f t="shared" si="275"/>
        <v>201.39506090215505</v>
      </c>
      <c r="AO228" s="99">
        <f>IF(ISNA(VLOOKUP($A228,'[2]1516 Exp_Rev Access'!$F$7:$GB$306,30,FALSE)),"",VLOOKUP($A228,'[2]1516 Exp_Rev Access'!$F$7:$FS$306,30,FALSE))</f>
        <v>3111540.82</v>
      </c>
      <c r="AP228" s="99">
        <f>IF(ISNA(VLOOKUP($A228,'[2]1516 Exp_Rev Access'!$F$7:$GB$306,31,FALSE)),"",VLOOKUP($A228,'[2]1516 Exp_Rev Access'!$F$7:$FS$306,31,FALSE))</f>
        <v>64296.21</v>
      </c>
      <c r="AQ228" s="99">
        <f>IF(ISNA(VLOOKUP($A228,'[2]1516 Exp_Rev Access'!$F$7:$GB$306,32,FALSE)),"",VLOOKUP($A228,'[2]1516 Exp_Rev Access'!$F$7:$FS$306,32,FALSE))</f>
        <v>687570.28</v>
      </c>
      <c r="AR228" s="99">
        <f>IF(ISNA(VLOOKUP($A228,'[2]1516 Exp_Rev Access'!$F$7:$GB$306,33,FALSE)),"",VLOOKUP($A228,'[2]1516 Exp_Rev Access'!$F$7:$FS$306,33,FALSE))</f>
        <v>0</v>
      </c>
      <c r="AS228" s="99">
        <f>IF(ISNA(VLOOKUP($A228,'[2]1516 Exp_Rev Access'!$F$7:$GB$306,34,FALSE)),"",VLOOKUP($A228,'[2]1516 Exp_Rev Access'!$F$7:$FS$306,34,FALSE))</f>
        <v>0</v>
      </c>
      <c r="AT228" s="101">
        <f t="shared" si="276"/>
        <v>3863407.3099999996</v>
      </c>
      <c r="AU228" s="72">
        <f t="shared" si="277"/>
        <v>0.46700923834007702</v>
      </c>
      <c r="AV228" s="94">
        <f t="shared" si="278"/>
        <v>8618.6751215812255</v>
      </c>
      <c r="AW228" s="99">
        <f>IF(ISNA(VLOOKUP($A228,'[2]1516 Exp_Rev Access'!$F$7:$GB$306,35,FALSE)),"",VLOOKUP($A228,'[2]1516 Exp_Rev Access'!$F$7:$GB$306,35,FALSE))</f>
        <v>0</v>
      </c>
      <c r="AX228" s="99">
        <f>IF(ISNA(VLOOKUP($A228,'[2]1516 Exp_Rev Access'!$F$7:$GB$306,36,FALSE)),"",VLOOKUP($A228,'[2]1516 Exp_Rev Access'!$F$7:$GB$306,36,FALSE))</f>
        <v>368495.09</v>
      </c>
      <c r="AY228" s="99">
        <f>IF(ISNA(VLOOKUP($A228,'[2]1516 Exp_Rev Access'!$F$7:$GB$306,37,FALSE)),"",VLOOKUP($A228,'[2]1516 Exp_Rev Access'!$F$7:$GB$306,37,FALSE))</f>
        <v>0</v>
      </c>
      <c r="AZ228" s="99">
        <f>IF(ISNA(VLOOKUP($A228,'[2]1516 Exp_Rev Access'!$F$7:$GB$306,38,FALSE)),"",VLOOKUP($A228,'[2]1516 Exp_Rev Access'!$F$7:$GB$306,38,FALSE))</f>
        <v>0</v>
      </c>
      <c r="BA228" s="99">
        <f>IF(ISNA(VLOOKUP($A228,'[2]1516 Exp_Rev Access'!$F$7:$GB$306,39,FALSE)),"",VLOOKUP($A228,'[2]1516 Exp_Rev Access'!$F$7:$GB$306,39,FALSE))</f>
        <v>0</v>
      </c>
      <c r="BB228" s="99">
        <f>IF(ISNA(VLOOKUP($A228,'[2]1516 Exp_Rev Access'!$F$7:$GB$306,40,FALSE)),"",VLOOKUP($A228,'[2]1516 Exp_Rev Access'!$F$7:$GB$306,40,FALSE))</f>
        <v>202022.8</v>
      </c>
      <c r="BC228" s="99">
        <f>IF(ISNA(VLOOKUP($A228,'[2]1516 Exp_Rev Access'!$F$7:$GB$306,41,FALSE)),"",VLOOKUP($A228,'[2]1516 Exp_Rev Access'!$F$7:$GB$306,41,FALSE))</f>
        <v>0</v>
      </c>
      <c r="BD228" s="99">
        <f>IF(ISNA(VLOOKUP($A228,'[2]1516 Exp_Rev Access'!$F$7:$GB$306,42,FALSE)),"",VLOOKUP($A228,'[2]1516 Exp_Rev Access'!$F$7:$GB$306,42,FALSE))</f>
        <v>299196.02</v>
      </c>
      <c r="BE228" s="99">
        <f>IF(ISNA(VLOOKUP($A228,'[2]1516 Exp_Rev Access'!$F$7:$GB$306,43,FALSE)),"",VLOOKUP($A228,'[2]1516 Exp_Rev Access'!$F$7:$GB$306,43,FALSE))</f>
        <v>0</v>
      </c>
      <c r="BF228" s="99">
        <f>IF(ISNA(VLOOKUP($A228,'[2]1516 Exp_Rev Access'!$F$7:$GB$306,44,FALSE)),"",VLOOKUP($A228,'[2]1516 Exp_Rev Access'!$F$7:$GB$306,44,FALSE))</f>
        <v>0</v>
      </c>
      <c r="BG228" s="99">
        <f>IF(ISNA(VLOOKUP($A228,'[2]1516 Exp_Rev Access'!$F$7:$GB$306,45,FALSE)),"",VLOOKUP($A228,'[2]1516 Exp_Rev Access'!$F$7:$GB$306,45,FALSE))</f>
        <v>4431.8500000000004</v>
      </c>
      <c r="BH228" s="99">
        <f>IF(ISNA(VLOOKUP($A228,'[2]1516 Exp_Rev Access'!$F$7:$GB$306,46,FALSE)),"",VLOOKUP($A228,'[2]1516 Exp_Rev Access'!$F$7:$GB$306,46,FALSE))</f>
        <v>0</v>
      </c>
      <c r="BI228" s="99">
        <f>IF(ISNA(VLOOKUP($A228,'[2]1516 Exp_Rev Access'!$F$7:$GB$306,47,FALSE)),"",VLOOKUP($A228,'[2]1516 Exp_Rev Access'!$F$7:$GB$306,47,FALSE))</f>
        <v>5866.78</v>
      </c>
      <c r="BJ228" s="99">
        <f>IF(ISNA(VLOOKUP($A228,'[2]1516 Exp_Rev Access'!$F$7:$GB$306,48,FALSE)),"",VLOOKUP($A228,'[2]1516 Exp_Rev Access'!$F$7:$GB$306,48,FALSE))</f>
        <v>227775.89</v>
      </c>
      <c r="BK228" s="99">
        <f>IF(ISNA(VLOOKUP($A228,'[2]1516 Exp_Rev Access'!$F$7:$GB$306,49,FALSE)),"",VLOOKUP($A228,'[2]1516 Exp_Rev Access'!$F$7:$GB$306,49,FALSE))</f>
        <v>1800</v>
      </c>
      <c r="BL228" s="99">
        <f>IF(ISNA(VLOOKUP($A228,'[2]1516 Exp_Rev Access'!$F$7:$GB$306,50,FALSE)),"",VLOOKUP($A228,'[2]1516 Exp_Rev Access'!$F$7:$GB$306,50,FALSE))</f>
        <v>0</v>
      </c>
      <c r="BM228" s="99">
        <f>IF(ISNA(VLOOKUP($A228,'[2]1516 Exp_Rev Access'!$F$7:$GB$306,51,FALSE)),"",VLOOKUP($A228,'[2]1516 Exp_Rev Access'!$F$7:$GB$306,51,FALSE))</f>
        <v>0</v>
      </c>
      <c r="BN228" s="99">
        <f>IF(ISNA(VLOOKUP($A228,'[2]1516 Exp_Rev Access'!$F$7:$GB$306,52,FALSE)),"",VLOOKUP($A228,'[2]1516 Exp_Rev Access'!$F$7:$GB$306,52,FALSE))</f>
        <v>0</v>
      </c>
      <c r="BO228" s="99">
        <f>IF(ISNA(VLOOKUP($A228,'[2]1516 Exp_Rev Access'!$F$7:$GB$306,53,FALSE)),"",VLOOKUP($A228,'[2]1516 Exp_Rev Access'!$F$7:$GB$306,53,FALSE))</f>
        <v>0</v>
      </c>
      <c r="BP228" s="99">
        <f>IF(ISNA(VLOOKUP($A228,'[2]1516 Exp_Rev Access'!$F$7:$GB$306,54,FALSE)),"",VLOOKUP($A228,'[2]1516 Exp_Rev Access'!$F$7:$GB$306,54,FALSE))</f>
        <v>0</v>
      </c>
      <c r="BQ228" s="99">
        <f>IF(ISNA(VLOOKUP($A228,'[2]1516 Exp_Rev Access'!$F$7:$GB$306,55,FALSE)),"",VLOOKUP($A228,'[2]1516 Exp_Rev Access'!$F$7:$GB$306,55,FALSE))</f>
        <v>0</v>
      </c>
      <c r="BR228" s="99">
        <f>IF(ISNA(VLOOKUP($A228,'[2]1516 Exp_Rev Access'!$F$7:$GB$306,56,FALSE)),"",VLOOKUP($A228,'[2]1516 Exp_Rev Access'!$F$7:$GB$306,56,FALSE))</f>
        <v>0</v>
      </c>
      <c r="BS228" s="99">
        <f>IF(ISNA(VLOOKUP($A228,'[2]1516 Exp_Rev Access'!$F$7:$GB$306,57,FALSE)),"",VLOOKUP($A228,'[2]1516 Exp_Rev Access'!$F$7:$GB$306,57,FALSE))</f>
        <v>0</v>
      </c>
      <c r="BT228" s="99">
        <f>IF(ISNA(VLOOKUP($A228,'[2]1516 Exp_Rev Access'!$F$7:$GB$306,58,FALSE)),"",VLOOKUP($A228,'[2]1516 Exp_Rev Access'!$F$7:$GB$306,58,FALSE))</f>
        <v>0</v>
      </c>
      <c r="BU228" s="102">
        <f t="shared" si="279"/>
        <v>1109588.4300000002</v>
      </c>
      <c r="BV228" s="72">
        <f t="shared" si="280"/>
        <v>0.13412721103052994</v>
      </c>
      <c r="BW228" s="94">
        <f t="shared" si="281"/>
        <v>2475.3233168250576</v>
      </c>
      <c r="BX228" s="99">
        <f>IF(ISNA(VLOOKUP($A228,'[2]1516 Exp_Rev Access'!$F$7:$GB$306,59,FALSE)),"",VLOOKUP($A228,'[2]1516 Exp_Rev Access'!$F$7:$GB$306,59,FALSE))</f>
        <v>0</v>
      </c>
      <c r="BY228" s="99">
        <f>IF(ISNA(VLOOKUP($A228,'[2]1516 Exp_Rev Access'!$F$7:$GB$306,60,FALSE)),"",VLOOKUP($A228,'[2]1516 Exp_Rev Access'!$F$7:$GB$306,60,FALSE))</f>
        <v>2311864.11</v>
      </c>
      <c r="BZ228" s="99">
        <f>IF(ISNA(VLOOKUP($A228,'[2]1516 Exp_Rev Access'!$F$7:$GB$306,61,FALSE)),"",VLOOKUP($A228,'[2]1516 Exp_Rev Access'!$F$7:$GB$306,61,FALSE))</f>
        <v>53410</v>
      </c>
      <c r="CA228" s="99">
        <f>IF(ISNA(VLOOKUP($A228,'[2]1516 Exp_Rev Access'!$F$7:$GB$306,62,FALSE)),"",VLOOKUP($A228,'[2]1516 Exp_Rev Access'!$F$7:$GB$306,62,FALSE))</f>
        <v>0</v>
      </c>
      <c r="CB228" s="99">
        <f>IF(ISNA(VLOOKUP($A228,'[2]1516 Exp_Rev Access'!$F$7:$GB$306,63,FALSE)),"",VLOOKUP($A228,'[2]1516 Exp_Rev Access'!$F$7:$GB$306,63,FALSE))</f>
        <v>12310.71</v>
      </c>
      <c r="CC228" s="99">
        <f>IF(ISNA(VLOOKUP($A228,'[2]1516 Exp_Rev Access'!$F$7:$GB$306,64,FALSE)),"",VLOOKUP($A228,'[2]1516 Exp_Rev Access'!$F$7:$GB$306,64,FALSE))</f>
        <v>0</v>
      </c>
      <c r="CD228" s="101">
        <f t="shared" si="282"/>
        <v>2377584.8199999998</v>
      </c>
      <c r="CE228" s="72">
        <f t="shared" si="289"/>
        <v>0.28740279933806129</v>
      </c>
      <c r="CF228" s="103">
        <f t="shared" si="290"/>
        <v>5304.0307410877622</v>
      </c>
      <c r="CG228" s="99">
        <f>IF(ISNA(VLOOKUP($A228,'[2]1516 Exp_Rev Access'!$F$7:$GB$306,65,FALSE)),"",VLOOKUP($A228,'[2]1516 Exp_Rev Access'!$F$7:$GB$306,65,FALSE))</f>
        <v>0</v>
      </c>
      <c r="CH228" s="99">
        <f>IF(ISNA(VLOOKUP($A228,'[2]1516 Exp_Rev Access'!$F$7:$GB$306,66,FALSE)),"",VLOOKUP($A228,'[2]1516 Exp_Rev Access'!$F$7:$GB$306,66,FALSE))</f>
        <v>0</v>
      </c>
      <c r="CI228" s="99">
        <f>IF(ISNA(VLOOKUP($A228,'[2]1516 Exp_Rev Access'!$F$7:$GB$306,67,FALSE)),"",VLOOKUP($A228,'[2]1516 Exp_Rev Access'!$F$7:$GB$306,67,FALSE))</f>
        <v>0</v>
      </c>
      <c r="CJ228" s="99">
        <f>IF(ISNA(VLOOKUP($A228,'[2]1516 Exp_Rev Access'!$F$7:$GB$306,68,FALSE)),"",VLOOKUP($A228,'[2]1516 Exp_Rev Access'!$F$7:$GB$306,68,FALSE))</f>
        <v>0</v>
      </c>
      <c r="CK228" s="99">
        <f>IF(ISNA(VLOOKUP($A228,'[2]1516 Exp_Rev Access'!$F$7:$GB$306,69,FALSE)),"",VLOOKUP($A228,'[2]1516 Exp_Rev Access'!$F$7:$GB$306,69,FALSE))</f>
        <v>0</v>
      </c>
      <c r="CL228" s="99">
        <f>IF(ISNA(VLOOKUP($A228,'[2]1516 Exp_Rev Access'!$F$7:$GB$306,70,FALSE)),"",VLOOKUP($A228,'[2]1516 Exp_Rev Access'!$F$7:$GB$306,70,FALSE))</f>
        <v>0</v>
      </c>
      <c r="CM228" s="99">
        <f>IF(ISNA(VLOOKUP($A228,'[2]1516 Exp_Rev Access'!$F$7:$GB$306,71,FALSE)),"",VLOOKUP($A228,'[2]1516 Exp_Rev Access'!$F$7:$GB$306,71,FALSE))</f>
        <v>0</v>
      </c>
      <c r="CN228" s="99">
        <f>IF(ISNA(VLOOKUP($A228,'[2]1516 Exp_Rev Access'!$F$7:$GB$306,72,FALSE)),"",VLOOKUP($A228,'[2]1516 Exp_Rev Access'!$F$7:$GB$306,72,FALSE))</f>
        <v>0</v>
      </c>
      <c r="CO228" s="99">
        <f>IF(ISNA(VLOOKUP($A228,'[2]1516 Exp_Rev Access'!$F$7:$GB$306,73,FALSE)),"",VLOOKUP($A228,'[2]1516 Exp_Rev Access'!$F$7:$GB$306,73,FALSE))</f>
        <v>0</v>
      </c>
      <c r="CP228" s="99">
        <f>IF(ISNA(VLOOKUP($A228,'[2]1516 Exp_Rev Access'!$F$7:$GB$306,74,FALSE)),"",VLOOKUP($A228,'[2]1516 Exp_Rev Access'!$F$7:$GB$306,74,FALSE))</f>
        <v>101792</v>
      </c>
      <c r="CQ228" s="99">
        <f>IF(ISNA(VLOOKUP($A228,'[2]1516 Exp_Rev Access'!$F$7:$GB$306,75,FALSE)),"",VLOOKUP($A228,'[2]1516 Exp_Rev Access'!$F$7:$GB$306,75,FALSE))</f>
        <v>0</v>
      </c>
      <c r="CR228" s="99">
        <f>IF(ISNA(VLOOKUP($A228,'[2]1516 Exp_Rev Access'!$F$7:$GB$306,76,FALSE)),"",VLOOKUP($A228,'[2]1516 Exp_Rev Access'!$F$7:$GB$306,76,FALSE))</f>
        <v>0</v>
      </c>
      <c r="CS228" s="99">
        <f>IF(ISNA(VLOOKUP($A228,'[2]1516 Exp_Rev Access'!$F$7:$GB$306,77,FALSE)),"",VLOOKUP($A228,'[2]1516 Exp_Rev Access'!$F$7:$GB$306,77,FALSE))</f>
        <v>0</v>
      </c>
      <c r="CT228" s="99">
        <f>IF(ISNA(VLOOKUP($A228,'[2]1516 Exp_Rev Access'!$F$7:$GB$306,78,FALSE)),"",VLOOKUP($A228,'[2]1516 Exp_Rev Access'!$F$7:$GB$306,78,FALSE))</f>
        <v>138986.26</v>
      </c>
      <c r="CU228" s="99">
        <f>IF(ISNA(VLOOKUP($A228,'[2]1516 Exp_Rev Access'!$F$7:$GB$306,79,FALSE)),"",VLOOKUP($A228,'[2]1516 Exp_Rev Access'!$F$7:$GB$306,79,FALSE))</f>
        <v>31709.61</v>
      </c>
      <c r="CV228" s="99">
        <f>IF(ISNA(VLOOKUP($A228,'[2]1516 Exp_Rev Access'!$F$7:$GB$306,80,FALSE)),"",VLOOKUP($A228,'[2]1516 Exp_Rev Access'!$F$7:$GB$306,80,FALSE))</f>
        <v>0</v>
      </c>
      <c r="CW228" s="99">
        <f>IF(ISNA(VLOOKUP($A228,'[2]1516 Exp_Rev Access'!$F$7:$GB$306,81,FALSE)),"",VLOOKUP($A228,'[2]1516 Exp_Rev Access'!$F$7:$GB$306,81,FALSE))</f>
        <v>0</v>
      </c>
      <c r="CX228" s="99">
        <f>IF(ISNA(VLOOKUP($A228,'[2]1516 Exp_Rev Access'!$F$7:$GB$306,82,FALSE)),"",VLOOKUP($A228,'[2]1516 Exp_Rev Access'!$F$7:$GB$306,82,FALSE))</f>
        <v>0</v>
      </c>
      <c r="CY228" s="99">
        <f>IF(ISNA(VLOOKUP($A228,'[2]1516 Exp_Rev Access'!$F$7:$GB$306,83,FALSE)),"",VLOOKUP($A228,'[2]1516 Exp_Rev Access'!$F$7:$GB$306,83,FALSE))</f>
        <v>0</v>
      </c>
      <c r="CZ228" s="99">
        <f>IF(ISNA(VLOOKUP($A228,'[2]1516 Exp_Rev Access'!$F$7:$GB$306,84,FALSE)),"",VLOOKUP($A228,'[2]1516 Exp_Rev Access'!$F$7:$GB$306,84,FALSE))</f>
        <v>0</v>
      </c>
      <c r="DA228" s="99">
        <f>IF(ISNA(VLOOKUP($A228,'[2]1516 Exp_Rev Access'!$F$7:$GB$306,85,FALSE)),"",VLOOKUP($A228,'[2]1516 Exp_Rev Access'!$F$7:$GB$306,85,FALSE))</f>
        <v>24064.880000000001</v>
      </c>
      <c r="DB228" s="99">
        <f>IF(ISNA(VLOOKUP($A228,'[2]1516 Exp_Rev Access'!$F$7:$GB$306,86,FALSE)),"",VLOOKUP($A228,'[2]1516 Exp_Rev Access'!$F$7:$GB$306,86,FALSE))</f>
        <v>0</v>
      </c>
      <c r="DC228" s="99">
        <f>IF(ISNA(VLOOKUP($A228,'[2]1516 Exp_Rev Access'!$F$7:$GB$306,87,FALSE)),"",VLOOKUP($A228,'[2]1516 Exp_Rev Access'!$F$7:$GB$306,87,FALSE))</f>
        <v>0</v>
      </c>
      <c r="DD228" s="99">
        <f>IF(ISNA(VLOOKUP($A228,'[2]1516 Exp_Rev Access'!$F$7:$GB$306,88,FALSE)),"",VLOOKUP($A228,'[2]1516 Exp_Rev Access'!$F$7:$GB$306,88,FALSE))</f>
        <v>0</v>
      </c>
      <c r="DE228" s="99">
        <f>IF(ISNA(VLOOKUP($A228,'[2]1516 Exp_Rev Access'!$F$7:$GB$306,89,FALSE)),"",VLOOKUP($A228,'[2]1516 Exp_Rev Access'!$F$7:$GB$306,89,FALSE))</f>
        <v>0</v>
      </c>
      <c r="DF228" s="99">
        <f>IF(ISNA(VLOOKUP($A228,'[2]1516 Exp_Rev Access'!$F$7:$GB$306,90,FALSE)),"",VLOOKUP($A228,'[2]1516 Exp_Rev Access'!$F$7:$GB$306,90,FALSE))</f>
        <v>0</v>
      </c>
      <c r="DG228" s="99">
        <f>IF(ISNA(VLOOKUP($A228,'[2]1516 Exp_Rev Access'!$F$7:$GB$306,91,FALSE)),"",VLOOKUP($A228,'[2]1516 Exp_Rev Access'!$F$7:$GB$306,91,FALSE))</f>
        <v>0</v>
      </c>
      <c r="DH228" s="99">
        <f>IF(ISNA(VLOOKUP($A228,'[2]1516 Exp_Rev Access'!$F$7:$GB$306,92,FALSE)),"",VLOOKUP($A228,'[2]1516 Exp_Rev Access'!$F$7:$GB$306,92,FALSE))</f>
        <v>234548.57</v>
      </c>
      <c r="DI228" s="99">
        <f>IF(ISNA(VLOOKUP($A228,'[2]1516 Exp_Rev Access'!$F$7:$GB$306,93,FALSE)),"",VLOOKUP($A228,'[2]1516 Exp_Rev Access'!$F$7:$GB$306,93,FALSE))</f>
        <v>0</v>
      </c>
      <c r="DJ228" s="99">
        <f>IF(ISNA(VLOOKUP($A228,'[2]1516 Exp_Rev Access'!$F$7:$GB$306,94,FALSE)),"",VLOOKUP($A228,'[2]1516 Exp_Rev Access'!$F$7:$GB$306,94,FALSE))</f>
        <v>0</v>
      </c>
      <c r="DK228" s="99">
        <f>IF(ISNA(VLOOKUP($A228,'[2]1516 Exp_Rev Access'!$F$7:$GB$306,95,FALSE)),"",VLOOKUP($A228,'[2]1516 Exp_Rev Access'!$F$7:$GB$306,95,FALSE))</f>
        <v>0</v>
      </c>
      <c r="DL228" s="99">
        <f>IF(ISNA(VLOOKUP($A228,'[2]1516 Exp_Rev Access'!$F$7:$GB$306,96,FALSE)),"",VLOOKUP($A228,'[2]1516 Exp_Rev Access'!$F$7:$GB$306,96,FALSE))</f>
        <v>0</v>
      </c>
      <c r="DM228" s="99">
        <f>IF(ISNA(VLOOKUP($A228,'[2]1516 Exp_Rev Access'!$F$7:$GB$306,97,FALSE)),"",VLOOKUP($A228,'[2]1516 Exp_Rev Access'!$F$7:$GB$306,97,FALSE))</f>
        <v>0</v>
      </c>
      <c r="DN228" s="99">
        <f>IF(ISNA(VLOOKUP($A228,'[2]1516 Exp_Rev Access'!$F$7:$GB$306,98,FALSE)),"",VLOOKUP($A228,'[2]1516 Exp_Rev Access'!$F$7:$GB$306,98,FALSE))</f>
        <v>0</v>
      </c>
      <c r="DO228" s="99">
        <f>IF(ISNA(VLOOKUP($A228,'[2]1516 Exp_Rev Access'!$F$7:$GB$306,99,FALSE)),"",VLOOKUP($A228,'[2]1516 Exp_Rev Access'!$F$7:$GB$306,99,FALSE))</f>
        <v>0</v>
      </c>
      <c r="DP228" s="99">
        <f>IF(ISNA(VLOOKUP($A228,'[2]1516 Exp_Rev Access'!$F$7:$GB$306,100,FALSE)),"",VLOOKUP($A228,'[2]1516 Exp_Rev Access'!$F$7:$GB$306,100,FALSE))</f>
        <v>0</v>
      </c>
      <c r="DQ228" s="99">
        <f>IF(ISNA(VLOOKUP($A228,'[2]1516 Exp_Rev Access'!$F$7:$GB$306,101,FALSE)),"",VLOOKUP($A228,'[2]1516 Exp_Rev Access'!$F$7:$GB$306,101,FALSE))</f>
        <v>0</v>
      </c>
      <c r="DR228" s="99">
        <f>IF(ISNA(VLOOKUP($A228,'[2]1516 Exp_Rev Access'!$F$7:$GB$306,102,FALSE)),"",VLOOKUP($A228,'[2]1516 Exp_Rev Access'!$F$7:$GB$306,102,FALSE))</f>
        <v>0</v>
      </c>
      <c r="DS228" s="99">
        <f>IF(ISNA(VLOOKUP($A228,'[2]1516 Exp_Rev Access'!$F$7:$GB$306,103,FALSE)),"",VLOOKUP($A228,'[2]1516 Exp_Rev Access'!$F$7:$GB$306,103,FALSE))</f>
        <v>0</v>
      </c>
      <c r="DT228" s="99">
        <f>IF(ISNA(VLOOKUP($A228,'[2]1516 Exp_Rev Access'!$F$7:$GB$306,104,FALSE)),"",VLOOKUP($A228,'[2]1516 Exp_Rev Access'!$F$7:$GB$306,104,FALSE))</f>
        <v>0</v>
      </c>
      <c r="DU228" s="99">
        <f>IF(ISNA(VLOOKUP($A228,'[2]1516 Exp_Rev Access'!$F$7:$GB$306,105,FALSE)),"",VLOOKUP($A228,'[2]1516 Exp_Rev Access'!$F$7:$GB$306,105,FALSE))</f>
        <v>0</v>
      </c>
      <c r="DV228" s="99">
        <f>IF(ISNA(VLOOKUP($A228,'[2]1516 Exp_Rev Access'!$F$7:$GB$306,106,FALSE)),"",VLOOKUP($A228,'[2]1516 Exp_Rev Access'!$F$7:$GB$306,106,FALSE))</f>
        <v>0</v>
      </c>
      <c r="DW228" s="99">
        <f>IF(ISNA(VLOOKUP($A228,'[2]1516 Exp_Rev Access'!$F$7:$GB$306,107,FALSE)),"",VLOOKUP($A228,'[2]1516 Exp_Rev Access'!$F$7:$GB$306,107,FALSE))</f>
        <v>0</v>
      </c>
      <c r="DX228" s="99">
        <f>IF(ISNA(VLOOKUP($A228,'[2]1516 Exp_Rev Access'!$F$7:$GB$306,108,FALSE)),"",VLOOKUP($A228,'[2]1516 Exp_Rev Access'!$F$7:$GB$306,108,FALSE))</f>
        <v>0</v>
      </c>
      <c r="DY228" s="99">
        <f>IF(ISNA(VLOOKUP($A228,'[2]1516 Exp_Rev Access'!$F$7:$GB$306,109,FALSE)),"",VLOOKUP($A228,'[2]1516 Exp_Rev Access'!$F$7:$GB$306,109,FALSE))</f>
        <v>0</v>
      </c>
      <c r="DZ228" s="99">
        <f>IF(ISNA(VLOOKUP($A228,'[2]1516 Exp_Rev Access'!$F$7:$GB$306,110,FALSE)),"",VLOOKUP($A228,'[2]1516 Exp_Rev Access'!$F$7:$GB$306,110,FALSE))</f>
        <v>0</v>
      </c>
      <c r="EA228" s="99">
        <f>IF(ISNA(VLOOKUP($A228,'[2]1516 Exp_Rev Access'!$F$7:$GB$306,111,FALSE)),"",VLOOKUP($A228,'[2]1516 Exp_Rev Access'!$F$7:$GB$306,111,FALSE))</f>
        <v>0</v>
      </c>
      <c r="EB228" s="99">
        <f>IF(ISNA(VLOOKUP($A228,'[2]1516 Exp_Rev Access'!$F$7:$GB$306,112,FALSE)),"",VLOOKUP($A228,'[2]1516 Exp_Rev Access'!$F$7:$GB$306,112,FALSE))</f>
        <v>0</v>
      </c>
      <c r="EC228" s="99">
        <f>IF(ISNA(VLOOKUP($A228,'[2]1516 Exp_Rev Access'!$F$7:$GB$306,113,FALSE)),"",VLOOKUP($A228,'[2]1516 Exp_Rev Access'!$F$7:$GB$306,113,FALSE))</f>
        <v>0</v>
      </c>
      <c r="ED228" s="99">
        <f>IF(ISNA(VLOOKUP($A228,'[2]1516 Exp_Rev Access'!$F$7:$GB$306,114,FALSE)),"",VLOOKUP($A228,'[2]1516 Exp_Rev Access'!$F$7:$GB$306,114,FALSE))</f>
        <v>0</v>
      </c>
      <c r="EE228" s="99">
        <f>IF(ISNA(VLOOKUP($A228,'[2]1516 Exp_Rev Access'!$F$7:$GB$306,115,FALSE)),"",VLOOKUP($A228,'[2]1516 Exp_Rev Access'!$F$7:$GB$306,115,FALSE))</f>
        <v>0</v>
      </c>
      <c r="EF228" s="99">
        <f>IF(ISNA(VLOOKUP($A228,'[2]1516 Exp_Rev Access'!$F$7:$GB$306,116,FALSE)),"",VLOOKUP($A228,'[2]1516 Exp_Rev Access'!$F$7:$GB$306,116,FALSE))</f>
        <v>54183.58</v>
      </c>
      <c r="EG228" s="99">
        <f>IF(ISNA(VLOOKUP($A228,'[2]1516 Exp_Rev Access'!$F$7:$GB$306,117,FALSE)),"",VLOOKUP($A228,'[2]1516 Exp_Rev Access'!$F$7:$GB$306,117,FALSE))</f>
        <v>0</v>
      </c>
      <c r="EH228" s="99">
        <f>IF(ISNA(VLOOKUP($A228,'[2]1516 Exp_Rev Access'!$F$7:$GB$306,118,FALSE)),"",VLOOKUP($A228,'[2]1516 Exp_Rev Access'!$F$7:$GB$306,118,FALSE))</f>
        <v>0</v>
      </c>
      <c r="EI228" s="99">
        <f>IF(ISNA(VLOOKUP($A228,'[2]1516 Exp_Rev Access'!$F$7:$GB$306,119,FALSE)),"",VLOOKUP($A228,'[2]1516 Exp_Rev Access'!$F$7:$GB$306,119,FALSE))</f>
        <v>0</v>
      </c>
      <c r="EJ228" s="99">
        <f>IF(ISNA(VLOOKUP($A228,'[2]1516 Exp_Rev Access'!$F$7:$GB$306,120,FALSE)),"",VLOOKUP($A228,'[2]1516 Exp_Rev Access'!$F$7:$GB$306,120,FALSE))</f>
        <v>0</v>
      </c>
      <c r="EK228" s="99">
        <f>IF(ISNA(VLOOKUP($A228,'[2]1516 Exp_Rev Access'!$F$7:$GB$306,121,FALSE)),"",VLOOKUP($A228,'[2]1516 Exp_Rev Access'!$F$7:$GB$306,121,FALSE))</f>
        <v>0</v>
      </c>
      <c r="EL228" s="99">
        <f>IF(ISNA(VLOOKUP($A228,'[2]1516 Exp_Rev Access'!$F$7:$GB$306,122,FALSE)),"",VLOOKUP($A228,'[2]1516 Exp_Rev Access'!$F$7:$GB$306,122,FALSE))</f>
        <v>0</v>
      </c>
      <c r="EM228" s="99">
        <f>IF(ISNA(VLOOKUP($A228,'[2]1516 Exp_Rev Access'!$F$7:$GB$306,123,FALSE)),"",VLOOKUP($A228,'[2]1516 Exp_Rev Access'!$F$7:$GB$306,123,FALSE))</f>
        <v>153281.65</v>
      </c>
      <c r="EN228" s="99">
        <f>IF(ISNA(VLOOKUP($A228,'[2]1516 Exp_Rev Access'!$F$7:$GB$306,124,FALSE)),"",VLOOKUP($A228,'[2]1516 Exp_Rev Access'!$F$7:$GB$306,124,FALSE))</f>
        <v>0</v>
      </c>
      <c r="EO228" s="99">
        <f>IF(ISNA(VLOOKUP($A228,'[2]1516 Exp_Rev Access'!$F$7:$GB$306,125,FALSE)),"",VLOOKUP($A228,'[2]1516 Exp_Rev Access'!$F$7:$GB$306,125,FALSE))</f>
        <v>0</v>
      </c>
      <c r="EP228" s="99">
        <f>IF(ISNA(VLOOKUP($A228,'[2]1516 Exp_Rev Access'!$F$7:$GB$306,126,FALSE)),"",VLOOKUP($A228,'[2]1516 Exp_Rev Access'!$F$7:$GB$306,126,FALSE))</f>
        <v>0</v>
      </c>
      <c r="EQ228" s="99">
        <f>IF(ISNA(VLOOKUP($A228,'[2]1516 Exp_Rev Access'!$F$7:$GB$306,127,FALSE)),"",VLOOKUP($A228,'[2]1516 Exp_Rev Access'!$F$7:$GB$306,127,FALSE))</f>
        <v>0</v>
      </c>
      <c r="ER228" s="99">
        <f>IF(ISNA(VLOOKUP($A228,'[2]1516 Exp_Rev Access'!$F$7:$GB$306,128,FALSE)),"",VLOOKUP($A228,'[2]1516 Exp_Rev Access'!$F$7:$GB$306,128,FALSE))</f>
        <v>0</v>
      </c>
      <c r="ES228" s="99">
        <f>IF(ISNA(VLOOKUP($A228,'[2]1516 Exp_Rev Access'!$F$7:$GB$306,129,FALSE)),"",VLOOKUP($A228,'[2]1516 Exp_Rev Access'!$F$7:$GB$306,129,FALSE))</f>
        <v>0</v>
      </c>
      <c r="ET228" s="99">
        <f>IF(ISNA(VLOOKUP($A228,'[2]1516 Exp_Rev Access'!$F$7:$GB$306,130,FALSE)),"",VLOOKUP($A228,'[2]1516 Exp_Rev Access'!$F$7:$GB$306,130,FALSE))</f>
        <v>0</v>
      </c>
      <c r="EU228" s="99">
        <f>IF(ISNA(VLOOKUP($A228,'[2]1516 Exp_Rev Access'!$F$7:$GB$306,131,FALSE)),"",VLOOKUP($A228,'[2]1516 Exp_Rev Access'!$F$7:$GB$306,131,FALSE))</f>
        <v>0</v>
      </c>
      <c r="EV228" s="99">
        <f>IF(ISNA(VLOOKUP($A228,'[2]1516 Exp_Rev Access'!$F$7:$GB$306,132,FALSE)),"",VLOOKUP($A228,'[2]1516 Exp_Rev Access'!$F$7:$GB$306,132,FALSE))</f>
        <v>0</v>
      </c>
      <c r="EW228" s="99">
        <f>IF(ISNA(VLOOKUP($A228,'[2]1516 Exp_Rev Access'!$F$7:$GB$306,133,FALSE)),"",VLOOKUP($A228,'[2]1516 Exp_Rev Access'!$F$7:$GB$306,133,FALSE))</f>
        <v>0</v>
      </c>
      <c r="EX228" s="99">
        <f>IF(ISNA(VLOOKUP($A228,'[2]1516 Exp_Rev Access'!$F$7:$GB$306,134,FALSE)),"",VLOOKUP($A228,'[2]1516 Exp_Rev Access'!$F$7:$GB$306,134,FALSE))</f>
        <v>0</v>
      </c>
      <c r="EY228" s="99">
        <f>IF(ISNA(VLOOKUP($A228,'[2]1516 Exp_Rev Access'!$F$7:$GB$306,135,FALSE)),"",VLOOKUP($A228,'[2]1516 Exp_Rev Access'!$F$7:$GB$306,135,FALSE))</f>
        <v>0</v>
      </c>
      <c r="EZ228" s="99">
        <f>IF(ISNA(VLOOKUP($A228,'[2]1516 Exp_Rev Access'!$F$7:$GB$306,136,FALSE)),"",VLOOKUP($A228,'[2]1516 Exp_Rev Access'!$F$7:$GB$306,136,FALSE))</f>
        <v>0</v>
      </c>
      <c r="FA228" s="99">
        <f>IF(ISNA(VLOOKUP($A228,'[2]1516 Exp_Rev Access'!$F$7:$GB$306,137,FALSE)),"",VLOOKUP($A228,'[2]1516 Exp_Rev Access'!$F$7:$GB$306,137,FALSE))</f>
        <v>0</v>
      </c>
      <c r="FB228" s="99">
        <f>IF(ISNA(VLOOKUP($A228,'[2]1516 Exp_Rev Access'!$F$7:$GB$306,138,FALSE)),"",VLOOKUP($A228,'[2]1516 Exp_Rev Access'!$F$7:$GB$306,138,FALSE))</f>
        <v>0</v>
      </c>
      <c r="FC228" s="99">
        <f>IF(ISNA(VLOOKUP($A228,'[2]1516 Exp_Rev Access'!$F$7:$GB$306,139,FALSE)),"",VLOOKUP($A228,'[2]1516 Exp_Rev Access'!$F$7:$GB$306,139,FALSE))</f>
        <v>0</v>
      </c>
      <c r="FD228" s="99">
        <f>IF(ISNA(VLOOKUP($A228,'[2]1516 Exp_Rev Access'!$F$7:$FS$306,140,FALSE)),"",VLOOKUP($A228,'[2]1516 Exp_Rev Access'!$F$7:$FS$306,140,FALSE))</f>
        <v>0</v>
      </c>
      <c r="FE228" s="99">
        <f>IF(ISNA(VLOOKUP($A228,'[2]1516 Exp_Rev Access'!$F$7:$FS$306,141,FALSE)),"",VLOOKUP($A228,'[2]1516 Exp_Rev Access'!$F$7:$FS$306,141,FALSE))</f>
        <v>0</v>
      </c>
      <c r="FF228" s="99">
        <f>IF(ISNA(VLOOKUP($A228,'[2]1516 Exp_Rev Access'!$F$7:$FS$306,142,FALSE)),"",VLOOKUP($A228,'[2]1516 Exp_Rev Access'!$F$7:$FS$306,142,FALSE))</f>
        <v>0</v>
      </c>
      <c r="FG228" s="99">
        <f>IF(ISNA(VLOOKUP($A228,'[2]1516 Exp_Rev Access'!$F$7:$FS$306,143,FALSE)),"",VLOOKUP($A228,'[2]1516 Exp_Rev Access'!$F$7:$FS$306,143,FALSE))</f>
        <v>0</v>
      </c>
      <c r="FH228" s="99">
        <f>IF(ISNA(VLOOKUP($A228,'[2]1516 Exp_Rev Access'!$F$7:$FS$306,144,FALSE)),"",VLOOKUP($A228,'[2]1516 Exp_Rev Access'!$F$7:$FS$306,144,FALSE))</f>
        <v>133.59</v>
      </c>
      <c r="FI228" s="99">
        <f>IF(ISNA(VLOOKUP($A228,'[2]1516 Exp_Rev Access'!$F$7:$FS$306,145,FALSE)),"",VLOOKUP($A228,'[2]1516 Exp_Rev Access'!$F$7:$FS$306,145,FALSE))</f>
        <v>0</v>
      </c>
      <c r="FJ228" s="99">
        <f>IF(ISNA(VLOOKUP($A228,'[2]1516 Exp_Rev Access'!$F$7:$FS$306,146,FALSE)),"",VLOOKUP($A228,'[2]1516 Exp_Rev Access'!$F$7:$FS$306,146,FALSE))</f>
        <v>0</v>
      </c>
      <c r="FK228" s="99">
        <f>IF(ISNA(VLOOKUP($A228,'[2]1516 Exp_Rev Access'!$F$7:$FS$306,147,FALSE)),"",VLOOKUP($A228,'[2]1516 Exp_Rev Access'!$F$7:$FS$306,147,FALSE))</f>
        <v>50452.39</v>
      </c>
      <c r="FL228" s="99">
        <f>IF(ISNA(VLOOKUP($A228,'[2]1516 Exp_Rev Access'!$F$7:$FS$306,148,FALSE)),"",VLOOKUP($A228,'[2]1516 Exp_Rev Access'!$F$7:$FS$306,148,FALSE))</f>
        <v>0</v>
      </c>
      <c r="FM228" s="99">
        <f>IF(ISNA(VLOOKUP($A228,'[2]1516 Exp_Rev Access'!$F$7:$FS$306,149,FALSE)),"",VLOOKUP($A228,'[2]1516 Exp_Rev Access'!$F$7:$FS$306,149,FALSE))</f>
        <v>0</v>
      </c>
      <c r="FN228" s="99">
        <f>IF(ISNA(VLOOKUP($A228,'[2]1516 Exp_Rev Access'!$F$7:$FS$306,150,FALSE)),"",VLOOKUP($A228,'[2]1516 Exp_Rev Access'!$F$7:$FS$306,150,FALSE))</f>
        <v>0</v>
      </c>
      <c r="FO228" s="99">
        <f>IF(ISNA(VLOOKUP($A228,'[2]1516 Exp_Rev Access'!$F$7:$FS$306,151,FALSE)),"",VLOOKUP($A228,'[2]1516 Exp_Rev Access'!$F$7:$FS$306,151,FALSE))</f>
        <v>0</v>
      </c>
      <c r="FP228" s="99">
        <f>IF(ISNA(VLOOKUP($A228,'[2]1516 Exp_Rev Access'!$F$7:$FS$306,152,FALSE)),"",VLOOKUP($A228,'[2]1516 Exp_Rev Access'!$F$7:$FS$306,152,FALSE))</f>
        <v>0</v>
      </c>
      <c r="FQ228" s="99">
        <f>IF(ISNA(VLOOKUP($A228,'[2]1516 Exp_Rev Access'!$F$7:$FS$306,153,FALSE)),"",VLOOKUP($A228,'[2]1516 Exp_Rev Access'!$F$7:$FS$306,153,FALSE))</f>
        <v>3541.42</v>
      </c>
      <c r="FR228" s="101">
        <f t="shared" si="283"/>
        <v>792693.95000000007</v>
      </c>
      <c r="FS228" s="72">
        <f t="shared" si="284"/>
        <v>9.5820960132284666E-2</v>
      </c>
      <c r="FT228" s="94">
        <f t="shared" si="285"/>
        <v>1768.3798465176465</v>
      </c>
      <c r="FU228" s="99">
        <f>IF(ISNA(VLOOKUP($A228,'[2]1516 Exp_Rev Access'!$F$7:$GB$306,154,FALSE)),"",VLOOKUP($A228,'[2]1516 Exp_Rev Access'!$F$7:$GB$306,154,FALSE))</f>
        <v>0</v>
      </c>
      <c r="FV228" s="99">
        <f>IF(ISNA(VLOOKUP($A228,'[2]1516 Exp_Rev Access'!$F$7:$GB$306,155,FALSE)),"",VLOOKUP($A228,'[2]1516 Exp_Rev Access'!$F$7:$GB$306,155,FALSE))</f>
        <v>0</v>
      </c>
      <c r="FW228" s="99">
        <f>IF(ISNA(VLOOKUP($A228,'[2]1516 Exp_Rev Access'!$F$7:$GB$306,156,FALSE)),"",VLOOKUP($A228,'[2]1516 Exp_Rev Access'!$F$7:$GB$306,156,FALSE))</f>
        <v>0</v>
      </c>
      <c r="FX228" s="99">
        <f>IF(ISNA(VLOOKUP($A228,'[2]1516 Exp_Rev Access'!$F$7:$GB$306,157,FALSE)),"",VLOOKUP($A228,'[2]1516 Exp_Rev Access'!$F$7:$GB$306,157,FALSE))</f>
        <v>0</v>
      </c>
      <c r="FY228" s="99">
        <f>IF(ISNA(VLOOKUP($A228,'[2]1516 Exp_Rev Access'!$F$7:$GB$306,158,FALSE)),"",VLOOKUP($A228,'[2]1516 Exp_Rev Access'!$F$7:$GB$306,158,FALSE))</f>
        <v>0</v>
      </c>
      <c r="FZ228" s="99">
        <f>IF(ISNA(VLOOKUP($A228,'[2]1516 Exp_Rev Access'!$F$7:$GB$306,159,FALSE)),"",VLOOKUP($A228,'[2]1516 Exp_Rev Access'!$F$7:$GB$306,159,FALSE))</f>
        <v>0</v>
      </c>
      <c r="GA228" s="99">
        <f>IF(ISNA(VLOOKUP($A228,'[2]1516 Exp_Rev Access'!$F$7:$GB$306,160,FALSE)),"",VLOOKUP($A228,'[2]1516 Exp_Rev Access'!$F$7:$GB$306,160,FALSE))</f>
        <v>0</v>
      </c>
      <c r="GB228" s="99">
        <f>IF(ISNA(VLOOKUP($A228,'[2]1516 Exp_Rev Access'!$F$7:$GB$306,161,FALSE)),"",VLOOKUP($A228,'[2]1516 Exp_Rev Access'!$F$7:$GB$306,161,FALSE))</f>
        <v>0</v>
      </c>
      <c r="GC228" s="99">
        <f>IF(ISNA(VLOOKUP($A228,'[2]1516 Exp_Rev Access'!$F$7:$GB$306,162,FALSE)),"",VLOOKUP($A228,'[2]1516 Exp_Rev Access'!$F$7:$GB$306,162,FALSE))</f>
        <v>0</v>
      </c>
      <c r="GD228" s="99">
        <f>IF(ISNA(VLOOKUP($A228,'[2]1516 Exp_Rev Access'!$F$7:$GB$306,163,FALSE)),"",VLOOKUP($A228,'[2]1516 Exp_Rev Access'!$F$7:$GB$306,163,FALSE))</f>
        <v>0</v>
      </c>
      <c r="GE228" s="99">
        <f>IF(ISNA(VLOOKUP($A228,'[2]1516 Exp_Rev Access'!$F$7:$GB$306,164,FALSE)),"",VLOOKUP($A228,'[2]1516 Exp_Rev Access'!$F$7:$GB$306,164,FALSE))</f>
        <v>0</v>
      </c>
      <c r="GF228" s="99">
        <f>IF(ISNA(VLOOKUP($A228,'[2]1516 Exp_Rev Access'!$F$7:$GB$306,165,FALSE)),"",VLOOKUP($A228,'[2]1516 Exp_Rev Access'!$F$7:$GB$306,165,FALSE))</f>
        <v>0</v>
      </c>
      <c r="GG228" s="99">
        <f>IF(ISNA(VLOOKUP($A228,'[2]1516 Exp_Rev Access'!$F$7:$GB$306,166,FALSE)),"",VLOOKUP($A228,'[2]1516 Exp_Rev Access'!$F$7:$GB$306,166,FALSE))</f>
        <v>0</v>
      </c>
      <c r="GH228" s="99">
        <f>IF(ISNA(VLOOKUP($A228,'[2]1516 Exp_Rev Access'!$F$7:$GB$306,167,FALSE)),"",VLOOKUP($A228,'[2]1516 Exp_Rev Access'!$F$7:$GB$306,167,FALSE))</f>
        <v>0</v>
      </c>
      <c r="GI228" s="99">
        <f>IF(ISNA(VLOOKUP($A228,'[2]1516 Exp_Rev Access'!$F$7:$GB$306,168,FALSE)),"",VLOOKUP($A228,'[2]1516 Exp_Rev Access'!$F$7:$GB$306,168,FALSE))</f>
        <v>0</v>
      </c>
      <c r="GJ228" s="99">
        <f>IF(ISNA(VLOOKUP($A228,'[2]1516 Exp_Rev Access'!$F$7:$GB$306,169,FALSE)),"",VLOOKUP($A228,'[2]1516 Exp_Rev Access'!$F$7:$GB$306,169,FALSE))</f>
        <v>4205.7</v>
      </c>
      <c r="GK228" s="99">
        <f>IF(ISNA(VLOOKUP($A228,'[2]1516 Exp_Rev Access'!$F$7:$GB$306,170,FALSE)),"",VLOOKUP($A228,'[2]1516 Exp_Rev Access'!$F$7:$GB$306,170,FALSE))</f>
        <v>2671.98</v>
      </c>
      <c r="GL228" s="99">
        <f>IF(ISNA(VLOOKUP($A228,'[2]1516 Exp_Rev Access'!$F$7:$GB$306,171,FALSE)),"",VLOOKUP($A228,'[2]1516 Exp_Rev Access'!$F$7:$GB$306,171,FALSE))</f>
        <v>0</v>
      </c>
      <c r="GM228" s="99">
        <f>IF(ISNA(VLOOKUP($A228,'[2]1516 Exp_Rev Access'!$F$7:$GB$306,172,FALSE)),"",VLOOKUP($A228,'[2]1516 Exp_Rev Access'!$F$7:$GB$306,172,FALSE))</f>
        <v>0</v>
      </c>
      <c r="GN228" s="99">
        <f>IF(ISNA(VLOOKUP($A228,'[2]1516 Exp_Rev Access'!$F$7:$GB$306,173,FALSE)),"",VLOOKUP($A228,'[2]1516 Exp_Rev Access'!$F$7:$GB$306,173,FALSE))</f>
        <v>0</v>
      </c>
      <c r="GO228" s="99">
        <f>IF(ISNA(VLOOKUP($A228,'[2]1516 Exp_Rev Access'!$F$7:$GB$306,174,FALSE)),"",VLOOKUP($A228,'[2]1516 Exp_Rev Access'!$F$7:$GB$306,174,FALSE))</f>
        <v>0</v>
      </c>
      <c r="GP228" s="99">
        <f>IF(ISNA(VLOOKUP($A228,'[2]1516 Exp_Rev Access'!$F$7:$GB$306,175,FALSE)),"",VLOOKUP($A228,'[2]1516 Exp_Rev Access'!$F$7:$GB$306,175,FALSE))</f>
        <v>0</v>
      </c>
      <c r="GQ228" s="99">
        <f>IF(ISNA(VLOOKUP($A228,'[2]1516 Exp_Rev Access'!$F$7:$GB$306,176,FALSE)),"",VLOOKUP($A228,'[2]1516 Exp_Rev Access'!$F$7:$GB$306,176,FALSE))</f>
        <v>0</v>
      </c>
      <c r="GR228" s="99">
        <f>IF(ISNA(VLOOKUP($A228,'[2]1516 Exp_Rev Access'!$F$7:$GB$306,177,FALSE)),"",VLOOKUP($A228,'[2]1516 Exp_Rev Access'!$F$7:$GB$306,177,FALSE))</f>
        <v>0</v>
      </c>
      <c r="GS228" s="99">
        <f>IF(ISNA(VLOOKUP($A228,'[2]1516 Exp_Rev Access'!$F$7:$GB$306,178,FALSE)),"",VLOOKUP($A228,'[2]1516 Exp_Rev Access'!$F$7:$GB$306,178,FALSE))</f>
        <v>0</v>
      </c>
      <c r="GT228" s="101">
        <f t="shared" si="286"/>
        <v>6877.68</v>
      </c>
      <c r="GU228" s="72">
        <f t="shared" si="287"/>
        <v>8.3137496013765662E-4</v>
      </c>
      <c r="GV228" s="84">
        <f t="shared" si="288"/>
        <v>15.343059831347881</v>
      </c>
    </row>
    <row r="229" spans="1:206" customFormat="1" ht="12" customHeight="1" x14ac:dyDescent="0.2">
      <c r="A229" s="96" t="s">
        <v>565</v>
      </c>
      <c r="B229" s="69" t="s">
        <v>566</v>
      </c>
      <c r="C229" s="80">
        <f>IF(ISNA(VLOOKUP($A229,'[2]1516 enrollment_Rev_Exp by size'!$A$6:$G$320,3,FALSE)),"",VLOOKUP($A229,'[2]1516 enrollment_Rev_Exp by size'!$A$6:$G$320,3,FALSE))</f>
        <v>523.23000000000013</v>
      </c>
      <c r="D229" s="97">
        <v>6589364.6900000004</v>
      </c>
      <c r="E229" s="80">
        <f t="shared" si="268"/>
        <v>6589364.6899999995</v>
      </c>
      <c r="F229" s="80">
        <f t="shared" si="269"/>
        <v>0</v>
      </c>
      <c r="G229" s="98">
        <f>IF(ISNA(VLOOKUP($A229,'[2]1516 Exp_Rev Access'!$F$7:$FS$306,2,FALSE)),"",VLOOKUP($A229,'[2]1516 Exp_Rev Access'!$F$7:$FS$306,2,FALSE))</f>
        <v>829793.13</v>
      </c>
      <c r="H229" s="98">
        <f>IF(ISNA(VLOOKUP($A229,'[2]1516 Exp_Rev Access'!$F$7:$FS$306,3,FALSE)),"",VLOOKUP($A229,'[2]1516 Exp_Rev Access'!$F$7:$FS$306,3,FALSE))</f>
        <v>0</v>
      </c>
      <c r="I229" s="98">
        <f>IF(ISNA(VLOOKUP($A229,'[2]1516 Exp_Rev Access'!$F$7:$FS$306,4,FALSE)),"",VLOOKUP($A229,'[2]1516 Exp_Rev Access'!$F$7:$FS$306,4,FALSE))</f>
        <v>0</v>
      </c>
      <c r="J229" s="98">
        <f>IF(ISNA(VLOOKUP($A229,'[2]1516 Exp_Rev Access'!$F$7:$FS$306,5,FALSE)),"",VLOOKUP($A229,'[2]1516 Exp_Rev Access'!$F$7:$FS$306,5,FALSE))</f>
        <v>97631.78</v>
      </c>
      <c r="K229" s="98">
        <f>IF(ISNA(VLOOKUP($A229,'[2]1516 Exp_Rev Access'!$F$7:$FS$306,6,FALSE)),"",VLOOKUP($A229,'[2]1516 Exp_Rev Access'!$F$7:$FS$306,6,FALSE))</f>
        <v>0</v>
      </c>
      <c r="L229" s="98">
        <f>IF(ISNA(VLOOKUP($A229,'[2]1516 Exp_Rev Access'!$F$7:$FS$306,7,FALSE)),"",VLOOKUP($A229,'[2]1516 Exp_Rev Access'!$F$7:$FS$306,7,FALSE))</f>
        <v>0</v>
      </c>
      <c r="M229" s="90">
        <f t="shared" si="270"/>
        <v>927424.91</v>
      </c>
      <c r="N229" s="72">
        <f>M229/D229</f>
        <v>0.14074572491145576</v>
      </c>
      <c r="O229" s="73">
        <f>M229/C229</f>
        <v>1772.4994935305695</v>
      </c>
      <c r="P229" s="99">
        <f>IF(ISNA(VLOOKUP($A229,'[2]1516 Exp_Rev Access'!$F$7:$FS$306,8,FALSE)),"",VLOOKUP($A229,'[2]1516 Exp_Rev Access'!$F$7:$FS$306,8,FALSE))</f>
        <v>4320.24</v>
      </c>
      <c r="Q229" s="99">
        <f>IF(ISNA(VLOOKUP($A229,'[2]1516 Exp_Rev Access'!$F$7:$FS$306,9,FALSE)),"",VLOOKUP($A229,'[2]1516 Exp_Rev Access'!$F$7:$FS$306,9,FALSE))</f>
        <v>0</v>
      </c>
      <c r="R229" s="99">
        <f>IF(ISNA(VLOOKUP($A229,'[2]1516 Exp_Rev Access'!$F$7:$FS$306,10,FALSE)),"",VLOOKUP($A229,'[2]1516 Exp_Rev Access'!$F$7:$FS$306,10,FALSE))</f>
        <v>0</v>
      </c>
      <c r="S229" s="99">
        <f>IF(ISNA(VLOOKUP($A229,'[2]1516 Exp_Rev Access'!$F$7:$FS$306,11,FALSE)),"",VLOOKUP($A229,'[2]1516 Exp_Rev Access'!$F$7:$FS$306,11,FALSE))</f>
        <v>0</v>
      </c>
      <c r="T229" s="99">
        <f>IF(ISNA(VLOOKUP($A229,'[2]1516 Exp_Rev Access'!$F$7:$FS$306,12,FALSE)),"",VLOOKUP($A229,'[2]1516 Exp_Rev Access'!$F$7:$FS$306,12,FALSE))</f>
        <v>0</v>
      </c>
      <c r="U229" s="99">
        <f>IF(ISNA(VLOOKUP($A229,'[2]1516 Exp_Rev Access'!$F$7:$FS$306,13,FALSE)),"",VLOOKUP($A229,'[2]1516 Exp_Rev Access'!$F$7:$FS$306,13,FALSE))</f>
        <v>0</v>
      </c>
      <c r="V229" s="99">
        <f>IF(ISNA(VLOOKUP($A229,'[2]1516 Exp_Rev Access'!$F$7:$FS$306,14,FALSE)),"",VLOOKUP($A229,'[2]1516 Exp_Rev Access'!$F$7:$FS$306,14,FALSE))</f>
        <v>0</v>
      </c>
      <c r="W229" s="99">
        <f>IF(ISNA(VLOOKUP($A229,'[2]1516 Exp_Rev Access'!$F$7:$FS$306,15,FALSE)),"",VLOOKUP($A229,'[2]1516 Exp_Rev Access'!$F$7:$FS$306,15,FALSE))</f>
        <v>0</v>
      </c>
      <c r="X229" s="99">
        <f>IF(ISNA(VLOOKUP($A229,'[2]1516 Exp_Rev Access'!$F$7:$FS$306,16,FALSE)),"",VLOOKUP($A229,'[2]1516 Exp_Rev Access'!$F$7:$FS$306,16,FALSE))</f>
        <v>2135.0300000000002</v>
      </c>
      <c r="Y229" s="99">
        <f>IF(ISNA(VLOOKUP($A229,'[2]1516 Exp_Rev Access'!$F$7:$FS$306,17,FALSE)),"",VLOOKUP($A229,'[2]1516 Exp_Rev Access'!$F$7:$FS$306,17,FALSE))</f>
        <v>0</v>
      </c>
      <c r="Z229" s="99">
        <f>IF(ISNA(VLOOKUP($A229,'[2]1516 Exp_Rev Access'!$F$7:$FS$306,18,FALSE)),"",VLOOKUP($A229,'[2]1516 Exp_Rev Access'!$F$7:$FS$306,18,FALSE))</f>
        <v>0</v>
      </c>
      <c r="AA229" s="99">
        <f>IF(ISNA(VLOOKUP($A229,'[2]1516 Exp_Rev Access'!$F$7:$FS$306,19,FALSE)),"",VLOOKUP($A229,'[2]1516 Exp_Rev Access'!$F$7:$FS$306,19,FALSE))</f>
        <v>0</v>
      </c>
      <c r="AB229" s="99">
        <f>IF(ISNA(VLOOKUP($A229,'[2]1516 Exp_Rev Access'!$F$7:$FS$306,20,FALSE)),"",VLOOKUP($A229,'[2]1516 Exp_Rev Access'!$F$7:$FS$306,20,FALSE))</f>
        <v>1533.7</v>
      </c>
      <c r="AC229" s="99">
        <f>IF(ISNA(VLOOKUP($A229,'[2]1516 Exp_Rev Access'!$F$7:$FS$306,21,FALSE)),"",VLOOKUP($A229,'[2]1516 Exp_Rev Access'!$F$7:$FS$306,21,FALSE))</f>
        <v>37062.160000000003</v>
      </c>
      <c r="AD229" s="99">
        <f>IF(ISNA(VLOOKUP($A229,'[2]1516 Exp_Rev Access'!$F$7:$FS$306,22,FALSE)),"",VLOOKUP($A229,'[2]1516 Exp_Rev Access'!$F$7:$FS$306,22,FALSE))</f>
        <v>4551.59</v>
      </c>
      <c r="AE229" s="99">
        <f>IF(ISNA(VLOOKUP($A229,'[2]1516 Exp_Rev Access'!$F$7:$FS$306,23,FALSE)),"",VLOOKUP($A229,'[2]1516 Exp_Rev Access'!$F$7:$FS$306,23,FALSE))</f>
        <v>0</v>
      </c>
      <c r="AF229" s="99">
        <f>IF(ISNA(VLOOKUP($A229,'[2]1516 Exp_Rev Access'!$F$7:$FS$306,24,FALSE)),"",VLOOKUP($A229,'[2]1516 Exp_Rev Access'!$F$7:$FS$306,24,FALSE))</f>
        <v>2368.1999999999998</v>
      </c>
      <c r="AG229" s="99">
        <f>IF(ISNA(VLOOKUP($A229,'[2]1516 Exp_Rev Access'!$F$7:$FS$306,25,FALSE)),"",VLOOKUP($A229,'[2]1516 Exp_Rev Access'!$F$7:$FS$306,25,FALSE))</f>
        <v>106668.81</v>
      </c>
      <c r="AH229" s="98">
        <f>IF(ISNA(VLOOKUP($A229,'[2]1516 Exp_Rev Access'!$F$7:$FS$306,26,FALSE)),"",VLOOKUP($A229,'[2]1516 Exp_Rev Access'!$F$7:$FS$306,26,FALSE))</f>
        <v>270</v>
      </c>
      <c r="AI229" s="98">
        <f>IF(ISNA(VLOOKUP($A229,'[2]1516 Exp_Rev Access'!$F$7:$FS$306,27,FALSE)),"",VLOOKUP($A229,'[2]1516 Exp_Rev Access'!$F$7:$FS$306,27,FALSE))</f>
        <v>0</v>
      </c>
      <c r="AJ229" s="98">
        <f>IF(ISNA(VLOOKUP($A229,'[2]1516 Exp_Rev Access'!$F$7:$FS$306,28,FALSE)),"",VLOOKUP($A229,'[2]1516 Exp_Rev Access'!$F$7:$FS$306,28,FALSE))</f>
        <v>3657.19</v>
      </c>
      <c r="AK229" s="98">
        <f>IF(ISNA(VLOOKUP($A229,'[2]1516 Exp_Rev Access'!$F$7:$FS$306,29,FALSE)),"",VLOOKUP($A229,'[2]1516 Exp_Rev Access'!$F$7:$FS$306,29,FALSE))</f>
        <v>0</v>
      </c>
      <c r="AL229" s="100">
        <f t="shared" si="273"/>
        <v>162566.91999999998</v>
      </c>
      <c r="AM229" s="72">
        <f t="shared" si="274"/>
        <v>2.4671106798309562E-2</v>
      </c>
      <c r="AN229" s="94">
        <f t="shared" si="275"/>
        <v>310.69877491734024</v>
      </c>
      <c r="AO229" s="99">
        <f>IF(ISNA(VLOOKUP($A229,'[2]1516 Exp_Rev Access'!$F$7:$GB$306,30,FALSE)),"",VLOOKUP($A229,'[2]1516 Exp_Rev Access'!$F$7:$FS$306,30,FALSE))</f>
        <v>3509044.25</v>
      </c>
      <c r="AP229" s="99">
        <f>IF(ISNA(VLOOKUP($A229,'[2]1516 Exp_Rev Access'!$F$7:$GB$306,31,FALSE)),"",VLOOKUP($A229,'[2]1516 Exp_Rev Access'!$F$7:$FS$306,31,FALSE))</f>
        <v>148028.89000000001</v>
      </c>
      <c r="AQ229" s="99">
        <f>IF(ISNA(VLOOKUP($A229,'[2]1516 Exp_Rev Access'!$F$7:$GB$306,32,FALSE)),"",VLOOKUP($A229,'[2]1516 Exp_Rev Access'!$F$7:$FS$306,32,FALSE))</f>
        <v>149236.24</v>
      </c>
      <c r="AR229" s="99">
        <f>IF(ISNA(VLOOKUP($A229,'[2]1516 Exp_Rev Access'!$F$7:$GB$306,33,FALSE)),"",VLOOKUP($A229,'[2]1516 Exp_Rev Access'!$F$7:$FS$306,33,FALSE))</f>
        <v>46870.51</v>
      </c>
      <c r="AS229" s="99">
        <f>IF(ISNA(VLOOKUP($A229,'[2]1516 Exp_Rev Access'!$F$7:$GB$306,34,FALSE)),"",VLOOKUP($A229,'[2]1516 Exp_Rev Access'!$F$7:$FS$306,34,FALSE))</f>
        <v>0</v>
      </c>
      <c r="AT229" s="101">
        <f t="shared" si="276"/>
        <v>3853179.8899999997</v>
      </c>
      <c r="AU229" s="72">
        <f t="shared" si="277"/>
        <v>0.58475741915568491</v>
      </c>
      <c r="AV229" s="94">
        <f t="shared" si="278"/>
        <v>7364.2182023202013</v>
      </c>
      <c r="AW229" s="99">
        <f>IF(ISNA(VLOOKUP($A229,'[2]1516 Exp_Rev Access'!$F$7:$GB$306,35,FALSE)),"",VLOOKUP($A229,'[2]1516 Exp_Rev Access'!$F$7:$GB$306,35,FALSE))</f>
        <v>0</v>
      </c>
      <c r="AX229" s="99">
        <f>IF(ISNA(VLOOKUP($A229,'[2]1516 Exp_Rev Access'!$F$7:$GB$306,36,FALSE)),"",VLOOKUP($A229,'[2]1516 Exp_Rev Access'!$F$7:$GB$306,36,FALSE))</f>
        <v>428232</v>
      </c>
      <c r="AY229" s="99">
        <f>IF(ISNA(VLOOKUP($A229,'[2]1516 Exp_Rev Access'!$F$7:$GB$306,37,FALSE)),"",VLOOKUP($A229,'[2]1516 Exp_Rev Access'!$F$7:$GB$306,37,FALSE))</f>
        <v>32717.42</v>
      </c>
      <c r="AZ229" s="99">
        <f>IF(ISNA(VLOOKUP($A229,'[2]1516 Exp_Rev Access'!$F$7:$GB$306,38,FALSE)),"",VLOOKUP($A229,'[2]1516 Exp_Rev Access'!$F$7:$GB$306,38,FALSE))</f>
        <v>0</v>
      </c>
      <c r="BA229" s="99">
        <f>IF(ISNA(VLOOKUP($A229,'[2]1516 Exp_Rev Access'!$F$7:$GB$306,39,FALSE)),"",VLOOKUP($A229,'[2]1516 Exp_Rev Access'!$F$7:$GB$306,39,FALSE))</f>
        <v>0</v>
      </c>
      <c r="BB229" s="99">
        <f>IF(ISNA(VLOOKUP($A229,'[2]1516 Exp_Rev Access'!$F$7:$GB$306,40,FALSE)),"",VLOOKUP($A229,'[2]1516 Exp_Rev Access'!$F$7:$GB$306,40,FALSE))</f>
        <v>154274.09</v>
      </c>
      <c r="BC229" s="99">
        <f>IF(ISNA(VLOOKUP($A229,'[2]1516 Exp_Rev Access'!$F$7:$GB$306,41,FALSE)),"",VLOOKUP($A229,'[2]1516 Exp_Rev Access'!$F$7:$GB$306,41,FALSE))</f>
        <v>0</v>
      </c>
      <c r="BD229" s="99">
        <f>IF(ISNA(VLOOKUP($A229,'[2]1516 Exp_Rev Access'!$F$7:$GB$306,42,FALSE)),"",VLOOKUP($A229,'[2]1516 Exp_Rev Access'!$F$7:$GB$306,42,FALSE))</f>
        <v>23924.799999999999</v>
      </c>
      <c r="BE229" s="99">
        <f>IF(ISNA(VLOOKUP($A229,'[2]1516 Exp_Rev Access'!$F$7:$GB$306,43,FALSE)),"",VLOOKUP($A229,'[2]1516 Exp_Rev Access'!$F$7:$GB$306,43,FALSE))</f>
        <v>0</v>
      </c>
      <c r="BF229" s="99">
        <f>IF(ISNA(VLOOKUP($A229,'[2]1516 Exp_Rev Access'!$F$7:$GB$306,44,FALSE)),"",VLOOKUP($A229,'[2]1516 Exp_Rev Access'!$F$7:$GB$306,44,FALSE))</f>
        <v>66297.81</v>
      </c>
      <c r="BG229" s="99">
        <f>IF(ISNA(VLOOKUP($A229,'[2]1516 Exp_Rev Access'!$F$7:$GB$306,45,FALSE)),"",VLOOKUP($A229,'[2]1516 Exp_Rev Access'!$F$7:$GB$306,45,FALSE))</f>
        <v>5223.22</v>
      </c>
      <c r="BH229" s="99">
        <f>IF(ISNA(VLOOKUP($A229,'[2]1516 Exp_Rev Access'!$F$7:$GB$306,46,FALSE)),"",VLOOKUP($A229,'[2]1516 Exp_Rev Access'!$F$7:$GB$306,46,FALSE))</f>
        <v>0</v>
      </c>
      <c r="BI229" s="99">
        <f>IF(ISNA(VLOOKUP($A229,'[2]1516 Exp_Rev Access'!$F$7:$GB$306,47,FALSE)),"",VLOOKUP($A229,'[2]1516 Exp_Rev Access'!$F$7:$GB$306,47,FALSE))</f>
        <v>3868.34</v>
      </c>
      <c r="BJ229" s="99">
        <f>IF(ISNA(VLOOKUP($A229,'[2]1516 Exp_Rev Access'!$F$7:$GB$306,48,FALSE)),"",VLOOKUP($A229,'[2]1516 Exp_Rev Access'!$F$7:$GB$306,48,FALSE))</f>
        <v>291489.78000000003</v>
      </c>
      <c r="BK229" s="99">
        <f>IF(ISNA(VLOOKUP($A229,'[2]1516 Exp_Rev Access'!$F$7:$GB$306,49,FALSE)),"",VLOOKUP($A229,'[2]1516 Exp_Rev Access'!$F$7:$GB$306,49,FALSE))</f>
        <v>0</v>
      </c>
      <c r="BL229" s="99">
        <f>IF(ISNA(VLOOKUP($A229,'[2]1516 Exp_Rev Access'!$F$7:$GB$306,50,FALSE)),"",VLOOKUP($A229,'[2]1516 Exp_Rev Access'!$F$7:$GB$306,50,FALSE))</f>
        <v>0</v>
      </c>
      <c r="BM229" s="99">
        <f>IF(ISNA(VLOOKUP($A229,'[2]1516 Exp_Rev Access'!$F$7:$GB$306,51,FALSE)),"",VLOOKUP($A229,'[2]1516 Exp_Rev Access'!$F$7:$GB$306,51,FALSE))</f>
        <v>0</v>
      </c>
      <c r="BN229" s="99">
        <f>IF(ISNA(VLOOKUP($A229,'[2]1516 Exp_Rev Access'!$F$7:$GB$306,52,FALSE)),"",VLOOKUP($A229,'[2]1516 Exp_Rev Access'!$F$7:$GB$306,52,FALSE))</f>
        <v>0</v>
      </c>
      <c r="BO229" s="99">
        <f>IF(ISNA(VLOOKUP($A229,'[2]1516 Exp_Rev Access'!$F$7:$GB$306,53,FALSE)),"",VLOOKUP($A229,'[2]1516 Exp_Rev Access'!$F$7:$GB$306,53,FALSE))</f>
        <v>0</v>
      </c>
      <c r="BP229" s="99">
        <f>IF(ISNA(VLOOKUP($A229,'[2]1516 Exp_Rev Access'!$F$7:$GB$306,54,FALSE)),"",VLOOKUP($A229,'[2]1516 Exp_Rev Access'!$F$7:$GB$306,54,FALSE))</f>
        <v>0</v>
      </c>
      <c r="BQ229" s="99">
        <f>IF(ISNA(VLOOKUP($A229,'[2]1516 Exp_Rev Access'!$F$7:$GB$306,55,FALSE)),"",VLOOKUP($A229,'[2]1516 Exp_Rev Access'!$F$7:$GB$306,55,FALSE))</f>
        <v>0</v>
      </c>
      <c r="BR229" s="99">
        <f>IF(ISNA(VLOOKUP($A229,'[2]1516 Exp_Rev Access'!$F$7:$GB$306,56,FALSE)),"",VLOOKUP($A229,'[2]1516 Exp_Rev Access'!$F$7:$GB$306,56,FALSE))</f>
        <v>0</v>
      </c>
      <c r="BS229" s="99">
        <f>IF(ISNA(VLOOKUP($A229,'[2]1516 Exp_Rev Access'!$F$7:$GB$306,57,FALSE)),"",VLOOKUP($A229,'[2]1516 Exp_Rev Access'!$F$7:$GB$306,57,FALSE))</f>
        <v>0</v>
      </c>
      <c r="BT229" s="99">
        <f>IF(ISNA(VLOOKUP($A229,'[2]1516 Exp_Rev Access'!$F$7:$GB$306,58,FALSE)),"",VLOOKUP($A229,'[2]1516 Exp_Rev Access'!$F$7:$GB$306,58,FALSE))</f>
        <v>0</v>
      </c>
      <c r="BU229" s="102">
        <f t="shared" si="279"/>
        <v>1006027.4600000001</v>
      </c>
      <c r="BV229" s="72">
        <f t="shared" si="280"/>
        <v>0.15267442421676011</v>
      </c>
      <c r="BW229" s="94">
        <f t="shared" si="281"/>
        <v>1922.7251113277141</v>
      </c>
      <c r="BX229" s="99">
        <f>IF(ISNA(VLOOKUP($A229,'[2]1516 Exp_Rev Access'!$F$7:$GB$306,59,FALSE)),"",VLOOKUP($A229,'[2]1516 Exp_Rev Access'!$F$7:$GB$306,59,FALSE))</f>
        <v>0</v>
      </c>
      <c r="BY229" s="99">
        <f>IF(ISNA(VLOOKUP($A229,'[2]1516 Exp_Rev Access'!$F$7:$GB$306,60,FALSE)),"",VLOOKUP($A229,'[2]1516 Exp_Rev Access'!$F$7:$GB$306,60,FALSE))</f>
        <v>0</v>
      </c>
      <c r="BZ229" s="99">
        <f>IF(ISNA(VLOOKUP($A229,'[2]1516 Exp_Rev Access'!$F$7:$GB$306,61,FALSE)),"",VLOOKUP($A229,'[2]1516 Exp_Rev Access'!$F$7:$GB$306,61,FALSE))</f>
        <v>0</v>
      </c>
      <c r="CA229" s="99">
        <f>IF(ISNA(VLOOKUP($A229,'[2]1516 Exp_Rev Access'!$F$7:$GB$306,62,FALSE)),"",VLOOKUP($A229,'[2]1516 Exp_Rev Access'!$F$7:$GB$306,62,FALSE))</f>
        <v>0</v>
      </c>
      <c r="CB229" s="99">
        <f>IF(ISNA(VLOOKUP($A229,'[2]1516 Exp_Rev Access'!$F$7:$GB$306,63,FALSE)),"",VLOOKUP($A229,'[2]1516 Exp_Rev Access'!$F$7:$GB$306,63,FALSE))</f>
        <v>37007.72</v>
      </c>
      <c r="CC229" s="99">
        <f>IF(ISNA(VLOOKUP($A229,'[2]1516 Exp_Rev Access'!$F$7:$GB$306,64,FALSE)),"",VLOOKUP($A229,'[2]1516 Exp_Rev Access'!$F$7:$GB$306,64,FALSE))</f>
        <v>0</v>
      </c>
      <c r="CD229" s="101">
        <f t="shared" si="282"/>
        <v>37007.72</v>
      </c>
      <c r="CE229" s="72">
        <f t="shared" si="289"/>
        <v>5.6162804368929224E-3</v>
      </c>
      <c r="CF229" s="103">
        <f t="shared" si="290"/>
        <v>70.729354203696261</v>
      </c>
      <c r="CG229" s="99">
        <f>IF(ISNA(VLOOKUP($A229,'[2]1516 Exp_Rev Access'!$F$7:$GB$306,65,FALSE)),"",VLOOKUP($A229,'[2]1516 Exp_Rev Access'!$F$7:$GB$306,65,FALSE))</f>
        <v>0</v>
      </c>
      <c r="CH229" s="99">
        <f>IF(ISNA(VLOOKUP($A229,'[2]1516 Exp_Rev Access'!$F$7:$GB$306,66,FALSE)),"",VLOOKUP($A229,'[2]1516 Exp_Rev Access'!$F$7:$GB$306,66,FALSE))</f>
        <v>0</v>
      </c>
      <c r="CI229" s="99">
        <f>IF(ISNA(VLOOKUP($A229,'[2]1516 Exp_Rev Access'!$F$7:$GB$306,67,FALSE)),"",VLOOKUP($A229,'[2]1516 Exp_Rev Access'!$F$7:$GB$306,67,FALSE))</f>
        <v>0</v>
      </c>
      <c r="CJ229" s="99">
        <f>IF(ISNA(VLOOKUP($A229,'[2]1516 Exp_Rev Access'!$F$7:$GB$306,68,FALSE)),"",VLOOKUP($A229,'[2]1516 Exp_Rev Access'!$F$7:$GB$306,68,FALSE))</f>
        <v>0</v>
      </c>
      <c r="CK229" s="99">
        <f>IF(ISNA(VLOOKUP($A229,'[2]1516 Exp_Rev Access'!$F$7:$GB$306,69,FALSE)),"",VLOOKUP($A229,'[2]1516 Exp_Rev Access'!$F$7:$GB$306,69,FALSE))</f>
        <v>0</v>
      </c>
      <c r="CL229" s="99">
        <f>IF(ISNA(VLOOKUP($A229,'[2]1516 Exp_Rev Access'!$F$7:$GB$306,70,FALSE)),"",VLOOKUP($A229,'[2]1516 Exp_Rev Access'!$F$7:$GB$306,70,FALSE))</f>
        <v>0</v>
      </c>
      <c r="CM229" s="99">
        <f>IF(ISNA(VLOOKUP($A229,'[2]1516 Exp_Rev Access'!$F$7:$GB$306,71,FALSE)),"",VLOOKUP($A229,'[2]1516 Exp_Rev Access'!$F$7:$GB$306,71,FALSE))</f>
        <v>0</v>
      </c>
      <c r="CN229" s="99">
        <f>IF(ISNA(VLOOKUP($A229,'[2]1516 Exp_Rev Access'!$F$7:$GB$306,72,FALSE)),"",VLOOKUP($A229,'[2]1516 Exp_Rev Access'!$F$7:$GB$306,72,FALSE))</f>
        <v>0</v>
      </c>
      <c r="CO229" s="99">
        <f>IF(ISNA(VLOOKUP($A229,'[2]1516 Exp_Rev Access'!$F$7:$GB$306,73,FALSE)),"",VLOOKUP($A229,'[2]1516 Exp_Rev Access'!$F$7:$GB$306,73,FALSE))</f>
        <v>0</v>
      </c>
      <c r="CP229" s="99">
        <f>IF(ISNA(VLOOKUP($A229,'[2]1516 Exp_Rev Access'!$F$7:$GB$306,74,FALSE)),"",VLOOKUP($A229,'[2]1516 Exp_Rev Access'!$F$7:$GB$306,74,FALSE))</f>
        <v>117701</v>
      </c>
      <c r="CQ229" s="99">
        <f>IF(ISNA(VLOOKUP($A229,'[2]1516 Exp_Rev Access'!$F$7:$GB$306,75,FALSE)),"",VLOOKUP($A229,'[2]1516 Exp_Rev Access'!$F$7:$GB$306,75,FALSE))</f>
        <v>0</v>
      </c>
      <c r="CR229" s="99">
        <f>IF(ISNA(VLOOKUP($A229,'[2]1516 Exp_Rev Access'!$F$7:$GB$306,76,FALSE)),"",VLOOKUP($A229,'[2]1516 Exp_Rev Access'!$F$7:$GB$306,76,FALSE))</f>
        <v>4880</v>
      </c>
      <c r="CS229" s="99">
        <f>IF(ISNA(VLOOKUP($A229,'[2]1516 Exp_Rev Access'!$F$7:$GB$306,77,FALSE)),"",VLOOKUP($A229,'[2]1516 Exp_Rev Access'!$F$7:$GB$306,77,FALSE))</f>
        <v>0</v>
      </c>
      <c r="CT229" s="99">
        <f>IF(ISNA(VLOOKUP($A229,'[2]1516 Exp_Rev Access'!$F$7:$GB$306,78,FALSE)),"",VLOOKUP($A229,'[2]1516 Exp_Rev Access'!$F$7:$GB$306,78,FALSE))</f>
        <v>159871.66</v>
      </c>
      <c r="CU229" s="99">
        <f>IF(ISNA(VLOOKUP($A229,'[2]1516 Exp_Rev Access'!$F$7:$GB$306,79,FALSE)),"",VLOOKUP($A229,'[2]1516 Exp_Rev Access'!$F$7:$GB$306,79,FALSE))</f>
        <v>37829.339999999997</v>
      </c>
      <c r="CV229" s="99">
        <f>IF(ISNA(VLOOKUP($A229,'[2]1516 Exp_Rev Access'!$F$7:$GB$306,80,FALSE)),"",VLOOKUP($A229,'[2]1516 Exp_Rev Access'!$F$7:$GB$306,80,FALSE))</f>
        <v>20479.52</v>
      </c>
      <c r="CW229" s="99">
        <f>IF(ISNA(VLOOKUP($A229,'[2]1516 Exp_Rev Access'!$F$7:$GB$306,81,FALSE)),"",VLOOKUP($A229,'[2]1516 Exp_Rev Access'!$F$7:$GB$306,81,FALSE))</f>
        <v>0</v>
      </c>
      <c r="CX229" s="99">
        <f>IF(ISNA(VLOOKUP($A229,'[2]1516 Exp_Rev Access'!$F$7:$GB$306,82,FALSE)),"",VLOOKUP($A229,'[2]1516 Exp_Rev Access'!$F$7:$GB$306,82,FALSE))</f>
        <v>0</v>
      </c>
      <c r="CY229" s="99">
        <f>IF(ISNA(VLOOKUP($A229,'[2]1516 Exp_Rev Access'!$F$7:$GB$306,83,FALSE)),"",VLOOKUP($A229,'[2]1516 Exp_Rev Access'!$F$7:$GB$306,83,FALSE))</f>
        <v>0</v>
      </c>
      <c r="CZ229" s="99">
        <f>IF(ISNA(VLOOKUP($A229,'[2]1516 Exp_Rev Access'!$F$7:$GB$306,84,FALSE)),"",VLOOKUP($A229,'[2]1516 Exp_Rev Access'!$F$7:$GB$306,84,FALSE))</f>
        <v>0</v>
      </c>
      <c r="DA229" s="99">
        <f>IF(ISNA(VLOOKUP($A229,'[2]1516 Exp_Rev Access'!$F$7:$GB$306,85,FALSE)),"",VLOOKUP($A229,'[2]1516 Exp_Rev Access'!$F$7:$GB$306,85,FALSE))</f>
        <v>1241.3699999999999</v>
      </c>
      <c r="DB229" s="99">
        <f>IF(ISNA(VLOOKUP($A229,'[2]1516 Exp_Rev Access'!$F$7:$GB$306,86,FALSE)),"",VLOOKUP($A229,'[2]1516 Exp_Rev Access'!$F$7:$GB$306,86,FALSE))</f>
        <v>0</v>
      </c>
      <c r="DC229" s="99">
        <f>IF(ISNA(VLOOKUP($A229,'[2]1516 Exp_Rev Access'!$F$7:$GB$306,87,FALSE)),"",VLOOKUP($A229,'[2]1516 Exp_Rev Access'!$F$7:$GB$306,87,FALSE))</f>
        <v>0</v>
      </c>
      <c r="DD229" s="99">
        <f>IF(ISNA(VLOOKUP($A229,'[2]1516 Exp_Rev Access'!$F$7:$GB$306,88,FALSE)),"",VLOOKUP($A229,'[2]1516 Exp_Rev Access'!$F$7:$GB$306,88,FALSE))</f>
        <v>0</v>
      </c>
      <c r="DE229" s="99">
        <f>IF(ISNA(VLOOKUP($A229,'[2]1516 Exp_Rev Access'!$F$7:$GB$306,89,FALSE)),"",VLOOKUP($A229,'[2]1516 Exp_Rev Access'!$F$7:$GB$306,89,FALSE))</f>
        <v>0</v>
      </c>
      <c r="DF229" s="99">
        <f>IF(ISNA(VLOOKUP($A229,'[2]1516 Exp_Rev Access'!$F$7:$GB$306,90,FALSE)),"",VLOOKUP($A229,'[2]1516 Exp_Rev Access'!$F$7:$GB$306,90,FALSE))</f>
        <v>0</v>
      </c>
      <c r="DG229" s="99">
        <f>IF(ISNA(VLOOKUP($A229,'[2]1516 Exp_Rev Access'!$F$7:$GB$306,91,FALSE)),"",VLOOKUP($A229,'[2]1516 Exp_Rev Access'!$F$7:$GB$306,91,FALSE))</f>
        <v>3479.11</v>
      </c>
      <c r="DH229" s="99">
        <f>IF(ISNA(VLOOKUP($A229,'[2]1516 Exp_Rev Access'!$F$7:$GB$306,92,FALSE)),"",VLOOKUP($A229,'[2]1516 Exp_Rev Access'!$F$7:$GB$306,92,FALSE))</f>
        <v>167532.18</v>
      </c>
      <c r="DI229" s="99">
        <f>IF(ISNA(VLOOKUP($A229,'[2]1516 Exp_Rev Access'!$F$7:$GB$306,93,FALSE)),"",VLOOKUP($A229,'[2]1516 Exp_Rev Access'!$F$7:$GB$306,93,FALSE))</f>
        <v>0</v>
      </c>
      <c r="DJ229" s="99">
        <f>IF(ISNA(VLOOKUP($A229,'[2]1516 Exp_Rev Access'!$F$7:$GB$306,94,FALSE)),"",VLOOKUP($A229,'[2]1516 Exp_Rev Access'!$F$7:$GB$306,94,FALSE))</f>
        <v>0</v>
      </c>
      <c r="DK229" s="99">
        <f>IF(ISNA(VLOOKUP($A229,'[2]1516 Exp_Rev Access'!$F$7:$GB$306,95,FALSE)),"",VLOOKUP($A229,'[2]1516 Exp_Rev Access'!$F$7:$GB$306,95,FALSE))</f>
        <v>0</v>
      </c>
      <c r="DL229" s="99">
        <f>IF(ISNA(VLOOKUP($A229,'[2]1516 Exp_Rev Access'!$F$7:$GB$306,96,FALSE)),"",VLOOKUP($A229,'[2]1516 Exp_Rev Access'!$F$7:$GB$306,96,FALSE))</f>
        <v>0</v>
      </c>
      <c r="DM229" s="99">
        <f>IF(ISNA(VLOOKUP($A229,'[2]1516 Exp_Rev Access'!$F$7:$GB$306,97,FALSE)),"",VLOOKUP($A229,'[2]1516 Exp_Rev Access'!$F$7:$GB$306,97,FALSE))</f>
        <v>0</v>
      </c>
      <c r="DN229" s="99">
        <f>IF(ISNA(VLOOKUP($A229,'[2]1516 Exp_Rev Access'!$F$7:$GB$306,98,FALSE)),"",VLOOKUP($A229,'[2]1516 Exp_Rev Access'!$F$7:$GB$306,98,FALSE))</f>
        <v>0</v>
      </c>
      <c r="DO229" s="99">
        <f>IF(ISNA(VLOOKUP($A229,'[2]1516 Exp_Rev Access'!$F$7:$GB$306,99,FALSE)),"",VLOOKUP($A229,'[2]1516 Exp_Rev Access'!$F$7:$GB$306,99,FALSE))</f>
        <v>0</v>
      </c>
      <c r="DP229" s="99">
        <f>IF(ISNA(VLOOKUP($A229,'[2]1516 Exp_Rev Access'!$F$7:$GB$306,100,FALSE)),"",VLOOKUP($A229,'[2]1516 Exp_Rev Access'!$F$7:$GB$306,100,FALSE))</f>
        <v>0</v>
      </c>
      <c r="DQ229" s="99">
        <f>IF(ISNA(VLOOKUP($A229,'[2]1516 Exp_Rev Access'!$F$7:$GB$306,101,FALSE)),"",VLOOKUP($A229,'[2]1516 Exp_Rev Access'!$F$7:$GB$306,101,FALSE))</f>
        <v>0</v>
      </c>
      <c r="DR229" s="99">
        <f>IF(ISNA(VLOOKUP($A229,'[2]1516 Exp_Rev Access'!$F$7:$GB$306,102,FALSE)),"",VLOOKUP($A229,'[2]1516 Exp_Rev Access'!$F$7:$GB$306,102,FALSE))</f>
        <v>0</v>
      </c>
      <c r="DS229" s="99">
        <f>IF(ISNA(VLOOKUP($A229,'[2]1516 Exp_Rev Access'!$F$7:$GB$306,103,FALSE)),"",VLOOKUP($A229,'[2]1516 Exp_Rev Access'!$F$7:$GB$306,103,FALSE))</f>
        <v>0</v>
      </c>
      <c r="DT229" s="99">
        <f>IF(ISNA(VLOOKUP($A229,'[2]1516 Exp_Rev Access'!$F$7:$GB$306,104,FALSE)),"",VLOOKUP($A229,'[2]1516 Exp_Rev Access'!$F$7:$GB$306,104,FALSE))</f>
        <v>0</v>
      </c>
      <c r="DU229" s="99">
        <f>IF(ISNA(VLOOKUP($A229,'[2]1516 Exp_Rev Access'!$F$7:$GB$306,105,FALSE)),"",VLOOKUP($A229,'[2]1516 Exp_Rev Access'!$F$7:$GB$306,105,FALSE))</f>
        <v>0</v>
      </c>
      <c r="DV229" s="99">
        <f>IF(ISNA(VLOOKUP($A229,'[2]1516 Exp_Rev Access'!$F$7:$GB$306,106,FALSE)),"",VLOOKUP($A229,'[2]1516 Exp_Rev Access'!$F$7:$GB$306,106,FALSE))</f>
        <v>0</v>
      </c>
      <c r="DW229" s="99">
        <f>IF(ISNA(VLOOKUP($A229,'[2]1516 Exp_Rev Access'!$F$7:$GB$306,107,FALSE)),"",VLOOKUP($A229,'[2]1516 Exp_Rev Access'!$F$7:$GB$306,107,FALSE))</f>
        <v>0</v>
      </c>
      <c r="DX229" s="99">
        <f>IF(ISNA(VLOOKUP($A229,'[2]1516 Exp_Rev Access'!$F$7:$GB$306,108,FALSE)),"",VLOOKUP($A229,'[2]1516 Exp_Rev Access'!$F$7:$GB$306,108,FALSE))</f>
        <v>0</v>
      </c>
      <c r="DY229" s="99">
        <f>IF(ISNA(VLOOKUP($A229,'[2]1516 Exp_Rev Access'!$F$7:$GB$306,109,FALSE)),"",VLOOKUP($A229,'[2]1516 Exp_Rev Access'!$F$7:$GB$306,109,FALSE))</f>
        <v>0</v>
      </c>
      <c r="DZ229" s="99">
        <f>IF(ISNA(VLOOKUP($A229,'[2]1516 Exp_Rev Access'!$F$7:$GB$306,110,FALSE)),"",VLOOKUP($A229,'[2]1516 Exp_Rev Access'!$F$7:$GB$306,110,FALSE))</f>
        <v>0</v>
      </c>
      <c r="EA229" s="99">
        <f>IF(ISNA(VLOOKUP($A229,'[2]1516 Exp_Rev Access'!$F$7:$GB$306,111,FALSE)),"",VLOOKUP($A229,'[2]1516 Exp_Rev Access'!$F$7:$GB$306,111,FALSE))</f>
        <v>0</v>
      </c>
      <c r="EB229" s="99">
        <f>IF(ISNA(VLOOKUP($A229,'[2]1516 Exp_Rev Access'!$F$7:$GB$306,112,FALSE)),"",VLOOKUP($A229,'[2]1516 Exp_Rev Access'!$F$7:$GB$306,112,FALSE))</f>
        <v>0</v>
      </c>
      <c r="EC229" s="99">
        <f>IF(ISNA(VLOOKUP($A229,'[2]1516 Exp_Rev Access'!$F$7:$GB$306,113,FALSE)),"",VLOOKUP($A229,'[2]1516 Exp_Rev Access'!$F$7:$GB$306,113,FALSE))</f>
        <v>0</v>
      </c>
      <c r="ED229" s="99">
        <f>IF(ISNA(VLOOKUP($A229,'[2]1516 Exp_Rev Access'!$F$7:$GB$306,114,FALSE)),"",VLOOKUP($A229,'[2]1516 Exp_Rev Access'!$F$7:$GB$306,114,FALSE))</f>
        <v>0</v>
      </c>
      <c r="EE229" s="99">
        <f>IF(ISNA(VLOOKUP($A229,'[2]1516 Exp_Rev Access'!$F$7:$GB$306,115,FALSE)),"",VLOOKUP($A229,'[2]1516 Exp_Rev Access'!$F$7:$GB$306,115,FALSE))</f>
        <v>0</v>
      </c>
      <c r="EF229" s="99">
        <f>IF(ISNA(VLOOKUP($A229,'[2]1516 Exp_Rev Access'!$F$7:$GB$306,116,FALSE)),"",VLOOKUP($A229,'[2]1516 Exp_Rev Access'!$F$7:$GB$306,116,FALSE))</f>
        <v>0</v>
      </c>
      <c r="EG229" s="99">
        <f>IF(ISNA(VLOOKUP($A229,'[2]1516 Exp_Rev Access'!$F$7:$GB$306,117,FALSE)),"",VLOOKUP($A229,'[2]1516 Exp_Rev Access'!$F$7:$GB$306,117,FALSE))</f>
        <v>0</v>
      </c>
      <c r="EH229" s="99">
        <f>IF(ISNA(VLOOKUP($A229,'[2]1516 Exp_Rev Access'!$F$7:$GB$306,118,FALSE)),"",VLOOKUP($A229,'[2]1516 Exp_Rev Access'!$F$7:$GB$306,118,FALSE))</f>
        <v>0</v>
      </c>
      <c r="EI229" s="99">
        <f>IF(ISNA(VLOOKUP($A229,'[2]1516 Exp_Rev Access'!$F$7:$GB$306,119,FALSE)),"",VLOOKUP($A229,'[2]1516 Exp_Rev Access'!$F$7:$GB$306,119,FALSE))</f>
        <v>0</v>
      </c>
      <c r="EJ229" s="99">
        <f>IF(ISNA(VLOOKUP($A229,'[2]1516 Exp_Rev Access'!$F$7:$GB$306,120,FALSE)),"",VLOOKUP($A229,'[2]1516 Exp_Rev Access'!$F$7:$GB$306,120,FALSE))</f>
        <v>0</v>
      </c>
      <c r="EK229" s="99">
        <f>IF(ISNA(VLOOKUP($A229,'[2]1516 Exp_Rev Access'!$F$7:$GB$306,121,FALSE)),"",VLOOKUP($A229,'[2]1516 Exp_Rev Access'!$F$7:$GB$306,121,FALSE))</f>
        <v>0</v>
      </c>
      <c r="EL229" s="99">
        <f>IF(ISNA(VLOOKUP($A229,'[2]1516 Exp_Rev Access'!$F$7:$GB$306,122,FALSE)),"",VLOOKUP($A229,'[2]1516 Exp_Rev Access'!$F$7:$GB$306,122,FALSE))</f>
        <v>0</v>
      </c>
      <c r="EM229" s="99">
        <f>IF(ISNA(VLOOKUP($A229,'[2]1516 Exp_Rev Access'!$F$7:$GB$306,123,FALSE)),"",VLOOKUP($A229,'[2]1516 Exp_Rev Access'!$F$7:$GB$306,123,FALSE))</f>
        <v>0</v>
      </c>
      <c r="EN229" s="99">
        <f>IF(ISNA(VLOOKUP($A229,'[2]1516 Exp_Rev Access'!$F$7:$GB$306,124,FALSE)),"",VLOOKUP($A229,'[2]1516 Exp_Rev Access'!$F$7:$GB$306,124,FALSE))</f>
        <v>0</v>
      </c>
      <c r="EO229" s="99">
        <f>IF(ISNA(VLOOKUP($A229,'[2]1516 Exp_Rev Access'!$F$7:$GB$306,125,FALSE)),"",VLOOKUP($A229,'[2]1516 Exp_Rev Access'!$F$7:$GB$306,125,FALSE))</f>
        <v>0</v>
      </c>
      <c r="EP229" s="99">
        <f>IF(ISNA(VLOOKUP($A229,'[2]1516 Exp_Rev Access'!$F$7:$GB$306,126,FALSE)),"",VLOOKUP($A229,'[2]1516 Exp_Rev Access'!$F$7:$GB$306,126,FALSE))</f>
        <v>0</v>
      </c>
      <c r="EQ229" s="99">
        <f>IF(ISNA(VLOOKUP($A229,'[2]1516 Exp_Rev Access'!$F$7:$GB$306,127,FALSE)),"",VLOOKUP($A229,'[2]1516 Exp_Rev Access'!$F$7:$GB$306,127,FALSE))</f>
        <v>0</v>
      </c>
      <c r="ER229" s="99">
        <f>IF(ISNA(VLOOKUP($A229,'[2]1516 Exp_Rev Access'!$F$7:$GB$306,128,FALSE)),"",VLOOKUP($A229,'[2]1516 Exp_Rev Access'!$F$7:$GB$306,128,FALSE))</f>
        <v>0</v>
      </c>
      <c r="ES229" s="99">
        <f>IF(ISNA(VLOOKUP($A229,'[2]1516 Exp_Rev Access'!$F$7:$GB$306,129,FALSE)),"",VLOOKUP($A229,'[2]1516 Exp_Rev Access'!$F$7:$GB$306,129,FALSE))</f>
        <v>0</v>
      </c>
      <c r="ET229" s="99">
        <f>IF(ISNA(VLOOKUP($A229,'[2]1516 Exp_Rev Access'!$F$7:$GB$306,130,FALSE)),"",VLOOKUP($A229,'[2]1516 Exp_Rev Access'!$F$7:$GB$306,130,FALSE))</f>
        <v>0</v>
      </c>
      <c r="EU229" s="99">
        <f>IF(ISNA(VLOOKUP($A229,'[2]1516 Exp_Rev Access'!$F$7:$GB$306,131,FALSE)),"",VLOOKUP($A229,'[2]1516 Exp_Rev Access'!$F$7:$GB$306,131,FALSE))</f>
        <v>369.7</v>
      </c>
      <c r="EV229" s="99">
        <f>IF(ISNA(VLOOKUP($A229,'[2]1516 Exp_Rev Access'!$F$7:$GB$306,132,FALSE)),"",VLOOKUP($A229,'[2]1516 Exp_Rev Access'!$F$7:$GB$306,132,FALSE))</f>
        <v>0</v>
      </c>
      <c r="EW229" s="99">
        <f>IF(ISNA(VLOOKUP($A229,'[2]1516 Exp_Rev Access'!$F$7:$GB$306,133,FALSE)),"",VLOOKUP($A229,'[2]1516 Exp_Rev Access'!$F$7:$GB$306,133,FALSE))</f>
        <v>0</v>
      </c>
      <c r="EX229" s="99">
        <f>IF(ISNA(VLOOKUP($A229,'[2]1516 Exp_Rev Access'!$F$7:$GB$306,134,FALSE)),"",VLOOKUP($A229,'[2]1516 Exp_Rev Access'!$F$7:$GB$306,134,FALSE))</f>
        <v>0</v>
      </c>
      <c r="EY229" s="99">
        <f>IF(ISNA(VLOOKUP($A229,'[2]1516 Exp_Rev Access'!$F$7:$GB$306,135,FALSE)),"",VLOOKUP($A229,'[2]1516 Exp_Rev Access'!$F$7:$GB$306,135,FALSE))</f>
        <v>0</v>
      </c>
      <c r="EZ229" s="99">
        <f>IF(ISNA(VLOOKUP($A229,'[2]1516 Exp_Rev Access'!$F$7:$GB$306,136,FALSE)),"",VLOOKUP($A229,'[2]1516 Exp_Rev Access'!$F$7:$GB$306,136,FALSE))</f>
        <v>0</v>
      </c>
      <c r="FA229" s="99">
        <f>IF(ISNA(VLOOKUP($A229,'[2]1516 Exp_Rev Access'!$F$7:$GB$306,137,FALSE)),"",VLOOKUP($A229,'[2]1516 Exp_Rev Access'!$F$7:$GB$306,137,FALSE))</f>
        <v>0</v>
      </c>
      <c r="FB229" s="99">
        <f>IF(ISNA(VLOOKUP($A229,'[2]1516 Exp_Rev Access'!$F$7:$GB$306,138,FALSE)),"",VLOOKUP($A229,'[2]1516 Exp_Rev Access'!$F$7:$GB$306,138,FALSE))</f>
        <v>40250.03</v>
      </c>
      <c r="FC229" s="99">
        <f>IF(ISNA(VLOOKUP($A229,'[2]1516 Exp_Rev Access'!$F$7:$GB$306,139,FALSE)),"",VLOOKUP($A229,'[2]1516 Exp_Rev Access'!$F$7:$GB$306,139,FALSE))</f>
        <v>0</v>
      </c>
      <c r="FD229" s="99">
        <f>IF(ISNA(VLOOKUP($A229,'[2]1516 Exp_Rev Access'!$F$7:$FS$306,140,FALSE)),"",VLOOKUP($A229,'[2]1516 Exp_Rev Access'!$F$7:$FS$306,140,FALSE))</f>
        <v>0</v>
      </c>
      <c r="FE229" s="99">
        <f>IF(ISNA(VLOOKUP($A229,'[2]1516 Exp_Rev Access'!$F$7:$FS$306,141,FALSE)),"",VLOOKUP($A229,'[2]1516 Exp_Rev Access'!$F$7:$FS$306,141,FALSE))</f>
        <v>0</v>
      </c>
      <c r="FF229" s="99">
        <f>IF(ISNA(VLOOKUP($A229,'[2]1516 Exp_Rev Access'!$F$7:$FS$306,142,FALSE)),"",VLOOKUP($A229,'[2]1516 Exp_Rev Access'!$F$7:$FS$306,142,FALSE))</f>
        <v>0</v>
      </c>
      <c r="FG229" s="99">
        <f>IF(ISNA(VLOOKUP($A229,'[2]1516 Exp_Rev Access'!$F$7:$FS$306,143,FALSE)),"",VLOOKUP($A229,'[2]1516 Exp_Rev Access'!$F$7:$FS$306,143,FALSE))</f>
        <v>0</v>
      </c>
      <c r="FH229" s="99">
        <f>IF(ISNA(VLOOKUP($A229,'[2]1516 Exp_Rev Access'!$F$7:$FS$306,144,FALSE)),"",VLOOKUP($A229,'[2]1516 Exp_Rev Access'!$F$7:$FS$306,144,FALSE))</f>
        <v>0</v>
      </c>
      <c r="FI229" s="99">
        <f>IF(ISNA(VLOOKUP($A229,'[2]1516 Exp_Rev Access'!$F$7:$FS$306,145,FALSE)),"",VLOOKUP($A229,'[2]1516 Exp_Rev Access'!$F$7:$FS$306,145,FALSE))</f>
        <v>0</v>
      </c>
      <c r="FJ229" s="99">
        <f>IF(ISNA(VLOOKUP($A229,'[2]1516 Exp_Rev Access'!$F$7:$FS$306,146,FALSE)),"",VLOOKUP($A229,'[2]1516 Exp_Rev Access'!$F$7:$FS$306,146,FALSE))</f>
        <v>0</v>
      </c>
      <c r="FK229" s="99">
        <f>IF(ISNA(VLOOKUP($A229,'[2]1516 Exp_Rev Access'!$F$7:$FS$306,147,FALSE)),"",VLOOKUP($A229,'[2]1516 Exp_Rev Access'!$F$7:$FS$306,147,FALSE))</f>
        <v>0</v>
      </c>
      <c r="FL229" s="99">
        <f>IF(ISNA(VLOOKUP($A229,'[2]1516 Exp_Rev Access'!$F$7:$FS$306,148,FALSE)),"",VLOOKUP($A229,'[2]1516 Exp_Rev Access'!$F$7:$FS$306,148,FALSE))</f>
        <v>0</v>
      </c>
      <c r="FM229" s="99">
        <f>IF(ISNA(VLOOKUP($A229,'[2]1516 Exp_Rev Access'!$F$7:$FS$306,149,FALSE)),"",VLOOKUP($A229,'[2]1516 Exp_Rev Access'!$F$7:$FS$306,149,FALSE))</f>
        <v>0</v>
      </c>
      <c r="FN229" s="99">
        <f>IF(ISNA(VLOOKUP($A229,'[2]1516 Exp_Rev Access'!$F$7:$FS$306,150,FALSE)),"",VLOOKUP($A229,'[2]1516 Exp_Rev Access'!$F$7:$FS$306,150,FALSE))</f>
        <v>0</v>
      </c>
      <c r="FO229" s="99">
        <f>IF(ISNA(VLOOKUP($A229,'[2]1516 Exp_Rev Access'!$F$7:$FS$306,151,FALSE)),"",VLOOKUP($A229,'[2]1516 Exp_Rev Access'!$F$7:$FS$306,151,FALSE))</f>
        <v>0</v>
      </c>
      <c r="FP229" s="99">
        <f>IF(ISNA(VLOOKUP($A229,'[2]1516 Exp_Rev Access'!$F$7:$FS$306,152,FALSE)),"",VLOOKUP($A229,'[2]1516 Exp_Rev Access'!$F$7:$FS$306,152,FALSE))</f>
        <v>0</v>
      </c>
      <c r="FQ229" s="99">
        <f>IF(ISNA(VLOOKUP($A229,'[2]1516 Exp_Rev Access'!$F$7:$FS$306,153,FALSE)),"",VLOOKUP($A229,'[2]1516 Exp_Rev Access'!$F$7:$FS$306,153,FALSE))</f>
        <v>20866.05</v>
      </c>
      <c r="FR229" s="101">
        <f t="shared" si="283"/>
        <v>574499.96000000008</v>
      </c>
      <c r="FS229" s="72">
        <f t="shared" si="284"/>
        <v>8.7185940834608747E-2</v>
      </c>
      <c r="FT229" s="94">
        <f t="shared" si="285"/>
        <v>1097.9874242684859</v>
      </c>
      <c r="FU229" s="99">
        <f>IF(ISNA(VLOOKUP($A229,'[2]1516 Exp_Rev Access'!$F$7:$GB$306,154,FALSE)),"",VLOOKUP($A229,'[2]1516 Exp_Rev Access'!$F$7:$GB$306,154,FALSE))</f>
        <v>27697.83</v>
      </c>
      <c r="FV229" s="99">
        <f>IF(ISNA(VLOOKUP($A229,'[2]1516 Exp_Rev Access'!$F$7:$GB$306,155,FALSE)),"",VLOOKUP($A229,'[2]1516 Exp_Rev Access'!$F$7:$GB$306,155,FALSE))</f>
        <v>0</v>
      </c>
      <c r="FW229" s="99">
        <f>IF(ISNA(VLOOKUP($A229,'[2]1516 Exp_Rev Access'!$F$7:$GB$306,156,FALSE)),"",VLOOKUP($A229,'[2]1516 Exp_Rev Access'!$F$7:$GB$306,156,FALSE))</f>
        <v>0</v>
      </c>
      <c r="FX229" s="99">
        <f>IF(ISNA(VLOOKUP($A229,'[2]1516 Exp_Rev Access'!$F$7:$GB$306,157,FALSE)),"",VLOOKUP($A229,'[2]1516 Exp_Rev Access'!$F$7:$GB$306,157,FALSE))</f>
        <v>0</v>
      </c>
      <c r="FY229" s="99">
        <f>IF(ISNA(VLOOKUP($A229,'[2]1516 Exp_Rev Access'!$F$7:$GB$306,158,FALSE)),"",VLOOKUP($A229,'[2]1516 Exp_Rev Access'!$F$7:$GB$306,158,FALSE))</f>
        <v>0</v>
      </c>
      <c r="FZ229" s="99">
        <f>IF(ISNA(VLOOKUP($A229,'[2]1516 Exp_Rev Access'!$F$7:$GB$306,159,FALSE)),"",VLOOKUP($A229,'[2]1516 Exp_Rev Access'!$F$7:$GB$306,159,FALSE))</f>
        <v>0</v>
      </c>
      <c r="GA229" s="99">
        <f>IF(ISNA(VLOOKUP($A229,'[2]1516 Exp_Rev Access'!$F$7:$GB$306,160,FALSE)),"",VLOOKUP($A229,'[2]1516 Exp_Rev Access'!$F$7:$GB$306,160,FALSE))</f>
        <v>0</v>
      </c>
      <c r="GB229" s="99">
        <f>IF(ISNA(VLOOKUP($A229,'[2]1516 Exp_Rev Access'!$F$7:$GB$306,161,FALSE)),"",VLOOKUP($A229,'[2]1516 Exp_Rev Access'!$F$7:$GB$306,161,FALSE))</f>
        <v>0</v>
      </c>
      <c r="GC229" s="99">
        <f>IF(ISNA(VLOOKUP($A229,'[2]1516 Exp_Rev Access'!$F$7:$GB$306,162,FALSE)),"",VLOOKUP($A229,'[2]1516 Exp_Rev Access'!$F$7:$GB$306,162,FALSE))</f>
        <v>0</v>
      </c>
      <c r="GD229" s="99">
        <f>IF(ISNA(VLOOKUP($A229,'[2]1516 Exp_Rev Access'!$F$7:$GB$306,163,FALSE)),"",VLOOKUP($A229,'[2]1516 Exp_Rev Access'!$F$7:$GB$306,163,FALSE))</f>
        <v>0</v>
      </c>
      <c r="GE229" s="99">
        <f>IF(ISNA(VLOOKUP($A229,'[2]1516 Exp_Rev Access'!$F$7:$GB$306,164,FALSE)),"",VLOOKUP($A229,'[2]1516 Exp_Rev Access'!$F$7:$GB$306,164,FALSE))</f>
        <v>0</v>
      </c>
      <c r="GF229" s="99">
        <f>IF(ISNA(VLOOKUP($A229,'[2]1516 Exp_Rev Access'!$F$7:$GB$306,165,FALSE)),"",VLOOKUP($A229,'[2]1516 Exp_Rev Access'!$F$7:$GB$306,165,FALSE))</f>
        <v>0</v>
      </c>
      <c r="GG229" s="99">
        <f>IF(ISNA(VLOOKUP($A229,'[2]1516 Exp_Rev Access'!$F$7:$GB$306,166,FALSE)),"",VLOOKUP($A229,'[2]1516 Exp_Rev Access'!$F$7:$GB$306,166,FALSE))</f>
        <v>0</v>
      </c>
      <c r="GH229" s="99">
        <f>IF(ISNA(VLOOKUP($A229,'[2]1516 Exp_Rev Access'!$F$7:$GB$306,167,FALSE)),"",VLOOKUP($A229,'[2]1516 Exp_Rev Access'!$F$7:$GB$306,167,FALSE))</f>
        <v>0</v>
      </c>
      <c r="GI229" s="99">
        <f>IF(ISNA(VLOOKUP($A229,'[2]1516 Exp_Rev Access'!$F$7:$GB$306,168,FALSE)),"",VLOOKUP($A229,'[2]1516 Exp_Rev Access'!$F$7:$GB$306,168,FALSE))</f>
        <v>0</v>
      </c>
      <c r="GJ229" s="99">
        <f>IF(ISNA(VLOOKUP($A229,'[2]1516 Exp_Rev Access'!$F$7:$GB$306,169,FALSE)),"",VLOOKUP($A229,'[2]1516 Exp_Rev Access'!$F$7:$GB$306,169,FALSE))</f>
        <v>0</v>
      </c>
      <c r="GK229" s="99">
        <f>IF(ISNA(VLOOKUP($A229,'[2]1516 Exp_Rev Access'!$F$7:$GB$306,170,FALSE)),"",VLOOKUP($A229,'[2]1516 Exp_Rev Access'!$F$7:$GB$306,170,FALSE))</f>
        <v>960</v>
      </c>
      <c r="GL229" s="99">
        <f>IF(ISNA(VLOOKUP($A229,'[2]1516 Exp_Rev Access'!$F$7:$GB$306,171,FALSE)),"",VLOOKUP($A229,'[2]1516 Exp_Rev Access'!$F$7:$GB$306,171,FALSE))</f>
        <v>0</v>
      </c>
      <c r="GM229" s="99">
        <f>IF(ISNA(VLOOKUP($A229,'[2]1516 Exp_Rev Access'!$F$7:$GB$306,172,FALSE)),"",VLOOKUP($A229,'[2]1516 Exp_Rev Access'!$F$7:$GB$306,172,FALSE))</f>
        <v>0</v>
      </c>
      <c r="GN229" s="99">
        <f>IF(ISNA(VLOOKUP($A229,'[2]1516 Exp_Rev Access'!$F$7:$GB$306,173,FALSE)),"",VLOOKUP($A229,'[2]1516 Exp_Rev Access'!$F$7:$GB$306,173,FALSE))</f>
        <v>0</v>
      </c>
      <c r="GO229" s="99">
        <f>IF(ISNA(VLOOKUP($A229,'[2]1516 Exp_Rev Access'!$F$7:$GB$306,174,FALSE)),"",VLOOKUP($A229,'[2]1516 Exp_Rev Access'!$F$7:$GB$306,174,FALSE))</f>
        <v>0</v>
      </c>
      <c r="GP229" s="99">
        <f>IF(ISNA(VLOOKUP($A229,'[2]1516 Exp_Rev Access'!$F$7:$GB$306,175,FALSE)),"",VLOOKUP($A229,'[2]1516 Exp_Rev Access'!$F$7:$GB$306,175,FALSE))</f>
        <v>0</v>
      </c>
      <c r="GQ229" s="99">
        <f>IF(ISNA(VLOOKUP($A229,'[2]1516 Exp_Rev Access'!$F$7:$GB$306,176,FALSE)),"",VLOOKUP($A229,'[2]1516 Exp_Rev Access'!$F$7:$GB$306,176,FALSE))</f>
        <v>0</v>
      </c>
      <c r="GR229" s="99">
        <f>IF(ISNA(VLOOKUP($A229,'[2]1516 Exp_Rev Access'!$F$7:$GB$306,177,FALSE)),"",VLOOKUP($A229,'[2]1516 Exp_Rev Access'!$F$7:$GB$306,177,FALSE))</f>
        <v>0</v>
      </c>
      <c r="GS229" s="99">
        <f>IF(ISNA(VLOOKUP($A229,'[2]1516 Exp_Rev Access'!$F$7:$GB$306,178,FALSE)),"",VLOOKUP($A229,'[2]1516 Exp_Rev Access'!$F$7:$GB$306,178,FALSE))</f>
        <v>0</v>
      </c>
      <c r="GT229" s="101">
        <f t="shared" si="286"/>
        <v>28657.83</v>
      </c>
      <c r="GU229" s="72">
        <f>GT229/D229</f>
        <v>4.3491036462879398E-3</v>
      </c>
      <c r="GV229" s="84">
        <f t="shared" si="288"/>
        <v>54.77099936930221</v>
      </c>
    </row>
    <row r="230" spans="1:206" customFormat="1" ht="12" customHeight="1" x14ac:dyDescent="0.2">
      <c r="A230" s="96" t="s">
        <v>567</v>
      </c>
      <c r="B230" s="69" t="s">
        <v>568</v>
      </c>
      <c r="C230" s="80">
        <f>IF(ISNA(VLOOKUP($A230,'[2]1516 enrollment_Rev_Exp by size'!$A$6:$G$320,3,FALSE)),"",VLOOKUP($A230,'[2]1516 enrollment_Rev_Exp by size'!$A$6:$G$320,3,FALSE))</f>
        <v>530.43999999999994</v>
      </c>
      <c r="D230" s="97">
        <v>7539651</v>
      </c>
      <c r="E230" s="80">
        <f t="shared" si="268"/>
        <v>7539651.0000000009</v>
      </c>
      <c r="F230" s="80">
        <f t="shared" si="269"/>
        <v>0</v>
      </c>
      <c r="G230" s="98">
        <f>IF(ISNA(VLOOKUP($A230,'[2]1516 Exp_Rev Access'!$F$7:$FS$306,2,FALSE)),"",VLOOKUP($A230,'[2]1516 Exp_Rev Access'!$F$7:$FS$306,2,FALSE))</f>
        <v>1457818.6</v>
      </c>
      <c r="H230" s="98">
        <f>IF(ISNA(VLOOKUP($A230,'[2]1516 Exp_Rev Access'!$F$7:$FS$306,3,FALSE)),"",VLOOKUP($A230,'[2]1516 Exp_Rev Access'!$F$7:$FS$306,3,FALSE))</f>
        <v>0</v>
      </c>
      <c r="I230" s="98">
        <f>IF(ISNA(VLOOKUP($A230,'[2]1516 Exp_Rev Access'!$F$7:$FS$306,4,FALSE)),"",VLOOKUP($A230,'[2]1516 Exp_Rev Access'!$F$7:$FS$306,4,FALSE))</f>
        <v>7018.58</v>
      </c>
      <c r="J230" s="98">
        <f>IF(ISNA(VLOOKUP($A230,'[2]1516 Exp_Rev Access'!$F$7:$FS$306,5,FALSE)),"",VLOOKUP($A230,'[2]1516 Exp_Rev Access'!$F$7:$FS$306,5,FALSE))</f>
        <v>156914.10999999999</v>
      </c>
      <c r="K230" s="98">
        <f>IF(ISNA(VLOOKUP($A230,'[2]1516 Exp_Rev Access'!$F$7:$FS$306,6,FALSE)),"",VLOOKUP($A230,'[2]1516 Exp_Rev Access'!$F$7:$FS$306,6,FALSE))</f>
        <v>0</v>
      </c>
      <c r="L230" s="98">
        <f>IF(ISNA(VLOOKUP($A230,'[2]1516 Exp_Rev Access'!$F$7:$FS$306,7,FALSE)),"",VLOOKUP($A230,'[2]1516 Exp_Rev Access'!$F$7:$FS$306,7,FALSE))</f>
        <v>0</v>
      </c>
      <c r="M230" s="90">
        <f t="shared" si="270"/>
        <v>1621751.29</v>
      </c>
      <c r="N230" s="72">
        <f>M230/D230</f>
        <v>0.21509633403455944</v>
      </c>
      <c r="O230" s="73">
        <f>M230/C230</f>
        <v>3057.3699004599957</v>
      </c>
      <c r="P230" s="99">
        <f>IF(ISNA(VLOOKUP($A230,'[2]1516 Exp_Rev Access'!$F$7:$FS$306,8,FALSE)),"",VLOOKUP($A230,'[2]1516 Exp_Rev Access'!$F$7:$FS$306,8,FALSE))</f>
        <v>15403.51</v>
      </c>
      <c r="Q230" s="99">
        <f>IF(ISNA(VLOOKUP($A230,'[2]1516 Exp_Rev Access'!$F$7:$FS$306,9,FALSE)),"",VLOOKUP($A230,'[2]1516 Exp_Rev Access'!$F$7:$FS$306,9,FALSE))</f>
        <v>0</v>
      </c>
      <c r="R230" s="99">
        <f>IF(ISNA(VLOOKUP($A230,'[2]1516 Exp_Rev Access'!$F$7:$FS$306,10,FALSE)),"",VLOOKUP($A230,'[2]1516 Exp_Rev Access'!$F$7:$FS$306,10,FALSE))</f>
        <v>0</v>
      </c>
      <c r="S230" s="99">
        <f>IF(ISNA(VLOOKUP($A230,'[2]1516 Exp_Rev Access'!$F$7:$FS$306,11,FALSE)),"",VLOOKUP($A230,'[2]1516 Exp_Rev Access'!$F$7:$FS$306,11,FALSE))</f>
        <v>0</v>
      </c>
      <c r="T230" s="99">
        <f>IF(ISNA(VLOOKUP($A230,'[2]1516 Exp_Rev Access'!$F$7:$FS$306,12,FALSE)),"",VLOOKUP($A230,'[2]1516 Exp_Rev Access'!$F$7:$FS$306,12,FALSE))</f>
        <v>0</v>
      </c>
      <c r="U230" s="99">
        <f>IF(ISNA(VLOOKUP($A230,'[2]1516 Exp_Rev Access'!$F$7:$FS$306,13,FALSE)),"",VLOOKUP($A230,'[2]1516 Exp_Rev Access'!$F$7:$FS$306,13,FALSE))</f>
        <v>0</v>
      </c>
      <c r="V230" s="99">
        <f>IF(ISNA(VLOOKUP($A230,'[2]1516 Exp_Rev Access'!$F$7:$FS$306,14,FALSE)),"",VLOOKUP($A230,'[2]1516 Exp_Rev Access'!$F$7:$FS$306,14,FALSE))</f>
        <v>0</v>
      </c>
      <c r="W230" s="99">
        <f>IF(ISNA(VLOOKUP($A230,'[2]1516 Exp_Rev Access'!$F$7:$FS$306,15,FALSE)),"",VLOOKUP($A230,'[2]1516 Exp_Rev Access'!$F$7:$FS$306,15,FALSE))</f>
        <v>0</v>
      </c>
      <c r="X230" s="99">
        <f>IF(ISNA(VLOOKUP($A230,'[2]1516 Exp_Rev Access'!$F$7:$FS$306,16,FALSE)),"",VLOOKUP($A230,'[2]1516 Exp_Rev Access'!$F$7:$FS$306,16,FALSE))</f>
        <v>16707.63</v>
      </c>
      <c r="Y230" s="99">
        <f>IF(ISNA(VLOOKUP($A230,'[2]1516 Exp_Rev Access'!$F$7:$FS$306,17,FALSE)),"",VLOOKUP($A230,'[2]1516 Exp_Rev Access'!$F$7:$FS$306,17,FALSE))</f>
        <v>0</v>
      </c>
      <c r="Z230" s="99">
        <f>IF(ISNA(VLOOKUP($A230,'[2]1516 Exp_Rev Access'!$F$7:$FS$306,18,FALSE)),"",VLOOKUP($A230,'[2]1516 Exp_Rev Access'!$F$7:$FS$306,18,FALSE))</f>
        <v>0</v>
      </c>
      <c r="AA230" s="99">
        <f>IF(ISNA(VLOOKUP($A230,'[2]1516 Exp_Rev Access'!$F$7:$FS$306,19,FALSE)),"",VLOOKUP($A230,'[2]1516 Exp_Rev Access'!$F$7:$FS$306,19,FALSE))</f>
        <v>0</v>
      </c>
      <c r="AB230" s="99">
        <f>IF(ISNA(VLOOKUP($A230,'[2]1516 Exp_Rev Access'!$F$7:$FS$306,20,FALSE)),"",VLOOKUP($A230,'[2]1516 Exp_Rev Access'!$F$7:$FS$306,20,FALSE))</f>
        <v>11075.43</v>
      </c>
      <c r="AC230" s="99">
        <f>IF(ISNA(VLOOKUP($A230,'[2]1516 Exp_Rev Access'!$F$7:$FS$306,21,FALSE)),"",VLOOKUP($A230,'[2]1516 Exp_Rev Access'!$F$7:$FS$306,21,FALSE))</f>
        <v>36340.959999999999</v>
      </c>
      <c r="AD230" s="99">
        <f>IF(ISNA(VLOOKUP($A230,'[2]1516 Exp_Rev Access'!$F$7:$FS$306,22,FALSE)),"",VLOOKUP($A230,'[2]1516 Exp_Rev Access'!$F$7:$FS$306,22,FALSE))</f>
        <v>6270.71</v>
      </c>
      <c r="AE230" s="99">
        <f>IF(ISNA(VLOOKUP($A230,'[2]1516 Exp_Rev Access'!$F$7:$FS$306,23,FALSE)),"",VLOOKUP($A230,'[2]1516 Exp_Rev Access'!$F$7:$FS$306,23,FALSE))</f>
        <v>0</v>
      </c>
      <c r="AF230" s="99">
        <f>IF(ISNA(VLOOKUP($A230,'[2]1516 Exp_Rev Access'!$F$7:$FS$306,24,FALSE)),"",VLOOKUP($A230,'[2]1516 Exp_Rev Access'!$F$7:$FS$306,24,FALSE))</f>
        <v>19207.599999999999</v>
      </c>
      <c r="AG230" s="99">
        <f>IF(ISNA(VLOOKUP($A230,'[2]1516 Exp_Rev Access'!$F$7:$FS$306,25,FALSE)),"",VLOOKUP($A230,'[2]1516 Exp_Rev Access'!$F$7:$FS$306,25,FALSE))</f>
        <v>117.21</v>
      </c>
      <c r="AH230" s="98">
        <f>IF(ISNA(VLOOKUP($A230,'[2]1516 Exp_Rev Access'!$F$7:$FS$306,26,FALSE)),"",VLOOKUP($A230,'[2]1516 Exp_Rev Access'!$F$7:$FS$306,26,FALSE))</f>
        <v>1411.1</v>
      </c>
      <c r="AI230" s="98">
        <f>IF(ISNA(VLOOKUP($A230,'[2]1516 Exp_Rev Access'!$F$7:$FS$306,27,FALSE)),"",VLOOKUP($A230,'[2]1516 Exp_Rev Access'!$F$7:$FS$306,27,FALSE))</f>
        <v>0</v>
      </c>
      <c r="AJ230" s="98">
        <f>IF(ISNA(VLOOKUP($A230,'[2]1516 Exp_Rev Access'!$F$7:$FS$306,28,FALSE)),"",VLOOKUP($A230,'[2]1516 Exp_Rev Access'!$F$7:$FS$306,28,FALSE))</f>
        <v>690.96</v>
      </c>
      <c r="AK230" s="98">
        <f>IF(ISNA(VLOOKUP($A230,'[2]1516 Exp_Rev Access'!$F$7:$FS$306,29,FALSE)),"",VLOOKUP($A230,'[2]1516 Exp_Rev Access'!$F$7:$FS$306,29,FALSE))</f>
        <v>11311.71</v>
      </c>
      <c r="AL230" s="100">
        <f t="shared" si="273"/>
        <v>118536.82</v>
      </c>
      <c r="AM230" s="72">
        <f t="shared" si="274"/>
        <v>1.5721791366735675E-2</v>
      </c>
      <c r="AN230" s="94">
        <f t="shared" si="275"/>
        <v>223.46885604403894</v>
      </c>
      <c r="AO230" s="99">
        <f>IF(ISNA(VLOOKUP($A230,'[2]1516 Exp_Rev Access'!$F$7:$GB$306,30,FALSE)),"",VLOOKUP($A230,'[2]1516 Exp_Rev Access'!$F$7:$FS$306,30,FALSE))</f>
        <v>3599291.73</v>
      </c>
      <c r="AP230" s="99">
        <f>IF(ISNA(VLOOKUP($A230,'[2]1516 Exp_Rev Access'!$F$7:$GB$306,31,FALSE)),"",VLOOKUP($A230,'[2]1516 Exp_Rev Access'!$F$7:$FS$306,31,FALSE))</f>
        <v>90920.31</v>
      </c>
      <c r="AQ230" s="99">
        <f>IF(ISNA(VLOOKUP($A230,'[2]1516 Exp_Rev Access'!$F$7:$GB$306,32,FALSE)),"",VLOOKUP($A230,'[2]1516 Exp_Rev Access'!$F$7:$FS$306,32,FALSE))</f>
        <v>28040.32</v>
      </c>
      <c r="AR230" s="99">
        <f>IF(ISNA(VLOOKUP($A230,'[2]1516 Exp_Rev Access'!$F$7:$GB$306,33,FALSE)),"",VLOOKUP($A230,'[2]1516 Exp_Rev Access'!$F$7:$FS$306,33,FALSE))</f>
        <v>127752.72</v>
      </c>
      <c r="AS230" s="99">
        <f>IF(ISNA(VLOOKUP($A230,'[2]1516 Exp_Rev Access'!$F$7:$GB$306,34,FALSE)),"",VLOOKUP($A230,'[2]1516 Exp_Rev Access'!$F$7:$FS$306,34,FALSE))</f>
        <v>0</v>
      </c>
      <c r="AT230" s="101">
        <f t="shared" si="276"/>
        <v>3846005.08</v>
      </c>
      <c r="AU230" s="72">
        <f t="shared" si="277"/>
        <v>0.5101038602449901</v>
      </c>
      <c r="AV230" s="94">
        <f t="shared" si="278"/>
        <v>7250.5939974360917</v>
      </c>
      <c r="AW230" s="99">
        <f>IF(ISNA(VLOOKUP($A230,'[2]1516 Exp_Rev Access'!$F$7:$GB$306,35,FALSE)),"",VLOOKUP($A230,'[2]1516 Exp_Rev Access'!$F$7:$GB$306,35,FALSE))</f>
        <v>0</v>
      </c>
      <c r="AX230" s="99">
        <f>IF(ISNA(VLOOKUP($A230,'[2]1516 Exp_Rev Access'!$F$7:$GB$306,36,FALSE)),"",VLOOKUP($A230,'[2]1516 Exp_Rev Access'!$F$7:$GB$306,36,FALSE))</f>
        <v>503069.31</v>
      </c>
      <c r="AY230" s="99">
        <f>IF(ISNA(VLOOKUP($A230,'[2]1516 Exp_Rev Access'!$F$7:$GB$306,37,FALSE)),"",VLOOKUP($A230,'[2]1516 Exp_Rev Access'!$F$7:$GB$306,37,FALSE))</f>
        <v>3441.89</v>
      </c>
      <c r="AZ230" s="99">
        <f>IF(ISNA(VLOOKUP($A230,'[2]1516 Exp_Rev Access'!$F$7:$GB$306,38,FALSE)),"",VLOOKUP($A230,'[2]1516 Exp_Rev Access'!$F$7:$GB$306,38,FALSE))</f>
        <v>0</v>
      </c>
      <c r="BA230" s="99">
        <f>IF(ISNA(VLOOKUP($A230,'[2]1516 Exp_Rev Access'!$F$7:$GB$306,39,FALSE)),"",VLOOKUP($A230,'[2]1516 Exp_Rev Access'!$F$7:$GB$306,39,FALSE))</f>
        <v>0</v>
      </c>
      <c r="BB230" s="99">
        <f>IF(ISNA(VLOOKUP($A230,'[2]1516 Exp_Rev Access'!$F$7:$GB$306,40,FALSE)),"",VLOOKUP($A230,'[2]1516 Exp_Rev Access'!$F$7:$GB$306,40,FALSE))</f>
        <v>175187.9</v>
      </c>
      <c r="BC230" s="99">
        <f>IF(ISNA(VLOOKUP($A230,'[2]1516 Exp_Rev Access'!$F$7:$GB$306,41,FALSE)),"",VLOOKUP($A230,'[2]1516 Exp_Rev Access'!$F$7:$GB$306,41,FALSE))</f>
        <v>0</v>
      </c>
      <c r="BD230" s="99">
        <f>IF(ISNA(VLOOKUP($A230,'[2]1516 Exp_Rev Access'!$F$7:$GB$306,42,FALSE)),"",VLOOKUP($A230,'[2]1516 Exp_Rev Access'!$F$7:$GB$306,42,FALSE))</f>
        <v>73390.720000000001</v>
      </c>
      <c r="BE230" s="99">
        <f>IF(ISNA(VLOOKUP($A230,'[2]1516 Exp_Rev Access'!$F$7:$GB$306,43,FALSE)),"",VLOOKUP($A230,'[2]1516 Exp_Rev Access'!$F$7:$GB$306,43,FALSE))</f>
        <v>0</v>
      </c>
      <c r="BF230" s="99">
        <f>IF(ISNA(VLOOKUP($A230,'[2]1516 Exp_Rev Access'!$F$7:$GB$306,44,FALSE)),"",VLOOKUP($A230,'[2]1516 Exp_Rev Access'!$F$7:$GB$306,44,FALSE))</f>
        <v>0</v>
      </c>
      <c r="BG230" s="99">
        <f>IF(ISNA(VLOOKUP($A230,'[2]1516 Exp_Rev Access'!$F$7:$GB$306,45,FALSE)),"",VLOOKUP($A230,'[2]1516 Exp_Rev Access'!$F$7:$GB$306,45,FALSE))</f>
        <v>5657.46</v>
      </c>
      <c r="BH230" s="99">
        <f>IF(ISNA(VLOOKUP($A230,'[2]1516 Exp_Rev Access'!$F$7:$GB$306,46,FALSE)),"",VLOOKUP($A230,'[2]1516 Exp_Rev Access'!$F$7:$GB$306,46,FALSE))</f>
        <v>0</v>
      </c>
      <c r="BI230" s="99">
        <f>IF(ISNA(VLOOKUP($A230,'[2]1516 Exp_Rev Access'!$F$7:$GB$306,47,FALSE)),"",VLOOKUP($A230,'[2]1516 Exp_Rev Access'!$F$7:$GB$306,47,FALSE))</f>
        <v>4984.1400000000003</v>
      </c>
      <c r="BJ230" s="99">
        <f>IF(ISNA(VLOOKUP($A230,'[2]1516 Exp_Rev Access'!$F$7:$GB$306,48,FALSE)),"",VLOOKUP($A230,'[2]1516 Exp_Rev Access'!$F$7:$GB$306,48,FALSE))</f>
        <v>414854.57</v>
      </c>
      <c r="BK230" s="99">
        <f>IF(ISNA(VLOOKUP($A230,'[2]1516 Exp_Rev Access'!$F$7:$GB$306,49,FALSE)),"",VLOOKUP($A230,'[2]1516 Exp_Rev Access'!$F$7:$GB$306,49,FALSE))</f>
        <v>0</v>
      </c>
      <c r="BL230" s="99">
        <f>IF(ISNA(VLOOKUP($A230,'[2]1516 Exp_Rev Access'!$F$7:$GB$306,50,FALSE)),"",VLOOKUP($A230,'[2]1516 Exp_Rev Access'!$F$7:$GB$306,50,FALSE))</f>
        <v>0</v>
      </c>
      <c r="BM230" s="99">
        <f>IF(ISNA(VLOOKUP($A230,'[2]1516 Exp_Rev Access'!$F$7:$GB$306,51,FALSE)),"",VLOOKUP($A230,'[2]1516 Exp_Rev Access'!$F$7:$GB$306,51,FALSE))</f>
        <v>0</v>
      </c>
      <c r="BN230" s="99">
        <f>IF(ISNA(VLOOKUP($A230,'[2]1516 Exp_Rev Access'!$F$7:$GB$306,52,FALSE)),"",VLOOKUP($A230,'[2]1516 Exp_Rev Access'!$F$7:$GB$306,52,FALSE))</f>
        <v>0</v>
      </c>
      <c r="BO230" s="99">
        <f>IF(ISNA(VLOOKUP($A230,'[2]1516 Exp_Rev Access'!$F$7:$GB$306,53,FALSE)),"",VLOOKUP($A230,'[2]1516 Exp_Rev Access'!$F$7:$GB$306,53,FALSE))</f>
        <v>0</v>
      </c>
      <c r="BP230" s="99">
        <f>IF(ISNA(VLOOKUP($A230,'[2]1516 Exp_Rev Access'!$F$7:$GB$306,54,FALSE)),"",VLOOKUP($A230,'[2]1516 Exp_Rev Access'!$F$7:$GB$306,54,FALSE))</f>
        <v>0</v>
      </c>
      <c r="BQ230" s="99">
        <f>IF(ISNA(VLOOKUP($A230,'[2]1516 Exp_Rev Access'!$F$7:$GB$306,55,FALSE)),"",VLOOKUP($A230,'[2]1516 Exp_Rev Access'!$F$7:$GB$306,55,FALSE))</f>
        <v>0</v>
      </c>
      <c r="BR230" s="99">
        <f>IF(ISNA(VLOOKUP($A230,'[2]1516 Exp_Rev Access'!$F$7:$GB$306,56,FALSE)),"",VLOOKUP($A230,'[2]1516 Exp_Rev Access'!$F$7:$GB$306,56,FALSE))</f>
        <v>0</v>
      </c>
      <c r="BS230" s="99">
        <f>IF(ISNA(VLOOKUP($A230,'[2]1516 Exp_Rev Access'!$F$7:$GB$306,57,FALSE)),"",VLOOKUP($A230,'[2]1516 Exp_Rev Access'!$F$7:$GB$306,57,FALSE))</f>
        <v>0</v>
      </c>
      <c r="BT230" s="99">
        <f>IF(ISNA(VLOOKUP($A230,'[2]1516 Exp_Rev Access'!$F$7:$GB$306,58,FALSE)),"",VLOOKUP($A230,'[2]1516 Exp_Rev Access'!$F$7:$GB$306,58,FALSE))</f>
        <v>0</v>
      </c>
      <c r="BU230" s="102">
        <f t="shared" si="279"/>
        <v>1180585.99</v>
      </c>
      <c r="BV230" s="72">
        <f t="shared" si="280"/>
        <v>0.15658363895092756</v>
      </c>
      <c r="BW230" s="94">
        <f t="shared" si="281"/>
        <v>2225.6730073146823</v>
      </c>
      <c r="BX230" s="99">
        <f>IF(ISNA(VLOOKUP($A230,'[2]1516 Exp_Rev Access'!$F$7:$GB$306,59,FALSE)),"",VLOOKUP($A230,'[2]1516 Exp_Rev Access'!$F$7:$GB$306,59,FALSE))</f>
        <v>0</v>
      </c>
      <c r="BY230" s="99">
        <f>IF(ISNA(VLOOKUP($A230,'[2]1516 Exp_Rev Access'!$F$7:$GB$306,60,FALSE)),"",VLOOKUP($A230,'[2]1516 Exp_Rev Access'!$F$7:$GB$306,60,FALSE))</f>
        <v>0</v>
      </c>
      <c r="BZ230" s="99">
        <f>IF(ISNA(VLOOKUP($A230,'[2]1516 Exp_Rev Access'!$F$7:$GB$306,61,FALSE)),"",VLOOKUP($A230,'[2]1516 Exp_Rev Access'!$F$7:$GB$306,61,FALSE))</f>
        <v>0</v>
      </c>
      <c r="CA230" s="99">
        <f>IF(ISNA(VLOOKUP($A230,'[2]1516 Exp_Rev Access'!$F$7:$GB$306,62,FALSE)),"",VLOOKUP($A230,'[2]1516 Exp_Rev Access'!$F$7:$GB$306,62,FALSE))</f>
        <v>0</v>
      </c>
      <c r="CB230" s="99">
        <f>IF(ISNA(VLOOKUP($A230,'[2]1516 Exp_Rev Access'!$F$7:$GB$306,63,FALSE)),"",VLOOKUP($A230,'[2]1516 Exp_Rev Access'!$F$7:$GB$306,63,FALSE))</f>
        <v>6695.2</v>
      </c>
      <c r="CC230" s="99">
        <f>IF(ISNA(VLOOKUP($A230,'[2]1516 Exp_Rev Access'!$F$7:$GB$306,64,FALSE)),"",VLOOKUP($A230,'[2]1516 Exp_Rev Access'!$F$7:$GB$306,64,FALSE))</f>
        <v>0</v>
      </c>
      <c r="CD230" s="101">
        <f t="shared" si="282"/>
        <v>6695.2</v>
      </c>
      <c r="CE230" s="72">
        <f t="shared" si="289"/>
        <v>8.8799866200703456E-4</v>
      </c>
      <c r="CF230" s="103">
        <f t="shared" si="290"/>
        <v>12.621974210089737</v>
      </c>
      <c r="CG230" s="99">
        <f>IF(ISNA(VLOOKUP($A230,'[2]1516 Exp_Rev Access'!$F$7:$GB$306,65,FALSE)),"",VLOOKUP($A230,'[2]1516 Exp_Rev Access'!$F$7:$GB$306,65,FALSE))</f>
        <v>0</v>
      </c>
      <c r="CH230" s="99">
        <f>IF(ISNA(VLOOKUP($A230,'[2]1516 Exp_Rev Access'!$F$7:$GB$306,66,FALSE)),"",VLOOKUP($A230,'[2]1516 Exp_Rev Access'!$F$7:$GB$306,66,FALSE))</f>
        <v>0</v>
      </c>
      <c r="CI230" s="99">
        <f>IF(ISNA(VLOOKUP($A230,'[2]1516 Exp_Rev Access'!$F$7:$GB$306,67,FALSE)),"",VLOOKUP($A230,'[2]1516 Exp_Rev Access'!$F$7:$GB$306,67,FALSE))</f>
        <v>0</v>
      </c>
      <c r="CJ230" s="99">
        <f>IF(ISNA(VLOOKUP($A230,'[2]1516 Exp_Rev Access'!$F$7:$GB$306,68,FALSE)),"",VLOOKUP($A230,'[2]1516 Exp_Rev Access'!$F$7:$GB$306,68,FALSE))</f>
        <v>0</v>
      </c>
      <c r="CK230" s="99">
        <f>IF(ISNA(VLOOKUP($A230,'[2]1516 Exp_Rev Access'!$F$7:$GB$306,69,FALSE)),"",VLOOKUP($A230,'[2]1516 Exp_Rev Access'!$F$7:$GB$306,69,FALSE))</f>
        <v>0</v>
      </c>
      <c r="CL230" s="99">
        <f>IF(ISNA(VLOOKUP($A230,'[2]1516 Exp_Rev Access'!$F$7:$GB$306,70,FALSE)),"",VLOOKUP($A230,'[2]1516 Exp_Rev Access'!$F$7:$GB$306,70,FALSE))</f>
        <v>0</v>
      </c>
      <c r="CM230" s="99">
        <f>IF(ISNA(VLOOKUP($A230,'[2]1516 Exp_Rev Access'!$F$7:$GB$306,71,FALSE)),"",VLOOKUP($A230,'[2]1516 Exp_Rev Access'!$F$7:$GB$306,71,FALSE))</f>
        <v>0</v>
      </c>
      <c r="CN230" s="99">
        <f>IF(ISNA(VLOOKUP($A230,'[2]1516 Exp_Rev Access'!$F$7:$GB$306,72,FALSE)),"",VLOOKUP($A230,'[2]1516 Exp_Rev Access'!$F$7:$GB$306,72,FALSE))</f>
        <v>0</v>
      </c>
      <c r="CO230" s="99">
        <f>IF(ISNA(VLOOKUP($A230,'[2]1516 Exp_Rev Access'!$F$7:$GB$306,73,FALSE)),"",VLOOKUP($A230,'[2]1516 Exp_Rev Access'!$F$7:$GB$306,73,FALSE))</f>
        <v>0</v>
      </c>
      <c r="CP230" s="99">
        <f>IF(ISNA(VLOOKUP($A230,'[2]1516 Exp_Rev Access'!$F$7:$GB$306,74,FALSE)),"",VLOOKUP($A230,'[2]1516 Exp_Rev Access'!$F$7:$GB$306,74,FALSE))</f>
        <v>142561.82999999999</v>
      </c>
      <c r="CQ230" s="99">
        <f>IF(ISNA(VLOOKUP($A230,'[2]1516 Exp_Rev Access'!$F$7:$GB$306,75,FALSE)),"",VLOOKUP($A230,'[2]1516 Exp_Rev Access'!$F$7:$GB$306,75,FALSE))</f>
        <v>0</v>
      </c>
      <c r="CR230" s="99">
        <f>IF(ISNA(VLOOKUP($A230,'[2]1516 Exp_Rev Access'!$F$7:$GB$306,76,FALSE)),"",VLOOKUP($A230,'[2]1516 Exp_Rev Access'!$F$7:$GB$306,76,FALSE))</f>
        <v>4203.83</v>
      </c>
      <c r="CS230" s="99">
        <f>IF(ISNA(VLOOKUP($A230,'[2]1516 Exp_Rev Access'!$F$7:$GB$306,77,FALSE)),"",VLOOKUP($A230,'[2]1516 Exp_Rev Access'!$F$7:$GB$306,77,FALSE))</f>
        <v>0</v>
      </c>
      <c r="CT230" s="99">
        <f>IF(ISNA(VLOOKUP($A230,'[2]1516 Exp_Rev Access'!$F$7:$GB$306,78,FALSE)),"",VLOOKUP($A230,'[2]1516 Exp_Rev Access'!$F$7:$GB$306,78,FALSE))</f>
        <v>285081.71000000002</v>
      </c>
      <c r="CU230" s="99">
        <f>IF(ISNA(VLOOKUP($A230,'[2]1516 Exp_Rev Access'!$F$7:$GB$306,79,FALSE)),"",VLOOKUP($A230,'[2]1516 Exp_Rev Access'!$F$7:$GB$306,79,FALSE))</f>
        <v>40251.79</v>
      </c>
      <c r="CV230" s="99">
        <f>IF(ISNA(VLOOKUP($A230,'[2]1516 Exp_Rev Access'!$F$7:$GB$306,80,FALSE)),"",VLOOKUP($A230,'[2]1516 Exp_Rev Access'!$F$7:$GB$306,80,FALSE))</f>
        <v>0</v>
      </c>
      <c r="CW230" s="99">
        <f>IF(ISNA(VLOOKUP($A230,'[2]1516 Exp_Rev Access'!$F$7:$GB$306,81,FALSE)),"",VLOOKUP($A230,'[2]1516 Exp_Rev Access'!$F$7:$GB$306,81,FALSE))</f>
        <v>0</v>
      </c>
      <c r="CX230" s="99">
        <f>IF(ISNA(VLOOKUP($A230,'[2]1516 Exp_Rev Access'!$F$7:$GB$306,82,FALSE)),"",VLOOKUP($A230,'[2]1516 Exp_Rev Access'!$F$7:$GB$306,82,FALSE))</f>
        <v>0</v>
      </c>
      <c r="CY230" s="99">
        <f>IF(ISNA(VLOOKUP($A230,'[2]1516 Exp_Rev Access'!$F$7:$GB$306,83,FALSE)),"",VLOOKUP($A230,'[2]1516 Exp_Rev Access'!$F$7:$GB$306,83,FALSE))</f>
        <v>0</v>
      </c>
      <c r="CZ230" s="99">
        <f>IF(ISNA(VLOOKUP($A230,'[2]1516 Exp_Rev Access'!$F$7:$GB$306,84,FALSE)),"",VLOOKUP($A230,'[2]1516 Exp_Rev Access'!$F$7:$GB$306,84,FALSE))</f>
        <v>0</v>
      </c>
      <c r="DA230" s="99">
        <f>IF(ISNA(VLOOKUP($A230,'[2]1516 Exp_Rev Access'!$F$7:$GB$306,85,FALSE)),"",VLOOKUP($A230,'[2]1516 Exp_Rev Access'!$F$7:$GB$306,85,FALSE))</f>
        <v>0</v>
      </c>
      <c r="DB230" s="99">
        <f>IF(ISNA(VLOOKUP($A230,'[2]1516 Exp_Rev Access'!$F$7:$GB$306,86,FALSE)),"",VLOOKUP($A230,'[2]1516 Exp_Rev Access'!$F$7:$GB$306,86,FALSE))</f>
        <v>0</v>
      </c>
      <c r="DC230" s="99">
        <f>IF(ISNA(VLOOKUP($A230,'[2]1516 Exp_Rev Access'!$F$7:$GB$306,87,FALSE)),"",VLOOKUP($A230,'[2]1516 Exp_Rev Access'!$F$7:$GB$306,87,FALSE))</f>
        <v>0</v>
      </c>
      <c r="DD230" s="99">
        <f>IF(ISNA(VLOOKUP($A230,'[2]1516 Exp_Rev Access'!$F$7:$GB$306,88,FALSE)),"",VLOOKUP($A230,'[2]1516 Exp_Rev Access'!$F$7:$GB$306,88,FALSE))</f>
        <v>0</v>
      </c>
      <c r="DE230" s="99">
        <f>IF(ISNA(VLOOKUP($A230,'[2]1516 Exp_Rev Access'!$F$7:$GB$306,89,FALSE)),"",VLOOKUP($A230,'[2]1516 Exp_Rev Access'!$F$7:$GB$306,89,FALSE))</f>
        <v>0</v>
      </c>
      <c r="DF230" s="99">
        <f>IF(ISNA(VLOOKUP($A230,'[2]1516 Exp_Rev Access'!$F$7:$GB$306,90,FALSE)),"",VLOOKUP($A230,'[2]1516 Exp_Rev Access'!$F$7:$GB$306,90,FALSE))</f>
        <v>0</v>
      </c>
      <c r="DG230" s="99">
        <f>IF(ISNA(VLOOKUP($A230,'[2]1516 Exp_Rev Access'!$F$7:$GB$306,91,FALSE)),"",VLOOKUP($A230,'[2]1516 Exp_Rev Access'!$F$7:$GB$306,91,FALSE))</f>
        <v>5075.09</v>
      </c>
      <c r="DH230" s="99">
        <f>IF(ISNA(VLOOKUP($A230,'[2]1516 Exp_Rev Access'!$F$7:$GB$306,92,FALSE)),"",VLOOKUP($A230,'[2]1516 Exp_Rev Access'!$F$7:$GB$306,92,FALSE))</f>
        <v>189373.91</v>
      </c>
      <c r="DI230" s="99">
        <f>IF(ISNA(VLOOKUP($A230,'[2]1516 Exp_Rev Access'!$F$7:$GB$306,93,FALSE)),"",VLOOKUP($A230,'[2]1516 Exp_Rev Access'!$F$7:$GB$306,93,FALSE))</f>
        <v>0</v>
      </c>
      <c r="DJ230" s="99">
        <f>IF(ISNA(VLOOKUP($A230,'[2]1516 Exp_Rev Access'!$F$7:$GB$306,94,FALSE)),"",VLOOKUP($A230,'[2]1516 Exp_Rev Access'!$F$7:$GB$306,94,FALSE))</f>
        <v>16164.58</v>
      </c>
      <c r="DK230" s="99">
        <f>IF(ISNA(VLOOKUP($A230,'[2]1516 Exp_Rev Access'!$F$7:$GB$306,95,FALSE)),"",VLOOKUP($A230,'[2]1516 Exp_Rev Access'!$F$7:$GB$306,95,FALSE))</f>
        <v>0</v>
      </c>
      <c r="DL230" s="99">
        <f>IF(ISNA(VLOOKUP($A230,'[2]1516 Exp_Rev Access'!$F$7:$GB$306,96,FALSE)),"",VLOOKUP($A230,'[2]1516 Exp_Rev Access'!$F$7:$GB$306,96,FALSE))</f>
        <v>0</v>
      </c>
      <c r="DM230" s="99">
        <f>IF(ISNA(VLOOKUP($A230,'[2]1516 Exp_Rev Access'!$F$7:$GB$306,97,FALSE)),"",VLOOKUP($A230,'[2]1516 Exp_Rev Access'!$F$7:$GB$306,97,FALSE))</f>
        <v>0</v>
      </c>
      <c r="DN230" s="99">
        <f>IF(ISNA(VLOOKUP($A230,'[2]1516 Exp_Rev Access'!$F$7:$GB$306,98,FALSE)),"",VLOOKUP($A230,'[2]1516 Exp_Rev Access'!$F$7:$GB$306,98,FALSE))</f>
        <v>0</v>
      </c>
      <c r="DO230" s="99">
        <f>IF(ISNA(VLOOKUP($A230,'[2]1516 Exp_Rev Access'!$F$7:$GB$306,99,FALSE)),"",VLOOKUP($A230,'[2]1516 Exp_Rev Access'!$F$7:$GB$306,99,FALSE))</f>
        <v>0</v>
      </c>
      <c r="DP230" s="99">
        <f>IF(ISNA(VLOOKUP($A230,'[2]1516 Exp_Rev Access'!$F$7:$GB$306,100,FALSE)),"",VLOOKUP($A230,'[2]1516 Exp_Rev Access'!$F$7:$GB$306,100,FALSE))</f>
        <v>0</v>
      </c>
      <c r="DQ230" s="99">
        <f>IF(ISNA(VLOOKUP($A230,'[2]1516 Exp_Rev Access'!$F$7:$GB$306,101,FALSE)),"",VLOOKUP($A230,'[2]1516 Exp_Rev Access'!$F$7:$GB$306,101,FALSE))</f>
        <v>0</v>
      </c>
      <c r="DR230" s="99">
        <f>IF(ISNA(VLOOKUP($A230,'[2]1516 Exp_Rev Access'!$F$7:$GB$306,102,FALSE)),"",VLOOKUP($A230,'[2]1516 Exp_Rev Access'!$F$7:$GB$306,102,FALSE))</f>
        <v>0</v>
      </c>
      <c r="DS230" s="99">
        <f>IF(ISNA(VLOOKUP($A230,'[2]1516 Exp_Rev Access'!$F$7:$GB$306,103,FALSE)),"",VLOOKUP($A230,'[2]1516 Exp_Rev Access'!$F$7:$GB$306,103,FALSE))</f>
        <v>0</v>
      </c>
      <c r="DT230" s="99">
        <f>IF(ISNA(VLOOKUP($A230,'[2]1516 Exp_Rev Access'!$F$7:$GB$306,104,FALSE)),"",VLOOKUP($A230,'[2]1516 Exp_Rev Access'!$F$7:$GB$306,104,FALSE))</f>
        <v>0</v>
      </c>
      <c r="DU230" s="99">
        <f>IF(ISNA(VLOOKUP($A230,'[2]1516 Exp_Rev Access'!$F$7:$GB$306,105,FALSE)),"",VLOOKUP($A230,'[2]1516 Exp_Rev Access'!$F$7:$GB$306,105,FALSE))</f>
        <v>0</v>
      </c>
      <c r="DV230" s="99">
        <f>IF(ISNA(VLOOKUP($A230,'[2]1516 Exp_Rev Access'!$F$7:$GB$306,106,FALSE)),"",VLOOKUP($A230,'[2]1516 Exp_Rev Access'!$F$7:$GB$306,106,FALSE))</f>
        <v>0</v>
      </c>
      <c r="DW230" s="99">
        <f>IF(ISNA(VLOOKUP($A230,'[2]1516 Exp_Rev Access'!$F$7:$GB$306,107,FALSE)),"",VLOOKUP($A230,'[2]1516 Exp_Rev Access'!$F$7:$GB$306,107,FALSE))</f>
        <v>0</v>
      </c>
      <c r="DX230" s="99">
        <f>IF(ISNA(VLOOKUP($A230,'[2]1516 Exp_Rev Access'!$F$7:$GB$306,108,FALSE)),"",VLOOKUP($A230,'[2]1516 Exp_Rev Access'!$F$7:$GB$306,108,FALSE))</f>
        <v>0</v>
      </c>
      <c r="DY230" s="99">
        <f>IF(ISNA(VLOOKUP($A230,'[2]1516 Exp_Rev Access'!$F$7:$GB$306,109,FALSE)),"",VLOOKUP($A230,'[2]1516 Exp_Rev Access'!$F$7:$GB$306,109,FALSE))</f>
        <v>0</v>
      </c>
      <c r="DZ230" s="99">
        <f>IF(ISNA(VLOOKUP($A230,'[2]1516 Exp_Rev Access'!$F$7:$GB$306,110,FALSE)),"",VLOOKUP($A230,'[2]1516 Exp_Rev Access'!$F$7:$GB$306,110,FALSE))</f>
        <v>0</v>
      </c>
      <c r="EA230" s="99">
        <f>IF(ISNA(VLOOKUP($A230,'[2]1516 Exp_Rev Access'!$F$7:$GB$306,111,FALSE)),"",VLOOKUP($A230,'[2]1516 Exp_Rev Access'!$F$7:$GB$306,111,FALSE))</f>
        <v>0</v>
      </c>
      <c r="EB230" s="99">
        <f>IF(ISNA(VLOOKUP($A230,'[2]1516 Exp_Rev Access'!$F$7:$GB$306,112,FALSE)),"",VLOOKUP($A230,'[2]1516 Exp_Rev Access'!$F$7:$GB$306,112,FALSE))</f>
        <v>0</v>
      </c>
      <c r="EC230" s="99">
        <f>IF(ISNA(VLOOKUP($A230,'[2]1516 Exp_Rev Access'!$F$7:$GB$306,113,FALSE)),"",VLOOKUP($A230,'[2]1516 Exp_Rev Access'!$F$7:$GB$306,113,FALSE))</f>
        <v>0</v>
      </c>
      <c r="ED230" s="99">
        <f>IF(ISNA(VLOOKUP($A230,'[2]1516 Exp_Rev Access'!$F$7:$GB$306,114,FALSE)),"",VLOOKUP($A230,'[2]1516 Exp_Rev Access'!$F$7:$GB$306,114,FALSE))</f>
        <v>0</v>
      </c>
      <c r="EE230" s="99">
        <f>IF(ISNA(VLOOKUP($A230,'[2]1516 Exp_Rev Access'!$F$7:$GB$306,115,FALSE)),"",VLOOKUP($A230,'[2]1516 Exp_Rev Access'!$F$7:$GB$306,115,FALSE))</f>
        <v>0</v>
      </c>
      <c r="EF230" s="99">
        <f>IF(ISNA(VLOOKUP($A230,'[2]1516 Exp_Rev Access'!$F$7:$GB$306,116,FALSE)),"",VLOOKUP($A230,'[2]1516 Exp_Rev Access'!$F$7:$GB$306,116,FALSE))</f>
        <v>0</v>
      </c>
      <c r="EG230" s="99">
        <f>IF(ISNA(VLOOKUP($A230,'[2]1516 Exp_Rev Access'!$F$7:$GB$306,117,FALSE)),"",VLOOKUP($A230,'[2]1516 Exp_Rev Access'!$F$7:$GB$306,117,FALSE))</f>
        <v>0</v>
      </c>
      <c r="EH230" s="99">
        <f>IF(ISNA(VLOOKUP($A230,'[2]1516 Exp_Rev Access'!$F$7:$GB$306,118,FALSE)),"",VLOOKUP($A230,'[2]1516 Exp_Rev Access'!$F$7:$GB$306,118,FALSE))</f>
        <v>0</v>
      </c>
      <c r="EI230" s="99">
        <f>IF(ISNA(VLOOKUP($A230,'[2]1516 Exp_Rev Access'!$F$7:$GB$306,119,FALSE)),"",VLOOKUP($A230,'[2]1516 Exp_Rev Access'!$F$7:$GB$306,119,FALSE))</f>
        <v>0</v>
      </c>
      <c r="EJ230" s="99">
        <f>IF(ISNA(VLOOKUP($A230,'[2]1516 Exp_Rev Access'!$F$7:$GB$306,120,FALSE)),"",VLOOKUP($A230,'[2]1516 Exp_Rev Access'!$F$7:$GB$306,120,FALSE))</f>
        <v>0</v>
      </c>
      <c r="EK230" s="99">
        <f>IF(ISNA(VLOOKUP($A230,'[2]1516 Exp_Rev Access'!$F$7:$GB$306,121,FALSE)),"",VLOOKUP($A230,'[2]1516 Exp_Rev Access'!$F$7:$GB$306,121,FALSE))</f>
        <v>31471.09</v>
      </c>
      <c r="EL230" s="99">
        <f>IF(ISNA(VLOOKUP($A230,'[2]1516 Exp_Rev Access'!$F$7:$GB$306,122,FALSE)),"",VLOOKUP($A230,'[2]1516 Exp_Rev Access'!$F$7:$GB$306,122,FALSE))</f>
        <v>0</v>
      </c>
      <c r="EM230" s="99">
        <f>IF(ISNA(VLOOKUP($A230,'[2]1516 Exp_Rev Access'!$F$7:$GB$306,123,FALSE)),"",VLOOKUP($A230,'[2]1516 Exp_Rev Access'!$F$7:$GB$306,123,FALSE))</f>
        <v>0</v>
      </c>
      <c r="EN230" s="99">
        <f>IF(ISNA(VLOOKUP($A230,'[2]1516 Exp_Rev Access'!$F$7:$GB$306,124,FALSE)),"",VLOOKUP($A230,'[2]1516 Exp_Rev Access'!$F$7:$GB$306,124,FALSE))</f>
        <v>0</v>
      </c>
      <c r="EO230" s="99">
        <f>IF(ISNA(VLOOKUP($A230,'[2]1516 Exp_Rev Access'!$F$7:$GB$306,125,FALSE)),"",VLOOKUP($A230,'[2]1516 Exp_Rev Access'!$F$7:$GB$306,125,FALSE))</f>
        <v>0</v>
      </c>
      <c r="EP230" s="99">
        <f>IF(ISNA(VLOOKUP($A230,'[2]1516 Exp_Rev Access'!$F$7:$GB$306,126,FALSE)),"",VLOOKUP($A230,'[2]1516 Exp_Rev Access'!$F$7:$GB$306,126,FALSE))</f>
        <v>0</v>
      </c>
      <c r="EQ230" s="99">
        <f>IF(ISNA(VLOOKUP($A230,'[2]1516 Exp_Rev Access'!$F$7:$GB$306,127,FALSE)),"",VLOOKUP($A230,'[2]1516 Exp_Rev Access'!$F$7:$GB$306,127,FALSE))</f>
        <v>0</v>
      </c>
      <c r="ER230" s="99">
        <f>IF(ISNA(VLOOKUP($A230,'[2]1516 Exp_Rev Access'!$F$7:$GB$306,128,FALSE)),"",VLOOKUP($A230,'[2]1516 Exp_Rev Access'!$F$7:$GB$306,128,FALSE))</f>
        <v>0</v>
      </c>
      <c r="ES230" s="99">
        <f>IF(ISNA(VLOOKUP($A230,'[2]1516 Exp_Rev Access'!$F$7:$GB$306,129,FALSE)),"",VLOOKUP($A230,'[2]1516 Exp_Rev Access'!$F$7:$GB$306,129,FALSE))</f>
        <v>0</v>
      </c>
      <c r="ET230" s="99">
        <f>IF(ISNA(VLOOKUP($A230,'[2]1516 Exp_Rev Access'!$F$7:$GB$306,130,FALSE)),"",VLOOKUP($A230,'[2]1516 Exp_Rev Access'!$F$7:$GB$306,130,FALSE))</f>
        <v>0</v>
      </c>
      <c r="EU230" s="99">
        <f>IF(ISNA(VLOOKUP($A230,'[2]1516 Exp_Rev Access'!$F$7:$GB$306,131,FALSE)),"",VLOOKUP($A230,'[2]1516 Exp_Rev Access'!$F$7:$GB$306,131,FALSE))</f>
        <v>0</v>
      </c>
      <c r="EV230" s="99">
        <f>IF(ISNA(VLOOKUP($A230,'[2]1516 Exp_Rev Access'!$F$7:$GB$306,132,FALSE)),"",VLOOKUP($A230,'[2]1516 Exp_Rev Access'!$F$7:$GB$306,132,FALSE))</f>
        <v>0</v>
      </c>
      <c r="EW230" s="99">
        <f>IF(ISNA(VLOOKUP($A230,'[2]1516 Exp_Rev Access'!$F$7:$GB$306,133,FALSE)),"",VLOOKUP($A230,'[2]1516 Exp_Rev Access'!$F$7:$GB$306,133,FALSE))</f>
        <v>0</v>
      </c>
      <c r="EX230" s="99">
        <f>IF(ISNA(VLOOKUP($A230,'[2]1516 Exp_Rev Access'!$F$7:$GB$306,134,FALSE)),"",VLOOKUP($A230,'[2]1516 Exp_Rev Access'!$F$7:$GB$306,134,FALSE))</f>
        <v>0</v>
      </c>
      <c r="EY230" s="99">
        <f>IF(ISNA(VLOOKUP($A230,'[2]1516 Exp_Rev Access'!$F$7:$GB$306,135,FALSE)),"",VLOOKUP($A230,'[2]1516 Exp_Rev Access'!$F$7:$GB$306,135,FALSE))</f>
        <v>0</v>
      </c>
      <c r="EZ230" s="99">
        <f>IF(ISNA(VLOOKUP($A230,'[2]1516 Exp_Rev Access'!$F$7:$GB$306,136,FALSE)),"",VLOOKUP($A230,'[2]1516 Exp_Rev Access'!$F$7:$GB$306,136,FALSE))</f>
        <v>0</v>
      </c>
      <c r="FA230" s="99">
        <f>IF(ISNA(VLOOKUP($A230,'[2]1516 Exp_Rev Access'!$F$7:$GB$306,137,FALSE)),"",VLOOKUP($A230,'[2]1516 Exp_Rev Access'!$F$7:$GB$306,137,FALSE))</f>
        <v>0</v>
      </c>
      <c r="FB230" s="99">
        <f>IF(ISNA(VLOOKUP($A230,'[2]1516 Exp_Rev Access'!$F$7:$GB$306,138,FALSE)),"",VLOOKUP($A230,'[2]1516 Exp_Rev Access'!$F$7:$GB$306,138,FALSE))</f>
        <v>17998.650000000001</v>
      </c>
      <c r="FC230" s="99">
        <f>IF(ISNA(VLOOKUP($A230,'[2]1516 Exp_Rev Access'!$F$7:$GB$306,139,FALSE)),"",VLOOKUP($A230,'[2]1516 Exp_Rev Access'!$F$7:$GB$306,139,FALSE))</f>
        <v>0</v>
      </c>
      <c r="FD230" s="99">
        <f>IF(ISNA(VLOOKUP($A230,'[2]1516 Exp_Rev Access'!$F$7:$FS$306,140,FALSE)),"",VLOOKUP($A230,'[2]1516 Exp_Rev Access'!$F$7:$FS$306,140,FALSE))</f>
        <v>0</v>
      </c>
      <c r="FE230" s="99">
        <f>IF(ISNA(VLOOKUP($A230,'[2]1516 Exp_Rev Access'!$F$7:$FS$306,141,FALSE)),"",VLOOKUP($A230,'[2]1516 Exp_Rev Access'!$F$7:$FS$306,141,FALSE))</f>
        <v>0</v>
      </c>
      <c r="FF230" s="99">
        <f>IF(ISNA(VLOOKUP($A230,'[2]1516 Exp_Rev Access'!$F$7:$FS$306,142,FALSE)),"",VLOOKUP($A230,'[2]1516 Exp_Rev Access'!$F$7:$FS$306,142,FALSE))</f>
        <v>0</v>
      </c>
      <c r="FG230" s="99">
        <f>IF(ISNA(VLOOKUP($A230,'[2]1516 Exp_Rev Access'!$F$7:$FS$306,143,FALSE)),"",VLOOKUP($A230,'[2]1516 Exp_Rev Access'!$F$7:$FS$306,143,FALSE))</f>
        <v>0</v>
      </c>
      <c r="FH230" s="99">
        <f>IF(ISNA(VLOOKUP($A230,'[2]1516 Exp_Rev Access'!$F$7:$FS$306,144,FALSE)),"",VLOOKUP($A230,'[2]1516 Exp_Rev Access'!$F$7:$FS$306,144,FALSE))</f>
        <v>0</v>
      </c>
      <c r="FI230" s="99">
        <f>IF(ISNA(VLOOKUP($A230,'[2]1516 Exp_Rev Access'!$F$7:$FS$306,145,FALSE)),"",VLOOKUP($A230,'[2]1516 Exp_Rev Access'!$F$7:$FS$306,145,FALSE))</f>
        <v>0</v>
      </c>
      <c r="FJ230" s="99">
        <f>IF(ISNA(VLOOKUP($A230,'[2]1516 Exp_Rev Access'!$F$7:$FS$306,146,FALSE)),"",VLOOKUP($A230,'[2]1516 Exp_Rev Access'!$F$7:$FS$306,146,FALSE))</f>
        <v>0</v>
      </c>
      <c r="FK230" s="99">
        <f>IF(ISNA(VLOOKUP($A230,'[2]1516 Exp_Rev Access'!$F$7:$FS$306,147,FALSE)),"",VLOOKUP($A230,'[2]1516 Exp_Rev Access'!$F$7:$FS$306,147,FALSE))</f>
        <v>0</v>
      </c>
      <c r="FL230" s="99">
        <f>IF(ISNA(VLOOKUP($A230,'[2]1516 Exp_Rev Access'!$F$7:$FS$306,148,FALSE)),"",VLOOKUP($A230,'[2]1516 Exp_Rev Access'!$F$7:$FS$306,148,FALSE))</f>
        <v>0</v>
      </c>
      <c r="FM230" s="99">
        <f>IF(ISNA(VLOOKUP($A230,'[2]1516 Exp_Rev Access'!$F$7:$FS$306,149,FALSE)),"",VLOOKUP($A230,'[2]1516 Exp_Rev Access'!$F$7:$FS$306,149,FALSE))</f>
        <v>0</v>
      </c>
      <c r="FN230" s="99">
        <f>IF(ISNA(VLOOKUP($A230,'[2]1516 Exp_Rev Access'!$F$7:$FS$306,150,FALSE)),"",VLOOKUP($A230,'[2]1516 Exp_Rev Access'!$F$7:$FS$306,150,FALSE))</f>
        <v>0</v>
      </c>
      <c r="FO230" s="99">
        <f>IF(ISNA(VLOOKUP($A230,'[2]1516 Exp_Rev Access'!$F$7:$FS$306,151,FALSE)),"",VLOOKUP($A230,'[2]1516 Exp_Rev Access'!$F$7:$FS$306,151,FALSE))</f>
        <v>0</v>
      </c>
      <c r="FP230" s="99">
        <f>IF(ISNA(VLOOKUP($A230,'[2]1516 Exp_Rev Access'!$F$7:$FS$306,152,FALSE)),"",VLOOKUP($A230,'[2]1516 Exp_Rev Access'!$F$7:$FS$306,152,FALSE))</f>
        <v>0</v>
      </c>
      <c r="FQ230" s="99">
        <f>IF(ISNA(VLOOKUP($A230,'[2]1516 Exp_Rev Access'!$F$7:$FS$306,153,FALSE)),"",VLOOKUP($A230,'[2]1516 Exp_Rev Access'!$F$7:$FS$306,153,FALSE))</f>
        <v>26536.31</v>
      </c>
      <c r="FR230" s="101">
        <f t="shared" si="283"/>
        <v>758718.79</v>
      </c>
      <c r="FS230" s="72">
        <f t="shared" si="284"/>
        <v>0.10063049204797411</v>
      </c>
      <c r="FT230" s="94">
        <f t="shared" si="285"/>
        <v>1430.357420254883</v>
      </c>
      <c r="FU230" s="99">
        <f>IF(ISNA(VLOOKUP($A230,'[2]1516 Exp_Rev Access'!$F$7:$GB$306,154,FALSE)),"",VLOOKUP($A230,'[2]1516 Exp_Rev Access'!$F$7:$GB$306,154,FALSE))</f>
        <v>0</v>
      </c>
      <c r="FV230" s="99">
        <f>IF(ISNA(VLOOKUP($A230,'[2]1516 Exp_Rev Access'!$F$7:$GB$306,155,FALSE)),"",VLOOKUP($A230,'[2]1516 Exp_Rev Access'!$F$7:$GB$306,155,FALSE))</f>
        <v>0</v>
      </c>
      <c r="FW230" s="99">
        <f>IF(ISNA(VLOOKUP($A230,'[2]1516 Exp_Rev Access'!$F$7:$GB$306,156,FALSE)),"",VLOOKUP($A230,'[2]1516 Exp_Rev Access'!$F$7:$GB$306,156,FALSE))</f>
        <v>0</v>
      </c>
      <c r="FX230" s="99">
        <f>IF(ISNA(VLOOKUP($A230,'[2]1516 Exp_Rev Access'!$F$7:$GB$306,157,FALSE)),"",VLOOKUP($A230,'[2]1516 Exp_Rev Access'!$F$7:$GB$306,157,FALSE))</f>
        <v>0</v>
      </c>
      <c r="FY230" s="99">
        <f>IF(ISNA(VLOOKUP($A230,'[2]1516 Exp_Rev Access'!$F$7:$GB$306,158,FALSE)),"",VLOOKUP($A230,'[2]1516 Exp_Rev Access'!$F$7:$GB$306,158,FALSE))</f>
        <v>0</v>
      </c>
      <c r="FZ230" s="99">
        <f>IF(ISNA(VLOOKUP($A230,'[2]1516 Exp_Rev Access'!$F$7:$GB$306,159,FALSE)),"",VLOOKUP($A230,'[2]1516 Exp_Rev Access'!$F$7:$GB$306,159,FALSE))</f>
        <v>0</v>
      </c>
      <c r="GA230" s="99">
        <f>IF(ISNA(VLOOKUP($A230,'[2]1516 Exp_Rev Access'!$F$7:$GB$306,160,FALSE)),"",VLOOKUP($A230,'[2]1516 Exp_Rev Access'!$F$7:$GB$306,160,FALSE))</f>
        <v>0</v>
      </c>
      <c r="GB230" s="99">
        <f>IF(ISNA(VLOOKUP($A230,'[2]1516 Exp_Rev Access'!$F$7:$GB$306,161,FALSE)),"",VLOOKUP($A230,'[2]1516 Exp_Rev Access'!$F$7:$GB$306,161,FALSE))</f>
        <v>0</v>
      </c>
      <c r="GC230" s="99">
        <f>IF(ISNA(VLOOKUP($A230,'[2]1516 Exp_Rev Access'!$F$7:$GB$306,162,FALSE)),"",VLOOKUP($A230,'[2]1516 Exp_Rev Access'!$F$7:$GB$306,162,FALSE))</f>
        <v>0</v>
      </c>
      <c r="GD230" s="99">
        <f>IF(ISNA(VLOOKUP($A230,'[2]1516 Exp_Rev Access'!$F$7:$GB$306,163,FALSE)),"",VLOOKUP($A230,'[2]1516 Exp_Rev Access'!$F$7:$GB$306,163,FALSE))</f>
        <v>0</v>
      </c>
      <c r="GE230" s="99">
        <f>IF(ISNA(VLOOKUP($A230,'[2]1516 Exp_Rev Access'!$F$7:$GB$306,164,FALSE)),"",VLOOKUP($A230,'[2]1516 Exp_Rev Access'!$F$7:$GB$306,164,FALSE))</f>
        <v>985.45</v>
      </c>
      <c r="GF230" s="99">
        <f>IF(ISNA(VLOOKUP($A230,'[2]1516 Exp_Rev Access'!$F$7:$GB$306,165,FALSE)),"",VLOOKUP($A230,'[2]1516 Exp_Rev Access'!$F$7:$GB$306,165,FALSE))</f>
        <v>0</v>
      </c>
      <c r="GG230" s="99">
        <f>IF(ISNA(VLOOKUP($A230,'[2]1516 Exp_Rev Access'!$F$7:$GB$306,166,FALSE)),"",VLOOKUP($A230,'[2]1516 Exp_Rev Access'!$F$7:$GB$306,166,FALSE))</f>
        <v>0</v>
      </c>
      <c r="GH230" s="99">
        <f>IF(ISNA(VLOOKUP($A230,'[2]1516 Exp_Rev Access'!$F$7:$GB$306,167,FALSE)),"",VLOOKUP($A230,'[2]1516 Exp_Rev Access'!$F$7:$GB$306,167,FALSE))</f>
        <v>3984.77</v>
      </c>
      <c r="GI230" s="99">
        <f>IF(ISNA(VLOOKUP($A230,'[2]1516 Exp_Rev Access'!$F$7:$GB$306,168,FALSE)),"",VLOOKUP($A230,'[2]1516 Exp_Rev Access'!$F$7:$GB$306,168,FALSE))</f>
        <v>0</v>
      </c>
      <c r="GJ230" s="99">
        <f>IF(ISNA(VLOOKUP($A230,'[2]1516 Exp_Rev Access'!$F$7:$GB$306,169,FALSE)),"",VLOOKUP($A230,'[2]1516 Exp_Rev Access'!$F$7:$GB$306,169,FALSE))</f>
        <v>0</v>
      </c>
      <c r="GK230" s="99">
        <f>IF(ISNA(VLOOKUP($A230,'[2]1516 Exp_Rev Access'!$F$7:$GB$306,170,FALSE)),"",VLOOKUP($A230,'[2]1516 Exp_Rev Access'!$F$7:$GB$306,170,FALSE))</f>
        <v>2387.61</v>
      </c>
      <c r="GL230" s="99">
        <f>IF(ISNA(VLOOKUP($A230,'[2]1516 Exp_Rev Access'!$F$7:$GB$306,171,FALSE)),"",VLOOKUP($A230,'[2]1516 Exp_Rev Access'!$F$7:$GB$306,171,FALSE))</f>
        <v>0</v>
      </c>
      <c r="GM230" s="99">
        <f>IF(ISNA(VLOOKUP($A230,'[2]1516 Exp_Rev Access'!$F$7:$GB$306,172,FALSE)),"",VLOOKUP($A230,'[2]1516 Exp_Rev Access'!$F$7:$GB$306,172,FALSE))</f>
        <v>0</v>
      </c>
      <c r="GN230" s="99">
        <f>IF(ISNA(VLOOKUP($A230,'[2]1516 Exp_Rev Access'!$F$7:$GB$306,173,FALSE)),"",VLOOKUP($A230,'[2]1516 Exp_Rev Access'!$F$7:$GB$306,173,FALSE))</f>
        <v>0</v>
      </c>
      <c r="GO230" s="99">
        <f>IF(ISNA(VLOOKUP($A230,'[2]1516 Exp_Rev Access'!$F$7:$GB$306,174,FALSE)),"",VLOOKUP($A230,'[2]1516 Exp_Rev Access'!$F$7:$GB$306,174,FALSE))</f>
        <v>0</v>
      </c>
      <c r="GP230" s="99">
        <f>IF(ISNA(VLOOKUP($A230,'[2]1516 Exp_Rev Access'!$F$7:$GB$306,175,FALSE)),"",VLOOKUP($A230,'[2]1516 Exp_Rev Access'!$F$7:$GB$306,175,FALSE))</f>
        <v>0</v>
      </c>
      <c r="GQ230" s="99">
        <f>IF(ISNA(VLOOKUP($A230,'[2]1516 Exp_Rev Access'!$F$7:$GB$306,176,FALSE)),"",VLOOKUP($A230,'[2]1516 Exp_Rev Access'!$F$7:$GB$306,176,FALSE))</f>
        <v>0</v>
      </c>
      <c r="GR230" s="99">
        <f>IF(ISNA(VLOOKUP($A230,'[2]1516 Exp_Rev Access'!$F$7:$GB$306,177,FALSE)),"",VLOOKUP($A230,'[2]1516 Exp_Rev Access'!$F$7:$GB$306,177,FALSE))</f>
        <v>0</v>
      </c>
      <c r="GS230" s="99">
        <f>IF(ISNA(VLOOKUP($A230,'[2]1516 Exp_Rev Access'!$F$7:$GB$306,178,FALSE)),"",VLOOKUP($A230,'[2]1516 Exp_Rev Access'!$F$7:$GB$306,178,FALSE))</f>
        <v>0</v>
      </c>
      <c r="GT230" s="101">
        <f t="shared" si="286"/>
        <v>7357.83</v>
      </c>
      <c r="GU230" s="72">
        <f>GT230/D230</f>
        <v>9.7588469280607282E-4</v>
      </c>
      <c r="GV230" s="84">
        <f t="shared" si="288"/>
        <v>13.871182414599202</v>
      </c>
    </row>
    <row r="231" spans="1:206" x14ac:dyDescent="0.2">
      <c r="A231" s="104">
        <f>COUNTA(A182:A230)</f>
        <v>47</v>
      </c>
      <c r="B231" s="78" t="s">
        <v>569</v>
      </c>
      <c r="C231" s="58">
        <f t="shared" ref="C231:M231" si="291">SUM(C182:C230)</f>
        <v>34759.110000000015</v>
      </c>
      <c r="D231" s="123">
        <f t="shared" si="291"/>
        <v>431077209.98000002</v>
      </c>
      <c r="E231" s="58">
        <f t="shared" si="291"/>
        <v>431077209.98000002</v>
      </c>
      <c r="F231" s="58">
        <f t="shared" si="291"/>
        <v>0</v>
      </c>
      <c r="G231" s="58">
        <f t="shared" si="291"/>
        <v>61717060.710000001</v>
      </c>
      <c r="H231" s="58">
        <f t="shared" si="291"/>
        <v>4626.3200000000006</v>
      </c>
      <c r="I231" s="58">
        <f t="shared" si="291"/>
        <v>168708.09</v>
      </c>
      <c r="J231" s="58">
        <f t="shared" si="291"/>
        <v>1385196.5500000003</v>
      </c>
      <c r="K231" s="58">
        <f t="shared" si="291"/>
        <v>143719.45000000001</v>
      </c>
      <c r="L231" s="58">
        <f t="shared" si="291"/>
        <v>3911.7299999999996</v>
      </c>
      <c r="M231" s="58">
        <f t="shared" si="291"/>
        <v>63423222.850000001</v>
      </c>
      <c r="N231" s="62">
        <f t="shared" ref="N231" si="292">M231/D231</f>
        <v>0.14712729270225755</v>
      </c>
      <c r="O231" s="63">
        <f t="shared" ref="O231" si="293">M231/C231</f>
        <v>1824.650367917935</v>
      </c>
      <c r="P231" s="58">
        <f t="shared" ref="P231:AL231" si="294">SUM(P182:P230)</f>
        <v>623108.23</v>
      </c>
      <c r="Q231" s="58">
        <f t="shared" si="294"/>
        <v>0</v>
      </c>
      <c r="R231" s="58">
        <f t="shared" si="294"/>
        <v>4461.9400000000005</v>
      </c>
      <c r="S231" s="58">
        <f t="shared" si="294"/>
        <v>0</v>
      </c>
      <c r="T231" s="58">
        <f t="shared" si="294"/>
        <v>183594.99</v>
      </c>
      <c r="U231" s="58">
        <f t="shared" si="294"/>
        <v>6490</v>
      </c>
      <c r="V231" s="58">
        <f t="shared" si="294"/>
        <v>0</v>
      </c>
      <c r="W231" s="58">
        <f t="shared" si="294"/>
        <v>151728.40000000002</v>
      </c>
      <c r="X231" s="58">
        <f t="shared" si="294"/>
        <v>230735.02</v>
      </c>
      <c r="Y231" s="58">
        <f t="shared" si="294"/>
        <v>63959.350000000006</v>
      </c>
      <c r="Z231" s="58">
        <f t="shared" si="294"/>
        <v>0</v>
      </c>
      <c r="AA231" s="58">
        <f t="shared" si="294"/>
        <v>22766.36</v>
      </c>
      <c r="AB231" s="58">
        <f t="shared" si="294"/>
        <v>42847.61</v>
      </c>
      <c r="AC231" s="58">
        <f t="shared" si="294"/>
        <v>2925402.64</v>
      </c>
      <c r="AD231" s="58">
        <f t="shared" si="294"/>
        <v>289613.29000000015</v>
      </c>
      <c r="AE231" s="58">
        <f t="shared" si="294"/>
        <v>572.73</v>
      </c>
      <c r="AF231" s="58">
        <f t="shared" si="294"/>
        <v>1726210.7500000005</v>
      </c>
      <c r="AG231" s="58">
        <f t="shared" si="294"/>
        <v>157032.68999999997</v>
      </c>
      <c r="AH231" s="58">
        <f t="shared" si="294"/>
        <v>337013.15999999992</v>
      </c>
      <c r="AI231" s="58">
        <f t="shared" si="294"/>
        <v>122060.08</v>
      </c>
      <c r="AJ231" s="58">
        <f t="shared" si="294"/>
        <v>1659333.31</v>
      </c>
      <c r="AK231" s="58">
        <f t="shared" si="294"/>
        <v>1065085.6399999999</v>
      </c>
      <c r="AL231" s="58">
        <f t="shared" si="294"/>
        <v>9612016.1899999976</v>
      </c>
      <c r="AM231" s="62">
        <f t="shared" si="274"/>
        <v>2.2297667256512936E-2</v>
      </c>
      <c r="AN231" s="64">
        <f t="shared" si="275"/>
        <v>276.53228721909142</v>
      </c>
      <c r="AO231" s="58">
        <f t="shared" ref="AO231:AT231" si="295">SUM(AO182:AO230)</f>
        <v>219186929.13000005</v>
      </c>
      <c r="AP231" s="58">
        <f t="shared" si="295"/>
        <v>5103877.0599999996</v>
      </c>
      <c r="AQ231" s="58">
        <f t="shared" si="295"/>
        <v>14621077</v>
      </c>
      <c r="AR231" s="58">
        <f t="shared" si="295"/>
        <v>951538.56</v>
      </c>
      <c r="AS231" s="58">
        <f t="shared" si="295"/>
        <v>0</v>
      </c>
      <c r="AT231" s="58">
        <f t="shared" si="295"/>
        <v>239863421.74999997</v>
      </c>
      <c r="AU231" s="62">
        <f t="shared" si="277"/>
        <v>0.55642798133802651</v>
      </c>
      <c r="AV231" s="64">
        <f t="shared" si="278"/>
        <v>6900.7354259070462</v>
      </c>
      <c r="AW231" s="58">
        <f t="shared" ref="AW231:BU231" si="296">SUM(AW182:AW230)</f>
        <v>23214.63</v>
      </c>
      <c r="AX231" s="58">
        <f t="shared" si="296"/>
        <v>27437633.789999999</v>
      </c>
      <c r="AY231" s="58">
        <f t="shared" si="296"/>
        <v>1351312.4099999997</v>
      </c>
      <c r="AZ231" s="58">
        <f t="shared" si="296"/>
        <v>0</v>
      </c>
      <c r="BA231" s="58">
        <f t="shared" si="296"/>
        <v>0</v>
      </c>
      <c r="BB231" s="58">
        <f t="shared" si="296"/>
        <v>9150943.3200000003</v>
      </c>
      <c r="BC231" s="58">
        <f t="shared" si="296"/>
        <v>225543.52</v>
      </c>
      <c r="BD231" s="58">
        <f t="shared" si="296"/>
        <v>2320997.8800000004</v>
      </c>
      <c r="BE231" s="58">
        <f t="shared" si="296"/>
        <v>14120.38</v>
      </c>
      <c r="BF231" s="58">
        <f t="shared" si="296"/>
        <v>3213194.7700000005</v>
      </c>
      <c r="BG231" s="58">
        <f t="shared" si="296"/>
        <v>282825.66999999993</v>
      </c>
      <c r="BH231" s="58">
        <f t="shared" si="296"/>
        <v>0</v>
      </c>
      <c r="BI231" s="58">
        <f t="shared" si="296"/>
        <v>297796.99000000011</v>
      </c>
      <c r="BJ231" s="58">
        <f t="shared" si="296"/>
        <v>17608670.07</v>
      </c>
      <c r="BK231" s="58">
        <f t="shared" si="296"/>
        <v>657211.68999999994</v>
      </c>
      <c r="BL231" s="58">
        <f t="shared" si="296"/>
        <v>21070.559999999998</v>
      </c>
      <c r="BM231" s="58">
        <f t="shared" si="296"/>
        <v>0</v>
      </c>
      <c r="BN231" s="58">
        <f t="shared" si="296"/>
        <v>168</v>
      </c>
      <c r="BO231" s="58">
        <f t="shared" si="296"/>
        <v>0</v>
      </c>
      <c r="BP231" s="58">
        <f t="shared" si="296"/>
        <v>1250686.29</v>
      </c>
      <c r="BQ231" s="58">
        <f t="shared" si="296"/>
        <v>0</v>
      </c>
      <c r="BR231" s="58">
        <f t="shared" si="296"/>
        <v>53517.52</v>
      </c>
      <c r="BS231" s="58">
        <f t="shared" si="296"/>
        <v>0</v>
      </c>
      <c r="BT231" s="58">
        <f t="shared" si="296"/>
        <v>0</v>
      </c>
      <c r="BU231" s="58">
        <f t="shared" si="296"/>
        <v>63908907.489999995</v>
      </c>
      <c r="BV231" s="62">
        <f t="shared" si="280"/>
        <v>0.14825396938280516</v>
      </c>
      <c r="BW231" s="64">
        <f t="shared" si="281"/>
        <v>1838.6232412164743</v>
      </c>
      <c r="BX231" s="58">
        <f t="shared" ref="BX231:CD231" si="297">SUM(BX182:BX230)</f>
        <v>2148.27</v>
      </c>
      <c r="BY231" s="58">
        <f t="shared" si="297"/>
        <v>7925995.8699999992</v>
      </c>
      <c r="BZ231" s="58">
        <f t="shared" si="297"/>
        <v>228172.54</v>
      </c>
      <c r="CA231" s="58">
        <f t="shared" si="297"/>
        <v>20237.099999999999</v>
      </c>
      <c r="CB231" s="58">
        <f t="shared" si="297"/>
        <v>2272066.2200000011</v>
      </c>
      <c r="CC231" s="58">
        <f t="shared" si="297"/>
        <v>0</v>
      </c>
      <c r="CD231" s="58">
        <f t="shared" si="297"/>
        <v>10448620</v>
      </c>
      <c r="CE231" s="62">
        <f t="shared" si="289"/>
        <v>2.4238395716824759E-2</v>
      </c>
      <c r="CF231" s="65">
        <f t="shared" si="290"/>
        <v>300.60090721540325</v>
      </c>
      <c r="CG231" s="58">
        <f t="shared" ref="CG231:DL231" si="298">SUM(CG182:CG230)</f>
        <v>41333.65</v>
      </c>
      <c r="CH231" s="58">
        <f t="shared" si="298"/>
        <v>0</v>
      </c>
      <c r="CI231" s="58">
        <f t="shared" si="298"/>
        <v>0</v>
      </c>
      <c r="CJ231" s="58">
        <f t="shared" si="298"/>
        <v>0</v>
      </c>
      <c r="CK231" s="58">
        <f t="shared" si="298"/>
        <v>0</v>
      </c>
      <c r="CL231" s="58">
        <f t="shared" si="298"/>
        <v>0</v>
      </c>
      <c r="CM231" s="58">
        <f t="shared" si="298"/>
        <v>0</v>
      </c>
      <c r="CN231" s="58">
        <f t="shared" si="298"/>
        <v>6699.52</v>
      </c>
      <c r="CO231" s="58">
        <f t="shared" si="298"/>
        <v>0</v>
      </c>
      <c r="CP231" s="58">
        <f t="shared" si="298"/>
        <v>6281681.7999999989</v>
      </c>
      <c r="CQ231" s="58">
        <f t="shared" si="298"/>
        <v>0</v>
      </c>
      <c r="CR231" s="58">
        <f t="shared" si="298"/>
        <v>243587.04</v>
      </c>
      <c r="CS231" s="58">
        <f t="shared" si="298"/>
        <v>0</v>
      </c>
      <c r="CT231" s="58">
        <f t="shared" si="298"/>
        <v>11317257.520000001</v>
      </c>
      <c r="CU231" s="58">
        <f t="shared" si="298"/>
        <v>2702564.13</v>
      </c>
      <c r="CV231" s="58">
        <f t="shared" si="298"/>
        <v>667898.90000000014</v>
      </c>
      <c r="CW231" s="58">
        <f t="shared" si="298"/>
        <v>0</v>
      </c>
      <c r="CX231" s="58">
        <f t="shared" si="298"/>
        <v>16343.8</v>
      </c>
      <c r="CY231" s="58">
        <f t="shared" si="298"/>
        <v>0</v>
      </c>
      <c r="CZ231" s="58">
        <f t="shared" si="298"/>
        <v>0</v>
      </c>
      <c r="DA231" s="58">
        <f t="shared" si="298"/>
        <v>482719.52999999997</v>
      </c>
      <c r="DB231" s="58">
        <f t="shared" si="298"/>
        <v>0</v>
      </c>
      <c r="DC231" s="58">
        <f t="shared" si="298"/>
        <v>0</v>
      </c>
      <c r="DD231" s="58">
        <f t="shared" si="298"/>
        <v>0</v>
      </c>
      <c r="DE231" s="58">
        <f t="shared" si="298"/>
        <v>0</v>
      </c>
      <c r="DF231" s="58">
        <f t="shared" si="298"/>
        <v>219237.41999999998</v>
      </c>
      <c r="DG231" s="58">
        <f t="shared" si="298"/>
        <v>143954.46999999997</v>
      </c>
      <c r="DH231" s="58">
        <f t="shared" si="298"/>
        <v>10925431.109999999</v>
      </c>
      <c r="DI231" s="58">
        <f t="shared" si="298"/>
        <v>0</v>
      </c>
      <c r="DJ231" s="58">
        <f t="shared" si="298"/>
        <v>41038.58</v>
      </c>
      <c r="DK231" s="58">
        <f t="shared" si="298"/>
        <v>0</v>
      </c>
      <c r="DL231" s="58">
        <f t="shared" si="298"/>
        <v>0</v>
      </c>
      <c r="DM231" s="58">
        <f t="shared" ref="DM231:ER231" si="299">SUM(DM182:DM230)</f>
        <v>0</v>
      </c>
      <c r="DN231" s="58">
        <f t="shared" si="299"/>
        <v>0</v>
      </c>
      <c r="DO231" s="58">
        <f t="shared" si="299"/>
        <v>0</v>
      </c>
      <c r="DP231" s="58">
        <f t="shared" si="299"/>
        <v>0</v>
      </c>
      <c r="DQ231" s="58">
        <f t="shared" si="299"/>
        <v>0</v>
      </c>
      <c r="DR231" s="58">
        <f t="shared" si="299"/>
        <v>0</v>
      </c>
      <c r="DS231" s="58">
        <f t="shared" si="299"/>
        <v>0</v>
      </c>
      <c r="DT231" s="58">
        <f t="shared" si="299"/>
        <v>0</v>
      </c>
      <c r="DU231" s="58">
        <f t="shared" si="299"/>
        <v>0</v>
      </c>
      <c r="DV231" s="58">
        <f t="shared" si="299"/>
        <v>0</v>
      </c>
      <c r="DW231" s="58">
        <f t="shared" si="299"/>
        <v>0</v>
      </c>
      <c r="DX231" s="58">
        <f t="shared" si="299"/>
        <v>156324.24</v>
      </c>
      <c r="DY231" s="58">
        <f t="shared" si="299"/>
        <v>0</v>
      </c>
      <c r="DZ231" s="58">
        <f t="shared" si="299"/>
        <v>0</v>
      </c>
      <c r="EA231" s="58">
        <f t="shared" si="299"/>
        <v>0</v>
      </c>
      <c r="EB231" s="58">
        <f t="shared" si="299"/>
        <v>0</v>
      </c>
      <c r="EC231" s="58">
        <f t="shared" si="299"/>
        <v>0</v>
      </c>
      <c r="ED231" s="58">
        <f t="shared" si="299"/>
        <v>0</v>
      </c>
      <c r="EE231" s="58">
        <f t="shared" si="299"/>
        <v>22294.35</v>
      </c>
      <c r="EF231" s="58">
        <f t="shared" si="299"/>
        <v>628532.41999999981</v>
      </c>
      <c r="EG231" s="58">
        <f t="shared" si="299"/>
        <v>0</v>
      </c>
      <c r="EH231" s="58">
        <f t="shared" si="299"/>
        <v>0</v>
      </c>
      <c r="EI231" s="58">
        <f t="shared" si="299"/>
        <v>0</v>
      </c>
      <c r="EJ231" s="58">
        <f t="shared" si="299"/>
        <v>0</v>
      </c>
      <c r="EK231" s="58">
        <f t="shared" si="299"/>
        <v>60374.79</v>
      </c>
      <c r="EL231" s="58">
        <f t="shared" si="299"/>
        <v>0</v>
      </c>
      <c r="EM231" s="58">
        <f t="shared" si="299"/>
        <v>661555.62</v>
      </c>
      <c r="EN231" s="58">
        <f t="shared" si="299"/>
        <v>121961.06999999999</v>
      </c>
      <c r="EO231" s="58">
        <f t="shared" si="299"/>
        <v>0</v>
      </c>
      <c r="EP231" s="58">
        <f t="shared" si="299"/>
        <v>0</v>
      </c>
      <c r="EQ231" s="58">
        <f t="shared" si="299"/>
        <v>0</v>
      </c>
      <c r="ER231" s="58">
        <f t="shared" si="299"/>
        <v>0</v>
      </c>
      <c r="ES231" s="58">
        <f t="shared" ref="ES231:FR231" si="300">SUM(ES182:ES230)</f>
        <v>0</v>
      </c>
      <c r="ET231" s="58">
        <f t="shared" si="300"/>
        <v>0</v>
      </c>
      <c r="EU231" s="58">
        <f t="shared" si="300"/>
        <v>256508.62000000008</v>
      </c>
      <c r="EV231" s="58">
        <f t="shared" si="300"/>
        <v>0</v>
      </c>
      <c r="EW231" s="58">
        <f t="shared" si="300"/>
        <v>0</v>
      </c>
      <c r="EX231" s="58">
        <f t="shared" si="300"/>
        <v>0</v>
      </c>
      <c r="EY231" s="58">
        <f t="shared" si="300"/>
        <v>0</v>
      </c>
      <c r="EZ231" s="58">
        <f t="shared" si="300"/>
        <v>0</v>
      </c>
      <c r="FA231" s="58">
        <f t="shared" si="300"/>
        <v>0</v>
      </c>
      <c r="FB231" s="58">
        <f t="shared" si="300"/>
        <v>159176.00999999998</v>
      </c>
      <c r="FC231" s="58">
        <f t="shared" si="300"/>
        <v>0</v>
      </c>
      <c r="FD231" s="58">
        <f t="shared" si="300"/>
        <v>0</v>
      </c>
      <c r="FE231" s="58">
        <f t="shared" si="300"/>
        <v>0</v>
      </c>
      <c r="FF231" s="58">
        <f t="shared" si="300"/>
        <v>0</v>
      </c>
      <c r="FG231" s="58">
        <f t="shared" si="300"/>
        <v>0</v>
      </c>
      <c r="FH231" s="58">
        <f t="shared" si="300"/>
        <v>10917.69</v>
      </c>
      <c r="FI231" s="58">
        <f t="shared" si="300"/>
        <v>0</v>
      </c>
      <c r="FJ231" s="58">
        <f t="shared" si="300"/>
        <v>0</v>
      </c>
      <c r="FK231" s="58">
        <f t="shared" si="300"/>
        <v>50452.39</v>
      </c>
      <c r="FL231" s="58">
        <f t="shared" si="300"/>
        <v>0</v>
      </c>
      <c r="FM231" s="58">
        <f t="shared" si="300"/>
        <v>0</v>
      </c>
      <c r="FN231" s="58">
        <f t="shared" si="300"/>
        <v>873.43</v>
      </c>
      <c r="FO231" s="58">
        <f t="shared" si="300"/>
        <v>0</v>
      </c>
      <c r="FP231" s="58">
        <f t="shared" si="300"/>
        <v>0</v>
      </c>
      <c r="FQ231" s="58">
        <f t="shared" si="300"/>
        <v>1100240</v>
      </c>
      <c r="FR231" s="58">
        <f t="shared" si="300"/>
        <v>36318958.100000001</v>
      </c>
      <c r="FS231" s="62">
        <f t="shared" si="284"/>
        <v>8.4251631167616192E-2</v>
      </c>
      <c r="FT231" s="64">
        <f t="shared" si="285"/>
        <v>1044.8759505062121</v>
      </c>
      <c r="FU231" s="58">
        <f t="shared" ref="FU231:GT231" si="301">SUM(FU182:FU230)</f>
        <v>1338818.6900000002</v>
      </c>
      <c r="FV231" s="58">
        <f t="shared" si="301"/>
        <v>259799.32</v>
      </c>
      <c r="FW231" s="58">
        <f t="shared" si="301"/>
        <v>0</v>
      </c>
      <c r="FX231" s="58">
        <f t="shared" si="301"/>
        <v>4620.59</v>
      </c>
      <c r="FY231" s="58">
        <f t="shared" si="301"/>
        <v>0</v>
      </c>
      <c r="FZ231" s="58">
        <f t="shared" si="301"/>
        <v>40000</v>
      </c>
      <c r="GA231" s="58">
        <f t="shared" si="301"/>
        <v>0</v>
      </c>
      <c r="GB231" s="58">
        <f t="shared" si="301"/>
        <v>0</v>
      </c>
      <c r="GC231" s="58">
        <f t="shared" si="301"/>
        <v>46186.539999999994</v>
      </c>
      <c r="GD231" s="58">
        <f t="shared" si="301"/>
        <v>414341.13</v>
      </c>
      <c r="GE231" s="58">
        <f t="shared" si="301"/>
        <v>1234379.0200000003</v>
      </c>
      <c r="GF231" s="58">
        <f t="shared" si="301"/>
        <v>0</v>
      </c>
      <c r="GG231" s="58">
        <f t="shared" si="301"/>
        <v>239347.11</v>
      </c>
      <c r="GH231" s="58">
        <f t="shared" si="301"/>
        <v>20594.57</v>
      </c>
      <c r="GI231" s="58">
        <f t="shared" si="301"/>
        <v>25276.07</v>
      </c>
      <c r="GJ231" s="58">
        <f t="shared" si="301"/>
        <v>418047.93</v>
      </c>
      <c r="GK231" s="58">
        <f t="shared" si="301"/>
        <v>1485034.1800000002</v>
      </c>
      <c r="GL231" s="58">
        <f t="shared" si="301"/>
        <v>155928.19</v>
      </c>
      <c r="GM231" s="58">
        <f t="shared" si="301"/>
        <v>0</v>
      </c>
      <c r="GN231" s="58">
        <f t="shared" si="301"/>
        <v>505238.12</v>
      </c>
      <c r="GO231" s="58">
        <f t="shared" si="301"/>
        <v>0</v>
      </c>
      <c r="GP231" s="58">
        <f t="shared" si="301"/>
        <v>12733.619999999999</v>
      </c>
      <c r="GQ231" s="58">
        <f t="shared" si="301"/>
        <v>0</v>
      </c>
      <c r="GR231" s="58">
        <f t="shared" si="301"/>
        <v>140811.20000000001</v>
      </c>
      <c r="GS231" s="58">
        <f t="shared" si="301"/>
        <v>1160907.32</v>
      </c>
      <c r="GT231" s="58">
        <f t="shared" si="301"/>
        <v>7502063.5999999968</v>
      </c>
      <c r="GU231" s="62">
        <f>GT231/D231</f>
        <v>1.7403062435956792E-2</v>
      </c>
      <c r="GV231" s="66">
        <f t="shared" si="288"/>
        <v>215.8301406451429</v>
      </c>
      <c r="GW231" s="85"/>
      <c r="GX231" s="85"/>
    </row>
    <row r="232" spans="1:206" ht="6" customHeight="1" x14ac:dyDescent="0.2">
      <c r="A232" s="96"/>
      <c r="B232" s="69"/>
      <c r="D232" s="79"/>
      <c r="F232" s="80"/>
      <c r="G232" s="85"/>
      <c r="H232" s="85"/>
      <c r="I232" s="85"/>
      <c r="J232" s="85"/>
      <c r="K232" s="85"/>
      <c r="L232" s="85"/>
      <c r="M232" s="83"/>
      <c r="N232" s="82"/>
      <c r="O232" s="83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3"/>
      <c r="AM232" s="82"/>
      <c r="AN232" s="83"/>
      <c r="AO232" s="85"/>
      <c r="AP232" s="85"/>
      <c r="AQ232" s="85"/>
      <c r="AR232" s="85"/>
      <c r="AS232" s="85"/>
      <c r="AT232" s="83"/>
      <c r="AU232" s="82"/>
      <c r="AV232" s="83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U232" s="83"/>
      <c r="BV232" s="82"/>
      <c r="BW232" s="83"/>
      <c r="BX232" s="83"/>
      <c r="BY232" s="85"/>
      <c r="BZ232" s="85"/>
      <c r="CA232" s="85"/>
      <c r="CB232" s="85"/>
      <c r="CC232" s="85"/>
      <c r="CD232" s="83"/>
      <c r="CE232" s="83"/>
      <c r="CF232" s="83"/>
      <c r="CG232" s="85"/>
      <c r="CH232" s="52"/>
      <c r="CI232" s="52"/>
      <c r="CJ232" s="52"/>
      <c r="CK232" s="52"/>
      <c r="CL232" s="52"/>
      <c r="CM232" s="52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52"/>
      <c r="DL232" s="52"/>
      <c r="DM232" s="52"/>
      <c r="DN232" s="52"/>
      <c r="DO232" s="52"/>
      <c r="DP232" s="52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52"/>
      <c r="EL232" s="52"/>
      <c r="EM232" s="85"/>
      <c r="EN232" s="85"/>
      <c r="EO232" s="52"/>
      <c r="EP232" s="52"/>
      <c r="EQ232" s="52"/>
      <c r="ER232" s="52"/>
      <c r="ES232" s="52"/>
      <c r="ET232" s="52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3"/>
      <c r="FS232" s="83"/>
      <c r="FT232" s="83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  <c r="GQ232" s="85"/>
      <c r="GR232" s="85"/>
      <c r="GS232" s="85"/>
      <c r="GT232" s="83"/>
      <c r="GU232" s="83"/>
      <c r="GV232" s="84"/>
      <c r="GW232" s="85"/>
      <c r="GX232" s="85"/>
    </row>
    <row r="233" spans="1:206" ht="13.15" customHeight="1" x14ac:dyDescent="0.2">
      <c r="A233" s="96"/>
      <c r="B233" s="78" t="s">
        <v>570</v>
      </c>
      <c r="D233" s="86"/>
      <c r="F233" s="80"/>
      <c r="R233" s="89"/>
      <c r="T233" s="89"/>
      <c r="W233" s="89"/>
      <c r="Y233" s="89"/>
      <c r="AA233" s="89"/>
      <c r="AC233" s="89"/>
      <c r="AD233" s="89"/>
      <c r="AF233" s="89"/>
      <c r="AH233" s="89"/>
      <c r="AJ233" s="89"/>
      <c r="AL233" s="92"/>
      <c r="AM233" s="91"/>
      <c r="AN233" s="93"/>
      <c r="AQ233" s="89"/>
      <c r="AS233" s="89"/>
      <c r="AT233" s="94"/>
      <c r="AU233" s="93"/>
      <c r="AW233" s="89"/>
      <c r="AZ233" s="89"/>
      <c r="BA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94"/>
      <c r="BV233" s="93"/>
      <c r="BX233" s="93"/>
      <c r="BZ233" s="89"/>
      <c r="CB233" s="89"/>
      <c r="CC233" s="89"/>
      <c r="CD233" s="94"/>
      <c r="CE233" s="93"/>
      <c r="CG233" s="95"/>
      <c r="CH233" s="52"/>
      <c r="CI233" s="52"/>
      <c r="CJ233" s="52"/>
      <c r="CK233" s="52"/>
      <c r="CL233" s="52"/>
      <c r="CM233" s="52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52"/>
      <c r="DL233" s="52"/>
      <c r="DM233" s="52"/>
      <c r="DN233" s="52"/>
      <c r="DO233" s="52"/>
      <c r="DP233" s="52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52"/>
      <c r="EL233" s="52"/>
      <c r="EM233" s="95"/>
      <c r="EN233" s="95"/>
      <c r="EO233" s="52"/>
      <c r="EP233" s="52"/>
      <c r="EQ233" s="52"/>
      <c r="ER233" s="52"/>
      <c r="ES233" s="52"/>
      <c r="ET233" s="52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4"/>
      <c r="FS233" s="93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53"/>
      <c r="GU233" s="83"/>
      <c r="GV233" s="84"/>
      <c r="GW233" s="85"/>
      <c r="GX233" s="85"/>
    </row>
    <row r="234" spans="1:206" ht="6" customHeight="1" x14ac:dyDescent="0.2">
      <c r="A234" s="96"/>
      <c r="B234" s="69"/>
      <c r="D234" s="110"/>
      <c r="E234" s="80"/>
      <c r="F234" s="80"/>
      <c r="G234" s="99"/>
      <c r="H234" s="99"/>
      <c r="I234" s="99"/>
      <c r="J234" s="99"/>
      <c r="K234" s="99"/>
      <c r="L234" s="99"/>
      <c r="M234" s="100"/>
      <c r="N234" s="72"/>
      <c r="O234" s="73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100"/>
      <c r="AM234" s="72"/>
      <c r="AN234" s="94"/>
      <c r="AO234" s="99"/>
      <c r="AP234" s="99"/>
      <c r="AQ234" s="99"/>
      <c r="AR234" s="99"/>
      <c r="AS234" s="99"/>
      <c r="AT234" s="101"/>
      <c r="AU234" s="72"/>
      <c r="AV234" s="94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102"/>
      <c r="BV234" s="72"/>
      <c r="BW234" s="94"/>
      <c r="BX234" s="99"/>
      <c r="BY234" s="99"/>
      <c r="BZ234" s="99"/>
      <c r="CA234" s="99"/>
      <c r="CB234" s="99"/>
      <c r="CC234" s="99"/>
      <c r="CD234" s="101"/>
      <c r="CE234" s="72"/>
      <c r="CF234" s="111"/>
      <c r="CG234" s="99"/>
      <c r="CH234" s="99"/>
      <c r="CI234" s="99"/>
      <c r="CJ234" s="99"/>
      <c r="CK234" s="99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99"/>
      <c r="DB234" s="99"/>
      <c r="DC234" s="99"/>
      <c r="DD234" s="99"/>
      <c r="DE234" s="99"/>
      <c r="DF234" s="99"/>
      <c r="DG234" s="99"/>
      <c r="DH234" s="99"/>
      <c r="DI234" s="99"/>
      <c r="DJ234" s="99"/>
      <c r="DK234" s="99"/>
      <c r="DL234" s="99"/>
      <c r="DM234" s="99"/>
      <c r="DN234" s="99"/>
      <c r="DO234" s="99"/>
      <c r="DP234" s="99"/>
      <c r="DQ234" s="99"/>
      <c r="DR234" s="99"/>
      <c r="DS234" s="99"/>
      <c r="DT234" s="99"/>
      <c r="DU234" s="99"/>
      <c r="DV234" s="99"/>
      <c r="DW234" s="99"/>
      <c r="DX234" s="99"/>
      <c r="DY234" s="99"/>
      <c r="DZ234" s="99"/>
      <c r="EA234" s="99"/>
      <c r="EB234" s="99"/>
      <c r="EC234" s="99"/>
      <c r="ED234" s="99"/>
      <c r="EE234" s="99"/>
      <c r="EF234" s="99"/>
      <c r="EG234" s="99"/>
      <c r="EH234" s="99"/>
      <c r="EI234" s="99"/>
      <c r="EJ234" s="99"/>
      <c r="EK234" s="99"/>
      <c r="EL234" s="99"/>
      <c r="EM234" s="99"/>
      <c r="EN234" s="99"/>
      <c r="EO234" s="99"/>
      <c r="EP234" s="99"/>
      <c r="EQ234" s="99"/>
      <c r="ER234" s="99"/>
      <c r="ES234" s="99"/>
      <c r="ET234" s="99"/>
      <c r="EU234" s="99"/>
      <c r="EV234" s="99"/>
      <c r="EW234" s="99"/>
      <c r="EX234" s="99"/>
      <c r="EY234" s="99"/>
      <c r="EZ234" s="99"/>
      <c r="FA234" s="99"/>
      <c r="FB234" s="99"/>
      <c r="FC234" s="99"/>
      <c r="FD234" s="99"/>
      <c r="FE234" s="99"/>
      <c r="FF234" s="99"/>
      <c r="FG234" s="99"/>
      <c r="FH234" s="99"/>
      <c r="FI234" s="99"/>
      <c r="FJ234" s="99"/>
      <c r="FK234" s="99"/>
      <c r="FL234" s="99"/>
      <c r="FM234" s="99"/>
      <c r="FN234" s="99"/>
      <c r="FO234" s="99"/>
      <c r="FP234" s="99"/>
      <c r="FQ234" s="99"/>
      <c r="FR234" s="101"/>
      <c r="FS234" s="72"/>
      <c r="FT234" s="94"/>
      <c r="FU234" s="99"/>
      <c r="FV234" s="99"/>
      <c r="FW234" s="99"/>
      <c r="FX234" s="99"/>
      <c r="FY234" s="99"/>
      <c r="FZ234" s="99"/>
      <c r="GA234" s="99"/>
      <c r="GB234" s="99"/>
      <c r="GC234" s="99"/>
      <c r="GD234" s="99"/>
      <c r="GE234" s="99"/>
      <c r="GF234" s="99"/>
      <c r="GG234" s="99"/>
      <c r="GH234" s="99"/>
      <c r="GI234" s="99"/>
      <c r="GJ234" s="99"/>
      <c r="GK234" s="99"/>
      <c r="GL234" s="99"/>
      <c r="GM234" s="99"/>
      <c r="GN234" s="99"/>
      <c r="GO234" s="99"/>
      <c r="GP234" s="99"/>
      <c r="GQ234" s="99"/>
      <c r="GR234" s="99"/>
      <c r="GS234" s="99"/>
      <c r="GT234" s="101"/>
      <c r="GU234" s="113"/>
      <c r="GV234" s="84"/>
      <c r="GW234" s="85"/>
      <c r="GX234" s="85"/>
    </row>
    <row r="235" spans="1:206" customFormat="1" ht="12" customHeight="1" x14ac:dyDescent="0.2">
      <c r="A235" s="96" t="s">
        <v>571</v>
      </c>
      <c r="B235" s="69" t="s">
        <v>572</v>
      </c>
      <c r="C235" s="80">
        <f>IF(ISNA(VLOOKUP($A235,'[2]1516 enrollment_Rev_Exp by size'!$A$6:$G$320,3,FALSE)),"",VLOOKUP($A235,'[2]1516 enrollment_Rev_Exp by size'!$A$6:$G$320,3,FALSE))</f>
        <v>935.4899999999999</v>
      </c>
      <c r="D235" s="97">
        <v>10916898.039999999</v>
      </c>
      <c r="E235" s="80">
        <f t="shared" ref="E235:E259" si="302">M235+AL235+AT235+BU235+CD235+FR235+GT235</f>
        <v>10916898.040000003</v>
      </c>
      <c r="F235" s="80">
        <f t="shared" ref="F235:F259" si="303">D235-E235</f>
        <v>0</v>
      </c>
      <c r="G235" s="98">
        <f>IF(ISNA(VLOOKUP($A235,'[2]1516 Exp_Rev Access'!$F$7:$FS$306,2,FALSE)),"",VLOOKUP($A235,'[2]1516 Exp_Rev Access'!$F$7:$FS$306,2,FALSE))</f>
        <v>214761.77</v>
      </c>
      <c r="H235" s="98">
        <f>IF(ISNA(VLOOKUP($A235,'[2]1516 Exp_Rev Access'!$F$7:$FS$306,3,FALSE)),"",VLOOKUP($A235,'[2]1516 Exp_Rev Access'!$F$7:$FS$306,3,FALSE))</f>
        <v>0</v>
      </c>
      <c r="I235" s="98">
        <f>IF(ISNA(VLOOKUP($A235,'[2]1516 Exp_Rev Access'!$F$7:$FS$306,4,FALSE)),"",VLOOKUP($A235,'[2]1516 Exp_Rev Access'!$F$7:$FS$306,4,FALSE))</f>
        <v>0</v>
      </c>
      <c r="J235" s="98">
        <f>IF(ISNA(VLOOKUP($A235,'[2]1516 Exp_Rev Access'!$F$7:$FS$306,5,FALSE)),"",VLOOKUP($A235,'[2]1516 Exp_Rev Access'!$F$7:$FS$306,5,FALSE))</f>
        <v>10870.8</v>
      </c>
      <c r="K235" s="98">
        <f>IF(ISNA(VLOOKUP($A235,'[2]1516 Exp_Rev Access'!$F$7:$FS$306,6,FALSE)),"",VLOOKUP($A235,'[2]1516 Exp_Rev Access'!$F$7:$FS$306,6,FALSE))</f>
        <v>0</v>
      </c>
      <c r="L235" s="98">
        <f>IF(ISNA(VLOOKUP($A235,'[2]1516 Exp_Rev Access'!$F$7:$FS$306,7,FALSE)),"",VLOOKUP($A235,'[2]1516 Exp_Rev Access'!$F$7:$FS$306,7,FALSE))</f>
        <v>0</v>
      </c>
      <c r="M235" s="90">
        <f t="shared" ref="M235:M259" si="304">SUM(G235:L235)</f>
        <v>225632.56999999998</v>
      </c>
      <c r="N235" s="72">
        <f t="shared" ref="N235:N259" si="305">M235/D235</f>
        <v>2.0668194314288933E-2</v>
      </c>
      <c r="O235" s="73">
        <f t="shared" ref="O235:O259" si="306">M235/C235</f>
        <v>241.1918566740425</v>
      </c>
      <c r="P235" s="99">
        <f>IF(ISNA(VLOOKUP($A235,'[2]1516 Exp_Rev Access'!$F$7:$FS$306,8,FALSE)),"",VLOOKUP($A235,'[2]1516 Exp_Rev Access'!$F$7:$FS$306,8,FALSE))</f>
        <v>36410</v>
      </c>
      <c r="Q235" s="99">
        <f>IF(ISNA(VLOOKUP($A235,'[2]1516 Exp_Rev Access'!$F$7:$FS$306,9,FALSE)),"",VLOOKUP($A235,'[2]1516 Exp_Rev Access'!$F$7:$FS$306,9,FALSE))</f>
        <v>0</v>
      </c>
      <c r="R235" s="99">
        <f>IF(ISNA(VLOOKUP($A235,'[2]1516 Exp_Rev Access'!$F$7:$FS$306,10,FALSE)),"",VLOOKUP($A235,'[2]1516 Exp_Rev Access'!$F$7:$FS$306,10,FALSE))</f>
        <v>0</v>
      </c>
      <c r="S235" s="99">
        <f>IF(ISNA(VLOOKUP($A235,'[2]1516 Exp_Rev Access'!$F$7:$FS$306,11,FALSE)),"",VLOOKUP($A235,'[2]1516 Exp_Rev Access'!$F$7:$FS$306,11,FALSE))</f>
        <v>0</v>
      </c>
      <c r="T235" s="99">
        <f>IF(ISNA(VLOOKUP($A235,'[2]1516 Exp_Rev Access'!$F$7:$FS$306,12,FALSE)),"",VLOOKUP($A235,'[2]1516 Exp_Rev Access'!$F$7:$FS$306,12,FALSE))</f>
        <v>0</v>
      </c>
      <c r="U235" s="99">
        <f>IF(ISNA(VLOOKUP($A235,'[2]1516 Exp_Rev Access'!$F$7:$FS$306,13,FALSE)),"",VLOOKUP($A235,'[2]1516 Exp_Rev Access'!$F$7:$FS$306,13,FALSE))</f>
        <v>0</v>
      </c>
      <c r="V235" s="99">
        <f>IF(ISNA(VLOOKUP($A235,'[2]1516 Exp_Rev Access'!$F$7:$FS$306,14,FALSE)),"",VLOOKUP($A235,'[2]1516 Exp_Rev Access'!$F$7:$FS$306,14,FALSE))</f>
        <v>0</v>
      </c>
      <c r="W235" s="99">
        <f>IF(ISNA(VLOOKUP($A235,'[2]1516 Exp_Rev Access'!$F$7:$FS$306,15,FALSE)),"",VLOOKUP($A235,'[2]1516 Exp_Rev Access'!$F$7:$FS$306,15,FALSE))</f>
        <v>0</v>
      </c>
      <c r="X235" s="99">
        <f>IF(ISNA(VLOOKUP($A235,'[2]1516 Exp_Rev Access'!$F$7:$FS$306,16,FALSE)),"",VLOOKUP($A235,'[2]1516 Exp_Rev Access'!$F$7:$FS$306,16,FALSE))</f>
        <v>0</v>
      </c>
      <c r="Y235" s="99">
        <f>IF(ISNA(VLOOKUP($A235,'[2]1516 Exp_Rev Access'!$F$7:$FS$306,17,FALSE)),"",VLOOKUP($A235,'[2]1516 Exp_Rev Access'!$F$7:$FS$306,17,FALSE))</f>
        <v>0</v>
      </c>
      <c r="Z235" s="99">
        <f>IF(ISNA(VLOOKUP($A235,'[2]1516 Exp_Rev Access'!$F$7:$FS$306,18,FALSE)),"",VLOOKUP($A235,'[2]1516 Exp_Rev Access'!$F$7:$FS$306,18,FALSE))</f>
        <v>0</v>
      </c>
      <c r="AA235" s="99">
        <f>IF(ISNA(VLOOKUP($A235,'[2]1516 Exp_Rev Access'!$F$7:$FS$306,19,FALSE)),"",VLOOKUP($A235,'[2]1516 Exp_Rev Access'!$F$7:$FS$306,19,FALSE))</f>
        <v>0</v>
      </c>
      <c r="AB235" s="99">
        <f>IF(ISNA(VLOOKUP($A235,'[2]1516 Exp_Rev Access'!$F$7:$FS$306,20,FALSE)),"",VLOOKUP($A235,'[2]1516 Exp_Rev Access'!$F$7:$FS$306,20,FALSE))</f>
        <v>0</v>
      </c>
      <c r="AC235" s="99">
        <f>IF(ISNA(VLOOKUP($A235,'[2]1516 Exp_Rev Access'!$F$7:$FS$306,21,FALSE)),"",VLOOKUP($A235,'[2]1516 Exp_Rev Access'!$F$7:$FS$306,21,FALSE))</f>
        <v>4973.1000000000004</v>
      </c>
      <c r="AD235" s="99">
        <f>IF(ISNA(VLOOKUP($A235,'[2]1516 Exp_Rev Access'!$F$7:$FS$306,22,FALSE)),"",VLOOKUP($A235,'[2]1516 Exp_Rev Access'!$F$7:$FS$306,22,FALSE))</f>
        <v>3426.68</v>
      </c>
      <c r="AE235" s="99">
        <f>IF(ISNA(VLOOKUP($A235,'[2]1516 Exp_Rev Access'!$F$7:$FS$306,23,FALSE)),"",VLOOKUP($A235,'[2]1516 Exp_Rev Access'!$F$7:$FS$306,23,FALSE))</f>
        <v>0</v>
      </c>
      <c r="AF235" s="99">
        <f>IF(ISNA(VLOOKUP($A235,'[2]1516 Exp_Rev Access'!$F$7:$FS$306,24,FALSE)),"",VLOOKUP($A235,'[2]1516 Exp_Rev Access'!$F$7:$FS$306,24,FALSE))</f>
        <v>395800</v>
      </c>
      <c r="AG235" s="99">
        <f>IF(ISNA(VLOOKUP($A235,'[2]1516 Exp_Rev Access'!$F$7:$FS$306,25,FALSE)),"",VLOOKUP($A235,'[2]1516 Exp_Rev Access'!$F$7:$FS$306,25,FALSE))</f>
        <v>160.97999999999999</v>
      </c>
      <c r="AH235" s="98">
        <f>IF(ISNA(VLOOKUP($A235,'[2]1516 Exp_Rev Access'!$F$7:$FS$306,26,FALSE)),"",VLOOKUP($A235,'[2]1516 Exp_Rev Access'!$F$7:$FS$306,26,FALSE))</f>
        <v>195</v>
      </c>
      <c r="AI235" s="98">
        <f>IF(ISNA(VLOOKUP($A235,'[2]1516 Exp_Rev Access'!$F$7:$FS$306,27,FALSE)),"",VLOOKUP($A235,'[2]1516 Exp_Rev Access'!$F$7:$FS$306,27,FALSE))</f>
        <v>9737.35</v>
      </c>
      <c r="AJ235" s="98">
        <f>IF(ISNA(VLOOKUP($A235,'[2]1516 Exp_Rev Access'!$F$7:$FS$306,28,FALSE)),"",VLOOKUP($A235,'[2]1516 Exp_Rev Access'!$F$7:$FS$306,28,FALSE))</f>
        <v>3207.32</v>
      </c>
      <c r="AK235" s="98">
        <f>IF(ISNA(VLOOKUP($A235,'[2]1516 Exp_Rev Access'!$F$7:$FS$306,29,FALSE)),"",VLOOKUP($A235,'[2]1516 Exp_Rev Access'!$F$7:$FS$306,29,FALSE))</f>
        <v>35298.980000000003</v>
      </c>
      <c r="AL235" s="100">
        <f t="shared" ref="AL235:AL259" si="307">SUM(P235:AK235)</f>
        <v>489209.41</v>
      </c>
      <c r="AM235" s="72">
        <f t="shared" ref="AM235:AM259" si="308">AL235/D235</f>
        <v>4.4812125954416263E-2</v>
      </c>
      <c r="AN235" s="94">
        <f t="shared" ref="AN235:AN259" si="309">AL235/C235</f>
        <v>522.94456381147847</v>
      </c>
      <c r="AO235" s="99">
        <f>IF(ISNA(VLOOKUP($A235,'[2]1516 Exp_Rev Access'!$F$7:$GB$306,30,FALSE)),"",VLOOKUP($A235,'[2]1516 Exp_Rev Access'!$F$7:$FS$306,30,FALSE))</f>
        <v>6071439.25</v>
      </c>
      <c r="AP235" s="99">
        <f>IF(ISNA(VLOOKUP($A235,'[2]1516 Exp_Rev Access'!$F$7:$GB$306,31,FALSE)),"",VLOOKUP($A235,'[2]1516 Exp_Rev Access'!$F$7:$FS$306,31,FALSE))</f>
        <v>141738.26999999999</v>
      </c>
      <c r="AQ235" s="99">
        <f>IF(ISNA(VLOOKUP($A235,'[2]1516 Exp_Rev Access'!$F$7:$GB$306,32,FALSE)),"",VLOOKUP($A235,'[2]1516 Exp_Rev Access'!$F$7:$FS$306,32,FALSE))</f>
        <v>397650.32</v>
      </c>
      <c r="AR235" s="99">
        <f>IF(ISNA(VLOOKUP($A235,'[2]1516 Exp_Rev Access'!$F$7:$GB$306,33,FALSE)),"",VLOOKUP($A235,'[2]1516 Exp_Rev Access'!$F$7:$FS$306,33,FALSE))</f>
        <v>0</v>
      </c>
      <c r="AS235" s="99">
        <f>IF(ISNA(VLOOKUP($A235,'[2]1516 Exp_Rev Access'!$F$7:$GB$306,34,FALSE)),"",VLOOKUP($A235,'[2]1516 Exp_Rev Access'!$F$7:$FS$306,34,FALSE))</f>
        <v>0</v>
      </c>
      <c r="AT235" s="101">
        <f t="shared" ref="AT235:AT259" si="310">SUM(AO235:AS235)</f>
        <v>6610827.8399999999</v>
      </c>
      <c r="AU235" s="72">
        <f t="shared" ref="AU235:AU259" si="311">AT235/D235</f>
        <v>0.60555918135148223</v>
      </c>
      <c r="AV235" s="94">
        <f t="shared" ref="AV235:AV259" si="312">AT235/C235</f>
        <v>7066.700702305744</v>
      </c>
      <c r="AW235" s="99">
        <f>IF(ISNA(VLOOKUP($A235,'[2]1516 Exp_Rev Access'!$F$7:$GB$306,35,FALSE)),"",VLOOKUP($A235,'[2]1516 Exp_Rev Access'!$F$7:$GB$306,35,FALSE))</f>
        <v>0</v>
      </c>
      <c r="AX235" s="99">
        <f>IF(ISNA(VLOOKUP($A235,'[2]1516 Exp_Rev Access'!$F$7:$GB$306,36,FALSE)),"",VLOOKUP($A235,'[2]1516 Exp_Rev Access'!$F$7:$GB$306,36,FALSE))</f>
        <v>700681.74</v>
      </c>
      <c r="AY235" s="99">
        <f>IF(ISNA(VLOOKUP($A235,'[2]1516 Exp_Rev Access'!$F$7:$GB$306,37,FALSE)),"",VLOOKUP($A235,'[2]1516 Exp_Rev Access'!$F$7:$GB$306,37,FALSE))</f>
        <v>0</v>
      </c>
      <c r="AZ235" s="99">
        <f>IF(ISNA(VLOOKUP($A235,'[2]1516 Exp_Rev Access'!$F$7:$GB$306,38,FALSE)),"",VLOOKUP($A235,'[2]1516 Exp_Rev Access'!$F$7:$GB$306,38,FALSE))</f>
        <v>0</v>
      </c>
      <c r="BA235" s="99">
        <f>IF(ISNA(VLOOKUP($A235,'[2]1516 Exp_Rev Access'!$F$7:$GB$306,39,FALSE)),"",VLOOKUP($A235,'[2]1516 Exp_Rev Access'!$F$7:$GB$306,39,FALSE))</f>
        <v>0</v>
      </c>
      <c r="BB235" s="99">
        <f>IF(ISNA(VLOOKUP($A235,'[2]1516 Exp_Rev Access'!$F$7:$GB$306,40,FALSE)),"",VLOOKUP($A235,'[2]1516 Exp_Rev Access'!$F$7:$GB$306,40,FALSE))</f>
        <v>216784.99</v>
      </c>
      <c r="BC235" s="99">
        <f>IF(ISNA(VLOOKUP($A235,'[2]1516 Exp_Rev Access'!$F$7:$GB$306,41,FALSE)),"",VLOOKUP($A235,'[2]1516 Exp_Rev Access'!$F$7:$GB$306,41,FALSE))</f>
        <v>0</v>
      </c>
      <c r="BD235" s="99">
        <f>IF(ISNA(VLOOKUP($A235,'[2]1516 Exp_Rev Access'!$F$7:$GB$306,42,FALSE)),"",VLOOKUP($A235,'[2]1516 Exp_Rev Access'!$F$7:$GB$306,42,FALSE))</f>
        <v>68382.05</v>
      </c>
      <c r="BE235" s="99">
        <f>IF(ISNA(VLOOKUP($A235,'[2]1516 Exp_Rev Access'!$F$7:$GB$306,43,FALSE)),"",VLOOKUP($A235,'[2]1516 Exp_Rev Access'!$F$7:$GB$306,43,FALSE))</f>
        <v>0</v>
      </c>
      <c r="BF235" s="99">
        <f>IF(ISNA(VLOOKUP($A235,'[2]1516 Exp_Rev Access'!$F$7:$GB$306,44,FALSE)),"",VLOOKUP($A235,'[2]1516 Exp_Rev Access'!$F$7:$GB$306,44,FALSE))</f>
        <v>41979.09</v>
      </c>
      <c r="BG235" s="99">
        <f>IF(ISNA(VLOOKUP($A235,'[2]1516 Exp_Rev Access'!$F$7:$GB$306,45,FALSE)),"",VLOOKUP($A235,'[2]1516 Exp_Rev Access'!$F$7:$GB$306,45,FALSE))</f>
        <v>5035.49</v>
      </c>
      <c r="BH235" s="99">
        <f>IF(ISNA(VLOOKUP($A235,'[2]1516 Exp_Rev Access'!$F$7:$GB$306,46,FALSE)),"",VLOOKUP($A235,'[2]1516 Exp_Rev Access'!$F$7:$GB$306,46,FALSE))</f>
        <v>0</v>
      </c>
      <c r="BI235" s="99">
        <f>IF(ISNA(VLOOKUP($A235,'[2]1516 Exp_Rev Access'!$F$7:$GB$306,47,FALSE)),"",VLOOKUP($A235,'[2]1516 Exp_Rev Access'!$F$7:$GB$306,47,FALSE))</f>
        <v>2903.39</v>
      </c>
      <c r="BJ235" s="99">
        <f>IF(ISNA(VLOOKUP($A235,'[2]1516 Exp_Rev Access'!$F$7:$GB$306,48,FALSE)),"",VLOOKUP($A235,'[2]1516 Exp_Rev Access'!$F$7:$GB$306,48,FALSE))</f>
        <v>324689.46999999997</v>
      </c>
      <c r="BK235" s="99">
        <f>IF(ISNA(VLOOKUP($A235,'[2]1516 Exp_Rev Access'!$F$7:$GB$306,49,FALSE)),"",VLOOKUP($A235,'[2]1516 Exp_Rev Access'!$F$7:$GB$306,49,FALSE))</f>
        <v>10731</v>
      </c>
      <c r="BL235" s="99">
        <f>IF(ISNA(VLOOKUP($A235,'[2]1516 Exp_Rev Access'!$F$7:$GB$306,50,FALSE)),"",VLOOKUP($A235,'[2]1516 Exp_Rev Access'!$F$7:$GB$306,50,FALSE))</f>
        <v>0</v>
      </c>
      <c r="BM235" s="99">
        <f>IF(ISNA(VLOOKUP($A235,'[2]1516 Exp_Rev Access'!$F$7:$GB$306,51,FALSE)),"",VLOOKUP($A235,'[2]1516 Exp_Rev Access'!$F$7:$GB$306,51,FALSE))</f>
        <v>0</v>
      </c>
      <c r="BN235" s="99">
        <f>IF(ISNA(VLOOKUP($A235,'[2]1516 Exp_Rev Access'!$F$7:$GB$306,52,FALSE)),"",VLOOKUP($A235,'[2]1516 Exp_Rev Access'!$F$7:$GB$306,52,FALSE))</f>
        <v>0</v>
      </c>
      <c r="BO235" s="99">
        <f>IF(ISNA(VLOOKUP($A235,'[2]1516 Exp_Rev Access'!$F$7:$GB$306,53,FALSE)),"",VLOOKUP($A235,'[2]1516 Exp_Rev Access'!$F$7:$GB$306,53,FALSE))</f>
        <v>0</v>
      </c>
      <c r="BP235" s="99">
        <f>IF(ISNA(VLOOKUP($A235,'[2]1516 Exp_Rev Access'!$F$7:$GB$306,54,FALSE)),"",VLOOKUP($A235,'[2]1516 Exp_Rev Access'!$F$7:$GB$306,54,FALSE))</f>
        <v>2680</v>
      </c>
      <c r="BQ235" s="99">
        <f>IF(ISNA(VLOOKUP($A235,'[2]1516 Exp_Rev Access'!$F$7:$GB$306,55,FALSE)),"",VLOOKUP($A235,'[2]1516 Exp_Rev Access'!$F$7:$GB$306,55,FALSE))</f>
        <v>0</v>
      </c>
      <c r="BR235" s="99">
        <f>IF(ISNA(VLOOKUP($A235,'[2]1516 Exp_Rev Access'!$F$7:$GB$306,56,FALSE)),"",VLOOKUP($A235,'[2]1516 Exp_Rev Access'!$F$7:$GB$306,56,FALSE))</f>
        <v>0</v>
      </c>
      <c r="BS235" s="99">
        <f>IF(ISNA(VLOOKUP($A235,'[2]1516 Exp_Rev Access'!$F$7:$GB$306,57,FALSE)),"",VLOOKUP($A235,'[2]1516 Exp_Rev Access'!$F$7:$GB$306,57,FALSE))</f>
        <v>0</v>
      </c>
      <c r="BT235" s="99">
        <f>IF(ISNA(VLOOKUP($A235,'[2]1516 Exp_Rev Access'!$F$7:$GB$306,58,FALSE)),"",VLOOKUP($A235,'[2]1516 Exp_Rev Access'!$F$7:$GB$306,58,FALSE))</f>
        <v>0</v>
      </c>
      <c r="BU235" s="102">
        <f t="shared" ref="BU235:BU259" si="313">SUM(AW235:BT235)</f>
        <v>1373867.22</v>
      </c>
      <c r="BV235" s="72">
        <f t="shared" ref="BV235:BV259" si="314">BU235/D235</f>
        <v>0.12584776508547479</v>
      </c>
      <c r="BW235" s="94">
        <f t="shared" ref="BW235:BW259" si="315">BU235/C235</f>
        <v>1468.6070615399417</v>
      </c>
      <c r="BX235" s="99">
        <f>IF(ISNA(VLOOKUP($A235,'[2]1516 Exp_Rev Access'!$F$7:$GB$306,59,FALSE)),"",VLOOKUP($A235,'[2]1516 Exp_Rev Access'!$F$7:$GB$306,59,FALSE))</f>
        <v>0</v>
      </c>
      <c r="BY235" s="99">
        <f>IF(ISNA(VLOOKUP($A235,'[2]1516 Exp_Rev Access'!$F$7:$GB$306,60,FALSE)),"",VLOOKUP($A235,'[2]1516 Exp_Rev Access'!$F$7:$GB$306,60,FALSE))</f>
        <v>110588.14</v>
      </c>
      <c r="BZ235" s="99">
        <f>IF(ISNA(VLOOKUP($A235,'[2]1516 Exp_Rev Access'!$F$7:$GB$306,61,FALSE)),"",VLOOKUP($A235,'[2]1516 Exp_Rev Access'!$F$7:$GB$306,61,FALSE))</f>
        <v>7706.36</v>
      </c>
      <c r="CA235" s="99">
        <f>IF(ISNA(VLOOKUP($A235,'[2]1516 Exp_Rev Access'!$F$7:$GB$306,62,FALSE)),"",VLOOKUP($A235,'[2]1516 Exp_Rev Access'!$F$7:$GB$306,62,FALSE))</f>
        <v>0</v>
      </c>
      <c r="CB235" s="99">
        <f>IF(ISNA(VLOOKUP($A235,'[2]1516 Exp_Rev Access'!$F$7:$GB$306,63,FALSE)),"",VLOOKUP($A235,'[2]1516 Exp_Rev Access'!$F$7:$GB$306,63,FALSE))</f>
        <v>14809.96</v>
      </c>
      <c r="CC235" s="99">
        <f>IF(ISNA(VLOOKUP($A235,'[2]1516 Exp_Rev Access'!$F$7:$GB$306,64,FALSE)),"",VLOOKUP($A235,'[2]1516 Exp_Rev Access'!$F$7:$GB$306,64,FALSE))</f>
        <v>0</v>
      </c>
      <c r="CD235" s="101">
        <f t="shared" ref="CD235:CD259" si="316">SUM(BX235:CC235)</f>
        <v>133104.46</v>
      </c>
      <c r="CE235" s="72">
        <f t="shared" ref="CE235:CE244" si="317">CD235/D235</f>
        <v>1.219251654749356E-2</v>
      </c>
      <c r="CF235" s="103">
        <f t="shared" ref="CF235:CF246" si="318">CD235/C235</f>
        <v>142.28314573111419</v>
      </c>
      <c r="CG235" s="99">
        <f>IF(ISNA(VLOOKUP($A235,'[2]1516 Exp_Rev Access'!$F$7:$GB$306,65,FALSE)),"",VLOOKUP($A235,'[2]1516 Exp_Rev Access'!$F$7:$GB$306,65,FALSE))</f>
        <v>0</v>
      </c>
      <c r="CH235" s="99">
        <f>IF(ISNA(VLOOKUP($A235,'[2]1516 Exp_Rev Access'!$F$7:$GB$306,66,FALSE)),"",VLOOKUP($A235,'[2]1516 Exp_Rev Access'!$F$7:$GB$306,66,FALSE))</f>
        <v>0</v>
      </c>
      <c r="CI235" s="99">
        <f>IF(ISNA(VLOOKUP($A235,'[2]1516 Exp_Rev Access'!$F$7:$GB$306,67,FALSE)),"",VLOOKUP($A235,'[2]1516 Exp_Rev Access'!$F$7:$GB$306,67,FALSE))</f>
        <v>0</v>
      </c>
      <c r="CJ235" s="99">
        <f>IF(ISNA(VLOOKUP($A235,'[2]1516 Exp_Rev Access'!$F$7:$GB$306,68,FALSE)),"",VLOOKUP($A235,'[2]1516 Exp_Rev Access'!$F$7:$GB$306,68,FALSE))</f>
        <v>0</v>
      </c>
      <c r="CK235" s="99">
        <f>IF(ISNA(VLOOKUP($A235,'[2]1516 Exp_Rev Access'!$F$7:$GB$306,69,FALSE)),"",VLOOKUP($A235,'[2]1516 Exp_Rev Access'!$F$7:$GB$306,69,FALSE))</f>
        <v>0</v>
      </c>
      <c r="CL235" s="99">
        <f>IF(ISNA(VLOOKUP($A235,'[2]1516 Exp_Rev Access'!$F$7:$GB$306,70,FALSE)),"",VLOOKUP($A235,'[2]1516 Exp_Rev Access'!$F$7:$GB$306,70,FALSE))</f>
        <v>0</v>
      </c>
      <c r="CM235" s="99">
        <f>IF(ISNA(VLOOKUP($A235,'[2]1516 Exp_Rev Access'!$F$7:$GB$306,71,FALSE)),"",VLOOKUP($A235,'[2]1516 Exp_Rev Access'!$F$7:$GB$306,71,FALSE))</f>
        <v>0</v>
      </c>
      <c r="CN235" s="99">
        <f>IF(ISNA(VLOOKUP($A235,'[2]1516 Exp_Rev Access'!$F$7:$GB$306,72,FALSE)),"",VLOOKUP($A235,'[2]1516 Exp_Rev Access'!$F$7:$GB$306,72,FALSE))</f>
        <v>0</v>
      </c>
      <c r="CO235" s="99">
        <f>IF(ISNA(VLOOKUP($A235,'[2]1516 Exp_Rev Access'!$F$7:$GB$306,73,FALSE)),"",VLOOKUP($A235,'[2]1516 Exp_Rev Access'!$F$7:$GB$306,73,FALSE))</f>
        <v>0</v>
      </c>
      <c r="CP235" s="99">
        <f>IF(ISNA(VLOOKUP($A235,'[2]1516 Exp_Rev Access'!$F$7:$GB$306,74,FALSE)),"",VLOOKUP($A235,'[2]1516 Exp_Rev Access'!$F$7:$GB$306,74,FALSE))</f>
        <v>77238.460000000006</v>
      </c>
      <c r="CQ235" s="99">
        <f>IF(ISNA(VLOOKUP($A235,'[2]1516 Exp_Rev Access'!$F$7:$GB$306,75,FALSE)),"",VLOOKUP($A235,'[2]1516 Exp_Rev Access'!$F$7:$GB$306,75,FALSE))</f>
        <v>0</v>
      </c>
      <c r="CR235" s="99">
        <f>IF(ISNA(VLOOKUP($A235,'[2]1516 Exp_Rev Access'!$F$7:$GB$306,76,FALSE)),"",VLOOKUP($A235,'[2]1516 Exp_Rev Access'!$F$7:$GB$306,76,FALSE))</f>
        <v>0</v>
      </c>
      <c r="CS235" s="99">
        <f>IF(ISNA(VLOOKUP($A235,'[2]1516 Exp_Rev Access'!$F$7:$GB$306,77,FALSE)),"",VLOOKUP($A235,'[2]1516 Exp_Rev Access'!$F$7:$GB$306,77,FALSE))</f>
        <v>0</v>
      </c>
      <c r="CT235" s="99">
        <f>IF(ISNA(VLOOKUP($A235,'[2]1516 Exp_Rev Access'!$F$7:$GB$306,78,FALSE)),"",VLOOKUP($A235,'[2]1516 Exp_Rev Access'!$F$7:$GB$306,78,FALSE))</f>
        <v>409332</v>
      </c>
      <c r="CU235" s="99">
        <f>IF(ISNA(VLOOKUP($A235,'[2]1516 Exp_Rev Access'!$F$7:$GB$306,79,FALSE)),"",VLOOKUP($A235,'[2]1516 Exp_Rev Access'!$F$7:$GB$306,79,FALSE))</f>
        <v>1319.42</v>
      </c>
      <c r="CV235" s="99">
        <f>IF(ISNA(VLOOKUP($A235,'[2]1516 Exp_Rev Access'!$F$7:$GB$306,80,FALSE)),"",VLOOKUP($A235,'[2]1516 Exp_Rev Access'!$F$7:$GB$306,80,FALSE))</f>
        <v>0</v>
      </c>
      <c r="CW235" s="99">
        <f>IF(ISNA(VLOOKUP($A235,'[2]1516 Exp_Rev Access'!$F$7:$GB$306,81,FALSE)),"",VLOOKUP($A235,'[2]1516 Exp_Rev Access'!$F$7:$GB$306,81,FALSE))</f>
        <v>0</v>
      </c>
      <c r="CX235" s="99">
        <f>IF(ISNA(VLOOKUP($A235,'[2]1516 Exp_Rev Access'!$F$7:$GB$306,82,FALSE)),"",VLOOKUP($A235,'[2]1516 Exp_Rev Access'!$F$7:$GB$306,82,FALSE))</f>
        <v>0</v>
      </c>
      <c r="CY235" s="99">
        <f>IF(ISNA(VLOOKUP($A235,'[2]1516 Exp_Rev Access'!$F$7:$GB$306,83,FALSE)),"",VLOOKUP($A235,'[2]1516 Exp_Rev Access'!$F$7:$GB$306,83,FALSE))</f>
        <v>0</v>
      </c>
      <c r="CZ235" s="99">
        <f>IF(ISNA(VLOOKUP($A235,'[2]1516 Exp_Rev Access'!$F$7:$GB$306,84,FALSE)),"",VLOOKUP($A235,'[2]1516 Exp_Rev Access'!$F$7:$GB$306,84,FALSE))</f>
        <v>0</v>
      </c>
      <c r="DA235" s="99">
        <f>IF(ISNA(VLOOKUP($A235,'[2]1516 Exp_Rev Access'!$F$7:$GB$306,85,FALSE)),"",VLOOKUP($A235,'[2]1516 Exp_Rev Access'!$F$7:$GB$306,85,FALSE))</f>
        <v>0</v>
      </c>
      <c r="DB235" s="99">
        <f>IF(ISNA(VLOOKUP($A235,'[2]1516 Exp_Rev Access'!$F$7:$GB$306,86,FALSE)),"",VLOOKUP($A235,'[2]1516 Exp_Rev Access'!$F$7:$GB$306,86,FALSE))</f>
        <v>0</v>
      </c>
      <c r="DC235" s="99">
        <f>IF(ISNA(VLOOKUP($A235,'[2]1516 Exp_Rev Access'!$F$7:$GB$306,87,FALSE)),"",VLOOKUP($A235,'[2]1516 Exp_Rev Access'!$F$7:$GB$306,87,FALSE))</f>
        <v>0</v>
      </c>
      <c r="DD235" s="99">
        <f>IF(ISNA(VLOOKUP($A235,'[2]1516 Exp_Rev Access'!$F$7:$GB$306,88,FALSE)),"",VLOOKUP($A235,'[2]1516 Exp_Rev Access'!$F$7:$GB$306,88,FALSE))</f>
        <v>0</v>
      </c>
      <c r="DE235" s="99">
        <f>IF(ISNA(VLOOKUP($A235,'[2]1516 Exp_Rev Access'!$F$7:$GB$306,89,FALSE)),"",VLOOKUP($A235,'[2]1516 Exp_Rev Access'!$F$7:$GB$306,89,FALSE))</f>
        <v>0</v>
      </c>
      <c r="DF235" s="99">
        <f>IF(ISNA(VLOOKUP($A235,'[2]1516 Exp_Rev Access'!$F$7:$GB$306,90,FALSE)),"",VLOOKUP($A235,'[2]1516 Exp_Rev Access'!$F$7:$GB$306,90,FALSE))</f>
        <v>0</v>
      </c>
      <c r="DG235" s="99">
        <f>IF(ISNA(VLOOKUP($A235,'[2]1516 Exp_Rev Access'!$F$7:$GB$306,91,FALSE)),"",VLOOKUP($A235,'[2]1516 Exp_Rev Access'!$F$7:$GB$306,91,FALSE))</f>
        <v>0</v>
      </c>
      <c r="DH235" s="99">
        <f>IF(ISNA(VLOOKUP($A235,'[2]1516 Exp_Rev Access'!$F$7:$GB$306,92,FALSE)),"",VLOOKUP($A235,'[2]1516 Exp_Rev Access'!$F$7:$GB$306,92,FALSE))</f>
        <v>101706.11</v>
      </c>
      <c r="DI235" s="99">
        <f>IF(ISNA(VLOOKUP($A235,'[2]1516 Exp_Rev Access'!$F$7:$GB$306,93,FALSE)),"",VLOOKUP($A235,'[2]1516 Exp_Rev Access'!$F$7:$GB$306,93,FALSE))</f>
        <v>0</v>
      </c>
      <c r="DJ235" s="99">
        <f>IF(ISNA(VLOOKUP($A235,'[2]1516 Exp_Rev Access'!$F$7:$GB$306,94,FALSE)),"",VLOOKUP($A235,'[2]1516 Exp_Rev Access'!$F$7:$GB$306,94,FALSE))</f>
        <v>0</v>
      </c>
      <c r="DK235" s="99">
        <f>IF(ISNA(VLOOKUP($A235,'[2]1516 Exp_Rev Access'!$F$7:$GB$306,95,FALSE)),"",VLOOKUP($A235,'[2]1516 Exp_Rev Access'!$F$7:$GB$306,95,FALSE))</f>
        <v>0</v>
      </c>
      <c r="DL235" s="99">
        <f>IF(ISNA(VLOOKUP($A235,'[2]1516 Exp_Rev Access'!$F$7:$GB$306,96,FALSE)),"",VLOOKUP($A235,'[2]1516 Exp_Rev Access'!$F$7:$GB$306,96,FALSE))</f>
        <v>0</v>
      </c>
      <c r="DM235" s="99">
        <f>IF(ISNA(VLOOKUP($A235,'[2]1516 Exp_Rev Access'!$F$7:$GB$306,97,FALSE)),"",VLOOKUP($A235,'[2]1516 Exp_Rev Access'!$F$7:$GB$306,97,FALSE))</f>
        <v>0</v>
      </c>
      <c r="DN235" s="99">
        <f>IF(ISNA(VLOOKUP($A235,'[2]1516 Exp_Rev Access'!$F$7:$GB$306,98,FALSE)),"",VLOOKUP($A235,'[2]1516 Exp_Rev Access'!$F$7:$GB$306,98,FALSE))</f>
        <v>0</v>
      </c>
      <c r="DO235" s="99">
        <f>IF(ISNA(VLOOKUP($A235,'[2]1516 Exp_Rev Access'!$F$7:$GB$306,99,FALSE)),"",VLOOKUP($A235,'[2]1516 Exp_Rev Access'!$F$7:$GB$306,99,FALSE))</f>
        <v>0</v>
      </c>
      <c r="DP235" s="99">
        <f>IF(ISNA(VLOOKUP($A235,'[2]1516 Exp_Rev Access'!$F$7:$GB$306,100,FALSE)),"",VLOOKUP($A235,'[2]1516 Exp_Rev Access'!$F$7:$GB$306,100,FALSE))</f>
        <v>0</v>
      </c>
      <c r="DQ235" s="99">
        <f>IF(ISNA(VLOOKUP($A235,'[2]1516 Exp_Rev Access'!$F$7:$GB$306,101,FALSE)),"",VLOOKUP($A235,'[2]1516 Exp_Rev Access'!$F$7:$GB$306,101,FALSE))</f>
        <v>0</v>
      </c>
      <c r="DR235" s="99">
        <f>IF(ISNA(VLOOKUP($A235,'[2]1516 Exp_Rev Access'!$F$7:$GB$306,102,FALSE)),"",VLOOKUP($A235,'[2]1516 Exp_Rev Access'!$F$7:$GB$306,102,FALSE))</f>
        <v>0</v>
      </c>
      <c r="DS235" s="99">
        <f>IF(ISNA(VLOOKUP($A235,'[2]1516 Exp_Rev Access'!$F$7:$GB$306,103,FALSE)),"",VLOOKUP($A235,'[2]1516 Exp_Rev Access'!$F$7:$GB$306,103,FALSE))</f>
        <v>0</v>
      </c>
      <c r="DT235" s="99">
        <f>IF(ISNA(VLOOKUP($A235,'[2]1516 Exp_Rev Access'!$F$7:$GB$306,104,FALSE)),"",VLOOKUP($A235,'[2]1516 Exp_Rev Access'!$F$7:$GB$306,104,FALSE))</f>
        <v>0</v>
      </c>
      <c r="DU235" s="99">
        <f>IF(ISNA(VLOOKUP($A235,'[2]1516 Exp_Rev Access'!$F$7:$GB$306,105,FALSE)),"",VLOOKUP($A235,'[2]1516 Exp_Rev Access'!$F$7:$GB$306,105,FALSE))</f>
        <v>0</v>
      </c>
      <c r="DV235" s="99">
        <f>IF(ISNA(VLOOKUP($A235,'[2]1516 Exp_Rev Access'!$F$7:$GB$306,106,FALSE)),"",VLOOKUP($A235,'[2]1516 Exp_Rev Access'!$F$7:$GB$306,106,FALSE))</f>
        <v>0</v>
      </c>
      <c r="DW235" s="99">
        <f>IF(ISNA(VLOOKUP($A235,'[2]1516 Exp_Rev Access'!$F$7:$GB$306,107,FALSE)),"",VLOOKUP($A235,'[2]1516 Exp_Rev Access'!$F$7:$GB$306,107,FALSE))</f>
        <v>0</v>
      </c>
      <c r="DX235" s="99">
        <f>IF(ISNA(VLOOKUP($A235,'[2]1516 Exp_Rev Access'!$F$7:$GB$306,108,FALSE)),"",VLOOKUP($A235,'[2]1516 Exp_Rev Access'!$F$7:$GB$306,108,FALSE))</f>
        <v>0</v>
      </c>
      <c r="DY235" s="99">
        <f>IF(ISNA(VLOOKUP($A235,'[2]1516 Exp_Rev Access'!$F$7:$GB$306,109,FALSE)),"",VLOOKUP($A235,'[2]1516 Exp_Rev Access'!$F$7:$GB$306,109,FALSE))</f>
        <v>0</v>
      </c>
      <c r="DZ235" s="99">
        <f>IF(ISNA(VLOOKUP($A235,'[2]1516 Exp_Rev Access'!$F$7:$GB$306,110,FALSE)),"",VLOOKUP($A235,'[2]1516 Exp_Rev Access'!$F$7:$GB$306,110,FALSE))</f>
        <v>0</v>
      </c>
      <c r="EA235" s="99">
        <f>IF(ISNA(VLOOKUP($A235,'[2]1516 Exp_Rev Access'!$F$7:$GB$306,111,FALSE)),"",VLOOKUP($A235,'[2]1516 Exp_Rev Access'!$F$7:$GB$306,111,FALSE))</f>
        <v>0</v>
      </c>
      <c r="EB235" s="99">
        <f>IF(ISNA(VLOOKUP($A235,'[2]1516 Exp_Rev Access'!$F$7:$GB$306,112,FALSE)),"",VLOOKUP($A235,'[2]1516 Exp_Rev Access'!$F$7:$GB$306,112,FALSE))</f>
        <v>0</v>
      </c>
      <c r="EC235" s="99">
        <f>IF(ISNA(VLOOKUP($A235,'[2]1516 Exp_Rev Access'!$F$7:$GB$306,113,FALSE)),"",VLOOKUP($A235,'[2]1516 Exp_Rev Access'!$F$7:$GB$306,113,FALSE))</f>
        <v>0</v>
      </c>
      <c r="ED235" s="99">
        <f>IF(ISNA(VLOOKUP($A235,'[2]1516 Exp_Rev Access'!$F$7:$GB$306,114,FALSE)),"",VLOOKUP($A235,'[2]1516 Exp_Rev Access'!$F$7:$GB$306,114,FALSE))</f>
        <v>0</v>
      </c>
      <c r="EE235" s="99">
        <f>IF(ISNA(VLOOKUP($A235,'[2]1516 Exp_Rev Access'!$F$7:$GB$306,115,FALSE)),"",VLOOKUP($A235,'[2]1516 Exp_Rev Access'!$F$7:$GB$306,115,FALSE))</f>
        <v>0</v>
      </c>
      <c r="EF235" s="99">
        <f>IF(ISNA(VLOOKUP($A235,'[2]1516 Exp_Rev Access'!$F$7:$GB$306,116,FALSE)),"",VLOOKUP($A235,'[2]1516 Exp_Rev Access'!$F$7:$GB$306,116,FALSE))</f>
        <v>0</v>
      </c>
      <c r="EG235" s="99">
        <f>IF(ISNA(VLOOKUP($A235,'[2]1516 Exp_Rev Access'!$F$7:$GB$306,117,FALSE)),"",VLOOKUP($A235,'[2]1516 Exp_Rev Access'!$F$7:$GB$306,117,FALSE))</f>
        <v>0</v>
      </c>
      <c r="EH235" s="99">
        <f>IF(ISNA(VLOOKUP($A235,'[2]1516 Exp_Rev Access'!$F$7:$GB$306,118,FALSE)),"",VLOOKUP($A235,'[2]1516 Exp_Rev Access'!$F$7:$GB$306,118,FALSE))</f>
        <v>0</v>
      </c>
      <c r="EI235" s="99">
        <f>IF(ISNA(VLOOKUP($A235,'[2]1516 Exp_Rev Access'!$F$7:$GB$306,119,FALSE)),"",VLOOKUP($A235,'[2]1516 Exp_Rev Access'!$F$7:$GB$306,119,FALSE))</f>
        <v>0</v>
      </c>
      <c r="EJ235" s="99">
        <f>IF(ISNA(VLOOKUP($A235,'[2]1516 Exp_Rev Access'!$F$7:$GB$306,120,FALSE)),"",VLOOKUP($A235,'[2]1516 Exp_Rev Access'!$F$7:$GB$306,120,FALSE))</f>
        <v>0</v>
      </c>
      <c r="EK235" s="99">
        <f>IF(ISNA(VLOOKUP($A235,'[2]1516 Exp_Rev Access'!$F$7:$GB$306,121,FALSE)),"",VLOOKUP($A235,'[2]1516 Exp_Rev Access'!$F$7:$GB$306,121,FALSE))</f>
        <v>0</v>
      </c>
      <c r="EL235" s="99">
        <f>IF(ISNA(VLOOKUP($A235,'[2]1516 Exp_Rev Access'!$F$7:$GB$306,122,FALSE)),"",VLOOKUP($A235,'[2]1516 Exp_Rev Access'!$F$7:$GB$306,122,FALSE))</f>
        <v>0</v>
      </c>
      <c r="EM235" s="99">
        <f>IF(ISNA(VLOOKUP($A235,'[2]1516 Exp_Rev Access'!$F$7:$GB$306,123,FALSE)),"",VLOOKUP($A235,'[2]1516 Exp_Rev Access'!$F$7:$GB$306,123,FALSE))</f>
        <v>0</v>
      </c>
      <c r="EN235" s="99">
        <f>IF(ISNA(VLOOKUP($A235,'[2]1516 Exp_Rev Access'!$F$7:$GB$306,124,FALSE)),"",VLOOKUP($A235,'[2]1516 Exp_Rev Access'!$F$7:$GB$306,124,FALSE))</f>
        <v>20880.36</v>
      </c>
      <c r="EO235" s="99">
        <f>IF(ISNA(VLOOKUP($A235,'[2]1516 Exp_Rev Access'!$F$7:$GB$306,125,FALSE)),"",VLOOKUP($A235,'[2]1516 Exp_Rev Access'!$F$7:$GB$306,125,FALSE))</f>
        <v>0</v>
      </c>
      <c r="EP235" s="99">
        <f>IF(ISNA(VLOOKUP($A235,'[2]1516 Exp_Rev Access'!$F$7:$GB$306,126,FALSE)),"",VLOOKUP($A235,'[2]1516 Exp_Rev Access'!$F$7:$GB$306,126,FALSE))</f>
        <v>0</v>
      </c>
      <c r="EQ235" s="99">
        <f>IF(ISNA(VLOOKUP($A235,'[2]1516 Exp_Rev Access'!$F$7:$GB$306,127,FALSE)),"",VLOOKUP($A235,'[2]1516 Exp_Rev Access'!$F$7:$GB$306,127,FALSE))</f>
        <v>0</v>
      </c>
      <c r="ER235" s="99">
        <f>IF(ISNA(VLOOKUP($A235,'[2]1516 Exp_Rev Access'!$F$7:$GB$306,128,FALSE)),"",VLOOKUP($A235,'[2]1516 Exp_Rev Access'!$F$7:$GB$306,128,FALSE))</f>
        <v>0</v>
      </c>
      <c r="ES235" s="99">
        <f>IF(ISNA(VLOOKUP($A235,'[2]1516 Exp_Rev Access'!$F$7:$GB$306,129,FALSE)),"",VLOOKUP($A235,'[2]1516 Exp_Rev Access'!$F$7:$GB$306,129,FALSE))</f>
        <v>0</v>
      </c>
      <c r="ET235" s="99">
        <f>IF(ISNA(VLOOKUP($A235,'[2]1516 Exp_Rev Access'!$F$7:$GB$306,130,FALSE)),"",VLOOKUP($A235,'[2]1516 Exp_Rev Access'!$F$7:$GB$306,130,FALSE))</f>
        <v>0</v>
      </c>
      <c r="EU235" s="99">
        <f>IF(ISNA(VLOOKUP($A235,'[2]1516 Exp_Rev Access'!$F$7:$GB$306,131,FALSE)),"",VLOOKUP($A235,'[2]1516 Exp_Rev Access'!$F$7:$GB$306,131,FALSE))</f>
        <v>0</v>
      </c>
      <c r="EV235" s="99">
        <f>IF(ISNA(VLOOKUP($A235,'[2]1516 Exp_Rev Access'!$F$7:$GB$306,132,FALSE)),"",VLOOKUP($A235,'[2]1516 Exp_Rev Access'!$F$7:$GB$306,132,FALSE))</f>
        <v>0</v>
      </c>
      <c r="EW235" s="99">
        <f>IF(ISNA(VLOOKUP($A235,'[2]1516 Exp_Rev Access'!$F$7:$GB$306,133,FALSE)),"",VLOOKUP($A235,'[2]1516 Exp_Rev Access'!$F$7:$GB$306,133,FALSE))</f>
        <v>0</v>
      </c>
      <c r="EX235" s="99">
        <f>IF(ISNA(VLOOKUP($A235,'[2]1516 Exp_Rev Access'!$F$7:$GB$306,134,FALSE)),"",VLOOKUP($A235,'[2]1516 Exp_Rev Access'!$F$7:$GB$306,134,FALSE))</f>
        <v>0</v>
      </c>
      <c r="EY235" s="99">
        <f>IF(ISNA(VLOOKUP($A235,'[2]1516 Exp_Rev Access'!$F$7:$GB$306,135,FALSE)),"",VLOOKUP($A235,'[2]1516 Exp_Rev Access'!$F$7:$GB$306,135,FALSE))</f>
        <v>0</v>
      </c>
      <c r="EZ235" s="99">
        <f>IF(ISNA(VLOOKUP($A235,'[2]1516 Exp_Rev Access'!$F$7:$GB$306,136,FALSE)),"",VLOOKUP($A235,'[2]1516 Exp_Rev Access'!$F$7:$GB$306,136,FALSE))</f>
        <v>0</v>
      </c>
      <c r="FA235" s="99">
        <f>IF(ISNA(VLOOKUP($A235,'[2]1516 Exp_Rev Access'!$F$7:$GB$306,137,FALSE)),"",VLOOKUP($A235,'[2]1516 Exp_Rev Access'!$F$7:$GB$306,137,FALSE))</f>
        <v>0</v>
      </c>
      <c r="FB235" s="99">
        <f>IF(ISNA(VLOOKUP($A235,'[2]1516 Exp_Rev Access'!$F$7:$GB$306,138,FALSE)),"",VLOOKUP($A235,'[2]1516 Exp_Rev Access'!$F$7:$GB$306,138,FALSE))</f>
        <v>9600</v>
      </c>
      <c r="FC235" s="99">
        <f>IF(ISNA(VLOOKUP($A235,'[2]1516 Exp_Rev Access'!$F$7:$GB$306,139,FALSE)),"",VLOOKUP($A235,'[2]1516 Exp_Rev Access'!$F$7:$GB$306,139,FALSE))</f>
        <v>0</v>
      </c>
      <c r="FD235" s="99">
        <f>IF(ISNA(VLOOKUP($A235,'[2]1516 Exp_Rev Access'!$F$7:$FS$306,140,FALSE)),"",VLOOKUP($A235,'[2]1516 Exp_Rev Access'!$F$7:$FS$306,140,FALSE))</f>
        <v>0</v>
      </c>
      <c r="FE235" s="99">
        <f>IF(ISNA(VLOOKUP($A235,'[2]1516 Exp_Rev Access'!$F$7:$FS$306,141,FALSE)),"",VLOOKUP($A235,'[2]1516 Exp_Rev Access'!$F$7:$FS$306,141,FALSE))</f>
        <v>0</v>
      </c>
      <c r="FF235" s="99">
        <f>IF(ISNA(VLOOKUP($A235,'[2]1516 Exp_Rev Access'!$F$7:$FS$306,142,FALSE)),"",VLOOKUP($A235,'[2]1516 Exp_Rev Access'!$F$7:$FS$306,142,FALSE))</f>
        <v>0</v>
      </c>
      <c r="FG235" s="99">
        <f>IF(ISNA(VLOOKUP($A235,'[2]1516 Exp_Rev Access'!$F$7:$FS$306,143,FALSE)),"",VLOOKUP($A235,'[2]1516 Exp_Rev Access'!$F$7:$FS$306,143,FALSE))</f>
        <v>0</v>
      </c>
      <c r="FH235" s="99">
        <f>IF(ISNA(VLOOKUP($A235,'[2]1516 Exp_Rev Access'!$F$7:$FS$306,144,FALSE)),"",VLOOKUP($A235,'[2]1516 Exp_Rev Access'!$F$7:$FS$306,144,FALSE))</f>
        <v>0</v>
      </c>
      <c r="FI235" s="99">
        <f>IF(ISNA(VLOOKUP($A235,'[2]1516 Exp_Rev Access'!$F$7:$FS$306,145,FALSE)),"",VLOOKUP($A235,'[2]1516 Exp_Rev Access'!$F$7:$FS$306,145,FALSE))</f>
        <v>0</v>
      </c>
      <c r="FJ235" s="99">
        <f>IF(ISNA(VLOOKUP($A235,'[2]1516 Exp_Rev Access'!$F$7:$FS$306,146,FALSE)),"",VLOOKUP($A235,'[2]1516 Exp_Rev Access'!$F$7:$FS$306,146,FALSE))</f>
        <v>0</v>
      </c>
      <c r="FK235" s="99">
        <f>IF(ISNA(VLOOKUP($A235,'[2]1516 Exp_Rev Access'!$F$7:$FS$306,147,FALSE)),"",VLOOKUP($A235,'[2]1516 Exp_Rev Access'!$F$7:$FS$306,147,FALSE))</f>
        <v>0</v>
      </c>
      <c r="FL235" s="99">
        <f>IF(ISNA(VLOOKUP($A235,'[2]1516 Exp_Rev Access'!$F$7:$FS$306,148,FALSE)),"",VLOOKUP($A235,'[2]1516 Exp_Rev Access'!$F$7:$FS$306,148,FALSE))</f>
        <v>0</v>
      </c>
      <c r="FM235" s="99">
        <f>IF(ISNA(VLOOKUP($A235,'[2]1516 Exp_Rev Access'!$F$7:$FS$306,149,FALSE)),"",VLOOKUP($A235,'[2]1516 Exp_Rev Access'!$F$7:$FS$306,149,FALSE))</f>
        <v>0</v>
      </c>
      <c r="FN235" s="99">
        <f>IF(ISNA(VLOOKUP($A235,'[2]1516 Exp_Rev Access'!$F$7:$FS$306,150,FALSE)),"",VLOOKUP($A235,'[2]1516 Exp_Rev Access'!$F$7:$FS$306,150,FALSE))</f>
        <v>0</v>
      </c>
      <c r="FO235" s="99">
        <f>IF(ISNA(VLOOKUP($A235,'[2]1516 Exp_Rev Access'!$F$7:$FS$306,151,FALSE)),"",VLOOKUP($A235,'[2]1516 Exp_Rev Access'!$F$7:$FS$306,151,FALSE))</f>
        <v>0</v>
      </c>
      <c r="FP235" s="99">
        <f>IF(ISNA(VLOOKUP($A235,'[2]1516 Exp_Rev Access'!$F$7:$FS$306,152,FALSE)),"",VLOOKUP($A235,'[2]1516 Exp_Rev Access'!$F$7:$FS$306,152,FALSE))</f>
        <v>0</v>
      </c>
      <c r="FQ235" s="99">
        <f>IF(ISNA(VLOOKUP($A235,'[2]1516 Exp_Rev Access'!$F$7:$FS$306,153,FALSE)),"",VLOOKUP($A235,'[2]1516 Exp_Rev Access'!$F$7:$FS$306,153,FALSE))</f>
        <v>19859.23</v>
      </c>
      <c r="FR235" s="101">
        <f t="shared" ref="FR235:FR259" si="319">SUM(CG235:FQ235)</f>
        <v>639935.57999999996</v>
      </c>
      <c r="FS235" s="72">
        <f t="shared" ref="FS235:FS259" si="320">FR235/D235</f>
        <v>5.8618810733163176E-2</v>
      </c>
      <c r="FT235" s="94">
        <f t="shared" ref="FT235:FT259" si="321">FR235/C235</f>
        <v>684.064586473399</v>
      </c>
      <c r="FU235" s="99">
        <f>IF(ISNA(VLOOKUP($A235,'[2]1516 Exp_Rev Access'!$F$7:$GB$306,154,FALSE)),"",VLOOKUP($A235,'[2]1516 Exp_Rev Access'!$F$7:$GB$306,154,FALSE))</f>
        <v>0</v>
      </c>
      <c r="FV235" s="99">
        <f>IF(ISNA(VLOOKUP($A235,'[2]1516 Exp_Rev Access'!$F$7:$GB$306,155,FALSE)),"",VLOOKUP($A235,'[2]1516 Exp_Rev Access'!$F$7:$GB$306,155,FALSE))</f>
        <v>19375.759999999998</v>
      </c>
      <c r="FW235" s="99">
        <f>IF(ISNA(VLOOKUP($A235,'[2]1516 Exp_Rev Access'!$F$7:$GB$306,156,FALSE)),"",VLOOKUP($A235,'[2]1516 Exp_Rev Access'!$F$7:$GB$306,156,FALSE))</f>
        <v>0</v>
      </c>
      <c r="FX235" s="99">
        <f>IF(ISNA(VLOOKUP($A235,'[2]1516 Exp_Rev Access'!$F$7:$GB$306,157,FALSE)),"",VLOOKUP($A235,'[2]1516 Exp_Rev Access'!$F$7:$GB$306,157,FALSE))</f>
        <v>0</v>
      </c>
      <c r="FY235" s="99">
        <f>IF(ISNA(VLOOKUP($A235,'[2]1516 Exp_Rev Access'!$F$7:$GB$306,158,FALSE)),"",VLOOKUP($A235,'[2]1516 Exp_Rev Access'!$F$7:$GB$306,158,FALSE))</f>
        <v>0</v>
      </c>
      <c r="FZ235" s="99">
        <f>IF(ISNA(VLOOKUP($A235,'[2]1516 Exp_Rev Access'!$F$7:$GB$306,159,FALSE)),"",VLOOKUP($A235,'[2]1516 Exp_Rev Access'!$F$7:$GB$306,159,FALSE))</f>
        <v>0</v>
      </c>
      <c r="GA235" s="99">
        <f>IF(ISNA(VLOOKUP($A235,'[2]1516 Exp_Rev Access'!$F$7:$GB$306,160,FALSE)),"",VLOOKUP($A235,'[2]1516 Exp_Rev Access'!$F$7:$GB$306,160,FALSE))</f>
        <v>0</v>
      </c>
      <c r="GB235" s="99">
        <f>IF(ISNA(VLOOKUP($A235,'[2]1516 Exp_Rev Access'!$F$7:$GB$306,161,FALSE)),"",VLOOKUP($A235,'[2]1516 Exp_Rev Access'!$F$7:$GB$306,161,FALSE))</f>
        <v>0</v>
      </c>
      <c r="GC235" s="99">
        <f>IF(ISNA(VLOOKUP($A235,'[2]1516 Exp_Rev Access'!$F$7:$GB$306,162,FALSE)),"",VLOOKUP($A235,'[2]1516 Exp_Rev Access'!$F$7:$GB$306,162,FALSE))</f>
        <v>0</v>
      </c>
      <c r="GD235" s="99">
        <f>IF(ISNA(VLOOKUP($A235,'[2]1516 Exp_Rev Access'!$F$7:$GB$306,163,FALSE)),"",VLOOKUP($A235,'[2]1516 Exp_Rev Access'!$F$7:$GB$306,163,FALSE))</f>
        <v>24519.5</v>
      </c>
      <c r="GE235" s="99">
        <f>IF(ISNA(VLOOKUP($A235,'[2]1516 Exp_Rev Access'!$F$7:$GB$306,164,FALSE)),"",VLOOKUP($A235,'[2]1516 Exp_Rev Access'!$F$7:$GB$306,164,FALSE))</f>
        <v>0</v>
      </c>
      <c r="GF235" s="99">
        <f>IF(ISNA(VLOOKUP($A235,'[2]1516 Exp_Rev Access'!$F$7:$GB$306,165,FALSE)),"",VLOOKUP($A235,'[2]1516 Exp_Rev Access'!$F$7:$GB$306,165,FALSE))</f>
        <v>0</v>
      </c>
      <c r="GG235" s="99">
        <f>IF(ISNA(VLOOKUP($A235,'[2]1516 Exp_Rev Access'!$F$7:$GB$306,166,FALSE)),"",VLOOKUP($A235,'[2]1516 Exp_Rev Access'!$F$7:$GB$306,166,FALSE))</f>
        <v>0</v>
      </c>
      <c r="GH235" s="99">
        <f>IF(ISNA(VLOOKUP($A235,'[2]1516 Exp_Rev Access'!$F$7:$GB$306,167,FALSE)),"",VLOOKUP($A235,'[2]1516 Exp_Rev Access'!$F$7:$GB$306,167,FALSE))</f>
        <v>0</v>
      </c>
      <c r="GI235" s="99">
        <f>IF(ISNA(VLOOKUP($A235,'[2]1516 Exp_Rev Access'!$F$7:$GB$306,168,FALSE)),"",VLOOKUP($A235,'[2]1516 Exp_Rev Access'!$F$7:$GB$306,168,FALSE))</f>
        <v>0</v>
      </c>
      <c r="GJ235" s="99">
        <f>IF(ISNA(VLOOKUP($A235,'[2]1516 Exp_Rev Access'!$F$7:$GB$306,169,FALSE)),"",VLOOKUP($A235,'[2]1516 Exp_Rev Access'!$F$7:$GB$306,169,FALSE))</f>
        <v>1400000</v>
      </c>
      <c r="GK235" s="99">
        <f>IF(ISNA(VLOOKUP($A235,'[2]1516 Exp_Rev Access'!$F$7:$GB$306,170,FALSE)),"",VLOOKUP($A235,'[2]1516 Exp_Rev Access'!$F$7:$GB$306,170,FALSE))</f>
        <v>418.2</v>
      </c>
      <c r="GL235" s="99">
        <f>IF(ISNA(VLOOKUP($A235,'[2]1516 Exp_Rev Access'!$F$7:$GB$306,171,FALSE)),"",VLOOKUP($A235,'[2]1516 Exp_Rev Access'!$F$7:$GB$306,171,FALSE))</f>
        <v>0</v>
      </c>
      <c r="GM235" s="99">
        <f>IF(ISNA(VLOOKUP($A235,'[2]1516 Exp_Rev Access'!$F$7:$GB$306,172,FALSE)),"",VLOOKUP($A235,'[2]1516 Exp_Rev Access'!$F$7:$GB$306,172,FALSE))</f>
        <v>0</v>
      </c>
      <c r="GN235" s="99">
        <f>IF(ISNA(VLOOKUP($A235,'[2]1516 Exp_Rev Access'!$F$7:$GB$306,173,FALSE)),"",VLOOKUP($A235,'[2]1516 Exp_Rev Access'!$F$7:$GB$306,173,FALSE))</f>
        <v>0</v>
      </c>
      <c r="GO235" s="99">
        <f>IF(ISNA(VLOOKUP($A235,'[2]1516 Exp_Rev Access'!$F$7:$GB$306,174,FALSE)),"",VLOOKUP($A235,'[2]1516 Exp_Rev Access'!$F$7:$GB$306,174,FALSE))</f>
        <v>0</v>
      </c>
      <c r="GP235" s="99">
        <f>IF(ISNA(VLOOKUP($A235,'[2]1516 Exp_Rev Access'!$F$7:$GB$306,175,FALSE)),"",VLOOKUP($A235,'[2]1516 Exp_Rev Access'!$F$7:$GB$306,175,FALSE))</f>
        <v>7.5</v>
      </c>
      <c r="GQ235" s="99">
        <f>IF(ISNA(VLOOKUP($A235,'[2]1516 Exp_Rev Access'!$F$7:$GB$306,176,FALSE)),"",VLOOKUP($A235,'[2]1516 Exp_Rev Access'!$F$7:$GB$306,176,FALSE))</f>
        <v>0</v>
      </c>
      <c r="GR235" s="99">
        <f>IF(ISNA(VLOOKUP($A235,'[2]1516 Exp_Rev Access'!$F$7:$GB$306,177,FALSE)),"",VLOOKUP($A235,'[2]1516 Exp_Rev Access'!$F$7:$GB$306,177,FALSE))</f>
        <v>0</v>
      </c>
      <c r="GS235" s="99">
        <f>IF(ISNA(VLOOKUP($A235,'[2]1516 Exp_Rev Access'!$F$7:$GB$306,178,FALSE)),"",VLOOKUP($A235,'[2]1516 Exp_Rev Access'!$F$7:$GB$306,178,FALSE))</f>
        <v>0</v>
      </c>
      <c r="GT235" s="101">
        <f t="shared" ref="GT235:GT259" si="322">SUM(FU235:GS235)</f>
        <v>1444320.96</v>
      </c>
      <c r="GU235" s="72">
        <f t="shared" ref="GU235:GU242" si="323">GT235/D235</f>
        <v>0.13230140601368115</v>
      </c>
      <c r="GV235" s="84">
        <f t="shared" ref="GV235:GV259" si="324">GT235/C235</f>
        <v>1543.9191867363629</v>
      </c>
    </row>
    <row r="236" spans="1:206" customFormat="1" ht="12" customHeight="1" x14ac:dyDescent="0.2">
      <c r="A236" s="96" t="s">
        <v>573</v>
      </c>
      <c r="B236" s="69" t="s">
        <v>574</v>
      </c>
      <c r="C236" s="80">
        <f>IF(ISNA(VLOOKUP($A236,'[2]1516 enrollment_Rev_Exp by size'!$A$6:$G$320,3,FALSE)),"",VLOOKUP($A236,'[2]1516 enrollment_Rev_Exp by size'!$A$6:$G$320,3,FALSE))</f>
        <v>506.73</v>
      </c>
      <c r="D236" s="97">
        <v>6704153.9299999997</v>
      </c>
      <c r="E236" s="80">
        <f t="shared" si="302"/>
        <v>6704153.9299999997</v>
      </c>
      <c r="F236" s="80">
        <f t="shared" si="303"/>
        <v>0</v>
      </c>
      <c r="G236" s="98">
        <f>IF(ISNA(VLOOKUP($A236,'[2]1516 Exp_Rev Access'!$F$7:$FS$306,2,FALSE)),"",VLOOKUP($A236,'[2]1516 Exp_Rev Access'!$F$7:$FS$306,2,FALSE))</f>
        <v>796979.15</v>
      </c>
      <c r="H236" s="98">
        <f>IF(ISNA(VLOOKUP($A236,'[2]1516 Exp_Rev Access'!$F$7:$FS$306,3,FALSE)),"",VLOOKUP($A236,'[2]1516 Exp_Rev Access'!$F$7:$FS$306,3,FALSE))</f>
        <v>1442.49</v>
      </c>
      <c r="I236" s="98">
        <f>IF(ISNA(VLOOKUP($A236,'[2]1516 Exp_Rev Access'!$F$7:$FS$306,4,FALSE)),"",VLOOKUP($A236,'[2]1516 Exp_Rev Access'!$F$7:$FS$306,4,FALSE))</f>
        <v>0</v>
      </c>
      <c r="J236" s="98">
        <f>IF(ISNA(VLOOKUP($A236,'[2]1516 Exp_Rev Access'!$F$7:$FS$306,5,FALSE)),"",VLOOKUP($A236,'[2]1516 Exp_Rev Access'!$F$7:$FS$306,5,FALSE))</f>
        <v>0</v>
      </c>
      <c r="K236" s="98">
        <f>IF(ISNA(VLOOKUP($A236,'[2]1516 Exp_Rev Access'!$F$7:$FS$306,6,FALSE)),"",VLOOKUP($A236,'[2]1516 Exp_Rev Access'!$F$7:$FS$306,6,FALSE))</f>
        <v>0</v>
      </c>
      <c r="L236" s="98">
        <f>IF(ISNA(VLOOKUP($A236,'[2]1516 Exp_Rev Access'!$F$7:$FS$306,7,FALSE)),"",VLOOKUP($A236,'[2]1516 Exp_Rev Access'!$F$7:$FS$306,7,FALSE))</f>
        <v>0</v>
      </c>
      <c r="M236" s="90">
        <f t="shared" si="304"/>
        <v>798421.64</v>
      </c>
      <c r="N236" s="72">
        <f t="shared" si="305"/>
        <v>0.11909357218473056</v>
      </c>
      <c r="O236" s="73">
        <f t="shared" si="306"/>
        <v>1575.6352298068005</v>
      </c>
      <c r="P236" s="99">
        <f>IF(ISNA(VLOOKUP($A236,'[2]1516 Exp_Rev Access'!$F$7:$FS$306,8,FALSE)),"",VLOOKUP($A236,'[2]1516 Exp_Rev Access'!$F$7:$FS$306,8,FALSE))</f>
        <v>15</v>
      </c>
      <c r="Q236" s="99">
        <f>IF(ISNA(VLOOKUP($A236,'[2]1516 Exp_Rev Access'!$F$7:$FS$306,9,FALSE)),"",VLOOKUP($A236,'[2]1516 Exp_Rev Access'!$F$7:$FS$306,9,FALSE))</f>
        <v>0</v>
      </c>
      <c r="R236" s="99">
        <f>IF(ISNA(VLOOKUP($A236,'[2]1516 Exp_Rev Access'!$F$7:$FS$306,10,FALSE)),"",VLOOKUP($A236,'[2]1516 Exp_Rev Access'!$F$7:$FS$306,10,FALSE))</f>
        <v>0</v>
      </c>
      <c r="S236" s="99">
        <f>IF(ISNA(VLOOKUP($A236,'[2]1516 Exp_Rev Access'!$F$7:$FS$306,11,FALSE)),"",VLOOKUP($A236,'[2]1516 Exp_Rev Access'!$F$7:$FS$306,11,FALSE))</f>
        <v>0</v>
      </c>
      <c r="T236" s="99">
        <f>IF(ISNA(VLOOKUP($A236,'[2]1516 Exp_Rev Access'!$F$7:$FS$306,12,FALSE)),"",VLOOKUP($A236,'[2]1516 Exp_Rev Access'!$F$7:$FS$306,12,FALSE))</f>
        <v>6700</v>
      </c>
      <c r="U236" s="99">
        <f>IF(ISNA(VLOOKUP($A236,'[2]1516 Exp_Rev Access'!$F$7:$FS$306,13,FALSE)),"",VLOOKUP($A236,'[2]1516 Exp_Rev Access'!$F$7:$FS$306,13,FALSE))</f>
        <v>0</v>
      </c>
      <c r="V236" s="99">
        <f>IF(ISNA(VLOOKUP($A236,'[2]1516 Exp_Rev Access'!$F$7:$FS$306,14,FALSE)),"",VLOOKUP($A236,'[2]1516 Exp_Rev Access'!$F$7:$FS$306,14,FALSE))</f>
        <v>0</v>
      </c>
      <c r="W236" s="99">
        <f>IF(ISNA(VLOOKUP($A236,'[2]1516 Exp_Rev Access'!$F$7:$FS$306,15,FALSE)),"",VLOOKUP($A236,'[2]1516 Exp_Rev Access'!$F$7:$FS$306,15,FALSE))</f>
        <v>0</v>
      </c>
      <c r="X236" s="99">
        <f>IF(ISNA(VLOOKUP($A236,'[2]1516 Exp_Rev Access'!$F$7:$FS$306,16,FALSE)),"",VLOOKUP($A236,'[2]1516 Exp_Rev Access'!$F$7:$FS$306,16,FALSE))</f>
        <v>23925.94</v>
      </c>
      <c r="Y236" s="99">
        <f>IF(ISNA(VLOOKUP($A236,'[2]1516 Exp_Rev Access'!$F$7:$FS$306,17,FALSE)),"",VLOOKUP($A236,'[2]1516 Exp_Rev Access'!$F$7:$FS$306,17,FALSE))</f>
        <v>1100</v>
      </c>
      <c r="Z236" s="99">
        <f>IF(ISNA(VLOOKUP($A236,'[2]1516 Exp_Rev Access'!$F$7:$FS$306,18,FALSE)),"",VLOOKUP($A236,'[2]1516 Exp_Rev Access'!$F$7:$FS$306,18,FALSE))</f>
        <v>0</v>
      </c>
      <c r="AA236" s="99">
        <f>IF(ISNA(VLOOKUP($A236,'[2]1516 Exp_Rev Access'!$F$7:$FS$306,19,FALSE)),"",VLOOKUP($A236,'[2]1516 Exp_Rev Access'!$F$7:$FS$306,19,FALSE))</f>
        <v>0</v>
      </c>
      <c r="AB236" s="99">
        <f>IF(ISNA(VLOOKUP($A236,'[2]1516 Exp_Rev Access'!$F$7:$FS$306,20,FALSE)),"",VLOOKUP($A236,'[2]1516 Exp_Rev Access'!$F$7:$FS$306,20,FALSE))</f>
        <v>0</v>
      </c>
      <c r="AC236" s="99">
        <f>IF(ISNA(VLOOKUP($A236,'[2]1516 Exp_Rev Access'!$F$7:$FS$306,21,FALSE)),"",VLOOKUP($A236,'[2]1516 Exp_Rev Access'!$F$7:$FS$306,21,FALSE))</f>
        <v>2276.5</v>
      </c>
      <c r="AD236" s="99">
        <f>IF(ISNA(VLOOKUP($A236,'[2]1516 Exp_Rev Access'!$F$7:$FS$306,22,FALSE)),"",VLOOKUP($A236,'[2]1516 Exp_Rev Access'!$F$7:$FS$306,22,FALSE))</f>
        <v>12168.35</v>
      </c>
      <c r="AE236" s="99">
        <f>IF(ISNA(VLOOKUP($A236,'[2]1516 Exp_Rev Access'!$F$7:$FS$306,23,FALSE)),"",VLOOKUP($A236,'[2]1516 Exp_Rev Access'!$F$7:$FS$306,23,FALSE))</f>
        <v>0</v>
      </c>
      <c r="AF236" s="99">
        <f>IF(ISNA(VLOOKUP($A236,'[2]1516 Exp_Rev Access'!$F$7:$FS$306,24,FALSE)),"",VLOOKUP($A236,'[2]1516 Exp_Rev Access'!$F$7:$FS$306,24,FALSE))</f>
        <v>3534.83</v>
      </c>
      <c r="AG236" s="99">
        <f>IF(ISNA(VLOOKUP($A236,'[2]1516 Exp_Rev Access'!$F$7:$FS$306,25,FALSE)),"",VLOOKUP($A236,'[2]1516 Exp_Rev Access'!$F$7:$FS$306,25,FALSE))</f>
        <v>87.7</v>
      </c>
      <c r="AH236" s="98">
        <f>IF(ISNA(VLOOKUP($A236,'[2]1516 Exp_Rev Access'!$F$7:$FS$306,26,FALSE)),"",VLOOKUP($A236,'[2]1516 Exp_Rev Access'!$F$7:$FS$306,26,FALSE))</f>
        <v>0</v>
      </c>
      <c r="AI236" s="98">
        <f>IF(ISNA(VLOOKUP($A236,'[2]1516 Exp_Rev Access'!$F$7:$FS$306,27,FALSE)),"",VLOOKUP($A236,'[2]1516 Exp_Rev Access'!$F$7:$FS$306,27,FALSE))</f>
        <v>18468.400000000001</v>
      </c>
      <c r="AJ236" s="98">
        <f>IF(ISNA(VLOOKUP($A236,'[2]1516 Exp_Rev Access'!$F$7:$FS$306,28,FALSE)),"",VLOOKUP($A236,'[2]1516 Exp_Rev Access'!$F$7:$FS$306,28,FALSE))</f>
        <v>25302.560000000001</v>
      </c>
      <c r="AK236" s="98">
        <f>IF(ISNA(VLOOKUP($A236,'[2]1516 Exp_Rev Access'!$F$7:$FS$306,29,FALSE)),"",VLOOKUP($A236,'[2]1516 Exp_Rev Access'!$F$7:$FS$306,29,FALSE))</f>
        <v>28291.200000000001</v>
      </c>
      <c r="AL236" s="100">
        <f t="shared" si="307"/>
        <v>121870.48</v>
      </c>
      <c r="AM236" s="72">
        <f t="shared" si="308"/>
        <v>1.8178353491355471E-2</v>
      </c>
      <c r="AN236" s="94">
        <f t="shared" si="309"/>
        <v>240.50377913287153</v>
      </c>
      <c r="AO236" s="99">
        <f>IF(ISNA(VLOOKUP($A236,'[2]1516 Exp_Rev Access'!$F$7:$GB$306,30,FALSE)),"",VLOOKUP($A236,'[2]1516 Exp_Rev Access'!$F$7:$FS$306,30,FALSE))</f>
        <v>3297284.07</v>
      </c>
      <c r="AP236" s="99">
        <f>IF(ISNA(VLOOKUP($A236,'[2]1516 Exp_Rev Access'!$F$7:$GB$306,31,FALSE)),"",VLOOKUP($A236,'[2]1516 Exp_Rev Access'!$F$7:$FS$306,31,FALSE))</f>
        <v>71846.399999999994</v>
      </c>
      <c r="AQ236" s="99">
        <f>IF(ISNA(VLOOKUP($A236,'[2]1516 Exp_Rev Access'!$F$7:$GB$306,32,FALSE)),"",VLOOKUP($A236,'[2]1516 Exp_Rev Access'!$F$7:$FS$306,32,FALSE))</f>
        <v>500272.24</v>
      </c>
      <c r="AR236" s="99">
        <f>IF(ISNA(VLOOKUP($A236,'[2]1516 Exp_Rev Access'!$F$7:$GB$306,33,FALSE)),"",VLOOKUP($A236,'[2]1516 Exp_Rev Access'!$F$7:$FS$306,33,FALSE))</f>
        <v>0</v>
      </c>
      <c r="AS236" s="99">
        <f>IF(ISNA(VLOOKUP($A236,'[2]1516 Exp_Rev Access'!$F$7:$GB$306,34,FALSE)),"",VLOOKUP($A236,'[2]1516 Exp_Rev Access'!$F$7:$FS$306,34,FALSE))</f>
        <v>0</v>
      </c>
      <c r="AT236" s="101">
        <f t="shared" si="310"/>
        <v>3869402.71</v>
      </c>
      <c r="AU236" s="72">
        <f t="shared" si="311"/>
        <v>0.57716495629449249</v>
      </c>
      <c r="AV236" s="94">
        <f t="shared" si="312"/>
        <v>7636.0245298285081</v>
      </c>
      <c r="AW236" s="99">
        <f>IF(ISNA(VLOOKUP($A236,'[2]1516 Exp_Rev Access'!$F$7:$GB$306,35,FALSE)),"",VLOOKUP($A236,'[2]1516 Exp_Rev Access'!$F$7:$GB$306,35,FALSE))</f>
        <v>0</v>
      </c>
      <c r="AX236" s="99">
        <f>IF(ISNA(VLOOKUP($A236,'[2]1516 Exp_Rev Access'!$F$7:$GB$306,36,FALSE)),"",VLOOKUP($A236,'[2]1516 Exp_Rev Access'!$F$7:$GB$306,36,FALSE))</f>
        <v>388568.41</v>
      </c>
      <c r="AY236" s="99">
        <f>IF(ISNA(VLOOKUP($A236,'[2]1516 Exp_Rev Access'!$F$7:$GB$306,37,FALSE)),"",VLOOKUP($A236,'[2]1516 Exp_Rev Access'!$F$7:$GB$306,37,FALSE))</f>
        <v>29606.11</v>
      </c>
      <c r="AZ236" s="99">
        <f>IF(ISNA(VLOOKUP($A236,'[2]1516 Exp_Rev Access'!$F$7:$GB$306,38,FALSE)),"",VLOOKUP($A236,'[2]1516 Exp_Rev Access'!$F$7:$GB$306,38,FALSE))</f>
        <v>0</v>
      </c>
      <c r="BA236" s="99">
        <f>IF(ISNA(VLOOKUP($A236,'[2]1516 Exp_Rev Access'!$F$7:$GB$306,39,FALSE)),"",VLOOKUP($A236,'[2]1516 Exp_Rev Access'!$F$7:$GB$306,39,FALSE))</f>
        <v>0</v>
      </c>
      <c r="BB236" s="99">
        <f>IF(ISNA(VLOOKUP($A236,'[2]1516 Exp_Rev Access'!$F$7:$GB$306,40,FALSE)),"",VLOOKUP($A236,'[2]1516 Exp_Rev Access'!$F$7:$GB$306,40,FALSE))</f>
        <v>151062.32</v>
      </c>
      <c r="BC236" s="99">
        <f>IF(ISNA(VLOOKUP($A236,'[2]1516 Exp_Rev Access'!$F$7:$GB$306,41,FALSE)),"",VLOOKUP($A236,'[2]1516 Exp_Rev Access'!$F$7:$GB$306,41,FALSE))</f>
        <v>0</v>
      </c>
      <c r="BD236" s="99">
        <f>IF(ISNA(VLOOKUP($A236,'[2]1516 Exp_Rev Access'!$F$7:$GB$306,42,FALSE)),"",VLOOKUP($A236,'[2]1516 Exp_Rev Access'!$F$7:$GB$306,42,FALSE))</f>
        <v>26823.62</v>
      </c>
      <c r="BE236" s="99">
        <f>IF(ISNA(VLOOKUP($A236,'[2]1516 Exp_Rev Access'!$F$7:$GB$306,43,FALSE)),"",VLOOKUP($A236,'[2]1516 Exp_Rev Access'!$F$7:$GB$306,43,FALSE))</f>
        <v>0</v>
      </c>
      <c r="BF236" s="99">
        <f>IF(ISNA(VLOOKUP($A236,'[2]1516 Exp_Rev Access'!$F$7:$GB$306,44,FALSE)),"",VLOOKUP($A236,'[2]1516 Exp_Rev Access'!$F$7:$GB$306,44,FALSE))</f>
        <v>79484.67</v>
      </c>
      <c r="BG236" s="99">
        <f>IF(ISNA(VLOOKUP($A236,'[2]1516 Exp_Rev Access'!$F$7:$GB$306,45,FALSE)),"",VLOOKUP($A236,'[2]1516 Exp_Rev Access'!$F$7:$GB$306,45,FALSE))</f>
        <v>4721.7299999999996</v>
      </c>
      <c r="BH236" s="99">
        <f>IF(ISNA(VLOOKUP($A236,'[2]1516 Exp_Rev Access'!$F$7:$GB$306,46,FALSE)),"",VLOOKUP($A236,'[2]1516 Exp_Rev Access'!$F$7:$GB$306,46,FALSE))</f>
        <v>0</v>
      </c>
      <c r="BI236" s="99">
        <f>IF(ISNA(VLOOKUP($A236,'[2]1516 Exp_Rev Access'!$F$7:$GB$306,47,FALSE)),"",VLOOKUP($A236,'[2]1516 Exp_Rev Access'!$F$7:$GB$306,47,FALSE))</f>
        <v>6471.11</v>
      </c>
      <c r="BJ236" s="99">
        <f>IF(ISNA(VLOOKUP($A236,'[2]1516 Exp_Rev Access'!$F$7:$GB$306,48,FALSE)),"",VLOOKUP($A236,'[2]1516 Exp_Rev Access'!$F$7:$GB$306,48,FALSE))</f>
        <v>295589.40999999997</v>
      </c>
      <c r="BK236" s="99">
        <f>IF(ISNA(VLOOKUP($A236,'[2]1516 Exp_Rev Access'!$F$7:$GB$306,49,FALSE)),"",VLOOKUP($A236,'[2]1516 Exp_Rev Access'!$F$7:$GB$306,49,FALSE))</f>
        <v>0</v>
      </c>
      <c r="BL236" s="99">
        <f>IF(ISNA(VLOOKUP($A236,'[2]1516 Exp_Rev Access'!$F$7:$GB$306,50,FALSE)),"",VLOOKUP($A236,'[2]1516 Exp_Rev Access'!$F$7:$GB$306,50,FALSE))</f>
        <v>0</v>
      </c>
      <c r="BM236" s="99">
        <f>IF(ISNA(VLOOKUP($A236,'[2]1516 Exp_Rev Access'!$F$7:$GB$306,51,FALSE)),"",VLOOKUP($A236,'[2]1516 Exp_Rev Access'!$F$7:$GB$306,51,FALSE))</f>
        <v>0</v>
      </c>
      <c r="BN236" s="99">
        <f>IF(ISNA(VLOOKUP($A236,'[2]1516 Exp_Rev Access'!$F$7:$GB$306,52,FALSE)),"",VLOOKUP($A236,'[2]1516 Exp_Rev Access'!$F$7:$GB$306,52,FALSE))</f>
        <v>0</v>
      </c>
      <c r="BO236" s="99">
        <f>IF(ISNA(VLOOKUP($A236,'[2]1516 Exp_Rev Access'!$F$7:$GB$306,53,FALSE)),"",VLOOKUP($A236,'[2]1516 Exp_Rev Access'!$F$7:$GB$306,53,FALSE))</f>
        <v>0</v>
      </c>
      <c r="BP236" s="99">
        <f>IF(ISNA(VLOOKUP($A236,'[2]1516 Exp_Rev Access'!$F$7:$GB$306,54,FALSE)),"",VLOOKUP($A236,'[2]1516 Exp_Rev Access'!$F$7:$GB$306,54,FALSE))</f>
        <v>0</v>
      </c>
      <c r="BQ236" s="99">
        <f>IF(ISNA(VLOOKUP($A236,'[2]1516 Exp_Rev Access'!$F$7:$GB$306,55,FALSE)),"",VLOOKUP($A236,'[2]1516 Exp_Rev Access'!$F$7:$GB$306,55,FALSE))</f>
        <v>0</v>
      </c>
      <c r="BR236" s="99">
        <f>IF(ISNA(VLOOKUP($A236,'[2]1516 Exp_Rev Access'!$F$7:$GB$306,56,FALSE)),"",VLOOKUP($A236,'[2]1516 Exp_Rev Access'!$F$7:$GB$306,56,FALSE))</f>
        <v>0</v>
      </c>
      <c r="BS236" s="99">
        <f>IF(ISNA(VLOOKUP($A236,'[2]1516 Exp_Rev Access'!$F$7:$GB$306,57,FALSE)),"",VLOOKUP($A236,'[2]1516 Exp_Rev Access'!$F$7:$GB$306,57,FALSE))</f>
        <v>0</v>
      </c>
      <c r="BT236" s="99">
        <f>IF(ISNA(VLOOKUP($A236,'[2]1516 Exp_Rev Access'!$F$7:$GB$306,58,FALSE)),"",VLOOKUP($A236,'[2]1516 Exp_Rev Access'!$F$7:$GB$306,58,FALSE))</f>
        <v>0</v>
      </c>
      <c r="BU236" s="102">
        <f t="shared" si="313"/>
        <v>982327.37999999989</v>
      </c>
      <c r="BV236" s="72">
        <f t="shared" si="314"/>
        <v>0.14652518278320617</v>
      </c>
      <c r="BW236" s="94">
        <f t="shared" si="315"/>
        <v>1938.5617192587765</v>
      </c>
      <c r="BX236" s="99">
        <f>IF(ISNA(VLOOKUP($A236,'[2]1516 Exp_Rev Access'!$F$7:$GB$306,59,FALSE)),"",VLOOKUP($A236,'[2]1516 Exp_Rev Access'!$F$7:$GB$306,59,FALSE))</f>
        <v>66.489999999999995</v>
      </c>
      <c r="BY236" s="99">
        <f>IF(ISNA(VLOOKUP($A236,'[2]1516 Exp_Rev Access'!$F$7:$GB$306,60,FALSE)),"",VLOOKUP($A236,'[2]1516 Exp_Rev Access'!$F$7:$GB$306,60,FALSE))</f>
        <v>0</v>
      </c>
      <c r="BZ236" s="99">
        <f>IF(ISNA(VLOOKUP($A236,'[2]1516 Exp_Rev Access'!$F$7:$GB$306,61,FALSE)),"",VLOOKUP($A236,'[2]1516 Exp_Rev Access'!$F$7:$GB$306,61,FALSE))</f>
        <v>0</v>
      </c>
      <c r="CA236" s="99">
        <f>IF(ISNA(VLOOKUP($A236,'[2]1516 Exp_Rev Access'!$F$7:$GB$306,62,FALSE)),"",VLOOKUP($A236,'[2]1516 Exp_Rev Access'!$F$7:$GB$306,62,FALSE))</f>
        <v>0</v>
      </c>
      <c r="CB236" s="99">
        <f>IF(ISNA(VLOOKUP($A236,'[2]1516 Exp_Rev Access'!$F$7:$GB$306,63,FALSE)),"",VLOOKUP($A236,'[2]1516 Exp_Rev Access'!$F$7:$GB$306,63,FALSE))</f>
        <v>0</v>
      </c>
      <c r="CC236" s="99">
        <f>IF(ISNA(VLOOKUP($A236,'[2]1516 Exp_Rev Access'!$F$7:$GB$306,64,FALSE)),"",VLOOKUP($A236,'[2]1516 Exp_Rev Access'!$F$7:$GB$306,64,FALSE))</f>
        <v>0</v>
      </c>
      <c r="CD236" s="101">
        <f t="shared" si="316"/>
        <v>66.489999999999995</v>
      </c>
      <c r="CE236" s="72">
        <f t="shared" si="317"/>
        <v>9.9177317069746939E-6</v>
      </c>
      <c r="CF236" s="103">
        <f t="shared" si="318"/>
        <v>0.13121386142521657</v>
      </c>
      <c r="CG236" s="99">
        <f>IF(ISNA(VLOOKUP($A236,'[2]1516 Exp_Rev Access'!$F$7:$GB$306,65,FALSE)),"",VLOOKUP($A236,'[2]1516 Exp_Rev Access'!$F$7:$GB$306,65,FALSE))</f>
        <v>0</v>
      </c>
      <c r="CH236" s="99">
        <f>IF(ISNA(VLOOKUP($A236,'[2]1516 Exp_Rev Access'!$F$7:$GB$306,66,FALSE)),"",VLOOKUP($A236,'[2]1516 Exp_Rev Access'!$F$7:$GB$306,66,FALSE))</f>
        <v>0</v>
      </c>
      <c r="CI236" s="99">
        <f>IF(ISNA(VLOOKUP($A236,'[2]1516 Exp_Rev Access'!$F$7:$GB$306,67,FALSE)),"",VLOOKUP($A236,'[2]1516 Exp_Rev Access'!$F$7:$GB$306,67,FALSE))</f>
        <v>0</v>
      </c>
      <c r="CJ236" s="99">
        <f>IF(ISNA(VLOOKUP($A236,'[2]1516 Exp_Rev Access'!$F$7:$GB$306,68,FALSE)),"",VLOOKUP($A236,'[2]1516 Exp_Rev Access'!$F$7:$GB$306,68,FALSE))</f>
        <v>0</v>
      </c>
      <c r="CK236" s="99">
        <f>IF(ISNA(VLOOKUP($A236,'[2]1516 Exp_Rev Access'!$F$7:$GB$306,69,FALSE)),"",VLOOKUP($A236,'[2]1516 Exp_Rev Access'!$F$7:$GB$306,69,FALSE))</f>
        <v>0</v>
      </c>
      <c r="CL236" s="99">
        <f>IF(ISNA(VLOOKUP($A236,'[2]1516 Exp_Rev Access'!$F$7:$GB$306,70,FALSE)),"",VLOOKUP($A236,'[2]1516 Exp_Rev Access'!$F$7:$GB$306,70,FALSE))</f>
        <v>0</v>
      </c>
      <c r="CM236" s="99">
        <f>IF(ISNA(VLOOKUP($A236,'[2]1516 Exp_Rev Access'!$F$7:$GB$306,71,FALSE)),"",VLOOKUP($A236,'[2]1516 Exp_Rev Access'!$F$7:$GB$306,71,FALSE))</f>
        <v>0</v>
      </c>
      <c r="CN236" s="99">
        <f>IF(ISNA(VLOOKUP($A236,'[2]1516 Exp_Rev Access'!$F$7:$GB$306,72,FALSE)),"",VLOOKUP($A236,'[2]1516 Exp_Rev Access'!$F$7:$GB$306,72,FALSE))</f>
        <v>0</v>
      </c>
      <c r="CO236" s="99">
        <f>IF(ISNA(VLOOKUP($A236,'[2]1516 Exp_Rev Access'!$F$7:$GB$306,73,FALSE)),"",VLOOKUP($A236,'[2]1516 Exp_Rev Access'!$F$7:$GB$306,73,FALSE))</f>
        <v>0</v>
      </c>
      <c r="CP236" s="99">
        <f>IF(ISNA(VLOOKUP($A236,'[2]1516 Exp_Rev Access'!$F$7:$GB$306,74,FALSE)),"",VLOOKUP($A236,'[2]1516 Exp_Rev Access'!$F$7:$GB$306,74,FALSE))</f>
        <v>90151.61</v>
      </c>
      <c r="CQ236" s="99">
        <f>IF(ISNA(VLOOKUP($A236,'[2]1516 Exp_Rev Access'!$F$7:$GB$306,75,FALSE)),"",VLOOKUP($A236,'[2]1516 Exp_Rev Access'!$F$7:$GB$306,75,FALSE))</f>
        <v>0</v>
      </c>
      <c r="CR236" s="99">
        <f>IF(ISNA(VLOOKUP($A236,'[2]1516 Exp_Rev Access'!$F$7:$GB$306,76,FALSE)),"",VLOOKUP($A236,'[2]1516 Exp_Rev Access'!$F$7:$GB$306,76,FALSE))</f>
        <v>1230</v>
      </c>
      <c r="CS236" s="99">
        <f>IF(ISNA(VLOOKUP($A236,'[2]1516 Exp_Rev Access'!$F$7:$GB$306,77,FALSE)),"",VLOOKUP($A236,'[2]1516 Exp_Rev Access'!$F$7:$GB$306,77,FALSE))</f>
        <v>0</v>
      </c>
      <c r="CT236" s="99">
        <f>IF(ISNA(VLOOKUP($A236,'[2]1516 Exp_Rev Access'!$F$7:$GB$306,78,FALSE)),"",VLOOKUP($A236,'[2]1516 Exp_Rev Access'!$F$7:$GB$306,78,FALSE))</f>
        <v>465519.98</v>
      </c>
      <c r="CU236" s="99">
        <f>IF(ISNA(VLOOKUP($A236,'[2]1516 Exp_Rev Access'!$F$7:$GB$306,79,FALSE)),"",VLOOKUP($A236,'[2]1516 Exp_Rev Access'!$F$7:$GB$306,79,FALSE))</f>
        <v>55385.72</v>
      </c>
      <c r="CV236" s="99">
        <f>IF(ISNA(VLOOKUP($A236,'[2]1516 Exp_Rev Access'!$F$7:$GB$306,80,FALSE)),"",VLOOKUP($A236,'[2]1516 Exp_Rev Access'!$F$7:$GB$306,80,FALSE))</f>
        <v>0</v>
      </c>
      <c r="CW236" s="99">
        <f>IF(ISNA(VLOOKUP($A236,'[2]1516 Exp_Rev Access'!$F$7:$GB$306,81,FALSE)),"",VLOOKUP($A236,'[2]1516 Exp_Rev Access'!$F$7:$GB$306,81,FALSE))</f>
        <v>0</v>
      </c>
      <c r="CX236" s="99">
        <f>IF(ISNA(VLOOKUP($A236,'[2]1516 Exp_Rev Access'!$F$7:$GB$306,82,FALSE)),"",VLOOKUP($A236,'[2]1516 Exp_Rev Access'!$F$7:$GB$306,82,FALSE))</f>
        <v>0</v>
      </c>
      <c r="CY236" s="99">
        <f>IF(ISNA(VLOOKUP($A236,'[2]1516 Exp_Rev Access'!$F$7:$GB$306,83,FALSE)),"",VLOOKUP($A236,'[2]1516 Exp_Rev Access'!$F$7:$GB$306,83,FALSE))</f>
        <v>0</v>
      </c>
      <c r="CZ236" s="99">
        <f>IF(ISNA(VLOOKUP($A236,'[2]1516 Exp_Rev Access'!$F$7:$GB$306,84,FALSE)),"",VLOOKUP($A236,'[2]1516 Exp_Rev Access'!$F$7:$GB$306,84,FALSE))</f>
        <v>0</v>
      </c>
      <c r="DA236" s="99">
        <f>IF(ISNA(VLOOKUP($A236,'[2]1516 Exp_Rev Access'!$F$7:$GB$306,85,FALSE)),"",VLOOKUP($A236,'[2]1516 Exp_Rev Access'!$F$7:$GB$306,85,FALSE))</f>
        <v>0</v>
      </c>
      <c r="DB236" s="99">
        <f>IF(ISNA(VLOOKUP($A236,'[2]1516 Exp_Rev Access'!$F$7:$GB$306,86,FALSE)),"",VLOOKUP($A236,'[2]1516 Exp_Rev Access'!$F$7:$GB$306,86,FALSE))</f>
        <v>0</v>
      </c>
      <c r="DC236" s="99">
        <f>IF(ISNA(VLOOKUP($A236,'[2]1516 Exp_Rev Access'!$F$7:$GB$306,87,FALSE)),"",VLOOKUP($A236,'[2]1516 Exp_Rev Access'!$F$7:$GB$306,87,FALSE))</f>
        <v>0</v>
      </c>
      <c r="DD236" s="99">
        <f>IF(ISNA(VLOOKUP($A236,'[2]1516 Exp_Rev Access'!$F$7:$GB$306,88,FALSE)),"",VLOOKUP($A236,'[2]1516 Exp_Rev Access'!$F$7:$GB$306,88,FALSE))</f>
        <v>0</v>
      </c>
      <c r="DE236" s="99">
        <f>IF(ISNA(VLOOKUP($A236,'[2]1516 Exp_Rev Access'!$F$7:$GB$306,89,FALSE)),"",VLOOKUP($A236,'[2]1516 Exp_Rev Access'!$F$7:$GB$306,89,FALSE))</f>
        <v>0</v>
      </c>
      <c r="DF236" s="99">
        <f>IF(ISNA(VLOOKUP($A236,'[2]1516 Exp_Rev Access'!$F$7:$GB$306,90,FALSE)),"",VLOOKUP($A236,'[2]1516 Exp_Rev Access'!$F$7:$GB$306,90,FALSE))</f>
        <v>0</v>
      </c>
      <c r="DG236" s="99">
        <f>IF(ISNA(VLOOKUP($A236,'[2]1516 Exp_Rev Access'!$F$7:$GB$306,91,FALSE)),"",VLOOKUP($A236,'[2]1516 Exp_Rev Access'!$F$7:$GB$306,91,FALSE))</f>
        <v>0</v>
      </c>
      <c r="DH236" s="99">
        <f>IF(ISNA(VLOOKUP($A236,'[2]1516 Exp_Rev Access'!$F$7:$GB$306,92,FALSE)),"",VLOOKUP($A236,'[2]1516 Exp_Rev Access'!$F$7:$GB$306,92,FALSE))</f>
        <v>274762.92</v>
      </c>
      <c r="DI236" s="99">
        <f>IF(ISNA(VLOOKUP($A236,'[2]1516 Exp_Rev Access'!$F$7:$GB$306,93,FALSE)),"",VLOOKUP($A236,'[2]1516 Exp_Rev Access'!$F$7:$GB$306,93,FALSE))</f>
        <v>0</v>
      </c>
      <c r="DJ236" s="99">
        <f>IF(ISNA(VLOOKUP($A236,'[2]1516 Exp_Rev Access'!$F$7:$GB$306,94,FALSE)),"",VLOOKUP($A236,'[2]1516 Exp_Rev Access'!$F$7:$GB$306,94,FALSE))</f>
        <v>0</v>
      </c>
      <c r="DK236" s="99">
        <f>IF(ISNA(VLOOKUP($A236,'[2]1516 Exp_Rev Access'!$F$7:$GB$306,95,FALSE)),"",VLOOKUP($A236,'[2]1516 Exp_Rev Access'!$F$7:$GB$306,95,FALSE))</f>
        <v>0</v>
      </c>
      <c r="DL236" s="99">
        <f>IF(ISNA(VLOOKUP($A236,'[2]1516 Exp_Rev Access'!$F$7:$GB$306,96,FALSE)),"",VLOOKUP($A236,'[2]1516 Exp_Rev Access'!$F$7:$GB$306,96,FALSE))</f>
        <v>0</v>
      </c>
      <c r="DM236" s="99">
        <f>IF(ISNA(VLOOKUP($A236,'[2]1516 Exp_Rev Access'!$F$7:$GB$306,97,FALSE)),"",VLOOKUP($A236,'[2]1516 Exp_Rev Access'!$F$7:$GB$306,97,FALSE))</f>
        <v>0</v>
      </c>
      <c r="DN236" s="99">
        <f>IF(ISNA(VLOOKUP($A236,'[2]1516 Exp_Rev Access'!$F$7:$GB$306,98,FALSE)),"",VLOOKUP($A236,'[2]1516 Exp_Rev Access'!$F$7:$GB$306,98,FALSE))</f>
        <v>0</v>
      </c>
      <c r="DO236" s="99">
        <f>IF(ISNA(VLOOKUP($A236,'[2]1516 Exp_Rev Access'!$F$7:$GB$306,99,FALSE)),"",VLOOKUP($A236,'[2]1516 Exp_Rev Access'!$F$7:$GB$306,99,FALSE))</f>
        <v>0</v>
      </c>
      <c r="DP236" s="99">
        <f>IF(ISNA(VLOOKUP($A236,'[2]1516 Exp_Rev Access'!$F$7:$GB$306,100,FALSE)),"",VLOOKUP($A236,'[2]1516 Exp_Rev Access'!$F$7:$GB$306,100,FALSE))</f>
        <v>0</v>
      </c>
      <c r="DQ236" s="99">
        <f>IF(ISNA(VLOOKUP($A236,'[2]1516 Exp_Rev Access'!$F$7:$GB$306,101,FALSE)),"",VLOOKUP($A236,'[2]1516 Exp_Rev Access'!$F$7:$GB$306,101,FALSE))</f>
        <v>0</v>
      </c>
      <c r="DR236" s="99">
        <f>IF(ISNA(VLOOKUP($A236,'[2]1516 Exp_Rev Access'!$F$7:$GB$306,102,FALSE)),"",VLOOKUP($A236,'[2]1516 Exp_Rev Access'!$F$7:$GB$306,102,FALSE))</f>
        <v>0</v>
      </c>
      <c r="DS236" s="99">
        <f>IF(ISNA(VLOOKUP($A236,'[2]1516 Exp_Rev Access'!$F$7:$GB$306,103,FALSE)),"",VLOOKUP($A236,'[2]1516 Exp_Rev Access'!$F$7:$GB$306,103,FALSE))</f>
        <v>0</v>
      </c>
      <c r="DT236" s="99">
        <f>IF(ISNA(VLOOKUP($A236,'[2]1516 Exp_Rev Access'!$F$7:$GB$306,104,FALSE)),"",VLOOKUP($A236,'[2]1516 Exp_Rev Access'!$F$7:$GB$306,104,FALSE))</f>
        <v>0</v>
      </c>
      <c r="DU236" s="99">
        <f>IF(ISNA(VLOOKUP($A236,'[2]1516 Exp_Rev Access'!$F$7:$GB$306,105,FALSE)),"",VLOOKUP($A236,'[2]1516 Exp_Rev Access'!$F$7:$GB$306,105,FALSE))</f>
        <v>0</v>
      </c>
      <c r="DV236" s="99">
        <f>IF(ISNA(VLOOKUP($A236,'[2]1516 Exp_Rev Access'!$F$7:$GB$306,106,FALSE)),"",VLOOKUP($A236,'[2]1516 Exp_Rev Access'!$F$7:$GB$306,106,FALSE))</f>
        <v>0</v>
      </c>
      <c r="DW236" s="99">
        <f>IF(ISNA(VLOOKUP($A236,'[2]1516 Exp_Rev Access'!$F$7:$GB$306,107,FALSE)),"",VLOOKUP($A236,'[2]1516 Exp_Rev Access'!$F$7:$GB$306,107,FALSE))</f>
        <v>0</v>
      </c>
      <c r="DX236" s="99">
        <f>IF(ISNA(VLOOKUP($A236,'[2]1516 Exp_Rev Access'!$F$7:$GB$306,108,FALSE)),"",VLOOKUP($A236,'[2]1516 Exp_Rev Access'!$F$7:$GB$306,108,FALSE))</f>
        <v>15277</v>
      </c>
      <c r="DY236" s="99">
        <f>IF(ISNA(VLOOKUP($A236,'[2]1516 Exp_Rev Access'!$F$7:$GB$306,109,FALSE)),"",VLOOKUP($A236,'[2]1516 Exp_Rev Access'!$F$7:$GB$306,109,FALSE))</f>
        <v>0</v>
      </c>
      <c r="DZ236" s="99">
        <f>IF(ISNA(VLOOKUP($A236,'[2]1516 Exp_Rev Access'!$F$7:$GB$306,110,FALSE)),"",VLOOKUP($A236,'[2]1516 Exp_Rev Access'!$F$7:$GB$306,110,FALSE))</f>
        <v>0</v>
      </c>
      <c r="EA236" s="99">
        <f>IF(ISNA(VLOOKUP($A236,'[2]1516 Exp_Rev Access'!$F$7:$GB$306,111,FALSE)),"",VLOOKUP($A236,'[2]1516 Exp_Rev Access'!$F$7:$GB$306,111,FALSE))</f>
        <v>0</v>
      </c>
      <c r="EB236" s="99">
        <f>IF(ISNA(VLOOKUP($A236,'[2]1516 Exp_Rev Access'!$F$7:$GB$306,112,FALSE)),"",VLOOKUP($A236,'[2]1516 Exp_Rev Access'!$F$7:$GB$306,112,FALSE))</f>
        <v>0</v>
      </c>
      <c r="EC236" s="99">
        <f>IF(ISNA(VLOOKUP($A236,'[2]1516 Exp_Rev Access'!$F$7:$GB$306,113,FALSE)),"",VLOOKUP($A236,'[2]1516 Exp_Rev Access'!$F$7:$GB$306,113,FALSE))</f>
        <v>0</v>
      </c>
      <c r="ED236" s="99">
        <f>IF(ISNA(VLOOKUP($A236,'[2]1516 Exp_Rev Access'!$F$7:$GB$306,114,FALSE)),"",VLOOKUP($A236,'[2]1516 Exp_Rev Access'!$F$7:$GB$306,114,FALSE))</f>
        <v>0</v>
      </c>
      <c r="EE236" s="99">
        <f>IF(ISNA(VLOOKUP($A236,'[2]1516 Exp_Rev Access'!$F$7:$GB$306,115,FALSE)),"",VLOOKUP($A236,'[2]1516 Exp_Rev Access'!$F$7:$GB$306,115,FALSE))</f>
        <v>0</v>
      </c>
      <c r="EF236" s="99">
        <f>IF(ISNA(VLOOKUP($A236,'[2]1516 Exp_Rev Access'!$F$7:$GB$306,116,FALSE)),"",VLOOKUP($A236,'[2]1516 Exp_Rev Access'!$F$7:$GB$306,116,FALSE))</f>
        <v>0</v>
      </c>
      <c r="EG236" s="99">
        <f>IF(ISNA(VLOOKUP($A236,'[2]1516 Exp_Rev Access'!$F$7:$GB$306,117,FALSE)),"",VLOOKUP($A236,'[2]1516 Exp_Rev Access'!$F$7:$GB$306,117,FALSE))</f>
        <v>0</v>
      </c>
      <c r="EH236" s="99">
        <f>IF(ISNA(VLOOKUP($A236,'[2]1516 Exp_Rev Access'!$F$7:$GB$306,118,FALSE)),"",VLOOKUP($A236,'[2]1516 Exp_Rev Access'!$F$7:$GB$306,118,FALSE))</f>
        <v>0</v>
      </c>
      <c r="EI236" s="99">
        <f>IF(ISNA(VLOOKUP($A236,'[2]1516 Exp_Rev Access'!$F$7:$GB$306,119,FALSE)),"",VLOOKUP($A236,'[2]1516 Exp_Rev Access'!$F$7:$GB$306,119,FALSE))</f>
        <v>0</v>
      </c>
      <c r="EJ236" s="99">
        <f>IF(ISNA(VLOOKUP($A236,'[2]1516 Exp_Rev Access'!$F$7:$GB$306,120,FALSE)),"",VLOOKUP($A236,'[2]1516 Exp_Rev Access'!$F$7:$GB$306,120,FALSE))</f>
        <v>0</v>
      </c>
      <c r="EK236" s="99">
        <f>IF(ISNA(VLOOKUP($A236,'[2]1516 Exp_Rev Access'!$F$7:$GB$306,121,FALSE)),"",VLOOKUP($A236,'[2]1516 Exp_Rev Access'!$F$7:$GB$306,121,FALSE))</f>
        <v>0</v>
      </c>
      <c r="EL236" s="99">
        <f>IF(ISNA(VLOOKUP($A236,'[2]1516 Exp_Rev Access'!$F$7:$GB$306,122,FALSE)),"",VLOOKUP($A236,'[2]1516 Exp_Rev Access'!$F$7:$GB$306,122,FALSE))</f>
        <v>0</v>
      </c>
      <c r="EM236" s="99">
        <f>IF(ISNA(VLOOKUP($A236,'[2]1516 Exp_Rev Access'!$F$7:$GB$306,123,FALSE)),"",VLOOKUP($A236,'[2]1516 Exp_Rev Access'!$F$7:$GB$306,123,FALSE))</f>
        <v>0</v>
      </c>
      <c r="EN236" s="99">
        <f>IF(ISNA(VLOOKUP($A236,'[2]1516 Exp_Rev Access'!$F$7:$GB$306,124,FALSE)),"",VLOOKUP($A236,'[2]1516 Exp_Rev Access'!$F$7:$GB$306,124,FALSE))</f>
        <v>0</v>
      </c>
      <c r="EO236" s="99">
        <f>IF(ISNA(VLOOKUP($A236,'[2]1516 Exp_Rev Access'!$F$7:$GB$306,125,FALSE)),"",VLOOKUP($A236,'[2]1516 Exp_Rev Access'!$F$7:$GB$306,125,FALSE))</f>
        <v>0</v>
      </c>
      <c r="EP236" s="99">
        <f>IF(ISNA(VLOOKUP($A236,'[2]1516 Exp_Rev Access'!$F$7:$GB$306,126,FALSE)),"",VLOOKUP($A236,'[2]1516 Exp_Rev Access'!$F$7:$GB$306,126,FALSE))</f>
        <v>0</v>
      </c>
      <c r="EQ236" s="99">
        <f>IF(ISNA(VLOOKUP($A236,'[2]1516 Exp_Rev Access'!$F$7:$GB$306,127,FALSE)),"",VLOOKUP($A236,'[2]1516 Exp_Rev Access'!$F$7:$GB$306,127,FALSE))</f>
        <v>0</v>
      </c>
      <c r="ER236" s="99">
        <f>IF(ISNA(VLOOKUP($A236,'[2]1516 Exp_Rev Access'!$F$7:$GB$306,128,FALSE)),"",VLOOKUP($A236,'[2]1516 Exp_Rev Access'!$F$7:$GB$306,128,FALSE))</f>
        <v>0</v>
      </c>
      <c r="ES236" s="99">
        <f>IF(ISNA(VLOOKUP($A236,'[2]1516 Exp_Rev Access'!$F$7:$GB$306,129,FALSE)),"",VLOOKUP($A236,'[2]1516 Exp_Rev Access'!$F$7:$GB$306,129,FALSE))</f>
        <v>0</v>
      </c>
      <c r="ET236" s="99">
        <f>IF(ISNA(VLOOKUP($A236,'[2]1516 Exp_Rev Access'!$F$7:$GB$306,130,FALSE)),"",VLOOKUP($A236,'[2]1516 Exp_Rev Access'!$F$7:$GB$306,130,FALSE))</f>
        <v>0</v>
      </c>
      <c r="EU236" s="99">
        <f>IF(ISNA(VLOOKUP($A236,'[2]1516 Exp_Rev Access'!$F$7:$GB$306,131,FALSE)),"",VLOOKUP($A236,'[2]1516 Exp_Rev Access'!$F$7:$GB$306,131,FALSE))</f>
        <v>0</v>
      </c>
      <c r="EV236" s="99">
        <f>IF(ISNA(VLOOKUP($A236,'[2]1516 Exp_Rev Access'!$F$7:$GB$306,132,FALSE)),"",VLOOKUP($A236,'[2]1516 Exp_Rev Access'!$F$7:$GB$306,132,FALSE))</f>
        <v>0</v>
      </c>
      <c r="EW236" s="99">
        <f>IF(ISNA(VLOOKUP($A236,'[2]1516 Exp_Rev Access'!$F$7:$GB$306,133,FALSE)),"",VLOOKUP($A236,'[2]1516 Exp_Rev Access'!$F$7:$GB$306,133,FALSE))</f>
        <v>0</v>
      </c>
      <c r="EX236" s="99">
        <f>IF(ISNA(VLOOKUP($A236,'[2]1516 Exp_Rev Access'!$F$7:$GB$306,134,FALSE)),"",VLOOKUP($A236,'[2]1516 Exp_Rev Access'!$F$7:$GB$306,134,FALSE))</f>
        <v>0</v>
      </c>
      <c r="EY236" s="99">
        <f>IF(ISNA(VLOOKUP($A236,'[2]1516 Exp_Rev Access'!$F$7:$GB$306,135,FALSE)),"",VLOOKUP($A236,'[2]1516 Exp_Rev Access'!$F$7:$GB$306,135,FALSE))</f>
        <v>0</v>
      </c>
      <c r="EZ236" s="99">
        <f>IF(ISNA(VLOOKUP($A236,'[2]1516 Exp_Rev Access'!$F$7:$GB$306,136,FALSE)),"",VLOOKUP($A236,'[2]1516 Exp_Rev Access'!$F$7:$GB$306,136,FALSE))</f>
        <v>0</v>
      </c>
      <c r="FA236" s="99">
        <f>IF(ISNA(VLOOKUP($A236,'[2]1516 Exp_Rev Access'!$F$7:$GB$306,137,FALSE)),"",VLOOKUP($A236,'[2]1516 Exp_Rev Access'!$F$7:$GB$306,137,FALSE))</f>
        <v>0</v>
      </c>
      <c r="FB236" s="99">
        <f>IF(ISNA(VLOOKUP($A236,'[2]1516 Exp_Rev Access'!$F$7:$GB$306,138,FALSE)),"",VLOOKUP($A236,'[2]1516 Exp_Rev Access'!$F$7:$GB$306,138,FALSE))</f>
        <v>0</v>
      </c>
      <c r="FC236" s="99">
        <f>IF(ISNA(VLOOKUP($A236,'[2]1516 Exp_Rev Access'!$F$7:$GB$306,139,FALSE)),"",VLOOKUP($A236,'[2]1516 Exp_Rev Access'!$F$7:$GB$306,139,FALSE))</f>
        <v>0</v>
      </c>
      <c r="FD236" s="99">
        <f>IF(ISNA(VLOOKUP($A236,'[2]1516 Exp_Rev Access'!$F$7:$FS$306,140,FALSE)),"",VLOOKUP($A236,'[2]1516 Exp_Rev Access'!$F$7:$FS$306,140,FALSE))</f>
        <v>0</v>
      </c>
      <c r="FE236" s="99">
        <f>IF(ISNA(VLOOKUP($A236,'[2]1516 Exp_Rev Access'!$F$7:$FS$306,141,FALSE)),"",VLOOKUP($A236,'[2]1516 Exp_Rev Access'!$F$7:$FS$306,141,FALSE))</f>
        <v>0</v>
      </c>
      <c r="FF236" s="99">
        <f>IF(ISNA(VLOOKUP($A236,'[2]1516 Exp_Rev Access'!$F$7:$FS$306,142,FALSE)),"",VLOOKUP($A236,'[2]1516 Exp_Rev Access'!$F$7:$FS$306,142,FALSE))</f>
        <v>0</v>
      </c>
      <c r="FG236" s="99">
        <f>IF(ISNA(VLOOKUP($A236,'[2]1516 Exp_Rev Access'!$F$7:$FS$306,143,FALSE)),"",VLOOKUP($A236,'[2]1516 Exp_Rev Access'!$F$7:$FS$306,143,FALSE))</f>
        <v>0</v>
      </c>
      <c r="FH236" s="99">
        <f>IF(ISNA(VLOOKUP($A236,'[2]1516 Exp_Rev Access'!$F$7:$FS$306,144,FALSE)),"",VLOOKUP($A236,'[2]1516 Exp_Rev Access'!$F$7:$FS$306,144,FALSE))</f>
        <v>0</v>
      </c>
      <c r="FI236" s="99">
        <f>IF(ISNA(VLOOKUP($A236,'[2]1516 Exp_Rev Access'!$F$7:$FS$306,145,FALSE)),"",VLOOKUP($A236,'[2]1516 Exp_Rev Access'!$F$7:$FS$306,145,FALSE))</f>
        <v>0</v>
      </c>
      <c r="FJ236" s="99">
        <f>IF(ISNA(VLOOKUP($A236,'[2]1516 Exp_Rev Access'!$F$7:$FS$306,146,FALSE)),"",VLOOKUP($A236,'[2]1516 Exp_Rev Access'!$F$7:$FS$306,146,FALSE))</f>
        <v>0</v>
      </c>
      <c r="FK236" s="99">
        <f>IF(ISNA(VLOOKUP($A236,'[2]1516 Exp_Rev Access'!$F$7:$FS$306,147,FALSE)),"",VLOOKUP($A236,'[2]1516 Exp_Rev Access'!$F$7:$FS$306,147,FALSE))</f>
        <v>0</v>
      </c>
      <c r="FL236" s="99">
        <f>IF(ISNA(VLOOKUP($A236,'[2]1516 Exp_Rev Access'!$F$7:$FS$306,148,FALSE)),"",VLOOKUP($A236,'[2]1516 Exp_Rev Access'!$F$7:$FS$306,148,FALSE))</f>
        <v>0</v>
      </c>
      <c r="FM236" s="99">
        <f>IF(ISNA(VLOOKUP($A236,'[2]1516 Exp_Rev Access'!$F$7:$FS$306,149,FALSE)),"",VLOOKUP($A236,'[2]1516 Exp_Rev Access'!$F$7:$FS$306,149,FALSE))</f>
        <v>0</v>
      </c>
      <c r="FN236" s="99">
        <f>IF(ISNA(VLOOKUP($A236,'[2]1516 Exp_Rev Access'!$F$7:$FS$306,150,FALSE)),"",VLOOKUP($A236,'[2]1516 Exp_Rev Access'!$F$7:$FS$306,150,FALSE))</f>
        <v>0</v>
      </c>
      <c r="FO236" s="99">
        <f>IF(ISNA(VLOOKUP($A236,'[2]1516 Exp_Rev Access'!$F$7:$FS$306,151,FALSE)),"",VLOOKUP($A236,'[2]1516 Exp_Rev Access'!$F$7:$FS$306,151,FALSE))</f>
        <v>0</v>
      </c>
      <c r="FP236" s="99">
        <f>IF(ISNA(VLOOKUP($A236,'[2]1516 Exp_Rev Access'!$F$7:$FS$306,152,FALSE)),"",VLOOKUP($A236,'[2]1516 Exp_Rev Access'!$F$7:$FS$306,152,FALSE))</f>
        <v>0</v>
      </c>
      <c r="FQ236" s="99">
        <f>IF(ISNA(VLOOKUP($A236,'[2]1516 Exp_Rev Access'!$F$7:$FS$306,153,FALSE)),"",VLOOKUP($A236,'[2]1516 Exp_Rev Access'!$F$7:$FS$306,153,FALSE))</f>
        <v>24468</v>
      </c>
      <c r="FR236" s="101">
        <f t="shared" si="319"/>
        <v>926795.23</v>
      </c>
      <c r="FS236" s="72">
        <f t="shared" si="320"/>
        <v>0.13824193771159429</v>
      </c>
      <c r="FT236" s="94">
        <f t="shared" si="321"/>
        <v>1828.97249028082</v>
      </c>
      <c r="FU236" s="99">
        <f>IF(ISNA(VLOOKUP($A236,'[2]1516 Exp_Rev Access'!$F$7:$GB$306,154,FALSE)),"",VLOOKUP($A236,'[2]1516 Exp_Rev Access'!$F$7:$GB$306,154,FALSE))</f>
        <v>0</v>
      </c>
      <c r="FV236" s="99">
        <f>IF(ISNA(VLOOKUP($A236,'[2]1516 Exp_Rev Access'!$F$7:$GB$306,155,FALSE)),"",VLOOKUP($A236,'[2]1516 Exp_Rev Access'!$F$7:$GB$306,155,FALSE))</f>
        <v>245</v>
      </c>
      <c r="FW236" s="99">
        <f>IF(ISNA(VLOOKUP($A236,'[2]1516 Exp_Rev Access'!$F$7:$GB$306,156,FALSE)),"",VLOOKUP($A236,'[2]1516 Exp_Rev Access'!$F$7:$GB$306,156,FALSE))</f>
        <v>0</v>
      </c>
      <c r="FX236" s="99">
        <f>IF(ISNA(VLOOKUP($A236,'[2]1516 Exp_Rev Access'!$F$7:$GB$306,157,FALSE)),"",VLOOKUP($A236,'[2]1516 Exp_Rev Access'!$F$7:$GB$306,157,FALSE))</f>
        <v>0</v>
      </c>
      <c r="FY236" s="99">
        <f>IF(ISNA(VLOOKUP($A236,'[2]1516 Exp_Rev Access'!$F$7:$GB$306,158,FALSE)),"",VLOOKUP($A236,'[2]1516 Exp_Rev Access'!$F$7:$GB$306,158,FALSE))</f>
        <v>0</v>
      </c>
      <c r="FZ236" s="99">
        <f>IF(ISNA(VLOOKUP($A236,'[2]1516 Exp_Rev Access'!$F$7:$GB$306,159,FALSE)),"",VLOOKUP($A236,'[2]1516 Exp_Rev Access'!$F$7:$GB$306,159,FALSE))</f>
        <v>0</v>
      </c>
      <c r="GA236" s="99">
        <f>IF(ISNA(VLOOKUP($A236,'[2]1516 Exp_Rev Access'!$F$7:$GB$306,160,FALSE)),"",VLOOKUP($A236,'[2]1516 Exp_Rev Access'!$F$7:$GB$306,160,FALSE))</f>
        <v>0</v>
      </c>
      <c r="GB236" s="99">
        <f>IF(ISNA(VLOOKUP($A236,'[2]1516 Exp_Rev Access'!$F$7:$GB$306,161,FALSE)),"",VLOOKUP($A236,'[2]1516 Exp_Rev Access'!$F$7:$GB$306,161,FALSE))</f>
        <v>0</v>
      </c>
      <c r="GC236" s="99">
        <f>IF(ISNA(VLOOKUP($A236,'[2]1516 Exp_Rev Access'!$F$7:$GB$306,162,FALSE)),"",VLOOKUP($A236,'[2]1516 Exp_Rev Access'!$F$7:$GB$306,162,FALSE))</f>
        <v>0</v>
      </c>
      <c r="GD236" s="99">
        <f>IF(ISNA(VLOOKUP($A236,'[2]1516 Exp_Rev Access'!$F$7:$GB$306,163,FALSE)),"",VLOOKUP($A236,'[2]1516 Exp_Rev Access'!$F$7:$GB$306,163,FALSE))</f>
        <v>0</v>
      </c>
      <c r="GE236" s="99">
        <f>IF(ISNA(VLOOKUP($A236,'[2]1516 Exp_Rev Access'!$F$7:$GB$306,164,FALSE)),"",VLOOKUP($A236,'[2]1516 Exp_Rev Access'!$F$7:$GB$306,164,FALSE))</f>
        <v>0</v>
      </c>
      <c r="GF236" s="99">
        <f>IF(ISNA(VLOOKUP($A236,'[2]1516 Exp_Rev Access'!$F$7:$GB$306,165,FALSE)),"",VLOOKUP($A236,'[2]1516 Exp_Rev Access'!$F$7:$GB$306,165,FALSE))</f>
        <v>0</v>
      </c>
      <c r="GG236" s="99">
        <f>IF(ISNA(VLOOKUP($A236,'[2]1516 Exp_Rev Access'!$F$7:$GB$306,166,FALSE)),"",VLOOKUP($A236,'[2]1516 Exp_Rev Access'!$F$7:$GB$306,166,FALSE))</f>
        <v>5025</v>
      </c>
      <c r="GH236" s="99">
        <f>IF(ISNA(VLOOKUP($A236,'[2]1516 Exp_Rev Access'!$F$7:$GB$306,167,FALSE)),"",VLOOKUP($A236,'[2]1516 Exp_Rev Access'!$F$7:$GB$306,167,FALSE))</f>
        <v>0</v>
      </c>
      <c r="GI236" s="99">
        <f>IF(ISNA(VLOOKUP($A236,'[2]1516 Exp_Rev Access'!$F$7:$GB$306,168,FALSE)),"",VLOOKUP($A236,'[2]1516 Exp_Rev Access'!$F$7:$GB$306,168,FALSE))</f>
        <v>0</v>
      </c>
      <c r="GJ236" s="99">
        <f>IF(ISNA(VLOOKUP($A236,'[2]1516 Exp_Rev Access'!$F$7:$GB$306,169,FALSE)),"",VLOOKUP($A236,'[2]1516 Exp_Rev Access'!$F$7:$GB$306,169,FALSE))</f>
        <v>0</v>
      </c>
      <c r="GK236" s="99">
        <f>IF(ISNA(VLOOKUP($A236,'[2]1516 Exp_Rev Access'!$F$7:$GB$306,170,FALSE)),"",VLOOKUP($A236,'[2]1516 Exp_Rev Access'!$F$7:$GB$306,170,FALSE))</f>
        <v>0</v>
      </c>
      <c r="GL236" s="99">
        <f>IF(ISNA(VLOOKUP($A236,'[2]1516 Exp_Rev Access'!$F$7:$GB$306,171,FALSE)),"",VLOOKUP($A236,'[2]1516 Exp_Rev Access'!$F$7:$GB$306,171,FALSE))</f>
        <v>0</v>
      </c>
      <c r="GM236" s="99">
        <f>IF(ISNA(VLOOKUP($A236,'[2]1516 Exp_Rev Access'!$F$7:$GB$306,172,FALSE)),"",VLOOKUP($A236,'[2]1516 Exp_Rev Access'!$F$7:$GB$306,172,FALSE))</f>
        <v>0</v>
      </c>
      <c r="GN236" s="99">
        <f>IF(ISNA(VLOOKUP($A236,'[2]1516 Exp_Rev Access'!$F$7:$GB$306,173,FALSE)),"",VLOOKUP($A236,'[2]1516 Exp_Rev Access'!$F$7:$GB$306,173,FALSE))</f>
        <v>0</v>
      </c>
      <c r="GO236" s="99">
        <f>IF(ISNA(VLOOKUP($A236,'[2]1516 Exp_Rev Access'!$F$7:$GB$306,174,FALSE)),"",VLOOKUP($A236,'[2]1516 Exp_Rev Access'!$F$7:$GB$306,174,FALSE))</f>
        <v>0</v>
      </c>
      <c r="GP236" s="99">
        <f>IF(ISNA(VLOOKUP($A236,'[2]1516 Exp_Rev Access'!$F$7:$GB$306,175,FALSE)),"",VLOOKUP($A236,'[2]1516 Exp_Rev Access'!$F$7:$GB$306,175,FALSE))</f>
        <v>0</v>
      </c>
      <c r="GQ236" s="99">
        <f>IF(ISNA(VLOOKUP($A236,'[2]1516 Exp_Rev Access'!$F$7:$GB$306,176,FALSE)),"",VLOOKUP($A236,'[2]1516 Exp_Rev Access'!$F$7:$GB$306,176,FALSE))</f>
        <v>0</v>
      </c>
      <c r="GR236" s="99">
        <f>IF(ISNA(VLOOKUP($A236,'[2]1516 Exp_Rev Access'!$F$7:$GB$306,177,FALSE)),"",VLOOKUP($A236,'[2]1516 Exp_Rev Access'!$F$7:$GB$306,177,FALSE))</f>
        <v>0</v>
      </c>
      <c r="GS236" s="99">
        <f>IF(ISNA(VLOOKUP($A236,'[2]1516 Exp_Rev Access'!$F$7:$GB$306,178,FALSE)),"",VLOOKUP($A236,'[2]1516 Exp_Rev Access'!$F$7:$GB$306,178,FALSE))</f>
        <v>0</v>
      </c>
      <c r="GT236" s="101">
        <f t="shared" si="322"/>
        <v>5270</v>
      </c>
      <c r="GU236" s="72">
        <f t="shared" si="323"/>
        <v>7.8607980291407189E-4</v>
      </c>
      <c r="GV236" s="84">
        <f t="shared" si="324"/>
        <v>10.400015787500246</v>
      </c>
    </row>
    <row r="237" spans="1:206" customFormat="1" ht="12" customHeight="1" x14ac:dyDescent="0.2">
      <c r="A237" s="96" t="s">
        <v>575</v>
      </c>
      <c r="B237" s="69" t="s">
        <v>576</v>
      </c>
      <c r="C237" s="80">
        <f>IF(ISNA(VLOOKUP($A237,'[2]1516 enrollment_Rev_Exp by size'!$A$6:$G$320,3,FALSE)),"",VLOOKUP($A237,'[2]1516 enrollment_Rev_Exp by size'!$A$6:$G$320,3,FALSE))</f>
        <v>473.38</v>
      </c>
      <c r="D237" s="97">
        <v>8729791.5199999996</v>
      </c>
      <c r="E237" s="80">
        <f t="shared" si="302"/>
        <v>8729791.5199999996</v>
      </c>
      <c r="F237" s="80">
        <f t="shared" si="303"/>
        <v>0</v>
      </c>
      <c r="G237" s="98">
        <f>IF(ISNA(VLOOKUP($A237,'[2]1516 Exp_Rev Access'!$F$7:$FS$306,2,FALSE)),"",VLOOKUP($A237,'[2]1516 Exp_Rev Access'!$F$7:$FS$306,2,FALSE))</f>
        <v>241563.17</v>
      </c>
      <c r="H237" s="98">
        <f>IF(ISNA(VLOOKUP($A237,'[2]1516 Exp_Rev Access'!$F$7:$FS$306,3,FALSE)),"",VLOOKUP($A237,'[2]1516 Exp_Rev Access'!$F$7:$FS$306,3,FALSE))</f>
        <v>0</v>
      </c>
      <c r="I237" s="98">
        <f>IF(ISNA(VLOOKUP($A237,'[2]1516 Exp_Rev Access'!$F$7:$FS$306,4,FALSE)),"",VLOOKUP($A237,'[2]1516 Exp_Rev Access'!$F$7:$FS$306,4,FALSE))</f>
        <v>0</v>
      </c>
      <c r="J237" s="98">
        <f>IF(ISNA(VLOOKUP($A237,'[2]1516 Exp_Rev Access'!$F$7:$FS$306,5,FALSE)),"",VLOOKUP($A237,'[2]1516 Exp_Rev Access'!$F$7:$FS$306,5,FALSE))</f>
        <v>131792.20000000001</v>
      </c>
      <c r="K237" s="98">
        <f>IF(ISNA(VLOOKUP($A237,'[2]1516 Exp_Rev Access'!$F$7:$FS$306,6,FALSE)),"",VLOOKUP($A237,'[2]1516 Exp_Rev Access'!$F$7:$FS$306,6,FALSE))</f>
        <v>0</v>
      </c>
      <c r="L237" s="98">
        <f>IF(ISNA(VLOOKUP($A237,'[2]1516 Exp_Rev Access'!$F$7:$FS$306,7,FALSE)),"",VLOOKUP($A237,'[2]1516 Exp_Rev Access'!$F$7:$FS$306,7,FALSE))</f>
        <v>0</v>
      </c>
      <c r="M237" s="90">
        <f t="shared" si="304"/>
        <v>373355.37</v>
      </c>
      <c r="N237" s="72">
        <f t="shared" si="305"/>
        <v>4.2767959480434423E-2</v>
      </c>
      <c r="O237" s="73">
        <f t="shared" si="306"/>
        <v>788.70119143183069</v>
      </c>
      <c r="P237" s="99">
        <f>IF(ISNA(VLOOKUP($A237,'[2]1516 Exp_Rev Access'!$F$7:$FS$306,8,FALSE)),"",VLOOKUP($A237,'[2]1516 Exp_Rev Access'!$F$7:$FS$306,8,FALSE))</f>
        <v>0</v>
      </c>
      <c r="Q237" s="99">
        <f>IF(ISNA(VLOOKUP($A237,'[2]1516 Exp_Rev Access'!$F$7:$FS$306,9,FALSE)),"",VLOOKUP($A237,'[2]1516 Exp_Rev Access'!$F$7:$FS$306,9,FALSE))</f>
        <v>0</v>
      </c>
      <c r="R237" s="99">
        <f>IF(ISNA(VLOOKUP($A237,'[2]1516 Exp_Rev Access'!$F$7:$FS$306,10,FALSE)),"",VLOOKUP($A237,'[2]1516 Exp_Rev Access'!$F$7:$FS$306,10,FALSE))</f>
        <v>0</v>
      </c>
      <c r="S237" s="99">
        <f>IF(ISNA(VLOOKUP($A237,'[2]1516 Exp_Rev Access'!$F$7:$FS$306,11,FALSE)),"",VLOOKUP($A237,'[2]1516 Exp_Rev Access'!$F$7:$FS$306,11,FALSE))</f>
        <v>0</v>
      </c>
      <c r="T237" s="99">
        <f>IF(ISNA(VLOOKUP($A237,'[2]1516 Exp_Rev Access'!$F$7:$FS$306,12,FALSE)),"",VLOOKUP($A237,'[2]1516 Exp_Rev Access'!$F$7:$FS$306,12,FALSE))</f>
        <v>0</v>
      </c>
      <c r="U237" s="99">
        <f>IF(ISNA(VLOOKUP($A237,'[2]1516 Exp_Rev Access'!$F$7:$FS$306,13,FALSE)),"",VLOOKUP($A237,'[2]1516 Exp_Rev Access'!$F$7:$FS$306,13,FALSE))</f>
        <v>0</v>
      </c>
      <c r="V237" s="99">
        <f>IF(ISNA(VLOOKUP($A237,'[2]1516 Exp_Rev Access'!$F$7:$FS$306,14,FALSE)),"",VLOOKUP($A237,'[2]1516 Exp_Rev Access'!$F$7:$FS$306,14,FALSE))</f>
        <v>0</v>
      </c>
      <c r="W237" s="99">
        <f>IF(ISNA(VLOOKUP($A237,'[2]1516 Exp_Rev Access'!$F$7:$FS$306,15,FALSE)),"",VLOOKUP($A237,'[2]1516 Exp_Rev Access'!$F$7:$FS$306,15,FALSE))</f>
        <v>0</v>
      </c>
      <c r="X237" s="99">
        <f>IF(ISNA(VLOOKUP($A237,'[2]1516 Exp_Rev Access'!$F$7:$FS$306,16,FALSE)),"",VLOOKUP($A237,'[2]1516 Exp_Rev Access'!$F$7:$FS$306,16,FALSE))</f>
        <v>3325.28</v>
      </c>
      <c r="Y237" s="99">
        <f>IF(ISNA(VLOOKUP($A237,'[2]1516 Exp_Rev Access'!$F$7:$FS$306,17,FALSE)),"",VLOOKUP($A237,'[2]1516 Exp_Rev Access'!$F$7:$FS$306,17,FALSE))</f>
        <v>0</v>
      </c>
      <c r="Z237" s="99">
        <f>IF(ISNA(VLOOKUP($A237,'[2]1516 Exp_Rev Access'!$F$7:$FS$306,18,FALSE)),"",VLOOKUP($A237,'[2]1516 Exp_Rev Access'!$F$7:$FS$306,18,FALSE))</f>
        <v>0</v>
      </c>
      <c r="AA237" s="99">
        <f>IF(ISNA(VLOOKUP($A237,'[2]1516 Exp_Rev Access'!$F$7:$FS$306,19,FALSE)),"",VLOOKUP($A237,'[2]1516 Exp_Rev Access'!$F$7:$FS$306,19,FALSE))</f>
        <v>0</v>
      </c>
      <c r="AB237" s="99">
        <f>IF(ISNA(VLOOKUP($A237,'[2]1516 Exp_Rev Access'!$F$7:$FS$306,20,FALSE)),"",VLOOKUP($A237,'[2]1516 Exp_Rev Access'!$F$7:$FS$306,20,FALSE))</f>
        <v>0</v>
      </c>
      <c r="AC237" s="99">
        <f>IF(ISNA(VLOOKUP($A237,'[2]1516 Exp_Rev Access'!$F$7:$FS$306,21,FALSE)),"",VLOOKUP($A237,'[2]1516 Exp_Rev Access'!$F$7:$FS$306,21,FALSE))</f>
        <v>67283.149999999994</v>
      </c>
      <c r="AD237" s="99">
        <f>IF(ISNA(VLOOKUP($A237,'[2]1516 Exp_Rev Access'!$F$7:$FS$306,22,FALSE)),"",VLOOKUP($A237,'[2]1516 Exp_Rev Access'!$F$7:$FS$306,22,FALSE))</f>
        <v>7406.78</v>
      </c>
      <c r="AE237" s="99">
        <f>IF(ISNA(VLOOKUP($A237,'[2]1516 Exp_Rev Access'!$F$7:$FS$306,23,FALSE)),"",VLOOKUP($A237,'[2]1516 Exp_Rev Access'!$F$7:$FS$306,23,FALSE))</f>
        <v>0</v>
      </c>
      <c r="AF237" s="99">
        <f>IF(ISNA(VLOOKUP($A237,'[2]1516 Exp_Rev Access'!$F$7:$FS$306,24,FALSE)),"",VLOOKUP($A237,'[2]1516 Exp_Rev Access'!$F$7:$FS$306,24,FALSE))</f>
        <v>6781.33</v>
      </c>
      <c r="AG237" s="99">
        <f>IF(ISNA(VLOOKUP($A237,'[2]1516 Exp_Rev Access'!$F$7:$FS$306,25,FALSE)),"",VLOOKUP($A237,'[2]1516 Exp_Rev Access'!$F$7:$FS$306,25,FALSE))</f>
        <v>320.68</v>
      </c>
      <c r="AH237" s="98">
        <f>IF(ISNA(VLOOKUP($A237,'[2]1516 Exp_Rev Access'!$F$7:$FS$306,26,FALSE)),"",VLOOKUP($A237,'[2]1516 Exp_Rev Access'!$F$7:$FS$306,26,FALSE))</f>
        <v>4000</v>
      </c>
      <c r="AI237" s="98">
        <f>IF(ISNA(VLOOKUP($A237,'[2]1516 Exp_Rev Access'!$F$7:$FS$306,27,FALSE)),"",VLOOKUP($A237,'[2]1516 Exp_Rev Access'!$F$7:$FS$306,27,FALSE))</f>
        <v>0</v>
      </c>
      <c r="AJ237" s="98">
        <f>IF(ISNA(VLOOKUP($A237,'[2]1516 Exp_Rev Access'!$F$7:$FS$306,28,FALSE)),"",VLOOKUP($A237,'[2]1516 Exp_Rev Access'!$F$7:$FS$306,28,FALSE))</f>
        <v>5656.56</v>
      </c>
      <c r="AK237" s="98">
        <f>IF(ISNA(VLOOKUP($A237,'[2]1516 Exp_Rev Access'!$F$7:$FS$306,29,FALSE)),"",VLOOKUP($A237,'[2]1516 Exp_Rev Access'!$F$7:$FS$306,29,FALSE))</f>
        <v>61052.94</v>
      </c>
      <c r="AL237" s="100">
        <f t="shared" si="307"/>
        <v>155826.71999999997</v>
      </c>
      <c r="AM237" s="72">
        <f t="shared" si="308"/>
        <v>1.7849993283688404E-2</v>
      </c>
      <c r="AN237" s="94">
        <f t="shared" si="309"/>
        <v>329.17892602137812</v>
      </c>
      <c r="AO237" s="99">
        <f>IF(ISNA(VLOOKUP($A237,'[2]1516 Exp_Rev Access'!$F$7:$GB$306,30,FALSE)),"",VLOOKUP($A237,'[2]1516 Exp_Rev Access'!$F$7:$FS$306,30,FALSE))</f>
        <v>3991591.17</v>
      </c>
      <c r="AP237" s="99">
        <f>IF(ISNA(VLOOKUP($A237,'[2]1516 Exp_Rev Access'!$F$7:$GB$306,31,FALSE)),"",VLOOKUP($A237,'[2]1516 Exp_Rev Access'!$F$7:$FS$306,31,FALSE))</f>
        <v>50541.37</v>
      </c>
      <c r="AQ237" s="99">
        <f>IF(ISNA(VLOOKUP($A237,'[2]1516 Exp_Rev Access'!$F$7:$GB$306,32,FALSE)),"",VLOOKUP($A237,'[2]1516 Exp_Rev Access'!$F$7:$FS$306,32,FALSE))</f>
        <v>668142.92000000004</v>
      </c>
      <c r="AR237" s="99">
        <f>IF(ISNA(VLOOKUP($A237,'[2]1516 Exp_Rev Access'!$F$7:$GB$306,33,FALSE)),"",VLOOKUP($A237,'[2]1516 Exp_Rev Access'!$F$7:$FS$306,33,FALSE))</f>
        <v>139626.85</v>
      </c>
      <c r="AS237" s="99">
        <f>IF(ISNA(VLOOKUP($A237,'[2]1516 Exp_Rev Access'!$F$7:$GB$306,34,FALSE)),"",VLOOKUP($A237,'[2]1516 Exp_Rev Access'!$F$7:$FS$306,34,FALSE))</f>
        <v>0</v>
      </c>
      <c r="AT237" s="101">
        <f t="shared" si="310"/>
        <v>4849902.3099999996</v>
      </c>
      <c r="AU237" s="72">
        <f t="shared" si="311"/>
        <v>0.55555763260655733</v>
      </c>
      <c r="AV237" s="94">
        <f t="shared" si="312"/>
        <v>10245.262389623558</v>
      </c>
      <c r="AW237" s="99">
        <f>IF(ISNA(VLOOKUP($A237,'[2]1516 Exp_Rev Access'!$F$7:$GB$306,35,FALSE)),"",VLOOKUP($A237,'[2]1516 Exp_Rev Access'!$F$7:$GB$306,35,FALSE))</f>
        <v>0</v>
      </c>
      <c r="AX237" s="99">
        <f>IF(ISNA(VLOOKUP($A237,'[2]1516 Exp_Rev Access'!$F$7:$GB$306,36,FALSE)),"",VLOOKUP($A237,'[2]1516 Exp_Rev Access'!$F$7:$GB$306,36,FALSE))</f>
        <v>353255.66</v>
      </c>
      <c r="AY237" s="99">
        <f>IF(ISNA(VLOOKUP($A237,'[2]1516 Exp_Rev Access'!$F$7:$GB$306,37,FALSE)),"",VLOOKUP($A237,'[2]1516 Exp_Rev Access'!$F$7:$GB$306,37,FALSE))</f>
        <v>32610.080000000002</v>
      </c>
      <c r="AZ237" s="99">
        <f>IF(ISNA(VLOOKUP($A237,'[2]1516 Exp_Rev Access'!$F$7:$GB$306,38,FALSE)),"",VLOOKUP($A237,'[2]1516 Exp_Rev Access'!$F$7:$GB$306,38,FALSE))</f>
        <v>0</v>
      </c>
      <c r="BA237" s="99">
        <f>IF(ISNA(VLOOKUP($A237,'[2]1516 Exp_Rev Access'!$F$7:$GB$306,39,FALSE)),"",VLOOKUP($A237,'[2]1516 Exp_Rev Access'!$F$7:$GB$306,39,FALSE))</f>
        <v>0</v>
      </c>
      <c r="BB237" s="99">
        <f>IF(ISNA(VLOOKUP($A237,'[2]1516 Exp_Rev Access'!$F$7:$GB$306,40,FALSE)),"",VLOOKUP($A237,'[2]1516 Exp_Rev Access'!$F$7:$GB$306,40,FALSE))</f>
        <v>144153.25</v>
      </c>
      <c r="BC237" s="99">
        <f>IF(ISNA(VLOOKUP($A237,'[2]1516 Exp_Rev Access'!$F$7:$GB$306,41,FALSE)),"",VLOOKUP($A237,'[2]1516 Exp_Rev Access'!$F$7:$GB$306,41,FALSE))</f>
        <v>0</v>
      </c>
      <c r="BD237" s="99">
        <f>IF(ISNA(VLOOKUP($A237,'[2]1516 Exp_Rev Access'!$F$7:$GB$306,42,FALSE)),"",VLOOKUP($A237,'[2]1516 Exp_Rev Access'!$F$7:$GB$306,42,FALSE))</f>
        <v>17781.52</v>
      </c>
      <c r="BE237" s="99">
        <f>IF(ISNA(VLOOKUP($A237,'[2]1516 Exp_Rev Access'!$F$7:$GB$306,43,FALSE)),"",VLOOKUP($A237,'[2]1516 Exp_Rev Access'!$F$7:$GB$306,43,FALSE))</f>
        <v>0</v>
      </c>
      <c r="BF237" s="99">
        <f>IF(ISNA(VLOOKUP($A237,'[2]1516 Exp_Rev Access'!$F$7:$GB$306,44,FALSE)),"",VLOOKUP($A237,'[2]1516 Exp_Rev Access'!$F$7:$GB$306,44,FALSE))</f>
        <v>0</v>
      </c>
      <c r="BG237" s="99">
        <f>IF(ISNA(VLOOKUP($A237,'[2]1516 Exp_Rev Access'!$F$7:$GB$306,45,FALSE)),"",VLOOKUP($A237,'[2]1516 Exp_Rev Access'!$F$7:$GB$306,45,FALSE))</f>
        <v>4457.6099999999997</v>
      </c>
      <c r="BH237" s="99">
        <f>IF(ISNA(VLOOKUP($A237,'[2]1516 Exp_Rev Access'!$F$7:$GB$306,46,FALSE)),"",VLOOKUP($A237,'[2]1516 Exp_Rev Access'!$F$7:$GB$306,46,FALSE))</f>
        <v>0</v>
      </c>
      <c r="BI237" s="99">
        <f>IF(ISNA(VLOOKUP($A237,'[2]1516 Exp_Rev Access'!$F$7:$GB$306,47,FALSE)),"",VLOOKUP($A237,'[2]1516 Exp_Rev Access'!$F$7:$GB$306,47,FALSE))</f>
        <v>6451.88</v>
      </c>
      <c r="BJ237" s="99">
        <f>IF(ISNA(VLOOKUP($A237,'[2]1516 Exp_Rev Access'!$F$7:$GB$306,48,FALSE)),"",VLOOKUP($A237,'[2]1516 Exp_Rev Access'!$F$7:$GB$306,48,FALSE))</f>
        <v>194377.8</v>
      </c>
      <c r="BK237" s="99">
        <f>IF(ISNA(VLOOKUP($A237,'[2]1516 Exp_Rev Access'!$F$7:$GB$306,49,FALSE)),"",VLOOKUP($A237,'[2]1516 Exp_Rev Access'!$F$7:$GB$306,49,FALSE))</f>
        <v>0</v>
      </c>
      <c r="BL237" s="99">
        <f>IF(ISNA(VLOOKUP($A237,'[2]1516 Exp_Rev Access'!$F$7:$GB$306,50,FALSE)),"",VLOOKUP($A237,'[2]1516 Exp_Rev Access'!$F$7:$GB$306,50,FALSE))</f>
        <v>0</v>
      </c>
      <c r="BM237" s="99">
        <f>IF(ISNA(VLOOKUP($A237,'[2]1516 Exp_Rev Access'!$F$7:$GB$306,51,FALSE)),"",VLOOKUP($A237,'[2]1516 Exp_Rev Access'!$F$7:$GB$306,51,FALSE))</f>
        <v>0</v>
      </c>
      <c r="BN237" s="99">
        <f>IF(ISNA(VLOOKUP($A237,'[2]1516 Exp_Rev Access'!$F$7:$GB$306,52,FALSE)),"",VLOOKUP($A237,'[2]1516 Exp_Rev Access'!$F$7:$GB$306,52,FALSE))</f>
        <v>0</v>
      </c>
      <c r="BO237" s="99">
        <f>IF(ISNA(VLOOKUP($A237,'[2]1516 Exp_Rev Access'!$F$7:$GB$306,53,FALSE)),"",VLOOKUP($A237,'[2]1516 Exp_Rev Access'!$F$7:$GB$306,53,FALSE))</f>
        <v>0</v>
      </c>
      <c r="BP237" s="99">
        <f>IF(ISNA(VLOOKUP($A237,'[2]1516 Exp_Rev Access'!$F$7:$GB$306,54,FALSE)),"",VLOOKUP($A237,'[2]1516 Exp_Rev Access'!$F$7:$GB$306,54,FALSE))</f>
        <v>0</v>
      </c>
      <c r="BQ237" s="99">
        <f>IF(ISNA(VLOOKUP($A237,'[2]1516 Exp_Rev Access'!$F$7:$GB$306,55,FALSE)),"",VLOOKUP($A237,'[2]1516 Exp_Rev Access'!$F$7:$GB$306,55,FALSE))</f>
        <v>0</v>
      </c>
      <c r="BR237" s="99">
        <f>IF(ISNA(VLOOKUP($A237,'[2]1516 Exp_Rev Access'!$F$7:$GB$306,56,FALSE)),"",VLOOKUP($A237,'[2]1516 Exp_Rev Access'!$F$7:$GB$306,56,FALSE))</f>
        <v>0</v>
      </c>
      <c r="BS237" s="99">
        <f>IF(ISNA(VLOOKUP($A237,'[2]1516 Exp_Rev Access'!$F$7:$GB$306,57,FALSE)),"",VLOOKUP($A237,'[2]1516 Exp_Rev Access'!$F$7:$GB$306,57,FALSE))</f>
        <v>0</v>
      </c>
      <c r="BT237" s="99">
        <f>IF(ISNA(VLOOKUP($A237,'[2]1516 Exp_Rev Access'!$F$7:$GB$306,58,FALSE)),"",VLOOKUP($A237,'[2]1516 Exp_Rev Access'!$F$7:$GB$306,58,FALSE))</f>
        <v>0</v>
      </c>
      <c r="BU237" s="102">
        <f t="shared" si="313"/>
        <v>753087.8</v>
      </c>
      <c r="BV237" s="72">
        <f t="shared" si="314"/>
        <v>8.6266412923455479E-2</v>
      </c>
      <c r="BW237" s="94">
        <f t="shared" si="315"/>
        <v>1590.8737166758208</v>
      </c>
      <c r="BX237" s="99">
        <f>IF(ISNA(VLOOKUP($A237,'[2]1516 Exp_Rev Access'!$F$7:$GB$306,59,FALSE)),"",VLOOKUP($A237,'[2]1516 Exp_Rev Access'!$F$7:$GB$306,59,FALSE))</f>
        <v>0</v>
      </c>
      <c r="BY237" s="99">
        <f>IF(ISNA(VLOOKUP($A237,'[2]1516 Exp_Rev Access'!$F$7:$GB$306,60,FALSE)),"",VLOOKUP($A237,'[2]1516 Exp_Rev Access'!$F$7:$GB$306,60,FALSE))</f>
        <v>1900210.02</v>
      </c>
      <c r="BZ237" s="99">
        <f>IF(ISNA(VLOOKUP($A237,'[2]1516 Exp_Rev Access'!$F$7:$GB$306,61,FALSE)),"",VLOOKUP($A237,'[2]1516 Exp_Rev Access'!$F$7:$GB$306,61,FALSE))</f>
        <v>41623.26</v>
      </c>
      <c r="CA237" s="99">
        <f>IF(ISNA(VLOOKUP($A237,'[2]1516 Exp_Rev Access'!$F$7:$GB$306,62,FALSE)),"",VLOOKUP($A237,'[2]1516 Exp_Rev Access'!$F$7:$GB$306,62,FALSE))</f>
        <v>617.41</v>
      </c>
      <c r="CB237" s="99">
        <f>IF(ISNA(VLOOKUP($A237,'[2]1516 Exp_Rev Access'!$F$7:$GB$306,63,FALSE)),"",VLOOKUP($A237,'[2]1516 Exp_Rev Access'!$F$7:$GB$306,63,FALSE))</f>
        <v>22524.26</v>
      </c>
      <c r="CC237" s="99">
        <f>IF(ISNA(VLOOKUP($A237,'[2]1516 Exp_Rev Access'!$F$7:$GB$306,64,FALSE)),"",VLOOKUP($A237,'[2]1516 Exp_Rev Access'!$F$7:$GB$306,64,FALSE))</f>
        <v>0</v>
      </c>
      <c r="CD237" s="101">
        <f t="shared" si="316"/>
        <v>1964974.95</v>
      </c>
      <c r="CE237" s="72">
        <f t="shared" si="317"/>
        <v>0.22508841654445375</v>
      </c>
      <c r="CF237" s="103">
        <f t="shared" si="318"/>
        <v>4150.9462799442308</v>
      </c>
      <c r="CG237" s="99">
        <f>IF(ISNA(VLOOKUP($A237,'[2]1516 Exp_Rev Access'!$F$7:$GB$306,65,FALSE)),"",VLOOKUP($A237,'[2]1516 Exp_Rev Access'!$F$7:$GB$306,65,FALSE))</f>
        <v>0</v>
      </c>
      <c r="CH237" s="99">
        <f>IF(ISNA(VLOOKUP($A237,'[2]1516 Exp_Rev Access'!$F$7:$GB$306,66,FALSE)),"",VLOOKUP($A237,'[2]1516 Exp_Rev Access'!$F$7:$GB$306,66,FALSE))</f>
        <v>0</v>
      </c>
      <c r="CI237" s="99">
        <f>IF(ISNA(VLOOKUP($A237,'[2]1516 Exp_Rev Access'!$F$7:$GB$306,67,FALSE)),"",VLOOKUP($A237,'[2]1516 Exp_Rev Access'!$F$7:$GB$306,67,FALSE))</f>
        <v>0</v>
      </c>
      <c r="CJ237" s="99">
        <f>IF(ISNA(VLOOKUP($A237,'[2]1516 Exp_Rev Access'!$F$7:$GB$306,68,FALSE)),"",VLOOKUP($A237,'[2]1516 Exp_Rev Access'!$F$7:$GB$306,68,FALSE))</f>
        <v>0</v>
      </c>
      <c r="CK237" s="99">
        <f>IF(ISNA(VLOOKUP($A237,'[2]1516 Exp_Rev Access'!$F$7:$GB$306,69,FALSE)),"",VLOOKUP($A237,'[2]1516 Exp_Rev Access'!$F$7:$GB$306,69,FALSE))</f>
        <v>0</v>
      </c>
      <c r="CL237" s="99">
        <f>IF(ISNA(VLOOKUP($A237,'[2]1516 Exp_Rev Access'!$F$7:$GB$306,70,FALSE)),"",VLOOKUP($A237,'[2]1516 Exp_Rev Access'!$F$7:$GB$306,70,FALSE))</f>
        <v>0</v>
      </c>
      <c r="CM237" s="99">
        <f>IF(ISNA(VLOOKUP($A237,'[2]1516 Exp_Rev Access'!$F$7:$GB$306,71,FALSE)),"",VLOOKUP($A237,'[2]1516 Exp_Rev Access'!$F$7:$GB$306,71,FALSE))</f>
        <v>0</v>
      </c>
      <c r="CN237" s="99">
        <f>IF(ISNA(VLOOKUP($A237,'[2]1516 Exp_Rev Access'!$F$7:$GB$306,72,FALSE)),"",VLOOKUP($A237,'[2]1516 Exp_Rev Access'!$F$7:$GB$306,72,FALSE))</f>
        <v>0</v>
      </c>
      <c r="CO237" s="99">
        <f>IF(ISNA(VLOOKUP($A237,'[2]1516 Exp_Rev Access'!$F$7:$GB$306,73,FALSE)),"",VLOOKUP($A237,'[2]1516 Exp_Rev Access'!$F$7:$GB$306,73,FALSE))</f>
        <v>0</v>
      </c>
      <c r="CP237" s="99">
        <f>IF(ISNA(VLOOKUP($A237,'[2]1516 Exp_Rev Access'!$F$7:$GB$306,74,FALSE)),"",VLOOKUP($A237,'[2]1516 Exp_Rev Access'!$F$7:$GB$306,74,FALSE))</f>
        <v>103798</v>
      </c>
      <c r="CQ237" s="99">
        <f>IF(ISNA(VLOOKUP($A237,'[2]1516 Exp_Rev Access'!$F$7:$GB$306,75,FALSE)),"",VLOOKUP($A237,'[2]1516 Exp_Rev Access'!$F$7:$GB$306,75,FALSE))</f>
        <v>0</v>
      </c>
      <c r="CR237" s="99">
        <f>IF(ISNA(VLOOKUP($A237,'[2]1516 Exp_Rev Access'!$F$7:$GB$306,76,FALSE)),"",VLOOKUP($A237,'[2]1516 Exp_Rev Access'!$F$7:$GB$306,76,FALSE))</f>
        <v>0</v>
      </c>
      <c r="CS237" s="99">
        <f>IF(ISNA(VLOOKUP($A237,'[2]1516 Exp_Rev Access'!$F$7:$GB$306,77,FALSE)),"",VLOOKUP($A237,'[2]1516 Exp_Rev Access'!$F$7:$GB$306,77,FALSE))</f>
        <v>0</v>
      </c>
      <c r="CT237" s="99">
        <f>IF(ISNA(VLOOKUP($A237,'[2]1516 Exp_Rev Access'!$F$7:$GB$306,78,FALSE)),"",VLOOKUP($A237,'[2]1516 Exp_Rev Access'!$F$7:$GB$306,78,FALSE))</f>
        <v>251949.7</v>
      </c>
      <c r="CU237" s="99">
        <f>IF(ISNA(VLOOKUP($A237,'[2]1516 Exp_Rev Access'!$F$7:$GB$306,79,FALSE)),"",VLOOKUP($A237,'[2]1516 Exp_Rev Access'!$F$7:$GB$306,79,FALSE))</f>
        <v>53450.22</v>
      </c>
      <c r="CV237" s="99">
        <f>IF(ISNA(VLOOKUP($A237,'[2]1516 Exp_Rev Access'!$F$7:$GB$306,80,FALSE)),"",VLOOKUP($A237,'[2]1516 Exp_Rev Access'!$F$7:$GB$306,80,FALSE))</f>
        <v>0</v>
      </c>
      <c r="CW237" s="99">
        <f>IF(ISNA(VLOOKUP($A237,'[2]1516 Exp_Rev Access'!$F$7:$GB$306,81,FALSE)),"",VLOOKUP($A237,'[2]1516 Exp_Rev Access'!$F$7:$GB$306,81,FALSE))</f>
        <v>0</v>
      </c>
      <c r="CX237" s="99">
        <f>IF(ISNA(VLOOKUP($A237,'[2]1516 Exp_Rev Access'!$F$7:$GB$306,82,FALSE)),"",VLOOKUP($A237,'[2]1516 Exp_Rev Access'!$F$7:$GB$306,82,FALSE))</f>
        <v>0</v>
      </c>
      <c r="CY237" s="99">
        <f>IF(ISNA(VLOOKUP($A237,'[2]1516 Exp_Rev Access'!$F$7:$GB$306,83,FALSE)),"",VLOOKUP($A237,'[2]1516 Exp_Rev Access'!$F$7:$GB$306,83,FALSE))</f>
        <v>0</v>
      </c>
      <c r="CZ237" s="99">
        <f>IF(ISNA(VLOOKUP($A237,'[2]1516 Exp_Rev Access'!$F$7:$GB$306,84,FALSE)),"",VLOOKUP($A237,'[2]1516 Exp_Rev Access'!$F$7:$GB$306,84,FALSE))</f>
        <v>0</v>
      </c>
      <c r="DA237" s="99">
        <f>IF(ISNA(VLOOKUP($A237,'[2]1516 Exp_Rev Access'!$F$7:$GB$306,85,FALSE)),"",VLOOKUP($A237,'[2]1516 Exp_Rev Access'!$F$7:$GB$306,85,FALSE))</f>
        <v>0</v>
      </c>
      <c r="DB237" s="99">
        <f>IF(ISNA(VLOOKUP($A237,'[2]1516 Exp_Rev Access'!$F$7:$GB$306,86,FALSE)),"",VLOOKUP($A237,'[2]1516 Exp_Rev Access'!$F$7:$GB$306,86,FALSE))</f>
        <v>0</v>
      </c>
      <c r="DC237" s="99">
        <f>IF(ISNA(VLOOKUP($A237,'[2]1516 Exp_Rev Access'!$F$7:$GB$306,87,FALSE)),"",VLOOKUP($A237,'[2]1516 Exp_Rev Access'!$F$7:$GB$306,87,FALSE))</f>
        <v>0</v>
      </c>
      <c r="DD237" s="99">
        <f>IF(ISNA(VLOOKUP($A237,'[2]1516 Exp_Rev Access'!$F$7:$GB$306,88,FALSE)),"",VLOOKUP($A237,'[2]1516 Exp_Rev Access'!$F$7:$GB$306,88,FALSE))</f>
        <v>0</v>
      </c>
      <c r="DE237" s="99">
        <f>IF(ISNA(VLOOKUP($A237,'[2]1516 Exp_Rev Access'!$F$7:$GB$306,89,FALSE)),"",VLOOKUP($A237,'[2]1516 Exp_Rev Access'!$F$7:$GB$306,89,FALSE))</f>
        <v>0</v>
      </c>
      <c r="DF237" s="99">
        <f>IF(ISNA(VLOOKUP($A237,'[2]1516 Exp_Rev Access'!$F$7:$GB$306,90,FALSE)),"",VLOOKUP($A237,'[2]1516 Exp_Rev Access'!$F$7:$GB$306,90,FALSE))</f>
        <v>0</v>
      </c>
      <c r="DG237" s="99">
        <f>IF(ISNA(VLOOKUP($A237,'[2]1516 Exp_Rev Access'!$F$7:$GB$306,91,FALSE)),"",VLOOKUP($A237,'[2]1516 Exp_Rev Access'!$F$7:$GB$306,91,FALSE))</f>
        <v>0</v>
      </c>
      <c r="DH237" s="99">
        <f>IF(ISNA(VLOOKUP($A237,'[2]1516 Exp_Rev Access'!$F$7:$GB$306,92,FALSE)),"",VLOOKUP($A237,'[2]1516 Exp_Rev Access'!$F$7:$GB$306,92,FALSE))</f>
        <v>172742.57</v>
      </c>
      <c r="DI237" s="99">
        <f>IF(ISNA(VLOOKUP($A237,'[2]1516 Exp_Rev Access'!$F$7:$GB$306,93,FALSE)),"",VLOOKUP($A237,'[2]1516 Exp_Rev Access'!$F$7:$GB$306,93,FALSE))</f>
        <v>0</v>
      </c>
      <c r="DJ237" s="99">
        <f>IF(ISNA(VLOOKUP($A237,'[2]1516 Exp_Rev Access'!$F$7:$GB$306,94,FALSE)),"",VLOOKUP($A237,'[2]1516 Exp_Rev Access'!$F$7:$GB$306,94,FALSE))</f>
        <v>0</v>
      </c>
      <c r="DK237" s="99">
        <f>IF(ISNA(VLOOKUP($A237,'[2]1516 Exp_Rev Access'!$F$7:$GB$306,95,FALSE)),"",VLOOKUP($A237,'[2]1516 Exp_Rev Access'!$F$7:$GB$306,95,FALSE))</f>
        <v>0</v>
      </c>
      <c r="DL237" s="99">
        <f>IF(ISNA(VLOOKUP($A237,'[2]1516 Exp_Rev Access'!$F$7:$GB$306,96,FALSE)),"",VLOOKUP($A237,'[2]1516 Exp_Rev Access'!$F$7:$GB$306,96,FALSE))</f>
        <v>0</v>
      </c>
      <c r="DM237" s="99">
        <f>IF(ISNA(VLOOKUP($A237,'[2]1516 Exp_Rev Access'!$F$7:$GB$306,97,FALSE)),"",VLOOKUP($A237,'[2]1516 Exp_Rev Access'!$F$7:$GB$306,97,FALSE))</f>
        <v>0</v>
      </c>
      <c r="DN237" s="99">
        <f>IF(ISNA(VLOOKUP($A237,'[2]1516 Exp_Rev Access'!$F$7:$GB$306,98,FALSE)),"",VLOOKUP($A237,'[2]1516 Exp_Rev Access'!$F$7:$GB$306,98,FALSE))</f>
        <v>0</v>
      </c>
      <c r="DO237" s="99">
        <f>IF(ISNA(VLOOKUP($A237,'[2]1516 Exp_Rev Access'!$F$7:$GB$306,99,FALSE)),"",VLOOKUP($A237,'[2]1516 Exp_Rev Access'!$F$7:$GB$306,99,FALSE))</f>
        <v>0</v>
      </c>
      <c r="DP237" s="99">
        <f>IF(ISNA(VLOOKUP($A237,'[2]1516 Exp_Rev Access'!$F$7:$GB$306,100,FALSE)),"",VLOOKUP($A237,'[2]1516 Exp_Rev Access'!$F$7:$GB$306,100,FALSE))</f>
        <v>0</v>
      </c>
      <c r="DQ237" s="99">
        <f>IF(ISNA(VLOOKUP($A237,'[2]1516 Exp_Rev Access'!$F$7:$GB$306,101,FALSE)),"",VLOOKUP($A237,'[2]1516 Exp_Rev Access'!$F$7:$GB$306,101,FALSE))</f>
        <v>0</v>
      </c>
      <c r="DR237" s="99">
        <f>IF(ISNA(VLOOKUP($A237,'[2]1516 Exp_Rev Access'!$F$7:$GB$306,102,FALSE)),"",VLOOKUP($A237,'[2]1516 Exp_Rev Access'!$F$7:$GB$306,102,FALSE))</f>
        <v>0</v>
      </c>
      <c r="DS237" s="99">
        <f>IF(ISNA(VLOOKUP($A237,'[2]1516 Exp_Rev Access'!$F$7:$GB$306,103,FALSE)),"",VLOOKUP($A237,'[2]1516 Exp_Rev Access'!$F$7:$GB$306,103,FALSE))</f>
        <v>0</v>
      </c>
      <c r="DT237" s="99">
        <f>IF(ISNA(VLOOKUP($A237,'[2]1516 Exp_Rev Access'!$F$7:$GB$306,104,FALSE)),"",VLOOKUP($A237,'[2]1516 Exp_Rev Access'!$F$7:$GB$306,104,FALSE))</f>
        <v>0</v>
      </c>
      <c r="DU237" s="99">
        <f>IF(ISNA(VLOOKUP($A237,'[2]1516 Exp_Rev Access'!$F$7:$GB$306,105,FALSE)),"",VLOOKUP($A237,'[2]1516 Exp_Rev Access'!$F$7:$GB$306,105,FALSE))</f>
        <v>0</v>
      </c>
      <c r="DV237" s="99">
        <f>IF(ISNA(VLOOKUP($A237,'[2]1516 Exp_Rev Access'!$F$7:$GB$306,106,FALSE)),"",VLOOKUP($A237,'[2]1516 Exp_Rev Access'!$F$7:$GB$306,106,FALSE))</f>
        <v>0</v>
      </c>
      <c r="DW237" s="99">
        <f>IF(ISNA(VLOOKUP($A237,'[2]1516 Exp_Rev Access'!$F$7:$GB$306,107,FALSE)),"",VLOOKUP($A237,'[2]1516 Exp_Rev Access'!$F$7:$GB$306,107,FALSE))</f>
        <v>0</v>
      </c>
      <c r="DX237" s="99">
        <f>IF(ISNA(VLOOKUP($A237,'[2]1516 Exp_Rev Access'!$F$7:$GB$306,108,FALSE)),"",VLOOKUP($A237,'[2]1516 Exp_Rev Access'!$F$7:$GB$306,108,FALSE))</f>
        <v>0</v>
      </c>
      <c r="DY237" s="99">
        <f>IF(ISNA(VLOOKUP($A237,'[2]1516 Exp_Rev Access'!$F$7:$GB$306,109,FALSE)),"",VLOOKUP($A237,'[2]1516 Exp_Rev Access'!$F$7:$GB$306,109,FALSE))</f>
        <v>0</v>
      </c>
      <c r="DZ237" s="99">
        <f>IF(ISNA(VLOOKUP($A237,'[2]1516 Exp_Rev Access'!$F$7:$GB$306,110,FALSE)),"",VLOOKUP($A237,'[2]1516 Exp_Rev Access'!$F$7:$GB$306,110,FALSE))</f>
        <v>0</v>
      </c>
      <c r="EA237" s="99">
        <f>IF(ISNA(VLOOKUP($A237,'[2]1516 Exp_Rev Access'!$F$7:$GB$306,111,FALSE)),"",VLOOKUP($A237,'[2]1516 Exp_Rev Access'!$F$7:$GB$306,111,FALSE))</f>
        <v>0</v>
      </c>
      <c r="EB237" s="99">
        <f>IF(ISNA(VLOOKUP($A237,'[2]1516 Exp_Rev Access'!$F$7:$GB$306,112,FALSE)),"",VLOOKUP($A237,'[2]1516 Exp_Rev Access'!$F$7:$GB$306,112,FALSE))</f>
        <v>0</v>
      </c>
      <c r="EC237" s="99">
        <f>IF(ISNA(VLOOKUP($A237,'[2]1516 Exp_Rev Access'!$F$7:$GB$306,113,FALSE)),"",VLOOKUP($A237,'[2]1516 Exp_Rev Access'!$F$7:$GB$306,113,FALSE))</f>
        <v>0</v>
      </c>
      <c r="ED237" s="99">
        <f>IF(ISNA(VLOOKUP($A237,'[2]1516 Exp_Rev Access'!$F$7:$GB$306,114,FALSE)),"",VLOOKUP($A237,'[2]1516 Exp_Rev Access'!$F$7:$GB$306,114,FALSE))</f>
        <v>0</v>
      </c>
      <c r="EE237" s="99">
        <f>IF(ISNA(VLOOKUP($A237,'[2]1516 Exp_Rev Access'!$F$7:$GB$306,115,FALSE)),"",VLOOKUP($A237,'[2]1516 Exp_Rev Access'!$F$7:$GB$306,115,FALSE))</f>
        <v>0</v>
      </c>
      <c r="EF237" s="99">
        <f>IF(ISNA(VLOOKUP($A237,'[2]1516 Exp_Rev Access'!$F$7:$GB$306,116,FALSE)),"",VLOOKUP($A237,'[2]1516 Exp_Rev Access'!$F$7:$GB$306,116,FALSE))</f>
        <v>34704.57</v>
      </c>
      <c r="EG237" s="99">
        <f>IF(ISNA(VLOOKUP($A237,'[2]1516 Exp_Rev Access'!$F$7:$GB$306,117,FALSE)),"",VLOOKUP($A237,'[2]1516 Exp_Rev Access'!$F$7:$GB$306,117,FALSE))</f>
        <v>0</v>
      </c>
      <c r="EH237" s="99">
        <f>IF(ISNA(VLOOKUP($A237,'[2]1516 Exp_Rev Access'!$F$7:$GB$306,118,FALSE)),"",VLOOKUP($A237,'[2]1516 Exp_Rev Access'!$F$7:$GB$306,118,FALSE))</f>
        <v>0</v>
      </c>
      <c r="EI237" s="99">
        <f>IF(ISNA(VLOOKUP($A237,'[2]1516 Exp_Rev Access'!$F$7:$GB$306,119,FALSE)),"",VLOOKUP($A237,'[2]1516 Exp_Rev Access'!$F$7:$GB$306,119,FALSE))</f>
        <v>0</v>
      </c>
      <c r="EJ237" s="99">
        <f>IF(ISNA(VLOOKUP($A237,'[2]1516 Exp_Rev Access'!$F$7:$GB$306,120,FALSE)),"",VLOOKUP($A237,'[2]1516 Exp_Rev Access'!$F$7:$GB$306,120,FALSE))</f>
        <v>0</v>
      </c>
      <c r="EK237" s="99">
        <f>IF(ISNA(VLOOKUP($A237,'[2]1516 Exp_Rev Access'!$F$7:$GB$306,121,FALSE)),"",VLOOKUP($A237,'[2]1516 Exp_Rev Access'!$F$7:$GB$306,121,FALSE))</f>
        <v>0</v>
      </c>
      <c r="EL237" s="99">
        <f>IF(ISNA(VLOOKUP($A237,'[2]1516 Exp_Rev Access'!$F$7:$GB$306,122,FALSE)),"",VLOOKUP($A237,'[2]1516 Exp_Rev Access'!$F$7:$GB$306,122,FALSE))</f>
        <v>0</v>
      </c>
      <c r="EM237" s="99">
        <f>IF(ISNA(VLOOKUP($A237,'[2]1516 Exp_Rev Access'!$F$7:$GB$306,123,FALSE)),"",VLOOKUP($A237,'[2]1516 Exp_Rev Access'!$F$7:$GB$306,123,FALSE))</f>
        <v>0</v>
      </c>
      <c r="EN237" s="99">
        <f>IF(ISNA(VLOOKUP($A237,'[2]1516 Exp_Rev Access'!$F$7:$GB$306,124,FALSE)),"",VLOOKUP($A237,'[2]1516 Exp_Rev Access'!$F$7:$GB$306,124,FALSE))</f>
        <v>0</v>
      </c>
      <c r="EO237" s="99">
        <f>IF(ISNA(VLOOKUP($A237,'[2]1516 Exp_Rev Access'!$F$7:$GB$306,125,FALSE)),"",VLOOKUP($A237,'[2]1516 Exp_Rev Access'!$F$7:$GB$306,125,FALSE))</f>
        <v>0</v>
      </c>
      <c r="EP237" s="99">
        <f>IF(ISNA(VLOOKUP($A237,'[2]1516 Exp_Rev Access'!$F$7:$GB$306,126,FALSE)),"",VLOOKUP($A237,'[2]1516 Exp_Rev Access'!$F$7:$GB$306,126,FALSE))</f>
        <v>0</v>
      </c>
      <c r="EQ237" s="99">
        <f>IF(ISNA(VLOOKUP($A237,'[2]1516 Exp_Rev Access'!$F$7:$GB$306,127,FALSE)),"",VLOOKUP($A237,'[2]1516 Exp_Rev Access'!$F$7:$GB$306,127,FALSE))</f>
        <v>0</v>
      </c>
      <c r="ER237" s="99">
        <f>IF(ISNA(VLOOKUP($A237,'[2]1516 Exp_Rev Access'!$F$7:$GB$306,128,FALSE)),"",VLOOKUP($A237,'[2]1516 Exp_Rev Access'!$F$7:$GB$306,128,FALSE))</f>
        <v>0</v>
      </c>
      <c r="ES237" s="99">
        <f>IF(ISNA(VLOOKUP($A237,'[2]1516 Exp_Rev Access'!$F$7:$GB$306,129,FALSE)),"",VLOOKUP($A237,'[2]1516 Exp_Rev Access'!$F$7:$GB$306,129,FALSE))</f>
        <v>0</v>
      </c>
      <c r="ET237" s="99">
        <f>IF(ISNA(VLOOKUP($A237,'[2]1516 Exp_Rev Access'!$F$7:$GB$306,130,FALSE)),"",VLOOKUP($A237,'[2]1516 Exp_Rev Access'!$F$7:$GB$306,130,FALSE))</f>
        <v>0</v>
      </c>
      <c r="EU237" s="99">
        <f>IF(ISNA(VLOOKUP($A237,'[2]1516 Exp_Rev Access'!$F$7:$GB$306,131,FALSE)),"",VLOOKUP($A237,'[2]1516 Exp_Rev Access'!$F$7:$GB$306,131,FALSE))</f>
        <v>0</v>
      </c>
      <c r="EV237" s="99">
        <f>IF(ISNA(VLOOKUP($A237,'[2]1516 Exp_Rev Access'!$F$7:$GB$306,132,FALSE)),"",VLOOKUP($A237,'[2]1516 Exp_Rev Access'!$F$7:$GB$306,132,FALSE))</f>
        <v>0</v>
      </c>
      <c r="EW237" s="99">
        <f>IF(ISNA(VLOOKUP($A237,'[2]1516 Exp_Rev Access'!$F$7:$GB$306,133,FALSE)),"",VLOOKUP($A237,'[2]1516 Exp_Rev Access'!$F$7:$GB$306,133,FALSE))</f>
        <v>0</v>
      </c>
      <c r="EX237" s="99">
        <f>IF(ISNA(VLOOKUP($A237,'[2]1516 Exp_Rev Access'!$F$7:$GB$306,134,FALSE)),"",VLOOKUP($A237,'[2]1516 Exp_Rev Access'!$F$7:$GB$306,134,FALSE))</f>
        <v>0</v>
      </c>
      <c r="EY237" s="99">
        <f>IF(ISNA(VLOOKUP($A237,'[2]1516 Exp_Rev Access'!$F$7:$GB$306,135,FALSE)),"",VLOOKUP($A237,'[2]1516 Exp_Rev Access'!$F$7:$GB$306,135,FALSE))</f>
        <v>0</v>
      </c>
      <c r="EZ237" s="99">
        <f>IF(ISNA(VLOOKUP($A237,'[2]1516 Exp_Rev Access'!$F$7:$GB$306,136,FALSE)),"",VLOOKUP($A237,'[2]1516 Exp_Rev Access'!$F$7:$GB$306,136,FALSE))</f>
        <v>0</v>
      </c>
      <c r="FA237" s="99">
        <f>IF(ISNA(VLOOKUP($A237,'[2]1516 Exp_Rev Access'!$F$7:$GB$306,137,FALSE)),"",VLOOKUP($A237,'[2]1516 Exp_Rev Access'!$F$7:$GB$306,137,FALSE))</f>
        <v>0</v>
      </c>
      <c r="FB237" s="99">
        <f>IF(ISNA(VLOOKUP($A237,'[2]1516 Exp_Rev Access'!$F$7:$GB$306,138,FALSE)),"",VLOOKUP($A237,'[2]1516 Exp_Rev Access'!$F$7:$GB$306,138,FALSE))</f>
        <v>0</v>
      </c>
      <c r="FC237" s="99">
        <f>IF(ISNA(VLOOKUP($A237,'[2]1516 Exp_Rev Access'!$F$7:$GB$306,139,FALSE)),"",VLOOKUP($A237,'[2]1516 Exp_Rev Access'!$F$7:$GB$306,139,FALSE))</f>
        <v>0</v>
      </c>
      <c r="FD237" s="99">
        <f>IF(ISNA(VLOOKUP($A237,'[2]1516 Exp_Rev Access'!$F$7:$FS$306,140,FALSE)),"",VLOOKUP($A237,'[2]1516 Exp_Rev Access'!$F$7:$FS$306,140,FALSE))</f>
        <v>0</v>
      </c>
      <c r="FE237" s="99">
        <f>IF(ISNA(VLOOKUP($A237,'[2]1516 Exp_Rev Access'!$F$7:$FS$306,141,FALSE)),"",VLOOKUP($A237,'[2]1516 Exp_Rev Access'!$F$7:$FS$306,141,FALSE))</f>
        <v>0</v>
      </c>
      <c r="FF237" s="99">
        <f>IF(ISNA(VLOOKUP($A237,'[2]1516 Exp_Rev Access'!$F$7:$FS$306,142,FALSE)),"",VLOOKUP($A237,'[2]1516 Exp_Rev Access'!$F$7:$FS$306,142,FALSE))</f>
        <v>0</v>
      </c>
      <c r="FG237" s="99">
        <f>IF(ISNA(VLOOKUP($A237,'[2]1516 Exp_Rev Access'!$F$7:$FS$306,143,FALSE)),"",VLOOKUP($A237,'[2]1516 Exp_Rev Access'!$F$7:$FS$306,143,FALSE))</f>
        <v>0</v>
      </c>
      <c r="FH237" s="99">
        <f>IF(ISNA(VLOOKUP($A237,'[2]1516 Exp_Rev Access'!$F$7:$FS$306,144,FALSE)),"",VLOOKUP($A237,'[2]1516 Exp_Rev Access'!$F$7:$FS$306,144,FALSE))</f>
        <v>0</v>
      </c>
      <c r="FI237" s="99">
        <f>IF(ISNA(VLOOKUP($A237,'[2]1516 Exp_Rev Access'!$F$7:$FS$306,145,FALSE)),"",VLOOKUP($A237,'[2]1516 Exp_Rev Access'!$F$7:$FS$306,145,FALSE))</f>
        <v>0</v>
      </c>
      <c r="FJ237" s="99">
        <f>IF(ISNA(VLOOKUP($A237,'[2]1516 Exp_Rev Access'!$F$7:$FS$306,146,FALSE)),"",VLOOKUP($A237,'[2]1516 Exp_Rev Access'!$F$7:$FS$306,146,FALSE))</f>
        <v>0</v>
      </c>
      <c r="FK237" s="99">
        <f>IF(ISNA(VLOOKUP($A237,'[2]1516 Exp_Rev Access'!$F$7:$FS$306,147,FALSE)),"",VLOOKUP($A237,'[2]1516 Exp_Rev Access'!$F$7:$FS$306,147,FALSE))</f>
        <v>0</v>
      </c>
      <c r="FL237" s="99">
        <f>IF(ISNA(VLOOKUP($A237,'[2]1516 Exp_Rev Access'!$F$7:$FS$306,148,FALSE)),"",VLOOKUP($A237,'[2]1516 Exp_Rev Access'!$F$7:$FS$306,148,FALSE))</f>
        <v>0</v>
      </c>
      <c r="FM237" s="99">
        <f>IF(ISNA(VLOOKUP($A237,'[2]1516 Exp_Rev Access'!$F$7:$FS$306,149,FALSE)),"",VLOOKUP($A237,'[2]1516 Exp_Rev Access'!$F$7:$FS$306,149,FALSE))</f>
        <v>0</v>
      </c>
      <c r="FN237" s="99">
        <f>IF(ISNA(VLOOKUP($A237,'[2]1516 Exp_Rev Access'!$F$7:$FS$306,150,FALSE)),"",VLOOKUP($A237,'[2]1516 Exp_Rev Access'!$F$7:$FS$306,150,FALSE))</f>
        <v>0</v>
      </c>
      <c r="FO237" s="99">
        <f>IF(ISNA(VLOOKUP($A237,'[2]1516 Exp_Rev Access'!$F$7:$FS$306,151,FALSE)),"",VLOOKUP($A237,'[2]1516 Exp_Rev Access'!$F$7:$FS$306,151,FALSE))</f>
        <v>0</v>
      </c>
      <c r="FP237" s="99">
        <f>IF(ISNA(VLOOKUP($A237,'[2]1516 Exp_Rev Access'!$F$7:$FS$306,152,FALSE)),"",VLOOKUP($A237,'[2]1516 Exp_Rev Access'!$F$7:$FS$306,152,FALSE))</f>
        <v>0</v>
      </c>
      <c r="FQ237" s="99">
        <f>IF(ISNA(VLOOKUP($A237,'[2]1516 Exp_Rev Access'!$F$7:$FS$306,153,FALSE)),"",VLOOKUP($A237,'[2]1516 Exp_Rev Access'!$F$7:$FS$306,153,FALSE))</f>
        <v>9626.1299999999992</v>
      </c>
      <c r="FR237" s="101">
        <f t="shared" si="319"/>
        <v>626271.18999999994</v>
      </c>
      <c r="FS237" s="72">
        <f t="shared" si="320"/>
        <v>7.1739535653882372E-2</v>
      </c>
      <c r="FT237" s="94">
        <f t="shared" si="321"/>
        <v>1322.9777134648696</v>
      </c>
      <c r="FU237" s="99">
        <f>IF(ISNA(VLOOKUP($A237,'[2]1516 Exp_Rev Access'!$F$7:$GB$306,154,FALSE)),"",VLOOKUP($A237,'[2]1516 Exp_Rev Access'!$F$7:$GB$306,154,FALSE))</f>
        <v>0</v>
      </c>
      <c r="FV237" s="99">
        <f>IF(ISNA(VLOOKUP($A237,'[2]1516 Exp_Rev Access'!$F$7:$GB$306,155,FALSE)),"",VLOOKUP($A237,'[2]1516 Exp_Rev Access'!$F$7:$GB$306,155,FALSE))</f>
        <v>0</v>
      </c>
      <c r="FW237" s="99">
        <f>IF(ISNA(VLOOKUP($A237,'[2]1516 Exp_Rev Access'!$F$7:$GB$306,156,FALSE)),"",VLOOKUP($A237,'[2]1516 Exp_Rev Access'!$F$7:$GB$306,156,FALSE))</f>
        <v>0</v>
      </c>
      <c r="FX237" s="99">
        <f>IF(ISNA(VLOOKUP($A237,'[2]1516 Exp_Rev Access'!$F$7:$GB$306,157,FALSE)),"",VLOOKUP($A237,'[2]1516 Exp_Rev Access'!$F$7:$GB$306,157,FALSE))</f>
        <v>0</v>
      </c>
      <c r="FY237" s="99">
        <f>IF(ISNA(VLOOKUP($A237,'[2]1516 Exp_Rev Access'!$F$7:$GB$306,158,FALSE)),"",VLOOKUP($A237,'[2]1516 Exp_Rev Access'!$F$7:$GB$306,158,FALSE))</f>
        <v>0</v>
      </c>
      <c r="FZ237" s="99">
        <f>IF(ISNA(VLOOKUP($A237,'[2]1516 Exp_Rev Access'!$F$7:$GB$306,159,FALSE)),"",VLOOKUP($A237,'[2]1516 Exp_Rev Access'!$F$7:$GB$306,159,FALSE))</f>
        <v>0</v>
      </c>
      <c r="GA237" s="99">
        <f>IF(ISNA(VLOOKUP($A237,'[2]1516 Exp_Rev Access'!$F$7:$GB$306,160,FALSE)),"",VLOOKUP($A237,'[2]1516 Exp_Rev Access'!$F$7:$GB$306,160,FALSE))</f>
        <v>0</v>
      </c>
      <c r="GB237" s="99">
        <f>IF(ISNA(VLOOKUP($A237,'[2]1516 Exp_Rev Access'!$F$7:$GB$306,161,FALSE)),"",VLOOKUP($A237,'[2]1516 Exp_Rev Access'!$F$7:$GB$306,161,FALSE))</f>
        <v>0</v>
      </c>
      <c r="GC237" s="99">
        <f>IF(ISNA(VLOOKUP($A237,'[2]1516 Exp_Rev Access'!$F$7:$GB$306,162,FALSE)),"",VLOOKUP($A237,'[2]1516 Exp_Rev Access'!$F$7:$GB$306,162,FALSE))</f>
        <v>0</v>
      </c>
      <c r="GD237" s="99">
        <f>IF(ISNA(VLOOKUP($A237,'[2]1516 Exp_Rev Access'!$F$7:$GB$306,163,FALSE)),"",VLOOKUP($A237,'[2]1516 Exp_Rev Access'!$F$7:$GB$306,163,FALSE))</f>
        <v>0</v>
      </c>
      <c r="GE237" s="99">
        <f>IF(ISNA(VLOOKUP($A237,'[2]1516 Exp_Rev Access'!$F$7:$GB$306,164,FALSE)),"",VLOOKUP($A237,'[2]1516 Exp_Rev Access'!$F$7:$GB$306,164,FALSE))</f>
        <v>0</v>
      </c>
      <c r="GF237" s="99">
        <f>IF(ISNA(VLOOKUP($A237,'[2]1516 Exp_Rev Access'!$F$7:$GB$306,165,FALSE)),"",VLOOKUP($A237,'[2]1516 Exp_Rev Access'!$F$7:$GB$306,165,FALSE))</f>
        <v>0</v>
      </c>
      <c r="GG237" s="99">
        <f>IF(ISNA(VLOOKUP($A237,'[2]1516 Exp_Rev Access'!$F$7:$GB$306,166,FALSE)),"",VLOOKUP($A237,'[2]1516 Exp_Rev Access'!$F$7:$GB$306,166,FALSE))</f>
        <v>0</v>
      </c>
      <c r="GH237" s="99">
        <f>IF(ISNA(VLOOKUP($A237,'[2]1516 Exp_Rev Access'!$F$7:$GB$306,167,FALSE)),"",VLOOKUP($A237,'[2]1516 Exp_Rev Access'!$F$7:$GB$306,167,FALSE))</f>
        <v>0</v>
      </c>
      <c r="GI237" s="99">
        <f>IF(ISNA(VLOOKUP($A237,'[2]1516 Exp_Rev Access'!$F$7:$GB$306,168,FALSE)),"",VLOOKUP($A237,'[2]1516 Exp_Rev Access'!$F$7:$GB$306,168,FALSE))</f>
        <v>0</v>
      </c>
      <c r="GJ237" s="99">
        <f>IF(ISNA(VLOOKUP($A237,'[2]1516 Exp_Rev Access'!$F$7:$GB$306,169,FALSE)),"",VLOOKUP($A237,'[2]1516 Exp_Rev Access'!$F$7:$GB$306,169,FALSE))</f>
        <v>6373.18</v>
      </c>
      <c r="GK237" s="99">
        <f>IF(ISNA(VLOOKUP($A237,'[2]1516 Exp_Rev Access'!$F$7:$GB$306,170,FALSE)),"",VLOOKUP($A237,'[2]1516 Exp_Rev Access'!$F$7:$GB$306,170,FALSE))</f>
        <v>0</v>
      </c>
      <c r="GL237" s="99">
        <f>IF(ISNA(VLOOKUP($A237,'[2]1516 Exp_Rev Access'!$F$7:$GB$306,171,FALSE)),"",VLOOKUP($A237,'[2]1516 Exp_Rev Access'!$F$7:$GB$306,171,FALSE))</f>
        <v>0</v>
      </c>
      <c r="GM237" s="99">
        <f>IF(ISNA(VLOOKUP($A237,'[2]1516 Exp_Rev Access'!$F$7:$GB$306,172,FALSE)),"",VLOOKUP($A237,'[2]1516 Exp_Rev Access'!$F$7:$GB$306,172,FALSE))</f>
        <v>0</v>
      </c>
      <c r="GN237" s="99">
        <f>IF(ISNA(VLOOKUP($A237,'[2]1516 Exp_Rev Access'!$F$7:$GB$306,173,FALSE)),"",VLOOKUP($A237,'[2]1516 Exp_Rev Access'!$F$7:$GB$306,173,FALSE))</f>
        <v>0</v>
      </c>
      <c r="GO237" s="99">
        <f>IF(ISNA(VLOOKUP($A237,'[2]1516 Exp_Rev Access'!$F$7:$GB$306,174,FALSE)),"",VLOOKUP($A237,'[2]1516 Exp_Rev Access'!$F$7:$GB$306,174,FALSE))</f>
        <v>0</v>
      </c>
      <c r="GP237" s="99">
        <f>IF(ISNA(VLOOKUP($A237,'[2]1516 Exp_Rev Access'!$F$7:$GB$306,175,FALSE)),"",VLOOKUP($A237,'[2]1516 Exp_Rev Access'!$F$7:$GB$306,175,FALSE))</f>
        <v>0</v>
      </c>
      <c r="GQ237" s="99">
        <f>IF(ISNA(VLOOKUP($A237,'[2]1516 Exp_Rev Access'!$F$7:$GB$306,176,FALSE)),"",VLOOKUP($A237,'[2]1516 Exp_Rev Access'!$F$7:$GB$306,176,FALSE))</f>
        <v>0</v>
      </c>
      <c r="GR237" s="99">
        <f>IF(ISNA(VLOOKUP($A237,'[2]1516 Exp_Rev Access'!$F$7:$GB$306,177,FALSE)),"",VLOOKUP($A237,'[2]1516 Exp_Rev Access'!$F$7:$GB$306,177,FALSE))</f>
        <v>0</v>
      </c>
      <c r="GS237" s="99">
        <f>IF(ISNA(VLOOKUP($A237,'[2]1516 Exp_Rev Access'!$F$7:$GB$306,178,FALSE)),"",VLOOKUP($A237,'[2]1516 Exp_Rev Access'!$F$7:$GB$306,178,FALSE))</f>
        <v>0</v>
      </c>
      <c r="GT237" s="101">
        <f t="shared" si="322"/>
        <v>6373.18</v>
      </c>
      <c r="GU237" s="72">
        <f t="shared" si="323"/>
        <v>7.3004950752821648E-4</v>
      </c>
      <c r="GV237" s="84">
        <f t="shared" si="324"/>
        <v>13.463137437154083</v>
      </c>
    </row>
    <row r="238" spans="1:206" customFormat="1" ht="12" customHeight="1" x14ac:dyDescent="0.2">
      <c r="A238" s="96" t="s">
        <v>577</v>
      </c>
      <c r="B238" s="69" t="s">
        <v>578</v>
      </c>
      <c r="C238" s="80">
        <f>IF(ISNA(VLOOKUP($A238,'[2]1516 enrollment_Rev_Exp by size'!$A$6:$G$320,3,FALSE)),"",VLOOKUP($A238,'[2]1516 enrollment_Rev_Exp by size'!$A$6:$G$320,3,FALSE))</f>
        <v>454.50999999999993</v>
      </c>
      <c r="D238" s="97">
        <v>6089315.5</v>
      </c>
      <c r="E238" s="80">
        <f t="shared" si="302"/>
        <v>6089315.5</v>
      </c>
      <c r="F238" s="80">
        <f t="shared" si="303"/>
        <v>0</v>
      </c>
      <c r="G238" s="98">
        <f>IF(ISNA(VLOOKUP($A238,'[2]1516 Exp_Rev Access'!$F$7:$FS$306,2,FALSE)),"",VLOOKUP($A238,'[2]1516 Exp_Rev Access'!$F$7:$FS$306,2,FALSE))</f>
        <v>850397.6</v>
      </c>
      <c r="H238" s="98">
        <f>IF(ISNA(VLOOKUP($A238,'[2]1516 Exp_Rev Access'!$F$7:$FS$306,3,FALSE)),"",VLOOKUP($A238,'[2]1516 Exp_Rev Access'!$F$7:$FS$306,3,FALSE))</f>
        <v>0</v>
      </c>
      <c r="I238" s="98">
        <f>IF(ISNA(VLOOKUP($A238,'[2]1516 Exp_Rev Access'!$F$7:$FS$306,4,FALSE)),"",VLOOKUP($A238,'[2]1516 Exp_Rev Access'!$F$7:$FS$306,4,FALSE))</f>
        <v>314.33</v>
      </c>
      <c r="J238" s="98">
        <f>IF(ISNA(VLOOKUP($A238,'[2]1516 Exp_Rev Access'!$F$7:$FS$306,5,FALSE)),"",VLOOKUP($A238,'[2]1516 Exp_Rev Access'!$F$7:$FS$306,5,FALSE))</f>
        <v>161533.82</v>
      </c>
      <c r="K238" s="98">
        <f>IF(ISNA(VLOOKUP($A238,'[2]1516 Exp_Rev Access'!$F$7:$FS$306,6,FALSE)),"",VLOOKUP($A238,'[2]1516 Exp_Rev Access'!$F$7:$FS$306,6,FALSE))</f>
        <v>0</v>
      </c>
      <c r="L238" s="98">
        <f>IF(ISNA(VLOOKUP($A238,'[2]1516 Exp_Rev Access'!$F$7:$FS$306,7,FALSE)),"",VLOOKUP($A238,'[2]1516 Exp_Rev Access'!$F$7:$FS$306,7,FALSE))</f>
        <v>0</v>
      </c>
      <c r="M238" s="90">
        <f t="shared" si="304"/>
        <v>1012245.75</v>
      </c>
      <c r="N238" s="72">
        <f t="shared" si="305"/>
        <v>0.16623309302991446</v>
      </c>
      <c r="O238" s="73">
        <f t="shared" si="306"/>
        <v>2227.1143649204641</v>
      </c>
      <c r="P238" s="99">
        <f>IF(ISNA(VLOOKUP($A238,'[2]1516 Exp_Rev Access'!$F$7:$FS$306,8,FALSE)),"",VLOOKUP($A238,'[2]1516 Exp_Rev Access'!$F$7:$FS$306,8,FALSE))</f>
        <v>12410</v>
      </c>
      <c r="Q238" s="99">
        <f>IF(ISNA(VLOOKUP($A238,'[2]1516 Exp_Rev Access'!$F$7:$FS$306,9,FALSE)),"",VLOOKUP($A238,'[2]1516 Exp_Rev Access'!$F$7:$FS$306,9,FALSE))</f>
        <v>0</v>
      </c>
      <c r="R238" s="99">
        <f>IF(ISNA(VLOOKUP($A238,'[2]1516 Exp_Rev Access'!$F$7:$FS$306,10,FALSE)),"",VLOOKUP($A238,'[2]1516 Exp_Rev Access'!$F$7:$FS$306,10,FALSE))</f>
        <v>0</v>
      </c>
      <c r="S238" s="99">
        <f>IF(ISNA(VLOOKUP($A238,'[2]1516 Exp_Rev Access'!$F$7:$FS$306,11,FALSE)),"",VLOOKUP($A238,'[2]1516 Exp_Rev Access'!$F$7:$FS$306,11,FALSE))</f>
        <v>0</v>
      </c>
      <c r="T238" s="99">
        <f>IF(ISNA(VLOOKUP($A238,'[2]1516 Exp_Rev Access'!$F$7:$FS$306,12,FALSE)),"",VLOOKUP($A238,'[2]1516 Exp_Rev Access'!$F$7:$FS$306,12,FALSE))</f>
        <v>5400</v>
      </c>
      <c r="U238" s="99">
        <f>IF(ISNA(VLOOKUP($A238,'[2]1516 Exp_Rev Access'!$F$7:$FS$306,13,FALSE)),"",VLOOKUP($A238,'[2]1516 Exp_Rev Access'!$F$7:$FS$306,13,FALSE))</f>
        <v>0</v>
      </c>
      <c r="V238" s="99">
        <f>IF(ISNA(VLOOKUP($A238,'[2]1516 Exp_Rev Access'!$F$7:$FS$306,14,FALSE)),"",VLOOKUP($A238,'[2]1516 Exp_Rev Access'!$F$7:$FS$306,14,FALSE))</f>
        <v>0</v>
      </c>
      <c r="W238" s="99">
        <f>IF(ISNA(VLOOKUP($A238,'[2]1516 Exp_Rev Access'!$F$7:$FS$306,15,FALSE)),"",VLOOKUP($A238,'[2]1516 Exp_Rev Access'!$F$7:$FS$306,15,FALSE))</f>
        <v>0</v>
      </c>
      <c r="X238" s="99">
        <f>IF(ISNA(VLOOKUP($A238,'[2]1516 Exp_Rev Access'!$F$7:$FS$306,16,FALSE)),"",VLOOKUP($A238,'[2]1516 Exp_Rev Access'!$F$7:$FS$306,16,FALSE))</f>
        <v>2698.45</v>
      </c>
      <c r="Y238" s="99">
        <f>IF(ISNA(VLOOKUP($A238,'[2]1516 Exp_Rev Access'!$F$7:$FS$306,17,FALSE)),"",VLOOKUP($A238,'[2]1516 Exp_Rev Access'!$F$7:$FS$306,17,FALSE))</f>
        <v>0</v>
      </c>
      <c r="Z238" s="99">
        <f>IF(ISNA(VLOOKUP($A238,'[2]1516 Exp_Rev Access'!$F$7:$FS$306,18,FALSE)),"",VLOOKUP($A238,'[2]1516 Exp_Rev Access'!$F$7:$FS$306,18,FALSE))</f>
        <v>0</v>
      </c>
      <c r="AA238" s="99">
        <f>IF(ISNA(VLOOKUP($A238,'[2]1516 Exp_Rev Access'!$F$7:$FS$306,19,FALSE)),"",VLOOKUP($A238,'[2]1516 Exp_Rev Access'!$F$7:$FS$306,19,FALSE))</f>
        <v>0</v>
      </c>
      <c r="AB238" s="99">
        <f>IF(ISNA(VLOOKUP($A238,'[2]1516 Exp_Rev Access'!$F$7:$FS$306,20,FALSE)),"",VLOOKUP($A238,'[2]1516 Exp_Rev Access'!$F$7:$FS$306,20,FALSE))</f>
        <v>0</v>
      </c>
      <c r="AC238" s="99">
        <f>IF(ISNA(VLOOKUP($A238,'[2]1516 Exp_Rev Access'!$F$7:$FS$306,21,FALSE)),"",VLOOKUP($A238,'[2]1516 Exp_Rev Access'!$F$7:$FS$306,21,FALSE))</f>
        <v>27901.03</v>
      </c>
      <c r="AD238" s="99">
        <f>IF(ISNA(VLOOKUP($A238,'[2]1516 Exp_Rev Access'!$F$7:$FS$306,22,FALSE)),"",VLOOKUP($A238,'[2]1516 Exp_Rev Access'!$F$7:$FS$306,22,FALSE))</f>
        <v>3339.64</v>
      </c>
      <c r="AE238" s="99">
        <f>IF(ISNA(VLOOKUP($A238,'[2]1516 Exp_Rev Access'!$F$7:$FS$306,23,FALSE)),"",VLOOKUP($A238,'[2]1516 Exp_Rev Access'!$F$7:$FS$306,23,FALSE))</f>
        <v>0</v>
      </c>
      <c r="AF238" s="99">
        <f>IF(ISNA(VLOOKUP($A238,'[2]1516 Exp_Rev Access'!$F$7:$FS$306,24,FALSE)),"",VLOOKUP($A238,'[2]1516 Exp_Rev Access'!$F$7:$FS$306,24,FALSE))</f>
        <v>4462.7</v>
      </c>
      <c r="AG238" s="99">
        <f>IF(ISNA(VLOOKUP($A238,'[2]1516 Exp_Rev Access'!$F$7:$FS$306,25,FALSE)),"",VLOOKUP($A238,'[2]1516 Exp_Rev Access'!$F$7:$FS$306,25,FALSE))</f>
        <v>1098.83</v>
      </c>
      <c r="AH238" s="98">
        <f>IF(ISNA(VLOOKUP($A238,'[2]1516 Exp_Rev Access'!$F$7:$FS$306,26,FALSE)),"",VLOOKUP($A238,'[2]1516 Exp_Rev Access'!$F$7:$FS$306,26,FALSE))</f>
        <v>3250.11</v>
      </c>
      <c r="AI238" s="98">
        <f>IF(ISNA(VLOOKUP($A238,'[2]1516 Exp_Rev Access'!$F$7:$FS$306,27,FALSE)),"",VLOOKUP($A238,'[2]1516 Exp_Rev Access'!$F$7:$FS$306,27,FALSE))</f>
        <v>1104.79</v>
      </c>
      <c r="AJ238" s="98">
        <f>IF(ISNA(VLOOKUP($A238,'[2]1516 Exp_Rev Access'!$F$7:$FS$306,28,FALSE)),"",VLOOKUP($A238,'[2]1516 Exp_Rev Access'!$F$7:$FS$306,28,FALSE))</f>
        <v>40</v>
      </c>
      <c r="AK238" s="98">
        <f>IF(ISNA(VLOOKUP($A238,'[2]1516 Exp_Rev Access'!$F$7:$FS$306,29,FALSE)),"",VLOOKUP($A238,'[2]1516 Exp_Rev Access'!$F$7:$FS$306,29,FALSE))</f>
        <v>58637.73</v>
      </c>
      <c r="AL238" s="100">
        <f t="shared" si="307"/>
        <v>120343.28</v>
      </c>
      <c r="AM238" s="72">
        <f t="shared" si="308"/>
        <v>1.9763022625449444E-2</v>
      </c>
      <c r="AN238" s="94">
        <f t="shared" si="309"/>
        <v>264.77586851774441</v>
      </c>
      <c r="AO238" s="99">
        <f>IF(ISNA(VLOOKUP($A238,'[2]1516 Exp_Rev Access'!$F$7:$GB$306,30,FALSE)),"",VLOOKUP($A238,'[2]1516 Exp_Rev Access'!$F$7:$FS$306,30,FALSE))</f>
        <v>3301130.35</v>
      </c>
      <c r="AP238" s="99">
        <f>IF(ISNA(VLOOKUP($A238,'[2]1516 Exp_Rev Access'!$F$7:$GB$306,31,FALSE)),"",VLOOKUP($A238,'[2]1516 Exp_Rev Access'!$F$7:$FS$306,31,FALSE))</f>
        <v>108621.07</v>
      </c>
      <c r="AQ238" s="99">
        <f>IF(ISNA(VLOOKUP($A238,'[2]1516 Exp_Rev Access'!$F$7:$GB$306,32,FALSE)),"",VLOOKUP($A238,'[2]1516 Exp_Rev Access'!$F$7:$FS$306,32,FALSE))</f>
        <v>120973.16</v>
      </c>
      <c r="AR238" s="99">
        <f>IF(ISNA(VLOOKUP($A238,'[2]1516 Exp_Rev Access'!$F$7:$GB$306,33,FALSE)),"",VLOOKUP($A238,'[2]1516 Exp_Rev Access'!$F$7:$FS$306,33,FALSE))</f>
        <v>0</v>
      </c>
      <c r="AS238" s="99">
        <f>IF(ISNA(VLOOKUP($A238,'[2]1516 Exp_Rev Access'!$F$7:$GB$306,34,FALSE)),"",VLOOKUP($A238,'[2]1516 Exp_Rev Access'!$F$7:$FS$306,34,FALSE))</f>
        <v>200</v>
      </c>
      <c r="AT238" s="101">
        <f t="shared" si="310"/>
        <v>3530924.58</v>
      </c>
      <c r="AU238" s="72">
        <f t="shared" si="311"/>
        <v>0.57985574569095655</v>
      </c>
      <c r="AV238" s="94">
        <f t="shared" si="312"/>
        <v>7768.6400299223351</v>
      </c>
      <c r="AW238" s="99">
        <f>IF(ISNA(VLOOKUP($A238,'[2]1516 Exp_Rev Access'!$F$7:$GB$306,35,FALSE)),"",VLOOKUP($A238,'[2]1516 Exp_Rev Access'!$F$7:$GB$306,35,FALSE))</f>
        <v>3749.3</v>
      </c>
      <c r="AX238" s="99">
        <f>IF(ISNA(VLOOKUP($A238,'[2]1516 Exp_Rev Access'!$F$7:$GB$306,36,FALSE)),"",VLOOKUP($A238,'[2]1516 Exp_Rev Access'!$F$7:$GB$306,36,FALSE))</f>
        <v>523466.17</v>
      </c>
      <c r="AY238" s="99">
        <f>IF(ISNA(VLOOKUP($A238,'[2]1516 Exp_Rev Access'!$F$7:$GB$306,37,FALSE)),"",VLOOKUP($A238,'[2]1516 Exp_Rev Access'!$F$7:$GB$306,37,FALSE))</f>
        <v>11289.19</v>
      </c>
      <c r="AZ238" s="99">
        <f>IF(ISNA(VLOOKUP($A238,'[2]1516 Exp_Rev Access'!$F$7:$GB$306,38,FALSE)),"",VLOOKUP($A238,'[2]1516 Exp_Rev Access'!$F$7:$GB$306,38,FALSE))</f>
        <v>0</v>
      </c>
      <c r="BA238" s="99">
        <f>IF(ISNA(VLOOKUP($A238,'[2]1516 Exp_Rev Access'!$F$7:$GB$306,39,FALSE)),"",VLOOKUP($A238,'[2]1516 Exp_Rev Access'!$F$7:$GB$306,39,FALSE))</f>
        <v>0</v>
      </c>
      <c r="BB238" s="99">
        <f>IF(ISNA(VLOOKUP($A238,'[2]1516 Exp_Rev Access'!$F$7:$GB$306,40,FALSE)),"",VLOOKUP($A238,'[2]1516 Exp_Rev Access'!$F$7:$GB$306,40,FALSE))</f>
        <v>127115.78</v>
      </c>
      <c r="BC238" s="99">
        <f>IF(ISNA(VLOOKUP($A238,'[2]1516 Exp_Rev Access'!$F$7:$GB$306,41,FALSE)),"",VLOOKUP($A238,'[2]1516 Exp_Rev Access'!$F$7:$GB$306,41,FALSE))</f>
        <v>0</v>
      </c>
      <c r="BD238" s="99">
        <f>IF(ISNA(VLOOKUP($A238,'[2]1516 Exp_Rev Access'!$F$7:$GB$306,42,FALSE)),"",VLOOKUP($A238,'[2]1516 Exp_Rev Access'!$F$7:$GB$306,42,FALSE))</f>
        <v>23477.25</v>
      </c>
      <c r="BE238" s="99">
        <f>IF(ISNA(VLOOKUP($A238,'[2]1516 Exp_Rev Access'!$F$7:$GB$306,43,FALSE)),"",VLOOKUP($A238,'[2]1516 Exp_Rev Access'!$F$7:$GB$306,43,FALSE))</f>
        <v>0</v>
      </c>
      <c r="BF238" s="99">
        <f>IF(ISNA(VLOOKUP($A238,'[2]1516 Exp_Rev Access'!$F$7:$GB$306,44,FALSE)),"",VLOOKUP($A238,'[2]1516 Exp_Rev Access'!$F$7:$GB$306,44,FALSE))</f>
        <v>17138.03</v>
      </c>
      <c r="BG238" s="99">
        <f>IF(ISNA(VLOOKUP($A238,'[2]1516 Exp_Rev Access'!$F$7:$GB$306,45,FALSE)),"",VLOOKUP($A238,'[2]1516 Exp_Rev Access'!$F$7:$GB$306,45,FALSE))</f>
        <v>2236.9299999999998</v>
      </c>
      <c r="BH238" s="99">
        <f>IF(ISNA(VLOOKUP($A238,'[2]1516 Exp_Rev Access'!$F$7:$GB$306,46,FALSE)),"",VLOOKUP($A238,'[2]1516 Exp_Rev Access'!$F$7:$GB$306,46,FALSE))</f>
        <v>0</v>
      </c>
      <c r="BI238" s="99">
        <f>IF(ISNA(VLOOKUP($A238,'[2]1516 Exp_Rev Access'!$F$7:$GB$306,47,FALSE)),"",VLOOKUP($A238,'[2]1516 Exp_Rev Access'!$F$7:$GB$306,47,FALSE))</f>
        <v>4526.2299999999996</v>
      </c>
      <c r="BJ238" s="99">
        <f>IF(ISNA(VLOOKUP($A238,'[2]1516 Exp_Rev Access'!$F$7:$GB$306,48,FALSE)),"",VLOOKUP($A238,'[2]1516 Exp_Rev Access'!$F$7:$GB$306,48,FALSE))</f>
        <v>267860.67</v>
      </c>
      <c r="BK238" s="99">
        <f>IF(ISNA(VLOOKUP($A238,'[2]1516 Exp_Rev Access'!$F$7:$GB$306,49,FALSE)),"",VLOOKUP($A238,'[2]1516 Exp_Rev Access'!$F$7:$GB$306,49,FALSE))</f>
        <v>0</v>
      </c>
      <c r="BL238" s="99">
        <f>IF(ISNA(VLOOKUP($A238,'[2]1516 Exp_Rev Access'!$F$7:$GB$306,50,FALSE)),"",VLOOKUP($A238,'[2]1516 Exp_Rev Access'!$F$7:$GB$306,50,FALSE))</f>
        <v>0</v>
      </c>
      <c r="BM238" s="99">
        <f>IF(ISNA(VLOOKUP($A238,'[2]1516 Exp_Rev Access'!$F$7:$GB$306,51,FALSE)),"",VLOOKUP($A238,'[2]1516 Exp_Rev Access'!$F$7:$GB$306,51,FALSE))</f>
        <v>0</v>
      </c>
      <c r="BN238" s="99">
        <f>IF(ISNA(VLOOKUP($A238,'[2]1516 Exp_Rev Access'!$F$7:$GB$306,52,FALSE)),"",VLOOKUP($A238,'[2]1516 Exp_Rev Access'!$F$7:$GB$306,52,FALSE))</f>
        <v>0</v>
      </c>
      <c r="BO238" s="99">
        <f>IF(ISNA(VLOOKUP($A238,'[2]1516 Exp_Rev Access'!$F$7:$GB$306,53,FALSE)),"",VLOOKUP($A238,'[2]1516 Exp_Rev Access'!$F$7:$GB$306,53,FALSE))</f>
        <v>0</v>
      </c>
      <c r="BP238" s="99">
        <f>IF(ISNA(VLOOKUP($A238,'[2]1516 Exp_Rev Access'!$F$7:$GB$306,54,FALSE)),"",VLOOKUP($A238,'[2]1516 Exp_Rev Access'!$F$7:$GB$306,54,FALSE))</f>
        <v>0</v>
      </c>
      <c r="BQ238" s="99">
        <f>IF(ISNA(VLOOKUP($A238,'[2]1516 Exp_Rev Access'!$F$7:$GB$306,55,FALSE)),"",VLOOKUP($A238,'[2]1516 Exp_Rev Access'!$F$7:$GB$306,55,FALSE))</f>
        <v>0</v>
      </c>
      <c r="BR238" s="99">
        <f>IF(ISNA(VLOOKUP($A238,'[2]1516 Exp_Rev Access'!$F$7:$GB$306,56,FALSE)),"",VLOOKUP($A238,'[2]1516 Exp_Rev Access'!$F$7:$GB$306,56,FALSE))</f>
        <v>0</v>
      </c>
      <c r="BS238" s="99">
        <f>IF(ISNA(VLOOKUP($A238,'[2]1516 Exp_Rev Access'!$F$7:$GB$306,57,FALSE)),"",VLOOKUP($A238,'[2]1516 Exp_Rev Access'!$F$7:$GB$306,57,FALSE))</f>
        <v>0</v>
      </c>
      <c r="BT238" s="99">
        <f>IF(ISNA(VLOOKUP($A238,'[2]1516 Exp_Rev Access'!$F$7:$GB$306,58,FALSE)),"",VLOOKUP($A238,'[2]1516 Exp_Rev Access'!$F$7:$GB$306,58,FALSE))</f>
        <v>0</v>
      </c>
      <c r="BU238" s="102">
        <f t="shared" si="313"/>
        <v>980859.55</v>
      </c>
      <c r="BV238" s="72">
        <f t="shared" si="314"/>
        <v>0.16107878627737388</v>
      </c>
      <c r="BW238" s="94">
        <f t="shared" si="315"/>
        <v>2158.0593386284136</v>
      </c>
      <c r="BX238" s="99">
        <f>IF(ISNA(VLOOKUP($A238,'[2]1516 Exp_Rev Access'!$F$7:$GB$306,59,FALSE)),"",VLOOKUP($A238,'[2]1516 Exp_Rev Access'!$F$7:$GB$306,59,FALSE))</f>
        <v>0</v>
      </c>
      <c r="BY238" s="99">
        <f>IF(ISNA(VLOOKUP($A238,'[2]1516 Exp_Rev Access'!$F$7:$GB$306,60,FALSE)),"",VLOOKUP($A238,'[2]1516 Exp_Rev Access'!$F$7:$GB$306,60,FALSE))</f>
        <v>0</v>
      </c>
      <c r="BZ238" s="99">
        <f>IF(ISNA(VLOOKUP($A238,'[2]1516 Exp_Rev Access'!$F$7:$GB$306,61,FALSE)),"",VLOOKUP($A238,'[2]1516 Exp_Rev Access'!$F$7:$GB$306,61,FALSE))</f>
        <v>0</v>
      </c>
      <c r="CA238" s="99">
        <f>IF(ISNA(VLOOKUP($A238,'[2]1516 Exp_Rev Access'!$F$7:$GB$306,62,FALSE)),"",VLOOKUP($A238,'[2]1516 Exp_Rev Access'!$F$7:$GB$306,62,FALSE))</f>
        <v>5366.47</v>
      </c>
      <c r="CB238" s="99">
        <f>IF(ISNA(VLOOKUP($A238,'[2]1516 Exp_Rev Access'!$F$7:$GB$306,63,FALSE)),"",VLOOKUP($A238,'[2]1516 Exp_Rev Access'!$F$7:$GB$306,63,FALSE))</f>
        <v>0</v>
      </c>
      <c r="CC238" s="99">
        <f>IF(ISNA(VLOOKUP($A238,'[2]1516 Exp_Rev Access'!$F$7:$GB$306,64,FALSE)),"",VLOOKUP($A238,'[2]1516 Exp_Rev Access'!$F$7:$GB$306,64,FALSE))</f>
        <v>0</v>
      </c>
      <c r="CD238" s="101">
        <f t="shared" si="316"/>
        <v>5366.47</v>
      </c>
      <c r="CE238" s="72">
        <f t="shared" si="317"/>
        <v>8.8129281525977765E-4</v>
      </c>
      <c r="CF238" s="103">
        <f t="shared" si="318"/>
        <v>11.807154958086732</v>
      </c>
      <c r="CG238" s="99">
        <f>IF(ISNA(VLOOKUP($A238,'[2]1516 Exp_Rev Access'!$F$7:$GB$306,65,FALSE)),"",VLOOKUP($A238,'[2]1516 Exp_Rev Access'!$F$7:$GB$306,65,FALSE))</f>
        <v>0</v>
      </c>
      <c r="CH238" s="99">
        <f>IF(ISNA(VLOOKUP($A238,'[2]1516 Exp_Rev Access'!$F$7:$GB$306,66,FALSE)),"",VLOOKUP($A238,'[2]1516 Exp_Rev Access'!$F$7:$GB$306,66,FALSE))</f>
        <v>0</v>
      </c>
      <c r="CI238" s="99">
        <f>IF(ISNA(VLOOKUP($A238,'[2]1516 Exp_Rev Access'!$F$7:$GB$306,67,FALSE)),"",VLOOKUP($A238,'[2]1516 Exp_Rev Access'!$F$7:$GB$306,67,FALSE))</f>
        <v>0</v>
      </c>
      <c r="CJ238" s="99">
        <f>IF(ISNA(VLOOKUP($A238,'[2]1516 Exp_Rev Access'!$F$7:$GB$306,68,FALSE)),"",VLOOKUP($A238,'[2]1516 Exp_Rev Access'!$F$7:$GB$306,68,FALSE))</f>
        <v>0</v>
      </c>
      <c r="CK238" s="99">
        <f>IF(ISNA(VLOOKUP($A238,'[2]1516 Exp_Rev Access'!$F$7:$GB$306,69,FALSE)),"",VLOOKUP($A238,'[2]1516 Exp_Rev Access'!$F$7:$GB$306,69,FALSE))</f>
        <v>0</v>
      </c>
      <c r="CL238" s="99">
        <f>IF(ISNA(VLOOKUP($A238,'[2]1516 Exp_Rev Access'!$F$7:$GB$306,70,FALSE)),"",VLOOKUP($A238,'[2]1516 Exp_Rev Access'!$F$7:$GB$306,70,FALSE))</f>
        <v>0</v>
      </c>
      <c r="CM238" s="99">
        <f>IF(ISNA(VLOOKUP($A238,'[2]1516 Exp_Rev Access'!$F$7:$GB$306,71,FALSE)),"",VLOOKUP($A238,'[2]1516 Exp_Rev Access'!$F$7:$GB$306,71,FALSE))</f>
        <v>0</v>
      </c>
      <c r="CN238" s="99">
        <f>IF(ISNA(VLOOKUP($A238,'[2]1516 Exp_Rev Access'!$F$7:$GB$306,72,FALSE)),"",VLOOKUP($A238,'[2]1516 Exp_Rev Access'!$F$7:$GB$306,72,FALSE))</f>
        <v>0</v>
      </c>
      <c r="CO238" s="99">
        <f>IF(ISNA(VLOOKUP($A238,'[2]1516 Exp_Rev Access'!$F$7:$GB$306,73,FALSE)),"",VLOOKUP($A238,'[2]1516 Exp_Rev Access'!$F$7:$GB$306,73,FALSE))</f>
        <v>0</v>
      </c>
      <c r="CP238" s="99">
        <f>IF(ISNA(VLOOKUP($A238,'[2]1516 Exp_Rev Access'!$F$7:$GB$306,74,FALSE)),"",VLOOKUP($A238,'[2]1516 Exp_Rev Access'!$F$7:$GB$306,74,FALSE))</f>
        <v>0</v>
      </c>
      <c r="CQ238" s="99">
        <f>IF(ISNA(VLOOKUP($A238,'[2]1516 Exp_Rev Access'!$F$7:$GB$306,75,FALSE)),"",VLOOKUP($A238,'[2]1516 Exp_Rev Access'!$F$7:$GB$306,75,FALSE))</f>
        <v>0</v>
      </c>
      <c r="CR238" s="99">
        <f>IF(ISNA(VLOOKUP($A238,'[2]1516 Exp_Rev Access'!$F$7:$GB$306,76,FALSE)),"",VLOOKUP($A238,'[2]1516 Exp_Rev Access'!$F$7:$GB$306,76,FALSE))</f>
        <v>4077.13</v>
      </c>
      <c r="CS238" s="99">
        <f>IF(ISNA(VLOOKUP($A238,'[2]1516 Exp_Rev Access'!$F$7:$GB$306,77,FALSE)),"",VLOOKUP($A238,'[2]1516 Exp_Rev Access'!$F$7:$GB$306,77,FALSE))</f>
        <v>0</v>
      </c>
      <c r="CT238" s="99">
        <f>IF(ISNA(VLOOKUP($A238,'[2]1516 Exp_Rev Access'!$F$7:$GB$306,78,FALSE)),"",VLOOKUP($A238,'[2]1516 Exp_Rev Access'!$F$7:$GB$306,78,FALSE))</f>
        <v>115726.59</v>
      </c>
      <c r="CU238" s="99">
        <f>IF(ISNA(VLOOKUP($A238,'[2]1516 Exp_Rev Access'!$F$7:$GB$306,79,FALSE)),"",VLOOKUP($A238,'[2]1516 Exp_Rev Access'!$F$7:$GB$306,79,FALSE))</f>
        <v>41733</v>
      </c>
      <c r="CV238" s="99">
        <f>IF(ISNA(VLOOKUP($A238,'[2]1516 Exp_Rev Access'!$F$7:$GB$306,80,FALSE)),"",VLOOKUP($A238,'[2]1516 Exp_Rev Access'!$F$7:$GB$306,80,FALSE))</f>
        <v>0</v>
      </c>
      <c r="CW238" s="99">
        <f>IF(ISNA(VLOOKUP($A238,'[2]1516 Exp_Rev Access'!$F$7:$GB$306,81,FALSE)),"",VLOOKUP($A238,'[2]1516 Exp_Rev Access'!$F$7:$GB$306,81,FALSE))</f>
        <v>0</v>
      </c>
      <c r="CX238" s="99">
        <f>IF(ISNA(VLOOKUP($A238,'[2]1516 Exp_Rev Access'!$F$7:$GB$306,82,FALSE)),"",VLOOKUP($A238,'[2]1516 Exp_Rev Access'!$F$7:$GB$306,82,FALSE))</f>
        <v>0</v>
      </c>
      <c r="CY238" s="99">
        <f>IF(ISNA(VLOOKUP($A238,'[2]1516 Exp_Rev Access'!$F$7:$GB$306,83,FALSE)),"",VLOOKUP($A238,'[2]1516 Exp_Rev Access'!$F$7:$GB$306,83,FALSE))</f>
        <v>0</v>
      </c>
      <c r="CZ238" s="99">
        <f>IF(ISNA(VLOOKUP($A238,'[2]1516 Exp_Rev Access'!$F$7:$GB$306,84,FALSE)),"",VLOOKUP($A238,'[2]1516 Exp_Rev Access'!$F$7:$GB$306,84,FALSE))</f>
        <v>0</v>
      </c>
      <c r="DA238" s="99">
        <f>IF(ISNA(VLOOKUP($A238,'[2]1516 Exp_Rev Access'!$F$7:$GB$306,85,FALSE)),"",VLOOKUP($A238,'[2]1516 Exp_Rev Access'!$F$7:$GB$306,85,FALSE))</f>
        <v>0</v>
      </c>
      <c r="DB238" s="99">
        <f>IF(ISNA(VLOOKUP($A238,'[2]1516 Exp_Rev Access'!$F$7:$GB$306,86,FALSE)),"",VLOOKUP($A238,'[2]1516 Exp_Rev Access'!$F$7:$GB$306,86,FALSE))</f>
        <v>0</v>
      </c>
      <c r="DC238" s="99">
        <f>IF(ISNA(VLOOKUP($A238,'[2]1516 Exp_Rev Access'!$F$7:$GB$306,87,FALSE)),"",VLOOKUP($A238,'[2]1516 Exp_Rev Access'!$F$7:$GB$306,87,FALSE))</f>
        <v>0</v>
      </c>
      <c r="DD238" s="99">
        <f>IF(ISNA(VLOOKUP($A238,'[2]1516 Exp_Rev Access'!$F$7:$GB$306,88,FALSE)),"",VLOOKUP($A238,'[2]1516 Exp_Rev Access'!$F$7:$GB$306,88,FALSE))</f>
        <v>0</v>
      </c>
      <c r="DE238" s="99">
        <f>IF(ISNA(VLOOKUP($A238,'[2]1516 Exp_Rev Access'!$F$7:$GB$306,89,FALSE)),"",VLOOKUP($A238,'[2]1516 Exp_Rev Access'!$F$7:$GB$306,89,FALSE))</f>
        <v>0</v>
      </c>
      <c r="DF238" s="99">
        <f>IF(ISNA(VLOOKUP($A238,'[2]1516 Exp_Rev Access'!$F$7:$GB$306,90,FALSE)),"",VLOOKUP($A238,'[2]1516 Exp_Rev Access'!$F$7:$GB$306,90,FALSE))</f>
        <v>0</v>
      </c>
      <c r="DG238" s="99">
        <f>IF(ISNA(VLOOKUP($A238,'[2]1516 Exp_Rev Access'!$F$7:$GB$306,91,FALSE)),"",VLOOKUP($A238,'[2]1516 Exp_Rev Access'!$F$7:$GB$306,91,FALSE))</f>
        <v>0</v>
      </c>
      <c r="DH238" s="99">
        <f>IF(ISNA(VLOOKUP($A238,'[2]1516 Exp_Rev Access'!$F$7:$GB$306,92,FALSE)),"",VLOOKUP($A238,'[2]1516 Exp_Rev Access'!$F$7:$GB$306,92,FALSE))</f>
        <v>138097.60000000001</v>
      </c>
      <c r="DI238" s="99">
        <f>IF(ISNA(VLOOKUP($A238,'[2]1516 Exp_Rev Access'!$F$7:$GB$306,93,FALSE)),"",VLOOKUP($A238,'[2]1516 Exp_Rev Access'!$F$7:$GB$306,93,FALSE))</f>
        <v>0</v>
      </c>
      <c r="DJ238" s="99">
        <f>IF(ISNA(VLOOKUP($A238,'[2]1516 Exp_Rev Access'!$F$7:$GB$306,94,FALSE)),"",VLOOKUP($A238,'[2]1516 Exp_Rev Access'!$F$7:$GB$306,94,FALSE))</f>
        <v>0</v>
      </c>
      <c r="DK238" s="99">
        <f>IF(ISNA(VLOOKUP($A238,'[2]1516 Exp_Rev Access'!$F$7:$GB$306,95,FALSE)),"",VLOOKUP($A238,'[2]1516 Exp_Rev Access'!$F$7:$GB$306,95,FALSE))</f>
        <v>0</v>
      </c>
      <c r="DL238" s="99">
        <f>IF(ISNA(VLOOKUP($A238,'[2]1516 Exp_Rev Access'!$F$7:$GB$306,96,FALSE)),"",VLOOKUP($A238,'[2]1516 Exp_Rev Access'!$F$7:$GB$306,96,FALSE))</f>
        <v>0</v>
      </c>
      <c r="DM238" s="99">
        <f>IF(ISNA(VLOOKUP($A238,'[2]1516 Exp_Rev Access'!$F$7:$GB$306,97,FALSE)),"",VLOOKUP($A238,'[2]1516 Exp_Rev Access'!$F$7:$GB$306,97,FALSE))</f>
        <v>0</v>
      </c>
      <c r="DN238" s="99">
        <f>IF(ISNA(VLOOKUP($A238,'[2]1516 Exp_Rev Access'!$F$7:$GB$306,98,FALSE)),"",VLOOKUP($A238,'[2]1516 Exp_Rev Access'!$F$7:$GB$306,98,FALSE))</f>
        <v>0</v>
      </c>
      <c r="DO238" s="99">
        <f>IF(ISNA(VLOOKUP($A238,'[2]1516 Exp_Rev Access'!$F$7:$GB$306,99,FALSE)),"",VLOOKUP($A238,'[2]1516 Exp_Rev Access'!$F$7:$GB$306,99,FALSE))</f>
        <v>0</v>
      </c>
      <c r="DP238" s="99">
        <f>IF(ISNA(VLOOKUP($A238,'[2]1516 Exp_Rev Access'!$F$7:$GB$306,100,FALSE)),"",VLOOKUP($A238,'[2]1516 Exp_Rev Access'!$F$7:$GB$306,100,FALSE))</f>
        <v>0</v>
      </c>
      <c r="DQ238" s="99">
        <f>IF(ISNA(VLOOKUP($A238,'[2]1516 Exp_Rev Access'!$F$7:$GB$306,101,FALSE)),"",VLOOKUP($A238,'[2]1516 Exp_Rev Access'!$F$7:$GB$306,101,FALSE))</f>
        <v>0</v>
      </c>
      <c r="DR238" s="99">
        <f>IF(ISNA(VLOOKUP($A238,'[2]1516 Exp_Rev Access'!$F$7:$GB$306,102,FALSE)),"",VLOOKUP($A238,'[2]1516 Exp_Rev Access'!$F$7:$GB$306,102,FALSE))</f>
        <v>0</v>
      </c>
      <c r="DS238" s="99">
        <f>IF(ISNA(VLOOKUP($A238,'[2]1516 Exp_Rev Access'!$F$7:$GB$306,103,FALSE)),"",VLOOKUP($A238,'[2]1516 Exp_Rev Access'!$F$7:$GB$306,103,FALSE))</f>
        <v>0</v>
      </c>
      <c r="DT238" s="99">
        <f>IF(ISNA(VLOOKUP($A238,'[2]1516 Exp_Rev Access'!$F$7:$GB$306,104,FALSE)),"",VLOOKUP($A238,'[2]1516 Exp_Rev Access'!$F$7:$GB$306,104,FALSE))</f>
        <v>0</v>
      </c>
      <c r="DU238" s="99">
        <f>IF(ISNA(VLOOKUP($A238,'[2]1516 Exp_Rev Access'!$F$7:$GB$306,105,FALSE)),"",VLOOKUP($A238,'[2]1516 Exp_Rev Access'!$F$7:$GB$306,105,FALSE))</f>
        <v>0</v>
      </c>
      <c r="DV238" s="99">
        <f>IF(ISNA(VLOOKUP($A238,'[2]1516 Exp_Rev Access'!$F$7:$GB$306,106,FALSE)),"",VLOOKUP($A238,'[2]1516 Exp_Rev Access'!$F$7:$GB$306,106,FALSE))</f>
        <v>0</v>
      </c>
      <c r="DW238" s="99">
        <f>IF(ISNA(VLOOKUP($A238,'[2]1516 Exp_Rev Access'!$F$7:$GB$306,107,FALSE)),"",VLOOKUP($A238,'[2]1516 Exp_Rev Access'!$F$7:$GB$306,107,FALSE))</f>
        <v>0</v>
      </c>
      <c r="DX238" s="99">
        <f>IF(ISNA(VLOOKUP($A238,'[2]1516 Exp_Rev Access'!$F$7:$GB$306,108,FALSE)),"",VLOOKUP($A238,'[2]1516 Exp_Rev Access'!$F$7:$GB$306,108,FALSE))</f>
        <v>0</v>
      </c>
      <c r="DY238" s="99">
        <f>IF(ISNA(VLOOKUP($A238,'[2]1516 Exp_Rev Access'!$F$7:$GB$306,109,FALSE)),"",VLOOKUP($A238,'[2]1516 Exp_Rev Access'!$F$7:$GB$306,109,FALSE))</f>
        <v>0</v>
      </c>
      <c r="DZ238" s="99">
        <f>IF(ISNA(VLOOKUP($A238,'[2]1516 Exp_Rev Access'!$F$7:$GB$306,110,FALSE)),"",VLOOKUP($A238,'[2]1516 Exp_Rev Access'!$F$7:$GB$306,110,FALSE))</f>
        <v>0</v>
      </c>
      <c r="EA238" s="99">
        <f>IF(ISNA(VLOOKUP($A238,'[2]1516 Exp_Rev Access'!$F$7:$GB$306,111,FALSE)),"",VLOOKUP($A238,'[2]1516 Exp_Rev Access'!$F$7:$GB$306,111,FALSE))</f>
        <v>0</v>
      </c>
      <c r="EB238" s="99">
        <f>IF(ISNA(VLOOKUP($A238,'[2]1516 Exp_Rev Access'!$F$7:$GB$306,112,FALSE)),"",VLOOKUP($A238,'[2]1516 Exp_Rev Access'!$F$7:$GB$306,112,FALSE))</f>
        <v>0</v>
      </c>
      <c r="EC238" s="99">
        <f>IF(ISNA(VLOOKUP($A238,'[2]1516 Exp_Rev Access'!$F$7:$GB$306,113,FALSE)),"",VLOOKUP($A238,'[2]1516 Exp_Rev Access'!$F$7:$GB$306,113,FALSE))</f>
        <v>0</v>
      </c>
      <c r="ED238" s="99">
        <f>IF(ISNA(VLOOKUP($A238,'[2]1516 Exp_Rev Access'!$F$7:$GB$306,114,FALSE)),"",VLOOKUP($A238,'[2]1516 Exp_Rev Access'!$F$7:$GB$306,114,FALSE))</f>
        <v>0</v>
      </c>
      <c r="EE238" s="99">
        <f>IF(ISNA(VLOOKUP($A238,'[2]1516 Exp_Rev Access'!$F$7:$GB$306,115,FALSE)),"",VLOOKUP($A238,'[2]1516 Exp_Rev Access'!$F$7:$GB$306,115,FALSE))</f>
        <v>0</v>
      </c>
      <c r="EF238" s="99">
        <f>IF(ISNA(VLOOKUP($A238,'[2]1516 Exp_Rev Access'!$F$7:$GB$306,116,FALSE)),"",VLOOKUP($A238,'[2]1516 Exp_Rev Access'!$F$7:$GB$306,116,FALSE))</f>
        <v>0</v>
      </c>
      <c r="EG238" s="99">
        <f>IF(ISNA(VLOOKUP($A238,'[2]1516 Exp_Rev Access'!$F$7:$GB$306,117,FALSE)),"",VLOOKUP($A238,'[2]1516 Exp_Rev Access'!$F$7:$GB$306,117,FALSE))</f>
        <v>0</v>
      </c>
      <c r="EH238" s="99">
        <f>IF(ISNA(VLOOKUP($A238,'[2]1516 Exp_Rev Access'!$F$7:$GB$306,118,FALSE)),"",VLOOKUP($A238,'[2]1516 Exp_Rev Access'!$F$7:$GB$306,118,FALSE))</f>
        <v>0</v>
      </c>
      <c r="EI238" s="99">
        <f>IF(ISNA(VLOOKUP($A238,'[2]1516 Exp_Rev Access'!$F$7:$GB$306,119,FALSE)),"",VLOOKUP($A238,'[2]1516 Exp_Rev Access'!$F$7:$GB$306,119,FALSE))</f>
        <v>0</v>
      </c>
      <c r="EJ238" s="99">
        <f>IF(ISNA(VLOOKUP($A238,'[2]1516 Exp_Rev Access'!$F$7:$GB$306,120,FALSE)),"",VLOOKUP($A238,'[2]1516 Exp_Rev Access'!$F$7:$GB$306,120,FALSE))</f>
        <v>0</v>
      </c>
      <c r="EK238" s="99">
        <f>IF(ISNA(VLOOKUP($A238,'[2]1516 Exp_Rev Access'!$F$7:$GB$306,121,FALSE)),"",VLOOKUP($A238,'[2]1516 Exp_Rev Access'!$F$7:$GB$306,121,FALSE))</f>
        <v>0</v>
      </c>
      <c r="EL238" s="99">
        <f>IF(ISNA(VLOOKUP($A238,'[2]1516 Exp_Rev Access'!$F$7:$GB$306,122,FALSE)),"",VLOOKUP($A238,'[2]1516 Exp_Rev Access'!$F$7:$GB$306,122,FALSE))</f>
        <v>0</v>
      </c>
      <c r="EM238" s="99">
        <f>IF(ISNA(VLOOKUP($A238,'[2]1516 Exp_Rev Access'!$F$7:$GB$306,123,FALSE)),"",VLOOKUP($A238,'[2]1516 Exp_Rev Access'!$F$7:$GB$306,123,FALSE))</f>
        <v>0</v>
      </c>
      <c r="EN238" s="99">
        <f>IF(ISNA(VLOOKUP($A238,'[2]1516 Exp_Rev Access'!$F$7:$GB$306,124,FALSE)),"",VLOOKUP($A238,'[2]1516 Exp_Rev Access'!$F$7:$GB$306,124,FALSE))</f>
        <v>0</v>
      </c>
      <c r="EO238" s="99">
        <f>IF(ISNA(VLOOKUP($A238,'[2]1516 Exp_Rev Access'!$F$7:$GB$306,125,FALSE)),"",VLOOKUP($A238,'[2]1516 Exp_Rev Access'!$F$7:$GB$306,125,FALSE))</f>
        <v>0</v>
      </c>
      <c r="EP238" s="99">
        <f>IF(ISNA(VLOOKUP($A238,'[2]1516 Exp_Rev Access'!$F$7:$GB$306,126,FALSE)),"",VLOOKUP($A238,'[2]1516 Exp_Rev Access'!$F$7:$GB$306,126,FALSE))</f>
        <v>0</v>
      </c>
      <c r="EQ238" s="99">
        <f>IF(ISNA(VLOOKUP($A238,'[2]1516 Exp_Rev Access'!$F$7:$GB$306,127,FALSE)),"",VLOOKUP($A238,'[2]1516 Exp_Rev Access'!$F$7:$GB$306,127,FALSE))</f>
        <v>0</v>
      </c>
      <c r="ER238" s="99">
        <f>IF(ISNA(VLOOKUP($A238,'[2]1516 Exp_Rev Access'!$F$7:$GB$306,128,FALSE)),"",VLOOKUP($A238,'[2]1516 Exp_Rev Access'!$F$7:$GB$306,128,FALSE))</f>
        <v>0</v>
      </c>
      <c r="ES238" s="99">
        <f>IF(ISNA(VLOOKUP($A238,'[2]1516 Exp_Rev Access'!$F$7:$GB$306,129,FALSE)),"",VLOOKUP($A238,'[2]1516 Exp_Rev Access'!$F$7:$GB$306,129,FALSE))</f>
        <v>0</v>
      </c>
      <c r="ET238" s="99">
        <f>IF(ISNA(VLOOKUP($A238,'[2]1516 Exp_Rev Access'!$F$7:$GB$306,130,FALSE)),"",VLOOKUP($A238,'[2]1516 Exp_Rev Access'!$F$7:$GB$306,130,FALSE))</f>
        <v>0</v>
      </c>
      <c r="EU238" s="99">
        <f>IF(ISNA(VLOOKUP($A238,'[2]1516 Exp_Rev Access'!$F$7:$GB$306,131,FALSE)),"",VLOOKUP($A238,'[2]1516 Exp_Rev Access'!$F$7:$GB$306,131,FALSE))</f>
        <v>0</v>
      </c>
      <c r="EV238" s="99">
        <f>IF(ISNA(VLOOKUP($A238,'[2]1516 Exp_Rev Access'!$F$7:$GB$306,132,FALSE)),"",VLOOKUP($A238,'[2]1516 Exp_Rev Access'!$F$7:$GB$306,132,FALSE))</f>
        <v>0</v>
      </c>
      <c r="EW238" s="99">
        <f>IF(ISNA(VLOOKUP($A238,'[2]1516 Exp_Rev Access'!$F$7:$GB$306,133,FALSE)),"",VLOOKUP($A238,'[2]1516 Exp_Rev Access'!$F$7:$GB$306,133,FALSE))</f>
        <v>0</v>
      </c>
      <c r="EX238" s="99">
        <f>IF(ISNA(VLOOKUP($A238,'[2]1516 Exp_Rev Access'!$F$7:$GB$306,134,FALSE)),"",VLOOKUP($A238,'[2]1516 Exp_Rev Access'!$F$7:$GB$306,134,FALSE))</f>
        <v>0</v>
      </c>
      <c r="EY238" s="99">
        <f>IF(ISNA(VLOOKUP($A238,'[2]1516 Exp_Rev Access'!$F$7:$GB$306,135,FALSE)),"",VLOOKUP($A238,'[2]1516 Exp_Rev Access'!$F$7:$GB$306,135,FALSE))</f>
        <v>0</v>
      </c>
      <c r="EZ238" s="99">
        <f>IF(ISNA(VLOOKUP($A238,'[2]1516 Exp_Rev Access'!$F$7:$GB$306,136,FALSE)),"",VLOOKUP($A238,'[2]1516 Exp_Rev Access'!$F$7:$GB$306,136,FALSE))</f>
        <v>0</v>
      </c>
      <c r="FA238" s="99">
        <f>IF(ISNA(VLOOKUP($A238,'[2]1516 Exp_Rev Access'!$F$7:$GB$306,137,FALSE)),"",VLOOKUP($A238,'[2]1516 Exp_Rev Access'!$F$7:$GB$306,137,FALSE))</f>
        <v>0</v>
      </c>
      <c r="FB238" s="99">
        <f>IF(ISNA(VLOOKUP($A238,'[2]1516 Exp_Rev Access'!$F$7:$GB$306,138,FALSE)),"",VLOOKUP($A238,'[2]1516 Exp_Rev Access'!$F$7:$GB$306,138,FALSE))</f>
        <v>0</v>
      </c>
      <c r="FC238" s="99">
        <f>IF(ISNA(VLOOKUP($A238,'[2]1516 Exp_Rev Access'!$F$7:$GB$306,139,FALSE)),"",VLOOKUP($A238,'[2]1516 Exp_Rev Access'!$F$7:$GB$306,139,FALSE))</f>
        <v>0</v>
      </c>
      <c r="FD238" s="99">
        <f>IF(ISNA(VLOOKUP($A238,'[2]1516 Exp_Rev Access'!$F$7:$FS$306,140,FALSE)),"",VLOOKUP($A238,'[2]1516 Exp_Rev Access'!$F$7:$FS$306,140,FALSE))</f>
        <v>0</v>
      </c>
      <c r="FE238" s="99">
        <f>IF(ISNA(VLOOKUP($A238,'[2]1516 Exp_Rev Access'!$F$7:$FS$306,141,FALSE)),"",VLOOKUP($A238,'[2]1516 Exp_Rev Access'!$F$7:$FS$306,141,FALSE))</f>
        <v>0</v>
      </c>
      <c r="FF238" s="99">
        <f>IF(ISNA(VLOOKUP($A238,'[2]1516 Exp_Rev Access'!$F$7:$FS$306,142,FALSE)),"",VLOOKUP($A238,'[2]1516 Exp_Rev Access'!$F$7:$FS$306,142,FALSE))</f>
        <v>0</v>
      </c>
      <c r="FG238" s="99">
        <f>IF(ISNA(VLOOKUP($A238,'[2]1516 Exp_Rev Access'!$F$7:$FS$306,143,FALSE)),"",VLOOKUP($A238,'[2]1516 Exp_Rev Access'!$F$7:$FS$306,143,FALSE))</f>
        <v>0</v>
      </c>
      <c r="FH238" s="99">
        <f>IF(ISNA(VLOOKUP($A238,'[2]1516 Exp_Rev Access'!$F$7:$FS$306,144,FALSE)),"",VLOOKUP($A238,'[2]1516 Exp_Rev Access'!$F$7:$FS$306,144,FALSE))</f>
        <v>0</v>
      </c>
      <c r="FI238" s="99">
        <f>IF(ISNA(VLOOKUP($A238,'[2]1516 Exp_Rev Access'!$F$7:$FS$306,145,FALSE)),"",VLOOKUP($A238,'[2]1516 Exp_Rev Access'!$F$7:$FS$306,145,FALSE))</f>
        <v>0</v>
      </c>
      <c r="FJ238" s="99">
        <f>IF(ISNA(VLOOKUP($A238,'[2]1516 Exp_Rev Access'!$F$7:$FS$306,146,FALSE)),"",VLOOKUP($A238,'[2]1516 Exp_Rev Access'!$F$7:$FS$306,146,FALSE))</f>
        <v>0</v>
      </c>
      <c r="FK238" s="99">
        <f>IF(ISNA(VLOOKUP($A238,'[2]1516 Exp_Rev Access'!$F$7:$FS$306,147,FALSE)),"",VLOOKUP($A238,'[2]1516 Exp_Rev Access'!$F$7:$FS$306,147,FALSE))</f>
        <v>0</v>
      </c>
      <c r="FL238" s="99">
        <f>IF(ISNA(VLOOKUP($A238,'[2]1516 Exp_Rev Access'!$F$7:$FS$306,148,FALSE)),"",VLOOKUP($A238,'[2]1516 Exp_Rev Access'!$F$7:$FS$306,148,FALSE))</f>
        <v>65694.92</v>
      </c>
      <c r="FM238" s="99">
        <f>IF(ISNA(VLOOKUP($A238,'[2]1516 Exp_Rev Access'!$F$7:$FS$306,149,FALSE)),"",VLOOKUP($A238,'[2]1516 Exp_Rev Access'!$F$7:$FS$306,149,FALSE))</f>
        <v>0</v>
      </c>
      <c r="FN238" s="99">
        <f>IF(ISNA(VLOOKUP($A238,'[2]1516 Exp_Rev Access'!$F$7:$FS$306,150,FALSE)),"",VLOOKUP($A238,'[2]1516 Exp_Rev Access'!$F$7:$FS$306,150,FALSE))</f>
        <v>0</v>
      </c>
      <c r="FO238" s="99">
        <f>IF(ISNA(VLOOKUP($A238,'[2]1516 Exp_Rev Access'!$F$7:$FS$306,151,FALSE)),"",VLOOKUP($A238,'[2]1516 Exp_Rev Access'!$F$7:$FS$306,151,FALSE))</f>
        <v>0</v>
      </c>
      <c r="FP238" s="99">
        <f>IF(ISNA(VLOOKUP($A238,'[2]1516 Exp_Rev Access'!$F$7:$FS$306,152,FALSE)),"",VLOOKUP($A238,'[2]1516 Exp_Rev Access'!$F$7:$FS$306,152,FALSE))</f>
        <v>0</v>
      </c>
      <c r="FQ238" s="99">
        <f>IF(ISNA(VLOOKUP($A238,'[2]1516 Exp_Rev Access'!$F$7:$FS$306,153,FALSE)),"",VLOOKUP($A238,'[2]1516 Exp_Rev Access'!$F$7:$FS$306,153,FALSE))</f>
        <v>7109.39</v>
      </c>
      <c r="FR238" s="101">
        <f t="shared" si="319"/>
        <v>372438.63</v>
      </c>
      <c r="FS238" s="72">
        <f t="shared" si="320"/>
        <v>6.1162642993288822E-2</v>
      </c>
      <c r="FT238" s="94">
        <f t="shared" si="321"/>
        <v>819.42890145431352</v>
      </c>
      <c r="FU238" s="99">
        <f>IF(ISNA(VLOOKUP($A238,'[2]1516 Exp_Rev Access'!$F$7:$GB$306,154,FALSE)),"",VLOOKUP($A238,'[2]1516 Exp_Rev Access'!$F$7:$GB$306,154,FALSE))</f>
        <v>0</v>
      </c>
      <c r="FV238" s="99">
        <f>IF(ISNA(VLOOKUP($A238,'[2]1516 Exp_Rev Access'!$F$7:$GB$306,155,FALSE)),"",VLOOKUP($A238,'[2]1516 Exp_Rev Access'!$F$7:$GB$306,155,FALSE))</f>
        <v>0</v>
      </c>
      <c r="FW238" s="99">
        <f>IF(ISNA(VLOOKUP($A238,'[2]1516 Exp_Rev Access'!$F$7:$GB$306,156,FALSE)),"",VLOOKUP($A238,'[2]1516 Exp_Rev Access'!$F$7:$GB$306,156,FALSE))</f>
        <v>0</v>
      </c>
      <c r="FX238" s="99">
        <f>IF(ISNA(VLOOKUP($A238,'[2]1516 Exp_Rev Access'!$F$7:$GB$306,157,FALSE)),"",VLOOKUP($A238,'[2]1516 Exp_Rev Access'!$F$7:$GB$306,157,FALSE))</f>
        <v>0</v>
      </c>
      <c r="FY238" s="99">
        <f>IF(ISNA(VLOOKUP($A238,'[2]1516 Exp_Rev Access'!$F$7:$GB$306,158,FALSE)),"",VLOOKUP($A238,'[2]1516 Exp_Rev Access'!$F$7:$GB$306,158,FALSE))</f>
        <v>0</v>
      </c>
      <c r="FZ238" s="99">
        <f>IF(ISNA(VLOOKUP($A238,'[2]1516 Exp_Rev Access'!$F$7:$GB$306,159,FALSE)),"",VLOOKUP($A238,'[2]1516 Exp_Rev Access'!$F$7:$GB$306,159,FALSE))</f>
        <v>0</v>
      </c>
      <c r="GA238" s="99">
        <f>IF(ISNA(VLOOKUP($A238,'[2]1516 Exp_Rev Access'!$F$7:$GB$306,160,FALSE)),"",VLOOKUP($A238,'[2]1516 Exp_Rev Access'!$F$7:$GB$306,160,FALSE))</f>
        <v>0</v>
      </c>
      <c r="GB238" s="99">
        <f>IF(ISNA(VLOOKUP($A238,'[2]1516 Exp_Rev Access'!$F$7:$GB$306,161,FALSE)),"",VLOOKUP($A238,'[2]1516 Exp_Rev Access'!$F$7:$GB$306,161,FALSE))</f>
        <v>0</v>
      </c>
      <c r="GC238" s="99">
        <f>IF(ISNA(VLOOKUP($A238,'[2]1516 Exp_Rev Access'!$F$7:$GB$306,162,FALSE)),"",VLOOKUP($A238,'[2]1516 Exp_Rev Access'!$F$7:$GB$306,162,FALSE))</f>
        <v>0</v>
      </c>
      <c r="GD238" s="99">
        <f>IF(ISNA(VLOOKUP($A238,'[2]1516 Exp_Rev Access'!$F$7:$GB$306,163,FALSE)),"",VLOOKUP($A238,'[2]1516 Exp_Rev Access'!$F$7:$GB$306,163,FALSE))</f>
        <v>0</v>
      </c>
      <c r="GE238" s="99">
        <f>IF(ISNA(VLOOKUP($A238,'[2]1516 Exp_Rev Access'!$F$7:$GB$306,164,FALSE)),"",VLOOKUP($A238,'[2]1516 Exp_Rev Access'!$F$7:$GB$306,164,FALSE))</f>
        <v>0</v>
      </c>
      <c r="GF238" s="99">
        <f>IF(ISNA(VLOOKUP($A238,'[2]1516 Exp_Rev Access'!$F$7:$GB$306,165,FALSE)),"",VLOOKUP($A238,'[2]1516 Exp_Rev Access'!$F$7:$GB$306,165,FALSE))</f>
        <v>0</v>
      </c>
      <c r="GG238" s="99">
        <f>IF(ISNA(VLOOKUP($A238,'[2]1516 Exp_Rev Access'!$F$7:$GB$306,166,FALSE)),"",VLOOKUP($A238,'[2]1516 Exp_Rev Access'!$F$7:$GB$306,166,FALSE))</f>
        <v>0</v>
      </c>
      <c r="GH238" s="99">
        <f>IF(ISNA(VLOOKUP($A238,'[2]1516 Exp_Rev Access'!$F$7:$GB$306,167,FALSE)),"",VLOOKUP($A238,'[2]1516 Exp_Rev Access'!$F$7:$GB$306,167,FALSE))</f>
        <v>0</v>
      </c>
      <c r="GI238" s="99">
        <f>IF(ISNA(VLOOKUP($A238,'[2]1516 Exp_Rev Access'!$F$7:$GB$306,168,FALSE)),"",VLOOKUP($A238,'[2]1516 Exp_Rev Access'!$F$7:$GB$306,168,FALSE))</f>
        <v>0</v>
      </c>
      <c r="GJ238" s="99">
        <f>IF(ISNA(VLOOKUP($A238,'[2]1516 Exp_Rev Access'!$F$7:$GB$306,169,FALSE)),"",VLOOKUP($A238,'[2]1516 Exp_Rev Access'!$F$7:$GB$306,169,FALSE))</f>
        <v>2980.34</v>
      </c>
      <c r="GK238" s="99">
        <f>IF(ISNA(VLOOKUP($A238,'[2]1516 Exp_Rev Access'!$F$7:$GB$306,170,FALSE)),"",VLOOKUP($A238,'[2]1516 Exp_Rev Access'!$F$7:$GB$306,170,FALSE))</f>
        <v>50574.720000000001</v>
      </c>
      <c r="GL238" s="99">
        <f>IF(ISNA(VLOOKUP($A238,'[2]1516 Exp_Rev Access'!$F$7:$GB$306,171,FALSE)),"",VLOOKUP($A238,'[2]1516 Exp_Rev Access'!$F$7:$GB$306,171,FALSE))</f>
        <v>13582.18</v>
      </c>
      <c r="GM238" s="99">
        <f>IF(ISNA(VLOOKUP($A238,'[2]1516 Exp_Rev Access'!$F$7:$GB$306,172,FALSE)),"",VLOOKUP($A238,'[2]1516 Exp_Rev Access'!$F$7:$GB$306,172,FALSE))</f>
        <v>0</v>
      </c>
      <c r="GN238" s="99">
        <f>IF(ISNA(VLOOKUP($A238,'[2]1516 Exp_Rev Access'!$F$7:$GB$306,173,FALSE)),"",VLOOKUP($A238,'[2]1516 Exp_Rev Access'!$F$7:$GB$306,173,FALSE))</f>
        <v>0</v>
      </c>
      <c r="GO238" s="99">
        <f>IF(ISNA(VLOOKUP($A238,'[2]1516 Exp_Rev Access'!$F$7:$GB$306,174,FALSE)),"",VLOOKUP($A238,'[2]1516 Exp_Rev Access'!$F$7:$GB$306,174,FALSE))</f>
        <v>0</v>
      </c>
      <c r="GP238" s="99">
        <f>IF(ISNA(VLOOKUP($A238,'[2]1516 Exp_Rev Access'!$F$7:$GB$306,175,FALSE)),"",VLOOKUP($A238,'[2]1516 Exp_Rev Access'!$F$7:$GB$306,175,FALSE))</f>
        <v>0</v>
      </c>
      <c r="GQ238" s="99">
        <f>IF(ISNA(VLOOKUP($A238,'[2]1516 Exp_Rev Access'!$F$7:$GB$306,176,FALSE)),"",VLOOKUP($A238,'[2]1516 Exp_Rev Access'!$F$7:$GB$306,176,FALSE))</f>
        <v>0</v>
      </c>
      <c r="GR238" s="99">
        <f>IF(ISNA(VLOOKUP($A238,'[2]1516 Exp_Rev Access'!$F$7:$GB$306,177,FALSE)),"",VLOOKUP($A238,'[2]1516 Exp_Rev Access'!$F$7:$GB$306,177,FALSE))</f>
        <v>0</v>
      </c>
      <c r="GS238" s="99">
        <f>IF(ISNA(VLOOKUP($A238,'[2]1516 Exp_Rev Access'!$F$7:$GB$306,178,FALSE)),"",VLOOKUP($A238,'[2]1516 Exp_Rev Access'!$F$7:$GB$306,178,FALSE))</f>
        <v>0</v>
      </c>
      <c r="GT238" s="101">
        <f t="shared" si="322"/>
        <v>67137.239999999991</v>
      </c>
      <c r="GU238" s="72">
        <f t="shared" si="323"/>
        <v>1.1025416567757081E-2</v>
      </c>
      <c r="GV238" s="84">
        <f t="shared" si="324"/>
        <v>147.71344964907263</v>
      </c>
    </row>
    <row r="239" spans="1:206" customFormat="1" ht="12" customHeight="1" x14ac:dyDescent="0.2">
      <c r="A239" s="96" t="s">
        <v>579</v>
      </c>
      <c r="B239" s="69" t="s">
        <v>580</v>
      </c>
      <c r="C239" s="80">
        <f>IF(ISNA(VLOOKUP($A239,'[2]1516 enrollment_Rev_Exp by size'!$A$6:$G$320,3,FALSE)),"",VLOOKUP($A239,'[2]1516 enrollment_Rev_Exp by size'!$A$6:$G$320,3,FALSE))</f>
        <v>444.50999999999993</v>
      </c>
      <c r="D239" s="97">
        <v>5876660.0099999998</v>
      </c>
      <c r="E239" s="80">
        <f t="shared" si="302"/>
        <v>5876660.0100000007</v>
      </c>
      <c r="F239" s="80">
        <f t="shared" si="303"/>
        <v>0</v>
      </c>
      <c r="G239" s="98">
        <f>IF(ISNA(VLOOKUP($A239,'[2]1516 Exp_Rev Access'!$F$7:$FS$306,2,FALSE)),"",VLOOKUP($A239,'[2]1516 Exp_Rev Access'!$F$7:$FS$306,2,FALSE))</f>
        <v>729883.15</v>
      </c>
      <c r="H239" s="98">
        <f>IF(ISNA(VLOOKUP($A239,'[2]1516 Exp_Rev Access'!$F$7:$FS$306,3,FALSE)),"",VLOOKUP($A239,'[2]1516 Exp_Rev Access'!$F$7:$FS$306,3,FALSE))</f>
        <v>0</v>
      </c>
      <c r="I239" s="98">
        <f>IF(ISNA(VLOOKUP($A239,'[2]1516 Exp_Rev Access'!$F$7:$FS$306,4,FALSE)),"",VLOOKUP($A239,'[2]1516 Exp_Rev Access'!$F$7:$FS$306,4,FALSE))</f>
        <v>184.93</v>
      </c>
      <c r="J239" s="98">
        <f>IF(ISNA(VLOOKUP($A239,'[2]1516 Exp_Rev Access'!$F$7:$FS$306,5,FALSE)),"",VLOOKUP($A239,'[2]1516 Exp_Rev Access'!$F$7:$FS$306,5,FALSE))</f>
        <v>181786.01</v>
      </c>
      <c r="K239" s="98">
        <f>IF(ISNA(VLOOKUP($A239,'[2]1516 Exp_Rev Access'!$F$7:$FS$306,6,FALSE)),"",VLOOKUP($A239,'[2]1516 Exp_Rev Access'!$F$7:$FS$306,6,FALSE))</f>
        <v>0</v>
      </c>
      <c r="L239" s="98">
        <f>IF(ISNA(VLOOKUP($A239,'[2]1516 Exp_Rev Access'!$F$7:$FS$306,7,FALSE)),"",VLOOKUP($A239,'[2]1516 Exp_Rev Access'!$F$7:$FS$306,7,FALSE))</f>
        <v>0</v>
      </c>
      <c r="M239" s="90">
        <f t="shared" si="304"/>
        <v>911854.09000000008</v>
      </c>
      <c r="N239" s="72">
        <f t="shared" si="305"/>
        <v>0.15516536407557124</v>
      </c>
      <c r="O239" s="73">
        <f t="shared" si="306"/>
        <v>2051.3691255539811</v>
      </c>
      <c r="P239" s="99">
        <f>IF(ISNA(VLOOKUP($A239,'[2]1516 Exp_Rev Access'!$F$7:$FS$306,8,FALSE)),"",VLOOKUP($A239,'[2]1516 Exp_Rev Access'!$F$7:$FS$306,8,FALSE))</f>
        <v>2187.3000000000002</v>
      </c>
      <c r="Q239" s="99">
        <f>IF(ISNA(VLOOKUP($A239,'[2]1516 Exp_Rev Access'!$F$7:$FS$306,9,FALSE)),"",VLOOKUP($A239,'[2]1516 Exp_Rev Access'!$F$7:$FS$306,9,FALSE))</f>
        <v>0</v>
      </c>
      <c r="R239" s="99">
        <f>IF(ISNA(VLOOKUP($A239,'[2]1516 Exp_Rev Access'!$F$7:$FS$306,10,FALSE)),"",VLOOKUP($A239,'[2]1516 Exp_Rev Access'!$F$7:$FS$306,10,FALSE))</f>
        <v>0</v>
      </c>
      <c r="S239" s="99">
        <f>IF(ISNA(VLOOKUP($A239,'[2]1516 Exp_Rev Access'!$F$7:$FS$306,11,FALSE)),"",VLOOKUP($A239,'[2]1516 Exp_Rev Access'!$F$7:$FS$306,11,FALSE))</f>
        <v>0</v>
      </c>
      <c r="T239" s="99">
        <f>IF(ISNA(VLOOKUP($A239,'[2]1516 Exp_Rev Access'!$F$7:$FS$306,12,FALSE)),"",VLOOKUP($A239,'[2]1516 Exp_Rev Access'!$F$7:$FS$306,12,FALSE))</f>
        <v>8840</v>
      </c>
      <c r="U239" s="99">
        <f>IF(ISNA(VLOOKUP($A239,'[2]1516 Exp_Rev Access'!$F$7:$FS$306,13,FALSE)),"",VLOOKUP($A239,'[2]1516 Exp_Rev Access'!$F$7:$FS$306,13,FALSE))</f>
        <v>0</v>
      </c>
      <c r="V239" s="99">
        <f>IF(ISNA(VLOOKUP($A239,'[2]1516 Exp_Rev Access'!$F$7:$FS$306,14,FALSE)),"",VLOOKUP($A239,'[2]1516 Exp_Rev Access'!$F$7:$FS$306,14,FALSE))</f>
        <v>0</v>
      </c>
      <c r="W239" s="99">
        <f>IF(ISNA(VLOOKUP($A239,'[2]1516 Exp_Rev Access'!$F$7:$FS$306,15,FALSE)),"",VLOOKUP($A239,'[2]1516 Exp_Rev Access'!$F$7:$FS$306,15,FALSE))</f>
        <v>0</v>
      </c>
      <c r="X239" s="99">
        <f>IF(ISNA(VLOOKUP($A239,'[2]1516 Exp_Rev Access'!$F$7:$FS$306,16,FALSE)),"",VLOOKUP($A239,'[2]1516 Exp_Rev Access'!$F$7:$FS$306,16,FALSE))</f>
        <v>51.2</v>
      </c>
      <c r="Y239" s="99">
        <f>IF(ISNA(VLOOKUP($A239,'[2]1516 Exp_Rev Access'!$F$7:$FS$306,17,FALSE)),"",VLOOKUP($A239,'[2]1516 Exp_Rev Access'!$F$7:$FS$306,17,FALSE))</f>
        <v>0</v>
      </c>
      <c r="Z239" s="99">
        <f>IF(ISNA(VLOOKUP($A239,'[2]1516 Exp_Rev Access'!$F$7:$FS$306,18,FALSE)),"",VLOOKUP($A239,'[2]1516 Exp_Rev Access'!$F$7:$FS$306,18,FALSE))</f>
        <v>0</v>
      </c>
      <c r="AA239" s="99">
        <f>IF(ISNA(VLOOKUP($A239,'[2]1516 Exp_Rev Access'!$F$7:$FS$306,19,FALSE)),"",VLOOKUP($A239,'[2]1516 Exp_Rev Access'!$F$7:$FS$306,19,FALSE))</f>
        <v>0</v>
      </c>
      <c r="AB239" s="99">
        <f>IF(ISNA(VLOOKUP($A239,'[2]1516 Exp_Rev Access'!$F$7:$FS$306,20,FALSE)),"",VLOOKUP($A239,'[2]1516 Exp_Rev Access'!$F$7:$FS$306,20,FALSE))</f>
        <v>0</v>
      </c>
      <c r="AC239" s="99">
        <f>IF(ISNA(VLOOKUP($A239,'[2]1516 Exp_Rev Access'!$F$7:$FS$306,21,FALSE)),"",VLOOKUP($A239,'[2]1516 Exp_Rev Access'!$F$7:$FS$306,21,FALSE))</f>
        <v>37508.82</v>
      </c>
      <c r="AD239" s="99">
        <f>IF(ISNA(VLOOKUP($A239,'[2]1516 Exp_Rev Access'!$F$7:$FS$306,22,FALSE)),"",VLOOKUP($A239,'[2]1516 Exp_Rev Access'!$F$7:$FS$306,22,FALSE))</f>
        <v>3113.05</v>
      </c>
      <c r="AE239" s="99">
        <f>IF(ISNA(VLOOKUP($A239,'[2]1516 Exp_Rev Access'!$F$7:$FS$306,23,FALSE)),"",VLOOKUP($A239,'[2]1516 Exp_Rev Access'!$F$7:$FS$306,23,FALSE))</f>
        <v>0</v>
      </c>
      <c r="AF239" s="99">
        <f>IF(ISNA(VLOOKUP($A239,'[2]1516 Exp_Rev Access'!$F$7:$FS$306,24,FALSE)),"",VLOOKUP($A239,'[2]1516 Exp_Rev Access'!$F$7:$FS$306,24,FALSE))</f>
        <v>300</v>
      </c>
      <c r="AG239" s="99">
        <f>IF(ISNA(VLOOKUP($A239,'[2]1516 Exp_Rev Access'!$F$7:$FS$306,25,FALSE)),"",VLOOKUP($A239,'[2]1516 Exp_Rev Access'!$F$7:$FS$306,25,FALSE))</f>
        <v>158.44</v>
      </c>
      <c r="AH239" s="98">
        <f>IF(ISNA(VLOOKUP($A239,'[2]1516 Exp_Rev Access'!$F$7:$FS$306,26,FALSE)),"",VLOOKUP($A239,'[2]1516 Exp_Rev Access'!$F$7:$FS$306,26,FALSE))</f>
        <v>135</v>
      </c>
      <c r="AI239" s="98">
        <f>IF(ISNA(VLOOKUP($A239,'[2]1516 Exp_Rev Access'!$F$7:$FS$306,27,FALSE)),"",VLOOKUP($A239,'[2]1516 Exp_Rev Access'!$F$7:$FS$306,27,FALSE))</f>
        <v>0</v>
      </c>
      <c r="AJ239" s="98">
        <f>IF(ISNA(VLOOKUP($A239,'[2]1516 Exp_Rev Access'!$F$7:$FS$306,28,FALSE)),"",VLOOKUP($A239,'[2]1516 Exp_Rev Access'!$F$7:$FS$306,28,FALSE))</f>
        <v>112929.26</v>
      </c>
      <c r="AK239" s="98">
        <f>IF(ISNA(VLOOKUP($A239,'[2]1516 Exp_Rev Access'!$F$7:$FS$306,29,FALSE)),"",VLOOKUP($A239,'[2]1516 Exp_Rev Access'!$F$7:$FS$306,29,FALSE))</f>
        <v>0</v>
      </c>
      <c r="AL239" s="100">
        <f t="shared" si="307"/>
        <v>165223.07</v>
      </c>
      <c r="AM239" s="72">
        <f t="shared" si="308"/>
        <v>2.8115131676640932E-2</v>
      </c>
      <c r="AN239" s="94">
        <f t="shared" si="309"/>
        <v>371.69708218037846</v>
      </c>
      <c r="AO239" s="99">
        <f>IF(ISNA(VLOOKUP($A239,'[2]1516 Exp_Rev Access'!$F$7:$GB$306,30,FALSE)),"",VLOOKUP($A239,'[2]1516 Exp_Rev Access'!$F$7:$FS$306,30,FALSE))</f>
        <v>3017161.85</v>
      </c>
      <c r="AP239" s="99">
        <f>IF(ISNA(VLOOKUP($A239,'[2]1516 Exp_Rev Access'!$F$7:$GB$306,31,FALSE)),"",VLOOKUP($A239,'[2]1516 Exp_Rev Access'!$F$7:$FS$306,31,FALSE))</f>
        <v>121583.3</v>
      </c>
      <c r="AQ239" s="99">
        <f>IF(ISNA(VLOOKUP($A239,'[2]1516 Exp_Rev Access'!$F$7:$GB$306,32,FALSE)),"",VLOOKUP($A239,'[2]1516 Exp_Rev Access'!$F$7:$FS$306,32,FALSE))</f>
        <v>0</v>
      </c>
      <c r="AR239" s="99">
        <f>IF(ISNA(VLOOKUP($A239,'[2]1516 Exp_Rev Access'!$F$7:$GB$306,33,FALSE)),"",VLOOKUP($A239,'[2]1516 Exp_Rev Access'!$F$7:$FS$306,33,FALSE))</f>
        <v>0</v>
      </c>
      <c r="AS239" s="99">
        <f>IF(ISNA(VLOOKUP($A239,'[2]1516 Exp_Rev Access'!$F$7:$GB$306,34,FALSE)),"",VLOOKUP($A239,'[2]1516 Exp_Rev Access'!$F$7:$FS$306,34,FALSE))</f>
        <v>0</v>
      </c>
      <c r="AT239" s="101">
        <f t="shared" si="310"/>
        <v>3138745.15</v>
      </c>
      <c r="AU239" s="72">
        <f t="shared" si="311"/>
        <v>0.53410358003678349</v>
      </c>
      <c r="AV239" s="94">
        <f t="shared" si="312"/>
        <v>7061.1350700771645</v>
      </c>
      <c r="AW239" s="99">
        <f>IF(ISNA(VLOOKUP($A239,'[2]1516 Exp_Rev Access'!$F$7:$GB$306,35,FALSE)),"",VLOOKUP($A239,'[2]1516 Exp_Rev Access'!$F$7:$GB$306,35,FALSE))</f>
        <v>0</v>
      </c>
      <c r="AX239" s="99">
        <f>IF(ISNA(VLOOKUP($A239,'[2]1516 Exp_Rev Access'!$F$7:$GB$306,36,FALSE)),"",VLOOKUP($A239,'[2]1516 Exp_Rev Access'!$F$7:$GB$306,36,FALSE))</f>
        <v>337322.15</v>
      </c>
      <c r="AY239" s="99">
        <f>IF(ISNA(VLOOKUP($A239,'[2]1516 Exp_Rev Access'!$F$7:$GB$306,37,FALSE)),"",VLOOKUP($A239,'[2]1516 Exp_Rev Access'!$F$7:$GB$306,37,FALSE))</f>
        <v>4664.72</v>
      </c>
      <c r="AZ239" s="99">
        <f>IF(ISNA(VLOOKUP($A239,'[2]1516 Exp_Rev Access'!$F$7:$GB$306,38,FALSE)),"",VLOOKUP($A239,'[2]1516 Exp_Rev Access'!$F$7:$GB$306,38,FALSE))</f>
        <v>0</v>
      </c>
      <c r="BA239" s="99">
        <f>IF(ISNA(VLOOKUP($A239,'[2]1516 Exp_Rev Access'!$F$7:$GB$306,39,FALSE)),"",VLOOKUP($A239,'[2]1516 Exp_Rev Access'!$F$7:$GB$306,39,FALSE))</f>
        <v>0</v>
      </c>
      <c r="BB239" s="99">
        <f>IF(ISNA(VLOOKUP($A239,'[2]1516 Exp_Rev Access'!$F$7:$GB$306,40,FALSE)),"",VLOOKUP($A239,'[2]1516 Exp_Rev Access'!$F$7:$GB$306,40,FALSE))</f>
        <v>122412.9</v>
      </c>
      <c r="BC239" s="99">
        <f>IF(ISNA(VLOOKUP($A239,'[2]1516 Exp_Rev Access'!$F$7:$GB$306,41,FALSE)),"",VLOOKUP($A239,'[2]1516 Exp_Rev Access'!$F$7:$GB$306,41,FALSE))</f>
        <v>0</v>
      </c>
      <c r="BD239" s="99">
        <f>IF(ISNA(VLOOKUP($A239,'[2]1516 Exp_Rev Access'!$F$7:$GB$306,42,FALSE)),"",VLOOKUP($A239,'[2]1516 Exp_Rev Access'!$F$7:$GB$306,42,FALSE))</f>
        <v>34474.93</v>
      </c>
      <c r="BE239" s="99">
        <f>IF(ISNA(VLOOKUP($A239,'[2]1516 Exp_Rev Access'!$F$7:$GB$306,43,FALSE)),"",VLOOKUP($A239,'[2]1516 Exp_Rev Access'!$F$7:$GB$306,43,FALSE))</f>
        <v>0</v>
      </c>
      <c r="BF239" s="99">
        <f>IF(ISNA(VLOOKUP($A239,'[2]1516 Exp_Rev Access'!$F$7:$GB$306,44,FALSE)),"",VLOOKUP($A239,'[2]1516 Exp_Rev Access'!$F$7:$GB$306,44,FALSE))</f>
        <v>0</v>
      </c>
      <c r="BG239" s="99">
        <f>IF(ISNA(VLOOKUP($A239,'[2]1516 Exp_Rev Access'!$F$7:$GB$306,45,FALSE)),"",VLOOKUP($A239,'[2]1516 Exp_Rev Access'!$F$7:$GB$306,45,FALSE))</f>
        <v>2149.5100000000002</v>
      </c>
      <c r="BH239" s="99">
        <f>IF(ISNA(VLOOKUP($A239,'[2]1516 Exp_Rev Access'!$F$7:$GB$306,46,FALSE)),"",VLOOKUP($A239,'[2]1516 Exp_Rev Access'!$F$7:$GB$306,46,FALSE))</f>
        <v>0</v>
      </c>
      <c r="BI239" s="99">
        <f>IF(ISNA(VLOOKUP($A239,'[2]1516 Exp_Rev Access'!$F$7:$GB$306,47,FALSE)),"",VLOOKUP($A239,'[2]1516 Exp_Rev Access'!$F$7:$GB$306,47,FALSE))</f>
        <v>5596.99</v>
      </c>
      <c r="BJ239" s="99">
        <f>IF(ISNA(VLOOKUP($A239,'[2]1516 Exp_Rev Access'!$F$7:$GB$306,48,FALSE)),"",VLOOKUP($A239,'[2]1516 Exp_Rev Access'!$F$7:$GB$306,48,FALSE))</f>
        <v>369380.88</v>
      </c>
      <c r="BK239" s="99">
        <f>IF(ISNA(VLOOKUP($A239,'[2]1516 Exp_Rev Access'!$F$7:$GB$306,49,FALSE)),"",VLOOKUP($A239,'[2]1516 Exp_Rev Access'!$F$7:$GB$306,49,FALSE))</f>
        <v>0</v>
      </c>
      <c r="BL239" s="99">
        <f>IF(ISNA(VLOOKUP($A239,'[2]1516 Exp_Rev Access'!$F$7:$GB$306,50,FALSE)),"",VLOOKUP($A239,'[2]1516 Exp_Rev Access'!$F$7:$GB$306,50,FALSE))</f>
        <v>0</v>
      </c>
      <c r="BM239" s="99">
        <f>IF(ISNA(VLOOKUP($A239,'[2]1516 Exp_Rev Access'!$F$7:$GB$306,51,FALSE)),"",VLOOKUP($A239,'[2]1516 Exp_Rev Access'!$F$7:$GB$306,51,FALSE))</f>
        <v>0</v>
      </c>
      <c r="BN239" s="99">
        <f>IF(ISNA(VLOOKUP($A239,'[2]1516 Exp_Rev Access'!$F$7:$GB$306,52,FALSE)),"",VLOOKUP($A239,'[2]1516 Exp_Rev Access'!$F$7:$GB$306,52,FALSE))</f>
        <v>0</v>
      </c>
      <c r="BO239" s="99">
        <f>IF(ISNA(VLOOKUP($A239,'[2]1516 Exp_Rev Access'!$F$7:$GB$306,53,FALSE)),"",VLOOKUP($A239,'[2]1516 Exp_Rev Access'!$F$7:$GB$306,53,FALSE))</f>
        <v>0</v>
      </c>
      <c r="BP239" s="99">
        <f>IF(ISNA(VLOOKUP($A239,'[2]1516 Exp_Rev Access'!$F$7:$GB$306,54,FALSE)),"",VLOOKUP($A239,'[2]1516 Exp_Rev Access'!$F$7:$GB$306,54,FALSE))</f>
        <v>0</v>
      </c>
      <c r="BQ239" s="99">
        <f>IF(ISNA(VLOOKUP($A239,'[2]1516 Exp_Rev Access'!$F$7:$GB$306,55,FALSE)),"",VLOOKUP($A239,'[2]1516 Exp_Rev Access'!$F$7:$GB$306,55,FALSE))</f>
        <v>0</v>
      </c>
      <c r="BR239" s="99">
        <f>IF(ISNA(VLOOKUP($A239,'[2]1516 Exp_Rev Access'!$F$7:$GB$306,56,FALSE)),"",VLOOKUP($A239,'[2]1516 Exp_Rev Access'!$F$7:$GB$306,56,FALSE))</f>
        <v>0</v>
      </c>
      <c r="BS239" s="99">
        <f>IF(ISNA(VLOOKUP($A239,'[2]1516 Exp_Rev Access'!$F$7:$GB$306,57,FALSE)),"",VLOOKUP($A239,'[2]1516 Exp_Rev Access'!$F$7:$GB$306,57,FALSE))</f>
        <v>0</v>
      </c>
      <c r="BT239" s="99">
        <f>IF(ISNA(VLOOKUP($A239,'[2]1516 Exp_Rev Access'!$F$7:$GB$306,58,FALSE)),"",VLOOKUP($A239,'[2]1516 Exp_Rev Access'!$F$7:$GB$306,58,FALSE))</f>
        <v>0</v>
      </c>
      <c r="BU239" s="102">
        <f t="shared" si="313"/>
        <v>876002.08000000007</v>
      </c>
      <c r="BV239" s="72">
        <f t="shared" si="314"/>
        <v>0.14906461808397184</v>
      </c>
      <c r="BW239" s="94">
        <f t="shared" si="315"/>
        <v>1970.7139996850469</v>
      </c>
      <c r="BX239" s="99">
        <f>IF(ISNA(VLOOKUP($A239,'[2]1516 Exp_Rev Access'!$F$7:$GB$306,59,FALSE)),"",VLOOKUP($A239,'[2]1516 Exp_Rev Access'!$F$7:$GB$306,59,FALSE))</f>
        <v>0</v>
      </c>
      <c r="BY239" s="99">
        <f>IF(ISNA(VLOOKUP($A239,'[2]1516 Exp_Rev Access'!$F$7:$GB$306,60,FALSE)),"",VLOOKUP($A239,'[2]1516 Exp_Rev Access'!$F$7:$GB$306,60,FALSE))</f>
        <v>0</v>
      </c>
      <c r="BZ239" s="99">
        <f>IF(ISNA(VLOOKUP($A239,'[2]1516 Exp_Rev Access'!$F$7:$GB$306,61,FALSE)),"",VLOOKUP($A239,'[2]1516 Exp_Rev Access'!$F$7:$GB$306,61,FALSE))</f>
        <v>0</v>
      </c>
      <c r="CA239" s="99">
        <f>IF(ISNA(VLOOKUP($A239,'[2]1516 Exp_Rev Access'!$F$7:$GB$306,62,FALSE)),"",VLOOKUP($A239,'[2]1516 Exp_Rev Access'!$F$7:$GB$306,62,FALSE))</f>
        <v>0</v>
      </c>
      <c r="CB239" s="99">
        <f>IF(ISNA(VLOOKUP($A239,'[2]1516 Exp_Rev Access'!$F$7:$GB$306,63,FALSE)),"",VLOOKUP($A239,'[2]1516 Exp_Rev Access'!$F$7:$GB$306,63,FALSE))</f>
        <v>31312.29</v>
      </c>
      <c r="CC239" s="99">
        <f>IF(ISNA(VLOOKUP($A239,'[2]1516 Exp_Rev Access'!$F$7:$GB$306,64,FALSE)),"",VLOOKUP($A239,'[2]1516 Exp_Rev Access'!$F$7:$GB$306,64,FALSE))</f>
        <v>0</v>
      </c>
      <c r="CD239" s="101">
        <f t="shared" si="316"/>
        <v>31312.29</v>
      </c>
      <c r="CE239" s="72">
        <f t="shared" si="317"/>
        <v>5.3282459673892214E-3</v>
      </c>
      <c r="CF239" s="103">
        <f t="shared" si="318"/>
        <v>70.442262266315737</v>
      </c>
      <c r="CG239" s="99">
        <f>IF(ISNA(VLOOKUP($A239,'[2]1516 Exp_Rev Access'!$F$7:$GB$306,65,FALSE)),"",VLOOKUP($A239,'[2]1516 Exp_Rev Access'!$F$7:$GB$306,65,FALSE))</f>
        <v>0</v>
      </c>
      <c r="CH239" s="99">
        <f>IF(ISNA(VLOOKUP($A239,'[2]1516 Exp_Rev Access'!$F$7:$GB$306,66,FALSE)),"",VLOOKUP($A239,'[2]1516 Exp_Rev Access'!$F$7:$GB$306,66,FALSE))</f>
        <v>0</v>
      </c>
      <c r="CI239" s="99">
        <f>IF(ISNA(VLOOKUP($A239,'[2]1516 Exp_Rev Access'!$F$7:$GB$306,67,FALSE)),"",VLOOKUP($A239,'[2]1516 Exp_Rev Access'!$F$7:$GB$306,67,FALSE))</f>
        <v>0</v>
      </c>
      <c r="CJ239" s="99">
        <f>IF(ISNA(VLOOKUP($A239,'[2]1516 Exp_Rev Access'!$F$7:$GB$306,68,FALSE)),"",VLOOKUP($A239,'[2]1516 Exp_Rev Access'!$F$7:$GB$306,68,FALSE))</f>
        <v>0</v>
      </c>
      <c r="CK239" s="99">
        <f>IF(ISNA(VLOOKUP($A239,'[2]1516 Exp_Rev Access'!$F$7:$GB$306,69,FALSE)),"",VLOOKUP($A239,'[2]1516 Exp_Rev Access'!$F$7:$GB$306,69,FALSE))</f>
        <v>0</v>
      </c>
      <c r="CL239" s="99">
        <f>IF(ISNA(VLOOKUP($A239,'[2]1516 Exp_Rev Access'!$F$7:$GB$306,70,FALSE)),"",VLOOKUP($A239,'[2]1516 Exp_Rev Access'!$F$7:$GB$306,70,FALSE))</f>
        <v>0</v>
      </c>
      <c r="CM239" s="99">
        <f>IF(ISNA(VLOOKUP($A239,'[2]1516 Exp_Rev Access'!$F$7:$GB$306,71,FALSE)),"",VLOOKUP($A239,'[2]1516 Exp_Rev Access'!$F$7:$GB$306,71,FALSE))</f>
        <v>0</v>
      </c>
      <c r="CN239" s="99">
        <f>IF(ISNA(VLOOKUP($A239,'[2]1516 Exp_Rev Access'!$F$7:$GB$306,72,FALSE)),"",VLOOKUP($A239,'[2]1516 Exp_Rev Access'!$F$7:$GB$306,72,FALSE))</f>
        <v>0</v>
      </c>
      <c r="CO239" s="99">
        <f>IF(ISNA(VLOOKUP($A239,'[2]1516 Exp_Rev Access'!$F$7:$GB$306,73,FALSE)),"",VLOOKUP($A239,'[2]1516 Exp_Rev Access'!$F$7:$GB$306,73,FALSE))</f>
        <v>0</v>
      </c>
      <c r="CP239" s="99">
        <f>IF(ISNA(VLOOKUP($A239,'[2]1516 Exp_Rev Access'!$F$7:$GB$306,74,FALSE)),"",VLOOKUP($A239,'[2]1516 Exp_Rev Access'!$F$7:$GB$306,74,FALSE))</f>
        <v>121451</v>
      </c>
      <c r="CQ239" s="99">
        <f>IF(ISNA(VLOOKUP($A239,'[2]1516 Exp_Rev Access'!$F$7:$GB$306,75,FALSE)),"",VLOOKUP($A239,'[2]1516 Exp_Rev Access'!$F$7:$GB$306,75,FALSE))</f>
        <v>0</v>
      </c>
      <c r="CR239" s="99">
        <f>IF(ISNA(VLOOKUP($A239,'[2]1516 Exp_Rev Access'!$F$7:$GB$306,76,FALSE)),"",VLOOKUP($A239,'[2]1516 Exp_Rev Access'!$F$7:$GB$306,76,FALSE))</f>
        <v>3357</v>
      </c>
      <c r="CS239" s="99">
        <f>IF(ISNA(VLOOKUP($A239,'[2]1516 Exp_Rev Access'!$F$7:$GB$306,77,FALSE)),"",VLOOKUP($A239,'[2]1516 Exp_Rev Access'!$F$7:$GB$306,77,FALSE))</f>
        <v>0</v>
      </c>
      <c r="CT239" s="99">
        <f>IF(ISNA(VLOOKUP($A239,'[2]1516 Exp_Rev Access'!$F$7:$GB$306,78,FALSE)),"",VLOOKUP($A239,'[2]1516 Exp_Rev Access'!$F$7:$GB$306,78,FALSE))</f>
        <v>219535</v>
      </c>
      <c r="CU239" s="99">
        <f>IF(ISNA(VLOOKUP($A239,'[2]1516 Exp_Rev Access'!$F$7:$GB$306,79,FALSE)),"",VLOOKUP($A239,'[2]1516 Exp_Rev Access'!$F$7:$GB$306,79,FALSE))</f>
        <v>2109.6</v>
      </c>
      <c r="CV239" s="99">
        <f>IF(ISNA(VLOOKUP($A239,'[2]1516 Exp_Rev Access'!$F$7:$GB$306,80,FALSE)),"",VLOOKUP($A239,'[2]1516 Exp_Rev Access'!$F$7:$GB$306,80,FALSE))</f>
        <v>0</v>
      </c>
      <c r="CW239" s="99">
        <f>IF(ISNA(VLOOKUP($A239,'[2]1516 Exp_Rev Access'!$F$7:$GB$306,81,FALSE)),"",VLOOKUP($A239,'[2]1516 Exp_Rev Access'!$F$7:$GB$306,81,FALSE))</f>
        <v>0</v>
      </c>
      <c r="CX239" s="99">
        <f>IF(ISNA(VLOOKUP($A239,'[2]1516 Exp_Rev Access'!$F$7:$GB$306,82,FALSE)),"",VLOOKUP($A239,'[2]1516 Exp_Rev Access'!$F$7:$GB$306,82,FALSE))</f>
        <v>0</v>
      </c>
      <c r="CY239" s="99">
        <f>IF(ISNA(VLOOKUP($A239,'[2]1516 Exp_Rev Access'!$F$7:$GB$306,83,FALSE)),"",VLOOKUP($A239,'[2]1516 Exp_Rev Access'!$F$7:$GB$306,83,FALSE))</f>
        <v>0</v>
      </c>
      <c r="CZ239" s="99">
        <f>IF(ISNA(VLOOKUP($A239,'[2]1516 Exp_Rev Access'!$F$7:$GB$306,84,FALSE)),"",VLOOKUP($A239,'[2]1516 Exp_Rev Access'!$F$7:$GB$306,84,FALSE))</f>
        <v>0</v>
      </c>
      <c r="DA239" s="99">
        <f>IF(ISNA(VLOOKUP($A239,'[2]1516 Exp_Rev Access'!$F$7:$GB$306,85,FALSE)),"",VLOOKUP($A239,'[2]1516 Exp_Rev Access'!$F$7:$GB$306,85,FALSE))</f>
        <v>0</v>
      </c>
      <c r="DB239" s="99">
        <f>IF(ISNA(VLOOKUP($A239,'[2]1516 Exp_Rev Access'!$F$7:$GB$306,86,FALSE)),"",VLOOKUP($A239,'[2]1516 Exp_Rev Access'!$F$7:$GB$306,86,FALSE))</f>
        <v>0</v>
      </c>
      <c r="DC239" s="99">
        <f>IF(ISNA(VLOOKUP($A239,'[2]1516 Exp_Rev Access'!$F$7:$GB$306,87,FALSE)),"",VLOOKUP($A239,'[2]1516 Exp_Rev Access'!$F$7:$GB$306,87,FALSE))</f>
        <v>0</v>
      </c>
      <c r="DD239" s="99">
        <f>IF(ISNA(VLOOKUP($A239,'[2]1516 Exp_Rev Access'!$F$7:$GB$306,88,FALSE)),"",VLOOKUP($A239,'[2]1516 Exp_Rev Access'!$F$7:$GB$306,88,FALSE))</f>
        <v>0</v>
      </c>
      <c r="DE239" s="99">
        <f>IF(ISNA(VLOOKUP($A239,'[2]1516 Exp_Rev Access'!$F$7:$GB$306,89,FALSE)),"",VLOOKUP($A239,'[2]1516 Exp_Rev Access'!$F$7:$GB$306,89,FALSE))</f>
        <v>0</v>
      </c>
      <c r="DF239" s="99">
        <f>IF(ISNA(VLOOKUP($A239,'[2]1516 Exp_Rev Access'!$F$7:$GB$306,90,FALSE)),"",VLOOKUP($A239,'[2]1516 Exp_Rev Access'!$F$7:$GB$306,90,FALSE))</f>
        <v>0</v>
      </c>
      <c r="DG239" s="99">
        <f>IF(ISNA(VLOOKUP($A239,'[2]1516 Exp_Rev Access'!$F$7:$GB$306,91,FALSE)),"",VLOOKUP($A239,'[2]1516 Exp_Rev Access'!$F$7:$GB$306,91,FALSE))</f>
        <v>0</v>
      </c>
      <c r="DH239" s="99">
        <f>IF(ISNA(VLOOKUP($A239,'[2]1516 Exp_Rev Access'!$F$7:$GB$306,92,FALSE)),"",VLOOKUP($A239,'[2]1516 Exp_Rev Access'!$F$7:$GB$306,92,FALSE))</f>
        <v>174489.57</v>
      </c>
      <c r="DI239" s="99">
        <f>IF(ISNA(VLOOKUP($A239,'[2]1516 Exp_Rev Access'!$F$7:$GB$306,93,FALSE)),"",VLOOKUP($A239,'[2]1516 Exp_Rev Access'!$F$7:$GB$306,93,FALSE))</f>
        <v>0</v>
      </c>
      <c r="DJ239" s="99">
        <f>IF(ISNA(VLOOKUP($A239,'[2]1516 Exp_Rev Access'!$F$7:$GB$306,94,FALSE)),"",VLOOKUP($A239,'[2]1516 Exp_Rev Access'!$F$7:$GB$306,94,FALSE))</f>
        <v>78627.990000000005</v>
      </c>
      <c r="DK239" s="99">
        <f>IF(ISNA(VLOOKUP($A239,'[2]1516 Exp_Rev Access'!$F$7:$GB$306,95,FALSE)),"",VLOOKUP($A239,'[2]1516 Exp_Rev Access'!$F$7:$GB$306,95,FALSE))</f>
        <v>0</v>
      </c>
      <c r="DL239" s="99">
        <f>IF(ISNA(VLOOKUP($A239,'[2]1516 Exp_Rev Access'!$F$7:$GB$306,96,FALSE)),"",VLOOKUP($A239,'[2]1516 Exp_Rev Access'!$F$7:$GB$306,96,FALSE))</f>
        <v>0</v>
      </c>
      <c r="DM239" s="99">
        <f>IF(ISNA(VLOOKUP($A239,'[2]1516 Exp_Rev Access'!$F$7:$GB$306,97,FALSE)),"",VLOOKUP($A239,'[2]1516 Exp_Rev Access'!$F$7:$GB$306,97,FALSE))</f>
        <v>0</v>
      </c>
      <c r="DN239" s="99">
        <f>IF(ISNA(VLOOKUP($A239,'[2]1516 Exp_Rev Access'!$F$7:$GB$306,98,FALSE)),"",VLOOKUP($A239,'[2]1516 Exp_Rev Access'!$F$7:$GB$306,98,FALSE))</f>
        <v>0</v>
      </c>
      <c r="DO239" s="99">
        <f>IF(ISNA(VLOOKUP($A239,'[2]1516 Exp_Rev Access'!$F$7:$GB$306,99,FALSE)),"",VLOOKUP($A239,'[2]1516 Exp_Rev Access'!$F$7:$GB$306,99,FALSE))</f>
        <v>0</v>
      </c>
      <c r="DP239" s="99">
        <f>IF(ISNA(VLOOKUP($A239,'[2]1516 Exp_Rev Access'!$F$7:$GB$306,100,FALSE)),"",VLOOKUP($A239,'[2]1516 Exp_Rev Access'!$F$7:$GB$306,100,FALSE))</f>
        <v>0</v>
      </c>
      <c r="DQ239" s="99">
        <f>IF(ISNA(VLOOKUP($A239,'[2]1516 Exp_Rev Access'!$F$7:$GB$306,101,FALSE)),"",VLOOKUP($A239,'[2]1516 Exp_Rev Access'!$F$7:$GB$306,101,FALSE))</f>
        <v>0</v>
      </c>
      <c r="DR239" s="99">
        <f>IF(ISNA(VLOOKUP($A239,'[2]1516 Exp_Rev Access'!$F$7:$GB$306,102,FALSE)),"",VLOOKUP($A239,'[2]1516 Exp_Rev Access'!$F$7:$GB$306,102,FALSE))</f>
        <v>0</v>
      </c>
      <c r="DS239" s="99">
        <f>IF(ISNA(VLOOKUP($A239,'[2]1516 Exp_Rev Access'!$F$7:$GB$306,103,FALSE)),"",VLOOKUP($A239,'[2]1516 Exp_Rev Access'!$F$7:$GB$306,103,FALSE))</f>
        <v>0</v>
      </c>
      <c r="DT239" s="99">
        <f>IF(ISNA(VLOOKUP($A239,'[2]1516 Exp_Rev Access'!$F$7:$GB$306,104,FALSE)),"",VLOOKUP($A239,'[2]1516 Exp_Rev Access'!$F$7:$GB$306,104,FALSE))</f>
        <v>0</v>
      </c>
      <c r="DU239" s="99">
        <f>IF(ISNA(VLOOKUP($A239,'[2]1516 Exp_Rev Access'!$F$7:$GB$306,105,FALSE)),"",VLOOKUP($A239,'[2]1516 Exp_Rev Access'!$F$7:$GB$306,105,FALSE))</f>
        <v>0</v>
      </c>
      <c r="DV239" s="99">
        <f>IF(ISNA(VLOOKUP($A239,'[2]1516 Exp_Rev Access'!$F$7:$GB$306,106,FALSE)),"",VLOOKUP($A239,'[2]1516 Exp_Rev Access'!$F$7:$GB$306,106,FALSE))</f>
        <v>0</v>
      </c>
      <c r="DW239" s="99">
        <f>IF(ISNA(VLOOKUP($A239,'[2]1516 Exp_Rev Access'!$F$7:$GB$306,107,FALSE)),"",VLOOKUP($A239,'[2]1516 Exp_Rev Access'!$F$7:$GB$306,107,FALSE))</f>
        <v>0</v>
      </c>
      <c r="DX239" s="99">
        <f>IF(ISNA(VLOOKUP($A239,'[2]1516 Exp_Rev Access'!$F$7:$GB$306,108,FALSE)),"",VLOOKUP($A239,'[2]1516 Exp_Rev Access'!$F$7:$GB$306,108,FALSE))</f>
        <v>0</v>
      </c>
      <c r="DY239" s="99">
        <f>IF(ISNA(VLOOKUP($A239,'[2]1516 Exp_Rev Access'!$F$7:$GB$306,109,FALSE)),"",VLOOKUP($A239,'[2]1516 Exp_Rev Access'!$F$7:$GB$306,109,FALSE))</f>
        <v>0</v>
      </c>
      <c r="DZ239" s="99">
        <f>IF(ISNA(VLOOKUP($A239,'[2]1516 Exp_Rev Access'!$F$7:$GB$306,110,FALSE)),"",VLOOKUP($A239,'[2]1516 Exp_Rev Access'!$F$7:$GB$306,110,FALSE))</f>
        <v>0</v>
      </c>
      <c r="EA239" s="99">
        <f>IF(ISNA(VLOOKUP($A239,'[2]1516 Exp_Rev Access'!$F$7:$GB$306,111,FALSE)),"",VLOOKUP($A239,'[2]1516 Exp_Rev Access'!$F$7:$GB$306,111,FALSE))</f>
        <v>0</v>
      </c>
      <c r="EB239" s="99">
        <f>IF(ISNA(VLOOKUP($A239,'[2]1516 Exp_Rev Access'!$F$7:$GB$306,112,FALSE)),"",VLOOKUP($A239,'[2]1516 Exp_Rev Access'!$F$7:$GB$306,112,FALSE))</f>
        <v>0</v>
      </c>
      <c r="EC239" s="99">
        <f>IF(ISNA(VLOOKUP($A239,'[2]1516 Exp_Rev Access'!$F$7:$GB$306,113,FALSE)),"",VLOOKUP($A239,'[2]1516 Exp_Rev Access'!$F$7:$GB$306,113,FALSE))</f>
        <v>0</v>
      </c>
      <c r="ED239" s="99">
        <f>IF(ISNA(VLOOKUP($A239,'[2]1516 Exp_Rev Access'!$F$7:$GB$306,114,FALSE)),"",VLOOKUP($A239,'[2]1516 Exp_Rev Access'!$F$7:$GB$306,114,FALSE))</f>
        <v>0</v>
      </c>
      <c r="EE239" s="99">
        <f>IF(ISNA(VLOOKUP($A239,'[2]1516 Exp_Rev Access'!$F$7:$GB$306,115,FALSE)),"",VLOOKUP($A239,'[2]1516 Exp_Rev Access'!$F$7:$GB$306,115,FALSE))</f>
        <v>0</v>
      </c>
      <c r="EF239" s="99">
        <f>IF(ISNA(VLOOKUP($A239,'[2]1516 Exp_Rev Access'!$F$7:$GB$306,116,FALSE)),"",VLOOKUP($A239,'[2]1516 Exp_Rev Access'!$F$7:$GB$306,116,FALSE))</f>
        <v>0</v>
      </c>
      <c r="EG239" s="99">
        <f>IF(ISNA(VLOOKUP($A239,'[2]1516 Exp_Rev Access'!$F$7:$GB$306,117,FALSE)),"",VLOOKUP($A239,'[2]1516 Exp_Rev Access'!$F$7:$GB$306,117,FALSE))</f>
        <v>0</v>
      </c>
      <c r="EH239" s="99">
        <f>IF(ISNA(VLOOKUP($A239,'[2]1516 Exp_Rev Access'!$F$7:$GB$306,118,FALSE)),"",VLOOKUP($A239,'[2]1516 Exp_Rev Access'!$F$7:$GB$306,118,FALSE))</f>
        <v>0</v>
      </c>
      <c r="EI239" s="99">
        <f>IF(ISNA(VLOOKUP($A239,'[2]1516 Exp_Rev Access'!$F$7:$GB$306,119,FALSE)),"",VLOOKUP($A239,'[2]1516 Exp_Rev Access'!$F$7:$GB$306,119,FALSE))</f>
        <v>0</v>
      </c>
      <c r="EJ239" s="99">
        <f>IF(ISNA(VLOOKUP($A239,'[2]1516 Exp_Rev Access'!$F$7:$GB$306,120,FALSE)),"",VLOOKUP($A239,'[2]1516 Exp_Rev Access'!$F$7:$GB$306,120,FALSE))</f>
        <v>0</v>
      </c>
      <c r="EK239" s="99">
        <f>IF(ISNA(VLOOKUP($A239,'[2]1516 Exp_Rev Access'!$F$7:$GB$306,121,FALSE)),"",VLOOKUP($A239,'[2]1516 Exp_Rev Access'!$F$7:$GB$306,121,FALSE))</f>
        <v>0</v>
      </c>
      <c r="EL239" s="99">
        <f>IF(ISNA(VLOOKUP($A239,'[2]1516 Exp_Rev Access'!$F$7:$GB$306,122,FALSE)),"",VLOOKUP($A239,'[2]1516 Exp_Rev Access'!$F$7:$GB$306,122,FALSE))</f>
        <v>0</v>
      </c>
      <c r="EM239" s="99">
        <f>IF(ISNA(VLOOKUP($A239,'[2]1516 Exp_Rev Access'!$F$7:$GB$306,123,FALSE)),"",VLOOKUP($A239,'[2]1516 Exp_Rev Access'!$F$7:$GB$306,123,FALSE))</f>
        <v>0</v>
      </c>
      <c r="EN239" s="99">
        <f>IF(ISNA(VLOOKUP($A239,'[2]1516 Exp_Rev Access'!$F$7:$GB$306,124,FALSE)),"",VLOOKUP($A239,'[2]1516 Exp_Rev Access'!$F$7:$GB$306,124,FALSE))</f>
        <v>0</v>
      </c>
      <c r="EO239" s="99">
        <f>IF(ISNA(VLOOKUP($A239,'[2]1516 Exp_Rev Access'!$F$7:$GB$306,125,FALSE)),"",VLOOKUP($A239,'[2]1516 Exp_Rev Access'!$F$7:$GB$306,125,FALSE))</f>
        <v>0</v>
      </c>
      <c r="EP239" s="99">
        <f>IF(ISNA(VLOOKUP($A239,'[2]1516 Exp_Rev Access'!$F$7:$GB$306,126,FALSE)),"",VLOOKUP($A239,'[2]1516 Exp_Rev Access'!$F$7:$GB$306,126,FALSE))</f>
        <v>0</v>
      </c>
      <c r="EQ239" s="99">
        <f>IF(ISNA(VLOOKUP($A239,'[2]1516 Exp_Rev Access'!$F$7:$GB$306,127,FALSE)),"",VLOOKUP($A239,'[2]1516 Exp_Rev Access'!$F$7:$GB$306,127,FALSE))</f>
        <v>0</v>
      </c>
      <c r="ER239" s="99">
        <f>IF(ISNA(VLOOKUP($A239,'[2]1516 Exp_Rev Access'!$F$7:$GB$306,128,FALSE)),"",VLOOKUP($A239,'[2]1516 Exp_Rev Access'!$F$7:$GB$306,128,FALSE))</f>
        <v>0</v>
      </c>
      <c r="ES239" s="99">
        <f>IF(ISNA(VLOOKUP($A239,'[2]1516 Exp_Rev Access'!$F$7:$GB$306,129,FALSE)),"",VLOOKUP($A239,'[2]1516 Exp_Rev Access'!$F$7:$GB$306,129,FALSE))</f>
        <v>0</v>
      </c>
      <c r="ET239" s="99">
        <f>IF(ISNA(VLOOKUP($A239,'[2]1516 Exp_Rev Access'!$F$7:$GB$306,130,FALSE)),"",VLOOKUP($A239,'[2]1516 Exp_Rev Access'!$F$7:$GB$306,130,FALSE))</f>
        <v>0</v>
      </c>
      <c r="EU239" s="99">
        <f>IF(ISNA(VLOOKUP($A239,'[2]1516 Exp_Rev Access'!$F$7:$GB$306,131,FALSE)),"",VLOOKUP($A239,'[2]1516 Exp_Rev Access'!$F$7:$GB$306,131,FALSE))</f>
        <v>1979.58</v>
      </c>
      <c r="EV239" s="99">
        <f>IF(ISNA(VLOOKUP($A239,'[2]1516 Exp_Rev Access'!$F$7:$GB$306,132,FALSE)),"",VLOOKUP($A239,'[2]1516 Exp_Rev Access'!$F$7:$GB$306,132,FALSE))</f>
        <v>0</v>
      </c>
      <c r="EW239" s="99">
        <f>IF(ISNA(VLOOKUP($A239,'[2]1516 Exp_Rev Access'!$F$7:$GB$306,133,FALSE)),"",VLOOKUP($A239,'[2]1516 Exp_Rev Access'!$F$7:$GB$306,133,FALSE))</f>
        <v>0</v>
      </c>
      <c r="EX239" s="99">
        <f>IF(ISNA(VLOOKUP($A239,'[2]1516 Exp_Rev Access'!$F$7:$GB$306,134,FALSE)),"",VLOOKUP($A239,'[2]1516 Exp_Rev Access'!$F$7:$GB$306,134,FALSE))</f>
        <v>0</v>
      </c>
      <c r="EY239" s="99">
        <f>IF(ISNA(VLOOKUP($A239,'[2]1516 Exp_Rev Access'!$F$7:$GB$306,135,FALSE)),"",VLOOKUP($A239,'[2]1516 Exp_Rev Access'!$F$7:$GB$306,135,FALSE))</f>
        <v>0</v>
      </c>
      <c r="EZ239" s="99">
        <f>IF(ISNA(VLOOKUP($A239,'[2]1516 Exp_Rev Access'!$F$7:$GB$306,136,FALSE)),"",VLOOKUP($A239,'[2]1516 Exp_Rev Access'!$F$7:$GB$306,136,FALSE))</f>
        <v>0</v>
      </c>
      <c r="FA239" s="99">
        <f>IF(ISNA(VLOOKUP($A239,'[2]1516 Exp_Rev Access'!$F$7:$GB$306,137,FALSE)),"",VLOOKUP($A239,'[2]1516 Exp_Rev Access'!$F$7:$GB$306,137,FALSE))</f>
        <v>0</v>
      </c>
      <c r="FB239" s="99">
        <f>IF(ISNA(VLOOKUP($A239,'[2]1516 Exp_Rev Access'!$F$7:$GB$306,138,FALSE)),"",VLOOKUP($A239,'[2]1516 Exp_Rev Access'!$F$7:$GB$306,138,FALSE))</f>
        <v>0</v>
      </c>
      <c r="FC239" s="99">
        <f>IF(ISNA(VLOOKUP($A239,'[2]1516 Exp_Rev Access'!$F$7:$GB$306,139,FALSE)),"",VLOOKUP($A239,'[2]1516 Exp_Rev Access'!$F$7:$GB$306,139,FALSE))</f>
        <v>0</v>
      </c>
      <c r="FD239" s="99">
        <f>IF(ISNA(VLOOKUP($A239,'[2]1516 Exp_Rev Access'!$F$7:$FS$306,140,FALSE)),"",VLOOKUP($A239,'[2]1516 Exp_Rev Access'!$F$7:$FS$306,140,FALSE))</f>
        <v>0</v>
      </c>
      <c r="FE239" s="99">
        <f>IF(ISNA(VLOOKUP($A239,'[2]1516 Exp_Rev Access'!$F$7:$FS$306,141,FALSE)),"",VLOOKUP($A239,'[2]1516 Exp_Rev Access'!$F$7:$FS$306,141,FALSE))</f>
        <v>0</v>
      </c>
      <c r="FF239" s="99">
        <f>IF(ISNA(VLOOKUP($A239,'[2]1516 Exp_Rev Access'!$F$7:$FS$306,142,FALSE)),"",VLOOKUP($A239,'[2]1516 Exp_Rev Access'!$F$7:$FS$306,142,FALSE))</f>
        <v>0</v>
      </c>
      <c r="FG239" s="99">
        <f>IF(ISNA(VLOOKUP($A239,'[2]1516 Exp_Rev Access'!$F$7:$FS$306,143,FALSE)),"",VLOOKUP($A239,'[2]1516 Exp_Rev Access'!$F$7:$FS$306,143,FALSE))</f>
        <v>0</v>
      </c>
      <c r="FH239" s="99">
        <f>IF(ISNA(VLOOKUP($A239,'[2]1516 Exp_Rev Access'!$F$7:$FS$306,144,FALSE)),"",VLOOKUP($A239,'[2]1516 Exp_Rev Access'!$F$7:$FS$306,144,FALSE))</f>
        <v>0</v>
      </c>
      <c r="FI239" s="99">
        <f>IF(ISNA(VLOOKUP($A239,'[2]1516 Exp_Rev Access'!$F$7:$FS$306,145,FALSE)),"",VLOOKUP($A239,'[2]1516 Exp_Rev Access'!$F$7:$FS$306,145,FALSE))</f>
        <v>0</v>
      </c>
      <c r="FJ239" s="99">
        <f>IF(ISNA(VLOOKUP($A239,'[2]1516 Exp_Rev Access'!$F$7:$FS$306,146,FALSE)),"",VLOOKUP($A239,'[2]1516 Exp_Rev Access'!$F$7:$FS$306,146,FALSE))</f>
        <v>0</v>
      </c>
      <c r="FK239" s="99">
        <f>IF(ISNA(VLOOKUP($A239,'[2]1516 Exp_Rev Access'!$F$7:$FS$306,147,FALSE)),"",VLOOKUP($A239,'[2]1516 Exp_Rev Access'!$F$7:$FS$306,147,FALSE))</f>
        <v>0</v>
      </c>
      <c r="FL239" s="99">
        <f>IF(ISNA(VLOOKUP($A239,'[2]1516 Exp_Rev Access'!$F$7:$FS$306,148,FALSE)),"",VLOOKUP($A239,'[2]1516 Exp_Rev Access'!$F$7:$FS$306,148,FALSE))</f>
        <v>0</v>
      </c>
      <c r="FM239" s="99">
        <f>IF(ISNA(VLOOKUP($A239,'[2]1516 Exp_Rev Access'!$F$7:$FS$306,149,FALSE)),"",VLOOKUP($A239,'[2]1516 Exp_Rev Access'!$F$7:$FS$306,149,FALSE))</f>
        <v>0</v>
      </c>
      <c r="FN239" s="99">
        <f>IF(ISNA(VLOOKUP($A239,'[2]1516 Exp_Rev Access'!$F$7:$FS$306,150,FALSE)),"",VLOOKUP($A239,'[2]1516 Exp_Rev Access'!$F$7:$FS$306,150,FALSE))</f>
        <v>0</v>
      </c>
      <c r="FO239" s="99">
        <f>IF(ISNA(VLOOKUP($A239,'[2]1516 Exp_Rev Access'!$F$7:$FS$306,151,FALSE)),"",VLOOKUP($A239,'[2]1516 Exp_Rev Access'!$F$7:$FS$306,151,FALSE))</f>
        <v>0</v>
      </c>
      <c r="FP239" s="99">
        <f>IF(ISNA(VLOOKUP($A239,'[2]1516 Exp_Rev Access'!$F$7:$FS$306,152,FALSE)),"",VLOOKUP($A239,'[2]1516 Exp_Rev Access'!$F$7:$FS$306,152,FALSE))</f>
        <v>0</v>
      </c>
      <c r="FQ239" s="99">
        <f>IF(ISNA(VLOOKUP($A239,'[2]1516 Exp_Rev Access'!$F$7:$FS$306,153,FALSE)),"",VLOOKUP($A239,'[2]1516 Exp_Rev Access'!$F$7:$FS$306,153,FALSE))</f>
        <v>13885.71</v>
      </c>
      <c r="FR239" s="101">
        <f t="shared" si="319"/>
        <v>615435.44999999995</v>
      </c>
      <c r="FS239" s="72">
        <f t="shared" si="320"/>
        <v>0.10472537954428981</v>
      </c>
      <c r="FT239" s="94">
        <f t="shared" si="321"/>
        <v>1384.5255449821152</v>
      </c>
      <c r="FU239" s="99">
        <f>IF(ISNA(VLOOKUP($A239,'[2]1516 Exp_Rev Access'!$F$7:$GB$306,154,FALSE)),"",VLOOKUP($A239,'[2]1516 Exp_Rev Access'!$F$7:$GB$306,154,FALSE))</f>
        <v>0</v>
      </c>
      <c r="FV239" s="99">
        <f>IF(ISNA(VLOOKUP($A239,'[2]1516 Exp_Rev Access'!$F$7:$GB$306,155,FALSE)),"",VLOOKUP($A239,'[2]1516 Exp_Rev Access'!$F$7:$GB$306,155,FALSE))</f>
        <v>0</v>
      </c>
      <c r="FW239" s="99">
        <f>IF(ISNA(VLOOKUP($A239,'[2]1516 Exp_Rev Access'!$F$7:$GB$306,156,FALSE)),"",VLOOKUP($A239,'[2]1516 Exp_Rev Access'!$F$7:$GB$306,156,FALSE))</f>
        <v>0</v>
      </c>
      <c r="FX239" s="99">
        <f>IF(ISNA(VLOOKUP($A239,'[2]1516 Exp_Rev Access'!$F$7:$GB$306,157,FALSE)),"",VLOOKUP($A239,'[2]1516 Exp_Rev Access'!$F$7:$GB$306,157,FALSE))</f>
        <v>0</v>
      </c>
      <c r="FY239" s="99">
        <f>IF(ISNA(VLOOKUP($A239,'[2]1516 Exp_Rev Access'!$F$7:$GB$306,158,FALSE)),"",VLOOKUP($A239,'[2]1516 Exp_Rev Access'!$F$7:$GB$306,158,FALSE))</f>
        <v>0</v>
      </c>
      <c r="FZ239" s="99">
        <f>IF(ISNA(VLOOKUP($A239,'[2]1516 Exp_Rev Access'!$F$7:$GB$306,159,FALSE)),"",VLOOKUP($A239,'[2]1516 Exp_Rev Access'!$F$7:$GB$306,159,FALSE))</f>
        <v>27748.02</v>
      </c>
      <c r="GA239" s="99">
        <f>IF(ISNA(VLOOKUP($A239,'[2]1516 Exp_Rev Access'!$F$7:$GB$306,160,FALSE)),"",VLOOKUP($A239,'[2]1516 Exp_Rev Access'!$F$7:$GB$306,160,FALSE))</f>
        <v>0</v>
      </c>
      <c r="GB239" s="99">
        <f>IF(ISNA(VLOOKUP($A239,'[2]1516 Exp_Rev Access'!$F$7:$GB$306,161,FALSE)),"",VLOOKUP($A239,'[2]1516 Exp_Rev Access'!$F$7:$GB$306,161,FALSE))</f>
        <v>0</v>
      </c>
      <c r="GC239" s="99">
        <f>IF(ISNA(VLOOKUP($A239,'[2]1516 Exp_Rev Access'!$F$7:$GB$306,162,FALSE)),"",VLOOKUP($A239,'[2]1516 Exp_Rev Access'!$F$7:$GB$306,162,FALSE))</f>
        <v>0</v>
      </c>
      <c r="GD239" s="99">
        <f>IF(ISNA(VLOOKUP($A239,'[2]1516 Exp_Rev Access'!$F$7:$GB$306,163,FALSE)),"",VLOOKUP($A239,'[2]1516 Exp_Rev Access'!$F$7:$GB$306,163,FALSE))</f>
        <v>0</v>
      </c>
      <c r="GE239" s="99">
        <f>IF(ISNA(VLOOKUP($A239,'[2]1516 Exp_Rev Access'!$F$7:$GB$306,164,FALSE)),"",VLOOKUP($A239,'[2]1516 Exp_Rev Access'!$F$7:$GB$306,164,FALSE))</f>
        <v>110339.86</v>
      </c>
      <c r="GF239" s="99">
        <f>IF(ISNA(VLOOKUP($A239,'[2]1516 Exp_Rev Access'!$F$7:$GB$306,165,FALSE)),"",VLOOKUP($A239,'[2]1516 Exp_Rev Access'!$F$7:$GB$306,165,FALSE))</f>
        <v>0</v>
      </c>
      <c r="GG239" s="99">
        <f>IF(ISNA(VLOOKUP($A239,'[2]1516 Exp_Rev Access'!$F$7:$GB$306,166,FALSE)),"",VLOOKUP($A239,'[2]1516 Exp_Rev Access'!$F$7:$GB$306,166,FALSE))</f>
        <v>0</v>
      </c>
      <c r="GH239" s="99">
        <f>IF(ISNA(VLOOKUP($A239,'[2]1516 Exp_Rev Access'!$F$7:$GB$306,167,FALSE)),"",VLOOKUP($A239,'[2]1516 Exp_Rev Access'!$F$7:$GB$306,167,FALSE))</f>
        <v>0</v>
      </c>
      <c r="GI239" s="99">
        <f>IF(ISNA(VLOOKUP($A239,'[2]1516 Exp_Rev Access'!$F$7:$GB$306,168,FALSE)),"",VLOOKUP($A239,'[2]1516 Exp_Rev Access'!$F$7:$GB$306,168,FALSE))</f>
        <v>0</v>
      </c>
      <c r="GJ239" s="99">
        <f>IF(ISNA(VLOOKUP($A239,'[2]1516 Exp_Rev Access'!$F$7:$GB$306,169,FALSE)),"",VLOOKUP($A239,'[2]1516 Exp_Rev Access'!$F$7:$GB$306,169,FALSE))</f>
        <v>0</v>
      </c>
      <c r="GK239" s="99">
        <f>IF(ISNA(VLOOKUP($A239,'[2]1516 Exp_Rev Access'!$F$7:$GB$306,170,FALSE)),"",VLOOKUP($A239,'[2]1516 Exp_Rev Access'!$F$7:$GB$306,170,FALSE))</f>
        <v>0</v>
      </c>
      <c r="GL239" s="99">
        <f>IF(ISNA(VLOOKUP($A239,'[2]1516 Exp_Rev Access'!$F$7:$GB$306,171,FALSE)),"",VLOOKUP($A239,'[2]1516 Exp_Rev Access'!$F$7:$GB$306,171,FALSE))</f>
        <v>0</v>
      </c>
      <c r="GM239" s="99">
        <f>IF(ISNA(VLOOKUP($A239,'[2]1516 Exp_Rev Access'!$F$7:$GB$306,172,FALSE)),"",VLOOKUP($A239,'[2]1516 Exp_Rev Access'!$F$7:$GB$306,172,FALSE))</f>
        <v>0</v>
      </c>
      <c r="GN239" s="99">
        <f>IF(ISNA(VLOOKUP($A239,'[2]1516 Exp_Rev Access'!$F$7:$GB$306,173,FALSE)),"",VLOOKUP($A239,'[2]1516 Exp_Rev Access'!$F$7:$GB$306,173,FALSE))</f>
        <v>0</v>
      </c>
      <c r="GO239" s="99">
        <f>IF(ISNA(VLOOKUP($A239,'[2]1516 Exp_Rev Access'!$F$7:$GB$306,174,FALSE)),"",VLOOKUP($A239,'[2]1516 Exp_Rev Access'!$F$7:$GB$306,174,FALSE))</f>
        <v>0</v>
      </c>
      <c r="GP239" s="99">
        <f>IF(ISNA(VLOOKUP($A239,'[2]1516 Exp_Rev Access'!$F$7:$GB$306,175,FALSE)),"",VLOOKUP($A239,'[2]1516 Exp_Rev Access'!$F$7:$GB$306,175,FALSE))</f>
        <v>0</v>
      </c>
      <c r="GQ239" s="99">
        <f>IF(ISNA(VLOOKUP($A239,'[2]1516 Exp_Rev Access'!$F$7:$GB$306,176,FALSE)),"",VLOOKUP($A239,'[2]1516 Exp_Rev Access'!$F$7:$GB$306,176,FALSE))</f>
        <v>0</v>
      </c>
      <c r="GR239" s="99">
        <f>IF(ISNA(VLOOKUP($A239,'[2]1516 Exp_Rev Access'!$F$7:$GB$306,177,FALSE)),"",VLOOKUP($A239,'[2]1516 Exp_Rev Access'!$F$7:$GB$306,177,FALSE))</f>
        <v>0</v>
      </c>
      <c r="GS239" s="99">
        <f>IF(ISNA(VLOOKUP($A239,'[2]1516 Exp_Rev Access'!$F$7:$GB$306,178,FALSE)),"",VLOOKUP($A239,'[2]1516 Exp_Rev Access'!$F$7:$GB$306,178,FALSE))</f>
        <v>0</v>
      </c>
      <c r="GT239" s="101">
        <f t="shared" si="322"/>
        <v>138087.88</v>
      </c>
      <c r="GU239" s="72">
        <f t="shared" si="323"/>
        <v>2.3497680615353483E-2</v>
      </c>
      <c r="GV239" s="84">
        <f t="shared" si="324"/>
        <v>310.65190884344565</v>
      </c>
    </row>
    <row r="240" spans="1:206" customFormat="1" ht="12" customHeight="1" x14ac:dyDescent="0.2">
      <c r="A240" s="96" t="s">
        <v>581</v>
      </c>
      <c r="B240" s="69" t="s">
        <v>582</v>
      </c>
      <c r="C240" s="80">
        <f>IF(ISNA(VLOOKUP($A240,'[2]1516 enrollment_Rev_Exp by size'!$A$6:$G$320,3,FALSE)),"",VLOOKUP($A240,'[2]1516 enrollment_Rev_Exp by size'!$A$6:$G$320,3,FALSE))</f>
        <v>419.33</v>
      </c>
      <c r="D240" s="97">
        <v>5019900.99</v>
      </c>
      <c r="E240" s="80">
        <f t="shared" si="302"/>
        <v>5019900.9899999993</v>
      </c>
      <c r="F240" s="80">
        <f t="shared" si="303"/>
        <v>0</v>
      </c>
      <c r="G240" s="98">
        <f>IF(ISNA(VLOOKUP($A240,'[2]1516 Exp_Rev Access'!$F$7:$FS$306,2,FALSE)),"",VLOOKUP($A240,'[2]1516 Exp_Rev Access'!$F$7:$FS$306,2,FALSE))</f>
        <v>1396421.17</v>
      </c>
      <c r="H240" s="98">
        <f>IF(ISNA(VLOOKUP($A240,'[2]1516 Exp_Rev Access'!$F$7:$FS$306,3,FALSE)),"",VLOOKUP($A240,'[2]1516 Exp_Rev Access'!$F$7:$FS$306,3,FALSE))</f>
        <v>0</v>
      </c>
      <c r="I240" s="98">
        <f>IF(ISNA(VLOOKUP($A240,'[2]1516 Exp_Rev Access'!$F$7:$FS$306,4,FALSE)),"",VLOOKUP($A240,'[2]1516 Exp_Rev Access'!$F$7:$FS$306,4,FALSE))</f>
        <v>0</v>
      </c>
      <c r="J240" s="98">
        <f>IF(ISNA(VLOOKUP($A240,'[2]1516 Exp_Rev Access'!$F$7:$FS$306,5,FALSE)),"",VLOOKUP($A240,'[2]1516 Exp_Rev Access'!$F$7:$FS$306,5,FALSE))</f>
        <v>8225.4599999999991</v>
      </c>
      <c r="K240" s="98">
        <f>IF(ISNA(VLOOKUP($A240,'[2]1516 Exp_Rev Access'!$F$7:$FS$306,6,FALSE)),"",VLOOKUP($A240,'[2]1516 Exp_Rev Access'!$F$7:$FS$306,6,FALSE))</f>
        <v>0</v>
      </c>
      <c r="L240" s="98">
        <f>IF(ISNA(VLOOKUP($A240,'[2]1516 Exp_Rev Access'!$F$7:$FS$306,7,FALSE)),"",VLOOKUP($A240,'[2]1516 Exp_Rev Access'!$F$7:$FS$306,7,FALSE))</f>
        <v>0</v>
      </c>
      <c r="M240" s="90">
        <f t="shared" si="304"/>
        <v>1404646.63</v>
      </c>
      <c r="N240" s="72">
        <f t="shared" si="305"/>
        <v>0.27981560449063753</v>
      </c>
      <c r="O240" s="73">
        <f t="shared" si="306"/>
        <v>3349.7403715450837</v>
      </c>
      <c r="P240" s="99">
        <f>IF(ISNA(VLOOKUP($A240,'[2]1516 Exp_Rev Access'!$F$7:$FS$306,8,FALSE)),"",VLOOKUP($A240,'[2]1516 Exp_Rev Access'!$F$7:$FS$306,8,FALSE))</f>
        <v>41173.93</v>
      </c>
      <c r="Q240" s="99">
        <f>IF(ISNA(VLOOKUP($A240,'[2]1516 Exp_Rev Access'!$F$7:$FS$306,9,FALSE)),"",VLOOKUP($A240,'[2]1516 Exp_Rev Access'!$F$7:$FS$306,9,FALSE))</f>
        <v>0</v>
      </c>
      <c r="R240" s="99">
        <f>IF(ISNA(VLOOKUP($A240,'[2]1516 Exp_Rev Access'!$F$7:$FS$306,10,FALSE)),"",VLOOKUP($A240,'[2]1516 Exp_Rev Access'!$F$7:$FS$306,10,FALSE))</f>
        <v>0</v>
      </c>
      <c r="S240" s="99">
        <f>IF(ISNA(VLOOKUP($A240,'[2]1516 Exp_Rev Access'!$F$7:$FS$306,11,FALSE)),"",VLOOKUP($A240,'[2]1516 Exp_Rev Access'!$F$7:$FS$306,11,FALSE))</f>
        <v>0</v>
      </c>
      <c r="T240" s="99">
        <f>IF(ISNA(VLOOKUP($A240,'[2]1516 Exp_Rev Access'!$F$7:$FS$306,12,FALSE)),"",VLOOKUP($A240,'[2]1516 Exp_Rev Access'!$F$7:$FS$306,12,FALSE))</f>
        <v>0</v>
      </c>
      <c r="U240" s="99">
        <f>IF(ISNA(VLOOKUP($A240,'[2]1516 Exp_Rev Access'!$F$7:$FS$306,13,FALSE)),"",VLOOKUP($A240,'[2]1516 Exp_Rev Access'!$F$7:$FS$306,13,FALSE))</f>
        <v>0</v>
      </c>
      <c r="V240" s="99">
        <f>IF(ISNA(VLOOKUP($A240,'[2]1516 Exp_Rev Access'!$F$7:$FS$306,14,FALSE)),"",VLOOKUP($A240,'[2]1516 Exp_Rev Access'!$F$7:$FS$306,14,FALSE))</f>
        <v>0</v>
      </c>
      <c r="W240" s="99">
        <f>IF(ISNA(VLOOKUP($A240,'[2]1516 Exp_Rev Access'!$F$7:$FS$306,15,FALSE)),"",VLOOKUP($A240,'[2]1516 Exp_Rev Access'!$F$7:$FS$306,15,FALSE))</f>
        <v>0</v>
      </c>
      <c r="X240" s="99">
        <f>IF(ISNA(VLOOKUP($A240,'[2]1516 Exp_Rev Access'!$F$7:$FS$306,16,FALSE)),"",VLOOKUP($A240,'[2]1516 Exp_Rev Access'!$F$7:$FS$306,16,FALSE))</f>
        <v>0</v>
      </c>
      <c r="Y240" s="99">
        <f>IF(ISNA(VLOOKUP($A240,'[2]1516 Exp_Rev Access'!$F$7:$FS$306,17,FALSE)),"",VLOOKUP($A240,'[2]1516 Exp_Rev Access'!$F$7:$FS$306,17,FALSE))</f>
        <v>0</v>
      </c>
      <c r="Z240" s="99">
        <f>IF(ISNA(VLOOKUP($A240,'[2]1516 Exp_Rev Access'!$F$7:$FS$306,18,FALSE)),"",VLOOKUP($A240,'[2]1516 Exp_Rev Access'!$F$7:$FS$306,18,FALSE))</f>
        <v>0</v>
      </c>
      <c r="AA240" s="99">
        <f>IF(ISNA(VLOOKUP($A240,'[2]1516 Exp_Rev Access'!$F$7:$FS$306,19,FALSE)),"",VLOOKUP($A240,'[2]1516 Exp_Rev Access'!$F$7:$FS$306,19,FALSE))</f>
        <v>0</v>
      </c>
      <c r="AB240" s="99">
        <f>IF(ISNA(VLOOKUP($A240,'[2]1516 Exp_Rev Access'!$F$7:$FS$306,20,FALSE)),"",VLOOKUP($A240,'[2]1516 Exp_Rev Access'!$F$7:$FS$306,20,FALSE))</f>
        <v>710.5</v>
      </c>
      <c r="AC240" s="99">
        <f>IF(ISNA(VLOOKUP($A240,'[2]1516 Exp_Rev Access'!$F$7:$FS$306,21,FALSE)),"",VLOOKUP($A240,'[2]1516 Exp_Rev Access'!$F$7:$FS$306,21,FALSE))</f>
        <v>47291.94</v>
      </c>
      <c r="AD240" s="99">
        <f>IF(ISNA(VLOOKUP($A240,'[2]1516 Exp_Rev Access'!$F$7:$FS$306,22,FALSE)),"",VLOOKUP($A240,'[2]1516 Exp_Rev Access'!$F$7:$FS$306,22,FALSE))</f>
        <v>3247.26</v>
      </c>
      <c r="AE240" s="99">
        <f>IF(ISNA(VLOOKUP($A240,'[2]1516 Exp_Rev Access'!$F$7:$FS$306,23,FALSE)),"",VLOOKUP($A240,'[2]1516 Exp_Rev Access'!$F$7:$FS$306,23,FALSE))</f>
        <v>0</v>
      </c>
      <c r="AF240" s="99">
        <f>IF(ISNA(VLOOKUP($A240,'[2]1516 Exp_Rev Access'!$F$7:$FS$306,24,FALSE)),"",VLOOKUP($A240,'[2]1516 Exp_Rev Access'!$F$7:$FS$306,24,FALSE))</f>
        <v>26801.24</v>
      </c>
      <c r="AG240" s="99">
        <f>IF(ISNA(VLOOKUP($A240,'[2]1516 Exp_Rev Access'!$F$7:$FS$306,25,FALSE)),"",VLOOKUP($A240,'[2]1516 Exp_Rev Access'!$F$7:$FS$306,25,FALSE))</f>
        <v>193.47</v>
      </c>
      <c r="AH240" s="98">
        <f>IF(ISNA(VLOOKUP($A240,'[2]1516 Exp_Rev Access'!$F$7:$FS$306,26,FALSE)),"",VLOOKUP($A240,'[2]1516 Exp_Rev Access'!$F$7:$FS$306,26,FALSE))</f>
        <v>60</v>
      </c>
      <c r="AI240" s="98">
        <f>IF(ISNA(VLOOKUP($A240,'[2]1516 Exp_Rev Access'!$F$7:$FS$306,27,FALSE)),"",VLOOKUP($A240,'[2]1516 Exp_Rev Access'!$F$7:$FS$306,27,FALSE))</f>
        <v>1747.9</v>
      </c>
      <c r="AJ240" s="98">
        <f>IF(ISNA(VLOOKUP($A240,'[2]1516 Exp_Rev Access'!$F$7:$FS$306,28,FALSE)),"",VLOOKUP($A240,'[2]1516 Exp_Rev Access'!$F$7:$FS$306,28,FALSE))</f>
        <v>10037.09</v>
      </c>
      <c r="AK240" s="98">
        <f>IF(ISNA(VLOOKUP($A240,'[2]1516 Exp_Rev Access'!$F$7:$FS$306,29,FALSE)),"",VLOOKUP($A240,'[2]1516 Exp_Rev Access'!$F$7:$FS$306,29,FALSE))</f>
        <v>3702.4</v>
      </c>
      <c r="AL240" s="100">
        <f t="shared" si="307"/>
        <v>134965.72999999998</v>
      </c>
      <c r="AM240" s="72">
        <f t="shared" si="308"/>
        <v>2.6886133863767696E-2</v>
      </c>
      <c r="AN240" s="94">
        <f t="shared" si="309"/>
        <v>321.86042019411917</v>
      </c>
      <c r="AO240" s="99">
        <f>IF(ISNA(VLOOKUP($A240,'[2]1516 Exp_Rev Access'!$F$7:$GB$306,30,FALSE)),"",VLOOKUP($A240,'[2]1516 Exp_Rev Access'!$F$7:$FS$306,30,FALSE))</f>
        <v>2526800.2999999998</v>
      </c>
      <c r="AP240" s="99">
        <f>IF(ISNA(VLOOKUP($A240,'[2]1516 Exp_Rev Access'!$F$7:$GB$306,31,FALSE)),"",VLOOKUP($A240,'[2]1516 Exp_Rev Access'!$F$7:$FS$306,31,FALSE))</f>
        <v>45600.56</v>
      </c>
      <c r="AQ240" s="99">
        <f>IF(ISNA(VLOOKUP($A240,'[2]1516 Exp_Rev Access'!$F$7:$GB$306,32,FALSE)),"",VLOOKUP($A240,'[2]1516 Exp_Rev Access'!$F$7:$FS$306,32,FALSE))</f>
        <v>55851.4</v>
      </c>
      <c r="AR240" s="99">
        <f>IF(ISNA(VLOOKUP($A240,'[2]1516 Exp_Rev Access'!$F$7:$GB$306,33,FALSE)),"",VLOOKUP($A240,'[2]1516 Exp_Rev Access'!$F$7:$FS$306,33,FALSE))</f>
        <v>66747.67</v>
      </c>
      <c r="AS240" s="99">
        <f>IF(ISNA(VLOOKUP($A240,'[2]1516 Exp_Rev Access'!$F$7:$GB$306,34,FALSE)),"",VLOOKUP($A240,'[2]1516 Exp_Rev Access'!$F$7:$FS$306,34,FALSE))</f>
        <v>0</v>
      </c>
      <c r="AT240" s="101">
        <f t="shared" si="310"/>
        <v>2694999.9299999997</v>
      </c>
      <c r="AU240" s="72">
        <f t="shared" si="311"/>
        <v>0.53686316430715098</v>
      </c>
      <c r="AV240" s="94">
        <f t="shared" si="312"/>
        <v>6426.9189659695221</v>
      </c>
      <c r="AW240" s="99">
        <f>IF(ISNA(VLOOKUP($A240,'[2]1516 Exp_Rev Access'!$F$7:$GB$306,35,FALSE)),"",VLOOKUP($A240,'[2]1516 Exp_Rev Access'!$F$7:$GB$306,35,FALSE))</f>
        <v>0</v>
      </c>
      <c r="AX240" s="99">
        <f>IF(ISNA(VLOOKUP($A240,'[2]1516 Exp_Rev Access'!$F$7:$GB$306,36,FALSE)),"",VLOOKUP($A240,'[2]1516 Exp_Rev Access'!$F$7:$GB$306,36,FALSE))</f>
        <v>254266.04</v>
      </c>
      <c r="AY240" s="99">
        <f>IF(ISNA(VLOOKUP($A240,'[2]1516 Exp_Rev Access'!$F$7:$GB$306,37,FALSE)),"",VLOOKUP($A240,'[2]1516 Exp_Rev Access'!$F$7:$GB$306,37,FALSE))</f>
        <v>3649.73</v>
      </c>
      <c r="AZ240" s="99">
        <f>IF(ISNA(VLOOKUP($A240,'[2]1516 Exp_Rev Access'!$F$7:$GB$306,38,FALSE)),"",VLOOKUP($A240,'[2]1516 Exp_Rev Access'!$F$7:$GB$306,38,FALSE))</f>
        <v>0</v>
      </c>
      <c r="BA240" s="99">
        <f>IF(ISNA(VLOOKUP($A240,'[2]1516 Exp_Rev Access'!$F$7:$GB$306,39,FALSE)),"",VLOOKUP($A240,'[2]1516 Exp_Rev Access'!$F$7:$GB$306,39,FALSE))</f>
        <v>0</v>
      </c>
      <c r="BB240" s="99">
        <f>IF(ISNA(VLOOKUP($A240,'[2]1516 Exp_Rev Access'!$F$7:$GB$306,40,FALSE)),"",VLOOKUP($A240,'[2]1516 Exp_Rev Access'!$F$7:$GB$306,40,FALSE))</f>
        <v>58556.91</v>
      </c>
      <c r="BC240" s="99">
        <f>IF(ISNA(VLOOKUP($A240,'[2]1516 Exp_Rev Access'!$F$7:$GB$306,41,FALSE)),"",VLOOKUP($A240,'[2]1516 Exp_Rev Access'!$F$7:$GB$306,41,FALSE))</f>
        <v>0</v>
      </c>
      <c r="BD240" s="99">
        <f>IF(ISNA(VLOOKUP($A240,'[2]1516 Exp_Rev Access'!$F$7:$GB$306,42,FALSE)),"",VLOOKUP($A240,'[2]1516 Exp_Rev Access'!$F$7:$GB$306,42,FALSE))</f>
        <v>25176.31</v>
      </c>
      <c r="BE240" s="99">
        <f>IF(ISNA(VLOOKUP($A240,'[2]1516 Exp_Rev Access'!$F$7:$GB$306,43,FALSE)),"",VLOOKUP($A240,'[2]1516 Exp_Rev Access'!$F$7:$GB$306,43,FALSE))</f>
        <v>0</v>
      </c>
      <c r="BF240" s="99">
        <f>IF(ISNA(VLOOKUP($A240,'[2]1516 Exp_Rev Access'!$F$7:$GB$306,44,FALSE)),"",VLOOKUP($A240,'[2]1516 Exp_Rev Access'!$F$7:$GB$306,44,FALSE))</f>
        <v>27584.91</v>
      </c>
      <c r="BG240" s="99">
        <f>IF(ISNA(VLOOKUP($A240,'[2]1516 Exp_Rev Access'!$F$7:$GB$306,45,FALSE)),"",VLOOKUP($A240,'[2]1516 Exp_Rev Access'!$F$7:$GB$306,45,FALSE))</f>
        <v>4426.45</v>
      </c>
      <c r="BH240" s="99">
        <f>IF(ISNA(VLOOKUP($A240,'[2]1516 Exp_Rev Access'!$F$7:$GB$306,46,FALSE)),"",VLOOKUP($A240,'[2]1516 Exp_Rev Access'!$F$7:$GB$306,46,FALSE))</f>
        <v>0</v>
      </c>
      <c r="BI240" s="99">
        <f>IF(ISNA(VLOOKUP($A240,'[2]1516 Exp_Rev Access'!$F$7:$GB$306,47,FALSE)),"",VLOOKUP($A240,'[2]1516 Exp_Rev Access'!$F$7:$GB$306,47,FALSE))</f>
        <v>1090.75</v>
      </c>
      <c r="BJ240" s="99">
        <f>IF(ISNA(VLOOKUP($A240,'[2]1516 Exp_Rev Access'!$F$7:$GB$306,48,FALSE)),"",VLOOKUP($A240,'[2]1516 Exp_Rev Access'!$F$7:$GB$306,48,FALSE))</f>
        <v>162295.63</v>
      </c>
      <c r="BK240" s="99">
        <f>IF(ISNA(VLOOKUP($A240,'[2]1516 Exp_Rev Access'!$F$7:$GB$306,49,FALSE)),"",VLOOKUP($A240,'[2]1516 Exp_Rev Access'!$F$7:$GB$306,49,FALSE))</f>
        <v>0</v>
      </c>
      <c r="BL240" s="99">
        <f>IF(ISNA(VLOOKUP($A240,'[2]1516 Exp_Rev Access'!$F$7:$GB$306,50,FALSE)),"",VLOOKUP($A240,'[2]1516 Exp_Rev Access'!$F$7:$GB$306,50,FALSE))</f>
        <v>0</v>
      </c>
      <c r="BM240" s="99">
        <f>IF(ISNA(VLOOKUP($A240,'[2]1516 Exp_Rev Access'!$F$7:$GB$306,51,FALSE)),"",VLOOKUP($A240,'[2]1516 Exp_Rev Access'!$F$7:$GB$306,51,FALSE))</f>
        <v>0</v>
      </c>
      <c r="BN240" s="99">
        <f>IF(ISNA(VLOOKUP($A240,'[2]1516 Exp_Rev Access'!$F$7:$GB$306,52,FALSE)),"",VLOOKUP($A240,'[2]1516 Exp_Rev Access'!$F$7:$GB$306,52,FALSE))</f>
        <v>0</v>
      </c>
      <c r="BO240" s="99">
        <f>IF(ISNA(VLOOKUP($A240,'[2]1516 Exp_Rev Access'!$F$7:$GB$306,53,FALSE)),"",VLOOKUP($A240,'[2]1516 Exp_Rev Access'!$F$7:$GB$306,53,FALSE))</f>
        <v>0</v>
      </c>
      <c r="BP240" s="99">
        <f>IF(ISNA(VLOOKUP($A240,'[2]1516 Exp_Rev Access'!$F$7:$GB$306,54,FALSE)),"",VLOOKUP($A240,'[2]1516 Exp_Rev Access'!$F$7:$GB$306,54,FALSE))</f>
        <v>0</v>
      </c>
      <c r="BQ240" s="99">
        <f>IF(ISNA(VLOOKUP($A240,'[2]1516 Exp_Rev Access'!$F$7:$GB$306,55,FALSE)),"",VLOOKUP($A240,'[2]1516 Exp_Rev Access'!$F$7:$GB$306,55,FALSE))</f>
        <v>0</v>
      </c>
      <c r="BR240" s="99">
        <f>IF(ISNA(VLOOKUP($A240,'[2]1516 Exp_Rev Access'!$F$7:$GB$306,56,FALSE)),"",VLOOKUP($A240,'[2]1516 Exp_Rev Access'!$F$7:$GB$306,56,FALSE))</f>
        <v>0</v>
      </c>
      <c r="BS240" s="99">
        <f>IF(ISNA(VLOOKUP($A240,'[2]1516 Exp_Rev Access'!$F$7:$GB$306,57,FALSE)),"",VLOOKUP($A240,'[2]1516 Exp_Rev Access'!$F$7:$GB$306,57,FALSE))</f>
        <v>0</v>
      </c>
      <c r="BT240" s="99">
        <f>IF(ISNA(VLOOKUP($A240,'[2]1516 Exp_Rev Access'!$F$7:$GB$306,58,FALSE)),"",VLOOKUP($A240,'[2]1516 Exp_Rev Access'!$F$7:$GB$306,58,FALSE))</f>
        <v>0</v>
      </c>
      <c r="BU240" s="102">
        <f t="shared" si="313"/>
        <v>537046.73</v>
      </c>
      <c r="BV240" s="72">
        <f t="shared" si="314"/>
        <v>0.10698353036640269</v>
      </c>
      <c r="BW240" s="94">
        <f t="shared" si="315"/>
        <v>1280.7257529869078</v>
      </c>
      <c r="BX240" s="99">
        <f>IF(ISNA(VLOOKUP($A240,'[2]1516 Exp_Rev Access'!$F$7:$GB$306,59,FALSE)),"",VLOOKUP($A240,'[2]1516 Exp_Rev Access'!$F$7:$GB$306,59,FALSE))</f>
        <v>0</v>
      </c>
      <c r="BY240" s="99">
        <f>IF(ISNA(VLOOKUP($A240,'[2]1516 Exp_Rev Access'!$F$7:$GB$306,60,FALSE)),"",VLOOKUP($A240,'[2]1516 Exp_Rev Access'!$F$7:$GB$306,60,FALSE))</f>
        <v>0</v>
      </c>
      <c r="BZ240" s="99">
        <f>IF(ISNA(VLOOKUP($A240,'[2]1516 Exp_Rev Access'!$F$7:$GB$306,61,FALSE)),"",VLOOKUP($A240,'[2]1516 Exp_Rev Access'!$F$7:$GB$306,61,FALSE))</f>
        <v>0</v>
      </c>
      <c r="CA240" s="99">
        <f>IF(ISNA(VLOOKUP($A240,'[2]1516 Exp_Rev Access'!$F$7:$GB$306,62,FALSE)),"",VLOOKUP($A240,'[2]1516 Exp_Rev Access'!$F$7:$GB$306,62,FALSE))</f>
        <v>0</v>
      </c>
      <c r="CB240" s="99">
        <f>IF(ISNA(VLOOKUP($A240,'[2]1516 Exp_Rev Access'!$F$7:$GB$306,63,FALSE)),"",VLOOKUP($A240,'[2]1516 Exp_Rev Access'!$F$7:$GB$306,63,FALSE))</f>
        <v>5520.6</v>
      </c>
      <c r="CC240" s="99">
        <f>IF(ISNA(VLOOKUP($A240,'[2]1516 Exp_Rev Access'!$F$7:$GB$306,64,FALSE)),"",VLOOKUP($A240,'[2]1516 Exp_Rev Access'!$F$7:$GB$306,64,FALSE))</f>
        <v>0</v>
      </c>
      <c r="CD240" s="101">
        <f t="shared" si="316"/>
        <v>5520.6</v>
      </c>
      <c r="CE240" s="72">
        <f t="shared" si="317"/>
        <v>1.0997428058835081E-3</v>
      </c>
      <c r="CF240" s="103">
        <f t="shared" si="318"/>
        <v>13.16528748241242</v>
      </c>
      <c r="CG240" s="99">
        <f>IF(ISNA(VLOOKUP($A240,'[2]1516 Exp_Rev Access'!$F$7:$GB$306,65,FALSE)),"",VLOOKUP($A240,'[2]1516 Exp_Rev Access'!$F$7:$GB$306,65,FALSE))</f>
        <v>0</v>
      </c>
      <c r="CH240" s="99">
        <f>IF(ISNA(VLOOKUP($A240,'[2]1516 Exp_Rev Access'!$F$7:$GB$306,66,FALSE)),"",VLOOKUP($A240,'[2]1516 Exp_Rev Access'!$F$7:$GB$306,66,FALSE))</f>
        <v>0</v>
      </c>
      <c r="CI240" s="99">
        <f>IF(ISNA(VLOOKUP($A240,'[2]1516 Exp_Rev Access'!$F$7:$GB$306,67,FALSE)),"",VLOOKUP($A240,'[2]1516 Exp_Rev Access'!$F$7:$GB$306,67,FALSE))</f>
        <v>0</v>
      </c>
      <c r="CJ240" s="99">
        <f>IF(ISNA(VLOOKUP($A240,'[2]1516 Exp_Rev Access'!$F$7:$GB$306,68,FALSE)),"",VLOOKUP($A240,'[2]1516 Exp_Rev Access'!$F$7:$GB$306,68,FALSE))</f>
        <v>0</v>
      </c>
      <c r="CK240" s="99">
        <f>IF(ISNA(VLOOKUP($A240,'[2]1516 Exp_Rev Access'!$F$7:$GB$306,69,FALSE)),"",VLOOKUP($A240,'[2]1516 Exp_Rev Access'!$F$7:$GB$306,69,FALSE))</f>
        <v>0</v>
      </c>
      <c r="CL240" s="99">
        <f>IF(ISNA(VLOOKUP($A240,'[2]1516 Exp_Rev Access'!$F$7:$GB$306,70,FALSE)),"",VLOOKUP($A240,'[2]1516 Exp_Rev Access'!$F$7:$GB$306,70,FALSE))</f>
        <v>0</v>
      </c>
      <c r="CM240" s="99">
        <f>IF(ISNA(VLOOKUP($A240,'[2]1516 Exp_Rev Access'!$F$7:$GB$306,71,FALSE)),"",VLOOKUP($A240,'[2]1516 Exp_Rev Access'!$F$7:$GB$306,71,FALSE))</f>
        <v>0</v>
      </c>
      <c r="CN240" s="99">
        <f>IF(ISNA(VLOOKUP($A240,'[2]1516 Exp_Rev Access'!$F$7:$GB$306,72,FALSE)),"",VLOOKUP($A240,'[2]1516 Exp_Rev Access'!$F$7:$GB$306,72,FALSE))</f>
        <v>0</v>
      </c>
      <c r="CO240" s="99">
        <f>IF(ISNA(VLOOKUP($A240,'[2]1516 Exp_Rev Access'!$F$7:$GB$306,73,FALSE)),"",VLOOKUP($A240,'[2]1516 Exp_Rev Access'!$F$7:$GB$306,73,FALSE))</f>
        <v>0</v>
      </c>
      <c r="CP240" s="99">
        <f>IF(ISNA(VLOOKUP($A240,'[2]1516 Exp_Rev Access'!$F$7:$GB$306,74,FALSE)),"",VLOOKUP($A240,'[2]1516 Exp_Rev Access'!$F$7:$GB$306,74,FALSE))</f>
        <v>64239</v>
      </c>
      <c r="CQ240" s="99">
        <f>IF(ISNA(VLOOKUP($A240,'[2]1516 Exp_Rev Access'!$F$7:$GB$306,75,FALSE)),"",VLOOKUP($A240,'[2]1516 Exp_Rev Access'!$F$7:$GB$306,75,FALSE))</f>
        <v>0</v>
      </c>
      <c r="CR240" s="99">
        <f>IF(ISNA(VLOOKUP($A240,'[2]1516 Exp_Rev Access'!$F$7:$GB$306,76,FALSE)),"",VLOOKUP($A240,'[2]1516 Exp_Rev Access'!$F$7:$GB$306,76,FALSE))</f>
        <v>0</v>
      </c>
      <c r="CS240" s="99">
        <f>IF(ISNA(VLOOKUP($A240,'[2]1516 Exp_Rev Access'!$F$7:$GB$306,77,FALSE)),"",VLOOKUP($A240,'[2]1516 Exp_Rev Access'!$F$7:$GB$306,77,FALSE))</f>
        <v>0</v>
      </c>
      <c r="CT240" s="99">
        <f>IF(ISNA(VLOOKUP($A240,'[2]1516 Exp_Rev Access'!$F$7:$GB$306,78,FALSE)),"",VLOOKUP($A240,'[2]1516 Exp_Rev Access'!$F$7:$GB$306,78,FALSE))</f>
        <v>42078.96</v>
      </c>
      <c r="CU240" s="99">
        <f>IF(ISNA(VLOOKUP($A240,'[2]1516 Exp_Rev Access'!$F$7:$GB$306,79,FALSE)),"",VLOOKUP($A240,'[2]1516 Exp_Rev Access'!$F$7:$GB$306,79,FALSE))</f>
        <v>19281</v>
      </c>
      <c r="CV240" s="99">
        <f>IF(ISNA(VLOOKUP($A240,'[2]1516 Exp_Rev Access'!$F$7:$GB$306,80,FALSE)),"",VLOOKUP($A240,'[2]1516 Exp_Rev Access'!$F$7:$GB$306,80,FALSE))</f>
        <v>10932.44</v>
      </c>
      <c r="CW240" s="99">
        <f>IF(ISNA(VLOOKUP($A240,'[2]1516 Exp_Rev Access'!$F$7:$GB$306,81,FALSE)),"",VLOOKUP($A240,'[2]1516 Exp_Rev Access'!$F$7:$GB$306,81,FALSE))</f>
        <v>0</v>
      </c>
      <c r="CX240" s="99">
        <f>IF(ISNA(VLOOKUP($A240,'[2]1516 Exp_Rev Access'!$F$7:$GB$306,82,FALSE)),"",VLOOKUP($A240,'[2]1516 Exp_Rev Access'!$F$7:$GB$306,82,FALSE))</f>
        <v>0</v>
      </c>
      <c r="CY240" s="99">
        <f>IF(ISNA(VLOOKUP($A240,'[2]1516 Exp_Rev Access'!$F$7:$GB$306,83,FALSE)),"",VLOOKUP($A240,'[2]1516 Exp_Rev Access'!$F$7:$GB$306,83,FALSE))</f>
        <v>0</v>
      </c>
      <c r="CZ240" s="99">
        <f>IF(ISNA(VLOOKUP($A240,'[2]1516 Exp_Rev Access'!$F$7:$GB$306,84,FALSE)),"",VLOOKUP($A240,'[2]1516 Exp_Rev Access'!$F$7:$GB$306,84,FALSE))</f>
        <v>0</v>
      </c>
      <c r="DA240" s="99">
        <f>IF(ISNA(VLOOKUP($A240,'[2]1516 Exp_Rev Access'!$F$7:$GB$306,85,FALSE)),"",VLOOKUP($A240,'[2]1516 Exp_Rev Access'!$F$7:$GB$306,85,FALSE))</f>
        <v>0</v>
      </c>
      <c r="DB240" s="99">
        <f>IF(ISNA(VLOOKUP($A240,'[2]1516 Exp_Rev Access'!$F$7:$GB$306,86,FALSE)),"",VLOOKUP($A240,'[2]1516 Exp_Rev Access'!$F$7:$GB$306,86,FALSE))</f>
        <v>0</v>
      </c>
      <c r="DC240" s="99">
        <f>IF(ISNA(VLOOKUP($A240,'[2]1516 Exp_Rev Access'!$F$7:$GB$306,87,FALSE)),"",VLOOKUP($A240,'[2]1516 Exp_Rev Access'!$F$7:$GB$306,87,FALSE))</f>
        <v>0</v>
      </c>
      <c r="DD240" s="99">
        <f>IF(ISNA(VLOOKUP($A240,'[2]1516 Exp_Rev Access'!$F$7:$GB$306,88,FALSE)),"",VLOOKUP($A240,'[2]1516 Exp_Rev Access'!$F$7:$GB$306,88,FALSE))</f>
        <v>0</v>
      </c>
      <c r="DE240" s="99">
        <f>IF(ISNA(VLOOKUP($A240,'[2]1516 Exp_Rev Access'!$F$7:$GB$306,89,FALSE)),"",VLOOKUP($A240,'[2]1516 Exp_Rev Access'!$F$7:$GB$306,89,FALSE))</f>
        <v>0</v>
      </c>
      <c r="DF240" s="99">
        <f>IF(ISNA(VLOOKUP($A240,'[2]1516 Exp_Rev Access'!$F$7:$GB$306,90,FALSE)),"",VLOOKUP($A240,'[2]1516 Exp_Rev Access'!$F$7:$GB$306,90,FALSE))</f>
        <v>0</v>
      </c>
      <c r="DG240" s="99">
        <f>IF(ISNA(VLOOKUP($A240,'[2]1516 Exp_Rev Access'!$F$7:$GB$306,91,FALSE)),"",VLOOKUP($A240,'[2]1516 Exp_Rev Access'!$F$7:$GB$306,91,FALSE))</f>
        <v>0</v>
      </c>
      <c r="DH240" s="99">
        <f>IF(ISNA(VLOOKUP($A240,'[2]1516 Exp_Rev Access'!$F$7:$GB$306,92,FALSE)),"",VLOOKUP($A240,'[2]1516 Exp_Rev Access'!$F$7:$GB$306,92,FALSE))</f>
        <v>46110.67</v>
      </c>
      <c r="DI240" s="99">
        <f>IF(ISNA(VLOOKUP($A240,'[2]1516 Exp_Rev Access'!$F$7:$GB$306,93,FALSE)),"",VLOOKUP($A240,'[2]1516 Exp_Rev Access'!$F$7:$GB$306,93,FALSE))</f>
        <v>0</v>
      </c>
      <c r="DJ240" s="99">
        <f>IF(ISNA(VLOOKUP($A240,'[2]1516 Exp_Rev Access'!$F$7:$GB$306,94,FALSE)),"",VLOOKUP($A240,'[2]1516 Exp_Rev Access'!$F$7:$GB$306,94,FALSE))</f>
        <v>0</v>
      </c>
      <c r="DK240" s="99">
        <f>IF(ISNA(VLOOKUP($A240,'[2]1516 Exp_Rev Access'!$F$7:$GB$306,95,FALSE)),"",VLOOKUP($A240,'[2]1516 Exp_Rev Access'!$F$7:$GB$306,95,FALSE))</f>
        <v>0</v>
      </c>
      <c r="DL240" s="99">
        <f>IF(ISNA(VLOOKUP($A240,'[2]1516 Exp_Rev Access'!$F$7:$GB$306,96,FALSE)),"",VLOOKUP($A240,'[2]1516 Exp_Rev Access'!$F$7:$GB$306,96,FALSE))</f>
        <v>0</v>
      </c>
      <c r="DM240" s="99">
        <f>IF(ISNA(VLOOKUP($A240,'[2]1516 Exp_Rev Access'!$F$7:$GB$306,97,FALSE)),"",VLOOKUP($A240,'[2]1516 Exp_Rev Access'!$F$7:$GB$306,97,FALSE))</f>
        <v>0</v>
      </c>
      <c r="DN240" s="99">
        <f>IF(ISNA(VLOOKUP($A240,'[2]1516 Exp_Rev Access'!$F$7:$GB$306,98,FALSE)),"",VLOOKUP($A240,'[2]1516 Exp_Rev Access'!$F$7:$GB$306,98,FALSE))</f>
        <v>0</v>
      </c>
      <c r="DO240" s="99">
        <f>IF(ISNA(VLOOKUP($A240,'[2]1516 Exp_Rev Access'!$F$7:$GB$306,99,FALSE)),"",VLOOKUP($A240,'[2]1516 Exp_Rev Access'!$F$7:$GB$306,99,FALSE))</f>
        <v>0</v>
      </c>
      <c r="DP240" s="99">
        <f>IF(ISNA(VLOOKUP($A240,'[2]1516 Exp_Rev Access'!$F$7:$GB$306,100,FALSE)),"",VLOOKUP($A240,'[2]1516 Exp_Rev Access'!$F$7:$GB$306,100,FALSE))</f>
        <v>0</v>
      </c>
      <c r="DQ240" s="99">
        <f>IF(ISNA(VLOOKUP($A240,'[2]1516 Exp_Rev Access'!$F$7:$GB$306,101,FALSE)),"",VLOOKUP($A240,'[2]1516 Exp_Rev Access'!$F$7:$GB$306,101,FALSE))</f>
        <v>0</v>
      </c>
      <c r="DR240" s="99">
        <f>IF(ISNA(VLOOKUP($A240,'[2]1516 Exp_Rev Access'!$F$7:$GB$306,102,FALSE)),"",VLOOKUP($A240,'[2]1516 Exp_Rev Access'!$F$7:$GB$306,102,FALSE))</f>
        <v>0</v>
      </c>
      <c r="DS240" s="99">
        <f>IF(ISNA(VLOOKUP($A240,'[2]1516 Exp_Rev Access'!$F$7:$GB$306,103,FALSE)),"",VLOOKUP($A240,'[2]1516 Exp_Rev Access'!$F$7:$GB$306,103,FALSE))</f>
        <v>0</v>
      </c>
      <c r="DT240" s="99">
        <f>IF(ISNA(VLOOKUP($A240,'[2]1516 Exp_Rev Access'!$F$7:$GB$306,104,FALSE)),"",VLOOKUP($A240,'[2]1516 Exp_Rev Access'!$F$7:$GB$306,104,FALSE))</f>
        <v>0</v>
      </c>
      <c r="DU240" s="99">
        <f>IF(ISNA(VLOOKUP($A240,'[2]1516 Exp_Rev Access'!$F$7:$GB$306,105,FALSE)),"",VLOOKUP($A240,'[2]1516 Exp_Rev Access'!$F$7:$GB$306,105,FALSE))</f>
        <v>0</v>
      </c>
      <c r="DV240" s="99">
        <f>IF(ISNA(VLOOKUP($A240,'[2]1516 Exp_Rev Access'!$F$7:$GB$306,106,FALSE)),"",VLOOKUP($A240,'[2]1516 Exp_Rev Access'!$F$7:$GB$306,106,FALSE))</f>
        <v>0</v>
      </c>
      <c r="DW240" s="99">
        <f>IF(ISNA(VLOOKUP($A240,'[2]1516 Exp_Rev Access'!$F$7:$GB$306,107,FALSE)),"",VLOOKUP($A240,'[2]1516 Exp_Rev Access'!$F$7:$GB$306,107,FALSE))</f>
        <v>0</v>
      </c>
      <c r="DX240" s="99">
        <f>IF(ISNA(VLOOKUP($A240,'[2]1516 Exp_Rev Access'!$F$7:$GB$306,108,FALSE)),"",VLOOKUP($A240,'[2]1516 Exp_Rev Access'!$F$7:$GB$306,108,FALSE))</f>
        <v>0</v>
      </c>
      <c r="DY240" s="99">
        <f>IF(ISNA(VLOOKUP($A240,'[2]1516 Exp_Rev Access'!$F$7:$GB$306,109,FALSE)),"",VLOOKUP($A240,'[2]1516 Exp_Rev Access'!$F$7:$GB$306,109,FALSE))</f>
        <v>0</v>
      </c>
      <c r="DZ240" s="99">
        <f>IF(ISNA(VLOOKUP($A240,'[2]1516 Exp_Rev Access'!$F$7:$GB$306,110,FALSE)),"",VLOOKUP($A240,'[2]1516 Exp_Rev Access'!$F$7:$GB$306,110,FALSE))</f>
        <v>0</v>
      </c>
      <c r="EA240" s="99">
        <f>IF(ISNA(VLOOKUP($A240,'[2]1516 Exp_Rev Access'!$F$7:$GB$306,111,FALSE)),"",VLOOKUP($A240,'[2]1516 Exp_Rev Access'!$F$7:$GB$306,111,FALSE))</f>
        <v>0</v>
      </c>
      <c r="EB240" s="99">
        <f>IF(ISNA(VLOOKUP($A240,'[2]1516 Exp_Rev Access'!$F$7:$GB$306,112,FALSE)),"",VLOOKUP($A240,'[2]1516 Exp_Rev Access'!$F$7:$GB$306,112,FALSE))</f>
        <v>0</v>
      </c>
      <c r="EC240" s="99">
        <f>IF(ISNA(VLOOKUP($A240,'[2]1516 Exp_Rev Access'!$F$7:$GB$306,113,FALSE)),"",VLOOKUP($A240,'[2]1516 Exp_Rev Access'!$F$7:$GB$306,113,FALSE))</f>
        <v>0</v>
      </c>
      <c r="ED240" s="99">
        <f>IF(ISNA(VLOOKUP($A240,'[2]1516 Exp_Rev Access'!$F$7:$GB$306,114,FALSE)),"",VLOOKUP($A240,'[2]1516 Exp_Rev Access'!$F$7:$GB$306,114,FALSE))</f>
        <v>0</v>
      </c>
      <c r="EE240" s="99">
        <f>IF(ISNA(VLOOKUP($A240,'[2]1516 Exp_Rev Access'!$F$7:$GB$306,115,FALSE)),"",VLOOKUP($A240,'[2]1516 Exp_Rev Access'!$F$7:$GB$306,115,FALSE))</f>
        <v>0</v>
      </c>
      <c r="EF240" s="99">
        <f>IF(ISNA(VLOOKUP($A240,'[2]1516 Exp_Rev Access'!$F$7:$GB$306,116,FALSE)),"",VLOOKUP($A240,'[2]1516 Exp_Rev Access'!$F$7:$GB$306,116,FALSE))</f>
        <v>0</v>
      </c>
      <c r="EG240" s="99">
        <f>IF(ISNA(VLOOKUP($A240,'[2]1516 Exp_Rev Access'!$F$7:$GB$306,117,FALSE)),"",VLOOKUP($A240,'[2]1516 Exp_Rev Access'!$F$7:$GB$306,117,FALSE))</f>
        <v>0</v>
      </c>
      <c r="EH240" s="99">
        <f>IF(ISNA(VLOOKUP($A240,'[2]1516 Exp_Rev Access'!$F$7:$GB$306,118,FALSE)),"",VLOOKUP($A240,'[2]1516 Exp_Rev Access'!$F$7:$GB$306,118,FALSE))</f>
        <v>0</v>
      </c>
      <c r="EI240" s="99">
        <f>IF(ISNA(VLOOKUP($A240,'[2]1516 Exp_Rev Access'!$F$7:$GB$306,119,FALSE)),"",VLOOKUP($A240,'[2]1516 Exp_Rev Access'!$F$7:$GB$306,119,FALSE))</f>
        <v>0</v>
      </c>
      <c r="EJ240" s="99">
        <f>IF(ISNA(VLOOKUP($A240,'[2]1516 Exp_Rev Access'!$F$7:$GB$306,120,FALSE)),"",VLOOKUP($A240,'[2]1516 Exp_Rev Access'!$F$7:$GB$306,120,FALSE))</f>
        <v>0</v>
      </c>
      <c r="EK240" s="99">
        <f>IF(ISNA(VLOOKUP($A240,'[2]1516 Exp_Rev Access'!$F$7:$GB$306,121,FALSE)),"",VLOOKUP($A240,'[2]1516 Exp_Rev Access'!$F$7:$GB$306,121,FALSE))</f>
        <v>0</v>
      </c>
      <c r="EL240" s="99">
        <f>IF(ISNA(VLOOKUP($A240,'[2]1516 Exp_Rev Access'!$F$7:$GB$306,122,FALSE)),"",VLOOKUP($A240,'[2]1516 Exp_Rev Access'!$F$7:$GB$306,122,FALSE))</f>
        <v>0</v>
      </c>
      <c r="EM240" s="99">
        <f>IF(ISNA(VLOOKUP($A240,'[2]1516 Exp_Rev Access'!$F$7:$GB$306,123,FALSE)),"",VLOOKUP($A240,'[2]1516 Exp_Rev Access'!$F$7:$GB$306,123,FALSE))</f>
        <v>42730.43</v>
      </c>
      <c r="EN240" s="99">
        <f>IF(ISNA(VLOOKUP($A240,'[2]1516 Exp_Rev Access'!$F$7:$GB$306,124,FALSE)),"",VLOOKUP($A240,'[2]1516 Exp_Rev Access'!$F$7:$GB$306,124,FALSE))</f>
        <v>0</v>
      </c>
      <c r="EO240" s="99">
        <f>IF(ISNA(VLOOKUP($A240,'[2]1516 Exp_Rev Access'!$F$7:$GB$306,125,FALSE)),"",VLOOKUP($A240,'[2]1516 Exp_Rev Access'!$F$7:$GB$306,125,FALSE))</f>
        <v>0</v>
      </c>
      <c r="EP240" s="99">
        <f>IF(ISNA(VLOOKUP($A240,'[2]1516 Exp_Rev Access'!$F$7:$GB$306,126,FALSE)),"",VLOOKUP($A240,'[2]1516 Exp_Rev Access'!$F$7:$GB$306,126,FALSE))</f>
        <v>0</v>
      </c>
      <c r="EQ240" s="99">
        <f>IF(ISNA(VLOOKUP($A240,'[2]1516 Exp_Rev Access'!$F$7:$GB$306,127,FALSE)),"",VLOOKUP($A240,'[2]1516 Exp_Rev Access'!$F$7:$GB$306,127,FALSE))</f>
        <v>0</v>
      </c>
      <c r="ER240" s="99">
        <f>IF(ISNA(VLOOKUP($A240,'[2]1516 Exp_Rev Access'!$F$7:$GB$306,128,FALSE)),"",VLOOKUP($A240,'[2]1516 Exp_Rev Access'!$F$7:$GB$306,128,FALSE))</f>
        <v>0</v>
      </c>
      <c r="ES240" s="99">
        <f>IF(ISNA(VLOOKUP($A240,'[2]1516 Exp_Rev Access'!$F$7:$GB$306,129,FALSE)),"",VLOOKUP($A240,'[2]1516 Exp_Rev Access'!$F$7:$GB$306,129,FALSE))</f>
        <v>0</v>
      </c>
      <c r="ET240" s="99">
        <f>IF(ISNA(VLOOKUP($A240,'[2]1516 Exp_Rev Access'!$F$7:$GB$306,130,FALSE)),"",VLOOKUP($A240,'[2]1516 Exp_Rev Access'!$F$7:$GB$306,130,FALSE))</f>
        <v>0</v>
      </c>
      <c r="EU240" s="99">
        <f>IF(ISNA(VLOOKUP($A240,'[2]1516 Exp_Rev Access'!$F$7:$GB$306,131,FALSE)),"",VLOOKUP($A240,'[2]1516 Exp_Rev Access'!$F$7:$GB$306,131,FALSE))</f>
        <v>0</v>
      </c>
      <c r="EV240" s="99">
        <f>IF(ISNA(VLOOKUP($A240,'[2]1516 Exp_Rev Access'!$F$7:$GB$306,132,FALSE)),"",VLOOKUP($A240,'[2]1516 Exp_Rev Access'!$F$7:$GB$306,132,FALSE))</f>
        <v>0</v>
      </c>
      <c r="EW240" s="99">
        <f>IF(ISNA(VLOOKUP($A240,'[2]1516 Exp_Rev Access'!$F$7:$GB$306,133,FALSE)),"",VLOOKUP($A240,'[2]1516 Exp_Rev Access'!$F$7:$GB$306,133,FALSE))</f>
        <v>0</v>
      </c>
      <c r="EX240" s="99">
        <f>IF(ISNA(VLOOKUP($A240,'[2]1516 Exp_Rev Access'!$F$7:$GB$306,134,FALSE)),"",VLOOKUP($A240,'[2]1516 Exp_Rev Access'!$F$7:$GB$306,134,FALSE))</f>
        <v>0</v>
      </c>
      <c r="EY240" s="99">
        <f>IF(ISNA(VLOOKUP($A240,'[2]1516 Exp_Rev Access'!$F$7:$GB$306,135,FALSE)),"",VLOOKUP($A240,'[2]1516 Exp_Rev Access'!$F$7:$GB$306,135,FALSE))</f>
        <v>0</v>
      </c>
      <c r="EZ240" s="99">
        <f>IF(ISNA(VLOOKUP($A240,'[2]1516 Exp_Rev Access'!$F$7:$GB$306,136,FALSE)),"",VLOOKUP($A240,'[2]1516 Exp_Rev Access'!$F$7:$GB$306,136,FALSE))</f>
        <v>0</v>
      </c>
      <c r="FA240" s="99">
        <f>IF(ISNA(VLOOKUP($A240,'[2]1516 Exp_Rev Access'!$F$7:$GB$306,137,FALSE)),"",VLOOKUP($A240,'[2]1516 Exp_Rev Access'!$F$7:$GB$306,137,FALSE))</f>
        <v>0</v>
      </c>
      <c r="FB240" s="99">
        <f>IF(ISNA(VLOOKUP($A240,'[2]1516 Exp_Rev Access'!$F$7:$GB$306,138,FALSE)),"",VLOOKUP($A240,'[2]1516 Exp_Rev Access'!$F$7:$GB$306,138,FALSE))</f>
        <v>0</v>
      </c>
      <c r="FC240" s="99">
        <f>IF(ISNA(VLOOKUP($A240,'[2]1516 Exp_Rev Access'!$F$7:$GB$306,139,FALSE)),"",VLOOKUP($A240,'[2]1516 Exp_Rev Access'!$F$7:$GB$306,139,FALSE))</f>
        <v>0</v>
      </c>
      <c r="FD240" s="99">
        <f>IF(ISNA(VLOOKUP($A240,'[2]1516 Exp_Rev Access'!$F$7:$FS$306,140,FALSE)),"",VLOOKUP($A240,'[2]1516 Exp_Rev Access'!$F$7:$FS$306,140,FALSE))</f>
        <v>0</v>
      </c>
      <c r="FE240" s="99">
        <f>IF(ISNA(VLOOKUP($A240,'[2]1516 Exp_Rev Access'!$F$7:$FS$306,141,FALSE)),"",VLOOKUP($A240,'[2]1516 Exp_Rev Access'!$F$7:$FS$306,141,FALSE))</f>
        <v>0</v>
      </c>
      <c r="FF240" s="99">
        <f>IF(ISNA(VLOOKUP($A240,'[2]1516 Exp_Rev Access'!$F$7:$FS$306,142,FALSE)),"",VLOOKUP($A240,'[2]1516 Exp_Rev Access'!$F$7:$FS$306,142,FALSE))</f>
        <v>0</v>
      </c>
      <c r="FG240" s="99">
        <f>IF(ISNA(VLOOKUP($A240,'[2]1516 Exp_Rev Access'!$F$7:$FS$306,143,FALSE)),"",VLOOKUP($A240,'[2]1516 Exp_Rev Access'!$F$7:$FS$306,143,FALSE))</f>
        <v>0</v>
      </c>
      <c r="FH240" s="99">
        <f>IF(ISNA(VLOOKUP($A240,'[2]1516 Exp_Rev Access'!$F$7:$FS$306,144,FALSE)),"",VLOOKUP($A240,'[2]1516 Exp_Rev Access'!$F$7:$FS$306,144,FALSE))</f>
        <v>0</v>
      </c>
      <c r="FI240" s="99">
        <f>IF(ISNA(VLOOKUP($A240,'[2]1516 Exp_Rev Access'!$F$7:$FS$306,145,FALSE)),"",VLOOKUP($A240,'[2]1516 Exp_Rev Access'!$F$7:$FS$306,145,FALSE))</f>
        <v>0</v>
      </c>
      <c r="FJ240" s="99">
        <f>IF(ISNA(VLOOKUP($A240,'[2]1516 Exp_Rev Access'!$F$7:$FS$306,146,FALSE)),"",VLOOKUP($A240,'[2]1516 Exp_Rev Access'!$F$7:$FS$306,146,FALSE))</f>
        <v>0</v>
      </c>
      <c r="FK240" s="99">
        <f>IF(ISNA(VLOOKUP($A240,'[2]1516 Exp_Rev Access'!$F$7:$FS$306,147,FALSE)),"",VLOOKUP($A240,'[2]1516 Exp_Rev Access'!$F$7:$FS$306,147,FALSE))</f>
        <v>0</v>
      </c>
      <c r="FL240" s="99">
        <f>IF(ISNA(VLOOKUP($A240,'[2]1516 Exp_Rev Access'!$F$7:$FS$306,148,FALSE)),"",VLOOKUP($A240,'[2]1516 Exp_Rev Access'!$F$7:$FS$306,148,FALSE))</f>
        <v>0</v>
      </c>
      <c r="FM240" s="99">
        <f>IF(ISNA(VLOOKUP($A240,'[2]1516 Exp_Rev Access'!$F$7:$FS$306,149,FALSE)),"",VLOOKUP($A240,'[2]1516 Exp_Rev Access'!$F$7:$FS$306,149,FALSE))</f>
        <v>0</v>
      </c>
      <c r="FN240" s="99">
        <f>IF(ISNA(VLOOKUP($A240,'[2]1516 Exp_Rev Access'!$F$7:$FS$306,150,FALSE)),"",VLOOKUP($A240,'[2]1516 Exp_Rev Access'!$F$7:$FS$306,150,FALSE))</f>
        <v>0</v>
      </c>
      <c r="FO240" s="99">
        <f>IF(ISNA(VLOOKUP($A240,'[2]1516 Exp_Rev Access'!$F$7:$FS$306,151,FALSE)),"",VLOOKUP($A240,'[2]1516 Exp_Rev Access'!$F$7:$FS$306,151,FALSE))</f>
        <v>0</v>
      </c>
      <c r="FP240" s="99">
        <f>IF(ISNA(VLOOKUP($A240,'[2]1516 Exp_Rev Access'!$F$7:$FS$306,152,FALSE)),"",VLOOKUP($A240,'[2]1516 Exp_Rev Access'!$F$7:$FS$306,152,FALSE))</f>
        <v>0</v>
      </c>
      <c r="FQ240" s="99">
        <f>IF(ISNA(VLOOKUP($A240,'[2]1516 Exp_Rev Access'!$F$7:$FS$306,153,FALSE)),"",VLOOKUP($A240,'[2]1516 Exp_Rev Access'!$F$7:$FS$306,153,FALSE))</f>
        <v>9673.2999999999993</v>
      </c>
      <c r="FR240" s="101">
        <f t="shared" si="319"/>
        <v>235045.8</v>
      </c>
      <c r="FS240" s="72">
        <f t="shared" si="320"/>
        <v>4.6822796001002399E-2</v>
      </c>
      <c r="FT240" s="94">
        <f t="shared" si="321"/>
        <v>560.52703121646437</v>
      </c>
      <c r="FU240" s="99">
        <f>IF(ISNA(VLOOKUP($A240,'[2]1516 Exp_Rev Access'!$F$7:$GB$306,154,FALSE)),"",VLOOKUP($A240,'[2]1516 Exp_Rev Access'!$F$7:$GB$306,154,FALSE))</f>
        <v>0</v>
      </c>
      <c r="FV240" s="99">
        <f>IF(ISNA(VLOOKUP($A240,'[2]1516 Exp_Rev Access'!$F$7:$GB$306,155,FALSE)),"",VLOOKUP($A240,'[2]1516 Exp_Rev Access'!$F$7:$GB$306,155,FALSE))</f>
        <v>0</v>
      </c>
      <c r="FW240" s="99">
        <f>IF(ISNA(VLOOKUP($A240,'[2]1516 Exp_Rev Access'!$F$7:$GB$306,156,FALSE)),"",VLOOKUP($A240,'[2]1516 Exp_Rev Access'!$F$7:$GB$306,156,FALSE))</f>
        <v>0</v>
      </c>
      <c r="FX240" s="99">
        <f>IF(ISNA(VLOOKUP($A240,'[2]1516 Exp_Rev Access'!$F$7:$GB$306,157,FALSE)),"",VLOOKUP($A240,'[2]1516 Exp_Rev Access'!$F$7:$GB$306,157,FALSE))</f>
        <v>0</v>
      </c>
      <c r="FY240" s="99">
        <f>IF(ISNA(VLOOKUP($A240,'[2]1516 Exp_Rev Access'!$F$7:$GB$306,158,FALSE)),"",VLOOKUP($A240,'[2]1516 Exp_Rev Access'!$F$7:$GB$306,158,FALSE))</f>
        <v>0</v>
      </c>
      <c r="FZ240" s="99">
        <f>IF(ISNA(VLOOKUP($A240,'[2]1516 Exp_Rev Access'!$F$7:$GB$306,159,FALSE)),"",VLOOKUP($A240,'[2]1516 Exp_Rev Access'!$F$7:$GB$306,159,FALSE))</f>
        <v>0</v>
      </c>
      <c r="GA240" s="99">
        <f>IF(ISNA(VLOOKUP($A240,'[2]1516 Exp_Rev Access'!$F$7:$GB$306,160,FALSE)),"",VLOOKUP($A240,'[2]1516 Exp_Rev Access'!$F$7:$GB$306,160,FALSE))</f>
        <v>0</v>
      </c>
      <c r="GB240" s="99">
        <f>IF(ISNA(VLOOKUP($A240,'[2]1516 Exp_Rev Access'!$F$7:$GB$306,161,FALSE)),"",VLOOKUP($A240,'[2]1516 Exp_Rev Access'!$F$7:$GB$306,161,FALSE))</f>
        <v>0</v>
      </c>
      <c r="GC240" s="99">
        <f>IF(ISNA(VLOOKUP($A240,'[2]1516 Exp_Rev Access'!$F$7:$GB$306,162,FALSE)),"",VLOOKUP($A240,'[2]1516 Exp_Rev Access'!$F$7:$GB$306,162,FALSE))</f>
        <v>7675.57</v>
      </c>
      <c r="GD240" s="99">
        <f>IF(ISNA(VLOOKUP($A240,'[2]1516 Exp_Rev Access'!$F$7:$GB$306,163,FALSE)),"",VLOOKUP($A240,'[2]1516 Exp_Rev Access'!$F$7:$GB$306,163,FALSE))</f>
        <v>0</v>
      </c>
      <c r="GE240" s="99">
        <f>IF(ISNA(VLOOKUP($A240,'[2]1516 Exp_Rev Access'!$F$7:$GB$306,164,FALSE)),"",VLOOKUP($A240,'[2]1516 Exp_Rev Access'!$F$7:$GB$306,164,FALSE))</f>
        <v>0</v>
      </c>
      <c r="GF240" s="99">
        <f>IF(ISNA(VLOOKUP($A240,'[2]1516 Exp_Rev Access'!$F$7:$GB$306,165,FALSE)),"",VLOOKUP($A240,'[2]1516 Exp_Rev Access'!$F$7:$GB$306,165,FALSE))</f>
        <v>0</v>
      </c>
      <c r="GG240" s="99">
        <f>IF(ISNA(VLOOKUP($A240,'[2]1516 Exp_Rev Access'!$F$7:$GB$306,166,FALSE)),"",VLOOKUP($A240,'[2]1516 Exp_Rev Access'!$F$7:$GB$306,166,FALSE))</f>
        <v>0</v>
      </c>
      <c r="GH240" s="99">
        <f>IF(ISNA(VLOOKUP($A240,'[2]1516 Exp_Rev Access'!$F$7:$GB$306,167,FALSE)),"",VLOOKUP($A240,'[2]1516 Exp_Rev Access'!$F$7:$GB$306,167,FALSE))</f>
        <v>0</v>
      </c>
      <c r="GI240" s="99">
        <f>IF(ISNA(VLOOKUP($A240,'[2]1516 Exp_Rev Access'!$F$7:$GB$306,168,FALSE)),"",VLOOKUP($A240,'[2]1516 Exp_Rev Access'!$F$7:$GB$306,168,FALSE))</f>
        <v>0</v>
      </c>
      <c r="GJ240" s="99">
        <f>IF(ISNA(VLOOKUP($A240,'[2]1516 Exp_Rev Access'!$F$7:$GB$306,169,FALSE)),"",VLOOKUP($A240,'[2]1516 Exp_Rev Access'!$F$7:$GB$306,169,FALSE))</f>
        <v>0</v>
      </c>
      <c r="GK240" s="99">
        <f>IF(ISNA(VLOOKUP($A240,'[2]1516 Exp_Rev Access'!$F$7:$GB$306,170,FALSE)),"",VLOOKUP($A240,'[2]1516 Exp_Rev Access'!$F$7:$GB$306,170,FALSE))</f>
        <v>0</v>
      </c>
      <c r="GL240" s="99">
        <f>IF(ISNA(VLOOKUP($A240,'[2]1516 Exp_Rev Access'!$F$7:$GB$306,171,FALSE)),"",VLOOKUP($A240,'[2]1516 Exp_Rev Access'!$F$7:$GB$306,171,FALSE))</f>
        <v>0</v>
      </c>
      <c r="GM240" s="99">
        <f>IF(ISNA(VLOOKUP($A240,'[2]1516 Exp_Rev Access'!$F$7:$GB$306,172,FALSE)),"",VLOOKUP($A240,'[2]1516 Exp_Rev Access'!$F$7:$GB$306,172,FALSE))</f>
        <v>0</v>
      </c>
      <c r="GN240" s="99">
        <f>IF(ISNA(VLOOKUP($A240,'[2]1516 Exp_Rev Access'!$F$7:$GB$306,173,FALSE)),"",VLOOKUP($A240,'[2]1516 Exp_Rev Access'!$F$7:$GB$306,173,FALSE))</f>
        <v>0</v>
      </c>
      <c r="GO240" s="99">
        <f>IF(ISNA(VLOOKUP($A240,'[2]1516 Exp_Rev Access'!$F$7:$GB$306,174,FALSE)),"",VLOOKUP($A240,'[2]1516 Exp_Rev Access'!$F$7:$GB$306,174,FALSE))</f>
        <v>0</v>
      </c>
      <c r="GP240" s="99">
        <f>IF(ISNA(VLOOKUP($A240,'[2]1516 Exp_Rev Access'!$F$7:$GB$306,175,FALSE)),"",VLOOKUP($A240,'[2]1516 Exp_Rev Access'!$F$7:$GB$306,175,FALSE))</f>
        <v>0</v>
      </c>
      <c r="GQ240" s="99">
        <f>IF(ISNA(VLOOKUP($A240,'[2]1516 Exp_Rev Access'!$F$7:$GB$306,176,FALSE)),"",VLOOKUP($A240,'[2]1516 Exp_Rev Access'!$F$7:$GB$306,176,FALSE))</f>
        <v>0</v>
      </c>
      <c r="GR240" s="99">
        <f>IF(ISNA(VLOOKUP($A240,'[2]1516 Exp_Rev Access'!$F$7:$GB$306,177,FALSE)),"",VLOOKUP($A240,'[2]1516 Exp_Rev Access'!$F$7:$GB$306,177,FALSE))</f>
        <v>0</v>
      </c>
      <c r="GS240" s="99">
        <f>IF(ISNA(VLOOKUP($A240,'[2]1516 Exp_Rev Access'!$F$7:$GB$306,178,FALSE)),"",VLOOKUP($A240,'[2]1516 Exp_Rev Access'!$F$7:$GB$306,178,FALSE))</f>
        <v>0</v>
      </c>
      <c r="GT240" s="101">
        <f t="shared" si="322"/>
        <v>7675.57</v>
      </c>
      <c r="GU240" s="72">
        <f t="shared" si="323"/>
        <v>1.5290281651551059E-3</v>
      </c>
      <c r="GV240" s="84">
        <f t="shared" si="324"/>
        <v>18.304366489399758</v>
      </c>
    </row>
    <row r="241" spans="1:207" customFormat="1" ht="12" customHeight="1" x14ac:dyDescent="0.2">
      <c r="A241" s="96" t="s">
        <v>583</v>
      </c>
      <c r="B241" s="69" t="s">
        <v>584</v>
      </c>
      <c r="C241" s="80">
        <f>IF(ISNA(VLOOKUP($A241,'[2]1516 enrollment_Rev_Exp by size'!$A$6:$G$320,3,FALSE)),"",VLOOKUP($A241,'[2]1516 enrollment_Rev_Exp by size'!$A$6:$G$320,3,FALSE))</f>
        <v>414.89000000000004</v>
      </c>
      <c r="D241" s="97">
        <v>6228054.5999999996</v>
      </c>
      <c r="E241" s="80">
        <f t="shared" si="302"/>
        <v>6228054.6000000006</v>
      </c>
      <c r="F241" s="80">
        <f t="shared" si="303"/>
        <v>0</v>
      </c>
      <c r="G241" s="98">
        <f>IF(ISNA(VLOOKUP($A241,'[2]1516 Exp_Rev Access'!$F$7:$FS$306,2,FALSE)),"",VLOOKUP($A241,'[2]1516 Exp_Rev Access'!$F$7:$FS$306,2,FALSE))</f>
        <v>1026488.53</v>
      </c>
      <c r="H241" s="98">
        <f>IF(ISNA(VLOOKUP($A241,'[2]1516 Exp_Rev Access'!$F$7:$FS$306,3,FALSE)),"",VLOOKUP($A241,'[2]1516 Exp_Rev Access'!$F$7:$FS$306,3,FALSE))</f>
        <v>0</v>
      </c>
      <c r="I241" s="98">
        <f>IF(ISNA(VLOOKUP($A241,'[2]1516 Exp_Rev Access'!$F$7:$FS$306,4,FALSE)),"",VLOOKUP($A241,'[2]1516 Exp_Rev Access'!$F$7:$FS$306,4,FALSE))</f>
        <v>0</v>
      </c>
      <c r="J241" s="98">
        <f>IF(ISNA(VLOOKUP($A241,'[2]1516 Exp_Rev Access'!$F$7:$FS$306,5,FALSE)),"",VLOOKUP($A241,'[2]1516 Exp_Rev Access'!$F$7:$FS$306,5,FALSE))</f>
        <v>115520.96000000001</v>
      </c>
      <c r="K241" s="98">
        <f>IF(ISNA(VLOOKUP($A241,'[2]1516 Exp_Rev Access'!$F$7:$FS$306,6,FALSE)),"",VLOOKUP($A241,'[2]1516 Exp_Rev Access'!$F$7:$FS$306,6,FALSE))</f>
        <v>0</v>
      </c>
      <c r="L241" s="98">
        <f>IF(ISNA(VLOOKUP($A241,'[2]1516 Exp_Rev Access'!$F$7:$FS$306,7,FALSE)),"",VLOOKUP($A241,'[2]1516 Exp_Rev Access'!$F$7:$FS$306,7,FALSE))</f>
        <v>0</v>
      </c>
      <c r="M241" s="90">
        <f t="shared" si="304"/>
        <v>1142009.49</v>
      </c>
      <c r="N241" s="72">
        <f t="shared" si="305"/>
        <v>0.18336536259653216</v>
      </c>
      <c r="O241" s="73">
        <f t="shared" si="306"/>
        <v>2752.5596905203788</v>
      </c>
      <c r="P241" s="99">
        <f>IF(ISNA(VLOOKUP($A241,'[2]1516 Exp_Rev Access'!$F$7:$FS$306,8,FALSE)),"",VLOOKUP($A241,'[2]1516 Exp_Rev Access'!$F$7:$FS$306,8,FALSE))</f>
        <v>8657.75</v>
      </c>
      <c r="Q241" s="99">
        <f>IF(ISNA(VLOOKUP($A241,'[2]1516 Exp_Rev Access'!$F$7:$FS$306,9,FALSE)),"",VLOOKUP($A241,'[2]1516 Exp_Rev Access'!$F$7:$FS$306,9,FALSE))</f>
        <v>0</v>
      </c>
      <c r="R241" s="99">
        <f>IF(ISNA(VLOOKUP($A241,'[2]1516 Exp_Rev Access'!$F$7:$FS$306,10,FALSE)),"",VLOOKUP($A241,'[2]1516 Exp_Rev Access'!$F$7:$FS$306,10,FALSE))</f>
        <v>0</v>
      </c>
      <c r="S241" s="99">
        <f>IF(ISNA(VLOOKUP($A241,'[2]1516 Exp_Rev Access'!$F$7:$FS$306,11,FALSE)),"",VLOOKUP($A241,'[2]1516 Exp_Rev Access'!$F$7:$FS$306,11,FALSE))</f>
        <v>0</v>
      </c>
      <c r="T241" s="99">
        <f>IF(ISNA(VLOOKUP($A241,'[2]1516 Exp_Rev Access'!$F$7:$FS$306,12,FALSE)),"",VLOOKUP($A241,'[2]1516 Exp_Rev Access'!$F$7:$FS$306,12,FALSE))</f>
        <v>11000</v>
      </c>
      <c r="U241" s="99">
        <f>IF(ISNA(VLOOKUP($A241,'[2]1516 Exp_Rev Access'!$F$7:$FS$306,13,FALSE)),"",VLOOKUP($A241,'[2]1516 Exp_Rev Access'!$F$7:$FS$306,13,FALSE))</f>
        <v>0</v>
      </c>
      <c r="V241" s="99">
        <f>IF(ISNA(VLOOKUP($A241,'[2]1516 Exp_Rev Access'!$F$7:$FS$306,14,FALSE)),"",VLOOKUP($A241,'[2]1516 Exp_Rev Access'!$F$7:$FS$306,14,FALSE))</f>
        <v>0</v>
      </c>
      <c r="W241" s="99">
        <f>IF(ISNA(VLOOKUP($A241,'[2]1516 Exp_Rev Access'!$F$7:$FS$306,15,FALSE)),"",VLOOKUP($A241,'[2]1516 Exp_Rev Access'!$F$7:$FS$306,15,FALSE))</f>
        <v>0</v>
      </c>
      <c r="X241" s="99">
        <f>IF(ISNA(VLOOKUP($A241,'[2]1516 Exp_Rev Access'!$F$7:$FS$306,16,FALSE)),"",VLOOKUP($A241,'[2]1516 Exp_Rev Access'!$F$7:$FS$306,16,FALSE))</f>
        <v>-196.79</v>
      </c>
      <c r="Y241" s="99">
        <f>IF(ISNA(VLOOKUP($A241,'[2]1516 Exp_Rev Access'!$F$7:$FS$306,17,FALSE)),"",VLOOKUP($A241,'[2]1516 Exp_Rev Access'!$F$7:$FS$306,17,FALSE))</f>
        <v>516.94000000000005</v>
      </c>
      <c r="Z241" s="99">
        <f>IF(ISNA(VLOOKUP($A241,'[2]1516 Exp_Rev Access'!$F$7:$FS$306,18,FALSE)),"",VLOOKUP($A241,'[2]1516 Exp_Rev Access'!$F$7:$FS$306,18,FALSE))</f>
        <v>0</v>
      </c>
      <c r="AA241" s="99">
        <f>IF(ISNA(VLOOKUP($A241,'[2]1516 Exp_Rev Access'!$F$7:$FS$306,19,FALSE)),"",VLOOKUP($A241,'[2]1516 Exp_Rev Access'!$F$7:$FS$306,19,FALSE))</f>
        <v>0</v>
      </c>
      <c r="AB241" s="99">
        <f>IF(ISNA(VLOOKUP($A241,'[2]1516 Exp_Rev Access'!$F$7:$FS$306,20,FALSE)),"",VLOOKUP($A241,'[2]1516 Exp_Rev Access'!$F$7:$FS$306,20,FALSE))</f>
        <v>1754.6</v>
      </c>
      <c r="AC241" s="99">
        <f>IF(ISNA(VLOOKUP($A241,'[2]1516 Exp_Rev Access'!$F$7:$FS$306,21,FALSE)),"",VLOOKUP($A241,'[2]1516 Exp_Rev Access'!$F$7:$FS$306,21,FALSE))</f>
        <v>20148.47</v>
      </c>
      <c r="AD241" s="99">
        <f>IF(ISNA(VLOOKUP($A241,'[2]1516 Exp_Rev Access'!$F$7:$FS$306,22,FALSE)),"",VLOOKUP($A241,'[2]1516 Exp_Rev Access'!$F$7:$FS$306,22,FALSE))</f>
        <v>5008.6400000000003</v>
      </c>
      <c r="AE241" s="99">
        <f>IF(ISNA(VLOOKUP($A241,'[2]1516 Exp_Rev Access'!$F$7:$FS$306,23,FALSE)),"",VLOOKUP($A241,'[2]1516 Exp_Rev Access'!$F$7:$FS$306,23,FALSE))</f>
        <v>0</v>
      </c>
      <c r="AF241" s="99">
        <f>IF(ISNA(VLOOKUP($A241,'[2]1516 Exp_Rev Access'!$F$7:$FS$306,24,FALSE)),"",VLOOKUP($A241,'[2]1516 Exp_Rev Access'!$F$7:$FS$306,24,FALSE))</f>
        <v>103062.5</v>
      </c>
      <c r="AG241" s="99">
        <f>IF(ISNA(VLOOKUP($A241,'[2]1516 Exp_Rev Access'!$F$7:$FS$306,25,FALSE)),"",VLOOKUP($A241,'[2]1516 Exp_Rev Access'!$F$7:$FS$306,25,FALSE))</f>
        <v>1289.83</v>
      </c>
      <c r="AH241" s="98">
        <f>IF(ISNA(VLOOKUP($A241,'[2]1516 Exp_Rev Access'!$F$7:$FS$306,26,FALSE)),"",VLOOKUP($A241,'[2]1516 Exp_Rev Access'!$F$7:$FS$306,26,FALSE))</f>
        <v>3005.5</v>
      </c>
      <c r="AI241" s="98">
        <f>IF(ISNA(VLOOKUP($A241,'[2]1516 Exp_Rev Access'!$F$7:$FS$306,27,FALSE)),"",VLOOKUP($A241,'[2]1516 Exp_Rev Access'!$F$7:$FS$306,27,FALSE))</f>
        <v>0</v>
      </c>
      <c r="AJ241" s="98">
        <f>IF(ISNA(VLOOKUP($A241,'[2]1516 Exp_Rev Access'!$F$7:$FS$306,28,FALSE)),"",VLOOKUP($A241,'[2]1516 Exp_Rev Access'!$F$7:$FS$306,28,FALSE))</f>
        <v>30924.52</v>
      </c>
      <c r="AK241" s="98">
        <f>IF(ISNA(VLOOKUP($A241,'[2]1516 Exp_Rev Access'!$F$7:$FS$306,29,FALSE)),"",VLOOKUP($A241,'[2]1516 Exp_Rev Access'!$F$7:$FS$306,29,FALSE))</f>
        <v>16022.72</v>
      </c>
      <c r="AL241" s="100">
        <f t="shared" si="307"/>
        <v>201194.67999999996</v>
      </c>
      <c r="AM241" s="72">
        <f t="shared" si="308"/>
        <v>3.2304578704239362E-2</v>
      </c>
      <c r="AN241" s="94">
        <f t="shared" si="309"/>
        <v>484.93499481790343</v>
      </c>
      <c r="AO241" s="99">
        <f>IF(ISNA(VLOOKUP($A241,'[2]1516 Exp_Rev Access'!$F$7:$GB$306,30,FALSE)),"",VLOOKUP($A241,'[2]1516 Exp_Rev Access'!$F$7:$FS$306,30,FALSE))</f>
        <v>2872493.67</v>
      </c>
      <c r="AP241" s="99">
        <f>IF(ISNA(VLOOKUP($A241,'[2]1516 Exp_Rev Access'!$F$7:$GB$306,31,FALSE)),"",VLOOKUP($A241,'[2]1516 Exp_Rev Access'!$F$7:$FS$306,31,FALSE))</f>
        <v>105533.22</v>
      </c>
      <c r="AQ241" s="99">
        <f>IF(ISNA(VLOOKUP($A241,'[2]1516 Exp_Rev Access'!$F$7:$GB$306,32,FALSE)),"",VLOOKUP($A241,'[2]1516 Exp_Rev Access'!$F$7:$FS$306,32,FALSE))</f>
        <v>273879</v>
      </c>
      <c r="AR241" s="99">
        <f>IF(ISNA(VLOOKUP($A241,'[2]1516 Exp_Rev Access'!$F$7:$GB$306,33,FALSE)),"",VLOOKUP($A241,'[2]1516 Exp_Rev Access'!$F$7:$FS$306,33,FALSE))</f>
        <v>117525.99</v>
      </c>
      <c r="AS241" s="99">
        <f>IF(ISNA(VLOOKUP($A241,'[2]1516 Exp_Rev Access'!$F$7:$GB$306,34,FALSE)),"",VLOOKUP($A241,'[2]1516 Exp_Rev Access'!$F$7:$FS$306,34,FALSE))</f>
        <v>0</v>
      </c>
      <c r="AT241" s="101">
        <f t="shared" si="310"/>
        <v>3369431.8800000004</v>
      </c>
      <c r="AU241" s="72">
        <f t="shared" si="311"/>
        <v>0.54100872526069388</v>
      </c>
      <c r="AV241" s="94">
        <f t="shared" si="312"/>
        <v>8121.2655884692331</v>
      </c>
      <c r="AW241" s="99">
        <f>IF(ISNA(VLOOKUP($A241,'[2]1516 Exp_Rev Access'!$F$7:$GB$306,35,FALSE)),"",VLOOKUP($A241,'[2]1516 Exp_Rev Access'!$F$7:$GB$306,35,FALSE))</f>
        <v>163904.63</v>
      </c>
      <c r="AX241" s="99">
        <f>IF(ISNA(VLOOKUP($A241,'[2]1516 Exp_Rev Access'!$F$7:$GB$306,36,FALSE)),"",VLOOKUP($A241,'[2]1516 Exp_Rev Access'!$F$7:$GB$306,36,FALSE))</f>
        <v>324528.78000000003</v>
      </c>
      <c r="AY241" s="99">
        <f>IF(ISNA(VLOOKUP($A241,'[2]1516 Exp_Rev Access'!$F$7:$GB$306,37,FALSE)),"",VLOOKUP($A241,'[2]1516 Exp_Rev Access'!$F$7:$GB$306,37,FALSE))</f>
        <v>8099.93</v>
      </c>
      <c r="AZ241" s="99">
        <f>IF(ISNA(VLOOKUP($A241,'[2]1516 Exp_Rev Access'!$F$7:$GB$306,38,FALSE)),"",VLOOKUP($A241,'[2]1516 Exp_Rev Access'!$F$7:$GB$306,38,FALSE))</f>
        <v>0</v>
      </c>
      <c r="BA241" s="99">
        <f>IF(ISNA(VLOOKUP($A241,'[2]1516 Exp_Rev Access'!$F$7:$GB$306,39,FALSE)),"",VLOOKUP($A241,'[2]1516 Exp_Rev Access'!$F$7:$GB$306,39,FALSE))</f>
        <v>0</v>
      </c>
      <c r="BB241" s="99">
        <f>IF(ISNA(VLOOKUP($A241,'[2]1516 Exp_Rev Access'!$F$7:$GB$306,40,FALSE)),"",VLOOKUP($A241,'[2]1516 Exp_Rev Access'!$F$7:$GB$306,40,FALSE))</f>
        <v>116969.51</v>
      </c>
      <c r="BC241" s="99">
        <f>IF(ISNA(VLOOKUP($A241,'[2]1516 Exp_Rev Access'!$F$7:$GB$306,41,FALSE)),"",VLOOKUP($A241,'[2]1516 Exp_Rev Access'!$F$7:$GB$306,41,FALSE))</f>
        <v>0</v>
      </c>
      <c r="BD241" s="99">
        <f>IF(ISNA(VLOOKUP($A241,'[2]1516 Exp_Rev Access'!$F$7:$GB$306,42,FALSE)),"",VLOOKUP($A241,'[2]1516 Exp_Rev Access'!$F$7:$GB$306,42,FALSE))</f>
        <v>57076.42</v>
      </c>
      <c r="BE241" s="99">
        <f>IF(ISNA(VLOOKUP($A241,'[2]1516 Exp_Rev Access'!$F$7:$GB$306,43,FALSE)),"",VLOOKUP($A241,'[2]1516 Exp_Rev Access'!$F$7:$GB$306,43,FALSE))</f>
        <v>0</v>
      </c>
      <c r="BF241" s="99">
        <f>IF(ISNA(VLOOKUP($A241,'[2]1516 Exp_Rev Access'!$F$7:$GB$306,44,FALSE)),"",VLOOKUP($A241,'[2]1516 Exp_Rev Access'!$F$7:$GB$306,44,FALSE))</f>
        <v>3481.33</v>
      </c>
      <c r="BG241" s="99">
        <f>IF(ISNA(VLOOKUP($A241,'[2]1516 Exp_Rev Access'!$F$7:$GB$306,45,FALSE)),"",VLOOKUP($A241,'[2]1516 Exp_Rev Access'!$F$7:$GB$306,45,FALSE))</f>
        <v>4121.28</v>
      </c>
      <c r="BH241" s="99">
        <f>IF(ISNA(VLOOKUP($A241,'[2]1516 Exp_Rev Access'!$F$7:$GB$306,46,FALSE)),"",VLOOKUP($A241,'[2]1516 Exp_Rev Access'!$F$7:$GB$306,46,FALSE))</f>
        <v>0</v>
      </c>
      <c r="BI241" s="99">
        <f>IF(ISNA(VLOOKUP($A241,'[2]1516 Exp_Rev Access'!$F$7:$GB$306,47,FALSE)),"",VLOOKUP($A241,'[2]1516 Exp_Rev Access'!$F$7:$GB$306,47,FALSE))</f>
        <v>8704.86</v>
      </c>
      <c r="BJ241" s="99">
        <f>IF(ISNA(VLOOKUP($A241,'[2]1516 Exp_Rev Access'!$F$7:$GB$306,48,FALSE)),"",VLOOKUP($A241,'[2]1516 Exp_Rev Access'!$F$7:$GB$306,48,FALSE))</f>
        <v>208648.7</v>
      </c>
      <c r="BK241" s="99">
        <f>IF(ISNA(VLOOKUP($A241,'[2]1516 Exp_Rev Access'!$F$7:$GB$306,49,FALSE)),"",VLOOKUP($A241,'[2]1516 Exp_Rev Access'!$F$7:$GB$306,49,FALSE))</f>
        <v>0</v>
      </c>
      <c r="BL241" s="99">
        <f>IF(ISNA(VLOOKUP($A241,'[2]1516 Exp_Rev Access'!$F$7:$GB$306,50,FALSE)),"",VLOOKUP($A241,'[2]1516 Exp_Rev Access'!$F$7:$GB$306,50,FALSE))</f>
        <v>0</v>
      </c>
      <c r="BM241" s="99">
        <f>IF(ISNA(VLOOKUP($A241,'[2]1516 Exp_Rev Access'!$F$7:$GB$306,51,FALSE)),"",VLOOKUP($A241,'[2]1516 Exp_Rev Access'!$F$7:$GB$306,51,FALSE))</f>
        <v>0</v>
      </c>
      <c r="BN241" s="99">
        <f>IF(ISNA(VLOOKUP($A241,'[2]1516 Exp_Rev Access'!$F$7:$GB$306,52,FALSE)),"",VLOOKUP($A241,'[2]1516 Exp_Rev Access'!$F$7:$GB$306,52,FALSE))</f>
        <v>0</v>
      </c>
      <c r="BO241" s="99">
        <f>IF(ISNA(VLOOKUP($A241,'[2]1516 Exp_Rev Access'!$F$7:$GB$306,53,FALSE)),"",VLOOKUP($A241,'[2]1516 Exp_Rev Access'!$F$7:$GB$306,53,FALSE))</f>
        <v>0</v>
      </c>
      <c r="BP241" s="99">
        <f>IF(ISNA(VLOOKUP($A241,'[2]1516 Exp_Rev Access'!$F$7:$GB$306,54,FALSE)),"",VLOOKUP($A241,'[2]1516 Exp_Rev Access'!$F$7:$GB$306,54,FALSE))</f>
        <v>0</v>
      </c>
      <c r="BQ241" s="99">
        <f>IF(ISNA(VLOOKUP($A241,'[2]1516 Exp_Rev Access'!$F$7:$GB$306,55,FALSE)),"",VLOOKUP($A241,'[2]1516 Exp_Rev Access'!$F$7:$GB$306,55,FALSE))</f>
        <v>0</v>
      </c>
      <c r="BR241" s="99">
        <f>IF(ISNA(VLOOKUP($A241,'[2]1516 Exp_Rev Access'!$F$7:$GB$306,56,FALSE)),"",VLOOKUP($A241,'[2]1516 Exp_Rev Access'!$F$7:$GB$306,56,FALSE))</f>
        <v>0</v>
      </c>
      <c r="BS241" s="99">
        <f>IF(ISNA(VLOOKUP($A241,'[2]1516 Exp_Rev Access'!$F$7:$GB$306,57,FALSE)),"",VLOOKUP($A241,'[2]1516 Exp_Rev Access'!$F$7:$GB$306,57,FALSE))</f>
        <v>0</v>
      </c>
      <c r="BT241" s="99">
        <f>IF(ISNA(VLOOKUP($A241,'[2]1516 Exp_Rev Access'!$F$7:$GB$306,58,FALSE)),"",VLOOKUP($A241,'[2]1516 Exp_Rev Access'!$F$7:$GB$306,58,FALSE))</f>
        <v>0</v>
      </c>
      <c r="BU241" s="102">
        <f t="shared" si="313"/>
        <v>895535.44</v>
      </c>
      <c r="BV241" s="72">
        <f t="shared" si="314"/>
        <v>0.14379055700635637</v>
      </c>
      <c r="BW241" s="94">
        <f t="shared" si="315"/>
        <v>2158.4888524669186</v>
      </c>
      <c r="BX241" s="99">
        <f>IF(ISNA(VLOOKUP($A241,'[2]1516 Exp_Rev Access'!$F$7:$GB$306,59,FALSE)),"",VLOOKUP($A241,'[2]1516 Exp_Rev Access'!$F$7:$GB$306,59,FALSE))</f>
        <v>0</v>
      </c>
      <c r="BY241" s="99">
        <f>IF(ISNA(VLOOKUP($A241,'[2]1516 Exp_Rev Access'!$F$7:$GB$306,60,FALSE)),"",VLOOKUP($A241,'[2]1516 Exp_Rev Access'!$F$7:$GB$306,60,FALSE))</f>
        <v>0</v>
      </c>
      <c r="BZ241" s="99">
        <f>IF(ISNA(VLOOKUP($A241,'[2]1516 Exp_Rev Access'!$F$7:$GB$306,61,FALSE)),"",VLOOKUP($A241,'[2]1516 Exp_Rev Access'!$F$7:$GB$306,61,FALSE))</f>
        <v>0</v>
      </c>
      <c r="CA241" s="99">
        <f>IF(ISNA(VLOOKUP($A241,'[2]1516 Exp_Rev Access'!$F$7:$GB$306,62,FALSE)),"",VLOOKUP($A241,'[2]1516 Exp_Rev Access'!$F$7:$GB$306,62,FALSE))</f>
        <v>0</v>
      </c>
      <c r="CB241" s="99">
        <f>IF(ISNA(VLOOKUP($A241,'[2]1516 Exp_Rev Access'!$F$7:$GB$306,63,FALSE)),"",VLOOKUP($A241,'[2]1516 Exp_Rev Access'!$F$7:$GB$306,63,FALSE))</f>
        <v>1330.21</v>
      </c>
      <c r="CC241" s="99">
        <f>IF(ISNA(VLOOKUP($A241,'[2]1516 Exp_Rev Access'!$F$7:$GB$306,64,FALSE)),"",VLOOKUP($A241,'[2]1516 Exp_Rev Access'!$F$7:$GB$306,64,FALSE))</f>
        <v>0</v>
      </c>
      <c r="CD241" s="101">
        <f t="shared" si="316"/>
        <v>1330.21</v>
      </c>
      <c r="CE241" s="72">
        <f t="shared" si="317"/>
        <v>2.1358354822387075E-4</v>
      </c>
      <c r="CF241" s="103">
        <f t="shared" si="318"/>
        <v>3.2061751307575501</v>
      </c>
      <c r="CG241" s="99">
        <f>IF(ISNA(VLOOKUP($A241,'[2]1516 Exp_Rev Access'!$F$7:$GB$306,65,FALSE)),"",VLOOKUP($A241,'[2]1516 Exp_Rev Access'!$F$7:$GB$306,65,FALSE))</f>
        <v>0</v>
      </c>
      <c r="CH241" s="99">
        <f>IF(ISNA(VLOOKUP($A241,'[2]1516 Exp_Rev Access'!$F$7:$GB$306,66,FALSE)),"",VLOOKUP($A241,'[2]1516 Exp_Rev Access'!$F$7:$GB$306,66,FALSE))</f>
        <v>0</v>
      </c>
      <c r="CI241" s="99">
        <f>IF(ISNA(VLOOKUP($A241,'[2]1516 Exp_Rev Access'!$F$7:$GB$306,67,FALSE)),"",VLOOKUP($A241,'[2]1516 Exp_Rev Access'!$F$7:$GB$306,67,FALSE))</f>
        <v>0</v>
      </c>
      <c r="CJ241" s="99">
        <f>IF(ISNA(VLOOKUP($A241,'[2]1516 Exp_Rev Access'!$F$7:$GB$306,68,FALSE)),"",VLOOKUP($A241,'[2]1516 Exp_Rev Access'!$F$7:$GB$306,68,FALSE))</f>
        <v>0</v>
      </c>
      <c r="CK241" s="99">
        <f>IF(ISNA(VLOOKUP($A241,'[2]1516 Exp_Rev Access'!$F$7:$GB$306,69,FALSE)),"",VLOOKUP($A241,'[2]1516 Exp_Rev Access'!$F$7:$GB$306,69,FALSE))</f>
        <v>0</v>
      </c>
      <c r="CL241" s="99">
        <f>IF(ISNA(VLOOKUP($A241,'[2]1516 Exp_Rev Access'!$F$7:$GB$306,70,FALSE)),"",VLOOKUP($A241,'[2]1516 Exp_Rev Access'!$F$7:$GB$306,70,FALSE))</f>
        <v>0</v>
      </c>
      <c r="CM241" s="99">
        <f>IF(ISNA(VLOOKUP($A241,'[2]1516 Exp_Rev Access'!$F$7:$GB$306,71,FALSE)),"",VLOOKUP($A241,'[2]1516 Exp_Rev Access'!$F$7:$GB$306,71,FALSE))</f>
        <v>0</v>
      </c>
      <c r="CN241" s="99">
        <f>IF(ISNA(VLOOKUP($A241,'[2]1516 Exp_Rev Access'!$F$7:$GB$306,72,FALSE)),"",VLOOKUP($A241,'[2]1516 Exp_Rev Access'!$F$7:$GB$306,72,FALSE))</f>
        <v>0</v>
      </c>
      <c r="CO241" s="99">
        <f>IF(ISNA(VLOOKUP($A241,'[2]1516 Exp_Rev Access'!$F$7:$GB$306,73,FALSE)),"",VLOOKUP($A241,'[2]1516 Exp_Rev Access'!$F$7:$GB$306,73,FALSE))</f>
        <v>0</v>
      </c>
      <c r="CP241" s="99">
        <f>IF(ISNA(VLOOKUP($A241,'[2]1516 Exp_Rev Access'!$F$7:$GB$306,74,FALSE)),"",VLOOKUP($A241,'[2]1516 Exp_Rev Access'!$F$7:$GB$306,74,FALSE))</f>
        <v>93711</v>
      </c>
      <c r="CQ241" s="99">
        <f>IF(ISNA(VLOOKUP($A241,'[2]1516 Exp_Rev Access'!$F$7:$GB$306,75,FALSE)),"",VLOOKUP($A241,'[2]1516 Exp_Rev Access'!$F$7:$GB$306,75,FALSE))</f>
        <v>0</v>
      </c>
      <c r="CR241" s="99">
        <f>IF(ISNA(VLOOKUP($A241,'[2]1516 Exp_Rev Access'!$F$7:$GB$306,76,FALSE)),"",VLOOKUP($A241,'[2]1516 Exp_Rev Access'!$F$7:$GB$306,76,FALSE))</f>
        <v>2525</v>
      </c>
      <c r="CS241" s="99">
        <f>IF(ISNA(VLOOKUP($A241,'[2]1516 Exp_Rev Access'!$F$7:$GB$306,77,FALSE)),"",VLOOKUP($A241,'[2]1516 Exp_Rev Access'!$F$7:$GB$306,77,FALSE))</f>
        <v>0</v>
      </c>
      <c r="CT241" s="99">
        <f>IF(ISNA(VLOOKUP($A241,'[2]1516 Exp_Rev Access'!$F$7:$GB$306,78,FALSE)),"",VLOOKUP($A241,'[2]1516 Exp_Rev Access'!$F$7:$GB$306,78,FALSE))</f>
        <v>310502</v>
      </c>
      <c r="CU241" s="99">
        <f>IF(ISNA(VLOOKUP($A241,'[2]1516 Exp_Rev Access'!$F$7:$GB$306,79,FALSE)),"",VLOOKUP($A241,'[2]1516 Exp_Rev Access'!$F$7:$GB$306,79,FALSE))</f>
        <v>47655</v>
      </c>
      <c r="CV241" s="99">
        <f>IF(ISNA(VLOOKUP($A241,'[2]1516 Exp_Rev Access'!$F$7:$GB$306,80,FALSE)),"",VLOOKUP($A241,'[2]1516 Exp_Rev Access'!$F$7:$GB$306,80,FALSE))</f>
        <v>0</v>
      </c>
      <c r="CW241" s="99">
        <f>IF(ISNA(VLOOKUP($A241,'[2]1516 Exp_Rev Access'!$F$7:$GB$306,81,FALSE)),"",VLOOKUP($A241,'[2]1516 Exp_Rev Access'!$F$7:$GB$306,81,FALSE))</f>
        <v>0</v>
      </c>
      <c r="CX241" s="99">
        <f>IF(ISNA(VLOOKUP($A241,'[2]1516 Exp_Rev Access'!$F$7:$GB$306,82,FALSE)),"",VLOOKUP($A241,'[2]1516 Exp_Rev Access'!$F$7:$GB$306,82,FALSE))</f>
        <v>0</v>
      </c>
      <c r="CY241" s="99">
        <f>IF(ISNA(VLOOKUP($A241,'[2]1516 Exp_Rev Access'!$F$7:$GB$306,83,FALSE)),"",VLOOKUP($A241,'[2]1516 Exp_Rev Access'!$F$7:$GB$306,83,FALSE))</f>
        <v>0</v>
      </c>
      <c r="CZ241" s="99">
        <f>IF(ISNA(VLOOKUP($A241,'[2]1516 Exp_Rev Access'!$F$7:$GB$306,84,FALSE)),"",VLOOKUP($A241,'[2]1516 Exp_Rev Access'!$F$7:$GB$306,84,FALSE))</f>
        <v>0</v>
      </c>
      <c r="DA241" s="99">
        <f>IF(ISNA(VLOOKUP($A241,'[2]1516 Exp_Rev Access'!$F$7:$GB$306,85,FALSE)),"",VLOOKUP($A241,'[2]1516 Exp_Rev Access'!$F$7:$GB$306,85,FALSE))</f>
        <v>0</v>
      </c>
      <c r="DB241" s="99">
        <f>IF(ISNA(VLOOKUP($A241,'[2]1516 Exp_Rev Access'!$F$7:$GB$306,86,FALSE)),"",VLOOKUP($A241,'[2]1516 Exp_Rev Access'!$F$7:$GB$306,86,FALSE))</f>
        <v>0</v>
      </c>
      <c r="DC241" s="99">
        <f>IF(ISNA(VLOOKUP($A241,'[2]1516 Exp_Rev Access'!$F$7:$GB$306,87,FALSE)),"",VLOOKUP($A241,'[2]1516 Exp_Rev Access'!$F$7:$GB$306,87,FALSE))</f>
        <v>0</v>
      </c>
      <c r="DD241" s="99">
        <f>IF(ISNA(VLOOKUP($A241,'[2]1516 Exp_Rev Access'!$F$7:$GB$306,88,FALSE)),"",VLOOKUP($A241,'[2]1516 Exp_Rev Access'!$F$7:$GB$306,88,FALSE))</f>
        <v>0</v>
      </c>
      <c r="DE241" s="99">
        <f>IF(ISNA(VLOOKUP($A241,'[2]1516 Exp_Rev Access'!$F$7:$GB$306,89,FALSE)),"",VLOOKUP($A241,'[2]1516 Exp_Rev Access'!$F$7:$GB$306,89,FALSE))</f>
        <v>0</v>
      </c>
      <c r="DF241" s="99">
        <f>IF(ISNA(VLOOKUP($A241,'[2]1516 Exp_Rev Access'!$F$7:$GB$306,90,FALSE)),"",VLOOKUP($A241,'[2]1516 Exp_Rev Access'!$F$7:$GB$306,90,FALSE))</f>
        <v>0</v>
      </c>
      <c r="DG241" s="99">
        <f>IF(ISNA(VLOOKUP($A241,'[2]1516 Exp_Rev Access'!$F$7:$GB$306,91,FALSE)),"",VLOOKUP($A241,'[2]1516 Exp_Rev Access'!$F$7:$GB$306,91,FALSE))</f>
        <v>0</v>
      </c>
      <c r="DH241" s="99">
        <f>IF(ISNA(VLOOKUP($A241,'[2]1516 Exp_Rev Access'!$F$7:$GB$306,92,FALSE)),"",VLOOKUP($A241,'[2]1516 Exp_Rev Access'!$F$7:$GB$306,92,FALSE))</f>
        <v>105937.32</v>
      </c>
      <c r="DI241" s="99">
        <f>IF(ISNA(VLOOKUP($A241,'[2]1516 Exp_Rev Access'!$F$7:$GB$306,93,FALSE)),"",VLOOKUP($A241,'[2]1516 Exp_Rev Access'!$F$7:$GB$306,93,FALSE))</f>
        <v>0</v>
      </c>
      <c r="DJ241" s="99">
        <f>IF(ISNA(VLOOKUP($A241,'[2]1516 Exp_Rev Access'!$F$7:$GB$306,94,FALSE)),"",VLOOKUP($A241,'[2]1516 Exp_Rev Access'!$F$7:$GB$306,94,FALSE))</f>
        <v>0</v>
      </c>
      <c r="DK241" s="99">
        <f>IF(ISNA(VLOOKUP($A241,'[2]1516 Exp_Rev Access'!$F$7:$GB$306,95,FALSE)),"",VLOOKUP($A241,'[2]1516 Exp_Rev Access'!$F$7:$GB$306,95,FALSE))</f>
        <v>0</v>
      </c>
      <c r="DL241" s="99">
        <f>IF(ISNA(VLOOKUP($A241,'[2]1516 Exp_Rev Access'!$F$7:$GB$306,96,FALSE)),"",VLOOKUP($A241,'[2]1516 Exp_Rev Access'!$F$7:$GB$306,96,FALSE))</f>
        <v>0</v>
      </c>
      <c r="DM241" s="99">
        <f>IF(ISNA(VLOOKUP($A241,'[2]1516 Exp_Rev Access'!$F$7:$GB$306,97,FALSE)),"",VLOOKUP($A241,'[2]1516 Exp_Rev Access'!$F$7:$GB$306,97,FALSE))</f>
        <v>0</v>
      </c>
      <c r="DN241" s="99">
        <f>IF(ISNA(VLOOKUP($A241,'[2]1516 Exp_Rev Access'!$F$7:$GB$306,98,FALSE)),"",VLOOKUP($A241,'[2]1516 Exp_Rev Access'!$F$7:$GB$306,98,FALSE))</f>
        <v>0</v>
      </c>
      <c r="DO241" s="99">
        <f>IF(ISNA(VLOOKUP($A241,'[2]1516 Exp_Rev Access'!$F$7:$GB$306,99,FALSE)),"",VLOOKUP($A241,'[2]1516 Exp_Rev Access'!$F$7:$GB$306,99,FALSE))</f>
        <v>0</v>
      </c>
      <c r="DP241" s="99">
        <f>IF(ISNA(VLOOKUP($A241,'[2]1516 Exp_Rev Access'!$F$7:$GB$306,100,FALSE)),"",VLOOKUP($A241,'[2]1516 Exp_Rev Access'!$F$7:$GB$306,100,FALSE))</f>
        <v>0</v>
      </c>
      <c r="DQ241" s="99">
        <f>IF(ISNA(VLOOKUP($A241,'[2]1516 Exp_Rev Access'!$F$7:$GB$306,101,FALSE)),"",VLOOKUP($A241,'[2]1516 Exp_Rev Access'!$F$7:$GB$306,101,FALSE))</f>
        <v>0</v>
      </c>
      <c r="DR241" s="99">
        <f>IF(ISNA(VLOOKUP($A241,'[2]1516 Exp_Rev Access'!$F$7:$GB$306,102,FALSE)),"",VLOOKUP($A241,'[2]1516 Exp_Rev Access'!$F$7:$GB$306,102,FALSE))</f>
        <v>0</v>
      </c>
      <c r="DS241" s="99">
        <f>IF(ISNA(VLOOKUP($A241,'[2]1516 Exp_Rev Access'!$F$7:$GB$306,103,FALSE)),"",VLOOKUP($A241,'[2]1516 Exp_Rev Access'!$F$7:$GB$306,103,FALSE))</f>
        <v>0</v>
      </c>
      <c r="DT241" s="99">
        <f>IF(ISNA(VLOOKUP($A241,'[2]1516 Exp_Rev Access'!$F$7:$GB$306,104,FALSE)),"",VLOOKUP($A241,'[2]1516 Exp_Rev Access'!$F$7:$GB$306,104,FALSE))</f>
        <v>0</v>
      </c>
      <c r="DU241" s="99">
        <f>IF(ISNA(VLOOKUP($A241,'[2]1516 Exp_Rev Access'!$F$7:$GB$306,105,FALSE)),"",VLOOKUP($A241,'[2]1516 Exp_Rev Access'!$F$7:$GB$306,105,FALSE))</f>
        <v>0</v>
      </c>
      <c r="DV241" s="99">
        <f>IF(ISNA(VLOOKUP($A241,'[2]1516 Exp_Rev Access'!$F$7:$GB$306,106,FALSE)),"",VLOOKUP($A241,'[2]1516 Exp_Rev Access'!$F$7:$GB$306,106,FALSE))</f>
        <v>0</v>
      </c>
      <c r="DW241" s="99">
        <f>IF(ISNA(VLOOKUP($A241,'[2]1516 Exp_Rev Access'!$F$7:$GB$306,107,FALSE)),"",VLOOKUP($A241,'[2]1516 Exp_Rev Access'!$F$7:$GB$306,107,FALSE))</f>
        <v>0</v>
      </c>
      <c r="DX241" s="99">
        <f>IF(ISNA(VLOOKUP($A241,'[2]1516 Exp_Rev Access'!$F$7:$GB$306,108,FALSE)),"",VLOOKUP($A241,'[2]1516 Exp_Rev Access'!$F$7:$GB$306,108,FALSE))</f>
        <v>0</v>
      </c>
      <c r="DY241" s="99">
        <f>IF(ISNA(VLOOKUP($A241,'[2]1516 Exp_Rev Access'!$F$7:$GB$306,109,FALSE)),"",VLOOKUP($A241,'[2]1516 Exp_Rev Access'!$F$7:$GB$306,109,FALSE))</f>
        <v>0</v>
      </c>
      <c r="DZ241" s="99">
        <f>IF(ISNA(VLOOKUP($A241,'[2]1516 Exp_Rev Access'!$F$7:$GB$306,110,FALSE)),"",VLOOKUP($A241,'[2]1516 Exp_Rev Access'!$F$7:$GB$306,110,FALSE))</f>
        <v>0</v>
      </c>
      <c r="EA241" s="99">
        <f>IF(ISNA(VLOOKUP($A241,'[2]1516 Exp_Rev Access'!$F$7:$GB$306,111,FALSE)),"",VLOOKUP($A241,'[2]1516 Exp_Rev Access'!$F$7:$GB$306,111,FALSE))</f>
        <v>0</v>
      </c>
      <c r="EB241" s="99">
        <f>IF(ISNA(VLOOKUP($A241,'[2]1516 Exp_Rev Access'!$F$7:$GB$306,112,FALSE)),"",VLOOKUP($A241,'[2]1516 Exp_Rev Access'!$F$7:$GB$306,112,FALSE))</f>
        <v>0</v>
      </c>
      <c r="EC241" s="99">
        <f>IF(ISNA(VLOOKUP($A241,'[2]1516 Exp_Rev Access'!$F$7:$GB$306,113,FALSE)),"",VLOOKUP($A241,'[2]1516 Exp_Rev Access'!$F$7:$GB$306,113,FALSE))</f>
        <v>0</v>
      </c>
      <c r="ED241" s="99">
        <f>IF(ISNA(VLOOKUP($A241,'[2]1516 Exp_Rev Access'!$F$7:$GB$306,114,FALSE)),"",VLOOKUP($A241,'[2]1516 Exp_Rev Access'!$F$7:$GB$306,114,FALSE))</f>
        <v>0</v>
      </c>
      <c r="EE241" s="99">
        <f>IF(ISNA(VLOOKUP($A241,'[2]1516 Exp_Rev Access'!$F$7:$GB$306,115,FALSE)),"",VLOOKUP($A241,'[2]1516 Exp_Rev Access'!$F$7:$GB$306,115,FALSE))</f>
        <v>0</v>
      </c>
      <c r="EF241" s="99">
        <f>IF(ISNA(VLOOKUP($A241,'[2]1516 Exp_Rev Access'!$F$7:$GB$306,116,FALSE)),"",VLOOKUP($A241,'[2]1516 Exp_Rev Access'!$F$7:$GB$306,116,FALSE))</f>
        <v>0</v>
      </c>
      <c r="EG241" s="99">
        <f>IF(ISNA(VLOOKUP($A241,'[2]1516 Exp_Rev Access'!$F$7:$GB$306,117,FALSE)),"",VLOOKUP($A241,'[2]1516 Exp_Rev Access'!$F$7:$GB$306,117,FALSE))</f>
        <v>0</v>
      </c>
      <c r="EH241" s="99">
        <f>IF(ISNA(VLOOKUP($A241,'[2]1516 Exp_Rev Access'!$F$7:$GB$306,118,FALSE)),"",VLOOKUP($A241,'[2]1516 Exp_Rev Access'!$F$7:$GB$306,118,FALSE))</f>
        <v>0</v>
      </c>
      <c r="EI241" s="99">
        <f>IF(ISNA(VLOOKUP($A241,'[2]1516 Exp_Rev Access'!$F$7:$GB$306,119,FALSE)),"",VLOOKUP($A241,'[2]1516 Exp_Rev Access'!$F$7:$GB$306,119,FALSE))</f>
        <v>0</v>
      </c>
      <c r="EJ241" s="99">
        <f>IF(ISNA(VLOOKUP($A241,'[2]1516 Exp_Rev Access'!$F$7:$GB$306,120,FALSE)),"",VLOOKUP($A241,'[2]1516 Exp_Rev Access'!$F$7:$GB$306,120,FALSE))</f>
        <v>0</v>
      </c>
      <c r="EK241" s="99">
        <f>IF(ISNA(VLOOKUP($A241,'[2]1516 Exp_Rev Access'!$F$7:$GB$306,121,FALSE)),"",VLOOKUP($A241,'[2]1516 Exp_Rev Access'!$F$7:$GB$306,121,FALSE))</f>
        <v>0</v>
      </c>
      <c r="EL241" s="99">
        <f>IF(ISNA(VLOOKUP($A241,'[2]1516 Exp_Rev Access'!$F$7:$GB$306,122,FALSE)),"",VLOOKUP($A241,'[2]1516 Exp_Rev Access'!$F$7:$GB$306,122,FALSE))</f>
        <v>0</v>
      </c>
      <c r="EM241" s="99">
        <f>IF(ISNA(VLOOKUP($A241,'[2]1516 Exp_Rev Access'!$F$7:$GB$306,123,FALSE)),"",VLOOKUP($A241,'[2]1516 Exp_Rev Access'!$F$7:$GB$306,123,FALSE))</f>
        <v>2501.85</v>
      </c>
      <c r="EN241" s="99">
        <f>IF(ISNA(VLOOKUP($A241,'[2]1516 Exp_Rev Access'!$F$7:$GB$306,124,FALSE)),"",VLOOKUP($A241,'[2]1516 Exp_Rev Access'!$F$7:$GB$306,124,FALSE))</f>
        <v>28092.16</v>
      </c>
      <c r="EO241" s="99">
        <f>IF(ISNA(VLOOKUP($A241,'[2]1516 Exp_Rev Access'!$F$7:$GB$306,125,FALSE)),"",VLOOKUP($A241,'[2]1516 Exp_Rev Access'!$F$7:$GB$306,125,FALSE))</f>
        <v>0</v>
      </c>
      <c r="EP241" s="99">
        <f>IF(ISNA(VLOOKUP($A241,'[2]1516 Exp_Rev Access'!$F$7:$GB$306,126,FALSE)),"",VLOOKUP($A241,'[2]1516 Exp_Rev Access'!$F$7:$GB$306,126,FALSE))</f>
        <v>0</v>
      </c>
      <c r="EQ241" s="99">
        <f>IF(ISNA(VLOOKUP($A241,'[2]1516 Exp_Rev Access'!$F$7:$GB$306,127,FALSE)),"",VLOOKUP($A241,'[2]1516 Exp_Rev Access'!$F$7:$GB$306,127,FALSE))</f>
        <v>0</v>
      </c>
      <c r="ER241" s="99">
        <f>IF(ISNA(VLOOKUP($A241,'[2]1516 Exp_Rev Access'!$F$7:$GB$306,128,FALSE)),"",VLOOKUP($A241,'[2]1516 Exp_Rev Access'!$F$7:$GB$306,128,FALSE))</f>
        <v>0</v>
      </c>
      <c r="ES241" s="99">
        <f>IF(ISNA(VLOOKUP($A241,'[2]1516 Exp_Rev Access'!$F$7:$GB$306,129,FALSE)),"",VLOOKUP($A241,'[2]1516 Exp_Rev Access'!$F$7:$GB$306,129,FALSE))</f>
        <v>0</v>
      </c>
      <c r="ET241" s="99">
        <f>IF(ISNA(VLOOKUP($A241,'[2]1516 Exp_Rev Access'!$F$7:$GB$306,130,FALSE)),"",VLOOKUP($A241,'[2]1516 Exp_Rev Access'!$F$7:$GB$306,130,FALSE))</f>
        <v>0</v>
      </c>
      <c r="EU241" s="99">
        <f>IF(ISNA(VLOOKUP($A241,'[2]1516 Exp_Rev Access'!$F$7:$GB$306,131,FALSE)),"",VLOOKUP($A241,'[2]1516 Exp_Rev Access'!$F$7:$GB$306,131,FALSE))</f>
        <v>11380.54</v>
      </c>
      <c r="EV241" s="99">
        <f>IF(ISNA(VLOOKUP($A241,'[2]1516 Exp_Rev Access'!$F$7:$GB$306,132,FALSE)),"",VLOOKUP($A241,'[2]1516 Exp_Rev Access'!$F$7:$GB$306,132,FALSE))</f>
        <v>0</v>
      </c>
      <c r="EW241" s="99">
        <f>IF(ISNA(VLOOKUP($A241,'[2]1516 Exp_Rev Access'!$F$7:$GB$306,133,FALSE)),"",VLOOKUP($A241,'[2]1516 Exp_Rev Access'!$F$7:$GB$306,133,FALSE))</f>
        <v>0</v>
      </c>
      <c r="EX241" s="99">
        <f>IF(ISNA(VLOOKUP($A241,'[2]1516 Exp_Rev Access'!$F$7:$GB$306,134,FALSE)),"",VLOOKUP($A241,'[2]1516 Exp_Rev Access'!$F$7:$GB$306,134,FALSE))</f>
        <v>0</v>
      </c>
      <c r="EY241" s="99">
        <f>IF(ISNA(VLOOKUP($A241,'[2]1516 Exp_Rev Access'!$F$7:$GB$306,135,FALSE)),"",VLOOKUP($A241,'[2]1516 Exp_Rev Access'!$F$7:$GB$306,135,FALSE))</f>
        <v>0</v>
      </c>
      <c r="EZ241" s="99">
        <f>IF(ISNA(VLOOKUP($A241,'[2]1516 Exp_Rev Access'!$F$7:$GB$306,136,FALSE)),"",VLOOKUP($A241,'[2]1516 Exp_Rev Access'!$F$7:$GB$306,136,FALSE))</f>
        <v>0</v>
      </c>
      <c r="FA241" s="99">
        <f>IF(ISNA(VLOOKUP($A241,'[2]1516 Exp_Rev Access'!$F$7:$GB$306,137,FALSE)),"",VLOOKUP($A241,'[2]1516 Exp_Rev Access'!$F$7:$GB$306,137,FALSE))</f>
        <v>0</v>
      </c>
      <c r="FB241" s="99">
        <f>IF(ISNA(VLOOKUP($A241,'[2]1516 Exp_Rev Access'!$F$7:$GB$306,138,FALSE)),"",VLOOKUP($A241,'[2]1516 Exp_Rev Access'!$F$7:$GB$306,138,FALSE))</f>
        <v>0</v>
      </c>
      <c r="FC241" s="99">
        <f>IF(ISNA(VLOOKUP($A241,'[2]1516 Exp_Rev Access'!$F$7:$GB$306,139,FALSE)),"",VLOOKUP($A241,'[2]1516 Exp_Rev Access'!$F$7:$GB$306,139,FALSE))</f>
        <v>0</v>
      </c>
      <c r="FD241" s="99">
        <f>IF(ISNA(VLOOKUP($A241,'[2]1516 Exp_Rev Access'!$F$7:$FS$306,140,FALSE)),"",VLOOKUP($A241,'[2]1516 Exp_Rev Access'!$F$7:$FS$306,140,FALSE))</f>
        <v>0</v>
      </c>
      <c r="FE241" s="99">
        <f>IF(ISNA(VLOOKUP($A241,'[2]1516 Exp_Rev Access'!$F$7:$FS$306,141,FALSE)),"",VLOOKUP($A241,'[2]1516 Exp_Rev Access'!$F$7:$FS$306,141,FALSE))</f>
        <v>0</v>
      </c>
      <c r="FF241" s="99">
        <f>IF(ISNA(VLOOKUP($A241,'[2]1516 Exp_Rev Access'!$F$7:$FS$306,142,FALSE)),"",VLOOKUP($A241,'[2]1516 Exp_Rev Access'!$F$7:$FS$306,142,FALSE))</f>
        <v>0</v>
      </c>
      <c r="FG241" s="99">
        <f>IF(ISNA(VLOOKUP($A241,'[2]1516 Exp_Rev Access'!$F$7:$FS$306,143,FALSE)),"",VLOOKUP($A241,'[2]1516 Exp_Rev Access'!$F$7:$FS$306,143,FALSE))</f>
        <v>0</v>
      </c>
      <c r="FH241" s="99">
        <f>IF(ISNA(VLOOKUP($A241,'[2]1516 Exp_Rev Access'!$F$7:$FS$306,144,FALSE)),"",VLOOKUP($A241,'[2]1516 Exp_Rev Access'!$F$7:$FS$306,144,FALSE))</f>
        <v>0</v>
      </c>
      <c r="FI241" s="99">
        <f>IF(ISNA(VLOOKUP($A241,'[2]1516 Exp_Rev Access'!$F$7:$FS$306,145,FALSE)),"",VLOOKUP($A241,'[2]1516 Exp_Rev Access'!$F$7:$FS$306,145,FALSE))</f>
        <v>0</v>
      </c>
      <c r="FJ241" s="99">
        <f>IF(ISNA(VLOOKUP($A241,'[2]1516 Exp_Rev Access'!$F$7:$FS$306,146,FALSE)),"",VLOOKUP($A241,'[2]1516 Exp_Rev Access'!$F$7:$FS$306,146,FALSE))</f>
        <v>0</v>
      </c>
      <c r="FK241" s="99">
        <f>IF(ISNA(VLOOKUP($A241,'[2]1516 Exp_Rev Access'!$F$7:$FS$306,147,FALSE)),"",VLOOKUP($A241,'[2]1516 Exp_Rev Access'!$F$7:$FS$306,147,FALSE))</f>
        <v>0</v>
      </c>
      <c r="FL241" s="99">
        <f>IF(ISNA(VLOOKUP($A241,'[2]1516 Exp_Rev Access'!$F$7:$FS$306,148,FALSE)),"",VLOOKUP($A241,'[2]1516 Exp_Rev Access'!$F$7:$FS$306,148,FALSE))</f>
        <v>0</v>
      </c>
      <c r="FM241" s="99">
        <f>IF(ISNA(VLOOKUP($A241,'[2]1516 Exp_Rev Access'!$F$7:$FS$306,149,FALSE)),"",VLOOKUP($A241,'[2]1516 Exp_Rev Access'!$F$7:$FS$306,149,FALSE))</f>
        <v>0</v>
      </c>
      <c r="FN241" s="99">
        <f>IF(ISNA(VLOOKUP($A241,'[2]1516 Exp_Rev Access'!$F$7:$FS$306,150,FALSE)),"",VLOOKUP($A241,'[2]1516 Exp_Rev Access'!$F$7:$FS$306,150,FALSE))</f>
        <v>0</v>
      </c>
      <c r="FO241" s="99">
        <f>IF(ISNA(VLOOKUP($A241,'[2]1516 Exp_Rev Access'!$F$7:$FS$306,151,FALSE)),"",VLOOKUP($A241,'[2]1516 Exp_Rev Access'!$F$7:$FS$306,151,FALSE))</f>
        <v>0</v>
      </c>
      <c r="FP241" s="99">
        <f>IF(ISNA(VLOOKUP($A241,'[2]1516 Exp_Rev Access'!$F$7:$FS$306,152,FALSE)),"",VLOOKUP($A241,'[2]1516 Exp_Rev Access'!$F$7:$FS$306,152,FALSE))</f>
        <v>0</v>
      </c>
      <c r="FQ241" s="99">
        <f>IF(ISNA(VLOOKUP($A241,'[2]1516 Exp_Rev Access'!$F$7:$FS$306,153,FALSE)),"",VLOOKUP($A241,'[2]1516 Exp_Rev Access'!$F$7:$FS$306,153,FALSE))</f>
        <v>12043.03</v>
      </c>
      <c r="FR241" s="101">
        <f t="shared" si="319"/>
        <v>614347.90000000014</v>
      </c>
      <c r="FS241" s="72">
        <f t="shared" si="320"/>
        <v>9.8642022181372691E-2</v>
      </c>
      <c r="FT241" s="94">
        <f t="shared" si="321"/>
        <v>1480.7488731953049</v>
      </c>
      <c r="FU241" s="99">
        <f>IF(ISNA(VLOOKUP($A241,'[2]1516 Exp_Rev Access'!$F$7:$GB$306,154,FALSE)),"",VLOOKUP($A241,'[2]1516 Exp_Rev Access'!$F$7:$GB$306,154,FALSE))</f>
        <v>0</v>
      </c>
      <c r="FV241" s="99">
        <f>IF(ISNA(VLOOKUP($A241,'[2]1516 Exp_Rev Access'!$F$7:$GB$306,155,FALSE)),"",VLOOKUP($A241,'[2]1516 Exp_Rev Access'!$F$7:$GB$306,155,FALSE))</f>
        <v>0</v>
      </c>
      <c r="FW241" s="99">
        <f>IF(ISNA(VLOOKUP($A241,'[2]1516 Exp_Rev Access'!$F$7:$GB$306,156,FALSE)),"",VLOOKUP($A241,'[2]1516 Exp_Rev Access'!$F$7:$GB$306,156,FALSE))</f>
        <v>0</v>
      </c>
      <c r="FX241" s="99">
        <f>IF(ISNA(VLOOKUP($A241,'[2]1516 Exp_Rev Access'!$F$7:$GB$306,157,FALSE)),"",VLOOKUP($A241,'[2]1516 Exp_Rev Access'!$F$7:$GB$306,157,FALSE))</f>
        <v>0</v>
      </c>
      <c r="FY241" s="99">
        <f>IF(ISNA(VLOOKUP($A241,'[2]1516 Exp_Rev Access'!$F$7:$GB$306,158,FALSE)),"",VLOOKUP($A241,'[2]1516 Exp_Rev Access'!$F$7:$GB$306,158,FALSE))</f>
        <v>0</v>
      </c>
      <c r="FZ241" s="99">
        <f>IF(ISNA(VLOOKUP($A241,'[2]1516 Exp_Rev Access'!$F$7:$GB$306,159,FALSE)),"",VLOOKUP($A241,'[2]1516 Exp_Rev Access'!$F$7:$GB$306,159,FALSE))</f>
        <v>0</v>
      </c>
      <c r="GA241" s="99">
        <f>IF(ISNA(VLOOKUP($A241,'[2]1516 Exp_Rev Access'!$F$7:$GB$306,160,FALSE)),"",VLOOKUP($A241,'[2]1516 Exp_Rev Access'!$F$7:$GB$306,160,FALSE))</f>
        <v>0</v>
      </c>
      <c r="GB241" s="99">
        <f>IF(ISNA(VLOOKUP($A241,'[2]1516 Exp_Rev Access'!$F$7:$GB$306,161,FALSE)),"",VLOOKUP($A241,'[2]1516 Exp_Rev Access'!$F$7:$GB$306,161,FALSE))</f>
        <v>0</v>
      </c>
      <c r="GC241" s="99">
        <f>IF(ISNA(VLOOKUP($A241,'[2]1516 Exp_Rev Access'!$F$7:$GB$306,162,FALSE)),"",VLOOKUP($A241,'[2]1516 Exp_Rev Access'!$F$7:$GB$306,162,FALSE))</f>
        <v>0</v>
      </c>
      <c r="GD241" s="99">
        <f>IF(ISNA(VLOOKUP($A241,'[2]1516 Exp_Rev Access'!$F$7:$GB$306,163,FALSE)),"",VLOOKUP($A241,'[2]1516 Exp_Rev Access'!$F$7:$GB$306,163,FALSE))</f>
        <v>0</v>
      </c>
      <c r="GE241" s="99">
        <f>IF(ISNA(VLOOKUP($A241,'[2]1516 Exp_Rev Access'!$F$7:$GB$306,164,FALSE)),"",VLOOKUP($A241,'[2]1516 Exp_Rev Access'!$F$7:$GB$306,164,FALSE))</f>
        <v>0</v>
      </c>
      <c r="GF241" s="99">
        <f>IF(ISNA(VLOOKUP($A241,'[2]1516 Exp_Rev Access'!$F$7:$GB$306,165,FALSE)),"",VLOOKUP($A241,'[2]1516 Exp_Rev Access'!$F$7:$GB$306,165,FALSE))</f>
        <v>0</v>
      </c>
      <c r="GG241" s="99">
        <f>IF(ISNA(VLOOKUP($A241,'[2]1516 Exp_Rev Access'!$F$7:$GB$306,166,FALSE)),"",VLOOKUP($A241,'[2]1516 Exp_Rev Access'!$F$7:$GB$306,166,FALSE))</f>
        <v>0</v>
      </c>
      <c r="GH241" s="99">
        <f>IF(ISNA(VLOOKUP($A241,'[2]1516 Exp_Rev Access'!$F$7:$GB$306,167,FALSE)),"",VLOOKUP($A241,'[2]1516 Exp_Rev Access'!$F$7:$GB$306,167,FALSE))</f>
        <v>0</v>
      </c>
      <c r="GI241" s="99">
        <f>IF(ISNA(VLOOKUP($A241,'[2]1516 Exp_Rev Access'!$F$7:$GB$306,168,FALSE)),"",VLOOKUP($A241,'[2]1516 Exp_Rev Access'!$F$7:$GB$306,168,FALSE))</f>
        <v>0</v>
      </c>
      <c r="GJ241" s="99">
        <f>IF(ISNA(VLOOKUP($A241,'[2]1516 Exp_Rev Access'!$F$7:$GB$306,169,FALSE)),"",VLOOKUP($A241,'[2]1516 Exp_Rev Access'!$F$7:$GB$306,169,FALSE))</f>
        <v>0</v>
      </c>
      <c r="GK241" s="99">
        <f>IF(ISNA(VLOOKUP($A241,'[2]1516 Exp_Rev Access'!$F$7:$GB$306,170,FALSE)),"",VLOOKUP($A241,'[2]1516 Exp_Rev Access'!$F$7:$GB$306,170,FALSE))</f>
        <v>4205</v>
      </c>
      <c r="GL241" s="99">
        <f>IF(ISNA(VLOOKUP($A241,'[2]1516 Exp_Rev Access'!$F$7:$GB$306,171,FALSE)),"",VLOOKUP($A241,'[2]1516 Exp_Rev Access'!$F$7:$GB$306,171,FALSE))</f>
        <v>0</v>
      </c>
      <c r="GM241" s="99">
        <f>IF(ISNA(VLOOKUP($A241,'[2]1516 Exp_Rev Access'!$F$7:$GB$306,172,FALSE)),"",VLOOKUP($A241,'[2]1516 Exp_Rev Access'!$F$7:$GB$306,172,FALSE))</f>
        <v>0</v>
      </c>
      <c r="GN241" s="99">
        <f>IF(ISNA(VLOOKUP($A241,'[2]1516 Exp_Rev Access'!$F$7:$GB$306,173,FALSE)),"",VLOOKUP($A241,'[2]1516 Exp_Rev Access'!$F$7:$GB$306,173,FALSE))</f>
        <v>0</v>
      </c>
      <c r="GO241" s="99">
        <f>IF(ISNA(VLOOKUP($A241,'[2]1516 Exp_Rev Access'!$F$7:$GB$306,174,FALSE)),"",VLOOKUP($A241,'[2]1516 Exp_Rev Access'!$F$7:$GB$306,174,FALSE))</f>
        <v>0</v>
      </c>
      <c r="GP241" s="99">
        <f>IF(ISNA(VLOOKUP($A241,'[2]1516 Exp_Rev Access'!$F$7:$GB$306,175,FALSE)),"",VLOOKUP($A241,'[2]1516 Exp_Rev Access'!$F$7:$GB$306,175,FALSE))</f>
        <v>0</v>
      </c>
      <c r="GQ241" s="99">
        <f>IF(ISNA(VLOOKUP($A241,'[2]1516 Exp_Rev Access'!$F$7:$GB$306,176,FALSE)),"",VLOOKUP($A241,'[2]1516 Exp_Rev Access'!$F$7:$GB$306,176,FALSE))</f>
        <v>0</v>
      </c>
      <c r="GR241" s="99">
        <f>IF(ISNA(VLOOKUP($A241,'[2]1516 Exp_Rev Access'!$F$7:$GB$306,177,FALSE)),"",VLOOKUP($A241,'[2]1516 Exp_Rev Access'!$F$7:$GB$306,177,FALSE))</f>
        <v>0</v>
      </c>
      <c r="GS241" s="99">
        <f>IF(ISNA(VLOOKUP($A241,'[2]1516 Exp_Rev Access'!$F$7:$GB$306,178,FALSE)),"",VLOOKUP($A241,'[2]1516 Exp_Rev Access'!$F$7:$GB$306,178,FALSE))</f>
        <v>0</v>
      </c>
      <c r="GT241" s="101">
        <f t="shared" si="322"/>
        <v>4205</v>
      </c>
      <c r="GU241" s="72">
        <f t="shared" si="323"/>
        <v>6.7517070258183028E-4</v>
      </c>
      <c r="GV241" s="84">
        <f t="shared" si="324"/>
        <v>10.13521656342645</v>
      </c>
    </row>
    <row r="242" spans="1:207" customFormat="1" ht="12" customHeight="1" x14ac:dyDescent="0.2">
      <c r="A242" s="96" t="s">
        <v>585</v>
      </c>
      <c r="B242" s="69" t="s">
        <v>586</v>
      </c>
      <c r="C242" s="80">
        <f>IF(ISNA(VLOOKUP($A242,'[2]1516 enrollment_Rev_Exp by size'!$A$6:$G$320,3,FALSE)),"",VLOOKUP($A242,'[2]1516 enrollment_Rev_Exp by size'!$A$6:$G$320,3,FALSE))</f>
        <v>392.54</v>
      </c>
      <c r="D242" s="97">
        <v>5638742.9500000002</v>
      </c>
      <c r="E242" s="80">
        <f t="shared" si="302"/>
        <v>5638742.9500000002</v>
      </c>
      <c r="F242" s="80">
        <f t="shared" si="303"/>
        <v>0</v>
      </c>
      <c r="G242" s="98">
        <f>IF(ISNA(VLOOKUP($A242,'[2]1516 Exp_Rev Access'!$F$7:$FS$306,2,FALSE)),"",VLOOKUP($A242,'[2]1516 Exp_Rev Access'!$F$7:$FS$306,2,FALSE))</f>
        <v>1142977.6100000001</v>
      </c>
      <c r="H242" s="98">
        <f>IF(ISNA(VLOOKUP($A242,'[2]1516 Exp_Rev Access'!$F$7:$FS$306,3,FALSE)),"",VLOOKUP($A242,'[2]1516 Exp_Rev Access'!$F$7:$FS$306,3,FALSE))</f>
        <v>0</v>
      </c>
      <c r="I242" s="98">
        <f>IF(ISNA(VLOOKUP($A242,'[2]1516 Exp_Rev Access'!$F$7:$FS$306,4,FALSE)),"",VLOOKUP($A242,'[2]1516 Exp_Rev Access'!$F$7:$FS$306,4,FALSE))</f>
        <v>62.74</v>
      </c>
      <c r="J242" s="98">
        <f>IF(ISNA(VLOOKUP($A242,'[2]1516 Exp_Rev Access'!$F$7:$FS$306,5,FALSE)),"",VLOOKUP($A242,'[2]1516 Exp_Rev Access'!$F$7:$FS$306,5,FALSE))</f>
        <v>1427.77</v>
      </c>
      <c r="K242" s="98">
        <f>IF(ISNA(VLOOKUP($A242,'[2]1516 Exp_Rev Access'!$F$7:$FS$306,6,FALSE)),"",VLOOKUP($A242,'[2]1516 Exp_Rev Access'!$F$7:$FS$306,6,FALSE))</f>
        <v>0</v>
      </c>
      <c r="L242" s="98">
        <f>IF(ISNA(VLOOKUP($A242,'[2]1516 Exp_Rev Access'!$F$7:$FS$306,7,FALSE)),"",VLOOKUP($A242,'[2]1516 Exp_Rev Access'!$F$7:$FS$306,7,FALSE))</f>
        <v>535.84</v>
      </c>
      <c r="M242" s="90">
        <f t="shared" si="304"/>
        <v>1145003.9600000002</v>
      </c>
      <c r="N242" s="72">
        <f t="shared" si="305"/>
        <v>0.20306014481472331</v>
      </c>
      <c r="O242" s="73">
        <f t="shared" si="306"/>
        <v>2916.9102766597039</v>
      </c>
      <c r="P242" s="99">
        <f>IF(ISNA(VLOOKUP($A242,'[2]1516 Exp_Rev Access'!$F$7:$FS$306,8,FALSE)),"",VLOOKUP($A242,'[2]1516 Exp_Rev Access'!$F$7:$FS$306,8,FALSE))</f>
        <v>21857</v>
      </c>
      <c r="Q242" s="99">
        <f>IF(ISNA(VLOOKUP($A242,'[2]1516 Exp_Rev Access'!$F$7:$FS$306,9,FALSE)),"",VLOOKUP($A242,'[2]1516 Exp_Rev Access'!$F$7:$FS$306,9,FALSE))</f>
        <v>0</v>
      </c>
      <c r="R242" s="99">
        <f>IF(ISNA(VLOOKUP($A242,'[2]1516 Exp_Rev Access'!$F$7:$FS$306,10,FALSE)),"",VLOOKUP($A242,'[2]1516 Exp_Rev Access'!$F$7:$FS$306,10,FALSE))</f>
        <v>0</v>
      </c>
      <c r="S242" s="99">
        <f>IF(ISNA(VLOOKUP($A242,'[2]1516 Exp_Rev Access'!$F$7:$FS$306,11,FALSE)),"",VLOOKUP($A242,'[2]1516 Exp_Rev Access'!$F$7:$FS$306,11,FALSE))</f>
        <v>0</v>
      </c>
      <c r="T242" s="99">
        <f>IF(ISNA(VLOOKUP($A242,'[2]1516 Exp_Rev Access'!$F$7:$FS$306,12,FALSE)),"",VLOOKUP($A242,'[2]1516 Exp_Rev Access'!$F$7:$FS$306,12,FALSE))</f>
        <v>0</v>
      </c>
      <c r="U242" s="99">
        <f>IF(ISNA(VLOOKUP($A242,'[2]1516 Exp_Rev Access'!$F$7:$FS$306,13,FALSE)),"",VLOOKUP($A242,'[2]1516 Exp_Rev Access'!$F$7:$FS$306,13,FALSE))</f>
        <v>0</v>
      </c>
      <c r="V242" s="99">
        <f>IF(ISNA(VLOOKUP($A242,'[2]1516 Exp_Rev Access'!$F$7:$FS$306,14,FALSE)),"",VLOOKUP($A242,'[2]1516 Exp_Rev Access'!$F$7:$FS$306,14,FALSE))</f>
        <v>0</v>
      </c>
      <c r="W242" s="99">
        <f>IF(ISNA(VLOOKUP($A242,'[2]1516 Exp_Rev Access'!$F$7:$FS$306,15,FALSE)),"",VLOOKUP($A242,'[2]1516 Exp_Rev Access'!$F$7:$FS$306,15,FALSE))</f>
        <v>0</v>
      </c>
      <c r="X242" s="99">
        <f>IF(ISNA(VLOOKUP($A242,'[2]1516 Exp_Rev Access'!$F$7:$FS$306,16,FALSE)),"",VLOOKUP($A242,'[2]1516 Exp_Rev Access'!$F$7:$FS$306,16,FALSE))</f>
        <v>1340.07</v>
      </c>
      <c r="Y242" s="99">
        <f>IF(ISNA(VLOOKUP($A242,'[2]1516 Exp_Rev Access'!$F$7:$FS$306,17,FALSE)),"",VLOOKUP($A242,'[2]1516 Exp_Rev Access'!$F$7:$FS$306,17,FALSE))</f>
        <v>918.1</v>
      </c>
      <c r="Z242" s="99">
        <f>IF(ISNA(VLOOKUP($A242,'[2]1516 Exp_Rev Access'!$F$7:$FS$306,18,FALSE)),"",VLOOKUP($A242,'[2]1516 Exp_Rev Access'!$F$7:$FS$306,18,FALSE))</f>
        <v>0</v>
      </c>
      <c r="AA242" s="99">
        <f>IF(ISNA(VLOOKUP($A242,'[2]1516 Exp_Rev Access'!$F$7:$FS$306,19,FALSE)),"",VLOOKUP($A242,'[2]1516 Exp_Rev Access'!$F$7:$FS$306,19,FALSE))</f>
        <v>0</v>
      </c>
      <c r="AB242" s="99">
        <f>IF(ISNA(VLOOKUP($A242,'[2]1516 Exp_Rev Access'!$F$7:$FS$306,20,FALSE)),"",VLOOKUP($A242,'[2]1516 Exp_Rev Access'!$F$7:$FS$306,20,FALSE))</f>
        <v>0</v>
      </c>
      <c r="AC242" s="99">
        <f>IF(ISNA(VLOOKUP($A242,'[2]1516 Exp_Rev Access'!$F$7:$FS$306,21,FALSE)),"",VLOOKUP($A242,'[2]1516 Exp_Rev Access'!$F$7:$FS$306,21,FALSE))</f>
        <v>32991.879999999997</v>
      </c>
      <c r="AD242" s="99">
        <f>IF(ISNA(VLOOKUP($A242,'[2]1516 Exp_Rev Access'!$F$7:$FS$306,22,FALSE)),"",VLOOKUP($A242,'[2]1516 Exp_Rev Access'!$F$7:$FS$306,22,FALSE))</f>
        <v>161.74</v>
      </c>
      <c r="AE242" s="99">
        <f>IF(ISNA(VLOOKUP($A242,'[2]1516 Exp_Rev Access'!$F$7:$FS$306,23,FALSE)),"",VLOOKUP($A242,'[2]1516 Exp_Rev Access'!$F$7:$FS$306,23,FALSE))</f>
        <v>0</v>
      </c>
      <c r="AF242" s="99">
        <f>IF(ISNA(VLOOKUP($A242,'[2]1516 Exp_Rev Access'!$F$7:$FS$306,24,FALSE)),"",VLOOKUP($A242,'[2]1516 Exp_Rev Access'!$F$7:$FS$306,24,FALSE))</f>
        <v>81848.100000000006</v>
      </c>
      <c r="AG242" s="99">
        <f>IF(ISNA(VLOOKUP($A242,'[2]1516 Exp_Rev Access'!$F$7:$FS$306,25,FALSE)),"",VLOOKUP($A242,'[2]1516 Exp_Rev Access'!$F$7:$FS$306,25,FALSE))</f>
        <v>547.98</v>
      </c>
      <c r="AH242" s="98">
        <f>IF(ISNA(VLOOKUP($A242,'[2]1516 Exp_Rev Access'!$F$7:$FS$306,26,FALSE)),"",VLOOKUP($A242,'[2]1516 Exp_Rev Access'!$F$7:$FS$306,26,FALSE))</f>
        <v>0</v>
      </c>
      <c r="AI242" s="98">
        <f>IF(ISNA(VLOOKUP($A242,'[2]1516 Exp_Rev Access'!$F$7:$FS$306,27,FALSE)),"",VLOOKUP($A242,'[2]1516 Exp_Rev Access'!$F$7:$FS$306,27,FALSE))</f>
        <v>0</v>
      </c>
      <c r="AJ242" s="98">
        <f>IF(ISNA(VLOOKUP($A242,'[2]1516 Exp_Rev Access'!$F$7:$FS$306,28,FALSE)),"",VLOOKUP($A242,'[2]1516 Exp_Rev Access'!$F$7:$FS$306,28,FALSE))</f>
        <v>20623.580000000002</v>
      </c>
      <c r="AK242" s="98">
        <f>IF(ISNA(VLOOKUP($A242,'[2]1516 Exp_Rev Access'!$F$7:$FS$306,29,FALSE)),"",VLOOKUP($A242,'[2]1516 Exp_Rev Access'!$F$7:$FS$306,29,FALSE))</f>
        <v>8155.57</v>
      </c>
      <c r="AL242" s="100">
        <f t="shared" si="307"/>
        <v>168444.02000000002</v>
      </c>
      <c r="AM242" s="72">
        <f t="shared" si="308"/>
        <v>2.9872619038255683E-2</v>
      </c>
      <c r="AN242" s="94">
        <f t="shared" si="309"/>
        <v>429.11300759158303</v>
      </c>
      <c r="AO242" s="99">
        <f>IF(ISNA(VLOOKUP($A242,'[2]1516 Exp_Rev Access'!$F$7:$GB$306,30,FALSE)),"",VLOOKUP($A242,'[2]1516 Exp_Rev Access'!$F$7:$FS$306,30,FALSE))</f>
        <v>2891180.45</v>
      </c>
      <c r="AP242" s="99">
        <f>IF(ISNA(VLOOKUP($A242,'[2]1516 Exp_Rev Access'!$F$7:$GB$306,31,FALSE)),"",VLOOKUP($A242,'[2]1516 Exp_Rev Access'!$F$7:$FS$306,31,FALSE))</f>
        <v>68286.210000000006</v>
      </c>
      <c r="AQ242" s="99">
        <f>IF(ISNA(VLOOKUP($A242,'[2]1516 Exp_Rev Access'!$F$7:$GB$306,32,FALSE)),"",VLOOKUP($A242,'[2]1516 Exp_Rev Access'!$F$7:$FS$306,32,FALSE))</f>
        <v>0</v>
      </c>
      <c r="AR242" s="99">
        <f>IF(ISNA(VLOOKUP($A242,'[2]1516 Exp_Rev Access'!$F$7:$GB$306,33,FALSE)),"",VLOOKUP($A242,'[2]1516 Exp_Rev Access'!$F$7:$FS$306,33,FALSE))</f>
        <v>0</v>
      </c>
      <c r="AS242" s="99">
        <f>IF(ISNA(VLOOKUP($A242,'[2]1516 Exp_Rev Access'!$F$7:$GB$306,34,FALSE)),"",VLOOKUP($A242,'[2]1516 Exp_Rev Access'!$F$7:$FS$306,34,FALSE))</f>
        <v>0</v>
      </c>
      <c r="AT242" s="101">
        <f t="shared" si="310"/>
        <v>2959466.66</v>
      </c>
      <c r="AU242" s="72">
        <f t="shared" si="311"/>
        <v>0.52484510931643014</v>
      </c>
      <c r="AV242" s="94">
        <f t="shared" si="312"/>
        <v>7539.2741121923882</v>
      </c>
      <c r="AW242" s="99">
        <f>IF(ISNA(VLOOKUP($A242,'[2]1516 Exp_Rev Access'!$F$7:$GB$306,35,FALSE)),"",VLOOKUP($A242,'[2]1516 Exp_Rev Access'!$F$7:$GB$306,35,FALSE))</f>
        <v>0</v>
      </c>
      <c r="AX242" s="99">
        <f>IF(ISNA(VLOOKUP($A242,'[2]1516 Exp_Rev Access'!$F$7:$GB$306,36,FALSE)),"",VLOOKUP($A242,'[2]1516 Exp_Rev Access'!$F$7:$GB$306,36,FALSE))</f>
        <v>355854.32</v>
      </c>
      <c r="AY242" s="99">
        <f>IF(ISNA(VLOOKUP($A242,'[2]1516 Exp_Rev Access'!$F$7:$GB$306,37,FALSE)),"",VLOOKUP($A242,'[2]1516 Exp_Rev Access'!$F$7:$GB$306,37,FALSE))</f>
        <v>40235.839999999997</v>
      </c>
      <c r="AZ242" s="99">
        <f>IF(ISNA(VLOOKUP($A242,'[2]1516 Exp_Rev Access'!$F$7:$GB$306,38,FALSE)),"",VLOOKUP($A242,'[2]1516 Exp_Rev Access'!$F$7:$GB$306,38,FALSE))</f>
        <v>0</v>
      </c>
      <c r="BA242" s="99">
        <f>IF(ISNA(VLOOKUP($A242,'[2]1516 Exp_Rev Access'!$F$7:$GB$306,39,FALSE)),"",VLOOKUP($A242,'[2]1516 Exp_Rev Access'!$F$7:$GB$306,39,FALSE))</f>
        <v>0</v>
      </c>
      <c r="BB242" s="99">
        <f>IF(ISNA(VLOOKUP($A242,'[2]1516 Exp_Rev Access'!$F$7:$GB$306,40,FALSE)),"",VLOOKUP($A242,'[2]1516 Exp_Rev Access'!$F$7:$GB$306,40,FALSE))</f>
        <v>121045.06</v>
      </c>
      <c r="BC242" s="99">
        <f>IF(ISNA(VLOOKUP($A242,'[2]1516 Exp_Rev Access'!$F$7:$GB$306,41,FALSE)),"",VLOOKUP($A242,'[2]1516 Exp_Rev Access'!$F$7:$GB$306,41,FALSE))</f>
        <v>0</v>
      </c>
      <c r="BD242" s="99">
        <f>IF(ISNA(VLOOKUP($A242,'[2]1516 Exp_Rev Access'!$F$7:$GB$306,42,FALSE)),"",VLOOKUP($A242,'[2]1516 Exp_Rev Access'!$F$7:$GB$306,42,FALSE))</f>
        <v>26315.42</v>
      </c>
      <c r="BE242" s="99">
        <f>IF(ISNA(VLOOKUP($A242,'[2]1516 Exp_Rev Access'!$F$7:$GB$306,43,FALSE)),"",VLOOKUP($A242,'[2]1516 Exp_Rev Access'!$F$7:$GB$306,43,FALSE))</f>
        <v>0</v>
      </c>
      <c r="BF242" s="99">
        <f>IF(ISNA(VLOOKUP($A242,'[2]1516 Exp_Rev Access'!$F$7:$GB$306,44,FALSE)),"",VLOOKUP($A242,'[2]1516 Exp_Rev Access'!$F$7:$GB$306,44,FALSE))</f>
        <v>3237.93</v>
      </c>
      <c r="BG242" s="99">
        <f>IF(ISNA(VLOOKUP($A242,'[2]1516 Exp_Rev Access'!$F$7:$GB$306,45,FALSE)),"",VLOOKUP($A242,'[2]1516 Exp_Rev Access'!$F$7:$GB$306,45,FALSE))</f>
        <v>3961.21</v>
      </c>
      <c r="BH242" s="99">
        <f>IF(ISNA(VLOOKUP($A242,'[2]1516 Exp_Rev Access'!$F$7:$GB$306,46,FALSE)),"",VLOOKUP($A242,'[2]1516 Exp_Rev Access'!$F$7:$GB$306,46,FALSE))</f>
        <v>0</v>
      </c>
      <c r="BI242" s="99">
        <f>IF(ISNA(VLOOKUP($A242,'[2]1516 Exp_Rev Access'!$F$7:$GB$306,47,FALSE)),"",VLOOKUP($A242,'[2]1516 Exp_Rev Access'!$F$7:$GB$306,47,FALSE))</f>
        <v>8867.2199999999993</v>
      </c>
      <c r="BJ242" s="99">
        <f>IF(ISNA(VLOOKUP($A242,'[2]1516 Exp_Rev Access'!$F$7:$GB$306,48,FALSE)),"",VLOOKUP($A242,'[2]1516 Exp_Rev Access'!$F$7:$GB$306,48,FALSE))</f>
        <v>232198.49</v>
      </c>
      <c r="BK242" s="99">
        <f>IF(ISNA(VLOOKUP($A242,'[2]1516 Exp_Rev Access'!$F$7:$GB$306,49,FALSE)),"",VLOOKUP($A242,'[2]1516 Exp_Rev Access'!$F$7:$GB$306,49,FALSE))</f>
        <v>202126.29</v>
      </c>
      <c r="BL242" s="99">
        <f>IF(ISNA(VLOOKUP($A242,'[2]1516 Exp_Rev Access'!$F$7:$GB$306,50,FALSE)),"",VLOOKUP($A242,'[2]1516 Exp_Rev Access'!$F$7:$GB$306,50,FALSE))</f>
        <v>0</v>
      </c>
      <c r="BM242" s="99">
        <f>IF(ISNA(VLOOKUP($A242,'[2]1516 Exp_Rev Access'!$F$7:$GB$306,51,FALSE)),"",VLOOKUP($A242,'[2]1516 Exp_Rev Access'!$F$7:$GB$306,51,FALSE))</f>
        <v>0</v>
      </c>
      <c r="BN242" s="99">
        <f>IF(ISNA(VLOOKUP($A242,'[2]1516 Exp_Rev Access'!$F$7:$GB$306,52,FALSE)),"",VLOOKUP($A242,'[2]1516 Exp_Rev Access'!$F$7:$GB$306,52,FALSE))</f>
        <v>0</v>
      </c>
      <c r="BO242" s="99">
        <f>IF(ISNA(VLOOKUP($A242,'[2]1516 Exp_Rev Access'!$F$7:$GB$306,53,FALSE)),"",VLOOKUP($A242,'[2]1516 Exp_Rev Access'!$F$7:$GB$306,53,FALSE))</f>
        <v>0</v>
      </c>
      <c r="BP242" s="99">
        <f>IF(ISNA(VLOOKUP($A242,'[2]1516 Exp_Rev Access'!$F$7:$GB$306,54,FALSE)),"",VLOOKUP($A242,'[2]1516 Exp_Rev Access'!$F$7:$GB$306,54,FALSE))</f>
        <v>0</v>
      </c>
      <c r="BQ242" s="99">
        <f>IF(ISNA(VLOOKUP($A242,'[2]1516 Exp_Rev Access'!$F$7:$GB$306,55,FALSE)),"",VLOOKUP($A242,'[2]1516 Exp_Rev Access'!$F$7:$GB$306,55,FALSE))</f>
        <v>0</v>
      </c>
      <c r="BR242" s="99">
        <f>IF(ISNA(VLOOKUP($A242,'[2]1516 Exp_Rev Access'!$F$7:$GB$306,56,FALSE)),"",VLOOKUP($A242,'[2]1516 Exp_Rev Access'!$F$7:$GB$306,56,FALSE))</f>
        <v>0</v>
      </c>
      <c r="BS242" s="99">
        <f>IF(ISNA(VLOOKUP($A242,'[2]1516 Exp_Rev Access'!$F$7:$GB$306,57,FALSE)),"",VLOOKUP($A242,'[2]1516 Exp_Rev Access'!$F$7:$GB$306,57,FALSE))</f>
        <v>0</v>
      </c>
      <c r="BT242" s="99">
        <f>IF(ISNA(VLOOKUP($A242,'[2]1516 Exp_Rev Access'!$F$7:$GB$306,58,FALSE)),"",VLOOKUP($A242,'[2]1516 Exp_Rev Access'!$F$7:$GB$306,58,FALSE))</f>
        <v>0</v>
      </c>
      <c r="BU242" s="102">
        <f t="shared" si="313"/>
        <v>993841.78</v>
      </c>
      <c r="BV242" s="72">
        <f t="shared" si="314"/>
        <v>0.17625236489987542</v>
      </c>
      <c r="BW242" s="94">
        <f t="shared" si="315"/>
        <v>2531.8229479798238</v>
      </c>
      <c r="BX242" s="99">
        <f>IF(ISNA(VLOOKUP($A242,'[2]1516 Exp_Rev Access'!$F$7:$GB$306,59,FALSE)),"",VLOOKUP($A242,'[2]1516 Exp_Rev Access'!$F$7:$GB$306,59,FALSE))</f>
        <v>0</v>
      </c>
      <c r="BY242" s="99">
        <f>IF(ISNA(VLOOKUP($A242,'[2]1516 Exp_Rev Access'!$F$7:$GB$306,60,FALSE)),"",VLOOKUP($A242,'[2]1516 Exp_Rev Access'!$F$7:$GB$306,60,FALSE))</f>
        <v>0</v>
      </c>
      <c r="BZ242" s="99">
        <f>IF(ISNA(VLOOKUP($A242,'[2]1516 Exp_Rev Access'!$F$7:$GB$306,61,FALSE)),"",VLOOKUP($A242,'[2]1516 Exp_Rev Access'!$F$7:$GB$306,61,FALSE))</f>
        <v>0</v>
      </c>
      <c r="CA242" s="99">
        <f>IF(ISNA(VLOOKUP($A242,'[2]1516 Exp_Rev Access'!$F$7:$GB$306,62,FALSE)),"",VLOOKUP($A242,'[2]1516 Exp_Rev Access'!$F$7:$GB$306,62,FALSE))</f>
        <v>1519.34</v>
      </c>
      <c r="CB242" s="99">
        <f>IF(ISNA(VLOOKUP($A242,'[2]1516 Exp_Rev Access'!$F$7:$GB$306,63,FALSE)),"",VLOOKUP($A242,'[2]1516 Exp_Rev Access'!$F$7:$GB$306,63,FALSE))</f>
        <v>75006.97</v>
      </c>
      <c r="CC242" s="99">
        <f>IF(ISNA(VLOOKUP($A242,'[2]1516 Exp_Rev Access'!$F$7:$GB$306,64,FALSE)),"",VLOOKUP($A242,'[2]1516 Exp_Rev Access'!$F$7:$GB$306,64,FALSE))</f>
        <v>0</v>
      </c>
      <c r="CD242" s="101">
        <f t="shared" si="316"/>
        <v>76526.31</v>
      </c>
      <c r="CE242" s="72">
        <f t="shared" si="317"/>
        <v>1.3571519517483945E-2</v>
      </c>
      <c r="CF242" s="103">
        <f t="shared" si="318"/>
        <v>194.951622764559</v>
      </c>
      <c r="CG242" s="99">
        <f>IF(ISNA(VLOOKUP($A242,'[2]1516 Exp_Rev Access'!$F$7:$GB$306,65,FALSE)),"",VLOOKUP($A242,'[2]1516 Exp_Rev Access'!$F$7:$GB$306,65,FALSE))</f>
        <v>0</v>
      </c>
      <c r="CH242" s="99">
        <f>IF(ISNA(VLOOKUP($A242,'[2]1516 Exp_Rev Access'!$F$7:$GB$306,66,FALSE)),"",VLOOKUP($A242,'[2]1516 Exp_Rev Access'!$F$7:$GB$306,66,FALSE))</f>
        <v>0</v>
      </c>
      <c r="CI242" s="99">
        <f>IF(ISNA(VLOOKUP($A242,'[2]1516 Exp_Rev Access'!$F$7:$GB$306,67,FALSE)),"",VLOOKUP($A242,'[2]1516 Exp_Rev Access'!$F$7:$GB$306,67,FALSE))</f>
        <v>0</v>
      </c>
      <c r="CJ242" s="99">
        <f>IF(ISNA(VLOOKUP($A242,'[2]1516 Exp_Rev Access'!$F$7:$GB$306,68,FALSE)),"",VLOOKUP($A242,'[2]1516 Exp_Rev Access'!$F$7:$GB$306,68,FALSE))</f>
        <v>0</v>
      </c>
      <c r="CK242" s="99">
        <f>IF(ISNA(VLOOKUP($A242,'[2]1516 Exp_Rev Access'!$F$7:$GB$306,69,FALSE)),"",VLOOKUP($A242,'[2]1516 Exp_Rev Access'!$F$7:$GB$306,69,FALSE))</f>
        <v>0</v>
      </c>
      <c r="CL242" s="99">
        <f>IF(ISNA(VLOOKUP($A242,'[2]1516 Exp_Rev Access'!$F$7:$GB$306,70,FALSE)),"",VLOOKUP($A242,'[2]1516 Exp_Rev Access'!$F$7:$GB$306,70,FALSE))</f>
        <v>0</v>
      </c>
      <c r="CM242" s="99">
        <f>IF(ISNA(VLOOKUP($A242,'[2]1516 Exp_Rev Access'!$F$7:$GB$306,71,FALSE)),"",VLOOKUP($A242,'[2]1516 Exp_Rev Access'!$F$7:$GB$306,71,FALSE))</f>
        <v>0</v>
      </c>
      <c r="CN242" s="99">
        <f>IF(ISNA(VLOOKUP($A242,'[2]1516 Exp_Rev Access'!$F$7:$GB$306,72,FALSE)),"",VLOOKUP($A242,'[2]1516 Exp_Rev Access'!$F$7:$GB$306,72,FALSE))</f>
        <v>0</v>
      </c>
      <c r="CO242" s="99">
        <f>IF(ISNA(VLOOKUP($A242,'[2]1516 Exp_Rev Access'!$F$7:$GB$306,73,FALSE)),"",VLOOKUP($A242,'[2]1516 Exp_Rev Access'!$F$7:$GB$306,73,FALSE))</f>
        <v>0</v>
      </c>
      <c r="CP242" s="99">
        <f>IF(ISNA(VLOOKUP($A242,'[2]1516 Exp_Rev Access'!$F$7:$GB$306,74,FALSE)),"",VLOOKUP($A242,'[2]1516 Exp_Rev Access'!$F$7:$GB$306,74,FALSE))</f>
        <v>0</v>
      </c>
      <c r="CQ242" s="99">
        <f>IF(ISNA(VLOOKUP($A242,'[2]1516 Exp_Rev Access'!$F$7:$GB$306,75,FALSE)),"",VLOOKUP($A242,'[2]1516 Exp_Rev Access'!$F$7:$GB$306,75,FALSE))</f>
        <v>0</v>
      </c>
      <c r="CR242" s="99">
        <f>IF(ISNA(VLOOKUP($A242,'[2]1516 Exp_Rev Access'!$F$7:$GB$306,76,FALSE)),"",VLOOKUP($A242,'[2]1516 Exp_Rev Access'!$F$7:$GB$306,76,FALSE))</f>
        <v>5965</v>
      </c>
      <c r="CS242" s="99">
        <f>IF(ISNA(VLOOKUP($A242,'[2]1516 Exp_Rev Access'!$F$7:$GB$306,77,FALSE)),"",VLOOKUP($A242,'[2]1516 Exp_Rev Access'!$F$7:$GB$306,77,FALSE))</f>
        <v>0</v>
      </c>
      <c r="CT242" s="99">
        <f>IF(ISNA(VLOOKUP($A242,'[2]1516 Exp_Rev Access'!$F$7:$GB$306,78,FALSE)),"",VLOOKUP($A242,'[2]1516 Exp_Rev Access'!$F$7:$GB$306,78,FALSE))</f>
        <v>126162.13</v>
      </c>
      <c r="CU242" s="99">
        <f>IF(ISNA(VLOOKUP($A242,'[2]1516 Exp_Rev Access'!$F$7:$GB$306,79,FALSE)),"",VLOOKUP($A242,'[2]1516 Exp_Rev Access'!$F$7:$GB$306,79,FALSE))</f>
        <v>37955.769999999997</v>
      </c>
      <c r="CV242" s="99">
        <f>IF(ISNA(VLOOKUP($A242,'[2]1516 Exp_Rev Access'!$F$7:$GB$306,80,FALSE)),"",VLOOKUP($A242,'[2]1516 Exp_Rev Access'!$F$7:$GB$306,80,FALSE))</f>
        <v>0</v>
      </c>
      <c r="CW242" s="99">
        <f>IF(ISNA(VLOOKUP($A242,'[2]1516 Exp_Rev Access'!$F$7:$GB$306,81,FALSE)),"",VLOOKUP($A242,'[2]1516 Exp_Rev Access'!$F$7:$GB$306,81,FALSE))</f>
        <v>0</v>
      </c>
      <c r="CX242" s="99">
        <f>IF(ISNA(VLOOKUP($A242,'[2]1516 Exp_Rev Access'!$F$7:$GB$306,82,FALSE)),"",VLOOKUP($A242,'[2]1516 Exp_Rev Access'!$F$7:$GB$306,82,FALSE))</f>
        <v>0</v>
      </c>
      <c r="CY242" s="99">
        <f>IF(ISNA(VLOOKUP($A242,'[2]1516 Exp_Rev Access'!$F$7:$GB$306,83,FALSE)),"",VLOOKUP($A242,'[2]1516 Exp_Rev Access'!$F$7:$GB$306,83,FALSE))</f>
        <v>0</v>
      </c>
      <c r="CZ242" s="99">
        <f>IF(ISNA(VLOOKUP($A242,'[2]1516 Exp_Rev Access'!$F$7:$GB$306,84,FALSE)),"",VLOOKUP($A242,'[2]1516 Exp_Rev Access'!$F$7:$GB$306,84,FALSE))</f>
        <v>0</v>
      </c>
      <c r="DA242" s="99">
        <f>IF(ISNA(VLOOKUP($A242,'[2]1516 Exp_Rev Access'!$F$7:$GB$306,85,FALSE)),"",VLOOKUP($A242,'[2]1516 Exp_Rev Access'!$F$7:$GB$306,85,FALSE))</f>
        <v>0</v>
      </c>
      <c r="DB242" s="99">
        <f>IF(ISNA(VLOOKUP($A242,'[2]1516 Exp_Rev Access'!$F$7:$GB$306,86,FALSE)),"",VLOOKUP($A242,'[2]1516 Exp_Rev Access'!$F$7:$GB$306,86,FALSE))</f>
        <v>0</v>
      </c>
      <c r="DC242" s="99">
        <f>IF(ISNA(VLOOKUP($A242,'[2]1516 Exp_Rev Access'!$F$7:$GB$306,87,FALSE)),"",VLOOKUP($A242,'[2]1516 Exp_Rev Access'!$F$7:$GB$306,87,FALSE))</f>
        <v>0</v>
      </c>
      <c r="DD242" s="99">
        <f>IF(ISNA(VLOOKUP($A242,'[2]1516 Exp_Rev Access'!$F$7:$GB$306,88,FALSE)),"",VLOOKUP($A242,'[2]1516 Exp_Rev Access'!$F$7:$GB$306,88,FALSE))</f>
        <v>0</v>
      </c>
      <c r="DE242" s="99">
        <f>IF(ISNA(VLOOKUP($A242,'[2]1516 Exp_Rev Access'!$F$7:$GB$306,89,FALSE)),"",VLOOKUP($A242,'[2]1516 Exp_Rev Access'!$F$7:$GB$306,89,FALSE))</f>
        <v>0</v>
      </c>
      <c r="DF242" s="99">
        <f>IF(ISNA(VLOOKUP($A242,'[2]1516 Exp_Rev Access'!$F$7:$GB$306,90,FALSE)),"",VLOOKUP($A242,'[2]1516 Exp_Rev Access'!$F$7:$GB$306,90,FALSE))</f>
        <v>0</v>
      </c>
      <c r="DG242" s="99">
        <f>IF(ISNA(VLOOKUP($A242,'[2]1516 Exp_Rev Access'!$F$7:$GB$306,91,FALSE)),"",VLOOKUP($A242,'[2]1516 Exp_Rev Access'!$F$7:$GB$306,91,FALSE))</f>
        <v>8071.1</v>
      </c>
      <c r="DH242" s="99">
        <f>IF(ISNA(VLOOKUP($A242,'[2]1516 Exp_Rev Access'!$F$7:$GB$306,92,FALSE)),"",VLOOKUP($A242,'[2]1516 Exp_Rev Access'!$F$7:$GB$306,92,FALSE))</f>
        <v>97087.16</v>
      </c>
      <c r="DI242" s="99">
        <f>IF(ISNA(VLOOKUP($A242,'[2]1516 Exp_Rev Access'!$F$7:$GB$306,93,FALSE)),"",VLOOKUP($A242,'[2]1516 Exp_Rev Access'!$F$7:$GB$306,93,FALSE))</f>
        <v>0</v>
      </c>
      <c r="DJ242" s="99">
        <f>IF(ISNA(VLOOKUP($A242,'[2]1516 Exp_Rev Access'!$F$7:$GB$306,94,FALSE)),"",VLOOKUP($A242,'[2]1516 Exp_Rev Access'!$F$7:$GB$306,94,FALSE))</f>
        <v>0</v>
      </c>
      <c r="DK242" s="99">
        <f>IF(ISNA(VLOOKUP($A242,'[2]1516 Exp_Rev Access'!$F$7:$GB$306,95,FALSE)),"",VLOOKUP($A242,'[2]1516 Exp_Rev Access'!$F$7:$GB$306,95,FALSE))</f>
        <v>0</v>
      </c>
      <c r="DL242" s="99">
        <f>IF(ISNA(VLOOKUP($A242,'[2]1516 Exp_Rev Access'!$F$7:$GB$306,96,FALSE)),"",VLOOKUP($A242,'[2]1516 Exp_Rev Access'!$F$7:$GB$306,96,FALSE))</f>
        <v>0</v>
      </c>
      <c r="DM242" s="99">
        <f>IF(ISNA(VLOOKUP($A242,'[2]1516 Exp_Rev Access'!$F$7:$GB$306,97,FALSE)),"",VLOOKUP($A242,'[2]1516 Exp_Rev Access'!$F$7:$GB$306,97,FALSE))</f>
        <v>0</v>
      </c>
      <c r="DN242" s="99">
        <f>IF(ISNA(VLOOKUP($A242,'[2]1516 Exp_Rev Access'!$F$7:$GB$306,98,FALSE)),"",VLOOKUP($A242,'[2]1516 Exp_Rev Access'!$F$7:$GB$306,98,FALSE))</f>
        <v>0</v>
      </c>
      <c r="DO242" s="99">
        <f>IF(ISNA(VLOOKUP($A242,'[2]1516 Exp_Rev Access'!$F$7:$GB$306,99,FALSE)),"",VLOOKUP($A242,'[2]1516 Exp_Rev Access'!$F$7:$GB$306,99,FALSE))</f>
        <v>0</v>
      </c>
      <c r="DP242" s="99">
        <f>IF(ISNA(VLOOKUP($A242,'[2]1516 Exp_Rev Access'!$F$7:$GB$306,100,FALSE)),"",VLOOKUP($A242,'[2]1516 Exp_Rev Access'!$F$7:$GB$306,100,FALSE))</f>
        <v>0</v>
      </c>
      <c r="DQ242" s="99">
        <f>IF(ISNA(VLOOKUP($A242,'[2]1516 Exp_Rev Access'!$F$7:$GB$306,101,FALSE)),"",VLOOKUP($A242,'[2]1516 Exp_Rev Access'!$F$7:$GB$306,101,FALSE))</f>
        <v>0</v>
      </c>
      <c r="DR242" s="99">
        <f>IF(ISNA(VLOOKUP($A242,'[2]1516 Exp_Rev Access'!$F$7:$GB$306,102,FALSE)),"",VLOOKUP($A242,'[2]1516 Exp_Rev Access'!$F$7:$GB$306,102,FALSE))</f>
        <v>0</v>
      </c>
      <c r="DS242" s="99">
        <f>IF(ISNA(VLOOKUP($A242,'[2]1516 Exp_Rev Access'!$F$7:$GB$306,103,FALSE)),"",VLOOKUP($A242,'[2]1516 Exp_Rev Access'!$F$7:$GB$306,103,FALSE))</f>
        <v>0</v>
      </c>
      <c r="DT242" s="99">
        <f>IF(ISNA(VLOOKUP($A242,'[2]1516 Exp_Rev Access'!$F$7:$GB$306,104,FALSE)),"",VLOOKUP($A242,'[2]1516 Exp_Rev Access'!$F$7:$GB$306,104,FALSE))</f>
        <v>0</v>
      </c>
      <c r="DU242" s="99">
        <f>IF(ISNA(VLOOKUP($A242,'[2]1516 Exp_Rev Access'!$F$7:$GB$306,105,FALSE)),"",VLOOKUP($A242,'[2]1516 Exp_Rev Access'!$F$7:$GB$306,105,FALSE))</f>
        <v>0</v>
      </c>
      <c r="DV242" s="99">
        <f>IF(ISNA(VLOOKUP($A242,'[2]1516 Exp_Rev Access'!$F$7:$GB$306,106,FALSE)),"",VLOOKUP($A242,'[2]1516 Exp_Rev Access'!$F$7:$GB$306,106,FALSE))</f>
        <v>0</v>
      </c>
      <c r="DW242" s="99">
        <f>IF(ISNA(VLOOKUP($A242,'[2]1516 Exp_Rev Access'!$F$7:$GB$306,107,FALSE)),"",VLOOKUP($A242,'[2]1516 Exp_Rev Access'!$F$7:$GB$306,107,FALSE))</f>
        <v>0</v>
      </c>
      <c r="DX242" s="99">
        <f>IF(ISNA(VLOOKUP($A242,'[2]1516 Exp_Rev Access'!$F$7:$GB$306,108,FALSE)),"",VLOOKUP($A242,'[2]1516 Exp_Rev Access'!$F$7:$GB$306,108,FALSE))</f>
        <v>0</v>
      </c>
      <c r="DY242" s="99">
        <f>IF(ISNA(VLOOKUP($A242,'[2]1516 Exp_Rev Access'!$F$7:$GB$306,109,FALSE)),"",VLOOKUP($A242,'[2]1516 Exp_Rev Access'!$F$7:$GB$306,109,FALSE))</f>
        <v>0</v>
      </c>
      <c r="DZ242" s="99">
        <f>IF(ISNA(VLOOKUP($A242,'[2]1516 Exp_Rev Access'!$F$7:$GB$306,110,FALSE)),"",VLOOKUP($A242,'[2]1516 Exp_Rev Access'!$F$7:$GB$306,110,FALSE))</f>
        <v>0</v>
      </c>
      <c r="EA242" s="99">
        <f>IF(ISNA(VLOOKUP($A242,'[2]1516 Exp_Rev Access'!$F$7:$GB$306,111,FALSE)),"",VLOOKUP($A242,'[2]1516 Exp_Rev Access'!$F$7:$GB$306,111,FALSE))</f>
        <v>0</v>
      </c>
      <c r="EB242" s="99">
        <f>IF(ISNA(VLOOKUP($A242,'[2]1516 Exp_Rev Access'!$F$7:$GB$306,112,FALSE)),"",VLOOKUP($A242,'[2]1516 Exp_Rev Access'!$F$7:$GB$306,112,FALSE))</f>
        <v>0</v>
      </c>
      <c r="EC242" s="99">
        <f>IF(ISNA(VLOOKUP($A242,'[2]1516 Exp_Rev Access'!$F$7:$GB$306,113,FALSE)),"",VLOOKUP($A242,'[2]1516 Exp_Rev Access'!$F$7:$GB$306,113,FALSE))</f>
        <v>0</v>
      </c>
      <c r="ED242" s="99">
        <f>IF(ISNA(VLOOKUP($A242,'[2]1516 Exp_Rev Access'!$F$7:$GB$306,114,FALSE)),"",VLOOKUP($A242,'[2]1516 Exp_Rev Access'!$F$7:$GB$306,114,FALSE))</f>
        <v>0</v>
      </c>
      <c r="EE242" s="99">
        <f>IF(ISNA(VLOOKUP($A242,'[2]1516 Exp_Rev Access'!$F$7:$GB$306,115,FALSE)),"",VLOOKUP($A242,'[2]1516 Exp_Rev Access'!$F$7:$GB$306,115,FALSE))</f>
        <v>0</v>
      </c>
      <c r="EF242" s="99">
        <f>IF(ISNA(VLOOKUP($A242,'[2]1516 Exp_Rev Access'!$F$7:$GB$306,116,FALSE)),"",VLOOKUP($A242,'[2]1516 Exp_Rev Access'!$F$7:$GB$306,116,FALSE))</f>
        <v>0</v>
      </c>
      <c r="EG242" s="99">
        <f>IF(ISNA(VLOOKUP($A242,'[2]1516 Exp_Rev Access'!$F$7:$GB$306,117,FALSE)),"",VLOOKUP($A242,'[2]1516 Exp_Rev Access'!$F$7:$GB$306,117,FALSE))</f>
        <v>0</v>
      </c>
      <c r="EH242" s="99">
        <f>IF(ISNA(VLOOKUP($A242,'[2]1516 Exp_Rev Access'!$F$7:$GB$306,118,FALSE)),"",VLOOKUP($A242,'[2]1516 Exp_Rev Access'!$F$7:$GB$306,118,FALSE))</f>
        <v>0</v>
      </c>
      <c r="EI242" s="99">
        <f>IF(ISNA(VLOOKUP($A242,'[2]1516 Exp_Rev Access'!$F$7:$GB$306,119,FALSE)),"",VLOOKUP($A242,'[2]1516 Exp_Rev Access'!$F$7:$GB$306,119,FALSE))</f>
        <v>0</v>
      </c>
      <c r="EJ242" s="99">
        <f>IF(ISNA(VLOOKUP($A242,'[2]1516 Exp_Rev Access'!$F$7:$GB$306,120,FALSE)),"",VLOOKUP($A242,'[2]1516 Exp_Rev Access'!$F$7:$GB$306,120,FALSE))</f>
        <v>0</v>
      </c>
      <c r="EK242" s="99">
        <f>IF(ISNA(VLOOKUP($A242,'[2]1516 Exp_Rev Access'!$F$7:$GB$306,121,FALSE)),"",VLOOKUP($A242,'[2]1516 Exp_Rev Access'!$F$7:$GB$306,121,FALSE))</f>
        <v>0</v>
      </c>
      <c r="EL242" s="99">
        <f>IF(ISNA(VLOOKUP($A242,'[2]1516 Exp_Rev Access'!$F$7:$GB$306,122,FALSE)),"",VLOOKUP($A242,'[2]1516 Exp_Rev Access'!$F$7:$GB$306,122,FALSE))</f>
        <v>0</v>
      </c>
      <c r="EM242" s="99">
        <f>IF(ISNA(VLOOKUP($A242,'[2]1516 Exp_Rev Access'!$F$7:$GB$306,123,FALSE)),"",VLOOKUP($A242,'[2]1516 Exp_Rev Access'!$F$7:$GB$306,123,FALSE))</f>
        <v>0</v>
      </c>
      <c r="EN242" s="99">
        <f>IF(ISNA(VLOOKUP($A242,'[2]1516 Exp_Rev Access'!$F$7:$GB$306,124,FALSE)),"",VLOOKUP($A242,'[2]1516 Exp_Rev Access'!$F$7:$GB$306,124,FALSE))</f>
        <v>0</v>
      </c>
      <c r="EO242" s="99">
        <f>IF(ISNA(VLOOKUP($A242,'[2]1516 Exp_Rev Access'!$F$7:$GB$306,125,FALSE)),"",VLOOKUP($A242,'[2]1516 Exp_Rev Access'!$F$7:$GB$306,125,FALSE))</f>
        <v>0</v>
      </c>
      <c r="EP242" s="99">
        <f>IF(ISNA(VLOOKUP($A242,'[2]1516 Exp_Rev Access'!$F$7:$GB$306,126,FALSE)),"",VLOOKUP($A242,'[2]1516 Exp_Rev Access'!$F$7:$GB$306,126,FALSE))</f>
        <v>0</v>
      </c>
      <c r="EQ242" s="99">
        <f>IF(ISNA(VLOOKUP($A242,'[2]1516 Exp_Rev Access'!$F$7:$GB$306,127,FALSE)),"",VLOOKUP($A242,'[2]1516 Exp_Rev Access'!$F$7:$GB$306,127,FALSE))</f>
        <v>0</v>
      </c>
      <c r="ER242" s="99">
        <f>IF(ISNA(VLOOKUP($A242,'[2]1516 Exp_Rev Access'!$F$7:$GB$306,128,FALSE)),"",VLOOKUP($A242,'[2]1516 Exp_Rev Access'!$F$7:$GB$306,128,FALSE))</f>
        <v>0</v>
      </c>
      <c r="ES242" s="99">
        <f>IF(ISNA(VLOOKUP($A242,'[2]1516 Exp_Rev Access'!$F$7:$GB$306,129,FALSE)),"",VLOOKUP($A242,'[2]1516 Exp_Rev Access'!$F$7:$GB$306,129,FALSE))</f>
        <v>0</v>
      </c>
      <c r="ET242" s="99">
        <f>IF(ISNA(VLOOKUP($A242,'[2]1516 Exp_Rev Access'!$F$7:$GB$306,130,FALSE)),"",VLOOKUP($A242,'[2]1516 Exp_Rev Access'!$F$7:$GB$306,130,FALSE))</f>
        <v>0</v>
      </c>
      <c r="EU242" s="99">
        <f>IF(ISNA(VLOOKUP($A242,'[2]1516 Exp_Rev Access'!$F$7:$GB$306,131,FALSE)),"",VLOOKUP($A242,'[2]1516 Exp_Rev Access'!$F$7:$GB$306,131,FALSE))</f>
        <v>0</v>
      </c>
      <c r="EV242" s="99">
        <f>IF(ISNA(VLOOKUP($A242,'[2]1516 Exp_Rev Access'!$F$7:$GB$306,132,FALSE)),"",VLOOKUP($A242,'[2]1516 Exp_Rev Access'!$F$7:$GB$306,132,FALSE))</f>
        <v>0</v>
      </c>
      <c r="EW242" s="99">
        <f>IF(ISNA(VLOOKUP($A242,'[2]1516 Exp_Rev Access'!$F$7:$GB$306,133,FALSE)),"",VLOOKUP($A242,'[2]1516 Exp_Rev Access'!$F$7:$GB$306,133,FALSE))</f>
        <v>0</v>
      </c>
      <c r="EX242" s="99">
        <f>IF(ISNA(VLOOKUP($A242,'[2]1516 Exp_Rev Access'!$F$7:$GB$306,134,FALSE)),"",VLOOKUP($A242,'[2]1516 Exp_Rev Access'!$F$7:$GB$306,134,FALSE))</f>
        <v>0</v>
      </c>
      <c r="EY242" s="99">
        <f>IF(ISNA(VLOOKUP($A242,'[2]1516 Exp_Rev Access'!$F$7:$GB$306,135,FALSE)),"",VLOOKUP($A242,'[2]1516 Exp_Rev Access'!$F$7:$GB$306,135,FALSE))</f>
        <v>0</v>
      </c>
      <c r="EZ242" s="99">
        <f>IF(ISNA(VLOOKUP($A242,'[2]1516 Exp_Rev Access'!$F$7:$GB$306,136,FALSE)),"",VLOOKUP($A242,'[2]1516 Exp_Rev Access'!$F$7:$GB$306,136,FALSE))</f>
        <v>0</v>
      </c>
      <c r="FA242" s="99">
        <f>IF(ISNA(VLOOKUP($A242,'[2]1516 Exp_Rev Access'!$F$7:$GB$306,137,FALSE)),"",VLOOKUP($A242,'[2]1516 Exp_Rev Access'!$F$7:$GB$306,137,FALSE))</f>
        <v>0</v>
      </c>
      <c r="FB242" s="99">
        <f>IF(ISNA(VLOOKUP($A242,'[2]1516 Exp_Rev Access'!$F$7:$GB$306,138,FALSE)),"",VLOOKUP($A242,'[2]1516 Exp_Rev Access'!$F$7:$GB$306,138,FALSE))</f>
        <v>0</v>
      </c>
      <c r="FC242" s="99">
        <f>IF(ISNA(VLOOKUP($A242,'[2]1516 Exp_Rev Access'!$F$7:$GB$306,139,FALSE)),"",VLOOKUP($A242,'[2]1516 Exp_Rev Access'!$F$7:$GB$306,139,FALSE))</f>
        <v>0</v>
      </c>
      <c r="FD242" s="99">
        <f>IF(ISNA(VLOOKUP($A242,'[2]1516 Exp_Rev Access'!$F$7:$FS$306,140,FALSE)),"",VLOOKUP($A242,'[2]1516 Exp_Rev Access'!$F$7:$FS$306,140,FALSE))</f>
        <v>0</v>
      </c>
      <c r="FE242" s="99">
        <f>IF(ISNA(VLOOKUP($A242,'[2]1516 Exp_Rev Access'!$F$7:$FS$306,141,FALSE)),"",VLOOKUP($A242,'[2]1516 Exp_Rev Access'!$F$7:$FS$306,141,FALSE))</f>
        <v>0</v>
      </c>
      <c r="FF242" s="99">
        <f>IF(ISNA(VLOOKUP($A242,'[2]1516 Exp_Rev Access'!$F$7:$FS$306,142,FALSE)),"",VLOOKUP($A242,'[2]1516 Exp_Rev Access'!$F$7:$FS$306,142,FALSE))</f>
        <v>0</v>
      </c>
      <c r="FG242" s="99">
        <f>IF(ISNA(VLOOKUP($A242,'[2]1516 Exp_Rev Access'!$F$7:$FS$306,143,FALSE)),"",VLOOKUP($A242,'[2]1516 Exp_Rev Access'!$F$7:$FS$306,143,FALSE))</f>
        <v>0</v>
      </c>
      <c r="FH242" s="99">
        <f>IF(ISNA(VLOOKUP($A242,'[2]1516 Exp_Rev Access'!$F$7:$FS$306,144,FALSE)),"",VLOOKUP($A242,'[2]1516 Exp_Rev Access'!$F$7:$FS$306,144,FALSE))</f>
        <v>0</v>
      </c>
      <c r="FI242" s="99">
        <f>IF(ISNA(VLOOKUP($A242,'[2]1516 Exp_Rev Access'!$F$7:$FS$306,145,FALSE)),"",VLOOKUP($A242,'[2]1516 Exp_Rev Access'!$F$7:$FS$306,145,FALSE))</f>
        <v>0</v>
      </c>
      <c r="FJ242" s="99">
        <f>IF(ISNA(VLOOKUP($A242,'[2]1516 Exp_Rev Access'!$F$7:$FS$306,146,FALSE)),"",VLOOKUP($A242,'[2]1516 Exp_Rev Access'!$F$7:$FS$306,146,FALSE))</f>
        <v>0</v>
      </c>
      <c r="FK242" s="99">
        <f>IF(ISNA(VLOOKUP($A242,'[2]1516 Exp_Rev Access'!$F$7:$FS$306,147,FALSE)),"",VLOOKUP($A242,'[2]1516 Exp_Rev Access'!$F$7:$FS$306,147,FALSE))</f>
        <v>0</v>
      </c>
      <c r="FL242" s="99">
        <f>IF(ISNA(VLOOKUP($A242,'[2]1516 Exp_Rev Access'!$F$7:$FS$306,148,FALSE)),"",VLOOKUP($A242,'[2]1516 Exp_Rev Access'!$F$7:$FS$306,148,FALSE))</f>
        <v>0</v>
      </c>
      <c r="FM242" s="99">
        <f>IF(ISNA(VLOOKUP($A242,'[2]1516 Exp_Rev Access'!$F$7:$FS$306,149,FALSE)),"",VLOOKUP($A242,'[2]1516 Exp_Rev Access'!$F$7:$FS$306,149,FALSE))</f>
        <v>0</v>
      </c>
      <c r="FN242" s="99">
        <f>IF(ISNA(VLOOKUP($A242,'[2]1516 Exp_Rev Access'!$F$7:$FS$306,150,FALSE)),"",VLOOKUP($A242,'[2]1516 Exp_Rev Access'!$F$7:$FS$306,150,FALSE))</f>
        <v>0</v>
      </c>
      <c r="FO242" s="99">
        <f>IF(ISNA(VLOOKUP($A242,'[2]1516 Exp_Rev Access'!$F$7:$FS$306,151,FALSE)),"",VLOOKUP($A242,'[2]1516 Exp_Rev Access'!$F$7:$FS$306,151,FALSE))</f>
        <v>0</v>
      </c>
      <c r="FP242" s="99">
        <f>IF(ISNA(VLOOKUP($A242,'[2]1516 Exp_Rev Access'!$F$7:$FS$306,152,FALSE)),"",VLOOKUP($A242,'[2]1516 Exp_Rev Access'!$F$7:$FS$306,152,FALSE))</f>
        <v>0</v>
      </c>
      <c r="FQ242" s="99">
        <f>IF(ISNA(VLOOKUP($A242,'[2]1516 Exp_Rev Access'!$F$7:$FS$306,153,FALSE)),"",VLOOKUP($A242,'[2]1516 Exp_Rev Access'!$F$7:$FS$306,153,FALSE))</f>
        <v>12315.06</v>
      </c>
      <c r="FR242" s="101">
        <f t="shared" si="319"/>
        <v>287556.22000000003</v>
      </c>
      <c r="FS242" s="72">
        <f t="shared" si="320"/>
        <v>5.0996511554051251E-2</v>
      </c>
      <c r="FT242" s="94">
        <f t="shared" si="321"/>
        <v>732.55265705405827</v>
      </c>
      <c r="FU242" s="99">
        <f>IF(ISNA(VLOOKUP($A242,'[2]1516 Exp_Rev Access'!$F$7:$GB$306,154,FALSE)),"",VLOOKUP($A242,'[2]1516 Exp_Rev Access'!$F$7:$GB$306,154,FALSE))</f>
        <v>0</v>
      </c>
      <c r="FV242" s="99">
        <f>IF(ISNA(VLOOKUP($A242,'[2]1516 Exp_Rev Access'!$F$7:$GB$306,155,FALSE)),"",VLOOKUP($A242,'[2]1516 Exp_Rev Access'!$F$7:$GB$306,155,FALSE))</f>
        <v>0</v>
      </c>
      <c r="FW242" s="99">
        <f>IF(ISNA(VLOOKUP($A242,'[2]1516 Exp_Rev Access'!$F$7:$GB$306,156,FALSE)),"",VLOOKUP($A242,'[2]1516 Exp_Rev Access'!$F$7:$GB$306,156,FALSE))</f>
        <v>0</v>
      </c>
      <c r="FX242" s="99">
        <f>IF(ISNA(VLOOKUP($A242,'[2]1516 Exp_Rev Access'!$F$7:$GB$306,157,FALSE)),"",VLOOKUP($A242,'[2]1516 Exp_Rev Access'!$F$7:$GB$306,157,FALSE))</f>
        <v>0</v>
      </c>
      <c r="FY242" s="99">
        <f>IF(ISNA(VLOOKUP($A242,'[2]1516 Exp_Rev Access'!$F$7:$GB$306,158,FALSE)),"",VLOOKUP($A242,'[2]1516 Exp_Rev Access'!$F$7:$GB$306,158,FALSE))</f>
        <v>0</v>
      </c>
      <c r="FZ242" s="99">
        <f>IF(ISNA(VLOOKUP($A242,'[2]1516 Exp_Rev Access'!$F$7:$GB$306,159,FALSE)),"",VLOOKUP($A242,'[2]1516 Exp_Rev Access'!$F$7:$GB$306,159,FALSE))</f>
        <v>0</v>
      </c>
      <c r="GA242" s="99">
        <f>IF(ISNA(VLOOKUP($A242,'[2]1516 Exp_Rev Access'!$F$7:$GB$306,160,FALSE)),"",VLOOKUP($A242,'[2]1516 Exp_Rev Access'!$F$7:$GB$306,160,FALSE))</f>
        <v>0</v>
      </c>
      <c r="GB242" s="99">
        <f>IF(ISNA(VLOOKUP($A242,'[2]1516 Exp_Rev Access'!$F$7:$GB$306,161,FALSE)),"",VLOOKUP($A242,'[2]1516 Exp_Rev Access'!$F$7:$GB$306,161,FALSE))</f>
        <v>0</v>
      </c>
      <c r="GC242" s="99">
        <f>IF(ISNA(VLOOKUP($A242,'[2]1516 Exp_Rev Access'!$F$7:$GB$306,162,FALSE)),"",VLOOKUP($A242,'[2]1516 Exp_Rev Access'!$F$7:$GB$306,162,FALSE))</f>
        <v>0</v>
      </c>
      <c r="GD242" s="99">
        <f>IF(ISNA(VLOOKUP($A242,'[2]1516 Exp_Rev Access'!$F$7:$GB$306,163,FALSE)),"",VLOOKUP($A242,'[2]1516 Exp_Rev Access'!$F$7:$GB$306,163,FALSE))</f>
        <v>7904</v>
      </c>
      <c r="GE242" s="99">
        <f>IF(ISNA(VLOOKUP($A242,'[2]1516 Exp_Rev Access'!$F$7:$GB$306,164,FALSE)),"",VLOOKUP($A242,'[2]1516 Exp_Rev Access'!$F$7:$GB$306,164,FALSE))</f>
        <v>0</v>
      </c>
      <c r="GF242" s="99">
        <f>IF(ISNA(VLOOKUP($A242,'[2]1516 Exp_Rev Access'!$F$7:$GB$306,165,FALSE)),"",VLOOKUP($A242,'[2]1516 Exp_Rev Access'!$F$7:$GB$306,165,FALSE))</f>
        <v>0</v>
      </c>
      <c r="GG242" s="99">
        <f>IF(ISNA(VLOOKUP($A242,'[2]1516 Exp_Rev Access'!$F$7:$GB$306,166,FALSE)),"",VLOOKUP($A242,'[2]1516 Exp_Rev Access'!$F$7:$GB$306,166,FALSE))</f>
        <v>0</v>
      </c>
      <c r="GH242" s="99">
        <f>IF(ISNA(VLOOKUP($A242,'[2]1516 Exp_Rev Access'!$F$7:$GB$306,167,FALSE)),"",VLOOKUP($A242,'[2]1516 Exp_Rev Access'!$F$7:$GB$306,167,FALSE))</f>
        <v>0</v>
      </c>
      <c r="GI242" s="99">
        <f>IF(ISNA(VLOOKUP($A242,'[2]1516 Exp_Rev Access'!$F$7:$GB$306,168,FALSE)),"",VLOOKUP($A242,'[2]1516 Exp_Rev Access'!$F$7:$GB$306,168,FALSE))</f>
        <v>0</v>
      </c>
      <c r="GJ242" s="99">
        <f>IF(ISNA(VLOOKUP($A242,'[2]1516 Exp_Rev Access'!$F$7:$GB$306,169,FALSE)),"",VLOOKUP($A242,'[2]1516 Exp_Rev Access'!$F$7:$GB$306,169,FALSE))</f>
        <v>0</v>
      </c>
      <c r="GK242" s="99">
        <f>IF(ISNA(VLOOKUP($A242,'[2]1516 Exp_Rev Access'!$F$7:$GB$306,170,FALSE)),"",VLOOKUP($A242,'[2]1516 Exp_Rev Access'!$F$7:$GB$306,170,FALSE))</f>
        <v>0</v>
      </c>
      <c r="GL242" s="99">
        <f>IF(ISNA(VLOOKUP($A242,'[2]1516 Exp_Rev Access'!$F$7:$GB$306,171,FALSE)),"",VLOOKUP($A242,'[2]1516 Exp_Rev Access'!$F$7:$GB$306,171,FALSE))</f>
        <v>0</v>
      </c>
      <c r="GM242" s="99">
        <f>IF(ISNA(VLOOKUP($A242,'[2]1516 Exp_Rev Access'!$F$7:$GB$306,172,FALSE)),"",VLOOKUP($A242,'[2]1516 Exp_Rev Access'!$F$7:$GB$306,172,FALSE))</f>
        <v>0</v>
      </c>
      <c r="GN242" s="99">
        <f>IF(ISNA(VLOOKUP($A242,'[2]1516 Exp_Rev Access'!$F$7:$GB$306,173,FALSE)),"",VLOOKUP($A242,'[2]1516 Exp_Rev Access'!$F$7:$GB$306,173,FALSE))</f>
        <v>0</v>
      </c>
      <c r="GO242" s="99">
        <f>IF(ISNA(VLOOKUP($A242,'[2]1516 Exp_Rev Access'!$F$7:$GB$306,174,FALSE)),"",VLOOKUP($A242,'[2]1516 Exp_Rev Access'!$F$7:$GB$306,174,FALSE))</f>
        <v>0</v>
      </c>
      <c r="GP242" s="99">
        <f>IF(ISNA(VLOOKUP($A242,'[2]1516 Exp_Rev Access'!$F$7:$GB$306,175,FALSE)),"",VLOOKUP($A242,'[2]1516 Exp_Rev Access'!$F$7:$GB$306,175,FALSE))</f>
        <v>0</v>
      </c>
      <c r="GQ242" s="99">
        <f>IF(ISNA(VLOOKUP($A242,'[2]1516 Exp_Rev Access'!$F$7:$GB$306,176,FALSE)),"",VLOOKUP($A242,'[2]1516 Exp_Rev Access'!$F$7:$GB$306,176,FALSE))</f>
        <v>0</v>
      </c>
      <c r="GR242" s="99">
        <f>IF(ISNA(VLOOKUP($A242,'[2]1516 Exp_Rev Access'!$F$7:$GB$306,177,FALSE)),"",VLOOKUP($A242,'[2]1516 Exp_Rev Access'!$F$7:$GB$306,177,FALSE))</f>
        <v>0</v>
      </c>
      <c r="GS242" s="99">
        <f>IF(ISNA(VLOOKUP($A242,'[2]1516 Exp_Rev Access'!$F$7:$GB$306,178,FALSE)),"",VLOOKUP($A242,'[2]1516 Exp_Rev Access'!$F$7:$GB$306,178,FALSE))</f>
        <v>0</v>
      </c>
      <c r="GT242" s="101">
        <f t="shared" si="322"/>
        <v>7904</v>
      </c>
      <c r="GU242" s="72">
        <f t="shared" si="323"/>
        <v>1.4017308591802362E-3</v>
      </c>
      <c r="GV242" s="84">
        <f t="shared" si="324"/>
        <v>20.135527589545013</v>
      </c>
    </row>
    <row r="243" spans="1:207" customFormat="1" ht="12" customHeight="1" x14ac:dyDescent="0.2">
      <c r="A243" s="96" t="s">
        <v>587</v>
      </c>
      <c r="B243" s="69" t="s">
        <v>588</v>
      </c>
      <c r="C243" s="80">
        <f>IF(ISNA(VLOOKUP($A243,'[2]1516 enrollment_Rev_Exp by size'!$A$6:$G$320,3,FALSE)),"",VLOOKUP($A243,'[2]1516 enrollment_Rev_Exp by size'!$A$6:$G$320,3,FALSE))</f>
        <v>448.75000000000006</v>
      </c>
      <c r="D243" s="97">
        <v>6080691.8499999996</v>
      </c>
      <c r="E243" s="80">
        <f t="shared" si="302"/>
        <v>6080691.8499999996</v>
      </c>
      <c r="F243" s="80">
        <f t="shared" si="303"/>
        <v>0</v>
      </c>
      <c r="G243" s="98">
        <f>IF(ISNA(VLOOKUP($A243,'[2]1516 Exp_Rev Access'!$F$7:$FS$306,2,FALSE)),"",VLOOKUP($A243,'[2]1516 Exp_Rev Access'!$F$7:$FS$306,2,FALSE))</f>
        <v>1425512.12</v>
      </c>
      <c r="H243" s="98">
        <f>IF(ISNA(VLOOKUP($A243,'[2]1516 Exp_Rev Access'!$F$7:$FS$306,3,FALSE)),"",VLOOKUP($A243,'[2]1516 Exp_Rev Access'!$F$7:$FS$306,3,FALSE))</f>
        <v>0</v>
      </c>
      <c r="I243" s="98">
        <f>IF(ISNA(VLOOKUP($A243,'[2]1516 Exp_Rev Access'!$F$7:$FS$306,4,FALSE)),"",VLOOKUP($A243,'[2]1516 Exp_Rev Access'!$F$7:$FS$306,4,FALSE))</f>
        <v>0</v>
      </c>
      <c r="J243" s="98">
        <f>IF(ISNA(VLOOKUP($A243,'[2]1516 Exp_Rev Access'!$F$7:$FS$306,5,FALSE)),"",VLOOKUP($A243,'[2]1516 Exp_Rev Access'!$F$7:$FS$306,5,FALSE))</f>
        <v>1172.73</v>
      </c>
      <c r="K243" s="98">
        <f>IF(ISNA(VLOOKUP($A243,'[2]1516 Exp_Rev Access'!$F$7:$FS$306,6,FALSE)),"",VLOOKUP($A243,'[2]1516 Exp_Rev Access'!$F$7:$FS$306,6,FALSE))</f>
        <v>0</v>
      </c>
      <c r="L243" s="98">
        <f>IF(ISNA(VLOOKUP($A243,'[2]1516 Exp_Rev Access'!$F$7:$FS$306,7,FALSE)),"",VLOOKUP($A243,'[2]1516 Exp_Rev Access'!$F$7:$FS$306,7,FALSE))</f>
        <v>0</v>
      </c>
      <c r="M243" s="90">
        <f t="shared" si="304"/>
        <v>1426684.85</v>
      </c>
      <c r="N243" s="72">
        <f t="shared" si="305"/>
        <v>0.23462541519843669</v>
      </c>
      <c r="O243" s="73">
        <f t="shared" si="306"/>
        <v>3179.2420055710304</v>
      </c>
      <c r="P243" s="99">
        <f>IF(ISNA(VLOOKUP($A243,'[2]1516 Exp_Rev Access'!$F$7:$FS$306,8,FALSE)),"",VLOOKUP($A243,'[2]1516 Exp_Rev Access'!$F$7:$FS$306,8,FALSE))</f>
        <v>0</v>
      </c>
      <c r="Q243" s="99">
        <f>IF(ISNA(VLOOKUP($A243,'[2]1516 Exp_Rev Access'!$F$7:$FS$306,9,FALSE)),"",VLOOKUP($A243,'[2]1516 Exp_Rev Access'!$F$7:$FS$306,9,FALSE))</f>
        <v>0</v>
      </c>
      <c r="R243" s="99">
        <f>IF(ISNA(VLOOKUP($A243,'[2]1516 Exp_Rev Access'!$F$7:$FS$306,10,FALSE)),"",VLOOKUP($A243,'[2]1516 Exp_Rev Access'!$F$7:$FS$306,10,FALSE))</f>
        <v>0</v>
      </c>
      <c r="S243" s="99">
        <f>IF(ISNA(VLOOKUP($A243,'[2]1516 Exp_Rev Access'!$F$7:$FS$306,11,FALSE)),"",VLOOKUP($A243,'[2]1516 Exp_Rev Access'!$F$7:$FS$306,11,FALSE))</f>
        <v>0</v>
      </c>
      <c r="T243" s="99">
        <f>IF(ISNA(VLOOKUP($A243,'[2]1516 Exp_Rev Access'!$F$7:$FS$306,12,FALSE)),"",VLOOKUP($A243,'[2]1516 Exp_Rev Access'!$F$7:$FS$306,12,FALSE))</f>
        <v>0</v>
      </c>
      <c r="U243" s="99">
        <f>IF(ISNA(VLOOKUP($A243,'[2]1516 Exp_Rev Access'!$F$7:$FS$306,13,FALSE)),"",VLOOKUP($A243,'[2]1516 Exp_Rev Access'!$F$7:$FS$306,13,FALSE))</f>
        <v>0</v>
      </c>
      <c r="V243" s="99">
        <f>IF(ISNA(VLOOKUP($A243,'[2]1516 Exp_Rev Access'!$F$7:$FS$306,14,FALSE)),"",VLOOKUP($A243,'[2]1516 Exp_Rev Access'!$F$7:$FS$306,14,FALSE))</f>
        <v>0</v>
      </c>
      <c r="W243" s="99">
        <f>IF(ISNA(VLOOKUP($A243,'[2]1516 Exp_Rev Access'!$F$7:$FS$306,15,FALSE)),"",VLOOKUP($A243,'[2]1516 Exp_Rev Access'!$F$7:$FS$306,15,FALSE))</f>
        <v>0</v>
      </c>
      <c r="X243" s="99">
        <f>IF(ISNA(VLOOKUP($A243,'[2]1516 Exp_Rev Access'!$F$7:$FS$306,16,FALSE)),"",VLOOKUP($A243,'[2]1516 Exp_Rev Access'!$F$7:$FS$306,16,FALSE))</f>
        <v>1553</v>
      </c>
      <c r="Y243" s="99">
        <f>IF(ISNA(VLOOKUP($A243,'[2]1516 Exp_Rev Access'!$F$7:$FS$306,17,FALSE)),"",VLOOKUP($A243,'[2]1516 Exp_Rev Access'!$F$7:$FS$306,17,FALSE))</f>
        <v>0</v>
      </c>
      <c r="Z243" s="99">
        <f>IF(ISNA(VLOOKUP($A243,'[2]1516 Exp_Rev Access'!$F$7:$FS$306,18,FALSE)),"",VLOOKUP($A243,'[2]1516 Exp_Rev Access'!$F$7:$FS$306,18,FALSE))</f>
        <v>0</v>
      </c>
      <c r="AA243" s="99">
        <f>IF(ISNA(VLOOKUP($A243,'[2]1516 Exp_Rev Access'!$F$7:$FS$306,19,FALSE)),"",VLOOKUP($A243,'[2]1516 Exp_Rev Access'!$F$7:$FS$306,19,FALSE))</f>
        <v>0</v>
      </c>
      <c r="AB243" s="99">
        <f>IF(ISNA(VLOOKUP($A243,'[2]1516 Exp_Rev Access'!$F$7:$FS$306,20,FALSE)),"",VLOOKUP($A243,'[2]1516 Exp_Rev Access'!$F$7:$FS$306,20,FALSE))</f>
        <v>731.26</v>
      </c>
      <c r="AC243" s="99">
        <f>IF(ISNA(VLOOKUP($A243,'[2]1516 Exp_Rev Access'!$F$7:$FS$306,21,FALSE)),"",VLOOKUP($A243,'[2]1516 Exp_Rev Access'!$F$7:$FS$306,21,FALSE))</f>
        <v>82335.7</v>
      </c>
      <c r="AD243" s="99">
        <f>IF(ISNA(VLOOKUP($A243,'[2]1516 Exp_Rev Access'!$F$7:$FS$306,22,FALSE)),"",VLOOKUP($A243,'[2]1516 Exp_Rev Access'!$F$7:$FS$306,22,FALSE))</f>
        <v>5244.02</v>
      </c>
      <c r="AE243" s="99">
        <f>IF(ISNA(VLOOKUP($A243,'[2]1516 Exp_Rev Access'!$F$7:$FS$306,23,FALSE)),"",VLOOKUP($A243,'[2]1516 Exp_Rev Access'!$F$7:$FS$306,23,FALSE))</f>
        <v>0</v>
      </c>
      <c r="AF243" s="99">
        <f>IF(ISNA(VLOOKUP($A243,'[2]1516 Exp_Rev Access'!$F$7:$FS$306,24,FALSE)),"",VLOOKUP($A243,'[2]1516 Exp_Rev Access'!$F$7:$FS$306,24,FALSE))</f>
        <v>5200</v>
      </c>
      <c r="AG243" s="99">
        <f>IF(ISNA(VLOOKUP($A243,'[2]1516 Exp_Rev Access'!$F$7:$FS$306,25,FALSE)),"",VLOOKUP($A243,'[2]1516 Exp_Rev Access'!$F$7:$FS$306,25,FALSE))</f>
        <v>251</v>
      </c>
      <c r="AH243" s="98">
        <f>IF(ISNA(VLOOKUP($A243,'[2]1516 Exp_Rev Access'!$F$7:$FS$306,26,FALSE)),"",VLOOKUP($A243,'[2]1516 Exp_Rev Access'!$F$7:$FS$306,26,FALSE))</f>
        <v>0</v>
      </c>
      <c r="AI243" s="98">
        <f>IF(ISNA(VLOOKUP($A243,'[2]1516 Exp_Rev Access'!$F$7:$FS$306,27,FALSE)),"",VLOOKUP($A243,'[2]1516 Exp_Rev Access'!$F$7:$FS$306,27,FALSE))</f>
        <v>14510.31</v>
      </c>
      <c r="AJ243" s="98">
        <f>IF(ISNA(VLOOKUP($A243,'[2]1516 Exp_Rev Access'!$F$7:$FS$306,28,FALSE)),"",VLOOKUP($A243,'[2]1516 Exp_Rev Access'!$F$7:$FS$306,28,FALSE))</f>
        <v>4210.83</v>
      </c>
      <c r="AK243" s="98">
        <f>IF(ISNA(VLOOKUP($A243,'[2]1516 Exp_Rev Access'!$F$7:$FS$306,29,FALSE)),"",VLOOKUP($A243,'[2]1516 Exp_Rev Access'!$F$7:$FS$306,29,FALSE))</f>
        <v>16033.56</v>
      </c>
      <c r="AL243" s="100">
        <f t="shared" si="307"/>
        <v>130069.68</v>
      </c>
      <c r="AM243" s="72">
        <f t="shared" si="308"/>
        <v>2.1390605412770589E-2</v>
      </c>
      <c r="AN243" s="94">
        <f t="shared" si="309"/>
        <v>289.84886908077988</v>
      </c>
      <c r="AO243" s="99">
        <f>IF(ISNA(VLOOKUP($A243,'[2]1516 Exp_Rev Access'!$F$7:$GB$306,30,FALSE)),"",VLOOKUP($A243,'[2]1516 Exp_Rev Access'!$F$7:$FS$306,30,FALSE))</f>
        <v>3125043.61</v>
      </c>
      <c r="AP243" s="99">
        <f>IF(ISNA(VLOOKUP($A243,'[2]1516 Exp_Rev Access'!$F$7:$GB$306,31,FALSE)),"",VLOOKUP($A243,'[2]1516 Exp_Rev Access'!$F$7:$FS$306,31,FALSE))</f>
        <v>77408.399999999994</v>
      </c>
      <c r="AQ243" s="99">
        <f>IF(ISNA(VLOOKUP($A243,'[2]1516 Exp_Rev Access'!$F$7:$GB$306,32,FALSE)),"",VLOOKUP($A243,'[2]1516 Exp_Rev Access'!$F$7:$FS$306,32,FALSE))</f>
        <v>0</v>
      </c>
      <c r="AR243" s="99">
        <f>IF(ISNA(VLOOKUP($A243,'[2]1516 Exp_Rev Access'!$F$7:$GB$306,33,FALSE)),"",VLOOKUP($A243,'[2]1516 Exp_Rev Access'!$F$7:$FS$306,33,FALSE))</f>
        <v>0</v>
      </c>
      <c r="AS243" s="99">
        <f>IF(ISNA(VLOOKUP($A243,'[2]1516 Exp_Rev Access'!$F$7:$GB$306,34,FALSE)),"",VLOOKUP($A243,'[2]1516 Exp_Rev Access'!$F$7:$FS$306,34,FALSE))</f>
        <v>0</v>
      </c>
      <c r="AT243" s="101">
        <f t="shared" si="310"/>
        <v>3202452.01</v>
      </c>
      <c r="AU243" s="72">
        <f t="shared" si="311"/>
        <v>0.52665915145823416</v>
      </c>
      <c r="AV243" s="94">
        <f t="shared" si="312"/>
        <v>7136.3833091921988</v>
      </c>
      <c r="AW243" s="99">
        <f>IF(ISNA(VLOOKUP($A243,'[2]1516 Exp_Rev Access'!$F$7:$GB$306,35,FALSE)),"",VLOOKUP($A243,'[2]1516 Exp_Rev Access'!$F$7:$GB$306,35,FALSE))</f>
        <v>471.43</v>
      </c>
      <c r="AX243" s="99">
        <f>IF(ISNA(VLOOKUP($A243,'[2]1516 Exp_Rev Access'!$F$7:$GB$306,36,FALSE)),"",VLOOKUP($A243,'[2]1516 Exp_Rev Access'!$F$7:$GB$306,36,FALSE))</f>
        <v>352560.84</v>
      </c>
      <c r="AY243" s="99">
        <f>IF(ISNA(VLOOKUP($A243,'[2]1516 Exp_Rev Access'!$F$7:$GB$306,37,FALSE)),"",VLOOKUP($A243,'[2]1516 Exp_Rev Access'!$F$7:$GB$306,37,FALSE))</f>
        <v>10240.950000000001</v>
      </c>
      <c r="AZ243" s="99">
        <f>IF(ISNA(VLOOKUP($A243,'[2]1516 Exp_Rev Access'!$F$7:$GB$306,38,FALSE)),"",VLOOKUP($A243,'[2]1516 Exp_Rev Access'!$F$7:$GB$306,38,FALSE))</f>
        <v>0</v>
      </c>
      <c r="BA243" s="99">
        <f>IF(ISNA(VLOOKUP($A243,'[2]1516 Exp_Rev Access'!$F$7:$GB$306,39,FALSE)),"",VLOOKUP($A243,'[2]1516 Exp_Rev Access'!$F$7:$GB$306,39,FALSE))</f>
        <v>0</v>
      </c>
      <c r="BB243" s="99">
        <f>IF(ISNA(VLOOKUP($A243,'[2]1516 Exp_Rev Access'!$F$7:$GB$306,40,FALSE)),"",VLOOKUP($A243,'[2]1516 Exp_Rev Access'!$F$7:$GB$306,40,FALSE))</f>
        <v>75467.06</v>
      </c>
      <c r="BC243" s="99">
        <f>IF(ISNA(VLOOKUP($A243,'[2]1516 Exp_Rev Access'!$F$7:$GB$306,41,FALSE)),"",VLOOKUP($A243,'[2]1516 Exp_Rev Access'!$F$7:$GB$306,41,FALSE))</f>
        <v>0</v>
      </c>
      <c r="BD243" s="99">
        <f>IF(ISNA(VLOOKUP($A243,'[2]1516 Exp_Rev Access'!$F$7:$GB$306,42,FALSE)),"",VLOOKUP($A243,'[2]1516 Exp_Rev Access'!$F$7:$GB$306,42,FALSE))</f>
        <v>19134.75</v>
      </c>
      <c r="BE243" s="99">
        <f>IF(ISNA(VLOOKUP($A243,'[2]1516 Exp_Rev Access'!$F$7:$GB$306,43,FALSE)),"",VLOOKUP($A243,'[2]1516 Exp_Rev Access'!$F$7:$GB$306,43,FALSE))</f>
        <v>0</v>
      </c>
      <c r="BF243" s="99">
        <f>IF(ISNA(VLOOKUP($A243,'[2]1516 Exp_Rev Access'!$F$7:$GB$306,44,FALSE)),"",VLOOKUP($A243,'[2]1516 Exp_Rev Access'!$F$7:$GB$306,44,FALSE))</f>
        <v>0</v>
      </c>
      <c r="BG243" s="99">
        <f>IF(ISNA(VLOOKUP($A243,'[2]1516 Exp_Rev Access'!$F$7:$GB$306,45,FALSE)),"",VLOOKUP($A243,'[2]1516 Exp_Rev Access'!$F$7:$GB$306,45,FALSE))</f>
        <v>4461.4799999999996</v>
      </c>
      <c r="BH243" s="99">
        <f>IF(ISNA(VLOOKUP($A243,'[2]1516 Exp_Rev Access'!$F$7:$GB$306,46,FALSE)),"",VLOOKUP($A243,'[2]1516 Exp_Rev Access'!$F$7:$GB$306,46,FALSE))</f>
        <v>0</v>
      </c>
      <c r="BI243" s="99">
        <f>IF(ISNA(VLOOKUP($A243,'[2]1516 Exp_Rev Access'!$F$7:$GB$306,47,FALSE)),"",VLOOKUP($A243,'[2]1516 Exp_Rev Access'!$F$7:$GB$306,47,FALSE))</f>
        <v>2826.68</v>
      </c>
      <c r="BJ243" s="99">
        <f>IF(ISNA(VLOOKUP($A243,'[2]1516 Exp_Rev Access'!$F$7:$GB$306,48,FALSE)),"",VLOOKUP($A243,'[2]1516 Exp_Rev Access'!$F$7:$GB$306,48,FALSE))</f>
        <v>472178</v>
      </c>
      <c r="BK243" s="99">
        <f>IF(ISNA(VLOOKUP($A243,'[2]1516 Exp_Rev Access'!$F$7:$GB$306,49,FALSE)),"",VLOOKUP($A243,'[2]1516 Exp_Rev Access'!$F$7:$GB$306,49,FALSE))</f>
        <v>5800</v>
      </c>
      <c r="BL243" s="99">
        <f>IF(ISNA(VLOOKUP($A243,'[2]1516 Exp_Rev Access'!$F$7:$GB$306,50,FALSE)),"",VLOOKUP($A243,'[2]1516 Exp_Rev Access'!$F$7:$GB$306,50,FALSE))</f>
        <v>0</v>
      </c>
      <c r="BM243" s="99">
        <f>IF(ISNA(VLOOKUP($A243,'[2]1516 Exp_Rev Access'!$F$7:$GB$306,51,FALSE)),"",VLOOKUP($A243,'[2]1516 Exp_Rev Access'!$F$7:$GB$306,51,FALSE))</f>
        <v>0</v>
      </c>
      <c r="BN243" s="99">
        <f>IF(ISNA(VLOOKUP($A243,'[2]1516 Exp_Rev Access'!$F$7:$GB$306,52,FALSE)),"",VLOOKUP($A243,'[2]1516 Exp_Rev Access'!$F$7:$GB$306,52,FALSE))</f>
        <v>0</v>
      </c>
      <c r="BO243" s="99">
        <f>IF(ISNA(VLOOKUP($A243,'[2]1516 Exp_Rev Access'!$F$7:$GB$306,53,FALSE)),"",VLOOKUP($A243,'[2]1516 Exp_Rev Access'!$F$7:$GB$306,53,FALSE))</f>
        <v>0</v>
      </c>
      <c r="BP243" s="99">
        <f>IF(ISNA(VLOOKUP($A243,'[2]1516 Exp_Rev Access'!$F$7:$GB$306,54,FALSE)),"",VLOOKUP($A243,'[2]1516 Exp_Rev Access'!$F$7:$GB$306,54,FALSE))</f>
        <v>1340</v>
      </c>
      <c r="BQ243" s="99">
        <f>IF(ISNA(VLOOKUP($A243,'[2]1516 Exp_Rev Access'!$F$7:$GB$306,55,FALSE)),"",VLOOKUP($A243,'[2]1516 Exp_Rev Access'!$F$7:$GB$306,55,FALSE))</f>
        <v>0</v>
      </c>
      <c r="BR243" s="99">
        <f>IF(ISNA(VLOOKUP($A243,'[2]1516 Exp_Rev Access'!$F$7:$GB$306,56,FALSE)),"",VLOOKUP($A243,'[2]1516 Exp_Rev Access'!$F$7:$GB$306,56,FALSE))</f>
        <v>0</v>
      </c>
      <c r="BS243" s="99">
        <f>IF(ISNA(VLOOKUP($A243,'[2]1516 Exp_Rev Access'!$F$7:$GB$306,57,FALSE)),"",VLOOKUP($A243,'[2]1516 Exp_Rev Access'!$F$7:$GB$306,57,FALSE))</f>
        <v>0</v>
      </c>
      <c r="BT243" s="99">
        <f>IF(ISNA(VLOOKUP($A243,'[2]1516 Exp_Rev Access'!$F$7:$GB$306,58,FALSE)),"",VLOOKUP($A243,'[2]1516 Exp_Rev Access'!$F$7:$GB$306,58,FALSE))</f>
        <v>0</v>
      </c>
      <c r="BU243" s="102">
        <f t="shared" si="313"/>
        <v>944481.19</v>
      </c>
      <c r="BV243" s="72">
        <f t="shared" si="314"/>
        <v>0.15532462642388301</v>
      </c>
      <c r="BW243" s="94">
        <f t="shared" si="315"/>
        <v>2104.6934596100273</v>
      </c>
      <c r="BX243" s="99">
        <f>IF(ISNA(VLOOKUP($A243,'[2]1516 Exp_Rev Access'!$F$7:$GB$306,59,FALSE)),"",VLOOKUP($A243,'[2]1516 Exp_Rev Access'!$F$7:$GB$306,59,FALSE))</f>
        <v>0</v>
      </c>
      <c r="BY243" s="99">
        <f>IF(ISNA(VLOOKUP($A243,'[2]1516 Exp_Rev Access'!$F$7:$GB$306,60,FALSE)),"",VLOOKUP($A243,'[2]1516 Exp_Rev Access'!$F$7:$GB$306,60,FALSE))</f>
        <v>0</v>
      </c>
      <c r="BZ243" s="99">
        <f>IF(ISNA(VLOOKUP($A243,'[2]1516 Exp_Rev Access'!$F$7:$GB$306,61,FALSE)),"",VLOOKUP($A243,'[2]1516 Exp_Rev Access'!$F$7:$GB$306,61,FALSE))</f>
        <v>0</v>
      </c>
      <c r="CA243" s="99">
        <f>IF(ISNA(VLOOKUP($A243,'[2]1516 Exp_Rev Access'!$F$7:$GB$306,62,FALSE)),"",VLOOKUP($A243,'[2]1516 Exp_Rev Access'!$F$7:$GB$306,62,FALSE))</f>
        <v>0</v>
      </c>
      <c r="CB243" s="99">
        <f>IF(ISNA(VLOOKUP($A243,'[2]1516 Exp_Rev Access'!$F$7:$GB$306,63,FALSE)),"",VLOOKUP($A243,'[2]1516 Exp_Rev Access'!$F$7:$GB$306,63,FALSE))</f>
        <v>0</v>
      </c>
      <c r="CC243" s="99">
        <f>IF(ISNA(VLOOKUP($A243,'[2]1516 Exp_Rev Access'!$F$7:$GB$306,64,FALSE)),"",VLOOKUP($A243,'[2]1516 Exp_Rev Access'!$F$7:$GB$306,64,FALSE))</f>
        <v>0</v>
      </c>
      <c r="CD243" s="101">
        <f t="shared" si="316"/>
        <v>0</v>
      </c>
      <c r="CE243" s="72"/>
      <c r="CF243" s="103"/>
      <c r="CG243" s="99">
        <f>IF(ISNA(VLOOKUP($A243,'[2]1516 Exp_Rev Access'!$F$7:$GB$306,65,FALSE)),"",VLOOKUP($A243,'[2]1516 Exp_Rev Access'!$F$7:$GB$306,65,FALSE))</f>
        <v>0</v>
      </c>
      <c r="CH243" s="99">
        <f>IF(ISNA(VLOOKUP($A243,'[2]1516 Exp_Rev Access'!$F$7:$GB$306,66,FALSE)),"",VLOOKUP($A243,'[2]1516 Exp_Rev Access'!$F$7:$GB$306,66,FALSE))</f>
        <v>0</v>
      </c>
      <c r="CI243" s="99">
        <f>IF(ISNA(VLOOKUP($A243,'[2]1516 Exp_Rev Access'!$F$7:$GB$306,67,FALSE)),"",VLOOKUP($A243,'[2]1516 Exp_Rev Access'!$F$7:$GB$306,67,FALSE))</f>
        <v>0</v>
      </c>
      <c r="CJ243" s="99">
        <f>IF(ISNA(VLOOKUP($A243,'[2]1516 Exp_Rev Access'!$F$7:$GB$306,68,FALSE)),"",VLOOKUP($A243,'[2]1516 Exp_Rev Access'!$F$7:$GB$306,68,FALSE))</f>
        <v>0</v>
      </c>
      <c r="CK243" s="99">
        <f>IF(ISNA(VLOOKUP($A243,'[2]1516 Exp_Rev Access'!$F$7:$GB$306,69,FALSE)),"",VLOOKUP($A243,'[2]1516 Exp_Rev Access'!$F$7:$GB$306,69,FALSE))</f>
        <v>0</v>
      </c>
      <c r="CL243" s="99">
        <f>IF(ISNA(VLOOKUP($A243,'[2]1516 Exp_Rev Access'!$F$7:$GB$306,70,FALSE)),"",VLOOKUP($A243,'[2]1516 Exp_Rev Access'!$F$7:$GB$306,70,FALSE))</f>
        <v>0</v>
      </c>
      <c r="CM243" s="99">
        <f>IF(ISNA(VLOOKUP($A243,'[2]1516 Exp_Rev Access'!$F$7:$GB$306,71,FALSE)),"",VLOOKUP($A243,'[2]1516 Exp_Rev Access'!$F$7:$GB$306,71,FALSE))</f>
        <v>0</v>
      </c>
      <c r="CN243" s="99">
        <f>IF(ISNA(VLOOKUP($A243,'[2]1516 Exp_Rev Access'!$F$7:$GB$306,72,FALSE)),"",VLOOKUP($A243,'[2]1516 Exp_Rev Access'!$F$7:$GB$306,72,FALSE))</f>
        <v>0</v>
      </c>
      <c r="CO243" s="99">
        <f>IF(ISNA(VLOOKUP($A243,'[2]1516 Exp_Rev Access'!$F$7:$GB$306,73,FALSE)),"",VLOOKUP($A243,'[2]1516 Exp_Rev Access'!$F$7:$GB$306,73,FALSE))</f>
        <v>0</v>
      </c>
      <c r="CP243" s="99">
        <f>IF(ISNA(VLOOKUP($A243,'[2]1516 Exp_Rev Access'!$F$7:$GB$306,74,FALSE)),"",VLOOKUP($A243,'[2]1516 Exp_Rev Access'!$F$7:$GB$306,74,FALSE))</f>
        <v>123711.55</v>
      </c>
      <c r="CQ243" s="99">
        <f>IF(ISNA(VLOOKUP($A243,'[2]1516 Exp_Rev Access'!$F$7:$GB$306,75,FALSE)),"",VLOOKUP($A243,'[2]1516 Exp_Rev Access'!$F$7:$GB$306,75,FALSE))</f>
        <v>0</v>
      </c>
      <c r="CR243" s="99">
        <f>IF(ISNA(VLOOKUP($A243,'[2]1516 Exp_Rev Access'!$F$7:$GB$306,76,FALSE)),"",VLOOKUP($A243,'[2]1516 Exp_Rev Access'!$F$7:$GB$306,76,FALSE))</f>
        <v>3228</v>
      </c>
      <c r="CS243" s="99">
        <f>IF(ISNA(VLOOKUP($A243,'[2]1516 Exp_Rev Access'!$F$7:$GB$306,77,FALSE)),"",VLOOKUP($A243,'[2]1516 Exp_Rev Access'!$F$7:$GB$306,77,FALSE))</f>
        <v>0</v>
      </c>
      <c r="CT243" s="99">
        <f>IF(ISNA(VLOOKUP($A243,'[2]1516 Exp_Rev Access'!$F$7:$GB$306,78,FALSE)),"",VLOOKUP($A243,'[2]1516 Exp_Rev Access'!$F$7:$GB$306,78,FALSE))</f>
        <v>89530.59</v>
      </c>
      <c r="CU243" s="99">
        <f>IF(ISNA(VLOOKUP($A243,'[2]1516 Exp_Rev Access'!$F$7:$GB$306,79,FALSE)),"",VLOOKUP($A243,'[2]1516 Exp_Rev Access'!$F$7:$GB$306,79,FALSE))</f>
        <v>21144.12</v>
      </c>
      <c r="CV243" s="99">
        <f>IF(ISNA(VLOOKUP($A243,'[2]1516 Exp_Rev Access'!$F$7:$GB$306,80,FALSE)),"",VLOOKUP($A243,'[2]1516 Exp_Rev Access'!$F$7:$GB$306,80,FALSE))</f>
        <v>0</v>
      </c>
      <c r="CW243" s="99">
        <f>IF(ISNA(VLOOKUP($A243,'[2]1516 Exp_Rev Access'!$F$7:$GB$306,81,FALSE)),"",VLOOKUP($A243,'[2]1516 Exp_Rev Access'!$F$7:$GB$306,81,FALSE))</f>
        <v>0</v>
      </c>
      <c r="CX243" s="99">
        <f>IF(ISNA(VLOOKUP($A243,'[2]1516 Exp_Rev Access'!$F$7:$GB$306,82,FALSE)),"",VLOOKUP($A243,'[2]1516 Exp_Rev Access'!$F$7:$GB$306,82,FALSE))</f>
        <v>0</v>
      </c>
      <c r="CY243" s="99">
        <f>IF(ISNA(VLOOKUP($A243,'[2]1516 Exp_Rev Access'!$F$7:$GB$306,83,FALSE)),"",VLOOKUP($A243,'[2]1516 Exp_Rev Access'!$F$7:$GB$306,83,FALSE))</f>
        <v>0</v>
      </c>
      <c r="CZ243" s="99">
        <f>IF(ISNA(VLOOKUP($A243,'[2]1516 Exp_Rev Access'!$F$7:$GB$306,84,FALSE)),"",VLOOKUP($A243,'[2]1516 Exp_Rev Access'!$F$7:$GB$306,84,FALSE))</f>
        <v>0</v>
      </c>
      <c r="DA243" s="99">
        <f>IF(ISNA(VLOOKUP($A243,'[2]1516 Exp_Rev Access'!$F$7:$GB$306,85,FALSE)),"",VLOOKUP($A243,'[2]1516 Exp_Rev Access'!$F$7:$GB$306,85,FALSE))</f>
        <v>0</v>
      </c>
      <c r="DB243" s="99">
        <f>IF(ISNA(VLOOKUP($A243,'[2]1516 Exp_Rev Access'!$F$7:$GB$306,86,FALSE)),"",VLOOKUP($A243,'[2]1516 Exp_Rev Access'!$F$7:$GB$306,86,FALSE))</f>
        <v>0</v>
      </c>
      <c r="DC243" s="99">
        <f>IF(ISNA(VLOOKUP($A243,'[2]1516 Exp_Rev Access'!$F$7:$GB$306,87,FALSE)),"",VLOOKUP($A243,'[2]1516 Exp_Rev Access'!$F$7:$GB$306,87,FALSE))</f>
        <v>0</v>
      </c>
      <c r="DD243" s="99">
        <f>IF(ISNA(VLOOKUP($A243,'[2]1516 Exp_Rev Access'!$F$7:$GB$306,88,FALSE)),"",VLOOKUP($A243,'[2]1516 Exp_Rev Access'!$F$7:$GB$306,88,FALSE))</f>
        <v>0</v>
      </c>
      <c r="DE243" s="99">
        <f>IF(ISNA(VLOOKUP($A243,'[2]1516 Exp_Rev Access'!$F$7:$GB$306,89,FALSE)),"",VLOOKUP($A243,'[2]1516 Exp_Rev Access'!$F$7:$GB$306,89,FALSE))</f>
        <v>0</v>
      </c>
      <c r="DF243" s="99">
        <f>IF(ISNA(VLOOKUP($A243,'[2]1516 Exp_Rev Access'!$F$7:$GB$306,90,FALSE)),"",VLOOKUP($A243,'[2]1516 Exp_Rev Access'!$F$7:$GB$306,90,FALSE))</f>
        <v>0</v>
      </c>
      <c r="DG243" s="99">
        <f>IF(ISNA(VLOOKUP($A243,'[2]1516 Exp_Rev Access'!$F$7:$GB$306,91,FALSE)),"",VLOOKUP($A243,'[2]1516 Exp_Rev Access'!$F$7:$GB$306,91,FALSE))</f>
        <v>0</v>
      </c>
      <c r="DH243" s="99">
        <f>IF(ISNA(VLOOKUP($A243,'[2]1516 Exp_Rev Access'!$F$7:$GB$306,92,FALSE)),"",VLOOKUP($A243,'[2]1516 Exp_Rev Access'!$F$7:$GB$306,92,FALSE))</f>
        <v>97857.17</v>
      </c>
      <c r="DI243" s="99">
        <f>IF(ISNA(VLOOKUP($A243,'[2]1516 Exp_Rev Access'!$F$7:$GB$306,93,FALSE)),"",VLOOKUP($A243,'[2]1516 Exp_Rev Access'!$F$7:$GB$306,93,FALSE))</f>
        <v>0</v>
      </c>
      <c r="DJ243" s="99">
        <f>IF(ISNA(VLOOKUP($A243,'[2]1516 Exp_Rev Access'!$F$7:$GB$306,94,FALSE)),"",VLOOKUP($A243,'[2]1516 Exp_Rev Access'!$F$7:$GB$306,94,FALSE))</f>
        <v>0</v>
      </c>
      <c r="DK243" s="99">
        <f>IF(ISNA(VLOOKUP($A243,'[2]1516 Exp_Rev Access'!$F$7:$GB$306,95,FALSE)),"",VLOOKUP($A243,'[2]1516 Exp_Rev Access'!$F$7:$GB$306,95,FALSE))</f>
        <v>0</v>
      </c>
      <c r="DL243" s="99">
        <f>IF(ISNA(VLOOKUP($A243,'[2]1516 Exp_Rev Access'!$F$7:$GB$306,96,FALSE)),"",VLOOKUP($A243,'[2]1516 Exp_Rev Access'!$F$7:$GB$306,96,FALSE))</f>
        <v>0</v>
      </c>
      <c r="DM243" s="99">
        <f>IF(ISNA(VLOOKUP($A243,'[2]1516 Exp_Rev Access'!$F$7:$GB$306,97,FALSE)),"",VLOOKUP($A243,'[2]1516 Exp_Rev Access'!$F$7:$GB$306,97,FALSE))</f>
        <v>0</v>
      </c>
      <c r="DN243" s="99">
        <f>IF(ISNA(VLOOKUP($A243,'[2]1516 Exp_Rev Access'!$F$7:$GB$306,98,FALSE)),"",VLOOKUP($A243,'[2]1516 Exp_Rev Access'!$F$7:$GB$306,98,FALSE))</f>
        <v>0</v>
      </c>
      <c r="DO243" s="99">
        <f>IF(ISNA(VLOOKUP($A243,'[2]1516 Exp_Rev Access'!$F$7:$GB$306,99,FALSE)),"",VLOOKUP($A243,'[2]1516 Exp_Rev Access'!$F$7:$GB$306,99,FALSE))</f>
        <v>0</v>
      </c>
      <c r="DP243" s="99">
        <f>IF(ISNA(VLOOKUP($A243,'[2]1516 Exp_Rev Access'!$F$7:$GB$306,100,FALSE)),"",VLOOKUP($A243,'[2]1516 Exp_Rev Access'!$F$7:$GB$306,100,FALSE))</f>
        <v>0</v>
      </c>
      <c r="DQ243" s="99">
        <f>IF(ISNA(VLOOKUP($A243,'[2]1516 Exp_Rev Access'!$F$7:$GB$306,101,FALSE)),"",VLOOKUP($A243,'[2]1516 Exp_Rev Access'!$F$7:$GB$306,101,FALSE))</f>
        <v>0</v>
      </c>
      <c r="DR243" s="99">
        <f>IF(ISNA(VLOOKUP($A243,'[2]1516 Exp_Rev Access'!$F$7:$GB$306,102,FALSE)),"",VLOOKUP($A243,'[2]1516 Exp_Rev Access'!$F$7:$GB$306,102,FALSE))</f>
        <v>0</v>
      </c>
      <c r="DS243" s="99">
        <f>IF(ISNA(VLOOKUP($A243,'[2]1516 Exp_Rev Access'!$F$7:$GB$306,103,FALSE)),"",VLOOKUP($A243,'[2]1516 Exp_Rev Access'!$F$7:$GB$306,103,FALSE))</f>
        <v>0</v>
      </c>
      <c r="DT243" s="99">
        <f>IF(ISNA(VLOOKUP($A243,'[2]1516 Exp_Rev Access'!$F$7:$GB$306,104,FALSE)),"",VLOOKUP($A243,'[2]1516 Exp_Rev Access'!$F$7:$GB$306,104,FALSE))</f>
        <v>0</v>
      </c>
      <c r="DU243" s="99">
        <f>IF(ISNA(VLOOKUP($A243,'[2]1516 Exp_Rev Access'!$F$7:$GB$306,105,FALSE)),"",VLOOKUP($A243,'[2]1516 Exp_Rev Access'!$F$7:$GB$306,105,FALSE))</f>
        <v>0</v>
      </c>
      <c r="DV243" s="99">
        <f>IF(ISNA(VLOOKUP($A243,'[2]1516 Exp_Rev Access'!$F$7:$GB$306,106,FALSE)),"",VLOOKUP($A243,'[2]1516 Exp_Rev Access'!$F$7:$GB$306,106,FALSE))</f>
        <v>0</v>
      </c>
      <c r="DW243" s="99">
        <f>IF(ISNA(VLOOKUP($A243,'[2]1516 Exp_Rev Access'!$F$7:$GB$306,107,FALSE)),"",VLOOKUP($A243,'[2]1516 Exp_Rev Access'!$F$7:$GB$306,107,FALSE))</f>
        <v>0</v>
      </c>
      <c r="DX243" s="99">
        <f>IF(ISNA(VLOOKUP($A243,'[2]1516 Exp_Rev Access'!$F$7:$GB$306,108,FALSE)),"",VLOOKUP($A243,'[2]1516 Exp_Rev Access'!$F$7:$GB$306,108,FALSE))</f>
        <v>21500.26</v>
      </c>
      <c r="DY243" s="99">
        <f>IF(ISNA(VLOOKUP($A243,'[2]1516 Exp_Rev Access'!$F$7:$GB$306,109,FALSE)),"",VLOOKUP($A243,'[2]1516 Exp_Rev Access'!$F$7:$GB$306,109,FALSE))</f>
        <v>0</v>
      </c>
      <c r="DZ243" s="99">
        <f>IF(ISNA(VLOOKUP($A243,'[2]1516 Exp_Rev Access'!$F$7:$GB$306,110,FALSE)),"",VLOOKUP($A243,'[2]1516 Exp_Rev Access'!$F$7:$GB$306,110,FALSE))</f>
        <v>0</v>
      </c>
      <c r="EA243" s="99">
        <f>IF(ISNA(VLOOKUP($A243,'[2]1516 Exp_Rev Access'!$F$7:$GB$306,111,FALSE)),"",VLOOKUP($A243,'[2]1516 Exp_Rev Access'!$F$7:$GB$306,111,FALSE))</f>
        <v>0</v>
      </c>
      <c r="EB243" s="99">
        <f>IF(ISNA(VLOOKUP($A243,'[2]1516 Exp_Rev Access'!$F$7:$GB$306,112,FALSE)),"",VLOOKUP($A243,'[2]1516 Exp_Rev Access'!$F$7:$GB$306,112,FALSE))</f>
        <v>0</v>
      </c>
      <c r="EC243" s="99">
        <f>IF(ISNA(VLOOKUP($A243,'[2]1516 Exp_Rev Access'!$F$7:$GB$306,113,FALSE)),"",VLOOKUP($A243,'[2]1516 Exp_Rev Access'!$F$7:$GB$306,113,FALSE))</f>
        <v>0</v>
      </c>
      <c r="ED243" s="99">
        <f>IF(ISNA(VLOOKUP($A243,'[2]1516 Exp_Rev Access'!$F$7:$GB$306,114,FALSE)),"",VLOOKUP($A243,'[2]1516 Exp_Rev Access'!$F$7:$GB$306,114,FALSE))</f>
        <v>0</v>
      </c>
      <c r="EE243" s="99">
        <f>IF(ISNA(VLOOKUP($A243,'[2]1516 Exp_Rev Access'!$F$7:$GB$306,115,FALSE)),"",VLOOKUP($A243,'[2]1516 Exp_Rev Access'!$F$7:$GB$306,115,FALSE))</f>
        <v>0</v>
      </c>
      <c r="EF243" s="99">
        <f>IF(ISNA(VLOOKUP($A243,'[2]1516 Exp_Rev Access'!$F$7:$GB$306,116,FALSE)),"",VLOOKUP($A243,'[2]1516 Exp_Rev Access'!$F$7:$GB$306,116,FALSE))</f>
        <v>0</v>
      </c>
      <c r="EG243" s="99">
        <f>IF(ISNA(VLOOKUP($A243,'[2]1516 Exp_Rev Access'!$F$7:$GB$306,117,FALSE)),"",VLOOKUP($A243,'[2]1516 Exp_Rev Access'!$F$7:$GB$306,117,FALSE))</f>
        <v>0</v>
      </c>
      <c r="EH243" s="99">
        <f>IF(ISNA(VLOOKUP($A243,'[2]1516 Exp_Rev Access'!$F$7:$GB$306,118,FALSE)),"",VLOOKUP($A243,'[2]1516 Exp_Rev Access'!$F$7:$GB$306,118,FALSE))</f>
        <v>0</v>
      </c>
      <c r="EI243" s="99">
        <f>IF(ISNA(VLOOKUP($A243,'[2]1516 Exp_Rev Access'!$F$7:$GB$306,119,FALSE)),"",VLOOKUP($A243,'[2]1516 Exp_Rev Access'!$F$7:$GB$306,119,FALSE))</f>
        <v>0</v>
      </c>
      <c r="EJ243" s="99">
        <f>IF(ISNA(VLOOKUP($A243,'[2]1516 Exp_Rev Access'!$F$7:$GB$306,120,FALSE)),"",VLOOKUP($A243,'[2]1516 Exp_Rev Access'!$F$7:$GB$306,120,FALSE))</f>
        <v>0</v>
      </c>
      <c r="EK243" s="99">
        <f>IF(ISNA(VLOOKUP($A243,'[2]1516 Exp_Rev Access'!$F$7:$GB$306,121,FALSE)),"",VLOOKUP($A243,'[2]1516 Exp_Rev Access'!$F$7:$GB$306,121,FALSE))</f>
        <v>0</v>
      </c>
      <c r="EL243" s="99">
        <f>IF(ISNA(VLOOKUP($A243,'[2]1516 Exp_Rev Access'!$F$7:$GB$306,122,FALSE)),"",VLOOKUP($A243,'[2]1516 Exp_Rev Access'!$F$7:$GB$306,122,FALSE))</f>
        <v>0</v>
      </c>
      <c r="EM243" s="99">
        <f>IF(ISNA(VLOOKUP($A243,'[2]1516 Exp_Rev Access'!$F$7:$GB$306,123,FALSE)),"",VLOOKUP($A243,'[2]1516 Exp_Rev Access'!$F$7:$GB$306,123,FALSE))</f>
        <v>0</v>
      </c>
      <c r="EN243" s="99">
        <f>IF(ISNA(VLOOKUP($A243,'[2]1516 Exp_Rev Access'!$F$7:$GB$306,124,FALSE)),"",VLOOKUP($A243,'[2]1516 Exp_Rev Access'!$F$7:$GB$306,124,FALSE))</f>
        <v>0</v>
      </c>
      <c r="EO243" s="99">
        <f>IF(ISNA(VLOOKUP($A243,'[2]1516 Exp_Rev Access'!$F$7:$GB$306,125,FALSE)),"",VLOOKUP($A243,'[2]1516 Exp_Rev Access'!$F$7:$GB$306,125,FALSE))</f>
        <v>0</v>
      </c>
      <c r="EP243" s="99">
        <f>IF(ISNA(VLOOKUP($A243,'[2]1516 Exp_Rev Access'!$F$7:$GB$306,126,FALSE)),"",VLOOKUP($A243,'[2]1516 Exp_Rev Access'!$F$7:$GB$306,126,FALSE))</f>
        <v>0</v>
      </c>
      <c r="EQ243" s="99">
        <f>IF(ISNA(VLOOKUP($A243,'[2]1516 Exp_Rev Access'!$F$7:$GB$306,127,FALSE)),"",VLOOKUP($A243,'[2]1516 Exp_Rev Access'!$F$7:$GB$306,127,FALSE))</f>
        <v>0</v>
      </c>
      <c r="ER243" s="99">
        <f>IF(ISNA(VLOOKUP($A243,'[2]1516 Exp_Rev Access'!$F$7:$GB$306,128,FALSE)),"",VLOOKUP($A243,'[2]1516 Exp_Rev Access'!$F$7:$GB$306,128,FALSE))</f>
        <v>0</v>
      </c>
      <c r="ES243" s="99">
        <f>IF(ISNA(VLOOKUP($A243,'[2]1516 Exp_Rev Access'!$F$7:$GB$306,129,FALSE)),"",VLOOKUP($A243,'[2]1516 Exp_Rev Access'!$F$7:$GB$306,129,FALSE))</f>
        <v>0</v>
      </c>
      <c r="ET243" s="99">
        <f>IF(ISNA(VLOOKUP($A243,'[2]1516 Exp_Rev Access'!$F$7:$GB$306,130,FALSE)),"",VLOOKUP($A243,'[2]1516 Exp_Rev Access'!$F$7:$GB$306,130,FALSE))</f>
        <v>0</v>
      </c>
      <c r="EU243" s="99">
        <f>IF(ISNA(VLOOKUP($A243,'[2]1516 Exp_Rev Access'!$F$7:$GB$306,131,FALSE)),"",VLOOKUP($A243,'[2]1516 Exp_Rev Access'!$F$7:$GB$306,131,FALSE))</f>
        <v>0</v>
      </c>
      <c r="EV243" s="99">
        <f>IF(ISNA(VLOOKUP($A243,'[2]1516 Exp_Rev Access'!$F$7:$GB$306,132,FALSE)),"",VLOOKUP($A243,'[2]1516 Exp_Rev Access'!$F$7:$GB$306,132,FALSE))</f>
        <v>0</v>
      </c>
      <c r="EW243" s="99">
        <f>IF(ISNA(VLOOKUP($A243,'[2]1516 Exp_Rev Access'!$F$7:$GB$306,133,FALSE)),"",VLOOKUP($A243,'[2]1516 Exp_Rev Access'!$F$7:$GB$306,133,FALSE))</f>
        <v>0</v>
      </c>
      <c r="EX243" s="99">
        <f>IF(ISNA(VLOOKUP($A243,'[2]1516 Exp_Rev Access'!$F$7:$GB$306,134,FALSE)),"",VLOOKUP($A243,'[2]1516 Exp_Rev Access'!$F$7:$GB$306,134,FALSE))</f>
        <v>0</v>
      </c>
      <c r="EY243" s="99">
        <f>IF(ISNA(VLOOKUP($A243,'[2]1516 Exp_Rev Access'!$F$7:$GB$306,135,FALSE)),"",VLOOKUP($A243,'[2]1516 Exp_Rev Access'!$F$7:$GB$306,135,FALSE))</f>
        <v>0</v>
      </c>
      <c r="EZ243" s="99">
        <f>IF(ISNA(VLOOKUP($A243,'[2]1516 Exp_Rev Access'!$F$7:$GB$306,136,FALSE)),"",VLOOKUP($A243,'[2]1516 Exp_Rev Access'!$F$7:$GB$306,136,FALSE))</f>
        <v>0</v>
      </c>
      <c r="FA243" s="99">
        <f>IF(ISNA(VLOOKUP($A243,'[2]1516 Exp_Rev Access'!$F$7:$GB$306,137,FALSE)),"",VLOOKUP($A243,'[2]1516 Exp_Rev Access'!$F$7:$GB$306,137,FALSE))</f>
        <v>0</v>
      </c>
      <c r="FB243" s="99">
        <f>IF(ISNA(VLOOKUP($A243,'[2]1516 Exp_Rev Access'!$F$7:$GB$306,138,FALSE)),"",VLOOKUP($A243,'[2]1516 Exp_Rev Access'!$F$7:$GB$306,138,FALSE))</f>
        <v>0</v>
      </c>
      <c r="FC243" s="99">
        <f>IF(ISNA(VLOOKUP($A243,'[2]1516 Exp_Rev Access'!$F$7:$GB$306,139,FALSE)),"",VLOOKUP($A243,'[2]1516 Exp_Rev Access'!$F$7:$GB$306,139,FALSE))</f>
        <v>0</v>
      </c>
      <c r="FD243" s="99">
        <f>IF(ISNA(VLOOKUP($A243,'[2]1516 Exp_Rev Access'!$F$7:$FS$306,140,FALSE)),"",VLOOKUP($A243,'[2]1516 Exp_Rev Access'!$F$7:$FS$306,140,FALSE))</f>
        <v>0</v>
      </c>
      <c r="FE243" s="99">
        <f>IF(ISNA(VLOOKUP($A243,'[2]1516 Exp_Rev Access'!$F$7:$FS$306,141,FALSE)),"",VLOOKUP($A243,'[2]1516 Exp_Rev Access'!$F$7:$FS$306,141,FALSE))</f>
        <v>0</v>
      </c>
      <c r="FF243" s="99">
        <f>IF(ISNA(VLOOKUP($A243,'[2]1516 Exp_Rev Access'!$F$7:$FS$306,142,FALSE)),"",VLOOKUP($A243,'[2]1516 Exp_Rev Access'!$F$7:$FS$306,142,FALSE))</f>
        <v>0</v>
      </c>
      <c r="FG243" s="99">
        <f>IF(ISNA(VLOOKUP($A243,'[2]1516 Exp_Rev Access'!$F$7:$FS$306,143,FALSE)),"",VLOOKUP($A243,'[2]1516 Exp_Rev Access'!$F$7:$FS$306,143,FALSE))</f>
        <v>0</v>
      </c>
      <c r="FH243" s="99">
        <f>IF(ISNA(VLOOKUP($A243,'[2]1516 Exp_Rev Access'!$F$7:$FS$306,144,FALSE)),"",VLOOKUP($A243,'[2]1516 Exp_Rev Access'!$F$7:$FS$306,144,FALSE))</f>
        <v>0</v>
      </c>
      <c r="FI243" s="99">
        <f>IF(ISNA(VLOOKUP($A243,'[2]1516 Exp_Rev Access'!$F$7:$FS$306,145,FALSE)),"",VLOOKUP($A243,'[2]1516 Exp_Rev Access'!$F$7:$FS$306,145,FALSE))</f>
        <v>0</v>
      </c>
      <c r="FJ243" s="99">
        <f>IF(ISNA(VLOOKUP($A243,'[2]1516 Exp_Rev Access'!$F$7:$FS$306,146,FALSE)),"",VLOOKUP($A243,'[2]1516 Exp_Rev Access'!$F$7:$FS$306,146,FALSE))</f>
        <v>0</v>
      </c>
      <c r="FK243" s="99">
        <f>IF(ISNA(VLOOKUP($A243,'[2]1516 Exp_Rev Access'!$F$7:$FS$306,147,FALSE)),"",VLOOKUP($A243,'[2]1516 Exp_Rev Access'!$F$7:$FS$306,147,FALSE))</f>
        <v>0</v>
      </c>
      <c r="FL243" s="99">
        <f>IF(ISNA(VLOOKUP($A243,'[2]1516 Exp_Rev Access'!$F$7:$FS$306,148,FALSE)),"",VLOOKUP($A243,'[2]1516 Exp_Rev Access'!$F$7:$FS$306,148,FALSE))</f>
        <v>0</v>
      </c>
      <c r="FM243" s="99">
        <f>IF(ISNA(VLOOKUP($A243,'[2]1516 Exp_Rev Access'!$F$7:$FS$306,149,FALSE)),"",VLOOKUP($A243,'[2]1516 Exp_Rev Access'!$F$7:$FS$306,149,FALSE))</f>
        <v>0</v>
      </c>
      <c r="FN243" s="99">
        <f>IF(ISNA(VLOOKUP($A243,'[2]1516 Exp_Rev Access'!$F$7:$FS$306,150,FALSE)),"",VLOOKUP($A243,'[2]1516 Exp_Rev Access'!$F$7:$FS$306,150,FALSE))</f>
        <v>0</v>
      </c>
      <c r="FO243" s="99">
        <f>IF(ISNA(VLOOKUP($A243,'[2]1516 Exp_Rev Access'!$F$7:$FS$306,151,FALSE)),"",VLOOKUP($A243,'[2]1516 Exp_Rev Access'!$F$7:$FS$306,151,FALSE))</f>
        <v>0</v>
      </c>
      <c r="FP243" s="99">
        <f>IF(ISNA(VLOOKUP($A243,'[2]1516 Exp_Rev Access'!$F$7:$FS$306,152,FALSE)),"",VLOOKUP($A243,'[2]1516 Exp_Rev Access'!$F$7:$FS$306,152,FALSE))</f>
        <v>0</v>
      </c>
      <c r="FQ243" s="99">
        <f>IF(ISNA(VLOOKUP($A243,'[2]1516 Exp_Rev Access'!$F$7:$FS$306,153,FALSE)),"",VLOOKUP($A243,'[2]1516 Exp_Rev Access'!$F$7:$FS$306,153,FALSE))</f>
        <v>15164.87</v>
      </c>
      <c r="FR243" s="101">
        <f t="shared" si="319"/>
        <v>372136.56</v>
      </c>
      <c r="FS243" s="72">
        <f t="shared" si="320"/>
        <v>6.1199707069517099E-2</v>
      </c>
      <c r="FT243" s="94">
        <f t="shared" si="321"/>
        <v>829.27367130919208</v>
      </c>
      <c r="FU243" s="99">
        <f>IF(ISNA(VLOOKUP($A243,'[2]1516 Exp_Rev Access'!$F$7:$GB$306,154,FALSE)),"",VLOOKUP($A243,'[2]1516 Exp_Rev Access'!$F$7:$GB$306,154,FALSE))</f>
        <v>0</v>
      </c>
      <c r="FV243" s="99">
        <f>IF(ISNA(VLOOKUP($A243,'[2]1516 Exp_Rev Access'!$F$7:$GB$306,155,FALSE)),"",VLOOKUP($A243,'[2]1516 Exp_Rev Access'!$F$7:$GB$306,155,FALSE))</f>
        <v>0</v>
      </c>
      <c r="FW243" s="99">
        <f>IF(ISNA(VLOOKUP($A243,'[2]1516 Exp_Rev Access'!$F$7:$GB$306,156,FALSE)),"",VLOOKUP($A243,'[2]1516 Exp_Rev Access'!$F$7:$GB$306,156,FALSE))</f>
        <v>0</v>
      </c>
      <c r="FX243" s="99">
        <f>IF(ISNA(VLOOKUP($A243,'[2]1516 Exp_Rev Access'!$F$7:$GB$306,157,FALSE)),"",VLOOKUP($A243,'[2]1516 Exp_Rev Access'!$F$7:$GB$306,157,FALSE))</f>
        <v>0</v>
      </c>
      <c r="FY243" s="99">
        <f>IF(ISNA(VLOOKUP($A243,'[2]1516 Exp_Rev Access'!$F$7:$GB$306,158,FALSE)),"",VLOOKUP($A243,'[2]1516 Exp_Rev Access'!$F$7:$GB$306,158,FALSE))</f>
        <v>0</v>
      </c>
      <c r="FZ243" s="99">
        <f>IF(ISNA(VLOOKUP($A243,'[2]1516 Exp_Rev Access'!$F$7:$GB$306,159,FALSE)),"",VLOOKUP($A243,'[2]1516 Exp_Rev Access'!$F$7:$GB$306,159,FALSE))</f>
        <v>0</v>
      </c>
      <c r="GA243" s="99">
        <f>IF(ISNA(VLOOKUP($A243,'[2]1516 Exp_Rev Access'!$F$7:$GB$306,160,FALSE)),"",VLOOKUP($A243,'[2]1516 Exp_Rev Access'!$F$7:$GB$306,160,FALSE))</f>
        <v>0</v>
      </c>
      <c r="GB243" s="99">
        <f>IF(ISNA(VLOOKUP($A243,'[2]1516 Exp_Rev Access'!$F$7:$GB$306,161,FALSE)),"",VLOOKUP($A243,'[2]1516 Exp_Rev Access'!$F$7:$GB$306,161,FALSE))</f>
        <v>0</v>
      </c>
      <c r="GC243" s="99">
        <f>IF(ISNA(VLOOKUP($A243,'[2]1516 Exp_Rev Access'!$F$7:$GB$306,162,FALSE)),"",VLOOKUP($A243,'[2]1516 Exp_Rev Access'!$F$7:$GB$306,162,FALSE))</f>
        <v>0</v>
      </c>
      <c r="GD243" s="99">
        <f>IF(ISNA(VLOOKUP($A243,'[2]1516 Exp_Rev Access'!$F$7:$GB$306,163,FALSE)),"",VLOOKUP($A243,'[2]1516 Exp_Rev Access'!$F$7:$GB$306,163,FALSE))</f>
        <v>0</v>
      </c>
      <c r="GE243" s="99">
        <f>IF(ISNA(VLOOKUP($A243,'[2]1516 Exp_Rev Access'!$F$7:$GB$306,164,FALSE)),"",VLOOKUP($A243,'[2]1516 Exp_Rev Access'!$F$7:$GB$306,164,FALSE))</f>
        <v>1476.31</v>
      </c>
      <c r="GF243" s="99">
        <f>IF(ISNA(VLOOKUP($A243,'[2]1516 Exp_Rev Access'!$F$7:$GB$306,165,FALSE)),"",VLOOKUP($A243,'[2]1516 Exp_Rev Access'!$F$7:$GB$306,165,FALSE))</f>
        <v>0</v>
      </c>
      <c r="GG243" s="99">
        <f>IF(ISNA(VLOOKUP($A243,'[2]1516 Exp_Rev Access'!$F$7:$GB$306,166,FALSE)),"",VLOOKUP($A243,'[2]1516 Exp_Rev Access'!$F$7:$GB$306,166,FALSE))</f>
        <v>0</v>
      </c>
      <c r="GH243" s="99">
        <f>IF(ISNA(VLOOKUP($A243,'[2]1516 Exp_Rev Access'!$F$7:$GB$306,167,FALSE)),"",VLOOKUP($A243,'[2]1516 Exp_Rev Access'!$F$7:$GB$306,167,FALSE))</f>
        <v>0</v>
      </c>
      <c r="GI243" s="99">
        <f>IF(ISNA(VLOOKUP($A243,'[2]1516 Exp_Rev Access'!$F$7:$GB$306,168,FALSE)),"",VLOOKUP($A243,'[2]1516 Exp_Rev Access'!$F$7:$GB$306,168,FALSE))</f>
        <v>0</v>
      </c>
      <c r="GJ243" s="99">
        <f>IF(ISNA(VLOOKUP($A243,'[2]1516 Exp_Rev Access'!$F$7:$GB$306,169,FALSE)),"",VLOOKUP($A243,'[2]1516 Exp_Rev Access'!$F$7:$GB$306,169,FALSE))</f>
        <v>224.25</v>
      </c>
      <c r="GK243" s="99">
        <f>IF(ISNA(VLOOKUP($A243,'[2]1516 Exp_Rev Access'!$F$7:$GB$306,170,FALSE)),"",VLOOKUP($A243,'[2]1516 Exp_Rev Access'!$F$7:$GB$306,170,FALSE))</f>
        <v>0</v>
      </c>
      <c r="GL243" s="99">
        <f>IF(ISNA(VLOOKUP($A243,'[2]1516 Exp_Rev Access'!$F$7:$GB$306,171,FALSE)),"",VLOOKUP($A243,'[2]1516 Exp_Rev Access'!$F$7:$GB$306,171,FALSE))</f>
        <v>0</v>
      </c>
      <c r="GM243" s="99">
        <f>IF(ISNA(VLOOKUP($A243,'[2]1516 Exp_Rev Access'!$F$7:$GB$306,172,FALSE)),"",VLOOKUP($A243,'[2]1516 Exp_Rev Access'!$F$7:$GB$306,172,FALSE))</f>
        <v>0</v>
      </c>
      <c r="GN243" s="99">
        <f>IF(ISNA(VLOOKUP($A243,'[2]1516 Exp_Rev Access'!$F$7:$GB$306,173,FALSE)),"",VLOOKUP($A243,'[2]1516 Exp_Rev Access'!$F$7:$GB$306,173,FALSE))</f>
        <v>0</v>
      </c>
      <c r="GO243" s="99">
        <f>IF(ISNA(VLOOKUP($A243,'[2]1516 Exp_Rev Access'!$F$7:$GB$306,174,FALSE)),"",VLOOKUP($A243,'[2]1516 Exp_Rev Access'!$F$7:$GB$306,174,FALSE))</f>
        <v>0</v>
      </c>
      <c r="GP243" s="99">
        <f>IF(ISNA(VLOOKUP($A243,'[2]1516 Exp_Rev Access'!$F$7:$GB$306,175,FALSE)),"",VLOOKUP($A243,'[2]1516 Exp_Rev Access'!$F$7:$GB$306,175,FALSE))</f>
        <v>3167</v>
      </c>
      <c r="GQ243" s="99">
        <f>IF(ISNA(VLOOKUP($A243,'[2]1516 Exp_Rev Access'!$F$7:$GB$306,176,FALSE)),"",VLOOKUP($A243,'[2]1516 Exp_Rev Access'!$F$7:$GB$306,176,FALSE))</f>
        <v>0</v>
      </c>
      <c r="GR243" s="99">
        <f>IF(ISNA(VLOOKUP($A243,'[2]1516 Exp_Rev Access'!$F$7:$GB$306,177,FALSE)),"",VLOOKUP($A243,'[2]1516 Exp_Rev Access'!$F$7:$GB$306,177,FALSE))</f>
        <v>0</v>
      </c>
      <c r="GS243" s="99">
        <f>IF(ISNA(VLOOKUP($A243,'[2]1516 Exp_Rev Access'!$F$7:$GB$306,178,FALSE)),"",VLOOKUP($A243,'[2]1516 Exp_Rev Access'!$F$7:$GB$306,178,FALSE))</f>
        <v>0</v>
      </c>
      <c r="GT243" s="101">
        <f t="shared" si="322"/>
        <v>4867.5599999999995</v>
      </c>
      <c r="GU243" s="72">
        <f t="shared" ref="GU243:GU244" si="325">GT243/D243</f>
        <v>8.0049443715849539E-4</v>
      </c>
      <c r="GV243" s="84">
        <f t="shared" si="324"/>
        <v>10.846930362116989</v>
      </c>
    </row>
    <row r="244" spans="1:207" ht="12" customHeight="1" x14ac:dyDescent="0.2">
      <c r="A244" s="96" t="s">
        <v>589</v>
      </c>
      <c r="B244" s="69" t="s">
        <v>590</v>
      </c>
      <c r="C244" s="80">
        <f>IF(ISNA(VLOOKUP($A244,'[2]1516 enrollment_Rev_Exp by size'!$A$6:$G$320,3,FALSE)),"",VLOOKUP($A244,'[2]1516 enrollment_Rev_Exp by size'!$A$6:$G$320,3,FALSE))</f>
        <v>425.71999999999997</v>
      </c>
      <c r="D244" s="97">
        <v>6028623.7000000002</v>
      </c>
      <c r="E244" s="80">
        <f t="shared" si="302"/>
        <v>6028623.6999999993</v>
      </c>
      <c r="F244" s="80">
        <f t="shared" si="303"/>
        <v>0</v>
      </c>
      <c r="G244" s="98">
        <f>IF(ISNA(VLOOKUP($A244,'[2]1516 Exp_Rev Access'!$F$7:$FS$306,2,FALSE)),"",VLOOKUP($A244,'[2]1516 Exp_Rev Access'!$F$7:$FS$306,2,FALSE))</f>
        <v>525430.98</v>
      </c>
      <c r="H244" s="98">
        <f>IF(ISNA(VLOOKUP($A244,'[2]1516 Exp_Rev Access'!$F$7:$FS$306,3,FALSE)),"",VLOOKUP($A244,'[2]1516 Exp_Rev Access'!$F$7:$FS$306,3,FALSE))</f>
        <v>0</v>
      </c>
      <c r="I244" s="98">
        <f>IF(ISNA(VLOOKUP($A244,'[2]1516 Exp_Rev Access'!$F$7:$FS$306,4,FALSE)),"",VLOOKUP($A244,'[2]1516 Exp_Rev Access'!$F$7:$FS$306,4,FALSE))</f>
        <v>4715</v>
      </c>
      <c r="J244" s="98">
        <f>IF(ISNA(VLOOKUP($A244,'[2]1516 Exp_Rev Access'!$F$7:$FS$306,5,FALSE)),"",VLOOKUP($A244,'[2]1516 Exp_Rev Access'!$F$7:$FS$306,5,FALSE))</f>
        <v>190158.33</v>
      </c>
      <c r="K244" s="98">
        <f>IF(ISNA(VLOOKUP($A244,'[2]1516 Exp_Rev Access'!$F$7:$FS$306,6,FALSE)),"",VLOOKUP($A244,'[2]1516 Exp_Rev Access'!$F$7:$FS$306,6,FALSE))</f>
        <v>0</v>
      </c>
      <c r="L244" s="98">
        <f>IF(ISNA(VLOOKUP($A244,'[2]1516 Exp_Rev Access'!$F$7:$FS$306,7,FALSE)),"",VLOOKUP($A244,'[2]1516 Exp_Rev Access'!$F$7:$FS$306,7,FALSE))</f>
        <v>0</v>
      </c>
      <c r="M244" s="90">
        <f t="shared" si="304"/>
        <v>720304.30999999994</v>
      </c>
      <c r="N244" s="72">
        <f t="shared" si="305"/>
        <v>0.11948072161146829</v>
      </c>
      <c r="O244" s="73">
        <f t="shared" si="306"/>
        <v>1691.9672789626984</v>
      </c>
      <c r="P244" s="99">
        <f>IF(ISNA(VLOOKUP($A244,'[2]1516 Exp_Rev Access'!$F$7:$FS$306,8,FALSE)),"",VLOOKUP($A244,'[2]1516 Exp_Rev Access'!$F$7:$FS$306,8,FALSE))</f>
        <v>14885</v>
      </c>
      <c r="Q244" s="99">
        <f>IF(ISNA(VLOOKUP($A244,'[2]1516 Exp_Rev Access'!$F$7:$FS$306,9,FALSE)),"",VLOOKUP($A244,'[2]1516 Exp_Rev Access'!$F$7:$FS$306,9,FALSE))</f>
        <v>0</v>
      </c>
      <c r="R244" s="99">
        <f>IF(ISNA(VLOOKUP($A244,'[2]1516 Exp_Rev Access'!$F$7:$FS$306,10,FALSE)),"",VLOOKUP($A244,'[2]1516 Exp_Rev Access'!$F$7:$FS$306,10,FALSE))</f>
        <v>0</v>
      </c>
      <c r="S244" s="99">
        <f>IF(ISNA(VLOOKUP($A244,'[2]1516 Exp_Rev Access'!$F$7:$FS$306,11,FALSE)),"",VLOOKUP($A244,'[2]1516 Exp_Rev Access'!$F$7:$FS$306,11,FALSE))</f>
        <v>0</v>
      </c>
      <c r="T244" s="99">
        <f>IF(ISNA(VLOOKUP($A244,'[2]1516 Exp_Rev Access'!$F$7:$FS$306,12,FALSE)),"",VLOOKUP($A244,'[2]1516 Exp_Rev Access'!$F$7:$FS$306,12,FALSE))</f>
        <v>0</v>
      </c>
      <c r="U244" s="99">
        <f>IF(ISNA(VLOOKUP($A244,'[2]1516 Exp_Rev Access'!$F$7:$FS$306,13,FALSE)),"",VLOOKUP($A244,'[2]1516 Exp_Rev Access'!$F$7:$FS$306,13,FALSE))</f>
        <v>0</v>
      </c>
      <c r="V244" s="99">
        <f>IF(ISNA(VLOOKUP($A244,'[2]1516 Exp_Rev Access'!$F$7:$FS$306,14,FALSE)),"",VLOOKUP($A244,'[2]1516 Exp_Rev Access'!$F$7:$FS$306,14,FALSE))</f>
        <v>0</v>
      </c>
      <c r="W244" s="99">
        <f>IF(ISNA(VLOOKUP($A244,'[2]1516 Exp_Rev Access'!$F$7:$FS$306,15,FALSE)),"",VLOOKUP($A244,'[2]1516 Exp_Rev Access'!$F$7:$FS$306,15,FALSE))</f>
        <v>0</v>
      </c>
      <c r="X244" s="99">
        <f>IF(ISNA(VLOOKUP($A244,'[2]1516 Exp_Rev Access'!$F$7:$FS$306,16,FALSE)),"",VLOOKUP($A244,'[2]1516 Exp_Rev Access'!$F$7:$FS$306,16,FALSE))</f>
        <v>358.97</v>
      </c>
      <c r="Y244" s="99">
        <f>IF(ISNA(VLOOKUP($A244,'[2]1516 Exp_Rev Access'!$F$7:$FS$306,17,FALSE)),"",VLOOKUP($A244,'[2]1516 Exp_Rev Access'!$F$7:$FS$306,17,FALSE))</f>
        <v>6</v>
      </c>
      <c r="Z244" s="99">
        <f>IF(ISNA(VLOOKUP($A244,'[2]1516 Exp_Rev Access'!$F$7:$FS$306,18,FALSE)),"",VLOOKUP($A244,'[2]1516 Exp_Rev Access'!$F$7:$FS$306,18,FALSE))</f>
        <v>0</v>
      </c>
      <c r="AA244" s="99">
        <f>IF(ISNA(VLOOKUP($A244,'[2]1516 Exp_Rev Access'!$F$7:$FS$306,19,FALSE)),"",VLOOKUP($A244,'[2]1516 Exp_Rev Access'!$F$7:$FS$306,19,FALSE))</f>
        <v>0</v>
      </c>
      <c r="AB244" s="99">
        <f>IF(ISNA(VLOOKUP($A244,'[2]1516 Exp_Rev Access'!$F$7:$FS$306,20,FALSE)),"",VLOOKUP($A244,'[2]1516 Exp_Rev Access'!$F$7:$FS$306,20,FALSE))</f>
        <v>0</v>
      </c>
      <c r="AC244" s="99">
        <f>IF(ISNA(VLOOKUP($A244,'[2]1516 Exp_Rev Access'!$F$7:$FS$306,21,FALSE)),"",VLOOKUP($A244,'[2]1516 Exp_Rev Access'!$F$7:$FS$306,21,FALSE))</f>
        <v>38641.06</v>
      </c>
      <c r="AD244" s="99">
        <f>IF(ISNA(VLOOKUP($A244,'[2]1516 Exp_Rev Access'!$F$7:$FS$306,22,FALSE)),"",VLOOKUP($A244,'[2]1516 Exp_Rev Access'!$F$7:$FS$306,22,FALSE))</f>
        <v>4257.3599999999997</v>
      </c>
      <c r="AE244" s="99">
        <f>IF(ISNA(VLOOKUP($A244,'[2]1516 Exp_Rev Access'!$F$7:$FS$306,23,FALSE)),"",VLOOKUP($A244,'[2]1516 Exp_Rev Access'!$F$7:$FS$306,23,FALSE))</f>
        <v>0</v>
      </c>
      <c r="AF244" s="99">
        <f>IF(ISNA(VLOOKUP($A244,'[2]1516 Exp_Rev Access'!$F$7:$FS$306,24,FALSE)),"",VLOOKUP($A244,'[2]1516 Exp_Rev Access'!$F$7:$FS$306,24,FALSE))</f>
        <v>4450</v>
      </c>
      <c r="AG244" s="99">
        <f>IF(ISNA(VLOOKUP($A244,'[2]1516 Exp_Rev Access'!$F$7:$FS$306,25,FALSE)),"",VLOOKUP($A244,'[2]1516 Exp_Rev Access'!$F$7:$FS$306,25,FALSE))</f>
        <v>795.14</v>
      </c>
      <c r="AH244" s="98">
        <f>IF(ISNA(VLOOKUP($A244,'[2]1516 Exp_Rev Access'!$F$7:$FS$306,26,FALSE)),"",VLOOKUP($A244,'[2]1516 Exp_Rev Access'!$F$7:$FS$306,26,FALSE))</f>
        <v>225</v>
      </c>
      <c r="AI244" s="98">
        <f>IF(ISNA(VLOOKUP($A244,'[2]1516 Exp_Rev Access'!$F$7:$FS$306,27,FALSE)),"",VLOOKUP($A244,'[2]1516 Exp_Rev Access'!$F$7:$FS$306,27,FALSE))</f>
        <v>2559.7600000000002</v>
      </c>
      <c r="AJ244" s="98">
        <f>IF(ISNA(VLOOKUP($A244,'[2]1516 Exp_Rev Access'!$F$7:$FS$306,28,FALSE)),"",VLOOKUP($A244,'[2]1516 Exp_Rev Access'!$F$7:$FS$306,28,FALSE))</f>
        <v>866.15</v>
      </c>
      <c r="AK244" s="98">
        <f>IF(ISNA(VLOOKUP($A244,'[2]1516 Exp_Rev Access'!$F$7:$FS$306,29,FALSE)),"",VLOOKUP($A244,'[2]1516 Exp_Rev Access'!$F$7:$FS$306,29,FALSE))</f>
        <v>2690.25</v>
      </c>
      <c r="AL244" s="100">
        <f t="shared" si="307"/>
        <v>69734.689999999988</v>
      </c>
      <c r="AM244" s="72">
        <f t="shared" si="308"/>
        <v>1.1567265344493136E-2</v>
      </c>
      <c r="AN244" s="94">
        <f t="shared" si="309"/>
        <v>163.80412007892511</v>
      </c>
      <c r="AO244" s="99">
        <f>IF(ISNA(VLOOKUP($A244,'[2]1516 Exp_Rev Access'!$F$7:$GB$306,30,FALSE)),"",VLOOKUP($A244,'[2]1516 Exp_Rev Access'!$F$7:$FS$306,30,FALSE))</f>
        <v>2724938.15</v>
      </c>
      <c r="AP244" s="99">
        <f>IF(ISNA(VLOOKUP($A244,'[2]1516 Exp_Rev Access'!$F$7:$GB$306,31,FALSE)),"",VLOOKUP($A244,'[2]1516 Exp_Rev Access'!$F$7:$FS$306,31,FALSE))</f>
        <v>63121.88</v>
      </c>
      <c r="AQ244" s="99">
        <f>IF(ISNA(VLOOKUP($A244,'[2]1516 Exp_Rev Access'!$F$7:$GB$306,32,FALSE)),"",VLOOKUP($A244,'[2]1516 Exp_Rev Access'!$F$7:$FS$306,32,FALSE))</f>
        <v>264755.24</v>
      </c>
      <c r="AR244" s="99">
        <f>IF(ISNA(VLOOKUP($A244,'[2]1516 Exp_Rev Access'!$F$7:$GB$306,33,FALSE)),"",VLOOKUP($A244,'[2]1516 Exp_Rev Access'!$F$7:$FS$306,33,FALSE))</f>
        <v>565.23</v>
      </c>
      <c r="AS244" s="99">
        <f>IF(ISNA(VLOOKUP($A244,'[2]1516 Exp_Rev Access'!$F$7:$GB$306,34,FALSE)),"",VLOOKUP($A244,'[2]1516 Exp_Rev Access'!$F$7:$FS$306,34,FALSE))</f>
        <v>0</v>
      </c>
      <c r="AT244" s="101">
        <f t="shared" si="310"/>
        <v>3053380.4999999995</v>
      </c>
      <c r="AU244" s="72">
        <f t="shared" si="311"/>
        <v>0.50648052556340506</v>
      </c>
      <c r="AV244" s="94">
        <f t="shared" si="312"/>
        <v>7172.274029878793</v>
      </c>
      <c r="AW244" s="99">
        <f>IF(ISNA(VLOOKUP($A244,'[2]1516 Exp_Rev Access'!$F$7:$GB$306,35,FALSE)),"",VLOOKUP($A244,'[2]1516 Exp_Rev Access'!$F$7:$GB$306,35,FALSE))</f>
        <v>250</v>
      </c>
      <c r="AX244" s="99">
        <f>IF(ISNA(VLOOKUP($A244,'[2]1516 Exp_Rev Access'!$F$7:$GB$306,36,FALSE)),"",VLOOKUP($A244,'[2]1516 Exp_Rev Access'!$F$7:$GB$306,36,FALSE))</f>
        <v>275222.90000000002</v>
      </c>
      <c r="AY244" s="99">
        <f>IF(ISNA(VLOOKUP($A244,'[2]1516 Exp_Rev Access'!$F$7:$GB$306,37,FALSE)),"",VLOOKUP($A244,'[2]1516 Exp_Rev Access'!$F$7:$GB$306,37,FALSE))</f>
        <v>9624.76</v>
      </c>
      <c r="AZ244" s="99">
        <f>IF(ISNA(VLOOKUP($A244,'[2]1516 Exp_Rev Access'!$F$7:$GB$306,38,FALSE)),"",VLOOKUP($A244,'[2]1516 Exp_Rev Access'!$F$7:$GB$306,38,FALSE))</f>
        <v>0</v>
      </c>
      <c r="BA244" s="99">
        <f>IF(ISNA(VLOOKUP($A244,'[2]1516 Exp_Rev Access'!$F$7:$GB$306,39,FALSE)),"",VLOOKUP($A244,'[2]1516 Exp_Rev Access'!$F$7:$GB$306,39,FALSE))</f>
        <v>0</v>
      </c>
      <c r="BB244" s="99">
        <f>IF(ISNA(VLOOKUP($A244,'[2]1516 Exp_Rev Access'!$F$7:$GB$306,40,FALSE)),"",VLOOKUP($A244,'[2]1516 Exp_Rev Access'!$F$7:$GB$306,40,FALSE))</f>
        <v>72403.649999999994</v>
      </c>
      <c r="BC244" s="99">
        <f>IF(ISNA(VLOOKUP($A244,'[2]1516 Exp_Rev Access'!$F$7:$GB$306,41,FALSE)),"",VLOOKUP($A244,'[2]1516 Exp_Rev Access'!$F$7:$GB$306,41,FALSE))</f>
        <v>983176.96</v>
      </c>
      <c r="BD244" s="99">
        <f>IF(ISNA(VLOOKUP($A244,'[2]1516 Exp_Rev Access'!$F$7:$GB$306,42,FALSE)),"",VLOOKUP($A244,'[2]1516 Exp_Rev Access'!$F$7:$GB$306,42,FALSE))</f>
        <v>19543.63</v>
      </c>
      <c r="BE244" s="99">
        <f>IF(ISNA(VLOOKUP($A244,'[2]1516 Exp_Rev Access'!$F$7:$GB$306,43,FALSE)),"",VLOOKUP($A244,'[2]1516 Exp_Rev Access'!$F$7:$GB$306,43,FALSE))</f>
        <v>0</v>
      </c>
      <c r="BF244" s="99">
        <f>IF(ISNA(VLOOKUP($A244,'[2]1516 Exp_Rev Access'!$F$7:$GB$306,44,FALSE)),"",VLOOKUP($A244,'[2]1516 Exp_Rev Access'!$F$7:$GB$306,44,FALSE))</f>
        <v>9548.64</v>
      </c>
      <c r="BG244" s="99">
        <f>IF(ISNA(VLOOKUP($A244,'[2]1516 Exp_Rev Access'!$F$7:$GB$306,45,FALSE)),"",VLOOKUP($A244,'[2]1516 Exp_Rev Access'!$F$7:$GB$306,45,FALSE))</f>
        <v>1848.33</v>
      </c>
      <c r="BH244" s="99">
        <f>IF(ISNA(VLOOKUP($A244,'[2]1516 Exp_Rev Access'!$F$7:$GB$306,46,FALSE)),"",VLOOKUP($A244,'[2]1516 Exp_Rev Access'!$F$7:$GB$306,46,FALSE))</f>
        <v>0</v>
      </c>
      <c r="BI244" s="99">
        <f>IF(ISNA(VLOOKUP($A244,'[2]1516 Exp_Rev Access'!$F$7:$GB$306,47,FALSE)),"",VLOOKUP($A244,'[2]1516 Exp_Rev Access'!$F$7:$GB$306,47,FALSE))</f>
        <v>2861.55</v>
      </c>
      <c r="BJ244" s="99">
        <f>IF(ISNA(VLOOKUP($A244,'[2]1516 Exp_Rev Access'!$F$7:$GB$306,48,FALSE)),"",VLOOKUP($A244,'[2]1516 Exp_Rev Access'!$F$7:$GB$306,48,FALSE))</f>
        <v>187234.13</v>
      </c>
      <c r="BK244" s="99">
        <f>IF(ISNA(VLOOKUP($A244,'[2]1516 Exp_Rev Access'!$F$7:$GB$306,49,FALSE)),"",VLOOKUP($A244,'[2]1516 Exp_Rev Access'!$F$7:$GB$306,49,FALSE))</f>
        <v>0</v>
      </c>
      <c r="BL244" s="99">
        <f>IF(ISNA(VLOOKUP($A244,'[2]1516 Exp_Rev Access'!$F$7:$GB$306,50,FALSE)),"",VLOOKUP($A244,'[2]1516 Exp_Rev Access'!$F$7:$GB$306,50,FALSE))</f>
        <v>0</v>
      </c>
      <c r="BM244" s="99">
        <f>IF(ISNA(VLOOKUP($A244,'[2]1516 Exp_Rev Access'!$F$7:$GB$306,51,FALSE)),"",VLOOKUP($A244,'[2]1516 Exp_Rev Access'!$F$7:$GB$306,51,FALSE))</f>
        <v>0</v>
      </c>
      <c r="BN244" s="99">
        <f>IF(ISNA(VLOOKUP($A244,'[2]1516 Exp_Rev Access'!$F$7:$GB$306,52,FALSE)),"",VLOOKUP($A244,'[2]1516 Exp_Rev Access'!$F$7:$GB$306,52,FALSE))</f>
        <v>0</v>
      </c>
      <c r="BO244" s="99">
        <f>IF(ISNA(VLOOKUP($A244,'[2]1516 Exp_Rev Access'!$F$7:$GB$306,53,FALSE)),"",VLOOKUP($A244,'[2]1516 Exp_Rev Access'!$F$7:$GB$306,53,FALSE))</f>
        <v>0</v>
      </c>
      <c r="BP244" s="99">
        <f>IF(ISNA(VLOOKUP($A244,'[2]1516 Exp_Rev Access'!$F$7:$GB$306,54,FALSE)),"",VLOOKUP($A244,'[2]1516 Exp_Rev Access'!$F$7:$GB$306,54,FALSE))</f>
        <v>0</v>
      </c>
      <c r="BQ244" s="99">
        <f>IF(ISNA(VLOOKUP($A244,'[2]1516 Exp_Rev Access'!$F$7:$GB$306,55,FALSE)),"",VLOOKUP($A244,'[2]1516 Exp_Rev Access'!$F$7:$GB$306,55,FALSE))</f>
        <v>0</v>
      </c>
      <c r="BR244" s="99">
        <f>IF(ISNA(VLOOKUP($A244,'[2]1516 Exp_Rev Access'!$F$7:$GB$306,56,FALSE)),"",VLOOKUP($A244,'[2]1516 Exp_Rev Access'!$F$7:$GB$306,56,FALSE))</f>
        <v>0</v>
      </c>
      <c r="BS244" s="99">
        <f>IF(ISNA(VLOOKUP($A244,'[2]1516 Exp_Rev Access'!$F$7:$GB$306,57,FALSE)),"",VLOOKUP($A244,'[2]1516 Exp_Rev Access'!$F$7:$GB$306,57,FALSE))</f>
        <v>0</v>
      </c>
      <c r="BT244" s="99">
        <f>IF(ISNA(VLOOKUP($A244,'[2]1516 Exp_Rev Access'!$F$7:$GB$306,58,FALSE)),"",VLOOKUP($A244,'[2]1516 Exp_Rev Access'!$F$7:$GB$306,58,FALSE))</f>
        <v>0</v>
      </c>
      <c r="BU244" s="102">
        <f t="shared" si="313"/>
        <v>1561714.5499999998</v>
      </c>
      <c r="BV244" s="72">
        <f t="shared" si="314"/>
        <v>0.2590499304177834</v>
      </c>
      <c r="BW244" s="94">
        <f t="shared" si="315"/>
        <v>3668.4077562717275</v>
      </c>
      <c r="BX244" s="99">
        <f>IF(ISNA(VLOOKUP($A244,'[2]1516 Exp_Rev Access'!$F$7:$GB$306,59,FALSE)),"",VLOOKUP($A244,'[2]1516 Exp_Rev Access'!$F$7:$GB$306,59,FALSE))</f>
        <v>14528.28</v>
      </c>
      <c r="BY244" s="99">
        <f>IF(ISNA(VLOOKUP($A244,'[2]1516 Exp_Rev Access'!$F$7:$GB$306,60,FALSE)),"",VLOOKUP($A244,'[2]1516 Exp_Rev Access'!$F$7:$GB$306,60,FALSE))</f>
        <v>0</v>
      </c>
      <c r="BZ244" s="99">
        <f>IF(ISNA(VLOOKUP($A244,'[2]1516 Exp_Rev Access'!$F$7:$GB$306,61,FALSE)),"",VLOOKUP($A244,'[2]1516 Exp_Rev Access'!$F$7:$GB$306,61,FALSE))</f>
        <v>0</v>
      </c>
      <c r="CA244" s="99">
        <f>IF(ISNA(VLOOKUP($A244,'[2]1516 Exp_Rev Access'!$F$7:$GB$306,62,FALSE)),"",VLOOKUP($A244,'[2]1516 Exp_Rev Access'!$F$7:$GB$306,62,FALSE))</f>
        <v>0</v>
      </c>
      <c r="CB244" s="99">
        <f>IF(ISNA(VLOOKUP($A244,'[2]1516 Exp_Rev Access'!$F$7:$GB$306,63,FALSE)),"",VLOOKUP($A244,'[2]1516 Exp_Rev Access'!$F$7:$GB$306,63,FALSE))</f>
        <v>0</v>
      </c>
      <c r="CC244" s="99">
        <f>IF(ISNA(VLOOKUP($A244,'[2]1516 Exp_Rev Access'!$F$7:$GB$306,64,FALSE)),"",VLOOKUP($A244,'[2]1516 Exp_Rev Access'!$F$7:$GB$306,64,FALSE))</f>
        <v>0</v>
      </c>
      <c r="CD244" s="101">
        <f t="shared" si="316"/>
        <v>14528.28</v>
      </c>
      <c r="CE244" s="72">
        <f t="shared" si="317"/>
        <v>2.4098833702292616E-3</v>
      </c>
      <c r="CF244" s="103">
        <f t="shared" si="318"/>
        <v>34.126374142628961</v>
      </c>
      <c r="CG244" s="99">
        <f>IF(ISNA(VLOOKUP($A244,'[2]1516 Exp_Rev Access'!$F$7:$GB$306,65,FALSE)),"",VLOOKUP($A244,'[2]1516 Exp_Rev Access'!$F$7:$GB$306,65,FALSE))</f>
        <v>0</v>
      </c>
      <c r="CH244" s="99">
        <f>IF(ISNA(VLOOKUP($A244,'[2]1516 Exp_Rev Access'!$F$7:$GB$306,66,FALSE)),"",VLOOKUP($A244,'[2]1516 Exp_Rev Access'!$F$7:$GB$306,66,FALSE))</f>
        <v>0</v>
      </c>
      <c r="CI244" s="99">
        <f>IF(ISNA(VLOOKUP($A244,'[2]1516 Exp_Rev Access'!$F$7:$GB$306,67,FALSE)),"",VLOOKUP($A244,'[2]1516 Exp_Rev Access'!$F$7:$GB$306,67,FALSE))</f>
        <v>0</v>
      </c>
      <c r="CJ244" s="99">
        <f>IF(ISNA(VLOOKUP($A244,'[2]1516 Exp_Rev Access'!$F$7:$GB$306,68,FALSE)),"",VLOOKUP($A244,'[2]1516 Exp_Rev Access'!$F$7:$GB$306,68,FALSE))</f>
        <v>0</v>
      </c>
      <c r="CK244" s="99">
        <f>IF(ISNA(VLOOKUP($A244,'[2]1516 Exp_Rev Access'!$F$7:$GB$306,69,FALSE)),"",VLOOKUP($A244,'[2]1516 Exp_Rev Access'!$F$7:$GB$306,69,FALSE))</f>
        <v>0</v>
      </c>
      <c r="CL244" s="99">
        <f>IF(ISNA(VLOOKUP($A244,'[2]1516 Exp_Rev Access'!$F$7:$GB$306,70,FALSE)),"",VLOOKUP($A244,'[2]1516 Exp_Rev Access'!$F$7:$GB$306,70,FALSE))</f>
        <v>0</v>
      </c>
      <c r="CM244" s="99">
        <f>IF(ISNA(VLOOKUP($A244,'[2]1516 Exp_Rev Access'!$F$7:$GB$306,71,FALSE)),"",VLOOKUP($A244,'[2]1516 Exp_Rev Access'!$F$7:$GB$306,71,FALSE))</f>
        <v>0</v>
      </c>
      <c r="CN244" s="99">
        <f>IF(ISNA(VLOOKUP($A244,'[2]1516 Exp_Rev Access'!$F$7:$GB$306,72,FALSE)),"",VLOOKUP($A244,'[2]1516 Exp_Rev Access'!$F$7:$GB$306,72,FALSE))</f>
        <v>0</v>
      </c>
      <c r="CO244" s="99">
        <f>IF(ISNA(VLOOKUP($A244,'[2]1516 Exp_Rev Access'!$F$7:$GB$306,73,FALSE)),"",VLOOKUP($A244,'[2]1516 Exp_Rev Access'!$F$7:$GB$306,73,FALSE))</f>
        <v>0</v>
      </c>
      <c r="CP244" s="99">
        <f>IF(ISNA(VLOOKUP($A244,'[2]1516 Exp_Rev Access'!$F$7:$GB$306,74,FALSE)),"",VLOOKUP($A244,'[2]1516 Exp_Rev Access'!$F$7:$GB$306,74,FALSE))</f>
        <v>0</v>
      </c>
      <c r="CQ244" s="99">
        <f>IF(ISNA(VLOOKUP($A244,'[2]1516 Exp_Rev Access'!$F$7:$GB$306,75,FALSE)),"",VLOOKUP($A244,'[2]1516 Exp_Rev Access'!$F$7:$GB$306,75,FALSE))</f>
        <v>0</v>
      </c>
      <c r="CR244" s="99">
        <f>IF(ISNA(VLOOKUP($A244,'[2]1516 Exp_Rev Access'!$F$7:$GB$306,76,FALSE)),"",VLOOKUP($A244,'[2]1516 Exp_Rev Access'!$F$7:$GB$306,76,FALSE))</f>
        <v>58066.14</v>
      </c>
      <c r="CS244" s="99">
        <f>IF(ISNA(VLOOKUP($A244,'[2]1516 Exp_Rev Access'!$F$7:$GB$306,77,FALSE)),"",VLOOKUP($A244,'[2]1516 Exp_Rev Access'!$F$7:$GB$306,77,FALSE))</f>
        <v>0</v>
      </c>
      <c r="CT244" s="99">
        <f>IF(ISNA(VLOOKUP($A244,'[2]1516 Exp_Rev Access'!$F$7:$GB$306,78,FALSE)),"",VLOOKUP($A244,'[2]1516 Exp_Rev Access'!$F$7:$GB$306,78,FALSE))</f>
        <v>83463.7</v>
      </c>
      <c r="CU244" s="99">
        <f>IF(ISNA(VLOOKUP($A244,'[2]1516 Exp_Rev Access'!$F$7:$GB$306,79,FALSE)),"",VLOOKUP($A244,'[2]1516 Exp_Rev Access'!$F$7:$GB$306,79,FALSE))</f>
        <v>21138.59</v>
      </c>
      <c r="CV244" s="99">
        <f>IF(ISNA(VLOOKUP($A244,'[2]1516 Exp_Rev Access'!$F$7:$GB$306,80,FALSE)),"",VLOOKUP($A244,'[2]1516 Exp_Rev Access'!$F$7:$GB$306,80,FALSE))</f>
        <v>18626.060000000001</v>
      </c>
      <c r="CW244" s="99">
        <f>IF(ISNA(VLOOKUP($A244,'[2]1516 Exp_Rev Access'!$F$7:$GB$306,81,FALSE)),"",VLOOKUP($A244,'[2]1516 Exp_Rev Access'!$F$7:$GB$306,81,FALSE))</f>
        <v>0</v>
      </c>
      <c r="CX244" s="99">
        <f>IF(ISNA(VLOOKUP($A244,'[2]1516 Exp_Rev Access'!$F$7:$GB$306,82,FALSE)),"",VLOOKUP($A244,'[2]1516 Exp_Rev Access'!$F$7:$GB$306,82,FALSE))</f>
        <v>212290.37</v>
      </c>
      <c r="CY244" s="99">
        <f>IF(ISNA(VLOOKUP($A244,'[2]1516 Exp_Rev Access'!$F$7:$GB$306,83,FALSE)),"",VLOOKUP($A244,'[2]1516 Exp_Rev Access'!$F$7:$GB$306,83,FALSE))</f>
        <v>0</v>
      </c>
      <c r="CZ244" s="99">
        <f>IF(ISNA(VLOOKUP($A244,'[2]1516 Exp_Rev Access'!$F$7:$GB$306,84,FALSE)),"",VLOOKUP($A244,'[2]1516 Exp_Rev Access'!$F$7:$GB$306,84,FALSE))</f>
        <v>0</v>
      </c>
      <c r="DA244" s="99">
        <f>IF(ISNA(VLOOKUP($A244,'[2]1516 Exp_Rev Access'!$F$7:$GB$306,85,FALSE)),"",VLOOKUP($A244,'[2]1516 Exp_Rev Access'!$F$7:$GB$306,85,FALSE))</f>
        <v>0</v>
      </c>
      <c r="DB244" s="99">
        <f>IF(ISNA(VLOOKUP($A244,'[2]1516 Exp_Rev Access'!$F$7:$GB$306,86,FALSE)),"",VLOOKUP($A244,'[2]1516 Exp_Rev Access'!$F$7:$GB$306,86,FALSE))</f>
        <v>0</v>
      </c>
      <c r="DC244" s="99">
        <f>IF(ISNA(VLOOKUP($A244,'[2]1516 Exp_Rev Access'!$F$7:$GB$306,87,FALSE)),"",VLOOKUP($A244,'[2]1516 Exp_Rev Access'!$F$7:$GB$306,87,FALSE))</f>
        <v>0</v>
      </c>
      <c r="DD244" s="99">
        <f>IF(ISNA(VLOOKUP($A244,'[2]1516 Exp_Rev Access'!$F$7:$GB$306,88,FALSE)),"",VLOOKUP($A244,'[2]1516 Exp_Rev Access'!$F$7:$GB$306,88,FALSE))</f>
        <v>0</v>
      </c>
      <c r="DE244" s="99">
        <f>IF(ISNA(VLOOKUP($A244,'[2]1516 Exp_Rev Access'!$F$7:$GB$306,89,FALSE)),"",VLOOKUP($A244,'[2]1516 Exp_Rev Access'!$F$7:$GB$306,89,FALSE))</f>
        <v>0</v>
      </c>
      <c r="DF244" s="99">
        <f>IF(ISNA(VLOOKUP($A244,'[2]1516 Exp_Rev Access'!$F$7:$GB$306,90,FALSE)),"",VLOOKUP($A244,'[2]1516 Exp_Rev Access'!$F$7:$GB$306,90,FALSE))</f>
        <v>0</v>
      </c>
      <c r="DG244" s="99">
        <f>IF(ISNA(VLOOKUP($A244,'[2]1516 Exp_Rev Access'!$F$7:$GB$306,91,FALSE)),"",VLOOKUP($A244,'[2]1516 Exp_Rev Access'!$F$7:$GB$306,91,FALSE))</f>
        <v>0</v>
      </c>
      <c r="DH244" s="99">
        <f>IF(ISNA(VLOOKUP($A244,'[2]1516 Exp_Rev Access'!$F$7:$GB$306,92,FALSE)),"",VLOOKUP($A244,'[2]1516 Exp_Rev Access'!$F$7:$GB$306,92,FALSE))</f>
        <v>90206.98</v>
      </c>
      <c r="DI244" s="99">
        <f>IF(ISNA(VLOOKUP($A244,'[2]1516 Exp_Rev Access'!$F$7:$GB$306,93,FALSE)),"",VLOOKUP($A244,'[2]1516 Exp_Rev Access'!$F$7:$GB$306,93,FALSE))</f>
        <v>0</v>
      </c>
      <c r="DJ244" s="99">
        <f>IF(ISNA(VLOOKUP($A244,'[2]1516 Exp_Rev Access'!$F$7:$GB$306,94,FALSE)),"",VLOOKUP($A244,'[2]1516 Exp_Rev Access'!$F$7:$GB$306,94,FALSE))</f>
        <v>0</v>
      </c>
      <c r="DK244" s="99">
        <f>IF(ISNA(VLOOKUP($A244,'[2]1516 Exp_Rev Access'!$F$7:$GB$306,95,FALSE)),"",VLOOKUP($A244,'[2]1516 Exp_Rev Access'!$F$7:$GB$306,95,FALSE))</f>
        <v>0</v>
      </c>
      <c r="DL244" s="99">
        <f>IF(ISNA(VLOOKUP($A244,'[2]1516 Exp_Rev Access'!$F$7:$GB$306,96,FALSE)),"",VLOOKUP($A244,'[2]1516 Exp_Rev Access'!$F$7:$GB$306,96,FALSE))</f>
        <v>0</v>
      </c>
      <c r="DM244" s="99">
        <f>IF(ISNA(VLOOKUP($A244,'[2]1516 Exp_Rev Access'!$F$7:$GB$306,97,FALSE)),"",VLOOKUP($A244,'[2]1516 Exp_Rev Access'!$F$7:$GB$306,97,FALSE))</f>
        <v>0</v>
      </c>
      <c r="DN244" s="99">
        <f>IF(ISNA(VLOOKUP($A244,'[2]1516 Exp_Rev Access'!$F$7:$GB$306,98,FALSE)),"",VLOOKUP($A244,'[2]1516 Exp_Rev Access'!$F$7:$GB$306,98,FALSE))</f>
        <v>0</v>
      </c>
      <c r="DO244" s="99">
        <f>IF(ISNA(VLOOKUP($A244,'[2]1516 Exp_Rev Access'!$F$7:$GB$306,99,FALSE)),"",VLOOKUP($A244,'[2]1516 Exp_Rev Access'!$F$7:$GB$306,99,FALSE))</f>
        <v>0</v>
      </c>
      <c r="DP244" s="99">
        <f>IF(ISNA(VLOOKUP($A244,'[2]1516 Exp_Rev Access'!$F$7:$GB$306,100,FALSE)),"",VLOOKUP($A244,'[2]1516 Exp_Rev Access'!$F$7:$GB$306,100,FALSE))</f>
        <v>0</v>
      </c>
      <c r="DQ244" s="99">
        <f>IF(ISNA(VLOOKUP($A244,'[2]1516 Exp_Rev Access'!$F$7:$GB$306,101,FALSE)),"",VLOOKUP($A244,'[2]1516 Exp_Rev Access'!$F$7:$GB$306,101,FALSE))</f>
        <v>0</v>
      </c>
      <c r="DR244" s="99">
        <f>IF(ISNA(VLOOKUP($A244,'[2]1516 Exp_Rev Access'!$F$7:$GB$306,102,FALSE)),"",VLOOKUP($A244,'[2]1516 Exp_Rev Access'!$F$7:$GB$306,102,FALSE))</f>
        <v>0</v>
      </c>
      <c r="DS244" s="99">
        <f>IF(ISNA(VLOOKUP($A244,'[2]1516 Exp_Rev Access'!$F$7:$GB$306,103,FALSE)),"",VLOOKUP($A244,'[2]1516 Exp_Rev Access'!$F$7:$GB$306,103,FALSE))</f>
        <v>0</v>
      </c>
      <c r="DT244" s="99">
        <f>IF(ISNA(VLOOKUP($A244,'[2]1516 Exp_Rev Access'!$F$7:$GB$306,104,FALSE)),"",VLOOKUP($A244,'[2]1516 Exp_Rev Access'!$F$7:$GB$306,104,FALSE))</f>
        <v>0</v>
      </c>
      <c r="DU244" s="99">
        <f>IF(ISNA(VLOOKUP($A244,'[2]1516 Exp_Rev Access'!$F$7:$GB$306,105,FALSE)),"",VLOOKUP($A244,'[2]1516 Exp_Rev Access'!$F$7:$GB$306,105,FALSE))</f>
        <v>0</v>
      </c>
      <c r="DV244" s="99">
        <f>IF(ISNA(VLOOKUP($A244,'[2]1516 Exp_Rev Access'!$F$7:$GB$306,106,FALSE)),"",VLOOKUP($A244,'[2]1516 Exp_Rev Access'!$F$7:$GB$306,106,FALSE))</f>
        <v>0</v>
      </c>
      <c r="DW244" s="99">
        <f>IF(ISNA(VLOOKUP($A244,'[2]1516 Exp_Rev Access'!$F$7:$GB$306,107,FALSE)),"",VLOOKUP($A244,'[2]1516 Exp_Rev Access'!$F$7:$GB$306,107,FALSE))</f>
        <v>0</v>
      </c>
      <c r="DX244" s="99">
        <f>IF(ISNA(VLOOKUP($A244,'[2]1516 Exp_Rev Access'!$F$7:$GB$306,108,FALSE)),"",VLOOKUP($A244,'[2]1516 Exp_Rev Access'!$F$7:$GB$306,108,FALSE))</f>
        <v>0</v>
      </c>
      <c r="DY244" s="99">
        <f>IF(ISNA(VLOOKUP($A244,'[2]1516 Exp_Rev Access'!$F$7:$GB$306,109,FALSE)),"",VLOOKUP($A244,'[2]1516 Exp_Rev Access'!$F$7:$GB$306,109,FALSE))</f>
        <v>0</v>
      </c>
      <c r="DZ244" s="99">
        <f>IF(ISNA(VLOOKUP($A244,'[2]1516 Exp_Rev Access'!$F$7:$GB$306,110,FALSE)),"",VLOOKUP($A244,'[2]1516 Exp_Rev Access'!$F$7:$GB$306,110,FALSE))</f>
        <v>0</v>
      </c>
      <c r="EA244" s="99">
        <f>IF(ISNA(VLOOKUP($A244,'[2]1516 Exp_Rev Access'!$F$7:$GB$306,111,FALSE)),"",VLOOKUP($A244,'[2]1516 Exp_Rev Access'!$F$7:$GB$306,111,FALSE))</f>
        <v>0</v>
      </c>
      <c r="EB244" s="99">
        <f>IF(ISNA(VLOOKUP($A244,'[2]1516 Exp_Rev Access'!$F$7:$GB$306,112,FALSE)),"",VLOOKUP($A244,'[2]1516 Exp_Rev Access'!$F$7:$GB$306,112,FALSE))</f>
        <v>0</v>
      </c>
      <c r="EC244" s="99">
        <f>IF(ISNA(VLOOKUP($A244,'[2]1516 Exp_Rev Access'!$F$7:$GB$306,113,FALSE)),"",VLOOKUP($A244,'[2]1516 Exp_Rev Access'!$F$7:$GB$306,113,FALSE))</f>
        <v>0</v>
      </c>
      <c r="ED244" s="99">
        <f>IF(ISNA(VLOOKUP($A244,'[2]1516 Exp_Rev Access'!$F$7:$GB$306,114,FALSE)),"",VLOOKUP($A244,'[2]1516 Exp_Rev Access'!$F$7:$GB$306,114,FALSE))</f>
        <v>0</v>
      </c>
      <c r="EE244" s="99">
        <f>IF(ISNA(VLOOKUP($A244,'[2]1516 Exp_Rev Access'!$F$7:$GB$306,115,FALSE)),"",VLOOKUP($A244,'[2]1516 Exp_Rev Access'!$F$7:$GB$306,115,FALSE))</f>
        <v>0</v>
      </c>
      <c r="EF244" s="99">
        <f>IF(ISNA(VLOOKUP($A244,'[2]1516 Exp_Rev Access'!$F$7:$GB$306,116,FALSE)),"",VLOOKUP($A244,'[2]1516 Exp_Rev Access'!$F$7:$GB$306,116,FALSE))</f>
        <v>0</v>
      </c>
      <c r="EG244" s="99">
        <f>IF(ISNA(VLOOKUP($A244,'[2]1516 Exp_Rev Access'!$F$7:$GB$306,117,FALSE)),"",VLOOKUP($A244,'[2]1516 Exp_Rev Access'!$F$7:$GB$306,117,FALSE))</f>
        <v>0</v>
      </c>
      <c r="EH244" s="99">
        <f>IF(ISNA(VLOOKUP($A244,'[2]1516 Exp_Rev Access'!$F$7:$GB$306,118,FALSE)),"",VLOOKUP($A244,'[2]1516 Exp_Rev Access'!$F$7:$GB$306,118,FALSE))</f>
        <v>0</v>
      </c>
      <c r="EI244" s="99">
        <f>IF(ISNA(VLOOKUP($A244,'[2]1516 Exp_Rev Access'!$F$7:$GB$306,119,FALSE)),"",VLOOKUP($A244,'[2]1516 Exp_Rev Access'!$F$7:$GB$306,119,FALSE))</f>
        <v>0</v>
      </c>
      <c r="EJ244" s="99">
        <f>IF(ISNA(VLOOKUP($A244,'[2]1516 Exp_Rev Access'!$F$7:$GB$306,120,FALSE)),"",VLOOKUP($A244,'[2]1516 Exp_Rev Access'!$F$7:$GB$306,120,FALSE))</f>
        <v>0</v>
      </c>
      <c r="EK244" s="99">
        <f>IF(ISNA(VLOOKUP($A244,'[2]1516 Exp_Rev Access'!$F$7:$GB$306,121,FALSE)),"",VLOOKUP($A244,'[2]1516 Exp_Rev Access'!$F$7:$GB$306,121,FALSE))</f>
        <v>0</v>
      </c>
      <c r="EL244" s="99">
        <f>IF(ISNA(VLOOKUP($A244,'[2]1516 Exp_Rev Access'!$F$7:$GB$306,122,FALSE)),"",VLOOKUP($A244,'[2]1516 Exp_Rev Access'!$F$7:$GB$306,122,FALSE))</f>
        <v>0</v>
      </c>
      <c r="EM244" s="99">
        <f>IF(ISNA(VLOOKUP($A244,'[2]1516 Exp_Rev Access'!$F$7:$GB$306,123,FALSE)),"",VLOOKUP($A244,'[2]1516 Exp_Rev Access'!$F$7:$GB$306,123,FALSE))</f>
        <v>72040.91</v>
      </c>
      <c r="EN244" s="99">
        <f>IF(ISNA(VLOOKUP($A244,'[2]1516 Exp_Rev Access'!$F$7:$GB$306,124,FALSE)),"",VLOOKUP($A244,'[2]1516 Exp_Rev Access'!$F$7:$GB$306,124,FALSE))</f>
        <v>0</v>
      </c>
      <c r="EO244" s="99">
        <f>IF(ISNA(VLOOKUP($A244,'[2]1516 Exp_Rev Access'!$F$7:$GB$306,125,FALSE)),"",VLOOKUP($A244,'[2]1516 Exp_Rev Access'!$F$7:$GB$306,125,FALSE))</f>
        <v>0</v>
      </c>
      <c r="EP244" s="99">
        <f>IF(ISNA(VLOOKUP($A244,'[2]1516 Exp_Rev Access'!$F$7:$GB$306,126,FALSE)),"",VLOOKUP($A244,'[2]1516 Exp_Rev Access'!$F$7:$GB$306,126,FALSE))</f>
        <v>0</v>
      </c>
      <c r="EQ244" s="99">
        <f>IF(ISNA(VLOOKUP($A244,'[2]1516 Exp_Rev Access'!$F$7:$GB$306,127,FALSE)),"",VLOOKUP($A244,'[2]1516 Exp_Rev Access'!$F$7:$GB$306,127,FALSE))</f>
        <v>0</v>
      </c>
      <c r="ER244" s="99">
        <f>IF(ISNA(VLOOKUP($A244,'[2]1516 Exp_Rev Access'!$F$7:$GB$306,128,FALSE)),"",VLOOKUP($A244,'[2]1516 Exp_Rev Access'!$F$7:$GB$306,128,FALSE))</f>
        <v>0</v>
      </c>
      <c r="ES244" s="99">
        <f>IF(ISNA(VLOOKUP($A244,'[2]1516 Exp_Rev Access'!$F$7:$GB$306,129,FALSE)),"",VLOOKUP($A244,'[2]1516 Exp_Rev Access'!$F$7:$GB$306,129,FALSE))</f>
        <v>0</v>
      </c>
      <c r="ET244" s="99">
        <f>IF(ISNA(VLOOKUP($A244,'[2]1516 Exp_Rev Access'!$F$7:$GB$306,130,FALSE)),"",VLOOKUP($A244,'[2]1516 Exp_Rev Access'!$F$7:$GB$306,130,FALSE))</f>
        <v>0</v>
      </c>
      <c r="EU244" s="99">
        <f>IF(ISNA(VLOOKUP($A244,'[2]1516 Exp_Rev Access'!$F$7:$GB$306,131,FALSE)),"",VLOOKUP($A244,'[2]1516 Exp_Rev Access'!$F$7:$GB$306,131,FALSE))</f>
        <v>0</v>
      </c>
      <c r="EV244" s="99">
        <f>IF(ISNA(VLOOKUP($A244,'[2]1516 Exp_Rev Access'!$F$7:$GB$306,132,FALSE)),"",VLOOKUP($A244,'[2]1516 Exp_Rev Access'!$F$7:$GB$306,132,FALSE))</f>
        <v>0</v>
      </c>
      <c r="EW244" s="99">
        <f>IF(ISNA(VLOOKUP($A244,'[2]1516 Exp_Rev Access'!$F$7:$GB$306,133,FALSE)),"",VLOOKUP($A244,'[2]1516 Exp_Rev Access'!$F$7:$GB$306,133,FALSE))</f>
        <v>0</v>
      </c>
      <c r="EX244" s="99">
        <f>IF(ISNA(VLOOKUP($A244,'[2]1516 Exp_Rev Access'!$F$7:$GB$306,134,FALSE)),"",VLOOKUP($A244,'[2]1516 Exp_Rev Access'!$F$7:$GB$306,134,FALSE))</f>
        <v>0</v>
      </c>
      <c r="EY244" s="99">
        <f>IF(ISNA(VLOOKUP($A244,'[2]1516 Exp_Rev Access'!$F$7:$GB$306,135,FALSE)),"",VLOOKUP($A244,'[2]1516 Exp_Rev Access'!$F$7:$GB$306,135,FALSE))</f>
        <v>0</v>
      </c>
      <c r="EZ244" s="99">
        <f>IF(ISNA(VLOOKUP($A244,'[2]1516 Exp_Rev Access'!$F$7:$GB$306,136,FALSE)),"",VLOOKUP($A244,'[2]1516 Exp_Rev Access'!$F$7:$GB$306,136,FALSE))</f>
        <v>0</v>
      </c>
      <c r="FA244" s="99">
        <f>IF(ISNA(VLOOKUP($A244,'[2]1516 Exp_Rev Access'!$F$7:$GB$306,137,FALSE)),"",VLOOKUP($A244,'[2]1516 Exp_Rev Access'!$F$7:$GB$306,137,FALSE))</f>
        <v>0</v>
      </c>
      <c r="FB244" s="99">
        <f>IF(ISNA(VLOOKUP($A244,'[2]1516 Exp_Rev Access'!$F$7:$GB$306,138,FALSE)),"",VLOOKUP($A244,'[2]1516 Exp_Rev Access'!$F$7:$GB$306,138,FALSE))</f>
        <v>0</v>
      </c>
      <c r="FC244" s="99">
        <f>IF(ISNA(VLOOKUP($A244,'[2]1516 Exp_Rev Access'!$F$7:$GB$306,139,FALSE)),"",VLOOKUP($A244,'[2]1516 Exp_Rev Access'!$F$7:$GB$306,139,FALSE))</f>
        <v>0</v>
      </c>
      <c r="FD244" s="99">
        <f>IF(ISNA(VLOOKUP($A244,'[2]1516 Exp_Rev Access'!$F$7:$FS$306,140,FALSE)),"",VLOOKUP($A244,'[2]1516 Exp_Rev Access'!$F$7:$FS$306,140,FALSE))</f>
        <v>0</v>
      </c>
      <c r="FE244" s="99">
        <f>IF(ISNA(VLOOKUP($A244,'[2]1516 Exp_Rev Access'!$F$7:$FS$306,141,FALSE)),"",VLOOKUP($A244,'[2]1516 Exp_Rev Access'!$F$7:$FS$306,141,FALSE))</f>
        <v>0</v>
      </c>
      <c r="FF244" s="99">
        <f>IF(ISNA(VLOOKUP($A244,'[2]1516 Exp_Rev Access'!$F$7:$FS$306,142,FALSE)),"",VLOOKUP($A244,'[2]1516 Exp_Rev Access'!$F$7:$FS$306,142,FALSE))</f>
        <v>0</v>
      </c>
      <c r="FG244" s="99">
        <f>IF(ISNA(VLOOKUP($A244,'[2]1516 Exp_Rev Access'!$F$7:$FS$306,143,FALSE)),"",VLOOKUP($A244,'[2]1516 Exp_Rev Access'!$F$7:$FS$306,143,FALSE))</f>
        <v>0</v>
      </c>
      <c r="FH244" s="99">
        <f>IF(ISNA(VLOOKUP($A244,'[2]1516 Exp_Rev Access'!$F$7:$FS$306,144,FALSE)),"",VLOOKUP($A244,'[2]1516 Exp_Rev Access'!$F$7:$FS$306,144,FALSE))</f>
        <v>0</v>
      </c>
      <c r="FI244" s="99">
        <f>IF(ISNA(VLOOKUP($A244,'[2]1516 Exp_Rev Access'!$F$7:$FS$306,145,FALSE)),"",VLOOKUP($A244,'[2]1516 Exp_Rev Access'!$F$7:$FS$306,145,FALSE))</f>
        <v>0</v>
      </c>
      <c r="FJ244" s="99">
        <f>IF(ISNA(VLOOKUP($A244,'[2]1516 Exp_Rev Access'!$F$7:$FS$306,146,FALSE)),"",VLOOKUP($A244,'[2]1516 Exp_Rev Access'!$F$7:$FS$306,146,FALSE))</f>
        <v>0</v>
      </c>
      <c r="FK244" s="99">
        <f>IF(ISNA(VLOOKUP($A244,'[2]1516 Exp_Rev Access'!$F$7:$FS$306,147,FALSE)),"",VLOOKUP($A244,'[2]1516 Exp_Rev Access'!$F$7:$FS$306,147,FALSE))</f>
        <v>0</v>
      </c>
      <c r="FL244" s="99">
        <f>IF(ISNA(VLOOKUP($A244,'[2]1516 Exp_Rev Access'!$F$7:$FS$306,148,FALSE)),"",VLOOKUP($A244,'[2]1516 Exp_Rev Access'!$F$7:$FS$306,148,FALSE))</f>
        <v>0</v>
      </c>
      <c r="FM244" s="99">
        <f>IF(ISNA(VLOOKUP($A244,'[2]1516 Exp_Rev Access'!$F$7:$FS$306,149,FALSE)),"",VLOOKUP($A244,'[2]1516 Exp_Rev Access'!$F$7:$FS$306,149,FALSE))</f>
        <v>0</v>
      </c>
      <c r="FN244" s="99">
        <f>IF(ISNA(VLOOKUP($A244,'[2]1516 Exp_Rev Access'!$F$7:$FS$306,150,FALSE)),"",VLOOKUP($A244,'[2]1516 Exp_Rev Access'!$F$7:$FS$306,150,FALSE))</f>
        <v>0</v>
      </c>
      <c r="FO244" s="99">
        <f>IF(ISNA(VLOOKUP($A244,'[2]1516 Exp_Rev Access'!$F$7:$FS$306,151,FALSE)),"",VLOOKUP($A244,'[2]1516 Exp_Rev Access'!$F$7:$FS$306,151,FALSE))</f>
        <v>0</v>
      </c>
      <c r="FP244" s="99">
        <f>IF(ISNA(VLOOKUP($A244,'[2]1516 Exp_Rev Access'!$F$7:$FS$306,152,FALSE)),"",VLOOKUP($A244,'[2]1516 Exp_Rev Access'!$F$7:$FS$306,152,FALSE))</f>
        <v>0</v>
      </c>
      <c r="FQ244" s="99">
        <f>IF(ISNA(VLOOKUP($A244,'[2]1516 Exp_Rev Access'!$F$7:$FS$306,153,FALSE)),"",VLOOKUP($A244,'[2]1516 Exp_Rev Access'!$F$7:$FS$306,153,FALSE))</f>
        <v>12024.02</v>
      </c>
      <c r="FR244" s="101">
        <f t="shared" si="319"/>
        <v>567856.77</v>
      </c>
      <c r="FS244" s="72">
        <f t="shared" si="320"/>
        <v>9.4193434232758624E-2</v>
      </c>
      <c r="FT244" s="94">
        <f t="shared" si="321"/>
        <v>1333.8738372639295</v>
      </c>
      <c r="FU244" s="99">
        <f>IF(ISNA(VLOOKUP($A244,'[2]1516 Exp_Rev Access'!$F$7:$GB$306,154,FALSE)),"",VLOOKUP($A244,'[2]1516 Exp_Rev Access'!$F$7:$GB$306,154,FALSE))</f>
        <v>0</v>
      </c>
      <c r="FV244" s="99">
        <f>IF(ISNA(VLOOKUP($A244,'[2]1516 Exp_Rev Access'!$F$7:$GB$306,155,FALSE)),"",VLOOKUP($A244,'[2]1516 Exp_Rev Access'!$F$7:$GB$306,155,FALSE))</f>
        <v>0</v>
      </c>
      <c r="FW244" s="99">
        <f>IF(ISNA(VLOOKUP($A244,'[2]1516 Exp_Rev Access'!$F$7:$GB$306,156,FALSE)),"",VLOOKUP($A244,'[2]1516 Exp_Rev Access'!$F$7:$GB$306,156,FALSE))</f>
        <v>0</v>
      </c>
      <c r="FX244" s="99">
        <f>IF(ISNA(VLOOKUP($A244,'[2]1516 Exp_Rev Access'!$F$7:$GB$306,157,FALSE)),"",VLOOKUP($A244,'[2]1516 Exp_Rev Access'!$F$7:$GB$306,157,FALSE))</f>
        <v>0</v>
      </c>
      <c r="FY244" s="99">
        <f>IF(ISNA(VLOOKUP($A244,'[2]1516 Exp_Rev Access'!$F$7:$GB$306,158,FALSE)),"",VLOOKUP($A244,'[2]1516 Exp_Rev Access'!$F$7:$GB$306,158,FALSE))</f>
        <v>0</v>
      </c>
      <c r="FZ244" s="99">
        <f>IF(ISNA(VLOOKUP($A244,'[2]1516 Exp_Rev Access'!$F$7:$GB$306,159,FALSE)),"",VLOOKUP($A244,'[2]1516 Exp_Rev Access'!$F$7:$GB$306,159,FALSE))</f>
        <v>0</v>
      </c>
      <c r="GA244" s="99">
        <f>IF(ISNA(VLOOKUP($A244,'[2]1516 Exp_Rev Access'!$F$7:$GB$306,160,FALSE)),"",VLOOKUP($A244,'[2]1516 Exp_Rev Access'!$F$7:$GB$306,160,FALSE))</f>
        <v>0</v>
      </c>
      <c r="GB244" s="99">
        <f>IF(ISNA(VLOOKUP($A244,'[2]1516 Exp_Rev Access'!$F$7:$GB$306,161,FALSE)),"",VLOOKUP($A244,'[2]1516 Exp_Rev Access'!$F$7:$GB$306,161,FALSE))</f>
        <v>0</v>
      </c>
      <c r="GC244" s="99">
        <f>IF(ISNA(VLOOKUP($A244,'[2]1516 Exp_Rev Access'!$F$7:$GB$306,162,FALSE)),"",VLOOKUP($A244,'[2]1516 Exp_Rev Access'!$F$7:$GB$306,162,FALSE))</f>
        <v>0</v>
      </c>
      <c r="GD244" s="99">
        <f>IF(ISNA(VLOOKUP($A244,'[2]1516 Exp_Rev Access'!$F$7:$GB$306,163,FALSE)),"",VLOOKUP($A244,'[2]1516 Exp_Rev Access'!$F$7:$GB$306,163,FALSE))</f>
        <v>0</v>
      </c>
      <c r="GE244" s="99">
        <f>IF(ISNA(VLOOKUP($A244,'[2]1516 Exp_Rev Access'!$F$7:$GB$306,164,FALSE)),"",VLOOKUP($A244,'[2]1516 Exp_Rev Access'!$F$7:$GB$306,164,FALSE))</f>
        <v>0</v>
      </c>
      <c r="GF244" s="99">
        <f>IF(ISNA(VLOOKUP($A244,'[2]1516 Exp_Rev Access'!$F$7:$GB$306,165,FALSE)),"",VLOOKUP($A244,'[2]1516 Exp_Rev Access'!$F$7:$GB$306,165,FALSE))</f>
        <v>0</v>
      </c>
      <c r="GG244" s="99">
        <f>IF(ISNA(VLOOKUP($A244,'[2]1516 Exp_Rev Access'!$F$7:$GB$306,166,FALSE)),"",VLOOKUP($A244,'[2]1516 Exp_Rev Access'!$F$7:$GB$306,166,FALSE))</f>
        <v>0</v>
      </c>
      <c r="GH244" s="99">
        <f>IF(ISNA(VLOOKUP($A244,'[2]1516 Exp_Rev Access'!$F$7:$GB$306,167,FALSE)),"",VLOOKUP($A244,'[2]1516 Exp_Rev Access'!$F$7:$GB$306,167,FALSE))</f>
        <v>0</v>
      </c>
      <c r="GI244" s="99">
        <f>IF(ISNA(VLOOKUP($A244,'[2]1516 Exp_Rev Access'!$F$7:$GB$306,168,FALSE)),"",VLOOKUP($A244,'[2]1516 Exp_Rev Access'!$F$7:$GB$306,168,FALSE))</f>
        <v>0</v>
      </c>
      <c r="GJ244" s="99">
        <f>IF(ISNA(VLOOKUP($A244,'[2]1516 Exp_Rev Access'!$F$7:$GB$306,169,FALSE)),"",VLOOKUP($A244,'[2]1516 Exp_Rev Access'!$F$7:$GB$306,169,FALSE))</f>
        <v>33198.550000000003</v>
      </c>
      <c r="GK244" s="99">
        <f>IF(ISNA(VLOOKUP($A244,'[2]1516 Exp_Rev Access'!$F$7:$GB$306,170,FALSE)),"",VLOOKUP($A244,'[2]1516 Exp_Rev Access'!$F$7:$GB$306,170,FALSE))</f>
        <v>409.14</v>
      </c>
      <c r="GL244" s="99">
        <f>IF(ISNA(VLOOKUP($A244,'[2]1516 Exp_Rev Access'!$F$7:$GB$306,171,FALSE)),"",VLOOKUP($A244,'[2]1516 Exp_Rev Access'!$F$7:$GB$306,171,FALSE))</f>
        <v>7496.91</v>
      </c>
      <c r="GM244" s="99">
        <f>IF(ISNA(VLOOKUP($A244,'[2]1516 Exp_Rev Access'!$F$7:$GB$306,172,FALSE)),"",VLOOKUP($A244,'[2]1516 Exp_Rev Access'!$F$7:$GB$306,172,FALSE))</f>
        <v>0</v>
      </c>
      <c r="GN244" s="99">
        <f>IF(ISNA(VLOOKUP($A244,'[2]1516 Exp_Rev Access'!$F$7:$GB$306,173,FALSE)),"",VLOOKUP($A244,'[2]1516 Exp_Rev Access'!$F$7:$GB$306,173,FALSE))</f>
        <v>0</v>
      </c>
      <c r="GO244" s="99">
        <f>IF(ISNA(VLOOKUP($A244,'[2]1516 Exp_Rev Access'!$F$7:$GB$306,174,FALSE)),"",VLOOKUP($A244,'[2]1516 Exp_Rev Access'!$F$7:$GB$306,174,FALSE))</f>
        <v>0</v>
      </c>
      <c r="GP244" s="99">
        <f>IF(ISNA(VLOOKUP($A244,'[2]1516 Exp_Rev Access'!$F$7:$GB$306,175,FALSE)),"",VLOOKUP($A244,'[2]1516 Exp_Rev Access'!$F$7:$GB$306,175,FALSE))</f>
        <v>0</v>
      </c>
      <c r="GQ244" s="99">
        <f>IF(ISNA(VLOOKUP($A244,'[2]1516 Exp_Rev Access'!$F$7:$GB$306,176,FALSE)),"",VLOOKUP($A244,'[2]1516 Exp_Rev Access'!$F$7:$GB$306,176,FALSE))</f>
        <v>0</v>
      </c>
      <c r="GR244" s="99">
        <f>IF(ISNA(VLOOKUP($A244,'[2]1516 Exp_Rev Access'!$F$7:$GB$306,177,FALSE)),"",VLOOKUP($A244,'[2]1516 Exp_Rev Access'!$F$7:$GB$306,177,FALSE))</f>
        <v>0</v>
      </c>
      <c r="GS244" s="99">
        <f>IF(ISNA(VLOOKUP($A244,'[2]1516 Exp_Rev Access'!$F$7:$GB$306,178,FALSE)),"",VLOOKUP($A244,'[2]1516 Exp_Rev Access'!$F$7:$GB$306,178,FALSE))</f>
        <v>0</v>
      </c>
      <c r="GT244" s="101">
        <f t="shared" si="322"/>
        <v>41104.600000000006</v>
      </c>
      <c r="GU244" s="72">
        <f t="shared" si="325"/>
        <v>6.8182394598621252E-3</v>
      </c>
      <c r="GV244" s="84">
        <f t="shared" si="324"/>
        <v>96.553133514986399</v>
      </c>
      <c r="GW244"/>
      <c r="GX244"/>
      <c r="GY244"/>
    </row>
    <row r="245" spans="1:207" ht="12" customHeight="1" x14ac:dyDescent="0.2">
      <c r="A245" s="116" t="s">
        <v>591</v>
      </c>
      <c r="B245" s="117" t="s">
        <v>592</v>
      </c>
      <c r="C245" s="80">
        <f>IF(ISNA(VLOOKUP($A245,'[2]1516 enrollment_Rev_Exp by size'!$A$6:$G$320,3,FALSE)),"",VLOOKUP($A245,'[2]1516 enrollment_Rev_Exp by size'!$A$6:$G$320,3,FALSE))</f>
        <v>416.69</v>
      </c>
      <c r="D245" s="97">
        <v>3079779.63</v>
      </c>
      <c r="E245" s="80">
        <f t="shared" si="302"/>
        <v>3079779.6300000004</v>
      </c>
      <c r="F245" s="80">
        <f t="shared" si="303"/>
        <v>0</v>
      </c>
      <c r="G245" s="98">
        <f>IF(ISNA(VLOOKUP($A245,'[2]1516 Exp_Rev Access'!$F$7:$FS$306,2,FALSE)),"",VLOOKUP($A245,'[2]1516 Exp_Rev Access'!$F$7:$FS$306,2,FALSE))</f>
        <v>0</v>
      </c>
      <c r="H245" s="98">
        <f>IF(ISNA(VLOOKUP($A245,'[2]1516 Exp_Rev Access'!$F$7:$FS$306,3,FALSE)),"",VLOOKUP($A245,'[2]1516 Exp_Rev Access'!$F$7:$FS$306,3,FALSE))</f>
        <v>0</v>
      </c>
      <c r="I245" s="98">
        <f>IF(ISNA(VLOOKUP($A245,'[2]1516 Exp_Rev Access'!$F$7:$FS$306,4,FALSE)),"",VLOOKUP($A245,'[2]1516 Exp_Rev Access'!$F$7:$FS$306,4,FALSE))</f>
        <v>0</v>
      </c>
      <c r="J245" s="98">
        <f>IF(ISNA(VLOOKUP($A245,'[2]1516 Exp_Rev Access'!$F$7:$FS$306,5,FALSE)),"",VLOOKUP($A245,'[2]1516 Exp_Rev Access'!$F$7:$FS$306,5,FALSE))</f>
        <v>0</v>
      </c>
      <c r="K245" s="98">
        <f>IF(ISNA(VLOOKUP($A245,'[2]1516 Exp_Rev Access'!$F$7:$FS$306,6,FALSE)),"",VLOOKUP($A245,'[2]1516 Exp_Rev Access'!$F$7:$FS$306,6,FALSE))</f>
        <v>0</v>
      </c>
      <c r="L245" s="98">
        <f>IF(ISNA(VLOOKUP($A245,'[2]1516 Exp_Rev Access'!$F$7:$FS$306,7,FALSE)),"",VLOOKUP($A245,'[2]1516 Exp_Rev Access'!$F$7:$FS$306,7,FALSE))</f>
        <v>0</v>
      </c>
      <c r="M245" s="90">
        <f t="shared" si="304"/>
        <v>0</v>
      </c>
      <c r="N245" s="72"/>
      <c r="O245" s="73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8"/>
      <c r="AI245" s="98"/>
      <c r="AJ245" s="98"/>
      <c r="AK245" s="98"/>
      <c r="AL245" s="100"/>
      <c r="AM245" s="72"/>
      <c r="AN245" s="94"/>
      <c r="AO245" s="99">
        <f>IF(ISNA(VLOOKUP($A245,'[2]1516 Exp_Rev Access'!$F$7:$GB$306,30,FALSE)),"",VLOOKUP($A245,'[2]1516 Exp_Rev Access'!$F$7:$FS$306,30,FALSE))</f>
        <v>2939058.58</v>
      </c>
      <c r="AP245" s="99">
        <f>IF(ISNA(VLOOKUP($A245,'[2]1516 Exp_Rev Access'!$F$7:$GB$306,31,FALSE)),"",VLOOKUP($A245,'[2]1516 Exp_Rev Access'!$F$7:$FS$306,31,FALSE))</f>
        <v>0</v>
      </c>
      <c r="AQ245" s="99">
        <f>IF(ISNA(VLOOKUP($A245,'[2]1516 Exp_Rev Access'!$F$7:$GB$306,32,FALSE)),"",VLOOKUP($A245,'[2]1516 Exp_Rev Access'!$F$7:$FS$306,32,FALSE))</f>
        <v>0</v>
      </c>
      <c r="AR245" s="99">
        <f>IF(ISNA(VLOOKUP($A245,'[2]1516 Exp_Rev Access'!$F$7:$GB$306,33,FALSE)),"",VLOOKUP($A245,'[2]1516 Exp_Rev Access'!$F$7:$FS$306,33,FALSE))</f>
        <v>0</v>
      </c>
      <c r="AS245" s="99">
        <f>IF(ISNA(VLOOKUP($A245,'[2]1516 Exp_Rev Access'!$F$7:$GB$306,34,FALSE)),"",VLOOKUP($A245,'[2]1516 Exp_Rev Access'!$F$7:$FS$306,34,FALSE))</f>
        <v>0</v>
      </c>
      <c r="AT245" s="101">
        <f t="shared" si="310"/>
        <v>2939058.58</v>
      </c>
      <c r="AU245" s="72">
        <f t="shared" si="311"/>
        <v>0.95430807820493313</v>
      </c>
      <c r="AV245" s="94">
        <f t="shared" si="312"/>
        <v>7053.3456046461397</v>
      </c>
      <c r="AW245" s="99">
        <f>IF(ISNA(VLOOKUP($A245,'[2]1516 Exp_Rev Access'!$F$7:$GB$306,35,FALSE)),"",VLOOKUP($A245,'[2]1516 Exp_Rev Access'!$F$7:$GB$306,35,FALSE))</f>
        <v>0</v>
      </c>
      <c r="AX245" s="99">
        <f>IF(ISNA(VLOOKUP($A245,'[2]1516 Exp_Rev Access'!$F$7:$GB$306,36,FALSE)),"",VLOOKUP($A245,'[2]1516 Exp_Rev Access'!$F$7:$GB$306,36,FALSE))</f>
        <v>0</v>
      </c>
      <c r="AY245" s="99">
        <f>IF(ISNA(VLOOKUP($A245,'[2]1516 Exp_Rev Access'!$F$7:$GB$306,37,FALSE)),"",VLOOKUP($A245,'[2]1516 Exp_Rev Access'!$F$7:$GB$306,37,FALSE))</f>
        <v>0</v>
      </c>
      <c r="AZ245" s="99">
        <f>IF(ISNA(VLOOKUP($A245,'[2]1516 Exp_Rev Access'!$F$7:$GB$306,38,FALSE)),"",VLOOKUP($A245,'[2]1516 Exp_Rev Access'!$F$7:$GB$306,38,FALSE))</f>
        <v>0</v>
      </c>
      <c r="BA245" s="99">
        <f>IF(ISNA(VLOOKUP($A245,'[2]1516 Exp_Rev Access'!$F$7:$GB$306,39,FALSE)),"",VLOOKUP($A245,'[2]1516 Exp_Rev Access'!$F$7:$GB$306,39,FALSE))</f>
        <v>0</v>
      </c>
      <c r="BB245" s="99">
        <f>IF(ISNA(VLOOKUP($A245,'[2]1516 Exp_Rev Access'!$F$7:$GB$306,40,FALSE)),"",VLOOKUP($A245,'[2]1516 Exp_Rev Access'!$F$7:$GB$306,40,FALSE))</f>
        <v>91106.89</v>
      </c>
      <c r="BC245" s="99">
        <f>IF(ISNA(VLOOKUP($A245,'[2]1516 Exp_Rev Access'!$F$7:$GB$306,41,FALSE)),"",VLOOKUP($A245,'[2]1516 Exp_Rev Access'!$F$7:$GB$306,41,FALSE))</f>
        <v>0</v>
      </c>
      <c r="BD245" s="99">
        <f>IF(ISNA(VLOOKUP($A245,'[2]1516 Exp_Rev Access'!$F$7:$GB$306,42,FALSE)),"",VLOOKUP($A245,'[2]1516 Exp_Rev Access'!$F$7:$GB$306,42,FALSE))</f>
        <v>1000</v>
      </c>
      <c r="BE245" s="99">
        <f>IF(ISNA(VLOOKUP($A245,'[2]1516 Exp_Rev Access'!$F$7:$GB$306,43,FALSE)),"",VLOOKUP($A245,'[2]1516 Exp_Rev Access'!$F$7:$GB$306,43,FALSE))</f>
        <v>0</v>
      </c>
      <c r="BF245" s="99">
        <f>IF(ISNA(VLOOKUP($A245,'[2]1516 Exp_Rev Access'!$F$7:$GB$306,44,FALSE)),"",VLOOKUP($A245,'[2]1516 Exp_Rev Access'!$F$7:$GB$306,44,FALSE))</f>
        <v>0</v>
      </c>
      <c r="BG245" s="99">
        <f>IF(ISNA(VLOOKUP($A245,'[2]1516 Exp_Rev Access'!$F$7:$GB$306,45,FALSE)),"",VLOOKUP($A245,'[2]1516 Exp_Rev Access'!$F$7:$GB$306,45,FALSE))</f>
        <v>0</v>
      </c>
      <c r="BH245" s="99">
        <f>IF(ISNA(VLOOKUP($A245,'[2]1516 Exp_Rev Access'!$F$7:$GB$306,46,FALSE)),"",VLOOKUP($A245,'[2]1516 Exp_Rev Access'!$F$7:$GB$306,46,FALSE))</f>
        <v>0</v>
      </c>
      <c r="BI245" s="99">
        <f>IF(ISNA(VLOOKUP($A245,'[2]1516 Exp_Rev Access'!$F$7:$GB$306,47,FALSE)),"",VLOOKUP($A245,'[2]1516 Exp_Rev Access'!$F$7:$GB$306,47,FALSE))</f>
        <v>0</v>
      </c>
      <c r="BJ245" s="99">
        <f>IF(ISNA(VLOOKUP($A245,'[2]1516 Exp_Rev Access'!$F$7:$GB$306,48,FALSE)),"",VLOOKUP($A245,'[2]1516 Exp_Rev Access'!$F$7:$GB$306,48,FALSE))</f>
        <v>0</v>
      </c>
      <c r="BK245" s="99">
        <f>IF(ISNA(VLOOKUP($A245,'[2]1516 Exp_Rev Access'!$F$7:$GB$306,49,FALSE)),"",VLOOKUP($A245,'[2]1516 Exp_Rev Access'!$F$7:$GB$306,49,FALSE))</f>
        <v>0</v>
      </c>
      <c r="BL245" s="99">
        <f>IF(ISNA(VLOOKUP($A245,'[2]1516 Exp_Rev Access'!$F$7:$GB$306,50,FALSE)),"",VLOOKUP($A245,'[2]1516 Exp_Rev Access'!$F$7:$GB$306,50,FALSE))</f>
        <v>0</v>
      </c>
      <c r="BM245" s="99">
        <f>IF(ISNA(VLOOKUP($A245,'[2]1516 Exp_Rev Access'!$F$7:$GB$306,51,FALSE)),"",VLOOKUP($A245,'[2]1516 Exp_Rev Access'!$F$7:$GB$306,51,FALSE))</f>
        <v>0</v>
      </c>
      <c r="BN245" s="99">
        <f>IF(ISNA(VLOOKUP($A245,'[2]1516 Exp_Rev Access'!$F$7:$GB$306,52,FALSE)),"",VLOOKUP($A245,'[2]1516 Exp_Rev Access'!$F$7:$GB$306,52,FALSE))</f>
        <v>0</v>
      </c>
      <c r="BO245" s="99">
        <f>IF(ISNA(VLOOKUP($A245,'[2]1516 Exp_Rev Access'!$F$7:$GB$306,53,FALSE)),"",VLOOKUP($A245,'[2]1516 Exp_Rev Access'!$F$7:$GB$306,53,FALSE))</f>
        <v>0</v>
      </c>
      <c r="BP245" s="99">
        <f>IF(ISNA(VLOOKUP($A245,'[2]1516 Exp_Rev Access'!$F$7:$GB$306,54,FALSE)),"",VLOOKUP($A245,'[2]1516 Exp_Rev Access'!$F$7:$GB$306,54,FALSE))</f>
        <v>0</v>
      </c>
      <c r="BQ245" s="99">
        <f>IF(ISNA(VLOOKUP($A245,'[2]1516 Exp_Rev Access'!$F$7:$GB$306,55,FALSE)),"",VLOOKUP($A245,'[2]1516 Exp_Rev Access'!$F$7:$GB$306,55,FALSE))</f>
        <v>0</v>
      </c>
      <c r="BR245" s="99">
        <f>IF(ISNA(VLOOKUP($A245,'[2]1516 Exp_Rev Access'!$F$7:$GB$306,56,FALSE)),"",VLOOKUP($A245,'[2]1516 Exp_Rev Access'!$F$7:$GB$306,56,FALSE))</f>
        <v>0</v>
      </c>
      <c r="BS245" s="99">
        <f>IF(ISNA(VLOOKUP($A245,'[2]1516 Exp_Rev Access'!$F$7:$GB$306,57,FALSE)),"",VLOOKUP($A245,'[2]1516 Exp_Rev Access'!$F$7:$GB$306,57,FALSE))</f>
        <v>0</v>
      </c>
      <c r="BT245" s="99">
        <f>IF(ISNA(VLOOKUP($A245,'[2]1516 Exp_Rev Access'!$F$7:$GB$306,58,FALSE)),"",VLOOKUP($A245,'[2]1516 Exp_Rev Access'!$F$7:$GB$306,58,FALSE))</f>
        <v>0</v>
      </c>
      <c r="BU245" s="102">
        <f t="shared" si="313"/>
        <v>92106.89</v>
      </c>
      <c r="BV245" s="72">
        <f t="shared" si="314"/>
        <v>2.9906974220749685E-2</v>
      </c>
      <c r="BW245" s="94">
        <f t="shared" si="315"/>
        <v>221.04415752717847</v>
      </c>
      <c r="BX245" s="99">
        <f>IF(ISNA(VLOOKUP($A245,'[2]1516 Exp_Rev Access'!$F$7:$GB$306,59,FALSE)),"",VLOOKUP($A245,'[2]1516 Exp_Rev Access'!$F$7:$GB$306,59,FALSE))</f>
        <v>0</v>
      </c>
      <c r="BY245" s="99">
        <f>IF(ISNA(VLOOKUP($A245,'[2]1516 Exp_Rev Access'!$F$7:$GB$306,60,FALSE)),"",VLOOKUP($A245,'[2]1516 Exp_Rev Access'!$F$7:$GB$306,60,FALSE))</f>
        <v>0</v>
      </c>
      <c r="BZ245" s="99">
        <f>IF(ISNA(VLOOKUP($A245,'[2]1516 Exp_Rev Access'!$F$7:$GB$306,61,FALSE)),"",VLOOKUP($A245,'[2]1516 Exp_Rev Access'!$F$7:$GB$306,61,FALSE))</f>
        <v>0</v>
      </c>
      <c r="CA245" s="99">
        <f>IF(ISNA(VLOOKUP($A245,'[2]1516 Exp_Rev Access'!$F$7:$GB$306,62,FALSE)),"",VLOOKUP($A245,'[2]1516 Exp_Rev Access'!$F$7:$GB$306,62,FALSE))</f>
        <v>0</v>
      </c>
      <c r="CB245" s="99">
        <f>IF(ISNA(VLOOKUP($A245,'[2]1516 Exp_Rev Access'!$F$7:$GB$306,63,FALSE)),"",VLOOKUP($A245,'[2]1516 Exp_Rev Access'!$F$7:$GB$306,63,FALSE))</f>
        <v>0</v>
      </c>
      <c r="CC245" s="99">
        <f>IF(ISNA(VLOOKUP($A245,'[2]1516 Exp_Rev Access'!$F$7:$GB$306,64,FALSE)),"",VLOOKUP($A245,'[2]1516 Exp_Rev Access'!$F$7:$GB$306,64,FALSE))</f>
        <v>0</v>
      </c>
      <c r="CD245" s="101">
        <f t="shared" si="316"/>
        <v>0</v>
      </c>
      <c r="CE245" s="72"/>
      <c r="CF245" s="103"/>
      <c r="CG245" s="99">
        <f>IF(ISNA(VLOOKUP($A245,'[2]1516 Exp_Rev Access'!$F$7:$GB$306,65,FALSE)),"",VLOOKUP($A245,'[2]1516 Exp_Rev Access'!$F$7:$GB$306,65,FALSE))</f>
        <v>0</v>
      </c>
      <c r="CH245" s="99">
        <f>IF(ISNA(VLOOKUP($A245,'[2]1516 Exp_Rev Access'!$F$7:$GB$306,66,FALSE)),"",VLOOKUP($A245,'[2]1516 Exp_Rev Access'!$F$7:$GB$306,66,FALSE))</f>
        <v>0</v>
      </c>
      <c r="CI245" s="99">
        <f>IF(ISNA(VLOOKUP($A245,'[2]1516 Exp_Rev Access'!$F$7:$GB$306,67,FALSE)),"",VLOOKUP($A245,'[2]1516 Exp_Rev Access'!$F$7:$GB$306,67,FALSE))</f>
        <v>0</v>
      </c>
      <c r="CJ245" s="99">
        <f>IF(ISNA(VLOOKUP($A245,'[2]1516 Exp_Rev Access'!$F$7:$GB$306,68,FALSE)),"",VLOOKUP($A245,'[2]1516 Exp_Rev Access'!$F$7:$GB$306,68,FALSE))</f>
        <v>0</v>
      </c>
      <c r="CK245" s="99">
        <f>IF(ISNA(VLOOKUP($A245,'[2]1516 Exp_Rev Access'!$F$7:$GB$306,69,FALSE)),"",VLOOKUP($A245,'[2]1516 Exp_Rev Access'!$F$7:$GB$306,69,FALSE))</f>
        <v>0</v>
      </c>
      <c r="CL245" s="99">
        <f>IF(ISNA(VLOOKUP($A245,'[2]1516 Exp_Rev Access'!$F$7:$GB$306,70,FALSE)),"",VLOOKUP($A245,'[2]1516 Exp_Rev Access'!$F$7:$GB$306,70,FALSE))</f>
        <v>0</v>
      </c>
      <c r="CM245" s="99">
        <f>IF(ISNA(VLOOKUP($A245,'[2]1516 Exp_Rev Access'!$F$7:$GB$306,71,FALSE)),"",VLOOKUP($A245,'[2]1516 Exp_Rev Access'!$F$7:$GB$306,71,FALSE))</f>
        <v>0</v>
      </c>
      <c r="CN245" s="99">
        <f>IF(ISNA(VLOOKUP($A245,'[2]1516 Exp_Rev Access'!$F$7:$GB$306,72,FALSE)),"",VLOOKUP($A245,'[2]1516 Exp_Rev Access'!$F$7:$GB$306,72,FALSE))</f>
        <v>0</v>
      </c>
      <c r="CO245" s="99">
        <f>IF(ISNA(VLOOKUP($A245,'[2]1516 Exp_Rev Access'!$F$7:$GB$306,73,FALSE)),"",VLOOKUP($A245,'[2]1516 Exp_Rev Access'!$F$7:$GB$306,73,FALSE))</f>
        <v>0</v>
      </c>
      <c r="CP245" s="99">
        <f>IF(ISNA(VLOOKUP($A245,'[2]1516 Exp_Rev Access'!$F$7:$GB$306,74,FALSE)),"",VLOOKUP($A245,'[2]1516 Exp_Rev Access'!$F$7:$GB$306,74,FALSE))</f>
        <v>0</v>
      </c>
      <c r="CQ245" s="99">
        <f>IF(ISNA(VLOOKUP($A245,'[2]1516 Exp_Rev Access'!$F$7:$GB$306,75,FALSE)),"",VLOOKUP($A245,'[2]1516 Exp_Rev Access'!$F$7:$GB$306,75,FALSE))</f>
        <v>0</v>
      </c>
      <c r="CR245" s="99">
        <f>IF(ISNA(VLOOKUP($A245,'[2]1516 Exp_Rev Access'!$F$7:$GB$306,76,FALSE)),"",VLOOKUP($A245,'[2]1516 Exp_Rev Access'!$F$7:$GB$306,76,FALSE))</f>
        <v>0</v>
      </c>
      <c r="CS245" s="99">
        <f>IF(ISNA(VLOOKUP($A245,'[2]1516 Exp_Rev Access'!$F$7:$GB$306,77,FALSE)),"",VLOOKUP($A245,'[2]1516 Exp_Rev Access'!$F$7:$GB$306,77,FALSE))</f>
        <v>0</v>
      </c>
      <c r="CT245" s="99">
        <f>IF(ISNA(VLOOKUP($A245,'[2]1516 Exp_Rev Access'!$F$7:$GB$306,78,FALSE)),"",VLOOKUP($A245,'[2]1516 Exp_Rev Access'!$F$7:$GB$306,78,FALSE))</f>
        <v>0</v>
      </c>
      <c r="CU245" s="99">
        <f>IF(ISNA(VLOOKUP($A245,'[2]1516 Exp_Rev Access'!$F$7:$GB$306,79,FALSE)),"",VLOOKUP($A245,'[2]1516 Exp_Rev Access'!$F$7:$GB$306,79,FALSE))</f>
        <v>0</v>
      </c>
      <c r="CV245" s="99">
        <f>IF(ISNA(VLOOKUP($A245,'[2]1516 Exp_Rev Access'!$F$7:$GB$306,80,FALSE)),"",VLOOKUP($A245,'[2]1516 Exp_Rev Access'!$F$7:$GB$306,80,FALSE))</f>
        <v>0</v>
      </c>
      <c r="CW245" s="99">
        <f>IF(ISNA(VLOOKUP($A245,'[2]1516 Exp_Rev Access'!$F$7:$GB$306,81,FALSE)),"",VLOOKUP($A245,'[2]1516 Exp_Rev Access'!$F$7:$GB$306,81,FALSE))</f>
        <v>0</v>
      </c>
      <c r="CX245" s="99">
        <f>IF(ISNA(VLOOKUP($A245,'[2]1516 Exp_Rev Access'!$F$7:$GB$306,82,FALSE)),"",VLOOKUP($A245,'[2]1516 Exp_Rev Access'!$F$7:$GB$306,82,FALSE))</f>
        <v>0</v>
      </c>
      <c r="CY245" s="99">
        <f>IF(ISNA(VLOOKUP($A245,'[2]1516 Exp_Rev Access'!$F$7:$GB$306,83,FALSE)),"",VLOOKUP($A245,'[2]1516 Exp_Rev Access'!$F$7:$GB$306,83,FALSE))</f>
        <v>0</v>
      </c>
      <c r="CZ245" s="99">
        <f>IF(ISNA(VLOOKUP($A245,'[2]1516 Exp_Rev Access'!$F$7:$GB$306,84,FALSE)),"",VLOOKUP($A245,'[2]1516 Exp_Rev Access'!$F$7:$GB$306,84,FALSE))</f>
        <v>0</v>
      </c>
      <c r="DA245" s="99">
        <f>IF(ISNA(VLOOKUP($A245,'[2]1516 Exp_Rev Access'!$F$7:$GB$306,85,FALSE)),"",VLOOKUP($A245,'[2]1516 Exp_Rev Access'!$F$7:$GB$306,85,FALSE))</f>
        <v>0</v>
      </c>
      <c r="DB245" s="99">
        <f>IF(ISNA(VLOOKUP($A245,'[2]1516 Exp_Rev Access'!$F$7:$GB$306,86,FALSE)),"",VLOOKUP($A245,'[2]1516 Exp_Rev Access'!$F$7:$GB$306,86,FALSE))</f>
        <v>0</v>
      </c>
      <c r="DC245" s="99">
        <f>IF(ISNA(VLOOKUP($A245,'[2]1516 Exp_Rev Access'!$F$7:$GB$306,87,FALSE)),"",VLOOKUP($A245,'[2]1516 Exp_Rev Access'!$F$7:$GB$306,87,FALSE))</f>
        <v>0</v>
      </c>
      <c r="DD245" s="99">
        <f>IF(ISNA(VLOOKUP($A245,'[2]1516 Exp_Rev Access'!$F$7:$GB$306,88,FALSE)),"",VLOOKUP($A245,'[2]1516 Exp_Rev Access'!$F$7:$GB$306,88,FALSE))</f>
        <v>0</v>
      </c>
      <c r="DE245" s="99">
        <f>IF(ISNA(VLOOKUP($A245,'[2]1516 Exp_Rev Access'!$F$7:$GB$306,89,FALSE)),"",VLOOKUP($A245,'[2]1516 Exp_Rev Access'!$F$7:$GB$306,89,FALSE))</f>
        <v>0</v>
      </c>
      <c r="DF245" s="99">
        <f>IF(ISNA(VLOOKUP($A245,'[2]1516 Exp_Rev Access'!$F$7:$GB$306,90,FALSE)),"",VLOOKUP($A245,'[2]1516 Exp_Rev Access'!$F$7:$GB$306,90,FALSE))</f>
        <v>48614.16</v>
      </c>
      <c r="DG245" s="99">
        <f>IF(ISNA(VLOOKUP($A245,'[2]1516 Exp_Rev Access'!$F$7:$GB$306,91,FALSE)),"",VLOOKUP($A245,'[2]1516 Exp_Rev Access'!$F$7:$GB$306,91,FALSE))</f>
        <v>0</v>
      </c>
      <c r="DH245" s="99">
        <f>IF(ISNA(VLOOKUP($A245,'[2]1516 Exp_Rev Access'!$F$7:$GB$306,92,FALSE)),"",VLOOKUP($A245,'[2]1516 Exp_Rev Access'!$F$7:$GB$306,92,FALSE))</f>
        <v>0</v>
      </c>
      <c r="DI245" s="99">
        <f>IF(ISNA(VLOOKUP($A245,'[2]1516 Exp_Rev Access'!$F$7:$GB$306,93,FALSE)),"",VLOOKUP($A245,'[2]1516 Exp_Rev Access'!$F$7:$GB$306,93,FALSE))</f>
        <v>0</v>
      </c>
      <c r="DJ245" s="99">
        <f>IF(ISNA(VLOOKUP($A245,'[2]1516 Exp_Rev Access'!$F$7:$GB$306,94,FALSE)),"",VLOOKUP($A245,'[2]1516 Exp_Rev Access'!$F$7:$GB$306,94,FALSE))</f>
        <v>0</v>
      </c>
      <c r="DK245" s="99">
        <f>IF(ISNA(VLOOKUP($A245,'[2]1516 Exp_Rev Access'!$F$7:$GB$306,95,FALSE)),"",VLOOKUP($A245,'[2]1516 Exp_Rev Access'!$F$7:$GB$306,95,FALSE))</f>
        <v>0</v>
      </c>
      <c r="DL245" s="99">
        <f>IF(ISNA(VLOOKUP($A245,'[2]1516 Exp_Rev Access'!$F$7:$GB$306,96,FALSE)),"",VLOOKUP($A245,'[2]1516 Exp_Rev Access'!$F$7:$GB$306,96,FALSE))</f>
        <v>0</v>
      </c>
      <c r="DM245" s="99">
        <f>IF(ISNA(VLOOKUP($A245,'[2]1516 Exp_Rev Access'!$F$7:$GB$306,97,FALSE)),"",VLOOKUP($A245,'[2]1516 Exp_Rev Access'!$F$7:$GB$306,97,FALSE))</f>
        <v>0</v>
      </c>
      <c r="DN245" s="99">
        <f>IF(ISNA(VLOOKUP($A245,'[2]1516 Exp_Rev Access'!$F$7:$GB$306,98,FALSE)),"",VLOOKUP($A245,'[2]1516 Exp_Rev Access'!$F$7:$GB$306,98,FALSE))</f>
        <v>0</v>
      </c>
      <c r="DO245" s="99">
        <f>IF(ISNA(VLOOKUP($A245,'[2]1516 Exp_Rev Access'!$F$7:$GB$306,99,FALSE)),"",VLOOKUP($A245,'[2]1516 Exp_Rev Access'!$F$7:$GB$306,99,FALSE))</f>
        <v>0</v>
      </c>
      <c r="DP245" s="99">
        <f>IF(ISNA(VLOOKUP($A245,'[2]1516 Exp_Rev Access'!$F$7:$GB$306,100,FALSE)),"",VLOOKUP($A245,'[2]1516 Exp_Rev Access'!$F$7:$GB$306,100,FALSE))</f>
        <v>0</v>
      </c>
      <c r="DQ245" s="99">
        <f>IF(ISNA(VLOOKUP($A245,'[2]1516 Exp_Rev Access'!$F$7:$GB$306,101,FALSE)),"",VLOOKUP($A245,'[2]1516 Exp_Rev Access'!$F$7:$GB$306,101,FALSE))</f>
        <v>0</v>
      </c>
      <c r="DR245" s="99">
        <f>IF(ISNA(VLOOKUP($A245,'[2]1516 Exp_Rev Access'!$F$7:$GB$306,102,FALSE)),"",VLOOKUP($A245,'[2]1516 Exp_Rev Access'!$F$7:$GB$306,102,FALSE))</f>
        <v>0</v>
      </c>
      <c r="DS245" s="99">
        <f>IF(ISNA(VLOOKUP($A245,'[2]1516 Exp_Rev Access'!$F$7:$GB$306,103,FALSE)),"",VLOOKUP($A245,'[2]1516 Exp_Rev Access'!$F$7:$GB$306,103,FALSE))</f>
        <v>0</v>
      </c>
      <c r="DT245" s="99">
        <f>IF(ISNA(VLOOKUP($A245,'[2]1516 Exp_Rev Access'!$F$7:$GB$306,104,FALSE)),"",VLOOKUP($A245,'[2]1516 Exp_Rev Access'!$F$7:$GB$306,104,FALSE))</f>
        <v>0</v>
      </c>
      <c r="DU245" s="99">
        <f>IF(ISNA(VLOOKUP($A245,'[2]1516 Exp_Rev Access'!$F$7:$GB$306,105,FALSE)),"",VLOOKUP($A245,'[2]1516 Exp_Rev Access'!$F$7:$GB$306,105,FALSE))</f>
        <v>0</v>
      </c>
      <c r="DV245" s="99">
        <f>IF(ISNA(VLOOKUP($A245,'[2]1516 Exp_Rev Access'!$F$7:$GB$306,106,FALSE)),"",VLOOKUP($A245,'[2]1516 Exp_Rev Access'!$F$7:$GB$306,106,FALSE))</f>
        <v>0</v>
      </c>
      <c r="DW245" s="99">
        <f>IF(ISNA(VLOOKUP($A245,'[2]1516 Exp_Rev Access'!$F$7:$GB$306,107,FALSE)),"",VLOOKUP($A245,'[2]1516 Exp_Rev Access'!$F$7:$GB$306,107,FALSE))</f>
        <v>0</v>
      </c>
      <c r="DX245" s="99">
        <f>IF(ISNA(VLOOKUP($A245,'[2]1516 Exp_Rev Access'!$F$7:$GB$306,108,FALSE)),"",VLOOKUP($A245,'[2]1516 Exp_Rev Access'!$F$7:$GB$306,108,FALSE))</f>
        <v>0</v>
      </c>
      <c r="DY245" s="99">
        <f>IF(ISNA(VLOOKUP($A245,'[2]1516 Exp_Rev Access'!$F$7:$GB$306,109,FALSE)),"",VLOOKUP($A245,'[2]1516 Exp_Rev Access'!$F$7:$GB$306,109,FALSE))</f>
        <v>0</v>
      </c>
      <c r="DZ245" s="99">
        <f>IF(ISNA(VLOOKUP($A245,'[2]1516 Exp_Rev Access'!$F$7:$GB$306,110,FALSE)),"",VLOOKUP($A245,'[2]1516 Exp_Rev Access'!$F$7:$GB$306,110,FALSE))</f>
        <v>0</v>
      </c>
      <c r="EA245" s="99">
        <f>IF(ISNA(VLOOKUP($A245,'[2]1516 Exp_Rev Access'!$F$7:$GB$306,111,FALSE)),"",VLOOKUP($A245,'[2]1516 Exp_Rev Access'!$F$7:$GB$306,111,FALSE))</f>
        <v>0</v>
      </c>
      <c r="EB245" s="99">
        <f>IF(ISNA(VLOOKUP($A245,'[2]1516 Exp_Rev Access'!$F$7:$GB$306,112,FALSE)),"",VLOOKUP($A245,'[2]1516 Exp_Rev Access'!$F$7:$GB$306,112,FALSE))</f>
        <v>0</v>
      </c>
      <c r="EC245" s="99">
        <f>IF(ISNA(VLOOKUP($A245,'[2]1516 Exp_Rev Access'!$F$7:$GB$306,113,FALSE)),"",VLOOKUP($A245,'[2]1516 Exp_Rev Access'!$F$7:$GB$306,113,FALSE))</f>
        <v>0</v>
      </c>
      <c r="ED245" s="99">
        <f>IF(ISNA(VLOOKUP($A245,'[2]1516 Exp_Rev Access'!$F$7:$GB$306,114,FALSE)),"",VLOOKUP($A245,'[2]1516 Exp_Rev Access'!$F$7:$GB$306,114,FALSE))</f>
        <v>0</v>
      </c>
      <c r="EE245" s="99">
        <f>IF(ISNA(VLOOKUP($A245,'[2]1516 Exp_Rev Access'!$F$7:$GB$306,115,FALSE)),"",VLOOKUP($A245,'[2]1516 Exp_Rev Access'!$F$7:$GB$306,115,FALSE))</f>
        <v>0</v>
      </c>
      <c r="EF245" s="99">
        <f>IF(ISNA(VLOOKUP($A245,'[2]1516 Exp_Rev Access'!$F$7:$GB$306,116,FALSE)),"",VLOOKUP($A245,'[2]1516 Exp_Rev Access'!$F$7:$GB$306,116,FALSE))</f>
        <v>0</v>
      </c>
      <c r="EG245" s="99">
        <f>IF(ISNA(VLOOKUP($A245,'[2]1516 Exp_Rev Access'!$F$7:$GB$306,117,FALSE)),"",VLOOKUP($A245,'[2]1516 Exp_Rev Access'!$F$7:$GB$306,117,FALSE))</f>
        <v>0</v>
      </c>
      <c r="EH245" s="99">
        <f>IF(ISNA(VLOOKUP($A245,'[2]1516 Exp_Rev Access'!$F$7:$GB$306,118,FALSE)),"",VLOOKUP($A245,'[2]1516 Exp_Rev Access'!$F$7:$GB$306,118,FALSE))</f>
        <v>0</v>
      </c>
      <c r="EI245" s="99">
        <f>IF(ISNA(VLOOKUP($A245,'[2]1516 Exp_Rev Access'!$F$7:$GB$306,119,FALSE)),"",VLOOKUP($A245,'[2]1516 Exp_Rev Access'!$F$7:$GB$306,119,FALSE))</f>
        <v>0</v>
      </c>
      <c r="EJ245" s="99">
        <f>IF(ISNA(VLOOKUP($A245,'[2]1516 Exp_Rev Access'!$F$7:$GB$306,120,FALSE)),"",VLOOKUP($A245,'[2]1516 Exp_Rev Access'!$F$7:$GB$306,120,FALSE))</f>
        <v>0</v>
      </c>
      <c r="EK245" s="99">
        <f>IF(ISNA(VLOOKUP($A245,'[2]1516 Exp_Rev Access'!$F$7:$GB$306,121,FALSE)),"",VLOOKUP($A245,'[2]1516 Exp_Rev Access'!$F$7:$GB$306,121,FALSE))</f>
        <v>0</v>
      </c>
      <c r="EL245" s="99">
        <f>IF(ISNA(VLOOKUP($A245,'[2]1516 Exp_Rev Access'!$F$7:$GB$306,122,FALSE)),"",VLOOKUP($A245,'[2]1516 Exp_Rev Access'!$F$7:$GB$306,122,FALSE))</f>
        <v>0</v>
      </c>
      <c r="EM245" s="99">
        <f>IF(ISNA(VLOOKUP($A245,'[2]1516 Exp_Rev Access'!$F$7:$GB$306,123,FALSE)),"",VLOOKUP($A245,'[2]1516 Exp_Rev Access'!$F$7:$GB$306,123,FALSE))</f>
        <v>0</v>
      </c>
      <c r="EN245" s="99">
        <f>IF(ISNA(VLOOKUP($A245,'[2]1516 Exp_Rev Access'!$F$7:$GB$306,124,FALSE)),"",VLOOKUP($A245,'[2]1516 Exp_Rev Access'!$F$7:$GB$306,124,FALSE))</f>
        <v>0</v>
      </c>
      <c r="EO245" s="99">
        <f>IF(ISNA(VLOOKUP($A245,'[2]1516 Exp_Rev Access'!$F$7:$GB$306,125,FALSE)),"",VLOOKUP($A245,'[2]1516 Exp_Rev Access'!$F$7:$GB$306,125,FALSE))</f>
        <v>0</v>
      </c>
      <c r="EP245" s="99">
        <f>IF(ISNA(VLOOKUP($A245,'[2]1516 Exp_Rev Access'!$F$7:$GB$306,126,FALSE)),"",VLOOKUP($A245,'[2]1516 Exp_Rev Access'!$F$7:$GB$306,126,FALSE))</f>
        <v>0</v>
      </c>
      <c r="EQ245" s="99">
        <f>IF(ISNA(VLOOKUP($A245,'[2]1516 Exp_Rev Access'!$F$7:$GB$306,127,FALSE)),"",VLOOKUP($A245,'[2]1516 Exp_Rev Access'!$F$7:$GB$306,127,FALSE))</f>
        <v>0</v>
      </c>
      <c r="ER245" s="99">
        <f>IF(ISNA(VLOOKUP($A245,'[2]1516 Exp_Rev Access'!$F$7:$GB$306,128,FALSE)),"",VLOOKUP($A245,'[2]1516 Exp_Rev Access'!$F$7:$GB$306,128,FALSE))</f>
        <v>0</v>
      </c>
      <c r="ES245" s="99">
        <f>IF(ISNA(VLOOKUP($A245,'[2]1516 Exp_Rev Access'!$F$7:$GB$306,129,FALSE)),"",VLOOKUP($A245,'[2]1516 Exp_Rev Access'!$F$7:$GB$306,129,FALSE))</f>
        <v>0</v>
      </c>
      <c r="ET245" s="99">
        <f>IF(ISNA(VLOOKUP($A245,'[2]1516 Exp_Rev Access'!$F$7:$GB$306,130,FALSE)),"",VLOOKUP($A245,'[2]1516 Exp_Rev Access'!$F$7:$GB$306,130,FALSE))</f>
        <v>0</v>
      </c>
      <c r="EU245" s="99">
        <f>IF(ISNA(VLOOKUP($A245,'[2]1516 Exp_Rev Access'!$F$7:$GB$306,131,FALSE)),"",VLOOKUP($A245,'[2]1516 Exp_Rev Access'!$F$7:$GB$306,131,FALSE))</f>
        <v>0</v>
      </c>
      <c r="EV245" s="99">
        <f>IF(ISNA(VLOOKUP($A245,'[2]1516 Exp_Rev Access'!$F$7:$GB$306,132,FALSE)),"",VLOOKUP($A245,'[2]1516 Exp_Rev Access'!$F$7:$GB$306,132,FALSE))</f>
        <v>0</v>
      </c>
      <c r="EW245" s="99">
        <f>IF(ISNA(VLOOKUP($A245,'[2]1516 Exp_Rev Access'!$F$7:$GB$306,133,FALSE)),"",VLOOKUP($A245,'[2]1516 Exp_Rev Access'!$F$7:$GB$306,133,FALSE))</f>
        <v>0</v>
      </c>
      <c r="EX245" s="99">
        <f>IF(ISNA(VLOOKUP($A245,'[2]1516 Exp_Rev Access'!$F$7:$GB$306,134,FALSE)),"",VLOOKUP($A245,'[2]1516 Exp_Rev Access'!$F$7:$GB$306,134,FALSE))</f>
        <v>0</v>
      </c>
      <c r="EY245" s="99">
        <f>IF(ISNA(VLOOKUP($A245,'[2]1516 Exp_Rev Access'!$F$7:$GB$306,135,FALSE)),"",VLOOKUP($A245,'[2]1516 Exp_Rev Access'!$F$7:$GB$306,135,FALSE))</f>
        <v>0</v>
      </c>
      <c r="EZ245" s="99">
        <f>IF(ISNA(VLOOKUP($A245,'[2]1516 Exp_Rev Access'!$F$7:$GB$306,136,FALSE)),"",VLOOKUP($A245,'[2]1516 Exp_Rev Access'!$F$7:$GB$306,136,FALSE))</f>
        <v>0</v>
      </c>
      <c r="FA245" s="99">
        <f>IF(ISNA(VLOOKUP($A245,'[2]1516 Exp_Rev Access'!$F$7:$GB$306,137,FALSE)),"",VLOOKUP($A245,'[2]1516 Exp_Rev Access'!$F$7:$GB$306,137,FALSE))</f>
        <v>0</v>
      </c>
      <c r="FB245" s="99">
        <f>IF(ISNA(VLOOKUP($A245,'[2]1516 Exp_Rev Access'!$F$7:$GB$306,138,FALSE)),"",VLOOKUP($A245,'[2]1516 Exp_Rev Access'!$F$7:$GB$306,138,FALSE))</f>
        <v>0</v>
      </c>
      <c r="FC245" s="99">
        <f>IF(ISNA(VLOOKUP($A245,'[2]1516 Exp_Rev Access'!$F$7:$GB$306,139,FALSE)),"",VLOOKUP($A245,'[2]1516 Exp_Rev Access'!$F$7:$GB$306,139,FALSE))</f>
        <v>0</v>
      </c>
      <c r="FD245" s="99">
        <f>IF(ISNA(VLOOKUP($A245,'[2]1516 Exp_Rev Access'!$F$7:$FS$306,140,FALSE)),"",VLOOKUP($A245,'[2]1516 Exp_Rev Access'!$F$7:$FS$306,140,FALSE))</f>
        <v>0</v>
      </c>
      <c r="FE245" s="99">
        <f>IF(ISNA(VLOOKUP($A245,'[2]1516 Exp_Rev Access'!$F$7:$FS$306,141,FALSE)),"",VLOOKUP($A245,'[2]1516 Exp_Rev Access'!$F$7:$FS$306,141,FALSE))</f>
        <v>0</v>
      </c>
      <c r="FF245" s="99">
        <f>IF(ISNA(VLOOKUP($A245,'[2]1516 Exp_Rev Access'!$F$7:$FS$306,142,FALSE)),"",VLOOKUP($A245,'[2]1516 Exp_Rev Access'!$F$7:$FS$306,142,FALSE))</f>
        <v>0</v>
      </c>
      <c r="FG245" s="99">
        <f>IF(ISNA(VLOOKUP($A245,'[2]1516 Exp_Rev Access'!$F$7:$FS$306,143,FALSE)),"",VLOOKUP($A245,'[2]1516 Exp_Rev Access'!$F$7:$FS$306,143,FALSE))</f>
        <v>0</v>
      </c>
      <c r="FH245" s="99">
        <f>IF(ISNA(VLOOKUP($A245,'[2]1516 Exp_Rev Access'!$F$7:$FS$306,144,FALSE)),"",VLOOKUP($A245,'[2]1516 Exp_Rev Access'!$F$7:$FS$306,144,FALSE))</f>
        <v>0</v>
      </c>
      <c r="FI245" s="99">
        <f>IF(ISNA(VLOOKUP($A245,'[2]1516 Exp_Rev Access'!$F$7:$FS$306,145,FALSE)),"",VLOOKUP($A245,'[2]1516 Exp_Rev Access'!$F$7:$FS$306,145,FALSE))</f>
        <v>0</v>
      </c>
      <c r="FJ245" s="99">
        <f>IF(ISNA(VLOOKUP($A245,'[2]1516 Exp_Rev Access'!$F$7:$FS$306,146,FALSE)),"",VLOOKUP($A245,'[2]1516 Exp_Rev Access'!$F$7:$FS$306,146,FALSE))</f>
        <v>0</v>
      </c>
      <c r="FK245" s="99">
        <f>IF(ISNA(VLOOKUP($A245,'[2]1516 Exp_Rev Access'!$F$7:$FS$306,147,FALSE)),"",VLOOKUP($A245,'[2]1516 Exp_Rev Access'!$F$7:$FS$306,147,FALSE))</f>
        <v>0</v>
      </c>
      <c r="FL245" s="99">
        <f>IF(ISNA(VLOOKUP($A245,'[2]1516 Exp_Rev Access'!$F$7:$FS$306,148,FALSE)),"",VLOOKUP($A245,'[2]1516 Exp_Rev Access'!$F$7:$FS$306,148,FALSE))</f>
        <v>0</v>
      </c>
      <c r="FM245" s="99">
        <f>IF(ISNA(VLOOKUP($A245,'[2]1516 Exp_Rev Access'!$F$7:$FS$306,149,FALSE)),"",VLOOKUP($A245,'[2]1516 Exp_Rev Access'!$F$7:$FS$306,149,FALSE))</f>
        <v>0</v>
      </c>
      <c r="FN245" s="99">
        <f>IF(ISNA(VLOOKUP($A245,'[2]1516 Exp_Rev Access'!$F$7:$FS$306,150,FALSE)),"",VLOOKUP($A245,'[2]1516 Exp_Rev Access'!$F$7:$FS$306,150,FALSE))</f>
        <v>0</v>
      </c>
      <c r="FO245" s="99">
        <f>IF(ISNA(VLOOKUP($A245,'[2]1516 Exp_Rev Access'!$F$7:$FS$306,151,FALSE)),"",VLOOKUP($A245,'[2]1516 Exp_Rev Access'!$F$7:$FS$306,151,FALSE))</f>
        <v>0</v>
      </c>
      <c r="FP245" s="99">
        <f>IF(ISNA(VLOOKUP($A245,'[2]1516 Exp_Rev Access'!$F$7:$FS$306,152,FALSE)),"",VLOOKUP($A245,'[2]1516 Exp_Rev Access'!$F$7:$FS$306,152,FALSE))</f>
        <v>0</v>
      </c>
      <c r="FQ245" s="99">
        <f>IF(ISNA(VLOOKUP($A245,'[2]1516 Exp_Rev Access'!$F$7:$FS$306,153,FALSE)),"",VLOOKUP($A245,'[2]1516 Exp_Rev Access'!$F$7:$FS$306,153,FALSE))</f>
        <v>0</v>
      </c>
      <c r="FR245" s="101">
        <f t="shared" si="319"/>
        <v>48614.16</v>
      </c>
      <c r="FS245" s="72">
        <f t="shared" si="320"/>
        <v>1.5784947574317195E-2</v>
      </c>
      <c r="FT245" s="94">
        <f t="shared" si="321"/>
        <v>116.66745062276513</v>
      </c>
      <c r="FU245" s="99">
        <f>IF(ISNA(VLOOKUP($A245,'[2]1516 Exp_Rev Access'!$F$7:$GB$306,154,FALSE)),"",VLOOKUP($A245,'[2]1516 Exp_Rev Access'!$F$7:$GB$306,154,FALSE))</f>
        <v>0</v>
      </c>
      <c r="FV245" s="99">
        <f>IF(ISNA(VLOOKUP($A245,'[2]1516 Exp_Rev Access'!$F$7:$GB$306,155,FALSE)),"",VLOOKUP($A245,'[2]1516 Exp_Rev Access'!$F$7:$GB$306,155,FALSE))</f>
        <v>0</v>
      </c>
      <c r="FW245" s="99">
        <f>IF(ISNA(VLOOKUP($A245,'[2]1516 Exp_Rev Access'!$F$7:$GB$306,156,FALSE)),"",VLOOKUP($A245,'[2]1516 Exp_Rev Access'!$F$7:$GB$306,156,FALSE))</f>
        <v>0</v>
      </c>
      <c r="FX245" s="99">
        <f>IF(ISNA(VLOOKUP($A245,'[2]1516 Exp_Rev Access'!$F$7:$GB$306,157,FALSE)),"",VLOOKUP($A245,'[2]1516 Exp_Rev Access'!$F$7:$GB$306,157,FALSE))</f>
        <v>0</v>
      </c>
      <c r="FY245" s="99">
        <f>IF(ISNA(VLOOKUP($A245,'[2]1516 Exp_Rev Access'!$F$7:$GB$306,158,FALSE)),"",VLOOKUP($A245,'[2]1516 Exp_Rev Access'!$F$7:$GB$306,158,FALSE))</f>
        <v>0</v>
      </c>
      <c r="FZ245" s="99">
        <f>IF(ISNA(VLOOKUP($A245,'[2]1516 Exp_Rev Access'!$F$7:$GB$306,159,FALSE)),"",VLOOKUP($A245,'[2]1516 Exp_Rev Access'!$F$7:$GB$306,159,FALSE))</f>
        <v>0</v>
      </c>
      <c r="GA245" s="99">
        <f>IF(ISNA(VLOOKUP($A245,'[2]1516 Exp_Rev Access'!$F$7:$GB$306,160,FALSE)),"",VLOOKUP($A245,'[2]1516 Exp_Rev Access'!$F$7:$GB$306,160,FALSE))</f>
        <v>0</v>
      </c>
      <c r="GB245" s="99">
        <f>IF(ISNA(VLOOKUP($A245,'[2]1516 Exp_Rev Access'!$F$7:$GB$306,161,FALSE)),"",VLOOKUP($A245,'[2]1516 Exp_Rev Access'!$F$7:$GB$306,161,FALSE))</f>
        <v>0</v>
      </c>
      <c r="GC245" s="99">
        <f>IF(ISNA(VLOOKUP($A245,'[2]1516 Exp_Rev Access'!$F$7:$GB$306,162,FALSE)),"",VLOOKUP($A245,'[2]1516 Exp_Rev Access'!$F$7:$GB$306,162,FALSE))</f>
        <v>0</v>
      </c>
      <c r="GD245" s="99">
        <f>IF(ISNA(VLOOKUP($A245,'[2]1516 Exp_Rev Access'!$F$7:$GB$306,163,FALSE)),"",VLOOKUP($A245,'[2]1516 Exp_Rev Access'!$F$7:$GB$306,163,FALSE))</f>
        <v>0</v>
      </c>
      <c r="GE245" s="99">
        <f>IF(ISNA(VLOOKUP($A245,'[2]1516 Exp_Rev Access'!$F$7:$GB$306,164,FALSE)),"",VLOOKUP($A245,'[2]1516 Exp_Rev Access'!$F$7:$GB$306,164,FALSE))</f>
        <v>0</v>
      </c>
      <c r="GF245" s="99">
        <f>IF(ISNA(VLOOKUP($A245,'[2]1516 Exp_Rev Access'!$F$7:$GB$306,165,FALSE)),"",VLOOKUP($A245,'[2]1516 Exp_Rev Access'!$F$7:$GB$306,165,FALSE))</f>
        <v>0</v>
      </c>
      <c r="GG245" s="99">
        <f>IF(ISNA(VLOOKUP($A245,'[2]1516 Exp_Rev Access'!$F$7:$GB$306,166,FALSE)),"",VLOOKUP($A245,'[2]1516 Exp_Rev Access'!$F$7:$GB$306,166,FALSE))</f>
        <v>0</v>
      </c>
      <c r="GH245" s="99">
        <f>IF(ISNA(VLOOKUP($A245,'[2]1516 Exp_Rev Access'!$F$7:$GB$306,167,FALSE)),"",VLOOKUP($A245,'[2]1516 Exp_Rev Access'!$F$7:$GB$306,167,FALSE))</f>
        <v>0</v>
      </c>
      <c r="GI245" s="99">
        <f>IF(ISNA(VLOOKUP($A245,'[2]1516 Exp_Rev Access'!$F$7:$GB$306,168,FALSE)),"",VLOOKUP($A245,'[2]1516 Exp_Rev Access'!$F$7:$GB$306,168,FALSE))</f>
        <v>0</v>
      </c>
      <c r="GJ245" s="99">
        <f>IF(ISNA(VLOOKUP($A245,'[2]1516 Exp_Rev Access'!$F$7:$GB$306,169,FALSE)),"",VLOOKUP($A245,'[2]1516 Exp_Rev Access'!$F$7:$GB$306,169,FALSE))</f>
        <v>0</v>
      </c>
      <c r="GK245" s="99">
        <f>IF(ISNA(VLOOKUP($A245,'[2]1516 Exp_Rev Access'!$F$7:$GB$306,170,FALSE)),"",VLOOKUP($A245,'[2]1516 Exp_Rev Access'!$F$7:$GB$306,170,FALSE))</f>
        <v>0</v>
      </c>
      <c r="GL245" s="99">
        <f>IF(ISNA(VLOOKUP($A245,'[2]1516 Exp_Rev Access'!$F$7:$GB$306,171,FALSE)),"",VLOOKUP($A245,'[2]1516 Exp_Rev Access'!$F$7:$GB$306,171,FALSE))</f>
        <v>0</v>
      </c>
      <c r="GM245" s="99">
        <f>IF(ISNA(VLOOKUP($A245,'[2]1516 Exp_Rev Access'!$F$7:$GB$306,172,FALSE)),"",VLOOKUP($A245,'[2]1516 Exp_Rev Access'!$F$7:$GB$306,172,FALSE))</f>
        <v>0</v>
      </c>
      <c r="GN245" s="99">
        <f>IF(ISNA(VLOOKUP($A245,'[2]1516 Exp_Rev Access'!$F$7:$GB$306,173,FALSE)),"",VLOOKUP($A245,'[2]1516 Exp_Rev Access'!$F$7:$GB$306,173,FALSE))</f>
        <v>0</v>
      </c>
      <c r="GO245" s="99">
        <f>IF(ISNA(VLOOKUP($A245,'[2]1516 Exp_Rev Access'!$F$7:$GB$306,174,FALSE)),"",VLOOKUP($A245,'[2]1516 Exp_Rev Access'!$F$7:$GB$306,174,FALSE))</f>
        <v>0</v>
      </c>
      <c r="GP245" s="99">
        <f>IF(ISNA(VLOOKUP($A245,'[2]1516 Exp_Rev Access'!$F$7:$GB$306,175,FALSE)),"",VLOOKUP($A245,'[2]1516 Exp_Rev Access'!$F$7:$GB$306,175,FALSE))</f>
        <v>0</v>
      </c>
      <c r="GQ245" s="99">
        <f>IF(ISNA(VLOOKUP($A245,'[2]1516 Exp_Rev Access'!$F$7:$GB$306,176,FALSE)),"",VLOOKUP($A245,'[2]1516 Exp_Rev Access'!$F$7:$GB$306,176,FALSE))</f>
        <v>0</v>
      </c>
      <c r="GR245" s="99">
        <f>IF(ISNA(VLOOKUP($A245,'[2]1516 Exp_Rev Access'!$F$7:$GB$306,177,FALSE)),"",VLOOKUP($A245,'[2]1516 Exp_Rev Access'!$F$7:$GB$306,177,FALSE))</f>
        <v>0</v>
      </c>
      <c r="GS245" s="99">
        <f>IF(ISNA(VLOOKUP($A245,'[2]1516 Exp_Rev Access'!$F$7:$GB$306,178,FALSE)),"",VLOOKUP($A245,'[2]1516 Exp_Rev Access'!$F$7:$GB$306,178,FALSE))</f>
        <v>0</v>
      </c>
      <c r="GT245" s="101">
        <f t="shared" si="322"/>
        <v>0</v>
      </c>
      <c r="GU245" s="72"/>
      <c r="GV245" s="84">
        <f t="shared" si="324"/>
        <v>0</v>
      </c>
      <c r="GW245"/>
      <c r="GX245"/>
      <c r="GY245"/>
    </row>
    <row r="246" spans="1:207" customFormat="1" ht="12" customHeight="1" x14ac:dyDescent="0.2">
      <c r="A246" s="96" t="s">
        <v>593</v>
      </c>
      <c r="B246" s="69" t="s">
        <v>594</v>
      </c>
      <c r="C246" s="80">
        <f>IF(ISNA(VLOOKUP($A246,'[2]1516 enrollment_Rev_Exp by size'!$A$6:$G$320,3,FALSE)),"",VLOOKUP($A246,'[2]1516 enrollment_Rev_Exp by size'!$A$6:$G$320,3,FALSE))</f>
        <v>341.96000000000004</v>
      </c>
      <c r="D246" s="97">
        <v>4814278.87</v>
      </c>
      <c r="E246" s="80">
        <f t="shared" si="302"/>
        <v>4814278.87</v>
      </c>
      <c r="F246" s="80">
        <f t="shared" si="303"/>
        <v>0</v>
      </c>
      <c r="G246" s="98">
        <f>IF(ISNA(VLOOKUP($A246,'[2]1516 Exp_Rev Access'!$F$7:$FS$306,2,FALSE)),"",VLOOKUP($A246,'[2]1516 Exp_Rev Access'!$F$7:$FS$306,2,FALSE))</f>
        <v>645360.39</v>
      </c>
      <c r="H246" s="98">
        <f>IF(ISNA(VLOOKUP($A246,'[2]1516 Exp_Rev Access'!$F$7:$FS$306,3,FALSE)),"",VLOOKUP($A246,'[2]1516 Exp_Rev Access'!$F$7:$FS$306,3,FALSE))</f>
        <v>0</v>
      </c>
      <c r="I246" s="98">
        <f>IF(ISNA(VLOOKUP($A246,'[2]1516 Exp_Rev Access'!$F$7:$FS$306,4,FALSE)),"",VLOOKUP($A246,'[2]1516 Exp_Rev Access'!$F$7:$FS$306,4,FALSE))</f>
        <v>934.84</v>
      </c>
      <c r="J246" s="98">
        <f>IF(ISNA(VLOOKUP($A246,'[2]1516 Exp_Rev Access'!$F$7:$FS$306,5,FALSE)),"",VLOOKUP($A246,'[2]1516 Exp_Rev Access'!$F$7:$FS$306,5,FALSE))</f>
        <v>11061.52</v>
      </c>
      <c r="K246" s="98">
        <f>IF(ISNA(VLOOKUP($A246,'[2]1516 Exp_Rev Access'!$F$7:$FS$306,6,FALSE)),"",VLOOKUP($A246,'[2]1516 Exp_Rev Access'!$F$7:$FS$306,6,FALSE))</f>
        <v>0</v>
      </c>
      <c r="L246" s="98">
        <f>IF(ISNA(VLOOKUP($A246,'[2]1516 Exp_Rev Access'!$F$7:$FS$306,7,FALSE)),"",VLOOKUP($A246,'[2]1516 Exp_Rev Access'!$F$7:$FS$306,7,FALSE))</f>
        <v>0</v>
      </c>
      <c r="M246" s="90">
        <f t="shared" si="304"/>
        <v>657356.75</v>
      </c>
      <c r="N246" s="72">
        <f t="shared" si="305"/>
        <v>0.13654313922201186</v>
      </c>
      <c r="O246" s="73">
        <f t="shared" si="306"/>
        <v>1922.3205930518188</v>
      </c>
      <c r="P246" s="99">
        <f>IF(ISNA(VLOOKUP($A246,'[2]1516 Exp_Rev Access'!$F$7:$FS$306,8,FALSE)),"",VLOOKUP($A246,'[2]1516 Exp_Rev Access'!$F$7:$FS$306,8,FALSE))</f>
        <v>1685</v>
      </c>
      <c r="Q246" s="99">
        <f>IF(ISNA(VLOOKUP($A246,'[2]1516 Exp_Rev Access'!$F$7:$FS$306,9,FALSE)),"",VLOOKUP($A246,'[2]1516 Exp_Rev Access'!$F$7:$FS$306,9,FALSE))</f>
        <v>0</v>
      </c>
      <c r="R246" s="99">
        <f>IF(ISNA(VLOOKUP($A246,'[2]1516 Exp_Rev Access'!$F$7:$FS$306,10,FALSE)),"",VLOOKUP($A246,'[2]1516 Exp_Rev Access'!$F$7:$FS$306,10,FALSE))</f>
        <v>0</v>
      </c>
      <c r="S246" s="99">
        <f>IF(ISNA(VLOOKUP($A246,'[2]1516 Exp_Rev Access'!$F$7:$FS$306,11,FALSE)),"",VLOOKUP($A246,'[2]1516 Exp_Rev Access'!$F$7:$FS$306,11,FALSE))</f>
        <v>0</v>
      </c>
      <c r="T246" s="99">
        <f>IF(ISNA(VLOOKUP($A246,'[2]1516 Exp_Rev Access'!$F$7:$FS$306,12,FALSE)),"",VLOOKUP($A246,'[2]1516 Exp_Rev Access'!$F$7:$FS$306,12,FALSE))</f>
        <v>7150</v>
      </c>
      <c r="U246" s="99">
        <f>IF(ISNA(VLOOKUP($A246,'[2]1516 Exp_Rev Access'!$F$7:$FS$306,13,FALSE)),"",VLOOKUP($A246,'[2]1516 Exp_Rev Access'!$F$7:$FS$306,13,FALSE))</f>
        <v>0</v>
      </c>
      <c r="V246" s="99">
        <f>IF(ISNA(VLOOKUP($A246,'[2]1516 Exp_Rev Access'!$F$7:$FS$306,14,FALSE)),"",VLOOKUP($A246,'[2]1516 Exp_Rev Access'!$F$7:$FS$306,14,FALSE))</f>
        <v>0</v>
      </c>
      <c r="W246" s="99">
        <f>IF(ISNA(VLOOKUP($A246,'[2]1516 Exp_Rev Access'!$F$7:$FS$306,15,FALSE)),"",VLOOKUP($A246,'[2]1516 Exp_Rev Access'!$F$7:$FS$306,15,FALSE))</f>
        <v>0</v>
      </c>
      <c r="X246" s="99">
        <f>IF(ISNA(VLOOKUP($A246,'[2]1516 Exp_Rev Access'!$F$7:$FS$306,16,FALSE)),"",VLOOKUP($A246,'[2]1516 Exp_Rev Access'!$F$7:$FS$306,16,FALSE))</f>
        <v>0</v>
      </c>
      <c r="Y246" s="99">
        <f>IF(ISNA(VLOOKUP($A246,'[2]1516 Exp_Rev Access'!$F$7:$FS$306,17,FALSE)),"",VLOOKUP($A246,'[2]1516 Exp_Rev Access'!$F$7:$FS$306,17,FALSE))</f>
        <v>0</v>
      </c>
      <c r="Z246" s="99">
        <f>IF(ISNA(VLOOKUP($A246,'[2]1516 Exp_Rev Access'!$F$7:$FS$306,18,FALSE)),"",VLOOKUP($A246,'[2]1516 Exp_Rev Access'!$F$7:$FS$306,18,FALSE))</f>
        <v>0</v>
      </c>
      <c r="AA246" s="99">
        <f>IF(ISNA(VLOOKUP($A246,'[2]1516 Exp_Rev Access'!$F$7:$FS$306,19,FALSE)),"",VLOOKUP($A246,'[2]1516 Exp_Rev Access'!$F$7:$FS$306,19,FALSE))</f>
        <v>0</v>
      </c>
      <c r="AB246" s="99">
        <f>IF(ISNA(VLOOKUP($A246,'[2]1516 Exp_Rev Access'!$F$7:$FS$306,20,FALSE)),"",VLOOKUP($A246,'[2]1516 Exp_Rev Access'!$F$7:$FS$306,20,FALSE))</f>
        <v>0</v>
      </c>
      <c r="AC246" s="99">
        <f>IF(ISNA(VLOOKUP($A246,'[2]1516 Exp_Rev Access'!$F$7:$FS$306,21,FALSE)),"",VLOOKUP($A246,'[2]1516 Exp_Rev Access'!$F$7:$FS$306,21,FALSE))</f>
        <v>21525.07</v>
      </c>
      <c r="AD246" s="99">
        <f>IF(ISNA(VLOOKUP($A246,'[2]1516 Exp_Rev Access'!$F$7:$FS$306,22,FALSE)),"",VLOOKUP($A246,'[2]1516 Exp_Rev Access'!$F$7:$FS$306,22,FALSE))</f>
        <v>2503.5700000000002</v>
      </c>
      <c r="AE246" s="99">
        <f>IF(ISNA(VLOOKUP($A246,'[2]1516 Exp_Rev Access'!$F$7:$FS$306,23,FALSE)),"",VLOOKUP($A246,'[2]1516 Exp_Rev Access'!$F$7:$FS$306,23,FALSE))</f>
        <v>0</v>
      </c>
      <c r="AF246" s="99">
        <f>IF(ISNA(VLOOKUP($A246,'[2]1516 Exp_Rev Access'!$F$7:$FS$306,24,FALSE)),"",VLOOKUP($A246,'[2]1516 Exp_Rev Access'!$F$7:$FS$306,24,FALSE))</f>
        <v>1898.48</v>
      </c>
      <c r="AG246" s="99">
        <f>IF(ISNA(VLOOKUP($A246,'[2]1516 Exp_Rev Access'!$F$7:$FS$306,25,FALSE)),"",VLOOKUP($A246,'[2]1516 Exp_Rev Access'!$F$7:$FS$306,25,FALSE))</f>
        <v>84</v>
      </c>
      <c r="AH246" s="98">
        <f>IF(ISNA(VLOOKUP($A246,'[2]1516 Exp_Rev Access'!$F$7:$FS$306,26,FALSE)),"",VLOOKUP($A246,'[2]1516 Exp_Rev Access'!$F$7:$FS$306,26,FALSE))</f>
        <v>0</v>
      </c>
      <c r="AI246" s="98">
        <f>IF(ISNA(VLOOKUP($A246,'[2]1516 Exp_Rev Access'!$F$7:$FS$306,27,FALSE)),"",VLOOKUP($A246,'[2]1516 Exp_Rev Access'!$F$7:$FS$306,27,FALSE))</f>
        <v>0</v>
      </c>
      <c r="AJ246" s="98">
        <f>IF(ISNA(VLOOKUP($A246,'[2]1516 Exp_Rev Access'!$F$7:$FS$306,28,FALSE)),"",VLOOKUP($A246,'[2]1516 Exp_Rev Access'!$F$7:$FS$306,28,FALSE))</f>
        <v>0</v>
      </c>
      <c r="AK246" s="98">
        <f>IF(ISNA(VLOOKUP($A246,'[2]1516 Exp_Rev Access'!$F$7:$FS$306,29,FALSE)),"",VLOOKUP($A246,'[2]1516 Exp_Rev Access'!$F$7:$FS$306,29,FALSE))</f>
        <v>46609.599999999999</v>
      </c>
      <c r="AL246" s="100">
        <f t="shared" si="307"/>
        <v>81455.72</v>
      </c>
      <c r="AM246" s="72">
        <f t="shared" si="308"/>
        <v>1.6919609810638159E-2</v>
      </c>
      <c r="AN246" s="94">
        <f t="shared" si="309"/>
        <v>238.20247982220141</v>
      </c>
      <c r="AO246" s="99">
        <f>IF(ISNA(VLOOKUP($A246,'[2]1516 Exp_Rev Access'!$F$7:$GB$306,30,FALSE)),"",VLOOKUP($A246,'[2]1516 Exp_Rev Access'!$F$7:$FS$306,30,FALSE))</f>
        <v>2871398.79</v>
      </c>
      <c r="AP246" s="99">
        <f>IF(ISNA(VLOOKUP($A246,'[2]1516 Exp_Rev Access'!$F$7:$GB$306,31,FALSE)),"",VLOOKUP($A246,'[2]1516 Exp_Rev Access'!$F$7:$FS$306,31,FALSE))</f>
        <v>27078.26</v>
      </c>
      <c r="AQ246" s="99">
        <f>IF(ISNA(VLOOKUP($A246,'[2]1516 Exp_Rev Access'!$F$7:$GB$306,32,FALSE)),"",VLOOKUP($A246,'[2]1516 Exp_Rev Access'!$F$7:$FS$306,32,FALSE))</f>
        <v>209766</v>
      </c>
      <c r="AR246" s="99">
        <f>IF(ISNA(VLOOKUP($A246,'[2]1516 Exp_Rev Access'!$F$7:$GB$306,33,FALSE)),"",VLOOKUP($A246,'[2]1516 Exp_Rev Access'!$F$7:$FS$306,33,FALSE))</f>
        <v>0</v>
      </c>
      <c r="AS246" s="99">
        <f>IF(ISNA(VLOOKUP($A246,'[2]1516 Exp_Rev Access'!$F$7:$GB$306,34,FALSE)),"",VLOOKUP($A246,'[2]1516 Exp_Rev Access'!$F$7:$FS$306,34,FALSE))</f>
        <v>0</v>
      </c>
      <c r="AT246" s="101">
        <f t="shared" si="310"/>
        <v>3108243.05</v>
      </c>
      <c r="AU246" s="72">
        <f t="shared" si="311"/>
        <v>0.64563003804555252</v>
      </c>
      <c r="AV246" s="94">
        <f t="shared" si="312"/>
        <v>9089.4930693648366</v>
      </c>
      <c r="AW246" s="99">
        <f>IF(ISNA(VLOOKUP($A246,'[2]1516 Exp_Rev Access'!$F$7:$GB$306,35,FALSE)),"",VLOOKUP($A246,'[2]1516 Exp_Rev Access'!$F$7:$GB$306,35,FALSE))</f>
        <v>0</v>
      </c>
      <c r="AX246" s="99">
        <f>IF(ISNA(VLOOKUP($A246,'[2]1516 Exp_Rev Access'!$F$7:$GB$306,36,FALSE)),"",VLOOKUP($A246,'[2]1516 Exp_Rev Access'!$F$7:$GB$306,36,FALSE))</f>
        <v>246639.74</v>
      </c>
      <c r="AY246" s="99">
        <f>IF(ISNA(VLOOKUP($A246,'[2]1516 Exp_Rev Access'!$F$7:$GB$306,37,FALSE)),"",VLOOKUP($A246,'[2]1516 Exp_Rev Access'!$F$7:$GB$306,37,FALSE))</f>
        <v>8493.93</v>
      </c>
      <c r="AZ246" s="99">
        <f>IF(ISNA(VLOOKUP($A246,'[2]1516 Exp_Rev Access'!$F$7:$GB$306,38,FALSE)),"",VLOOKUP($A246,'[2]1516 Exp_Rev Access'!$F$7:$GB$306,38,FALSE))</f>
        <v>0</v>
      </c>
      <c r="BA246" s="99">
        <f>IF(ISNA(VLOOKUP($A246,'[2]1516 Exp_Rev Access'!$F$7:$GB$306,39,FALSE)),"",VLOOKUP($A246,'[2]1516 Exp_Rev Access'!$F$7:$GB$306,39,FALSE))</f>
        <v>0</v>
      </c>
      <c r="BB246" s="99">
        <f>IF(ISNA(VLOOKUP($A246,'[2]1516 Exp_Rev Access'!$F$7:$GB$306,40,FALSE)),"",VLOOKUP($A246,'[2]1516 Exp_Rev Access'!$F$7:$GB$306,40,FALSE))</f>
        <v>119586.18</v>
      </c>
      <c r="BC246" s="99">
        <f>IF(ISNA(VLOOKUP($A246,'[2]1516 Exp_Rev Access'!$F$7:$GB$306,41,FALSE)),"",VLOOKUP($A246,'[2]1516 Exp_Rev Access'!$F$7:$GB$306,41,FALSE))</f>
        <v>0</v>
      </c>
      <c r="BD246" s="99">
        <f>IF(ISNA(VLOOKUP($A246,'[2]1516 Exp_Rev Access'!$F$7:$GB$306,42,FALSE)),"",VLOOKUP($A246,'[2]1516 Exp_Rev Access'!$F$7:$GB$306,42,FALSE))</f>
        <v>0</v>
      </c>
      <c r="BE246" s="99">
        <f>IF(ISNA(VLOOKUP($A246,'[2]1516 Exp_Rev Access'!$F$7:$GB$306,43,FALSE)),"",VLOOKUP($A246,'[2]1516 Exp_Rev Access'!$F$7:$GB$306,43,FALSE))</f>
        <v>0</v>
      </c>
      <c r="BF246" s="99">
        <f>IF(ISNA(VLOOKUP($A246,'[2]1516 Exp_Rev Access'!$F$7:$GB$306,44,FALSE)),"",VLOOKUP($A246,'[2]1516 Exp_Rev Access'!$F$7:$GB$306,44,FALSE))</f>
        <v>53739.48</v>
      </c>
      <c r="BG246" s="99">
        <f>IF(ISNA(VLOOKUP($A246,'[2]1516 Exp_Rev Access'!$F$7:$GB$306,45,FALSE)),"",VLOOKUP($A246,'[2]1516 Exp_Rev Access'!$F$7:$GB$306,45,FALSE))</f>
        <v>3618.95</v>
      </c>
      <c r="BH246" s="99">
        <f>IF(ISNA(VLOOKUP($A246,'[2]1516 Exp_Rev Access'!$F$7:$GB$306,46,FALSE)),"",VLOOKUP($A246,'[2]1516 Exp_Rev Access'!$F$7:$GB$306,46,FALSE))</f>
        <v>0</v>
      </c>
      <c r="BI246" s="99">
        <f>IF(ISNA(VLOOKUP($A246,'[2]1516 Exp_Rev Access'!$F$7:$GB$306,47,FALSE)),"",VLOOKUP($A246,'[2]1516 Exp_Rev Access'!$F$7:$GB$306,47,FALSE))</f>
        <v>2709.23</v>
      </c>
      <c r="BJ246" s="99">
        <f>IF(ISNA(VLOOKUP($A246,'[2]1516 Exp_Rev Access'!$F$7:$GB$306,48,FALSE)),"",VLOOKUP($A246,'[2]1516 Exp_Rev Access'!$F$7:$GB$306,48,FALSE))</f>
        <v>155869.65</v>
      </c>
      <c r="BK246" s="99">
        <f>IF(ISNA(VLOOKUP($A246,'[2]1516 Exp_Rev Access'!$F$7:$GB$306,49,FALSE)),"",VLOOKUP($A246,'[2]1516 Exp_Rev Access'!$F$7:$GB$306,49,FALSE))</f>
        <v>0</v>
      </c>
      <c r="BL246" s="99">
        <f>IF(ISNA(VLOOKUP($A246,'[2]1516 Exp_Rev Access'!$F$7:$GB$306,50,FALSE)),"",VLOOKUP($A246,'[2]1516 Exp_Rev Access'!$F$7:$GB$306,50,FALSE))</f>
        <v>0</v>
      </c>
      <c r="BM246" s="99">
        <f>IF(ISNA(VLOOKUP($A246,'[2]1516 Exp_Rev Access'!$F$7:$GB$306,51,FALSE)),"",VLOOKUP($A246,'[2]1516 Exp_Rev Access'!$F$7:$GB$306,51,FALSE))</f>
        <v>0</v>
      </c>
      <c r="BN246" s="99">
        <f>IF(ISNA(VLOOKUP($A246,'[2]1516 Exp_Rev Access'!$F$7:$GB$306,52,FALSE)),"",VLOOKUP($A246,'[2]1516 Exp_Rev Access'!$F$7:$GB$306,52,FALSE))</f>
        <v>0</v>
      </c>
      <c r="BO246" s="99">
        <f>IF(ISNA(VLOOKUP($A246,'[2]1516 Exp_Rev Access'!$F$7:$GB$306,53,FALSE)),"",VLOOKUP($A246,'[2]1516 Exp_Rev Access'!$F$7:$GB$306,53,FALSE))</f>
        <v>0</v>
      </c>
      <c r="BP246" s="99">
        <f>IF(ISNA(VLOOKUP($A246,'[2]1516 Exp_Rev Access'!$F$7:$GB$306,54,FALSE)),"",VLOOKUP($A246,'[2]1516 Exp_Rev Access'!$F$7:$GB$306,54,FALSE))</f>
        <v>0</v>
      </c>
      <c r="BQ246" s="99">
        <f>IF(ISNA(VLOOKUP($A246,'[2]1516 Exp_Rev Access'!$F$7:$GB$306,55,FALSE)),"",VLOOKUP($A246,'[2]1516 Exp_Rev Access'!$F$7:$GB$306,55,FALSE))</f>
        <v>0</v>
      </c>
      <c r="BR246" s="99">
        <f>IF(ISNA(VLOOKUP($A246,'[2]1516 Exp_Rev Access'!$F$7:$GB$306,56,FALSE)),"",VLOOKUP($A246,'[2]1516 Exp_Rev Access'!$F$7:$GB$306,56,FALSE))</f>
        <v>0</v>
      </c>
      <c r="BS246" s="99">
        <f>IF(ISNA(VLOOKUP($A246,'[2]1516 Exp_Rev Access'!$F$7:$GB$306,57,FALSE)),"",VLOOKUP($A246,'[2]1516 Exp_Rev Access'!$F$7:$GB$306,57,FALSE))</f>
        <v>0</v>
      </c>
      <c r="BT246" s="99">
        <f>IF(ISNA(VLOOKUP($A246,'[2]1516 Exp_Rev Access'!$F$7:$GB$306,58,FALSE)),"",VLOOKUP($A246,'[2]1516 Exp_Rev Access'!$F$7:$GB$306,58,FALSE))</f>
        <v>0</v>
      </c>
      <c r="BU246" s="102">
        <f t="shared" si="313"/>
        <v>590657.15999999992</v>
      </c>
      <c r="BV246" s="72">
        <f t="shared" si="314"/>
        <v>0.12268860528222784</v>
      </c>
      <c r="BW246" s="94">
        <f t="shared" si="315"/>
        <v>1727.2697391507775</v>
      </c>
      <c r="BX246" s="99">
        <f>IF(ISNA(VLOOKUP($A246,'[2]1516 Exp_Rev Access'!$F$7:$GB$306,59,FALSE)),"",VLOOKUP($A246,'[2]1516 Exp_Rev Access'!$F$7:$GB$306,59,FALSE))</f>
        <v>0</v>
      </c>
      <c r="BY246" s="99">
        <f>IF(ISNA(VLOOKUP($A246,'[2]1516 Exp_Rev Access'!$F$7:$GB$306,60,FALSE)),"",VLOOKUP($A246,'[2]1516 Exp_Rev Access'!$F$7:$GB$306,60,FALSE))</f>
        <v>0</v>
      </c>
      <c r="BZ246" s="99">
        <f>IF(ISNA(VLOOKUP($A246,'[2]1516 Exp_Rev Access'!$F$7:$GB$306,61,FALSE)),"",VLOOKUP($A246,'[2]1516 Exp_Rev Access'!$F$7:$GB$306,61,FALSE))</f>
        <v>0</v>
      </c>
      <c r="CA246" s="99">
        <f>IF(ISNA(VLOOKUP($A246,'[2]1516 Exp_Rev Access'!$F$7:$GB$306,62,FALSE)),"",VLOOKUP($A246,'[2]1516 Exp_Rev Access'!$F$7:$GB$306,62,FALSE))</f>
        <v>0</v>
      </c>
      <c r="CB246" s="99">
        <f>IF(ISNA(VLOOKUP($A246,'[2]1516 Exp_Rev Access'!$F$7:$GB$306,63,FALSE)),"",VLOOKUP($A246,'[2]1516 Exp_Rev Access'!$F$7:$GB$306,63,FALSE))</f>
        <v>15732.4</v>
      </c>
      <c r="CC246" s="99">
        <f>IF(ISNA(VLOOKUP($A246,'[2]1516 Exp_Rev Access'!$F$7:$GB$306,64,FALSE)),"",VLOOKUP($A246,'[2]1516 Exp_Rev Access'!$F$7:$GB$306,64,FALSE))</f>
        <v>0</v>
      </c>
      <c r="CD246" s="101">
        <f t="shared" si="316"/>
        <v>15732.4</v>
      </c>
      <c r="CE246" s="72">
        <f>CD246/D246</f>
        <v>3.2678622125601959E-3</v>
      </c>
      <c r="CF246" s="103">
        <f t="shared" si="318"/>
        <v>46.006550473739615</v>
      </c>
      <c r="CG246" s="99">
        <f>IF(ISNA(VLOOKUP($A246,'[2]1516 Exp_Rev Access'!$F$7:$GB$306,65,FALSE)),"",VLOOKUP($A246,'[2]1516 Exp_Rev Access'!$F$7:$GB$306,65,FALSE))</f>
        <v>0</v>
      </c>
      <c r="CH246" s="99">
        <f>IF(ISNA(VLOOKUP($A246,'[2]1516 Exp_Rev Access'!$F$7:$GB$306,66,FALSE)),"",VLOOKUP($A246,'[2]1516 Exp_Rev Access'!$F$7:$GB$306,66,FALSE))</f>
        <v>0</v>
      </c>
      <c r="CI246" s="99">
        <f>IF(ISNA(VLOOKUP($A246,'[2]1516 Exp_Rev Access'!$F$7:$GB$306,67,FALSE)),"",VLOOKUP($A246,'[2]1516 Exp_Rev Access'!$F$7:$GB$306,67,FALSE))</f>
        <v>0</v>
      </c>
      <c r="CJ246" s="99">
        <f>IF(ISNA(VLOOKUP($A246,'[2]1516 Exp_Rev Access'!$F$7:$GB$306,68,FALSE)),"",VLOOKUP($A246,'[2]1516 Exp_Rev Access'!$F$7:$GB$306,68,FALSE))</f>
        <v>0</v>
      </c>
      <c r="CK246" s="99">
        <f>IF(ISNA(VLOOKUP($A246,'[2]1516 Exp_Rev Access'!$F$7:$GB$306,69,FALSE)),"",VLOOKUP($A246,'[2]1516 Exp_Rev Access'!$F$7:$GB$306,69,FALSE))</f>
        <v>0</v>
      </c>
      <c r="CL246" s="99">
        <f>IF(ISNA(VLOOKUP($A246,'[2]1516 Exp_Rev Access'!$F$7:$GB$306,70,FALSE)),"",VLOOKUP($A246,'[2]1516 Exp_Rev Access'!$F$7:$GB$306,70,FALSE))</f>
        <v>0</v>
      </c>
      <c r="CM246" s="99">
        <f>IF(ISNA(VLOOKUP($A246,'[2]1516 Exp_Rev Access'!$F$7:$GB$306,71,FALSE)),"",VLOOKUP($A246,'[2]1516 Exp_Rev Access'!$F$7:$GB$306,71,FALSE))</f>
        <v>0</v>
      </c>
      <c r="CN246" s="99">
        <f>IF(ISNA(VLOOKUP($A246,'[2]1516 Exp_Rev Access'!$F$7:$GB$306,72,FALSE)),"",VLOOKUP($A246,'[2]1516 Exp_Rev Access'!$F$7:$GB$306,72,FALSE))</f>
        <v>0</v>
      </c>
      <c r="CO246" s="99">
        <f>IF(ISNA(VLOOKUP($A246,'[2]1516 Exp_Rev Access'!$F$7:$GB$306,73,FALSE)),"",VLOOKUP($A246,'[2]1516 Exp_Rev Access'!$F$7:$GB$306,73,FALSE))</f>
        <v>0</v>
      </c>
      <c r="CP246" s="99">
        <f>IF(ISNA(VLOOKUP($A246,'[2]1516 Exp_Rev Access'!$F$7:$GB$306,74,FALSE)),"",VLOOKUP($A246,'[2]1516 Exp_Rev Access'!$F$7:$GB$306,74,FALSE))</f>
        <v>73456.75</v>
      </c>
      <c r="CQ246" s="99">
        <f>IF(ISNA(VLOOKUP($A246,'[2]1516 Exp_Rev Access'!$F$7:$GB$306,75,FALSE)),"",VLOOKUP($A246,'[2]1516 Exp_Rev Access'!$F$7:$GB$306,75,FALSE))</f>
        <v>0</v>
      </c>
      <c r="CR246" s="99">
        <f>IF(ISNA(VLOOKUP($A246,'[2]1516 Exp_Rev Access'!$F$7:$GB$306,76,FALSE)),"",VLOOKUP($A246,'[2]1516 Exp_Rev Access'!$F$7:$GB$306,76,FALSE))</f>
        <v>0</v>
      </c>
      <c r="CS246" s="99">
        <f>IF(ISNA(VLOOKUP($A246,'[2]1516 Exp_Rev Access'!$F$7:$GB$306,77,FALSE)),"",VLOOKUP($A246,'[2]1516 Exp_Rev Access'!$F$7:$GB$306,77,FALSE))</f>
        <v>0</v>
      </c>
      <c r="CT246" s="99">
        <f>IF(ISNA(VLOOKUP($A246,'[2]1516 Exp_Rev Access'!$F$7:$GB$306,78,FALSE)),"",VLOOKUP($A246,'[2]1516 Exp_Rev Access'!$F$7:$GB$306,78,FALSE))</f>
        <v>127792.43</v>
      </c>
      <c r="CU246" s="99">
        <f>IF(ISNA(VLOOKUP($A246,'[2]1516 Exp_Rev Access'!$F$7:$GB$306,79,FALSE)),"",VLOOKUP($A246,'[2]1516 Exp_Rev Access'!$F$7:$GB$306,79,FALSE))</f>
        <v>11208</v>
      </c>
      <c r="CV246" s="99">
        <f>IF(ISNA(VLOOKUP($A246,'[2]1516 Exp_Rev Access'!$F$7:$GB$306,80,FALSE)),"",VLOOKUP($A246,'[2]1516 Exp_Rev Access'!$F$7:$GB$306,80,FALSE))</f>
        <v>0</v>
      </c>
      <c r="CW246" s="99">
        <f>IF(ISNA(VLOOKUP($A246,'[2]1516 Exp_Rev Access'!$F$7:$GB$306,81,FALSE)),"",VLOOKUP($A246,'[2]1516 Exp_Rev Access'!$F$7:$GB$306,81,FALSE))</f>
        <v>0</v>
      </c>
      <c r="CX246" s="99">
        <f>IF(ISNA(VLOOKUP($A246,'[2]1516 Exp_Rev Access'!$F$7:$GB$306,82,FALSE)),"",VLOOKUP($A246,'[2]1516 Exp_Rev Access'!$F$7:$GB$306,82,FALSE))</f>
        <v>0</v>
      </c>
      <c r="CY246" s="99">
        <f>IF(ISNA(VLOOKUP($A246,'[2]1516 Exp_Rev Access'!$F$7:$GB$306,83,FALSE)),"",VLOOKUP($A246,'[2]1516 Exp_Rev Access'!$F$7:$GB$306,83,FALSE))</f>
        <v>0</v>
      </c>
      <c r="CZ246" s="99">
        <f>IF(ISNA(VLOOKUP($A246,'[2]1516 Exp_Rev Access'!$F$7:$GB$306,84,FALSE)),"",VLOOKUP($A246,'[2]1516 Exp_Rev Access'!$F$7:$GB$306,84,FALSE))</f>
        <v>0</v>
      </c>
      <c r="DA246" s="99">
        <f>IF(ISNA(VLOOKUP($A246,'[2]1516 Exp_Rev Access'!$F$7:$GB$306,85,FALSE)),"",VLOOKUP($A246,'[2]1516 Exp_Rev Access'!$F$7:$GB$306,85,FALSE))</f>
        <v>0</v>
      </c>
      <c r="DB246" s="99">
        <f>IF(ISNA(VLOOKUP($A246,'[2]1516 Exp_Rev Access'!$F$7:$GB$306,86,FALSE)),"",VLOOKUP($A246,'[2]1516 Exp_Rev Access'!$F$7:$GB$306,86,FALSE))</f>
        <v>0</v>
      </c>
      <c r="DC246" s="99">
        <f>IF(ISNA(VLOOKUP($A246,'[2]1516 Exp_Rev Access'!$F$7:$GB$306,87,FALSE)),"",VLOOKUP($A246,'[2]1516 Exp_Rev Access'!$F$7:$GB$306,87,FALSE))</f>
        <v>0</v>
      </c>
      <c r="DD246" s="99">
        <f>IF(ISNA(VLOOKUP($A246,'[2]1516 Exp_Rev Access'!$F$7:$GB$306,88,FALSE)),"",VLOOKUP($A246,'[2]1516 Exp_Rev Access'!$F$7:$GB$306,88,FALSE))</f>
        <v>0</v>
      </c>
      <c r="DE246" s="99">
        <f>IF(ISNA(VLOOKUP($A246,'[2]1516 Exp_Rev Access'!$F$7:$GB$306,89,FALSE)),"",VLOOKUP($A246,'[2]1516 Exp_Rev Access'!$F$7:$GB$306,89,FALSE))</f>
        <v>0</v>
      </c>
      <c r="DF246" s="99">
        <f>IF(ISNA(VLOOKUP($A246,'[2]1516 Exp_Rev Access'!$F$7:$GB$306,90,FALSE)),"",VLOOKUP($A246,'[2]1516 Exp_Rev Access'!$F$7:$GB$306,90,FALSE))</f>
        <v>0</v>
      </c>
      <c r="DG246" s="99">
        <f>IF(ISNA(VLOOKUP($A246,'[2]1516 Exp_Rev Access'!$F$7:$GB$306,91,FALSE)),"",VLOOKUP($A246,'[2]1516 Exp_Rev Access'!$F$7:$GB$306,91,FALSE))</f>
        <v>709.47</v>
      </c>
      <c r="DH246" s="99">
        <f>IF(ISNA(VLOOKUP($A246,'[2]1516 Exp_Rev Access'!$F$7:$GB$306,92,FALSE)),"",VLOOKUP($A246,'[2]1516 Exp_Rev Access'!$F$7:$GB$306,92,FALSE))</f>
        <v>100554.93</v>
      </c>
      <c r="DI246" s="99">
        <f>IF(ISNA(VLOOKUP($A246,'[2]1516 Exp_Rev Access'!$F$7:$GB$306,93,FALSE)),"",VLOOKUP($A246,'[2]1516 Exp_Rev Access'!$F$7:$GB$306,93,FALSE))</f>
        <v>0</v>
      </c>
      <c r="DJ246" s="99">
        <f>IF(ISNA(VLOOKUP($A246,'[2]1516 Exp_Rev Access'!$F$7:$GB$306,94,FALSE)),"",VLOOKUP($A246,'[2]1516 Exp_Rev Access'!$F$7:$GB$306,94,FALSE))</f>
        <v>0</v>
      </c>
      <c r="DK246" s="99">
        <f>IF(ISNA(VLOOKUP($A246,'[2]1516 Exp_Rev Access'!$F$7:$GB$306,95,FALSE)),"",VLOOKUP($A246,'[2]1516 Exp_Rev Access'!$F$7:$GB$306,95,FALSE))</f>
        <v>0</v>
      </c>
      <c r="DL246" s="99">
        <f>IF(ISNA(VLOOKUP($A246,'[2]1516 Exp_Rev Access'!$F$7:$GB$306,96,FALSE)),"",VLOOKUP($A246,'[2]1516 Exp_Rev Access'!$F$7:$GB$306,96,FALSE))</f>
        <v>0</v>
      </c>
      <c r="DM246" s="99">
        <f>IF(ISNA(VLOOKUP($A246,'[2]1516 Exp_Rev Access'!$F$7:$GB$306,97,FALSE)),"",VLOOKUP($A246,'[2]1516 Exp_Rev Access'!$F$7:$GB$306,97,FALSE))</f>
        <v>0</v>
      </c>
      <c r="DN246" s="99">
        <f>IF(ISNA(VLOOKUP($A246,'[2]1516 Exp_Rev Access'!$F$7:$GB$306,98,FALSE)),"",VLOOKUP($A246,'[2]1516 Exp_Rev Access'!$F$7:$GB$306,98,FALSE))</f>
        <v>0</v>
      </c>
      <c r="DO246" s="99">
        <f>IF(ISNA(VLOOKUP($A246,'[2]1516 Exp_Rev Access'!$F$7:$GB$306,99,FALSE)),"",VLOOKUP($A246,'[2]1516 Exp_Rev Access'!$F$7:$GB$306,99,FALSE))</f>
        <v>0</v>
      </c>
      <c r="DP246" s="99">
        <f>IF(ISNA(VLOOKUP($A246,'[2]1516 Exp_Rev Access'!$F$7:$GB$306,100,FALSE)),"",VLOOKUP($A246,'[2]1516 Exp_Rev Access'!$F$7:$GB$306,100,FALSE))</f>
        <v>0</v>
      </c>
      <c r="DQ246" s="99">
        <f>IF(ISNA(VLOOKUP($A246,'[2]1516 Exp_Rev Access'!$F$7:$GB$306,101,FALSE)),"",VLOOKUP($A246,'[2]1516 Exp_Rev Access'!$F$7:$GB$306,101,FALSE))</f>
        <v>0</v>
      </c>
      <c r="DR246" s="99">
        <f>IF(ISNA(VLOOKUP($A246,'[2]1516 Exp_Rev Access'!$F$7:$GB$306,102,FALSE)),"",VLOOKUP($A246,'[2]1516 Exp_Rev Access'!$F$7:$GB$306,102,FALSE))</f>
        <v>0</v>
      </c>
      <c r="DS246" s="99">
        <f>IF(ISNA(VLOOKUP($A246,'[2]1516 Exp_Rev Access'!$F$7:$GB$306,103,FALSE)),"",VLOOKUP($A246,'[2]1516 Exp_Rev Access'!$F$7:$GB$306,103,FALSE))</f>
        <v>0</v>
      </c>
      <c r="DT246" s="99">
        <f>IF(ISNA(VLOOKUP($A246,'[2]1516 Exp_Rev Access'!$F$7:$GB$306,104,FALSE)),"",VLOOKUP($A246,'[2]1516 Exp_Rev Access'!$F$7:$GB$306,104,FALSE))</f>
        <v>0</v>
      </c>
      <c r="DU246" s="99">
        <f>IF(ISNA(VLOOKUP($A246,'[2]1516 Exp_Rev Access'!$F$7:$GB$306,105,FALSE)),"",VLOOKUP($A246,'[2]1516 Exp_Rev Access'!$F$7:$GB$306,105,FALSE))</f>
        <v>0</v>
      </c>
      <c r="DV246" s="99">
        <f>IF(ISNA(VLOOKUP($A246,'[2]1516 Exp_Rev Access'!$F$7:$GB$306,106,FALSE)),"",VLOOKUP($A246,'[2]1516 Exp_Rev Access'!$F$7:$GB$306,106,FALSE))</f>
        <v>0</v>
      </c>
      <c r="DW246" s="99">
        <f>IF(ISNA(VLOOKUP($A246,'[2]1516 Exp_Rev Access'!$F$7:$GB$306,107,FALSE)),"",VLOOKUP($A246,'[2]1516 Exp_Rev Access'!$F$7:$GB$306,107,FALSE))</f>
        <v>0</v>
      </c>
      <c r="DX246" s="99">
        <f>IF(ISNA(VLOOKUP($A246,'[2]1516 Exp_Rev Access'!$F$7:$GB$306,108,FALSE)),"",VLOOKUP($A246,'[2]1516 Exp_Rev Access'!$F$7:$GB$306,108,FALSE))</f>
        <v>29572.15</v>
      </c>
      <c r="DY246" s="99">
        <f>IF(ISNA(VLOOKUP($A246,'[2]1516 Exp_Rev Access'!$F$7:$GB$306,109,FALSE)),"",VLOOKUP($A246,'[2]1516 Exp_Rev Access'!$F$7:$GB$306,109,FALSE))</f>
        <v>0</v>
      </c>
      <c r="DZ246" s="99">
        <f>IF(ISNA(VLOOKUP($A246,'[2]1516 Exp_Rev Access'!$F$7:$GB$306,110,FALSE)),"",VLOOKUP($A246,'[2]1516 Exp_Rev Access'!$F$7:$GB$306,110,FALSE))</f>
        <v>0</v>
      </c>
      <c r="EA246" s="99">
        <f>IF(ISNA(VLOOKUP($A246,'[2]1516 Exp_Rev Access'!$F$7:$GB$306,111,FALSE)),"",VLOOKUP($A246,'[2]1516 Exp_Rev Access'!$F$7:$GB$306,111,FALSE))</f>
        <v>0</v>
      </c>
      <c r="EB246" s="99">
        <f>IF(ISNA(VLOOKUP($A246,'[2]1516 Exp_Rev Access'!$F$7:$GB$306,112,FALSE)),"",VLOOKUP($A246,'[2]1516 Exp_Rev Access'!$F$7:$GB$306,112,FALSE))</f>
        <v>0</v>
      </c>
      <c r="EC246" s="99">
        <f>IF(ISNA(VLOOKUP($A246,'[2]1516 Exp_Rev Access'!$F$7:$GB$306,113,FALSE)),"",VLOOKUP($A246,'[2]1516 Exp_Rev Access'!$F$7:$GB$306,113,FALSE))</f>
        <v>0</v>
      </c>
      <c r="ED246" s="99">
        <f>IF(ISNA(VLOOKUP($A246,'[2]1516 Exp_Rev Access'!$F$7:$GB$306,114,FALSE)),"",VLOOKUP($A246,'[2]1516 Exp_Rev Access'!$F$7:$GB$306,114,FALSE))</f>
        <v>0</v>
      </c>
      <c r="EE246" s="99">
        <f>IF(ISNA(VLOOKUP($A246,'[2]1516 Exp_Rev Access'!$F$7:$GB$306,115,FALSE)),"",VLOOKUP($A246,'[2]1516 Exp_Rev Access'!$F$7:$GB$306,115,FALSE))</f>
        <v>0</v>
      </c>
      <c r="EF246" s="99">
        <f>IF(ISNA(VLOOKUP($A246,'[2]1516 Exp_Rev Access'!$F$7:$GB$306,116,FALSE)),"",VLOOKUP($A246,'[2]1516 Exp_Rev Access'!$F$7:$GB$306,116,FALSE))</f>
        <v>0</v>
      </c>
      <c r="EG246" s="99">
        <f>IF(ISNA(VLOOKUP($A246,'[2]1516 Exp_Rev Access'!$F$7:$GB$306,117,FALSE)),"",VLOOKUP($A246,'[2]1516 Exp_Rev Access'!$F$7:$GB$306,117,FALSE))</f>
        <v>0</v>
      </c>
      <c r="EH246" s="99">
        <f>IF(ISNA(VLOOKUP($A246,'[2]1516 Exp_Rev Access'!$F$7:$GB$306,118,FALSE)),"",VLOOKUP($A246,'[2]1516 Exp_Rev Access'!$F$7:$GB$306,118,FALSE))</f>
        <v>0</v>
      </c>
      <c r="EI246" s="99">
        <f>IF(ISNA(VLOOKUP($A246,'[2]1516 Exp_Rev Access'!$F$7:$GB$306,119,FALSE)),"",VLOOKUP($A246,'[2]1516 Exp_Rev Access'!$F$7:$GB$306,119,FALSE))</f>
        <v>0</v>
      </c>
      <c r="EJ246" s="99">
        <f>IF(ISNA(VLOOKUP($A246,'[2]1516 Exp_Rev Access'!$F$7:$GB$306,120,FALSE)),"",VLOOKUP($A246,'[2]1516 Exp_Rev Access'!$F$7:$GB$306,120,FALSE))</f>
        <v>0</v>
      </c>
      <c r="EK246" s="99">
        <f>IF(ISNA(VLOOKUP($A246,'[2]1516 Exp_Rev Access'!$F$7:$GB$306,121,FALSE)),"",VLOOKUP($A246,'[2]1516 Exp_Rev Access'!$F$7:$GB$306,121,FALSE))</f>
        <v>0</v>
      </c>
      <c r="EL246" s="99">
        <f>IF(ISNA(VLOOKUP($A246,'[2]1516 Exp_Rev Access'!$F$7:$GB$306,122,FALSE)),"",VLOOKUP($A246,'[2]1516 Exp_Rev Access'!$F$7:$GB$306,122,FALSE))</f>
        <v>0</v>
      </c>
      <c r="EM246" s="99">
        <f>IF(ISNA(VLOOKUP($A246,'[2]1516 Exp_Rev Access'!$F$7:$GB$306,123,FALSE)),"",VLOOKUP($A246,'[2]1516 Exp_Rev Access'!$F$7:$GB$306,123,FALSE))</f>
        <v>0</v>
      </c>
      <c r="EN246" s="99">
        <f>IF(ISNA(VLOOKUP($A246,'[2]1516 Exp_Rev Access'!$F$7:$GB$306,124,FALSE)),"",VLOOKUP($A246,'[2]1516 Exp_Rev Access'!$F$7:$GB$306,124,FALSE))</f>
        <v>0</v>
      </c>
      <c r="EO246" s="99">
        <f>IF(ISNA(VLOOKUP($A246,'[2]1516 Exp_Rev Access'!$F$7:$GB$306,125,FALSE)),"",VLOOKUP($A246,'[2]1516 Exp_Rev Access'!$F$7:$GB$306,125,FALSE))</f>
        <v>0</v>
      </c>
      <c r="EP246" s="99">
        <f>IF(ISNA(VLOOKUP($A246,'[2]1516 Exp_Rev Access'!$F$7:$GB$306,126,FALSE)),"",VLOOKUP($A246,'[2]1516 Exp_Rev Access'!$F$7:$GB$306,126,FALSE))</f>
        <v>0</v>
      </c>
      <c r="EQ246" s="99">
        <f>IF(ISNA(VLOOKUP($A246,'[2]1516 Exp_Rev Access'!$F$7:$GB$306,127,FALSE)),"",VLOOKUP($A246,'[2]1516 Exp_Rev Access'!$F$7:$GB$306,127,FALSE))</f>
        <v>0</v>
      </c>
      <c r="ER246" s="99">
        <f>IF(ISNA(VLOOKUP($A246,'[2]1516 Exp_Rev Access'!$F$7:$GB$306,128,FALSE)),"",VLOOKUP($A246,'[2]1516 Exp_Rev Access'!$F$7:$GB$306,128,FALSE))</f>
        <v>0</v>
      </c>
      <c r="ES246" s="99">
        <f>IF(ISNA(VLOOKUP($A246,'[2]1516 Exp_Rev Access'!$F$7:$GB$306,129,FALSE)),"",VLOOKUP($A246,'[2]1516 Exp_Rev Access'!$F$7:$GB$306,129,FALSE))</f>
        <v>0</v>
      </c>
      <c r="ET246" s="99">
        <f>IF(ISNA(VLOOKUP($A246,'[2]1516 Exp_Rev Access'!$F$7:$GB$306,130,FALSE)),"",VLOOKUP($A246,'[2]1516 Exp_Rev Access'!$F$7:$GB$306,130,FALSE))</f>
        <v>0</v>
      </c>
      <c r="EU246" s="99">
        <f>IF(ISNA(VLOOKUP($A246,'[2]1516 Exp_Rev Access'!$F$7:$GB$306,131,FALSE)),"",VLOOKUP($A246,'[2]1516 Exp_Rev Access'!$F$7:$GB$306,131,FALSE))</f>
        <v>0</v>
      </c>
      <c r="EV246" s="99">
        <f>IF(ISNA(VLOOKUP($A246,'[2]1516 Exp_Rev Access'!$F$7:$GB$306,132,FALSE)),"",VLOOKUP($A246,'[2]1516 Exp_Rev Access'!$F$7:$GB$306,132,FALSE))</f>
        <v>0</v>
      </c>
      <c r="EW246" s="99">
        <f>IF(ISNA(VLOOKUP($A246,'[2]1516 Exp_Rev Access'!$F$7:$GB$306,133,FALSE)),"",VLOOKUP($A246,'[2]1516 Exp_Rev Access'!$F$7:$GB$306,133,FALSE))</f>
        <v>0</v>
      </c>
      <c r="EX246" s="99">
        <f>IF(ISNA(VLOOKUP($A246,'[2]1516 Exp_Rev Access'!$F$7:$GB$306,134,FALSE)),"",VLOOKUP($A246,'[2]1516 Exp_Rev Access'!$F$7:$GB$306,134,FALSE))</f>
        <v>0</v>
      </c>
      <c r="EY246" s="99">
        <f>IF(ISNA(VLOOKUP($A246,'[2]1516 Exp_Rev Access'!$F$7:$GB$306,135,FALSE)),"",VLOOKUP($A246,'[2]1516 Exp_Rev Access'!$F$7:$GB$306,135,FALSE))</f>
        <v>0</v>
      </c>
      <c r="EZ246" s="99">
        <f>IF(ISNA(VLOOKUP($A246,'[2]1516 Exp_Rev Access'!$F$7:$GB$306,136,FALSE)),"",VLOOKUP($A246,'[2]1516 Exp_Rev Access'!$F$7:$GB$306,136,FALSE))</f>
        <v>0</v>
      </c>
      <c r="FA246" s="99">
        <f>IF(ISNA(VLOOKUP($A246,'[2]1516 Exp_Rev Access'!$F$7:$GB$306,137,FALSE)),"",VLOOKUP($A246,'[2]1516 Exp_Rev Access'!$F$7:$GB$306,137,FALSE))</f>
        <v>0</v>
      </c>
      <c r="FB246" s="99">
        <f>IF(ISNA(VLOOKUP($A246,'[2]1516 Exp_Rev Access'!$F$7:$GB$306,138,FALSE)),"",VLOOKUP($A246,'[2]1516 Exp_Rev Access'!$F$7:$GB$306,138,FALSE))</f>
        <v>0</v>
      </c>
      <c r="FC246" s="99">
        <f>IF(ISNA(VLOOKUP($A246,'[2]1516 Exp_Rev Access'!$F$7:$GB$306,139,FALSE)),"",VLOOKUP($A246,'[2]1516 Exp_Rev Access'!$F$7:$GB$306,139,FALSE))</f>
        <v>0</v>
      </c>
      <c r="FD246" s="99">
        <f>IF(ISNA(VLOOKUP($A246,'[2]1516 Exp_Rev Access'!$F$7:$FS$306,140,FALSE)),"",VLOOKUP($A246,'[2]1516 Exp_Rev Access'!$F$7:$FS$306,140,FALSE))</f>
        <v>0</v>
      </c>
      <c r="FE246" s="99">
        <f>IF(ISNA(VLOOKUP($A246,'[2]1516 Exp_Rev Access'!$F$7:$FS$306,141,FALSE)),"",VLOOKUP($A246,'[2]1516 Exp_Rev Access'!$F$7:$FS$306,141,FALSE))</f>
        <v>0</v>
      </c>
      <c r="FF246" s="99">
        <f>IF(ISNA(VLOOKUP($A246,'[2]1516 Exp_Rev Access'!$F$7:$FS$306,142,FALSE)),"",VLOOKUP($A246,'[2]1516 Exp_Rev Access'!$F$7:$FS$306,142,FALSE))</f>
        <v>0</v>
      </c>
      <c r="FG246" s="99">
        <f>IF(ISNA(VLOOKUP($A246,'[2]1516 Exp_Rev Access'!$F$7:$FS$306,143,FALSE)),"",VLOOKUP($A246,'[2]1516 Exp_Rev Access'!$F$7:$FS$306,143,FALSE))</f>
        <v>0</v>
      </c>
      <c r="FH246" s="99">
        <f>IF(ISNA(VLOOKUP($A246,'[2]1516 Exp_Rev Access'!$F$7:$FS$306,144,FALSE)),"",VLOOKUP($A246,'[2]1516 Exp_Rev Access'!$F$7:$FS$306,144,FALSE))</f>
        <v>0</v>
      </c>
      <c r="FI246" s="99">
        <f>IF(ISNA(VLOOKUP($A246,'[2]1516 Exp_Rev Access'!$F$7:$FS$306,145,FALSE)),"",VLOOKUP($A246,'[2]1516 Exp_Rev Access'!$F$7:$FS$306,145,FALSE))</f>
        <v>0</v>
      </c>
      <c r="FJ246" s="99">
        <f>IF(ISNA(VLOOKUP($A246,'[2]1516 Exp_Rev Access'!$F$7:$FS$306,146,FALSE)),"",VLOOKUP($A246,'[2]1516 Exp_Rev Access'!$F$7:$FS$306,146,FALSE))</f>
        <v>0</v>
      </c>
      <c r="FK246" s="99">
        <f>IF(ISNA(VLOOKUP($A246,'[2]1516 Exp_Rev Access'!$F$7:$FS$306,147,FALSE)),"",VLOOKUP($A246,'[2]1516 Exp_Rev Access'!$F$7:$FS$306,147,FALSE))</f>
        <v>0</v>
      </c>
      <c r="FL246" s="99">
        <f>IF(ISNA(VLOOKUP($A246,'[2]1516 Exp_Rev Access'!$F$7:$FS$306,148,FALSE)),"",VLOOKUP($A246,'[2]1516 Exp_Rev Access'!$F$7:$FS$306,148,FALSE))</f>
        <v>0</v>
      </c>
      <c r="FM246" s="99">
        <f>IF(ISNA(VLOOKUP($A246,'[2]1516 Exp_Rev Access'!$F$7:$FS$306,149,FALSE)),"",VLOOKUP($A246,'[2]1516 Exp_Rev Access'!$F$7:$FS$306,149,FALSE))</f>
        <v>0</v>
      </c>
      <c r="FN246" s="99">
        <f>IF(ISNA(VLOOKUP($A246,'[2]1516 Exp_Rev Access'!$F$7:$FS$306,150,FALSE)),"",VLOOKUP($A246,'[2]1516 Exp_Rev Access'!$F$7:$FS$306,150,FALSE))</f>
        <v>0</v>
      </c>
      <c r="FO246" s="99">
        <f>IF(ISNA(VLOOKUP($A246,'[2]1516 Exp_Rev Access'!$F$7:$FS$306,151,FALSE)),"",VLOOKUP($A246,'[2]1516 Exp_Rev Access'!$F$7:$FS$306,151,FALSE))</f>
        <v>0</v>
      </c>
      <c r="FP246" s="99">
        <f>IF(ISNA(VLOOKUP($A246,'[2]1516 Exp_Rev Access'!$F$7:$FS$306,152,FALSE)),"",VLOOKUP($A246,'[2]1516 Exp_Rev Access'!$F$7:$FS$306,152,FALSE))</f>
        <v>0</v>
      </c>
      <c r="FQ246" s="99">
        <f>IF(ISNA(VLOOKUP($A246,'[2]1516 Exp_Rev Access'!$F$7:$FS$306,153,FALSE)),"",VLOOKUP($A246,'[2]1516 Exp_Rev Access'!$F$7:$FS$306,153,FALSE))</f>
        <v>13850.46</v>
      </c>
      <c r="FR246" s="101">
        <f t="shared" si="319"/>
        <v>357144.19</v>
      </c>
      <c r="FS246" s="72">
        <f t="shared" si="320"/>
        <v>7.4184358580789894E-2</v>
      </c>
      <c r="FT246" s="94">
        <f t="shared" si="321"/>
        <v>1044.4034097555268</v>
      </c>
      <c r="FU246" s="99">
        <f>IF(ISNA(VLOOKUP($A246,'[2]1516 Exp_Rev Access'!$F$7:$GB$306,154,FALSE)),"",VLOOKUP($A246,'[2]1516 Exp_Rev Access'!$F$7:$GB$306,154,FALSE))</f>
        <v>0</v>
      </c>
      <c r="FV246" s="99">
        <f>IF(ISNA(VLOOKUP($A246,'[2]1516 Exp_Rev Access'!$F$7:$GB$306,155,FALSE)),"",VLOOKUP($A246,'[2]1516 Exp_Rev Access'!$F$7:$GB$306,155,FALSE))</f>
        <v>0</v>
      </c>
      <c r="FW246" s="99">
        <f>IF(ISNA(VLOOKUP($A246,'[2]1516 Exp_Rev Access'!$F$7:$GB$306,156,FALSE)),"",VLOOKUP($A246,'[2]1516 Exp_Rev Access'!$F$7:$GB$306,156,FALSE))</f>
        <v>0</v>
      </c>
      <c r="FX246" s="99">
        <f>IF(ISNA(VLOOKUP($A246,'[2]1516 Exp_Rev Access'!$F$7:$GB$306,157,FALSE)),"",VLOOKUP($A246,'[2]1516 Exp_Rev Access'!$F$7:$GB$306,157,FALSE))</f>
        <v>0</v>
      </c>
      <c r="FY246" s="99">
        <f>IF(ISNA(VLOOKUP($A246,'[2]1516 Exp_Rev Access'!$F$7:$GB$306,158,FALSE)),"",VLOOKUP($A246,'[2]1516 Exp_Rev Access'!$F$7:$GB$306,158,FALSE))</f>
        <v>0</v>
      </c>
      <c r="FZ246" s="99">
        <f>IF(ISNA(VLOOKUP($A246,'[2]1516 Exp_Rev Access'!$F$7:$GB$306,159,FALSE)),"",VLOOKUP($A246,'[2]1516 Exp_Rev Access'!$F$7:$GB$306,159,FALSE))</f>
        <v>0</v>
      </c>
      <c r="GA246" s="99">
        <f>IF(ISNA(VLOOKUP($A246,'[2]1516 Exp_Rev Access'!$F$7:$GB$306,160,FALSE)),"",VLOOKUP($A246,'[2]1516 Exp_Rev Access'!$F$7:$GB$306,160,FALSE))</f>
        <v>0</v>
      </c>
      <c r="GB246" s="99">
        <f>IF(ISNA(VLOOKUP($A246,'[2]1516 Exp_Rev Access'!$F$7:$GB$306,161,FALSE)),"",VLOOKUP($A246,'[2]1516 Exp_Rev Access'!$F$7:$GB$306,161,FALSE))</f>
        <v>0</v>
      </c>
      <c r="GC246" s="99">
        <f>IF(ISNA(VLOOKUP($A246,'[2]1516 Exp_Rev Access'!$F$7:$GB$306,162,FALSE)),"",VLOOKUP($A246,'[2]1516 Exp_Rev Access'!$F$7:$GB$306,162,FALSE))</f>
        <v>0</v>
      </c>
      <c r="GD246" s="99">
        <f>IF(ISNA(VLOOKUP($A246,'[2]1516 Exp_Rev Access'!$F$7:$GB$306,163,FALSE)),"",VLOOKUP($A246,'[2]1516 Exp_Rev Access'!$F$7:$GB$306,163,FALSE))</f>
        <v>0</v>
      </c>
      <c r="GE246" s="99">
        <f>IF(ISNA(VLOOKUP($A246,'[2]1516 Exp_Rev Access'!$F$7:$GB$306,164,FALSE)),"",VLOOKUP($A246,'[2]1516 Exp_Rev Access'!$F$7:$GB$306,164,FALSE))</f>
        <v>0</v>
      </c>
      <c r="GF246" s="99">
        <f>IF(ISNA(VLOOKUP($A246,'[2]1516 Exp_Rev Access'!$F$7:$GB$306,165,FALSE)),"",VLOOKUP($A246,'[2]1516 Exp_Rev Access'!$F$7:$GB$306,165,FALSE))</f>
        <v>0</v>
      </c>
      <c r="GG246" s="99">
        <f>IF(ISNA(VLOOKUP($A246,'[2]1516 Exp_Rev Access'!$F$7:$GB$306,166,FALSE)),"",VLOOKUP($A246,'[2]1516 Exp_Rev Access'!$F$7:$GB$306,166,FALSE))</f>
        <v>0</v>
      </c>
      <c r="GH246" s="99">
        <f>IF(ISNA(VLOOKUP($A246,'[2]1516 Exp_Rev Access'!$F$7:$GB$306,167,FALSE)),"",VLOOKUP($A246,'[2]1516 Exp_Rev Access'!$F$7:$GB$306,167,FALSE))</f>
        <v>0</v>
      </c>
      <c r="GI246" s="99">
        <f>IF(ISNA(VLOOKUP($A246,'[2]1516 Exp_Rev Access'!$F$7:$GB$306,168,FALSE)),"",VLOOKUP($A246,'[2]1516 Exp_Rev Access'!$F$7:$GB$306,168,FALSE))</f>
        <v>0</v>
      </c>
      <c r="GJ246" s="99">
        <f>IF(ISNA(VLOOKUP($A246,'[2]1516 Exp_Rev Access'!$F$7:$GB$306,169,FALSE)),"",VLOOKUP($A246,'[2]1516 Exp_Rev Access'!$F$7:$GB$306,169,FALSE))</f>
        <v>0</v>
      </c>
      <c r="GK246" s="99">
        <f>IF(ISNA(VLOOKUP($A246,'[2]1516 Exp_Rev Access'!$F$7:$GB$306,170,FALSE)),"",VLOOKUP($A246,'[2]1516 Exp_Rev Access'!$F$7:$GB$306,170,FALSE))</f>
        <v>1600.6</v>
      </c>
      <c r="GL246" s="99">
        <f>IF(ISNA(VLOOKUP($A246,'[2]1516 Exp_Rev Access'!$F$7:$GB$306,171,FALSE)),"",VLOOKUP($A246,'[2]1516 Exp_Rev Access'!$F$7:$GB$306,171,FALSE))</f>
        <v>0</v>
      </c>
      <c r="GM246" s="99">
        <f>IF(ISNA(VLOOKUP($A246,'[2]1516 Exp_Rev Access'!$F$7:$GB$306,172,FALSE)),"",VLOOKUP($A246,'[2]1516 Exp_Rev Access'!$F$7:$GB$306,172,FALSE))</f>
        <v>0</v>
      </c>
      <c r="GN246" s="99">
        <f>IF(ISNA(VLOOKUP($A246,'[2]1516 Exp_Rev Access'!$F$7:$GB$306,173,FALSE)),"",VLOOKUP($A246,'[2]1516 Exp_Rev Access'!$F$7:$GB$306,173,FALSE))</f>
        <v>0</v>
      </c>
      <c r="GO246" s="99">
        <f>IF(ISNA(VLOOKUP($A246,'[2]1516 Exp_Rev Access'!$F$7:$GB$306,174,FALSE)),"",VLOOKUP($A246,'[2]1516 Exp_Rev Access'!$F$7:$GB$306,174,FALSE))</f>
        <v>0</v>
      </c>
      <c r="GP246" s="99">
        <f>IF(ISNA(VLOOKUP($A246,'[2]1516 Exp_Rev Access'!$F$7:$GB$306,175,FALSE)),"",VLOOKUP($A246,'[2]1516 Exp_Rev Access'!$F$7:$GB$306,175,FALSE))</f>
        <v>2089</v>
      </c>
      <c r="GQ246" s="99">
        <f>IF(ISNA(VLOOKUP($A246,'[2]1516 Exp_Rev Access'!$F$7:$GB$306,176,FALSE)),"",VLOOKUP($A246,'[2]1516 Exp_Rev Access'!$F$7:$GB$306,176,FALSE))</f>
        <v>0</v>
      </c>
      <c r="GR246" s="99">
        <f>IF(ISNA(VLOOKUP($A246,'[2]1516 Exp_Rev Access'!$F$7:$GB$306,177,FALSE)),"",VLOOKUP($A246,'[2]1516 Exp_Rev Access'!$F$7:$GB$306,177,FALSE))</f>
        <v>0</v>
      </c>
      <c r="GS246" s="99">
        <f>IF(ISNA(VLOOKUP($A246,'[2]1516 Exp_Rev Access'!$F$7:$GB$306,178,FALSE)),"",VLOOKUP($A246,'[2]1516 Exp_Rev Access'!$F$7:$GB$306,178,FALSE))</f>
        <v>0</v>
      </c>
      <c r="GT246" s="101">
        <f t="shared" si="322"/>
        <v>3689.6</v>
      </c>
      <c r="GU246" s="72">
        <f t="shared" ref="GU246:GU254" si="326">GT246/D246</f>
        <v>7.6638684621940063E-4</v>
      </c>
      <c r="GV246" s="84">
        <f t="shared" si="324"/>
        <v>10.789566031114749</v>
      </c>
    </row>
    <row r="247" spans="1:207" customFormat="1" ht="12" customHeight="1" x14ac:dyDescent="0.2">
      <c r="A247" s="96" t="s">
        <v>595</v>
      </c>
      <c r="B247" s="69" t="s">
        <v>596</v>
      </c>
      <c r="C247" s="80">
        <f>IF(ISNA(VLOOKUP($A247,'[2]1516 enrollment_Rev_Exp by size'!$A$6:$G$320,3,FALSE)),"",VLOOKUP($A247,'[2]1516 enrollment_Rev_Exp by size'!$A$6:$G$320,3,FALSE))</f>
        <v>350.43999999999994</v>
      </c>
      <c r="D247" s="97">
        <v>4391174.49</v>
      </c>
      <c r="E247" s="80">
        <f t="shared" si="302"/>
        <v>4391174.4899999993</v>
      </c>
      <c r="F247" s="80">
        <f t="shared" si="303"/>
        <v>0</v>
      </c>
      <c r="G247" s="98">
        <f>IF(ISNA(VLOOKUP($A247,'[2]1516 Exp_Rev Access'!$F$7:$FS$306,2,FALSE)),"",VLOOKUP($A247,'[2]1516 Exp_Rev Access'!$F$7:$FS$306,2,FALSE))</f>
        <v>987273.85</v>
      </c>
      <c r="H247" s="98">
        <f>IF(ISNA(VLOOKUP($A247,'[2]1516 Exp_Rev Access'!$F$7:$FS$306,3,FALSE)),"",VLOOKUP($A247,'[2]1516 Exp_Rev Access'!$F$7:$FS$306,3,FALSE))</f>
        <v>0</v>
      </c>
      <c r="I247" s="98">
        <f>IF(ISNA(VLOOKUP($A247,'[2]1516 Exp_Rev Access'!$F$7:$FS$306,4,FALSE)),"",VLOOKUP($A247,'[2]1516 Exp_Rev Access'!$F$7:$FS$306,4,FALSE))</f>
        <v>274.75</v>
      </c>
      <c r="J247" s="98">
        <f>IF(ISNA(VLOOKUP($A247,'[2]1516 Exp_Rev Access'!$F$7:$FS$306,5,FALSE)),"",VLOOKUP($A247,'[2]1516 Exp_Rev Access'!$F$7:$FS$306,5,FALSE))</f>
        <v>0</v>
      </c>
      <c r="K247" s="98">
        <f>IF(ISNA(VLOOKUP($A247,'[2]1516 Exp_Rev Access'!$F$7:$FS$306,6,FALSE)),"",VLOOKUP($A247,'[2]1516 Exp_Rev Access'!$F$7:$FS$306,6,FALSE))</f>
        <v>0</v>
      </c>
      <c r="L247" s="98">
        <f>IF(ISNA(VLOOKUP($A247,'[2]1516 Exp_Rev Access'!$F$7:$FS$306,7,FALSE)),"",VLOOKUP($A247,'[2]1516 Exp_Rev Access'!$F$7:$FS$306,7,FALSE))</f>
        <v>0</v>
      </c>
      <c r="M247" s="90">
        <f t="shared" si="304"/>
        <v>987548.6</v>
      </c>
      <c r="N247" s="72">
        <f t="shared" si="305"/>
        <v>0.22489395542102447</v>
      </c>
      <c r="O247" s="73">
        <f t="shared" si="306"/>
        <v>2818.0247688620025</v>
      </c>
      <c r="P247" s="99">
        <f>IF(ISNA(VLOOKUP($A247,'[2]1516 Exp_Rev Access'!$F$7:$FS$306,8,FALSE)),"",VLOOKUP($A247,'[2]1516 Exp_Rev Access'!$F$7:$FS$306,8,FALSE))</f>
        <v>16497.29</v>
      </c>
      <c r="Q247" s="99">
        <f>IF(ISNA(VLOOKUP($A247,'[2]1516 Exp_Rev Access'!$F$7:$FS$306,9,FALSE)),"",VLOOKUP($A247,'[2]1516 Exp_Rev Access'!$F$7:$FS$306,9,FALSE))</f>
        <v>0</v>
      </c>
      <c r="R247" s="99">
        <f>IF(ISNA(VLOOKUP($A247,'[2]1516 Exp_Rev Access'!$F$7:$FS$306,10,FALSE)),"",VLOOKUP($A247,'[2]1516 Exp_Rev Access'!$F$7:$FS$306,10,FALSE))</f>
        <v>0</v>
      </c>
      <c r="S247" s="99">
        <f>IF(ISNA(VLOOKUP($A247,'[2]1516 Exp_Rev Access'!$F$7:$FS$306,11,FALSE)),"",VLOOKUP($A247,'[2]1516 Exp_Rev Access'!$F$7:$FS$306,11,FALSE))</f>
        <v>0</v>
      </c>
      <c r="T247" s="99">
        <f>IF(ISNA(VLOOKUP($A247,'[2]1516 Exp_Rev Access'!$F$7:$FS$306,12,FALSE)),"",VLOOKUP($A247,'[2]1516 Exp_Rev Access'!$F$7:$FS$306,12,FALSE))</f>
        <v>11500</v>
      </c>
      <c r="U247" s="99">
        <f>IF(ISNA(VLOOKUP($A247,'[2]1516 Exp_Rev Access'!$F$7:$FS$306,13,FALSE)),"",VLOOKUP($A247,'[2]1516 Exp_Rev Access'!$F$7:$FS$306,13,FALSE))</f>
        <v>0</v>
      </c>
      <c r="V247" s="99">
        <f>IF(ISNA(VLOOKUP($A247,'[2]1516 Exp_Rev Access'!$F$7:$FS$306,14,FALSE)),"",VLOOKUP($A247,'[2]1516 Exp_Rev Access'!$F$7:$FS$306,14,FALSE))</f>
        <v>0</v>
      </c>
      <c r="W247" s="99">
        <f>IF(ISNA(VLOOKUP($A247,'[2]1516 Exp_Rev Access'!$F$7:$FS$306,15,FALSE)),"",VLOOKUP($A247,'[2]1516 Exp_Rev Access'!$F$7:$FS$306,15,FALSE))</f>
        <v>0</v>
      </c>
      <c r="X247" s="99">
        <f>IF(ISNA(VLOOKUP($A247,'[2]1516 Exp_Rev Access'!$F$7:$FS$306,16,FALSE)),"",VLOOKUP($A247,'[2]1516 Exp_Rev Access'!$F$7:$FS$306,16,FALSE))</f>
        <v>281.25</v>
      </c>
      <c r="Y247" s="99">
        <f>IF(ISNA(VLOOKUP($A247,'[2]1516 Exp_Rev Access'!$F$7:$FS$306,17,FALSE)),"",VLOOKUP($A247,'[2]1516 Exp_Rev Access'!$F$7:$FS$306,17,FALSE))</f>
        <v>0</v>
      </c>
      <c r="Z247" s="99">
        <f>IF(ISNA(VLOOKUP($A247,'[2]1516 Exp_Rev Access'!$F$7:$FS$306,18,FALSE)),"",VLOOKUP($A247,'[2]1516 Exp_Rev Access'!$F$7:$FS$306,18,FALSE))</f>
        <v>0</v>
      </c>
      <c r="AA247" s="99">
        <f>IF(ISNA(VLOOKUP($A247,'[2]1516 Exp_Rev Access'!$F$7:$FS$306,19,FALSE)),"",VLOOKUP($A247,'[2]1516 Exp_Rev Access'!$F$7:$FS$306,19,FALSE))</f>
        <v>0</v>
      </c>
      <c r="AB247" s="99">
        <f>IF(ISNA(VLOOKUP($A247,'[2]1516 Exp_Rev Access'!$F$7:$FS$306,20,FALSE)),"",VLOOKUP($A247,'[2]1516 Exp_Rev Access'!$F$7:$FS$306,20,FALSE))</f>
        <v>0</v>
      </c>
      <c r="AC247" s="99">
        <f>IF(ISNA(VLOOKUP($A247,'[2]1516 Exp_Rev Access'!$F$7:$FS$306,21,FALSE)),"",VLOOKUP($A247,'[2]1516 Exp_Rev Access'!$F$7:$FS$306,21,FALSE))</f>
        <v>38062.39</v>
      </c>
      <c r="AD247" s="99">
        <f>IF(ISNA(VLOOKUP($A247,'[2]1516 Exp_Rev Access'!$F$7:$FS$306,22,FALSE)),"",VLOOKUP($A247,'[2]1516 Exp_Rev Access'!$F$7:$FS$306,22,FALSE))</f>
        <v>809.71</v>
      </c>
      <c r="AE247" s="99">
        <f>IF(ISNA(VLOOKUP($A247,'[2]1516 Exp_Rev Access'!$F$7:$FS$306,23,FALSE)),"",VLOOKUP($A247,'[2]1516 Exp_Rev Access'!$F$7:$FS$306,23,FALSE))</f>
        <v>0</v>
      </c>
      <c r="AF247" s="99">
        <f>IF(ISNA(VLOOKUP($A247,'[2]1516 Exp_Rev Access'!$F$7:$FS$306,24,FALSE)),"",VLOOKUP($A247,'[2]1516 Exp_Rev Access'!$F$7:$FS$306,24,FALSE))</f>
        <v>12788.84</v>
      </c>
      <c r="AG247" s="99">
        <f>IF(ISNA(VLOOKUP($A247,'[2]1516 Exp_Rev Access'!$F$7:$FS$306,25,FALSE)),"",VLOOKUP($A247,'[2]1516 Exp_Rev Access'!$F$7:$FS$306,25,FALSE))</f>
        <v>107.45</v>
      </c>
      <c r="AH247" s="98">
        <f>IF(ISNA(VLOOKUP($A247,'[2]1516 Exp_Rev Access'!$F$7:$FS$306,26,FALSE)),"",VLOOKUP($A247,'[2]1516 Exp_Rev Access'!$F$7:$FS$306,26,FALSE))</f>
        <v>1914.45</v>
      </c>
      <c r="AI247" s="98">
        <f>IF(ISNA(VLOOKUP($A247,'[2]1516 Exp_Rev Access'!$F$7:$FS$306,27,FALSE)),"",VLOOKUP($A247,'[2]1516 Exp_Rev Access'!$F$7:$FS$306,27,FALSE))</f>
        <v>0</v>
      </c>
      <c r="AJ247" s="98">
        <f>IF(ISNA(VLOOKUP($A247,'[2]1516 Exp_Rev Access'!$F$7:$FS$306,28,FALSE)),"",VLOOKUP($A247,'[2]1516 Exp_Rev Access'!$F$7:$FS$306,28,FALSE))</f>
        <v>22548.57</v>
      </c>
      <c r="AK247" s="98">
        <f>IF(ISNA(VLOOKUP($A247,'[2]1516 Exp_Rev Access'!$F$7:$FS$306,29,FALSE)),"",VLOOKUP($A247,'[2]1516 Exp_Rev Access'!$F$7:$FS$306,29,FALSE))</f>
        <v>17153.88</v>
      </c>
      <c r="AL247" s="100">
        <f t="shared" si="307"/>
        <v>121663.82999999999</v>
      </c>
      <c r="AM247" s="72">
        <f t="shared" si="308"/>
        <v>2.7706443976905137E-2</v>
      </c>
      <c r="AN247" s="94">
        <f t="shared" si="309"/>
        <v>347.17449492067118</v>
      </c>
      <c r="AO247" s="99">
        <f>IF(ISNA(VLOOKUP($A247,'[2]1516 Exp_Rev Access'!$F$7:$GB$306,30,FALSE)),"",VLOOKUP($A247,'[2]1516 Exp_Rev Access'!$F$7:$FS$306,30,FALSE))</f>
        <v>2626357.81</v>
      </c>
      <c r="AP247" s="99">
        <f>IF(ISNA(VLOOKUP($A247,'[2]1516 Exp_Rev Access'!$F$7:$GB$306,31,FALSE)),"",VLOOKUP($A247,'[2]1516 Exp_Rev Access'!$F$7:$FS$306,31,FALSE))</f>
        <v>22024.07</v>
      </c>
      <c r="AQ247" s="99">
        <f>IF(ISNA(VLOOKUP($A247,'[2]1516 Exp_Rev Access'!$F$7:$GB$306,32,FALSE)),"",VLOOKUP($A247,'[2]1516 Exp_Rev Access'!$F$7:$FS$306,32,FALSE))</f>
        <v>24004.92</v>
      </c>
      <c r="AR247" s="99">
        <f>IF(ISNA(VLOOKUP($A247,'[2]1516 Exp_Rev Access'!$F$7:$GB$306,33,FALSE)),"",VLOOKUP($A247,'[2]1516 Exp_Rev Access'!$F$7:$FS$306,33,FALSE))</f>
        <v>0</v>
      </c>
      <c r="AS247" s="99">
        <f>IF(ISNA(VLOOKUP($A247,'[2]1516 Exp_Rev Access'!$F$7:$GB$306,34,FALSE)),"",VLOOKUP($A247,'[2]1516 Exp_Rev Access'!$F$7:$FS$306,34,FALSE))</f>
        <v>0</v>
      </c>
      <c r="AT247" s="101">
        <f t="shared" si="310"/>
        <v>2672386.7999999998</v>
      </c>
      <c r="AU247" s="72">
        <f t="shared" si="311"/>
        <v>0.60858132740700988</v>
      </c>
      <c r="AV247" s="94">
        <f t="shared" si="312"/>
        <v>7625.8041319484082</v>
      </c>
      <c r="AW247" s="99">
        <f>IF(ISNA(VLOOKUP($A247,'[2]1516 Exp_Rev Access'!$F$7:$GB$306,35,FALSE)),"",VLOOKUP($A247,'[2]1516 Exp_Rev Access'!$F$7:$GB$306,35,FALSE))</f>
        <v>200</v>
      </c>
      <c r="AX247" s="99">
        <f>IF(ISNA(VLOOKUP($A247,'[2]1516 Exp_Rev Access'!$F$7:$GB$306,36,FALSE)),"",VLOOKUP($A247,'[2]1516 Exp_Rev Access'!$F$7:$GB$306,36,FALSE))</f>
        <v>219652.7</v>
      </c>
      <c r="AY247" s="99">
        <f>IF(ISNA(VLOOKUP($A247,'[2]1516 Exp_Rev Access'!$F$7:$GB$306,37,FALSE)),"",VLOOKUP($A247,'[2]1516 Exp_Rev Access'!$F$7:$GB$306,37,FALSE))</f>
        <v>1592.97</v>
      </c>
      <c r="AZ247" s="99">
        <f>IF(ISNA(VLOOKUP($A247,'[2]1516 Exp_Rev Access'!$F$7:$GB$306,38,FALSE)),"",VLOOKUP($A247,'[2]1516 Exp_Rev Access'!$F$7:$GB$306,38,FALSE))</f>
        <v>0</v>
      </c>
      <c r="BA247" s="99">
        <f>IF(ISNA(VLOOKUP($A247,'[2]1516 Exp_Rev Access'!$F$7:$GB$306,39,FALSE)),"",VLOOKUP($A247,'[2]1516 Exp_Rev Access'!$F$7:$GB$306,39,FALSE))</f>
        <v>0</v>
      </c>
      <c r="BB247" s="99">
        <f>IF(ISNA(VLOOKUP($A247,'[2]1516 Exp_Rev Access'!$F$7:$GB$306,40,FALSE)),"",VLOOKUP($A247,'[2]1516 Exp_Rev Access'!$F$7:$GB$306,40,FALSE))</f>
        <v>64467.19</v>
      </c>
      <c r="BC247" s="99">
        <f>IF(ISNA(VLOOKUP($A247,'[2]1516 Exp_Rev Access'!$F$7:$GB$306,41,FALSE)),"",VLOOKUP($A247,'[2]1516 Exp_Rev Access'!$F$7:$GB$306,41,FALSE))</f>
        <v>0</v>
      </c>
      <c r="BD247" s="99">
        <f>IF(ISNA(VLOOKUP($A247,'[2]1516 Exp_Rev Access'!$F$7:$GB$306,42,FALSE)),"",VLOOKUP($A247,'[2]1516 Exp_Rev Access'!$F$7:$GB$306,42,FALSE))</f>
        <v>18864.11</v>
      </c>
      <c r="BE247" s="99">
        <f>IF(ISNA(VLOOKUP($A247,'[2]1516 Exp_Rev Access'!$F$7:$GB$306,43,FALSE)),"",VLOOKUP($A247,'[2]1516 Exp_Rev Access'!$F$7:$GB$306,43,FALSE))</f>
        <v>0</v>
      </c>
      <c r="BF247" s="99">
        <f>IF(ISNA(VLOOKUP($A247,'[2]1516 Exp_Rev Access'!$F$7:$GB$306,44,FALSE)),"",VLOOKUP($A247,'[2]1516 Exp_Rev Access'!$F$7:$GB$306,44,FALSE))</f>
        <v>0</v>
      </c>
      <c r="BG247" s="99">
        <f>IF(ISNA(VLOOKUP($A247,'[2]1516 Exp_Rev Access'!$F$7:$GB$306,45,FALSE)),"",VLOOKUP($A247,'[2]1516 Exp_Rev Access'!$F$7:$GB$306,45,FALSE))</f>
        <v>0</v>
      </c>
      <c r="BH247" s="99">
        <f>IF(ISNA(VLOOKUP($A247,'[2]1516 Exp_Rev Access'!$F$7:$GB$306,46,FALSE)),"",VLOOKUP($A247,'[2]1516 Exp_Rev Access'!$F$7:$GB$306,46,FALSE))</f>
        <v>0</v>
      </c>
      <c r="BI247" s="99">
        <f>IF(ISNA(VLOOKUP($A247,'[2]1516 Exp_Rev Access'!$F$7:$GB$306,47,FALSE)),"",VLOOKUP($A247,'[2]1516 Exp_Rev Access'!$F$7:$GB$306,47,FALSE))</f>
        <v>2425.66</v>
      </c>
      <c r="BJ247" s="99">
        <f>IF(ISNA(VLOOKUP($A247,'[2]1516 Exp_Rev Access'!$F$7:$GB$306,48,FALSE)),"",VLOOKUP($A247,'[2]1516 Exp_Rev Access'!$F$7:$GB$306,48,FALSE))</f>
        <v>0</v>
      </c>
      <c r="BK247" s="99">
        <f>IF(ISNA(VLOOKUP($A247,'[2]1516 Exp_Rev Access'!$F$7:$GB$306,49,FALSE)),"",VLOOKUP($A247,'[2]1516 Exp_Rev Access'!$F$7:$GB$306,49,FALSE))</f>
        <v>42609</v>
      </c>
      <c r="BL247" s="99">
        <f>IF(ISNA(VLOOKUP($A247,'[2]1516 Exp_Rev Access'!$F$7:$GB$306,50,FALSE)),"",VLOOKUP($A247,'[2]1516 Exp_Rev Access'!$F$7:$GB$306,50,FALSE))</f>
        <v>0</v>
      </c>
      <c r="BM247" s="99">
        <f>IF(ISNA(VLOOKUP($A247,'[2]1516 Exp_Rev Access'!$F$7:$GB$306,51,FALSE)),"",VLOOKUP($A247,'[2]1516 Exp_Rev Access'!$F$7:$GB$306,51,FALSE))</f>
        <v>0</v>
      </c>
      <c r="BN247" s="99">
        <f>IF(ISNA(VLOOKUP($A247,'[2]1516 Exp_Rev Access'!$F$7:$GB$306,52,FALSE)),"",VLOOKUP($A247,'[2]1516 Exp_Rev Access'!$F$7:$GB$306,52,FALSE))</f>
        <v>0</v>
      </c>
      <c r="BO247" s="99">
        <f>IF(ISNA(VLOOKUP($A247,'[2]1516 Exp_Rev Access'!$F$7:$GB$306,53,FALSE)),"",VLOOKUP($A247,'[2]1516 Exp_Rev Access'!$F$7:$GB$306,53,FALSE))</f>
        <v>0</v>
      </c>
      <c r="BP247" s="99">
        <f>IF(ISNA(VLOOKUP($A247,'[2]1516 Exp_Rev Access'!$F$7:$GB$306,54,FALSE)),"",VLOOKUP($A247,'[2]1516 Exp_Rev Access'!$F$7:$GB$306,54,FALSE))</f>
        <v>0</v>
      </c>
      <c r="BQ247" s="99">
        <f>IF(ISNA(VLOOKUP($A247,'[2]1516 Exp_Rev Access'!$F$7:$GB$306,55,FALSE)),"",VLOOKUP($A247,'[2]1516 Exp_Rev Access'!$F$7:$GB$306,55,FALSE))</f>
        <v>0</v>
      </c>
      <c r="BR247" s="99">
        <f>IF(ISNA(VLOOKUP($A247,'[2]1516 Exp_Rev Access'!$F$7:$GB$306,56,FALSE)),"",VLOOKUP($A247,'[2]1516 Exp_Rev Access'!$F$7:$GB$306,56,FALSE))</f>
        <v>0</v>
      </c>
      <c r="BS247" s="99">
        <f>IF(ISNA(VLOOKUP($A247,'[2]1516 Exp_Rev Access'!$F$7:$GB$306,57,FALSE)),"",VLOOKUP($A247,'[2]1516 Exp_Rev Access'!$F$7:$GB$306,57,FALSE))</f>
        <v>0</v>
      </c>
      <c r="BT247" s="99">
        <f>IF(ISNA(VLOOKUP($A247,'[2]1516 Exp_Rev Access'!$F$7:$GB$306,58,FALSE)),"",VLOOKUP($A247,'[2]1516 Exp_Rev Access'!$F$7:$GB$306,58,FALSE))</f>
        <v>0</v>
      </c>
      <c r="BU247" s="102">
        <f t="shared" si="313"/>
        <v>349811.62999999995</v>
      </c>
      <c r="BV247" s="72">
        <f t="shared" si="314"/>
        <v>7.9662429902665963E-2</v>
      </c>
      <c r="BW247" s="94">
        <f t="shared" si="315"/>
        <v>998.20691131149408</v>
      </c>
      <c r="BX247" s="99">
        <f>IF(ISNA(VLOOKUP($A247,'[2]1516 Exp_Rev Access'!$F$7:$GB$306,59,FALSE)),"",VLOOKUP($A247,'[2]1516 Exp_Rev Access'!$F$7:$GB$306,59,FALSE))</f>
        <v>0</v>
      </c>
      <c r="BY247" s="99">
        <f>IF(ISNA(VLOOKUP($A247,'[2]1516 Exp_Rev Access'!$F$7:$GB$306,60,FALSE)),"",VLOOKUP($A247,'[2]1516 Exp_Rev Access'!$F$7:$GB$306,60,FALSE))</f>
        <v>0</v>
      </c>
      <c r="BZ247" s="99">
        <f>IF(ISNA(VLOOKUP($A247,'[2]1516 Exp_Rev Access'!$F$7:$GB$306,61,FALSE)),"",VLOOKUP($A247,'[2]1516 Exp_Rev Access'!$F$7:$GB$306,61,FALSE))</f>
        <v>0</v>
      </c>
      <c r="CA247" s="99">
        <f>IF(ISNA(VLOOKUP($A247,'[2]1516 Exp_Rev Access'!$F$7:$GB$306,62,FALSE)),"",VLOOKUP($A247,'[2]1516 Exp_Rev Access'!$F$7:$GB$306,62,FALSE))</f>
        <v>0</v>
      </c>
      <c r="CB247" s="99">
        <f>IF(ISNA(VLOOKUP($A247,'[2]1516 Exp_Rev Access'!$F$7:$GB$306,63,FALSE)),"",VLOOKUP($A247,'[2]1516 Exp_Rev Access'!$F$7:$GB$306,63,FALSE))</f>
        <v>0</v>
      </c>
      <c r="CC247" s="99">
        <f>IF(ISNA(VLOOKUP($A247,'[2]1516 Exp_Rev Access'!$F$7:$GB$306,64,FALSE)),"",VLOOKUP($A247,'[2]1516 Exp_Rev Access'!$F$7:$GB$306,64,FALSE))</f>
        <v>0</v>
      </c>
      <c r="CD247" s="101">
        <f t="shared" si="316"/>
        <v>0</v>
      </c>
      <c r="CE247" s="72"/>
      <c r="CF247" s="103"/>
      <c r="CG247" s="99">
        <f>IF(ISNA(VLOOKUP($A247,'[2]1516 Exp_Rev Access'!$F$7:$GB$306,65,FALSE)),"",VLOOKUP($A247,'[2]1516 Exp_Rev Access'!$F$7:$GB$306,65,FALSE))</f>
        <v>0</v>
      </c>
      <c r="CH247" s="99">
        <f>IF(ISNA(VLOOKUP($A247,'[2]1516 Exp_Rev Access'!$F$7:$GB$306,66,FALSE)),"",VLOOKUP($A247,'[2]1516 Exp_Rev Access'!$F$7:$GB$306,66,FALSE))</f>
        <v>0</v>
      </c>
      <c r="CI247" s="99">
        <f>IF(ISNA(VLOOKUP($A247,'[2]1516 Exp_Rev Access'!$F$7:$GB$306,67,FALSE)),"",VLOOKUP($A247,'[2]1516 Exp_Rev Access'!$F$7:$GB$306,67,FALSE))</f>
        <v>0</v>
      </c>
      <c r="CJ247" s="99">
        <f>IF(ISNA(VLOOKUP($A247,'[2]1516 Exp_Rev Access'!$F$7:$GB$306,68,FALSE)),"",VLOOKUP($A247,'[2]1516 Exp_Rev Access'!$F$7:$GB$306,68,FALSE))</f>
        <v>0</v>
      </c>
      <c r="CK247" s="99">
        <f>IF(ISNA(VLOOKUP($A247,'[2]1516 Exp_Rev Access'!$F$7:$GB$306,69,FALSE)),"",VLOOKUP($A247,'[2]1516 Exp_Rev Access'!$F$7:$GB$306,69,FALSE))</f>
        <v>0</v>
      </c>
      <c r="CL247" s="99">
        <f>IF(ISNA(VLOOKUP($A247,'[2]1516 Exp_Rev Access'!$F$7:$GB$306,70,FALSE)),"",VLOOKUP($A247,'[2]1516 Exp_Rev Access'!$F$7:$GB$306,70,FALSE))</f>
        <v>0</v>
      </c>
      <c r="CM247" s="99">
        <f>IF(ISNA(VLOOKUP($A247,'[2]1516 Exp_Rev Access'!$F$7:$GB$306,71,FALSE)),"",VLOOKUP($A247,'[2]1516 Exp_Rev Access'!$F$7:$GB$306,71,FALSE))</f>
        <v>0</v>
      </c>
      <c r="CN247" s="99">
        <f>IF(ISNA(VLOOKUP($A247,'[2]1516 Exp_Rev Access'!$F$7:$GB$306,72,FALSE)),"",VLOOKUP($A247,'[2]1516 Exp_Rev Access'!$F$7:$GB$306,72,FALSE))</f>
        <v>0</v>
      </c>
      <c r="CO247" s="99">
        <f>IF(ISNA(VLOOKUP($A247,'[2]1516 Exp_Rev Access'!$F$7:$GB$306,73,FALSE)),"",VLOOKUP($A247,'[2]1516 Exp_Rev Access'!$F$7:$GB$306,73,FALSE))</f>
        <v>0</v>
      </c>
      <c r="CP247" s="99">
        <f>IF(ISNA(VLOOKUP($A247,'[2]1516 Exp_Rev Access'!$F$7:$GB$306,74,FALSE)),"",VLOOKUP($A247,'[2]1516 Exp_Rev Access'!$F$7:$GB$306,74,FALSE))</f>
        <v>68340</v>
      </c>
      <c r="CQ247" s="99">
        <f>IF(ISNA(VLOOKUP($A247,'[2]1516 Exp_Rev Access'!$F$7:$GB$306,75,FALSE)),"",VLOOKUP($A247,'[2]1516 Exp_Rev Access'!$F$7:$GB$306,75,FALSE))</f>
        <v>0</v>
      </c>
      <c r="CR247" s="99">
        <f>IF(ISNA(VLOOKUP($A247,'[2]1516 Exp_Rev Access'!$F$7:$GB$306,76,FALSE)),"",VLOOKUP($A247,'[2]1516 Exp_Rev Access'!$F$7:$GB$306,76,FALSE))</f>
        <v>2151</v>
      </c>
      <c r="CS247" s="99">
        <f>IF(ISNA(VLOOKUP($A247,'[2]1516 Exp_Rev Access'!$F$7:$GB$306,77,FALSE)),"",VLOOKUP($A247,'[2]1516 Exp_Rev Access'!$F$7:$GB$306,77,FALSE))</f>
        <v>0</v>
      </c>
      <c r="CT247" s="99">
        <f>IF(ISNA(VLOOKUP($A247,'[2]1516 Exp_Rev Access'!$F$7:$GB$306,78,FALSE)),"",VLOOKUP($A247,'[2]1516 Exp_Rev Access'!$F$7:$GB$306,78,FALSE))</f>
        <v>68162.179999999993</v>
      </c>
      <c r="CU247" s="99">
        <f>IF(ISNA(VLOOKUP($A247,'[2]1516 Exp_Rev Access'!$F$7:$GB$306,79,FALSE)),"",VLOOKUP($A247,'[2]1516 Exp_Rev Access'!$F$7:$GB$306,79,FALSE))</f>
        <v>35577.83</v>
      </c>
      <c r="CV247" s="99">
        <f>IF(ISNA(VLOOKUP($A247,'[2]1516 Exp_Rev Access'!$F$7:$GB$306,80,FALSE)),"",VLOOKUP($A247,'[2]1516 Exp_Rev Access'!$F$7:$GB$306,80,FALSE))</f>
        <v>0</v>
      </c>
      <c r="CW247" s="99">
        <f>IF(ISNA(VLOOKUP($A247,'[2]1516 Exp_Rev Access'!$F$7:$GB$306,81,FALSE)),"",VLOOKUP($A247,'[2]1516 Exp_Rev Access'!$F$7:$GB$306,81,FALSE))</f>
        <v>0</v>
      </c>
      <c r="CX247" s="99">
        <f>IF(ISNA(VLOOKUP($A247,'[2]1516 Exp_Rev Access'!$F$7:$GB$306,82,FALSE)),"",VLOOKUP($A247,'[2]1516 Exp_Rev Access'!$F$7:$GB$306,82,FALSE))</f>
        <v>0</v>
      </c>
      <c r="CY247" s="99">
        <f>IF(ISNA(VLOOKUP($A247,'[2]1516 Exp_Rev Access'!$F$7:$GB$306,83,FALSE)),"",VLOOKUP($A247,'[2]1516 Exp_Rev Access'!$F$7:$GB$306,83,FALSE))</f>
        <v>0</v>
      </c>
      <c r="CZ247" s="99">
        <f>IF(ISNA(VLOOKUP($A247,'[2]1516 Exp_Rev Access'!$F$7:$GB$306,84,FALSE)),"",VLOOKUP($A247,'[2]1516 Exp_Rev Access'!$F$7:$GB$306,84,FALSE))</f>
        <v>0</v>
      </c>
      <c r="DA247" s="99">
        <f>IF(ISNA(VLOOKUP($A247,'[2]1516 Exp_Rev Access'!$F$7:$GB$306,85,FALSE)),"",VLOOKUP($A247,'[2]1516 Exp_Rev Access'!$F$7:$GB$306,85,FALSE))</f>
        <v>0</v>
      </c>
      <c r="DB247" s="99">
        <f>IF(ISNA(VLOOKUP($A247,'[2]1516 Exp_Rev Access'!$F$7:$GB$306,86,FALSE)),"",VLOOKUP($A247,'[2]1516 Exp_Rev Access'!$F$7:$GB$306,86,FALSE))</f>
        <v>0</v>
      </c>
      <c r="DC247" s="99">
        <f>IF(ISNA(VLOOKUP($A247,'[2]1516 Exp_Rev Access'!$F$7:$GB$306,87,FALSE)),"",VLOOKUP($A247,'[2]1516 Exp_Rev Access'!$F$7:$GB$306,87,FALSE))</f>
        <v>0</v>
      </c>
      <c r="DD247" s="99">
        <f>IF(ISNA(VLOOKUP($A247,'[2]1516 Exp_Rev Access'!$F$7:$GB$306,88,FALSE)),"",VLOOKUP($A247,'[2]1516 Exp_Rev Access'!$F$7:$GB$306,88,FALSE))</f>
        <v>0</v>
      </c>
      <c r="DE247" s="99">
        <f>IF(ISNA(VLOOKUP($A247,'[2]1516 Exp_Rev Access'!$F$7:$GB$306,89,FALSE)),"",VLOOKUP($A247,'[2]1516 Exp_Rev Access'!$F$7:$GB$306,89,FALSE))</f>
        <v>0</v>
      </c>
      <c r="DF247" s="99">
        <f>IF(ISNA(VLOOKUP($A247,'[2]1516 Exp_Rev Access'!$F$7:$GB$306,90,FALSE)),"",VLOOKUP($A247,'[2]1516 Exp_Rev Access'!$F$7:$GB$306,90,FALSE))</f>
        <v>0</v>
      </c>
      <c r="DG247" s="99">
        <f>IF(ISNA(VLOOKUP($A247,'[2]1516 Exp_Rev Access'!$F$7:$GB$306,91,FALSE)),"",VLOOKUP($A247,'[2]1516 Exp_Rev Access'!$F$7:$GB$306,91,FALSE))</f>
        <v>0</v>
      </c>
      <c r="DH247" s="99">
        <f>IF(ISNA(VLOOKUP($A247,'[2]1516 Exp_Rev Access'!$F$7:$GB$306,92,FALSE)),"",VLOOKUP($A247,'[2]1516 Exp_Rev Access'!$F$7:$GB$306,92,FALSE))</f>
        <v>70870.820000000007</v>
      </c>
      <c r="DI247" s="99">
        <f>IF(ISNA(VLOOKUP($A247,'[2]1516 Exp_Rev Access'!$F$7:$GB$306,93,FALSE)),"",VLOOKUP($A247,'[2]1516 Exp_Rev Access'!$F$7:$GB$306,93,FALSE))</f>
        <v>0</v>
      </c>
      <c r="DJ247" s="99">
        <f>IF(ISNA(VLOOKUP($A247,'[2]1516 Exp_Rev Access'!$F$7:$GB$306,94,FALSE)),"",VLOOKUP($A247,'[2]1516 Exp_Rev Access'!$F$7:$GB$306,94,FALSE))</f>
        <v>0</v>
      </c>
      <c r="DK247" s="99">
        <f>IF(ISNA(VLOOKUP($A247,'[2]1516 Exp_Rev Access'!$F$7:$GB$306,95,FALSE)),"",VLOOKUP($A247,'[2]1516 Exp_Rev Access'!$F$7:$GB$306,95,FALSE))</f>
        <v>0</v>
      </c>
      <c r="DL247" s="99">
        <f>IF(ISNA(VLOOKUP($A247,'[2]1516 Exp_Rev Access'!$F$7:$GB$306,96,FALSE)),"",VLOOKUP($A247,'[2]1516 Exp_Rev Access'!$F$7:$GB$306,96,FALSE))</f>
        <v>0</v>
      </c>
      <c r="DM247" s="99">
        <f>IF(ISNA(VLOOKUP($A247,'[2]1516 Exp_Rev Access'!$F$7:$GB$306,97,FALSE)),"",VLOOKUP($A247,'[2]1516 Exp_Rev Access'!$F$7:$GB$306,97,FALSE))</f>
        <v>0</v>
      </c>
      <c r="DN247" s="99">
        <f>IF(ISNA(VLOOKUP($A247,'[2]1516 Exp_Rev Access'!$F$7:$GB$306,98,FALSE)),"",VLOOKUP($A247,'[2]1516 Exp_Rev Access'!$F$7:$GB$306,98,FALSE))</f>
        <v>0</v>
      </c>
      <c r="DO247" s="99">
        <f>IF(ISNA(VLOOKUP($A247,'[2]1516 Exp_Rev Access'!$F$7:$GB$306,99,FALSE)),"",VLOOKUP($A247,'[2]1516 Exp_Rev Access'!$F$7:$GB$306,99,FALSE))</f>
        <v>0</v>
      </c>
      <c r="DP247" s="99">
        <f>IF(ISNA(VLOOKUP($A247,'[2]1516 Exp_Rev Access'!$F$7:$GB$306,100,FALSE)),"",VLOOKUP($A247,'[2]1516 Exp_Rev Access'!$F$7:$GB$306,100,FALSE))</f>
        <v>0</v>
      </c>
      <c r="DQ247" s="99">
        <f>IF(ISNA(VLOOKUP($A247,'[2]1516 Exp_Rev Access'!$F$7:$GB$306,101,FALSE)),"",VLOOKUP($A247,'[2]1516 Exp_Rev Access'!$F$7:$GB$306,101,FALSE))</f>
        <v>0</v>
      </c>
      <c r="DR247" s="99">
        <f>IF(ISNA(VLOOKUP($A247,'[2]1516 Exp_Rev Access'!$F$7:$GB$306,102,FALSE)),"",VLOOKUP($A247,'[2]1516 Exp_Rev Access'!$F$7:$GB$306,102,FALSE))</f>
        <v>0</v>
      </c>
      <c r="DS247" s="99">
        <f>IF(ISNA(VLOOKUP($A247,'[2]1516 Exp_Rev Access'!$F$7:$GB$306,103,FALSE)),"",VLOOKUP($A247,'[2]1516 Exp_Rev Access'!$F$7:$GB$306,103,FALSE))</f>
        <v>0</v>
      </c>
      <c r="DT247" s="99">
        <f>IF(ISNA(VLOOKUP($A247,'[2]1516 Exp_Rev Access'!$F$7:$GB$306,104,FALSE)),"",VLOOKUP($A247,'[2]1516 Exp_Rev Access'!$F$7:$GB$306,104,FALSE))</f>
        <v>0</v>
      </c>
      <c r="DU247" s="99">
        <f>IF(ISNA(VLOOKUP($A247,'[2]1516 Exp_Rev Access'!$F$7:$GB$306,105,FALSE)),"",VLOOKUP($A247,'[2]1516 Exp_Rev Access'!$F$7:$GB$306,105,FALSE))</f>
        <v>0</v>
      </c>
      <c r="DV247" s="99">
        <f>IF(ISNA(VLOOKUP($A247,'[2]1516 Exp_Rev Access'!$F$7:$GB$306,106,FALSE)),"",VLOOKUP($A247,'[2]1516 Exp_Rev Access'!$F$7:$GB$306,106,FALSE))</f>
        <v>0</v>
      </c>
      <c r="DW247" s="99">
        <f>IF(ISNA(VLOOKUP($A247,'[2]1516 Exp_Rev Access'!$F$7:$GB$306,107,FALSE)),"",VLOOKUP($A247,'[2]1516 Exp_Rev Access'!$F$7:$GB$306,107,FALSE))</f>
        <v>0</v>
      </c>
      <c r="DX247" s="99">
        <f>IF(ISNA(VLOOKUP($A247,'[2]1516 Exp_Rev Access'!$F$7:$GB$306,108,FALSE)),"",VLOOKUP($A247,'[2]1516 Exp_Rev Access'!$F$7:$GB$306,108,FALSE))</f>
        <v>14661.8</v>
      </c>
      <c r="DY247" s="99">
        <f>IF(ISNA(VLOOKUP($A247,'[2]1516 Exp_Rev Access'!$F$7:$GB$306,109,FALSE)),"",VLOOKUP($A247,'[2]1516 Exp_Rev Access'!$F$7:$GB$306,109,FALSE))</f>
        <v>0</v>
      </c>
      <c r="DZ247" s="99">
        <f>IF(ISNA(VLOOKUP($A247,'[2]1516 Exp_Rev Access'!$F$7:$GB$306,110,FALSE)),"",VLOOKUP($A247,'[2]1516 Exp_Rev Access'!$F$7:$GB$306,110,FALSE))</f>
        <v>0</v>
      </c>
      <c r="EA247" s="99">
        <f>IF(ISNA(VLOOKUP($A247,'[2]1516 Exp_Rev Access'!$F$7:$GB$306,111,FALSE)),"",VLOOKUP($A247,'[2]1516 Exp_Rev Access'!$F$7:$GB$306,111,FALSE))</f>
        <v>0</v>
      </c>
      <c r="EB247" s="99">
        <f>IF(ISNA(VLOOKUP($A247,'[2]1516 Exp_Rev Access'!$F$7:$GB$306,112,FALSE)),"",VLOOKUP($A247,'[2]1516 Exp_Rev Access'!$F$7:$GB$306,112,FALSE))</f>
        <v>0</v>
      </c>
      <c r="EC247" s="99">
        <f>IF(ISNA(VLOOKUP($A247,'[2]1516 Exp_Rev Access'!$F$7:$GB$306,113,FALSE)),"",VLOOKUP($A247,'[2]1516 Exp_Rev Access'!$F$7:$GB$306,113,FALSE))</f>
        <v>0</v>
      </c>
      <c r="ED247" s="99">
        <f>IF(ISNA(VLOOKUP($A247,'[2]1516 Exp_Rev Access'!$F$7:$GB$306,114,FALSE)),"",VLOOKUP($A247,'[2]1516 Exp_Rev Access'!$F$7:$GB$306,114,FALSE))</f>
        <v>0</v>
      </c>
      <c r="EE247" s="99">
        <f>IF(ISNA(VLOOKUP($A247,'[2]1516 Exp_Rev Access'!$F$7:$GB$306,115,FALSE)),"",VLOOKUP($A247,'[2]1516 Exp_Rev Access'!$F$7:$GB$306,115,FALSE))</f>
        <v>0</v>
      </c>
      <c r="EF247" s="99">
        <f>IF(ISNA(VLOOKUP($A247,'[2]1516 Exp_Rev Access'!$F$7:$GB$306,116,FALSE)),"",VLOOKUP($A247,'[2]1516 Exp_Rev Access'!$F$7:$GB$306,116,FALSE))</f>
        <v>0</v>
      </c>
      <c r="EG247" s="99">
        <f>IF(ISNA(VLOOKUP($A247,'[2]1516 Exp_Rev Access'!$F$7:$GB$306,117,FALSE)),"",VLOOKUP($A247,'[2]1516 Exp_Rev Access'!$F$7:$GB$306,117,FALSE))</f>
        <v>0</v>
      </c>
      <c r="EH247" s="99">
        <f>IF(ISNA(VLOOKUP($A247,'[2]1516 Exp_Rev Access'!$F$7:$GB$306,118,FALSE)),"",VLOOKUP($A247,'[2]1516 Exp_Rev Access'!$F$7:$GB$306,118,FALSE))</f>
        <v>0</v>
      </c>
      <c r="EI247" s="99">
        <f>IF(ISNA(VLOOKUP($A247,'[2]1516 Exp_Rev Access'!$F$7:$GB$306,119,FALSE)),"",VLOOKUP($A247,'[2]1516 Exp_Rev Access'!$F$7:$GB$306,119,FALSE))</f>
        <v>0</v>
      </c>
      <c r="EJ247" s="99">
        <f>IF(ISNA(VLOOKUP($A247,'[2]1516 Exp_Rev Access'!$F$7:$GB$306,120,FALSE)),"",VLOOKUP($A247,'[2]1516 Exp_Rev Access'!$F$7:$GB$306,120,FALSE))</f>
        <v>0</v>
      </c>
      <c r="EK247" s="99">
        <f>IF(ISNA(VLOOKUP($A247,'[2]1516 Exp_Rev Access'!$F$7:$GB$306,121,FALSE)),"",VLOOKUP($A247,'[2]1516 Exp_Rev Access'!$F$7:$GB$306,121,FALSE))</f>
        <v>0</v>
      </c>
      <c r="EL247" s="99">
        <f>IF(ISNA(VLOOKUP($A247,'[2]1516 Exp_Rev Access'!$F$7:$GB$306,122,FALSE)),"",VLOOKUP($A247,'[2]1516 Exp_Rev Access'!$F$7:$GB$306,122,FALSE))</f>
        <v>0</v>
      </c>
      <c r="EM247" s="99">
        <f>IF(ISNA(VLOOKUP($A247,'[2]1516 Exp_Rev Access'!$F$7:$GB$306,123,FALSE)),"",VLOOKUP($A247,'[2]1516 Exp_Rev Access'!$F$7:$GB$306,123,FALSE))</f>
        <v>0</v>
      </c>
      <c r="EN247" s="99">
        <f>IF(ISNA(VLOOKUP($A247,'[2]1516 Exp_Rev Access'!$F$7:$GB$306,124,FALSE)),"",VLOOKUP($A247,'[2]1516 Exp_Rev Access'!$F$7:$GB$306,124,FALSE))</f>
        <v>0</v>
      </c>
      <c r="EO247" s="99">
        <f>IF(ISNA(VLOOKUP($A247,'[2]1516 Exp_Rev Access'!$F$7:$GB$306,125,FALSE)),"",VLOOKUP($A247,'[2]1516 Exp_Rev Access'!$F$7:$GB$306,125,FALSE))</f>
        <v>0</v>
      </c>
      <c r="EP247" s="99">
        <f>IF(ISNA(VLOOKUP($A247,'[2]1516 Exp_Rev Access'!$F$7:$GB$306,126,FALSE)),"",VLOOKUP($A247,'[2]1516 Exp_Rev Access'!$F$7:$GB$306,126,FALSE))</f>
        <v>0</v>
      </c>
      <c r="EQ247" s="99">
        <f>IF(ISNA(VLOOKUP($A247,'[2]1516 Exp_Rev Access'!$F$7:$GB$306,127,FALSE)),"",VLOOKUP($A247,'[2]1516 Exp_Rev Access'!$F$7:$GB$306,127,FALSE))</f>
        <v>0</v>
      </c>
      <c r="ER247" s="99">
        <f>IF(ISNA(VLOOKUP($A247,'[2]1516 Exp_Rev Access'!$F$7:$GB$306,128,FALSE)),"",VLOOKUP($A247,'[2]1516 Exp_Rev Access'!$F$7:$GB$306,128,FALSE))</f>
        <v>0</v>
      </c>
      <c r="ES247" s="99">
        <f>IF(ISNA(VLOOKUP($A247,'[2]1516 Exp_Rev Access'!$F$7:$GB$306,129,FALSE)),"",VLOOKUP($A247,'[2]1516 Exp_Rev Access'!$F$7:$GB$306,129,FALSE))</f>
        <v>0</v>
      </c>
      <c r="ET247" s="99">
        <f>IF(ISNA(VLOOKUP($A247,'[2]1516 Exp_Rev Access'!$F$7:$GB$306,130,FALSE)),"",VLOOKUP($A247,'[2]1516 Exp_Rev Access'!$F$7:$GB$306,130,FALSE))</f>
        <v>0</v>
      </c>
      <c r="EU247" s="99">
        <f>IF(ISNA(VLOOKUP($A247,'[2]1516 Exp_Rev Access'!$F$7:$GB$306,131,FALSE)),"",VLOOKUP($A247,'[2]1516 Exp_Rev Access'!$F$7:$GB$306,131,FALSE))</f>
        <v>0</v>
      </c>
      <c r="EV247" s="99">
        <f>IF(ISNA(VLOOKUP($A247,'[2]1516 Exp_Rev Access'!$F$7:$GB$306,132,FALSE)),"",VLOOKUP($A247,'[2]1516 Exp_Rev Access'!$F$7:$GB$306,132,FALSE))</f>
        <v>0</v>
      </c>
      <c r="EW247" s="99">
        <f>IF(ISNA(VLOOKUP($A247,'[2]1516 Exp_Rev Access'!$F$7:$GB$306,133,FALSE)),"",VLOOKUP($A247,'[2]1516 Exp_Rev Access'!$F$7:$GB$306,133,FALSE))</f>
        <v>0</v>
      </c>
      <c r="EX247" s="99">
        <f>IF(ISNA(VLOOKUP($A247,'[2]1516 Exp_Rev Access'!$F$7:$GB$306,134,FALSE)),"",VLOOKUP($A247,'[2]1516 Exp_Rev Access'!$F$7:$GB$306,134,FALSE))</f>
        <v>0</v>
      </c>
      <c r="EY247" s="99">
        <f>IF(ISNA(VLOOKUP($A247,'[2]1516 Exp_Rev Access'!$F$7:$GB$306,135,FALSE)),"",VLOOKUP($A247,'[2]1516 Exp_Rev Access'!$F$7:$GB$306,135,FALSE))</f>
        <v>0</v>
      </c>
      <c r="EZ247" s="99">
        <f>IF(ISNA(VLOOKUP($A247,'[2]1516 Exp_Rev Access'!$F$7:$GB$306,136,FALSE)),"",VLOOKUP($A247,'[2]1516 Exp_Rev Access'!$F$7:$GB$306,136,FALSE))</f>
        <v>0</v>
      </c>
      <c r="FA247" s="99">
        <f>IF(ISNA(VLOOKUP($A247,'[2]1516 Exp_Rev Access'!$F$7:$GB$306,137,FALSE)),"",VLOOKUP($A247,'[2]1516 Exp_Rev Access'!$F$7:$GB$306,137,FALSE))</f>
        <v>0</v>
      </c>
      <c r="FB247" s="99">
        <f>IF(ISNA(VLOOKUP($A247,'[2]1516 Exp_Rev Access'!$F$7:$GB$306,138,FALSE)),"",VLOOKUP($A247,'[2]1516 Exp_Rev Access'!$F$7:$GB$306,138,FALSE))</f>
        <v>0</v>
      </c>
      <c r="FC247" s="99">
        <f>IF(ISNA(VLOOKUP($A247,'[2]1516 Exp_Rev Access'!$F$7:$GB$306,139,FALSE)),"",VLOOKUP($A247,'[2]1516 Exp_Rev Access'!$F$7:$GB$306,139,FALSE))</f>
        <v>0</v>
      </c>
      <c r="FD247" s="99">
        <f>IF(ISNA(VLOOKUP($A247,'[2]1516 Exp_Rev Access'!$F$7:$FS$306,140,FALSE)),"",VLOOKUP($A247,'[2]1516 Exp_Rev Access'!$F$7:$FS$306,140,FALSE))</f>
        <v>0</v>
      </c>
      <c r="FE247" s="99">
        <f>IF(ISNA(VLOOKUP($A247,'[2]1516 Exp_Rev Access'!$F$7:$FS$306,141,FALSE)),"",VLOOKUP($A247,'[2]1516 Exp_Rev Access'!$F$7:$FS$306,141,FALSE))</f>
        <v>0</v>
      </c>
      <c r="FF247" s="99">
        <f>IF(ISNA(VLOOKUP($A247,'[2]1516 Exp_Rev Access'!$F$7:$FS$306,142,FALSE)),"",VLOOKUP($A247,'[2]1516 Exp_Rev Access'!$F$7:$FS$306,142,FALSE))</f>
        <v>0</v>
      </c>
      <c r="FG247" s="99">
        <f>IF(ISNA(VLOOKUP($A247,'[2]1516 Exp_Rev Access'!$F$7:$FS$306,143,FALSE)),"",VLOOKUP($A247,'[2]1516 Exp_Rev Access'!$F$7:$FS$306,143,FALSE))</f>
        <v>0</v>
      </c>
      <c r="FH247" s="99">
        <f>IF(ISNA(VLOOKUP($A247,'[2]1516 Exp_Rev Access'!$F$7:$FS$306,144,FALSE)),"",VLOOKUP($A247,'[2]1516 Exp_Rev Access'!$F$7:$FS$306,144,FALSE))</f>
        <v>0</v>
      </c>
      <c r="FI247" s="99">
        <f>IF(ISNA(VLOOKUP($A247,'[2]1516 Exp_Rev Access'!$F$7:$FS$306,145,FALSE)),"",VLOOKUP($A247,'[2]1516 Exp_Rev Access'!$F$7:$FS$306,145,FALSE))</f>
        <v>0</v>
      </c>
      <c r="FJ247" s="99">
        <f>IF(ISNA(VLOOKUP($A247,'[2]1516 Exp_Rev Access'!$F$7:$FS$306,146,FALSE)),"",VLOOKUP($A247,'[2]1516 Exp_Rev Access'!$F$7:$FS$306,146,FALSE))</f>
        <v>0</v>
      </c>
      <c r="FK247" s="99">
        <f>IF(ISNA(VLOOKUP($A247,'[2]1516 Exp_Rev Access'!$F$7:$FS$306,147,FALSE)),"",VLOOKUP($A247,'[2]1516 Exp_Rev Access'!$F$7:$FS$306,147,FALSE))</f>
        <v>0</v>
      </c>
      <c r="FL247" s="99">
        <f>IF(ISNA(VLOOKUP($A247,'[2]1516 Exp_Rev Access'!$F$7:$FS$306,148,FALSE)),"",VLOOKUP($A247,'[2]1516 Exp_Rev Access'!$F$7:$FS$306,148,FALSE))</f>
        <v>0</v>
      </c>
      <c r="FM247" s="99">
        <f>IF(ISNA(VLOOKUP($A247,'[2]1516 Exp_Rev Access'!$F$7:$FS$306,149,FALSE)),"",VLOOKUP($A247,'[2]1516 Exp_Rev Access'!$F$7:$FS$306,149,FALSE))</f>
        <v>0</v>
      </c>
      <c r="FN247" s="99">
        <f>IF(ISNA(VLOOKUP($A247,'[2]1516 Exp_Rev Access'!$F$7:$FS$306,150,FALSE)),"",VLOOKUP($A247,'[2]1516 Exp_Rev Access'!$F$7:$FS$306,150,FALSE))</f>
        <v>0</v>
      </c>
      <c r="FO247" s="99">
        <f>IF(ISNA(VLOOKUP($A247,'[2]1516 Exp_Rev Access'!$F$7:$FS$306,151,FALSE)),"",VLOOKUP($A247,'[2]1516 Exp_Rev Access'!$F$7:$FS$306,151,FALSE))</f>
        <v>0</v>
      </c>
      <c r="FP247" s="99">
        <f>IF(ISNA(VLOOKUP($A247,'[2]1516 Exp_Rev Access'!$F$7:$FS$306,152,FALSE)),"",VLOOKUP($A247,'[2]1516 Exp_Rev Access'!$F$7:$FS$306,152,FALSE))</f>
        <v>0</v>
      </c>
      <c r="FQ247" s="99">
        <f>IF(ISNA(VLOOKUP($A247,'[2]1516 Exp_Rev Access'!$F$7:$FS$306,153,FALSE)),"",VLOOKUP($A247,'[2]1516 Exp_Rev Access'!$F$7:$FS$306,153,FALSE))</f>
        <v>0</v>
      </c>
      <c r="FR247" s="101">
        <f t="shared" si="319"/>
        <v>259763.63</v>
      </c>
      <c r="FS247" s="72">
        <f t="shared" si="320"/>
        <v>5.9155843292394421E-2</v>
      </c>
      <c r="FT247" s="94">
        <f t="shared" si="321"/>
        <v>741.24994292888948</v>
      </c>
      <c r="FU247" s="99">
        <f>IF(ISNA(VLOOKUP($A247,'[2]1516 Exp_Rev Access'!$F$7:$GB$306,154,FALSE)),"",VLOOKUP($A247,'[2]1516 Exp_Rev Access'!$F$7:$GB$306,154,FALSE))</f>
        <v>0</v>
      </c>
      <c r="FV247" s="99">
        <f>IF(ISNA(VLOOKUP($A247,'[2]1516 Exp_Rev Access'!$F$7:$GB$306,155,FALSE)),"",VLOOKUP($A247,'[2]1516 Exp_Rev Access'!$F$7:$GB$306,155,FALSE))</f>
        <v>0</v>
      </c>
      <c r="FW247" s="99">
        <f>IF(ISNA(VLOOKUP($A247,'[2]1516 Exp_Rev Access'!$F$7:$GB$306,156,FALSE)),"",VLOOKUP($A247,'[2]1516 Exp_Rev Access'!$F$7:$GB$306,156,FALSE))</f>
        <v>0</v>
      </c>
      <c r="FX247" s="99">
        <f>IF(ISNA(VLOOKUP($A247,'[2]1516 Exp_Rev Access'!$F$7:$GB$306,157,FALSE)),"",VLOOKUP($A247,'[2]1516 Exp_Rev Access'!$F$7:$GB$306,157,FALSE))</f>
        <v>0</v>
      </c>
      <c r="FY247" s="99">
        <f>IF(ISNA(VLOOKUP($A247,'[2]1516 Exp_Rev Access'!$F$7:$GB$306,158,FALSE)),"",VLOOKUP($A247,'[2]1516 Exp_Rev Access'!$F$7:$GB$306,158,FALSE))</f>
        <v>0</v>
      </c>
      <c r="FZ247" s="99">
        <f>IF(ISNA(VLOOKUP($A247,'[2]1516 Exp_Rev Access'!$F$7:$GB$306,159,FALSE)),"",VLOOKUP($A247,'[2]1516 Exp_Rev Access'!$F$7:$GB$306,159,FALSE))</f>
        <v>0</v>
      </c>
      <c r="GA247" s="99">
        <f>IF(ISNA(VLOOKUP($A247,'[2]1516 Exp_Rev Access'!$F$7:$GB$306,160,FALSE)),"",VLOOKUP($A247,'[2]1516 Exp_Rev Access'!$F$7:$GB$306,160,FALSE))</f>
        <v>0</v>
      </c>
      <c r="GB247" s="99">
        <f>IF(ISNA(VLOOKUP($A247,'[2]1516 Exp_Rev Access'!$F$7:$GB$306,161,FALSE)),"",VLOOKUP($A247,'[2]1516 Exp_Rev Access'!$F$7:$GB$306,161,FALSE))</f>
        <v>0</v>
      </c>
      <c r="GC247" s="99">
        <f>IF(ISNA(VLOOKUP($A247,'[2]1516 Exp_Rev Access'!$F$7:$GB$306,162,FALSE)),"",VLOOKUP($A247,'[2]1516 Exp_Rev Access'!$F$7:$GB$306,162,FALSE))</f>
        <v>0</v>
      </c>
      <c r="GD247" s="99">
        <f>IF(ISNA(VLOOKUP($A247,'[2]1516 Exp_Rev Access'!$F$7:$GB$306,163,FALSE)),"",VLOOKUP($A247,'[2]1516 Exp_Rev Access'!$F$7:$GB$306,163,FALSE))</f>
        <v>0</v>
      </c>
      <c r="GE247" s="99">
        <f>IF(ISNA(VLOOKUP($A247,'[2]1516 Exp_Rev Access'!$F$7:$GB$306,164,FALSE)),"",VLOOKUP($A247,'[2]1516 Exp_Rev Access'!$F$7:$GB$306,164,FALSE))</f>
        <v>0</v>
      </c>
      <c r="GF247" s="99">
        <f>IF(ISNA(VLOOKUP($A247,'[2]1516 Exp_Rev Access'!$F$7:$GB$306,165,FALSE)),"",VLOOKUP($A247,'[2]1516 Exp_Rev Access'!$F$7:$GB$306,165,FALSE))</f>
        <v>0</v>
      </c>
      <c r="GG247" s="99">
        <f>IF(ISNA(VLOOKUP($A247,'[2]1516 Exp_Rev Access'!$F$7:$GB$306,166,FALSE)),"",VLOOKUP($A247,'[2]1516 Exp_Rev Access'!$F$7:$GB$306,166,FALSE))</f>
        <v>0</v>
      </c>
      <c r="GH247" s="99">
        <f>IF(ISNA(VLOOKUP($A247,'[2]1516 Exp_Rev Access'!$F$7:$GB$306,167,FALSE)),"",VLOOKUP($A247,'[2]1516 Exp_Rev Access'!$F$7:$GB$306,167,FALSE))</f>
        <v>0</v>
      </c>
      <c r="GI247" s="99">
        <f>IF(ISNA(VLOOKUP($A247,'[2]1516 Exp_Rev Access'!$F$7:$GB$306,168,FALSE)),"",VLOOKUP($A247,'[2]1516 Exp_Rev Access'!$F$7:$GB$306,168,FALSE))</f>
        <v>0</v>
      </c>
      <c r="GJ247" s="99">
        <f>IF(ISNA(VLOOKUP($A247,'[2]1516 Exp_Rev Access'!$F$7:$GB$306,169,FALSE)),"",VLOOKUP($A247,'[2]1516 Exp_Rev Access'!$F$7:$GB$306,169,FALSE))</f>
        <v>0</v>
      </c>
      <c r="GK247" s="99">
        <f>IF(ISNA(VLOOKUP($A247,'[2]1516 Exp_Rev Access'!$F$7:$GB$306,170,FALSE)),"",VLOOKUP($A247,'[2]1516 Exp_Rev Access'!$F$7:$GB$306,170,FALSE))</f>
        <v>0</v>
      </c>
      <c r="GL247" s="99">
        <f>IF(ISNA(VLOOKUP($A247,'[2]1516 Exp_Rev Access'!$F$7:$GB$306,171,FALSE)),"",VLOOKUP($A247,'[2]1516 Exp_Rev Access'!$F$7:$GB$306,171,FALSE))</f>
        <v>0</v>
      </c>
      <c r="GM247" s="99">
        <f>IF(ISNA(VLOOKUP($A247,'[2]1516 Exp_Rev Access'!$F$7:$GB$306,172,FALSE)),"",VLOOKUP($A247,'[2]1516 Exp_Rev Access'!$F$7:$GB$306,172,FALSE))</f>
        <v>0</v>
      </c>
      <c r="GN247" s="99">
        <f>IF(ISNA(VLOOKUP($A247,'[2]1516 Exp_Rev Access'!$F$7:$GB$306,173,FALSE)),"",VLOOKUP($A247,'[2]1516 Exp_Rev Access'!$F$7:$GB$306,173,FALSE))</f>
        <v>0</v>
      </c>
      <c r="GO247" s="99">
        <f>IF(ISNA(VLOOKUP($A247,'[2]1516 Exp_Rev Access'!$F$7:$GB$306,174,FALSE)),"",VLOOKUP($A247,'[2]1516 Exp_Rev Access'!$F$7:$GB$306,174,FALSE))</f>
        <v>0</v>
      </c>
      <c r="GP247" s="99">
        <f>IF(ISNA(VLOOKUP($A247,'[2]1516 Exp_Rev Access'!$F$7:$GB$306,175,FALSE)),"",VLOOKUP($A247,'[2]1516 Exp_Rev Access'!$F$7:$GB$306,175,FALSE))</f>
        <v>0</v>
      </c>
      <c r="GQ247" s="99">
        <f>IF(ISNA(VLOOKUP($A247,'[2]1516 Exp_Rev Access'!$F$7:$GB$306,176,FALSE)),"",VLOOKUP($A247,'[2]1516 Exp_Rev Access'!$F$7:$GB$306,176,FALSE))</f>
        <v>0</v>
      </c>
      <c r="GR247" s="99">
        <f>IF(ISNA(VLOOKUP($A247,'[2]1516 Exp_Rev Access'!$F$7:$GB$306,177,FALSE)),"",VLOOKUP($A247,'[2]1516 Exp_Rev Access'!$F$7:$GB$306,177,FALSE))</f>
        <v>0</v>
      </c>
      <c r="GS247" s="99">
        <f>IF(ISNA(VLOOKUP($A247,'[2]1516 Exp_Rev Access'!$F$7:$GB$306,178,FALSE)),"",VLOOKUP($A247,'[2]1516 Exp_Rev Access'!$F$7:$GB$306,178,FALSE))</f>
        <v>0</v>
      </c>
      <c r="GT247" s="101">
        <f t="shared" si="322"/>
        <v>0</v>
      </c>
      <c r="GU247" s="72"/>
      <c r="GV247" s="84">
        <f t="shared" si="324"/>
        <v>0</v>
      </c>
    </row>
    <row r="248" spans="1:207" customFormat="1" ht="12" customHeight="1" x14ac:dyDescent="0.2">
      <c r="A248" s="96" t="s">
        <v>597</v>
      </c>
      <c r="B248" s="69" t="s">
        <v>598</v>
      </c>
      <c r="C248" s="80">
        <f>IF(ISNA(VLOOKUP($A248,'[2]1516 enrollment_Rev_Exp by size'!$A$6:$G$320,3,FALSE)),"",VLOOKUP($A248,'[2]1516 enrollment_Rev_Exp by size'!$A$6:$G$320,3,FALSE))</f>
        <v>350.13000000000005</v>
      </c>
      <c r="D248" s="97">
        <v>4662740.76</v>
      </c>
      <c r="E248" s="80">
        <f t="shared" si="302"/>
        <v>4662740.7599999988</v>
      </c>
      <c r="F248" s="80">
        <f t="shared" si="303"/>
        <v>0</v>
      </c>
      <c r="G248" s="98">
        <f>IF(ISNA(VLOOKUP($A248,'[2]1516 Exp_Rev Access'!$F$7:$FS$306,2,FALSE)),"",VLOOKUP($A248,'[2]1516 Exp_Rev Access'!$F$7:$FS$306,2,FALSE))</f>
        <v>609432.94999999995</v>
      </c>
      <c r="H248" s="98">
        <f>IF(ISNA(VLOOKUP($A248,'[2]1516 Exp_Rev Access'!$F$7:$FS$306,3,FALSE)),"",VLOOKUP($A248,'[2]1516 Exp_Rev Access'!$F$7:$FS$306,3,FALSE))</f>
        <v>0</v>
      </c>
      <c r="I248" s="98">
        <f>IF(ISNA(VLOOKUP($A248,'[2]1516 Exp_Rev Access'!$F$7:$FS$306,4,FALSE)),"",VLOOKUP($A248,'[2]1516 Exp_Rev Access'!$F$7:$FS$306,4,FALSE))</f>
        <v>0</v>
      </c>
      <c r="J248" s="98">
        <f>IF(ISNA(VLOOKUP($A248,'[2]1516 Exp_Rev Access'!$F$7:$FS$306,5,FALSE)),"",VLOOKUP($A248,'[2]1516 Exp_Rev Access'!$F$7:$FS$306,5,FALSE))</f>
        <v>0</v>
      </c>
      <c r="K248" s="98">
        <f>IF(ISNA(VLOOKUP($A248,'[2]1516 Exp_Rev Access'!$F$7:$FS$306,6,FALSE)),"",VLOOKUP($A248,'[2]1516 Exp_Rev Access'!$F$7:$FS$306,6,FALSE))</f>
        <v>0</v>
      </c>
      <c r="L248" s="98">
        <f>IF(ISNA(VLOOKUP($A248,'[2]1516 Exp_Rev Access'!$F$7:$FS$306,7,FALSE)),"",VLOOKUP($A248,'[2]1516 Exp_Rev Access'!$F$7:$FS$306,7,FALSE))</f>
        <v>0</v>
      </c>
      <c r="M248" s="90">
        <f t="shared" si="304"/>
        <v>609432.94999999995</v>
      </c>
      <c r="N248" s="72">
        <f t="shared" si="305"/>
        <v>0.1307027307261234</v>
      </c>
      <c r="O248" s="73">
        <f t="shared" si="306"/>
        <v>1740.5904949590149</v>
      </c>
      <c r="P248" s="99">
        <f>IF(ISNA(VLOOKUP($A248,'[2]1516 Exp_Rev Access'!$F$7:$FS$306,8,FALSE)),"",VLOOKUP($A248,'[2]1516 Exp_Rev Access'!$F$7:$FS$306,8,FALSE))</f>
        <v>516</v>
      </c>
      <c r="Q248" s="99">
        <f>IF(ISNA(VLOOKUP($A248,'[2]1516 Exp_Rev Access'!$F$7:$FS$306,9,FALSE)),"",VLOOKUP($A248,'[2]1516 Exp_Rev Access'!$F$7:$FS$306,9,FALSE))</f>
        <v>0</v>
      </c>
      <c r="R248" s="99">
        <f>IF(ISNA(VLOOKUP($A248,'[2]1516 Exp_Rev Access'!$F$7:$FS$306,10,FALSE)),"",VLOOKUP($A248,'[2]1516 Exp_Rev Access'!$F$7:$FS$306,10,FALSE))</f>
        <v>0</v>
      </c>
      <c r="S248" s="99">
        <f>IF(ISNA(VLOOKUP($A248,'[2]1516 Exp_Rev Access'!$F$7:$FS$306,11,FALSE)),"",VLOOKUP($A248,'[2]1516 Exp_Rev Access'!$F$7:$FS$306,11,FALSE))</f>
        <v>0</v>
      </c>
      <c r="T248" s="99">
        <f>IF(ISNA(VLOOKUP($A248,'[2]1516 Exp_Rev Access'!$F$7:$FS$306,12,FALSE)),"",VLOOKUP($A248,'[2]1516 Exp_Rev Access'!$F$7:$FS$306,12,FALSE))</f>
        <v>0</v>
      </c>
      <c r="U248" s="99">
        <f>IF(ISNA(VLOOKUP($A248,'[2]1516 Exp_Rev Access'!$F$7:$FS$306,13,FALSE)),"",VLOOKUP($A248,'[2]1516 Exp_Rev Access'!$F$7:$FS$306,13,FALSE))</f>
        <v>0</v>
      </c>
      <c r="V248" s="99">
        <f>IF(ISNA(VLOOKUP($A248,'[2]1516 Exp_Rev Access'!$F$7:$FS$306,14,FALSE)),"",VLOOKUP($A248,'[2]1516 Exp_Rev Access'!$F$7:$FS$306,14,FALSE))</f>
        <v>0</v>
      </c>
      <c r="W248" s="99">
        <f>IF(ISNA(VLOOKUP($A248,'[2]1516 Exp_Rev Access'!$F$7:$FS$306,15,FALSE)),"",VLOOKUP($A248,'[2]1516 Exp_Rev Access'!$F$7:$FS$306,15,FALSE))</f>
        <v>0</v>
      </c>
      <c r="X248" s="99">
        <f>IF(ISNA(VLOOKUP($A248,'[2]1516 Exp_Rev Access'!$F$7:$FS$306,16,FALSE)),"",VLOOKUP($A248,'[2]1516 Exp_Rev Access'!$F$7:$FS$306,16,FALSE))</f>
        <v>9533.4599999999991</v>
      </c>
      <c r="Y248" s="99">
        <f>IF(ISNA(VLOOKUP($A248,'[2]1516 Exp_Rev Access'!$F$7:$FS$306,17,FALSE)),"",VLOOKUP($A248,'[2]1516 Exp_Rev Access'!$F$7:$FS$306,17,FALSE))</f>
        <v>0</v>
      </c>
      <c r="Z248" s="99">
        <f>IF(ISNA(VLOOKUP($A248,'[2]1516 Exp_Rev Access'!$F$7:$FS$306,18,FALSE)),"",VLOOKUP($A248,'[2]1516 Exp_Rev Access'!$F$7:$FS$306,18,FALSE))</f>
        <v>0</v>
      </c>
      <c r="AA248" s="99">
        <f>IF(ISNA(VLOOKUP($A248,'[2]1516 Exp_Rev Access'!$F$7:$FS$306,19,FALSE)),"",VLOOKUP($A248,'[2]1516 Exp_Rev Access'!$F$7:$FS$306,19,FALSE))</f>
        <v>0</v>
      </c>
      <c r="AB248" s="99">
        <f>IF(ISNA(VLOOKUP($A248,'[2]1516 Exp_Rev Access'!$F$7:$FS$306,20,FALSE)),"",VLOOKUP($A248,'[2]1516 Exp_Rev Access'!$F$7:$FS$306,20,FALSE))</f>
        <v>0</v>
      </c>
      <c r="AC248" s="99">
        <f>IF(ISNA(VLOOKUP($A248,'[2]1516 Exp_Rev Access'!$F$7:$FS$306,21,FALSE)),"",VLOOKUP($A248,'[2]1516 Exp_Rev Access'!$F$7:$FS$306,21,FALSE))</f>
        <v>2583.0500000000002</v>
      </c>
      <c r="AD248" s="99">
        <f>IF(ISNA(VLOOKUP($A248,'[2]1516 Exp_Rev Access'!$F$7:$FS$306,22,FALSE)),"",VLOOKUP($A248,'[2]1516 Exp_Rev Access'!$F$7:$FS$306,22,FALSE))</f>
        <v>10167.209999999999</v>
      </c>
      <c r="AE248" s="99">
        <f>IF(ISNA(VLOOKUP($A248,'[2]1516 Exp_Rev Access'!$F$7:$FS$306,23,FALSE)),"",VLOOKUP($A248,'[2]1516 Exp_Rev Access'!$F$7:$FS$306,23,FALSE))</f>
        <v>0</v>
      </c>
      <c r="AF248" s="99">
        <f>IF(ISNA(VLOOKUP($A248,'[2]1516 Exp_Rev Access'!$F$7:$FS$306,24,FALSE)),"",VLOOKUP($A248,'[2]1516 Exp_Rev Access'!$F$7:$FS$306,24,FALSE))</f>
        <v>5753.08</v>
      </c>
      <c r="AG248" s="99">
        <f>IF(ISNA(VLOOKUP($A248,'[2]1516 Exp_Rev Access'!$F$7:$FS$306,25,FALSE)),"",VLOOKUP($A248,'[2]1516 Exp_Rev Access'!$F$7:$FS$306,25,FALSE))</f>
        <v>105.19</v>
      </c>
      <c r="AH248" s="98">
        <f>IF(ISNA(VLOOKUP($A248,'[2]1516 Exp_Rev Access'!$F$7:$FS$306,26,FALSE)),"",VLOOKUP($A248,'[2]1516 Exp_Rev Access'!$F$7:$FS$306,26,FALSE))</f>
        <v>3100</v>
      </c>
      <c r="AI248" s="98">
        <f>IF(ISNA(VLOOKUP($A248,'[2]1516 Exp_Rev Access'!$F$7:$FS$306,27,FALSE)),"",VLOOKUP($A248,'[2]1516 Exp_Rev Access'!$F$7:$FS$306,27,FALSE))</f>
        <v>0</v>
      </c>
      <c r="AJ248" s="98">
        <f>IF(ISNA(VLOOKUP($A248,'[2]1516 Exp_Rev Access'!$F$7:$FS$306,28,FALSE)),"",VLOOKUP($A248,'[2]1516 Exp_Rev Access'!$F$7:$FS$306,28,FALSE))</f>
        <v>13404.55</v>
      </c>
      <c r="AK248" s="98">
        <f>IF(ISNA(VLOOKUP($A248,'[2]1516 Exp_Rev Access'!$F$7:$FS$306,29,FALSE)),"",VLOOKUP($A248,'[2]1516 Exp_Rev Access'!$F$7:$FS$306,29,FALSE))</f>
        <v>4591.96</v>
      </c>
      <c r="AL248" s="100">
        <f t="shared" si="307"/>
        <v>49754.499999999993</v>
      </c>
      <c r="AM248" s="72">
        <f t="shared" si="308"/>
        <v>1.0670655427989095E-2</v>
      </c>
      <c r="AN248" s="94">
        <f t="shared" si="309"/>
        <v>142.10293319624137</v>
      </c>
      <c r="AO248" s="99">
        <f>IF(ISNA(VLOOKUP($A248,'[2]1516 Exp_Rev Access'!$F$7:$GB$306,30,FALSE)),"",VLOOKUP($A248,'[2]1516 Exp_Rev Access'!$F$7:$FS$306,30,FALSE))</f>
        <v>2657804.5499999998</v>
      </c>
      <c r="AP248" s="99">
        <f>IF(ISNA(VLOOKUP($A248,'[2]1516 Exp_Rev Access'!$F$7:$GB$306,31,FALSE)),"",VLOOKUP($A248,'[2]1516 Exp_Rev Access'!$F$7:$FS$306,31,FALSE))</f>
        <v>20362.25</v>
      </c>
      <c r="AQ248" s="99">
        <f>IF(ISNA(VLOOKUP($A248,'[2]1516 Exp_Rev Access'!$F$7:$GB$306,32,FALSE)),"",VLOOKUP($A248,'[2]1516 Exp_Rev Access'!$F$7:$FS$306,32,FALSE))</f>
        <v>121456.44</v>
      </c>
      <c r="AR248" s="99">
        <f>IF(ISNA(VLOOKUP($A248,'[2]1516 Exp_Rev Access'!$F$7:$GB$306,33,FALSE)),"",VLOOKUP($A248,'[2]1516 Exp_Rev Access'!$F$7:$FS$306,33,FALSE))</f>
        <v>0</v>
      </c>
      <c r="AS248" s="99">
        <f>IF(ISNA(VLOOKUP($A248,'[2]1516 Exp_Rev Access'!$F$7:$GB$306,34,FALSE)),"",VLOOKUP($A248,'[2]1516 Exp_Rev Access'!$F$7:$FS$306,34,FALSE))</f>
        <v>0</v>
      </c>
      <c r="AT248" s="101">
        <f t="shared" si="310"/>
        <v>2799623.2399999998</v>
      </c>
      <c r="AU248" s="72">
        <f t="shared" si="311"/>
        <v>0.6004243821610189</v>
      </c>
      <c r="AV248" s="94">
        <f t="shared" si="312"/>
        <v>7995.9536172278849</v>
      </c>
      <c r="AW248" s="99">
        <f>IF(ISNA(VLOOKUP($A248,'[2]1516 Exp_Rev Access'!$F$7:$GB$306,35,FALSE)),"",VLOOKUP($A248,'[2]1516 Exp_Rev Access'!$F$7:$GB$306,35,FALSE))</f>
        <v>0</v>
      </c>
      <c r="AX248" s="99">
        <f>IF(ISNA(VLOOKUP($A248,'[2]1516 Exp_Rev Access'!$F$7:$GB$306,36,FALSE)),"",VLOOKUP($A248,'[2]1516 Exp_Rev Access'!$F$7:$GB$306,36,FALSE))</f>
        <v>167141.57</v>
      </c>
      <c r="AY248" s="99">
        <f>IF(ISNA(VLOOKUP($A248,'[2]1516 Exp_Rev Access'!$F$7:$GB$306,37,FALSE)),"",VLOOKUP($A248,'[2]1516 Exp_Rev Access'!$F$7:$GB$306,37,FALSE))</f>
        <v>1643.67</v>
      </c>
      <c r="AZ248" s="99">
        <f>IF(ISNA(VLOOKUP($A248,'[2]1516 Exp_Rev Access'!$F$7:$GB$306,38,FALSE)),"",VLOOKUP($A248,'[2]1516 Exp_Rev Access'!$F$7:$GB$306,38,FALSE))</f>
        <v>0</v>
      </c>
      <c r="BA248" s="99">
        <f>IF(ISNA(VLOOKUP($A248,'[2]1516 Exp_Rev Access'!$F$7:$GB$306,39,FALSE)),"",VLOOKUP($A248,'[2]1516 Exp_Rev Access'!$F$7:$GB$306,39,FALSE))</f>
        <v>0</v>
      </c>
      <c r="BB248" s="99">
        <f>IF(ISNA(VLOOKUP($A248,'[2]1516 Exp_Rev Access'!$F$7:$GB$306,40,FALSE)),"",VLOOKUP($A248,'[2]1516 Exp_Rev Access'!$F$7:$GB$306,40,FALSE))</f>
        <v>133103.57</v>
      </c>
      <c r="BC248" s="99">
        <f>IF(ISNA(VLOOKUP($A248,'[2]1516 Exp_Rev Access'!$F$7:$GB$306,41,FALSE)),"",VLOOKUP($A248,'[2]1516 Exp_Rev Access'!$F$7:$GB$306,41,FALSE))</f>
        <v>0</v>
      </c>
      <c r="BD248" s="99">
        <f>IF(ISNA(VLOOKUP($A248,'[2]1516 Exp_Rev Access'!$F$7:$GB$306,42,FALSE)),"",VLOOKUP($A248,'[2]1516 Exp_Rev Access'!$F$7:$GB$306,42,FALSE))</f>
        <v>37181.11</v>
      </c>
      <c r="BE248" s="99">
        <f>IF(ISNA(VLOOKUP($A248,'[2]1516 Exp_Rev Access'!$F$7:$GB$306,43,FALSE)),"",VLOOKUP($A248,'[2]1516 Exp_Rev Access'!$F$7:$GB$306,43,FALSE))</f>
        <v>0</v>
      </c>
      <c r="BF248" s="99">
        <f>IF(ISNA(VLOOKUP($A248,'[2]1516 Exp_Rev Access'!$F$7:$GB$306,44,FALSE)),"",VLOOKUP($A248,'[2]1516 Exp_Rev Access'!$F$7:$GB$306,44,FALSE))</f>
        <v>135427.42000000001</v>
      </c>
      <c r="BG248" s="99">
        <f>IF(ISNA(VLOOKUP($A248,'[2]1516 Exp_Rev Access'!$F$7:$GB$306,45,FALSE)),"",VLOOKUP($A248,'[2]1516 Exp_Rev Access'!$F$7:$GB$306,45,FALSE))</f>
        <v>0</v>
      </c>
      <c r="BH248" s="99">
        <f>IF(ISNA(VLOOKUP($A248,'[2]1516 Exp_Rev Access'!$F$7:$GB$306,46,FALSE)),"",VLOOKUP($A248,'[2]1516 Exp_Rev Access'!$F$7:$GB$306,46,FALSE))</f>
        <v>0</v>
      </c>
      <c r="BI248" s="99">
        <f>IF(ISNA(VLOOKUP($A248,'[2]1516 Exp_Rev Access'!$F$7:$GB$306,47,FALSE)),"",VLOOKUP($A248,'[2]1516 Exp_Rev Access'!$F$7:$GB$306,47,FALSE))</f>
        <v>9842.2000000000007</v>
      </c>
      <c r="BJ248" s="99">
        <f>IF(ISNA(VLOOKUP($A248,'[2]1516 Exp_Rev Access'!$F$7:$GB$306,48,FALSE)),"",VLOOKUP($A248,'[2]1516 Exp_Rev Access'!$F$7:$GB$306,48,FALSE))</f>
        <v>257495.87</v>
      </c>
      <c r="BK248" s="99">
        <f>IF(ISNA(VLOOKUP($A248,'[2]1516 Exp_Rev Access'!$F$7:$GB$306,49,FALSE)),"",VLOOKUP($A248,'[2]1516 Exp_Rev Access'!$F$7:$GB$306,49,FALSE))</f>
        <v>0</v>
      </c>
      <c r="BL248" s="99">
        <f>IF(ISNA(VLOOKUP($A248,'[2]1516 Exp_Rev Access'!$F$7:$GB$306,50,FALSE)),"",VLOOKUP($A248,'[2]1516 Exp_Rev Access'!$F$7:$GB$306,50,FALSE))</f>
        <v>0</v>
      </c>
      <c r="BM248" s="99">
        <f>IF(ISNA(VLOOKUP($A248,'[2]1516 Exp_Rev Access'!$F$7:$GB$306,51,FALSE)),"",VLOOKUP($A248,'[2]1516 Exp_Rev Access'!$F$7:$GB$306,51,FALSE))</f>
        <v>0</v>
      </c>
      <c r="BN248" s="99">
        <f>IF(ISNA(VLOOKUP($A248,'[2]1516 Exp_Rev Access'!$F$7:$GB$306,52,FALSE)),"",VLOOKUP($A248,'[2]1516 Exp_Rev Access'!$F$7:$GB$306,52,FALSE))</f>
        <v>0</v>
      </c>
      <c r="BO248" s="99">
        <f>IF(ISNA(VLOOKUP($A248,'[2]1516 Exp_Rev Access'!$F$7:$GB$306,53,FALSE)),"",VLOOKUP($A248,'[2]1516 Exp_Rev Access'!$F$7:$GB$306,53,FALSE))</f>
        <v>0</v>
      </c>
      <c r="BP248" s="99">
        <f>IF(ISNA(VLOOKUP($A248,'[2]1516 Exp_Rev Access'!$F$7:$GB$306,54,FALSE)),"",VLOOKUP($A248,'[2]1516 Exp_Rev Access'!$F$7:$GB$306,54,FALSE))</f>
        <v>0</v>
      </c>
      <c r="BQ248" s="99">
        <f>IF(ISNA(VLOOKUP($A248,'[2]1516 Exp_Rev Access'!$F$7:$GB$306,55,FALSE)),"",VLOOKUP($A248,'[2]1516 Exp_Rev Access'!$F$7:$GB$306,55,FALSE))</f>
        <v>0</v>
      </c>
      <c r="BR248" s="99">
        <f>IF(ISNA(VLOOKUP($A248,'[2]1516 Exp_Rev Access'!$F$7:$GB$306,56,FALSE)),"",VLOOKUP($A248,'[2]1516 Exp_Rev Access'!$F$7:$GB$306,56,FALSE))</f>
        <v>0</v>
      </c>
      <c r="BS248" s="99">
        <f>IF(ISNA(VLOOKUP($A248,'[2]1516 Exp_Rev Access'!$F$7:$GB$306,57,FALSE)),"",VLOOKUP($A248,'[2]1516 Exp_Rev Access'!$F$7:$GB$306,57,FALSE))</f>
        <v>0</v>
      </c>
      <c r="BT248" s="99">
        <f>IF(ISNA(VLOOKUP($A248,'[2]1516 Exp_Rev Access'!$F$7:$GB$306,58,FALSE)),"",VLOOKUP($A248,'[2]1516 Exp_Rev Access'!$F$7:$GB$306,58,FALSE))</f>
        <v>0</v>
      </c>
      <c r="BU248" s="102">
        <f t="shared" si="313"/>
        <v>741835.41000000015</v>
      </c>
      <c r="BV248" s="72">
        <f t="shared" si="314"/>
        <v>0.15909857489053289</v>
      </c>
      <c r="BW248" s="94">
        <f t="shared" si="315"/>
        <v>2118.7427812526776</v>
      </c>
      <c r="BX248" s="99">
        <f>IF(ISNA(VLOOKUP($A248,'[2]1516 Exp_Rev Access'!$F$7:$GB$306,59,FALSE)),"",VLOOKUP($A248,'[2]1516 Exp_Rev Access'!$F$7:$GB$306,59,FALSE))</f>
        <v>0</v>
      </c>
      <c r="BY248" s="99">
        <f>IF(ISNA(VLOOKUP($A248,'[2]1516 Exp_Rev Access'!$F$7:$GB$306,60,FALSE)),"",VLOOKUP($A248,'[2]1516 Exp_Rev Access'!$F$7:$GB$306,60,FALSE))</f>
        <v>0</v>
      </c>
      <c r="BZ248" s="99">
        <f>IF(ISNA(VLOOKUP($A248,'[2]1516 Exp_Rev Access'!$F$7:$GB$306,61,FALSE)),"",VLOOKUP($A248,'[2]1516 Exp_Rev Access'!$F$7:$GB$306,61,FALSE))</f>
        <v>0</v>
      </c>
      <c r="CA248" s="99">
        <f>IF(ISNA(VLOOKUP($A248,'[2]1516 Exp_Rev Access'!$F$7:$GB$306,62,FALSE)),"",VLOOKUP($A248,'[2]1516 Exp_Rev Access'!$F$7:$GB$306,62,FALSE))</f>
        <v>0</v>
      </c>
      <c r="CB248" s="99">
        <f>IF(ISNA(VLOOKUP($A248,'[2]1516 Exp_Rev Access'!$F$7:$GB$306,63,FALSE)),"",VLOOKUP($A248,'[2]1516 Exp_Rev Access'!$F$7:$GB$306,63,FALSE))</f>
        <v>61.6</v>
      </c>
      <c r="CC248" s="99">
        <f>IF(ISNA(VLOOKUP($A248,'[2]1516 Exp_Rev Access'!$F$7:$GB$306,64,FALSE)),"",VLOOKUP($A248,'[2]1516 Exp_Rev Access'!$F$7:$GB$306,64,FALSE))</f>
        <v>0</v>
      </c>
      <c r="CD248" s="101">
        <f t="shared" si="316"/>
        <v>61.6</v>
      </c>
      <c r="CE248" s="72">
        <f>CD248/D248</f>
        <v>1.3211114057303928E-5</v>
      </c>
      <c r="CF248" s="103">
        <f>CD248/C248</f>
        <v>0.17593465284322962</v>
      </c>
      <c r="CG248" s="99">
        <f>IF(ISNA(VLOOKUP($A248,'[2]1516 Exp_Rev Access'!$F$7:$GB$306,65,FALSE)),"",VLOOKUP($A248,'[2]1516 Exp_Rev Access'!$F$7:$GB$306,65,FALSE))</f>
        <v>0</v>
      </c>
      <c r="CH248" s="99">
        <f>IF(ISNA(VLOOKUP($A248,'[2]1516 Exp_Rev Access'!$F$7:$GB$306,66,FALSE)),"",VLOOKUP($A248,'[2]1516 Exp_Rev Access'!$F$7:$GB$306,66,FALSE))</f>
        <v>0</v>
      </c>
      <c r="CI248" s="99">
        <f>IF(ISNA(VLOOKUP($A248,'[2]1516 Exp_Rev Access'!$F$7:$GB$306,67,FALSE)),"",VLOOKUP($A248,'[2]1516 Exp_Rev Access'!$F$7:$GB$306,67,FALSE))</f>
        <v>0</v>
      </c>
      <c r="CJ248" s="99">
        <f>IF(ISNA(VLOOKUP($A248,'[2]1516 Exp_Rev Access'!$F$7:$GB$306,68,FALSE)),"",VLOOKUP($A248,'[2]1516 Exp_Rev Access'!$F$7:$GB$306,68,FALSE))</f>
        <v>0</v>
      </c>
      <c r="CK248" s="99">
        <f>IF(ISNA(VLOOKUP($A248,'[2]1516 Exp_Rev Access'!$F$7:$GB$306,69,FALSE)),"",VLOOKUP($A248,'[2]1516 Exp_Rev Access'!$F$7:$GB$306,69,FALSE))</f>
        <v>0</v>
      </c>
      <c r="CL248" s="99">
        <f>IF(ISNA(VLOOKUP($A248,'[2]1516 Exp_Rev Access'!$F$7:$GB$306,70,FALSE)),"",VLOOKUP($A248,'[2]1516 Exp_Rev Access'!$F$7:$GB$306,70,FALSE))</f>
        <v>0</v>
      </c>
      <c r="CM248" s="99">
        <f>IF(ISNA(VLOOKUP($A248,'[2]1516 Exp_Rev Access'!$F$7:$GB$306,71,FALSE)),"",VLOOKUP($A248,'[2]1516 Exp_Rev Access'!$F$7:$GB$306,71,FALSE))</f>
        <v>0</v>
      </c>
      <c r="CN248" s="99">
        <f>IF(ISNA(VLOOKUP($A248,'[2]1516 Exp_Rev Access'!$F$7:$GB$306,72,FALSE)),"",VLOOKUP($A248,'[2]1516 Exp_Rev Access'!$F$7:$GB$306,72,FALSE))</f>
        <v>0</v>
      </c>
      <c r="CO248" s="99">
        <f>IF(ISNA(VLOOKUP($A248,'[2]1516 Exp_Rev Access'!$F$7:$GB$306,73,FALSE)),"",VLOOKUP($A248,'[2]1516 Exp_Rev Access'!$F$7:$GB$306,73,FALSE))</f>
        <v>0</v>
      </c>
      <c r="CP248" s="99">
        <f>IF(ISNA(VLOOKUP($A248,'[2]1516 Exp_Rev Access'!$F$7:$GB$306,74,FALSE)),"",VLOOKUP($A248,'[2]1516 Exp_Rev Access'!$F$7:$GB$306,74,FALSE))</f>
        <v>69821.009999999995</v>
      </c>
      <c r="CQ248" s="99">
        <f>IF(ISNA(VLOOKUP($A248,'[2]1516 Exp_Rev Access'!$F$7:$GB$306,75,FALSE)),"",VLOOKUP($A248,'[2]1516 Exp_Rev Access'!$F$7:$GB$306,75,FALSE))</f>
        <v>0</v>
      </c>
      <c r="CR248" s="99">
        <f>IF(ISNA(VLOOKUP($A248,'[2]1516 Exp_Rev Access'!$F$7:$GB$306,76,FALSE)),"",VLOOKUP($A248,'[2]1516 Exp_Rev Access'!$F$7:$GB$306,76,FALSE))</f>
        <v>1858.5</v>
      </c>
      <c r="CS248" s="99">
        <f>IF(ISNA(VLOOKUP($A248,'[2]1516 Exp_Rev Access'!$F$7:$GB$306,77,FALSE)),"",VLOOKUP($A248,'[2]1516 Exp_Rev Access'!$F$7:$GB$306,77,FALSE))</f>
        <v>0</v>
      </c>
      <c r="CT248" s="99">
        <f>IF(ISNA(VLOOKUP($A248,'[2]1516 Exp_Rev Access'!$F$7:$GB$306,78,FALSE)),"",VLOOKUP($A248,'[2]1516 Exp_Rev Access'!$F$7:$GB$306,78,FALSE))</f>
        <v>110816.14</v>
      </c>
      <c r="CU248" s="99">
        <f>IF(ISNA(VLOOKUP($A248,'[2]1516 Exp_Rev Access'!$F$7:$GB$306,79,FALSE)),"",VLOOKUP($A248,'[2]1516 Exp_Rev Access'!$F$7:$GB$306,79,FALSE))</f>
        <v>43885.41</v>
      </c>
      <c r="CV248" s="99">
        <f>IF(ISNA(VLOOKUP($A248,'[2]1516 Exp_Rev Access'!$F$7:$GB$306,80,FALSE)),"",VLOOKUP($A248,'[2]1516 Exp_Rev Access'!$F$7:$GB$306,80,FALSE))</f>
        <v>0</v>
      </c>
      <c r="CW248" s="99">
        <f>IF(ISNA(VLOOKUP($A248,'[2]1516 Exp_Rev Access'!$F$7:$GB$306,81,FALSE)),"",VLOOKUP($A248,'[2]1516 Exp_Rev Access'!$F$7:$GB$306,81,FALSE))</f>
        <v>0</v>
      </c>
      <c r="CX248" s="99">
        <f>IF(ISNA(VLOOKUP($A248,'[2]1516 Exp_Rev Access'!$F$7:$GB$306,82,FALSE)),"",VLOOKUP($A248,'[2]1516 Exp_Rev Access'!$F$7:$GB$306,82,FALSE))</f>
        <v>0</v>
      </c>
      <c r="CY248" s="99">
        <f>IF(ISNA(VLOOKUP($A248,'[2]1516 Exp_Rev Access'!$F$7:$GB$306,83,FALSE)),"",VLOOKUP($A248,'[2]1516 Exp_Rev Access'!$F$7:$GB$306,83,FALSE))</f>
        <v>0</v>
      </c>
      <c r="CZ248" s="99">
        <f>IF(ISNA(VLOOKUP($A248,'[2]1516 Exp_Rev Access'!$F$7:$GB$306,84,FALSE)),"",VLOOKUP($A248,'[2]1516 Exp_Rev Access'!$F$7:$GB$306,84,FALSE))</f>
        <v>0</v>
      </c>
      <c r="DA248" s="99">
        <f>IF(ISNA(VLOOKUP($A248,'[2]1516 Exp_Rev Access'!$F$7:$GB$306,85,FALSE)),"",VLOOKUP($A248,'[2]1516 Exp_Rev Access'!$F$7:$GB$306,85,FALSE))</f>
        <v>9319.0499999999993</v>
      </c>
      <c r="DB248" s="99">
        <f>IF(ISNA(VLOOKUP($A248,'[2]1516 Exp_Rev Access'!$F$7:$GB$306,86,FALSE)),"",VLOOKUP($A248,'[2]1516 Exp_Rev Access'!$F$7:$GB$306,86,FALSE))</f>
        <v>0</v>
      </c>
      <c r="DC248" s="99">
        <f>IF(ISNA(VLOOKUP($A248,'[2]1516 Exp_Rev Access'!$F$7:$GB$306,87,FALSE)),"",VLOOKUP($A248,'[2]1516 Exp_Rev Access'!$F$7:$GB$306,87,FALSE))</f>
        <v>0</v>
      </c>
      <c r="DD248" s="99">
        <f>IF(ISNA(VLOOKUP($A248,'[2]1516 Exp_Rev Access'!$F$7:$GB$306,88,FALSE)),"",VLOOKUP($A248,'[2]1516 Exp_Rev Access'!$F$7:$GB$306,88,FALSE))</f>
        <v>0</v>
      </c>
      <c r="DE248" s="99">
        <f>IF(ISNA(VLOOKUP($A248,'[2]1516 Exp_Rev Access'!$F$7:$GB$306,89,FALSE)),"",VLOOKUP($A248,'[2]1516 Exp_Rev Access'!$F$7:$GB$306,89,FALSE))</f>
        <v>0</v>
      </c>
      <c r="DF248" s="99">
        <f>IF(ISNA(VLOOKUP($A248,'[2]1516 Exp_Rev Access'!$F$7:$GB$306,90,FALSE)),"",VLOOKUP($A248,'[2]1516 Exp_Rev Access'!$F$7:$GB$306,90,FALSE))</f>
        <v>0</v>
      </c>
      <c r="DG248" s="99">
        <f>IF(ISNA(VLOOKUP($A248,'[2]1516 Exp_Rev Access'!$F$7:$GB$306,91,FALSE)),"",VLOOKUP($A248,'[2]1516 Exp_Rev Access'!$F$7:$GB$306,91,FALSE))</f>
        <v>0</v>
      </c>
      <c r="DH248" s="99">
        <f>IF(ISNA(VLOOKUP($A248,'[2]1516 Exp_Rev Access'!$F$7:$GB$306,92,FALSE)),"",VLOOKUP($A248,'[2]1516 Exp_Rev Access'!$F$7:$GB$306,92,FALSE))</f>
        <v>216536.1</v>
      </c>
      <c r="DI248" s="99">
        <f>IF(ISNA(VLOOKUP($A248,'[2]1516 Exp_Rev Access'!$F$7:$GB$306,93,FALSE)),"",VLOOKUP($A248,'[2]1516 Exp_Rev Access'!$F$7:$GB$306,93,FALSE))</f>
        <v>0</v>
      </c>
      <c r="DJ248" s="99">
        <f>IF(ISNA(VLOOKUP($A248,'[2]1516 Exp_Rev Access'!$F$7:$GB$306,94,FALSE)),"",VLOOKUP($A248,'[2]1516 Exp_Rev Access'!$F$7:$GB$306,94,FALSE))</f>
        <v>0</v>
      </c>
      <c r="DK248" s="99">
        <f>IF(ISNA(VLOOKUP($A248,'[2]1516 Exp_Rev Access'!$F$7:$GB$306,95,FALSE)),"",VLOOKUP($A248,'[2]1516 Exp_Rev Access'!$F$7:$GB$306,95,FALSE))</f>
        <v>0</v>
      </c>
      <c r="DL248" s="99">
        <f>IF(ISNA(VLOOKUP($A248,'[2]1516 Exp_Rev Access'!$F$7:$GB$306,96,FALSE)),"",VLOOKUP($A248,'[2]1516 Exp_Rev Access'!$F$7:$GB$306,96,FALSE))</f>
        <v>0</v>
      </c>
      <c r="DM248" s="99">
        <f>IF(ISNA(VLOOKUP($A248,'[2]1516 Exp_Rev Access'!$F$7:$GB$306,97,FALSE)),"",VLOOKUP($A248,'[2]1516 Exp_Rev Access'!$F$7:$GB$306,97,FALSE))</f>
        <v>0</v>
      </c>
      <c r="DN248" s="99">
        <f>IF(ISNA(VLOOKUP($A248,'[2]1516 Exp_Rev Access'!$F$7:$GB$306,98,FALSE)),"",VLOOKUP($A248,'[2]1516 Exp_Rev Access'!$F$7:$GB$306,98,FALSE))</f>
        <v>0</v>
      </c>
      <c r="DO248" s="99">
        <f>IF(ISNA(VLOOKUP($A248,'[2]1516 Exp_Rev Access'!$F$7:$GB$306,99,FALSE)),"",VLOOKUP($A248,'[2]1516 Exp_Rev Access'!$F$7:$GB$306,99,FALSE))</f>
        <v>0</v>
      </c>
      <c r="DP248" s="99">
        <f>IF(ISNA(VLOOKUP($A248,'[2]1516 Exp_Rev Access'!$F$7:$GB$306,100,FALSE)),"",VLOOKUP($A248,'[2]1516 Exp_Rev Access'!$F$7:$GB$306,100,FALSE))</f>
        <v>0</v>
      </c>
      <c r="DQ248" s="99">
        <f>IF(ISNA(VLOOKUP($A248,'[2]1516 Exp_Rev Access'!$F$7:$GB$306,101,FALSE)),"",VLOOKUP($A248,'[2]1516 Exp_Rev Access'!$F$7:$GB$306,101,FALSE))</f>
        <v>0</v>
      </c>
      <c r="DR248" s="99">
        <f>IF(ISNA(VLOOKUP($A248,'[2]1516 Exp_Rev Access'!$F$7:$GB$306,102,FALSE)),"",VLOOKUP($A248,'[2]1516 Exp_Rev Access'!$F$7:$GB$306,102,FALSE))</f>
        <v>0</v>
      </c>
      <c r="DS248" s="99">
        <f>IF(ISNA(VLOOKUP($A248,'[2]1516 Exp_Rev Access'!$F$7:$GB$306,103,FALSE)),"",VLOOKUP($A248,'[2]1516 Exp_Rev Access'!$F$7:$GB$306,103,FALSE))</f>
        <v>0</v>
      </c>
      <c r="DT248" s="99">
        <f>IF(ISNA(VLOOKUP($A248,'[2]1516 Exp_Rev Access'!$F$7:$GB$306,104,FALSE)),"",VLOOKUP($A248,'[2]1516 Exp_Rev Access'!$F$7:$GB$306,104,FALSE))</f>
        <v>0</v>
      </c>
      <c r="DU248" s="99">
        <f>IF(ISNA(VLOOKUP($A248,'[2]1516 Exp_Rev Access'!$F$7:$GB$306,105,FALSE)),"",VLOOKUP($A248,'[2]1516 Exp_Rev Access'!$F$7:$GB$306,105,FALSE))</f>
        <v>0</v>
      </c>
      <c r="DV248" s="99">
        <f>IF(ISNA(VLOOKUP($A248,'[2]1516 Exp_Rev Access'!$F$7:$GB$306,106,FALSE)),"",VLOOKUP($A248,'[2]1516 Exp_Rev Access'!$F$7:$GB$306,106,FALSE))</f>
        <v>0</v>
      </c>
      <c r="DW248" s="99">
        <f>IF(ISNA(VLOOKUP($A248,'[2]1516 Exp_Rev Access'!$F$7:$GB$306,107,FALSE)),"",VLOOKUP($A248,'[2]1516 Exp_Rev Access'!$F$7:$GB$306,107,FALSE))</f>
        <v>0</v>
      </c>
      <c r="DX248" s="99">
        <f>IF(ISNA(VLOOKUP($A248,'[2]1516 Exp_Rev Access'!$F$7:$GB$306,108,FALSE)),"",VLOOKUP($A248,'[2]1516 Exp_Rev Access'!$F$7:$GB$306,108,FALSE))</f>
        <v>0</v>
      </c>
      <c r="DY248" s="99">
        <f>IF(ISNA(VLOOKUP($A248,'[2]1516 Exp_Rev Access'!$F$7:$GB$306,109,FALSE)),"",VLOOKUP($A248,'[2]1516 Exp_Rev Access'!$F$7:$GB$306,109,FALSE))</f>
        <v>0</v>
      </c>
      <c r="DZ248" s="99">
        <f>IF(ISNA(VLOOKUP($A248,'[2]1516 Exp_Rev Access'!$F$7:$GB$306,110,FALSE)),"",VLOOKUP($A248,'[2]1516 Exp_Rev Access'!$F$7:$GB$306,110,FALSE))</f>
        <v>0</v>
      </c>
      <c r="EA248" s="99">
        <f>IF(ISNA(VLOOKUP($A248,'[2]1516 Exp_Rev Access'!$F$7:$GB$306,111,FALSE)),"",VLOOKUP($A248,'[2]1516 Exp_Rev Access'!$F$7:$GB$306,111,FALSE))</f>
        <v>0</v>
      </c>
      <c r="EB248" s="99">
        <f>IF(ISNA(VLOOKUP($A248,'[2]1516 Exp_Rev Access'!$F$7:$GB$306,112,FALSE)),"",VLOOKUP($A248,'[2]1516 Exp_Rev Access'!$F$7:$GB$306,112,FALSE))</f>
        <v>0</v>
      </c>
      <c r="EC248" s="99">
        <f>IF(ISNA(VLOOKUP($A248,'[2]1516 Exp_Rev Access'!$F$7:$GB$306,113,FALSE)),"",VLOOKUP($A248,'[2]1516 Exp_Rev Access'!$F$7:$GB$306,113,FALSE))</f>
        <v>0</v>
      </c>
      <c r="ED248" s="99">
        <f>IF(ISNA(VLOOKUP($A248,'[2]1516 Exp_Rev Access'!$F$7:$GB$306,114,FALSE)),"",VLOOKUP($A248,'[2]1516 Exp_Rev Access'!$F$7:$GB$306,114,FALSE))</f>
        <v>0</v>
      </c>
      <c r="EE248" s="99">
        <f>IF(ISNA(VLOOKUP($A248,'[2]1516 Exp_Rev Access'!$F$7:$GB$306,115,FALSE)),"",VLOOKUP($A248,'[2]1516 Exp_Rev Access'!$F$7:$GB$306,115,FALSE))</f>
        <v>0</v>
      </c>
      <c r="EF248" s="99">
        <f>IF(ISNA(VLOOKUP($A248,'[2]1516 Exp_Rev Access'!$F$7:$GB$306,116,FALSE)),"",VLOOKUP($A248,'[2]1516 Exp_Rev Access'!$F$7:$GB$306,116,FALSE))</f>
        <v>0</v>
      </c>
      <c r="EG248" s="99">
        <f>IF(ISNA(VLOOKUP($A248,'[2]1516 Exp_Rev Access'!$F$7:$GB$306,117,FALSE)),"",VLOOKUP($A248,'[2]1516 Exp_Rev Access'!$F$7:$GB$306,117,FALSE))</f>
        <v>0</v>
      </c>
      <c r="EH248" s="99">
        <f>IF(ISNA(VLOOKUP($A248,'[2]1516 Exp_Rev Access'!$F$7:$GB$306,118,FALSE)),"",VLOOKUP($A248,'[2]1516 Exp_Rev Access'!$F$7:$GB$306,118,FALSE))</f>
        <v>0</v>
      </c>
      <c r="EI248" s="99">
        <f>IF(ISNA(VLOOKUP($A248,'[2]1516 Exp_Rev Access'!$F$7:$GB$306,119,FALSE)),"",VLOOKUP($A248,'[2]1516 Exp_Rev Access'!$F$7:$GB$306,119,FALSE))</f>
        <v>0</v>
      </c>
      <c r="EJ248" s="99">
        <f>IF(ISNA(VLOOKUP($A248,'[2]1516 Exp_Rev Access'!$F$7:$GB$306,120,FALSE)),"",VLOOKUP($A248,'[2]1516 Exp_Rev Access'!$F$7:$GB$306,120,FALSE))</f>
        <v>0</v>
      </c>
      <c r="EK248" s="99">
        <f>IF(ISNA(VLOOKUP($A248,'[2]1516 Exp_Rev Access'!$F$7:$GB$306,121,FALSE)),"",VLOOKUP($A248,'[2]1516 Exp_Rev Access'!$F$7:$GB$306,121,FALSE))</f>
        <v>0</v>
      </c>
      <c r="EL248" s="99">
        <f>IF(ISNA(VLOOKUP($A248,'[2]1516 Exp_Rev Access'!$F$7:$GB$306,122,FALSE)),"",VLOOKUP($A248,'[2]1516 Exp_Rev Access'!$F$7:$GB$306,122,FALSE))</f>
        <v>0</v>
      </c>
      <c r="EM248" s="99">
        <f>IF(ISNA(VLOOKUP($A248,'[2]1516 Exp_Rev Access'!$F$7:$GB$306,123,FALSE)),"",VLOOKUP($A248,'[2]1516 Exp_Rev Access'!$F$7:$GB$306,123,FALSE))</f>
        <v>0</v>
      </c>
      <c r="EN248" s="99">
        <f>IF(ISNA(VLOOKUP($A248,'[2]1516 Exp_Rev Access'!$F$7:$GB$306,124,FALSE)),"",VLOOKUP($A248,'[2]1516 Exp_Rev Access'!$F$7:$GB$306,124,FALSE))</f>
        <v>0</v>
      </c>
      <c r="EO248" s="99">
        <f>IF(ISNA(VLOOKUP($A248,'[2]1516 Exp_Rev Access'!$F$7:$GB$306,125,FALSE)),"",VLOOKUP($A248,'[2]1516 Exp_Rev Access'!$F$7:$GB$306,125,FALSE))</f>
        <v>0</v>
      </c>
      <c r="EP248" s="99">
        <f>IF(ISNA(VLOOKUP($A248,'[2]1516 Exp_Rev Access'!$F$7:$GB$306,126,FALSE)),"",VLOOKUP($A248,'[2]1516 Exp_Rev Access'!$F$7:$GB$306,126,FALSE))</f>
        <v>0</v>
      </c>
      <c r="EQ248" s="99">
        <f>IF(ISNA(VLOOKUP($A248,'[2]1516 Exp_Rev Access'!$F$7:$GB$306,127,FALSE)),"",VLOOKUP($A248,'[2]1516 Exp_Rev Access'!$F$7:$GB$306,127,FALSE))</f>
        <v>0</v>
      </c>
      <c r="ER248" s="99">
        <f>IF(ISNA(VLOOKUP($A248,'[2]1516 Exp_Rev Access'!$F$7:$GB$306,128,FALSE)),"",VLOOKUP($A248,'[2]1516 Exp_Rev Access'!$F$7:$GB$306,128,FALSE))</f>
        <v>0</v>
      </c>
      <c r="ES248" s="99">
        <f>IF(ISNA(VLOOKUP($A248,'[2]1516 Exp_Rev Access'!$F$7:$GB$306,129,FALSE)),"",VLOOKUP($A248,'[2]1516 Exp_Rev Access'!$F$7:$GB$306,129,FALSE))</f>
        <v>0</v>
      </c>
      <c r="ET248" s="99">
        <f>IF(ISNA(VLOOKUP($A248,'[2]1516 Exp_Rev Access'!$F$7:$GB$306,130,FALSE)),"",VLOOKUP($A248,'[2]1516 Exp_Rev Access'!$F$7:$GB$306,130,FALSE))</f>
        <v>0</v>
      </c>
      <c r="EU248" s="99">
        <f>IF(ISNA(VLOOKUP($A248,'[2]1516 Exp_Rev Access'!$F$7:$GB$306,131,FALSE)),"",VLOOKUP($A248,'[2]1516 Exp_Rev Access'!$F$7:$GB$306,131,FALSE))</f>
        <v>0</v>
      </c>
      <c r="EV248" s="99">
        <f>IF(ISNA(VLOOKUP($A248,'[2]1516 Exp_Rev Access'!$F$7:$GB$306,132,FALSE)),"",VLOOKUP($A248,'[2]1516 Exp_Rev Access'!$F$7:$GB$306,132,FALSE))</f>
        <v>0</v>
      </c>
      <c r="EW248" s="99">
        <f>IF(ISNA(VLOOKUP($A248,'[2]1516 Exp_Rev Access'!$F$7:$GB$306,133,FALSE)),"",VLOOKUP($A248,'[2]1516 Exp_Rev Access'!$F$7:$GB$306,133,FALSE))</f>
        <v>0</v>
      </c>
      <c r="EX248" s="99">
        <f>IF(ISNA(VLOOKUP($A248,'[2]1516 Exp_Rev Access'!$F$7:$GB$306,134,FALSE)),"",VLOOKUP($A248,'[2]1516 Exp_Rev Access'!$F$7:$GB$306,134,FALSE))</f>
        <v>0</v>
      </c>
      <c r="EY248" s="99">
        <f>IF(ISNA(VLOOKUP($A248,'[2]1516 Exp_Rev Access'!$F$7:$GB$306,135,FALSE)),"",VLOOKUP($A248,'[2]1516 Exp_Rev Access'!$F$7:$GB$306,135,FALSE))</f>
        <v>0</v>
      </c>
      <c r="EZ248" s="99">
        <f>IF(ISNA(VLOOKUP($A248,'[2]1516 Exp_Rev Access'!$F$7:$GB$306,136,FALSE)),"",VLOOKUP($A248,'[2]1516 Exp_Rev Access'!$F$7:$GB$306,136,FALSE))</f>
        <v>0</v>
      </c>
      <c r="FA248" s="99">
        <f>IF(ISNA(VLOOKUP($A248,'[2]1516 Exp_Rev Access'!$F$7:$GB$306,137,FALSE)),"",VLOOKUP($A248,'[2]1516 Exp_Rev Access'!$F$7:$GB$306,137,FALSE))</f>
        <v>0</v>
      </c>
      <c r="FB248" s="99">
        <f>IF(ISNA(VLOOKUP($A248,'[2]1516 Exp_Rev Access'!$F$7:$GB$306,138,FALSE)),"",VLOOKUP($A248,'[2]1516 Exp_Rev Access'!$F$7:$GB$306,138,FALSE))</f>
        <v>0</v>
      </c>
      <c r="FC248" s="99">
        <f>IF(ISNA(VLOOKUP($A248,'[2]1516 Exp_Rev Access'!$F$7:$GB$306,139,FALSE)),"",VLOOKUP($A248,'[2]1516 Exp_Rev Access'!$F$7:$GB$306,139,FALSE))</f>
        <v>0</v>
      </c>
      <c r="FD248" s="99">
        <f>IF(ISNA(VLOOKUP($A248,'[2]1516 Exp_Rev Access'!$F$7:$FS$306,140,FALSE)),"",VLOOKUP($A248,'[2]1516 Exp_Rev Access'!$F$7:$FS$306,140,FALSE))</f>
        <v>0</v>
      </c>
      <c r="FE248" s="99">
        <f>IF(ISNA(VLOOKUP($A248,'[2]1516 Exp_Rev Access'!$F$7:$FS$306,141,FALSE)),"",VLOOKUP($A248,'[2]1516 Exp_Rev Access'!$F$7:$FS$306,141,FALSE))</f>
        <v>0</v>
      </c>
      <c r="FF248" s="99">
        <f>IF(ISNA(VLOOKUP($A248,'[2]1516 Exp_Rev Access'!$F$7:$FS$306,142,FALSE)),"",VLOOKUP($A248,'[2]1516 Exp_Rev Access'!$F$7:$FS$306,142,FALSE))</f>
        <v>0</v>
      </c>
      <c r="FG248" s="99">
        <f>IF(ISNA(VLOOKUP($A248,'[2]1516 Exp_Rev Access'!$F$7:$FS$306,143,FALSE)),"",VLOOKUP($A248,'[2]1516 Exp_Rev Access'!$F$7:$FS$306,143,FALSE))</f>
        <v>0</v>
      </c>
      <c r="FH248" s="99">
        <f>IF(ISNA(VLOOKUP($A248,'[2]1516 Exp_Rev Access'!$F$7:$FS$306,144,FALSE)),"",VLOOKUP($A248,'[2]1516 Exp_Rev Access'!$F$7:$FS$306,144,FALSE))</f>
        <v>0</v>
      </c>
      <c r="FI248" s="99">
        <f>IF(ISNA(VLOOKUP($A248,'[2]1516 Exp_Rev Access'!$F$7:$FS$306,145,FALSE)),"",VLOOKUP($A248,'[2]1516 Exp_Rev Access'!$F$7:$FS$306,145,FALSE))</f>
        <v>0</v>
      </c>
      <c r="FJ248" s="99">
        <f>IF(ISNA(VLOOKUP($A248,'[2]1516 Exp_Rev Access'!$F$7:$FS$306,146,FALSE)),"",VLOOKUP($A248,'[2]1516 Exp_Rev Access'!$F$7:$FS$306,146,FALSE))</f>
        <v>0</v>
      </c>
      <c r="FK248" s="99">
        <f>IF(ISNA(VLOOKUP($A248,'[2]1516 Exp_Rev Access'!$F$7:$FS$306,147,FALSE)),"",VLOOKUP($A248,'[2]1516 Exp_Rev Access'!$F$7:$FS$306,147,FALSE))</f>
        <v>0</v>
      </c>
      <c r="FL248" s="99">
        <f>IF(ISNA(VLOOKUP($A248,'[2]1516 Exp_Rev Access'!$F$7:$FS$306,148,FALSE)),"",VLOOKUP($A248,'[2]1516 Exp_Rev Access'!$F$7:$FS$306,148,FALSE))</f>
        <v>0</v>
      </c>
      <c r="FM248" s="99">
        <f>IF(ISNA(VLOOKUP($A248,'[2]1516 Exp_Rev Access'!$F$7:$FS$306,149,FALSE)),"",VLOOKUP($A248,'[2]1516 Exp_Rev Access'!$F$7:$FS$306,149,FALSE))</f>
        <v>0</v>
      </c>
      <c r="FN248" s="99">
        <f>IF(ISNA(VLOOKUP($A248,'[2]1516 Exp_Rev Access'!$F$7:$FS$306,150,FALSE)),"",VLOOKUP($A248,'[2]1516 Exp_Rev Access'!$F$7:$FS$306,150,FALSE))</f>
        <v>0</v>
      </c>
      <c r="FO248" s="99">
        <f>IF(ISNA(VLOOKUP($A248,'[2]1516 Exp_Rev Access'!$F$7:$FS$306,151,FALSE)),"",VLOOKUP($A248,'[2]1516 Exp_Rev Access'!$F$7:$FS$306,151,FALSE))</f>
        <v>0</v>
      </c>
      <c r="FP248" s="99">
        <f>IF(ISNA(VLOOKUP($A248,'[2]1516 Exp_Rev Access'!$F$7:$FS$306,152,FALSE)),"",VLOOKUP($A248,'[2]1516 Exp_Rev Access'!$F$7:$FS$306,152,FALSE))</f>
        <v>0</v>
      </c>
      <c r="FQ248" s="99">
        <f>IF(ISNA(VLOOKUP($A248,'[2]1516 Exp_Rev Access'!$F$7:$FS$306,153,FALSE)),"",VLOOKUP($A248,'[2]1516 Exp_Rev Access'!$F$7:$FS$306,153,FALSE))</f>
        <v>7934.38</v>
      </c>
      <c r="FR248" s="101">
        <f t="shared" si="319"/>
        <v>460170.58999999997</v>
      </c>
      <c r="FS248" s="72">
        <f t="shared" si="320"/>
        <v>9.8691008933552635E-2</v>
      </c>
      <c r="FT248" s="94">
        <f t="shared" si="321"/>
        <v>1314.2849513038011</v>
      </c>
      <c r="FU248" s="99">
        <f>IF(ISNA(VLOOKUP($A248,'[2]1516 Exp_Rev Access'!$F$7:$GB$306,154,FALSE)),"",VLOOKUP($A248,'[2]1516 Exp_Rev Access'!$F$7:$GB$306,154,FALSE))</f>
        <v>0</v>
      </c>
      <c r="FV248" s="99">
        <f>IF(ISNA(VLOOKUP($A248,'[2]1516 Exp_Rev Access'!$F$7:$GB$306,155,FALSE)),"",VLOOKUP($A248,'[2]1516 Exp_Rev Access'!$F$7:$GB$306,155,FALSE))</f>
        <v>0</v>
      </c>
      <c r="FW248" s="99">
        <f>IF(ISNA(VLOOKUP($A248,'[2]1516 Exp_Rev Access'!$F$7:$GB$306,156,FALSE)),"",VLOOKUP($A248,'[2]1516 Exp_Rev Access'!$F$7:$GB$306,156,FALSE))</f>
        <v>0</v>
      </c>
      <c r="FX248" s="99">
        <f>IF(ISNA(VLOOKUP($A248,'[2]1516 Exp_Rev Access'!$F$7:$GB$306,157,FALSE)),"",VLOOKUP($A248,'[2]1516 Exp_Rev Access'!$F$7:$GB$306,157,FALSE))</f>
        <v>0</v>
      </c>
      <c r="FY248" s="99">
        <f>IF(ISNA(VLOOKUP($A248,'[2]1516 Exp_Rev Access'!$F$7:$GB$306,158,FALSE)),"",VLOOKUP($A248,'[2]1516 Exp_Rev Access'!$F$7:$GB$306,158,FALSE))</f>
        <v>0</v>
      </c>
      <c r="FZ248" s="99">
        <f>IF(ISNA(VLOOKUP($A248,'[2]1516 Exp_Rev Access'!$F$7:$GB$306,159,FALSE)),"",VLOOKUP($A248,'[2]1516 Exp_Rev Access'!$F$7:$GB$306,159,FALSE))</f>
        <v>0</v>
      </c>
      <c r="GA248" s="99">
        <f>IF(ISNA(VLOOKUP($A248,'[2]1516 Exp_Rev Access'!$F$7:$GB$306,160,FALSE)),"",VLOOKUP($A248,'[2]1516 Exp_Rev Access'!$F$7:$GB$306,160,FALSE))</f>
        <v>0</v>
      </c>
      <c r="GB248" s="99">
        <f>IF(ISNA(VLOOKUP($A248,'[2]1516 Exp_Rev Access'!$F$7:$GB$306,161,FALSE)),"",VLOOKUP($A248,'[2]1516 Exp_Rev Access'!$F$7:$GB$306,161,FALSE))</f>
        <v>0</v>
      </c>
      <c r="GC248" s="99">
        <f>IF(ISNA(VLOOKUP($A248,'[2]1516 Exp_Rev Access'!$F$7:$GB$306,162,FALSE)),"",VLOOKUP($A248,'[2]1516 Exp_Rev Access'!$F$7:$GB$306,162,FALSE))</f>
        <v>0</v>
      </c>
      <c r="GD248" s="99">
        <f>IF(ISNA(VLOOKUP($A248,'[2]1516 Exp_Rev Access'!$F$7:$GB$306,163,FALSE)),"",VLOOKUP($A248,'[2]1516 Exp_Rev Access'!$F$7:$GB$306,163,FALSE))</f>
        <v>0</v>
      </c>
      <c r="GE248" s="99">
        <f>IF(ISNA(VLOOKUP($A248,'[2]1516 Exp_Rev Access'!$F$7:$GB$306,164,FALSE)),"",VLOOKUP($A248,'[2]1516 Exp_Rev Access'!$F$7:$GB$306,164,FALSE))</f>
        <v>0</v>
      </c>
      <c r="GF248" s="99">
        <f>IF(ISNA(VLOOKUP($A248,'[2]1516 Exp_Rev Access'!$F$7:$GB$306,165,FALSE)),"",VLOOKUP($A248,'[2]1516 Exp_Rev Access'!$F$7:$GB$306,165,FALSE))</f>
        <v>0</v>
      </c>
      <c r="GG248" s="99">
        <f>IF(ISNA(VLOOKUP($A248,'[2]1516 Exp_Rev Access'!$F$7:$GB$306,166,FALSE)),"",VLOOKUP($A248,'[2]1516 Exp_Rev Access'!$F$7:$GB$306,166,FALSE))</f>
        <v>0</v>
      </c>
      <c r="GH248" s="99">
        <f>IF(ISNA(VLOOKUP($A248,'[2]1516 Exp_Rev Access'!$F$7:$GB$306,167,FALSE)),"",VLOOKUP($A248,'[2]1516 Exp_Rev Access'!$F$7:$GB$306,167,FALSE))</f>
        <v>0</v>
      </c>
      <c r="GI248" s="99">
        <f>IF(ISNA(VLOOKUP($A248,'[2]1516 Exp_Rev Access'!$F$7:$GB$306,168,FALSE)),"",VLOOKUP($A248,'[2]1516 Exp_Rev Access'!$F$7:$GB$306,168,FALSE))</f>
        <v>0</v>
      </c>
      <c r="GJ248" s="99">
        <f>IF(ISNA(VLOOKUP($A248,'[2]1516 Exp_Rev Access'!$F$7:$GB$306,169,FALSE)),"",VLOOKUP($A248,'[2]1516 Exp_Rev Access'!$F$7:$GB$306,169,FALSE))</f>
        <v>1862.47</v>
      </c>
      <c r="GK248" s="99">
        <f>IF(ISNA(VLOOKUP($A248,'[2]1516 Exp_Rev Access'!$F$7:$GB$306,170,FALSE)),"",VLOOKUP($A248,'[2]1516 Exp_Rev Access'!$F$7:$GB$306,170,FALSE))</f>
        <v>0</v>
      </c>
      <c r="GL248" s="99">
        <f>IF(ISNA(VLOOKUP($A248,'[2]1516 Exp_Rev Access'!$F$7:$GB$306,171,FALSE)),"",VLOOKUP($A248,'[2]1516 Exp_Rev Access'!$F$7:$GB$306,171,FALSE))</f>
        <v>0</v>
      </c>
      <c r="GM248" s="99">
        <f>IF(ISNA(VLOOKUP($A248,'[2]1516 Exp_Rev Access'!$F$7:$GB$306,172,FALSE)),"",VLOOKUP($A248,'[2]1516 Exp_Rev Access'!$F$7:$GB$306,172,FALSE))</f>
        <v>0</v>
      </c>
      <c r="GN248" s="99">
        <f>IF(ISNA(VLOOKUP($A248,'[2]1516 Exp_Rev Access'!$F$7:$GB$306,173,FALSE)),"",VLOOKUP($A248,'[2]1516 Exp_Rev Access'!$F$7:$GB$306,173,FALSE))</f>
        <v>0</v>
      </c>
      <c r="GO248" s="99">
        <f>IF(ISNA(VLOOKUP($A248,'[2]1516 Exp_Rev Access'!$F$7:$GB$306,174,FALSE)),"",VLOOKUP($A248,'[2]1516 Exp_Rev Access'!$F$7:$GB$306,174,FALSE))</f>
        <v>0</v>
      </c>
      <c r="GP248" s="99">
        <f>IF(ISNA(VLOOKUP($A248,'[2]1516 Exp_Rev Access'!$F$7:$GB$306,175,FALSE)),"",VLOOKUP($A248,'[2]1516 Exp_Rev Access'!$F$7:$GB$306,175,FALSE))</f>
        <v>0</v>
      </c>
      <c r="GQ248" s="99">
        <f>IF(ISNA(VLOOKUP($A248,'[2]1516 Exp_Rev Access'!$F$7:$GB$306,176,FALSE)),"",VLOOKUP($A248,'[2]1516 Exp_Rev Access'!$F$7:$GB$306,176,FALSE))</f>
        <v>0</v>
      </c>
      <c r="GR248" s="99">
        <f>IF(ISNA(VLOOKUP($A248,'[2]1516 Exp_Rev Access'!$F$7:$GB$306,177,FALSE)),"",VLOOKUP($A248,'[2]1516 Exp_Rev Access'!$F$7:$GB$306,177,FALSE))</f>
        <v>0</v>
      </c>
      <c r="GS248" s="99">
        <f>IF(ISNA(VLOOKUP($A248,'[2]1516 Exp_Rev Access'!$F$7:$GB$306,178,FALSE)),"",VLOOKUP($A248,'[2]1516 Exp_Rev Access'!$F$7:$GB$306,178,FALSE))</f>
        <v>0</v>
      </c>
      <c r="GT248" s="101">
        <f t="shared" si="322"/>
        <v>1862.47</v>
      </c>
      <c r="GU248" s="72">
        <f t="shared" si="326"/>
        <v>3.9943674672576052E-4</v>
      </c>
      <c r="GV248" s="84">
        <f t="shared" si="324"/>
        <v>5.3193670922228877</v>
      </c>
    </row>
    <row r="249" spans="1:207" customFormat="1" ht="12" customHeight="1" x14ac:dyDescent="0.2">
      <c r="A249" s="96" t="s">
        <v>599</v>
      </c>
      <c r="B249" s="69" t="s">
        <v>600</v>
      </c>
      <c r="C249" s="80">
        <f>IF(ISNA(VLOOKUP($A249,'[2]1516 enrollment_Rev_Exp by size'!$A$6:$G$320,3,FALSE)),"",VLOOKUP($A249,'[2]1516 enrollment_Rev_Exp by size'!$A$6:$G$320,3,FALSE))</f>
        <v>334.36</v>
      </c>
      <c r="D249" s="97">
        <v>4772132.24</v>
      </c>
      <c r="E249" s="80">
        <f t="shared" si="302"/>
        <v>4772132.2399999993</v>
      </c>
      <c r="F249" s="80">
        <f t="shared" si="303"/>
        <v>0</v>
      </c>
      <c r="G249" s="98">
        <f>IF(ISNA(VLOOKUP($A249,'[2]1516 Exp_Rev Access'!$F$7:$FS$306,2,FALSE)),"",VLOOKUP($A249,'[2]1516 Exp_Rev Access'!$F$7:$FS$306,2,FALSE))</f>
        <v>498168.17</v>
      </c>
      <c r="H249" s="98">
        <f>IF(ISNA(VLOOKUP($A249,'[2]1516 Exp_Rev Access'!$F$7:$FS$306,3,FALSE)),"",VLOOKUP($A249,'[2]1516 Exp_Rev Access'!$F$7:$FS$306,3,FALSE))</f>
        <v>0</v>
      </c>
      <c r="I249" s="98">
        <f>IF(ISNA(VLOOKUP($A249,'[2]1516 Exp_Rev Access'!$F$7:$FS$306,4,FALSE)),"",VLOOKUP($A249,'[2]1516 Exp_Rev Access'!$F$7:$FS$306,4,FALSE))</f>
        <v>0</v>
      </c>
      <c r="J249" s="98">
        <f>IF(ISNA(VLOOKUP($A249,'[2]1516 Exp_Rev Access'!$F$7:$FS$306,5,FALSE)),"",VLOOKUP($A249,'[2]1516 Exp_Rev Access'!$F$7:$FS$306,5,FALSE))</f>
        <v>231297.9</v>
      </c>
      <c r="K249" s="98">
        <f>IF(ISNA(VLOOKUP($A249,'[2]1516 Exp_Rev Access'!$F$7:$FS$306,6,FALSE)),"",VLOOKUP($A249,'[2]1516 Exp_Rev Access'!$F$7:$FS$306,6,FALSE))</f>
        <v>0</v>
      </c>
      <c r="L249" s="98">
        <f>IF(ISNA(VLOOKUP($A249,'[2]1516 Exp_Rev Access'!$F$7:$FS$306,7,FALSE)),"",VLOOKUP($A249,'[2]1516 Exp_Rev Access'!$F$7:$FS$306,7,FALSE))</f>
        <v>0</v>
      </c>
      <c r="M249" s="90">
        <f t="shared" si="304"/>
        <v>729466.07</v>
      </c>
      <c r="N249" s="72">
        <f t="shared" si="305"/>
        <v>0.15285956744568335</v>
      </c>
      <c r="O249" s="73">
        <f t="shared" si="306"/>
        <v>2181.6786397894484</v>
      </c>
      <c r="P249" s="99">
        <f>IF(ISNA(VLOOKUP($A249,'[2]1516 Exp_Rev Access'!$F$7:$FS$306,8,FALSE)),"",VLOOKUP($A249,'[2]1516 Exp_Rev Access'!$F$7:$FS$306,8,FALSE))</f>
        <v>0</v>
      </c>
      <c r="Q249" s="99">
        <f>IF(ISNA(VLOOKUP($A249,'[2]1516 Exp_Rev Access'!$F$7:$FS$306,9,FALSE)),"",VLOOKUP($A249,'[2]1516 Exp_Rev Access'!$F$7:$FS$306,9,FALSE))</f>
        <v>0</v>
      </c>
      <c r="R249" s="99">
        <f>IF(ISNA(VLOOKUP($A249,'[2]1516 Exp_Rev Access'!$F$7:$FS$306,10,FALSE)),"",VLOOKUP($A249,'[2]1516 Exp_Rev Access'!$F$7:$FS$306,10,FALSE))</f>
        <v>0</v>
      </c>
      <c r="S249" s="99">
        <f>IF(ISNA(VLOOKUP($A249,'[2]1516 Exp_Rev Access'!$F$7:$FS$306,11,FALSE)),"",VLOOKUP($A249,'[2]1516 Exp_Rev Access'!$F$7:$FS$306,11,FALSE))</f>
        <v>0</v>
      </c>
      <c r="T249" s="99">
        <f>IF(ISNA(VLOOKUP($A249,'[2]1516 Exp_Rev Access'!$F$7:$FS$306,12,FALSE)),"",VLOOKUP($A249,'[2]1516 Exp_Rev Access'!$F$7:$FS$306,12,FALSE))</f>
        <v>0</v>
      </c>
      <c r="U249" s="99">
        <f>IF(ISNA(VLOOKUP($A249,'[2]1516 Exp_Rev Access'!$F$7:$FS$306,13,FALSE)),"",VLOOKUP($A249,'[2]1516 Exp_Rev Access'!$F$7:$FS$306,13,FALSE))</f>
        <v>0</v>
      </c>
      <c r="V249" s="99">
        <f>IF(ISNA(VLOOKUP($A249,'[2]1516 Exp_Rev Access'!$F$7:$FS$306,14,FALSE)),"",VLOOKUP($A249,'[2]1516 Exp_Rev Access'!$F$7:$FS$306,14,FALSE))</f>
        <v>0</v>
      </c>
      <c r="W249" s="99">
        <f>IF(ISNA(VLOOKUP($A249,'[2]1516 Exp_Rev Access'!$F$7:$FS$306,15,FALSE)),"",VLOOKUP($A249,'[2]1516 Exp_Rev Access'!$F$7:$FS$306,15,FALSE))</f>
        <v>0</v>
      </c>
      <c r="X249" s="99">
        <f>IF(ISNA(VLOOKUP($A249,'[2]1516 Exp_Rev Access'!$F$7:$FS$306,16,FALSE)),"",VLOOKUP($A249,'[2]1516 Exp_Rev Access'!$F$7:$FS$306,16,FALSE))</f>
        <v>63410</v>
      </c>
      <c r="Y249" s="99">
        <f>IF(ISNA(VLOOKUP($A249,'[2]1516 Exp_Rev Access'!$F$7:$FS$306,17,FALSE)),"",VLOOKUP($A249,'[2]1516 Exp_Rev Access'!$F$7:$FS$306,17,FALSE))</f>
        <v>0</v>
      </c>
      <c r="Z249" s="99">
        <f>IF(ISNA(VLOOKUP($A249,'[2]1516 Exp_Rev Access'!$F$7:$FS$306,18,FALSE)),"",VLOOKUP($A249,'[2]1516 Exp_Rev Access'!$F$7:$FS$306,18,FALSE))</f>
        <v>0</v>
      </c>
      <c r="AA249" s="99">
        <f>IF(ISNA(VLOOKUP($A249,'[2]1516 Exp_Rev Access'!$F$7:$FS$306,19,FALSE)),"",VLOOKUP($A249,'[2]1516 Exp_Rev Access'!$F$7:$FS$306,19,FALSE))</f>
        <v>0</v>
      </c>
      <c r="AB249" s="99">
        <f>IF(ISNA(VLOOKUP($A249,'[2]1516 Exp_Rev Access'!$F$7:$FS$306,20,FALSE)),"",VLOOKUP($A249,'[2]1516 Exp_Rev Access'!$F$7:$FS$306,20,FALSE))</f>
        <v>0</v>
      </c>
      <c r="AC249" s="99">
        <f>IF(ISNA(VLOOKUP($A249,'[2]1516 Exp_Rev Access'!$F$7:$FS$306,21,FALSE)),"",VLOOKUP($A249,'[2]1516 Exp_Rev Access'!$F$7:$FS$306,21,FALSE))</f>
        <v>196.75</v>
      </c>
      <c r="AD249" s="99">
        <f>IF(ISNA(VLOOKUP($A249,'[2]1516 Exp_Rev Access'!$F$7:$FS$306,22,FALSE)),"",VLOOKUP($A249,'[2]1516 Exp_Rev Access'!$F$7:$FS$306,22,FALSE))</f>
        <v>5510.46</v>
      </c>
      <c r="AE249" s="99">
        <f>IF(ISNA(VLOOKUP($A249,'[2]1516 Exp_Rev Access'!$F$7:$FS$306,23,FALSE)),"",VLOOKUP($A249,'[2]1516 Exp_Rev Access'!$F$7:$FS$306,23,FALSE))</f>
        <v>0</v>
      </c>
      <c r="AF249" s="99">
        <f>IF(ISNA(VLOOKUP($A249,'[2]1516 Exp_Rev Access'!$F$7:$FS$306,24,FALSE)),"",VLOOKUP($A249,'[2]1516 Exp_Rev Access'!$F$7:$FS$306,24,FALSE))</f>
        <v>0</v>
      </c>
      <c r="AG249" s="99">
        <f>IF(ISNA(VLOOKUP($A249,'[2]1516 Exp_Rev Access'!$F$7:$FS$306,25,FALSE)),"",VLOOKUP($A249,'[2]1516 Exp_Rev Access'!$F$7:$FS$306,25,FALSE))</f>
        <v>123.99</v>
      </c>
      <c r="AH249" s="98">
        <f>IF(ISNA(VLOOKUP($A249,'[2]1516 Exp_Rev Access'!$F$7:$FS$306,26,FALSE)),"",VLOOKUP($A249,'[2]1516 Exp_Rev Access'!$F$7:$FS$306,26,FALSE))</f>
        <v>1454.5</v>
      </c>
      <c r="AI249" s="98">
        <f>IF(ISNA(VLOOKUP($A249,'[2]1516 Exp_Rev Access'!$F$7:$FS$306,27,FALSE)),"",VLOOKUP($A249,'[2]1516 Exp_Rev Access'!$F$7:$FS$306,27,FALSE))</f>
        <v>0</v>
      </c>
      <c r="AJ249" s="98">
        <f>IF(ISNA(VLOOKUP($A249,'[2]1516 Exp_Rev Access'!$F$7:$FS$306,28,FALSE)),"",VLOOKUP($A249,'[2]1516 Exp_Rev Access'!$F$7:$FS$306,28,FALSE))</f>
        <v>0</v>
      </c>
      <c r="AK249" s="98">
        <f>IF(ISNA(VLOOKUP($A249,'[2]1516 Exp_Rev Access'!$F$7:$FS$306,29,FALSE)),"",VLOOKUP($A249,'[2]1516 Exp_Rev Access'!$F$7:$FS$306,29,FALSE))</f>
        <v>46376.79</v>
      </c>
      <c r="AL249" s="100">
        <f t="shared" si="307"/>
        <v>117072.49000000002</v>
      </c>
      <c r="AM249" s="72">
        <f t="shared" si="308"/>
        <v>2.4532532652531861E-2</v>
      </c>
      <c r="AN249" s="94">
        <f t="shared" si="309"/>
        <v>350.13904175140573</v>
      </c>
      <c r="AO249" s="99">
        <f>IF(ISNA(VLOOKUP($A249,'[2]1516 Exp_Rev Access'!$F$7:$GB$306,30,FALSE)),"",VLOOKUP($A249,'[2]1516 Exp_Rev Access'!$F$7:$FS$306,30,FALSE))</f>
        <v>2431654.5299999998</v>
      </c>
      <c r="AP249" s="99">
        <f>IF(ISNA(VLOOKUP($A249,'[2]1516 Exp_Rev Access'!$F$7:$GB$306,31,FALSE)),"",VLOOKUP($A249,'[2]1516 Exp_Rev Access'!$F$7:$FS$306,31,FALSE))</f>
        <v>68015.59</v>
      </c>
      <c r="AQ249" s="99">
        <f>IF(ISNA(VLOOKUP($A249,'[2]1516 Exp_Rev Access'!$F$7:$GB$306,32,FALSE)),"",VLOOKUP($A249,'[2]1516 Exp_Rev Access'!$F$7:$FS$306,32,FALSE))</f>
        <v>255214.48</v>
      </c>
      <c r="AR249" s="99">
        <f>IF(ISNA(VLOOKUP($A249,'[2]1516 Exp_Rev Access'!$F$7:$GB$306,33,FALSE)),"",VLOOKUP($A249,'[2]1516 Exp_Rev Access'!$F$7:$FS$306,33,FALSE))</f>
        <v>31515.38</v>
      </c>
      <c r="AS249" s="99">
        <f>IF(ISNA(VLOOKUP($A249,'[2]1516 Exp_Rev Access'!$F$7:$GB$306,34,FALSE)),"",VLOOKUP($A249,'[2]1516 Exp_Rev Access'!$F$7:$FS$306,34,FALSE))</f>
        <v>0</v>
      </c>
      <c r="AT249" s="101">
        <f t="shared" si="310"/>
        <v>2786399.9799999995</v>
      </c>
      <c r="AU249" s="72">
        <f t="shared" si="311"/>
        <v>0.58388993428229041</v>
      </c>
      <c r="AV249" s="94">
        <f t="shared" si="312"/>
        <v>8333.5326594090184</v>
      </c>
      <c r="AW249" s="99">
        <f>IF(ISNA(VLOOKUP($A249,'[2]1516 Exp_Rev Access'!$F$7:$GB$306,35,FALSE)),"",VLOOKUP($A249,'[2]1516 Exp_Rev Access'!$F$7:$GB$306,35,FALSE))</f>
        <v>0</v>
      </c>
      <c r="AX249" s="99">
        <f>IF(ISNA(VLOOKUP($A249,'[2]1516 Exp_Rev Access'!$F$7:$GB$306,36,FALSE)),"",VLOOKUP($A249,'[2]1516 Exp_Rev Access'!$F$7:$GB$306,36,FALSE))</f>
        <v>245894.37</v>
      </c>
      <c r="AY249" s="99">
        <f>IF(ISNA(VLOOKUP($A249,'[2]1516 Exp_Rev Access'!$F$7:$GB$306,37,FALSE)),"",VLOOKUP($A249,'[2]1516 Exp_Rev Access'!$F$7:$GB$306,37,FALSE))</f>
        <v>0</v>
      </c>
      <c r="AZ249" s="99">
        <f>IF(ISNA(VLOOKUP($A249,'[2]1516 Exp_Rev Access'!$F$7:$GB$306,38,FALSE)),"",VLOOKUP($A249,'[2]1516 Exp_Rev Access'!$F$7:$GB$306,38,FALSE))</f>
        <v>0</v>
      </c>
      <c r="BA249" s="99">
        <f>IF(ISNA(VLOOKUP($A249,'[2]1516 Exp_Rev Access'!$F$7:$GB$306,39,FALSE)),"",VLOOKUP($A249,'[2]1516 Exp_Rev Access'!$F$7:$GB$306,39,FALSE))</f>
        <v>0</v>
      </c>
      <c r="BB249" s="99">
        <f>IF(ISNA(VLOOKUP($A249,'[2]1516 Exp_Rev Access'!$F$7:$GB$306,40,FALSE)),"",VLOOKUP($A249,'[2]1516 Exp_Rev Access'!$F$7:$GB$306,40,FALSE))</f>
        <v>73370.92</v>
      </c>
      <c r="BC249" s="99">
        <f>IF(ISNA(VLOOKUP($A249,'[2]1516 Exp_Rev Access'!$F$7:$GB$306,41,FALSE)),"",VLOOKUP($A249,'[2]1516 Exp_Rev Access'!$F$7:$GB$306,41,FALSE))</f>
        <v>0</v>
      </c>
      <c r="BD249" s="99">
        <f>IF(ISNA(VLOOKUP($A249,'[2]1516 Exp_Rev Access'!$F$7:$GB$306,42,FALSE)),"",VLOOKUP($A249,'[2]1516 Exp_Rev Access'!$F$7:$GB$306,42,FALSE))</f>
        <v>12442.74</v>
      </c>
      <c r="BE249" s="99">
        <f>IF(ISNA(VLOOKUP($A249,'[2]1516 Exp_Rev Access'!$F$7:$GB$306,43,FALSE)),"",VLOOKUP($A249,'[2]1516 Exp_Rev Access'!$F$7:$GB$306,43,FALSE))</f>
        <v>0</v>
      </c>
      <c r="BF249" s="99">
        <f>IF(ISNA(VLOOKUP($A249,'[2]1516 Exp_Rev Access'!$F$7:$GB$306,44,FALSE)),"",VLOOKUP($A249,'[2]1516 Exp_Rev Access'!$F$7:$GB$306,44,FALSE))</f>
        <v>5670.27</v>
      </c>
      <c r="BG249" s="99">
        <f>IF(ISNA(VLOOKUP($A249,'[2]1516 Exp_Rev Access'!$F$7:$GB$306,45,FALSE)),"",VLOOKUP($A249,'[2]1516 Exp_Rev Access'!$F$7:$GB$306,45,FALSE))</f>
        <v>3235.83</v>
      </c>
      <c r="BH249" s="99">
        <f>IF(ISNA(VLOOKUP($A249,'[2]1516 Exp_Rev Access'!$F$7:$GB$306,46,FALSE)),"",VLOOKUP($A249,'[2]1516 Exp_Rev Access'!$F$7:$GB$306,46,FALSE))</f>
        <v>0</v>
      </c>
      <c r="BI249" s="99">
        <f>IF(ISNA(VLOOKUP($A249,'[2]1516 Exp_Rev Access'!$F$7:$GB$306,47,FALSE)),"",VLOOKUP($A249,'[2]1516 Exp_Rev Access'!$F$7:$GB$306,47,FALSE))</f>
        <v>3724.92</v>
      </c>
      <c r="BJ249" s="99">
        <f>IF(ISNA(VLOOKUP($A249,'[2]1516 Exp_Rev Access'!$F$7:$GB$306,48,FALSE)),"",VLOOKUP($A249,'[2]1516 Exp_Rev Access'!$F$7:$GB$306,48,FALSE))</f>
        <v>322526.98</v>
      </c>
      <c r="BK249" s="99">
        <f>IF(ISNA(VLOOKUP($A249,'[2]1516 Exp_Rev Access'!$F$7:$GB$306,49,FALSE)),"",VLOOKUP($A249,'[2]1516 Exp_Rev Access'!$F$7:$GB$306,49,FALSE))</f>
        <v>0</v>
      </c>
      <c r="BL249" s="99">
        <f>IF(ISNA(VLOOKUP($A249,'[2]1516 Exp_Rev Access'!$F$7:$GB$306,50,FALSE)),"",VLOOKUP($A249,'[2]1516 Exp_Rev Access'!$F$7:$GB$306,50,FALSE))</f>
        <v>0</v>
      </c>
      <c r="BM249" s="99">
        <f>IF(ISNA(VLOOKUP($A249,'[2]1516 Exp_Rev Access'!$F$7:$GB$306,51,FALSE)),"",VLOOKUP($A249,'[2]1516 Exp_Rev Access'!$F$7:$GB$306,51,FALSE))</f>
        <v>0</v>
      </c>
      <c r="BN249" s="99">
        <f>IF(ISNA(VLOOKUP($A249,'[2]1516 Exp_Rev Access'!$F$7:$GB$306,52,FALSE)),"",VLOOKUP($A249,'[2]1516 Exp_Rev Access'!$F$7:$GB$306,52,FALSE))</f>
        <v>0</v>
      </c>
      <c r="BO249" s="99">
        <f>IF(ISNA(VLOOKUP($A249,'[2]1516 Exp_Rev Access'!$F$7:$GB$306,53,FALSE)),"",VLOOKUP($A249,'[2]1516 Exp_Rev Access'!$F$7:$GB$306,53,FALSE))</f>
        <v>0</v>
      </c>
      <c r="BP249" s="99">
        <f>IF(ISNA(VLOOKUP($A249,'[2]1516 Exp_Rev Access'!$F$7:$GB$306,54,FALSE)),"",VLOOKUP($A249,'[2]1516 Exp_Rev Access'!$F$7:$GB$306,54,FALSE))</f>
        <v>121275</v>
      </c>
      <c r="BQ249" s="99">
        <f>IF(ISNA(VLOOKUP($A249,'[2]1516 Exp_Rev Access'!$F$7:$GB$306,55,FALSE)),"",VLOOKUP($A249,'[2]1516 Exp_Rev Access'!$F$7:$GB$306,55,FALSE))</f>
        <v>0</v>
      </c>
      <c r="BR249" s="99">
        <f>IF(ISNA(VLOOKUP($A249,'[2]1516 Exp_Rev Access'!$F$7:$GB$306,56,FALSE)),"",VLOOKUP($A249,'[2]1516 Exp_Rev Access'!$F$7:$GB$306,56,FALSE))</f>
        <v>0</v>
      </c>
      <c r="BS249" s="99">
        <f>IF(ISNA(VLOOKUP($A249,'[2]1516 Exp_Rev Access'!$F$7:$GB$306,57,FALSE)),"",VLOOKUP($A249,'[2]1516 Exp_Rev Access'!$F$7:$GB$306,57,FALSE))</f>
        <v>0</v>
      </c>
      <c r="BT249" s="99">
        <f>IF(ISNA(VLOOKUP($A249,'[2]1516 Exp_Rev Access'!$F$7:$GB$306,58,FALSE)),"",VLOOKUP($A249,'[2]1516 Exp_Rev Access'!$F$7:$GB$306,58,FALSE))</f>
        <v>0</v>
      </c>
      <c r="BU249" s="102">
        <f t="shared" si="313"/>
        <v>788141.03</v>
      </c>
      <c r="BV249" s="72">
        <f t="shared" si="314"/>
        <v>0.16515490149116235</v>
      </c>
      <c r="BW249" s="94">
        <f t="shared" si="315"/>
        <v>2357.1630278741477</v>
      </c>
      <c r="BX249" s="99">
        <f>IF(ISNA(VLOOKUP($A249,'[2]1516 Exp_Rev Access'!$F$7:$GB$306,59,FALSE)),"",VLOOKUP($A249,'[2]1516 Exp_Rev Access'!$F$7:$GB$306,59,FALSE))</f>
        <v>0</v>
      </c>
      <c r="BY249" s="99">
        <f>IF(ISNA(VLOOKUP($A249,'[2]1516 Exp_Rev Access'!$F$7:$GB$306,60,FALSE)),"",VLOOKUP($A249,'[2]1516 Exp_Rev Access'!$F$7:$GB$306,60,FALSE))</f>
        <v>0</v>
      </c>
      <c r="BZ249" s="99">
        <f>IF(ISNA(VLOOKUP($A249,'[2]1516 Exp_Rev Access'!$F$7:$GB$306,61,FALSE)),"",VLOOKUP($A249,'[2]1516 Exp_Rev Access'!$F$7:$GB$306,61,FALSE))</f>
        <v>0</v>
      </c>
      <c r="CA249" s="99">
        <f>IF(ISNA(VLOOKUP($A249,'[2]1516 Exp_Rev Access'!$F$7:$GB$306,62,FALSE)),"",VLOOKUP($A249,'[2]1516 Exp_Rev Access'!$F$7:$GB$306,62,FALSE))</f>
        <v>0</v>
      </c>
      <c r="CB249" s="99">
        <f>IF(ISNA(VLOOKUP($A249,'[2]1516 Exp_Rev Access'!$F$7:$GB$306,63,FALSE)),"",VLOOKUP($A249,'[2]1516 Exp_Rev Access'!$F$7:$GB$306,63,FALSE))</f>
        <v>0</v>
      </c>
      <c r="CC249" s="99">
        <f>IF(ISNA(VLOOKUP($A249,'[2]1516 Exp_Rev Access'!$F$7:$GB$306,64,FALSE)),"",VLOOKUP($A249,'[2]1516 Exp_Rev Access'!$F$7:$GB$306,64,FALSE))</f>
        <v>0</v>
      </c>
      <c r="CD249" s="101">
        <f t="shared" si="316"/>
        <v>0</v>
      </c>
      <c r="CE249" s="72"/>
      <c r="CF249" s="103"/>
      <c r="CG249" s="99">
        <f>IF(ISNA(VLOOKUP($A249,'[2]1516 Exp_Rev Access'!$F$7:$GB$306,65,FALSE)),"",VLOOKUP($A249,'[2]1516 Exp_Rev Access'!$F$7:$GB$306,65,FALSE))</f>
        <v>0</v>
      </c>
      <c r="CH249" s="99">
        <f>IF(ISNA(VLOOKUP($A249,'[2]1516 Exp_Rev Access'!$F$7:$GB$306,66,FALSE)),"",VLOOKUP($A249,'[2]1516 Exp_Rev Access'!$F$7:$GB$306,66,FALSE))</f>
        <v>0</v>
      </c>
      <c r="CI249" s="99">
        <f>IF(ISNA(VLOOKUP($A249,'[2]1516 Exp_Rev Access'!$F$7:$GB$306,67,FALSE)),"",VLOOKUP($A249,'[2]1516 Exp_Rev Access'!$F$7:$GB$306,67,FALSE))</f>
        <v>0</v>
      </c>
      <c r="CJ249" s="99">
        <f>IF(ISNA(VLOOKUP($A249,'[2]1516 Exp_Rev Access'!$F$7:$GB$306,68,FALSE)),"",VLOOKUP($A249,'[2]1516 Exp_Rev Access'!$F$7:$GB$306,68,FALSE))</f>
        <v>0</v>
      </c>
      <c r="CK249" s="99">
        <f>IF(ISNA(VLOOKUP($A249,'[2]1516 Exp_Rev Access'!$F$7:$GB$306,69,FALSE)),"",VLOOKUP($A249,'[2]1516 Exp_Rev Access'!$F$7:$GB$306,69,FALSE))</f>
        <v>0</v>
      </c>
      <c r="CL249" s="99">
        <f>IF(ISNA(VLOOKUP($A249,'[2]1516 Exp_Rev Access'!$F$7:$GB$306,70,FALSE)),"",VLOOKUP($A249,'[2]1516 Exp_Rev Access'!$F$7:$GB$306,70,FALSE))</f>
        <v>0</v>
      </c>
      <c r="CM249" s="99">
        <f>IF(ISNA(VLOOKUP($A249,'[2]1516 Exp_Rev Access'!$F$7:$GB$306,71,FALSE)),"",VLOOKUP($A249,'[2]1516 Exp_Rev Access'!$F$7:$GB$306,71,FALSE))</f>
        <v>0</v>
      </c>
      <c r="CN249" s="99">
        <f>IF(ISNA(VLOOKUP($A249,'[2]1516 Exp_Rev Access'!$F$7:$GB$306,72,FALSE)),"",VLOOKUP($A249,'[2]1516 Exp_Rev Access'!$F$7:$GB$306,72,FALSE))</f>
        <v>0</v>
      </c>
      <c r="CO249" s="99">
        <f>IF(ISNA(VLOOKUP($A249,'[2]1516 Exp_Rev Access'!$F$7:$GB$306,73,FALSE)),"",VLOOKUP($A249,'[2]1516 Exp_Rev Access'!$F$7:$GB$306,73,FALSE))</f>
        <v>0</v>
      </c>
      <c r="CP249" s="99">
        <f>IF(ISNA(VLOOKUP($A249,'[2]1516 Exp_Rev Access'!$F$7:$GB$306,74,FALSE)),"",VLOOKUP($A249,'[2]1516 Exp_Rev Access'!$F$7:$GB$306,74,FALSE))</f>
        <v>44758.07</v>
      </c>
      <c r="CQ249" s="99">
        <f>IF(ISNA(VLOOKUP($A249,'[2]1516 Exp_Rev Access'!$F$7:$GB$306,75,FALSE)),"",VLOOKUP($A249,'[2]1516 Exp_Rev Access'!$F$7:$GB$306,75,FALSE))</f>
        <v>0</v>
      </c>
      <c r="CR249" s="99">
        <f>IF(ISNA(VLOOKUP($A249,'[2]1516 Exp_Rev Access'!$F$7:$GB$306,76,FALSE)),"",VLOOKUP($A249,'[2]1516 Exp_Rev Access'!$F$7:$GB$306,76,FALSE))</f>
        <v>13877.22</v>
      </c>
      <c r="CS249" s="99">
        <f>IF(ISNA(VLOOKUP($A249,'[2]1516 Exp_Rev Access'!$F$7:$GB$306,77,FALSE)),"",VLOOKUP($A249,'[2]1516 Exp_Rev Access'!$F$7:$GB$306,77,FALSE))</f>
        <v>0</v>
      </c>
      <c r="CT249" s="99">
        <f>IF(ISNA(VLOOKUP($A249,'[2]1516 Exp_Rev Access'!$F$7:$GB$306,78,FALSE)),"",VLOOKUP($A249,'[2]1516 Exp_Rev Access'!$F$7:$GB$306,78,FALSE))</f>
        <v>85461.51</v>
      </c>
      <c r="CU249" s="99">
        <f>IF(ISNA(VLOOKUP($A249,'[2]1516 Exp_Rev Access'!$F$7:$GB$306,79,FALSE)),"",VLOOKUP($A249,'[2]1516 Exp_Rev Access'!$F$7:$GB$306,79,FALSE))</f>
        <v>9450.86</v>
      </c>
      <c r="CV249" s="99">
        <f>IF(ISNA(VLOOKUP($A249,'[2]1516 Exp_Rev Access'!$F$7:$GB$306,80,FALSE)),"",VLOOKUP($A249,'[2]1516 Exp_Rev Access'!$F$7:$GB$306,80,FALSE))</f>
        <v>0</v>
      </c>
      <c r="CW249" s="99">
        <f>IF(ISNA(VLOOKUP($A249,'[2]1516 Exp_Rev Access'!$F$7:$GB$306,81,FALSE)),"",VLOOKUP($A249,'[2]1516 Exp_Rev Access'!$F$7:$GB$306,81,FALSE))</f>
        <v>0</v>
      </c>
      <c r="CX249" s="99">
        <f>IF(ISNA(VLOOKUP($A249,'[2]1516 Exp_Rev Access'!$F$7:$GB$306,82,FALSE)),"",VLOOKUP($A249,'[2]1516 Exp_Rev Access'!$F$7:$GB$306,82,FALSE))</f>
        <v>0</v>
      </c>
      <c r="CY249" s="99">
        <f>IF(ISNA(VLOOKUP($A249,'[2]1516 Exp_Rev Access'!$F$7:$GB$306,83,FALSE)),"",VLOOKUP($A249,'[2]1516 Exp_Rev Access'!$F$7:$GB$306,83,FALSE))</f>
        <v>0</v>
      </c>
      <c r="CZ249" s="99">
        <f>IF(ISNA(VLOOKUP($A249,'[2]1516 Exp_Rev Access'!$F$7:$GB$306,84,FALSE)),"",VLOOKUP($A249,'[2]1516 Exp_Rev Access'!$F$7:$GB$306,84,FALSE))</f>
        <v>0</v>
      </c>
      <c r="DA249" s="99">
        <f>IF(ISNA(VLOOKUP($A249,'[2]1516 Exp_Rev Access'!$F$7:$GB$306,85,FALSE)),"",VLOOKUP($A249,'[2]1516 Exp_Rev Access'!$F$7:$GB$306,85,FALSE))</f>
        <v>0</v>
      </c>
      <c r="DB249" s="99">
        <f>IF(ISNA(VLOOKUP($A249,'[2]1516 Exp_Rev Access'!$F$7:$GB$306,86,FALSE)),"",VLOOKUP($A249,'[2]1516 Exp_Rev Access'!$F$7:$GB$306,86,FALSE))</f>
        <v>0</v>
      </c>
      <c r="DC249" s="99">
        <f>IF(ISNA(VLOOKUP($A249,'[2]1516 Exp_Rev Access'!$F$7:$GB$306,87,FALSE)),"",VLOOKUP($A249,'[2]1516 Exp_Rev Access'!$F$7:$GB$306,87,FALSE))</f>
        <v>0</v>
      </c>
      <c r="DD249" s="99">
        <f>IF(ISNA(VLOOKUP($A249,'[2]1516 Exp_Rev Access'!$F$7:$GB$306,88,FALSE)),"",VLOOKUP($A249,'[2]1516 Exp_Rev Access'!$F$7:$GB$306,88,FALSE))</f>
        <v>0</v>
      </c>
      <c r="DE249" s="99">
        <f>IF(ISNA(VLOOKUP($A249,'[2]1516 Exp_Rev Access'!$F$7:$GB$306,89,FALSE)),"",VLOOKUP($A249,'[2]1516 Exp_Rev Access'!$F$7:$GB$306,89,FALSE))</f>
        <v>0</v>
      </c>
      <c r="DF249" s="99">
        <f>IF(ISNA(VLOOKUP($A249,'[2]1516 Exp_Rev Access'!$F$7:$GB$306,90,FALSE)),"",VLOOKUP($A249,'[2]1516 Exp_Rev Access'!$F$7:$GB$306,90,FALSE))</f>
        <v>0</v>
      </c>
      <c r="DG249" s="99">
        <f>IF(ISNA(VLOOKUP($A249,'[2]1516 Exp_Rev Access'!$F$7:$GB$306,91,FALSE)),"",VLOOKUP($A249,'[2]1516 Exp_Rev Access'!$F$7:$GB$306,91,FALSE))</f>
        <v>0</v>
      </c>
      <c r="DH249" s="99">
        <f>IF(ISNA(VLOOKUP($A249,'[2]1516 Exp_Rev Access'!$F$7:$GB$306,92,FALSE)),"",VLOOKUP($A249,'[2]1516 Exp_Rev Access'!$F$7:$GB$306,92,FALSE))</f>
        <v>110850.82</v>
      </c>
      <c r="DI249" s="99">
        <f>IF(ISNA(VLOOKUP($A249,'[2]1516 Exp_Rev Access'!$F$7:$GB$306,93,FALSE)),"",VLOOKUP($A249,'[2]1516 Exp_Rev Access'!$F$7:$GB$306,93,FALSE))</f>
        <v>0</v>
      </c>
      <c r="DJ249" s="99">
        <f>IF(ISNA(VLOOKUP($A249,'[2]1516 Exp_Rev Access'!$F$7:$GB$306,94,FALSE)),"",VLOOKUP($A249,'[2]1516 Exp_Rev Access'!$F$7:$GB$306,94,FALSE))</f>
        <v>0</v>
      </c>
      <c r="DK249" s="99">
        <f>IF(ISNA(VLOOKUP($A249,'[2]1516 Exp_Rev Access'!$F$7:$GB$306,95,FALSE)),"",VLOOKUP($A249,'[2]1516 Exp_Rev Access'!$F$7:$GB$306,95,FALSE))</f>
        <v>0</v>
      </c>
      <c r="DL249" s="99">
        <f>IF(ISNA(VLOOKUP($A249,'[2]1516 Exp_Rev Access'!$F$7:$GB$306,96,FALSE)),"",VLOOKUP($A249,'[2]1516 Exp_Rev Access'!$F$7:$GB$306,96,FALSE))</f>
        <v>0</v>
      </c>
      <c r="DM249" s="99">
        <f>IF(ISNA(VLOOKUP($A249,'[2]1516 Exp_Rev Access'!$F$7:$GB$306,97,FALSE)),"",VLOOKUP($A249,'[2]1516 Exp_Rev Access'!$F$7:$GB$306,97,FALSE))</f>
        <v>0</v>
      </c>
      <c r="DN249" s="99">
        <f>IF(ISNA(VLOOKUP($A249,'[2]1516 Exp_Rev Access'!$F$7:$GB$306,98,FALSE)),"",VLOOKUP($A249,'[2]1516 Exp_Rev Access'!$F$7:$GB$306,98,FALSE))</f>
        <v>0</v>
      </c>
      <c r="DO249" s="99">
        <f>IF(ISNA(VLOOKUP($A249,'[2]1516 Exp_Rev Access'!$F$7:$GB$306,99,FALSE)),"",VLOOKUP($A249,'[2]1516 Exp_Rev Access'!$F$7:$GB$306,99,FALSE))</f>
        <v>0</v>
      </c>
      <c r="DP249" s="99">
        <f>IF(ISNA(VLOOKUP($A249,'[2]1516 Exp_Rev Access'!$F$7:$GB$306,100,FALSE)),"",VLOOKUP($A249,'[2]1516 Exp_Rev Access'!$F$7:$GB$306,100,FALSE))</f>
        <v>0</v>
      </c>
      <c r="DQ249" s="99">
        <f>IF(ISNA(VLOOKUP($A249,'[2]1516 Exp_Rev Access'!$F$7:$GB$306,101,FALSE)),"",VLOOKUP($A249,'[2]1516 Exp_Rev Access'!$F$7:$GB$306,101,FALSE))</f>
        <v>0</v>
      </c>
      <c r="DR249" s="99">
        <f>IF(ISNA(VLOOKUP($A249,'[2]1516 Exp_Rev Access'!$F$7:$GB$306,102,FALSE)),"",VLOOKUP($A249,'[2]1516 Exp_Rev Access'!$F$7:$GB$306,102,FALSE))</f>
        <v>0</v>
      </c>
      <c r="DS249" s="99">
        <f>IF(ISNA(VLOOKUP($A249,'[2]1516 Exp_Rev Access'!$F$7:$GB$306,103,FALSE)),"",VLOOKUP($A249,'[2]1516 Exp_Rev Access'!$F$7:$GB$306,103,FALSE))</f>
        <v>0</v>
      </c>
      <c r="DT249" s="99">
        <f>IF(ISNA(VLOOKUP($A249,'[2]1516 Exp_Rev Access'!$F$7:$GB$306,104,FALSE)),"",VLOOKUP($A249,'[2]1516 Exp_Rev Access'!$F$7:$GB$306,104,FALSE))</f>
        <v>0</v>
      </c>
      <c r="DU249" s="99">
        <f>IF(ISNA(VLOOKUP($A249,'[2]1516 Exp_Rev Access'!$F$7:$GB$306,105,FALSE)),"",VLOOKUP($A249,'[2]1516 Exp_Rev Access'!$F$7:$GB$306,105,FALSE))</f>
        <v>0</v>
      </c>
      <c r="DV249" s="99">
        <f>IF(ISNA(VLOOKUP($A249,'[2]1516 Exp_Rev Access'!$F$7:$GB$306,106,FALSE)),"",VLOOKUP($A249,'[2]1516 Exp_Rev Access'!$F$7:$GB$306,106,FALSE))</f>
        <v>0</v>
      </c>
      <c r="DW249" s="99">
        <f>IF(ISNA(VLOOKUP($A249,'[2]1516 Exp_Rev Access'!$F$7:$GB$306,107,FALSE)),"",VLOOKUP($A249,'[2]1516 Exp_Rev Access'!$F$7:$GB$306,107,FALSE))</f>
        <v>0</v>
      </c>
      <c r="DX249" s="99">
        <f>IF(ISNA(VLOOKUP($A249,'[2]1516 Exp_Rev Access'!$F$7:$GB$306,108,FALSE)),"",VLOOKUP($A249,'[2]1516 Exp_Rev Access'!$F$7:$GB$306,108,FALSE))</f>
        <v>0</v>
      </c>
      <c r="DY249" s="99">
        <f>IF(ISNA(VLOOKUP($A249,'[2]1516 Exp_Rev Access'!$F$7:$GB$306,109,FALSE)),"",VLOOKUP($A249,'[2]1516 Exp_Rev Access'!$F$7:$GB$306,109,FALSE))</f>
        <v>0</v>
      </c>
      <c r="DZ249" s="99">
        <f>IF(ISNA(VLOOKUP($A249,'[2]1516 Exp_Rev Access'!$F$7:$GB$306,110,FALSE)),"",VLOOKUP($A249,'[2]1516 Exp_Rev Access'!$F$7:$GB$306,110,FALSE))</f>
        <v>0</v>
      </c>
      <c r="EA249" s="99">
        <f>IF(ISNA(VLOOKUP($A249,'[2]1516 Exp_Rev Access'!$F$7:$GB$306,111,FALSE)),"",VLOOKUP($A249,'[2]1516 Exp_Rev Access'!$F$7:$GB$306,111,FALSE))</f>
        <v>0</v>
      </c>
      <c r="EB249" s="99">
        <f>IF(ISNA(VLOOKUP($A249,'[2]1516 Exp_Rev Access'!$F$7:$GB$306,112,FALSE)),"",VLOOKUP($A249,'[2]1516 Exp_Rev Access'!$F$7:$GB$306,112,FALSE))</f>
        <v>0</v>
      </c>
      <c r="EC249" s="99">
        <f>IF(ISNA(VLOOKUP($A249,'[2]1516 Exp_Rev Access'!$F$7:$GB$306,113,FALSE)),"",VLOOKUP($A249,'[2]1516 Exp_Rev Access'!$F$7:$GB$306,113,FALSE))</f>
        <v>0</v>
      </c>
      <c r="ED249" s="99">
        <f>IF(ISNA(VLOOKUP($A249,'[2]1516 Exp_Rev Access'!$F$7:$GB$306,114,FALSE)),"",VLOOKUP($A249,'[2]1516 Exp_Rev Access'!$F$7:$GB$306,114,FALSE))</f>
        <v>0</v>
      </c>
      <c r="EE249" s="99">
        <f>IF(ISNA(VLOOKUP($A249,'[2]1516 Exp_Rev Access'!$F$7:$GB$306,115,FALSE)),"",VLOOKUP($A249,'[2]1516 Exp_Rev Access'!$F$7:$GB$306,115,FALSE))</f>
        <v>0</v>
      </c>
      <c r="EF249" s="99">
        <f>IF(ISNA(VLOOKUP($A249,'[2]1516 Exp_Rev Access'!$F$7:$GB$306,116,FALSE)),"",VLOOKUP($A249,'[2]1516 Exp_Rev Access'!$F$7:$GB$306,116,FALSE))</f>
        <v>0</v>
      </c>
      <c r="EG249" s="99">
        <f>IF(ISNA(VLOOKUP($A249,'[2]1516 Exp_Rev Access'!$F$7:$GB$306,117,FALSE)),"",VLOOKUP($A249,'[2]1516 Exp_Rev Access'!$F$7:$GB$306,117,FALSE))</f>
        <v>0</v>
      </c>
      <c r="EH249" s="99">
        <f>IF(ISNA(VLOOKUP($A249,'[2]1516 Exp_Rev Access'!$F$7:$GB$306,118,FALSE)),"",VLOOKUP($A249,'[2]1516 Exp_Rev Access'!$F$7:$GB$306,118,FALSE))</f>
        <v>0</v>
      </c>
      <c r="EI249" s="99">
        <f>IF(ISNA(VLOOKUP($A249,'[2]1516 Exp_Rev Access'!$F$7:$GB$306,119,FALSE)),"",VLOOKUP($A249,'[2]1516 Exp_Rev Access'!$F$7:$GB$306,119,FALSE))</f>
        <v>0</v>
      </c>
      <c r="EJ249" s="99">
        <f>IF(ISNA(VLOOKUP($A249,'[2]1516 Exp_Rev Access'!$F$7:$GB$306,120,FALSE)),"",VLOOKUP($A249,'[2]1516 Exp_Rev Access'!$F$7:$GB$306,120,FALSE))</f>
        <v>0</v>
      </c>
      <c r="EK249" s="99">
        <f>IF(ISNA(VLOOKUP($A249,'[2]1516 Exp_Rev Access'!$F$7:$GB$306,121,FALSE)),"",VLOOKUP($A249,'[2]1516 Exp_Rev Access'!$F$7:$GB$306,121,FALSE))</f>
        <v>0</v>
      </c>
      <c r="EL249" s="99">
        <f>IF(ISNA(VLOOKUP($A249,'[2]1516 Exp_Rev Access'!$F$7:$GB$306,122,FALSE)),"",VLOOKUP($A249,'[2]1516 Exp_Rev Access'!$F$7:$GB$306,122,FALSE))</f>
        <v>0</v>
      </c>
      <c r="EM249" s="99">
        <f>IF(ISNA(VLOOKUP($A249,'[2]1516 Exp_Rev Access'!$F$7:$GB$306,123,FALSE)),"",VLOOKUP($A249,'[2]1516 Exp_Rev Access'!$F$7:$GB$306,123,FALSE))</f>
        <v>0</v>
      </c>
      <c r="EN249" s="99">
        <f>IF(ISNA(VLOOKUP($A249,'[2]1516 Exp_Rev Access'!$F$7:$GB$306,124,FALSE)),"",VLOOKUP($A249,'[2]1516 Exp_Rev Access'!$F$7:$GB$306,124,FALSE))</f>
        <v>0</v>
      </c>
      <c r="EO249" s="99">
        <f>IF(ISNA(VLOOKUP($A249,'[2]1516 Exp_Rev Access'!$F$7:$GB$306,125,FALSE)),"",VLOOKUP($A249,'[2]1516 Exp_Rev Access'!$F$7:$GB$306,125,FALSE))</f>
        <v>0</v>
      </c>
      <c r="EP249" s="99">
        <f>IF(ISNA(VLOOKUP($A249,'[2]1516 Exp_Rev Access'!$F$7:$GB$306,126,FALSE)),"",VLOOKUP($A249,'[2]1516 Exp_Rev Access'!$F$7:$GB$306,126,FALSE))</f>
        <v>0</v>
      </c>
      <c r="EQ249" s="99">
        <f>IF(ISNA(VLOOKUP($A249,'[2]1516 Exp_Rev Access'!$F$7:$GB$306,127,FALSE)),"",VLOOKUP($A249,'[2]1516 Exp_Rev Access'!$F$7:$GB$306,127,FALSE))</f>
        <v>0</v>
      </c>
      <c r="ER249" s="99">
        <f>IF(ISNA(VLOOKUP($A249,'[2]1516 Exp_Rev Access'!$F$7:$GB$306,128,FALSE)),"",VLOOKUP($A249,'[2]1516 Exp_Rev Access'!$F$7:$GB$306,128,FALSE))</f>
        <v>0</v>
      </c>
      <c r="ES249" s="99">
        <f>IF(ISNA(VLOOKUP($A249,'[2]1516 Exp_Rev Access'!$F$7:$GB$306,129,FALSE)),"",VLOOKUP($A249,'[2]1516 Exp_Rev Access'!$F$7:$GB$306,129,FALSE))</f>
        <v>0</v>
      </c>
      <c r="ET249" s="99">
        <f>IF(ISNA(VLOOKUP($A249,'[2]1516 Exp_Rev Access'!$F$7:$GB$306,130,FALSE)),"",VLOOKUP($A249,'[2]1516 Exp_Rev Access'!$F$7:$GB$306,130,FALSE))</f>
        <v>0</v>
      </c>
      <c r="EU249" s="99">
        <f>IF(ISNA(VLOOKUP($A249,'[2]1516 Exp_Rev Access'!$F$7:$GB$306,131,FALSE)),"",VLOOKUP($A249,'[2]1516 Exp_Rev Access'!$F$7:$GB$306,131,FALSE))</f>
        <v>0</v>
      </c>
      <c r="EV249" s="99">
        <f>IF(ISNA(VLOOKUP($A249,'[2]1516 Exp_Rev Access'!$F$7:$GB$306,132,FALSE)),"",VLOOKUP($A249,'[2]1516 Exp_Rev Access'!$F$7:$GB$306,132,FALSE))</f>
        <v>0</v>
      </c>
      <c r="EW249" s="99">
        <f>IF(ISNA(VLOOKUP($A249,'[2]1516 Exp_Rev Access'!$F$7:$GB$306,133,FALSE)),"",VLOOKUP($A249,'[2]1516 Exp_Rev Access'!$F$7:$GB$306,133,FALSE))</f>
        <v>0</v>
      </c>
      <c r="EX249" s="99">
        <f>IF(ISNA(VLOOKUP($A249,'[2]1516 Exp_Rev Access'!$F$7:$GB$306,134,FALSE)),"",VLOOKUP($A249,'[2]1516 Exp_Rev Access'!$F$7:$GB$306,134,FALSE))</f>
        <v>0</v>
      </c>
      <c r="EY249" s="99">
        <f>IF(ISNA(VLOOKUP($A249,'[2]1516 Exp_Rev Access'!$F$7:$GB$306,135,FALSE)),"",VLOOKUP($A249,'[2]1516 Exp_Rev Access'!$F$7:$GB$306,135,FALSE))</f>
        <v>0</v>
      </c>
      <c r="EZ249" s="99">
        <f>IF(ISNA(VLOOKUP($A249,'[2]1516 Exp_Rev Access'!$F$7:$GB$306,136,FALSE)),"",VLOOKUP($A249,'[2]1516 Exp_Rev Access'!$F$7:$GB$306,136,FALSE))</f>
        <v>0</v>
      </c>
      <c r="FA249" s="99">
        <f>IF(ISNA(VLOOKUP($A249,'[2]1516 Exp_Rev Access'!$F$7:$GB$306,137,FALSE)),"",VLOOKUP($A249,'[2]1516 Exp_Rev Access'!$F$7:$GB$306,137,FALSE))</f>
        <v>0</v>
      </c>
      <c r="FB249" s="99">
        <f>IF(ISNA(VLOOKUP($A249,'[2]1516 Exp_Rev Access'!$F$7:$GB$306,138,FALSE)),"",VLOOKUP($A249,'[2]1516 Exp_Rev Access'!$F$7:$GB$306,138,FALSE))</f>
        <v>0</v>
      </c>
      <c r="FC249" s="99">
        <f>IF(ISNA(VLOOKUP($A249,'[2]1516 Exp_Rev Access'!$F$7:$GB$306,139,FALSE)),"",VLOOKUP($A249,'[2]1516 Exp_Rev Access'!$F$7:$GB$306,139,FALSE))</f>
        <v>0</v>
      </c>
      <c r="FD249" s="99">
        <f>IF(ISNA(VLOOKUP($A249,'[2]1516 Exp_Rev Access'!$F$7:$FS$306,140,FALSE)),"",VLOOKUP($A249,'[2]1516 Exp_Rev Access'!$F$7:$FS$306,140,FALSE))</f>
        <v>0</v>
      </c>
      <c r="FE249" s="99">
        <f>IF(ISNA(VLOOKUP($A249,'[2]1516 Exp_Rev Access'!$F$7:$FS$306,141,FALSE)),"",VLOOKUP($A249,'[2]1516 Exp_Rev Access'!$F$7:$FS$306,141,FALSE))</f>
        <v>0</v>
      </c>
      <c r="FF249" s="99">
        <f>IF(ISNA(VLOOKUP($A249,'[2]1516 Exp_Rev Access'!$F$7:$FS$306,142,FALSE)),"",VLOOKUP($A249,'[2]1516 Exp_Rev Access'!$F$7:$FS$306,142,FALSE))</f>
        <v>0</v>
      </c>
      <c r="FG249" s="99">
        <f>IF(ISNA(VLOOKUP($A249,'[2]1516 Exp_Rev Access'!$F$7:$FS$306,143,FALSE)),"",VLOOKUP($A249,'[2]1516 Exp_Rev Access'!$F$7:$FS$306,143,FALSE))</f>
        <v>0</v>
      </c>
      <c r="FH249" s="99">
        <f>IF(ISNA(VLOOKUP($A249,'[2]1516 Exp_Rev Access'!$F$7:$FS$306,144,FALSE)),"",VLOOKUP($A249,'[2]1516 Exp_Rev Access'!$F$7:$FS$306,144,FALSE))</f>
        <v>0</v>
      </c>
      <c r="FI249" s="99">
        <f>IF(ISNA(VLOOKUP($A249,'[2]1516 Exp_Rev Access'!$F$7:$FS$306,145,FALSE)),"",VLOOKUP($A249,'[2]1516 Exp_Rev Access'!$F$7:$FS$306,145,FALSE))</f>
        <v>0</v>
      </c>
      <c r="FJ249" s="99">
        <f>IF(ISNA(VLOOKUP($A249,'[2]1516 Exp_Rev Access'!$F$7:$FS$306,146,FALSE)),"",VLOOKUP($A249,'[2]1516 Exp_Rev Access'!$F$7:$FS$306,146,FALSE))</f>
        <v>0</v>
      </c>
      <c r="FK249" s="99">
        <f>IF(ISNA(VLOOKUP($A249,'[2]1516 Exp_Rev Access'!$F$7:$FS$306,147,FALSE)),"",VLOOKUP($A249,'[2]1516 Exp_Rev Access'!$F$7:$FS$306,147,FALSE))</f>
        <v>0</v>
      </c>
      <c r="FL249" s="99">
        <f>IF(ISNA(VLOOKUP($A249,'[2]1516 Exp_Rev Access'!$F$7:$FS$306,148,FALSE)),"",VLOOKUP($A249,'[2]1516 Exp_Rev Access'!$F$7:$FS$306,148,FALSE))</f>
        <v>0</v>
      </c>
      <c r="FM249" s="99">
        <f>IF(ISNA(VLOOKUP($A249,'[2]1516 Exp_Rev Access'!$F$7:$FS$306,149,FALSE)),"",VLOOKUP($A249,'[2]1516 Exp_Rev Access'!$F$7:$FS$306,149,FALSE))</f>
        <v>0</v>
      </c>
      <c r="FN249" s="99">
        <f>IF(ISNA(VLOOKUP($A249,'[2]1516 Exp_Rev Access'!$F$7:$FS$306,150,FALSE)),"",VLOOKUP($A249,'[2]1516 Exp_Rev Access'!$F$7:$FS$306,150,FALSE))</f>
        <v>0</v>
      </c>
      <c r="FO249" s="99">
        <f>IF(ISNA(VLOOKUP($A249,'[2]1516 Exp_Rev Access'!$F$7:$FS$306,151,FALSE)),"",VLOOKUP($A249,'[2]1516 Exp_Rev Access'!$F$7:$FS$306,151,FALSE))</f>
        <v>0</v>
      </c>
      <c r="FP249" s="99">
        <f>IF(ISNA(VLOOKUP($A249,'[2]1516 Exp_Rev Access'!$F$7:$FS$306,152,FALSE)),"",VLOOKUP($A249,'[2]1516 Exp_Rev Access'!$F$7:$FS$306,152,FALSE))</f>
        <v>0</v>
      </c>
      <c r="FQ249" s="99">
        <f>IF(ISNA(VLOOKUP($A249,'[2]1516 Exp_Rev Access'!$F$7:$FS$306,153,FALSE)),"",VLOOKUP($A249,'[2]1516 Exp_Rev Access'!$F$7:$FS$306,153,FALSE))</f>
        <v>23762.35</v>
      </c>
      <c r="FR249" s="101">
        <f t="shared" si="319"/>
        <v>288160.82999999996</v>
      </c>
      <c r="FS249" s="72">
        <f t="shared" si="320"/>
        <v>6.0384083153571612E-2</v>
      </c>
      <c r="FT249" s="94">
        <f t="shared" si="321"/>
        <v>861.82805957650419</v>
      </c>
      <c r="FU249" s="99">
        <f>IF(ISNA(VLOOKUP($A249,'[2]1516 Exp_Rev Access'!$F$7:$GB$306,154,FALSE)),"",VLOOKUP($A249,'[2]1516 Exp_Rev Access'!$F$7:$GB$306,154,FALSE))</f>
        <v>0</v>
      </c>
      <c r="FV249" s="99">
        <f>IF(ISNA(VLOOKUP($A249,'[2]1516 Exp_Rev Access'!$F$7:$GB$306,155,FALSE)),"",VLOOKUP($A249,'[2]1516 Exp_Rev Access'!$F$7:$GB$306,155,FALSE))</f>
        <v>0</v>
      </c>
      <c r="FW249" s="99">
        <f>IF(ISNA(VLOOKUP($A249,'[2]1516 Exp_Rev Access'!$F$7:$GB$306,156,FALSE)),"",VLOOKUP($A249,'[2]1516 Exp_Rev Access'!$F$7:$GB$306,156,FALSE))</f>
        <v>0</v>
      </c>
      <c r="FX249" s="99">
        <f>IF(ISNA(VLOOKUP($A249,'[2]1516 Exp_Rev Access'!$F$7:$GB$306,157,FALSE)),"",VLOOKUP($A249,'[2]1516 Exp_Rev Access'!$F$7:$GB$306,157,FALSE))</f>
        <v>0</v>
      </c>
      <c r="FY249" s="99">
        <f>IF(ISNA(VLOOKUP($A249,'[2]1516 Exp_Rev Access'!$F$7:$GB$306,158,FALSE)),"",VLOOKUP($A249,'[2]1516 Exp_Rev Access'!$F$7:$GB$306,158,FALSE))</f>
        <v>0</v>
      </c>
      <c r="FZ249" s="99">
        <f>IF(ISNA(VLOOKUP($A249,'[2]1516 Exp_Rev Access'!$F$7:$GB$306,159,FALSE)),"",VLOOKUP($A249,'[2]1516 Exp_Rev Access'!$F$7:$GB$306,159,FALSE))</f>
        <v>0</v>
      </c>
      <c r="GA249" s="99">
        <f>IF(ISNA(VLOOKUP($A249,'[2]1516 Exp_Rev Access'!$F$7:$GB$306,160,FALSE)),"",VLOOKUP($A249,'[2]1516 Exp_Rev Access'!$F$7:$GB$306,160,FALSE))</f>
        <v>0</v>
      </c>
      <c r="GB249" s="99">
        <f>IF(ISNA(VLOOKUP($A249,'[2]1516 Exp_Rev Access'!$F$7:$GB$306,161,FALSE)),"",VLOOKUP($A249,'[2]1516 Exp_Rev Access'!$F$7:$GB$306,161,FALSE))</f>
        <v>0</v>
      </c>
      <c r="GC249" s="99">
        <f>IF(ISNA(VLOOKUP($A249,'[2]1516 Exp_Rev Access'!$F$7:$GB$306,162,FALSE)),"",VLOOKUP($A249,'[2]1516 Exp_Rev Access'!$F$7:$GB$306,162,FALSE))</f>
        <v>0</v>
      </c>
      <c r="GD249" s="99">
        <f>IF(ISNA(VLOOKUP($A249,'[2]1516 Exp_Rev Access'!$F$7:$GB$306,163,FALSE)),"",VLOOKUP($A249,'[2]1516 Exp_Rev Access'!$F$7:$GB$306,163,FALSE))</f>
        <v>0</v>
      </c>
      <c r="GE249" s="99">
        <f>IF(ISNA(VLOOKUP($A249,'[2]1516 Exp_Rev Access'!$F$7:$GB$306,164,FALSE)),"",VLOOKUP($A249,'[2]1516 Exp_Rev Access'!$F$7:$GB$306,164,FALSE))</f>
        <v>62891.839999999997</v>
      </c>
      <c r="GF249" s="99">
        <f>IF(ISNA(VLOOKUP($A249,'[2]1516 Exp_Rev Access'!$F$7:$GB$306,165,FALSE)),"",VLOOKUP($A249,'[2]1516 Exp_Rev Access'!$F$7:$GB$306,165,FALSE))</f>
        <v>0</v>
      </c>
      <c r="GG249" s="99">
        <f>IF(ISNA(VLOOKUP($A249,'[2]1516 Exp_Rev Access'!$F$7:$GB$306,166,FALSE)),"",VLOOKUP($A249,'[2]1516 Exp_Rev Access'!$F$7:$GB$306,166,FALSE))</f>
        <v>0</v>
      </c>
      <c r="GH249" s="99">
        <f>IF(ISNA(VLOOKUP($A249,'[2]1516 Exp_Rev Access'!$F$7:$GB$306,167,FALSE)),"",VLOOKUP($A249,'[2]1516 Exp_Rev Access'!$F$7:$GB$306,167,FALSE))</f>
        <v>0</v>
      </c>
      <c r="GI249" s="99">
        <f>IF(ISNA(VLOOKUP($A249,'[2]1516 Exp_Rev Access'!$F$7:$GB$306,168,FALSE)),"",VLOOKUP($A249,'[2]1516 Exp_Rev Access'!$F$7:$GB$306,168,FALSE))</f>
        <v>0</v>
      </c>
      <c r="GJ249" s="99">
        <f>IF(ISNA(VLOOKUP($A249,'[2]1516 Exp_Rev Access'!$F$7:$GB$306,169,FALSE)),"",VLOOKUP($A249,'[2]1516 Exp_Rev Access'!$F$7:$GB$306,169,FALSE))</f>
        <v>0</v>
      </c>
      <c r="GK249" s="99">
        <f>IF(ISNA(VLOOKUP($A249,'[2]1516 Exp_Rev Access'!$F$7:$GB$306,170,FALSE)),"",VLOOKUP($A249,'[2]1516 Exp_Rev Access'!$F$7:$GB$306,170,FALSE))</f>
        <v>0</v>
      </c>
      <c r="GL249" s="99">
        <f>IF(ISNA(VLOOKUP($A249,'[2]1516 Exp_Rev Access'!$F$7:$GB$306,171,FALSE)),"",VLOOKUP($A249,'[2]1516 Exp_Rev Access'!$F$7:$GB$306,171,FALSE))</f>
        <v>0</v>
      </c>
      <c r="GM249" s="99">
        <f>IF(ISNA(VLOOKUP($A249,'[2]1516 Exp_Rev Access'!$F$7:$GB$306,172,FALSE)),"",VLOOKUP($A249,'[2]1516 Exp_Rev Access'!$F$7:$GB$306,172,FALSE))</f>
        <v>0</v>
      </c>
      <c r="GN249" s="99">
        <f>IF(ISNA(VLOOKUP($A249,'[2]1516 Exp_Rev Access'!$F$7:$GB$306,173,FALSE)),"",VLOOKUP($A249,'[2]1516 Exp_Rev Access'!$F$7:$GB$306,173,FALSE))</f>
        <v>0</v>
      </c>
      <c r="GO249" s="99">
        <f>IF(ISNA(VLOOKUP($A249,'[2]1516 Exp_Rev Access'!$F$7:$GB$306,174,FALSE)),"",VLOOKUP($A249,'[2]1516 Exp_Rev Access'!$F$7:$GB$306,174,FALSE))</f>
        <v>0</v>
      </c>
      <c r="GP249" s="99">
        <f>IF(ISNA(VLOOKUP($A249,'[2]1516 Exp_Rev Access'!$F$7:$GB$306,175,FALSE)),"",VLOOKUP($A249,'[2]1516 Exp_Rev Access'!$F$7:$GB$306,175,FALSE))</f>
        <v>0</v>
      </c>
      <c r="GQ249" s="99">
        <f>IF(ISNA(VLOOKUP($A249,'[2]1516 Exp_Rev Access'!$F$7:$GB$306,176,FALSE)),"",VLOOKUP($A249,'[2]1516 Exp_Rev Access'!$F$7:$GB$306,176,FALSE))</f>
        <v>0</v>
      </c>
      <c r="GR249" s="99">
        <f>IF(ISNA(VLOOKUP($A249,'[2]1516 Exp_Rev Access'!$F$7:$GB$306,177,FALSE)),"",VLOOKUP($A249,'[2]1516 Exp_Rev Access'!$F$7:$GB$306,177,FALSE))</f>
        <v>0</v>
      </c>
      <c r="GS249" s="99">
        <f>IF(ISNA(VLOOKUP($A249,'[2]1516 Exp_Rev Access'!$F$7:$GB$306,178,FALSE)),"",VLOOKUP($A249,'[2]1516 Exp_Rev Access'!$F$7:$GB$306,178,FALSE))</f>
        <v>0</v>
      </c>
      <c r="GT249" s="101">
        <f t="shared" si="322"/>
        <v>62891.839999999997</v>
      </c>
      <c r="GU249" s="72">
        <f t="shared" si="326"/>
        <v>1.3178980974760245E-2</v>
      </c>
      <c r="GV249" s="84">
        <f t="shared" si="324"/>
        <v>188.09618375403755</v>
      </c>
    </row>
    <row r="250" spans="1:207" customFormat="1" ht="12" customHeight="1" x14ac:dyDescent="0.2">
      <c r="A250" s="96" t="s">
        <v>601</v>
      </c>
      <c r="B250" s="69" t="s">
        <v>602</v>
      </c>
      <c r="C250" s="80">
        <f>IF(ISNA(VLOOKUP($A250,'[2]1516 enrollment_Rev_Exp by size'!$A$6:$G$320,3,FALSE)),"",VLOOKUP($A250,'[2]1516 enrollment_Rev_Exp by size'!$A$6:$G$320,3,FALSE))</f>
        <v>313.79000000000002</v>
      </c>
      <c r="D250" s="97">
        <v>5557703.4199999999</v>
      </c>
      <c r="E250" s="80">
        <f t="shared" si="302"/>
        <v>5557703.4200000009</v>
      </c>
      <c r="F250" s="80">
        <f t="shared" si="303"/>
        <v>0</v>
      </c>
      <c r="G250" s="98">
        <f>IF(ISNA(VLOOKUP($A250,'[2]1516 Exp_Rev Access'!$F$7:$FS$306,2,FALSE)),"",VLOOKUP($A250,'[2]1516 Exp_Rev Access'!$F$7:$FS$306,2,FALSE))</f>
        <v>1492275.45</v>
      </c>
      <c r="H250" s="98">
        <f>IF(ISNA(VLOOKUP($A250,'[2]1516 Exp_Rev Access'!$F$7:$FS$306,3,FALSE)),"",VLOOKUP($A250,'[2]1516 Exp_Rev Access'!$F$7:$FS$306,3,FALSE))</f>
        <v>0</v>
      </c>
      <c r="I250" s="98">
        <f>IF(ISNA(VLOOKUP($A250,'[2]1516 Exp_Rev Access'!$F$7:$FS$306,4,FALSE)),"",VLOOKUP($A250,'[2]1516 Exp_Rev Access'!$F$7:$FS$306,4,FALSE))</f>
        <v>3735.04</v>
      </c>
      <c r="J250" s="98">
        <f>IF(ISNA(VLOOKUP($A250,'[2]1516 Exp_Rev Access'!$F$7:$FS$306,5,FALSE)),"",VLOOKUP($A250,'[2]1516 Exp_Rev Access'!$F$7:$FS$306,5,FALSE))</f>
        <v>69668.3</v>
      </c>
      <c r="K250" s="98">
        <f>IF(ISNA(VLOOKUP($A250,'[2]1516 Exp_Rev Access'!$F$7:$FS$306,6,FALSE)),"",VLOOKUP($A250,'[2]1516 Exp_Rev Access'!$F$7:$FS$306,6,FALSE))</f>
        <v>0</v>
      </c>
      <c r="L250" s="98">
        <f>IF(ISNA(VLOOKUP($A250,'[2]1516 Exp_Rev Access'!$F$7:$FS$306,7,FALSE)),"",VLOOKUP($A250,'[2]1516 Exp_Rev Access'!$F$7:$FS$306,7,FALSE))</f>
        <v>0</v>
      </c>
      <c r="M250" s="90">
        <f t="shared" si="304"/>
        <v>1565678.79</v>
      </c>
      <c r="N250" s="72">
        <f t="shared" si="305"/>
        <v>0.2817132674560745</v>
      </c>
      <c r="O250" s="73">
        <f t="shared" si="306"/>
        <v>4989.5751617323685</v>
      </c>
      <c r="P250" s="99">
        <f>IF(ISNA(VLOOKUP($A250,'[2]1516 Exp_Rev Access'!$F$7:$FS$306,8,FALSE)),"",VLOOKUP($A250,'[2]1516 Exp_Rev Access'!$F$7:$FS$306,8,FALSE))</f>
        <v>0</v>
      </c>
      <c r="Q250" s="99">
        <f>IF(ISNA(VLOOKUP($A250,'[2]1516 Exp_Rev Access'!$F$7:$FS$306,9,FALSE)),"",VLOOKUP($A250,'[2]1516 Exp_Rev Access'!$F$7:$FS$306,9,FALSE))</f>
        <v>0</v>
      </c>
      <c r="R250" s="99">
        <f>IF(ISNA(VLOOKUP($A250,'[2]1516 Exp_Rev Access'!$F$7:$FS$306,10,FALSE)),"",VLOOKUP($A250,'[2]1516 Exp_Rev Access'!$F$7:$FS$306,10,FALSE))</f>
        <v>0</v>
      </c>
      <c r="S250" s="99">
        <f>IF(ISNA(VLOOKUP($A250,'[2]1516 Exp_Rev Access'!$F$7:$FS$306,11,FALSE)),"",VLOOKUP($A250,'[2]1516 Exp_Rev Access'!$F$7:$FS$306,11,FALSE))</f>
        <v>0</v>
      </c>
      <c r="T250" s="99">
        <f>IF(ISNA(VLOOKUP($A250,'[2]1516 Exp_Rev Access'!$F$7:$FS$306,12,FALSE)),"",VLOOKUP($A250,'[2]1516 Exp_Rev Access'!$F$7:$FS$306,12,FALSE))</f>
        <v>0</v>
      </c>
      <c r="U250" s="99">
        <f>IF(ISNA(VLOOKUP($A250,'[2]1516 Exp_Rev Access'!$F$7:$FS$306,13,FALSE)),"",VLOOKUP($A250,'[2]1516 Exp_Rev Access'!$F$7:$FS$306,13,FALSE))</f>
        <v>0</v>
      </c>
      <c r="V250" s="99">
        <f>IF(ISNA(VLOOKUP($A250,'[2]1516 Exp_Rev Access'!$F$7:$FS$306,14,FALSE)),"",VLOOKUP($A250,'[2]1516 Exp_Rev Access'!$F$7:$FS$306,14,FALSE))</f>
        <v>0</v>
      </c>
      <c r="W250" s="99">
        <f>IF(ISNA(VLOOKUP($A250,'[2]1516 Exp_Rev Access'!$F$7:$FS$306,15,FALSE)),"",VLOOKUP($A250,'[2]1516 Exp_Rev Access'!$F$7:$FS$306,15,FALSE))</f>
        <v>0</v>
      </c>
      <c r="X250" s="99">
        <f>IF(ISNA(VLOOKUP($A250,'[2]1516 Exp_Rev Access'!$F$7:$FS$306,16,FALSE)),"",VLOOKUP($A250,'[2]1516 Exp_Rev Access'!$F$7:$FS$306,16,FALSE))</f>
        <v>44.25</v>
      </c>
      <c r="Y250" s="99">
        <f>IF(ISNA(VLOOKUP($A250,'[2]1516 Exp_Rev Access'!$F$7:$FS$306,17,FALSE)),"",VLOOKUP($A250,'[2]1516 Exp_Rev Access'!$F$7:$FS$306,17,FALSE))</f>
        <v>0</v>
      </c>
      <c r="Z250" s="99">
        <f>IF(ISNA(VLOOKUP($A250,'[2]1516 Exp_Rev Access'!$F$7:$FS$306,18,FALSE)),"",VLOOKUP($A250,'[2]1516 Exp_Rev Access'!$F$7:$FS$306,18,FALSE))</f>
        <v>0</v>
      </c>
      <c r="AA250" s="99">
        <f>IF(ISNA(VLOOKUP($A250,'[2]1516 Exp_Rev Access'!$F$7:$FS$306,19,FALSE)),"",VLOOKUP($A250,'[2]1516 Exp_Rev Access'!$F$7:$FS$306,19,FALSE))</f>
        <v>0</v>
      </c>
      <c r="AB250" s="99">
        <f>IF(ISNA(VLOOKUP($A250,'[2]1516 Exp_Rev Access'!$F$7:$FS$306,20,FALSE)),"",VLOOKUP($A250,'[2]1516 Exp_Rev Access'!$F$7:$FS$306,20,FALSE))</f>
        <v>0</v>
      </c>
      <c r="AC250" s="99">
        <f>IF(ISNA(VLOOKUP($A250,'[2]1516 Exp_Rev Access'!$F$7:$FS$306,21,FALSE)),"",VLOOKUP($A250,'[2]1516 Exp_Rev Access'!$F$7:$FS$306,21,FALSE))</f>
        <v>5393.79</v>
      </c>
      <c r="AD250" s="99">
        <f>IF(ISNA(VLOOKUP($A250,'[2]1516 Exp_Rev Access'!$F$7:$FS$306,22,FALSE)),"",VLOOKUP($A250,'[2]1516 Exp_Rev Access'!$F$7:$FS$306,22,FALSE))</f>
        <v>3696.16</v>
      </c>
      <c r="AE250" s="99">
        <f>IF(ISNA(VLOOKUP($A250,'[2]1516 Exp_Rev Access'!$F$7:$FS$306,23,FALSE)),"",VLOOKUP($A250,'[2]1516 Exp_Rev Access'!$F$7:$FS$306,23,FALSE))</f>
        <v>0</v>
      </c>
      <c r="AF250" s="99">
        <f>IF(ISNA(VLOOKUP($A250,'[2]1516 Exp_Rev Access'!$F$7:$FS$306,24,FALSE)),"",VLOOKUP($A250,'[2]1516 Exp_Rev Access'!$F$7:$FS$306,24,FALSE))</f>
        <v>7879.89</v>
      </c>
      <c r="AG250" s="99">
        <f>IF(ISNA(VLOOKUP($A250,'[2]1516 Exp_Rev Access'!$F$7:$FS$306,25,FALSE)),"",VLOOKUP($A250,'[2]1516 Exp_Rev Access'!$F$7:$FS$306,25,FALSE))</f>
        <v>471.99</v>
      </c>
      <c r="AH250" s="98">
        <f>IF(ISNA(VLOOKUP($A250,'[2]1516 Exp_Rev Access'!$F$7:$FS$306,26,FALSE)),"",VLOOKUP($A250,'[2]1516 Exp_Rev Access'!$F$7:$FS$306,26,FALSE))</f>
        <v>730</v>
      </c>
      <c r="AI250" s="98">
        <f>IF(ISNA(VLOOKUP($A250,'[2]1516 Exp_Rev Access'!$F$7:$FS$306,27,FALSE)),"",VLOOKUP($A250,'[2]1516 Exp_Rev Access'!$F$7:$FS$306,27,FALSE))</f>
        <v>1032.5</v>
      </c>
      <c r="AJ250" s="98">
        <f>IF(ISNA(VLOOKUP($A250,'[2]1516 Exp_Rev Access'!$F$7:$FS$306,28,FALSE)),"",VLOOKUP($A250,'[2]1516 Exp_Rev Access'!$F$7:$FS$306,28,FALSE))</f>
        <v>15699.01</v>
      </c>
      <c r="AK250" s="98">
        <f>IF(ISNA(VLOOKUP($A250,'[2]1516 Exp_Rev Access'!$F$7:$FS$306,29,FALSE)),"",VLOOKUP($A250,'[2]1516 Exp_Rev Access'!$F$7:$FS$306,29,FALSE))</f>
        <v>0</v>
      </c>
      <c r="AL250" s="100">
        <f t="shared" si="307"/>
        <v>34947.590000000004</v>
      </c>
      <c r="AM250" s="72">
        <f t="shared" si="308"/>
        <v>6.2881351088720028E-3</v>
      </c>
      <c r="AN250" s="94">
        <f t="shared" si="309"/>
        <v>111.37254214602123</v>
      </c>
      <c r="AO250" s="99">
        <f>IF(ISNA(VLOOKUP($A250,'[2]1516 Exp_Rev Access'!$F$7:$GB$306,30,FALSE)),"",VLOOKUP($A250,'[2]1516 Exp_Rev Access'!$F$7:$FS$306,30,FALSE))</f>
        <v>1402742.92</v>
      </c>
      <c r="AP250" s="99">
        <f>IF(ISNA(VLOOKUP($A250,'[2]1516 Exp_Rev Access'!$F$7:$GB$306,31,FALSE)),"",VLOOKUP($A250,'[2]1516 Exp_Rev Access'!$F$7:$FS$306,31,FALSE))</f>
        <v>54743.33</v>
      </c>
      <c r="AQ250" s="99">
        <f>IF(ISNA(VLOOKUP($A250,'[2]1516 Exp_Rev Access'!$F$7:$GB$306,32,FALSE)),"",VLOOKUP($A250,'[2]1516 Exp_Rev Access'!$F$7:$FS$306,32,FALSE))</f>
        <v>0</v>
      </c>
      <c r="AR250" s="99">
        <f>IF(ISNA(VLOOKUP($A250,'[2]1516 Exp_Rev Access'!$F$7:$GB$306,33,FALSE)),"",VLOOKUP($A250,'[2]1516 Exp_Rev Access'!$F$7:$FS$306,33,FALSE))</f>
        <v>470912.08</v>
      </c>
      <c r="AS250" s="99">
        <f>IF(ISNA(VLOOKUP($A250,'[2]1516 Exp_Rev Access'!$F$7:$GB$306,34,FALSE)),"",VLOOKUP($A250,'[2]1516 Exp_Rev Access'!$F$7:$FS$306,34,FALSE))</f>
        <v>0</v>
      </c>
      <c r="AT250" s="101">
        <f t="shared" si="310"/>
        <v>1928398.33</v>
      </c>
      <c r="AU250" s="72">
        <f t="shared" si="311"/>
        <v>0.3469775524653671</v>
      </c>
      <c r="AV250" s="94">
        <f t="shared" si="312"/>
        <v>6145.5060072022688</v>
      </c>
      <c r="AW250" s="99">
        <f>IF(ISNA(VLOOKUP($A250,'[2]1516 Exp_Rev Access'!$F$7:$GB$306,35,FALSE)),"",VLOOKUP($A250,'[2]1516 Exp_Rev Access'!$F$7:$GB$306,35,FALSE))</f>
        <v>0</v>
      </c>
      <c r="AX250" s="99">
        <f>IF(ISNA(VLOOKUP($A250,'[2]1516 Exp_Rev Access'!$F$7:$GB$306,36,FALSE)),"",VLOOKUP($A250,'[2]1516 Exp_Rev Access'!$F$7:$GB$306,36,FALSE))</f>
        <v>327686.58</v>
      </c>
      <c r="AY250" s="99">
        <f>IF(ISNA(VLOOKUP($A250,'[2]1516 Exp_Rev Access'!$F$7:$GB$306,37,FALSE)),"",VLOOKUP($A250,'[2]1516 Exp_Rev Access'!$F$7:$GB$306,37,FALSE))</f>
        <v>29753.57</v>
      </c>
      <c r="AZ250" s="99">
        <f>IF(ISNA(VLOOKUP($A250,'[2]1516 Exp_Rev Access'!$F$7:$GB$306,38,FALSE)),"",VLOOKUP($A250,'[2]1516 Exp_Rev Access'!$F$7:$GB$306,38,FALSE))</f>
        <v>0</v>
      </c>
      <c r="BA250" s="99">
        <f>IF(ISNA(VLOOKUP($A250,'[2]1516 Exp_Rev Access'!$F$7:$GB$306,39,FALSE)),"",VLOOKUP($A250,'[2]1516 Exp_Rev Access'!$F$7:$GB$306,39,FALSE))</f>
        <v>0</v>
      </c>
      <c r="BB250" s="99">
        <f>IF(ISNA(VLOOKUP($A250,'[2]1516 Exp_Rev Access'!$F$7:$GB$306,40,FALSE)),"",VLOOKUP($A250,'[2]1516 Exp_Rev Access'!$F$7:$GB$306,40,FALSE))</f>
        <v>104312.18</v>
      </c>
      <c r="BC250" s="99">
        <f>IF(ISNA(VLOOKUP($A250,'[2]1516 Exp_Rev Access'!$F$7:$GB$306,41,FALSE)),"",VLOOKUP($A250,'[2]1516 Exp_Rev Access'!$F$7:$GB$306,41,FALSE))</f>
        <v>0</v>
      </c>
      <c r="BD250" s="99">
        <f>IF(ISNA(VLOOKUP($A250,'[2]1516 Exp_Rev Access'!$F$7:$GB$306,42,FALSE)),"",VLOOKUP($A250,'[2]1516 Exp_Rev Access'!$F$7:$GB$306,42,FALSE))</f>
        <v>12426.92</v>
      </c>
      <c r="BE250" s="99">
        <f>IF(ISNA(VLOOKUP($A250,'[2]1516 Exp_Rev Access'!$F$7:$GB$306,43,FALSE)),"",VLOOKUP($A250,'[2]1516 Exp_Rev Access'!$F$7:$GB$306,43,FALSE))</f>
        <v>0</v>
      </c>
      <c r="BF250" s="99">
        <f>IF(ISNA(VLOOKUP($A250,'[2]1516 Exp_Rev Access'!$F$7:$GB$306,44,FALSE)),"",VLOOKUP($A250,'[2]1516 Exp_Rev Access'!$F$7:$GB$306,44,FALSE))</f>
        <v>0</v>
      </c>
      <c r="BG250" s="99">
        <f>IF(ISNA(VLOOKUP($A250,'[2]1516 Exp_Rev Access'!$F$7:$GB$306,45,FALSE)),"",VLOOKUP($A250,'[2]1516 Exp_Rev Access'!$F$7:$GB$306,45,FALSE))</f>
        <v>1715.91</v>
      </c>
      <c r="BH250" s="99">
        <f>IF(ISNA(VLOOKUP($A250,'[2]1516 Exp_Rev Access'!$F$7:$GB$306,46,FALSE)),"",VLOOKUP($A250,'[2]1516 Exp_Rev Access'!$F$7:$GB$306,46,FALSE))</f>
        <v>0</v>
      </c>
      <c r="BI250" s="99">
        <f>IF(ISNA(VLOOKUP($A250,'[2]1516 Exp_Rev Access'!$F$7:$GB$306,47,FALSE)),"",VLOOKUP($A250,'[2]1516 Exp_Rev Access'!$F$7:$GB$306,47,FALSE))</f>
        <v>3473.8</v>
      </c>
      <c r="BJ250" s="99">
        <f>IF(ISNA(VLOOKUP($A250,'[2]1516 Exp_Rev Access'!$F$7:$GB$306,48,FALSE)),"",VLOOKUP($A250,'[2]1516 Exp_Rev Access'!$F$7:$GB$306,48,FALSE))</f>
        <v>480931.79</v>
      </c>
      <c r="BK250" s="99">
        <f>IF(ISNA(VLOOKUP($A250,'[2]1516 Exp_Rev Access'!$F$7:$GB$306,49,FALSE)),"",VLOOKUP($A250,'[2]1516 Exp_Rev Access'!$F$7:$GB$306,49,FALSE))</f>
        <v>0</v>
      </c>
      <c r="BL250" s="99">
        <f>IF(ISNA(VLOOKUP($A250,'[2]1516 Exp_Rev Access'!$F$7:$GB$306,50,FALSE)),"",VLOOKUP($A250,'[2]1516 Exp_Rev Access'!$F$7:$GB$306,50,FALSE))</f>
        <v>0</v>
      </c>
      <c r="BM250" s="99">
        <f>IF(ISNA(VLOOKUP($A250,'[2]1516 Exp_Rev Access'!$F$7:$GB$306,51,FALSE)),"",VLOOKUP($A250,'[2]1516 Exp_Rev Access'!$F$7:$GB$306,51,FALSE))</f>
        <v>0</v>
      </c>
      <c r="BN250" s="99">
        <f>IF(ISNA(VLOOKUP($A250,'[2]1516 Exp_Rev Access'!$F$7:$GB$306,52,FALSE)),"",VLOOKUP($A250,'[2]1516 Exp_Rev Access'!$F$7:$GB$306,52,FALSE))</f>
        <v>0</v>
      </c>
      <c r="BO250" s="99">
        <f>IF(ISNA(VLOOKUP($A250,'[2]1516 Exp_Rev Access'!$F$7:$GB$306,53,FALSE)),"",VLOOKUP($A250,'[2]1516 Exp_Rev Access'!$F$7:$GB$306,53,FALSE))</f>
        <v>0</v>
      </c>
      <c r="BP250" s="99">
        <f>IF(ISNA(VLOOKUP($A250,'[2]1516 Exp_Rev Access'!$F$7:$GB$306,54,FALSE)),"",VLOOKUP($A250,'[2]1516 Exp_Rev Access'!$F$7:$GB$306,54,FALSE))</f>
        <v>0</v>
      </c>
      <c r="BQ250" s="99">
        <f>IF(ISNA(VLOOKUP($A250,'[2]1516 Exp_Rev Access'!$F$7:$GB$306,55,FALSE)),"",VLOOKUP($A250,'[2]1516 Exp_Rev Access'!$F$7:$GB$306,55,FALSE))</f>
        <v>0</v>
      </c>
      <c r="BR250" s="99">
        <f>IF(ISNA(VLOOKUP($A250,'[2]1516 Exp_Rev Access'!$F$7:$GB$306,56,FALSE)),"",VLOOKUP($A250,'[2]1516 Exp_Rev Access'!$F$7:$GB$306,56,FALSE))</f>
        <v>0</v>
      </c>
      <c r="BS250" s="99">
        <f>IF(ISNA(VLOOKUP($A250,'[2]1516 Exp_Rev Access'!$F$7:$GB$306,57,FALSE)),"",VLOOKUP($A250,'[2]1516 Exp_Rev Access'!$F$7:$GB$306,57,FALSE))</f>
        <v>0</v>
      </c>
      <c r="BT250" s="99">
        <f>IF(ISNA(VLOOKUP($A250,'[2]1516 Exp_Rev Access'!$F$7:$GB$306,58,FALSE)),"",VLOOKUP($A250,'[2]1516 Exp_Rev Access'!$F$7:$GB$306,58,FALSE))</f>
        <v>0</v>
      </c>
      <c r="BU250" s="102">
        <f t="shared" si="313"/>
        <v>960300.75</v>
      </c>
      <c r="BV250" s="72">
        <f t="shared" si="314"/>
        <v>0.17278733272168742</v>
      </c>
      <c r="BW250" s="94">
        <f t="shared" si="315"/>
        <v>3060.3293604002674</v>
      </c>
      <c r="BX250" s="99">
        <f>IF(ISNA(VLOOKUP($A250,'[2]1516 Exp_Rev Access'!$F$7:$GB$306,59,FALSE)),"",VLOOKUP($A250,'[2]1516 Exp_Rev Access'!$F$7:$GB$306,59,FALSE))</f>
        <v>0</v>
      </c>
      <c r="BY250" s="99">
        <f>IF(ISNA(VLOOKUP($A250,'[2]1516 Exp_Rev Access'!$F$7:$GB$306,60,FALSE)),"",VLOOKUP($A250,'[2]1516 Exp_Rev Access'!$F$7:$GB$306,60,FALSE))</f>
        <v>447700.57</v>
      </c>
      <c r="BZ250" s="99">
        <f>IF(ISNA(VLOOKUP($A250,'[2]1516 Exp_Rev Access'!$F$7:$GB$306,61,FALSE)),"",VLOOKUP($A250,'[2]1516 Exp_Rev Access'!$F$7:$GB$306,61,FALSE))</f>
        <v>36665.629999999997</v>
      </c>
      <c r="CA250" s="99">
        <f>IF(ISNA(VLOOKUP($A250,'[2]1516 Exp_Rev Access'!$F$7:$GB$306,62,FALSE)),"",VLOOKUP($A250,'[2]1516 Exp_Rev Access'!$F$7:$GB$306,62,FALSE))</f>
        <v>0</v>
      </c>
      <c r="CB250" s="99">
        <f>IF(ISNA(VLOOKUP($A250,'[2]1516 Exp_Rev Access'!$F$7:$GB$306,63,FALSE)),"",VLOOKUP($A250,'[2]1516 Exp_Rev Access'!$F$7:$GB$306,63,FALSE))</f>
        <v>5764.32</v>
      </c>
      <c r="CC250" s="99">
        <f>IF(ISNA(VLOOKUP($A250,'[2]1516 Exp_Rev Access'!$F$7:$GB$306,64,FALSE)),"",VLOOKUP($A250,'[2]1516 Exp_Rev Access'!$F$7:$GB$306,64,FALSE))</f>
        <v>0</v>
      </c>
      <c r="CD250" s="101">
        <f t="shared" si="316"/>
        <v>490130.52</v>
      </c>
      <c r="CE250" s="72">
        <f t="shared" ref="CE250:CE259" si="327">CD250/D250</f>
        <v>8.8189398202900157E-2</v>
      </c>
      <c r="CF250" s="103">
        <f t="shared" ref="CF250:CF259" si="328">CD250/C250</f>
        <v>1561.96985244909</v>
      </c>
      <c r="CG250" s="99">
        <f>IF(ISNA(VLOOKUP($A250,'[2]1516 Exp_Rev Access'!$F$7:$GB$306,65,FALSE)),"",VLOOKUP($A250,'[2]1516 Exp_Rev Access'!$F$7:$GB$306,65,FALSE))</f>
        <v>0</v>
      </c>
      <c r="CH250" s="99">
        <f>IF(ISNA(VLOOKUP($A250,'[2]1516 Exp_Rev Access'!$F$7:$GB$306,66,FALSE)),"",VLOOKUP($A250,'[2]1516 Exp_Rev Access'!$F$7:$GB$306,66,FALSE))</f>
        <v>0</v>
      </c>
      <c r="CI250" s="99">
        <f>IF(ISNA(VLOOKUP($A250,'[2]1516 Exp_Rev Access'!$F$7:$GB$306,67,FALSE)),"",VLOOKUP($A250,'[2]1516 Exp_Rev Access'!$F$7:$GB$306,67,FALSE))</f>
        <v>0</v>
      </c>
      <c r="CJ250" s="99">
        <f>IF(ISNA(VLOOKUP($A250,'[2]1516 Exp_Rev Access'!$F$7:$GB$306,68,FALSE)),"",VLOOKUP($A250,'[2]1516 Exp_Rev Access'!$F$7:$GB$306,68,FALSE))</f>
        <v>0</v>
      </c>
      <c r="CK250" s="99">
        <f>IF(ISNA(VLOOKUP($A250,'[2]1516 Exp_Rev Access'!$F$7:$GB$306,69,FALSE)),"",VLOOKUP($A250,'[2]1516 Exp_Rev Access'!$F$7:$GB$306,69,FALSE))</f>
        <v>0</v>
      </c>
      <c r="CL250" s="99">
        <f>IF(ISNA(VLOOKUP($A250,'[2]1516 Exp_Rev Access'!$F$7:$GB$306,70,FALSE)),"",VLOOKUP($A250,'[2]1516 Exp_Rev Access'!$F$7:$GB$306,70,FALSE))</f>
        <v>0</v>
      </c>
      <c r="CM250" s="99">
        <f>IF(ISNA(VLOOKUP($A250,'[2]1516 Exp_Rev Access'!$F$7:$GB$306,71,FALSE)),"",VLOOKUP($A250,'[2]1516 Exp_Rev Access'!$F$7:$GB$306,71,FALSE))</f>
        <v>0</v>
      </c>
      <c r="CN250" s="99">
        <f>IF(ISNA(VLOOKUP($A250,'[2]1516 Exp_Rev Access'!$F$7:$GB$306,72,FALSE)),"",VLOOKUP($A250,'[2]1516 Exp_Rev Access'!$F$7:$GB$306,72,FALSE))</f>
        <v>0</v>
      </c>
      <c r="CO250" s="99">
        <f>IF(ISNA(VLOOKUP($A250,'[2]1516 Exp_Rev Access'!$F$7:$GB$306,73,FALSE)),"",VLOOKUP($A250,'[2]1516 Exp_Rev Access'!$F$7:$GB$306,73,FALSE))</f>
        <v>0</v>
      </c>
      <c r="CP250" s="99">
        <f>IF(ISNA(VLOOKUP($A250,'[2]1516 Exp_Rev Access'!$F$7:$GB$306,74,FALSE)),"",VLOOKUP($A250,'[2]1516 Exp_Rev Access'!$F$7:$GB$306,74,FALSE))</f>
        <v>138065.62</v>
      </c>
      <c r="CQ250" s="99">
        <f>IF(ISNA(VLOOKUP($A250,'[2]1516 Exp_Rev Access'!$F$7:$GB$306,75,FALSE)),"",VLOOKUP($A250,'[2]1516 Exp_Rev Access'!$F$7:$GB$306,75,FALSE))</f>
        <v>0</v>
      </c>
      <c r="CR250" s="99">
        <f>IF(ISNA(VLOOKUP($A250,'[2]1516 Exp_Rev Access'!$F$7:$GB$306,76,FALSE)),"",VLOOKUP($A250,'[2]1516 Exp_Rev Access'!$F$7:$GB$306,76,FALSE))</f>
        <v>0</v>
      </c>
      <c r="CS250" s="99">
        <f>IF(ISNA(VLOOKUP($A250,'[2]1516 Exp_Rev Access'!$F$7:$GB$306,77,FALSE)),"",VLOOKUP($A250,'[2]1516 Exp_Rev Access'!$F$7:$GB$306,77,FALSE))</f>
        <v>0</v>
      </c>
      <c r="CT250" s="99">
        <f>IF(ISNA(VLOOKUP($A250,'[2]1516 Exp_Rev Access'!$F$7:$GB$306,78,FALSE)),"",VLOOKUP($A250,'[2]1516 Exp_Rev Access'!$F$7:$GB$306,78,FALSE))</f>
        <v>152330.4</v>
      </c>
      <c r="CU250" s="99">
        <f>IF(ISNA(VLOOKUP($A250,'[2]1516 Exp_Rev Access'!$F$7:$GB$306,79,FALSE)),"",VLOOKUP($A250,'[2]1516 Exp_Rev Access'!$F$7:$GB$306,79,FALSE))</f>
        <v>45294.239999999998</v>
      </c>
      <c r="CV250" s="99">
        <f>IF(ISNA(VLOOKUP($A250,'[2]1516 Exp_Rev Access'!$F$7:$GB$306,80,FALSE)),"",VLOOKUP($A250,'[2]1516 Exp_Rev Access'!$F$7:$GB$306,80,FALSE))</f>
        <v>0</v>
      </c>
      <c r="CW250" s="99">
        <f>IF(ISNA(VLOOKUP($A250,'[2]1516 Exp_Rev Access'!$F$7:$GB$306,81,FALSE)),"",VLOOKUP($A250,'[2]1516 Exp_Rev Access'!$F$7:$GB$306,81,FALSE))</f>
        <v>0</v>
      </c>
      <c r="CX250" s="99">
        <f>IF(ISNA(VLOOKUP($A250,'[2]1516 Exp_Rev Access'!$F$7:$GB$306,82,FALSE)),"",VLOOKUP($A250,'[2]1516 Exp_Rev Access'!$F$7:$GB$306,82,FALSE))</f>
        <v>0</v>
      </c>
      <c r="CY250" s="99">
        <f>IF(ISNA(VLOOKUP($A250,'[2]1516 Exp_Rev Access'!$F$7:$GB$306,83,FALSE)),"",VLOOKUP($A250,'[2]1516 Exp_Rev Access'!$F$7:$GB$306,83,FALSE))</f>
        <v>0</v>
      </c>
      <c r="CZ250" s="99">
        <f>IF(ISNA(VLOOKUP($A250,'[2]1516 Exp_Rev Access'!$F$7:$GB$306,84,FALSE)),"",VLOOKUP($A250,'[2]1516 Exp_Rev Access'!$F$7:$GB$306,84,FALSE))</f>
        <v>0</v>
      </c>
      <c r="DA250" s="99">
        <f>IF(ISNA(VLOOKUP($A250,'[2]1516 Exp_Rev Access'!$F$7:$GB$306,85,FALSE)),"",VLOOKUP($A250,'[2]1516 Exp_Rev Access'!$F$7:$GB$306,85,FALSE))</f>
        <v>0</v>
      </c>
      <c r="DB250" s="99">
        <f>IF(ISNA(VLOOKUP($A250,'[2]1516 Exp_Rev Access'!$F$7:$GB$306,86,FALSE)),"",VLOOKUP($A250,'[2]1516 Exp_Rev Access'!$F$7:$GB$306,86,FALSE))</f>
        <v>0</v>
      </c>
      <c r="DC250" s="99">
        <f>IF(ISNA(VLOOKUP($A250,'[2]1516 Exp_Rev Access'!$F$7:$GB$306,87,FALSE)),"",VLOOKUP($A250,'[2]1516 Exp_Rev Access'!$F$7:$GB$306,87,FALSE))</f>
        <v>0</v>
      </c>
      <c r="DD250" s="99">
        <f>IF(ISNA(VLOOKUP($A250,'[2]1516 Exp_Rev Access'!$F$7:$GB$306,88,FALSE)),"",VLOOKUP($A250,'[2]1516 Exp_Rev Access'!$F$7:$GB$306,88,FALSE))</f>
        <v>0</v>
      </c>
      <c r="DE250" s="99">
        <f>IF(ISNA(VLOOKUP($A250,'[2]1516 Exp_Rev Access'!$F$7:$GB$306,89,FALSE)),"",VLOOKUP($A250,'[2]1516 Exp_Rev Access'!$F$7:$GB$306,89,FALSE))</f>
        <v>0</v>
      </c>
      <c r="DF250" s="99">
        <f>IF(ISNA(VLOOKUP($A250,'[2]1516 Exp_Rev Access'!$F$7:$GB$306,90,FALSE)),"",VLOOKUP($A250,'[2]1516 Exp_Rev Access'!$F$7:$GB$306,90,FALSE))</f>
        <v>0</v>
      </c>
      <c r="DG250" s="99">
        <f>IF(ISNA(VLOOKUP($A250,'[2]1516 Exp_Rev Access'!$F$7:$GB$306,91,FALSE)),"",VLOOKUP($A250,'[2]1516 Exp_Rev Access'!$F$7:$GB$306,91,FALSE))</f>
        <v>0</v>
      </c>
      <c r="DH250" s="99">
        <f>IF(ISNA(VLOOKUP($A250,'[2]1516 Exp_Rev Access'!$F$7:$GB$306,92,FALSE)),"",VLOOKUP($A250,'[2]1516 Exp_Rev Access'!$F$7:$GB$306,92,FALSE))</f>
        <v>175401.73</v>
      </c>
      <c r="DI250" s="99">
        <f>IF(ISNA(VLOOKUP($A250,'[2]1516 Exp_Rev Access'!$F$7:$GB$306,93,FALSE)),"",VLOOKUP($A250,'[2]1516 Exp_Rev Access'!$F$7:$GB$306,93,FALSE))</f>
        <v>0</v>
      </c>
      <c r="DJ250" s="99">
        <f>IF(ISNA(VLOOKUP($A250,'[2]1516 Exp_Rev Access'!$F$7:$GB$306,94,FALSE)),"",VLOOKUP($A250,'[2]1516 Exp_Rev Access'!$F$7:$GB$306,94,FALSE))</f>
        <v>0</v>
      </c>
      <c r="DK250" s="99">
        <f>IF(ISNA(VLOOKUP($A250,'[2]1516 Exp_Rev Access'!$F$7:$GB$306,95,FALSE)),"",VLOOKUP($A250,'[2]1516 Exp_Rev Access'!$F$7:$GB$306,95,FALSE))</f>
        <v>0</v>
      </c>
      <c r="DL250" s="99">
        <f>IF(ISNA(VLOOKUP($A250,'[2]1516 Exp_Rev Access'!$F$7:$GB$306,96,FALSE)),"",VLOOKUP($A250,'[2]1516 Exp_Rev Access'!$F$7:$GB$306,96,FALSE))</f>
        <v>0</v>
      </c>
      <c r="DM250" s="99">
        <f>IF(ISNA(VLOOKUP($A250,'[2]1516 Exp_Rev Access'!$F$7:$GB$306,97,FALSE)),"",VLOOKUP($A250,'[2]1516 Exp_Rev Access'!$F$7:$GB$306,97,FALSE))</f>
        <v>0</v>
      </c>
      <c r="DN250" s="99">
        <f>IF(ISNA(VLOOKUP($A250,'[2]1516 Exp_Rev Access'!$F$7:$GB$306,98,FALSE)),"",VLOOKUP($A250,'[2]1516 Exp_Rev Access'!$F$7:$GB$306,98,FALSE))</f>
        <v>0</v>
      </c>
      <c r="DO250" s="99">
        <f>IF(ISNA(VLOOKUP($A250,'[2]1516 Exp_Rev Access'!$F$7:$GB$306,99,FALSE)),"",VLOOKUP($A250,'[2]1516 Exp_Rev Access'!$F$7:$GB$306,99,FALSE))</f>
        <v>0</v>
      </c>
      <c r="DP250" s="99">
        <f>IF(ISNA(VLOOKUP($A250,'[2]1516 Exp_Rev Access'!$F$7:$GB$306,100,FALSE)),"",VLOOKUP($A250,'[2]1516 Exp_Rev Access'!$F$7:$GB$306,100,FALSE))</f>
        <v>0</v>
      </c>
      <c r="DQ250" s="99">
        <f>IF(ISNA(VLOOKUP($A250,'[2]1516 Exp_Rev Access'!$F$7:$GB$306,101,FALSE)),"",VLOOKUP($A250,'[2]1516 Exp_Rev Access'!$F$7:$GB$306,101,FALSE))</f>
        <v>0</v>
      </c>
      <c r="DR250" s="99">
        <f>IF(ISNA(VLOOKUP($A250,'[2]1516 Exp_Rev Access'!$F$7:$GB$306,102,FALSE)),"",VLOOKUP($A250,'[2]1516 Exp_Rev Access'!$F$7:$GB$306,102,FALSE))</f>
        <v>0</v>
      </c>
      <c r="DS250" s="99">
        <f>IF(ISNA(VLOOKUP($A250,'[2]1516 Exp_Rev Access'!$F$7:$GB$306,103,FALSE)),"",VLOOKUP($A250,'[2]1516 Exp_Rev Access'!$F$7:$GB$306,103,FALSE))</f>
        <v>0</v>
      </c>
      <c r="DT250" s="99">
        <f>IF(ISNA(VLOOKUP($A250,'[2]1516 Exp_Rev Access'!$F$7:$GB$306,104,FALSE)),"",VLOOKUP($A250,'[2]1516 Exp_Rev Access'!$F$7:$GB$306,104,FALSE))</f>
        <v>0</v>
      </c>
      <c r="DU250" s="99">
        <f>IF(ISNA(VLOOKUP($A250,'[2]1516 Exp_Rev Access'!$F$7:$GB$306,105,FALSE)),"",VLOOKUP($A250,'[2]1516 Exp_Rev Access'!$F$7:$GB$306,105,FALSE))</f>
        <v>0</v>
      </c>
      <c r="DV250" s="99">
        <f>IF(ISNA(VLOOKUP($A250,'[2]1516 Exp_Rev Access'!$F$7:$GB$306,106,FALSE)),"",VLOOKUP($A250,'[2]1516 Exp_Rev Access'!$F$7:$GB$306,106,FALSE))</f>
        <v>0</v>
      </c>
      <c r="DW250" s="99">
        <f>IF(ISNA(VLOOKUP($A250,'[2]1516 Exp_Rev Access'!$F$7:$GB$306,107,FALSE)),"",VLOOKUP($A250,'[2]1516 Exp_Rev Access'!$F$7:$GB$306,107,FALSE))</f>
        <v>0</v>
      </c>
      <c r="DX250" s="99">
        <f>IF(ISNA(VLOOKUP($A250,'[2]1516 Exp_Rev Access'!$F$7:$GB$306,108,FALSE)),"",VLOOKUP($A250,'[2]1516 Exp_Rev Access'!$F$7:$GB$306,108,FALSE))</f>
        <v>0</v>
      </c>
      <c r="DY250" s="99">
        <f>IF(ISNA(VLOOKUP($A250,'[2]1516 Exp_Rev Access'!$F$7:$GB$306,109,FALSE)),"",VLOOKUP($A250,'[2]1516 Exp_Rev Access'!$F$7:$GB$306,109,FALSE))</f>
        <v>0</v>
      </c>
      <c r="DZ250" s="99">
        <f>IF(ISNA(VLOOKUP($A250,'[2]1516 Exp_Rev Access'!$F$7:$GB$306,110,FALSE)),"",VLOOKUP($A250,'[2]1516 Exp_Rev Access'!$F$7:$GB$306,110,FALSE))</f>
        <v>0</v>
      </c>
      <c r="EA250" s="99">
        <f>IF(ISNA(VLOOKUP($A250,'[2]1516 Exp_Rev Access'!$F$7:$GB$306,111,FALSE)),"",VLOOKUP($A250,'[2]1516 Exp_Rev Access'!$F$7:$GB$306,111,FALSE))</f>
        <v>0</v>
      </c>
      <c r="EB250" s="99">
        <f>IF(ISNA(VLOOKUP($A250,'[2]1516 Exp_Rev Access'!$F$7:$GB$306,112,FALSE)),"",VLOOKUP($A250,'[2]1516 Exp_Rev Access'!$F$7:$GB$306,112,FALSE))</f>
        <v>0</v>
      </c>
      <c r="EC250" s="99">
        <f>IF(ISNA(VLOOKUP($A250,'[2]1516 Exp_Rev Access'!$F$7:$GB$306,113,FALSE)),"",VLOOKUP($A250,'[2]1516 Exp_Rev Access'!$F$7:$GB$306,113,FALSE))</f>
        <v>0</v>
      </c>
      <c r="ED250" s="99">
        <f>IF(ISNA(VLOOKUP($A250,'[2]1516 Exp_Rev Access'!$F$7:$GB$306,114,FALSE)),"",VLOOKUP($A250,'[2]1516 Exp_Rev Access'!$F$7:$GB$306,114,FALSE))</f>
        <v>0</v>
      </c>
      <c r="EE250" s="99">
        <f>IF(ISNA(VLOOKUP($A250,'[2]1516 Exp_Rev Access'!$F$7:$GB$306,115,FALSE)),"",VLOOKUP($A250,'[2]1516 Exp_Rev Access'!$F$7:$GB$306,115,FALSE))</f>
        <v>0</v>
      </c>
      <c r="EF250" s="99">
        <f>IF(ISNA(VLOOKUP($A250,'[2]1516 Exp_Rev Access'!$F$7:$GB$306,116,FALSE)),"",VLOOKUP($A250,'[2]1516 Exp_Rev Access'!$F$7:$GB$306,116,FALSE))</f>
        <v>23450</v>
      </c>
      <c r="EG250" s="99">
        <f>IF(ISNA(VLOOKUP($A250,'[2]1516 Exp_Rev Access'!$F$7:$GB$306,117,FALSE)),"",VLOOKUP($A250,'[2]1516 Exp_Rev Access'!$F$7:$GB$306,117,FALSE))</f>
        <v>0</v>
      </c>
      <c r="EH250" s="99">
        <f>IF(ISNA(VLOOKUP($A250,'[2]1516 Exp_Rev Access'!$F$7:$GB$306,118,FALSE)),"",VLOOKUP($A250,'[2]1516 Exp_Rev Access'!$F$7:$GB$306,118,FALSE))</f>
        <v>0</v>
      </c>
      <c r="EI250" s="99">
        <f>IF(ISNA(VLOOKUP($A250,'[2]1516 Exp_Rev Access'!$F$7:$GB$306,119,FALSE)),"",VLOOKUP($A250,'[2]1516 Exp_Rev Access'!$F$7:$GB$306,119,FALSE))</f>
        <v>0</v>
      </c>
      <c r="EJ250" s="99">
        <f>IF(ISNA(VLOOKUP($A250,'[2]1516 Exp_Rev Access'!$F$7:$GB$306,120,FALSE)),"",VLOOKUP($A250,'[2]1516 Exp_Rev Access'!$F$7:$GB$306,120,FALSE))</f>
        <v>0</v>
      </c>
      <c r="EK250" s="99">
        <f>IF(ISNA(VLOOKUP($A250,'[2]1516 Exp_Rev Access'!$F$7:$GB$306,121,FALSE)),"",VLOOKUP($A250,'[2]1516 Exp_Rev Access'!$F$7:$GB$306,121,FALSE))</f>
        <v>0</v>
      </c>
      <c r="EL250" s="99">
        <f>IF(ISNA(VLOOKUP($A250,'[2]1516 Exp_Rev Access'!$F$7:$GB$306,122,FALSE)),"",VLOOKUP($A250,'[2]1516 Exp_Rev Access'!$F$7:$GB$306,122,FALSE))</f>
        <v>0</v>
      </c>
      <c r="EM250" s="99">
        <f>IF(ISNA(VLOOKUP($A250,'[2]1516 Exp_Rev Access'!$F$7:$GB$306,123,FALSE)),"",VLOOKUP($A250,'[2]1516 Exp_Rev Access'!$F$7:$GB$306,123,FALSE))</f>
        <v>0</v>
      </c>
      <c r="EN250" s="99">
        <f>IF(ISNA(VLOOKUP($A250,'[2]1516 Exp_Rev Access'!$F$7:$GB$306,124,FALSE)),"",VLOOKUP($A250,'[2]1516 Exp_Rev Access'!$F$7:$GB$306,124,FALSE))</f>
        <v>0</v>
      </c>
      <c r="EO250" s="99">
        <f>IF(ISNA(VLOOKUP($A250,'[2]1516 Exp_Rev Access'!$F$7:$GB$306,125,FALSE)),"",VLOOKUP($A250,'[2]1516 Exp_Rev Access'!$F$7:$GB$306,125,FALSE))</f>
        <v>0</v>
      </c>
      <c r="EP250" s="99">
        <f>IF(ISNA(VLOOKUP($A250,'[2]1516 Exp_Rev Access'!$F$7:$GB$306,126,FALSE)),"",VLOOKUP($A250,'[2]1516 Exp_Rev Access'!$F$7:$GB$306,126,FALSE))</f>
        <v>0</v>
      </c>
      <c r="EQ250" s="99">
        <f>IF(ISNA(VLOOKUP($A250,'[2]1516 Exp_Rev Access'!$F$7:$GB$306,127,FALSE)),"",VLOOKUP($A250,'[2]1516 Exp_Rev Access'!$F$7:$GB$306,127,FALSE))</f>
        <v>0</v>
      </c>
      <c r="ER250" s="99">
        <f>IF(ISNA(VLOOKUP($A250,'[2]1516 Exp_Rev Access'!$F$7:$GB$306,128,FALSE)),"",VLOOKUP($A250,'[2]1516 Exp_Rev Access'!$F$7:$GB$306,128,FALSE))</f>
        <v>0</v>
      </c>
      <c r="ES250" s="99">
        <f>IF(ISNA(VLOOKUP($A250,'[2]1516 Exp_Rev Access'!$F$7:$GB$306,129,FALSE)),"",VLOOKUP($A250,'[2]1516 Exp_Rev Access'!$F$7:$GB$306,129,FALSE))</f>
        <v>0</v>
      </c>
      <c r="ET250" s="99">
        <f>IF(ISNA(VLOOKUP($A250,'[2]1516 Exp_Rev Access'!$F$7:$GB$306,130,FALSE)),"",VLOOKUP($A250,'[2]1516 Exp_Rev Access'!$F$7:$GB$306,130,FALSE))</f>
        <v>0</v>
      </c>
      <c r="EU250" s="99">
        <f>IF(ISNA(VLOOKUP($A250,'[2]1516 Exp_Rev Access'!$F$7:$GB$306,131,FALSE)),"",VLOOKUP($A250,'[2]1516 Exp_Rev Access'!$F$7:$GB$306,131,FALSE))</f>
        <v>11656.69</v>
      </c>
      <c r="EV250" s="99">
        <f>IF(ISNA(VLOOKUP($A250,'[2]1516 Exp_Rev Access'!$F$7:$GB$306,132,FALSE)),"",VLOOKUP($A250,'[2]1516 Exp_Rev Access'!$F$7:$GB$306,132,FALSE))</f>
        <v>0</v>
      </c>
      <c r="EW250" s="99">
        <f>IF(ISNA(VLOOKUP($A250,'[2]1516 Exp_Rev Access'!$F$7:$GB$306,133,FALSE)),"",VLOOKUP($A250,'[2]1516 Exp_Rev Access'!$F$7:$GB$306,133,FALSE))</f>
        <v>0</v>
      </c>
      <c r="EX250" s="99">
        <f>IF(ISNA(VLOOKUP($A250,'[2]1516 Exp_Rev Access'!$F$7:$GB$306,134,FALSE)),"",VLOOKUP($A250,'[2]1516 Exp_Rev Access'!$F$7:$GB$306,134,FALSE))</f>
        <v>0</v>
      </c>
      <c r="EY250" s="99">
        <f>IF(ISNA(VLOOKUP($A250,'[2]1516 Exp_Rev Access'!$F$7:$GB$306,135,FALSE)),"",VLOOKUP($A250,'[2]1516 Exp_Rev Access'!$F$7:$GB$306,135,FALSE))</f>
        <v>0</v>
      </c>
      <c r="EZ250" s="99">
        <f>IF(ISNA(VLOOKUP($A250,'[2]1516 Exp_Rev Access'!$F$7:$GB$306,136,FALSE)),"",VLOOKUP($A250,'[2]1516 Exp_Rev Access'!$F$7:$GB$306,136,FALSE))</f>
        <v>0</v>
      </c>
      <c r="FA250" s="99">
        <f>IF(ISNA(VLOOKUP($A250,'[2]1516 Exp_Rev Access'!$F$7:$GB$306,137,FALSE)),"",VLOOKUP($A250,'[2]1516 Exp_Rev Access'!$F$7:$GB$306,137,FALSE))</f>
        <v>0</v>
      </c>
      <c r="FB250" s="99">
        <f>IF(ISNA(VLOOKUP($A250,'[2]1516 Exp_Rev Access'!$F$7:$GB$306,138,FALSE)),"",VLOOKUP($A250,'[2]1516 Exp_Rev Access'!$F$7:$GB$306,138,FALSE))</f>
        <v>0</v>
      </c>
      <c r="FC250" s="99">
        <f>IF(ISNA(VLOOKUP($A250,'[2]1516 Exp_Rev Access'!$F$7:$GB$306,139,FALSE)),"",VLOOKUP($A250,'[2]1516 Exp_Rev Access'!$F$7:$GB$306,139,FALSE))</f>
        <v>0</v>
      </c>
      <c r="FD250" s="99">
        <f>IF(ISNA(VLOOKUP($A250,'[2]1516 Exp_Rev Access'!$F$7:$FS$306,140,FALSE)),"",VLOOKUP($A250,'[2]1516 Exp_Rev Access'!$F$7:$FS$306,140,FALSE))</f>
        <v>0</v>
      </c>
      <c r="FE250" s="99">
        <f>IF(ISNA(VLOOKUP($A250,'[2]1516 Exp_Rev Access'!$F$7:$FS$306,141,FALSE)),"",VLOOKUP($A250,'[2]1516 Exp_Rev Access'!$F$7:$FS$306,141,FALSE))</f>
        <v>0</v>
      </c>
      <c r="FF250" s="99">
        <f>IF(ISNA(VLOOKUP($A250,'[2]1516 Exp_Rev Access'!$F$7:$FS$306,142,FALSE)),"",VLOOKUP($A250,'[2]1516 Exp_Rev Access'!$F$7:$FS$306,142,FALSE))</f>
        <v>0</v>
      </c>
      <c r="FG250" s="99">
        <f>IF(ISNA(VLOOKUP($A250,'[2]1516 Exp_Rev Access'!$F$7:$FS$306,143,FALSE)),"",VLOOKUP($A250,'[2]1516 Exp_Rev Access'!$F$7:$FS$306,143,FALSE))</f>
        <v>0</v>
      </c>
      <c r="FH250" s="99">
        <f>IF(ISNA(VLOOKUP($A250,'[2]1516 Exp_Rev Access'!$F$7:$FS$306,144,FALSE)),"",VLOOKUP($A250,'[2]1516 Exp_Rev Access'!$F$7:$FS$306,144,FALSE))</f>
        <v>0</v>
      </c>
      <c r="FI250" s="99">
        <f>IF(ISNA(VLOOKUP($A250,'[2]1516 Exp_Rev Access'!$F$7:$FS$306,145,FALSE)),"",VLOOKUP($A250,'[2]1516 Exp_Rev Access'!$F$7:$FS$306,145,FALSE))</f>
        <v>0</v>
      </c>
      <c r="FJ250" s="99">
        <f>IF(ISNA(VLOOKUP($A250,'[2]1516 Exp_Rev Access'!$F$7:$FS$306,146,FALSE)),"",VLOOKUP($A250,'[2]1516 Exp_Rev Access'!$F$7:$FS$306,146,FALSE))</f>
        <v>0</v>
      </c>
      <c r="FK250" s="99">
        <f>IF(ISNA(VLOOKUP($A250,'[2]1516 Exp_Rev Access'!$F$7:$FS$306,147,FALSE)),"",VLOOKUP($A250,'[2]1516 Exp_Rev Access'!$F$7:$FS$306,147,FALSE))</f>
        <v>0</v>
      </c>
      <c r="FL250" s="99">
        <f>IF(ISNA(VLOOKUP($A250,'[2]1516 Exp_Rev Access'!$F$7:$FS$306,148,FALSE)),"",VLOOKUP($A250,'[2]1516 Exp_Rev Access'!$F$7:$FS$306,148,FALSE))</f>
        <v>0</v>
      </c>
      <c r="FM250" s="99">
        <f>IF(ISNA(VLOOKUP($A250,'[2]1516 Exp_Rev Access'!$F$7:$FS$306,149,FALSE)),"",VLOOKUP($A250,'[2]1516 Exp_Rev Access'!$F$7:$FS$306,149,FALSE))</f>
        <v>0</v>
      </c>
      <c r="FN250" s="99">
        <f>IF(ISNA(VLOOKUP($A250,'[2]1516 Exp_Rev Access'!$F$7:$FS$306,150,FALSE)),"",VLOOKUP($A250,'[2]1516 Exp_Rev Access'!$F$7:$FS$306,150,FALSE))</f>
        <v>0</v>
      </c>
      <c r="FO250" s="99">
        <f>IF(ISNA(VLOOKUP($A250,'[2]1516 Exp_Rev Access'!$F$7:$FS$306,151,FALSE)),"",VLOOKUP($A250,'[2]1516 Exp_Rev Access'!$F$7:$FS$306,151,FALSE))</f>
        <v>0</v>
      </c>
      <c r="FP250" s="99">
        <f>IF(ISNA(VLOOKUP($A250,'[2]1516 Exp_Rev Access'!$F$7:$FS$306,152,FALSE)),"",VLOOKUP($A250,'[2]1516 Exp_Rev Access'!$F$7:$FS$306,152,FALSE))</f>
        <v>0</v>
      </c>
      <c r="FQ250" s="99">
        <f>IF(ISNA(VLOOKUP($A250,'[2]1516 Exp_Rev Access'!$F$7:$FS$306,153,FALSE)),"",VLOOKUP($A250,'[2]1516 Exp_Rev Access'!$F$7:$FS$306,153,FALSE))</f>
        <v>13023.89</v>
      </c>
      <c r="FR250" s="101">
        <f t="shared" si="319"/>
        <v>559222.56999999995</v>
      </c>
      <c r="FS250" s="72">
        <f t="shared" si="320"/>
        <v>0.10062116088950999</v>
      </c>
      <c r="FT250" s="94">
        <f t="shared" si="321"/>
        <v>1782.1554861531595</v>
      </c>
      <c r="FU250" s="99">
        <f>IF(ISNA(VLOOKUP($A250,'[2]1516 Exp_Rev Access'!$F$7:$GB$306,154,FALSE)),"",VLOOKUP($A250,'[2]1516 Exp_Rev Access'!$F$7:$GB$306,154,FALSE))</f>
        <v>0</v>
      </c>
      <c r="FV250" s="99">
        <f>IF(ISNA(VLOOKUP($A250,'[2]1516 Exp_Rev Access'!$F$7:$GB$306,155,FALSE)),"",VLOOKUP($A250,'[2]1516 Exp_Rev Access'!$F$7:$GB$306,155,FALSE))</f>
        <v>0</v>
      </c>
      <c r="FW250" s="99">
        <f>IF(ISNA(VLOOKUP($A250,'[2]1516 Exp_Rev Access'!$F$7:$GB$306,156,FALSE)),"",VLOOKUP($A250,'[2]1516 Exp_Rev Access'!$F$7:$GB$306,156,FALSE))</f>
        <v>0</v>
      </c>
      <c r="FX250" s="99">
        <f>IF(ISNA(VLOOKUP($A250,'[2]1516 Exp_Rev Access'!$F$7:$GB$306,157,FALSE)),"",VLOOKUP($A250,'[2]1516 Exp_Rev Access'!$F$7:$GB$306,157,FALSE))</f>
        <v>0</v>
      </c>
      <c r="FY250" s="99">
        <f>IF(ISNA(VLOOKUP($A250,'[2]1516 Exp_Rev Access'!$F$7:$GB$306,158,FALSE)),"",VLOOKUP($A250,'[2]1516 Exp_Rev Access'!$F$7:$GB$306,158,FALSE))</f>
        <v>0</v>
      </c>
      <c r="FZ250" s="99">
        <f>IF(ISNA(VLOOKUP($A250,'[2]1516 Exp_Rev Access'!$F$7:$GB$306,159,FALSE)),"",VLOOKUP($A250,'[2]1516 Exp_Rev Access'!$F$7:$GB$306,159,FALSE))</f>
        <v>0</v>
      </c>
      <c r="GA250" s="99">
        <f>IF(ISNA(VLOOKUP($A250,'[2]1516 Exp_Rev Access'!$F$7:$GB$306,160,FALSE)),"",VLOOKUP($A250,'[2]1516 Exp_Rev Access'!$F$7:$GB$306,160,FALSE))</f>
        <v>0</v>
      </c>
      <c r="GB250" s="99">
        <f>IF(ISNA(VLOOKUP($A250,'[2]1516 Exp_Rev Access'!$F$7:$GB$306,161,FALSE)),"",VLOOKUP($A250,'[2]1516 Exp_Rev Access'!$F$7:$GB$306,161,FALSE))</f>
        <v>0</v>
      </c>
      <c r="GC250" s="99">
        <f>IF(ISNA(VLOOKUP($A250,'[2]1516 Exp_Rev Access'!$F$7:$GB$306,162,FALSE)),"",VLOOKUP($A250,'[2]1516 Exp_Rev Access'!$F$7:$GB$306,162,FALSE))</f>
        <v>0</v>
      </c>
      <c r="GD250" s="99">
        <f>IF(ISNA(VLOOKUP($A250,'[2]1516 Exp_Rev Access'!$F$7:$GB$306,163,FALSE)),"",VLOOKUP($A250,'[2]1516 Exp_Rev Access'!$F$7:$GB$306,163,FALSE))</f>
        <v>0</v>
      </c>
      <c r="GE250" s="99">
        <f>IF(ISNA(VLOOKUP($A250,'[2]1516 Exp_Rev Access'!$F$7:$GB$306,164,FALSE)),"",VLOOKUP($A250,'[2]1516 Exp_Rev Access'!$F$7:$GB$306,164,FALSE))</f>
        <v>14927.67</v>
      </c>
      <c r="GF250" s="99">
        <f>IF(ISNA(VLOOKUP($A250,'[2]1516 Exp_Rev Access'!$F$7:$GB$306,165,FALSE)),"",VLOOKUP($A250,'[2]1516 Exp_Rev Access'!$F$7:$GB$306,165,FALSE))</f>
        <v>0</v>
      </c>
      <c r="GG250" s="99">
        <f>IF(ISNA(VLOOKUP($A250,'[2]1516 Exp_Rev Access'!$F$7:$GB$306,166,FALSE)),"",VLOOKUP($A250,'[2]1516 Exp_Rev Access'!$F$7:$GB$306,166,FALSE))</f>
        <v>0</v>
      </c>
      <c r="GH250" s="99">
        <f>IF(ISNA(VLOOKUP($A250,'[2]1516 Exp_Rev Access'!$F$7:$GB$306,167,FALSE)),"",VLOOKUP($A250,'[2]1516 Exp_Rev Access'!$F$7:$GB$306,167,FALSE))</f>
        <v>0</v>
      </c>
      <c r="GI250" s="99">
        <f>IF(ISNA(VLOOKUP($A250,'[2]1516 Exp_Rev Access'!$F$7:$GB$306,168,FALSE)),"",VLOOKUP($A250,'[2]1516 Exp_Rev Access'!$F$7:$GB$306,168,FALSE))</f>
        <v>0</v>
      </c>
      <c r="GJ250" s="99">
        <f>IF(ISNA(VLOOKUP($A250,'[2]1516 Exp_Rev Access'!$F$7:$GB$306,169,FALSE)),"",VLOOKUP($A250,'[2]1516 Exp_Rev Access'!$F$7:$GB$306,169,FALSE))</f>
        <v>0</v>
      </c>
      <c r="GK250" s="99">
        <f>IF(ISNA(VLOOKUP($A250,'[2]1516 Exp_Rev Access'!$F$7:$GB$306,170,FALSE)),"",VLOOKUP($A250,'[2]1516 Exp_Rev Access'!$F$7:$GB$306,170,FALSE))</f>
        <v>3907.2</v>
      </c>
      <c r="GL250" s="99">
        <f>IF(ISNA(VLOOKUP($A250,'[2]1516 Exp_Rev Access'!$F$7:$GB$306,171,FALSE)),"",VLOOKUP($A250,'[2]1516 Exp_Rev Access'!$F$7:$GB$306,171,FALSE))</f>
        <v>0</v>
      </c>
      <c r="GM250" s="99">
        <f>IF(ISNA(VLOOKUP($A250,'[2]1516 Exp_Rev Access'!$F$7:$GB$306,172,FALSE)),"",VLOOKUP($A250,'[2]1516 Exp_Rev Access'!$F$7:$GB$306,172,FALSE))</f>
        <v>0</v>
      </c>
      <c r="GN250" s="99">
        <f>IF(ISNA(VLOOKUP($A250,'[2]1516 Exp_Rev Access'!$F$7:$GB$306,173,FALSE)),"",VLOOKUP($A250,'[2]1516 Exp_Rev Access'!$F$7:$GB$306,173,FALSE))</f>
        <v>0</v>
      </c>
      <c r="GO250" s="99">
        <f>IF(ISNA(VLOOKUP($A250,'[2]1516 Exp_Rev Access'!$F$7:$GB$306,174,FALSE)),"",VLOOKUP($A250,'[2]1516 Exp_Rev Access'!$F$7:$GB$306,174,FALSE))</f>
        <v>0</v>
      </c>
      <c r="GP250" s="99">
        <f>IF(ISNA(VLOOKUP($A250,'[2]1516 Exp_Rev Access'!$F$7:$GB$306,175,FALSE)),"",VLOOKUP($A250,'[2]1516 Exp_Rev Access'!$F$7:$GB$306,175,FALSE))</f>
        <v>190</v>
      </c>
      <c r="GQ250" s="99">
        <f>IF(ISNA(VLOOKUP($A250,'[2]1516 Exp_Rev Access'!$F$7:$GB$306,176,FALSE)),"",VLOOKUP($A250,'[2]1516 Exp_Rev Access'!$F$7:$GB$306,176,FALSE))</f>
        <v>0</v>
      </c>
      <c r="GR250" s="99">
        <f>IF(ISNA(VLOOKUP($A250,'[2]1516 Exp_Rev Access'!$F$7:$GB$306,177,FALSE)),"",VLOOKUP($A250,'[2]1516 Exp_Rev Access'!$F$7:$GB$306,177,FALSE))</f>
        <v>0</v>
      </c>
      <c r="GS250" s="99">
        <f>IF(ISNA(VLOOKUP($A250,'[2]1516 Exp_Rev Access'!$F$7:$GB$306,178,FALSE)),"",VLOOKUP($A250,'[2]1516 Exp_Rev Access'!$F$7:$GB$306,178,FALSE))</f>
        <v>0</v>
      </c>
      <c r="GT250" s="101">
        <f t="shared" si="322"/>
        <v>19024.87</v>
      </c>
      <c r="GU250" s="72">
        <f t="shared" si="326"/>
        <v>3.4231531555888599E-3</v>
      </c>
      <c r="GV250" s="84">
        <f t="shared" si="324"/>
        <v>60.629306223907705</v>
      </c>
    </row>
    <row r="251" spans="1:207" customFormat="1" ht="12" customHeight="1" x14ac:dyDescent="0.2">
      <c r="A251" s="96" t="s">
        <v>603</v>
      </c>
      <c r="B251" s="69" t="s">
        <v>604</v>
      </c>
      <c r="C251" s="80">
        <f>IF(ISNA(VLOOKUP($A251,'[2]1516 enrollment_Rev_Exp by size'!$A$6:$G$320,3,FALSE)),"",VLOOKUP($A251,'[2]1516 enrollment_Rev_Exp by size'!$A$6:$G$320,3,FALSE))</f>
        <v>335.04</v>
      </c>
      <c r="D251" s="97">
        <v>4661334.38</v>
      </c>
      <c r="E251" s="80">
        <f t="shared" si="302"/>
        <v>4661334.38</v>
      </c>
      <c r="F251" s="80">
        <f t="shared" si="303"/>
        <v>0</v>
      </c>
      <c r="G251" s="98">
        <f>IF(ISNA(VLOOKUP($A251,'[2]1516 Exp_Rev Access'!$F$7:$FS$306,2,FALSE)),"",VLOOKUP($A251,'[2]1516 Exp_Rev Access'!$F$7:$FS$306,2,FALSE))</f>
        <v>494810.59</v>
      </c>
      <c r="H251" s="98">
        <f>IF(ISNA(VLOOKUP($A251,'[2]1516 Exp_Rev Access'!$F$7:$FS$306,3,FALSE)),"",VLOOKUP($A251,'[2]1516 Exp_Rev Access'!$F$7:$FS$306,3,FALSE))</f>
        <v>0</v>
      </c>
      <c r="I251" s="98">
        <f>IF(ISNA(VLOOKUP($A251,'[2]1516 Exp_Rev Access'!$F$7:$FS$306,4,FALSE)),"",VLOOKUP($A251,'[2]1516 Exp_Rev Access'!$F$7:$FS$306,4,FALSE))</f>
        <v>766.39</v>
      </c>
      <c r="J251" s="98">
        <f>IF(ISNA(VLOOKUP($A251,'[2]1516 Exp_Rev Access'!$F$7:$FS$306,5,FALSE)),"",VLOOKUP($A251,'[2]1516 Exp_Rev Access'!$F$7:$FS$306,5,FALSE))</f>
        <v>7744.06</v>
      </c>
      <c r="K251" s="98">
        <f>IF(ISNA(VLOOKUP($A251,'[2]1516 Exp_Rev Access'!$F$7:$FS$306,6,FALSE)),"",VLOOKUP($A251,'[2]1516 Exp_Rev Access'!$F$7:$FS$306,6,FALSE))</f>
        <v>0</v>
      </c>
      <c r="L251" s="98">
        <f>IF(ISNA(VLOOKUP($A251,'[2]1516 Exp_Rev Access'!$F$7:$FS$306,7,FALSE)),"",VLOOKUP($A251,'[2]1516 Exp_Rev Access'!$F$7:$FS$306,7,FALSE))</f>
        <v>0</v>
      </c>
      <c r="M251" s="90">
        <f t="shared" si="304"/>
        <v>503321.04000000004</v>
      </c>
      <c r="N251" s="72">
        <f t="shared" si="305"/>
        <v>0.10797788765370658</v>
      </c>
      <c r="O251" s="73">
        <f t="shared" si="306"/>
        <v>1502.2714899713467</v>
      </c>
      <c r="P251" s="99">
        <f>IF(ISNA(VLOOKUP($A251,'[2]1516 Exp_Rev Access'!$F$7:$FS$306,8,FALSE)),"",VLOOKUP($A251,'[2]1516 Exp_Rev Access'!$F$7:$FS$306,8,FALSE))</f>
        <v>120</v>
      </c>
      <c r="Q251" s="99">
        <f>IF(ISNA(VLOOKUP($A251,'[2]1516 Exp_Rev Access'!$F$7:$FS$306,9,FALSE)),"",VLOOKUP($A251,'[2]1516 Exp_Rev Access'!$F$7:$FS$306,9,FALSE))</f>
        <v>0</v>
      </c>
      <c r="R251" s="99">
        <f>IF(ISNA(VLOOKUP($A251,'[2]1516 Exp_Rev Access'!$F$7:$FS$306,10,FALSE)),"",VLOOKUP($A251,'[2]1516 Exp_Rev Access'!$F$7:$FS$306,10,FALSE))</f>
        <v>0</v>
      </c>
      <c r="S251" s="99">
        <f>IF(ISNA(VLOOKUP($A251,'[2]1516 Exp_Rev Access'!$F$7:$FS$306,11,FALSE)),"",VLOOKUP($A251,'[2]1516 Exp_Rev Access'!$F$7:$FS$306,11,FALSE))</f>
        <v>0</v>
      </c>
      <c r="T251" s="99">
        <f>IF(ISNA(VLOOKUP($A251,'[2]1516 Exp_Rev Access'!$F$7:$FS$306,12,FALSE)),"",VLOOKUP($A251,'[2]1516 Exp_Rev Access'!$F$7:$FS$306,12,FALSE))</f>
        <v>6770</v>
      </c>
      <c r="U251" s="99">
        <f>IF(ISNA(VLOOKUP($A251,'[2]1516 Exp_Rev Access'!$F$7:$FS$306,13,FALSE)),"",VLOOKUP($A251,'[2]1516 Exp_Rev Access'!$F$7:$FS$306,13,FALSE))</f>
        <v>0</v>
      </c>
      <c r="V251" s="99">
        <f>IF(ISNA(VLOOKUP($A251,'[2]1516 Exp_Rev Access'!$F$7:$FS$306,14,FALSE)),"",VLOOKUP($A251,'[2]1516 Exp_Rev Access'!$F$7:$FS$306,14,FALSE))</f>
        <v>0</v>
      </c>
      <c r="W251" s="99">
        <f>IF(ISNA(VLOOKUP($A251,'[2]1516 Exp_Rev Access'!$F$7:$FS$306,15,FALSE)),"",VLOOKUP($A251,'[2]1516 Exp_Rev Access'!$F$7:$FS$306,15,FALSE))</f>
        <v>0</v>
      </c>
      <c r="X251" s="99">
        <f>IF(ISNA(VLOOKUP($A251,'[2]1516 Exp_Rev Access'!$F$7:$FS$306,16,FALSE)),"",VLOOKUP($A251,'[2]1516 Exp_Rev Access'!$F$7:$FS$306,16,FALSE))</f>
        <v>15.15</v>
      </c>
      <c r="Y251" s="99">
        <f>IF(ISNA(VLOOKUP($A251,'[2]1516 Exp_Rev Access'!$F$7:$FS$306,17,FALSE)),"",VLOOKUP($A251,'[2]1516 Exp_Rev Access'!$F$7:$FS$306,17,FALSE))</f>
        <v>0</v>
      </c>
      <c r="Z251" s="99">
        <f>IF(ISNA(VLOOKUP($A251,'[2]1516 Exp_Rev Access'!$F$7:$FS$306,18,FALSE)),"",VLOOKUP($A251,'[2]1516 Exp_Rev Access'!$F$7:$FS$306,18,FALSE))</f>
        <v>0</v>
      </c>
      <c r="AA251" s="99">
        <f>IF(ISNA(VLOOKUP($A251,'[2]1516 Exp_Rev Access'!$F$7:$FS$306,19,FALSE)),"",VLOOKUP($A251,'[2]1516 Exp_Rev Access'!$F$7:$FS$306,19,FALSE))</f>
        <v>0</v>
      </c>
      <c r="AB251" s="99">
        <f>IF(ISNA(VLOOKUP($A251,'[2]1516 Exp_Rev Access'!$F$7:$FS$306,20,FALSE)),"",VLOOKUP($A251,'[2]1516 Exp_Rev Access'!$F$7:$FS$306,20,FALSE))</f>
        <v>417.07</v>
      </c>
      <c r="AC251" s="99">
        <f>IF(ISNA(VLOOKUP($A251,'[2]1516 Exp_Rev Access'!$F$7:$FS$306,21,FALSE)),"",VLOOKUP($A251,'[2]1516 Exp_Rev Access'!$F$7:$FS$306,21,FALSE))</f>
        <v>36245.58</v>
      </c>
      <c r="AD251" s="99">
        <f>IF(ISNA(VLOOKUP($A251,'[2]1516 Exp_Rev Access'!$F$7:$FS$306,22,FALSE)),"",VLOOKUP($A251,'[2]1516 Exp_Rev Access'!$F$7:$FS$306,22,FALSE))</f>
        <v>1453.75</v>
      </c>
      <c r="AE251" s="99">
        <f>IF(ISNA(VLOOKUP($A251,'[2]1516 Exp_Rev Access'!$F$7:$FS$306,23,FALSE)),"",VLOOKUP($A251,'[2]1516 Exp_Rev Access'!$F$7:$FS$306,23,FALSE))</f>
        <v>0</v>
      </c>
      <c r="AF251" s="99">
        <f>IF(ISNA(VLOOKUP($A251,'[2]1516 Exp_Rev Access'!$F$7:$FS$306,24,FALSE)),"",VLOOKUP($A251,'[2]1516 Exp_Rev Access'!$F$7:$FS$306,24,FALSE))</f>
        <v>1936.99</v>
      </c>
      <c r="AG251" s="99">
        <f>IF(ISNA(VLOOKUP($A251,'[2]1516 Exp_Rev Access'!$F$7:$FS$306,25,FALSE)),"",VLOOKUP($A251,'[2]1516 Exp_Rev Access'!$F$7:$FS$306,25,FALSE))</f>
        <v>228.48</v>
      </c>
      <c r="AH251" s="98">
        <f>IF(ISNA(VLOOKUP($A251,'[2]1516 Exp_Rev Access'!$F$7:$FS$306,26,FALSE)),"",VLOOKUP($A251,'[2]1516 Exp_Rev Access'!$F$7:$FS$306,26,FALSE))</f>
        <v>418.68</v>
      </c>
      <c r="AI251" s="98">
        <f>IF(ISNA(VLOOKUP($A251,'[2]1516 Exp_Rev Access'!$F$7:$FS$306,27,FALSE)),"",VLOOKUP($A251,'[2]1516 Exp_Rev Access'!$F$7:$FS$306,27,FALSE))</f>
        <v>21.06</v>
      </c>
      <c r="AJ251" s="98">
        <f>IF(ISNA(VLOOKUP($A251,'[2]1516 Exp_Rev Access'!$F$7:$FS$306,28,FALSE)),"",VLOOKUP($A251,'[2]1516 Exp_Rev Access'!$F$7:$FS$306,28,FALSE))</f>
        <v>1911.65</v>
      </c>
      <c r="AK251" s="98">
        <f>IF(ISNA(VLOOKUP($A251,'[2]1516 Exp_Rev Access'!$F$7:$FS$306,29,FALSE)),"",VLOOKUP($A251,'[2]1516 Exp_Rev Access'!$F$7:$FS$306,29,FALSE))</f>
        <v>5042.45</v>
      </c>
      <c r="AL251" s="100">
        <f t="shared" si="307"/>
        <v>54580.86</v>
      </c>
      <c r="AM251" s="72">
        <f t="shared" si="308"/>
        <v>1.1709277977178715E-2</v>
      </c>
      <c r="AN251" s="94">
        <f t="shared" si="309"/>
        <v>162.90848853868195</v>
      </c>
      <c r="AO251" s="99">
        <f>IF(ISNA(VLOOKUP($A251,'[2]1516 Exp_Rev Access'!$F$7:$GB$306,30,FALSE)),"",VLOOKUP($A251,'[2]1516 Exp_Rev Access'!$F$7:$FS$306,30,FALSE))</f>
        <v>2651697.56</v>
      </c>
      <c r="AP251" s="99">
        <f>IF(ISNA(VLOOKUP($A251,'[2]1516 Exp_Rev Access'!$F$7:$GB$306,31,FALSE)),"",VLOOKUP($A251,'[2]1516 Exp_Rev Access'!$F$7:$FS$306,31,FALSE))</f>
        <v>39071.15</v>
      </c>
      <c r="AQ251" s="99">
        <f>IF(ISNA(VLOOKUP($A251,'[2]1516 Exp_Rev Access'!$F$7:$GB$306,32,FALSE)),"",VLOOKUP($A251,'[2]1516 Exp_Rev Access'!$F$7:$FS$306,32,FALSE))</f>
        <v>152256.16</v>
      </c>
      <c r="AR251" s="99">
        <f>IF(ISNA(VLOOKUP($A251,'[2]1516 Exp_Rev Access'!$F$7:$GB$306,33,FALSE)),"",VLOOKUP($A251,'[2]1516 Exp_Rev Access'!$F$7:$FS$306,33,FALSE))</f>
        <v>50.81</v>
      </c>
      <c r="AS251" s="99">
        <f>IF(ISNA(VLOOKUP($A251,'[2]1516 Exp_Rev Access'!$F$7:$GB$306,34,FALSE)),"",VLOOKUP($A251,'[2]1516 Exp_Rev Access'!$F$7:$FS$306,34,FALSE))</f>
        <v>0</v>
      </c>
      <c r="AT251" s="101">
        <f t="shared" si="310"/>
        <v>2843075.68</v>
      </c>
      <c r="AU251" s="72">
        <f t="shared" si="311"/>
        <v>0.60992742597453398</v>
      </c>
      <c r="AV251" s="94">
        <f t="shared" si="312"/>
        <v>8485.7798471824262</v>
      </c>
      <c r="AW251" s="99">
        <f>IF(ISNA(VLOOKUP($A251,'[2]1516 Exp_Rev Access'!$F$7:$GB$306,35,FALSE)),"",VLOOKUP($A251,'[2]1516 Exp_Rev Access'!$F$7:$GB$306,35,FALSE))</f>
        <v>0</v>
      </c>
      <c r="AX251" s="99">
        <f>IF(ISNA(VLOOKUP($A251,'[2]1516 Exp_Rev Access'!$F$7:$GB$306,36,FALSE)),"",VLOOKUP($A251,'[2]1516 Exp_Rev Access'!$F$7:$GB$306,36,FALSE))</f>
        <v>245259.24</v>
      </c>
      <c r="AY251" s="99">
        <f>IF(ISNA(VLOOKUP($A251,'[2]1516 Exp_Rev Access'!$F$7:$GB$306,37,FALSE)),"",VLOOKUP($A251,'[2]1516 Exp_Rev Access'!$F$7:$GB$306,37,FALSE))</f>
        <v>0</v>
      </c>
      <c r="AZ251" s="99">
        <f>IF(ISNA(VLOOKUP($A251,'[2]1516 Exp_Rev Access'!$F$7:$GB$306,38,FALSE)),"",VLOOKUP($A251,'[2]1516 Exp_Rev Access'!$F$7:$GB$306,38,FALSE))</f>
        <v>0</v>
      </c>
      <c r="BA251" s="99">
        <f>IF(ISNA(VLOOKUP($A251,'[2]1516 Exp_Rev Access'!$F$7:$GB$306,39,FALSE)),"",VLOOKUP($A251,'[2]1516 Exp_Rev Access'!$F$7:$GB$306,39,FALSE))</f>
        <v>0</v>
      </c>
      <c r="BB251" s="99">
        <f>IF(ISNA(VLOOKUP($A251,'[2]1516 Exp_Rev Access'!$F$7:$GB$306,40,FALSE)),"",VLOOKUP($A251,'[2]1516 Exp_Rev Access'!$F$7:$GB$306,40,FALSE))</f>
        <v>105853.69</v>
      </c>
      <c r="BC251" s="99">
        <f>IF(ISNA(VLOOKUP($A251,'[2]1516 Exp_Rev Access'!$F$7:$GB$306,41,FALSE)),"",VLOOKUP($A251,'[2]1516 Exp_Rev Access'!$F$7:$GB$306,41,FALSE))</f>
        <v>0</v>
      </c>
      <c r="BD251" s="99">
        <f>IF(ISNA(VLOOKUP($A251,'[2]1516 Exp_Rev Access'!$F$7:$GB$306,42,FALSE)),"",VLOOKUP($A251,'[2]1516 Exp_Rev Access'!$F$7:$GB$306,42,FALSE))</f>
        <v>15319.23</v>
      </c>
      <c r="BE251" s="99">
        <f>IF(ISNA(VLOOKUP($A251,'[2]1516 Exp_Rev Access'!$F$7:$GB$306,43,FALSE)),"",VLOOKUP($A251,'[2]1516 Exp_Rev Access'!$F$7:$GB$306,43,FALSE))</f>
        <v>0</v>
      </c>
      <c r="BF251" s="99">
        <f>IF(ISNA(VLOOKUP($A251,'[2]1516 Exp_Rev Access'!$F$7:$GB$306,44,FALSE)),"",VLOOKUP($A251,'[2]1516 Exp_Rev Access'!$F$7:$GB$306,44,FALSE))</f>
        <v>0</v>
      </c>
      <c r="BG251" s="99">
        <f>IF(ISNA(VLOOKUP($A251,'[2]1516 Exp_Rev Access'!$F$7:$GB$306,45,FALSE)),"",VLOOKUP($A251,'[2]1516 Exp_Rev Access'!$F$7:$GB$306,45,FALSE))</f>
        <v>0</v>
      </c>
      <c r="BH251" s="99">
        <f>IF(ISNA(VLOOKUP($A251,'[2]1516 Exp_Rev Access'!$F$7:$GB$306,46,FALSE)),"",VLOOKUP($A251,'[2]1516 Exp_Rev Access'!$F$7:$GB$306,46,FALSE))</f>
        <v>0</v>
      </c>
      <c r="BI251" s="99">
        <f>IF(ISNA(VLOOKUP($A251,'[2]1516 Exp_Rev Access'!$F$7:$GB$306,47,FALSE)),"",VLOOKUP($A251,'[2]1516 Exp_Rev Access'!$F$7:$GB$306,47,FALSE))</f>
        <v>5985.74</v>
      </c>
      <c r="BJ251" s="99">
        <f>IF(ISNA(VLOOKUP($A251,'[2]1516 Exp_Rev Access'!$F$7:$GB$306,48,FALSE)),"",VLOOKUP($A251,'[2]1516 Exp_Rev Access'!$F$7:$GB$306,48,FALSE))</f>
        <v>229203.71</v>
      </c>
      <c r="BK251" s="99">
        <f>IF(ISNA(VLOOKUP($A251,'[2]1516 Exp_Rev Access'!$F$7:$GB$306,49,FALSE)),"",VLOOKUP($A251,'[2]1516 Exp_Rev Access'!$F$7:$GB$306,49,FALSE))</f>
        <v>4469.01</v>
      </c>
      <c r="BL251" s="99">
        <f>IF(ISNA(VLOOKUP($A251,'[2]1516 Exp_Rev Access'!$F$7:$GB$306,50,FALSE)),"",VLOOKUP($A251,'[2]1516 Exp_Rev Access'!$F$7:$GB$306,50,FALSE))</f>
        <v>0</v>
      </c>
      <c r="BM251" s="99">
        <f>IF(ISNA(VLOOKUP($A251,'[2]1516 Exp_Rev Access'!$F$7:$GB$306,51,FALSE)),"",VLOOKUP($A251,'[2]1516 Exp_Rev Access'!$F$7:$GB$306,51,FALSE))</f>
        <v>0</v>
      </c>
      <c r="BN251" s="99">
        <f>IF(ISNA(VLOOKUP($A251,'[2]1516 Exp_Rev Access'!$F$7:$GB$306,52,FALSE)),"",VLOOKUP($A251,'[2]1516 Exp_Rev Access'!$F$7:$GB$306,52,FALSE))</f>
        <v>0</v>
      </c>
      <c r="BO251" s="99">
        <f>IF(ISNA(VLOOKUP($A251,'[2]1516 Exp_Rev Access'!$F$7:$GB$306,53,FALSE)),"",VLOOKUP($A251,'[2]1516 Exp_Rev Access'!$F$7:$GB$306,53,FALSE))</f>
        <v>0</v>
      </c>
      <c r="BP251" s="99">
        <f>IF(ISNA(VLOOKUP($A251,'[2]1516 Exp_Rev Access'!$F$7:$GB$306,54,FALSE)),"",VLOOKUP($A251,'[2]1516 Exp_Rev Access'!$F$7:$GB$306,54,FALSE))</f>
        <v>0</v>
      </c>
      <c r="BQ251" s="99">
        <f>IF(ISNA(VLOOKUP($A251,'[2]1516 Exp_Rev Access'!$F$7:$GB$306,55,FALSE)),"",VLOOKUP($A251,'[2]1516 Exp_Rev Access'!$F$7:$GB$306,55,FALSE))</f>
        <v>0</v>
      </c>
      <c r="BR251" s="99">
        <f>IF(ISNA(VLOOKUP($A251,'[2]1516 Exp_Rev Access'!$F$7:$GB$306,56,FALSE)),"",VLOOKUP($A251,'[2]1516 Exp_Rev Access'!$F$7:$GB$306,56,FALSE))</f>
        <v>0</v>
      </c>
      <c r="BS251" s="99">
        <f>IF(ISNA(VLOOKUP($A251,'[2]1516 Exp_Rev Access'!$F$7:$GB$306,57,FALSE)),"",VLOOKUP($A251,'[2]1516 Exp_Rev Access'!$F$7:$GB$306,57,FALSE))</f>
        <v>0</v>
      </c>
      <c r="BT251" s="99">
        <f>IF(ISNA(VLOOKUP($A251,'[2]1516 Exp_Rev Access'!$F$7:$GB$306,58,FALSE)),"",VLOOKUP($A251,'[2]1516 Exp_Rev Access'!$F$7:$GB$306,58,FALSE))</f>
        <v>0</v>
      </c>
      <c r="BU251" s="102">
        <f t="shared" si="313"/>
        <v>606090.62</v>
      </c>
      <c r="BV251" s="72">
        <f t="shared" si="314"/>
        <v>0.1300251324171256</v>
      </c>
      <c r="BW251" s="94">
        <f t="shared" si="315"/>
        <v>1809.0097301814708</v>
      </c>
      <c r="BX251" s="99">
        <f>IF(ISNA(VLOOKUP($A251,'[2]1516 Exp_Rev Access'!$F$7:$GB$306,59,FALSE)),"",VLOOKUP($A251,'[2]1516 Exp_Rev Access'!$F$7:$GB$306,59,FALSE))</f>
        <v>3170.44</v>
      </c>
      <c r="BY251" s="99">
        <f>IF(ISNA(VLOOKUP($A251,'[2]1516 Exp_Rev Access'!$F$7:$GB$306,60,FALSE)),"",VLOOKUP($A251,'[2]1516 Exp_Rev Access'!$F$7:$GB$306,60,FALSE))</f>
        <v>21398.47</v>
      </c>
      <c r="BZ251" s="99">
        <f>IF(ISNA(VLOOKUP($A251,'[2]1516 Exp_Rev Access'!$F$7:$GB$306,61,FALSE)),"",VLOOKUP($A251,'[2]1516 Exp_Rev Access'!$F$7:$GB$306,61,FALSE))</f>
        <v>0</v>
      </c>
      <c r="CA251" s="99">
        <f>IF(ISNA(VLOOKUP($A251,'[2]1516 Exp_Rev Access'!$F$7:$GB$306,62,FALSE)),"",VLOOKUP($A251,'[2]1516 Exp_Rev Access'!$F$7:$GB$306,62,FALSE))</f>
        <v>0</v>
      </c>
      <c r="CB251" s="99">
        <f>IF(ISNA(VLOOKUP($A251,'[2]1516 Exp_Rev Access'!$F$7:$GB$306,63,FALSE)),"",VLOOKUP($A251,'[2]1516 Exp_Rev Access'!$F$7:$GB$306,63,FALSE))</f>
        <v>161846.1</v>
      </c>
      <c r="CC251" s="99">
        <f>IF(ISNA(VLOOKUP($A251,'[2]1516 Exp_Rev Access'!$F$7:$GB$306,64,FALSE)),"",VLOOKUP($A251,'[2]1516 Exp_Rev Access'!$F$7:$GB$306,64,FALSE))</f>
        <v>0</v>
      </c>
      <c r="CD251" s="101">
        <f t="shared" si="316"/>
        <v>186415.01</v>
      </c>
      <c r="CE251" s="72">
        <f t="shared" si="327"/>
        <v>3.9991769481253138E-2</v>
      </c>
      <c r="CF251" s="103">
        <f t="shared" si="328"/>
        <v>556.39628104106976</v>
      </c>
      <c r="CG251" s="99">
        <f>IF(ISNA(VLOOKUP($A251,'[2]1516 Exp_Rev Access'!$F$7:$GB$306,65,FALSE)),"",VLOOKUP($A251,'[2]1516 Exp_Rev Access'!$F$7:$GB$306,65,FALSE))</f>
        <v>0</v>
      </c>
      <c r="CH251" s="99">
        <f>IF(ISNA(VLOOKUP($A251,'[2]1516 Exp_Rev Access'!$F$7:$GB$306,66,FALSE)),"",VLOOKUP($A251,'[2]1516 Exp_Rev Access'!$F$7:$GB$306,66,FALSE))</f>
        <v>0</v>
      </c>
      <c r="CI251" s="99">
        <f>IF(ISNA(VLOOKUP($A251,'[2]1516 Exp_Rev Access'!$F$7:$GB$306,67,FALSE)),"",VLOOKUP($A251,'[2]1516 Exp_Rev Access'!$F$7:$GB$306,67,FALSE))</f>
        <v>0</v>
      </c>
      <c r="CJ251" s="99">
        <f>IF(ISNA(VLOOKUP($A251,'[2]1516 Exp_Rev Access'!$F$7:$GB$306,68,FALSE)),"",VLOOKUP($A251,'[2]1516 Exp_Rev Access'!$F$7:$GB$306,68,FALSE))</f>
        <v>0</v>
      </c>
      <c r="CK251" s="99">
        <f>IF(ISNA(VLOOKUP($A251,'[2]1516 Exp_Rev Access'!$F$7:$GB$306,69,FALSE)),"",VLOOKUP($A251,'[2]1516 Exp_Rev Access'!$F$7:$GB$306,69,FALSE))</f>
        <v>0</v>
      </c>
      <c r="CL251" s="99">
        <f>IF(ISNA(VLOOKUP($A251,'[2]1516 Exp_Rev Access'!$F$7:$GB$306,70,FALSE)),"",VLOOKUP($A251,'[2]1516 Exp_Rev Access'!$F$7:$GB$306,70,FALSE))</f>
        <v>0</v>
      </c>
      <c r="CM251" s="99">
        <f>IF(ISNA(VLOOKUP($A251,'[2]1516 Exp_Rev Access'!$F$7:$GB$306,71,FALSE)),"",VLOOKUP($A251,'[2]1516 Exp_Rev Access'!$F$7:$GB$306,71,FALSE))</f>
        <v>0</v>
      </c>
      <c r="CN251" s="99">
        <f>IF(ISNA(VLOOKUP($A251,'[2]1516 Exp_Rev Access'!$F$7:$GB$306,72,FALSE)),"",VLOOKUP($A251,'[2]1516 Exp_Rev Access'!$F$7:$GB$306,72,FALSE))</f>
        <v>0</v>
      </c>
      <c r="CO251" s="99">
        <f>IF(ISNA(VLOOKUP($A251,'[2]1516 Exp_Rev Access'!$F$7:$GB$306,73,FALSE)),"",VLOOKUP($A251,'[2]1516 Exp_Rev Access'!$F$7:$GB$306,73,FALSE))</f>
        <v>0</v>
      </c>
      <c r="CP251" s="99">
        <f>IF(ISNA(VLOOKUP($A251,'[2]1516 Exp_Rev Access'!$F$7:$GB$306,74,FALSE)),"",VLOOKUP($A251,'[2]1516 Exp_Rev Access'!$F$7:$GB$306,74,FALSE))</f>
        <v>74679.59</v>
      </c>
      <c r="CQ251" s="99">
        <f>IF(ISNA(VLOOKUP($A251,'[2]1516 Exp_Rev Access'!$F$7:$GB$306,75,FALSE)),"",VLOOKUP($A251,'[2]1516 Exp_Rev Access'!$F$7:$GB$306,75,FALSE))</f>
        <v>0</v>
      </c>
      <c r="CR251" s="99">
        <f>IF(ISNA(VLOOKUP($A251,'[2]1516 Exp_Rev Access'!$F$7:$GB$306,76,FALSE)),"",VLOOKUP($A251,'[2]1516 Exp_Rev Access'!$F$7:$GB$306,76,FALSE))</f>
        <v>1802.44</v>
      </c>
      <c r="CS251" s="99">
        <f>IF(ISNA(VLOOKUP($A251,'[2]1516 Exp_Rev Access'!$F$7:$GB$306,77,FALSE)),"",VLOOKUP($A251,'[2]1516 Exp_Rev Access'!$F$7:$GB$306,77,FALSE))</f>
        <v>0</v>
      </c>
      <c r="CT251" s="99">
        <f>IF(ISNA(VLOOKUP($A251,'[2]1516 Exp_Rev Access'!$F$7:$GB$306,78,FALSE)),"",VLOOKUP($A251,'[2]1516 Exp_Rev Access'!$F$7:$GB$306,78,FALSE))</f>
        <v>139150.07</v>
      </c>
      <c r="CU251" s="99">
        <f>IF(ISNA(VLOOKUP($A251,'[2]1516 Exp_Rev Access'!$F$7:$GB$306,79,FALSE)),"",VLOOKUP($A251,'[2]1516 Exp_Rev Access'!$F$7:$GB$306,79,FALSE))</f>
        <v>57719.78</v>
      </c>
      <c r="CV251" s="99">
        <f>IF(ISNA(VLOOKUP($A251,'[2]1516 Exp_Rev Access'!$F$7:$GB$306,80,FALSE)),"",VLOOKUP($A251,'[2]1516 Exp_Rev Access'!$F$7:$GB$306,80,FALSE))</f>
        <v>0</v>
      </c>
      <c r="CW251" s="99">
        <f>IF(ISNA(VLOOKUP($A251,'[2]1516 Exp_Rev Access'!$F$7:$GB$306,81,FALSE)),"",VLOOKUP($A251,'[2]1516 Exp_Rev Access'!$F$7:$GB$306,81,FALSE))</f>
        <v>0</v>
      </c>
      <c r="CX251" s="99">
        <f>IF(ISNA(VLOOKUP($A251,'[2]1516 Exp_Rev Access'!$F$7:$GB$306,82,FALSE)),"",VLOOKUP($A251,'[2]1516 Exp_Rev Access'!$F$7:$GB$306,82,FALSE))</f>
        <v>0</v>
      </c>
      <c r="CY251" s="99">
        <f>IF(ISNA(VLOOKUP($A251,'[2]1516 Exp_Rev Access'!$F$7:$GB$306,83,FALSE)),"",VLOOKUP($A251,'[2]1516 Exp_Rev Access'!$F$7:$GB$306,83,FALSE))</f>
        <v>0</v>
      </c>
      <c r="CZ251" s="99">
        <f>IF(ISNA(VLOOKUP($A251,'[2]1516 Exp_Rev Access'!$F$7:$GB$306,84,FALSE)),"",VLOOKUP($A251,'[2]1516 Exp_Rev Access'!$F$7:$GB$306,84,FALSE))</f>
        <v>0</v>
      </c>
      <c r="DA251" s="99">
        <f>IF(ISNA(VLOOKUP($A251,'[2]1516 Exp_Rev Access'!$F$7:$GB$306,85,FALSE)),"",VLOOKUP($A251,'[2]1516 Exp_Rev Access'!$F$7:$GB$306,85,FALSE))</f>
        <v>0</v>
      </c>
      <c r="DB251" s="99">
        <f>IF(ISNA(VLOOKUP($A251,'[2]1516 Exp_Rev Access'!$F$7:$GB$306,86,FALSE)),"",VLOOKUP($A251,'[2]1516 Exp_Rev Access'!$F$7:$GB$306,86,FALSE))</f>
        <v>0</v>
      </c>
      <c r="DC251" s="99">
        <f>IF(ISNA(VLOOKUP($A251,'[2]1516 Exp_Rev Access'!$F$7:$GB$306,87,FALSE)),"",VLOOKUP($A251,'[2]1516 Exp_Rev Access'!$F$7:$GB$306,87,FALSE))</f>
        <v>0</v>
      </c>
      <c r="DD251" s="99">
        <f>IF(ISNA(VLOOKUP($A251,'[2]1516 Exp_Rev Access'!$F$7:$GB$306,88,FALSE)),"",VLOOKUP($A251,'[2]1516 Exp_Rev Access'!$F$7:$GB$306,88,FALSE))</f>
        <v>0</v>
      </c>
      <c r="DE251" s="99">
        <f>IF(ISNA(VLOOKUP($A251,'[2]1516 Exp_Rev Access'!$F$7:$GB$306,89,FALSE)),"",VLOOKUP($A251,'[2]1516 Exp_Rev Access'!$F$7:$GB$306,89,FALSE))</f>
        <v>0</v>
      </c>
      <c r="DF251" s="99">
        <f>IF(ISNA(VLOOKUP($A251,'[2]1516 Exp_Rev Access'!$F$7:$GB$306,90,FALSE)),"",VLOOKUP($A251,'[2]1516 Exp_Rev Access'!$F$7:$GB$306,90,FALSE))</f>
        <v>0</v>
      </c>
      <c r="DG251" s="99">
        <f>IF(ISNA(VLOOKUP($A251,'[2]1516 Exp_Rev Access'!$F$7:$GB$306,91,FALSE)),"",VLOOKUP($A251,'[2]1516 Exp_Rev Access'!$F$7:$GB$306,91,FALSE))</f>
        <v>0</v>
      </c>
      <c r="DH251" s="99">
        <f>IF(ISNA(VLOOKUP($A251,'[2]1516 Exp_Rev Access'!$F$7:$GB$306,92,FALSE)),"",VLOOKUP($A251,'[2]1516 Exp_Rev Access'!$F$7:$GB$306,92,FALSE))</f>
        <v>123054.13</v>
      </c>
      <c r="DI251" s="99">
        <f>IF(ISNA(VLOOKUP($A251,'[2]1516 Exp_Rev Access'!$F$7:$GB$306,93,FALSE)),"",VLOOKUP($A251,'[2]1516 Exp_Rev Access'!$F$7:$GB$306,93,FALSE))</f>
        <v>0</v>
      </c>
      <c r="DJ251" s="99">
        <f>IF(ISNA(VLOOKUP($A251,'[2]1516 Exp_Rev Access'!$F$7:$GB$306,94,FALSE)),"",VLOOKUP($A251,'[2]1516 Exp_Rev Access'!$F$7:$GB$306,94,FALSE))</f>
        <v>18400.689999999999</v>
      </c>
      <c r="DK251" s="99">
        <f>IF(ISNA(VLOOKUP($A251,'[2]1516 Exp_Rev Access'!$F$7:$GB$306,95,FALSE)),"",VLOOKUP($A251,'[2]1516 Exp_Rev Access'!$F$7:$GB$306,95,FALSE))</f>
        <v>0</v>
      </c>
      <c r="DL251" s="99">
        <f>IF(ISNA(VLOOKUP($A251,'[2]1516 Exp_Rev Access'!$F$7:$GB$306,96,FALSE)),"",VLOOKUP($A251,'[2]1516 Exp_Rev Access'!$F$7:$GB$306,96,FALSE))</f>
        <v>0</v>
      </c>
      <c r="DM251" s="99">
        <f>IF(ISNA(VLOOKUP($A251,'[2]1516 Exp_Rev Access'!$F$7:$GB$306,97,FALSE)),"",VLOOKUP($A251,'[2]1516 Exp_Rev Access'!$F$7:$GB$306,97,FALSE))</f>
        <v>0</v>
      </c>
      <c r="DN251" s="99">
        <f>IF(ISNA(VLOOKUP($A251,'[2]1516 Exp_Rev Access'!$F$7:$GB$306,98,FALSE)),"",VLOOKUP($A251,'[2]1516 Exp_Rev Access'!$F$7:$GB$306,98,FALSE))</f>
        <v>0</v>
      </c>
      <c r="DO251" s="99">
        <f>IF(ISNA(VLOOKUP($A251,'[2]1516 Exp_Rev Access'!$F$7:$GB$306,99,FALSE)),"",VLOOKUP($A251,'[2]1516 Exp_Rev Access'!$F$7:$GB$306,99,FALSE))</f>
        <v>0</v>
      </c>
      <c r="DP251" s="99">
        <f>IF(ISNA(VLOOKUP($A251,'[2]1516 Exp_Rev Access'!$F$7:$GB$306,100,FALSE)),"",VLOOKUP($A251,'[2]1516 Exp_Rev Access'!$F$7:$GB$306,100,FALSE))</f>
        <v>0</v>
      </c>
      <c r="DQ251" s="99">
        <f>IF(ISNA(VLOOKUP($A251,'[2]1516 Exp_Rev Access'!$F$7:$GB$306,101,FALSE)),"",VLOOKUP($A251,'[2]1516 Exp_Rev Access'!$F$7:$GB$306,101,FALSE))</f>
        <v>0</v>
      </c>
      <c r="DR251" s="99">
        <f>IF(ISNA(VLOOKUP($A251,'[2]1516 Exp_Rev Access'!$F$7:$GB$306,102,FALSE)),"",VLOOKUP($A251,'[2]1516 Exp_Rev Access'!$F$7:$GB$306,102,FALSE))</f>
        <v>0</v>
      </c>
      <c r="DS251" s="99">
        <f>IF(ISNA(VLOOKUP($A251,'[2]1516 Exp_Rev Access'!$F$7:$GB$306,103,FALSE)),"",VLOOKUP($A251,'[2]1516 Exp_Rev Access'!$F$7:$GB$306,103,FALSE))</f>
        <v>0</v>
      </c>
      <c r="DT251" s="99">
        <f>IF(ISNA(VLOOKUP($A251,'[2]1516 Exp_Rev Access'!$F$7:$GB$306,104,FALSE)),"",VLOOKUP($A251,'[2]1516 Exp_Rev Access'!$F$7:$GB$306,104,FALSE))</f>
        <v>0</v>
      </c>
      <c r="DU251" s="99">
        <f>IF(ISNA(VLOOKUP($A251,'[2]1516 Exp_Rev Access'!$F$7:$GB$306,105,FALSE)),"",VLOOKUP($A251,'[2]1516 Exp_Rev Access'!$F$7:$GB$306,105,FALSE))</f>
        <v>0</v>
      </c>
      <c r="DV251" s="99">
        <f>IF(ISNA(VLOOKUP($A251,'[2]1516 Exp_Rev Access'!$F$7:$GB$306,106,FALSE)),"",VLOOKUP($A251,'[2]1516 Exp_Rev Access'!$F$7:$GB$306,106,FALSE))</f>
        <v>0</v>
      </c>
      <c r="DW251" s="99">
        <f>IF(ISNA(VLOOKUP($A251,'[2]1516 Exp_Rev Access'!$F$7:$GB$306,107,FALSE)),"",VLOOKUP($A251,'[2]1516 Exp_Rev Access'!$F$7:$GB$306,107,FALSE))</f>
        <v>0</v>
      </c>
      <c r="DX251" s="99">
        <f>IF(ISNA(VLOOKUP($A251,'[2]1516 Exp_Rev Access'!$F$7:$GB$306,108,FALSE)),"",VLOOKUP($A251,'[2]1516 Exp_Rev Access'!$F$7:$GB$306,108,FALSE))</f>
        <v>0</v>
      </c>
      <c r="DY251" s="99">
        <f>IF(ISNA(VLOOKUP($A251,'[2]1516 Exp_Rev Access'!$F$7:$GB$306,109,FALSE)),"",VLOOKUP($A251,'[2]1516 Exp_Rev Access'!$F$7:$GB$306,109,FALSE))</f>
        <v>0</v>
      </c>
      <c r="DZ251" s="99">
        <f>IF(ISNA(VLOOKUP($A251,'[2]1516 Exp_Rev Access'!$F$7:$GB$306,110,FALSE)),"",VLOOKUP($A251,'[2]1516 Exp_Rev Access'!$F$7:$GB$306,110,FALSE))</f>
        <v>0</v>
      </c>
      <c r="EA251" s="99">
        <f>IF(ISNA(VLOOKUP($A251,'[2]1516 Exp_Rev Access'!$F$7:$GB$306,111,FALSE)),"",VLOOKUP($A251,'[2]1516 Exp_Rev Access'!$F$7:$GB$306,111,FALSE))</f>
        <v>0</v>
      </c>
      <c r="EB251" s="99">
        <f>IF(ISNA(VLOOKUP($A251,'[2]1516 Exp_Rev Access'!$F$7:$GB$306,112,FALSE)),"",VLOOKUP($A251,'[2]1516 Exp_Rev Access'!$F$7:$GB$306,112,FALSE))</f>
        <v>0</v>
      </c>
      <c r="EC251" s="99">
        <f>IF(ISNA(VLOOKUP($A251,'[2]1516 Exp_Rev Access'!$F$7:$GB$306,113,FALSE)),"",VLOOKUP($A251,'[2]1516 Exp_Rev Access'!$F$7:$GB$306,113,FALSE))</f>
        <v>0</v>
      </c>
      <c r="ED251" s="99">
        <f>IF(ISNA(VLOOKUP($A251,'[2]1516 Exp_Rev Access'!$F$7:$GB$306,114,FALSE)),"",VLOOKUP($A251,'[2]1516 Exp_Rev Access'!$F$7:$GB$306,114,FALSE))</f>
        <v>0</v>
      </c>
      <c r="EE251" s="99">
        <f>IF(ISNA(VLOOKUP($A251,'[2]1516 Exp_Rev Access'!$F$7:$GB$306,115,FALSE)),"",VLOOKUP($A251,'[2]1516 Exp_Rev Access'!$F$7:$GB$306,115,FALSE))</f>
        <v>0</v>
      </c>
      <c r="EF251" s="99">
        <f>IF(ISNA(VLOOKUP($A251,'[2]1516 Exp_Rev Access'!$F$7:$GB$306,116,FALSE)),"",VLOOKUP($A251,'[2]1516 Exp_Rev Access'!$F$7:$GB$306,116,FALSE))</f>
        <v>0</v>
      </c>
      <c r="EG251" s="99">
        <f>IF(ISNA(VLOOKUP($A251,'[2]1516 Exp_Rev Access'!$F$7:$GB$306,117,FALSE)),"",VLOOKUP($A251,'[2]1516 Exp_Rev Access'!$F$7:$GB$306,117,FALSE))</f>
        <v>0</v>
      </c>
      <c r="EH251" s="99">
        <f>IF(ISNA(VLOOKUP($A251,'[2]1516 Exp_Rev Access'!$F$7:$GB$306,118,FALSE)),"",VLOOKUP($A251,'[2]1516 Exp_Rev Access'!$F$7:$GB$306,118,FALSE))</f>
        <v>0</v>
      </c>
      <c r="EI251" s="99">
        <f>IF(ISNA(VLOOKUP($A251,'[2]1516 Exp_Rev Access'!$F$7:$GB$306,119,FALSE)),"",VLOOKUP($A251,'[2]1516 Exp_Rev Access'!$F$7:$GB$306,119,FALSE))</f>
        <v>0</v>
      </c>
      <c r="EJ251" s="99">
        <f>IF(ISNA(VLOOKUP($A251,'[2]1516 Exp_Rev Access'!$F$7:$GB$306,120,FALSE)),"",VLOOKUP($A251,'[2]1516 Exp_Rev Access'!$F$7:$GB$306,120,FALSE))</f>
        <v>0</v>
      </c>
      <c r="EK251" s="99">
        <f>IF(ISNA(VLOOKUP($A251,'[2]1516 Exp_Rev Access'!$F$7:$GB$306,121,FALSE)),"",VLOOKUP($A251,'[2]1516 Exp_Rev Access'!$F$7:$GB$306,121,FALSE))</f>
        <v>0</v>
      </c>
      <c r="EL251" s="99">
        <f>IF(ISNA(VLOOKUP($A251,'[2]1516 Exp_Rev Access'!$F$7:$GB$306,122,FALSE)),"",VLOOKUP($A251,'[2]1516 Exp_Rev Access'!$F$7:$GB$306,122,FALSE))</f>
        <v>0</v>
      </c>
      <c r="EM251" s="99">
        <f>IF(ISNA(VLOOKUP($A251,'[2]1516 Exp_Rev Access'!$F$7:$GB$306,123,FALSE)),"",VLOOKUP($A251,'[2]1516 Exp_Rev Access'!$F$7:$GB$306,123,FALSE))</f>
        <v>0</v>
      </c>
      <c r="EN251" s="99">
        <f>IF(ISNA(VLOOKUP($A251,'[2]1516 Exp_Rev Access'!$F$7:$GB$306,124,FALSE)),"",VLOOKUP($A251,'[2]1516 Exp_Rev Access'!$F$7:$GB$306,124,FALSE))</f>
        <v>0</v>
      </c>
      <c r="EO251" s="99">
        <f>IF(ISNA(VLOOKUP($A251,'[2]1516 Exp_Rev Access'!$F$7:$GB$306,125,FALSE)),"",VLOOKUP($A251,'[2]1516 Exp_Rev Access'!$F$7:$GB$306,125,FALSE))</f>
        <v>0</v>
      </c>
      <c r="EP251" s="99">
        <f>IF(ISNA(VLOOKUP($A251,'[2]1516 Exp_Rev Access'!$F$7:$GB$306,126,FALSE)),"",VLOOKUP($A251,'[2]1516 Exp_Rev Access'!$F$7:$GB$306,126,FALSE))</f>
        <v>0</v>
      </c>
      <c r="EQ251" s="99">
        <f>IF(ISNA(VLOOKUP($A251,'[2]1516 Exp_Rev Access'!$F$7:$GB$306,127,FALSE)),"",VLOOKUP($A251,'[2]1516 Exp_Rev Access'!$F$7:$GB$306,127,FALSE))</f>
        <v>0</v>
      </c>
      <c r="ER251" s="99">
        <f>IF(ISNA(VLOOKUP($A251,'[2]1516 Exp_Rev Access'!$F$7:$GB$306,128,FALSE)),"",VLOOKUP($A251,'[2]1516 Exp_Rev Access'!$F$7:$GB$306,128,FALSE))</f>
        <v>0</v>
      </c>
      <c r="ES251" s="99">
        <f>IF(ISNA(VLOOKUP($A251,'[2]1516 Exp_Rev Access'!$F$7:$GB$306,129,FALSE)),"",VLOOKUP($A251,'[2]1516 Exp_Rev Access'!$F$7:$GB$306,129,FALSE))</f>
        <v>0</v>
      </c>
      <c r="ET251" s="99">
        <f>IF(ISNA(VLOOKUP($A251,'[2]1516 Exp_Rev Access'!$F$7:$GB$306,130,FALSE)),"",VLOOKUP($A251,'[2]1516 Exp_Rev Access'!$F$7:$GB$306,130,FALSE))</f>
        <v>0</v>
      </c>
      <c r="EU251" s="99">
        <f>IF(ISNA(VLOOKUP($A251,'[2]1516 Exp_Rev Access'!$F$7:$GB$306,131,FALSE)),"",VLOOKUP($A251,'[2]1516 Exp_Rev Access'!$F$7:$GB$306,131,FALSE))</f>
        <v>0</v>
      </c>
      <c r="EV251" s="99">
        <f>IF(ISNA(VLOOKUP($A251,'[2]1516 Exp_Rev Access'!$F$7:$GB$306,132,FALSE)),"",VLOOKUP($A251,'[2]1516 Exp_Rev Access'!$F$7:$GB$306,132,FALSE))</f>
        <v>0</v>
      </c>
      <c r="EW251" s="99">
        <f>IF(ISNA(VLOOKUP($A251,'[2]1516 Exp_Rev Access'!$F$7:$GB$306,133,FALSE)),"",VLOOKUP($A251,'[2]1516 Exp_Rev Access'!$F$7:$GB$306,133,FALSE))</f>
        <v>0</v>
      </c>
      <c r="EX251" s="99">
        <f>IF(ISNA(VLOOKUP($A251,'[2]1516 Exp_Rev Access'!$F$7:$GB$306,134,FALSE)),"",VLOOKUP($A251,'[2]1516 Exp_Rev Access'!$F$7:$GB$306,134,FALSE))</f>
        <v>0</v>
      </c>
      <c r="EY251" s="99">
        <f>IF(ISNA(VLOOKUP($A251,'[2]1516 Exp_Rev Access'!$F$7:$GB$306,135,FALSE)),"",VLOOKUP($A251,'[2]1516 Exp_Rev Access'!$F$7:$GB$306,135,FALSE))</f>
        <v>0</v>
      </c>
      <c r="EZ251" s="99">
        <f>IF(ISNA(VLOOKUP($A251,'[2]1516 Exp_Rev Access'!$F$7:$GB$306,136,FALSE)),"",VLOOKUP($A251,'[2]1516 Exp_Rev Access'!$F$7:$GB$306,136,FALSE))</f>
        <v>0</v>
      </c>
      <c r="FA251" s="99">
        <f>IF(ISNA(VLOOKUP($A251,'[2]1516 Exp_Rev Access'!$F$7:$GB$306,137,FALSE)),"",VLOOKUP($A251,'[2]1516 Exp_Rev Access'!$F$7:$GB$306,137,FALSE))</f>
        <v>0</v>
      </c>
      <c r="FB251" s="99">
        <f>IF(ISNA(VLOOKUP($A251,'[2]1516 Exp_Rev Access'!$F$7:$GB$306,138,FALSE)),"",VLOOKUP($A251,'[2]1516 Exp_Rev Access'!$F$7:$GB$306,138,FALSE))</f>
        <v>0</v>
      </c>
      <c r="FC251" s="99">
        <f>IF(ISNA(VLOOKUP($A251,'[2]1516 Exp_Rev Access'!$F$7:$GB$306,139,FALSE)),"",VLOOKUP($A251,'[2]1516 Exp_Rev Access'!$F$7:$GB$306,139,FALSE))</f>
        <v>0</v>
      </c>
      <c r="FD251" s="99">
        <f>IF(ISNA(VLOOKUP($A251,'[2]1516 Exp_Rev Access'!$F$7:$FS$306,140,FALSE)),"",VLOOKUP($A251,'[2]1516 Exp_Rev Access'!$F$7:$FS$306,140,FALSE))</f>
        <v>0</v>
      </c>
      <c r="FE251" s="99">
        <f>IF(ISNA(VLOOKUP($A251,'[2]1516 Exp_Rev Access'!$F$7:$FS$306,141,FALSE)),"",VLOOKUP($A251,'[2]1516 Exp_Rev Access'!$F$7:$FS$306,141,FALSE))</f>
        <v>0</v>
      </c>
      <c r="FF251" s="99">
        <f>IF(ISNA(VLOOKUP($A251,'[2]1516 Exp_Rev Access'!$F$7:$FS$306,142,FALSE)),"",VLOOKUP($A251,'[2]1516 Exp_Rev Access'!$F$7:$FS$306,142,FALSE))</f>
        <v>0</v>
      </c>
      <c r="FG251" s="99">
        <f>IF(ISNA(VLOOKUP($A251,'[2]1516 Exp_Rev Access'!$F$7:$FS$306,143,FALSE)),"",VLOOKUP($A251,'[2]1516 Exp_Rev Access'!$F$7:$FS$306,143,FALSE))</f>
        <v>0</v>
      </c>
      <c r="FH251" s="99">
        <f>IF(ISNA(VLOOKUP($A251,'[2]1516 Exp_Rev Access'!$F$7:$FS$306,144,FALSE)),"",VLOOKUP($A251,'[2]1516 Exp_Rev Access'!$F$7:$FS$306,144,FALSE))</f>
        <v>0</v>
      </c>
      <c r="FI251" s="99">
        <f>IF(ISNA(VLOOKUP($A251,'[2]1516 Exp_Rev Access'!$F$7:$FS$306,145,FALSE)),"",VLOOKUP($A251,'[2]1516 Exp_Rev Access'!$F$7:$FS$306,145,FALSE))</f>
        <v>0</v>
      </c>
      <c r="FJ251" s="99">
        <f>IF(ISNA(VLOOKUP($A251,'[2]1516 Exp_Rev Access'!$F$7:$FS$306,146,FALSE)),"",VLOOKUP($A251,'[2]1516 Exp_Rev Access'!$F$7:$FS$306,146,FALSE))</f>
        <v>0</v>
      </c>
      <c r="FK251" s="99">
        <f>IF(ISNA(VLOOKUP($A251,'[2]1516 Exp_Rev Access'!$F$7:$FS$306,147,FALSE)),"",VLOOKUP($A251,'[2]1516 Exp_Rev Access'!$F$7:$FS$306,147,FALSE))</f>
        <v>0</v>
      </c>
      <c r="FL251" s="99">
        <f>IF(ISNA(VLOOKUP($A251,'[2]1516 Exp_Rev Access'!$F$7:$FS$306,148,FALSE)),"",VLOOKUP($A251,'[2]1516 Exp_Rev Access'!$F$7:$FS$306,148,FALSE))</f>
        <v>0</v>
      </c>
      <c r="FM251" s="99">
        <f>IF(ISNA(VLOOKUP($A251,'[2]1516 Exp_Rev Access'!$F$7:$FS$306,149,FALSE)),"",VLOOKUP($A251,'[2]1516 Exp_Rev Access'!$F$7:$FS$306,149,FALSE))</f>
        <v>0</v>
      </c>
      <c r="FN251" s="99">
        <f>IF(ISNA(VLOOKUP($A251,'[2]1516 Exp_Rev Access'!$F$7:$FS$306,150,FALSE)),"",VLOOKUP($A251,'[2]1516 Exp_Rev Access'!$F$7:$FS$306,150,FALSE))</f>
        <v>15214.27</v>
      </c>
      <c r="FO251" s="99">
        <f>IF(ISNA(VLOOKUP($A251,'[2]1516 Exp_Rev Access'!$F$7:$FS$306,151,FALSE)),"",VLOOKUP($A251,'[2]1516 Exp_Rev Access'!$F$7:$FS$306,151,FALSE))</f>
        <v>0</v>
      </c>
      <c r="FP251" s="99">
        <f>IF(ISNA(VLOOKUP($A251,'[2]1516 Exp_Rev Access'!$F$7:$FS$306,152,FALSE)),"",VLOOKUP($A251,'[2]1516 Exp_Rev Access'!$F$7:$FS$306,152,FALSE))</f>
        <v>0</v>
      </c>
      <c r="FQ251" s="99">
        <f>IF(ISNA(VLOOKUP($A251,'[2]1516 Exp_Rev Access'!$F$7:$FS$306,153,FALSE)),"",VLOOKUP($A251,'[2]1516 Exp_Rev Access'!$F$7:$FS$306,153,FALSE))</f>
        <v>15954.64</v>
      </c>
      <c r="FR251" s="101">
        <f t="shared" si="319"/>
        <v>445975.61000000004</v>
      </c>
      <c r="FS251" s="72">
        <f t="shared" si="320"/>
        <v>9.5675524140364301E-2</v>
      </c>
      <c r="FT251" s="94">
        <f t="shared" si="321"/>
        <v>1331.1115389207259</v>
      </c>
      <c r="FU251" s="99">
        <f>IF(ISNA(VLOOKUP($A251,'[2]1516 Exp_Rev Access'!$F$7:$GB$306,154,FALSE)),"",VLOOKUP($A251,'[2]1516 Exp_Rev Access'!$F$7:$GB$306,154,FALSE))</f>
        <v>21875.56</v>
      </c>
      <c r="FV251" s="99">
        <f>IF(ISNA(VLOOKUP($A251,'[2]1516 Exp_Rev Access'!$F$7:$GB$306,155,FALSE)),"",VLOOKUP($A251,'[2]1516 Exp_Rev Access'!$F$7:$GB$306,155,FALSE))</f>
        <v>0</v>
      </c>
      <c r="FW251" s="99">
        <f>IF(ISNA(VLOOKUP($A251,'[2]1516 Exp_Rev Access'!$F$7:$GB$306,156,FALSE)),"",VLOOKUP($A251,'[2]1516 Exp_Rev Access'!$F$7:$GB$306,156,FALSE))</f>
        <v>0</v>
      </c>
      <c r="FX251" s="99">
        <f>IF(ISNA(VLOOKUP($A251,'[2]1516 Exp_Rev Access'!$F$7:$GB$306,157,FALSE)),"",VLOOKUP($A251,'[2]1516 Exp_Rev Access'!$F$7:$GB$306,157,FALSE))</f>
        <v>0</v>
      </c>
      <c r="FY251" s="99">
        <f>IF(ISNA(VLOOKUP($A251,'[2]1516 Exp_Rev Access'!$F$7:$GB$306,158,FALSE)),"",VLOOKUP($A251,'[2]1516 Exp_Rev Access'!$F$7:$GB$306,158,FALSE))</f>
        <v>0</v>
      </c>
      <c r="FZ251" s="99">
        <f>IF(ISNA(VLOOKUP($A251,'[2]1516 Exp_Rev Access'!$F$7:$GB$306,159,FALSE)),"",VLOOKUP($A251,'[2]1516 Exp_Rev Access'!$F$7:$GB$306,159,FALSE))</f>
        <v>0</v>
      </c>
      <c r="GA251" s="99">
        <f>IF(ISNA(VLOOKUP($A251,'[2]1516 Exp_Rev Access'!$F$7:$GB$306,160,FALSE)),"",VLOOKUP($A251,'[2]1516 Exp_Rev Access'!$F$7:$GB$306,160,FALSE))</f>
        <v>0</v>
      </c>
      <c r="GB251" s="99">
        <f>IF(ISNA(VLOOKUP($A251,'[2]1516 Exp_Rev Access'!$F$7:$GB$306,161,FALSE)),"",VLOOKUP($A251,'[2]1516 Exp_Rev Access'!$F$7:$GB$306,161,FALSE))</f>
        <v>0</v>
      </c>
      <c r="GC251" s="99">
        <f>IF(ISNA(VLOOKUP($A251,'[2]1516 Exp_Rev Access'!$F$7:$GB$306,162,FALSE)),"",VLOOKUP($A251,'[2]1516 Exp_Rev Access'!$F$7:$GB$306,162,FALSE))</f>
        <v>0</v>
      </c>
      <c r="GD251" s="99">
        <f>IF(ISNA(VLOOKUP($A251,'[2]1516 Exp_Rev Access'!$F$7:$GB$306,163,FALSE)),"",VLOOKUP($A251,'[2]1516 Exp_Rev Access'!$F$7:$GB$306,163,FALSE))</f>
        <v>0</v>
      </c>
      <c r="GE251" s="99">
        <f>IF(ISNA(VLOOKUP($A251,'[2]1516 Exp_Rev Access'!$F$7:$GB$306,164,FALSE)),"",VLOOKUP($A251,'[2]1516 Exp_Rev Access'!$F$7:$GB$306,164,FALSE))</f>
        <v>0</v>
      </c>
      <c r="GF251" s="99">
        <f>IF(ISNA(VLOOKUP($A251,'[2]1516 Exp_Rev Access'!$F$7:$GB$306,165,FALSE)),"",VLOOKUP($A251,'[2]1516 Exp_Rev Access'!$F$7:$GB$306,165,FALSE))</f>
        <v>0</v>
      </c>
      <c r="GG251" s="99">
        <f>IF(ISNA(VLOOKUP($A251,'[2]1516 Exp_Rev Access'!$F$7:$GB$306,166,FALSE)),"",VLOOKUP($A251,'[2]1516 Exp_Rev Access'!$F$7:$GB$306,166,FALSE))</f>
        <v>0</v>
      </c>
      <c r="GH251" s="99">
        <f>IF(ISNA(VLOOKUP($A251,'[2]1516 Exp_Rev Access'!$F$7:$GB$306,167,FALSE)),"",VLOOKUP($A251,'[2]1516 Exp_Rev Access'!$F$7:$GB$306,167,FALSE))</f>
        <v>0</v>
      </c>
      <c r="GI251" s="99">
        <f>IF(ISNA(VLOOKUP($A251,'[2]1516 Exp_Rev Access'!$F$7:$GB$306,168,FALSE)),"",VLOOKUP($A251,'[2]1516 Exp_Rev Access'!$F$7:$GB$306,168,FALSE))</f>
        <v>0</v>
      </c>
      <c r="GJ251" s="99">
        <f>IF(ISNA(VLOOKUP($A251,'[2]1516 Exp_Rev Access'!$F$7:$GB$306,169,FALSE)),"",VLOOKUP($A251,'[2]1516 Exp_Rev Access'!$F$7:$GB$306,169,FALSE))</f>
        <v>0</v>
      </c>
      <c r="GK251" s="99">
        <f>IF(ISNA(VLOOKUP($A251,'[2]1516 Exp_Rev Access'!$F$7:$GB$306,170,FALSE)),"",VLOOKUP($A251,'[2]1516 Exp_Rev Access'!$F$7:$GB$306,170,FALSE))</f>
        <v>0</v>
      </c>
      <c r="GL251" s="99">
        <f>IF(ISNA(VLOOKUP($A251,'[2]1516 Exp_Rev Access'!$F$7:$GB$306,171,FALSE)),"",VLOOKUP($A251,'[2]1516 Exp_Rev Access'!$F$7:$GB$306,171,FALSE))</f>
        <v>0</v>
      </c>
      <c r="GM251" s="99">
        <f>IF(ISNA(VLOOKUP($A251,'[2]1516 Exp_Rev Access'!$F$7:$GB$306,172,FALSE)),"",VLOOKUP($A251,'[2]1516 Exp_Rev Access'!$F$7:$GB$306,172,FALSE))</f>
        <v>0</v>
      </c>
      <c r="GN251" s="99">
        <f>IF(ISNA(VLOOKUP($A251,'[2]1516 Exp_Rev Access'!$F$7:$GB$306,173,FALSE)),"",VLOOKUP($A251,'[2]1516 Exp_Rev Access'!$F$7:$GB$306,173,FALSE))</f>
        <v>0</v>
      </c>
      <c r="GO251" s="99">
        <f>IF(ISNA(VLOOKUP($A251,'[2]1516 Exp_Rev Access'!$F$7:$GB$306,174,FALSE)),"",VLOOKUP($A251,'[2]1516 Exp_Rev Access'!$F$7:$GB$306,174,FALSE))</f>
        <v>0</v>
      </c>
      <c r="GP251" s="99">
        <f>IF(ISNA(VLOOKUP($A251,'[2]1516 Exp_Rev Access'!$F$7:$GB$306,175,FALSE)),"",VLOOKUP($A251,'[2]1516 Exp_Rev Access'!$F$7:$GB$306,175,FALSE))</f>
        <v>0</v>
      </c>
      <c r="GQ251" s="99">
        <f>IF(ISNA(VLOOKUP($A251,'[2]1516 Exp_Rev Access'!$F$7:$GB$306,176,FALSE)),"",VLOOKUP($A251,'[2]1516 Exp_Rev Access'!$F$7:$GB$306,176,FALSE))</f>
        <v>0</v>
      </c>
      <c r="GR251" s="99">
        <f>IF(ISNA(VLOOKUP($A251,'[2]1516 Exp_Rev Access'!$F$7:$GB$306,177,FALSE)),"",VLOOKUP($A251,'[2]1516 Exp_Rev Access'!$F$7:$GB$306,177,FALSE))</f>
        <v>0</v>
      </c>
      <c r="GS251" s="99">
        <f>IF(ISNA(VLOOKUP($A251,'[2]1516 Exp_Rev Access'!$F$7:$GB$306,178,FALSE)),"",VLOOKUP($A251,'[2]1516 Exp_Rev Access'!$F$7:$GB$306,178,FALSE))</f>
        <v>0</v>
      </c>
      <c r="GT251" s="101">
        <f t="shared" si="322"/>
        <v>21875.56</v>
      </c>
      <c r="GU251" s="72">
        <f t="shared" si="326"/>
        <v>4.6929823558377725E-3</v>
      </c>
      <c r="GV251" s="84">
        <f t="shared" si="324"/>
        <v>65.292382999044889</v>
      </c>
    </row>
    <row r="252" spans="1:207" customFormat="1" ht="12" customHeight="1" x14ac:dyDescent="0.2">
      <c r="A252" s="116" t="s">
        <v>605</v>
      </c>
      <c r="B252" s="117" t="s">
        <v>606</v>
      </c>
      <c r="C252" s="80">
        <f>IF(ISNA(VLOOKUP($A252,'[2]1516 enrollment_Rev_Exp by size'!$A$6:$G$320,3,FALSE)),"",VLOOKUP($A252,'[2]1516 enrollment_Rev_Exp by size'!$A$6:$G$320,3,FALSE))</f>
        <v>300.88</v>
      </c>
      <c r="D252" s="97">
        <v>2978228.91</v>
      </c>
      <c r="E252" s="80">
        <f t="shared" si="302"/>
        <v>2978228.91</v>
      </c>
      <c r="F252" s="80">
        <f t="shared" si="303"/>
        <v>0</v>
      </c>
      <c r="G252" s="98">
        <f>IF(ISNA(VLOOKUP($A252,'[2]1516 Exp_Rev Access'!$F$7:$FS$306,2,FALSE)),"",VLOOKUP($A252,'[2]1516 Exp_Rev Access'!$F$7:$FS$306,2,FALSE))</f>
        <v>0</v>
      </c>
      <c r="H252" s="98">
        <f>IF(ISNA(VLOOKUP($A252,'[2]1516 Exp_Rev Access'!$F$7:$FS$306,3,FALSE)),"",VLOOKUP($A252,'[2]1516 Exp_Rev Access'!$F$7:$FS$306,3,FALSE))</f>
        <v>0</v>
      </c>
      <c r="I252" s="98">
        <f>IF(ISNA(VLOOKUP($A252,'[2]1516 Exp_Rev Access'!$F$7:$FS$306,4,FALSE)),"",VLOOKUP($A252,'[2]1516 Exp_Rev Access'!$F$7:$FS$306,4,FALSE))</f>
        <v>0</v>
      </c>
      <c r="J252" s="98">
        <f>IF(ISNA(VLOOKUP($A252,'[2]1516 Exp_Rev Access'!$F$7:$FS$306,5,FALSE)),"",VLOOKUP($A252,'[2]1516 Exp_Rev Access'!$F$7:$FS$306,5,FALSE))</f>
        <v>0</v>
      </c>
      <c r="K252" s="98">
        <f>IF(ISNA(VLOOKUP($A252,'[2]1516 Exp_Rev Access'!$F$7:$FS$306,6,FALSE)),"",VLOOKUP($A252,'[2]1516 Exp_Rev Access'!$F$7:$FS$306,6,FALSE))</f>
        <v>0</v>
      </c>
      <c r="L252" s="98">
        <f>IF(ISNA(VLOOKUP($A252,'[2]1516 Exp_Rev Access'!$F$7:$FS$306,7,FALSE)),"",VLOOKUP($A252,'[2]1516 Exp_Rev Access'!$F$7:$FS$306,7,FALSE))</f>
        <v>0</v>
      </c>
      <c r="M252" s="90">
        <f t="shared" si="304"/>
        <v>0</v>
      </c>
      <c r="N252" s="72"/>
      <c r="O252" s="73"/>
      <c r="P252" s="99">
        <f>IF(ISNA(VLOOKUP($A252,'[2]1516 Exp_Rev Access'!$F$7:$FS$306,8,FALSE)),"",VLOOKUP($A252,'[2]1516 Exp_Rev Access'!$F$7:$FS$306,8,FALSE))</f>
        <v>0</v>
      </c>
      <c r="Q252" s="99">
        <f>IF(ISNA(VLOOKUP($A252,'[2]1516 Exp_Rev Access'!$F$7:$FS$306,9,FALSE)),"",VLOOKUP($A252,'[2]1516 Exp_Rev Access'!$F$7:$FS$306,9,FALSE))</f>
        <v>0</v>
      </c>
      <c r="R252" s="99">
        <f>IF(ISNA(VLOOKUP($A252,'[2]1516 Exp_Rev Access'!$F$7:$FS$306,10,FALSE)),"",VLOOKUP($A252,'[2]1516 Exp_Rev Access'!$F$7:$FS$306,10,FALSE))</f>
        <v>0</v>
      </c>
      <c r="S252" s="99">
        <f>IF(ISNA(VLOOKUP($A252,'[2]1516 Exp_Rev Access'!$F$7:$FS$306,11,FALSE)),"",VLOOKUP($A252,'[2]1516 Exp_Rev Access'!$F$7:$FS$306,11,FALSE))</f>
        <v>0</v>
      </c>
      <c r="T252" s="99">
        <f>IF(ISNA(VLOOKUP($A252,'[2]1516 Exp_Rev Access'!$F$7:$FS$306,12,FALSE)),"",VLOOKUP($A252,'[2]1516 Exp_Rev Access'!$F$7:$FS$306,12,FALSE))</f>
        <v>0</v>
      </c>
      <c r="U252" s="99">
        <f>IF(ISNA(VLOOKUP($A252,'[2]1516 Exp_Rev Access'!$F$7:$FS$306,13,FALSE)),"",VLOOKUP($A252,'[2]1516 Exp_Rev Access'!$F$7:$FS$306,13,FALSE))</f>
        <v>0</v>
      </c>
      <c r="V252" s="99">
        <f>IF(ISNA(VLOOKUP($A252,'[2]1516 Exp_Rev Access'!$F$7:$FS$306,14,FALSE)),"",VLOOKUP($A252,'[2]1516 Exp_Rev Access'!$F$7:$FS$306,14,FALSE))</f>
        <v>0</v>
      </c>
      <c r="W252" s="99">
        <f>IF(ISNA(VLOOKUP($A252,'[2]1516 Exp_Rev Access'!$F$7:$FS$306,15,FALSE)),"",VLOOKUP($A252,'[2]1516 Exp_Rev Access'!$F$7:$FS$306,15,FALSE))</f>
        <v>0</v>
      </c>
      <c r="X252" s="99">
        <f>IF(ISNA(VLOOKUP($A252,'[2]1516 Exp_Rev Access'!$F$7:$FS$306,16,FALSE)),"",VLOOKUP($A252,'[2]1516 Exp_Rev Access'!$F$7:$FS$306,16,FALSE))</f>
        <v>0</v>
      </c>
      <c r="Y252" s="99">
        <f>IF(ISNA(VLOOKUP($A252,'[2]1516 Exp_Rev Access'!$F$7:$FS$306,17,FALSE)),"",VLOOKUP($A252,'[2]1516 Exp_Rev Access'!$F$7:$FS$306,17,FALSE))</f>
        <v>0</v>
      </c>
      <c r="Z252" s="99">
        <f>IF(ISNA(VLOOKUP($A252,'[2]1516 Exp_Rev Access'!$F$7:$FS$306,18,FALSE)),"",VLOOKUP($A252,'[2]1516 Exp_Rev Access'!$F$7:$FS$306,18,FALSE))</f>
        <v>0</v>
      </c>
      <c r="AA252" s="99">
        <f>IF(ISNA(VLOOKUP($A252,'[2]1516 Exp_Rev Access'!$F$7:$FS$306,19,FALSE)),"",VLOOKUP($A252,'[2]1516 Exp_Rev Access'!$F$7:$FS$306,19,FALSE))</f>
        <v>0</v>
      </c>
      <c r="AB252" s="99">
        <f>IF(ISNA(VLOOKUP($A252,'[2]1516 Exp_Rev Access'!$F$7:$FS$306,20,FALSE)),"",VLOOKUP($A252,'[2]1516 Exp_Rev Access'!$F$7:$FS$306,20,FALSE))</f>
        <v>0</v>
      </c>
      <c r="AC252" s="99">
        <f>IF(ISNA(VLOOKUP($A252,'[2]1516 Exp_Rev Access'!$F$7:$FS$306,21,FALSE)),"",VLOOKUP($A252,'[2]1516 Exp_Rev Access'!$F$7:$FS$306,21,FALSE))</f>
        <v>0</v>
      </c>
      <c r="AD252" s="99">
        <f>IF(ISNA(VLOOKUP($A252,'[2]1516 Exp_Rev Access'!$F$7:$FS$306,22,FALSE)),"",VLOOKUP($A252,'[2]1516 Exp_Rev Access'!$F$7:$FS$306,22,FALSE))</f>
        <v>0</v>
      </c>
      <c r="AE252" s="99">
        <f>IF(ISNA(VLOOKUP($A252,'[2]1516 Exp_Rev Access'!$F$7:$FS$306,23,FALSE)),"",VLOOKUP($A252,'[2]1516 Exp_Rev Access'!$F$7:$FS$306,23,FALSE))</f>
        <v>0</v>
      </c>
      <c r="AF252" s="99">
        <f>IF(ISNA(VLOOKUP($A252,'[2]1516 Exp_Rev Access'!$F$7:$FS$306,24,FALSE)),"",VLOOKUP($A252,'[2]1516 Exp_Rev Access'!$F$7:$FS$306,24,FALSE))</f>
        <v>0</v>
      </c>
      <c r="AG252" s="99">
        <f>IF(ISNA(VLOOKUP($A252,'[2]1516 Exp_Rev Access'!$F$7:$FS$306,25,FALSE)),"",VLOOKUP($A252,'[2]1516 Exp_Rev Access'!$F$7:$FS$306,25,FALSE))</f>
        <v>0</v>
      </c>
      <c r="AH252" s="98">
        <f>IF(ISNA(VLOOKUP($A252,'[2]1516 Exp_Rev Access'!$F$7:$FS$306,26,FALSE)),"",VLOOKUP($A252,'[2]1516 Exp_Rev Access'!$F$7:$FS$306,26,FALSE))</f>
        <v>0</v>
      </c>
      <c r="AI252" s="98">
        <f>IF(ISNA(VLOOKUP($A252,'[2]1516 Exp_Rev Access'!$F$7:$FS$306,27,FALSE)),"",VLOOKUP($A252,'[2]1516 Exp_Rev Access'!$F$7:$FS$306,27,FALSE))</f>
        <v>0</v>
      </c>
      <c r="AJ252" s="98">
        <f>IF(ISNA(VLOOKUP($A252,'[2]1516 Exp_Rev Access'!$F$7:$FS$306,28,FALSE)),"",VLOOKUP($A252,'[2]1516 Exp_Rev Access'!$F$7:$FS$306,28,FALSE))</f>
        <v>0</v>
      </c>
      <c r="AK252" s="98">
        <f>IF(ISNA(VLOOKUP($A252,'[2]1516 Exp_Rev Access'!$F$7:$FS$306,29,FALSE)),"",VLOOKUP($A252,'[2]1516 Exp_Rev Access'!$F$7:$FS$306,29,FALSE))</f>
        <v>0</v>
      </c>
      <c r="AL252" s="100">
        <f t="shared" si="307"/>
        <v>0</v>
      </c>
      <c r="AM252" s="72"/>
      <c r="AN252" s="94"/>
      <c r="AO252" s="99">
        <f>IF(ISNA(VLOOKUP($A252,'[2]1516 Exp_Rev Access'!$F$7:$GB$306,30,FALSE)),"",VLOOKUP($A252,'[2]1516 Exp_Rev Access'!$F$7:$FS$306,30,FALSE))</f>
        <v>1976933.95</v>
      </c>
      <c r="AP252" s="99">
        <f>IF(ISNA(VLOOKUP($A252,'[2]1516 Exp_Rev Access'!$F$7:$GB$306,31,FALSE)),"",VLOOKUP($A252,'[2]1516 Exp_Rev Access'!$F$7:$FS$306,31,FALSE))</f>
        <v>116959.03</v>
      </c>
      <c r="AQ252" s="99">
        <f>IF(ISNA(VLOOKUP($A252,'[2]1516 Exp_Rev Access'!$F$7:$GB$306,32,FALSE)),"",VLOOKUP($A252,'[2]1516 Exp_Rev Access'!$F$7:$FS$306,32,FALSE))</f>
        <v>0</v>
      </c>
      <c r="AR252" s="99">
        <f>IF(ISNA(VLOOKUP($A252,'[2]1516 Exp_Rev Access'!$F$7:$GB$306,33,FALSE)),"",VLOOKUP($A252,'[2]1516 Exp_Rev Access'!$F$7:$FS$306,33,FALSE))</f>
        <v>0</v>
      </c>
      <c r="AS252" s="99">
        <f>IF(ISNA(VLOOKUP($A252,'[2]1516 Exp_Rev Access'!$F$7:$GB$306,34,FALSE)),"",VLOOKUP($A252,'[2]1516 Exp_Rev Access'!$F$7:$FS$306,34,FALSE))</f>
        <v>0</v>
      </c>
      <c r="AT252" s="101">
        <f t="shared" si="310"/>
        <v>2093892.98</v>
      </c>
      <c r="AU252" s="72">
        <f t="shared" si="311"/>
        <v>0.70306650135902415</v>
      </c>
      <c r="AV252" s="94">
        <f t="shared" si="312"/>
        <v>6959.2295267216168</v>
      </c>
      <c r="AW252" s="99">
        <f>IF(ISNA(VLOOKUP($A252,'[2]1516 Exp_Rev Access'!$F$7:$GB$306,35,FALSE)),"",VLOOKUP($A252,'[2]1516 Exp_Rev Access'!$F$7:$GB$306,35,FALSE))</f>
        <v>0</v>
      </c>
      <c r="AX252" s="99">
        <f>IF(ISNA(VLOOKUP($A252,'[2]1516 Exp_Rev Access'!$F$7:$GB$306,36,FALSE)),"",VLOOKUP($A252,'[2]1516 Exp_Rev Access'!$F$7:$GB$306,36,FALSE))</f>
        <v>274100.38</v>
      </c>
      <c r="AY252" s="99">
        <f>IF(ISNA(VLOOKUP($A252,'[2]1516 Exp_Rev Access'!$F$7:$GB$306,37,FALSE)),"",VLOOKUP($A252,'[2]1516 Exp_Rev Access'!$F$7:$GB$306,37,FALSE))</f>
        <v>81689.14</v>
      </c>
      <c r="AZ252" s="99">
        <f>IF(ISNA(VLOOKUP($A252,'[2]1516 Exp_Rev Access'!$F$7:$GB$306,38,FALSE)),"",VLOOKUP($A252,'[2]1516 Exp_Rev Access'!$F$7:$GB$306,38,FALSE))</f>
        <v>0</v>
      </c>
      <c r="BA252" s="99">
        <f>IF(ISNA(VLOOKUP($A252,'[2]1516 Exp_Rev Access'!$F$7:$GB$306,39,FALSE)),"",VLOOKUP($A252,'[2]1516 Exp_Rev Access'!$F$7:$GB$306,39,FALSE))</f>
        <v>0</v>
      </c>
      <c r="BB252" s="99">
        <f>IF(ISNA(VLOOKUP($A252,'[2]1516 Exp_Rev Access'!$F$7:$GB$306,40,FALSE)),"",VLOOKUP($A252,'[2]1516 Exp_Rev Access'!$F$7:$GB$306,40,FALSE))</f>
        <v>98731.19</v>
      </c>
      <c r="BC252" s="99">
        <f>IF(ISNA(VLOOKUP($A252,'[2]1516 Exp_Rev Access'!$F$7:$GB$306,41,FALSE)),"",VLOOKUP($A252,'[2]1516 Exp_Rev Access'!$F$7:$GB$306,41,FALSE))</f>
        <v>0</v>
      </c>
      <c r="BD252" s="99">
        <f>IF(ISNA(VLOOKUP($A252,'[2]1516 Exp_Rev Access'!$F$7:$GB$306,42,FALSE)),"",VLOOKUP($A252,'[2]1516 Exp_Rev Access'!$F$7:$GB$306,42,FALSE))</f>
        <v>800</v>
      </c>
      <c r="BE252" s="99">
        <f>IF(ISNA(VLOOKUP($A252,'[2]1516 Exp_Rev Access'!$F$7:$GB$306,43,FALSE)),"",VLOOKUP($A252,'[2]1516 Exp_Rev Access'!$F$7:$GB$306,43,FALSE))</f>
        <v>0</v>
      </c>
      <c r="BF252" s="99">
        <f>IF(ISNA(VLOOKUP($A252,'[2]1516 Exp_Rev Access'!$F$7:$GB$306,44,FALSE)),"",VLOOKUP($A252,'[2]1516 Exp_Rev Access'!$F$7:$GB$306,44,FALSE))</f>
        <v>0</v>
      </c>
      <c r="BG252" s="99">
        <f>IF(ISNA(VLOOKUP($A252,'[2]1516 Exp_Rev Access'!$F$7:$GB$306,45,FALSE)),"",VLOOKUP($A252,'[2]1516 Exp_Rev Access'!$F$7:$GB$306,45,FALSE))</f>
        <v>0</v>
      </c>
      <c r="BH252" s="99">
        <f>IF(ISNA(VLOOKUP($A252,'[2]1516 Exp_Rev Access'!$F$7:$GB$306,46,FALSE)),"",VLOOKUP($A252,'[2]1516 Exp_Rev Access'!$F$7:$GB$306,46,FALSE))</f>
        <v>0</v>
      </c>
      <c r="BI252" s="99">
        <f>IF(ISNA(VLOOKUP($A252,'[2]1516 Exp_Rev Access'!$F$7:$GB$306,47,FALSE)),"",VLOOKUP($A252,'[2]1516 Exp_Rev Access'!$F$7:$GB$306,47,FALSE))</f>
        <v>4463.71</v>
      </c>
      <c r="BJ252" s="99">
        <f>IF(ISNA(VLOOKUP($A252,'[2]1516 Exp_Rev Access'!$F$7:$GB$306,48,FALSE)),"",VLOOKUP($A252,'[2]1516 Exp_Rev Access'!$F$7:$GB$306,48,FALSE))</f>
        <v>194077.62</v>
      </c>
      <c r="BK252" s="99">
        <f>IF(ISNA(VLOOKUP($A252,'[2]1516 Exp_Rev Access'!$F$7:$GB$306,49,FALSE)),"",VLOOKUP($A252,'[2]1516 Exp_Rev Access'!$F$7:$GB$306,49,FALSE))</f>
        <v>0</v>
      </c>
      <c r="BL252" s="99">
        <f>IF(ISNA(VLOOKUP($A252,'[2]1516 Exp_Rev Access'!$F$7:$GB$306,50,FALSE)),"",VLOOKUP($A252,'[2]1516 Exp_Rev Access'!$F$7:$GB$306,50,FALSE))</f>
        <v>0</v>
      </c>
      <c r="BM252" s="99">
        <f>IF(ISNA(VLOOKUP($A252,'[2]1516 Exp_Rev Access'!$F$7:$GB$306,51,FALSE)),"",VLOOKUP($A252,'[2]1516 Exp_Rev Access'!$F$7:$GB$306,51,FALSE))</f>
        <v>0</v>
      </c>
      <c r="BN252" s="99">
        <f>IF(ISNA(VLOOKUP($A252,'[2]1516 Exp_Rev Access'!$F$7:$GB$306,52,FALSE)),"",VLOOKUP($A252,'[2]1516 Exp_Rev Access'!$F$7:$GB$306,52,FALSE))</f>
        <v>0</v>
      </c>
      <c r="BO252" s="99">
        <f>IF(ISNA(VLOOKUP($A252,'[2]1516 Exp_Rev Access'!$F$7:$GB$306,53,FALSE)),"",VLOOKUP($A252,'[2]1516 Exp_Rev Access'!$F$7:$GB$306,53,FALSE))</f>
        <v>0</v>
      </c>
      <c r="BP252" s="99">
        <f>IF(ISNA(VLOOKUP($A252,'[2]1516 Exp_Rev Access'!$F$7:$GB$306,54,FALSE)),"",VLOOKUP($A252,'[2]1516 Exp_Rev Access'!$F$7:$GB$306,54,FALSE))</f>
        <v>0</v>
      </c>
      <c r="BQ252" s="99">
        <f>IF(ISNA(VLOOKUP($A252,'[2]1516 Exp_Rev Access'!$F$7:$GB$306,55,FALSE)),"",VLOOKUP($A252,'[2]1516 Exp_Rev Access'!$F$7:$GB$306,55,FALSE))</f>
        <v>0</v>
      </c>
      <c r="BR252" s="99">
        <f>IF(ISNA(VLOOKUP($A252,'[2]1516 Exp_Rev Access'!$F$7:$GB$306,56,FALSE)),"",VLOOKUP($A252,'[2]1516 Exp_Rev Access'!$F$7:$GB$306,56,FALSE))</f>
        <v>0</v>
      </c>
      <c r="BS252" s="99">
        <f>IF(ISNA(VLOOKUP($A252,'[2]1516 Exp_Rev Access'!$F$7:$GB$306,57,FALSE)),"",VLOOKUP($A252,'[2]1516 Exp_Rev Access'!$F$7:$GB$306,57,FALSE))</f>
        <v>0</v>
      </c>
      <c r="BT252" s="99">
        <f>IF(ISNA(VLOOKUP($A252,'[2]1516 Exp_Rev Access'!$F$7:$GB$306,58,FALSE)),"",VLOOKUP($A252,'[2]1516 Exp_Rev Access'!$F$7:$GB$306,58,FALSE))</f>
        <v>0</v>
      </c>
      <c r="BU252" s="102">
        <f t="shared" si="313"/>
        <v>653862.04</v>
      </c>
      <c r="BV252" s="72">
        <f t="shared" si="314"/>
        <v>0.2195472744907308</v>
      </c>
      <c r="BW252" s="94">
        <f t="shared" si="315"/>
        <v>2173.1655144908273</v>
      </c>
      <c r="BX252" s="99">
        <f>IF(ISNA(VLOOKUP($A252,'[2]1516 Exp_Rev Access'!$F$7:$GB$306,59,FALSE)),"",VLOOKUP($A252,'[2]1516 Exp_Rev Access'!$F$7:$GB$306,59,FALSE))</f>
        <v>0</v>
      </c>
      <c r="BY252" s="99">
        <f>IF(ISNA(VLOOKUP($A252,'[2]1516 Exp_Rev Access'!$F$7:$GB$306,60,FALSE)),"",VLOOKUP($A252,'[2]1516 Exp_Rev Access'!$F$7:$GB$306,60,FALSE))</f>
        <v>0</v>
      </c>
      <c r="BZ252" s="99">
        <f>IF(ISNA(VLOOKUP($A252,'[2]1516 Exp_Rev Access'!$F$7:$GB$306,61,FALSE)),"",VLOOKUP($A252,'[2]1516 Exp_Rev Access'!$F$7:$GB$306,61,FALSE))</f>
        <v>0</v>
      </c>
      <c r="CA252" s="99">
        <f>IF(ISNA(VLOOKUP($A252,'[2]1516 Exp_Rev Access'!$F$7:$GB$306,62,FALSE)),"",VLOOKUP($A252,'[2]1516 Exp_Rev Access'!$F$7:$GB$306,62,FALSE))</f>
        <v>0</v>
      </c>
      <c r="CB252" s="99">
        <f>IF(ISNA(VLOOKUP($A252,'[2]1516 Exp_Rev Access'!$F$7:$GB$306,63,FALSE)),"",VLOOKUP($A252,'[2]1516 Exp_Rev Access'!$F$7:$GB$306,63,FALSE))</f>
        <v>0</v>
      </c>
      <c r="CC252" s="99">
        <f>IF(ISNA(VLOOKUP($A252,'[2]1516 Exp_Rev Access'!$F$7:$GB$306,64,FALSE)),"",VLOOKUP($A252,'[2]1516 Exp_Rev Access'!$F$7:$GB$306,64,FALSE))</f>
        <v>0</v>
      </c>
      <c r="CD252" s="101">
        <f t="shared" si="316"/>
        <v>0</v>
      </c>
      <c r="CE252" s="72"/>
      <c r="CF252" s="103"/>
      <c r="CG252" s="99">
        <f>IF(ISNA(VLOOKUP($A252,'[2]1516 Exp_Rev Access'!$F$7:$GB$306,65,FALSE)),"",VLOOKUP($A252,'[2]1516 Exp_Rev Access'!$F$7:$GB$306,65,FALSE))</f>
        <v>0</v>
      </c>
      <c r="CH252" s="99">
        <f>IF(ISNA(VLOOKUP($A252,'[2]1516 Exp_Rev Access'!$F$7:$GB$306,66,FALSE)),"",VLOOKUP($A252,'[2]1516 Exp_Rev Access'!$F$7:$GB$306,66,FALSE))</f>
        <v>0</v>
      </c>
      <c r="CI252" s="99">
        <f>IF(ISNA(VLOOKUP($A252,'[2]1516 Exp_Rev Access'!$F$7:$GB$306,67,FALSE)),"",VLOOKUP($A252,'[2]1516 Exp_Rev Access'!$F$7:$GB$306,67,FALSE))</f>
        <v>0</v>
      </c>
      <c r="CJ252" s="99">
        <f>IF(ISNA(VLOOKUP($A252,'[2]1516 Exp_Rev Access'!$F$7:$GB$306,68,FALSE)),"",VLOOKUP($A252,'[2]1516 Exp_Rev Access'!$F$7:$GB$306,68,FALSE))</f>
        <v>0</v>
      </c>
      <c r="CK252" s="99">
        <f>IF(ISNA(VLOOKUP($A252,'[2]1516 Exp_Rev Access'!$F$7:$GB$306,69,FALSE)),"",VLOOKUP($A252,'[2]1516 Exp_Rev Access'!$F$7:$GB$306,69,FALSE))</f>
        <v>0</v>
      </c>
      <c r="CL252" s="99">
        <f>IF(ISNA(VLOOKUP($A252,'[2]1516 Exp_Rev Access'!$F$7:$GB$306,70,FALSE)),"",VLOOKUP($A252,'[2]1516 Exp_Rev Access'!$F$7:$GB$306,70,FALSE))</f>
        <v>0</v>
      </c>
      <c r="CM252" s="99">
        <f>IF(ISNA(VLOOKUP($A252,'[2]1516 Exp_Rev Access'!$F$7:$GB$306,71,FALSE)),"",VLOOKUP($A252,'[2]1516 Exp_Rev Access'!$F$7:$GB$306,71,FALSE))</f>
        <v>0</v>
      </c>
      <c r="CN252" s="99">
        <f>IF(ISNA(VLOOKUP($A252,'[2]1516 Exp_Rev Access'!$F$7:$GB$306,72,FALSE)),"",VLOOKUP($A252,'[2]1516 Exp_Rev Access'!$F$7:$GB$306,72,FALSE))</f>
        <v>0</v>
      </c>
      <c r="CO252" s="99">
        <f>IF(ISNA(VLOOKUP($A252,'[2]1516 Exp_Rev Access'!$F$7:$GB$306,73,FALSE)),"",VLOOKUP($A252,'[2]1516 Exp_Rev Access'!$F$7:$GB$306,73,FALSE))</f>
        <v>0</v>
      </c>
      <c r="CP252" s="99">
        <f>IF(ISNA(VLOOKUP($A252,'[2]1516 Exp_Rev Access'!$F$7:$GB$306,74,FALSE)),"",VLOOKUP($A252,'[2]1516 Exp_Rev Access'!$F$7:$GB$306,74,FALSE))</f>
        <v>0</v>
      </c>
      <c r="CQ252" s="99">
        <f>IF(ISNA(VLOOKUP($A252,'[2]1516 Exp_Rev Access'!$F$7:$GB$306,75,FALSE)),"",VLOOKUP($A252,'[2]1516 Exp_Rev Access'!$F$7:$GB$306,75,FALSE))</f>
        <v>0</v>
      </c>
      <c r="CR252" s="99">
        <f>IF(ISNA(VLOOKUP($A252,'[2]1516 Exp_Rev Access'!$F$7:$GB$306,76,FALSE)),"",VLOOKUP($A252,'[2]1516 Exp_Rev Access'!$F$7:$GB$306,76,FALSE))</f>
        <v>0</v>
      </c>
      <c r="CS252" s="99">
        <f>IF(ISNA(VLOOKUP($A252,'[2]1516 Exp_Rev Access'!$F$7:$GB$306,77,FALSE)),"",VLOOKUP($A252,'[2]1516 Exp_Rev Access'!$F$7:$GB$306,77,FALSE))</f>
        <v>0</v>
      </c>
      <c r="CT252" s="99">
        <f>IF(ISNA(VLOOKUP($A252,'[2]1516 Exp_Rev Access'!$F$7:$GB$306,78,FALSE)),"",VLOOKUP($A252,'[2]1516 Exp_Rev Access'!$F$7:$GB$306,78,FALSE))</f>
        <v>0</v>
      </c>
      <c r="CU252" s="99">
        <f>IF(ISNA(VLOOKUP($A252,'[2]1516 Exp_Rev Access'!$F$7:$GB$306,79,FALSE)),"",VLOOKUP($A252,'[2]1516 Exp_Rev Access'!$F$7:$GB$306,79,FALSE))</f>
        <v>0</v>
      </c>
      <c r="CV252" s="99">
        <f>IF(ISNA(VLOOKUP($A252,'[2]1516 Exp_Rev Access'!$F$7:$GB$306,80,FALSE)),"",VLOOKUP($A252,'[2]1516 Exp_Rev Access'!$F$7:$GB$306,80,FALSE))</f>
        <v>0</v>
      </c>
      <c r="CW252" s="99">
        <f>IF(ISNA(VLOOKUP($A252,'[2]1516 Exp_Rev Access'!$F$7:$GB$306,81,FALSE)),"",VLOOKUP($A252,'[2]1516 Exp_Rev Access'!$F$7:$GB$306,81,FALSE))</f>
        <v>0</v>
      </c>
      <c r="CX252" s="99">
        <f>IF(ISNA(VLOOKUP($A252,'[2]1516 Exp_Rev Access'!$F$7:$GB$306,82,FALSE)),"",VLOOKUP($A252,'[2]1516 Exp_Rev Access'!$F$7:$GB$306,82,FALSE))</f>
        <v>0</v>
      </c>
      <c r="CY252" s="99">
        <f>IF(ISNA(VLOOKUP($A252,'[2]1516 Exp_Rev Access'!$F$7:$GB$306,83,FALSE)),"",VLOOKUP($A252,'[2]1516 Exp_Rev Access'!$F$7:$GB$306,83,FALSE))</f>
        <v>0</v>
      </c>
      <c r="CZ252" s="99">
        <f>IF(ISNA(VLOOKUP($A252,'[2]1516 Exp_Rev Access'!$F$7:$GB$306,84,FALSE)),"",VLOOKUP($A252,'[2]1516 Exp_Rev Access'!$F$7:$GB$306,84,FALSE))</f>
        <v>0</v>
      </c>
      <c r="DA252" s="99">
        <f>IF(ISNA(VLOOKUP($A252,'[2]1516 Exp_Rev Access'!$F$7:$GB$306,85,FALSE)),"",VLOOKUP($A252,'[2]1516 Exp_Rev Access'!$F$7:$GB$306,85,FALSE))</f>
        <v>0</v>
      </c>
      <c r="DB252" s="99">
        <f>IF(ISNA(VLOOKUP($A252,'[2]1516 Exp_Rev Access'!$F$7:$GB$306,86,FALSE)),"",VLOOKUP($A252,'[2]1516 Exp_Rev Access'!$F$7:$GB$306,86,FALSE))</f>
        <v>0</v>
      </c>
      <c r="DC252" s="99">
        <f>IF(ISNA(VLOOKUP($A252,'[2]1516 Exp_Rev Access'!$F$7:$GB$306,87,FALSE)),"",VLOOKUP($A252,'[2]1516 Exp_Rev Access'!$F$7:$GB$306,87,FALSE))</f>
        <v>0</v>
      </c>
      <c r="DD252" s="99">
        <f>IF(ISNA(VLOOKUP($A252,'[2]1516 Exp_Rev Access'!$F$7:$GB$306,88,FALSE)),"",VLOOKUP($A252,'[2]1516 Exp_Rev Access'!$F$7:$GB$306,88,FALSE))</f>
        <v>0</v>
      </c>
      <c r="DE252" s="99">
        <f>IF(ISNA(VLOOKUP($A252,'[2]1516 Exp_Rev Access'!$F$7:$GB$306,89,FALSE)),"",VLOOKUP($A252,'[2]1516 Exp_Rev Access'!$F$7:$GB$306,89,FALSE))</f>
        <v>0</v>
      </c>
      <c r="DF252" s="99">
        <f>IF(ISNA(VLOOKUP($A252,'[2]1516 Exp_Rev Access'!$F$7:$GB$306,90,FALSE)),"",VLOOKUP($A252,'[2]1516 Exp_Rev Access'!$F$7:$GB$306,90,FALSE))</f>
        <v>0</v>
      </c>
      <c r="DG252" s="99">
        <f>IF(ISNA(VLOOKUP($A252,'[2]1516 Exp_Rev Access'!$F$7:$GB$306,91,FALSE)),"",VLOOKUP($A252,'[2]1516 Exp_Rev Access'!$F$7:$GB$306,91,FALSE))</f>
        <v>0</v>
      </c>
      <c r="DH252" s="99">
        <f>IF(ISNA(VLOOKUP($A252,'[2]1516 Exp_Rev Access'!$F$7:$GB$306,92,FALSE)),"",VLOOKUP($A252,'[2]1516 Exp_Rev Access'!$F$7:$GB$306,92,FALSE))</f>
        <v>230473.89</v>
      </c>
      <c r="DI252" s="99">
        <f>IF(ISNA(VLOOKUP($A252,'[2]1516 Exp_Rev Access'!$F$7:$GB$306,93,FALSE)),"",VLOOKUP($A252,'[2]1516 Exp_Rev Access'!$F$7:$GB$306,93,FALSE))</f>
        <v>0</v>
      </c>
      <c r="DJ252" s="99">
        <f>IF(ISNA(VLOOKUP($A252,'[2]1516 Exp_Rev Access'!$F$7:$GB$306,94,FALSE)),"",VLOOKUP($A252,'[2]1516 Exp_Rev Access'!$F$7:$GB$306,94,FALSE))</f>
        <v>0</v>
      </c>
      <c r="DK252" s="99">
        <f>IF(ISNA(VLOOKUP($A252,'[2]1516 Exp_Rev Access'!$F$7:$GB$306,95,FALSE)),"",VLOOKUP($A252,'[2]1516 Exp_Rev Access'!$F$7:$GB$306,95,FALSE))</f>
        <v>0</v>
      </c>
      <c r="DL252" s="99">
        <f>IF(ISNA(VLOOKUP($A252,'[2]1516 Exp_Rev Access'!$F$7:$GB$306,96,FALSE)),"",VLOOKUP($A252,'[2]1516 Exp_Rev Access'!$F$7:$GB$306,96,FALSE))</f>
        <v>0</v>
      </c>
      <c r="DM252" s="99">
        <f>IF(ISNA(VLOOKUP($A252,'[2]1516 Exp_Rev Access'!$F$7:$GB$306,97,FALSE)),"",VLOOKUP($A252,'[2]1516 Exp_Rev Access'!$F$7:$GB$306,97,FALSE))</f>
        <v>0</v>
      </c>
      <c r="DN252" s="99">
        <f>IF(ISNA(VLOOKUP($A252,'[2]1516 Exp_Rev Access'!$F$7:$GB$306,98,FALSE)),"",VLOOKUP($A252,'[2]1516 Exp_Rev Access'!$F$7:$GB$306,98,FALSE))</f>
        <v>0</v>
      </c>
      <c r="DO252" s="99">
        <f>IF(ISNA(VLOOKUP($A252,'[2]1516 Exp_Rev Access'!$F$7:$GB$306,99,FALSE)),"",VLOOKUP($A252,'[2]1516 Exp_Rev Access'!$F$7:$GB$306,99,FALSE))</f>
        <v>0</v>
      </c>
      <c r="DP252" s="99">
        <f>IF(ISNA(VLOOKUP($A252,'[2]1516 Exp_Rev Access'!$F$7:$GB$306,100,FALSE)),"",VLOOKUP($A252,'[2]1516 Exp_Rev Access'!$F$7:$GB$306,100,FALSE))</f>
        <v>0</v>
      </c>
      <c r="DQ252" s="99">
        <f>IF(ISNA(VLOOKUP($A252,'[2]1516 Exp_Rev Access'!$F$7:$GB$306,101,FALSE)),"",VLOOKUP($A252,'[2]1516 Exp_Rev Access'!$F$7:$GB$306,101,FALSE))</f>
        <v>0</v>
      </c>
      <c r="DR252" s="99">
        <f>IF(ISNA(VLOOKUP($A252,'[2]1516 Exp_Rev Access'!$F$7:$GB$306,102,FALSE)),"",VLOOKUP($A252,'[2]1516 Exp_Rev Access'!$F$7:$GB$306,102,FALSE))</f>
        <v>0</v>
      </c>
      <c r="DS252" s="99">
        <f>IF(ISNA(VLOOKUP($A252,'[2]1516 Exp_Rev Access'!$F$7:$GB$306,103,FALSE)),"",VLOOKUP($A252,'[2]1516 Exp_Rev Access'!$F$7:$GB$306,103,FALSE))</f>
        <v>0</v>
      </c>
      <c r="DT252" s="99">
        <f>IF(ISNA(VLOOKUP($A252,'[2]1516 Exp_Rev Access'!$F$7:$GB$306,104,FALSE)),"",VLOOKUP($A252,'[2]1516 Exp_Rev Access'!$F$7:$GB$306,104,FALSE))</f>
        <v>0</v>
      </c>
      <c r="DU252" s="99">
        <f>IF(ISNA(VLOOKUP($A252,'[2]1516 Exp_Rev Access'!$F$7:$GB$306,105,FALSE)),"",VLOOKUP($A252,'[2]1516 Exp_Rev Access'!$F$7:$GB$306,105,FALSE))</f>
        <v>0</v>
      </c>
      <c r="DV252" s="99">
        <f>IF(ISNA(VLOOKUP($A252,'[2]1516 Exp_Rev Access'!$F$7:$GB$306,106,FALSE)),"",VLOOKUP($A252,'[2]1516 Exp_Rev Access'!$F$7:$GB$306,106,FALSE))</f>
        <v>0</v>
      </c>
      <c r="DW252" s="99">
        <f>IF(ISNA(VLOOKUP($A252,'[2]1516 Exp_Rev Access'!$F$7:$GB$306,107,FALSE)),"",VLOOKUP($A252,'[2]1516 Exp_Rev Access'!$F$7:$GB$306,107,FALSE))</f>
        <v>0</v>
      </c>
      <c r="DX252" s="99">
        <f>IF(ISNA(VLOOKUP($A252,'[2]1516 Exp_Rev Access'!$F$7:$GB$306,108,FALSE)),"",VLOOKUP($A252,'[2]1516 Exp_Rev Access'!$F$7:$GB$306,108,FALSE))</f>
        <v>0</v>
      </c>
      <c r="DY252" s="99">
        <f>IF(ISNA(VLOOKUP($A252,'[2]1516 Exp_Rev Access'!$F$7:$GB$306,109,FALSE)),"",VLOOKUP($A252,'[2]1516 Exp_Rev Access'!$F$7:$GB$306,109,FALSE))</f>
        <v>0</v>
      </c>
      <c r="DZ252" s="99">
        <f>IF(ISNA(VLOOKUP($A252,'[2]1516 Exp_Rev Access'!$F$7:$GB$306,110,FALSE)),"",VLOOKUP($A252,'[2]1516 Exp_Rev Access'!$F$7:$GB$306,110,FALSE))</f>
        <v>0</v>
      </c>
      <c r="EA252" s="99">
        <f>IF(ISNA(VLOOKUP($A252,'[2]1516 Exp_Rev Access'!$F$7:$GB$306,111,FALSE)),"",VLOOKUP($A252,'[2]1516 Exp_Rev Access'!$F$7:$GB$306,111,FALSE))</f>
        <v>0</v>
      </c>
      <c r="EB252" s="99">
        <f>IF(ISNA(VLOOKUP($A252,'[2]1516 Exp_Rev Access'!$F$7:$GB$306,112,FALSE)),"",VLOOKUP($A252,'[2]1516 Exp_Rev Access'!$F$7:$GB$306,112,FALSE))</f>
        <v>0</v>
      </c>
      <c r="EC252" s="99">
        <f>IF(ISNA(VLOOKUP($A252,'[2]1516 Exp_Rev Access'!$F$7:$GB$306,113,FALSE)),"",VLOOKUP($A252,'[2]1516 Exp_Rev Access'!$F$7:$GB$306,113,FALSE))</f>
        <v>0</v>
      </c>
      <c r="ED252" s="99">
        <f>IF(ISNA(VLOOKUP($A252,'[2]1516 Exp_Rev Access'!$F$7:$GB$306,114,FALSE)),"",VLOOKUP($A252,'[2]1516 Exp_Rev Access'!$F$7:$GB$306,114,FALSE))</f>
        <v>0</v>
      </c>
      <c r="EE252" s="99">
        <f>IF(ISNA(VLOOKUP($A252,'[2]1516 Exp_Rev Access'!$F$7:$GB$306,115,FALSE)),"",VLOOKUP($A252,'[2]1516 Exp_Rev Access'!$F$7:$GB$306,115,FALSE))</f>
        <v>0</v>
      </c>
      <c r="EF252" s="99">
        <f>IF(ISNA(VLOOKUP($A252,'[2]1516 Exp_Rev Access'!$F$7:$GB$306,116,FALSE)),"",VLOOKUP($A252,'[2]1516 Exp_Rev Access'!$F$7:$GB$306,116,FALSE))</f>
        <v>0</v>
      </c>
      <c r="EG252" s="99">
        <f>IF(ISNA(VLOOKUP($A252,'[2]1516 Exp_Rev Access'!$F$7:$GB$306,117,FALSE)),"",VLOOKUP($A252,'[2]1516 Exp_Rev Access'!$F$7:$GB$306,117,FALSE))</f>
        <v>0</v>
      </c>
      <c r="EH252" s="99">
        <f>IF(ISNA(VLOOKUP($A252,'[2]1516 Exp_Rev Access'!$F$7:$GB$306,118,FALSE)),"",VLOOKUP($A252,'[2]1516 Exp_Rev Access'!$F$7:$GB$306,118,FALSE))</f>
        <v>0</v>
      </c>
      <c r="EI252" s="99">
        <f>IF(ISNA(VLOOKUP($A252,'[2]1516 Exp_Rev Access'!$F$7:$GB$306,119,FALSE)),"",VLOOKUP($A252,'[2]1516 Exp_Rev Access'!$F$7:$GB$306,119,FALSE))</f>
        <v>0</v>
      </c>
      <c r="EJ252" s="99">
        <f>IF(ISNA(VLOOKUP($A252,'[2]1516 Exp_Rev Access'!$F$7:$GB$306,120,FALSE)),"",VLOOKUP($A252,'[2]1516 Exp_Rev Access'!$F$7:$GB$306,120,FALSE))</f>
        <v>0</v>
      </c>
      <c r="EK252" s="99">
        <f>IF(ISNA(VLOOKUP($A252,'[2]1516 Exp_Rev Access'!$F$7:$GB$306,121,FALSE)),"",VLOOKUP($A252,'[2]1516 Exp_Rev Access'!$F$7:$GB$306,121,FALSE))</f>
        <v>0</v>
      </c>
      <c r="EL252" s="99">
        <f>IF(ISNA(VLOOKUP($A252,'[2]1516 Exp_Rev Access'!$F$7:$GB$306,122,FALSE)),"",VLOOKUP($A252,'[2]1516 Exp_Rev Access'!$F$7:$GB$306,122,FALSE))</f>
        <v>0</v>
      </c>
      <c r="EM252" s="99">
        <f>IF(ISNA(VLOOKUP($A252,'[2]1516 Exp_Rev Access'!$F$7:$GB$306,123,FALSE)),"",VLOOKUP($A252,'[2]1516 Exp_Rev Access'!$F$7:$GB$306,123,FALSE))</f>
        <v>0</v>
      </c>
      <c r="EN252" s="99">
        <f>IF(ISNA(VLOOKUP($A252,'[2]1516 Exp_Rev Access'!$F$7:$GB$306,124,FALSE)),"",VLOOKUP($A252,'[2]1516 Exp_Rev Access'!$F$7:$GB$306,124,FALSE))</f>
        <v>0</v>
      </c>
      <c r="EO252" s="99">
        <f>IF(ISNA(VLOOKUP($A252,'[2]1516 Exp_Rev Access'!$F$7:$GB$306,125,FALSE)),"",VLOOKUP($A252,'[2]1516 Exp_Rev Access'!$F$7:$GB$306,125,FALSE))</f>
        <v>0</v>
      </c>
      <c r="EP252" s="99">
        <f>IF(ISNA(VLOOKUP($A252,'[2]1516 Exp_Rev Access'!$F$7:$GB$306,126,FALSE)),"",VLOOKUP($A252,'[2]1516 Exp_Rev Access'!$F$7:$GB$306,126,FALSE))</f>
        <v>0</v>
      </c>
      <c r="EQ252" s="99">
        <f>IF(ISNA(VLOOKUP($A252,'[2]1516 Exp_Rev Access'!$F$7:$GB$306,127,FALSE)),"",VLOOKUP($A252,'[2]1516 Exp_Rev Access'!$F$7:$GB$306,127,FALSE))</f>
        <v>0</v>
      </c>
      <c r="ER252" s="99">
        <f>IF(ISNA(VLOOKUP($A252,'[2]1516 Exp_Rev Access'!$F$7:$GB$306,128,FALSE)),"",VLOOKUP($A252,'[2]1516 Exp_Rev Access'!$F$7:$GB$306,128,FALSE))</f>
        <v>0</v>
      </c>
      <c r="ES252" s="99">
        <f>IF(ISNA(VLOOKUP($A252,'[2]1516 Exp_Rev Access'!$F$7:$GB$306,129,FALSE)),"",VLOOKUP($A252,'[2]1516 Exp_Rev Access'!$F$7:$GB$306,129,FALSE))</f>
        <v>0</v>
      </c>
      <c r="ET252" s="99">
        <f>IF(ISNA(VLOOKUP($A252,'[2]1516 Exp_Rev Access'!$F$7:$GB$306,130,FALSE)),"",VLOOKUP($A252,'[2]1516 Exp_Rev Access'!$F$7:$GB$306,130,FALSE))</f>
        <v>0</v>
      </c>
      <c r="EU252" s="99">
        <f>IF(ISNA(VLOOKUP($A252,'[2]1516 Exp_Rev Access'!$F$7:$GB$306,131,FALSE)),"",VLOOKUP($A252,'[2]1516 Exp_Rev Access'!$F$7:$GB$306,131,FALSE))</f>
        <v>0</v>
      </c>
      <c r="EV252" s="99">
        <f>IF(ISNA(VLOOKUP($A252,'[2]1516 Exp_Rev Access'!$F$7:$GB$306,132,FALSE)),"",VLOOKUP($A252,'[2]1516 Exp_Rev Access'!$F$7:$GB$306,132,FALSE))</f>
        <v>0</v>
      </c>
      <c r="EW252" s="99">
        <f>IF(ISNA(VLOOKUP($A252,'[2]1516 Exp_Rev Access'!$F$7:$GB$306,133,FALSE)),"",VLOOKUP($A252,'[2]1516 Exp_Rev Access'!$F$7:$GB$306,133,FALSE))</f>
        <v>0</v>
      </c>
      <c r="EX252" s="99">
        <f>IF(ISNA(VLOOKUP($A252,'[2]1516 Exp_Rev Access'!$F$7:$GB$306,134,FALSE)),"",VLOOKUP($A252,'[2]1516 Exp_Rev Access'!$F$7:$GB$306,134,FALSE))</f>
        <v>0</v>
      </c>
      <c r="EY252" s="99">
        <f>IF(ISNA(VLOOKUP($A252,'[2]1516 Exp_Rev Access'!$F$7:$GB$306,135,FALSE)),"",VLOOKUP($A252,'[2]1516 Exp_Rev Access'!$F$7:$GB$306,135,FALSE))</f>
        <v>0</v>
      </c>
      <c r="EZ252" s="99">
        <f>IF(ISNA(VLOOKUP($A252,'[2]1516 Exp_Rev Access'!$F$7:$GB$306,136,FALSE)),"",VLOOKUP($A252,'[2]1516 Exp_Rev Access'!$F$7:$GB$306,136,FALSE))</f>
        <v>0</v>
      </c>
      <c r="FA252" s="99">
        <f>IF(ISNA(VLOOKUP($A252,'[2]1516 Exp_Rev Access'!$F$7:$GB$306,137,FALSE)),"",VLOOKUP($A252,'[2]1516 Exp_Rev Access'!$F$7:$GB$306,137,FALSE))</f>
        <v>0</v>
      </c>
      <c r="FB252" s="99">
        <f>IF(ISNA(VLOOKUP($A252,'[2]1516 Exp_Rev Access'!$F$7:$GB$306,138,FALSE)),"",VLOOKUP($A252,'[2]1516 Exp_Rev Access'!$F$7:$GB$306,138,FALSE))</f>
        <v>0</v>
      </c>
      <c r="FC252" s="99">
        <f>IF(ISNA(VLOOKUP($A252,'[2]1516 Exp_Rev Access'!$F$7:$GB$306,139,FALSE)),"",VLOOKUP($A252,'[2]1516 Exp_Rev Access'!$F$7:$GB$306,139,FALSE))</f>
        <v>0</v>
      </c>
      <c r="FD252" s="99">
        <f>IF(ISNA(VLOOKUP($A252,'[2]1516 Exp_Rev Access'!$F$7:$FS$306,140,FALSE)),"",VLOOKUP($A252,'[2]1516 Exp_Rev Access'!$F$7:$FS$306,140,FALSE))</f>
        <v>0</v>
      </c>
      <c r="FE252" s="99">
        <f>IF(ISNA(VLOOKUP($A252,'[2]1516 Exp_Rev Access'!$F$7:$FS$306,141,FALSE)),"",VLOOKUP($A252,'[2]1516 Exp_Rev Access'!$F$7:$FS$306,141,FALSE))</f>
        <v>0</v>
      </c>
      <c r="FF252" s="99">
        <f>IF(ISNA(VLOOKUP($A252,'[2]1516 Exp_Rev Access'!$F$7:$FS$306,142,FALSE)),"",VLOOKUP($A252,'[2]1516 Exp_Rev Access'!$F$7:$FS$306,142,FALSE))</f>
        <v>0</v>
      </c>
      <c r="FG252" s="99">
        <f>IF(ISNA(VLOOKUP($A252,'[2]1516 Exp_Rev Access'!$F$7:$FS$306,143,FALSE)),"",VLOOKUP($A252,'[2]1516 Exp_Rev Access'!$F$7:$FS$306,143,FALSE))</f>
        <v>0</v>
      </c>
      <c r="FH252" s="99">
        <f>IF(ISNA(VLOOKUP($A252,'[2]1516 Exp_Rev Access'!$F$7:$FS$306,144,FALSE)),"",VLOOKUP($A252,'[2]1516 Exp_Rev Access'!$F$7:$FS$306,144,FALSE))</f>
        <v>0</v>
      </c>
      <c r="FI252" s="99">
        <f>IF(ISNA(VLOOKUP($A252,'[2]1516 Exp_Rev Access'!$F$7:$FS$306,145,FALSE)),"",VLOOKUP($A252,'[2]1516 Exp_Rev Access'!$F$7:$FS$306,145,FALSE))</f>
        <v>0</v>
      </c>
      <c r="FJ252" s="99">
        <f>IF(ISNA(VLOOKUP($A252,'[2]1516 Exp_Rev Access'!$F$7:$FS$306,146,FALSE)),"",VLOOKUP($A252,'[2]1516 Exp_Rev Access'!$F$7:$FS$306,146,FALSE))</f>
        <v>0</v>
      </c>
      <c r="FK252" s="99">
        <f>IF(ISNA(VLOOKUP($A252,'[2]1516 Exp_Rev Access'!$F$7:$FS$306,147,FALSE)),"",VLOOKUP($A252,'[2]1516 Exp_Rev Access'!$F$7:$FS$306,147,FALSE))</f>
        <v>0</v>
      </c>
      <c r="FL252" s="99">
        <f>IF(ISNA(VLOOKUP($A252,'[2]1516 Exp_Rev Access'!$F$7:$FS$306,148,FALSE)),"",VLOOKUP($A252,'[2]1516 Exp_Rev Access'!$F$7:$FS$306,148,FALSE))</f>
        <v>0</v>
      </c>
      <c r="FM252" s="99">
        <f>IF(ISNA(VLOOKUP($A252,'[2]1516 Exp_Rev Access'!$F$7:$FS$306,149,FALSE)),"",VLOOKUP($A252,'[2]1516 Exp_Rev Access'!$F$7:$FS$306,149,FALSE))</f>
        <v>0</v>
      </c>
      <c r="FN252" s="99">
        <f>IF(ISNA(VLOOKUP($A252,'[2]1516 Exp_Rev Access'!$F$7:$FS$306,150,FALSE)),"",VLOOKUP($A252,'[2]1516 Exp_Rev Access'!$F$7:$FS$306,150,FALSE))</f>
        <v>0</v>
      </c>
      <c r="FO252" s="99">
        <f>IF(ISNA(VLOOKUP($A252,'[2]1516 Exp_Rev Access'!$F$7:$FS$306,151,FALSE)),"",VLOOKUP($A252,'[2]1516 Exp_Rev Access'!$F$7:$FS$306,151,FALSE))</f>
        <v>0</v>
      </c>
      <c r="FP252" s="99">
        <f>IF(ISNA(VLOOKUP($A252,'[2]1516 Exp_Rev Access'!$F$7:$FS$306,152,FALSE)),"",VLOOKUP($A252,'[2]1516 Exp_Rev Access'!$F$7:$FS$306,152,FALSE))</f>
        <v>0</v>
      </c>
      <c r="FQ252" s="99">
        <f>IF(ISNA(VLOOKUP($A252,'[2]1516 Exp_Rev Access'!$F$7:$FS$306,153,FALSE)),"",VLOOKUP($A252,'[2]1516 Exp_Rev Access'!$F$7:$FS$306,153,FALSE))</f>
        <v>0</v>
      </c>
      <c r="FR252" s="101">
        <f t="shared" si="319"/>
        <v>230473.89</v>
      </c>
      <c r="FS252" s="72">
        <f t="shared" si="320"/>
        <v>7.7386224150245056E-2</v>
      </c>
      <c r="FT252" s="94">
        <f t="shared" si="321"/>
        <v>765.999368519011</v>
      </c>
      <c r="FU252" s="99">
        <f>IF(ISNA(VLOOKUP($A252,'[2]1516 Exp_Rev Access'!$F$7:$GB$306,154,FALSE)),"",VLOOKUP($A252,'[2]1516 Exp_Rev Access'!$F$7:$GB$306,154,FALSE))</f>
        <v>0</v>
      </c>
      <c r="FV252" s="99">
        <f>IF(ISNA(VLOOKUP($A252,'[2]1516 Exp_Rev Access'!$F$7:$GB$306,155,FALSE)),"",VLOOKUP($A252,'[2]1516 Exp_Rev Access'!$F$7:$GB$306,155,FALSE))</f>
        <v>0</v>
      </c>
      <c r="FW252" s="99">
        <f>IF(ISNA(VLOOKUP($A252,'[2]1516 Exp_Rev Access'!$F$7:$GB$306,156,FALSE)),"",VLOOKUP($A252,'[2]1516 Exp_Rev Access'!$F$7:$GB$306,156,FALSE))</f>
        <v>0</v>
      </c>
      <c r="FX252" s="99">
        <f>IF(ISNA(VLOOKUP($A252,'[2]1516 Exp_Rev Access'!$F$7:$GB$306,157,FALSE)),"",VLOOKUP($A252,'[2]1516 Exp_Rev Access'!$F$7:$GB$306,157,FALSE))</f>
        <v>0</v>
      </c>
      <c r="FY252" s="99">
        <f>IF(ISNA(VLOOKUP($A252,'[2]1516 Exp_Rev Access'!$F$7:$GB$306,158,FALSE)),"",VLOOKUP($A252,'[2]1516 Exp_Rev Access'!$F$7:$GB$306,158,FALSE))</f>
        <v>0</v>
      </c>
      <c r="FZ252" s="99">
        <f>IF(ISNA(VLOOKUP($A252,'[2]1516 Exp_Rev Access'!$F$7:$GB$306,159,FALSE)),"",VLOOKUP($A252,'[2]1516 Exp_Rev Access'!$F$7:$GB$306,159,FALSE))</f>
        <v>0</v>
      </c>
      <c r="GA252" s="99">
        <f>IF(ISNA(VLOOKUP($A252,'[2]1516 Exp_Rev Access'!$F$7:$GB$306,160,FALSE)),"",VLOOKUP($A252,'[2]1516 Exp_Rev Access'!$F$7:$GB$306,160,FALSE))</f>
        <v>0</v>
      </c>
      <c r="GB252" s="99">
        <f>IF(ISNA(VLOOKUP($A252,'[2]1516 Exp_Rev Access'!$F$7:$GB$306,161,FALSE)),"",VLOOKUP($A252,'[2]1516 Exp_Rev Access'!$F$7:$GB$306,161,FALSE))</f>
        <v>0</v>
      </c>
      <c r="GC252" s="99">
        <f>IF(ISNA(VLOOKUP($A252,'[2]1516 Exp_Rev Access'!$F$7:$GB$306,162,FALSE)),"",VLOOKUP($A252,'[2]1516 Exp_Rev Access'!$F$7:$GB$306,162,FALSE))</f>
        <v>0</v>
      </c>
      <c r="GD252" s="99">
        <f>IF(ISNA(VLOOKUP($A252,'[2]1516 Exp_Rev Access'!$F$7:$GB$306,163,FALSE)),"",VLOOKUP($A252,'[2]1516 Exp_Rev Access'!$F$7:$GB$306,163,FALSE))</f>
        <v>0</v>
      </c>
      <c r="GE252" s="99">
        <f>IF(ISNA(VLOOKUP($A252,'[2]1516 Exp_Rev Access'!$F$7:$GB$306,164,FALSE)),"",VLOOKUP($A252,'[2]1516 Exp_Rev Access'!$F$7:$GB$306,164,FALSE))</f>
        <v>0</v>
      </c>
      <c r="GF252" s="99">
        <f>IF(ISNA(VLOOKUP($A252,'[2]1516 Exp_Rev Access'!$F$7:$GB$306,165,FALSE)),"",VLOOKUP($A252,'[2]1516 Exp_Rev Access'!$F$7:$GB$306,165,FALSE))</f>
        <v>0</v>
      </c>
      <c r="GG252" s="99">
        <f>IF(ISNA(VLOOKUP($A252,'[2]1516 Exp_Rev Access'!$F$7:$GB$306,166,FALSE)),"",VLOOKUP($A252,'[2]1516 Exp_Rev Access'!$F$7:$GB$306,166,FALSE))</f>
        <v>0</v>
      </c>
      <c r="GH252" s="99">
        <f>IF(ISNA(VLOOKUP($A252,'[2]1516 Exp_Rev Access'!$F$7:$GB$306,167,FALSE)),"",VLOOKUP($A252,'[2]1516 Exp_Rev Access'!$F$7:$GB$306,167,FALSE))</f>
        <v>0</v>
      </c>
      <c r="GI252" s="99">
        <f>IF(ISNA(VLOOKUP($A252,'[2]1516 Exp_Rev Access'!$F$7:$GB$306,168,FALSE)),"",VLOOKUP($A252,'[2]1516 Exp_Rev Access'!$F$7:$GB$306,168,FALSE))</f>
        <v>0</v>
      </c>
      <c r="GJ252" s="99">
        <f>IF(ISNA(VLOOKUP($A252,'[2]1516 Exp_Rev Access'!$F$7:$GB$306,169,FALSE)),"",VLOOKUP($A252,'[2]1516 Exp_Rev Access'!$F$7:$GB$306,169,FALSE))</f>
        <v>0</v>
      </c>
      <c r="GK252" s="99">
        <f>IF(ISNA(VLOOKUP($A252,'[2]1516 Exp_Rev Access'!$F$7:$GB$306,170,FALSE)),"",VLOOKUP($A252,'[2]1516 Exp_Rev Access'!$F$7:$GB$306,170,FALSE))</f>
        <v>0</v>
      </c>
      <c r="GL252" s="99">
        <f>IF(ISNA(VLOOKUP($A252,'[2]1516 Exp_Rev Access'!$F$7:$GB$306,171,FALSE)),"",VLOOKUP($A252,'[2]1516 Exp_Rev Access'!$F$7:$GB$306,171,FALSE))</f>
        <v>0</v>
      </c>
      <c r="GM252" s="99">
        <f>IF(ISNA(VLOOKUP($A252,'[2]1516 Exp_Rev Access'!$F$7:$GB$306,172,FALSE)),"",VLOOKUP($A252,'[2]1516 Exp_Rev Access'!$F$7:$GB$306,172,FALSE))</f>
        <v>0</v>
      </c>
      <c r="GN252" s="99">
        <f>IF(ISNA(VLOOKUP($A252,'[2]1516 Exp_Rev Access'!$F$7:$GB$306,173,FALSE)),"",VLOOKUP($A252,'[2]1516 Exp_Rev Access'!$F$7:$GB$306,173,FALSE))</f>
        <v>0</v>
      </c>
      <c r="GO252" s="99">
        <f>IF(ISNA(VLOOKUP($A252,'[2]1516 Exp_Rev Access'!$F$7:$GB$306,174,FALSE)),"",VLOOKUP($A252,'[2]1516 Exp_Rev Access'!$F$7:$GB$306,174,FALSE))</f>
        <v>0</v>
      </c>
      <c r="GP252" s="99">
        <f>IF(ISNA(VLOOKUP($A252,'[2]1516 Exp_Rev Access'!$F$7:$GB$306,175,FALSE)),"",VLOOKUP($A252,'[2]1516 Exp_Rev Access'!$F$7:$GB$306,175,FALSE))</f>
        <v>0</v>
      </c>
      <c r="GQ252" s="99">
        <f>IF(ISNA(VLOOKUP($A252,'[2]1516 Exp_Rev Access'!$F$7:$GB$306,176,FALSE)),"",VLOOKUP($A252,'[2]1516 Exp_Rev Access'!$F$7:$GB$306,176,FALSE))</f>
        <v>0</v>
      </c>
      <c r="GR252" s="99">
        <f>IF(ISNA(VLOOKUP($A252,'[2]1516 Exp_Rev Access'!$F$7:$GB$306,177,FALSE)),"",VLOOKUP($A252,'[2]1516 Exp_Rev Access'!$F$7:$GB$306,177,FALSE))</f>
        <v>0</v>
      </c>
      <c r="GS252" s="99">
        <f>IF(ISNA(VLOOKUP($A252,'[2]1516 Exp_Rev Access'!$F$7:$GB$306,178,FALSE)),"",VLOOKUP($A252,'[2]1516 Exp_Rev Access'!$F$7:$GB$306,178,FALSE))</f>
        <v>0</v>
      </c>
      <c r="GT252" s="101">
        <f t="shared" si="322"/>
        <v>0</v>
      </c>
      <c r="GU252" s="72"/>
      <c r="GV252" s="84">
        <f t="shared" si="324"/>
        <v>0</v>
      </c>
    </row>
    <row r="253" spans="1:207" customFormat="1" ht="12" customHeight="1" x14ac:dyDescent="0.2">
      <c r="A253" s="96" t="s">
        <v>607</v>
      </c>
      <c r="B253" s="69" t="s">
        <v>608</v>
      </c>
      <c r="C253" s="80">
        <f>IF(ISNA(VLOOKUP($A253,'[2]1516 enrollment_Rev_Exp by size'!$A$6:$G$320,3,FALSE)),"",VLOOKUP($A253,'[2]1516 enrollment_Rev_Exp by size'!$A$6:$G$320,3,FALSE))</f>
        <v>319.44000000000005</v>
      </c>
      <c r="D253" s="97">
        <v>4344946.4400000004</v>
      </c>
      <c r="E253" s="80">
        <f t="shared" si="302"/>
        <v>4344946.4399999995</v>
      </c>
      <c r="F253" s="80">
        <f t="shared" si="303"/>
        <v>0</v>
      </c>
      <c r="G253" s="98">
        <f>IF(ISNA(VLOOKUP($A253,'[2]1516 Exp_Rev Access'!$F$7:$FS$306,2,FALSE)),"",VLOOKUP($A253,'[2]1516 Exp_Rev Access'!$F$7:$FS$306,2,FALSE))</f>
        <v>635370.76</v>
      </c>
      <c r="H253" s="98">
        <f>IF(ISNA(VLOOKUP($A253,'[2]1516 Exp_Rev Access'!$F$7:$FS$306,3,FALSE)),"",VLOOKUP($A253,'[2]1516 Exp_Rev Access'!$F$7:$FS$306,3,FALSE))</f>
        <v>0</v>
      </c>
      <c r="I253" s="98">
        <f>IF(ISNA(VLOOKUP($A253,'[2]1516 Exp_Rev Access'!$F$7:$FS$306,4,FALSE)),"",VLOOKUP($A253,'[2]1516 Exp_Rev Access'!$F$7:$FS$306,4,FALSE))</f>
        <v>0</v>
      </c>
      <c r="J253" s="98">
        <f>IF(ISNA(VLOOKUP($A253,'[2]1516 Exp_Rev Access'!$F$7:$FS$306,5,FALSE)),"",VLOOKUP($A253,'[2]1516 Exp_Rev Access'!$F$7:$FS$306,5,FALSE))</f>
        <v>122689.39</v>
      </c>
      <c r="K253" s="98">
        <f>IF(ISNA(VLOOKUP($A253,'[2]1516 Exp_Rev Access'!$F$7:$FS$306,6,FALSE)),"",VLOOKUP($A253,'[2]1516 Exp_Rev Access'!$F$7:$FS$306,6,FALSE))</f>
        <v>0</v>
      </c>
      <c r="L253" s="98">
        <f>IF(ISNA(VLOOKUP($A253,'[2]1516 Exp_Rev Access'!$F$7:$FS$306,7,FALSE)),"",VLOOKUP($A253,'[2]1516 Exp_Rev Access'!$F$7:$FS$306,7,FALSE))</f>
        <v>0</v>
      </c>
      <c r="M253" s="90">
        <f t="shared" si="304"/>
        <v>758060.15</v>
      </c>
      <c r="N253" s="72">
        <f t="shared" si="305"/>
        <v>0.17446938885626401</v>
      </c>
      <c r="O253" s="73">
        <f t="shared" si="306"/>
        <v>2373.0908777861255</v>
      </c>
      <c r="P253" s="99">
        <f>IF(ISNA(VLOOKUP($A253,'[2]1516 Exp_Rev Access'!$F$7:$FS$306,8,FALSE)),"",VLOOKUP($A253,'[2]1516 Exp_Rev Access'!$F$7:$FS$306,8,FALSE))</f>
        <v>510</v>
      </c>
      <c r="Q253" s="99">
        <f>IF(ISNA(VLOOKUP($A253,'[2]1516 Exp_Rev Access'!$F$7:$FS$306,9,FALSE)),"",VLOOKUP($A253,'[2]1516 Exp_Rev Access'!$F$7:$FS$306,9,FALSE))</f>
        <v>0</v>
      </c>
      <c r="R253" s="99">
        <f>IF(ISNA(VLOOKUP($A253,'[2]1516 Exp_Rev Access'!$F$7:$FS$306,10,FALSE)),"",VLOOKUP($A253,'[2]1516 Exp_Rev Access'!$F$7:$FS$306,10,FALSE))</f>
        <v>0</v>
      </c>
      <c r="S253" s="99">
        <f>IF(ISNA(VLOOKUP($A253,'[2]1516 Exp_Rev Access'!$F$7:$FS$306,11,FALSE)),"",VLOOKUP($A253,'[2]1516 Exp_Rev Access'!$F$7:$FS$306,11,FALSE))</f>
        <v>0</v>
      </c>
      <c r="T253" s="99">
        <f>IF(ISNA(VLOOKUP($A253,'[2]1516 Exp_Rev Access'!$F$7:$FS$306,12,FALSE)),"",VLOOKUP($A253,'[2]1516 Exp_Rev Access'!$F$7:$FS$306,12,FALSE))</f>
        <v>0</v>
      </c>
      <c r="U253" s="99">
        <f>IF(ISNA(VLOOKUP($A253,'[2]1516 Exp_Rev Access'!$F$7:$FS$306,13,FALSE)),"",VLOOKUP($A253,'[2]1516 Exp_Rev Access'!$F$7:$FS$306,13,FALSE))</f>
        <v>0</v>
      </c>
      <c r="V253" s="99">
        <f>IF(ISNA(VLOOKUP($A253,'[2]1516 Exp_Rev Access'!$F$7:$FS$306,14,FALSE)),"",VLOOKUP($A253,'[2]1516 Exp_Rev Access'!$F$7:$FS$306,14,FALSE))</f>
        <v>0</v>
      </c>
      <c r="W253" s="99">
        <f>IF(ISNA(VLOOKUP($A253,'[2]1516 Exp_Rev Access'!$F$7:$FS$306,15,FALSE)),"",VLOOKUP($A253,'[2]1516 Exp_Rev Access'!$F$7:$FS$306,15,FALSE))</f>
        <v>0</v>
      </c>
      <c r="X253" s="99">
        <f>IF(ISNA(VLOOKUP($A253,'[2]1516 Exp_Rev Access'!$F$7:$FS$306,16,FALSE)),"",VLOOKUP($A253,'[2]1516 Exp_Rev Access'!$F$7:$FS$306,16,FALSE))</f>
        <v>1044.24</v>
      </c>
      <c r="Y253" s="99">
        <f>IF(ISNA(VLOOKUP($A253,'[2]1516 Exp_Rev Access'!$F$7:$FS$306,17,FALSE)),"",VLOOKUP($A253,'[2]1516 Exp_Rev Access'!$F$7:$FS$306,17,FALSE))</f>
        <v>0</v>
      </c>
      <c r="Z253" s="99">
        <f>IF(ISNA(VLOOKUP($A253,'[2]1516 Exp_Rev Access'!$F$7:$FS$306,18,FALSE)),"",VLOOKUP($A253,'[2]1516 Exp_Rev Access'!$F$7:$FS$306,18,FALSE))</f>
        <v>0</v>
      </c>
      <c r="AA253" s="99">
        <f>IF(ISNA(VLOOKUP($A253,'[2]1516 Exp_Rev Access'!$F$7:$FS$306,19,FALSE)),"",VLOOKUP($A253,'[2]1516 Exp_Rev Access'!$F$7:$FS$306,19,FALSE))</f>
        <v>0</v>
      </c>
      <c r="AB253" s="99">
        <f>IF(ISNA(VLOOKUP($A253,'[2]1516 Exp_Rev Access'!$F$7:$FS$306,20,FALSE)),"",VLOOKUP($A253,'[2]1516 Exp_Rev Access'!$F$7:$FS$306,20,FALSE))</f>
        <v>271.76</v>
      </c>
      <c r="AC253" s="99">
        <f>IF(ISNA(VLOOKUP($A253,'[2]1516 Exp_Rev Access'!$F$7:$FS$306,21,FALSE)),"",VLOOKUP($A253,'[2]1516 Exp_Rev Access'!$F$7:$FS$306,21,FALSE))</f>
        <v>17612.16</v>
      </c>
      <c r="AD253" s="99">
        <f>IF(ISNA(VLOOKUP($A253,'[2]1516 Exp_Rev Access'!$F$7:$FS$306,22,FALSE)),"",VLOOKUP($A253,'[2]1516 Exp_Rev Access'!$F$7:$FS$306,22,FALSE))</f>
        <v>3184.37</v>
      </c>
      <c r="AE253" s="99">
        <f>IF(ISNA(VLOOKUP($A253,'[2]1516 Exp_Rev Access'!$F$7:$FS$306,23,FALSE)),"",VLOOKUP($A253,'[2]1516 Exp_Rev Access'!$F$7:$FS$306,23,FALSE))</f>
        <v>0</v>
      </c>
      <c r="AF253" s="99">
        <f>IF(ISNA(VLOOKUP($A253,'[2]1516 Exp_Rev Access'!$F$7:$FS$306,24,FALSE)),"",VLOOKUP($A253,'[2]1516 Exp_Rev Access'!$F$7:$FS$306,24,FALSE))</f>
        <v>3824.66</v>
      </c>
      <c r="AG253" s="99">
        <f>IF(ISNA(VLOOKUP($A253,'[2]1516 Exp_Rev Access'!$F$7:$FS$306,25,FALSE)),"",VLOOKUP($A253,'[2]1516 Exp_Rev Access'!$F$7:$FS$306,25,FALSE))</f>
        <v>405.31</v>
      </c>
      <c r="AH253" s="98">
        <f>IF(ISNA(VLOOKUP($A253,'[2]1516 Exp_Rev Access'!$F$7:$FS$306,26,FALSE)),"",VLOOKUP($A253,'[2]1516 Exp_Rev Access'!$F$7:$FS$306,26,FALSE))</f>
        <v>0</v>
      </c>
      <c r="AI253" s="98">
        <f>IF(ISNA(VLOOKUP($A253,'[2]1516 Exp_Rev Access'!$F$7:$FS$306,27,FALSE)),"",VLOOKUP($A253,'[2]1516 Exp_Rev Access'!$F$7:$FS$306,27,FALSE))</f>
        <v>0</v>
      </c>
      <c r="AJ253" s="98">
        <f>IF(ISNA(VLOOKUP($A253,'[2]1516 Exp_Rev Access'!$F$7:$FS$306,28,FALSE)),"",VLOOKUP($A253,'[2]1516 Exp_Rev Access'!$F$7:$FS$306,28,FALSE))</f>
        <v>1846.87</v>
      </c>
      <c r="AK253" s="98">
        <f>IF(ISNA(VLOOKUP($A253,'[2]1516 Exp_Rev Access'!$F$7:$FS$306,29,FALSE)),"",VLOOKUP($A253,'[2]1516 Exp_Rev Access'!$F$7:$FS$306,29,FALSE))</f>
        <v>127.76</v>
      </c>
      <c r="AL253" s="100">
        <f t="shared" si="307"/>
        <v>28827.129999999997</v>
      </c>
      <c r="AM253" s="72">
        <f t="shared" si="308"/>
        <v>6.6346341429239794E-3</v>
      </c>
      <c r="AN253" s="94">
        <f t="shared" si="309"/>
        <v>90.242705985474558</v>
      </c>
      <c r="AO253" s="99">
        <f>IF(ISNA(VLOOKUP($A253,'[2]1516 Exp_Rev Access'!$F$7:$GB$306,30,FALSE)),"",VLOOKUP($A253,'[2]1516 Exp_Rev Access'!$F$7:$FS$306,30,FALSE))</f>
        <v>2379692.0499999998</v>
      </c>
      <c r="AP253" s="99">
        <f>IF(ISNA(VLOOKUP($A253,'[2]1516 Exp_Rev Access'!$F$7:$GB$306,31,FALSE)),"",VLOOKUP($A253,'[2]1516 Exp_Rev Access'!$F$7:$FS$306,31,FALSE))</f>
        <v>43476.76</v>
      </c>
      <c r="AQ253" s="99">
        <f>IF(ISNA(VLOOKUP($A253,'[2]1516 Exp_Rev Access'!$F$7:$GB$306,32,FALSE)),"",VLOOKUP($A253,'[2]1516 Exp_Rev Access'!$F$7:$FS$306,32,FALSE))</f>
        <v>72668.2</v>
      </c>
      <c r="AR253" s="99">
        <f>IF(ISNA(VLOOKUP($A253,'[2]1516 Exp_Rev Access'!$F$7:$GB$306,33,FALSE)),"",VLOOKUP($A253,'[2]1516 Exp_Rev Access'!$F$7:$FS$306,33,FALSE))</f>
        <v>59408.11</v>
      </c>
      <c r="AS253" s="99">
        <f>IF(ISNA(VLOOKUP($A253,'[2]1516 Exp_Rev Access'!$F$7:$GB$306,34,FALSE)),"",VLOOKUP($A253,'[2]1516 Exp_Rev Access'!$F$7:$FS$306,34,FALSE))</f>
        <v>0</v>
      </c>
      <c r="AT253" s="101">
        <f t="shared" si="310"/>
        <v>2555245.1199999996</v>
      </c>
      <c r="AU253" s="72">
        <f t="shared" si="311"/>
        <v>0.58809588456054696</v>
      </c>
      <c r="AV253" s="94">
        <f t="shared" si="312"/>
        <v>7999.1394941146982</v>
      </c>
      <c r="AW253" s="99">
        <f>IF(ISNA(VLOOKUP($A253,'[2]1516 Exp_Rev Access'!$F$7:$GB$306,35,FALSE)),"",VLOOKUP($A253,'[2]1516 Exp_Rev Access'!$F$7:$GB$306,35,FALSE))</f>
        <v>7051</v>
      </c>
      <c r="AX253" s="99">
        <f>IF(ISNA(VLOOKUP($A253,'[2]1516 Exp_Rev Access'!$F$7:$GB$306,36,FALSE)),"",VLOOKUP($A253,'[2]1516 Exp_Rev Access'!$F$7:$GB$306,36,FALSE))</f>
        <v>255186.9</v>
      </c>
      <c r="AY253" s="99">
        <f>IF(ISNA(VLOOKUP($A253,'[2]1516 Exp_Rev Access'!$F$7:$GB$306,37,FALSE)),"",VLOOKUP($A253,'[2]1516 Exp_Rev Access'!$F$7:$GB$306,37,FALSE))</f>
        <v>27859.07</v>
      </c>
      <c r="AZ253" s="99">
        <f>IF(ISNA(VLOOKUP($A253,'[2]1516 Exp_Rev Access'!$F$7:$GB$306,38,FALSE)),"",VLOOKUP($A253,'[2]1516 Exp_Rev Access'!$F$7:$GB$306,38,FALSE))</f>
        <v>0</v>
      </c>
      <c r="BA253" s="99">
        <f>IF(ISNA(VLOOKUP($A253,'[2]1516 Exp_Rev Access'!$F$7:$GB$306,39,FALSE)),"",VLOOKUP($A253,'[2]1516 Exp_Rev Access'!$F$7:$GB$306,39,FALSE))</f>
        <v>0</v>
      </c>
      <c r="BB253" s="99">
        <f>IF(ISNA(VLOOKUP($A253,'[2]1516 Exp_Rev Access'!$F$7:$GB$306,40,FALSE)),"",VLOOKUP($A253,'[2]1516 Exp_Rev Access'!$F$7:$GB$306,40,FALSE))</f>
        <v>91615.54</v>
      </c>
      <c r="BC253" s="99">
        <f>IF(ISNA(VLOOKUP($A253,'[2]1516 Exp_Rev Access'!$F$7:$GB$306,41,FALSE)),"",VLOOKUP($A253,'[2]1516 Exp_Rev Access'!$F$7:$GB$306,41,FALSE))</f>
        <v>0</v>
      </c>
      <c r="BD253" s="99">
        <f>IF(ISNA(VLOOKUP($A253,'[2]1516 Exp_Rev Access'!$F$7:$GB$306,42,FALSE)),"",VLOOKUP($A253,'[2]1516 Exp_Rev Access'!$F$7:$GB$306,42,FALSE))</f>
        <v>800</v>
      </c>
      <c r="BE253" s="99">
        <f>IF(ISNA(VLOOKUP($A253,'[2]1516 Exp_Rev Access'!$F$7:$GB$306,43,FALSE)),"",VLOOKUP($A253,'[2]1516 Exp_Rev Access'!$F$7:$GB$306,43,FALSE))</f>
        <v>0</v>
      </c>
      <c r="BF253" s="99">
        <f>IF(ISNA(VLOOKUP($A253,'[2]1516 Exp_Rev Access'!$F$7:$GB$306,44,FALSE)),"",VLOOKUP($A253,'[2]1516 Exp_Rev Access'!$F$7:$GB$306,44,FALSE))</f>
        <v>0</v>
      </c>
      <c r="BG253" s="99">
        <f>IF(ISNA(VLOOKUP($A253,'[2]1516 Exp_Rev Access'!$F$7:$GB$306,45,FALSE)),"",VLOOKUP($A253,'[2]1516 Exp_Rev Access'!$F$7:$GB$306,45,FALSE))</f>
        <v>2953.06</v>
      </c>
      <c r="BH253" s="99">
        <f>IF(ISNA(VLOOKUP($A253,'[2]1516 Exp_Rev Access'!$F$7:$GB$306,46,FALSE)),"",VLOOKUP($A253,'[2]1516 Exp_Rev Access'!$F$7:$GB$306,46,FALSE))</f>
        <v>0</v>
      </c>
      <c r="BI253" s="99">
        <f>IF(ISNA(VLOOKUP($A253,'[2]1516 Exp_Rev Access'!$F$7:$GB$306,47,FALSE)),"",VLOOKUP($A253,'[2]1516 Exp_Rev Access'!$F$7:$GB$306,47,FALSE))</f>
        <v>2294.27</v>
      </c>
      <c r="BJ253" s="99">
        <f>IF(ISNA(VLOOKUP($A253,'[2]1516 Exp_Rev Access'!$F$7:$GB$306,48,FALSE)),"",VLOOKUP($A253,'[2]1516 Exp_Rev Access'!$F$7:$GB$306,48,FALSE))</f>
        <v>222312.7</v>
      </c>
      <c r="BK253" s="99">
        <f>IF(ISNA(VLOOKUP($A253,'[2]1516 Exp_Rev Access'!$F$7:$GB$306,49,FALSE)),"",VLOOKUP($A253,'[2]1516 Exp_Rev Access'!$F$7:$GB$306,49,FALSE))</f>
        <v>0</v>
      </c>
      <c r="BL253" s="99">
        <f>IF(ISNA(VLOOKUP($A253,'[2]1516 Exp_Rev Access'!$F$7:$GB$306,50,FALSE)),"",VLOOKUP($A253,'[2]1516 Exp_Rev Access'!$F$7:$GB$306,50,FALSE))</f>
        <v>1157.54</v>
      </c>
      <c r="BM253" s="99">
        <f>IF(ISNA(VLOOKUP($A253,'[2]1516 Exp_Rev Access'!$F$7:$GB$306,51,FALSE)),"",VLOOKUP($A253,'[2]1516 Exp_Rev Access'!$F$7:$GB$306,51,FALSE))</f>
        <v>0</v>
      </c>
      <c r="BN253" s="99">
        <f>IF(ISNA(VLOOKUP($A253,'[2]1516 Exp_Rev Access'!$F$7:$GB$306,52,FALSE)),"",VLOOKUP($A253,'[2]1516 Exp_Rev Access'!$F$7:$GB$306,52,FALSE))</f>
        <v>0</v>
      </c>
      <c r="BO253" s="99">
        <f>IF(ISNA(VLOOKUP($A253,'[2]1516 Exp_Rev Access'!$F$7:$GB$306,53,FALSE)),"",VLOOKUP($A253,'[2]1516 Exp_Rev Access'!$F$7:$GB$306,53,FALSE))</f>
        <v>0</v>
      </c>
      <c r="BP253" s="99">
        <f>IF(ISNA(VLOOKUP($A253,'[2]1516 Exp_Rev Access'!$F$7:$GB$306,54,FALSE)),"",VLOOKUP($A253,'[2]1516 Exp_Rev Access'!$F$7:$GB$306,54,FALSE))</f>
        <v>0</v>
      </c>
      <c r="BQ253" s="99">
        <f>IF(ISNA(VLOOKUP($A253,'[2]1516 Exp_Rev Access'!$F$7:$GB$306,55,FALSE)),"",VLOOKUP($A253,'[2]1516 Exp_Rev Access'!$F$7:$GB$306,55,FALSE))</f>
        <v>0</v>
      </c>
      <c r="BR253" s="99">
        <f>IF(ISNA(VLOOKUP($A253,'[2]1516 Exp_Rev Access'!$F$7:$GB$306,56,FALSE)),"",VLOOKUP($A253,'[2]1516 Exp_Rev Access'!$F$7:$GB$306,56,FALSE))</f>
        <v>0</v>
      </c>
      <c r="BS253" s="99">
        <f>IF(ISNA(VLOOKUP($A253,'[2]1516 Exp_Rev Access'!$F$7:$GB$306,57,FALSE)),"",VLOOKUP($A253,'[2]1516 Exp_Rev Access'!$F$7:$GB$306,57,FALSE))</f>
        <v>0</v>
      </c>
      <c r="BT253" s="99">
        <f>IF(ISNA(VLOOKUP($A253,'[2]1516 Exp_Rev Access'!$F$7:$GB$306,58,FALSE)),"",VLOOKUP($A253,'[2]1516 Exp_Rev Access'!$F$7:$GB$306,58,FALSE))</f>
        <v>0</v>
      </c>
      <c r="BU253" s="102">
        <f t="shared" si="313"/>
        <v>611230.08000000007</v>
      </c>
      <c r="BV253" s="72">
        <f t="shared" si="314"/>
        <v>0.14067609081966037</v>
      </c>
      <c r="BW253" s="94">
        <f t="shared" si="315"/>
        <v>1913.442524417731</v>
      </c>
      <c r="BX253" s="99">
        <f>IF(ISNA(VLOOKUP($A253,'[2]1516 Exp_Rev Access'!$F$7:$GB$306,59,FALSE)),"",VLOOKUP($A253,'[2]1516 Exp_Rev Access'!$F$7:$GB$306,59,FALSE))</f>
        <v>0</v>
      </c>
      <c r="BY253" s="99">
        <f>IF(ISNA(VLOOKUP($A253,'[2]1516 Exp_Rev Access'!$F$7:$GB$306,60,FALSE)),"",VLOOKUP($A253,'[2]1516 Exp_Rev Access'!$F$7:$GB$306,60,FALSE))</f>
        <v>0</v>
      </c>
      <c r="BZ253" s="99">
        <f>IF(ISNA(VLOOKUP($A253,'[2]1516 Exp_Rev Access'!$F$7:$GB$306,61,FALSE)),"",VLOOKUP($A253,'[2]1516 Exp_Rev Access'!$F$7:$GB$306,61,FALSE))</f>
        <v>0</v>
      </c>
      <c r="CA253" s="99">
        <f>IF(ISNA(VLOOKUP($A253,'[2]1516 Exp_Rev Access'!$F$7:$GB$306,62,FALSE)),"",VLOOKUP($A253,'[2]1516 Exp_Rev Access'!$F$7:$GB$306,62,FALSE))</f>
        <v>0</v>
      </c>
      <c r="CB253" s="99">
        <f>IF(ISNA(VLOOKUP($A253,'[2]1516 Exp_Rev Access'!$F$7:$GB$306,63,FALSE)),"",VLOOKUP($A253,'[2]1516 Exp_Rev Access'!$F$7:$GB$306,63,FALSE))</f>
        <v>22500.37</v>
      </c>
      <c r="CC253" s="99">
        <f>IF(ISNA(VLOOKUP($A253,'[2]1516 Exp_Rev Access'!$F$7:$GB$306,64,FALSE)),"",VLOOKUP($A253,'[2]1516 Exp_Rev Access'!$F$7:$GB$306,64,FALSE))</f>
        <v>0</v>
      </c>
      <c r="CD253" s="101">
        <f t="shared" si="316"/>
        <v>22500.37</v>
      </c>
      <c r="CE253" s="72">
        <f t="shared" si="327"/>
        <v>5.1785149277927571E-3</v>
      </c>
      <c r="CF253" s="103">
        <f t="shared" si="328"/>
        <v>70.436920861507616</v>
      </c>
      <c r="CG253" s="99">
        <f>IF(ISNA(VLOOKUP($A253,'[2]1516 Exp_Rev Access'!$F$7:$GB$306,65,FALSE)),"",VLOOKUP($A253,'[2]1516 Exp_Rev Access'!$F$7:$GB$306,65,FALSE))</f>
        <v>0</v>
      </c>
      <c r="CH253" s="99">
        <f>IF(ISNA(VLOOKUP($A253,'[2]1516 Exp_Rev Access'!$F$7:$GB$306,66,FALSE)),"",VLOOKUP($A253,'[2]1516 Exp_Rev Access'!$F$7:$GB$306,66,FALSE))</f>
        <v>0</v>
      </c>
      <c r="CI253" s="99">
        <f>IF(ISNA(VLOOKUP($A253,'[2]1516 Exp_Rev Access'!$F$7:$GB$306,67,FALSE)),"",VLOOKUP($A253,'[2]1516 Exp_Rev Access'!$F$7:$GB$306,67,FALSE))</f>
        <v>0</v>
      </c>
      <c r="CJ253" s="99">
        <f>IF(ISNA(VLOOKUP($A253,'[2]1516 Exp_Rev Access'!$F$7:$GB$306,68,FALSE)),"",VLOOKUP($A253,'[2]1516 Exp_Rev Access'!$F$7:$GB$306,68,FALSE))</f>
        <v>0</v>
      </c>
      <c r="CK253" s="99">
        <f>IF(ISNA(VLOOKUP($A253,'[2]1516 Exp_Rev Access'!$F$7:$GB$306,69,FALSE)),"",VLOOKUP($A253,'[2]1516 Exp_Rev Access'!$F$7:$GB$306,69,FALSE))</f>
        <v>0</v>
      </c>
      <c r="CL253" s="99">
        <f>IF(ISNA(VLOOKUP($A253,'[2]1516 Exp_Rev Access'!$F$7:$GB$306,70,FALSE)),"",VLOOKUP($A253,'[2]1516 Exp_Rev Access'!$F$7:$GB$306,70,FALSE))</f>
        <v>0</v>
      </c>
      <c r="CM253" s="99">
        <f>IF(ISNA(VLOOKUP($A253,'[2]1516 Exp_Rev Access'!$F$7:$GB$306,71,FALSE)),"",VLOOKUP($A253,'[2]1516 Exp_Rev Access'!$F$7:$GB$306,71,FALSE))</f>
        <v>0</v>
      </c>
      <c r="CN253" s="99">
        <f>IF(ISNA(VLOOKUP($A253,'[2]1516 Exp_Rev Access'!$F$7:$GB$306,72,FALSE)),"",VLOOKUP($A253,'[2]1516 Exp_Rev Access'!$F$7:$GB$306,72,FALSE))</f>
        <v>0</v>
      </c>
      <c r="CO253" s="99">
        <f>IF(ISNA(VLOOKUP($A253,'[2]1516 Exp_Rev Access'!$F$7:$GB$306,73,FALSE)),"",VLOOKUP($A253,'[2]1516 Exp_Rev Access'!$F$7:$GB$306,73,FALSE))</f>
        <v>0</v>
      </c>
      <c r="CP253" s="99">
        <f>IF(ISNA(VLOOKUP($A253,'[2]1516 Exp_Rev Access'!$F$7:$GB$306,74,FALSE)),"",VLOOKUP($A253,'[2]1516 Exp_Rev Access'!$F$7:$GB$306,74,FALSE))</f>
        <v>87034.37</v>
      </c>
      <c r="CQ253" s="99">
        <f>IF(ISNA(VLOOKUP($A253,'[2]1516 Exp_Rev Access'!$F$7:$GB$306,75,FALSE)),"",VLOOKUP($A253,'[2]1516 Exp_Rev Access'!$F$7:$GB$306,75,FALSE))</f>
        <v>0</v>
      </c>
      <c r="CR253" s="99">
        <f>IF(ISNA(VLOOKUP($A253,'[2]1516 Exp_Rev Access'!$F$7:$GB$306,76,FALSE)),"",VLOOKUP($A253,'[2]1516 Exp_Rev Access'!$F$7:$GB$306,76,FALSE))</f>
        <v>3021</v>
      </c>
      <c r="CS253" s="99">
        <f>IF(ISNA(VLOOKUP($A253,'[2]1516 Exp_Rev Access'!$F$7:$GB$306,77,FALSE)),"",VLOOKUP($A253,'[2]1516 Exp_Rev Access'!$F$7:$GB$306,77,FALSE))</f>
        <v>0</v>
      </c>
      <c r="CT253" s="99">
        <f>IF(ISNA(VLOOKUP($A253,'[2]1516 Exp_Rev Access'!$F$7:$GB$306,78,FALSE)),"",VLOOKUP($A253,'[2]1516 Exp_Rev Access'!$F$7:$GB$306,78,FALSE))</f>
        <v>135063.64000000001</v>
      </c>
      <c r="CU253" s="99">
        <f>IF(ISNA(VLOOKUP($A253,'[2]1516 Exp_Rev Access'!$F$7:$GB$306,79,FALSE)),"",VLOOKUP($A253,'[2]1516 Exp_Rev Access'!$F$7:$GB$306,79,FALSE))</f>
        <v>21836</v>
      </c>
      <c r="CV253" s="99">
        <f>IF(ISNA(VLOOKUP($A253,'[2]1516 Exp_Rev Access'!$F$7:$GB$306,80,FALSE)),"",VLOOKUP($A253,'[2]1516 Exp_Rev Access'!$F$7:$GB$306,80,FALSE))</f>
        <v>0</v>
      </c>
      <c r="CW253" s="99">
        <f>IF(ISNA(VLOOKUP($A253,'[2]1516 Exp_Rev Access'!$F$7:$GB$306,81,FALSE)),"",VLOOKUP($A253,'[2]1516 Exp_Rev Access'!$F$7:$GB$306,81,FALSE))</f>
        <v>0</v>
      </c>
      <c r="CX253" s="99">
        <f>IF(ISNA(VLOOKUP($A253,'[2]1516 Exp_Rev Access'!$F$7:$GB$306,82,FALSE)),"",VLOOKUP($A253,'[2]1516 Exp_Rev Access'!$F$7:$GB$306,82,FALSE))</f>
        <v>0</v>
      </c>
      <c r="CY253" s="99">
        <f>IF(ISNA(VLOOKUP($A253,'[2]1516 Exp_Rev Access'!$F$7:$GB$306,83,FALSE)),"",VLOOKUP($A253,'[2]1516 Exp_Rev Access'!$F$7:$GB$306,83,FALSE))</f>
        <v>0</v>
      </c>
      <c r="CZ253" s="99">
        <f>IF(ISNA(VLOOKUP($A253,'[2]1516 Exp_Rev Access'!$F$7:$GB$306,84,FALSE)),"",VLOOKUP($A253,'[2]1516 Exp_Rev Access'!$F$7:$GB$306,84,FALSE))</f>
        <v>0</v>
      </c>
      <c r="DA253" s="99">
        <f>IF(ISNA(VLOOKUP($A253,'[2]1516 Exp_Rev Access'!$F$7:$GB$306,85,FALSE)),"",VLOOKUP($A253,'[2]1516 Exp_Rev Access'!$F$7:$GB$306,85,FALSE))</f>
        <v>0</v>
      </c>
      <c r="DB253" s="99">
        <f>IF(ISNA(VLOOKUP($A253,'[2]1516 Exp_Rev Access'!$F$7:$GB$306,86,FALSE)),"",VLOOKUP($A253,'[2]1516 Exp_Rev Access'!$F$7:$GB$306,86,FALSE))</f>
        <v>0</v>
      </c>
      <c r="DC253" s="99">
        <f>IF(ISNA(VLOOKUP($A253,'[2]1516 Exp_Rev Access'!$F$7:$GB$306,87,FALSE)),"",VLOOKUP($A253,'[2]1516 Exp_Rev Access'!$F$7:$GB$306,87,FALSE))</f>
        <v>0</v>
      </c>
      <c r="DD253" s="99">
        <f>IF(ISNA(VLOOKUP($A253,'[2]1516 Exp_Rev Access'!$F$7:$GB$306,88,FALSE)),"",VLOOKUP($A253,'[2]1516 Exp_Rev Access'!$F$7:$GB$306,88,FALSE))</f>
        <v>0</v>
      </c>
      <c r="DE253" s="99">
        <f>IF(ISNA(VLOOKUP($A253,'[2]1516 Exp_Rev Access'!$F$7:$GB$306,89,FALSE)),"",VLOOKUP($A253,'[2]1516 Exp_Rev Access'!$F$7:$GB$306,89,FALSE))</f>
        <v>0</v>
      </c>
      <c r="DF253" s="99">
        <f>IF(ISNA(VLOOKUP($A253,'[2]1516 Exp_Rev Access'!$F$7:$GB$306,90,FALSE)),"",VLOOKUP($A253,'[2]1516 Exp_Rev Access'!$F$7:$GB$306,90,FALSE))</f>
        <v>0</v>
      </c>
      <c r="DG253" s="99">
        <f>IF(ISNA(VLOOKUP($A253,'[2]1516 Exp_Rev Access'!$F$7:$GB$306,91,FALSE)),"",VLOOKUP($A253,'[2]1516 Exp_Rev Access'!$F$7:$GB$306,91,FALSE))</f>
        <v>0</v>
      </c>
      <c r="DH253" s="99">
        <f>IF(ISNA(VLOOKUP($A253,'[2]1516 Exp_Rev Access'!$F$7:$GB$306,92,FALSE)),"",VLOOKUP($A253,'[2]1516 Exp_Rev Access'!$F$7:$GB$306,92,FALSE))</f>
        <v>97981.96</v>
      </c>
      <c r="DI253" s="99">
        <f>IF(ISNA(VLOOKUP($A253,'[2]1516 Exp_Rev Access'!$F$7:$GB$306,93,FALSE)),"",VLOOKUP($A253,'[2]1516 Exp_Rev Access'!$F$7:$GB$306,93,FALSE))</f>
        <v>0</v>
      </c>
      <c r="DJ253" s="99">
        <f>IF(ISNA(VLOOKUP($A253,'[2]1516 Exp_Rev Access'!$F$7:$GB$306,94,FALSE)),"",VLOOKUP($A253,'[2]1516 Exp_Rev Access'!$F$7:$GB$306,94,FALSE))</f>
        <v>0</v>
      </c>
      <c r="DK253" s="99">
        <f>IF(ISNA(VLOOKUP($A253,'[2]1516 Exp_Rev Access'!$F$7:$GB$306,95,FALSE)),"",VLOOKUP($A253,'[2]1516 Exp_Rev Access'!$F$7:$GB$306,95,FALSE))</f>
        <v>0</v>
      </c>
      <c r="DL253" s="99">
        <f>IF(ISNA(VLOOKUP($A253,'[2]1516 Exp_Rev Access'!$F$7:$GB$306,96,FALSE)),"",VLOOKUP($A253,'[2]1516 Exp_Rev Access'!$F$7:$GB$306,96,FALSE))</f>
        <v>0</v>
      </c>
      <c r="DM253" s="99">
        <f>IF(ISNA(VLOOKUP($A253,'[2]1516 Exp_Rev Access'!$F$7:$GB$306,97,FALSE)),"",VLOOKUP($A253,'[2]1516 Exp_Rev Access'!$F$7:$GB$306,97,FALSE))</f>
        <v>0</v>
      </c>
      <c r="DN253" s="99">
        <f>IF(ISNA(VLOOKUP($A253,'[2]1516 Exp_Rev Access'!$F$7:$GB$306,98,FALSE)),"",VLOOKUP($A253,'[2]1516 Exp_Rev Access'!$F$7:$GB$306,98,FALSE))</f>
        <v>0</v>
      </c>
      <c r="DO253" s="99">
        <f>IF(ISNA(VLOOKUP($A253,'[2]1516 Exp_Rev Access'!$F$7:$GB$306,99,FALSE)),"",VLOOKUP($A253,'[2]1516 Exp_Rev Access'!$F$7:$GB$306,99,FALSE))</f>
        <v>0</v>
      </c>
      <c r="DP253" s="99">
        <f>IF(ISNA(VLOOKUP($A253,'[2]1516 Exp_Rev Access'!$F$7:$GB$306,100,FALSE)),"",VLOOKUP($A253,'[2]1516 Exp_Rev Access'!$F$7:$GB$306,100,FALSE))</f>
        <v>0</v>
      </c>
      <c r="DQ253" s="99">
        <f>IF(ISNA(VLOOKUP($A253,'[2]1516 Exp_Rev Access'!$F$7:$GB$306,101,FALSE)),"",VLOOKUP($A253,'[2]1516 Exp_Rev Access'!$F$7:$GB$306,101,FALSE))</f>
        <v>0</v>
      </c>
      <c r="DR253" s="99">
        <f>IF(ISNA(VLOOKUP($A253,'[2]1516 Exp_Rev Access'!$F$7:$GB$306,102,FALSE)),"",VLOOKUP($A253,'[2]1516 Exp_Rev Access'!$F$7:$GB$306,102,FALSE))</f>
        <v>0</v>
      </c>
      <c r="DS253" s="99">
        <f>IF(ISNA(VLOOKUP($A253,'[2]1516 Exp_Rev Access'!$F$7:$GB$306,103,FALSE)),"",VLOOKUP($A253,'[2]1516 Exp_Rev Access'!$F$7:$GB$306,103,FALSE))</f>
        <v>0</v>
      </c>
      <c r="DT253" s="99">
        <f>IF(ISNA(VLOOKUP($A253,'[2]1516 Exp_Rev Access'!$F$7:$GB$306,104,FALSE)),"",VLOOKUP($A253,'[2]1516 Exp_Rev Access'!$F$7:$GB$306,104,FALSE))</f>
        <v>0</v>
      </c>
      <c r="DU253" s="99">
        <f>IF(ISNA(VLOOKUP($A253,'[2]1516 Exp_Rev Access'!$F$7:$GB$306,105,FALSE)),"",VLOOKUP($A253,'[2]1516 Exp_Rev Access'!$F$7:$GB$306,105,FALSE))</f>
        <v>0</v>
      </c>
      <c r="DV253" s="99">
        <f>IF(ISNA(VLOOKUP($A253,'[2]1516 Exp_Rev Access'!$F$7:$GB$306,106,FALSE)),"",VLOOKUP($A253,'[2]1516 Exp_Rev Access'!$F$7:$GB$306,106,FALSE))</f>
        <v>0</v>
      </c>
      <c r="DW253" s="99">
        <f>IF(ISNA(VLOOKUP($A253,'[2]1516 Exp_Rev Access'!$F$7:$GB$306,107,FALSE)),"",VLOOKUP($A253,'[2]1516 Exp_Rev Access'!$F$7:$GB$306,107,FALSE))</f>
        <v>0</v>
      </c>
      <c r="DX253" s="99">
        <f>IF(ISNA(VLOOKUP($A253,'[2]1516 Exp_Rev Access'!$F$7:$GB$306,108,FALSE)),"",VLOOKUP($A253,'[2]1516 Exp_Rev Access'!$F$7:$GB$306,108,FALSE))</f>
        <v>7258.42</v>
      </c>
      <c r="DY253" s="99">
        <f>IF(ISNA(VLOOKUP($A253,'[2]1516 Exp_Rev Access'!$F$7:$GB$306,109,FALSE)),"",VLOOKUP($A253,'[2]1516 Exp_Rev Access'!$F$7:$GB$306,109,FALSE))</f>
        <v>0</v>
      </c>
      <c r="DZ253" s="99">
        <f>IF(ISNA(VLOOKUP($A253,'[2]1516 Exp_Rev Access'!$F$7:$GB$306,110,FALSE)),"",VLOOKUP($A253,'[2]1516 Exp_Rev Access'!$F$7:$GB$306,110,FALSE))</f>
        <v>0</v>
      </c>
      <c r="EA253" s="99">
        <f>IF(ISNA(VLOOKUP($A253,'[2]1516 Exp_Rev Access'!$F$7:$GB$306,111,FALSE)),"",VLOOKUP($A253,'[2]1516 Exp_Rev Access'!$F$7:$GB$306,111,FALSE))</f>
        <v>0</v>
      </c>
      <c r="EB253" s="99">
        <f>IF(ISNA(VLOOKUP($A253,'[2]1516 Exp_Rev Access'!$F$7:$GB$306,112,FALSE)),"",VLOOKUP($A253,'[2]1516 Exp_Rev Access'!$F$7:$GB$306,112,FALSE))</f>
        <v>0</v>
      </c>
      <c r="EC253" s="99">
        <f>IF(ISNA(VLOOKUP($A253,'[2]1516 Exp_Rev Access'!$F$7:$GB$306,113,FALSE)),"",VLOOKUP($A253,'[2]1516 Exp_Rev Access'!$F$7:$GB$306,113,FALSE))</f>
        <v>0</v>
      </c>
      <c r="ED253" s="99">
        <f>IF(ISNA(VLOOKUP($A253,'[2]1516 Exp_Rev Access'!$F$7:$GB$306,114,FALSE)),"",VLOOKUP($A253,'[2]1516 Exp_Rev Access'!$F$7:$GB$306,114,FALSE))</f>
        <v>0</v>
      </c>
      <c r="EE253" s="99">
        <f>IF(ISNA(VLOOKUP($A253,'[2]1516 Exp_Rev Access'!$F$7:$GB$306,115,FALSE)),"",VLOOKUP($A253,'[2]1516 Exp_Rev Access'!$F$7:$GB$306,115,FALSE))</f>
        <v>0</v>
      </c>
      <c r="EF253" s="99">
        <f>IF(ISNA(VLOOKUP($A253,'[2]1516 Exp_Rev Access'!$F$7:$GB$306,116,FALSE)),"",VLOOKUP($A253,'[2]1516 Exp_Rev Access'!$F$7:$GB$306,116,FALSE))</f>
        <v>0</v>
      </c>
      <c r="EG253" s="99">
        <f>IF(ISNA(VLOOKUP($A253,'[2]1516 Exp_Rev Access'!$F$7:$GB$306,117,FALSE)),"",VLOOKUP($A253,'[2]1516 Exp_Rev Access'!$F$7:$GB$306,117,FALSE))</f>
        <v>0</v>
      </c>
      <c r="EH253" s="99">
        <f>IF(ISNA(VLOOKUP($A253,'[2]1516 Exp_Rev Access'!$F$7:$GB$306,118,FALSE)),"",VLOOKUP($A253,'[2]1516 Exp_Rev Access'!$F$7:$GB$306,118,FALSE))</f>
        <v>0</v>
      </c>
      <c r="EI253" s="99">
        <f>IF(ISNA(VLOOKUP($A253,'[2]1516 Exp_Rev Access'!$F$7:$GB$306,119,FALSE)),"",VLOOKUP($A253,'[2]1516 Exp_Rev Access'!$F$7:$GB$306,119,FALSE))</f>
        <v>0</v>
      </c>
      <c r="EJ253" s="99">
        <f>IF(ISNA(VLOOKUP($A253,'[2]1516 Exp_Rev Access'!$F$7:$GB$306,120,FALSE)),"",VLOOKUP($A253,'[2]1516 Exp_Rev Access'!$F$7:$GB$306,120,FALSE))</f>
        <v>0</v>
      </c>
      <c r="EK253" s="99">
        <f>IF(ISNA(VLOOKUP($A253,'[2]1516 Exp_Rev Access'!$F$7:$GB$306,121,FALSE)),"",VLOOKUP($A253,'[2]1516 Exp_Rev Access'!$F$7:$GB$306,121,FALSE))</f>
        <v>0</v>
      </c>
      <c r="EL253" s="99">
        <f>IF(ISNA(VLOOKUP($A253,'[2]1516 Exp_Rev Access'!$F$7:$GB$306,122,FALSE)),"",VLOOKUP($A253,'[2]1516 Exp_Rev Access'!$F$7:$GB$306,122,FALSE))</f>
        <v>0</v>
      </c>
      <c r="EM253" s="99">
        <f>IF(ISNA(VLOOKUP($A253,'[2]1516 Exp_Rev Access'!$F$7:$GB$306,123,FALSE)),"",VLOOKUP($A253,'[2]1516 Exp_Rev Access'!$F$7:$GB$306,123,FALSE))</f>
        <v>0</v>
      </c>
      <c r="EN253" s="99">
        <f>IF(ISNA(VLOOKUP($A253,'[2]1516 Exp_Rev Access'!$F$7:$GB$306,124,FALSE)),"",VLOOKUP($A253,'[2]1516 Exp_Rev Access'!$F$7:$GB$306,124,FALSE))</f>
        <v>0</v>
      </c>
      <c r="EO253" s="99">
        <f>IF(ISNA(VLOOKUP($A253,'[2]1516 Exp_Rev Access'!$F$7:$GB$306,125,FALSE)),"",VLOOKUP($A253,'[2]1516 Exp_Rev Access'!$F$7:$GB$306,125,FALSE))</f>
        <v>0</v>
      </c>
      <c r="EP253" s="99">
        <f>IF(ISNA(VLOOKUP($A253,'[2]1516 Exp_Rev Access'!$F$7:$GB$306,126,FALSE)),"",VLOOKUP($A253,'[2]1516 Exp_Rev Access'!$F$7:$GB$306,126,FALSE))</f>
        <v>0</v>
      </c>
      <c r="EQ253" s="99">
        <f>IF(ISNA(VLOOKUP($A253,'[2]1516 Exp_Rev Access'!$F$7:$GB$306,127,FALSE)),"",VLOOKUP($A253,'[2]1516 Exp_Rev Access'!$F$7:$GB$306,127,FALSE))</f>
        <v>0</v>
      </c>
      <c r="ER253" s="99">
        <f>IF(ISNA(VLOOKUP($A253,'[2]1516 Exp_Rev Access'!$F$7:$GB$306,128,FALSE)),"",VLOOKUP($A253,'[2]1516 Exp_Rev Access'!$F$7:$GB$306,128,FALSE))</f>
        <v>0</v>
      </c>
      <c r="ES253" s="99">
        <f>IF(ISNA(VLOOKUP($A253,'[2]1516 Exp_Rev Access'!$F$7:$GB$306,129,FALSE)),"",VLOOKUP($A253,'[2]1516 Exp_Rev Access'!$F$7:$GB$306,129,FALSE))</f>
        <v>0</v>
      </c>
      <c r="ET253" s="99">
        <f>IF(ISNA(VLOOKUP($A253,'[2]1516 Exp_Rev Access'!$F$7:$GB$306,130,FALSE)),"",VLOOKUP($A253,'[2]1516 Exp_Rev Access'!$F$7:$GB$306,130,FALSE))</f>
        <v>0</v>
      </c>
      <c r="EU253" s="99">
        <f>IF(ISNA(VLOOKUP($A253,'[2]1516 Exp_Rev Access'!$F$7:$GB$306,131,FALSE)),"",VLOOKUP($A253,'[2]1516 Exp_Rev Access'!$F$7:$GB$306,131,FALSE))</f>
        <v>1117.49</v>
      </c>
      <c r="EV253" s="99">
        <f>IF(ISNA(VLOOKUP($A253,'[2]1516 Exp_Rev Access'!$F$7:$GB$306,132,FALSE)),"",VLOOKUP($A253,'[2]1516 Exp_Rev Access'!$F$7:$GB$306,132,FALSE))</f>
        <v>0</v>
      </c>
      <c r="EW253" s="99">
        <f>IF(ISNA(VLOOKUP($A253,'[2]1516 Exp_Rev Access'!$F$7:$GB$306,133,FALSE)),"",VLOOKUP($A253,'[2]1516 Exp_Rev Access'!$F$7:$GB$306,133,FALSE))</f>
        <v>0</v>
      </c>
      <c r="EX253" s="99">
        <f>IF(ISNA(VLOOKUP($A253,'[2]1516 Exp_Rev Access'!$F$7:$GB$306,134,FALSE)),"",VLOOKUP($A253,'[2]1516 Exp_Rev Access'!$F$7:$GB$306,134,FALSE))</f>
        <v>0</v>
      </c>
      <c r="EY253" s="99">
        <f>IF(ISNA(VLOOKUP($A253,'[2]1516 Exp_Rev Access'!$F$7:$GB$306,135,FALSE)),"",VLOOKUP($A253,'[2]1516 Exp_Rev Access'!$F$7:$GB$306,135,FALSE))</f>
        <v>0</v>
      </c>
      <c r="EZ253" s="99">
        <f>IF(ISNA(VLOOKUP($A253,'[2]1516 Exp_Rev Access'!$F$7:$GB$306,136,FALSE)),"",VLOOKUP($A253,'[2]1516 Exp_Rev Access'!$F$7:$GB$306,136,FALSE))</f>
        <v>0</v>
      </c>
      <c r="FA253" s="99">
        <f>IF(ISNA(VLOOKUP($A253,'[2]1516 Exp_Rev Access'!$F$7:$GB$306,137,FALSE)),"",VLOOKUP($A253,'[2]1516 Exp_Rev Access'!$F$7:$GB$306,137,FALSE))</f>
        <v>0</v>
      </c>
      <c r="FB253" s="99">
        <f>IF(ISNA(VLOOKUP($A253,'[2]1516 Exp_Rev Access'!$F$7:$GB$306,138,FALSE)),"",VLOOKUP($A253,'[2]1516 Exp_Rev Access'!$F$7:$GB$306,138,FALSE))</f>
        <v>0</v>
      </c>
      <c r="FC253" s="99">
        <f>IF(ISNA(VLOOKUP($A253,'[2]1516 Exp_Rev Access'!$F$7:$GB$306,139,FALSE)),"",VLOOKUP($A253,'[2]1516 Exp_Rev Access'!$F$7:$GB$306,139,FALSE))</f>
        <v>0</v>
      </c>
      <c r="FD253" s="99">
        <f>IF(ISNA(VLOOKUP($A253,'[2]1516 Exp_Rev Access'!$F$7:$FS$306,140,FALSE)),"",VLOOKUP($A253,'[2]1516 Exp_Rev Access'!$F$7:$FS$306,140,FALSE))</f>
        <v>0</v>
      </c>
      <c r="FE253" s="99">
        <f>IF(ISNA(VLOOKUP($A253,'[2]1516 Exp_Rev Access'!$F$7:$FS$306,141,FALSE)),"",VLOOKUP($A253,'[2]1516 Exp_Rev Access'!$F$7:$FS$306,141,FALSE))</f>
        <v>0</v>
      </c>
      <c r="FF253" s="99">
        <f>IF(ISNA(VLOOKUP($A253,'[2]1516 Exp_Rev Access'!$F$7:$FS$306,142,FALSE)),"",VLOOKUP($A253,'[2]1516 Exp_Rev Access'!$F$7:$FS$306,142,FALSE))</f>
        <v>0</v>
      </c>
      <c r="FG253" s="99">
        <f>IF(ISNA(VLOOKUP($A253,'[2]1516 Exp_Rev Access'!$F$7:$FS$306,143,FALSE)),"",VLOOKUP($A253,'[2]1516 Exp_Rev Access'!$F$7:$FS$306,143,FALSE))</f>
        <v>0</v>
      </c>
      <c r="FH253" s="99">
        <f>IF(ISNA(VLOOKUP($A253,'[2]1516 Exp_Rev Access'!$F$7:$FS$306,144,FALSE)),"",VLOOKUP($A253,'[2]1516 Exp_Rev Access'!$F$7:$FS$306,144,FALSE))</f>
        <v>0</v>
      </c>
      <c r="FI253" s="99">
        <f>IF(ISNA(VLOOKUP($A253,'[2]1516 Exp_Rev Access'!$F$7:$FS$306,145,FALSE)),"",VLOOKUP($A253,'[2]1516 Exp_Rev Access'!$F$7:$FS$306,145,FALSE))</f>
        <v>0</v>
      </c>
      <c r="FJ253" s="99">
        <f>IF(ISNA(VLOOKUP($A253,'[2]1516 Exp_Rev Access'!$F$7:$FS$306,146,FALSE)),"",VLOOKUP($A253,'[2]1516 Exp_Rev Access'!$F$7:$FS$306,146,FALSE))</f>
        <v>0</v>
      </c>
      <c r="FK253" s="99">
        <f>IF(ISNA(VLOOKUP($A253,'[2]1516 Exp_Rev Access'!$F$7:$FS$306,147,FALSE)),"",VLOOKUP($A253,'[2]1516 Exp_Rev Access'!$F$7:$FS$306,147,FALSE))</f>
        <v>0</v>
      </c>
      <c r="FL253" s="99">
        <f>IF(ISNA(VLOOKUP($A253,'[2]1516 Exp_Rev Access'!$F$7:$FS$306,148,FALSE)),"",VLOOKUP($A253,'[2]1516 Exp_Rev Access'!$F$7:$FS$306,148,FALSE))</f>
        <v>0</v>
      </c>
      <c r="FM253" s="99">
        <f>IF(ISNA(VLOOKUP($A253,'[2]1516 Exp_Rev Access'!$F$7:$FS$306,149,FALSE)),"",VLOOKUP($A253,'[2]1516 Exp_Rev Access'!$F$7:$FS$306,149,FALSE))</f>
        <v>0</v>
      </c>
      <c r="FN253" s="99">
        <f>IF(ISNA(VLOOKUP($A253,'[2]1516 Exp_Rev Access'!$F$7:$FS$306,150,FALSE)),"",VLOOKUP($A253,'[2]1516 Exp_Rev Access'!$F$7:$FS$306,150,FALSE))</f>
        <v>0</v>
      </c>
      <c r="FO253" s="99">
        <f>IF(ISNA(VLOOKUP($A253,'[2]1516 Exp_Rev Access'!$F$7:$FS$306,151,FALSE)),"",VLOOKUP($A253,'[2]1516 Exp_Rev Access'!$F$7:$FS$306,151,FALSE))</f>
        <v>0</v>
      </c>
      <c r="FP253" s="99">
        <f>IF(ISNA(VLOOKUP($A253,'[2]1516 Exp_Rev Access'!$F$7:$FS$306,152,FALSE)),"",VLOOKUP($A253,'[2]1516 Exp_Rev Access'!$F$7:$FS$306,152,FALSE))</f>
        <v>0</v>
      </c>
      <c r="FQ253" s="99">
        <f>IF(ISNA(VLOOKUP($A253,'[2]1516 Exp_Rev Access'!$F$7:$FS$306,153,FALSE)),"",VLOOKUP($A253,'[2]1516 Exp_Rev Access'!$F$7:$FS$306,153,FALSE))</f>
        <v>13806.05</v>
      </c>
      <c r="FR253" s="101">
        <f t="shared" si="319"/>
        <v>367118.93</v>
      </c>
      <c r="FS253" s="72">
        <f t="shared" si="320"/>
        <v>8.4493315411271211E-2</v>
      </c>
      <c r="FT253" s="94">
        <f t="shared" si="321"/>
        <v>1149.257857500626</v>
      </c>
      <c r="FU253" s="99">
        <f>IF(ISNA(VLOOKUP($A253,'[2]1516 Exp_Rev Access'!$F$7:$GB$306,154,FALSE)),"",VLOOKUP($A253,'[2]1516 Exp_Rev Access'!$F$7:$GB$306,154,FALSE))</f>
        <v>0</v>
      </c>
      <c r="FV253" s="99">
        <f>IF(ISNA(VLOOKUP($A253,'[2]1516 Exp_Rev Access'!$F$7:$GB$306,155,FALSE)),"",VLOOKUP($A253,'[2]1516 Exp_Rev Access'!$F$7:$GB$306,155,FALSE))</f>
        <v>0</v>
      </c>
      <c r="FW253" s="99">
        <f>IF(ISNA(VLOOKUP($A253,'[2]1516 Exp_Rev Access'!$F$7:$GB$306,156,FALSE)),"",VLOOKUP($A253,'[2]1516 Exp_Rev Access'!$F$7:$GB$306,156,FALSE))</f>
        <v>0</v>
      </c>
      <c r="FX253" s="99">
        <f>IF(ISNA(VLOOKUP($A253,'[2]1516 Exp_Rev Access'!$F$7:$GB$306,157,FALSE)),"",VLOOKUP($A253,'[2]1516 Exp_Rev Access'!$F$7:$GB$306,157,FALSE))</f>
        <v>0</v>
      </c>
      <c r="FY253" s="99">
        <f>IF(ISNA(VLOOKUP($A253,'[2]1516 Exp_Rev Access'!$F$7:$GB$306,158,FALSE)),"",VLOOKUP($A253,'[2]1516 Exp_Rev Access'!$F$7:$GB$306,158,FALSE))</f>
        <v>0</v>
      </c>
      <c r="FZ253" s="99">
        <f>IF(ISNA(VLOOKUP($A253,'[2]1516 Exp_Rev Access'!$F$7:$GB$306,159,FALSE)),"",VLOOKUP($A253,'[2]1516 Exp_Rev Access'!$F$7:$GB$306,159,FALSE))</f>
        <v>0</v>
      </c>
      <c r="GA253" s="99">
        <f>IF(ISNA(VLOOKUP($A253,'[2]1516 Exp_Rev Access'!$F$7:$GB$306,160,FALSE)),"",VLOOKUP($A253,'[2]1516 Exp_Rev Access'!$F$7:$GB$306,160,FALSE))</f>
        <v>0</v>
      </c>
      <c r="GB253" s="99">
        <f>IF(ISNA(VLOOKUP($A253,'[2]1516 Exp_Rev Access'!$F$7:$GB$306,161,FALSE)),"",VLOOKUP($A253,'[2]1516 Exp_Rev Access'!$F$7:$GB$306,161,FALSE))</f>
        <v>0</v>
      </c>
      <c r="GC253" s="99">
        <f>IF(ISNA(VLOOKUP($A253,'[2]1516 Exp_Rev Access'!$F$7:$GB$306,162,FALSE)),"",VLOOKUP($A253,'[2]1516 Exp_Rev Access'!$F$7:$GB$306,162,FALSE))</f>
        <v>0</v>
      </c>
      <c r="GD253" s="99">
        <f>IF(ISNA(VLOOKUP($A253,'[2]1516 Exp_Rev Access'!$F$7:$GB$306,163,FALSE)),"",VLOOKUP($A253,'[2]1516 Exp_Rev Access'!$F$7:$GB$306,163,FALSE))</f>
        <v>0</v>
      </c>
      <c r="GE253" s="99">
        <f>IF(ISNA(VLOOKUP($A253,'[2]1516 Exp_Rev Access'!$F$7:$GB$306,164,FALSE)),"",VLOOKUP($A253,'[2]1516 Exp_Rev Access'!$F$7:$GB$306,164,FALSE))</f>
        <v>0</v>
      </c>
      <c r="GF253" s="99">
        <f>IF(ISNA(VLOOKUP($A253,'[2]1516 Exp_Rev Access'!$F$7:$GB$306,165,FALSE)),"",VLOOKUP($A253,'[2]1516 Exp_Rev Access'!$F$7:$GB$306,165,FALSE))</f>
        <v>0</v>
      </c>
      <c r="GG253" s="99">
        <f>IF(ISNA(VLOOKUP($A253,'[2]1516 Exp_Rev Access'!$F$7:$GB$306,166,FALSE)),"",VLOOKUP($A253,'[2]1516 Exp_Rev Access'!$F$7:$GB$306,166,FALSE))</f>
        <v>0</v>
      </c>
      <c r="GH253" s="99">
        <f>IF(ISNA(VLOOKUP($A253,'[2]1516 Exp_Rev Access'!$F$7:$GB$306,167,FALSE)),"",VLOOKUP($A253,'[2]1516 Exp_Rev Access'!$F$7:$GB$306,167,FALSE))</f>
        <v>0</v>
      </c>
      <c r="GI253" s="99">
        <f>IF(ISNA(VLOOKUP($A253,'[2]1516 Exp_Rev Access'!$F$7:$GB$306,168,FALSE)),"",VLOOKUP($A253,'[2]1516 Exp_Rev Access'!$F$7:$GB$306,168,FALSE))</f>
        <v>0</v>
      </c>
      <c r="GJ253" s="99">
        <f>IF(ISNA(VLOOKUP($A253,'[2]1516 Exp_Rev Access'!$F$7:$GB$306,169,FALSE)),"",VLOOKUP($A253,'[2]1516 Exp_Rev Access'!$F$7:$GB$306,169,FALSE))</f>
        <v>0</v>
      </c>
      <c r="GK253" s="99">
        <f>IF(ISNA(VLOOKUP($A253,'[2]1516 Exp_Rev Access'!$F$7:$GB$306,170,FALSE)),"",VLOOKUP($A253,'[2]1516 Exp_Rev Access'!$F$7:$GB$306,170,FALSE))</f>
        <v>1964.66</v>
      </c>
      <c r="GL253" s="99">
        <f>IF(ISNA(VLOOKUP($A253,'[2]1516 Exp_Rev Access'!$F$7:$GB$306,171,FALSE)),"",VLOOKUP($A253,'[2]1516 Exp_Rev Access'!$F$7:$GB$306,171,FALSE))</f>
        <v>0</v>
      </c>
      <c r="GM253" s="99">
        <f>IF(ISNA(VLOOKUP($A253,'[2]1516 Exp_Rev Access'!$F$7:$GB$306,172,FALSE)),"",VLOOKUP($A253,'[2]1516 Exp_Rev Access'!$F$7:$GB$306,172,FALSE))</f>
        <v>0</v>
      </c>
      <c r="GN253" s="99">
        <f>IF(ISNA(VLOOKUP($A253,'[2]1516 Exp_Rev Access'!$F$7:$GB$306,173,FALSE)),"",VLOOKUP($A253,'[2]1516 Exp_Rev Access'!$F$7:$GB$306,173,FALSE))</f>
        <v>0</v>
      </c>
      <c r="GO253" s="99">
        <f>IF(ISNA(VLOOKUP($A253,'[2]1516 Exp_Rev Access'!$F$7:$GB$306,174,FALSE)),"",VLOOKUP($A253,'[2]1516 Exp_Rev Access'!$F$7:$GB$306,174,FALSE))</f>
        <v>0</v>
      </c>
      <c r="GP253" s="99">
        <f>IF(ISNA(VLOOKUP($A253,'[2]1516 Exp_Rev Access'!$F$7:$GB$306,175,FALSE)),"",VLOOKUP($A253,'[2]1516 Exp_Rev Access'!$F$7:$GB$306,175,FALSE))</f>
        <v>0</v>
      </c>
      <c r="GQ253" s="99">
        <f>IF(ISNA(VLOOKUP($A253,'[2]1516 Exp_Rev Access'!$F$7:$GB$306,176,FALSE)),"",VLOOKUP($A253,'[2]1516 Exp_Rev Access'!$F$7:$GB$306,176,FALSE))</f>
        <v>0</v>
      </c>
      <c r="GR253" s="99">
        <f>IF(ISNA(VLOOKUP($A253,'[2]1516 Exp_Rev Access'!$F$7:$GB$306,177,FALSE)),"",VLOOKUP($A253,'[2]1516 Exp_Rev Access'!$F$7:$GB$306,177,FALSE))</f>
        <v>0</v>
      </c>
      <c r="GS253" s="99">
        <f>IF(ISNA(VLOOKUP($A253,'[2]1516 Exp_Rev Access'!$F$7:$GB$306,178,FALSE)),"",VLOOKUP($A253,'[2]1516 Exp_Rev Access'!$F$7:$GB$306,178,FALSE))</f>
        <v>0</v>
      </c>
      <c r="GT253" s="101">
        <f t="shared" si="322"/>
        <v>1964.66</v>
      </c>
      <c r="GU253" s="72">
        <f t="shared" si="326"/>
        <v>4.5217128154058438E-4</v>
      </c>
      <c r="GV253" s="84">
        <f t="shared" si="324"/>
        <v>6.1503255697470562</v>
      </c>
    </row>
    <row r="254" spans="1:207" customFormat="1" ht="12" customHeight="1" x14ac:dyDescent="0.2">
      <c r="A254" s="96" t="s">
        <v>609</v>
      </c>
      <c r="B254" s="69" t="s">
        <v>610</v>
      </c>
      <c r="C254" s="80">
        <f>IF(ISNA(VLOOKUP($A254,'[2]1516 enrollment_Rev_Exp by size'!$A$6:$G$320,3,FALSE)),"",VLOOKUP($A254,'[2]1516 enrollment_Rev_Exp by size'!$A$6:$G$320,3,FALSE))</f>
        <v>356.47999999999996</v>
      </c>
      <c r="D254" s="97">
        <v>4987565.92</v>
      </c>
      <c r="E254" s="80">
        <f t="shared" si="302"/>
        <v>4987565.9200000009</v>
      </c>
      <c r="F254" s="80">
        <f t="shared" si="303"/>
        <v>0</v>
      </c>
      <c r="G254" s="98">
        <f>IF(ISNA(VLOOKUP($A254,'[2]1516 Exp_Rev Access'!$F$7:$FS$306,2,FALSE)),"",VLOOKUP($A254,'[2]1516 Exp_Rev Access'!$F$7:$FS$306,2,FALSE))</f>
        <v>1022773.3</v>
      </c>
      <c r="H254" s="98">
        <f>IF(ISNA(VLOOKUP($A254,'[2]1516 Exp_Rev Access'!$F$7:$FS$306,3,FALSE)),"",VLOOKUP($A254,'[2]1516 Exp_Rev Access'!$F$7:$FS$306,3,FALSE))</f>
        <v>0</v>
      </c>
      <c r="I254" s="98">
        <f>IF(ISNA(VLOOKUP($A254,'[2]1516 Exp_Rev Access'!$F$7:$FS$306,4,FALSE)),"",VLOOKUP($A254,'[2]1516 Exp_Rev Access'!$F$7:$FS$306,4,FALSE))</f>
        <v>0</v>
      </c>
      <c r="J254" s="98">
        <f>IF(ISNA(VLOOKUP($A254,'[2]1516 Exp_Rev Access'!$F$7:$FS$306,5,FALSE)),"",VLOOKUP($A254,'[2]1516 Exp_Rev Access'!$F$7:$FS$306,5,FALSE))</f>
        <v>365.26</v>
      </c>
      <c r="K254" s="98">
        <f>IF(ISNA(VLOOKUP($A254,'[2]1516 Exp_Rev Access'!$F$7:$FS$306,6,FALSE)),"",VLOOKUP($A254,'[2]1516 Exp_Rev Access'!$F$7:$FS$306,6,FALSE))</f>
        <v>0</v>
      </c>
      <c r="L254" s="98">
        <f>IF(ISNA(VLOOKUP($A254,'[2]1516 Exp_Rev Access'!$F$7:$FS$306,7,FALSE)),"",VLOOKUP($A254,'[2]1516 Exp_Rev Access'!$F$7:$FS$306,7,FALSE))</f>
        <v>275.2</v>
      </c>
      <c r="M254" s="90">
        <f t="shared" si="304"/>
        <v>1023413.76</v>
      </c>
      <c r="N254" s="72">
        <f t="shared" si="305"/>
        <v>0.20519302930837252</v>
      </c>
      <c r="O254" s="73">
        <f t="shared" si="306"/>
        <v>2870.8868940754041</v>
      </c>
      <c r="P254" s="99">
        <f>IF(ISNA(VLOOKUP($A254,'[2]1516 Exp_Rev Access'!$F$7:$FS$306,8,FALSE)),"",VLOOKUP($A254,'[2]1516 Exp_Rev Access'!$F$7:$FS$306,8,FALSE))</f>
        <v>0</v>
      </c>
      <c r="Q254" s="99">
        <f>IF(ISNA(VLOOKUP($A254,'[2]1516 Exp_Rev Access'!$F$7:$FS$306,9,FALSE)),"",VLOOKUP($A254,'[2]1516 Exp_Rev Access'!$F$7:$FS$306,9,FALSE))</f>
        <v>0</v>
      </c>
      <c r="R254" s="99">
        <f>IF(ISNA(VLOOKUP($A254,'[2]1516 Exp_Rev Access'!$F$7:$FS$306,10,FALSE)),"",VLOOKUP($A254,'[2]1516 Exp_Rev Access'!$F$7:$FS$306,10,FALSE))</f>
        <v>0</v>
      </c>
      <c r="S254" s="99">
        <f>IF(ISNA(VLOOKUP($A254,'[2]1516 Exp_Rev Access'!$F$7:$FS$306,11,FALSE)),"",VLOOKUP($A254,'[2]1516 Exp_Rev Access'!$F$7:$FS$306,11,FALSE))</f>
        <v>0</v>
      </c>
      <c r="T254" s="99">
        <f>IF(ISNA(VLOOKUP($A254,'[2]1516 Exp_Rev Access'!$F$7:$FS$306,12,FALSE)),"",VLOOKUP($A254,'[2]1516 Exp_Rev Access'!$F$7:$FS$306,12,FALSE))</f>
        <v>8914</v>
      </c>
      <c r="U254" s="99">
        <f>IF(ISNA(VLOOKUP($A254,'[2]1516 Exp_Rev Access'!$F$7:$FS$306,13,FALSE)),"",VLOOKUP($A254,'[2]1516 Exp_Rev Access'!$F$7:$FS$306,13,FALSE))</f>
        <v>0</v>
      </c>
      <c r="V254" s="99">
        <f>IF(ISNA(VLOOKUP($A254,'[2]1516 Exp_Rev Access'!$F$7:$FS$306,14,FALSE)),"",VLOOKUP($A254,'[2]1516 Exp_Rev Access'!$F$7:$FS$306,14,FALSE))</f>
        <v>0</v>
      </c>
      <c r="W254" s="99">
        <f>IF(ISNA(VLOOKUP($A254,'[2]1516 Exp_Rev Access'!$F$7:$FS$306,15,FALSE)),"",VLOOKUP($A254,'[2]1516 Exp_Rev Access'!$F$7:$FS$306,15,FALSE))</f>
        <v>0</v>
      </c>
      <c r="X254" s="99">
        <f>IF(ISNA(VLOOKUP($A254,'[2]1516 Exp_Rev Access'!$F$7:$FS$306,16,FALSE)),"",VLOOKUP($A254,'[2]1516 Exp_Rev Access'!$F$7:$FS$306,16,FALSE))</f>
        <v>0</v>
      </c>
      <c r="Y254" s="99">
        <f>IF(ISNA(VLOOKUP($A254,'[2]1516 Exp_Rev Access'!$F$7:$FS$306,17,FALSE)),"",VLOOKUP($A254,'[2]1516 Exp_Rev Access'!$F$7:$FS$306,17,FALSE))</f>
        <v>20</v>
      </c>
      <c r="Z254" s="99">
        <f>IF(ISNA(VLOOKUP($A254,'[2]1516 Exp_Rev Access'!$F$7:$FS$306,18,FALSE)),"",VLOOKUP($A254,'[2]1516 Exp_Rev Access'!$F$7:$FS$306,18,FALSE))</f>
        <v>0</v>
      </c>
      <c r="AA254" s="99">
        <f>IF(ISNA(VLOOKUP($A254,'[2]1516 Exp_Rev Access'!$F$7:$FS$306,19,FALSE)),"",VLOOKUP($A254,'[2]1516 Exp_Rev Access'!$F$7:$FS$306,19,FALSE))</f>
        <v>0</v>
      </c>
      <c r="AB254" s="99">
        <f>IF(ISNA(VLOOKUP($A254,'[2]1516 Exp_Rev Access'!$F$7:$FS$306,20,FALSE)),"",VLOOKUP($A254,'[2]1516 Exp_Rev Access'!$F$7:$FS$306,20,FALSE))</f>
        <v>8308.6299999999992</v>
      </c>
      <c r="AC254" s="99">
        <f>IF(ISNA(VLOOKUP($A254,'[2]1516 Exp_Rev Access'!$F$7:$FS$306,21,FALSE)),"",VLOOKUP($A254,'[2]1516 Exp_Rev Access'!$F$7:$FS$306,21,FALSE))</f>
        <v>49017.8</v>
      </c>
      <c r="AD254" s="99">
        <f>IF(ISNA(VLOOKUP($A254,'[2]1516 Exp_Rev Access'!$F$7:$FS$306,22,FALSE)),"",VLOOKUP($A254,'[2]1516 Exp_Rev Access'!$F$7:$FS$306,22,FALSE))</f>
        <v>1234.83</v>
      </c>
      <c r="AE254" s="99">
        <f>IF(ISNA(VLOOKUP($A254,'[2]1516 Exp_Rev Access'!$F$7:$FS$306,23,FALSE)),"",VLOOKUP($A254,'[2]1516 Exp_Rev Access'!$F$7:$FS$306,23,FALSE))</f>
        <v>0</v>
      </c>
      <c r="AF254" s="99">
        <f>IF(ISNA(VLOOKUP($A254,'[2]1516 Exp_Rev Access'!$F$7:$FS$306,24,FALSE)),"",VLOOKUP($A254,'[2]1516 Exp_Rev Access'!$F$7:$FS$306,24,FALSE))</f>
        <v>31047.5</v>
      </c>
      <c r="AG254" s="99">
        <f>IF(ISNA(VLOOKUP($A254,'[2]1516 Exp_Rev Access'!$F$7:$FS$306,25,FALSE)),"",VLOOKUP($A254,'[2]1516 Exp_Rev Access'!$F$7:$FS$306,25,FALSE))</f>
        <v>817.61</v>
      </c>
      <c r="AH254" s="98">
        <f>IF(ISNA(VLOOKUP($A254,'[2]1516 Exp_Rev Access'!$F$7:$FS$306,26,FALSE)),"",VLOOKUP($A254,'[2]1516 Exp_Rev Access'!$F$7:$FS$306,26,FALSE))</f>
        <v>3480</v>
      </c>
      <c r="AI254" s="98">
        <f>IF(ISNA(VLOOKUP($A254,'[2]1516 Exp_Rev Access'!$F$7:$FS$306,27,FALSE)),"",VLOOKUP($A254,'[2]1516 Exp_Rev Access'!$F$7:$FS$306,27,FALSE))</f>
        <v>6965.14</v>
      </c>
      <c r="AJ254" s="98">
        <f>IF(ISNA(VLOOKUP($A254,'[2]1516 Exp_Rev Access'!$F$7:$FS$306,28,FALSE)),"",VLOOKUP($A254,'[2]1516 Exp_Rev Access'!$F$7:$FS$306,28,FALSE))</f>
        <v>11317.5</v>
      </c>
      <c r="AK254" s="98">
        <f>IF(ISNA(VLOOKUP($A254,'[2]1516 Exp_Rev Access'!$F$7:$FS$306,29,FALSE)),"",VLOOKUP($A254,'[2]1516 Exp_Rev Access'!$F$7:$FS$306,29,FALSE))</f>
        <v>7777.9</v>
      </c>
      <c r="AL254" s="100">
        <f t="shared" si="307"/>
        <v>128900.90999999999</v>
      </c>
      <c r="AM254" s="72">
        <f t="shared" si="308"/>
        <v>2.5844452397733923E-2</v>
      </c>
      <c r="AN254" s="94">
        <f t="shared" si="309"/>
        <v>361.59366584380609</v>
      </c>
      <c r="AO254" s="99">
        <f>IF(ISNA(VLOOKUP($A254,'[2]1516 Exp_Rev Access'!$F$7:$GB$306,30,FALSE)),"",VLOOKUP($A254,'[2]1516 Exp_Rev Access'!$F$7:$FS$306,30,FALSE))</f>
        <v>2782395.87</v>
      </c>
      <c r="AP254" s="99">
        <f>IF(ISNA(VLOOKUP($A254,'[2]1516 Exp_Rev Access'!$F$7:$GB$306,31,FALSE)),"",VLOOKUP($A254,'[2]1516 Exp_Rev Access'!$F$7:$FS$306,31,FALSE))</f>
        <v>34402.26</v>
      </c>
      <c r="AQ254" s="99">
        <f>IF(ISNA(VLOOKUP($A254,'[2]1516 Exp_Rev Access'!$F$7:$GB$306,32,FALSE)),"",VLOOKUP($A254,'[2]1516 Exp_Rev Access'!$F$7:$FS$306,32,FALSE))</f>
        <v>0</v>
      </c>
      <c r="AR254" s="99">
        <f>IF(ISNA(VLOOKUP($A254,'[2]1516 Exp_Rev Access'!$F$7:$GB$306,33,FALSE)),"",VLOOKUP($A254,'[2]1516 Exp_Rev Access'!$F$7:$FS$306,33,FALSE))</f>
        <v>0</v>
      </c>
      <c r="AS254" s="99">
        <f>IF(ISNA(VLOOKUP($A254,'[2]1516 Exp_Rev Access'!$F$7:$GB$306,34,FALSE)),"",VLOOKUP($A254,'[2]1516 Exp_Rev Access'!$F$7:$FS$306,34,FALSE))</f>
        <v>0</v>
      </c>
      <c r="AT254" s="101">
        <f t="shared" si="310"/>
        <v>2816798.13</v>
      </c>
      <c r="AU254" s="72">
        <f t="shared" si="311"/>
        <v>0.56476409037617292</v>
      </c>
      <c r="AV254" s="94">
        <f t="shared" si="312"/>
        <v>7901.7003197935373</v>
      </c>
      <c r="AW254" s="99">
        <f>IF(ISNA(VLOOKUP($A254,'[2]1516 Exp_Rev Access'!$F$7:$GB$306,35,FALSE)),"",VLOOKUP($A254,'[2]1516 Exp_Rev Access'!$F$7:$GB$306,35,FALSE))</f>
        <v>20257.5</v>
      </c>
      <c r="AX254" s="99">
        <f>IF(ISNA(VLOOKUP($A254,'[2]1516 Exp_Rev Access'!$F$7:$GB$306,36,FALSE)),"",VLOOKUP($A254,'[2]1516 Exp_Rev Access'!$F$7:$GB$306,36,FALSE))</f>
        <v>305487.45</v>
      </c>
      <c r="AY254" s="99">
        <f>IF(ISNA(VLOOKUP($A254,'[2]1516 Exp_Rev Access'!$F$7:$GB$306,37,FALSE)),"",VLOOKUP($A254,'[2]1516 Exp_Rev Access'!$F$7:$GB$306,37,FALSE))</f>
        <v>21775.07</v>
      </c>
      <c r="AZ254" s="99">
        <f>IF(ISNA(VLOOKUP($A254,'[2]1516 Exp_Rev Access'!$F$7:$GB$306,38,FALSE)),"",VLOOKUP($A254,'[2]1516 Exp_Rev Access'!$F$7:$GB$306,38,FALSE))</f>
        <v>0</v>
      </c>
      <c r="BA254" s="99">
        <f>IF(ISNA(VLOOKUP($A254,'[2]1516 Exp_Rev Access'!$F$7:$GB$306,39,FALSE)),"",VLOOKUP($A254,'[2]1516 Exp_Rev Access'!$F$7:$GB$306,39,FALSE))</f>
        <v>0</v>
      </c>
      <c r="BB254" s="99">
        <f>IF(ISNA(VLOOKUP($A254,'[2]1516 Exp_Rev Access'!$F$7:$GB$306,40,FALSE)),"",VLOOKUP($A254,'[2]1516 Exp_Rev Access'!$F$7:$GB$306,40,FALSE))</f>
        <v>73294.2</v>
      </c>
      <c r="BC254" s="99">
        <f>IF(ISNA(VLOOKUP($A254,'[2]1516 Exp_Rev Access'!$F$7:$GB$306,41,FALSE)),"",VLOOKUP($A254,'[2]1516 Exp_Rev Access'!$F$7:$GB$306,41,FALSE))</f>
        <v>0</v>
      </c>
      <c r="BD254" s="99">
        <f>IF(ISNA(VLOOKUP($A254,'[2]1516 Exp_Rev Access'!$F$7:$GB$306,42,FALSE)),"",VLOOKUP($A254,'[2]1516 Exp_Rev Access'!$F$7:$GB$306,42,FALSE))</f>
        <v>20583.11</v>
      </c>
      <c r="BE254" s="99">
        <f>IF(ISNA(VLOOKUP($A254,'[2]1516 Exp_Rev Access'!$F$7:$GB$306,43,FALSE)),"",VLOOKUP($A254,'[2]1516 Exp_Rev Access'!$F$7:$GB$306,43,FALSE))</f>
        <v>0</v>
      </c>
      <c r="BF254" s="99">
        <f>IF(ISNA(VLOOKUP($A254,'[2]1516 Exp_Rev Access'!$F$7:$GB$306,44,FALSE)),"",VLOOKUP($A254,'[2]1516 Exp_Rev Access'!$F$7:$GB$306,44,FALSE))</f>
        <v>5034.6099999999997</v>
      </c>
      <c r="BG254" s="99">
        <f>IF(ISNA(VLOOKUP($A254,'[2]1516 Exp_Rev Access'!$F$7:$GB$306,45,FALSE)),"",VLOOKUP($A254,'[2]1516 Exp_Rev Access'!$F$7:$GB$306,45,FALSE))</f>
        <v>3740.32</v>
      </c>
      <c r="BH254" s="99">
        <f>IF(ISNA(VLOOKUP($A254,'[2]1516 Exp_Rev Access'!$F$7:$GB$306,46,FALSE)),"",VLOOKUP($A254,'[2]1516 Exp_Rev Access'!$F$7:$GB$306,46,FALSE))</f>
        <v>0</v>
      </c>
      <c r="BI254" s="99">
        <f>IF(ISNA(VLOOKUP($A254,'[2]1516 Exp_Rev Access'!$F$7:$GB$306,47,FALSE)),"",VLOOKUP($A254,'[2]1516 Exp_Rev Access'!$F$7:$GB$306,47,FALSE))</f>
        <v>2502.9699999999998</v>
      </c>
      <c r="BJ254" s="99">
        <f>IF(ISNA(VLOOKUP($A254,'[2]1516 Exp_Rev Access'!$F$7:$GB$306,48,FALSE)),"",VLOOKUP($A254,'[2]1516 Exp_Rev Access'!$F$7:$GB$306,48,FALSE))</f>
        <v>215186.13</v>
      </c>
      <c r="BK254" s="99">
        <f>IF(ISNA(VLOOKUP($A254,'[2]1516 Exp_Rev Access'!$F$7:$GB$306,49,FALSE)),"",VLOOKUP($A254,'[2]1516 Exp_Rev Access'!$F$7:$GB$306,49,FALSE))</f>
        <v>0</v>
      </c>
      <c r="BL254" s="99">
        <f>IF(ISNA(VLOOKUP($A254,'[2]1516 Exp_Rev Access'!$F$7:$GB$306,50,FALSE)),"",VLOOKUP($A254,'[2]1516 Exp_Rev Access'!$F$7:$GB$306,50,FALSE))</f>
        <v>0</v>
      </c>
      <c r="BM254" s="99">
        <f>IF(ISNA(VLOOKUP($A254,'[2]1516 Exp_Rev Access'!$F$7:$GB$306,51,FALSE)),"",VLOOKUP($A254,'[2]1516 Exp_Rev Access'!$F$7:$GB$306,51,FALSE))</f>
        <v>0</v>
      </c>
      <c r="BN254" s="99">
        <f>IF(ISNA(VLOOKUP($A254,'[2]1516 Exp_Rev Access'!$F$7:$GB$306,52,FALSE)),"",VLOOKUP($A254,'[2]1516 Exp_Rev Access'!$F$7:$GB$306,52,FALSE))</f>
        <v>0</v>
      </c>
      <c r="BO254" s="99">
        <f>IF(ISNA(VLOOKUP($A254,'[2]1516 Exp_Rev Access'!$F$7:$GB$306,53,FALSE)),"",VLOOKUP($A254,'[2]1516 Exp_Rev Access'!$F$7:$GB$306,53,FALSE))</f>
        <v>0</v>
      </c>
      <c r="BP254" s="99">
        <f>IF(ISNA(VLOOKUP($A254,'[2]1516 Exp_Rev Access'!$F$7:$GB$306,54,FALSE)),"",VLOOKUP($A254,'[2]1516 Exp_Rev Access'!$F$7:$GB$306,54,FALSE))</f>
        <v>0</v>
      </c>
      <c r="BQ254" s="99">
        <f>IF(ISNA(VLOOKUP($A254,'[2]1516 Exp_Rev Access'!$F$7:$GB$306,55,FALSE)),"",VLOOKUP($A254,'[2]1516 Exp_Rev Access'!$F$7:$GB$306,55,FALSE))</f>
        <v>0</v>
      </c>
      <c r="BR254" s="99">
        <f>IF(ISNA(VLOOKUP($A254,'[2]1516 Exp_Rev Access'!$F$7:$GB$306,56,FALSE)),"",VLOOKUP($A254,'[2]1516 Exp_Rev Access'!$F$7:$GB$306,56,FALSE))</f>
        <v>0</v>
      </c>
      <c r="BS254" s="99">
        <f>IF(ISNA(VLOOKUP($A254,'[2]1516 Exp_Rev Access'!$F$7:$GB$306,57,FALSE)),"",VLOOKUP($A254,'[2]1516 Exp_Rev Access'!$F$7:$GB$306,57,FALSE))</f>
        <v>0</v>
      </c>
      <c r="BT254" s="99">
        <f>IF(ISNA(VLOOKUP($A254,'[2]1516 Exp_Rev Access'!$F$7:$GB$306,58,FALSE)),"",VLOOKUP($A254,'[2]1516 Exp_Rev Access'!$F$7:$GB$306,58,FALSE))</f>
        <v>0</v>
      </c>
      <c r="BU254" s="102">
        <f t="shared" si="313"/>
        <v>667861.36</v>
      </c>
      <c r="BV254" s="72">
        <f t="shared" si="314"/>
        <v>0.13390526976734174</v>
      </c>
      <c r="BW254" s="94">
        <f t="shared" si="315"/>
        <v>1873.4890035906644</v>
      </c>
      <c r="BX254" s="99">
        <f>IF(ISNA(VLOOKUP($A254,'[2]1516 Exp_Rev Access'!$F$7:$GB$306,59,FALSE)),"",VLOOKUP($A254,'[2]1516 Exp_Rev Access'!$F$7:$GB$306,59,FALSE))</f>
        <v>0</v>
      </c>
      <c r="BY254" s="99">
        <f>IF(ISNA(VLOOKUP($A254,'[2]1516 Exp_Rev Access'!$F$7:$GB$306,60,FALSE)),"",VLOOKUP($A254,'[2]1516 Exp_Rev Access'!$F$7:$GB$306,60,FALSE))</f>
        <v>0</v>
      </c>
      <c r="BZ254" s="99">
        <f>IF(ISNA(VLOOKUP($A254,'[2]1516 Exp_Rev Access'!$F$7:$GB$306,61,FALSE)),"",VLOOKUP($A254,'[2]1516 Exp_Rev Access'!$F$7:$GB$306,61,FALSE))</f>
        <v>0</v>
      </c>
      <c r="CA254" s="99">
        <f>IF(ISNA(VLOOKUP($A254,'[2]1516 Exp_Rev Access'!$F$7:$GB$306,62,FALSE)),"",VLOOKUP($A254,'[2]1516 Exp_Rev Access'!$F$7:$GB$306,62,FALSE))</f>
        <v>0</v>
      </c>
      <c r="CB254" s="99">
        <f>IF(ISNA(VLOOKUP($A254,'[2]1516 Exp_Rev Access'!$F$7:$GB$306,63,FALSE)),"",VLOOKUP($A254,'[2]1516 Exp_Rev Access'!$F$7:$GB$306,63,FALSE))</f>
        <v>52776.69</v>
      </c>
      <c r="CC254" s="99">
        <f>IF(ISNA(VLOOKUP($A254,'[2]1516 Exp_Rev Access'!$F$7:$GB$306,64,FALSE)),"",VLOOKUP($A254,'[2]1516 Exp_Rev Access'!$F$7:$GB$306,64,FALSE))</f>
        <v>0</v>
      </c>
      <c r="CD254" s="101">
        <f t="shared" si="316"/>
        <v>52776.69</v>
      </c>
      <c r="CE254" s="72">
        <f t="shared" si="327"/>
        <v>1.0581652623049442E-2</v>
      </c>
      <c r="CF254" s="103">
        <f t="shared" si="328"/>
        <v>148.04951189407544</v>
      </c>
      <c r="CG254" s="99">
        <f>IF(ISNA(VLOOKUP($A254,'[2]1516 Exp_Rev Access'!$F$7:$GB$306,65,FALSE)),"",VLOOKUP($A254,'[2]1516 Exp_Rev Access'!$F$7:$GB$306,65,FALSE))</f>
        <v>0</v>
      </c>
      <c r="CH254" s="99">
        <f>IF(ISNA(VLOOKUP($A254,'[2]1516 Exp_Rev Access'!$F$7:$GB$306,66,FALSE)),"",VLOOKUP($A254,'[2]1516 Exp_Rev Access'!$F$7:$GB$306,66,FALSE))</f>
        <v>0</v>
      </c>
      <c r="CI254" s="99">
        <f>IF(ISNA(VLOOKUP($A254,'[2]1516 Exp_Rev Access'!$F$7:$GB$306,67,FALSE)),"",VLOOKUP($A254,'[2]1516 Exp_Rev Access'!$F$7:$GB$306,67,FALSE))</f>
        <v>0</v>
      </c>
      <c r="CJ254" s="99">
        <f>IF(ISNA(VLOOKUP($A254,'[2]1516 Exp_Rev Access'!$F$7:$GB$306,68,FALSE)),"",VLOOKUP($A254,'[2]1516 Exp_Rev Access'!$F$7:$GB$306,68,FALSE))</f>
        <v>0</v>
      </c>
      <c r="CK254" s="99">
        <f>IF(ISNA(VLOOKUP($A254,'[2]1516 Exp_Rev Access'!$F$7:$GB$306,69,FALSE)),"",VLOOKUP($A254,'[2]1516 Exp_Rev Access'!$F$7:$GB$306,69,FALSE))</f>
        <v>0</v>
      </c>
      <c r="CL254" s="99">
        <f>IF(ISNA(VLOOKUP($A254,'[2]1516 Exp_Rev Access'!$F$7:$GB$306,70,FALSE)),"",VLOOKUP($A254,'[2]1516 Exp_Rev Access'!$F$7:$GB$306,70,FALSE))</f>
        <v>0</v>
      </c>
      <c r="CM254" s="99">
        <f>IF(ISNA(VLOOKUP($A254,'[2]1516 Exp_Rev Access'!$F$7:$GB$306,71,FALSE)),"",VLOOKUP($A254,'[2]1516 Exp_Rev Access'!$F$7:$GB$306,71,FALSE))</f>
        <v>0</v>
      </c>
      <c r="CN254" s="99">
        <f>IF(ISNA(VLOOKUP($A254,'[2]1516 Exp_Rev Access'!$F$7:$GB$306,72,FALSE)),"",VLOOKUP($A254,'[2]1516 Exp_Rev Access'!$F$7:$GB$306,72,FALSE))</f>
        <v>0</v>
      </c>
      <c r="CO254" s="99">
        <f>IF(ISNA(VLOOKUP($A254,'[2]1516 Exp_Rev Access'!$F$7:$GB$306,73,FALSE)),"",VLOOKUP($A254,'[2]1516 Exp_Rev Access'!$F$7:$GB$306,73,FALSE))</f>
        <v>0</v>
      </c>
      <c r="CP254" s="99">
        <f>IF(ISNA(VLOOKUP($A254,'[2]1516 Exp_Rev Access'!$F$7:$GB$306,74,FALSE)),"",VLOOKUP($A254,'[2]1516 Exp_Rev Access'!$F$7:$GB$306,74,FALSE))</f>
        <v>69178</v>
      </c>
      <c r="CQ254" s="99">
        <f>IF(ISNA(VLOOKUP($A254,'[2]1516 Exp_Rev Access'!$F$7:$GB$306,75,FALSE)),"",VLOOKUP($A254,'[2]1516 Exp_Rev Access'!$F$7:$GB$306,75,FALSE))</f>
        <v>0</v>
      </c>
      <c r="CR254" s="99">
        <f>IF(ISNA(VLOOKUP($A254,'[2]1516 Exp_Rev Access'!$F$7:$GB$306,76,FALSE)),"",VLOOKUP($A254,'[2]1516 Exp_Rev Access'!$F$7:$GB$306,76,FALSE))</f>
        <v>2504</v>
      </c>
      <c r="CS254" s="99">
        <f>IF(ISNA(VLOOKUP($A254,'[2]1516 Exp_Rev Access'!$F$7:$GB$306,77,FALSE)),"",VLOOKUP($A254,'[2]1516 Exp_Rev Access'!$F$7:$GB$306,77,FALSE))</f>
        <v>0</v>
      </c>
      <c r="CT254" s="99">
        <f>IF(ISNA(VLOOKUP($A254,'[2]1516 Exp_Rev Access'!$F$7:$GB$306,78,FALSE)),"",VLOOKUP($A254,'[2]1516 Exp_Rev Access'!$F$7:$GB$306,78,FALSE))</f>
        <v>76317.61</v>
      </c>
      <c r="CU254" s="99">
        <f>IF(ISNA(VLOOKUP($A254,'[2]1516 Exp_Rev Access'!$F$7:$GB$306,79,FALSE)),"",VLOOKUP($A254,'[2]1516 Exp_Rev Access'!$F$7:$GB$306,79,FALSE))</f>
        <v>35447</v>
      </c>
      <c r="CV254" s="99">
        <f>IF(ISNA(VLOOKUP($A254,'[2]1516 Exp_Rev Access'!$F$7:$GB$306,80,FALSE)),"",VLOOKUP($A254,'[2]1516 Exp_Rev Access'!$F$7:$GB$306,80,FALSE))</f>
        <v>0</v>
      </c>
      <c r="CW254" s="99">
        <f>IF(ISNA(VLOOKUP($A254,'[2]1516 Exp_Rev Access'!$F$7:$GB$306,81,FALSE)),"",VLOOKUP($A254,'[2]1516 Exp_Rev Access'!$F$7:$GB$306,81,FALSE))</f>
        <v>0</v>
      </c>
      <c r="CX254" s="99">
        <f>IF(ISNA(VLOOKUP($A254,'[2]1516 Exp_Rev Access'!$F$7:$GB$306,82,FALSE)),"",VLOOKUP($A254,'[2]1516 Exp_Rev Access'!$F$7:$GB$306,82,FALSE))</f>
        <v>0</v>
      </c>
      <c r="CY254" s="99">
        <f>IF(ISNA(VLOOKUP($A254,'[2]1516 Exp_Rev Access'!$F$7:$GB$306,83,FALSE)),"",VLOOKUP($A254,'[2]1516 Exp_Rev Access'!$F$7:$GB$306,83,FALSE))</f>
        <v>0</v>
      </c>
      <c r="CZ254" s="99">
        <f>IF(ISNA(VLOOKUP($A254,'[2]1516 Exp_Rev Access'!$F$7:$GB$306,84,FALSE)),"",VLOOKUP($A254,'[2]1516 Exp_Rev Access'!$F$7:$GB$306,84,FALSE))</f>
        <v>0</v>
      </c>
      <c r="DA254" s="99">
        <f>IF(ISNA(VLOOKUP($A254,'[2]1516 Exp_Rev Access'!$F$7:$GB$306,85,FALSE)),"",VLOOKUP($A254,'[2]1516 Exp_Rev Access'!$F$7:$GB$306,85,FALSE))</f>
        <v>0</v>
      </c>
      <c r="DB254" s="99">
        <f>IF(ISNA(VLOOKUP($A254,'[2]1516 Exp_Rev Access'!$F$7:$GB$306,86,FALSE)),"",VLOOKUP($A254,'[2]1516 Exp_Rev Access'!$F$7:$GB$306,86,FALSE))</f>
        <v>0</v>
      </c>
      <c r="DC254" s="99">
        <f>IF(ISNA(VLOOKUP($A254,'[2]1516 Exp_Rev Access'!$F$7:$GB$306,87,FALSE)),"",VLOOKUP($A254,'[2]1516 Exp_Rev Access'!$F$7:$GB$306,87,FALSE))</f>
        <v>0</v>
      </c>
      <c r="DD254" s="99">
        <f>IF(ISNA(VLOOKUP($A254,'[2]1516 Exp_Rev Access'!$F$7:$GB$306,88,FALSE)),"",VLOOKUP($A254,'[2]1516 Exp_Rev Access'!$F$7:$GB$306,88,FALSE))</f>
        <v>0</v>
      </c>
      <c r="DE254" s="99">
        <f>IF(ISNA(VLOOKUP($A254,'[2]1516 Exp_Rev Access'!$F$7:$GB$306,89,FALSE)),"",VLOOKUP($A254,'[2]1516 Exp_Rev Access'!$F$7:$GB$306,89,FALSE))</f>
        <v>0</v>
      </c>
      <c r="DF254" s="99">
        <f>IF(ISNA(VLOOKUP($A254,'[2]1516 Exp_Rev Access'!$F$7:$GB$306,90,FALSE)),"",VLOOKUP($A254,'[2]1516 Exp_Rev Access'!$F$7:$GB$306,90,FALSE))</f>
        <v>0</v>
      </c>
      <c r="DG254" s="99">
        <f>IF(ISNA(VLOOKUP($A254,'[2]1516 Exp_Rev Access'!$F$7:$GB$306,91,FALSE)),"",VLOOKUP($A254,'[2]1516 Exp_Rev Access'!$F$7:$GB$306,91,FALSE))</f>
        <v>0</v>
      </c>
      <c r="DH254" s="99">
        <f>IF(ISNA(VLOOKUP($A254,'[2]1516 Exp_Rev Access'!$F$7:$GB$306,92,FALSE)),"",VLOOKUP($A254,'[2]1516 Exp_Rev Access'!$F$7:$GB$306,92,FALSE))</f>
        <v>94788.31</v>
      </c>
      <c r="DI254" s="99">
        <f>IF(ISNA(VLOOKUP($A254,'[2]1516 Exp_Rev Access'!$F$7:$GB$306,93,FALSE)),"",VLOOKUP($A254,'[2]1516 Exp_Rev Access'!$F$7:$GB$306,93,FALSE))</f>
        <v>0</v>
      </c>
      <c r="DJ254" s="99">
        <f>IF(ISNA(VLOOKUP($A254,'[2]1516 Exp_Rev Access'!$F$7:$GB$306,94,FALSE)),"",VLOOKUP($A254,'[2]1516 Exp_Rev Access'!$F$7:$GB$306,94,FALSE))</f>
        <v>0</v>
      </c>
      <c r="DK254" s="99">
        <f>IF(ISNA(VLOOKUP($A254,'[2]1516 Exp_Rev Access'!$F$7:$GB$306,95,FALSE)),"",VLOOKUP($A254,'[2]1516 Exp_Rev Access'!$F$7:$GB$306,95,FALSE))</f>
        <v>0</v>
      </c>
      <c r="DL254" s="99">
        <f>IF(ISNA(VLOOKUP($A254,'[2]1516 Exp_Rev Access'!$F$7:$GB$306,96,FALSE)),"",VLOOKUP($A254,'[2]1516 Exp_Rev Access'!$F$7:$GB$306,96,FALSE))</f>
        <v>0</v>
      </c>
      <c r="DM254" s="99">
        <f>IF(ISNA(VLOOKUP($A254,'[2]1516 Exp_Rev Access'!$F$7:$GB$306,97,FALSE)),"",VLOOKUP($A254,'[2]1516 Exp_Rev Access'!$F$7:$GB$306,97,FALSE))</f>
        <v>0</v>
      </c>
      <c r="DN254" s="99">
        <f>IF(ISNA(VLOOKUP($A254,'[2]1516 Exp_Rev Access'!$F$7:$GB$306,98,FALSE)),"",VLOOKUP($A254,'[2]1516 Exp_Rev Access'!$F$7:$GB$306,98,FALSE))</f>
        <v>0</v>
      </c>
      <c r="DO254" s="99">
        <f>IF(ISNA(VLOOKUP($A254,'[2]1516 Exp_Rev Access'!$F$7:$GB$306,99,FALSE)),"",VLOOKUP($A254,'[2]1516 Exp_Rev Access'!$F$7:$GB$306,99,FALSE))</f>
        <v>0</v>
      </c>
      <c r="DP254" s="99">
        <f>IF(ISNA(VLOOKUP($A254,'[2]1516 Exp_Rev Access'!$F$7:$GB$306,100,FALSE)),"",VLOOKUP($A254,'[2]1516 Exp_Rev Access'!$F$7:$GB$306,100,FALSE))</f>
        <v>0</v>
      </c>
      <c r="DQ254" s="99">
        <f>IF(ISNA(VLOOKUP($A254,'[2]1516 Exp_Rev Access'!$F$7:$GB$306,101,FALSE)),"",VLOOKUP($A254,'[2]1516 Exp_Rev Access'!$F$7:$GB$306,101,FALSE))</f>
        <v>0</v>
      </c>
      <c r="DR254" s="99">
        <f>IF(ISNA(VLOOKUP($A254,'[2]1516 Exp_Rev Access'!$F$7:$GB$306,102,FALSE)),"",VLOOKUP($A254,'[2]1516 Exp_Rev Access'!$F$7:$GB$306,102,FALSE))</f>
        <v>0</v>
      </c>
      <c r="DS254" s="99">
        <f>IF(ISNA(VLOOKUP($A254,'[2]1516 Exp_Rev Access'!$F$7:$GB$306,103,FALSE)),"",VLOOKUP($A254,'[2]1516 Exp_Rev Access'!$F$7:$GB$306,103,FALSE))</f>
        <v>0</v>
      </c>
      <c r="DT254" s="99">
        <f>IF(ISNA(VLOOKUP($A254,'[2]1516 Exp_Rev Access'!$F$7:$GB$306,104,FALSE)),"",VLOOKUP($A254,'[2]1516 Exp_Rev Access'!$F$7:$GB$306,104,FALSE))</f>
        <v>0</v>
      </c>
      <c r="DU254" s="99">
        <f>IF(ISNA(VLOOKUP($A254,'[2]1516 Exp_Rev Access'!$F$7:$GB$306,105,FALSE)),"",VLOOKUP($A254,'[2]1516 Exp_Rev Access'!$F$7:$GB$306,105,FALSE))</f>
        <v>0</v>
      </c>
      <c r="DV254" s="99">
        <f>IF(ISNA(VLOOKUP($A254,'[2]1516 Exp_Rev Access'!$F$7:$GB$306,106,FALSE)),"",VLOOKUP($A254,'[2]1516 Exp_Rev Access'!$F$7:$GB$306,106,FALSE))</f>
        <v>0</v>
      </c>
      <c r="DW254" s="99">
        <f>IF(ISNA(VLOOKUP($A254,'[2]1516 Exp_Rev Access'!$F$7:$GB$306,107,FALSE)),"",VLOOKUP($A254,'[2]1516 Exp_Rev Access'!$F$7:$GB$306,107,FALSE))</f>
        <v>0</v>
      </c>
      <c r="DX254" s="99">
        <f>IF(ISNA(VLOOKUP($A254,'[2]1516 Exp_Rev Access'!$F$7:$GB$306,108,FALSE)),"",VLOOKUP($A254,'[2]1516 Exp_Rev Access'!$F$7:$GB$306,108,FALSE))</f>
        <v>0</v>
      </c>
      <c r="DY254" s="99">
        <f>IF(ISNA(VLOOKUP($A254,'[2]1516 Exp_Rev Access'!$F$7:$GB$306,109,FALSE)),"",VLOOKUP($A254,'[2]1516 Exp_Rev Access'!$F$7:$GB$306,109,FALSE))</f>
        <v>0</v>
      </c>
      <c r="DZ254" s="99">
        <f>IF(ISNA(VLOOKUP($A254,'[2]1516 Exp_Rev Access'!$F$7:$GB$306,110,FALSE)),"",VLOOKUP($A254,'[2]1516 Exp_Rev Access'!$F$7:$GB$306,110,FALSE))</f>
        <v>0</v>
      </c>
      <c r="EA254" s="99">
        <f>IF(ISNA(VLOOKUP($A254,'[2]1516 Exp_Rev Access'!$F$7:$GB$306,111,FALSE)),"",VLOOKUP($A254,'[2]1516 Exp_Rev Access'!$F$7:$GB$306,111,FALSE))</f>
        <v>0</v>
      </c>
      <c r="EB254" s="99">
        <f>IF(ISNA(VLOOKUP($A254,'[2]1516 Exp_Rev Access'!$F$7:$GB$306,112,FALSE)),"",VLOOKUP($A254,'[2]1516 Exp_Rev Access'!$F$7:$GB$306,112,FALSE))</f>
        <v>0</v>
      </c>
      <c r="EC254" s="99">
        <f>IF(ISNA(VLOOKUP($A254,'[2]1516 Exp_Rev Access'!$F$7:$GB$306,113,FALSE)),"",VLOOKUP($A254,'[2]1516 Exp_Rev Access'!$F$7:$GB$306,113,FALSE))</f>
        <v>0</v>
      </c>
      <c r="ED254" s="99">
        <f>IF(ISNA(VLOOKUP($A254,'[2]1516 Exp_Rev Access'!$F$7:$GB$306,114,FALSE)),"",VLOOKUP($A254,'[2]1516 Exp_Rev Access'!$F$7:$GB$306,114,FALSE))</f>
        <v>0</v>
      </c>
      <c r="EE254" s="99">
        <f>IF(ISNA(VLOOKUP($A254,'[2]1516 Exp_Rev Access'!$F$7:$GB$306,115,FALSE)),"",VLOOKUP($A254,'[2]1516 Exp_Rev Access'!$F$7:$GB$306,115,FALSE))</f>
        <v>0</v>
      </c>
      <c r="EF254" s="99">
        <f>IF(ISNA(VLOOKUP($A254,'[2]1516 Exp_Rev Access'!$F$7:$GB$306,116,FALSE)),"",VLOOKUP($A254,'[2]1516 Exp_Rev Access'!$F$7:$GB$306,116,FALSE))</f>
        <v>0</v>
      </c>
      <c r="EG254" s="99">
        <f>IF(ISNA(VLOOKUP($A254,'[2]1516 Exp_Rev Access'!$F$7:$GB$306,117,FALSE)),"",VLOOKUP($A254,'[2]1516 Exp_Rev Access'!$F$7:$GB$306,117,FALSE))</f>
        <v>0</v>
      </c>
      <c r="EH254" s="99">
        <f>IF(ISNA(VLOOKUP($A254,'[2]1516 Exp_Rev Access'!$F$7:$GB$306,118,FALSE)),"",VLOOKUP($A254,'[2]1516 Exp_Rev Access'!$F$7:$GB$306,118,FALSE))</f>
        <v>0</v>
      </c>
      <c r="EI254" s="99">
        <f>IF(ISNA(VLOOKUP($A254,'[2]1516 Exp_Rev Access'!$F$7:$GB$306,119,FALSE)),"",VLOOKUP($A254,'[2]1516 Exp_Rev Access'!$F$7:$GB$306,119,FALSE))</f>
        <v>0</v>
      </c>
      <c r="EJ254" s="99">
        <f>IF(ISNA(VLOOKUP($A254,'[2]1516 Exp_Rev Access'!$F$7:$GB$306,120,FALSE)),"",VLOOKUP($A254,'[2]1516 Exp_Rev Access'!$F$7:$GB$306,120,FALSE))</f>
        <v>0</v>
      </c>
      <c r="EK254" s="99">
        <f>IF(ISNA(VLOOKUP($A254,'[2]1516 Exp_Rev Access'!$F$7:$GB$306,121,FALSE)),"",VLOOKUP($A254,'[2]1516 Exp_Rev Access'!$F$7:$GB$306,121,FALSE))</f>
        <v>0</v>
      </c>
      <c r="EL254" s="99">
        <f>IF(ISNA(VLOOKUP($A254,'[2]1516 Exp_Rev Access'!$F$7:$GB$306,122,FALSE)),"",VLOOKUP($A254,'[2]1516 Exp_Rev Access'!$F$7:$GB$306,122,FALSE))</f>
        <v>0</v>
      </c>
      <c r="EM254" s="99">
        <f>IF(ISNA(VLOOKUP($A254,'[2]1516 Exp_Rev Access'!$F$7:$GB$306,123,FALSE)),"",VLOOKUP($A254,'[2]1516 Exp_Rev Access'!$F$7:$GB$306,123,FALSE))</f>
        <v>0</v>
      </c>
      <c r="EN254" s="99">
        <f>IF(ISNA(VLOOKUP($A254,'[2]1516 Exp_Rev Access'!$F$7:$GB$306,124,FALSE)),"",VLOOKUP($A254,'[2]1516 Exp_Rev Access'!$F$7:$GB$306,124,FALSE))</f>
        <v>0</v>
      </c>
      <c r="EO254" s="99">
        <f>IF(ISNA(VLOOKUP($A254,'[2]1516 Exp_Rev Access'!$F$7:$GB$306,125,FALSE)),"",VLOOKUP($A254,'[2]1516 Exp_Rev Access'!$F$7:$GB$306,125,FALSE))</f>
        <v>0</v>
      </c>
      <c r="EP254" s="99">
        <f>IF(ISNA(VLOOKUP($A254,'[2]1516 Exp_Rev Access'!$F$7:$GB$306,126,FALSE)),"",VLOOKUP($A254,'[2]1516 Exp_Rev Access'!$F$7:$GB$306,126,FALSE))</f>
        <v>0</v>
      </c>
      <c r="EQ254" s="99">
        <f>IF(ISNA(VLOOKUP($A254,'[2]1516 Exp_Rev Access'!$F$7:$GB$306,127,FALSE)),"",VLOOKUP($A254,'[2]1516 Exp_Rev Access'!$F$7:$GB$306,127,FALSE))</f>
        <v>0</v>
      </c>
      <c r="ER254" s="99">
        <f>IF(ISNA(VLOOKUP($A254,'[2]1516 Exp_Rev Access'!$F$7:$GB$306,128,FALSE)),"",VLOOKUP($A254,'[2]1516 Exp_Rev Access'!$F$7:$GB$306,128,FALSE))</f>
        <v>0</v>
      </c>
      <c r="ES254" s="99">
        <f>IF(ISNA(VLOOKUP($A254,'[2]1516 Exp_Rev Access'!$F$7:$GB$306,129,FALSE)),"",VLOOKUP($A254,'[2]1516 Exp_Rev Access'!$F$7:$GB$306,129,FALSE))</f>
        <v>0</v>
      </c>
      <c r="ET254" s="99">
        <f>IF(ISNA(VLOOKUP($A254,'[2]1516 Exp_Rev Access'!$F$7:$GB$306,130,FALSE)),"",VLOOKUP($A254,'[2]1516 Exp_Rev Access'!$F$7:$GB$306,130,FALSE))</f>
        <v>0</v>
      </c>
      <c r="EU254" s="99">
        <f>IF(ISNA(VLOOKUP($A254,'[2]1516 Exp_Rev Access'!$F$7:$GB$306,131,FALSE)),"",VLOOKUP($A254,'[2]1516 Exp_Rev Access'!$F$7:$GB$306,131,FALSE))</f>
        <v>0</v>
      </c>
      <c r="EV254" s="99">
        <f>IF(ISNA(VLOOKUP($A254,'[2]1516 Exp_Rev Access'!$F$7:$GB$306,132,FALSE)),"",VLOOKUP($A254,'[2]1516 Exp_Rev Access'!$F$7:$GB$306,132,FALSE))</f>
        <v>0</v>
      </c>
      <c r="EW254" s="99">
        <f>IF(ISNA(VLOOKUP($A254,'[2]1516 Exp_Rev Access'!$F$7:$GB$306,133,FALSE)),"",VLOOKUP($A254,'[2]1516 Exp_Rev Access'!$F$7:$GB$306,133,FALSE))</f>
        <v>0</v>
      </c>
      <c r="EX254" s="99">
        <f>IF(ISNA(VLOOKUP($A254,'[2]1516 Exp_Rev Access'!$F$7:$GB$306,134,FALSE)),"",VLOOKUP($A254,'[2]1516 Exp_Rev Access'!$F$7:$GB$306,134,FALSE))</f>
        <v>0</v>
      </c>
      <c r="EY254" s="99">
        <f>IF(ISNA(VLOOKUP($A254,'[2]1516 Exp_Rev Access'!$F$7:$GB$306,135,FALSE)),"",VLOOKUP($A254,'[2]1516 Exp_Rev Access'!$F$7:$GB$306,135,FALSE))</f>
        <v>0</v>
      </c>
      <c r="EZ254" s="99">
        <f>IF(ISNA(VLOOKUP($A254,'[2]1516 Exp_Rev Access'!$F$7:$GB$306,136,FALSE)),"",VLOOKUP($A254,'[2]1516 Exp_Rev Access'!$F$7:$GB$306,136,FALSE))</f>
        <v>0</v>
      </c>
      <c r="FA254" s="99">
        <f>IF(ISNA(VLOOKUP($A254,'[2]1516 Exp_Rev Access'!$F$7:$GB$306,137,FALSE)),"",VLOOKUP($A254,'[2]1516 Exp_Rev Access'!$F$7:$GB$306,137,FALSE))</f>
        <v>0</v>
      </c>
      <c r="FB254" s="99">
        <f>IF(ISNA(VLOOKUP($A254,'[2]1516 Exp_Rev Access'!$F$7:$GB$306,138,FALSE)),"",VLOOKUP($A254,'[2]1516 Exp_Rev Access'!$F$7:$GB$306,138,FALSE))</f>
        <v>0</v>
      </c>
      <c r="FC254" s="99">
        <f>IF(ISNA(VLOOKUP($A254,'[2]1516 Exp_Rev Access'!$F$7:$GB$306,139,FALSE)),"",VLOOKUP($A254,'[2]1516 Exp_Rev Access'!$F$7:$GB$306,139,FALSE))</f>
        <v>0</v>
      </c>
      <c r="FD254" s="99">
        <f>IF(ISNA(VLOOKUP($A254,'[2]1516 Exp_Rev Access'!$F$7:$FS$306,140,FALSE)),"",VLOOKUP($A254,'[2]1516 Exp_Rev Access'!$F$7:$FS$306,140,FALSE))</f>
        <v>0</v>
      </c>
      <c r="FE254" s="99">
        <f>IF(ISNA(VLOOKUP($A254,'[2]1516 Exp_Rev Access'!$F$7:$FS$306,141,FALSE)),"",VLOOKUP($A254,'[2]1516 Exp_Rev Access'!$F$7:$FS$306,141,FALSE))</f>
        <v>0</v>
      </c>
      <c r="FF254" s="99">
        <f>IF(ISNA(VLOOKUP($A254,'[2]1516 Exp_Rev Access'!$F$7:$FS$306,142,FALSE)),"",VLOOKUP($A254,'[2]1516 Exp_Rev Access'!$F$7:$FS$306,142,FALSE))</f>
        <v>0</v>
      </c>
      <c r="FG254" s="99">
        <f>IF(ISNA(VLOOKUP($A254,'[2]1516 Exp_Rev Access'!$F$7:$FS$306,143,FALSE)),"",VLOOKUP($A254,'[2]1516 Exp_Rev Access'!$F$7:$FS$306,143,FALSE))</f>
        <v>0</v>
      </c>
      <c r="FH254" s="99">
        <f>IF(ISNA(VLOOKUP($A254,'[2]1516 Exp_Rev Access'!$F$7:$FS$306,144,FALSE)),"",VLOOKUP($A254,'[2]1516 Exp_Rev Access'!$F$7:$FS$306,144,FALSE))</f>
        <v>0</v>
      </c>
      <c r="FI254" s="99">
        <f>IF(ISNA(VLOOKUP($A254,'[2]1516 Exp_Rev Access'!$F$7:$FS$306,145,FALSE)),"",VLOOKUP($A254,'[2]1516 Exp_Rev Access'!$F$7:$FS$306,145,FALSE))</f>
        <v>0</v>
      </c>
      <c r="FJ254" s="99">
        <f>IF(ISNA(VLOOKUP($A254,'[2]1516 Exp_Rev Access'!$F$7:$FS$306,146,FALSE)),"",VLOOKUP($A254,'[2]1516 Exp_Rev Access'!$F$7:$FS$306,146,FALSE))</f>
        <v>0</v>
      </c>
      <c r="FK254" s="99">
        <f>IF(ISNA(VLOOKUP($A254,'[2]1516 Exp_Rev Access'!$F$7:$FS$306,147,FALSE)),"",VLOOKUP($A254,'[2]1516 Exp_Rev Access'!$F$7:$FS$306,147,FALSE))</f>
        <v>0</v>
      </c>
      <c r="FL254" s="99">
        <f>IF(ISNA(VLOOKUP($A254,'[2]1516 Exp_Rev Access'!$F$7:$FS$306,148,FALSE)),"",VLOOKUP($A254,'[2]1516 Exp_Rev Access'!$F$7:$FS$306,148,FALSE))</f>
        <v>0</v>
      </c>
      <c r="FM254" s="99">
        <f>IF(ISNA(VLOOKUP($A254,'[2]1516 Exp_Rev Access'!$F$7:$FS$306,149,FALSE)),"",VLOOKUP($A254,'[2]1516 Exp_Rev Access'!$F$7:$FS$306,149,FALSE))</f>
        <v>0</v>
      </c>
      <c r="FN254" s="99">
        <f>IF(ISNA(VLOOKUP($A254,'[2]1516 Exp_Rev Access'!$F$7:$FS$306,150,FALSE)),"",VLOOKUP($A254,'[2]1516 Exp_Rev Access'!$F$7:$FS$306,150,FALSE))</f>
        <v>0</v>
      </c>
      <c r="FO254" s="99">
        <f>IF(ISNA(VLOOKUP($A254,'[2]1516 Exp_Rev Access'!$F$7:$FS$306,151,FALSE)),"",VLOOKUP($A254,'[2]1516 Exp_Rev Access'!$F$7:$FS$306,151,FALSE))</f>
        <v>0</v>
      </c>
      <c r="FP254" s="99">
        <f>IF(ISNA(VLOOKUP($A254,'[2]1516 Exp_Rev Access'!$F$7:$FS$306,152,FALSE)),"",VLOOKUP($A254,'[2]1516 Exp_Rev Access'!$F$7:$FS$306,152,FALSE))</f>
        <v>0</v>
      </c>
      <c r="FQ254" s="99">
        <f>IF(ISNA(VLOOKUP($A254,'[2]1516 Exp_Rev Access'!$F$7:$FS$306,153,FALSE)),"",VLOOKUP($A254,'[2]1516 Exp_Rev Access'!$F$7:$FS$306,153,FALSE))</f>
        <v>13880.15</v>
      </c>
      <c r="FR254" s="101">
        <f t="shared" si="319"/>
        <v>292115.07</v>
      </c>
      <c r="FS254" s="72">
        <f t="shared" si="320"/>
        <v>5.8568663489464219E-2</v>
      </c>
      <c r="FT254" s="94">
        <f t="shared" si="321"/>
        <v>819.44308236086192</v>
      </c>
      <c r="FU254" s="99">
        <f>IF(ISNA(VLOOKUP($A254,'[2]1516 Exp_Rev Access'!$F$7:$GB$306,154,FALSE)),"",VLOOKUP($A254,'[2]1516 Exp_Rev Access'!$F$7:$GB$306,154,FALSE))</f>
        <v>0</v>
      </c>
      <c r="FV254" s="99">
        <f>IF(ISNA(VLOOKUP($A254,'[2]1516 Exp_Rev Access'!$F$7:$GB$306,155,FALSE)),"",VLOOKUP($A254,'[2]1516 Exp_Rev Access'!$F$7:$GB$306,155,FALSE))</f>
        <v>0</v>
      </c>
      <c r="FW254" s="99">
        <f>IF(ISNA(VLOOKUP($A254,'[2]1516 Exp_Rev Access'!$F$7:$GB$306,156,FALSE)),"",VLOOKUP($A254,'[2]1516 Exp_Rev Access'!$F$7:$GB$306,156,FALSE))</f>
        <v>0</v>
      </c>
      <c r="FX254" s="99">
        <f>IF(ISNA(VLOOKUP($A254,'[2]1516 Exp_Rev Access'!$F$7:$GB$306,157,FALSE)),"",VLOOKUP($A254,'[2]1516 Exp_Rev Access'!$F$7:$GB$306,157,FALSE))</f>
        <v>0</v>
      </c>
      <c r="FY254" s="99">
        <f>IF(ISNA(VLOOKUP($A254,'[2]1516 Exp_Rev Access'!$F$7:$GB$306,158,FALSE)),"",VLOOKUP($A254,'[2]1516 Exp_Rev Access'!$F$7:$GB$306,158,FALSE))</f>
        <v>0</v>
      </c>
      <c r="FZ254" s="99">
        <f>IF(ISNA(VLOOKUP($A254,'[2]1516 Exp_Rev Access'!$F$7:$GB$306,159,FALSE)),"",VLOOKUP($A254,'[2]1516 Exp_Rev Access'!$F$7:$GB$306,159,FALSE))</f>
        <v>0</v>
      </c>
      <c r="GA254" s="99">
        <f>IF(ISNA(VLOOKUP($A254,'[2]1516 Exp_Rev Access'!$F$7:$GB$306,160,FALSE)),"",VLOOKUP($A254,'[2]1516 Exp_Rev Access'!$F$7:$GB$306,160,FALSE))</f>
        <v>0</v>
      </c>
      <c r="GB254" s="99">
        <f>IF(ISNA(VLOOKUP($A254,'[2]1516 Exp_Rev Access'!$F$7:$GB$306,161,FALSE)),"",VLOOKUP($A254,'[2]1516 Exp_Rev Access'!$F$7:$GB$306,161,FALSE))</f>
        <v>0</v>
      </c>
      <c r="GC254" s="99">
        <f>IF(ISNA(VLOOKUP($A254,'[2]1516 Exp_Rev Access'!$F$7:$GB$306,162,FALSE)),"",VLOOKUP($A254,'[2]1516 Exp_Rev Access'!$F$7:$GB$306,162,FALSE))</f>
        <v>0</v>
      </c>
      <c r="GD254" s="99">
        <f>IF(ISNA(VLOOKUP($A254,'[2]1516 Exp_Rev Access'!$F$7:$GB$306,163,FALSE)),"",VLOOKUP($A254,'[2]1516 Exp_Rev Access'!$F$7:$GB$306,163,FALSE))</f>
        <v>0</v>
      </c>
      <c r="GE254" s="99">
        <f>IF(ISNA(VLOOKUP($A254,'[2]1516 Exp_Rev Access'!$F$7:$GB$306,164,FALSE)),"",VLOOKUP($A254,'[2]1516 Exp_Rev Access'!$F$7:$GB$306,164,FALSE))</f>
        <v>0</v>
      </c>
      <c r="GF254" s="99">
        <f>IF(ISNA(VLOOKUP($A254,'[2]1516 Exp_Rev Access'!$F$7:$GB$306,165,FALSE)),"",VLOOKUP($A254,'[2]1516 Exp_Rev Access'!$F$7:$GB$306,165,FALSE))</f>
        <v>0</v>
      </c>
      <c r="GG254" s="99">
        <f>IF(ISNA(VLOOKUP($A254,'[2]1516 Exp_Rev Access'!$F$7:$GB$306,166,FALSE)),"",VLOOKUP($A254,'[2]1516 Exp_Rev Access'!$F$7:$GB$306,166,FALSE))</f>
        <v>0</v>
      </c>
      <c r="GH254" s="99">
        <f>IF(ISNA(VLOOKUP($A254,'[2]1516 Exp_Rev Access'!$F$7:$GB$306,167,FALSE)),"",VLOOKUP($A254,'[2]1516 Exp_Rev Access'!$F$7:$GB$306,167,FALSE))</f>
        <v>0</v>
      </c>
      <c r="GI254" s="99">
        <f>IF(ISNA(VLOOKUP($A254,'[2]1516 Exp_Rev Access'!$F$7:$GB$306,168,FALSE)),"",VLOOKUP($A254,'[2]1516 Exp_Rev Access'!$F$7:$GB$306,168,FALSE))</f>
        <v>0</v>
      </c>
      <c r="GJ254" s="99">
        <f>IF(ISNA(VLOOKUP($A254,'[2]1516 Exp_Rev Access'!$F$7:$GB$306,169,FALSE)),"",VLOOKUP($A254,'[2]1516 Exp_Rev Access'!$F$7:$GB$306,169,FALSE))</f>
        <v>5700</v>
      </c>
      <c r="GK254" s="99">
        <f>IF(ISNA(VLOOKUP($A254,'[2]1516 Exp_Rev Access'!$F$7:$GB$306,170,FALSE)),"",VLOOKUP($A254,'[2]1516 Exp_Rev Access'!$F$7:$GB$306,170,FALSE))</f>
        <v>0</v>
      </c>
      <c r="GL254" s="99">
        <f>IF(ISNA(VLOOKUP($A254,'[2]1516 Exp_Rev Access'!$F$7:$GB$306,171,FALSE)),"",VLOOKUP($A254,'[2]1516 Exp_Rev Access'!$F$7:$GB$306,171,FALSE))</f>
        <v>0</v>
      </c>
      <c r="GM254" s="99">
        <f>IF(ISNA(VLOOKUP($A254,'[2]1516 Exp_Rev Access'!$F$7:$GB$306,172,FALSE)),"",VLOOKUP($A254,'[2]1516 Exp_Rev Access'!$F$7:$GB$306,172,FALSE))</f>
        <v>0</v>
      </c>
      <c r="GN254" s="99">
        <f>IF(ISNA(VLOOKUP($A254,'[2]1516 Exp_Rev Access'!$F$7:$GB$306,173,FALSE)),"",VLOOKUP($A254,'[2]1516 Exp_Rev Access'!$F$7:$GB$306,173,FALSE))</f>
        <v>0</v>
      </c>
      <c r="GO254" s="99">
        <f>IF(ISNA(VLOOKUP($A254,'[2]1516 Exp_Rev Access'!$F$7:$GB$306,174,FALSE)),"",VLOOKUP($A254,'[2]1516 Exp_Rev Access'!$F$7:$GB$306,174,FALSE))</f>
        <v>0</v>
      </c>
      <c r="GP254" s="99">
        <f>IF(ISNA(VLOOKUP($A254,'[2]1516 Exp_Rev Access'!$F$7:$GB$306,175,FALSE)),"",VLOOKUP($A254,'[2]1516 Exp_Rev Access'!$F$7:$GB$306,175,FALSE))</f>
        <v>0</v>
      </c>
      <c r="GQ254" s="99">
        <f>IF(ISNA(VLOOKUP($A254,'[2]1516 Exp_Rev Access'!$F$7:$GB$306,176,FALSE)),"",VLOOKUP($A254,'[2]1516 Exp_Rev Access'!$F$7:$GB$306,176,FALSE))</f>
        <v>0</v>
      </c>
      <c r="GR254" s="99">
        <f>IF(ISNA(VLOOKUP($A254,'[2]1516 Exp_Rev Access'!$F$7:$GB$306,177,FALSE)),"",VLOOKUP($A254,'[2]1516 Exp_Rev Access'!$F$7:$GB$306,177,FALSE))</f>
        <v>0</v>
      </c>
      <c r="GS254" s="99">
        <f>IF(ISNA(VLOOKUP($A254,'[2]1516 Exp_Rev Access'!$F$7:$GB$306,178,FALSE)),"",VLOOKUP($A254,'[2]1516 Exp_Rev Access'!$F$7:$GB$306,178,FALSE))</f>
        <v>0</v>
      </c>
      <c r="GT254" s="101">
        <f t="shared" si="322"/>
        <v>5700</v>
      </c>
      <c r="GU254" s="72">
        <f t="shared" si="326"/>
        <v>1.1428420378652359E-3</v>
      </c>
      <c r="GV254" s="84">
        <f t="shared" si="324"/>
        <v>15.989676840215441</v>
      </c>
    </row>
    <row r="255" spans="1:207" customFormat="1" ht="12" customHeight="1" x14ac:dyDescent="0.2">
      <c r="A255" s="96" t="s">
        <v>611</v>
      </c>
      <c r="B255" s="69" t="s">
        <v>612</v>
      </c>
      <c r="C255" s="80">
        <f>IF(ISNA(VLOOKUP($A255,'[2]1516 enrollment_Rev_Exp by size'!$A$6:$G$320,3,FALSE)),"",VLOOKUP($A255,'[2]1516 enrollment_Rev_Exp by size'!$A$6:$G$320,3,FALSE))</f>
        <v>278.73</v>
      </c>
      <c r="D255" s="97">
        <v>4073659.73</v>
      </c>
      <c r="E255" s="80">
        <f t="shared" si="302"/>
        <v>4073659.7299999995</v>
      </c>
      <c r="F255" s="80">
        <f t="shared" si="303"/>
        <v>0</v>
      </c>
      <c r="G255" s="98">
        <f>IF(ISNA(VLOOKUP($A255,'[2]1516 Exp_Rev Access'!$F$7:$FS$306,2,FALSE)),"",VLOOKUP($A255,'[2]1516 Exp_Rev Access'!$F$7:$FS$306,2,FALSE))</f>
        <v>541701.36</v>
      </c>
      <c r="H255" s="98">
        <f>IF(ISNA(VLOOKUP($A255,'[2]1516 Exp_Rev Access'!$F$7:$FS$306,3,FALSE)),"",VLOOKUP($A255,'[2]1516 Exp_Rev Access'!$F$7:$FS$306,3,FALSE))</f>
        <v>0</v>
      </c>
      <c r="I255" s="98">
        <f>IF(ISNA(VLOOKUP($A255,'[2]1516 Exp_Rev Access'!$F$7:$FS$306,4,FALSE)),"",VLOOKUP($A255,'[2]1516 Exp_Rev Access'!$F$7:$FS$306,4,FALSE))</f>
        <v>0</v>
      </c>
      <c r="J255" s="98">
        <f>IF(ISNA(VLOOKUP($A255,'[2]1516 Exp_Rev Access'!$F$7:$FS$306,5,FALSE)),"",VLOOKUP($A255,'[2]1516 Exp_Rev Access'!$F$7:$FS$306,5,FALSE))</f>
        <v>0</v>
      </c>
      <c r="K255" s="98">
        <f>IF(ISNA(VLOOKUP($A255,'[2]1516 Exp_Rev Access'!$F$7:$FS$306,6,FALSE)),"",VLOOKUP($A255,'[2]1516 Exp_Rev Access'!$F$7:$FS$306,6,FALSE))</f>
        <v>0</v>
      </c>
      <c r="L255" s="98">
        <f>IF(ISNA(VLOOKUP($A255,'[2]1516 Exp_Rev Access'!$F$7:$FS$306,7,FALSE)),"",VLOOKUP($A255,'[2]1516 Exp_Rev Access'!$F$7:$FS$306,7,FALSE))</f>
        <v>0</v>
      </c>
      <c r="M255" s="90">
        <f t="shared" si="304"/>
        <v>541701.36</v>
      </c>
      <c r="N255" s="72">
        <f t="shared" si="305"/>
        <v>0.1329765851601945</v>
      </c>
      <c r="O255" s="73">
        <f t="shared" si="306"/>
        <v>1943.4627058443652</v>
      </c>
      <c r="P255" s="99">
        <f>IF(ISNA(VLOOKUP($A255,'[2]1516 Exp_Rev Access'!$F$7:$FS$306,8,FALSE)),"",VLOOKUP($A255,'[2]1516 Exp_Rev Access'!$F$7:$FS$306,8,FALSE))</f>
        <v>1423</v>
      </c>
      <c r="Q255" s="99">
        <f>IF(ISNA(VLOOKUP($A255,'[2]1516 Exp_Rev Access'!$F$7:$FS$306,9,FALSE)),"",VLOOKUP($A255,'[2]1516 Exp_Rev Access'!$F$7:$FS$306,9,FALSE))</f>
        <v>0</v>
      </c>
      <c r="R255" s="99">
        <f>IF(ISNA(VLOOKUP($A255,'[2]1516 Exp_Rev Access'!$F$7:$FS$306,10,FALSE)),"",VLOOKUP($A255,'[2]1516 Exp_Rev Access'!$F$7:$FS$306,10,FALSE))</f>
        <v>0</v>
      </c>
      <c r="S255" s="99">
        <f>IF(ISNA(VLOOKUP($A255,'[2]1516 Exp_Rev Access'!$F$7:$FS$306,11,FALSE)),"",VLOOKUP($A255,'[2]1516 Exp_Rev Access'!$F$7:$FS$306,11,FALSE))</f>
        <v>0</v>
      </c>
      <c r="T255" s="99">
        <f>IF(ISNA(VLOOKUP($A255,'[2]1516 Exp_Rev Access'!$F$7:$FS$306,12,FALSE)),"",VLOOKUP($A255,'[2]1516 Exp_Rev Access'!$F$7:$FS$306,12,FALSE))</f>
        <v>0</v>
      </c>
      <c r="U255" s="99">
        <f>IF(ISNA(VLOOKUP($A255,'[2]1516 Exp_Rev Access'!$F$7:$FS$306,13,FALSE)),"",VLOOKUP($A255,'[2]1516 Exp_Rev Access'!$F$7:$FS$306,13,FALSE))</f>
        <v>0</v>
      </c>
      <c r="V255" s="99">
        <f>IF(ISNA(VLOOKUP($A255,'[2]1516 Exp_Rev Access'!$F$7:$FS$306,14,FALSE)),"",VLOOKUP($A255,'[2]1516 Exp_Rev Access'!$F$7:$FS$306,14,FALSE))</f>
        <v>0</v>
      </c>
      <c r="W255" s="99">
        <f>IF(ISNA(VLOOKUP($A255,'[2]1516 Exp_Rev Access'!$F$7:$FS$306,15,FALSE)),"",VLOOKUP($A255,'[2]1516 Exp_Rev Access'!$F$7:$FS$306,15,FALSE))</f>
        <v>22071.5</v>
      </c>
      <c r="X255" s="99">
        <f>IF(ISNA(VLOOKUP($A255,'[2]1516 Exp_Rev Access'!$F$7:$FS$306,16,FALSE)),"",VLOOKUP($A255,'[2]1516 Exp_Rev Access'!$F$7:$FS$306,16,FALSE))</f>
        <v>335.23</v>
      </c>
      <c r="Y255" s="99">
        <f>IF(ISNA(VLOOKUP($A255,'[2]1516 Exp_Rev Access'!$F$7:$FS$306,17,FALSE)),"",VLOOKUP($A255,'[2]1516 Exp_Rev Access'!$F$7:$FS$306,17,FALSE))</f>
        <v>0</v>
      </c>
      <c r="Z255" s="99">
        <f>IF(ISNA(VLOOKUP($A255,'[2]1516 Exp_Rev Access'!$F$7:$FS$306,18,FALSE)),"",VLOOKUP($A255,'[2]1516 Exp_Rev Access'!$F$7:$FS$306,18,FALSE))</f>
        <v>0</v>
      </c>
      <c r="AA255" s="99">
        <f>IF(ISNA(VLOOKUP($A255,'[2]1516 Exp_Rev Access'!$F$7:$FS$306,19,FALSE)),"",VLOOKUP($A255,'[2]1516 Exp_Rev Access'!$F$7:$FS$306,19,FALSE))</f>
        <v>0</v>
      </c>
      <c r="AB255" s="99">
        <f>IF(ISNA(VLOOKUP($A255,'[2]1516 Exp_Rev Access'!$F$7:$FS$306,20,FALSE)),"",VLOOKUP($A255,'[2]1516 Exp_Rev Access'!$F$7:$FS$306,20,FALSE))</f>
        <v>2584.38</v>
      </c>
      <c r="AC255" s="99">
        <f>IF(ISNA(VLOOKUP($A255,'[2]1516 Exp_Rev Access'!$F$7:$FS$306,21,FALSE)),"",VLOOKUP($A255,'[2]1516 Exp_Rev Access'!$F$7:$FS$306,21,FALSE))</f>
        <v>39689.29</v>
      </c>
      <c r="AD255" s="99">
        <f>IF(ISNA(VLOOKUP($A255,'[2]1516 Exp_Rev Access'!$F$7:$FS$306,22,FALSE)),"",VLOOKUP($A255,'[2]1516 Exp_Rev Access'!$F$7:$FS$306,22,FALSE))</f>
        <v>4325.33</v>
      </c>
      <c r="AE255" s="99">
        <f>IF(ISNA(VLOOKUP($A255,'[2]1516 Exp_Rev Access'!$F$7:$FS$306,23,FALSE)),"",VLOOKUP($A255,'[2]1516 Exp_Rev Access'!$F$7:$FS$306,23,FALSE))</f>
        <v>0</v>
      </c>
      <c r="AF255" s="99">
        <f>IF(ISNA(VLOOKUP($A255,'[2]1516 Exp_Rev Access'!$F$7:$FS$306,24,FALSE)),"",VLOOKUP($A255,'[2]1516 Exp_Rev Access'!$F$7:$FS$306,24,FALSE))</f>
        <v>9597.7900000000009</v>
      </c>
      <c r="AG255" s="99">
        <f>IF(ISNA(VLOOKUP($A255,'[2]1516 Exp_Rev Access'!$F$7:$FS$306,25,FALSE)),"",VLOOKUP($A255,'[2]1516 Exp_Rev Access'!$F$7:$FS$306,25,FALSE))</f>
        <v>48.04</v>
      </c>
      <c r="AH255" s="98">
        <f>IF(ISNA(VLOOKUP($A255,'[2]1516 Exp_Rev Access'!$F$7:$FS$306,26,FALSE)),"",VLOOKUP($A255,'[2]1516 Exp_Rev Access'!$F$7:$FS$306,26,FALSE))</f>
        <v>2250</v>
      </c>
      <c r="AI255" s="98">
        <f>IF(ISNA(VLOOKUP($A255,'[2]1516 Exp_Rev Access'!$F$7:$FS$306,27,FALSE)),"",VLOOKUP($A255,'[2]1516 Exp_Rev Access'!$F$7:$FS$306,27,FALSE))</f>
        <v>5.2</v>
      </c>
      <c r="AJ255" s="98">
        <f>IF(ISNA(VLOOKUP($A255,'[2]1516 Exp_Rev Access'!$F$7:$FS$306,28,FALSE)),"",VLOOKUP($A255,'[2]1516 Exp_Rev Access'!$F$7:$FS$306,28,FALSE))</f>
        <v>21954.720000000001</v>
      </c>
      <c r="AK255" s="98">
        <f>IF(ISNA(VLOOKUP($A255,'[2]1516 Exp_Rev Access'!$F$7:$FS$306,29,FALSE)),"",VLOOKUP($A255,'[2]1516 Exp_Rev Access'!$F$7:$FS$306,29,FALSE))</f>
        <v>0</v>
      </c>
      <c r="AL255" s="100">
        <f t="shared" si="307"/>
        <v>104284.47999999998</v>
      </c>
      <c r="AM255" s="72">
        <f t="shared" si="308"/>
        <v>2.5599703193668555E-2</v>
      </c>
      <c r="AN255" s="94">
        <f t="shared" si="309"/>
        <v>374.14157069565522</v>
      </c>
      <c r="AO255" s="99">
        <f>IF(ISNA(VLOOKUP($A255,'[2]1516 Exp_Rev Access'!$F$7:$GB$306,30,FALSE)),"",VLOOKUP($A255,'[2]1516 Exp_Rev Access'!$F$7:$FS$306,30,FALSE))</f>
        <v>2353998.39</v>
      </c>
      <c r="AP255" s="99">
        <f>IF(ISNA(VLOOKUP($A255,'[2]1516 Exp_Rev Access'!$F$7:$GB$306,31,FALSE)),"",VLOOKUP($A255,'[2]1516 Exp_Rev Access'!$F$7:$FS$306,31,FALSE))</f>
        <v>55249.11</v>
      </c>
      <c r="AQ255" s="99">
        <f>IF(ISNA(VLOOKUP($A255,'[2]1516 Exp_Rev Access'!$F$7:$GB$306,32,FALSE)),"",VLOOKUP($A255,'[2]1516 Exp_Rev Access'!$F$7:$FS$306,32,FALSE))</f>
        <v>235591.28</v>
      </c>
      <c r="AR255" s="99">
        <f>IF(ISNA(VLOOKUP($A255,'[2]1516 Exp_Rev Access'!$F$7:$GB$306,33,FALSE)),"",VLOOKUP($A255,'[2]1516 Exp_Rev Access'!$F$7:$FS$306,33,FALSE))</f>
        <v>0</v>
      </c>
      <c r="AS255" s="99">
        <f>IF(ISNA(VLOOKUP($A255,'[2]1516 Exp_Rev Access'!$F$7:$GB$306,34,FALSE)),"",VLOOKUP($A255,'[2]1516 Exp_Rev Access'!$F$7:$FS$306,34,FALSE))</f>
        <v>0</v>
      </c>
      <c r="AT255" s="101">
        <f t="shared" si="310"/>
        <v>2644838.7799999998</v>
      </c>
      <c r="AU255" s="72">
        <f t="shared" si="311"/>
        <v>0.64925373136160291</v>
      </c>
      <c r="AV255" s="94">
        <f t="shared" si="312"/>
        <v>9488.8916872959489</v>
      </c>
      <c r="AW255" s="99">
        <f>IF(ISNA(VLOOKUP($A255,'[2]1516 Exp_Rev Access'!$F$7:$GB$306,35,FALSE)),"",VLOOKUP($A255,'[2]1516 Exp_Rev Access'!$F$7:$GB$306,35,FALSE))</f>
        <v>120.6</v>
      </c>
      <c r="AX255" s="99">
        <f>IF(ISNA(VLOOKUP($A255,'[2]1516 Exp_Rev Access'!$F$7:$GB$306,36,FALSE)),"",VLOOKUP($A255,'[2]1516 Exp_Rev Access'!$F$7:$GB$306,36,FALSE))</f>
        <v>228449.48</v>
      </c>
      <c r="AY255" s="99">
        <f>IF(ISNA(VLOOKUP($A255,'[2]1516 Exp_Rev Access'!$F$7:$GB$306,37,FALSE)),"",VLOOKUP($A255,'[2]1516 Exp_Rev Access'!$F$7:$GB$306,37,FALSE))</f>
        <v>0</v>
      </c>
      <c r="AZ255" s="99">
        <f>IF(ISNA(VLOOKUP($A255,'[2]1516 Exp_Rev Access'!$F$7:$GB$306,38,FALSE)),"",VLOOKUP($A255,'[2]1516 Exp_Rev Access'!$F$7:$GB$306,38,FALSE))</f>
        <v>0</v>
      </c>
      <c r="BA255" s="99">
        <f>IF(ISNA(VLOOKUP($A255,'[2]1516 Exp_Rev Access'!$F$7:$GB$306,39,FALSE)),"",VLOOKUP($A255,'[2]1516 Exp_Rev Access'!$F$7:$GB$306,39,FALSE))</f>
        <v>0</v>
      </c>
      <c r="BB255" s="99">
        <f>IF(ISNA(VLOOKUP($A255,'[2]1516 Exp_Rev Access'!$F$7:$GB$306,40,FALSE)),"",VLOOKUP($A255,'[2]1516 Exp_Rev Access'!$F$7:$GB$306,40,FALSE))</f>
        <v>71108.13</v>
      </c>
      <c r="BC255" s="99">
        <f>IF(ISNA(VLOOKUP($A255,'[2]1516 Exp_Rev Access'!$F$7:$GB$306,41,FALSE)),"",VLOOKUP($A255,'[2]1516 Exp_Rev Access'!$F$7:$GB$306,41,FALSE))</f>
        <v>0</v>
      </c>
      <c r="BD255" s="99">
        <f>IF(ISNA(VLOOKUP($A255,'[2]1516 Exp_Rev Access'!$F$7:$GB$306,42,FALSE)),"",VLOOKUP($A255,'[2]1516 Exp_Rev Access'!$F$7:$GB$306,42,FALSE))</f>
        <v>563.44000000000005</v>
      </c>
      <c r="BE255" s="99">
        <f>IF(ISNA(VLOOKUP($A255,'[2]1516 Exp_Rev Access'!$F$7:$GB$306,43,FALSE)),"",VLOOKUP($A255,'[2]1516 Exp_Rev Access'!$F$7:$GB$306,43,FALSE))</f>
        <v>0</v>
      </c>
      <c r="BF255" s="99">
        <f>IF(ISNA(VLOOKUP($A255,'[2]1516 Exp_Rev Access'!$F$7:$GB$306,44,FALSE)),"",VLOOKUP($A255,'[2]1516 Exp_Rev Access'!$F$7:$GB$306,44,FALSE))</f>
        <v>2991.08</v>
      </c>
      <c r="BG255" s="99">
        <f>IF(ISNA(VLOOKUP($A255,'[2]1516 Exp_Rev Access'!$F$7:$GB$306,45,FALSE)),"",VLOOKUP($A255,'[2]1516 Exp_Rev Access'!$F$7:$GB$306,45,FALSE))</f>
        <v>0</v>
      </c>
      <c r="BH255" s="99">
        <f>IF(ISNA(VLOOKUP($A255,'[2]1516 Exp_Rev Access'!$F$7:$GB$306,46,FALSE)),"",VLOOKUP($A255,'[2]1516 Exp_Rev Access'!$F$7:$GB$306,46,FALSE))</f>
        <v>0</v>
      </c>
      <c r="BI255" s="99">
        <f>IF(ISNA(VLOOKUP($A255,'[2]1516 Exp_Rev Access'!$F$7:$GB$306,47,FALSE)),"",VLOOKUP($A255,'[2]1516 Exp_Rev Access'!$F$7:$GB$306,47,FALSE))</f>
        <v>3613.94</v>
      </c>
      <c r="BJ255" s="99">
        <f>IF(ISNA(VLOOKUP($A255,'[2]1516 Exp_Rev Access'!$F$7:$GB$306,48,FALSE)),"",VLOOKUP($A255,'[2]1516 Exp_Rev Access'!$F$7:$GB$306,48,FALSE))</f>
        <v>123663.22</v>
      </c>
      <c r="BK255" s="99">
        <f>IF(ISNA(VLOOKUP($A255,'[2]1516 Exp_Rev Access'!$F$7:$GB$306,49,FALSE)),"",VLOOKUP($A255,'[2]1516 Exp_Rev Access'!$F$7:$GB$306,49,FALSE))</f>
        <v>180.9</v>
      </c>
      <c r="BL255" s="99">
        <f>IF(ISNA(VLOOKUP($A255,'[2]1516 Exp_Rev Access'!$F$7:$GB$306,50,FALSE)),"",VLOOKUP($A255,'[2]1516 Exp_Rev Access'!$F$7:$GB$306,50,FALSE))</f>
        <v>0</v>
      </c>
      <c r="BM255" s="99">
        <f>IF(ISNA(VLOOKUP($A255,'[2]1516 Exp_Rev Access'!$F$7:$GB$306,51,FALSE)),"",VLOOKUP($A255,'[2]1516 Exp_Rev Access'!$F$7:$GB$306,51,FALSE))</f>
        <v>0</v>
      </c>
      <c r="BN255" s="99">
        <f>IF(ISNA(VLOOKUP($A255,'[2]1516 Exp_Rev Access'!$F$7:$GB$306,52,FALSE)),"",VLOOKUP($A255,'[2]1516 Exp_Rev Access'!$F$7:$GB$306,52,FALSE))</f>
        <v>0</v>
      </c>
      <c r="BO255" s="99">
        <f>IF(ISNA(VLOOKUP($A255,'[2]1516 Exp_Rev Access'!$F$7:$GB$306,53,FALSE)),"",VLOOKUP($A255,'[2]1516 Exp_Rev Access'!$F$7:$GB$306,53,FALSE))</f>
        <v>0</v>
      </c>
      <c r="BP255" s="99">
        <f>IF(ISNA(VLOOKUP($A255,'[2]1516 Exp_Rev Access'!$F$7:$GB$306,54,FALSE)),"",VLOOKUP($A255,'[2]1516 Exp_Rev Access'!$F$7:$GB$306,54,FALSE))</f>
        <v>0</v>
      </c>
      <c r="BQ255" s="99">
        <f>IF(ISNA(VLOOKUP($A255,'[2]1516 Exp_Rev Access'!$F$7:$GB$306,55,FALSE)),"",VLOOKUP($A255,'[2]1516 Exp_Rev Access'!$F$7:$GB$306,55,FALSE))</f>
        <v>0</v>
      </c>
      <c r="BR255" s="99">
        <f>IF(ISNA(VLOOKUP($A255,'[2]1516 Exp_Rev Access'!$F$7:$GB$306,56,FALSE)),"",VLOOKUP($A255,'[2]1516 Exp_Rev Access'!$F$7:$GB$306,56,FALSE))</f>
        <v>0</v>
      </c>
      <c r="BS255" s="99">
        <f>IF(ISNA(VLOOKUP($A255,'[2]1516 Exp_Rev Access'!$F$7:$GB$306,57,FALSE)),"",VLOOKUP($A255,'[2]1516 Exp_Rev Access'!$F$7:$GB$306,57,FALSE))</f>
        <v>0</v>
      </c>
      <c r="BT255" s="99">
        <f>IF(ISNA(VLOOKUP($A255,'[2]1516 Exp_Rev Access'!$F$7:$GB$306,58,FALSE)),"",VLOOKUP($A255,'[2]1516 Exp_Rev Access'!$F$7:$GB$306,58,FALSE))</f>
        <v>0</v>
      </c>
      <c r="BU255" s="102">
        <f t="shared" si="313"/>
        <v>430690.79000000004</v>
      </c>
      <c r="BV255" s="72">
        <f t="shared" si="314"/>
        <v>0.10572576467990862</v>
      </c>
      <c r="BW255" s="94">
        <f t="shared" si="315"/>
        <v>1545.1899329099847</v>
      </c>
      <c r="BX255" s="99">
        <f>IF(ISNA(VLOOKUP($A255,'[2]1516 Exp_Rev Access'!$F$7:$GB$306,59,FALSE)),"",VLOOKUP($A255,'[2]1516 Exp_Rev Access'!$F$7:$GB$306,59,FALSE))</f>
        <v>0</v>
      </c>
      <c r="BY255" s="99">
        <f>IF(ISNA(VLOOKUP($A255,'[2]1516 Exp_Rev Access'!$F$7:$GB$306,60,FALSE)),"",VLOOKUP($A255,'[2]1516 Exp_Rev Access'!$F$7:$GB$306,60,FALSE))</f>
        <v>0</v>
      </c>
      <c r="BZ255" s="99">
        <f>IF(ISNA(VLOOKUP($A255,'[2]1516 Exp_Rev Access'!$F$7:$GB$306,61,FALSE)),"",VLOOKUP($A255,'[2]1516 Exp_Rev Access'!$F$7:$GB$306,61,FALSE))</f>
        <v>0</v>
      </c>
      <c r="CA255" s="99">
        <f>IF(ISNA(VLOOKUP($A255,'[2]1516 Exp_Rev Access'!$F$7:$GB$306,62,FALSE)),"",VLOOKUP($A255,'[2]1516 Exp_Rev Access'!$F$7:$GB$306,62,FALSE))</f>
        <v>0</v>
      </c>
      <c r="CB255" s="99">
        <f>IF(ISNA(VLOOKUP($A255,'[2]1516 Exp_Rev Access'!$F$7:$GB$306,63,FALSE)),"",VLOOKUP($A255,'[2]1516 Exp_Rev Access'!$F$7:$GB$306,63,FALSE))</f>
        <v>51.03</v>
      </c>
      <c r="CC255" s="99">
        <f>IF(ISNA(VLOOKUP($A255,'[2]1516 Exp_Rev Access'!$F$7:$GB$306,64,FALSE)),"",VLOOKUP($A255,'[2]1516 Exp_Rev Access'!$F$7:$GB$306,64,FALSE))</f>
        <v>0</v>
      </c>
      <c r="CD255" s="101">
        <f t="shared" si="316"/>
        <v>51.03</v>
      </c>
      <c r="CE255" s="72">
        <f t="shared" si="327"/>
        <v>1.2526819465110308E-5</v>
      </c>
      <c r="CF255" s="103">
        <f t="shared" si="328"/>
        <v>0.18308040038747173</v>
      </c>
      <c r="CG255" s="99">
        <f>IF(ISNA(VLOOKUP($A255,'[2]1516 Exp_Rev Access'!$F$7:$GB$306,65,FALSE)),"",VLOOKUP($A255,'[2]1516 Exp_Rev Access'!$F$7:$GB$306,65,FALSE))</f>
        <v>0</v>
      </c>
      <c r="CH255" s="99">
        <f>IF(ISNA(VLOOKUP($A255,'[2]1516 Exp_Rev Access'!$F$7:$GB$306,66,FALSE)),"",VLOOKUP($A255,'[2]1516 Exp_Rev Access'!$F$7:$GB$306,66,FALSE))</f>
        <v>0</v>
      </c>
      <c r="CI255" s="99">
        <f>IF(ISNA(VLOOKUP($A255,'[2]1516 Exp_Rev Access'!$F$7:$GB$306,67,FALSE)),"",VLOOKUP($A255,'[2]1516 Exp_Rev Access'!$F$7:$GB$306,67,FALSE))</f>
        <v>0</v>
      </c>
      <c r="CJ255" s="99">
        <f>IF(ISNA(VLOOKUP($A255,'[2]1516 Exp_Rev Access'!$F$7:$GB$306,68,FALSE)),"",VLOOKUP($A255,'[2]1516 Exp_Rev Access'!$F$7:$GB$306,68,FALSE))</f>
        <v>0</v>
      </c>
      <c r="CK255" s="99">
        <f>IF(ISNA(VLOOKUP($A255,'[2]1516 Exp_Rev Access'!$F$7:$GB$306,69,FALSE)),"",VLOOKUP($A255,'[2]1516 Exp_Rev Access'!$F$7:$GB$306,69,FALSE))</f>
        <v>0</v>
      </c>
      <c r="CL255" s="99">
        <f>IF(ISNA(VLOOKUP($A255,'[2]1516 Exp_Rev Access'!$F$7:$GB$306,70,FALSE)),"",VLOOKUP($A255,'[2]1516 Exp_Rev Access'!$F$7:$GB$306,70,FALSE))</f>
        <v>0</v>
      </c>
      <c r="CM255" s="99">
        <f>IF(ISNA(VLOOKUP($A255,'[2]1516 Exp_Rev Access'!$F$7:$GB$306,71,FALSE)),"",VLOOKUP($A255,'[2]1516 Exp_Rev Access'!$F$7:$GB$306,71,FALSE))</f>
        <v>0</v>
      </c>
      <c r="CN255" s="99">
        <f>IF(ISNA(VLOOKUP($A255,'[2]1516 Exp_Rev Access'!$F$7:$GB$306,72,FALSE)),"",VLOOKUP($A255,'[2]1516 Exp_Rev Access'!$F$7:$GB$306,72,FALSE))</f>
        <v>0</v>
      </c>
      <c r="CO255" s="99">
        <f>IF(ISNA(VLOOKUP($A255,'[2]1516 Exp_Rev Access'!$F$7:$GB$306,73,FALSE)),"",VLOOKUP($A255,'[2]1516 Exp_Rev Access'!$F$7:$GB$306,73,FALSE))</f>
        <v>0</v>
      </c>
      <c r="CP255" s="99">
        <f>IF(ISNA(VLOOKUP($A255,'[2]1516 Exp_Rev Access'!$F$7:$GB$306,74,FALSE)),"",VLOOKUP($A255,'[2]1516 Exp_Rev Access'!$F$7:$GB$306,74,FALSE))</f>
        <v>62078.41</v>
      </c>
      <c r="CQ255" s="99">
        <f>IF(ISNA(VLOOKUP($A255,'[2]1516 Exp_Rev Access'!$F$7:$GB$306,75,FALSE)),"",VLOOKUP($A255,'[2]1516 Exp_Rev Access'!$F$7:$GB$306,75,FALSE))</f>
        <v>0</v>
      </c>
      <c r="CR255" s="99">
        <f>IF(ISNA(VLOOKUP($A255,'[2]1516 Exp_Rev Access'!$F$7:$GB$306,76,FALSE)),"",VLOOKUP($A255,'[2]1516 Exp_Rev Access'!$F$7:$GB$306,76,FALSE))</f>
        <v>6131.42</v>
      </c>
      <c r="CS255" s="99">
        <f>IF(ISNA(VLOOKUP($A255,'[2]1516 Exp_Rev Access'!$F$7:$GB$306,77,FALSE)),"",VLOOKUP($A255,'[2]1516 Exp_Rev Access'!$F$7:$GB$306,77,FALSE))</f>
        <v>0</v>
      </c>
      <c r="CT255" s="99">
        <f>IF(ISNA(VLOOKUP($A255,'[2]1516 Exp_Rev Access'!$F$7:$GB$306,78,FALSE)),"",VLOOKUP($A255,'[2]1516 Exp_Rev Access'!$F$7:$GB$306,78,FALSE))</f>
        <v>82177.960000000006</v>
      </c>
      <c r="CU255" s="99">
        <f>IF(ISNA(VLOOKUP($A255,'[2]1516 Exp_Rev Access'!$F$7:$GB$306,79,FALSE)),"",VLOOKUP($A255,'[2]1516 Exp_Rev Access'!$F$7:$GB$306,79,FALSE))</f>
        <v>48317.96</v>
      </c>
      <c r="CV255" s="99">
        <f>IF(ISNA(VLOOKUP($A255,'[2]1516 Exp_Rev Access'!$F$7:$GB$306,80,FALSE)),"",VLOOKUP($A255,'[2]1516 Exp_Rev Access'!$F$7:$GB$306,80,FALSE))</f>
        <v>0</v>
      </c>
      <c r="CW255" s="99">
        <f>IF(ISNA(VLOOKUP($A255,'[2]1516 Exp_Rev Access'!$F$7:$GB$306,81,FALSE)),"",VLOOKUP($A255,'[2]1516 Exp_Rev Access'!$F$7:$GB$306,81,FALSE))</f>
        <v>0</v>
      </c>
      <c r="CX255" s="99">
        <f>IF(ISNA(VLOOKUP($A255,'[2]1516 Exp_Rev Access'!$F$7:$GB$306,82,FALSE)),"",VLOOKUP($A255,'[2]1516 Exp_Rev Access'!$F$7:$GB$306,82,FALSE))</f>
        <v>0</v>
      </c>
      <c r="CY255" s="99">
        <f>IF(ISNA(VLOOKUP($A255,'[2]1516 Exp_Rev Access'!$F$7:$GB$306,83,FALSE)),"",VLOOKUP($A255,'[2]1516 Exp_Rev Access'!$F$7:$GB$306,83,FALSE))</f>
        <v>0</v>
      </c>
      <c r="CZ255" s="99">
        <f>IF(ISNA(VLOOKUP($A255,'[2]1516 Exp_Rev Access'!$F$7:$GB$306,84,FALSE)),"",VLOOKUP($A255,'[2]1516 Exp_Rev Access'!$F$7:$GB$306,84,FALSE))</f>
        <v>0</v>
      </c>
      <c r="DA255" s="99">
        <f>IF(ISNA(VLOOKUP($A255,'[2]1516 Exp_Rev Access'!$F$7:$GB$306,85,FALSE)),"",VLOOKUP($A255,'[2]1516 Exp_Rev Access'!$F$7:$GB$306,85,FALSE))</f>
        <v>0</v>
      </c>
      <c r="DB255" s="99">
        <f>IF(ISNA(VLOOKUP($A255,'[2]1516 Exp_Rev Access'!$F$7:$GB$306,86,FALSE)),"",VLOOKUP($A255,'[2]1516 Exp_Rev Access'!$F$7:$GB$306,86,FALSE))</f>
        <v>0</v>
      </c>
      <c r="DC255" s="99">
        <f>IF(ISNA(VLOOKUP($A255,'[2]1516 Exp_Rev Access'!$F$7:$GB$306,87,FALSE)),"",VLOOKUP($A255,'[2]1516 Exp_Rev Access'!$F$7:$GB$306,87,FALSE))</f>
        <v>0</v>
      </c>
      <c r="DD255" s="99">
        <f>IF(ISNA(VLOOKUP($A255,'[2]1516 Exp_Rev Access'!$F$7:$GB$306,88,FALSE)),"",VLOOKUP($A255,'[2]1516 Exp_Rev Access'!$F$7:$GB$306,88,FALSE))</f>
        <v>0</v>
      </c>
      <c r="DE255" s="99">
        <f>IF(ISNA(VLOOKUP($A255,'[2]1516 Exp_Rev Access'!$F$7:$GB$306,89,FALSE)),"",VLOOKUP($A255,'[2]1516 Exp_Rev Access'!$F$7:$GB$306,89,FALSE))</f>
        <v>0</v>
      </c>
      <c r="DF255" s="99">
        <f>IF(ISNA(VLOOKUP($A255,'[2]1516 Exp_Rev Access'!$F$7:$GB$306,90,FALSE)),"",VLOOKUP($A255,'[2]1516 Exp_Rev Access'!$F$7:$GB$306,90,FALSE))</f>
        <v>0</v>
      </c>
      <c r="DG255" s="99">
        <f>IF(ISNA(VLOOKUP($A255,'[2]1516 Exp_Rev Access'!$F$7:$GB$306,91,FALSE)),"",VLOOKUP($A255,'[2]1516 Exp_Rev Access'!$F$7:$GB$306,91,FALSE))</f>
        <v>9373.4699999999993</v>
      </c>
      <c r="DH255" s="99">
        <f>IF(ISNA(VLOOKUP($A255,'[2]1516 Exp_Rev Access'!$F$7:$GB$306,92,FALSE)),"",VLOOKUP($A255,'[2]1516 Exp_Rev Access'!$F$7:$GB$306,92,FALSE))</f>
        <v>85707.72</v>
      </c>
      <c r="DI255" s="99">
        <f>IF(ISNA(VLOOKUP($A255,'[2]1516 Exp_Rev Access'!$F$7:$GB$306,93,FALSE)),"",VLOOKUP($A255,'[2]1516 Exp_Rev Access'!$F$7:$GB$306,93,FALSE))</f>
        <v>0</v>
      </c>
      <c r="DJ255" s="99">
        <f>IF(ISNA(VLOOKUP($A255,'[2]1516 Exp_Rev Access'!$F$7:$GB$306,94,FALSE)),"",VLOOKUP($A255,'[2]1516 Exp_Rev Access'!$F$7:$GB$306,94,FALSE))</f>
        <v>0</v>
      </c>
      <c r="DK255" s="99">
        <f>IF(ISNA(VLOOKUP($A255,'[2]1516 Exp_Rev Access'!$F$7:$GB$306,95,FALSE)),"",VLOOKUP($A255,'[2]1516 Exp_Rev Access'!$F$7:$GB$306,95,FALSE))</f>
        <v>0</v>
      </c>
      <c r="DL255" s="99">
        <f>IF(ISNA(VLOOKUP($A255,'[2]1516 Exp_Rev Access'!$F$7:$GB$306,96,FALSE)),"",VLOOKUP($A255,'[2]1516 Exp_Rev Access'!$F$7:$GB$306,96,FALSE))</f>
        <v>0</v>
      </c>
      <c r="DM255" s="99">
        <f>IF(ISNA(VLOOKUP($A255,'[2]1516 Exp_Rev Access'!$F$7:$GB$306,97,FALSE)),"",VLOOKUP($A255,'[2]1516 Exp_Rev Access'!$F$7:$GB$306,97,FALSE))</f>
        <v>0</v>
      </c>
      <c r="DN255" s="99">
        <f>IF(ISNA(VLOOKUP($A255,'[2]1516 Exp_Rev Access'!$F$7:$GB$306,98,FALSE)),"",VLOOKUP($A255,'[2]1516 Exp_Rev Access'!$F$7:$GB$306,98,FALSE))</f>
        <v>0</v>
      </c>
      <c r="DO255" s="99">
        <f>IF(ISNA(VLOOKUP($A255,'[2]1516 Exp_Rev Access'!$F$7:$GB$306,99,FALSE)),"",VLOOKUP($A255,'[2]1516 Exp_Rev Access'!$F$7:$GB$306,99,FALSE))</f>
        <v>0</v>
      </c>
      <c r="DP255" s="99">
        <f>IF(ISNA(VLOOKUP($A255,'[2]1516 Exp_Rev Access'!$F$7:$GB$306,100,FALSE)),"",VLOOKUP($A255,'[2]1516 Exp_Rev Access'!$F$7:$GB$306,100,FALSE))</f>
        <v>0</v>
      </c>
      <c r="DQ255" s="99">
        <f>IF(ISNA(VLOOKUP($A255,'[2]1516 Exp_Rev Access'!$F$7:$GB$306,101,FALSE)),"",VLOOKUP($A255,'[2]1516 Exp_Rev Access'!$F$7:$GB$306,101,FALSE))</f>
        <v>0</v>
      </c>
      <c r="DR255" s="99">
        <f>IF(ISNA(VLOOKUP($A255,'[2]1516 Exp_Rev Access'!$F$7:$GB$306,102,FALSE)),"",VLOOKUP($A255,'[2]1516 Exp_Rev Access'!$F$7:$GB$306,102,FALSE))</f>
        <v>0</v>
      </c>
      <c r="DS255" s="99">
        <f>IF(ISNA(VLOOKUP($A255,'[2]1516 Exp_Rev Access'!$F$7:$GB$306,103,FALSE)),"",VLOOKUP($A255,'[2]1516 Exp_Rev Access'!$F$7:$GB$306,103,FALSE))</f>
        <v>0</v>
      </c>
      <c r="DT255" s="99">
        <f>IF(ISNA(VLOOKUP($A255,'[2]1516 Exp_Rev Access'!$F$7:$GB$306,104,FALSE)),"",VLOOKUP($A255,'[2]1516 Exp_Rev Access'!$F$7:$GB$306,104,FALSE))</f>
        <v>0</v>
      </c>
      <c r="DU255" s="99">
        <f>IF(ISNA(VLOOKUP($A255,'[2]1516 Exp_Rev Access'!$F$7:$GB$306,105,FALSE)),"",VLOOKUP($A255,'[2]1516 Exp_Rev Access'!$F$7:$GB$306,105,FALSE))</f>
        <v>0</v>
      </c>
      <c r="DV255" s="99">
        <f>IF(ISNA(VLOOKUP($A255,'[2]1516 Exp_Rev Access'!$F$7:$GB$306,106,FALSE)),"",VLOOKUP($A255,'[2]1516 Exp_Rev Access'!$F$7:$GB$306,106,FALSE))</f>
        <v>0</v>
      </c>
      <c r="DW255" s="99">
        <f>IF(ISNA(VLOOKUP($A255,'[2]1516 Exp_Rev Access'!$F$7:$GB$306,107,FALSE)),"",VLOOKUP($A255,'[2]1516 Exp_Rev Access'!$F$7:$GB$306,107,FALSE))</f>
        <v>0</v>
      </c>
      <c r="DX255" s="99">
        <f>IF(ISNA(VLOOKUP($A255,'[2]1516 Exp_Rev Access'!$F$7:$GB$306,108,FALSE)),"",VLOOKUP($A255,'[2]1516 Exp_Rev Access'!$F$7:$GB$306,108,FALSE))</f>
        <v>0</v>
      </c>
      <c r="DY255" s="99">
        <f>IF(ISNA(VLOOKUP($A255,'[2]1516 Exp_Rev Access'!$F$7:$GB$306,109,FALSE)),"",VLOOKUP($A255,'[2]1516 Exp_Rev Access'!$F$7:$GB$306,109,FALSE))</f>
        <v>0</v>
      </c>
      <c r="DZ255" s="99">
        <f>IF(ISNA(VLOOKUP($A255,'[2]1516 Exp_Rev Access'!$F$7:$GB$306,110,FALSE)),"",VLOOKUP($A255,'[2]1516 Exp_Rev Access'!$F$7:$GB$306,110,FALSE))</f>
        <v>0</v>
      </c>
      <c r="EA255" s="99">
        <f>IF(ISNA(VLOOKUP($A255,'[2]1516 Exp_Rev Access'!$F$7:$GB$306,111,FALSE)),"",VLOOKUP($A255,'[2]1516 Exp_Rev Access'!$F$7:$GB$306,111,FALSE))</f>
        <v>0</v>
      </c>
      <c r="EB255" s="99">
        <f>IF(ISNA(VLOOKUP($A255,'[2]1516 Exp_Rev Access'!$F$7:$GB$306,112,FALSE)),"",VLOOKUP($A255,'[2]1516 Exp_Rev Access'!$F$7:$GB$306,112,FALSE))</f>
        <v>0</v>
      </c>
      <c r="EC255" s="99">
        <f>IF(ISNA(VLOOKUP($A255,'[2]1516 Exp_Rev Access'!$F$7:$GB$306,113,FALSE)),"",VLOOKUP($A255,'[2]1516 Exp_Rev Access'!$F$7:$GB$306,113,FALSE))</f>
        <v>0</v>
      </c>
      <c r="ED255" s="99">
        <f>IF(ISNA(VLOOKUP($A255,'[2]1516 Exp_Rev Access'!$F$7:$GB$306,114,FALSE)),"",VLOOKUP($A255,'[2]1516 Exp_Rev Access'!$F$7:$GB$306,114,FALSE))</f>
        <v>0</v>
      </c>
      <c r="EE255" s="99">
        <f>IF(ISNA(VLOOKUP($A255,'[2]1516 Exp_Rev Access'!$F$7:$GB$306,115,FALSE)),"",VLOOKUP($A255,'[2]1516 Exp_Rev Access'!$F$7:$GB$306,115,FALSE))</f>
        <v>0</v>
      </c>
      <c r="EF255" s="99">
        <f>IF(ISNA(VLOOKUP($A255,'[2]1516 Exp_Rev Access'!$F$7:$GB$306,116,FALSE)),"",VLOOKUP($A255,'[2]1516 Exp_Rev Access'!$F$7:$GB$306,116,FALSE))</f>
        <v>0</v>
      </c>
      <c r="EG255" s="99">
        <f>IF(ISNA(VLOOKUP($A255,'[2]1516 Exp_Rev Access'!$F$7:$GB$306,117,FALSE)),"",VLOOKUP($A255,'[2]1516 Exp_Rev Access'!$F$7:$GB$306,117,FALSE))</f>
        <v>0</v>
      </c>
      <c r="EH255" s="99">
        <f>IF(ISNA(VLOOKUP($A255,'[2]1516 Exp_Rev Access'!$F$7:$GB$306,118,FALSE)),"",VLOOKUP($A255,'[2]1516 Exp_Rev Access'!$F$7:$GB$306,118,FALSE))</f>
        <v>0</v>
      </c>
      <c r="EI255" s="99">
        <f>IF(ISNA(VLOOKUP($A255,'[2]1516 Exp_Rev Access'!$F$7:$GB$306,119,FALSE)),"",VLOOKUP($A255,'[2]1516 Exp_Rev Access'!$F$7:$GB$306,119,FALSE))</f>
        <v>0</v>
      </c>
      <c r="EJ255" s="99">
        <f>IF(ISNA(VLOOKUP($A255,'[2]1516 Exp_Rev Access'!$F$7:$GB$306,120,FALSE)),"",VLOOKUP($A255,'[2]1516 Exp_Rev Access'!$F$7:$GB$306,120,FALSE))</f>
        <v>0</v>
      </c>
      <c r="EK255" s="99">
        <f>IF(ISNA(VLOOKUP($A255,'[2]1516 Exp_Rev Access'!$F$7:$GB$306,121,FALSE)),"",VLOOKUP($A255,'[2]1516 Exp_Rev Access'!$F$7:$GB$306,121,FALSE))</f>
        <v>0</v>
      </c>
      <c r="EL255" s="99">
        <f>IF(ISNA(VLOOKUP($A255,'[2]1516 Exp_Rev Access'!$F$7:$GB$306,122,FALSE)),"",VLOOKUP($A255,'[2]1516 Exp_Rev Access'!$F$7:$GB$306,122,FALSE))</f>
        <v>0</v>
      </c>
      <c r="EM255" s="99">
        <f>IF(ISNA(VLOOKUP($A255,'[2]1516 Exp_Rev Access'!$F$7:$GB$306,123,FALSE)),"",VLOOKUP($A255,'[2]1516 Exp_Rev Access'!$F$7:$GB$306,123,FALSE))</f>
        <v>0</v>
      </c>
      <c r="EN255" s="99">
        <f>IF(ISNA(VLOOKUP($A255,'[2]1516 Exp_Rev Access'!$F$7:$GB$306,124,FALSE)),"",VLOOKUP($A255,'[2]1516 Exp_Rev Access'!$F$7:$GB$306,124,FALSE))</f>
        <v>0</v>
      </c>
      <c r="EO255" s="99">
        <f>IF(ISNA(VLOOKUP($A255,'[2]1516 Exp_Rev Access'!$F$7:$GB$306,125,FALSE)),"",VLOOKUP($A255,'[2]1516 Exp_Rev Access'!$F$7:$GB$306,125,FALSE))</f>
        <v>0</v>
      </c>
      <c r="EP255" s="99">
        <f>IF(ISNA(VLOOKUP($A255,'[2]1516 Exp_Rev Access'!$F$7:$GB$306,126,FALSE)),"",VLOOKUP($A255,'[2]1516 Exp_Rev Access'!$F$7:$GB$306,126,FALSE))</f>
        <v>0</v>
      </c>
      <c r="EQ255" s="99">
        <f>IF(ISNA(VLOOKUP($A255,'[2]1516 Exp_Rev Access'!$F$7:$GB$306,127,FALSE)),"",VLOOKUP($A255,'[2]1516 Exp_Rev Access'!$F$7:$GB$306,127,FALSE))</f>
        <v>0</v>
      </c>
      <c r="ER255" s="99">
        <f>IF(ISNA(VLOOKUP($A255,'[2]1516 Exp_Rev Access'!$F$7:$GB$306,128,FALSE)),"",VLOOKUP($A255,'[2]1516 Exp_Rev Access'!$F$7:$GB$306,128,FALSE))</f>
        <v>0</v>
      </c>
      <c r="ES255" s="99">
        <f>IF(ISNA(VLOOKUP($A255,'[2]1516 Exp_Rev Access'!$F$7:$GB$306,129,FALSE)),"",VLOOKUP($A255,'[2]1516 Exp_Rev Access'!$F$7:$GB$306,129,FALSE))</f>
        <v>0</v>
      </c>
      <c r="ET255" s="99">
        <f>IF(ISNA(VLOOKUP($A255,'[2]1516 Exp_Rev Access'!$F$7:$GB$306,130,FALSE)),"",VLOOKUP($A255,'[2]1516 Exp_Rev Access'!$F$7:$GB$306,130,FALSE))</f>
        <v>0</v>
      </c>
      <c r="EU255" s="99">
        <f>IF(ISNA(VLOOKUP($A255,'[2]1516 Exp_Rev Access'!$F$7:$GB$306,131,FALSE)),"",VLOOKUP($A255,'[2]1516 Exp_Rev Access'!$F$7:$GB$306,131,FALSE))</f>
        <v>0</v>
      </c>
      <c r="EV255" s="99">
        <f>IF(ISNA(VLOOKUP($A255,'[2]1516 Exp_Rev Access'!$F$7:$GB$306,132,FALSE)),"",VLOOKUP($A255,'[2]1516 Exp_Rev Access'!$F$7:$GB$306,132,FALSE))</f>
        <v>0</v>
      </c>
      <c r="EW255" s="99">
        <f>IF(ISNA(VLOOKUP($A255,'[2]1516 Exp_Rev Access'!$F$7:$GB$306,133,FALSE)),"",VLOOKUP($A255,'[2]1516 Exp_Rev Access'!$F$7:$GB$306,133,FALSE))</f>
        <v>0</v>
      </c>
      <c r="EX255" s="99">
        <f>IF(ISNA(VLOOKUP($A255,'[2]1516 Exp_Rev Access'!$F$7:$GB$306,134,FALSE)),"",VLOOKUP($A255,'[2]1516 Exp_Rev Access'!$F$7:$GB$306,134,FALSE))</f>
        <v>0</v>
      </c>
      <c r="EY255" s="99">
        <f>IF(ISNA(VLOOKUP($A255,'[2]1516 Exp_Rev Access'!$F$7:$GB$306,135,FALSE)),"",VLOOKUP($A255,'[2]1516 Exp_Rev Access'!$F$7:$GB$306,135,FALSE))</f>
        <v>0</v>
      </c>
      <c r="EZ255" s="99">
        <f>IF(ISNA(VLOOKUP($A255,'[2]1516 Exp_Rev Access'!$F$7:$GB$306,136,FALSE)),"",VLOOKUP($A255,'[2]1516 Exp_Rev Access'!$F$7:$GB$306,136,FALSE))</f>
        <v>0</v>
      </c>
      <c r="FA255" s="99">
        <f>IF(ISNA(VLOOKUP($A255,'[2]1516 Exp_Rev Access'!$F$7:$GB$306,137,FALSE)),"",VLOOKUP($A255,'[2]1516 Exp_Rev Access'!$F$7:$GB$306,137,FALSE))</f>
        <v>0</v>
      </c>
      <c r="FB255" s="99">
        <f>IF(ISNA(VLOOKUP($A255,'[2]1516 Exp_Rev Access'!$F$7:$GB$306,138,FALSE)),"",VLOOKUP($A255,'[2]1516 Exp_Rev Access'!$F$7:$GB$306,138,FALSE))</f>
        <v>0</v>
      </c>
      <c r="FC255" s="99">
        <f>IF(ISNA(VLOOKUP($A255,'[2]1516 Exp_Rev Access'!$F$7:$GB$306,139,FALSE)),"",VLOOKUP($A255,'[2]1516 Exp_Rev Access'!$F$7:$GB$306,139,FALSE))</f>
        <v>0</v>
      </c>
      <c r="FD255" s="99">
        <f>IF(ISNA(VLOOKUP($A255,'[2]1516 Exp_Rev Access'!$F$7:$FS$306,140,FALSE)),"",VLOOKUP($A255,'[2]1516 Exp_Rev Access'!$F$7:$FS$306,140,FALSE))</f>
        <v>0</v>
      </c>
      <c r="FE255" s="99">
        <f>IF(ISNA(VLOOKUP($A255,'[2]1516 Exp_Rev Access'!$F$7:$FS$306,141,FALSE)),"",VLOOKUP($A255,'[2]1516 Exp_Rev Access'!$F$7:$FS$306,141,FALSE))</f>
        <v>0</v>
      </c>
      <c r="FF255" s="99">
        <f>IF(ISNA(VLOOKUP($A255,'[2]1516 Exp_Rev Access'!$F$7:$FS$306,142,FALSE)),"",VLOOKUP($A255,'[2]1516 Exp_Rev Access'!$F$7:$FS$306,142,FALSE))</f>
        <v>0</v>
      </c>
      <c r="FG255" s="99">
        <f>IF(ISNA(VLOOKUP($A255,'[2]1516 Exp_Rev Access'!$F$7:$FS$306,143,FALSE)),"",VLOOKUP($A255,'[2]1516 Exp_Rev Access'!$F$7:$FS$306,143,FALSE))</f>
        <v>0</v>
      </c>
      <c r="FH255" s="99">
        <f>IF(ISNA(VLOOKUP($A255,'[2]1516 Exp_Rev Access'!$F$7:$FS$306,144,FALSE)),"",VLOOKUP($A255,'[2]1516 Exp_Rev Access'!$F$7:$FS$306,144,FALSE))</f>
        <v>0</v>
      </c>
      <c r="FI255" s="99">
        <f>IF(ISNA(VLOOKUP($A255,'[2]1516 Exp_Rev Access'!$F$7:$FS$306,145,FALSE)),"",VLOOKUP($A255,'[2]1516 Exp_Rev Access'!$F$7:$FS$306,145,FALSE))</f>
        <v>0</v>
      </c>
      <c r="FJ255" s="99">
        <f>IF(ISNA(VLOOKUP($A255,'[2]1516 Exp_Rev Access'!$F$7:$FS$306,146,FALSE)),"",VLOOKUP($A255,'[2]1516 Exp_Rev Access'!$F$7:$FS$306,146,FALSE))</f>
        <v>0</v>
      </c>
      <c r="FK255" s="99">
        <f>IF(ISNA(VLOOKUP($A255,'[2]1516 Exp_Rev Access'!$F$7:$FS$306,147,FALSE)),"",VLOOKUP($A255,'[2]1516 Exp_Rev Access'!$F$7:$FS$306,147,FALSE))</f>
        <v>0</v>
      </c>
      <c r="FL255" s="99">
        <f>IF(ISNA(VLOOKUP($A255,'[2]1516 Exp_Rev Access'!$F$7:$FS$306,148,FALSE)),"",VLOOKUP($A255,'[2]1516 Exp_Rev Access'!$F$7:$FS$306,148,FALSE))</f>
        <v>0</v>
      </c>
      <c r="FM255" s="99">
        <f>IF(ISNA(VLOOKUP($A255,'[2]1516 Exp_Rev Access'!$F$7:$FS$306,149,FALSE)),"",VLOOKUP($A255,'[2]1516 Exp_Rev Access'!$F$7:$FS$306,149,FALSE))</f>
        <v>0</v>
      </c>
      <c r="FN255" s="99">
        <f>IF(ISNA(VLOOKUP($A255,'[2]1516 Exp_Rev Access'!$F$7:$FS$306,150,FALSE)),"",VLOOKUP($A255,'[2]1516 Exp_Rev Access'!$F$7:$FS$306,150,FALSE))</f>
        <v>0</v>
      </c>
      <c r="FO255" s="99">
        <f>IF(ISNA(VLOOKUP($A255,'[2]1516 Exp_Rev Access'!$F$7:$FS$306,151,FALSE)),"",VLOOKUP($A255,'[2]1516 Exp_Rev Access'!$F$7:$FS$306,151,FALSE))</f>
        <v>0</v>
      </c>
      <c r="FP255" s="99">
        <f>IF(ISNA(VLOOKUP($A255,'[2]1516 Exp_Rev Access'!$F$7:$FS$306,152,FALSE)),"",VLOOKUP($A255,'[2]1516 Exp_Rev Access'!$F$7:$FS$306,152,FALSE))</f>
        <v>0</v>
      </c>
      <c r="FQ255" s="99">
        <f>IF(ISNA(VLOOKUP($A255,'[2]1516 Exp_Rev Access'!$F$7:$FS$306,153,FALSE)),"",VLOOKUP($A255,'[2]1516 Exp_Rev Access'!$F$7:$FS$306,153,FALSE))</f>
        <v>4386.1000000000004</v>
      </c>
      <c r="FR255" s="101">
        <f t="shared" si="319"/>
        <v>298173.03999999998</v>
      </c>
      <c r="FS255" s="72">
        <f t="shared" si="320"/>
        <v>7.3195372162318514E-2</v>
      </c>
      <c r="FT255" s="94">
        <f t="shared" si="321"/>
        <v>1069.7558210454561</v>
      </c>
      <c r="FU255" s="99">
        <f>IF(ISNA(VLOOKUP($A255,'[2]1516 Exp_Rev Access'!$F$7:$GB$306,154,FALSE)),"",VLOOKUP($A255,'[2]1516 Exp_Rev Access'!$F$7:$GB$306,154,FALSE))</f>
        <v>17208.509999999998</v>
      </c>
      <c r="FV255" s="99">
        <f>IF(ISNA(VLOOKUP($A255,'[2]1516 Exp_Rev Access'!$F$7:$GB$306,155,FALSE)),"",VLOOKUP($A255,'[2]1516 Exp_Rev Access'!$F$7:$GB$306,155,FALSE))</f>
        <v>0</v>
      </c>
      <c r="FW255" s="99">
        <f>IF(ISNA(VLOOKUP($A255,'[2]1516 Exp_Rev Access'!$F$7:$GB$306,156,FALSE)),"",VLOOKUP($A255,'[2]1516 Exp_Rev Access'!$F$7:$GB$306,156,FALSE))</f>
        <v>0</v>
      </c>
      <c r="FX255" s="99">
        <f>IF(ISNA(VLOOKUP($A255,'[2]1516 Exp_Rev Access'!$F$7:$GB$306,157,FALSE)),"",VLOOKUP($A255,'[2]1516 Exp_Rev Access'!$F$7:$GB$306,157,FALSE))</f>
        <v>0</v>
      </c>
      <c r="FY255" s="99">
        <f>IF(ISNA(VLOOKUP($A255,'[2]1516 Exp_Rev Access'!$F$7:$GB$306,158,FALSE)),"",VLOOKUP($A255,'[2]1516 Exp_Rev Access'!$F$7:$GB$306,158,FALSE))</f>
        <v>0</v>
      </c>
      <c r="FZ255" s="99">
        <f>IF(ISNA(VLOOKUP($A255,'[2]1516 Exp_Rev Access'!$F$7:$GB$306,159,FALSE)),"",VLOOKUP($A255,'[2]1516 Exp_Rev Access'!$F$7:$GB$306,159,FALSE))</f>
        <v>0</v>
      </c>
      <c r="GA255" s="99">
        <f>IF(ISNA(VLOOKUP($A255,'[2]1516 Exp_Rev Access'!$F$7:$GB$306,160,FALSE)),"",VLOOKUP($A255,'[2]1516 Exp_Rev Access'!$F$7:$GB$306,160,FALSE))</f>
        <v>0</v>
      </c>
      <c r="GB255" s="99">
        <f>IF(ISNA(VLOOKUP($A255,'[2]1516 Exp_Rev Access'!$F$7:$GB$306,161,FALSE)),"",VLOOKUP($A255,'[2]1516 Exp_Rev Access'!$F$7:$GB$306,161,FALSE))</f>
        <v>0</v>
      </c>
      <c r="GC255" s="99">
        <f>IF(ISNA(VLOOKUP($A255,'[2]1516 Exp_Rev Access'!$F$7:$GB$306,162,FALSE)),"",VLOOKUP($A255,'[2]1516 Exp_Rev Access'!$F$7:$GB$306,162,FALSE))</f>
        <v>0</v>
      </c>
      <c r="GD255" s="99">
        <f>IF(ISNA(VLOOKUP($A255,'[2]1516 Exp_Rev Access'!$F$7:$GB$306,163,FALSE)),"",VLOOKUP($A255,'[2]1516 Exp_Rev Access'!$F$7:$GB$306,163,FALSE))</f>
        <v>35407.199999999997</v>
      </c>
      <c r="GE255" s="99">
        <f>IF(ISNA(VLOOKUP($A255,'[2]1516 Exp_Rev Access'!$F$7:$GB$306,164,FALSE)),"",VLOOKUP($A255,'[2]1516 Exp_Rev Access'!$F$7:$GB$306,164,FALSE))</f>
        <v>0</v>
      </c>
      <c r="GF255" s="99">
        <f>IF(ISNA(VLOOKUP($A255,'[2]1516 Exp_Rev Access'!$F$7:$GB$306,165,FALSE)),"",VLOOKUP($A255,'[2]1516 Exp_Rev Access'!$F$7:$GB$306,165,FALSE))</f>
        <v>0</v>
      </c>
      <c r="GG255" s="99">
        <f>IF(ISNA(VLOOKUP($A255,'[2]1516 Exp_Rev Access'!$F$7:$GB$306,166,FALSE)),"",VLOOKUP($A255,'[2]1516 Exp_Rev Access'!$F$7:$GB$306,166,FALSE))</f>
        <v>0</v>
      </c>
      <c r="GH255" s="99">
        <f>IF(ISNA(VLOOKUP($A255,'[2]1516 Exp_Rev Access'!$F$7:$GB$306,167,FALSE)),"",VLOOKUP($A255,'[2]1516 Exp_Rev Access'!$F$7:$GB$306,167,FALSE))</f>
        <v>0</v>
      </c>
      <c r="GI255" s="99">
        <f>IF(ISNA(VLOOKUP($A255,'[2]1516 Exp_Rev Access'!$F$7:$GB$306,168,FALSE)),"",VLOOKUP($A255,'[2]1516 Exp_Rev Access'!$F$7:$GB$306,168,FALSE))</f>
        <v>0</v>
      </c>
      <c r="GJ255" s="99">
        <f>IF(ISNA(VLOOKUP($A255,'[2]1516 Exp_Rev Access'!$F$7:$GB$306,169,FALSE)),"",VLOOKUP($A255,'[2]1516 Exp_Rev Access'!$F$7:$GB$306,169,FALSE))</f>
        <v>0</v>
      </c>
      <c r="GK255" s="99">
        <f>IF(ISNA(VLOOKUP($A255,'[2]1516 Exp_Rev Access'!$F$7:$GB$306,170,FALSE)),"",VLOOKUP($A255,'[2]1516 Exp_Rev Access'!$F$7:$GB$306,170,FALSE))</f>
        <v>904.54</v>
      </c>
      <c r="GL255" s="99">
        <f>IF(ISNA(VLOOKUP($A255,'[2]1516 Exp_Rev Access'!$F$7:$GB$306,171,FALSE)),"",VLOOKUP($A255,'[2]1516 Exp_Rev Access'!$F$7:$GB$306,171,FALSE))</f>
        <v>0</v>
      </c>
      <c r="GM255" s="99">
        <f>IF(ISNA(VLOOKUP($A255,'[2]1516 Exp_Rev Access'!$F$7:$GB$306,172,FALSE)),"",VLOOKUP($A255,'[2]1516 Exp_Rev Access'!$F$7:$GB$306,172,FALSE))</f>
        <v>0</v>
      </c>
      <c r="GN255" s="99">
        <f>IF(ISNA(VLOOKUP($A255,'[2]1516 Exp_Rev Access'!$F$7:$GB$306,173,FALSE)),"",VLOOKUP($A255,'[2]1516 Exp_Rev Access'!$F$7:$GB$306,173,FALSE))</f>
        <v>0</v>
      </c>
      <c r="GO255" s="99">
        <f>IF(ISNA(VLOOKUP($A255,'[2]1516 Exp_Rev Access'!$F$7:$GB$306,174,FALSE)),"",VLOOKUP($A255,'[2]1516 Exp_Rev Access'!$F$7:$GB$306,174,FALSE))</f>
        <v>0</v>
      </c>
      <c r="GP255" s="99">
        <f>IF(ISNA(VLOOKUP($A255,'[2]1516 Exp_Rev Access'!$F$7:$GB$306,175,FALSE)),"",VLOOKUP($A255,'[2]1516 Exp_Rev Access'!$F$7:$GB$306,175,FALSE))</f>
        <v>400</v>
      </c>
      <c r="GQ255" s="99">
        <f>IF(ISNA(VLOOKUP($A255,'[2]1516 Exp_Rev Access'!$F$7:$GB$306,176,FALSE)),"",VLOOKUP($A255,'[2]1516 Exp_Rev Access'!$F$7:$GB$306,176,FALSE))</f>
        <v>0</v>
      </c>
      <c r="GR255" s="99">
        <f>IF(ISNA(VLOOKUP($A255,'[2]1516 Exp_Rev Access'!$F$7:$GB$306,177,FALSE)),"",VLOOKUP($A255,'[2]1516 Exp_Rev Access'!$F$7:$GB$306,177,FALSE))</f>
        <v>0</v>
      </c>
      <c r="GS255" s="99">
        <f>IF(ISNA(VLOOKUP($A255,'[2]1516 Exp_Rev Access'!$F$7:$GB$306,178,FALSE)),"",VLOOKUP($A255,'[2]1516 Exp_Rev Access'!$F$7:$GB$306,178,FALSE))</f>
        <v>0</v>
      </c>
      <c r="GT255" s="101">
        <f t="shared" si="322"/>
        <v>53920.249999999993</v>
      </c>
      <c r="GU255" s="72">
        <f>GT255/D255</f>
        <v>1.323631662284174E-2</v>
      </c>
      <c r="GV255" s="84">
        <f t="shared" si="324"/>
        <v>193.44975424245681</v>
      </c>
    </row>
    <row r="256" spans="1:207" customFormat="1" ht="12" customHeight="1" x14ac:dyDescent="0.2">
      <c r="A256" s="96" t="s">
        <v>613</v>
      </c>
      <c r="B256" s="69" t="s">
        <v>614</v>
      </c>
      <c r="C256" s="80">
        <f>IF(ISNA(VLOOKUP($A256,'[2]1516 enrollment_Rev_Exp by size'!$A$6:$G$320,3,FALSE)),"",VLOOKUP($A256,'[2]1516 enrollment_Rev_Exp by size'!$A$6:$G$320,3,FALSE))</f>
        <v>291.67999999999989</v>
      </c>
      <c r="D256" s="97">
        <v>4530445</v>
      </c>
      <c r="E256" s="80">
        <f t="shared" si="302"/>
        <v>4530445</v>
      </c>
      <c r="F256" s="80">
        <f t="shared" si="303"/>
        <v>0</v>
      </c>
      <c r="G256" s="98">
        <f>IF(ISNA(VLOOKUP($A256,'[2]1516 Exp_Rev Access'!$F$7:$FS$306,2,FALSE)),"",VLOOKUP($A256,'[2]1516 Exp_Rev Access'!$F$7:$FS$306,2,FALSE))</f>
        <v>681251.36</v>
      </c>
      <c r="H256" s="98">
        <f>IF(ISNA(VLOOKUP($A256,'[2]1516 Exp_Rev Access'!$F$7:$FS$306,3,FALSE)),"",VLOOKUP($A256,'[2]1516 Exp_Rev Access'!$F$7:$FS$306,3,FALSE))</f>
        <v>0</v>
      </c>
      <c r="I256" s="98">
        <f>IF(ISNA(VLOOKUP($A256,'[2]1516 Exp_Rev Access'!$F$7:$FS$306,4,FALSE)),"",VLOOKUP($A256,'[2]1516 Exp_Rev Access'!$F$7:$FS$306,4,FALSE))</f>
        <v>0</v>
      </c>
      <c r="J256" s="98">
        <f>IF(ISNA(VLOOKUP($A256,'[2]1516 Exp_Rev Access'!$F$7:$FS$306,5,FALSE)),"",VLOOKUP($A256,'[2]1516 Exp_Rev Access'!$F$7:$FS$306,5,FALSE))</f>
        <v>2567.75</v>
      </c>
      <c r="K256" s="98">
        <f>IF(ISNA(VLOOKUP($A256,'[2]1516 Exp_Rev Access'!$F$7:$FS$306,6,FALSE)),"",VLOOKUP($A256,'[2]1516 Exp_Rev Access'!$F$7:$FS$306,6,FALSE))</f>
        <v>0</v>
      </c>
      <c r="L256" s="98">
        <f>IF(ISNA(VLOOKUP($A256,'[2]1516 Exp_Rev Access'!$F$7:$FS$306,7,FALSE)),"",VLOOKUP($A256,'[2]1516 Exp_Rev Access'!$F$7:$FS$306,7,FALSE))</f>
        <v>0</v>
      </c>
      <c r="M256" s="90">
        <f t="shared" si="304"/>
        <v>683819.11</v>
      </c>
      <c r="N256" s="72">
        <f t="shared" si="305"/>
        <v>0.15093861861252039</v>
      </c>
      <c r="O256" s="73">
        <f t="shared" si="306"/>
        <v>2344.4154895776201</v>
      </c>
      <c r="P256" s="99">
        <f>IF(ISNA(VLOOKUP($A256,'[2]1516 Exp_Rev Access'!$F$7:$FS$306,8,FALSE)),"",VLOOKUP($A256,'[2]1516 Exp_Rev Access'!$F$7:$FS$306,8,FALSE))</f>
        <v>22038.63</v>
      </c>
      <c r="Q256" s="99">
        <f>IF(ISNA(VLOOKUP($A256,'[2]1516 Exp_Rev Access'!$F$7:$FS$306,9,FALSE)),"",VLOOKUP($A256,'[2]1516 Exp_Rev Access'!$F$7:$FS$306,9,FALSE))</f>
        <v>0</v>
      </c>
      <c r="R256" s="99">
        <f>IF(ISNA(VLOOKUP($A256,'[2]1516 Exp_Rev Access'!$F$7:$FS$306,10,FALSE)),"",VLOOKUP($A256,'[2]1516 Exp_Rev Access'!$F$7:$FS$306,10,FALSE))</f>
        <v>0</v>
      </c>
      <c r="S256" s="99">
        <f>IF(ISNA(VLOOKUP($A256,'[2]1516 Exp_Rev Access'!$F$7:$FS$306,11,FALSE)),"",VLOOKUP($A256,'[2]1516 Exp_Rev Access'!$F$7:$FS$306,11,FALSE))</f>
        <v>0</v>
      </c>
      <c r="T256" s="99">
        <f>IF(ISNA(VLOOKUP($A256,'[2]1516 Exp_Rev Access'!$F$7:$FS$306,12,FALSE)),"",VLOOKUP($A256,'[2]1516 Exp_Rev Access'!$F$7:$FS$306,12,FALSE))</f>
        <v>0</v>
      </c>
      <c r="U256" s="99">
        <f>IF(ISNA(VLOOKUP($A256,'[2]1516 Exp_Rev Access'!$F$7:$FS$306,13,FALSE)),"",VLOOKUP($A256,'[2]1516 Exp_Rev Access'!$F$7:$FS$306,13,FALSE))</f>
        <v>0</v>
      </c>
      <c r="V256" s="99">
        <f>IF(ISNA(VLOOKUP($A256,'[2]1516 Exp_Rev Access'!$F$7:$FS$306,14,FALSE)),"",VLOOKUP($A256,'[2]1516 Exp_Rev Access'!$F$7:$FS$306,14,FALSE))</f>
        <v>0</v>
      </c>
      <c r="W256" s="99">
        <f>IF(ISNA(VLOOKUP($A256,'[2]1516 Exp_Rev Access'!$F$7:$FS$306,15,FALSE)),"",VLOOKUP($A256,'[2]1516 Exp_Rev Access'!$F$7:$FS$306,15,FALSE))</f>
        <v>0</v>
      </c>
      <c r="X256" s="99">
        <f>IF(ISNA(VLOOKUP($A256,'[2]1516 Exp_Rev Access'!$F$7:$FS$306,16,FALSE)),"",VLOOKUP($A256,'[2]1516 Exp_Rev Access'!$F$7:$FS$306,16,FALSE))</f>
        <v>0</v>
      </c>
      <c r="Y256" s="99">
        <f>IF(ISNA(VLOOKUP($A256,'[2]1516 Exp_Rev Access'!$F$7:$FS$306,17,FALSE)),"",VLOOKUP($A256,'[2]1516 Exp_Rev Access'!$F$7:$FS$306,17,FALSE))</f>
        <v>0</v>
      </c>
      <c r="Z256" s="99">
        <f>IF(ISNA(VLOOKUP($A256,'[2]1516 Exp_Rev Access'!$F$7:$FS$306,18,FALSE)),"",VLOOKUP($A256,'[2]1516 Exp_Rev Access'!$F$7:$FS$306,18,FALSE))</f>
        <v>0</v>
      </c>
      <c r="AA256" s="99">
        <f>IF(ISNA(VLOOKUP($A256,'[2]1516 Exp_Rev Access'!$F$7:$FS$306,19,FALSE)),"",VLOOKUP($A256,'[2]1516 Exp_Rev Access'!$F$7:$FS$306,19,FALSE))</f>
        <v>0</v>
      </c>
      <c r="AB256" s="99">
        <f>IF(ISNA(VLOOKUP($A256,'[2]1516 Exp_Rev Access'!$F$7:$FS$306,20,FALSE)),"",VLOOKUP($A256,'[2]1516 Exp_Rev Access'!$F$7:$FS$306,20,FALSE))</f>
        <v>0</v>
      </c>
      <c r="AC256" s="99">
        <f>IF(ISNA(VLOOKUP($A256,'[2]1516 Exp_Rev Access'!$F$7:$FS$306,21,FALSE)),"",VLOOKUP($A256,'[2]1516 Exp_Rev Access'!$F$7:$FS$306,21,FALSE))</f>
        <v>33940.160000000003</v>
      </c>
      <c r="AD256" s="99">
        <f>IF(ISNA(VLOOKUP($A256,'[2]1516 Exp_Rev Access'!$F$7:$FS$306,22,FALSE)),"",VLOOKUP($A256,'[2]1516 Exp_Rev Access'!$F$7:$FS$306,22,FALSE))</f>
        <v>1174.8900000000001</v>
      </c>
      <c r="AE256" s="99">
        <f>IF(ISNA(VLOOKUP($A256,'[2]1516 Exp_Rev Access'!$F$7:$FS$306,23,FALSE)),"",VLOOKUP($A256,'[2]1516 Exp_Rev Access'!$F$7:$FS$306,23,FALSE))</f>
        <v>0</v>
      </c>
      <c r="AF256" s="99">
        <f>IF(ISNA(VLOOKUP($A256,'[2]1516 Exp_Rev Access'!$F$7:$FS$306,24,FALSE)),"",VLOOKUP($A256,'[2]1516 Exp_Rev Access'!$F$7:$FS$306,24,FALSE))</f>
        <v>5000</v>
      </c>
      <c r="AG256" s="99">
        <f>IF(ISNA(VLOOKUP($A256,'[2]1516 Exp_Rev Access'!$F$7:$FS$306,25,FALSE)),"",VLOOKUP($A256,'[2]1516 Exp_Rev Access'!$F$7:$FS$306,25,FALSE))</f>
        <v>5200</v>
      </c>
      <c r="AH256" s="98">
        <f>IF(ISNA(VLOOKUP($A256,'[2]1516 Exp_Rev Access'!$F$7:$FS$306,26,FALSE)),"",VLOOKUP($A256,'[2]1516 Exp_Rev Access'!$F$7:$FS$306,26,FALSE))</f>
        <v>0</v>
      </c>
      <c r="AI256" s="98">
        <f>IF(ISNA(VLOOKUP($A256,'[2]1516 Exp_Rev Access'!$F$7:$FS$306,27,FALSE)),"",VLOOKUP($A256,'[2]1516 Exp_Rev Access'!$F$7:$FS$306,27,FALSE))</f>
        <v>0</v>
      </c>
      <c r="AJ256" s="98">
        <f>IF(ISNA(VLOOKUP($A256,'[2]1516 Exp_Rev Access'!$F$7:$FS$306,28,FALSE)),"",VLOOKUP($A256,'[2]1516 Exp_Rev Access'!$F$7:$FS$306,28,FALSE))</f>
        <v>27922.51</v>
      </c>
      <c r="AK256" s="98">
        <f>IF(ISNA(VLOOKUP($A256,'[2]1516 Exp_Rev Access'!$F$7:$FS$306,29,FALSE)),"",VLOOKUP($A256,'[2]1516 Exp_Rev Access'!$F$7:$FS$306,29,FALSE))</f>
        <v>14326.95</v>
      </c>
      <c r="AL256" s="100">
        <f t="shared" si="307"/>
        <v>109603.14</v>
      </c>
      <c r="AM256" s="72">
        <f t="shared" si="308"/>
        <v>2.4192577108871204E-2</v>
      </c>
      <c r="AN256" s="94">
        <f t="shared" si="309"/>
        <v>375.7650164563907</v>
      </c>
      <c r="AO256" s="99">
        <f>IF(ISNA(VLOOKUP($A256,'[2]1516 Exp_Rev Access'!$F$7:$GB$306,30,FALSE)),"",VLOOKUP($A256,'[2]1516 Exp_Rev Access'!$F$7:$FS$306,30,FALSE))</f>
        <v>2408525.4300000002</v>
      </c>
      <c r="AP256" s="99">
        <f>IF(ISNA(VLOOKUP($A256,'[2]1516 Exp_Rev Access'!$F$7:$GB$306,31,FALSE)),"",VLOOKUP($A256,'[2]1516 Exp_Rev Access'!$F$7:$FS$306,31,FALSE))</f>
        <v>38603.97</v>
      </c>
      <c r="AQ256" s="99">
        <f>IF(ISNA(VLOOKUP($A256,'[2]1516 Exp_Rev Access'!$F$7:$GB$306,32,FALSE)),"",VLOOKUP($A256,'[2]1516 Exp_Rev Access'!$F$7:$FS$306,32,FALSE))</f>
        <v>211541.84</v>
      </c>
      <c r="AR256" s="99">
        <f>IF(ISNA(VLOOKUP($A256,'[2]1516 Exp_Rev Access'!$F$7:$GB$306,33,FALSE)),"",VLOOKUP($A256,'[2]1516 Exp_Rev Access'!$F$7:$FS$306,33,FALSE))</f>
        <v>5299.44</v>
      </c>
      <c r="AS256" s="99">
        <f>IF(ISNA(VLOOKUP($A256,'[2]1516 Exp_Rev Access'!$F$7:$GB$306,34,FALSE)),"",VLOOKUP($A256,'[2]1516 Exp_Rev Access'!$F$7:$FS$306,34,FALSE))</f>
        <v>0</v>
      </c>
      <c r="AT256" s="101">
        <f t="shared" si="310"/>
        <v>2663970.6800000002</v>
      </c>
      <c r="AU256" s="72">
        <f t="shared" si="311"/>
        <v>0.5880152347065245</v>
      </c>
      <c r="AV256" s="94">
        <f t="shared" si="312"/>
        <v>9133.1962424574922</v>
      </c>
      <c r="AW256" s="99">
        <f>IF(ISNA(VLOOKUP($A256,'[2]1516 Exp_Rev Access'!$F$7:$GB$306,35,FALSE)),"",VLOOKUP($A256,'[2]1516 Exp_Rev Access'!$F$7:$GB$306,35,FALSE))</f>
        <v>54599.27</v>
      </c>
      <c r="AX256" s="99">
        <f>IF(ISNA(VLOOKUP($A256,'[2]1516 Exp_Rev Access'!$F$7:$GB$306,36,FALSE)),"",VLOOKUP($A256,'[2]1516 Exp_Rev Access'!$F$7:$GB$306,36,FALSE))</f>
        <v>227449.07</v>
      </c>
      <c r="AY256" s="99">
        <f>IF(ISNA(VLOOKUP($A256,'[2]1516 Exp_Rev Access'!$F$7:$GB$306,37,FALSE)),"",VLOOKUP($A256,'[2]1516 Exp_Rev Access'!$F$7:$GB$306,37,FALSE))</f>
        <v>20742.25</v>
      </c>
      <c r="AZ256" s="99">
        <f>IF(ISNA(VLOOKUP($A256,'[2]1516 Exp_Rev Access'!$F$7:$GB$306,38,FALSE)),"",VLOOKUP($A256,'[2]1516 Exp_Rev Access'!$F$7:$GB$306,38,FALSE))</f>
        <v>0</v>
      </c>
      <c r="BA256" s="99">
        <f>IF(ISNA(VLOOKUP($A256,'[2]1516 Exp_Rev Access'!$F$7:$GB$306,39,FALSE)),"",VLOOKUP($A256,'[2]1516 Exp_Rev Access'!$F$7:$GB$306,39,FALSE))</f>
        <v>0</v>
      </c>
      <c r="BB256" s="99">
        <f>IF(ISNA(VLOOKUP($A256,'[2]1516 Exp_Rev Access'!$F$7:$GB$306,40,FALSE)),"",VLOOKUP($A256,'[2]1516 Exp_Rev Access'!$F$7:$GB$306,40,FALSE))</f>
        <v>96788.36</v>
      </c>
      <c r="BC256" s="99">
        <f>IF(ISNA(VLOOKUP($A256,'[2]1516 Exp_Rev Access'!$F$7:$GB$306,41,FALSE)),"",VLOOKUP($A256,'[2]1516 Exp_Rev Access'!$F$7:$GB$306,41,FALSE))</f>
        <v>0</v>
      </c>
      <c r="BD256" s="99">
        <f>IF(ISNA(VLOOKUP($A256,'[2]1516 Exp_Rev Access'!$F$7:$GB$306,42,FALSE)),"",VLOOKUP($A256,'[2]1516 Exp_Rev Access'!$F$7:$GB$306,42,FALSE))</f>
        <v>35085.480000000003</v>
      </c>
      <c r="BE256" s="99">
        <f>IF(ISNA(VLOOKUP($A256,'[2]1516 Exp_Rev Access'!$F$7:$GB$306,43,FALSE)),"",VLOOKUP($A256,'[2]1516 Exp_Rev Access'!$F$7:$GB$306,43,FALSE))</f>
        <v>0</v>
      </c>
      <c r="BF256" s="99">
        <f>IF(ISNA(VLOOKUP($A256,'[2]1516 Exp_Rev Access'!$F$7:$GB$306,44,FALSE)),"",VLOOKUP($A256,'[2]1516 Exp_Rev Access'!$F$7:$GB$306,44,FALSE))</f>
        <v>39460.080000000002</v>
      </c>
      <c r="BG256" s="99">
        <f>IF(ISNA(VLOOKUP($A256,'[2]1516 Exp_Rev Access'!$F$7:$GB$306,45,FALSE)),"",VLOOKUP($A256,'[2]1516 Exp_Rev Access'!$F$7:$GB$306,45,FALSE))</f>
        <v>2994.68</v>
      </c>
      <c r="BH256" s="99">
        <f>IF(ISNA(VLOOKUP($A256,'[2]1516 Exp_Rev Access'!$F$7:$GB$306,46,FALSE)),"",VLOOKUP($A256,'[2]1516 Exp_Rev Access'!$F$7:$GB$306,46,FALSE))</f>
        <v>0</v>
      </c>
      <c r="BI256" s="99">
        <f>IF(ISNA(VLOOKUP($A256,'[2]1516 Exp_Rev Access'!$F$7:$GB$306,47,FALSE)),"",VLOOKUP($A256,'[2]1516 Exp_Rev Access'!$F$7:$GB$306,47,FALSE))</f>
        <v>6331.27</v>
      </c>
      <c r="BJ256" s="99">
        <f>IF(ISNA(VLOOKUP($A256,'[2]1516 Exp_Rev Access'!$F$7:$GB$306,48,FALSE)),"",VLOOKUP($A256,'[2]1516 Exp_Rev Access'!$F$7:$GB$306,48,FALSE))</f>
        <v>164623.56</v>
      </c>
      <c r="BK256" s="99">
        <f>IF(ISNA(VLOOKUP($A256,'[2]1516 Exp_Rev Access'!$F$7:$GB$306,49,FALSE)),"",VLOOKUP($A256,'[2]1516 Exp_Rev Access'!$F$7:$GB$306,49,FALSE))</f>
        <v>5289.1</v>
      </c>
      <c r="BL256" s="99">
        <f>IF(ISNA(VLOOKUP($A256,'[2]1516 Exp_Rev Access'!$F$7:$GB$306,50,FALSE)),"",VLOOKUP($A256,'[2]1516 Exp_Rev Access'!$F$7:$GB$306,50,FALSE))</f>
        <v>0</v>
      </c>
      <c r="BM256" s="99">
        <f>IF(ISNA(VLOOKUP($A256,'[2]1516 Exp_Rev Access'!$F$7:$GB$306,51,FALSE)),"",VLOOKUP($A256,'[2]1516 Exp_Rev Access'!$F$7:$GB$306,51,FALSE))</f>
        <v>0</v>
      </c>
      <c r="BN256" s="99">
        <f>IF(ISNA(VLOOKUP($A256,'[2]1516 Exp_Rev Access'!$F$7:$GB$306,52,FALSE)),"",VLOOKUP($A256,'[2]1516 Exp_Rev Access'!$F$7:$GB$306,52,FALSE))</f>
        <v>0</v>
      </c>
      <c r="BO256" s="99">
        <f>IF(ISNA(VLOOKUP($A256,'[2]1516 Exp_Rev Access'!$F$7:$GB$306,53,FALSE)),"",VLOOKUP($A256,'[2]1516 Exp_Rev Access'!$F$7:$GB$306,53,FALSE))</f>
        <v>0</v>
      </c>
      <c r="BP256" s="99">
        <f>IF(ISNA(VLOOKUP($A256,'[2]1516 Exp_Rev Access'!$F$7:$GB$306,54,FALSE)),"",VLOOKUP($A256,'[2]1516 Exp_Rev Access'!$F$7:$GB$306,54,FALSE))</f>
        <v>0</v>
      </c>
      <c r="BQ256" s="99">
        <f>IF(ISNA(VLOOKUP($A256,'[2]1516 Exp_Rev Access'!$F$7:$GB$306,55,FALSE)),"",VLOOKUP($A256,'[2]1516 Exp_Rev Access'!$F$7:$GB$306,55,FALSE))</f>
        <v>0</v>
      </c>
      <c r="BR256" s="99">
        <f>IF(ISNA(VLOOKUP($A256,'[2]1516 Exp_Rev Access'!$F$7:$GB$306,56,FALSE)),"",VLOOKUP($A256,'[2]1516 Exp_Rev Access'!$F$7:$GB$306,56,FALSE))</f>
        <v>0</v>
      </c>
      <c r="BS256" s="99">
        <f>IF(ISNA(VLOOKUP($A256,'[2]1516 Exp_Rev Access'!$F$7:$GB$306,57,FALSE)),"",VLOOKUP($A256,'[2]1516 Exp_Rev Access'!$F$7:$GB$306,57,FALSE))</f>
        <v>0</v>
      </c>
      <c r="BT256" s="99">
        <f>IF(ISNA(VLOOKUP($A256,'[2]1516 Exp_Rev Access'!$F$7:$GB$306,58,FALSE)),"",VLOOKUP($A256,'[2]1516 Exp_Rev Access'!$F$7:$GB$306,58,FALSE))</f>
        <v>0</v>
      </c>
      <c r="BU256" s="102">
        <f t="shared" si="313"/>
        <v>653363.12</v>
      </c>
      <c r="BV256" s="72">
        <f t="shared" si="314"/>
        <v>0.14421610239170765</v>
      </c>
      <c r="BW256" s="94">
        <f t="shared" si="315"/>
        <v>2239.9997257268246</v>
      </c>
      <c r="BX256" s="99">
        <f>IF(ISNA(VLOOKUP($A256,'[2]1516 Exp_Rev Access'!$F$7:$GB$306,59,FALSE)),"",VLOOKUP($A256,'[2]1516 Exp_Rev Access'!$F$7:$GB$306,59,FALSE))</f>
        <v>0</v>
      </c>
      <c r="BY256" s="99">
        <f>IF(ISNA(VLOOKUP($A256,'[2]1516 Exp_Rev Access'!$F$7:$GB$306,60,FALSE)),"",VLOOKUP($A256,'[2]1516 Exp_Rev Access'!$F$7:$GB$306,60,FALSE))</f>
        <v>0</v>
      </c>
      <c r="BZ256" s="99">
        <f>IF(ISNA(VLOOKUP($A256,'[2]1516 Exp_Rev Access'!$F$7:$GB$306,61,FALSE)),"",VLOOKUP($A256,'[2]1516 Exp_Rev Access'!$F$7:$GB$306,61,FALSE))</f>
        <v>0</v>
      </c>
      <c r="CA256" s="99">
        <f>IF(ISNA(VLOOKUP($A256,'[2]1516 Exp_Rev Access'!$F$7:$GB$306,62,FALSE)),"",VLOOKUP($A256,'[2]1516 Exp_Rev Access'!$F$7:$GB$306,62,FALSE))</f>
        <v>0</v>
      </c>
      <c r="CB256" s="99">
        <f>IF(ISNA(VLOOKUP($A256,'[2]1516 Exp_Rev Access'!$F$7:$GB$306,63,FALSE)),"",VLOOKUP($A256,'[2]1516 Exp_Rev Access'!$F$7:$GB$306,63,FALSE))</f>
        <v>33582.04</v>
      </c>
      <c r="CC256" s="99">
        <f>IF(ISNA(VLOOKUP($A256,'[2]1516 Exp_Rev Access'!$F$7:$GB$306,64,FALSE)),"",VLOOKUP($A256,'[2]1516 Exp_Rev Access'!$F$7:$GB$306,64,FALSE))</f>
        <v>0</v>
      </c>
      <c r="CD256" s="101">
        <f t="shared" si="316"/>
        <v>33582.04</v>
      </c>
      <c r="CE256" s="72">
        <f t="shared" si="327"/>
        <v>7.412525701117661E-3</v>
      </c>
      <c r="CF256" s="103">
        <f t="shared" si="328"/>
        <v>115.13315962698853</v>
      </c>
      <c r="CG256" s="99">
        <f>IF(ISNA(VLOOKUP($A256,'[2]1516 Exp_Rev Access'!$F$7:$GB$306,65,FALSE)),"",VLOOKUP($A256,'[2]1516 Exp_Rev Access'!$F$7:$GB$306,65,FALSE))</f>
        <v>55540.02</v>
      </c>
      <c r="CH256" s="99">
        <f>IF(ISNA(VLOOKUP($A256,'[2]1516 Exp_Rev Access'!$F$7:$GB$306,66,FALSE)),"",VLOOKUP($A256,'[2]1516 Exp_Rev Access'!$F$7:$GB$306,66,FALSE))</f>
        <v>0</v>
      </c>
      <c r="CI256" s="99">
        <f>IF(ISNA(VLOOKUP($A256,'[2]1516 Exp_Rev Access'!$F$7:$GB$306,67,FALSE)),"",VLOOKUP($A256,'[2]1516 Exp_Rev Access'!$F$7:$GB$306,67,FALSE))</f>
        <v>0</v>
      </c>
      <c r="CJ256" s="99">
        <f>IF(ISNA(VLOOKUP($A256,'[2]1516 Exp_Rev Access'!$F$7:$GB$306,68,FALSE)),"",VLOOKUP($A256,'[2]1516 Exp_Rev Access'!$F$7:$GB$306,68,FALSE))</f>
        <v>0</v>
      </c>
      <c r="CK256" s="99">
        <f>IF(ISNA(VLOOKUP($A256,'[2]1516 Exp_Rev Access'!$F$7:$GB$306,69,FALSE)),"",VLOOKUP($A256,'[2]1516 Exp_Rev Access'!$F$7:$GB$306,69,FALSE))</f>
        <v>0</v>
      </c>
      <c r="CL256" s="99">
        <f>IF(ISNA(VLOOKUP($A256,'[2]1516 Exp_Rev Access'!$F$7:$GB$306,70,FALSE)),"",VLOOKUP($A256,'[2]1516 Exp_Rev Access'!$F$7:$GB$306,70,FALSE))</f>
        <v>0</v>
      </c>
      <c r="CM256" s="99">
        <f>IF(ISNA(VLOOKUP($A256,'[2]1516 Exp_Rev Access'!$F$7:$GB$306,71,FALSE)),"",VLOOKUP($A256,'[2]1516 Exp_Rev Access'!$F$7:$GB$306,71,FALSE))</f>
        <v>0</v>
      </c>
      <c r="CN256" s="99">
        <f>IF(ISNA(VLOOKUP($A256,'[2]1516 Exp_Rev Access'!$F$7:$GB$306,72,FALSE)),"",VLOOKUP($A256,'[2]1516 Exp_Rev Access'!$F$7:$GB$306,72,FALSE))</f>
        <v>0</v>
      </c>
      <c r="CO256" s="99">
        <f>IF(ISNA(VLOOKUP($A256,'[2]1516 Exp_Rev Access'!$F$7:$GB$306,73,FALSE)),"",VLOOKUP($A256,'[2]1516 Exp_Rev Access'!$F$7:$GB$306,73,FALSE))</f>
        <v>0</v>
      </c>
      <c r="CP256" s="99">
        <f>IF(ISNA(VLOOKUP($A256,'[2]1516 Exp_Rev Access'!$F$7:$GB$306,74,FALSE)),"",VLOOKUP($A256,'[2]1516 Exp_Rev Access'!$F$7:$GB$306,74,FALSE))</f>
        <v>53735.22</v>
      </c>
      <c r="CQ256" s="99">
        <f>IF(ISNA(VLOOKUP($A256,'[2]1516 Exp_Rev Access'!$F$7:$GB$306,75,FALSE)),"",VLOOKUP($A256,'[2]1516 Exp_Rev Access'!$F$7:$GB$306,75,FALSE))</f>
        <v>0</v>
      </c>
      <c r="CR256" s="99">
        <f>IF(ISNA(VLOOKUP($A256,'[2]1516 Exp_Rev Access'!$F$7:$GB$306,76,FALSE)),"",VLOOKUP($A256,'[2]1516 Exp_Rev Access'!$F$7:$GB$306,76,FALSE))</f>
        <v>2790</v>
      </c>
      <c r="CS256" s="99">
        <f>IF(ISNA(VLOOKUP($A256,'[2]1516 Exp_Rev Access'!$F$7:$GB$306,77,FALSE)),"",VLOOKUP($A256,'[2]1516 Exp_Rev Access'!$F$7:$GB$306,77,FALSE))</f>
        <v>0</v>
      </c>
      <c r="CT256" s="99">
        <f>IF(ISNA(VLOOKUP($A256,'[2]1516 Exp_Rev Access'!$F$7:$GB$306,78,FALSE)),"",VLOOKUP($A256,'[2]1516 Exp_Rev Access'!$F$7:$GB$306,78,FALSE))</f>
        <v>137685.54999999999</v>
      </c>
      <c r="CU256" s="99">
        <f>IF(ISNA(VLOOKUP($A256,'[2]1516 Exp_Rev Access'!$F$7:$GB$306,79,FALSE)),"",VLOOKUP($A256,'[2]1516 Exp_Rev Access'!$F$7:$GB$306,79,FALSE))</f>
        <v>1081.48</v>
      </c>
      <c r="CV256" s="99">
        <f>IF(ISNA(VLOOKUP($A256,'[2]1516 Exp_Rev Access'!$F$7:$GB$306,80,FALSE)),"",VLOOKUP($A256,'[2]1516 Exp_Rev Access'!$F$7:$GB$306,80,FALSE))</f>
        <v>14810.33</v>
      </c>
      <c r="CW256" s="99">
        <f>IF(ISNA(VLOOKUP($A256,'[2]1516 Exp_Rev Access'!$F$7:$GB$306,81,FALSE)),"",VLOOKUP($A256,'[2]1516 Exp_Rev Access'!$F$7:$GB$306,81,FALSE))</f>
        <v>0</v>
      </c>
      <c r="CX256" s="99">
        <f>IF(ISNA(VLOOKUP($A256,'[2]1516 Exp_Rev Access'!$F$7:$GB$306,82,FALSE)),"",VLOOKUP($A256,'[2]1516 Exp_Rev Access'!$F$7:$GB$306,82,FALSE))</f>
        <v>0</v>
      </c>
      <c r="CY256" s="99">
        <f>IF(ISNA(VLOOKUP($A256,'[2]1516 Exp_Rev Access'!$F$7:$GB$306,83,FALSE)),"",VLOOKUP($A256,'[2]1516 Exp_Rev Access'!$F$7:$GB$306,83,FALSE))</f>
        <v>0</v>
      </c>
      <c r="CZ256" s="99">
        <f>IF(ISNA(VLOOKUP($A256,'[2]1516 Exp_Rev Access'!$F$7:$GB$306,84,FALSE)),"",VLOOKUP($A256,'[2]1516 Exp_Rev Access'!$F$7:$GB$306,84,FALSE))</f>
        <v>0</v>
      </c>
      <c r="DA256" s="99">
        <f>IF(ISNA(VLOOKUP($A256,'[2]1516 Exp_Rev Access'!$F$7:$GB$306,85,FALSE)),"",VLOOKUP($A256,'[2]1516 Exp_Rev Access'!$F$7:$GB$306,85,FALSE))</f>
        <v>0</v>
      </c>
      <c r="DB256" s="99">
        <f>IF(ISNA(VLOOKUP($A256,'[2]1516 Exp_Rev Access'!$F$7:$GB$306,86,FALSE)),"",VLOOKUP($A256,'[2]1516 Exp_Rev Access'!$F$7:$GB$306,86,FALSE))</f>
        <v>0</v>
      </c>
      <c r="DC256" s="99">
        <f>IF(ISNA(VLOOKUP($A256,'[2]1516 Exp_Rev Access'!$F$7:$GB$306,87,FALSE)),"",VLOOKUP($A256,'[2]1516 Exp_Rev Access'!$F$7:$GB$306,87,FALSE))</f>
        <v>0</v>
      </c>
      <c r="DD256" s="99">
        <f>IF(ISNA(VLOOKUP($A256,'[2]1516 Exp_Rev Access'!$F$7:$GB$306,88,FALSE)),"",VLOOKUP($A256,'[2]1516 Exp_Rev Access'!$F$7:$GB$306,88,FALSE))</f>
        <v>0</v>
      </c>
      <c r="DE256" s="99">
        <f>IF(ISNA(VLOOKUP($A256,'[2]1516 Exp_Rev Access'!$F$7:$GB$306,89,FALSE)),"",VLOOKUP($A256,'[2]1516 Exp_Rev Access'!$F$7:$GB$306,89,FALSE))</f>
        <v>0</v>
      </c>
      <c r="DF256" s="99">
        <f>IF(ISNA(VLOOKUP($A256,'[2]1516 Exp_Rev Access'!$F$7:$GB$306,90,FALSE)),"",VLOOKUP($A256,'[2]1516 Exp_Rev Access'!$F$7:$GB$306,90,FALSE))</f>
        <v>0</v>
      </c>
      <c r="DG256" s="99">
        <f>IF(ISNA(VLOOKUP($A256,'[2]1516 Exp_Rev Access'!$F$7:$GB$306,91,FALSE)),"",VLOOKUP($A256,'[2]1516 Exp_Rev Access'!$F$7:$GB$306,91,FALSE))</f>
        <v>0</v>
      </c>
      <c r="DH256" s="99">
        <f>IF(ISNA(VLOOKUP($A256,'[2]1516 Exp_Rev Access'!$F$7:$GB$306,92,FALSE)),"",VLOOKUP($A256,'[2]1516 Exp_Rev Access'!$F$7:$GB$306,92,FALSE))</f>
        <v>106061.1</v>
      </c>
      <c r="DI256" s="99">
        <f>IF(ISNA(VLOOKUP($A256,'[2]1516 Exp_Rev Access'!$F$7:$GB$306,93,FALSE)),"",VLOOKUP($A256,'[2]1516 Exp_Rev Access'!$F$7:$GB$306,93,FALSE))</f>
        <v>0</v>
      </c>
      <c r="DJ256" s="99">
        <f>IF(ISNA(VLOOKUP($A256,'[2]1516 Exp_Rev Access'!$F$7:$GB$306,94,FALSE)),"",VLOOKUP($A256,'[2]1516 Exp_Rev Access'!$F$7:$GB$306,94,FALSE))</f>
        <v>0</v>
      </c>
      <c r="DK256" s="99">
        <f>IF(ISNA(VLOOKUP($A256,'[2]1516 Exp_Rev Access'!$F$7:$GB$306,95,FALSE)),"",VLOOKUP($A256,'[2]1516 Exp_Rev Access'!$F$7:$GB$306,95,FALSE))</f>
        <v>0</v>
      </c>
      <c r="DL256" s="99">
        <f>IF(ISNA(VLOOKUP($A256,'[2]1516 Exp_Rev Access'!$F$7:$GB$306,96,FALSE)),"",VLOOKUP($A256,'[2]1516 Exp_Rev Access'!$F$7:$GB$306,96,FALSE))</f>
        <v>0</v>
      </c>
      <c r="DM256" s="99">
        <f>IF(ISNA(VLOOKUP($A256,'[2]1516 Exp_Rev Access'!$F$7:$GB$306,97,FALSE)),"",VLOOKUP($A256,'[2]1516 Exp_Rev Access'!$F$7:$GB$306,97,FALSE))</f>
        <v>0</v>
      </c>
      <c r="DN256" s="99">
        <f>IF(ISNA(VLOOKUP($A256,'[2]1516 Exp_Rev Access'!$F$7:$GB$306,98,FALSE)),"",VLOOKUP($A256,'[2]1516 Exp_Rev Access'!$F$7:$GB$306,98,FALSE))</f>
        <v>0</v>
      </c>
      <c r="DO256" s="99">
        <f>IF(ISNA(VLOOKUP($A256,'[2]1516 Exp_Rev Access'!$F$7:$GB$306,99,FALSE)),"",VLOOKUP($A256,'[2]1516 Exp_Rev Access'!$F$7:$GB$306,99,FALSE))</f>
        <v>0</v>
      </c>
      <c r="DP256" s="99">
        <f>IF(ISNA(VLOOKUP($A256,'[2]1516 Exp_Rev Access'!$F$7:$GB$306,100,FALSE)),"",VLOOKUP($A256,'[2]1516 Exp_Rev Access'!$F$7:$GB$306,100,FALSE))</f>
        <v>0</v>
      </c>
      <c r="DQ256" s="99">
        <f>IF(ISNA(VLOOKUP($A256,'[2]1516 Exp_Rev Access'!$F$7:$GB$306,101,FALSE)),"",VLOOKUP($A256,'[2]1516 Exp_Rev Access'!$F$7:$GB$306,101,FALSE))</f>
        <v>0</v>
      </c>
      <c r="DR256" s="99">
        <f>IF(ISNA(VLOOKUP($A256,'[2]1516 Exp_Rev Access'!$F$7:$GB$306,102,FALSE)),"",VLOOKUP($A256,'[2]1516 Exp_Rev Access'!$F$7:$GB$306,102,FALSE))</f>
        <v>0</v>
      </c>
      <c r="DS256" s="99">
        <f>IF(ISNA(VLOOKUP($A256,'[2]1516 Exp_Rev Access'!$F$7:$GB$306,103,FALSE)),"",VLOOKUP($A256,'[2]1516 Exp_Rev Access'!$F$7:$GB$306,103,FALSE))</f>
        <v>0</v>
      </c>
      <c r="DT256" s="99">
        <f>IF(ISNA(VLOOKUP($A256,'[2]1516 Exp_Rev Access'!$F$7:$GB$306,104,FALSE)),"",VLOOKUP($A256,'[2]1516 Exp_Rev Access'!$F$7:$GB$306,104,FALSE))</f>
        <v>0</v>
      </c>
      <c r="DU256" s="99">
        <f>IF(ISNA(VLOOKUP($A256,'[2]1516 Exp_Rev Access'!$F$7:$GB$306,105,FALSE)),"",VLOOKUP($A256,'[2]1516 Exp_Rev Access'!$F$7:$GB$306,105,FALSE))</f>
        <v>0</v>
      </c>
      <c r="DV256" s="99">
        <f>IF(ISNA(VLOOKUP($A256,'[2]1516 Exp_Rev Access'!$F$7:$GB$306,106,FALSE)),"",VLOOKUP($A256,'[2]1516 Exp_Rev Access'!$F$7:$GB$306,106,FALSE))</f>
        <v>0</v>
      </c>
      <c r="DW256" s="99">
        <f>IF(ISNA(VLOOKUP($A256,'[2]1516 Exp_Rev Access'!$F$7:$GB$306,107,FALSE)),"",VLOOKUP($A256,'[2]1516 Exp_Rev Access'!$F$7:$GB$306,107,FALSE))</f>
        <v>0</v>
      </c>
      <c r="DX256" s="99">
        <f>IF(ISNA(VLOOKUP($A256,'[2]1516 Exp_Rev Access'!$F$7:$GB$306,108,FALSE)),"",VLOOKUP($A256,'[2]1516 Exp_Rev Access'!$F$7:$GB$306,108,FALSE))</f>
        <v>0</v>
      </c>
      <c r="DY256" s="99">
        <f>IF(ISNA(VLOOKUP($A256,'[2]1516 Exp_Rev Access'!$F$7:$GB$306,109,FALSE)),"",VLOOKUP($A256,'[2]1516 Exp_Rev Access'!$F$7:$GB$306,109,FALSE))</f>
        <v>0</v>
      </c>
      <c r="DZ256" s="99">
        <f>IF(ISNA(VLOOKUP($A256,'[2]1516 Exp_Rev Access'!$F$7:$GB$306,110,FALSE)),"",VLOOKUP($A256,'[2]1516 Exp_Rev Access'!$F$7:$GB$306,110,FALSE))</f>
        <v>0</v>
      </c>
      <c r="EA256" s="99">
        <f>IF(ISNA(VLOOKUP($A256,'[2]1516 Exp_Rev Access'!$F$7:$GB$306,111,FALSE)),"",VLOOKUP($A256,'[2]1516 Exp_Rev Access'!$F$7:$GB$306,111,FALSE))</f>
        <v>0</v>
      </c>
      <c r="EB256" s="99">
        <f>IF(ISNA(VLOOKUP($A256,'[2]1516 Exp_Rev Access'!$F$7:$GB$306,112,FALSE)),"",VLOOKUP($A256,'[2]1516 Exp_Rev Access'!$F$7:$GB$306,112,FALSE))</f>
        <v>0</v>
      </c>
      <c r="EC256" s="99">
        <f>IF(ISNA(VLOOKUP($A256,'[2]1516 Exp_Rev Access'!$F$7:$GB$306,113,FALSE)),"",VLOOKUP($A256,'[2]1516 Exp_Rev Access'!$F$7:$GB$306,113,FALSE))</f>
        <v>0</v>
      </c>
      <c r="ED256" s="99">
        <f>IF(ISNA(VLOOKUP($A256,'[2]1516 Exp_Rev Access'!$F$7:$GB$306,114,FALSE)),"",VLOOKUP($A256,'[2]1516 Exp_Rev Access'!$F$7:$GB$306,114,FALSE))</f>
        <v>0</v>
      </c>
      <c r="EE256" s="99">
        <f>IF(ISNA(VLOOKUP($A256,'[2]1516 Exp_Rev Access'!$F$7:$GB$306,115,FALSE)),"",VLOOKUP($A256,'[2]1516 Exp_Rev Access'!$F$7:$GB$306,115,FALSE))</f>
        <v>0</v>
      </c>
      <c r="EF256" s="99">
        <f>IF(ISNA(VLOOKUP($A256,'[2]1516 Exp_Rev Access'!$F$7:$GB$306,116,FALSE)),"",VLOOKUP($A256,'[2]1516 Exp_Rev Access'!$F$7:$GB$306,116,FALSE))</f>
        <v>0</v>
      </c>
      <c r="EG256" s="99">
        <f>IF(ISNA(VLOOKUP($A256,'[2]1516 Exp_Rev Access'!$F$7:$GB$306,117,FALSE)),"",VLOOKUP($A256,'[2]1516 Exp_Rev Access'!$F$7:$GB$306,117,FALSE))</f>
        <v>0</v>
      </c>
      <c r="EH256" s="99">
        <f>IF(ISNA(VLOOKUP($A256,'[2]1516 Exp_Rev Access'!$F$7:$GB$306,118,FALSE)),"",VLOOKUP($A256,'[2]1516 Exp_Rev Access'!$F$7:$GB$306,118,FALSE))</f>
        <v>0</v>
      </c>
      <c r="EI256" s="99">
        <f>IF(ISNA(VLOOKUP($A256,'[2]1516 Exp_Rev Access'!$F$7:$GB$306,119,FALSE)),"",VLOOKUP($A256,'[2]1516 Exp_Rev Access'!$F$7:$GB$306,119,FALSE))</f>
        <v>0</v>
      </c>
      <c r="EJ256" s="99">
        <f>IF(ISNA(VLOOKUP($A256,'[2]1516 Exp_Rev Access'!$F$7:$GB$306,120,FALSE)),"",VLOOKUP($A256,'[2]1516 Exp_Rev Access'!$F$7:$GB$306,120,FALSE))</f>
        <v>0</v>
      </c>
      <c r="EK256" s="99">
        <f>IF(ISNA(VLOOKUP($A256,'[2]1516 Exp_Rev Access'!$F$7:$GB$306,121,FALSE)),"",VLOOKUP($A256,'[2]1516 Exp_Rev Access'!$F$7:$GB$306,121,FALSE))</f>
        <v>0</v>
      </c>
      <c r="EL256" s="99">
        <f>IF(ISNA(VLOOKUP($A256,'[2]1516 Exp_Rev Access'!$F$7:$GB$306,122,FALSE)),"",VLOOKUP($A256,'[2]1516 Exp_Rev Access'!$F$7:$GB$306,122,FALSE))</f>
        <v>0</v>
      </c>
      <c r="EM256" s="99">
        <f>IF(ISNA(VLOOKUP($A256,'[2]1516 Exp_Rev Access'!$F$7:$GB$306,123,FALSE)),"",VLOOKUP($A256,'[2]1516 Exp_Rev Access'!$F$7:$GB$306,123,FALSE))</f>
        <v>0</v>
      </c>
      <c r="EN256" s="99">
        <f>IF(ISNA(VLOOKUP($A256,'[2]1516 Exp_Rev Access'!$F$7:$GB$306,124,FALSE)),"",VLOOKUP($A256,'[2]1516 Exp_Rev Access'!$F$7:$GB$306,124,FALSE))</f>
        <v>0</v>
      </c>
      <c r="EO256" s="99">
        <f>IF(ISNA(VLOOKUP($A256,'[2]1516 Exp_Rev Access'!$F$7:$GB$306,125,FALSE)),"",VLOOKUP($A256,'[2]1516 Exp_Rev Access'!$F$7:$GB$306,125,FALSE))</f>
        <v>0</v>
      </c>
      <c r="EP256" s="99">
        <f>IF(ISNA(VLOOKUP($A256,'[2]1516 Exp_Rev Access'!$F$7:$GB$306,126,FALSE)),"",VLOOKUP($A256,'[2]1516 Exp_Rev Access'!$F$7:$GB$306,126,FALSE))</f>
        <v>0</v>
      </c>
      <c r="EQ256" s="99">
        <f>IF(ISNA(VLOOKUP($A256,'[2]1516 Exp_Rev Access'!$F$7:$GB$306,127,FALSE)),"",VLOOKUP($A256,'[2]1516 Exp_Rev Access'!$F$7:$GB$306,127,FALSE))</f>
        <v>0</v>
      </c>
      <c r="ER256" s="99">
        <f>IF(ISNA(VLOOKUP($A256,'[2]1516 Exp_Rev Access'!$F$7:$GB$306,128,FALSE)),"",VLOOKUP($A256,'[2]1516 Exp_Rev Access'!$F$7:$GB$306,128,FALSE))</f>
        <v>0</v>
      </c>
      <c r="ES256" s="99">
        <f>IF(ISNA(VLOOKUP($A256,'[2]1516 Exp_Rev Access'!$F$7:$GB$306,129,FALSE)),"",VLOOKUP($A256,'[2]1516 Exp_Rev Access'!$F$7:$GB$306,129,FALSE))</f>
        <v>0</v>
      </c>
      <c r="ET256" s="99">
        <f>IF(ISNA(VLOOKUP($A256,'[2]1516 Exp_Rev Access'!$F$7:$GB$306,130,FALSE)),"",VLOOKUP($A256,'[2]1516 Exp_Rev Access'!$F$7:$GB$306,130,FALSE))</f>
        <v>0</v>
      </c>
      <c r="EU256" s="99">
        <f>IF(ISNA(VLOOKUP($A256,'[2]1516 Exp_Rev Access'!$F$7:$GB$306,131,FALSE)),"",VLOOKUP($A256,'[2]1516 Exp_Rev Access'!$F$7:$GB$306,131,FALSE))</f>
        <v>0</v>
      </c>
      <c r="EV256" s="99">
        <f>IF(ISNA(VLOOKUP($A256,'[2]1516 Exp_Rev Access'!$F$7:$GB$306,132,FALSE)),"",VLOOKUP($A256,'[2]1516 Exp_Rev Access'!$F$7:$GB$306,132,FALSE))</f>
        <v>0</v>
      </c>
      <c r="EW256" s="99">
        <f>IF(ISNA(VLOOKUP($A256,'[2]1516 Exp_Rev Access'!$F$7:$GB$306,133,FALSE)),"",VLOOKUP($A256,'[2]1516 Exp_Rev Access'!$F$7:$GB$306,133,FALSE))</f>
        <v>0</v>
      </c>
      <c r="EX256" s="99">
        <f>IF(ISNA(VLOOKUP($A256,'[2]1516 Exp_Rev Access'!$F$7:$GB$306,134,FALSE)),"",VLOOKUP($A256,'[2]1516 Exp_Rev Access'!$F$7:$GB$306,134,FALSE))</f>
        <v>0</v>
      </c>
      <c r="EY256" s="99">
        <f>IF(ISNA(VLOOKUP($A256,'[2]1516 Exp_Rev Access'!$F$7:$GB$306,135,FALSE)),"",VLOOKUP($A256,'[2]1516 Exp_Rev Access'!$F$7:$GB$306,135,FALSE))</f>
        <v>0</v>
      </c>
      <c r="EZ256" s="99">
        <f>IF(ISNA(VLOOKUP($A256,'[2]1516 Exp_Rev Access'!$F$7:$GB$306,136,FALSE)),"",VLOOKUP($A256,'[2]1516 Exp_Rev Access'!$F$7:$GB$306,136,FALSE))</f>
        <v>0</v>
      </c>
      <c r="FA256" s="99">
        <f>IF(ISNA(VLOOKUP($A256,'[2]1516 Exp_Rev Access'!$F$7:$GB$306,137,FALSE)),"",VLOOKUP($A256,'[2]1516 Exp_Rev Access'!$F$7:$GB$306,137,FALSE))</f>
        <v>0</v>
      </c>
      <c r="FB256" s="99">
        <f>IF(ISNA(VLOOKUP($A256,'[2]1516 Exp_Rev Access'!$F$7:$GB$306,138,FALSE)),"",VLOOKUP($A256,'[2]1516 Exp_Rev Access'!$F$7:$GB$306,138,FALSE))</f>
        <v>0</v>
      </c>
      <c r="FC256" s="99">
        <f>IF(ISNA(VLOOKUP($A256,'[2]1516 Exp_Rev Access'!$F$7:$GB$306,139,FALSE)),"",VLOOKUP($A256,'[2]1516 Exp_Rev Access'!$F$7:$GB$306,139,FALSE))</f>
        <v>0</v>
      </c>
      <c r="FD256" s="99">
        <f>IF(ISNA(VLOOKUP($A256,'[2]1516 Exp_Rev Access'!$F$7:$FS$306,140,FALSE)),"",VLOOKUP($A256,'[2]1516 Exp_Rev Access'!$F$7:$FS$306,140,FALSE))</f>
        <v>0</v>
      </c>
      <c r="FE256" s="99">
        <f>IF(ISNA(VLOOKUP($A256,'[2]1516 Exp_Rev Access'!$F$7:$FS$306,141,FALSE)),"",VLOOKUP($A256,'[2]1516 Exp_Rev Access'!$F$7:$FS$306,141,FALSE))</f>
        <v>0</v>
      </c>
      <c r="FF256" s="99">
        <f>IF(ISNA(VLOOKUP($A256,'[2]1516 Exp_Rev Access'!$F$7:$FS$306,142,FALSE)),"",VLOOKUP($A256,'[2]1516 Exp_Rev Access'!$F$7:$FS$306,142,FALSE))</f>
        <v>0</v>
      </c>
      <c r="FG256" s="99">
        <f>IF(ISNA(VLOOKUP($A256,'[2]1516 Exp_Rev Access'!$F$7:$FS$306,143,FALSE)),"",VLOOKUP($A256,'[2]1516 Exp_Rev Access'!$F$7:$FS$306,143,FALSE))</f>
        <v>0</v>
      </c>
      <c r="FH256" s="99">
        <f>IF(ISNA(VLOOKUP($A256,'[2]1516 Exp_Rev Access'!$F$7:$FS$306,144,FALSE)),"",VLOOKUP($A256,'[2]1516 Exp_Rev Access'!$F$7:$FS$306,144,FALSE))</f>
        <v>0</v>
      </c>
      <c r="FI256" s="99">
        <f>IF(ISNA(VLOOKUP($A256,'[2]1516 Exp_Rev Access'!$F$7:$FS$306,145,FALSE)),"",VLOOKUP($A256,'[2]1516 Exp_Rev Access'!$F$7:$FS$306,145,FALSE))</f>
        <v>0</v>
      </c>
      <c r="FJ256" s="99">
        <f>IF(ISNA(VLOOKUP($A256,'[2]1516 Exp_Rev Access'!$F$7:$FS$306,146,FALSE)),"",VLOOKUP($A256,'[2]1516 Exp_Rev Access'!$F$7:$FS$306,146,FALSE))</f>
        <v>0</v>
      </c>
      <c r="FK256" s="99">
        <f>IF(ISNA(VLOOKUP($A256,'[2]1516 Exp_Rev Access'!$F$7:$FS$306,147,FALSE)),"",VLOOKUP($A256,'[2]1516 Exp_Rev Access'!$F$7:$FS$306,147,FALSE))</f>
        <v>0</v>
      </c>
      <c r="FL256" s="99">
        <f>IF(ISNA(VLOOKUP($A256,'[2]1516 Exp_Rev Access'!$F$7:$FS$306,148,FALSE)),"",VLOOKUP($A256,'[2]1516 Exp_Rev Access'!$F$7:$FS$306,148,FALSE))</f>
        <v>0</v>
      </c>
      <c r="FM256" s="99">
        <f>IF(ISNA(VLOOKUP($A256,'[2]1516 Exp_Rev Access'!$F$7:$FS$306,149,FALSE)),"",VLOOKUP($A256,'[2]1516 Exp_Rev Access'!$F$7:$FS$306,149,FALSE))</f>
        <v>0</v>
      </c>
      <c r="FN256" s="99">
        <f>IF(ISNA(VLOOKUP($A256,'[2]1516 Exp_Rev Access'!$F$7:$FS$306,150,FALSE)),"",VLOOKUP($A256,'[2]1516 Exp_Rev Access'!$F$7:$FS$306,150,FALSE))</f>
        <v>0</v>
      </c>
      <c r="FO256" s="99">
        <f>IF(ISNA(VLOOKUP($A256,'[2]1516 Exp_Rev Access'!$F$7:$FS$306,151,FALSE)),"",VLOOKUP($A256,'[2]1516 Exp_Rev Access'!$F$7:$FS$306,151,FALSE))</f>
        <v>0</v>
      </c>
      <c r="FP256" s="99">
        <f>IF(ISNA(VLOOKUP($A256,'[2]1516 Exp_Rev Access'!$F$7:$FS$306,152,FALSE)),"",VLOOKUP($A256,'[2]1516 Exp_Rev Access'!$F$7:$FS$306,152,FALSE))</f>
        <v>0</v>
      </c>
      <c r="FQ256" s="99">
        <f>IF(ISNA(VLOOKUP($A256,'[2]1516 Exp_Rev Access'!$F$7:$FS$306,153,FALSE)),"",VLOOKUP($A256,'[2]1516 Exp_Rev Access'!$F$7:$FS$306,153,FALSE))</f>
        <v>14403.21</v>
      </c>
      <c r="FR256" s="101">
        <f t="shared" si="319"/>
        <v>386106.91</v>
      </c>
      <c r="FS256" s="72">
        <f t="shared" si="320"/>
        <v>8.5224941479258659E-2</v>
      </c>
      <c r="FT256" s="94">
        <f t="shared" si="321"/>
        <v>1323.7346064179926</v>
      </c>
      <c r="FU256" s="99">
        <f>IF(ISNA(VLOOKUP($A256,'[2]1516 Exp_Rev Access'!$F$7:$GB$306,154,FALSE)),"",VLOOKUP($A256,'[2]1516 Exp_Rev Access'!$F$7:$GB$306,154,FALSE))</f>
        <v>0</v>
      </c>
      <c r="FV256" s="99">
        <f>IF(ISNA(VLOOKUP($A256,'[2]1516 Exp_Rev Access'!$F$7:$GB$306,155,FALSE)),"",VLOOKUP($A256,'[2]1516 Exp_Rev Access'!$F$7:$GB$306,155,FALSE))</f>
        <v>0</v>
      </c>
      <c r="FW256" s="99">
        <f>IF(ISNA(VLOOKUP($A256,'[2]1516 Exp_Rev Access'!$F$7:$GB$306,156,FALSE)),"",VLOOKUP($A256,'[2]1516 Exp_Rev Access'!$F$7:$GB$306,156,FALSE))</f>
        <v>0</v>
      </c>
      <c r="FX256" s="99">
        <f>IF(ISNA(VLOOKUP($A256,'[2]1516 Exp_Rev Access'!$F$7:$GB$306,157,FALSE)),"",VLOOKUP($A256,'[2]1516 Exp_Rev Access'!$F$7:$GB$306,157,FALSE))</f>
        <v>0</v>
      </c>
      <c r="FY256" s="99">
        <f>IF(ISNA(VLOOKUP($A256,'[2]1516 Exp_Rev Access'!$F$7:$GB$306,158,FALSE)),"",VLOOKUP($A256,'[2]1516 Exp_Rev Access'!$F$7:$GB$306,158,FALSE))</f>
        <v>0</v>
      </c>
      <c r="FZ256" s="99">
        <f>IF(ISNA(VLOOKUP($A256,'[2]1516 Exp_Rev Access'!$F$7:$GB$306,159,FALSE)),"",VLOOKUP($A256,'[2]1516 Exp_Rev Access'!$F$7:$GB$306,159,FALSE))</f>
        <v>0</v>
      </c>
      <c r="GA256" s="99">
        <f>IF(ISNA(VLOOKUP($A256,'[2]1516 Exp_Rev Access'!$F$7:$GB$306,160,FALSE)),"",VLOOKUP($A256,'[2]1516 Exp_Rev Access'!$F$7:$GB$306,160,FALSE))</f>
        <v>0</v>
      </c>
      <c r="GB256" s="99">
        <f>IF(ISNA(VLOOKUP($A256,'[2]1516 Exp_Rev Access'!$F$7:$GB$306,161,FALSE)),"",VLOOKUP($A256,'[2]1516 Exp_Rev Access'!$F$7:$GB$306,161,FALSE))</f>
        <v>0</v>
      </c>
      <c r="GC256" s="99">
        <f>IF(ISNA(VLOOKUP($A256,'[2]1516 Exp_Rev Access'!$F$7:$GB$306,162,FALSE)),"",VLOOKUP($A256,'[2]1516 Exp_Rev Access'!$F$7:$GB$306,162,FALSE))</f>
        <v>0</v>
      </c>
      <c r="GD256" s="99">
        <f>IF(ISNA(VLOOKUP($A256,'[2]1516 Exp_Rev Access'!$F$7:$GB$306,163,FALSE)),"",VLOOKUP($A256,'[2]1516 Exp_Rev Access'!$F$7:$GB$306,163,FALSE))</f>
        <v>0</v>
      </c>
      <c r="GE256" s="99">
        <f>IF(ISNA(VLOOKUP($A256,'[2]1516 Exp_Rev Access'!$F$7:$GB$306,164,FALSE)),"",VLOOKUP($A256,'[2]1516 Exp_Rev Access'!$F$7:$GB$306,164,FALSE))</f>
        <v>0</v>
      </c>
      <c r="GF256" s="99">
        <f>IF(ISNA(VLOOKUP($A256,'[2]1516 Exp_Rev Access'!$F$7:$GB$306,165,FALSE)),"",VLOOKUP($A256,'[2]1516 Exp_Rev Access'!$F$7:$GB$306,165,FALSE))</f>
        <v>0</v>
      </c>
      <c r="GG256" s="99">
        <f>IF(ISNA(VLOOKUP($A256,'[2]1516 Exp_Rev Access'!$F$7:$GB$306,166,FALSE)),"",VLOOKUP($A256,'[2]1516 Exp_Rev Access'!$F$7:$GB$306,166,FALSE))</f>
        <v>0</v>
      </c>
      <c r="GH256" s="99">
        <f>IF(ISNA(VLOOKUP($A256,'[2]1516 Exp_Rev Access'!$F$7:$GB$306,167,FALSE)),"",VLOOKUP($A256,'[2]1516 Exp_Rev Access'!$F$7:$GB$306,167,FALSE))</f>
        <v>0</v>
      </c>
      <c r="GI256" s="99">
        <f>IF(ISNA(VLOOKUP($A256,'[2]1516 Exp_Rev Access'!$F$7:$GB$306,168,FALSE)),"",VLOOKUP($A256,'[2]1516 Exp_Rev Access'!$F$7:$GB$306,168,FALSE))</f>
        <v>0</v>
      </c>
      <c r="GJ256" s="99">
        <f>IF(ISNA(VLOOKUP($A256,'[2]1516 Exp_Rev Access'!$F$7:$GB$306,169,FALSE)),"",VLOOKUP($A256,'[2]1516 Exp_Rev Access'!$F$7:$GB$306,169,FALSE))</f>
        <v>0</v>
      </c>
      <c r="GK256" s="99">
        <f>IF(ISNA(VLOOKUP($A256,'[2]1516 Exp_Rev Access'!$F$7:$GB$306,170,FALSE)),"",VLOOKUP($A256,'[2]1516 Exp_Rev Access'!$F$7:$GB$306,170,FALSE))</f>
        <v>0</v>
      </c>
      <c r="GL256" s="99">
        <f>IF(ISNA(VLOOKUP($A256,'[2]1516 Exp_Rev Access'!$F$7:$GB$306,171,FALSE)),"",VLOOKUP($A256,'[2]1516 Exp_Rev Access'!$F$7:$GB$306,171,FALSE))</f>
        <v>0</v>
      </c>
      <c r="GM256" s="99">
        <f>IF(ISNA(VLOOKUP($A256,'[2]1516 Exp_Rev Access'!$F$7:$GB$306,172,FALSE)),"",VLOOKUP($A256,'[2]1516 Exp_Rev Access'!$F$7:$GB$306,172,FALSE))</f>
        <v>0</v>
      </c>
      <c r="GN256" s="99">
        <f>IF(ISNA(VLOOKUP($A256,'[2]1516 Exp_Rev Access'!$F$7:$GB$306,173,FALSE)),"",VLOOKUP($A256,'[2]1516 Exp_Rev Access'!$F$7:$GB$306,173,FALSE))</f>
        <v>0</v>
      </c>
      <c r="GO256" s="99">
        <f>IF(ISNA(VLOOKUP($A256,'[2]1516 Exp_Rev Access'!$F$7:$GB$306,174,FALSE)),"",VLOOKUP($A256,'[2]1516 Exp_Rev Access'!$F$7:$GB$306,174,FALSE))</f>
        <v>0</v>
      </c>
      <c r="GP256" s="99">
        <f>IF(ISNA(VLOOKUP($A256,'[2]1516 Exp_Rev Access'!$F$7:$GB$306,175,FALSE)),"",VLOOKUP($A256,'[2]1516 Exp_Rev Access'!$F$7:$GB$306,175,FALSE))</f>
        <v>0</v>
      </c>
      <c r="GQ256" s="99">
        <f>IF(ISNA(VLOOKUP($A256,'[2]1516 Exp_Rev Access'!$F$7:$GB$306,176,FALSE)),"",VLOOKUP($A256,'[2]1516 Exp_Rev Access'!$F$7:$GB$306,176,FALSE))</f>
        <v>0</v>
      </c>
      <c r="GR256" s="99">
        <f>IF(ISNA(VLOOKUP($A256,'[2]1516 Exp_Rev Access'!$F$7:$GB$306,177,FALSE)),"",VLOOKUP($A256,'[2]1516 Exp_Rev Access'!$F$7:$GB$306,177,FALSE))</f>
        <v>0</v>
      </c>
      <c r="GS256" s="99">
        <f>IF(ISNA(VLOOKUP($A256,'[2]1516 Exp_Rev Access'!$F$7:$GB$306,178,FALSE)),"",VLOOKUP($A256,'[2]1516 Exp_Rev Access'!$F$7:$GB$306,178,FALSE))</f>
        <v>0</v>
      </c>
      <c r="GT256" s="101">
        <f t="shared" si="322"/>
        <v>0</v>
      </c>
      <c r="GU256" s="72"/>
      <c r="GV256" s="84">
        <f t="shared" si="324"/>
        <v>0</v>
      </c>
    </row>
    <row r="257" spans="1:206" customFormat="1" ht="12" customHeight="1" x14ac:dyDescent="0.2">
      <c r="A257" s="96" t="s">
        <v>615</v>
      </c>
      <c r="B257" s="69" t="s">
        <v>616</v>
      </c>
      <c r="C257" s="80">
        <f>IF(ISNA(VLOOKUP($A257,'[2]1516 enrollment_Rev_Exp by size'!$A$6:$G$320,3,FALSE)),"",VLOOKUP($A257,'[2]1516 enrollment_Rev_Exp by size'!$A$6:$G$320,3,FALSE))</f>
        <v>274.57000000000005</v>
      </c>
      <c r="D257" s="97">
        <v>4166503.81</v>
      </c>
      <c r="E257" s="80">
        <f t="shared" si="302"/>
        <v>4166503.8100000005</v>
      </c>
      <c r="F257" s="80">
        <f t="shared" si="303"/>
        <v>0</v>
      </c>
      <c r="G257" s="98">
        <f>IF(ISNA(VLOOKUP($A257,'[2]1516 Exp_Rev Access'!$F$7:$FS$306,2,FALSE)),"",VLOOKUP($A257,'[2]1516 Exp_Rev Access'!$F$7:$FS$306,2,FALSE))</f>
        <v>683784.89</v>
      </c>
      <c r="H257" s="98">
        <f>IF(ISNA(VLOOKUP($A257,'[2]1516 Exp_Rev Access'!$F$7:$FS$306,3,FALSE)),"",VLOOKUP($A257,'[2]1516 Exp_Rev Access'!$F$7:$FS$306,3,FALSE))</f>
        <v>94.85</v>
      </c>
      <c r="I257" s="98">
        <f>IF(ISNA(VLOOKUP($A257,'[2]1516 Exp_Rev Access'!$F$7:$FS$306,4,FALSE)),"",VLOOKUP($A257,'[2]1516 Exp_Rev Access'!$F$7:$FS$306,4,FALSE))</f>
        <v>0</v>
      </c>
      <c r="J257" s="98">
        <f>IF(ISNA(VLOOKUP($A257,'[2]1516 Exp_Rev Access'!$F$7:$FS$306,5,FALSE)),"",VLOOKUP($A257,'[2]1516 Exp_Rev Access'!$F$7:$FS$306,5,FALSE))</f>
        <v>0</v>
      </c>
      <c r="K257" s="98">
        <f>IF(ISNA(VLOOKUP($A257,'[2]1516 Exp_Rev Access'!$F$7:$FS$306,6,FALSE)),"",VLOOKUP($A257,'[2]1516 Exp_Rev Access'!$F$7:$FS$306,6,FALSE))</f>
        <v>0</v>
      </c>
      <c r="L257" s="98">
        <f>IF(ISNA(VLOOKUP($A257,'[2]1516 Exp_Rev Access'!$F$7:$FS$306,7,FALSE)),"",VLOOKUP($A257,'[2]1516 Exp_Rev Access'!$F$7:$FS$306,7,FALSE))</f>
        <v>0</v>
      </c>
      <c r="M257" s="90">
        <f t="shared" si="304"/>
        <v>683879.74</v>
      </c>
      <c r="N257" s="72">
        <f t="shared" si="305"/>
        <v>0.16413755301474212</v>
      </c>
      <c r="O257" s="73">
        <f t="shared" si="306"/>
        <v>2490.7300142040276</v>
      </c>
      <c r="P257" s="99">
        <f>IF(ISNA(VLOOKUP($A257,'[2]1516 Exp_Rev Access'!$F$7:$FS$306,8,FALSE)),"",VLOOKUP($A257,'[2]1516 Exp_Rev Access'!$F$7:$FS$306,8,FALSE))</f>
        <v>6752.5</v>
      </c>
      <c r="Q257" s="99">
        <f>IF(ISNA(VLOOKUP($A257,'[2]1516 Exp_Rev Access'!$F$7:$FS$306,9,FALSE)),"",VLOOKUP($A257,'[2]1516 Exp_Rev Access'!$F$7:$FS$306,9,FALSE))</f>
        <v>0</v>
      </c>
      <c r="R257" s="99">
        <f>IF(ISNA(VLOOKUP($A257,'[2]1516 Exp_Rev Access'!$F$7:$FS$306,10,FALSE)),"",VLOOKUP($A257,'[2]1516 Exp_Rev Access'!$F$7:$FS$306,10,FALSE))</f>
        <v>0</v>
      </c>
      <c r="S257" s="99">
        <f>IF(ISNA(VLOOKUP($A257,'[2]1516 Exp_Rev Access'!$F$7:$FS$306,11,FALSE)),"",VLOOKUP($A257,'[2]1516 Exp_Rev Access'!$F$7:$FS$306,11,FALSE))</f>
        <v>0</v>
      </c>
      <c r="T257" s="99">
        <f>IF(ISNA(VLOOKUP($A257,'[2]1516 Exp_Rev Access'!$F$7:$FS$306,12,FALSE)),"",VLOOKUP($A257,'[2]1516 Exp_Rev Access'!$F$7:$FS$306,12,FALSE))</f>
        <v>6325</v>
      </c>
      <c r="U257" s="99">
        <f>IF(ISNA(VLOOKUP($A257,'[2]1516 Exp_Rev Access'!$F$7:$FS$306,13,FALSE)),"",VLOOKUP($A257,'[2]1516 Exp_Rev Access'!$F$7:$FS$306,13,FALSE))</f>
        <v>0</v>
      </c>
      <c r="V257" s="99">
        <f>IF(ISNA(VLOOKUP($A257,'[2]1516 Exp_Rev Access'!$F$7:$FS$306,14,FALSE)),"",VLOOKUP($A257,'[2]1516 Exp_Rev Access'!$F$7:$FS$306,14,FALSE))</f>
        <v>0</v>
      </c>
      <c r="W257" s="99">
        <f>IF(ISNA(VLOOKUP($A257,'[2]1516 Exp_Rev Access'!$F$7:$FS$306,15,FALSE)),"",VLOOKUP($A257,'[2]1516 Exp_Rev Access'!$F$7:$FS$306,15,FALSE))</f>
        <v>0</v>
      </c>
      <c r="X257" s="99">
        <f>IF(ISNA(VLOOKUP($A257,'[2]1516 Exp_Rev Access'!$F$7:$FS$306,16,FALSE)),"",VLOOKUP($A257,'[2]1516 Exp_Rev Access'!$F$7:$FS$306,16,FALSE))</f>
        <v>1620.58</v>
      </c>
      <c r="Y257" s="99">
        <f>IF(ISNA(VLOOKUP($A257,'[2]1516 Exp_Rev Access'!$F$7:$FS$306,17,FALSE)),"",VLOOKUP($A257,'[2]1516 Exp_Rev Access'!$F$7:$FS$306,17,FALSE))</f>
        <v>0</v>
      </c>
      <c r="Z257" s="99">
        <f>IF(ISNA(VLOOKUP($A257,'[2]1516 Exp_Rev Access'!$F$7:$FS$306,18,FALSE)),"",VLOOKUP($A257,'[2]1516 Exp_Rev Access'!$F$7:$FS$306,18,FALSE))</f>
        <v>0</v>
      </c>
      <c r="AA257" s="99">
        <f>IF(ISNA(VLOOKUP($A257,'[2]1516 Exp_Rev Access'!$F$7:$FS$306,19,FALSE)),"",VLOOKUP($A257,'[2]1516 Exp_Rev Access'!$F$7:$FS$306,19,FALSE))</f>
        <v>0</v>
      </c>
      <c r="AB257" s="99">
        <f>IF(ISNA(VLOOKUP($A257,'[2]1516 Exp_Rev Access'!$F$7:$FS$306,20,FALSE)),"",VLOOKUP($A257,'[2]1516 Exp_Rev Access'!$F$7:$FS$306,20,FALSE))</f>
        <v>0</v>
      </c>
      <c r="AC257" s="99">
        <f>IF(ISNA(VLOOKUP($A257,'[2]1516 Exp_Rev Access'!$F$7:$FS$306,21,FALSE)),"",VLOOKUP($A257,'[2]1516 Exp_Rev Access'!$F$7:$FS$306,21,FALSE))</f>
        <v>34717.4</v>
      </c>
      <c r="AD257" s="99">
        <f>IF(ISNA(VLOOKUP($A257,'[2]1516 Exp_Rev Access'!$F$7:$FS$306,22,FALSE)),"",VLOOKUP($A257,'[2]1516 Exp_Rev Access'!$F$7:$FS$306,22,FALSE))</f>
        <v>466.74</v>
      </c>
      <c r="AE257" s="99">
        <f>IF(ISNA(VLOOKUP($A257,'[2]1516 Exp_Rev Access'!$F$7:$FS$306,23,FALSE)),"",VLOOKUP($A257,'[2]1516 Exp_Rev Access'!$F$7:$FS$306,23,FALSE))</f>
        <v>0</v>
      </c>
      <c r="AF257" s="99">
        <f>IF(ISNA(VLOOKUP($A257,'[2]1516 Exp_Rev Access'!$F$7:$FS$306,24,FALSE)),"",VLOOKUP($A257,'[2]1516 Exp_Rev Access'!$F$7:$FS$306,24,FALSE))</f>
        <v>28175.47</v>
      </c>
      <c r="AG257" s="99">
        <f>IF(ISNA(VLOOKUP($A257,'[2]1516 Exp_Rev Access'!$F$7:$FS$306,25,FALSE)),"",VLOOKUP($A257,'[2]1516 Exp_Rev Access'!$F$7:$FS$306,25,FALSE))</f>
        <v>0</v>
      </c>
      <c r="AH257" s="98">
        <f>IF(ISNA(VLOOKUP($A257,'[2]1516 Exp_Rev Access'!$F$7:$FS$306,26,FALSE)),"",VLOOKUP($A257,'[2]1516 Exp_Rev Access'!$F$7:$FS$306,26,FALSE))</f>
        <v>0</v>
      </c>
      <c r="AI257" s="98">
        <f>IF(ISNA(VLOOKUP($A257,'[2]1516 Exp_Rev Access'!$F$7:$FS$306,27,FALSE)),"",VLOOKUP($A257,'[2]1516 Exp_Rev Access'!$F$7:$FS$306,27,FALSE))</f>
        <v>563.22</v>
      </c>
      <c r="AJ257" s="98">
        <f>IF(ISNA(VLOOKUP($A257,'[2]1516 Exp_Rev Access'!$F$7:$FS$306,28,FALSE)),"",VLOOKUP($A257,'[2]1516 Exp_Rev Access'!$F$7:$FS$306,28,FALSE))</f>
        <v>214</v>
      </c>
      <c r="AK257" s="98">
        <f>IF(ISNA(VLOOKUP($A257,'[2]1516 Exp_Rev Access'!$F$7:$FS$306,29,FALSE)),"",VLOOKUP($A257,'[2]1516 Exp_Rev Access'!$F$7:$FS$306,29,FALSE))</f>
        <v>7037.01</v>
      </c>
      <c r="AL257" s="100">
        <f t="shared" si="307"/>
        <v>85871.92</v>
      </c>
      <c r="AM257" s="72">
        <f t="shared" si="308"/>
        <v>2.0610066356809596E-2</v>
      </c>
      <c r="AN257" s="94">
        <f t="shared" si="309"/>
        <v>312.75055541391987</v>
      </c>
      <c r="AO257" s="99">
        <f>IF(ISNA(VLOOKUP($A257,'[2]1516 Exp_Rev Access'!$F$7:$GB$306,30,FALSE)),"",VLOOKUP($A257,'[2]1516 Exp_Rev Access'!$F$7:$FS$306,30,FALSE))</f>
        <v>2301099.9900000002</v>
      </c>
      <c r="AP257" s="99">
        <f>IF(ISNA(VLOOKUP($A257,'[2]1516 Exp_Rev Access'!$F$7:$GB$306,31,FALSE)),"",VLOOKUP($A257,'[2]1516 Exp_Rev Access'!$F$7:$FS$306,31,FALSE))</f>
        <v>47241.68</v>
      </c>
      <c r="AQ257" s="99">
        <f>IF(ISNA(VLOOKUP($A257,'[2]1516 Exp_Rev Access'!$F$7:$GB$306,32,FALSE)),"",VLOOKUP($A257,'[2]1516 Exp_Rev Access'!$F$7:$FS$306,32,FALSE))</f>
        <v>171898.28</v>
      </c>
      <c r="AR257" s="99">
        <f>IF(ISNA(VLOOKUP($A257,'[2]1516 Exp_Rev Access'!$F$7:$GB$306,33,FALSE)),"",VLOOKUP($A257,'[2]1516 Exp_Rev Access'!$F$7:$FS$306,33,FALSE))</f>
        <v>0</v>
      </c>
      <c r="AS257" s="99">
        <f>IF(ISNA(VLOOKUP($A257,'[2]1516 Exp_Rev Access'!$F$7:$GB$306,34,FALSE)),"",VLOOKUP($A257,'[2]1516 Exp_Rev Access'!$F$7:$FS$306,34,FALSE))</f>
        <v>0</v>
      </c>
      <c r="AT257" s="101">
        <f t="shared" si="310"/>
        <v>2520239.9500000002</v>
      </c>
      <c r="AU257" s="72">
        <f t="shared" si="311"/>
        <v>0.60488123014580908</v>
      </c>
      <c r="AV257" s="94">
        <f t="shared" si="312"/>
        <v>9178.8613104126434</v>
      </c>
      <c r="AW257" s="99">
        <f>IF(ISNA(VLOOKUP($A257,'[2]1516 Exp_Rev Access'!$F$7:$GB$306,35,FALSE)),"",VLOOKUP($A257,'[2]1516 Exp_Rev Access'!$F$7:$GB$306,35,FALSE))</f>
        <v>720</v>
      </c>
      <c r="AX257" s="99">
        <f>IF(ISNA(VLOOKUP($A257,'[2]1516 Exp_Rev Access'!$F$7:$GB$306,36,FALSE)),"",VLOOKUP($A257,'[2]1516 Exp_Rev Access'!$F$7:$GB$306,36,FALSE))</f>
        <v>213648.63</v>
      </c>
      <c r="AY257" s="99">
        <f>IF(ISNA(VLOOKUP($A257,'[2]1516 Exp_Rev Access'!$F$7:$GB$306,37,FALSE)),"",VLOOKUP($A257,'[2]1516 Exp_Rev Access'!$F$7:$GB$306,37,FALSE))</f>
        <v>0</v>
      </c>
      <c r="AZ257" s="99">
        <f>IF(ISNA(VLOOKUP($A257,'[2]1516 Exp_Rev Access'!$F$7:$GB$306,38,FALSE)),"",VLOOKUP($A257,'[2]1516 Exp_Rev Access'!$F$7:$GB$306,38,FALSE))</f>
        <v>0</v>
      </c>
      <c r="BA257" s="99">
        <f>IF(ISNA(VLOOKUP($A257,'[2]1516 Exp_Rev Access'!$F$7:$GB$306,39,FALSE)),"",VLOOKUP($A257,'[2]1516 Exp_Rev Access'!$F$7:$GB$306,39,FALSE))</f>
        <v>0</v>
      </c>
      <c r="BB257" s="99">
        <f>IF(ISNA(VLOOKUP($A257,'[2]1516 Exp_Rev Access'!$F$7:$GB$306,40,FALSE)),"",VLOOKUP($A257,'[2]1516 Exp_Rev Access'!$F$7:$GB$306,40,FALSE))</f>
        <v>47240.67</v>
      </c>
      <c r="BC257" s="99">
        <f>IF(ISNA(VLOOKUP($A257,'[2]1516 Exp_Rev Access'!$F$7:$GB$306,41,FALSE)),"",VLOOKUP($A257,'[2]1516 Exp_Rev Access'!$F$7:$GB$306,41,FALSE))</f>
        <v>0</v>
      </c>
      <c r="BD257" s="99">
        <f>IF(ISNA(VLOOKUP($A257,'[2]1516 Exp_Rev Access'!$F$7:$GB$306,42,FALSE)),"",VLOOKUP($A257,'[2]1516 Exp_Rev Access'!$F$7:$GB$306,42,FALSE))</f>
        <v>39163.22</v>
      </c>
      <c r="BE257" s="99">
        <f>IF(ISNA(VLOOKUP($A257,'[2]1516 Exp_Rev Access'!$F$7:$GB$306,43,FALSE)),"",VLOOKUP($A257,'[2]1516 Exp_Rev Access'!$F$7:$GB$306,43,FALSE))</f>
        <v>0</v>
      </c>
      <c r="BF257" s="99">
        <f>IF(ISNA(VLOOKUP($A257,'[2]1516 Exp_Rev Access'!$F$7:$GB$306,44,FALSE)),"",VLOOKUP($A257,'[2]1516 Exp_Rev Access'!$F$7:$GB$306,44,FALSE))</f>
        <v>0</v>
      </c>
      <c r="BG257" s="99">
        <f>IF(ISNA(VLOOKUP($A257,'[2]1516 Exp_Rev Access'!$F$7:$GB$306,45,FALSE)),"",VLOOKUP($A257,'[2]1516 Exp_Rev Access'!$F$7:$GB$306,45,FALSE))</f>
        <v>1902.68</v>
      </c>
      <c r="BH257" s="99">
        <f>IF(ISNA(VLOOKUP($A257,'[2]1516 Exp_Rev Access'!$F$7:$GB$306,46,FALSE)),"",VLOOKUP($A257,'[2]1516 Exp_Rev Access'!$F$7:$GB$306,46,FALSE))</f>
        <v>0</v>
      </c>
      <c r="BI257" s="99">
        <f>IF(ISNA(VLOOKUP($A257,'[2]1516 Exp_Rev Access'!$F$7:$GB$306,47,FALSE)),"",VLOOKUP($A257,'[2]1516 Exp_Rev Access'!$F$7:$GB$306,47,FALSE))</f>
        <v>1658.13</v>
      </c>
      <c r="BJ257" s="99">
        <f>IF(ISNA(VLOOKUP($A257,'[2]1516 Exp_Rev Access'!$F$7:$GB$306,48,FALSE)),"",VLOOKUP($A257,'[2]1516 Exp_Rev Access'!$F$7:$GB$306,48,FALSE))</f>
        <v>243169.12</v>
      </c>
      <c r="BK257" s="99">
        <f>IF(ISNA(VLOOKUP($A257,'[2]1516 Exp_Rev Access'!$F$7:$GB$306,49,FALSE)),"",VLOOKUP($A257,'[2]1516 Exp_Rev Access'!$F$7:$GB$306,49,FALSE))</f>
        <v>0</v>
      </c>
      <c r="BL257" s="99">
        <f>IF(ISNA(VLOOKUP($A257,'[2]1516 Exp_Rev Access'!$F$7:$GB$306,50,FALSE)),"",VLOOKUP($A257,'[2]1516 Exp_Rev Access'!$F$7:$GB$306,50,FALSE))</f>
        <v>0</v>
      </c>
      <c r="BM257" s="99">
        <f>IF(ISNA(VLOOKUP($A257,'[2]1516 Exp_Rev Access'!$F$7:$GB$306,51,FALSE)),"",VLOOKUP($A257,'[2]1516 Exp_Rev Access'!$F$7:$GB$306,51,FALSE))</f>
        <v>0</v>
      </c>
      <c r="BN257" s="99">
        <f>IF(ISNA(VLOOKUP($A257,'[2]1516 Exp_Rev Access'!$F$7:$GB$306,52,FALSE)),"",VLOOKUP($A257,'[2]1516 Exp_Rev Access'!$F$7:$GB$306,52,FALSE))</f>
        <v>0</v>
      </c>
      <c r="BO257" s="99">
        <f>IF(ISNA(VLOOKUP($A257,'[2]1516 Exp_Rev Access'!$F$7:$GB$306,53,FALSE)),"",VLOOKUP($A257,'[2]1516 Exp_Rev Access'!$F$7:$GB$306,53,FALSE))</f>
        <v>0</v>
      </c>
      <c r="BP257" s="99">
        <f>IF(ISNA(VLOOKUP($A257,'[2]1516 Exp_Rev Access'!$F$7:$GB$306,54,FALSE)),"",VLOOKUP($A257,'[2]1516 Exp_Rev Access'!$F$7:$GB$306,54,FALSE))</f>
        <v>0</v>
      </c>
      <c r="BQ257" s="99">
        <f>IF(ISNA(VLOOKUP($A257,'[2]1516 Exp_Rev Access'!$F$7:$GB$306,55,FALSE)),"",VLOOKUP($A257,'[2]1516 Exp_Rev Access'!$F$7:$GB$306,55,FALSE))</f>
        <v>0</v>
      </c>
      <c r="BR257" s="99">
        <f>IF(ISNA(VLOOKUP($A257,'[2]1516 Exp_Rev Access'!$F$7:$GB$306,56,FALSE)),"",VLOOKUP($A257,'[2]1516 Exp_Rev Access'!$F$7:$GB$306,56,FALSE))</f>
        <v>0</v>
      </c>
      <c r="BS257" s="99">
        <f>IF(ISNA(VLOOKUP($A257,'[2]1516 Exp_Rev Access'!$F$7:$GB$306,57,FALSE)),"",VLOOKUP($A257,'[2]1516 Exp_Rev Access'!$F$7:$GB$306,57,FALSE))</f>
        <v>0</v>
      </c>
      <c r="BT257" s="99">
        <f>IF(ISNA(VLOOKUP($A257,'[2]1516 Exp_Rev Access'!$F$7:$GB$306,58,FALSE)),"",VLOOKUP($A257,'[2]1516 Exp_Rev Access'!$F$7:$GB$306,58,FALSE))</f>
        <v>0</v>
      </c>
      <c r="BU257" s="102">
        <f t="shared" si="313"/>
        <v>547502.44999999995</v>
      </c>
      <c r="BV257" s="72">
        <f t="shared" si="314"/>
        <v>0.13140572407156875</v>
      </c>
      <c r="BW257" s="94">
        <f t="shared" si="315"/>
        <v>1994.0359471173101</v>
      </c>
      <c r="BX257" s="99">
        <f>IF(ISNA(VLOOKUP($A257,'[2]1516 Exp_Rev Access'!$F$7:$GB$306,59,FALSE)),"",VLOOKUP($A257,'[2]1516 Exp_Rev Access'!$F$7:$GB$306,59,FALSE))</f>
        <v>0</v>
      </c>
      <c r="BY257" s="99">
        <f>IF(ISNA(VLOOKUP($A257,'[2]1516 Exp_Rev Access'!$F$7:$GB$306,60,FALSE)),"",VLOOKUP($A257,'[2]1516 Exp_Rev Access'!$F$7:$GB$306,60,FALSE))</f>
        <v>109975.84</v>
      </c>
      <c r="BZ257" s="99">
        <f>IF(ISNA(VLOOKUP($A257,'[2]1516 Exp_Rev Access'!$F$7:$GB$306,61,FALSE)),"",VLOOKUP($A257,'[2]1516 Exp_Rev Access'!$F$7:$GB$306,61,FALSE))</f>
        <v>2546.25</v>
      </c>
      <c r="CA257" s="99">
        <f>IF(ISNA(VLOOKUP($A257,'[2]1516 Exp_Rev Access'!$F$7:$GB$306,62,FALSE)),"",VLOOKUP($A257,'[2]1516 Exp_Rev Access'!$F$7:$GB$306,62,FALSE))</f>
        <v>0</v>
      </c>
      <c r="CB257" s="99">
        <f>IF(ISNA(VLOOKUP($A257,'[2]1516 Exp_Rev Access'!$F$7:$GB$306,63,FALSE)),"",VLOOKUP($A257,'[2]1516 Exp_Rev Access'!$F$7:$GB$306,63,FALSE))</f>
        <v>0</v>
      </c>
      <c r="CC257" s="99">
        <f>IF(ISNA(VLOOKUP($A257,'[2]1516 Exp_Rev Access'!$F$7:$GB$306,64,FALSE)),"",VLOOKUP($A257,'[2]1516 Exp_Rev Access'!$F$7:$GB$306,64,FALSE))</f>
        <v>0</v>
      </c>
      <c r="CD257" s="101">
        <f t="shared" si="316"/>
        <v>112522.09</v>
      </c>
      <c r="CE257" s="72">
        <f t="shared" si="327"/>
        <v>2.7006357159673398E-2</v>
      </c>
      <c r="CF257" s="103">
        <f t="shared" si="328"/>
        <v>409.81203336125571</v>
      </c>
      <c r="CG257" s="99">
        <f>IF(ISNA(VLOOKUP($A257,'[2]1516 Exp_Rev Access'!$F$7:$GB$306,65,FALSE)),"",VLOOKUP($A257,'[2]1516 Exp_Rev Access'!$F$7:$GB$306,65,FALSE))</f>
        <v>0</v>
      </c>
      <c r="CH257" s="99">
        <f>IF(ISNA(VLOOKUP($A257,'[2]1516 Exp_Rev Access'!$F$7:$GB$306,66,FALSE)),"",VLOOKUP($A257,'[2]1516 Exp_Rev Access'!$F$7:$GB$306,66,FALSE))</f>
        <v>0</v>
      </c>
      <c r="CI257" s="99">
        <f>IF(ISNA(VLOOKUP($A257,'[2]1516 Exp_Rev Access'!$F$7:$GB$306,67,FALSE)),"",VLOOKUP($A257,'[2]1516 Exp_Rev Access'!$F$7:$GB$306,67,FALSE))</f>
        <v>0</v>
      </c>
      <c r="CJ257" s="99">
        <f>IF(ISNA(VLOOKUP($A257,'[2]1516 Exp_Rev Access'!$F$7:$GB$306,68,FALSE)),"",VLOOKUP($A257,'[2]1516 Exp_Rev Access'!$F$7:$GB$306,68,FALSE))</f>
        <v>0</v>
      </c>
      <c r="CK257" s="99">
        <f>IF(ISNA(VLOOKUP($A257,'[2]1516 Exp_Rev Access'!$F$7:$GB$306,69,FALSE)),"",VLOOKUP($A257,'[2]1516 Exp_Rev Access'!$F$7:$GB$306,69,FALSE))</f>
        <v>0</v>
      </c>
      <c r="CL257" s="99">
        <f>IF(ISNA(VLOOKUP($A257,'[2]1516 Exp_Rev Access'!$F$7:$GB$306,70,FALSE)),"",VLOOKUP($A257,'[2]1516 Exp_Rev Access'!$F$7:$GB$306,70,FALSE))</f>
        <v>0</v>
      </c>
      <c r="CM257" s="99">
        <f>IF(ISNA(VLOOKUP($A257,'[2]1516 Exp_Rev Access'!$F$7:$GB$306,71,FALSE)),"",VLOOKUP($A257,'[2]1516 Exp_Rev Access'!$F$7:$GB$306,71,FALSE))</f>
        <v>0</v>
      </c>
      <c r="CN257" s="99">
        <f>IF(ISNA(VLOOKUP($A257,'[2]1516 Exp_Rev Access'!$F$7:$GB$306,72,FALSE)),"",VLOOKUP($A257,'[2]1516 Exp_Rev Access'!$F$7:$GB$306,72,FALSE))</f>
        <v>0</v>
      </c>
      <c r="CO257" s="99">
        <f>IF(ISNA(VLOOKUP($A257,'[2]1516 Exp_Rev Access'!$F$7:$GB$306,73,FALSE)),"",VLOOKUP($A257,'[2]1516 Exp_Rev Access'!$F$7:$GB$306,73,FALSE))</f>
        <v>0</v>
      </c>
      <c r="CP257" s="99">
        <f>IF(ISNA(VLOOKUP($A257,'[2]1516 Exp_Rev Access'!$F$7:$GB$306,74,FALSE)),"",VLOOKUP($A257,'[2]1516 Exp_Rev Access'!$F$7:$GB$306,74,FALSE))</f>
        <v>51603</v>
      </c>
      <c r="CQ257" s="99">
        <f>IF(ISNA(VLOOKUP($A257,'[2]1516 Exp_Rev Access'!$F$7:$GB$306,75,FALSE)),"",VLOOKUP($A257,'[2]1516 Exp_Rev Access'!$F$7:$GB$306,75,FALSE))</f>
        <v>0</v>
      </c>
      <c r="CR257" s="99">
        <f>IF(ISNA(VLOOKUP($A257,'[2]1516 Exp_Rev Access'!$F$7:$GB$306,76,FALSE)),"",VLOOKUP($A257,'[2]1516 Exp_Rev Access'!$F$7:$GB$306,76,FALSE))</f>
        <v>0</v>
      </c>
      <c r="CS257" s="99">
        <f>IF(ISNA(VLOOKUP($A257,'[2]1516 Exp_Rev Access'!$F$7:$GB$306,77,FALSE)),"",VLOOKUP($A257,'[2]1516 Exp_Rev Access'!$F$7:$GB$306,77,FALSE))</f>
        <v>0</v>
      </c>
      <c r="CT257" s="99">
        <f>IF(ISNA(VLOOKUP($A257,'[2]1516 Exp_Rev Access'!$F$7:$GB$306,78,FALSE)),"",VLOOKUP($A257,'[2]1516 Exp_Rev Access'!$F$7:$GB$306,78,FALSE))</f>
        <v>68057.440000000002</v>
      </c>
      <c r="CU257" s="99">
        <f>IF(ISNA(VLOOKUP($A257,'[2]1516 Exp_Rev Access'!$F$7:$GB$306,79,FALSE)),"",VLOOKUP($A257,'[2]1516 Exp_Rev Access'!$F$7:$GB$306,79,FALSE))</f>
        <v>6286.09</v>
      </c>
      <c r="CV257" s="99">
        <f>IF(ISNA(VLOOKUP($A257,'[2]1516 Exp_Rev Access'!$F$7:$GB$306,80,FALSE)),"",VLOOKUP($A257,'[2]1516 Exp_Rev Access'!$F$7:$GB$306,80,FALSE))</f>
        <v>0</v>
      </c>
      <c r="CW257" s="99">
        <f>IF(ISNA(VLOOKUP($A257,'[2]1516 Exp_Rev Access'!$F$7:$GB$306,81,FALSE)),"",VLOOKUP($A257,'[2]1516 Exp_Rev Access'!$F$7:$GB$306,81,FALSE))</f>
        <v>0</v>
      </c>
      <c r="CX257" s="99">
        <f>IF(ISNA(VLOOKUP($A257,'[2]1516 Exp_Rev Access'!$F$7:$GB$306,82,FALSE)),"",VLOOKUP($A257,'[2]1516 Exp_Rev Access'!$F$7:$GB$306,82,FALSE))</f>
        <v>0</v>
      </c>
      <c r="CY257" s="99">
        <f>IF(ISNA(VLOOKUP($A257,'[2]1516 Exp_Rev Access'!$F$7:$GB$306,83,FALSE)),"",VLOOKUP($A257,'[2]1516 Exp_Rev Access'!$F$7:$GB$306,83,FALSE))</f>
        <v>0</v>
      </c>
      <c r="CZ257" s="99">
        <f>IF(ISNA(VLOOKUP($A257,'[2]1516 Exp_Rev Access'!$F$7:$GB$306,84,FALSE)),"",VLOOKUP($A257,'[2]1516 Exp_Rev Access'!$F$7:$GB$306,84,FALSE))</f>
        <v>0</v>
      </c>
      <c r="DA257" s="99">
        <f>IF(ISNA(VLOOKUP($A257,'[2]1516 Exp_Rev Access'!$F$7:$GB$306,85,FALSE)),"",VLOOKUP($A257,'[2]1516 Exp_Rev Access'!$F$7:$GB$306,85,FALSE))</f>
        <v>0</v>
      </c>
      <c r="DB257" s="99">
        <f>IF(ISNA(VLOOKUP($A257,'[2]1516 Exp_Rev Access'!$F$7:$GB$306,86,FALSE)),"",VLOOKUP($A257,'[2]1516 Exp_Rev Access'!$F$7:$GB$306,86,FALSE))</f>
        <v>0</v>
      </c>
      <c r="DC257" s="99">
        <f>IF(ISNA(VLOOKUP($A257,'[2]1516 Exp_Rev Access'!$F$7:$GB$306,87,FALSE)),"",VLOOKUP($A257,'[2]1516 Exp_Rev Access'!$F$7:$GB$306,87,FALSE))</f>
        <v>0</v>
      </c>
      <c r="DD257" s="99">
        <f>IF(ISNA(VLOOKUP($A257,'[2]1516 Exp_Rev Access'!$F$7:$GB$306,88,FALSE)),"",VLOOKUP($A257,'[2]1516 Exp_Rev Access'!$F$7:$GB$306,88,FALSE))</f>
        <v>0</v>
      </c>
      <c r="DE257" s="99">
        <f>IF(ISNA(VLOOKUP($A257,'[2]1516 Exp_Rev Access'!$F$7:$GB$306,89,FALSE)),"",VLOOKUP($A257,'[2]1516 Exp_Rev Access'!$F$7:$GB$306,89,FALSE))</f>
        <v>0</v>
      </c>
      <c r="DF257" s="99">
        <f>IF(ISNA(VLOOKUP($A257,'[2]1516 Exp_Rev Access'!$F$7:$GB$306,90,FALSE)),"",VLOOKUP($A257,'[2]1516 Exp_Rev Access'!$F$7:$GB$306,90,FALSE))</f>
        <v>0</v>
      </c>
      <c r="DG257" s="99">
        <f>IF(ISNA(VLOOKUP($A257,'[2]1516 Exp_Rev Access'!$F$7:$GB$306,91,FALSE)),"",VLOOKUP($A257,'[2]1516 Exp_Rev Access'!$F$7:$GB$306,91,FALSE))</f>
        <v>0</v>
      </c>
      <c r="DH257" s="99">
        <f>IF(ISNA(VLOOKUP($A257,'[2]1516 Exp_Rev Access'!$F$7:$GB$306,92,FALSE)),"",VLOOKUP($A257,'[2]1516 Exp_Rev Access'!$F$7:$GB$306,92,FALSE))</f>
        <v>60027.24</v>
      </c>
      <c r="DI257" s="99">
        <f>IF(ISNA(VLOOKUP($A257,'[2]1516 Exp_Rev Access'!$F$7:$GB$306,93,FALSE)),"",VLOOKUP($A257,'[2]1516 Exp_Rev Access'!$F$7:$GB$306,93,FALSE))</f>
        <v>0</v>
      </c>
      <c r="DJ257" s="99">
        <f>IF(ISNA(VLOOKUP($A257,'[2]1516 Exp_Rev Access'!$F$7:$GB$306,94,FALSE)),"",VLOOKUP($A257,'[2]1516 Exp_Rev Access'!$F$7:$GB$306,94,FALSE))</f>
        <v>0</v>
      </c>
      <c r="DK257" s="99">
        <f>IF(ISNA(VLOOKUP($A257,'[2]1516 Exp_Rev Access'!$F$7:$GB$306,95,FALSE)),"",VLOOKUP($A257,'[2]1516 Exp_Rev Access'!$F$7:$GB$306,95,FALSE))</f>
        <v>0</v>
      </c>
      <c r="DL257" s="99">
        <f>IF(ISNA(VLOOKUP($A257,'[2]1516 Exp_Rev Access'!$F$7:$GB$306,96,FALSE)),"",VLOOKUP($A257,'[2]1516 Exp_Rev Access'!$F$7:$GB$306,96,FALSE))</f>
        <v>0</v>
      </c>
      <c r="DM257" s="99">
        <f>IF(ISNA(VLOOKUP($A257,'[2]1516 Exp_Rev Access'!$F$7:$GB$306,97,FALSE)),"",VLOOKUP($A257,'[2]1516 Exp_Rev Access'!$F$7:$GB$306,97,FALSE))</f>
        <v>0</v>
      </c>
      <c r="DN257" s="99">
        <f>IF(ISNA(VLOOKUP($A257,'[2]1516 Exp_Rev Access'!$F$7:$GB$306,98,FALSE)),"",VLOOKUP($A257,'[2]1516 Exp_Rev Access'!$F$7:$GB$306,98,FALSE))</f>
        <v>0</v>
      </c>
      <c r="DO257" s="99">
        <f>IF(ISNA(VLOOKUP($A257,'[2]1516 Exp_Rev Access'!$F$7:$GB$306,99,FALSE)),"",VLOOKUP($A257,'[2]1516 Exp_Rev Access'!$F$7:$GB$306,99,FALSE))</f>
        <v>0</v>
      </c>
      <c r="DP257" s="99">
        <f>IF(ISNA(VLOOKUP($A257,'[2]1516 Exp_Rev Access'!$F$7:$GB$306,100,FALSE)),"",VLOOKUP($A257,'[2]1516 Exp_Rev Access'!$F$7:$GB$306,100,FALSE))</f>
        <v>0</v>
      </c>
      <c r="DQ257" s="99">
        <f>IF(ISNA(VLOOKUP($A257,'[2]1516 Exp_Rev Access'!$F$7:$GB$306,101,FALSE)),"",VLOOKUP($A257,'[2]1516 Exp_Rev Access'!$F$7:$GB$306,101,FALSE))</f>
        <v>0</v>
      </c>
      <c r="DR257" s="99">
        <f>IF(ISNA(VLOOKUP($A257,'[2]1516 Exp_Rev Access'!$F$7:$GB$306,102,FALSE)),"",VLOOKUP($A257,'[2]1516 Exp_Rev Access'!$F$7:$GB$306,102,FALSE))</f>
        <v>0</v>
      </c>
      <c r="DS257" s="99">
        <f>IF(ISNA(VLOOKUP($A257,'[2]1516 Exp_Rev Access'!$F$7:$GB$306,103,FALSE)),"",VLOOKUP($A257,'[2]1516 Exp_Rev Access'!$F$7:$GB$306,103,FALSE))</f>
        <v>0</v>
      </c>
      <c r="DT257" s="99">
        <f>IF(ISNA(VLOOKUP($A257,'[2]1516 Exp_Rev Access'!$F$7:$GB$306,104,FALSE)),"",VLOOKUP($A257,'[2]1516 Exp_Rev Access'!$F$7:$GB$306,104,FALSE))</f>
        <v>0</v>
      </c>
      <c r="DU257" s="99">
        <f>IF(ISNA(VLOOKUP($A257,'[2]1516 Exp_Rev Access'!$F$7:$GB$306,105,FALSE)),"",VLOOKUP($A257,'[2]1516 Exp_Rev Access'!$F$7:$GB$306,105,FALSE))</f>
        <v>0</v>
      </c>
      <c r="DV257" s="99">
        <f>IF(ISNA(VLOOKUP($A257,'[2]1516 Exp_Rev Access'!$F$7:$GB$306,106,FALSE)),"",VLOOKUP($A257,'[2]1516 Exp_Rev Access'!$F$7:$GB$306,106,FALSE))</f>
        <v>0</v>
      </c>
      <c r="DW257" s="99">
        <f>IF(ISNA(VLOOKUP($A257,'[2]1516 Exp_Rev Access'!$F$7:$GB$306,107,FALSE)),"",VLOOKUP($A257,'[2]1516 Exp_Rev Access'!$F$7:$GB$306,107,FALSE))</f>
        <v>0</v>
      </c>
      <c r="DX257" s="99">
        <f>IF(ISNA(VLOOKUP($A257,'[2]1516 Exp_Rev Access'!$F$7:$GB$306,108,FALSE)),"",VLOOKUP($A257,'[2]1516 Exp_Rev Access'!$F$7:$GB$306,108,FALSE))</f>
        <v>22732</v>
      </c>
      <c r="DY257" s="99">
        <f>IF(ISNA(VLOOKUP($A257,'[2]1516 Exp_Rev Access'!$F$7:$GB$306,109,FALSE)),"",VLOOKUP($A257,'[2]1516 Exp_Rev Access'!$F$7:$GB$306,109,FALSE))</f>
        <v>0</v>
      </c>
      <c r="DZ257" s="99">
        <f>IF(ISNA(VLOOKUP($A257,'[2]1516 Exp_Rev Access'!$F$7:$GB$306,110,FALSE)),"",VLOOKUP($A257,'[2]1516 Exp_Rev Access'!$F$7:$GB$306,110,FALSE))</f>
        <v>0</v>
      </c>
      <c r="EA257" s="99">
        <f>IF(ISNA(VLOOKUP($A257,'[2]1516 Exp_Rev Access'!$F$7:$GB$306,111,FALSE)),"",VLOOKUP($A257,'[2]1516 Exp_Rev Access'!$F$7:$GB$306,111,FALSE))</f>
        <v>0</v>
      </c>
      <c r="EB257" s="99">
        <f>IF(ISNA(VLOOKUP($A257,'[2]1516 Exp_Rev Access'!$F$7:$GB$306,112,FALSE)),"",VLOOKUP($A257,'[2]1516 Exp_Rev Access'!$F$7:$GB$306,112,FALSE))</f>
        <v>0</v>
      </c>
      <c r="EC257" s="99">
        <f>IF(ISNA(VLOOKUP($A257,'[2]1516 Exp_Rev Access'!$F$7:$GB$306,113,FALSE)),"",VLOOKUP($A257,'[2]1516 Exp_Rev Access'!$F$7:$GB$306,113,FALSE))</f>
        <v>0</v>
      </c>
      <c r="ED257" s="99">
        <f>IF(ISNA(VLOOKUP($A257,'[2]1516 Exp_Rev Access'!$F$7:$GB$306,114,FALSE)),"",VLOOKUP($A257,'[2]1516 Exp_Rev Access'!$F$7:$GB$306,114,FALSE))</f>
        <v>0</v>
      </c>
      <c r="EE257" s="99">
        <f>IF(ISNA(VLOOKUP($A257,'[2]1516 Exp_Rev Access'!$F$7:$GB$306,115,FALSE)),"",VLOOKUP($A257,'[2]1516 Exp_Rev Access'!$F$7:$GB$306,115,FALSE))</f>
        <v>0</v>
      </c>
      <c r="EF257" s="99">
        <f>IF(ISNA(VLOOKUP($A257,'[2]1516 Exp_Rev Access'!$F$7:$GB$306,116,FALSE)),"",VLOOKUP($A257,'[2]1516 Exp_Rev Access'!$F$7:$GB$306,116,FALSE))</f>
        <v>0</v>
      </c>
      <c r="EG257" s="99">
        <f>IF(ISNA(VLOOKUP($A257,'[2]1516 Exp_Rev Access'!$F$7:$GB$306,117,FALSE)),"",VLOOKUP($A257,'[2]1516 Exp_Rev Access'!$F$7:$GB$306,117,FALSE))</f>
        <v>0</v>
      </c>
      <c r="EH257" s="99">
        <f>IF(ISNA(VLOOKUP($A257,'[2]1516 Exp_Rev Access'!$F$7:$GB$306,118,FALSE)),"",VLOOKUP($A257,'[2]1516 Exp_Rev Access'!$F$7:$GB$306,118,FALSE))</f>
        <v>0</v>
      </c>
      <c r="EI257" s="99">
        <f>IF(ISNA(VLOOKUP($A257,'[2]1516 Exp_Rev Access'!$F$7:$GB$306,119,FALSE)),"",VLOOKUP($A257,'[2]1516 Exp_Rev Access'!$F$7:$GB$306,119,FALSE))</f>
        <v>0</v>
      </c>
      <c r="EJ257" s="99">
        <f>IF(ISNA(VLOOKUP($A257,'[2]1516 Exp_Rev Access'!$F$7:$GB$306,120,FALSE)),"",VLOOKUP($A257,'[2]1516 Exp_Rev Access'!$F$7:$GB$306,120,FALSE))</f>
        <v>0</v>
      </c>
      <c r="EK257" s="99">
        <f>IF(ISNA(VLOOKUP($A257,'[2]1516 Exp_Rev Access'!$F$7:$GB$306,121,FALSE)),"",VLOOKUP($A257,'[2]1516 Exp_Rev Access'!$F$7:$GB$306,121,FALSE))</f>
        <v>0</v>
      </c>
      <c r="EL257" s="99">
        <f>IF(ISNA(VLOOKUP($A257,'[2]1516 Exp_Rev Access'!$F$7:$GB$306,122,FALSE)),"",VLOOKUP($A257,'[2]1516 Exp_Rev Access'!$F$7:$GB$306,122,FALSE))</f>
        <v>0</v>
      </c>
      <c r="EM257" s="99">
        <f>IF(ISNA(VLOOKUP($A257,'[2]1516 Exp_Rev Access'!$F$7:$GB$306,123,FALSE)),"",VLOOKUP($A257,'[2]1516 Exp_Rev Access'!$F$7:$GB$306,123,FALSE))</f>
        <v>0</v>
      </c>
      <c r="EN257" s="99">
        <f>IF(ISNA(VLOOKUP($A257,'[2]1516 Exp_Rev Access'!$F$7:$GB$306,124,FALSE)),"",VLOOKUP($A257,'[2]1516 Exp_Rev Access'!$F$7:$GB$306,124,FALSE))</f>
        <v>854.77</v>
      </c>
      <c r="EO257" s="99">
        <f>IF(ISNA(VLOOKUP($A257,'[2]1516 Exp_Rev Access'!$F$7:$GB$306,125,FALSE)),"",VLOOKUP($A257,'[2]1516 Exp_Rev Access'!$F$7:$GB$306,125,FALSE))</f>
        <v>0</v>
      </c>
      <c r="EP257" s="99">
        <f>IF(ISNA(VLOOKUP($A257,'[2]1516 Exp_Rev Access'!$F$7:$GB$306,126,FALSE)),"",VLOOKUP($A257,'[2]1516 Exp_Rev Access'!$F$7:$GB$306,126,FALSE))</f>
        <v>0</v>
      </c>
      <c r="EQ257" s="99">
        <f>IF(ISNA(VLOOKUP($A257,'[2]1516 Exp_Rev Access'!$F$7:$GB$306,127,FALSE)),"",VLOOKUP($A257,'[2]1516 Exp_Rev Access'!$F$7:$GB$306,127,FALSE))</f>
        <v>0</v>
      </c>
      <c r="ER257" s="99">
        <f>IF(ISNA(VLOOKUP($A257,'[2]1516 Exp_Rev Access'!$F$7:$GB$306,128,FALSE)),"",VLOOKUP($A257,'[2]1516 Exp_Rev Access'!$F$7:$GB$306,128,FALSE))</f>
        <v>0</v>
      </c>
      <c r="ES257" s="99">
        <f>IF(ISNA(VLOOKUP($A257,'[2]1516 Exp_Rev Access'!$F$7:$GB$306,129,FALSE)),"",VLOOKUP($A257,'[2]1516 Exp_Rev Access'!$F$7:$GB$306,129,FALSE))</f>
        <v>0</v>
      </c>
      <c r="ET257" s="99">
        <f>IF(ISNA(VLOOKUP($A257,'[2]1516 Exp_Rev Access'!$F$7:$GB$306,130,FALSE)),"",VLOOKUP($A257,'[2]1516 Exp_Rev Access'!$F$7:$GB$306,130,FALSE))</f>
        <v>0</v>
      </c>
      <c r="EU257" s="99">
        <f>IF(ISNA(VLOOKUP($A257,'[2]1516 Exp_Rev Access'!$F$7:$GB$306,131,FALSE)),"",VLOOKUP($A257,'[2]1516 Exp_Rev Access'!$F$7:$GB$306,131,FALSE))</f>
        <v>0</v>
      </c>
      <c r="EV257" s="99">
        <f>IF(ISNA(VLOOKUP($A257,'[2]1516 Exp_Rev Access'!$F$7:$GB$306,132,FALSE)),"",VLOOKUP($A257,'[2]1516 Exp_Rev Access'!$F$7:$GB$306,132,FALSE))</f>
        <v>0</v>
      </c>
      <c r="EW257" s="99">
        <f>IF(ISNA(VLOOKUP($A257,'[2]1516 Exp_Rev Access'!$F$7:$GB$306,133,FALSE)),"",VLOOKUP($A257,'[2]1516 Exp_Rev Access'!$F$7:$GB$306,133,FALSE))</f>
        <v>0</v>
      </c>
      <c r="EX257" s="99">
        <f>IF(ISNA(VLOOKUP($A257,'[2]1516 Exp_Rev Access'!$F$7:$GB$306,134,FALSE)),"",VLOOKUP($A257,'[2]1516 Exp_Rev Access'!$F$7:$GB$306,134,FALSE))</f>
        <v>0</v>
      </c>
      <c r="EY257" s="99">
        <f>IF(ISNA(VLOOKUP($A257,'[2]1516 Exp_Rev Access'!$F$7:$GB$306,135,FALSE)),"",VLOOKUP($A257,'[2]1516 Exp_Rev Access'!$F$7:$GB$306,135,FALSE))</f>
        <v>0</v>
      </c>
      <c r="EZ257" s="99">
        <f>IF(ISNA(VLOOKUP($A257,'[2]1516 Exp_Rev Access'!$F$7:$GB$306,136,FALSE)),"",VLOOKUP($A257,'[2]1516 Exp_Rev Access'!$F$7:$GB$306,136,FALSE))</f>
        <v>0</v>
      </c>
      <c r="FA257" s="99">
        <f>IF(ISNA(VLOOKUP($A257,'[2]1516 Exp_Rev Access'!$F$7:$GB$306,137,FALSE)),"",VLOOKUP($A257,'[2]1516 Exp_Rev Access'!$F$7:$GB$306,137,FALSE))</f>
        <v>0</v>
      </c>
      <c r="FB257" s="99">
        <f>IF(ISNA(VLOOKUP($A257,'[2]1516 Exp_Rev Access'!$F$7:$GB$306,138,FALSE)),"",VLOOKUP($A257,'[2]1516 Exp_Rev Access'!$F$7:$GB$306,138,FALSE))</f>
        <v>0</v>
      </c>
      <c r="FC257" s="99">
        <f>IF(ISNA(VLOOKUP($A257,'[2]1516 Exp_Rev Access'!$F$7:$GB$306,139,FALSE)),"",VLOOKUP($A257,'[2]1516 Exp_Rev Access'!$F$7:$GB$306,139,FALSE))</f>
        <v>0</v>
      </c>
      <c r="FD257" s="99">
        <f>IF(ISNA(VLOOKUP($A257,'[2]1516 Exp_Rev Access'!$F$7:$FS$306,140,FALSE)),"",VLOOKUP($A257,'[2]1516 Exp_Rev Access'!$F$7:$FS$306,140,FALSE))</f>
        <v>0</v>
      </c>
      <c r="FE257" s="99">
        <f>IF(ISNA(VLOOKUP($A257,'[2]1516 Exp_Rev Access'!$F$7:$FS$306,141,FALSE)),"",VLOOKUP($A257,'[2]1516 Exp_Rev Access'!$F$7:$FS$306,141,FALSE))</f>
        <v>0</v>
      </c>
      <c r="FF257" s="99">
        <f>IF(ISNA(VLOOKUP($A257,'[2]1516 Exp_Rev Access'!$F$7:$FS$306,142,FALSE)),"",VLOOKUP($A257,'[2]1516 Exp_Rev Access'!$F$7:$FS$306,142,FALSE))</f>
        <v>0</v>
      </c>
      <c r="FG257" s="99">
        <f>IF(ISNA(VLOOKUP($A257,'[2]1516 Exp_Rev Access'!$F$7:$FS$306,143,FALSE)),"",VLOOKUP($A257,'[2]1516 Exp_Rev Access'!$F$7:$FS$306,143,FALSE))</f>
        <v>0</v>
      </c>
      <c r="FH257" s="99">
        <f>IF(ISNA(VLOOKUP($A257,'[2]1516 Exp_Rev Access'!$F$7:$FS$306,144,FALSE)),"",VLOOKUP($A257,'[2]1516 Exp_Rev Access'!$F$7:$FS$306,144,FALSE))</f>
        <v>0</v>
      </c>
      <c r="FI257" s="99">
        <f>IF(ISNA(VLOOKUP($A257,'[2]1516 Exp_Rev Access'!$F$7:$FS$306,145,FALSE)),"",VLOOKUP($A257,'[2]1516 Exp_Rev Access'!$F$7:$FS$306,145,FALSE))</f>
        <v>0</v>
      </c>
      <c r="FJ257" s="99">
        <f>IF(ISNA(VLOOKUP($A257,'[2]1516 Exp_Rev Access'!$F$7:$FS$306,146,FALSE)),"",VLOOKUP($A257,'[2]1516 Exp_Rev Access'!$F$7:$FS$306,146,FALSE))</f>
        <v>0</v>
      </c>
      <c r="FK257" s="99">
        <f>IF(ISNA(VLOOKUP($A257,'[2]1516 Exp_Rev Access'!$F$7:$FS$306,147,FALSE)),"",VLOOKUP($A257,'[2]1516 Exp_Rev Access'!$F$7:$FS$306,147,FALSE))</f>
        <v>0</v>
      </c>
      <c r="FL257" s="99">
        <f>IF(ISNA(VLOOKUP($A257,'[2]1516 Exp_Rev Access'!$F$7:$FS$306,148,FALSE)),"",VLOOKUP($A257,'[2]1516 Exp_Rev Access'!$F$7:$FS$306,148,FALSE))</f>
        <v>0</v>
      </c>
      <c r="FM257" s="99">
        <f>IF(ISNA(VLOOKUP($A257,'[2]1516 Exp_Rev Access'!$F$7:$FS$306,149,FALSE)),"",VLOOKUP($A257,'[2]1516 Exp_Rev Access'!$F$7:$FS$306,149,FALSE))</f>
        <v>0</v>
      </c>
      <c r="FN257" s="99">
        <f>IF(ISNA(VLOOKUP($A257,'[2]1516 Exp_Rev Access'!$F$7:$FS$306,150,FALSE)),"",VLOOKUP($A257,'[2]1516 Exp_Rev Access'!$F$7:$FS$306,150,FALSE))</f>
        <v>0</v>
      </c>
      <c r="FO257" s="99">
        <f>IF(ISNA(VLOOKUP($A257,'[2]1516 Exp_Rev Access'!$F$7:$FS$306,151,FALSE)),"",VLOOKUP($A257,'[2]1516 Exp_Rev Access'!$F$7:$FS$306,151,FALSE))</f>
        <v>0</v>
      </c>
      <c r="FP257" s="99">
        <f>IF(ISNA(VLOOKUP($A257,'[2]1516 Exp_Rev Access'!$F$7:$FS$306,152,FALSE)),"",VLOOKUP($A257,'[2]1516 Exp_Rev Access'!$F$7:$FS$306,152,FALSE))</f>
        <v>0</v>
      </c>
      <c r="FQ257" s="99">
        <f>IF(ISNA(VLOOKUP($A257,'[2]1516 Exp_Rev Access'!$F$7:$FS$306,153,FALSE)),"",VLOOKUP($A257,'[2]1516 Exp_Rev Access'!$F$7:$FS$306,153,FALSE))</f>
        <v>6927.12</v>
      </c>
      <c r="FR257" s="101">
        <f t="shared" si="319"/>
        <v>216487.65999999997</v>
      </c>
      <c r="FS257" s="72">
        <f t="shared" si="320"/>
        <v>5.1959069251397129E-2</v>
      </c>
      <c r="FT257" s="94">
        <f t="shared" si="321"/>
        <v>788.46072039916942</v>
      </c>
      <c r="FU257" s="99">
        <f>IF(ISNA(VLOOKUP($A257,'[2]1516 Exp_Rev Access'!$F$7:$GB$306,154,FALSE)),"",VLOOKUP($A257,'[2]1516 Exp_Rev Access'!$F$7:$GB$306,154,FALSE))</f>
        <v>0</v>
      </c>
      <c r="FV257" s="99">
        <f>IF(ISNA(VLOOKUP($A257,'[2]1516 Exp_Rev Access'!$F$7:$GB$306,155,FALSE)),"",VLOOKUP($A257,'[2]1516 Exp_Rev Access'!$F$7:$GB$306,155,FALSE))</f>
        <v>0</v>
      </c>
      <c r="FW257" s="99">
        <f>IF(ISNA(VLOOKUP($A257,'[2]1516 Exp_Rev Access'!$F$7:$GB$306,156,FALSE)),"",VLOOKUP($A257,'[2]1516 Exp_Rev Access'!$F$7:$GB$306,156,FALSE))</f>
        <v>0</v>
      </c>
      <c r="FX257" s="99">
        <f>IF(ISNA(VLOOKUP($A257,'[2]1516 Exp_Rev Access'!$F$7:$GB$306,157,FALSE)),"",VLOOKUP($A257,'[2]1516 Exp_Rev Access'!$F$7:$GB$306,157,FALSE))</f>
        <v>0</v>
      </c>
      <c r="FY257" s="99">
        <f>IF(ISNA(VLOOKUP($A257,'[2]1516 Exp_Rev Access'!$F$7:$GB$306,158,FALSE)),"",VLOOKUP($A257,'[2]1516 Exp_Rev Access'!$F$7:$GB$306,158,FALSE))</f>
        <v>0</v>
      </c>
      <c r="FZ257" s="99">
        <f>IF(ISNA(VLOOKUP($A257,'[2]1516 Exp_Rev Access'!$F$7:$GB$306,159,FALSE)),"",VLOOKUP($A257,'[2]1516 Exp_Rev Access'!$F$7:$GB$306,159,FALSE))</f>
        <v>0</v>
      </c>
      <c r="GA257" s="99">
        <f>IF(ISNA(VLOOKUP($A257,'[2]1516 Exp_Rev Access'!$F$7:$GB$306,160,FALSE)),"",VLOOKUP($A257,'[2]1516 Exp_Rev Access'!$F$7:$GB$306,160,FALSE))</f>
        <v>0</v>
      </c>
      <c r="GB257" s="99">
        <f>IF(ISNA(VLOOKUP($A257,'[2]1516 Exp_Rev Access'!$F$7:$GB$306,161,FALSE)),"",VLOOKUP($A257,'[2]1516 Exp_Rev Access'!$F$7:$GB$306,161,FALSE))</f>
        <v>0</v>
      </c>
      <c r="GC257" s="99">
        <f>IF(ISNA(VLOOKUP($A257,'[2]1516 Exp_Rev Access'!$F$7:$GB$306,162,FALSE)),"",VLOOKUP($A257,'[2]1516 Exp_Rev Access'!$F$7:$GB$306,162,FALSE))</f>
        <v>0</v>
      </c>
      <c r="GD257" s="99">
        <f>IF(ISNA(VLOOKUP($A257,'[2]1516 Exp_Rev Access'!$F$7:$GB$306,163,FALSE)),"",VLOOKUP($A257,'[2]1516 Exp_Rev Access'!$F$7:$GB$306,163,FALSE))</f>
        <v>0</v>
      </c>
      <c r="GE257" s="99">
        <f>IF(ISNA(VLOOKUP($A257,'[2]1516 Exp_Rev Access'!$F$7:$GB$306,164,FALSE)),"",VLOOKUP($A257,'[2]1516 Exp_Rev Access'!$F$7:$GB$306,164,FALSE))</f>
        <v>0</v>
      </c>
      <c r="GF257" s="99">
        <f>IF(ISNA(VLOOKUP($A257,'[2]1516 Exp_Rev Access'!$F$7:$GB$306,165,FALSE)),"",VLOOKUP($A257,'[2]1516 Exp_Rev Access'!$F$7:$GB$306,165,FALSE))</f>
        <v>0</v>
      </c>
      <c r="GG257" s="99">
        <f>IF(ISNA(VLOOKUP($A257,'[2]1516 Exp_Rev Access'!$F$7:$GB$306,166,FALSE)),"",VLOOKUP($A257,'[2]1516 Exp_Rev Access'!$F$7:$GB$306,166,FALSE))</f>
        <v>0</v>
      </c>
      <c r="GH257" s="99">
        <f>IF(ISNA(VLOOKUP($A257,'[2]1516 Exp_Rev Access'!$F$7:$GB$306,167,FALSE)),"",VLOOKUP($A257,'[2]1516 Exp_Rev Access'!$F$7:$GB$306,167,FALSE))</f>
        <v>0</v>
      </c>
      <c r="GI257" s="99">
        <f>IF(ISNA(VLOOKUP($A257,'[2]1516 Exp_Rev Access'!$F$7:$GB$306,168,FALSE)),"",VLOOKUP($A257,'[2]1516 Exp_Rev Access'!$F$7:$GB$306,168,FALSE))</f>
        <v>0</v>
      </c>
      <c r="GJ257" s="99">
        <f>IF(ISNA(VLOOKUP($A257,'[2]1516 Exp_Rev Access'!$F$7:$GB$306,169,FALSE)),"",VLOOKUP($A257,'[2]1516 Exp_Rev Access'!$F$7:$GB$306,169,FALSE))</f>
        <v>0</v>
      </c>
      <c r="GK257" s="99">
        <f>IF(ISNA(VLOOKUP($A257,'[2]1516 Exp_Rev Access'!$F$7:$GB$306,170,FALSE)),"",VLOOKUP($A257,'[2]1516 Exp_Rev Access'!$F$7:$GB$306,170,FALSE))</f>
        <v>0</v>
      </c>
      <c r="GL257" s="99">
        <f>IF(ISNA(VLOOKUP($A257,'[2]1516 Exp_Rev Access'!$F$7:$GB$306,171,FALSE)),"",VLOOKUP($A257,'[2]1516 Exp_Rev Access'!$F$7:$GB$306,171,FALSE))</f>
        <v>0</v>
      </c>
      <c r="GM257" s="99">
        <f>IF(ISNA(VLOOKUP($A257,'[2]1516 Exp_Rev Access'!$F$7:$GB$306,172,FALSE)),"",VLOOKUP($A257,'[2]1516 Exp_Rev Access'!$F$7:$GB$306,172,FALSE))</f>
        <v>0</v>
      </c>
      <c r="GN257" s="99">
        <f>IF(ISNA(VLOOKUP($A257,'[2]1516 Exp_Rev Access'!$F$7:$GB$306,173,FALSE)),"",VLOOKUP($A257,'[2]1516 Exp_Rev Access'!$F$7:$GB$306,173,FALSE))</f>
        <v>0</v>
      </c>
      <c r="GO257" s="99">
        <f>IF(ISNA(VLOOKUP($A257,'[2]1516 Exp_Rev Access'!$F$7:$GB$306,174,FALSE)),"",VLOOKUP($A257,'[2]1516 Exp_Rev Access'!$F$7:$GB$306,174,FALSE))</f>
        <v>0</v>
      </c>
      <c r="GP257" s="99">
        <f>IF(ISNA(VLOOKUP($A257,'[2]1516 Exp_Rev Access'!$F$7:$GB$306,175,FALSE)),"",VLOOKUP($A257,'[2]1516 Exp_Rev Access'!$F$7:$GB$306,175,FALSE))</f>
        <v>0</v>
      </c>
      <c r="GQ257" s="99">
        <f>IF(ISNA(VLOOKUP($A257,'[2]1516 Exp_Rev Access'!$F$7:$GB$306,176,FALSE)),"",VLOOKUP($A257,'[2]1516 Exp_Rev Access'!$F$7:$GB$306,176,FALSE))</f>
        <v>0</v>
      </c>
      <c r="GR257" s="99">
        <f>IF(ISNA(VLOOKUP($A257,'[2]1516 Exp_Rev Access'!$F$7:$GB$306,177,FALSE)),"",VLOOKUP($A257,'[2]1516 Exp_Rev Access'!$F$7:$GB$306,177,FALSE))</f>
        <v>0</v>
      </c>
      <c r="GS257" s="99">
        <f>IF(ISNA(VLOOKUP($A257,'[2]1516 Exp_Rev Access'!$F$7:$GB$306,178,FALSE)),"",VLOOKUP($A257,'[2]1516 Exp_Rev Access'!$F$7:$GB$306,178,FALSE))</f>
        <v>0</v>
      </c>
      <c r="GT257" s="101">
        <f t="shared" si="322"/>
        <v>0</v>
      </c>
      <c r="GU257" s="72"/>
      <c r="GV257" s="84">
        <f t="shared" si="324"/>
        <v>0</v>
      </c>
    </row>
    <row r="258" spans="1:206" customFormat="1" ht="12" customHeight="1" x14ac:dyDescent="0.2">
      <c r="A258" s="96" t="s">
        <v>617</v>
      </c>
      <c r="B258" s="69" t="s">
        <v>618</v>
      </c>
      <c r="C258" s="80">
        <f>IF(ISNA(VLOOKUP($A258,'[2]1516 enrollment_Rev_Exp by size'!$A$6:$G$320,3,FALSE)),"",VLOOKUP($A258,'[2]1516 enrollment_Rev_Exp by size'!$A$6:$G$320,3,FALSE))</f>
        <v>313.73</v>
      </c>
      <c r="D258" s="97">
        <v>3815170.82</v>
      </c>
      <c r="E258" s="80">
        <f t="shared" si="302"/>
        <v>3815170.82</v>
      </c>
      <c r="F258" s="80">
        <f t="shared" si="303"/>
        <v>0</v>
      </c>
      <c r="G258" s="98">
        <f>IF(ISNA(VLOOKUP($A258,'[2]1516 Exp_Rev Access'!$F$7:$FS$306,2,FALSE)),"",VLOOKUP($A258,'[2]1516 Exp_Rev Access'!$F$7:$FS$306,2,FALSE))</f>
        <v>673917.21</v>
      </c>
      <c r="H258" s="98">
        <f>IF(ISNA(VLOOKUP($A258,'[2]1516 Exp_Rev Access'!$F$7:$FS$306,3,FALSE)),"",VLOOKUP($A258,'[2]1516 Exp_Rev Access'!$F$7:$FS$306,3,FALSE))</f>
        <v>0</v>
      </c>
      <c r="I258" s="98">
        <f>IF(ISNA(VLOOKUP($A258,'[2]1516 Exp_Rev Access'!$F$7:$FS$306,4,FALSE)),"",VLOOKUP($A258,'[2]1516 Exp_Rev Access'!$F$7:$FS$306,4,FALSE))</f>
        <v>0</v>
      </c>
      <c r="J258" s="98">
        <f>IF(ISNA(VLOOKUP($A258,'[2]1516 Exp_Rev Access'!$F$7:$FS$306,5,FALSE)),"",VLOOKUP($A258,'[2]1516 Exp_Rev Access'!$F$7:$FS$306,5,FALSE))</f>
        <v>11001.1</v>
      </c>
      <c r="K258" s="98">
        <f>IF(ISNA(VLOOKUP($A258,'[2]1516 Exp_Rev Access'!$F$7:$FS$306,6,FALSE)),"",VLOOKUP($A258,'[2]1516 Exp_Rev Access'!$F$7:$FS$306,6,FALSE))</f>
        <v>0</v>
      </c>
      <c r="L258" s="98">
        <f>IF(ISNA(VLOOKUP($A258,'[2]1516 Exp_Rev Access'!$F$7:$FS$306,7,FALSE)),"",VLOOKUP($A258,'[2]1516 Exp_Rev Access'!$F$7:$FS$306,7,FALSE))</f>
        <v>0</v>
      </c>
      <c r="M258" s="90">
        <f t="shared" si="304"/>
        <v>684918.30999999994</v>
      </c>
      <c r="N258" s="72">
        <f t="shared" si="305"/>
        <v>0.17952493933155003</v>
      </c>
      <c r="O258" s="73">
        <f t="shared" si="306"/>
        <v>2183.1457304051251</v>
      </c>
      <c r="P258" s="99">
        <f>IF(ISNA(VLOOKUP($A258,'[2]1516 Exp_Rev Access'!$F$7:$FS$306,8,FALSE)),"",VLOOKUP($A258,'[2]1516 Exp_Rev Access'!$F$7:$FS$306,8,FALSE))</f>
        <v>5666.44</v>
      </c>
      <c r="Q258" s="99">
        <f>IF(ISNA(VLOOKUP($A258,'[2]1516 Exp_Rev Access'!$F$7:$FS$306,9,FALSE)),"",VLOOKUP($A258,'[2]1516 Exp_Rev Access'!$F$7:$FS$306,9,FALSE))</f>
        <v>0</v>
      </c>
      <c r="R258" s="99">
        <f>IF(ISNA(VLOOKUP($A258,'[2]1516 Exp_Rev Access'!$F$7:$FS$306,10,FALSE)),"",VLOOKUP($A258,'[2]1516 Exp_Rev Access'!$F$7:$FS$306,10,FALSE))</f>
        <v>0</v>
      </c>
      <c r="S258" s="99">
        <f>IF(ISNA(VLOOKUP($A258,'[2]1516 Exp_Rev Access'!$F$7:$FS$306,11,FALSE)),"",VLOOKUP($A258,'[2]1516 Exp_Rev Access'!$F$7:$FS$306,11,FALSE))</f>
        <v>0</v>
      </c>
      <c r="T258" s="99">
        <f>IF(ISNA(VLOOKUP($A258,'[2]1516 Exp_Rev Access'!$F$7:$FS$306,12,FALSE)),"",VLOOKUP($A258,'[2]1516 Exp_Rev Access'!$F$7:$FS$306,12,FALSE))</f>
        <v>0</v>
      </c>
      <c r="U258" s="99">
        <f>IF(ISNA(VLOOKUP($A258,'[2]1516 Exp_Rev Access'!$F$7:$FS$306,13,FALSE)),"",VLOOKUP($A258,'[2]1516 Exp_Rev Access'!$F$7:$FS$306,13,FALSE))</f>
        <v>0</v>
      </c>
      <c r="V258" s="99">
        <f>IF(ISNA(VLOOKUP($A258,'[2]1516 Exp_Rev Access'!$F$7:$FS$306,14,FALSE)),"",VLOOKUP($A258,'[2]1516 Exp_Rev Access'!$F$7:$FS$306,14,FALSE))</f>
        <v>0</v>
      </c>
      <c r="W258" s="99">
        <f>IF(ISNA(VLOOKUP($A258,'[2]1516 Exp_Rev Access'!$F$7:$FS$306,15,FALSE)),"",VLOOKUP($A258,'[2]1516 Exp_Rev Access'!$F$7:$FS$306,15,FALSE))</f>
        <v>9270.4</v>
      </c>
      <c r="X258" s="99">
        <f>IF(ISNA(VLOOKUP($A258,'[2]1516 Exp_Rev Access'!$F$7:$FS$306,16,FALSE)),"",VLOOKUP($A258,'[2]1516 Exp_Rev Access'!$F$7:$FS$306,16,FALSE))</f>
        <v>255.39</v>
      </c>
      <c r="Y258" s="99">
        <f>IF(ISNA(VLOOKUP($A258,'[2]1516 Exp_Rev Access'!$F$7:$FS$306,17,FALSE)),"",VLOOKUP($A258,'[2]1516 Exp_Rev Access'!$F$7:$FS$306,17,FALSE))</f>
        <v>0</v>
      </c>
      <c r="Z258" s="99">
        <f>IF(ISNA(VLOOKUP($A258,'[2]1516 Exp_Rev Access'!$F$7:$FS$306,18,FALSE)),"",VLOOKUP($A258,'[2]1516 Exp_Rev Access'!$F$7:$FS$306,18,FALSE))</f>
        <v>0</v>
      </c>
      <c r="AA258" s="99">
        <f>IF(ISNA(VLOOKUP($A258,'[2]1516 Exp_Rev Access'!$F$7:$FS$306,19,FALSE)),"",VLOOKUP($A258,'[2]1516 Exp_Rev Access'!$F$7:$FS$306,19,FALSE))</f>
        <v>0</v>
      </c>
      <c r="AB258" s="99">
        <f>IF(ISNA(VLOOKUP($A258,'[2]1516 Exp_Rev Access'!$F$7:$FS$306,20,FALSE)),"",VLOOKUP($A258,'[2]1516 Exp_Rev Access'!$F$7:$FS$306,20,FALSE))</f>
        <v>0</v>
      </c>
      <c r="AC258" s="99">
        <f>IF(ISNA(VLOOKUP($A258,'[2]1516 Exp_Rev Access'!$F$7:$FS$306,21,FALSE)),"",VLOOKUP($A258,'[2]1516 Exp_Rev Access'!$F$7:$FS$306,21,FALSE))</f>
        <v>1426.02</v>
      </c>
      <c r="AD258" s="99">
        <f>IF(ISNA(VLOOKUP($A258,'[2]1516 Exp_Rev Access'!$F$7:$FS$306,22,FALSE)),"",VLOOKUP($A258,'[2]1516 Exp_Rev Access'!$F$7:$FS$306,22,FALSE))</f>
        <v>857.47</v>
      </c>
      <c r="AE258" s="99">
        <f>IF(ISNA(VLOOKUP($A258,'[2]1516 Exp_Rev Access'!$F$7:$FS$306,23,FALSE)),"",VLOOKUP($A258,'[2]1516 Exp_Rev Access'!$F$7:$FS$306,23,FALSE))</f>
        <v>0</v>
      </c>
      <c r="AF258" s="99">
        <f>IF(ISNA(VLOOKUP($A258,'[2]1516 Exp_Rev Access'!$F$7:$FS$306,24,FALSE)),"",VLOOKUP($A258,'[2]1516 Exp_Rev Access'!$F$7:$FS$306,24,FALSE))</f>
        <v>28085.68</v>
      </c>
      <c r="AG258" s="99">
        <f>IF(ISNA(VLOOKUP($A258,'[2]1516 Exp_Rev Access'!$F$7:$FS$306,25,FALSE)),"",VLOOKUP($A258,'[2]1516 Exp_Rev Access'!$F$7:$FS$306,25,FALSE))</f>
        <v>0</v>
      </c>
      <c r="AH258" s="98">
        <f>IF(ISNA(VLOOKUP($A258,'[2]1516 Exp_Rev Access'!$F$7:$FS$306,26,FALSE)),"",VLOOKUP($A258,'[2]1516 Exp_Rev Access'!$F$7:$FS$306,26,FALSE))</f>
        <v>3728</v>
      </c>
      <c r="AI258" s="98">
        <f>IF(ISNA(VLOOKUP($A258,'[2]1516 Exp_Rev Access'!$F$7:$FS$306,27,FALSE)),"",VLOOKUP($A258,'[2]1516 Exp_Rev Access'!$F$7:$FS$306,27,FALSE))</f>
        <v>0</v>
      </c>
      <c r="AJ258" s="98">
        <f>IF(ISNA(VLOOKUP($A258,'[2]1516 Exp_Rev Access'!$F$7:$FS$306,28,FALSE)),"",VLOOKUP($A258,'[2]1516 Exp_Rev Access'!$F$7:$FS$306,28,FALSE))</f>
        <v>6612.62</v>
      </c>
      <c r="AK258" s="98">
        <f>IF(ISNA(VLOOKUP($A258,'[2]1516 Exp_Rev Access'!$F$7:$FS$306,29,FALSE)),"",VLOOKUP($A258,'[2]1516 Exp_Rev Access'!$F$7:$FS$306,29,FALSE))</f>
        <v>22292.81</v>
      </c>
      <c r="AL258" s="100">
        <f t="shared" si="307"/>
        <v>78194.83</v>
      </c>
      <c r="AM258" s="72">
        <f t="shared" si="308"/>
        <v>2.0495761183243692E-2</v>
      </c>
      <c r="AN258" s="94">
        <f t="shared" si="309"/>
        <v>249.24243776495712</v>
      </c>
      <c r="AO258" s="99">
        <f>IF(ISNA(VLOOKUP($A258,'[2]1516 Exp_Rev Access'!$F$7:$GB$306,30,FALSE)),"",VLOOKUP($A258,'[2]1516 Exp_Rev Access'!$F$7:$FS$306,30,FALSE))</f>
        <v>1881613.36</v>
      </c>
      <c r="AP258" s="99">
        <f>IF(ISNA(VLOOKUP($A258,'[2]1516 Exp_Rev Access'!$F$7:$GB$306,31,FALSE)),"",VLOOKUP($A258,'[2]1516 Exp_Rev Access'!$F$7:$FS$306,31,FALSE))</f>
        <v>47877.89</v>
      </c>
      <c r="AQ258" s="99">
        <f>IF(ISNA(VLOOKUP($A258,'[2]1516 Exp_Rev Access'!$F$7:$GB$306,32,FALSE)),"",VLOOKUP($A258,'[2]1516 Exp_Rev Access'!$F$7:$FS$306,32,FALSE))</f>
        <v>204132</v>
      </c>
      <c r="AR258" s="99">
        <f>IF(ISNA(VLOOKUP($A258,'[2]1516 Exp_Rev Access'!$F$7:$GB$306,33,FALSE)),"",VLOOKUP($A258,'[2]1516 Exp_Rev Access'!$F$7:$FS$306,33,FALSE))</f>
        <v>17.149999999999999</v>
      </c>
      <c r="AS258" s="99">
        <f>IF(ISNA(VLOOKUP($A258,'[2]1516 Exp_Rev Access'!$F$7:$GB$306,34,FALSE)),"",VLOOKUP($A258,'[2]1516 Exp_Rev Access'!$F$7:$FS$306,34,FALSE))</f>
        <v>0</v>
      </c>
      <c r="AT258" s="101">
        <f t="shared" si="310"/>
        <v>2133640.4</v>
      </c>
      <c r="AU258" s="72">
        <f t="shared" si="311"/>
        <v>0.5592516038377543</v>
      </c>
      <c r="AV258" s="94">
        <f t="shared" si="312"/>
        <v>6800.8810123354469</v>
      </c>
      <c r="AW258" s="99">
        <f>IF(ISNA(VLOOKUP($A258,'[2]1516 Exp_Rev Access'!$F$7:$GB$306,35,FALSE)),"",VLOOKUP($A258,'[2]1516 Exp_Rev Access'!$F$7:$GB$306,35,FALSE))</f>
        <v>0</v>
      </c>
      <c r="AX258" s="99">
        <f>IF(ISNA(VLOOKUP($A258,'[2]1516 Exp_Rev Access'!$F$7:$GB$306,36,FALSE)),"",VLOOKUP($A258,'[2]1516 Exp_Rev Access'!$F$7:$GB$306,36,FALSE))</f>
        <v>253685.19</v>
      </c>
      <c r="AY258" s="99">
        <f>IF(ISNA(VLOOKUP($A258,'[2]1516 Exp_Rev Access'!$F$7:$GB$306,37,FALSE)),"",VLOOKUP($A258,'[2]1516 Exp_Rev Access'!$F$7:$GB$306,37,FALSE))</f>
        <v>9498.8700000000008</v>
      </c>
      <c r="AZ258" s="99">
        <f>IF(ISNA(VLOOKUP($A258,'[2]1516 Exp_Rev Access'!$F$7:$GB$306,38,FALSE)),"",VLOOKUP($A258,'[2]1516 Exp_Rev Access'!$F$7:$GB$306,38,FALSE))</f>
        <v>0</v>
      </c>
      <c r="BA258" s="99">
        <f>IF(ISNA(VLOOKUP($A258,'[2]1516 Exp_Rev Access'!$F$7:$GB$306,39,FALSE)),"",VLOOKUP($A258,'[2]1516 Exp_Rev Access'!$F$7:$GB$306,39,FALSE))</f>
        <v>0</v>
      </c>
      <c r="BB258" s="99">
        <f>IF(ISNA(VLOOKUP($A258,'[2]1516 Exp_Rev Access'!$F$7:$GB$306,40,FALSE)),"",VLOOKUP($A258,'[2]1516 Exp_Rev Access'!$F$7:$GB$306,40,FALSE))</f>
        <v>63397.73</v>
      </c>
      <c r="BC258" s="99">
        <f>IF(ISNA(VLOOKUP($A258,'[2]1516 Exp_Rev Access'!$F$7:$GB$306,41,FALSE)),"",VLOOKUP($A258,'[2]1516 Exp_Rev Access'!$F$7:$GB$306,41,FALSE))</f>
        <v>0</v>
      </c>
      <c r="BD258" s="99">
        <f>IF(ISNA(VLOOKUP($A258,'[2]1516 Exp_Rev Access'!$F$7:$GB$306,42,FALSE)),"",VLOOKUP($A258,'[2]1516 Exp_Rev Access'!$F$7:$GB$306,42,FALSE))</f>
        <v>14427.74</v>
      </c>
      <c r="BE258" s="99">
        <f>IF(ISNA(VLOOKUP($A258,'[2]1516 Exp_Rev Access'!$F$7:$GB$306,43,FALSE)),"",VLOOKUP($A258,'[2]1516 Exp_Rev Access'!$F$7:$GB$306,43,FALSE))</f>
        <v>0</v>
      </c>
      <c r="BF258" s="99">
        <f>IF(ISNA(VLOOKUP($A258,'[2]1516 Exp_Rev Access'!$F$7:$GB$306,44,FALSE)),"",VLOOKUP($A258,'[2]1516 Exp_Rev Access'!$F$7:$GB$306,44,FALSE))</f>
        <v>0</v>
      </c>
      <c r="BG258" s="99">
        <f>IF(ISNA(VLOOKUP($A258,'[2]1516 Exp_Rev Access'!$F$7:$GB$306,45,FALSE)),"",VLOOKUP($A258,'[2]1516 Exp_Rev Access'!$F$7:$GB$306,45,FALSE))</f>
        <v>2907.5</v>
      </c>
      <c r="BH258" s="99">
        <f>IF(ISNA(VLOOKUP($A258,'[2]1516 Exp_Rev Access'!$F$7:$GB$306,46,FALSE)),"",VLOOKUP($A258,'[2]1516 Exp_Rev Access'!$F$7:$GB$306,46,FALSE))</f>
        <v>0</v>
      </c>
      <c r="BI258" s="99">
        <f>IF(ISNA(VLOOKUP($A258,'[2]1516 Exp_Rev Access'!$F$7:$GB$306,47,FALSE)),"",VLOOKUP($A258,'[2]1516 Exp_Rev Access'!$F$7:$GB$306,47,FALSE))</f>
        <v>1610.37</v>
      </c>
      <c r="BJ258" s="99">
        <f>IF(ISNA(VLOOKUP($A258,'[2]1516 Exp_Rev Access'!$F$7:$GB$306,48,FALSE)),"",VLOOKUP($A258,'[2]1516 Exp_Rev Access'!$F$7:$GB$306,48,FALSE))</f>
        <v>192121.92</v>
      </c>
      <c r="BK258" s="99">
        <f>IF(ISNA(VLOOKUP($A258,'[2]1516 Exp_Rev Access'!$F$7:$GB$306,49,FALSE)),"",VLOOKUP($A258,'[2]1516 Exp_Rev Access'!$F$7:$GB$306,49,FALSE))</f>
        <v>0</v>
      </c>
      <c r="BL258" s="99">
        <f>IF(ISNA(VLOOKUP($A258,'[2]1516 Exp_Rev Access'!$F$7:$GB$306,50,FALSE)),"",VLOOKUP($A258,'[2]1516 Exp_Rev Access'!$F$7:$GB$306,50,FALSE))</f>
        <v>0</v>
      </c>
      <c r="BM258" s="99">
        <f>IF(ISNA(VLOOKUP($A258,'[2]1516 Exp_Rev Access'!$F$7:$GB$306,51,FALSE)),"",VLOOKUP($A258,'[2]1516 Exp_Rev Access'!$F$7:$GB$306,51,FALSE))</f>
        <v>0</v>
      </c>
      <c r="BN258" s="99">
        <f>IF(ISNA(VLOOKUP($A258,'[2]1516 Exp_Rev Access'!$F$7:$GB$306,52,FALSE)),"",VLOOKUP($A258,'[2]1516 Exp_Rev Access'!$F$7:$GB$306,52,FALSE))</f>
        <v>0</v>
      </c>
      <c r="BO258" s="99">
        <f>IF(ISNA(VLOOKUP($A258,'[2]1516 Exp_Rev Access'!$F$7:$GB$306,53,FALSE)),"",VLOOKUP($A258,'[2]1516 Exp_Rev Access'!$F$7:$GB$306,53,FALSE))</f>
        <v>0</v>
      </c>
      <c r="BP258" s="99">
        <f>IF(ISNA(VLOOKUP($A258,'[2]1516 Exp_Rev Access'!$F$7:$GB$306,54,FALSE)),"",VLOOKUP($A258,'[2]1516 Exp_Rev Access'!$F$7:$GB$306,54,FALSE))</f>
        <v>0</v>
      </c>
      <c r="BQ258" s="99">
        <f>IF(ISNA(VLOOKUP($A258,'[2]1516 Exp_Rev Access'!$F$7:$GB$306,55,FALSE)),"",VLOOKUP($A258,'[2]1516 Exp_Rev Access'!$F$7:$GB$306,55,FALSE))</f>
        <v>0</v>
      </c>
      <c r="BR258" s="99">
        <f>IF(ISNA(VLOOKUP($A258,'[2]1516 Exp_Rev Access'!$F$7:$GB$306,56,FALSE)),"",VLOOKUP($A258,'[2]1516 Exp_Rev Access'!$F$7:$GB$306,56,FALSE))</f>
        <v>21990</v>
      </c>
      <c r="BS258" s="99">
        <f>IF(ISNA(VLOOKUP($A258,'[2]1516 Exp_Rev Access'!$F$7:$GB$306,57,FALSE)),"",VLOOKUP($A258,'[2]1516 Exp_Rev Access'!$F$7:$GB$306,57,FALSE))</f>
        <v>0</v>
      </c>
      <c r="BT258" s="99">
        <f>IF(ISNA(VLOOKUP($A258,'[2]1516 Exp_Rev Access'!$F$7:$GB$306,58,FALSE)),"",VLOOKUP($A258,'[2]1516 Exp_Rev Access'!$F$7:$GB$306,58,FALSE))</f>
        <v>0</v>
      </c>
      <c r="BU258" s="102">
        <f t="shared" si="313"/>
        <v>559639.31999999995</v>
      </c>
      <c r="BV258" s="72">
        <f t="shared" si="314"/>
        <v>0.1466878801510649</v>
      </c>
      <c r="BW258" s="94">
        <f t="shared" si="315"/>
        <v>1783.8246900200807</v>
      </c>
      <c r="BX258" s="99">
        <f>IF(ISNA(VLOOKUP($A258,'[2]1516 Exp_Rev Access'!$F$7:$GB$306,59,FALSE)),"",VLOOKUP($A258,'[2]1516 Exp_Rev Access'!$F$7:$GB$306,59,FALSE))</f>
        <v>0</v>
      </c>
      <c r="BY258" s="99">
        <f>IF(ISNA(VLOOKUP($A258,'[2]1516 Exp_Rev Access'!$F$7:$GB$306,60,FALSE)),"",VLOOKUP($A258,'[2]1516 Exp_Rev Access'!$F$7:$GB$306,60,FALSE))</f>
        <v>0</v>
      </c>
      <c r="BZ258" s="99">
        <f>IF(ISNA(VLOOKUP($A258,'[2]1516 Exp_Rev Access'!$F$7:$GB$306,61,FALSE)),"",VLOOKUP($A258,'[2]1516 Exp_Rev Access'!$F$7:$GB$306,61,FALSE))</f>
        <v>0</v>
      </c>
      <c r="CA258" s="99">
        <f>IF(ISNA(VLOOKUP($A258,'[2]1516 Exp_Rev Access'!$F$7:$GB$306,62,FALSE)),"",VLOOKUP($A258,'[2]1516 Exp_Rev Access'!$F$7:$GB$306,62,FALSE))</f>
        <v>0</v>
      </c>
      <c r="CB258" s="99">
        <f>IF(ISNA(VLOOKUP($A258,'[2]1516 Exp_Rev Access'!$F$7:$GB$306,63,FALSE)),"",VLOOKUP($A258,'[2]1516 Exp_Rev Access'!$F$7:$GB$306,63,FALSE))</f>
        <v>4590.04</v>
      </c>
      <c r="CC258" s="99">
        <f>IF(ISNA(VLOOKUP($A258,'[2]1516 Exp_Rev Access'!$F$7:$GB$306,64,FALSE)),"",VLOOKUP($A258,'[2]1516 Exp_Rev Access'!$F$7:$GB$306,64,FALSE))</f>
        <v>0</v>
      </c>
      <c r="CD258" s="101">
        <f t="shared" si="316"/>
        <v>4590.04</v>
      </c>
      <c r="CE258" s="72">
        <f t="shared" si="327"/>
        <v>1.2031020933421796E-3</v>
      </c>
      <c r="CF258" s="103">
        <f t="shared" si="328"/>
        <v>14.630542185956076</v>
      </c>
      <c r="CG258" s="99">
        <f>IF(ISNA(VLOOKUP($A258,'[2]1516 Exp_Rev Access'!$F$7:$GB$306,65,FALSE)),"",VLOOKUP($A258,'[2]1516 Exp_Rev Access'!$F$7:$GB$306,65,FALSE))</f>
        <v>0</v>
      </c>
      <c r="CH258" s="99">
        <f>IF(ISNA(VLOOKUP($A258,'[2]1516 Exp_Rev Access'!$F$7:$GB$306,66,FALSE)),"",VLOOKUP($A258,'[2]1516 Exp_Rev Access'!$F$7:$GB$306,66,FALSE))</f>
        <v>0</v>
      </c>
      <c r="CI258" s="99">
        <f>IF(ISNA(VLOOKUP($A258,'[2]1516 Exp_Rev Access'!$F$7:$GB$306,67,FALSE)),"",VLOOKUP($A258,'[2]1516 Exp_Rev Access'!$F$7:$GB$306,67,FALSE))</f>
        <v>0</v>
      </c>
      <c r="CJ258" s="99">
        <f>IF(ISNA(VLOOKUP($A258,'[2]1516 Exp_Rev Access'!$F$7:$GB$306,68,FALSE)),"",VLOOKUP($A258,'[2]1516 Exp_Rev Access'!$F$7:$GB$306,68,FALSE))</f>
        <v>0</v>
      </c>
      <c r="CK258" s="99">
        <f>IF(ISNA(VLOOKUP($A258,'[2]1516 Exp_Rev Access'!$F$7:$GB$306,69,FALSE)),"",VLOOKUP($A258,'[2]1516 Exp_Rev Access'!$F$7:$GB$306,69,FALSE))</f>
        <v>0</v>
      </c>
      <c r="CL258" s="99">
        <f>IF(ISNA(VLOOKUP($A258,'[2]1516 Exp_Rev Access'!$F$7:$GB$306,70,FALSE)),"",VLOOKUP($A258,'[2]1516 Exp_Rev Access'!$F$7:$GB$306,70,FALSE))</f>
        <v>0</v>
      </c>
      <c r="CM258" s="99">
        <f>IF(ISNA(VLOOKUP($A258,'[2]1516 Exp_Rev Access'!$F$7:$GB$306,71,FALSE)),"",VLOOKUP($A258,'[2]1516 Exp_Rev Access'!$F$7:$GB$306,71,FALSE))</f>
        <v>0</v>
      </c>
      <c r="CN258" s="99">
        <f>IF(ISNA(VLOOKUP($A258,'[2]1516 Exp_Rev Access'!$F$7:$GB$306,72,FALSE)),"",VLOOKUP($A258,'[2]1516 Exp_Rev Access'!$F$7:$GB$306,72,FALSE))</f>
        <v>0</v>
      </c>
      <c r="CO258" s="99">
        <f>IF(ISNA(VLOOKUP($A258,'[2]1516 Exp_Rev Access'!$F$7:$GB$306,73,FALSE)),"",VLOOKUP($A258,'[2]1516 Exp_Rev Access'!$F$7:$GB$306,73,FALSE))</f>
        <v>0</v>
      </c>
      <c r="CP258" s="99">
        <f>IF(ISNA(VLOOKUP($A258,'[2]1516 Exp_Rev Access'!$F$7:$GB$306,74,FALSE)),"",VLOOKUP($A258,'[2]1516 Exp_Rev Access'!$F$7:$GB$306,74,FALSE))</f>
        <v>55190</v>
      </c>
      <c r="CQ258" s="99">
        <f>IF(ISNA(VLOOKUP($A258,'[2]1516 Exp_Rev Access'!$F$7:$GB$306,75,FALSE)),"",VLOOKUP($A258,'[2]1516 Exp_Rev Access'!$F$7:$GB$306,75,FALSE))</f>
        <v>0</v>
      </c>
      <c r="CR258" s="99">
        <f>IF(ISNA(VLOOKUP($A258,'[2]1516 Exp_Rev Access'!$F$7:$GB$306,76,FALSE)),"",VLOOKUP($A258,'[2]1516 Exp_Rev Access'!$F$7:$GB$306,76,FALSE))</f>
        <v>0</v>
      </c>
      <c r="CS258" s="99">
        <f>IF(ISNA(VLOOKUP($A258,'[2]1516 Exp_Rev Access'!$F$7:$GB$306,77,FALSE)),"",VLOOKUP($A258,'[2]1516 Exp_Rev Access'!$F$7:$GB$306,77,FALSE))</f>
        <v>0</v>
      </c>
      <c r="CT258" s="99">
        <f>IF(ISNA(VLOOKUP($A258,'[2]1516 Exp_Rev Access'!$F$7:$GB$306,78,FALSE)),"",VLOOKUP($A258,'[2]1516 Exp_Rev Access'!$F$7:$GB$306,78,FALSE))</f>
        <v>135028.03</v>
      </c>
      <c r="CU258" s="99">
        <f>IF(ISNA(VLOOKUP($A258,'[2]1516 Exp_Rev Access'!$F$7:$GB$306,79,FALSE)),"",VLOOKUP($A258,'[2]1516 Exp_Rev Access'!$F$7:$GB$306,79,FALSE))</f>
        <v>32718.080000000002</v>
      </c>
      <c r="CV258" s="99">
        <f>IF(ISNA(VLOOKUP($A258,'[2]1516 Exp_Rev Access'!$F$7:$GB$306,80,FALSE)),"",VLOOKUP($A258,'[2]1516 Exp_Rev Access'!$F$7:$GB$306,80,FALSE))</f>
        <v>0</v>
      </c>
      <c r="CW258" s="99">
        <f>IF(ISNA(VLOOKUP($A258,'[2]1516 Exp_Rev Access'!$F$7:$GB$306,81,FALSE)),"",VLOOKUP($A258,'[2]1516 Exp_Rev Access'!$F$7:$GB$306,81,FALSE))</f>
        <v>0</v>
      </c>
      <c r="CX258" s="99">
        <f>IF(ISNA(VLOOKUP($A258,'[2]1516 Exp_Rev Access'!$F$7:$GB$306,82,FALSE)),"",VLOOKUP($A258,'[2]1516 Exp_Rev Access'!$F$7:$GB$306,82,FALSE))</f>
        <v>0</v>
      </c>
      <c r="CY258" s="99">
        <f>IF(ISNA(VLOOKUP($A258,'[2]1516 Exp_Rev Access'!$F$7:$GB$306,83,FALSE)),"",VLOOKUP($A258,'[2]1516 Exp_Rev Access'!$F$7:$GB$306,83,FALSE))</f>
        <v>0</v>
      </c>
      <c r="CZ258" s="99">
        <f>IF(ISNA(VLOOKUP($A258,'[2]1516 Exp_Rev Access'!$F$7:$GB$306,84,FALSE)),"",VLOOKUP($A258,'[2]1516 Exp_Rev Access'!$F$7:$GB$306,84,FALSE))</f>
        <v>0</v>
      </c>
      <c r="DA258" s="99">
        <f>IF(ISNA(VLOOKUP($A258,'[2]1516 Exp_Rev Access'!$F$7:$GB$306,85,FALSE)),"",VLOOKUP($A258,'[2]1516 Exp_Rev Access'!$F$7:$GB$306,85,FALSE))</f>
        <v>0</v>
      </c>
      <c r="DB258" s="99">
        <f>IF(ISNA(VLOOKUP($A258,'[2]1516 Exp_Rev Access'!$F$7:$GB$306,86,FALSE)),"",VLOOKUP($A258,'[2]1516 Exp_Rev Access'!$F$7:$GB$306,86,FALSE))</f>
        <v>0</v>
      </c>
      <c r="DC258" s="99">
        <f>IF(ISNA(VLOOKUP($A258,'[2]1516 Exp_Rev Access'!$F$7:$GB$306,87,FALSE)),"",VLOOKUP($A258,'[2]1516 Exp_Rev Access'!$F$7:$GB$306,87,FALSE))</f>
        <v>0</v>
      </c>
      <c r="DD258" s="99">
        <f>IF(ISNA(VLOOKUP($A258,'[2]1516 Exp_Rev Access'!$F$7:$GB$306,88,FALSE)),"",VLOOKUP($A258,'[2]1516 Exp_Rev Access'!$F$7:$GB$306,88,FALSE))</f>
        <v>0</v>
      </c>
      <c r="DE258" s="99">
        <f>IF(ISNA(VLOOKUP($A258,'[2]1516 Exp_Rev Access'!$F$7:$GB$306,89,FALSE)),"",VLOOKUP($A258,'[2]1516 Exp_Rev Access'!$F$7:$GB$306,89,FALSE))</f>
        <v>0</v>
      </c>
      <c r="DF258" s="99">
        <f>IF(ISNA(VLOOKUP($A258,'[2]1516 Exp_Rev Access'!$F$7:$GB$306,90,FALSE)),"",VLOOKUP($A258,'[2]1516 Exp_Rev Access'!$F$7:$GB$306,90,FALSE))</f>
        <v>0</v>
      </c>
      <c r="DG258" s="99">
        <f>IF(ISNA(VLOOKUP($A258,'[2]1516 Exp_Rev Access'!$F$7:$GB$306,91,FALSE)),"",VLOOKUP($A258,'[2]1516 Exp_Rev Access'!$F$7:$GB$306,91,FALSE))</f>
        <v>0</v>
      </c>
      <c r="DH258" s="99">
        <f>IF(ISNA(VLOOKUP($A258,'[2]1516 Exp_Rev Access'!$F$7:$GB$306,92,FALSE)),"",VLOOKUP($A258,'[2]1516 Exp_Rev Access'!$F$7:$GB$306,92,FALSE))</f>
        <v>115788.85</v>
      </c>
      <c r="DI258" s="99">
        <f>IF(ISNA(VLOOKUP($A258,'[2]1516 Exp_Rev Access'!$F$7:$GB$306,93,FALSE)),"",VLOOKUP($A258,'[2]1516 Exp_Rev Access'!$F$7:$GB$306,93,FALSE))</f>
        <v>0</v>
      </c>
      <c r="DJ258" s="99">
        <f>IF(ISNA(VLOOKUP($A258,'[2]1516 Exp_Rev Access'!$F$7:$GB$306,94,FALSE)),"",VLOOKUP($A258,'[2]1516 Exp_Rev Access'!$F$7:$GB$306,94,FALSE))</f>
        <v>0</v>
      </c>
      <c r="DK258" s="99">
        <f>IF(ISNA(VLOOKUP($A258,'[2]1516 Exp_Rev Access'!$F$7:$GB$306,95,FALSE)),"",VLOOKUP($A258,'[2]1516 Exp_Rev Access'!$F$7:$GB$306,95,FALSE))</f>
        <v>0</v>
      </c>
      <c r="DL258" s="99">
        <f>IF(ISNA(VLOOKUP($A258,'[2]1516 Exp_Rev Access'!$F$7:$GB$306,96,FALSE)),"",VLOOKUP($A258,'[2]1516 Exp_Rev Access'!$F$7:$GB$306,96,FALSE))</f>
        <v>0</v>
      </c>
      <c r="DM258" s="99">
        <f>IF(ISNA(VLOOKUP($A258,'[2]1516 Exp_Rev Access'!$F$7:$GB$306,97,FALSE)),"",VLOOKUP($A258,'[2]1516 Exp_Rev Access'!$F$7:$GB$306,97,FALSE))</f>
        <v>0</v>
      </c>
      <c r="DN258" s="99">
        <f>IF(ISNA(VLOOKUP($A258,'[2]1516 Exp_Rev Access'!$F$7:$GB$306,98,FALSE)),"",VLOOKUP($A258,'[2]1516 Exp_Rev Access'!$F$7:$GB$306,98,FALSE))</f>
        <v>0</v>
      </c>
      <c r="DO258" s="99">
        <f>IF(ISNA(VLOOKUP($A258,'[2]1516 Exp_Rev Access'!$F$7:$GB$306,99,FALSE)),"",VLOOKUP($A258,'[2]1516 Exp_Rev Access'!$F$7:$GB$306,99,FALSE))</f>
        <v>0</v>
      </c>
      <c r="DP258" s="99">
        <f>IF(ISNA(VLOOKUP($A258,'[2]1516 Exp_Rev Access'!$F$7:$GB$306,100,FALSE)),"",VLOOKUP($A258,'[2]1516 Exp_Rev Access'!$F$7:$GB$306,100,FALSE))</f>
        <v>0</v>
      </c>
      <c r="DQ258" s="99">
        <f>IF(ISNA(VLOOKUP($A258,'[2]1516 Exp_Rev Access'!$F$7:$GB$306,101,FALSE)),"",VLOOKUP($A258,'[2]1516 Exp_Rev Access'!$F$7:$GB$306,101,FALSE))</f>
        <v>0</v>
      </c>
      <c r="DR258" s="99">
        <f>IF(ISNA(VLOOKUP($A258,'[2]1516 Exp_Rev Access'!$F$7:$GB$306,102,FALSE)),"",VLOOKUP($A258,'[2]1516 Exp_Rev Access'!$F$7:$GB$306,102,FALSE))</f>
        <v>0</v>
      </c>
      <c r="DS258" s="99">
        <f>IF(ISNA(VLOOKUP($A258,'[2]1516 Exp_Rev Access'!$F$7:$GB$306,103,FALSE)),"",VLOOKUP($A258,'[2]1516 Exp_Rev Access'!$F$7:$GB$306,103,FALSE))</f>
        <v>0</v>
      </c>
      <c r="DT258" s="99">
        <f>IF(ISNA(VLOOKUP($A258,'[2]1516 Exp_Rev Access'!$F$7:$GB$306,104,FALSE)),"",VLOOKUP($A258,'[2]1516 Exp_Rev Access'!$F$7:$GB$306,104,FALSE))</f>
        <v>0</v>
      </c>
      <c r="DU258" s="99">
        <f>IF(ISNA(VLOOKUP($A258,'[2]1516 Exp_Rev Access'!$F$7:$GB$306,105,FALSE)),"",VLOOKUP($A258,'[2]1516 Exp_Rev Access'!$F$7:$GB$306,105,FALSE))</f>
        <v>0</v>
      </c>
      <c r="DV258" s="99">
        <f>IF(ISNA(VLOOKUP($A258,'[2]1516 Exp_Rev Access'!$F$7:$GB$306,106,FALSE)),"",VLOOKUP($A258,'[2]1516 Exp_Rev Access'!$F$7:$GB$306,106,FALSE))</f>
        <v>0</v>
      </c>
      <c r="DW258" s="99">
        <f>IF(ISNA(VLOOKUP($A258,'[2]1516 Exp_Rev Access'!$F$7:$GB$306,107,FALSE)),"",VLOOKUP($A258,'[2]1516 Exp_Rev Access'!$F$7:$GB$306,107,FALSE))</f>
        <v>0</v>
      </c>
      <c r="DX258" s="99">
        <f>IF(ISNA(VLOOKUP($A258,'[2]1516 Exp_Rev Access'!$F$7:$GB$306,108,FALSE)),"",VLOOKUP($A258,'[2]1516 Exp_Rev Access'!$F$7:$GB$306,108,FALSE))</f>
        <v>0</v>
      </c>
      <c r="DY258" s="99">
        <f>IF(ISNA(VLOOKUP($A258,'[2]1516 Exp_Rev Access'!$F$7:$GB$306,109,FALSE)),"",VLOOKUP($A258,'[2]1516 Exp_Rev Access'!$F$7:$GB$306,109,FALSE))</f>
        <v>0</v>
      </c>
      <c r="DZ258" s="99">
        <f>IF(ISNA(VLOOKUP($A258,'[2]1516 Exp_Rev Access'!$F$7:$GB$306,110,FALSE)),"",VLOOKUP($A258,'[2]1516 Exp_Rev Access'!$F$7:$GB$306,110,FALSE))</f>
        <v>0</v>
      </c>
      <c r="EA258" s="99">
        <f>IF(ISNA(VLOOKUP($A258,'[2]1516 Exp_Rev Access'!$F$7:$GB$306,111,FALSE)),"",VLOOKUP($A258,'[2]1516 Exp_Rev Access'!$F$7:$GB$306,111,FALSE))</f>
        <v>0</v>
      </c>
      <c r="EB258" s="99">
        <f>IF(ISNA(VLOOKUP($A258,'[2]1516 Exp_Rev Access'!$F$7:$GB$306,112,FALSE)),"",VLOOKUP($A258,'[2]1516 Exp_Rev Access'!$F$7:$GB$306,112,FALSE))</f>
        <v>0</v>
      </c>
      <c r="EC258" s="99">
        <f>IF(ISNA(VLOOKUP($A258,'[2]1516 Exp_Rev Access'!$F$7:$GB$306,113,FALSE)),"",VLOOKUP($A258,'[2]1516 Exp_Rev Access'!$F$7:$GB$306,113,FALSE))</f>
        <v>0</v>
      </c>
      <c r="ED258" s="99">
        <f>IF(ISNA(VLOOKUP($A258,'[2]1516 Exp_Rev Access'!$F$7:$GB$306,114,FALSE)),"",VLOOKUP($A258,'[2]1516 Exp_Rev Access'!$F$7:$GB$306,114,FALSE))</f>
        <v>0</v>
      </c>
      <c r="EE258" s="99">
        <f>IF(ISNA(VLOOKUP($A258,'[2]1516 Exp_Rev Access'!$F$7:$GB$306,115,FALSE)),"",VLOOKUP($A258,'[2]1516 Exp_Rev Access'!$F$7:$GB$306,115,FALSE))</f>
        <v>0</v>
      </c>
      <c r="EF258" s="99">
        <f>IF(ISNA(VLOOKUP($A258,'[2]1516 Exp_Rev Access'!$F$7:$GB$306,116,FALSE)),"",VLOOKUP($A258,'[2]1516 Exp_Rev Access'!$F$7:$GB$306,116,FALSE))</f>
        <v>0</v>
      </c>
      <c r="EG258" s="99">
        <f>IF(ISNA(VLOOKUP($A258,'[2]1516 Exp_Rev Access'!$F$7:$GB$306,117,FALSE)),"",VLOOKUP($A258,'[2]1516 Exp_Rev Access'!$F$7:$GB$306,117,FALSE))</f>
        <v>0</v>
      </c>
      <c r="EH258" s="99">
        <f>IF(ISNA(VLOOKUP($A258,'[2]1516 Exp_Rev Access'!$F$7:$GB$306,118,FALSE)),"",VLOOKUP($A258,'[2]1516 Exp_Rev Access'!$F$7:$GB$306,118,FALSE))</f>
        <v>0</v>
      </c>
      <c r="EI258" s="99">
        <f>IF(ISNA(VLOOKUP($A258,'[2]1516 Exp_Rev Access'!$F$7:$GB$306,119,FALSE)),"",VLOOKUP($A258,'[2]1516 Exp_Rev Access'!$F$7:$GB$306,119,FALSE))</f>
        <v>0</v>
      </c>
      <c r="EJ258" s="99">
        <f>IF(ISNA(VLOOKUP($A258,'[2]1516 Exp_Rev Access'!$F$7:$GB$306,120,FALSE)),"",VLOOKUP($A258,'[2]1516 Exp_Rev Access'!$F$7:$GB$306,120,FALSE))</f>
        <v>0</v>
      </c>
      <c r="EK258" s="99">
        <f>IF(ISNA(VLOOKUP($A258,'[2]1516 Exp_Rev Access'!$F$7:$GB$306,121,FALSE)),"",VLOOKUP($A258,'[2]1516 Exp_Rev Access'!$F$7:$GB$306,121,FALSE))</f>
        <v>0</v>
      </c>
      <c r="EL258" s="99">
        <f>IF(ISNA(VLOOKUP($A258,'[2]1516 Exp_Rev Access'!$F$7:$GB$306,122,FALSE)),"",VLOOKUP($A258,'[2]1516 Exp_Rev Access'!$F$7:$GB$306,122,FALSE))</f>
        <v>0</v>
      </c>
      <c r="EM258" s="99">
        <f>IF(ISNA(VLOOKUP($A258,'[2]1516 Exp_Rev Access'!$F$7:$GB$306,123,FALSE)),"",VLOOKUP($A258,'[2]1516 Exp_Rev Access'!$F$7:$GB$306,123,FALSE))</f>
        <v>0</v>
      </c>
      <c r="EN258" s="99">
        <f>IF(ISNA(VLOOKUP($A258,'[2]1516 Exp_Rev Access'!$F$7:$GB$306,124,FALSE)),"",VLOOKUP($A258,'[2]1516 Exp_Rev Access'!$F$7:$GB$306,124,FALSE))</f>
        <v>0</v>
      </c>
      <c r="EO258" s="99">
        <f>IF(ISNA(VLOOKUP($A258,'[2]1516 Exp_Rev Access'!$F$7:$GB$306,125,FALSE)),"",VLOOKUP($A258,'[2]1516 Exp_Rev Access'!$F$7:$GB$306,125,FALSE))</f>
        <v>0</v>
      </c>
      <c r="EP258" s="99">
        <f>IF(ISNA(VLOOKUP($A258,'[2]1516 Exp_Rev Access'!$F$7:$GB$306,126,FALSE)),"",VLOOKUP($A258,'[2]1516 Exp_Rev Access'!$F$7:$GB$306,126,FALSE))</f>
        <v>0</v>
      </c>
      <c r="EQ258" s="99">
        <f>IF(ISNA(VLOOKUP($A258,'[2]1516 Exp_Rev Access'!$F$7:$GB$306,127,FALSE)),"",VLOOKUP($A258,'[2]1516 Exp_Rev Access'!$F$7:$GB$306,127,FALSE))</f>
        <v>0</v>
      </c>
      <c r="ER258" s="99">
        <f>IF(ISNA(VLOOKUP($A258,'[2]1516 Exp_Rev Access'!$F$7:$GB$306,128,FALSE)),"",VLOOKUP($A258,'[2]1516 Exp_Rev Access'!$F$7:$GB$306,128,FALSE))</f>
        <v>0</v>
      </c>
      <c r="ES258" s="99">
        <f>IF(ISNA(VLOOKUP($A258,'[2]1516 Exp_Rev Access'!$F$7:$GB$306,129,FALSE)),"",VLOOKUP($A258,'[2]1516 Exp_Rev Access'!$F$7:$GB$306,129,FALSE))</f>
        <v>0</v>
      </c>
      <c r="ET258" s="99">
        <f>IF(ISNA(VLOOKUP($A258,'[2]1516 Exp_Rev Access'!$F$7:$GB$306,130,FALSE)),"",VLOOKUP($A258,'[2]1516 Exp_Rev Access'!$F$7:$GB$306,130,FALSE))</f>
        <v>0</v>
      </c>
      <c r="EU258" s="99">
        <f>IF(ISNA(VLOOKUP($A258,'[2]1516 Exp_Rev Access'!$F$7:$GB$306,131,FALSE)),"",VLOOKUP($A258,'[2]1516 Exp_Rev Access'!$F$7:$GB$306,131,FALSE))</f>
        <v>0</v>
      </c>
      <c r="EV258" s="99">
        <f>IF(ISNA(VLOOKUP($A258,'[2]1516 Exp_Rev Access'!$F$7:$GB$306,132,FALSE)),"",VLOOKUP($A258,'[2]1516 Exp_Rev Access'!$F$7:$GB$306,132,FALSE))</f>
        <v>0</v>
      </c>
      <c r="EW258" s="99">
        <f>IF(ISNA(VLOOKUP($A258,'[2]1516 Exp_Rev Access'!$F$7:$GB$306,133,FALSE)),"",VLOOKUP($A258,'[2]1516 Exp_Rev Access'!$F$7:$GB$306,133,FALSE))</f>
        <v>0</v>
      </c>
      <c r="EX258" s="99">
        <f>IF(ISNA(VLOOKUP($A258,'[2]1516 Exp_Rev Access'!$F$7:$GB$306,134,FALSE)),"",VLOOKUP($A258,'[2]1516 Exp_Rev Access'!$F$7:$GB$306,134,FALSE))</f>
        <v>0</v>
      </c>
      <c r="EY258" s="99">
        <f>IF(ISNA(VLOOKUP($A258,'[2]1516 Exp_Rev Access'!$F$7:$GB$306,135,FALSE)),"",VLOOKUP($A258,'[2]1516 Exp_Rev Access'!$F$7:$GB$306,135,FALSE))</f>
        <v>0</v>
      </c>
      <c r="EZ258" s="99">
        <f>IF(ISNA(VLOOKUP($A258,'[2]1516 Exp_Rev Access'!$F$7:$GB$306,136,FALSE)),"",VLOOKUP($A258,'[2]1516 Exp_Rev Access'!$F$7:$GB$306,136,FALSE))</f>
        <v>0</v>
      </c>
      <c r="FA258" s="99">
        <f>IF(ISNA(VLOOKUP($A258,'[2]1516 Exp_Rev Access'!$F$7:$GB$306,137,FALSE)),"",VLOOKUP($A258,'[2]1516 Exp_Rev Access'!$F$7:$GB$306,137,FALSE))</f>
        <v>0</v>
      </c>
      <c r="FB258" s="99">
        <f>IF(ISNA(VLOOKUP($A258,'[2]1516 Exp_Rev Access'!$F$7:$GB$306,138,FALSE)),"",VLOOKUP($A258,'[2]1516 Exp_Rev Access'!$F$7:$GB$306,138,FALSE))</f>
        <v>0</v>
      </c>
      <c r="FC258" s="99">
        <f>IF(ISNA(VLOOKUP($A258,'[2]1516 Exp_Rev Access'!$F$7:$GB$306,139,FALSE)),"",VLOOKUP($A258,'[2]1516 Exp_Rev Access'!$F$7:$GB$306,139,FALSE))</f>
        <v>0</v>
      </c>
      <c r="FD258" s="99">
        <f>IF(ISNA(VLOOKUP($A258,'[2]1516 Exp_Rev Access'!$F$7:$FS$306,140,FALSE)),"",VLOOKUP($A258,'[2]1516 Exp_Rev Access'!$F$7:$FS$306,140,FALSE))</f>
        <v>0</v>
      </c>
      <c r="FE258" s="99">
        <f>IF(ISNA(VLOOKUP($A258,'[2]1516 Exp_Rev Access'!$F$7:$FS$306,141,FALSE)),"",VLOOKUP($A258,'[2]1516 Exp_Rev Access'!$F$7:$FS$306,141,FALSE))</f>
        <v>0</v>
      </c>
      <c r="FF258" s="99">
        <f>IF(ISNA(VLOOKUP($A258,'[2]1516 Exp_Rev Access'!$F$7:$FS$306,142,FALSE)),"",VLOOKUP($A258,'[2]1516 Exp_Rev Access'!$F$7:$FS$306,142,FALSE))</f>
        <v>0</v>
      </c>
      <c r="FG258" s="99">
        <f>IF(ISNA(VLOOKUP($A258,'[2]1516 Exp_Rev Access'!$F$7:$FS$306,143,FALSE)),"",VLOOKUP($A258,'[2]1516 Exp_Rev Access'!$F$7:$FS$306,143,FALSE))</f>
        <v>0</v>
      </c>
      <c r="FH258" s="99">
        <f>IF(ISNA(VLOOKUP($A258,'[2]1516 Exp_Rev Access'!$F$7:$FS$306,144,FALSE)),"",VLOOKUP($A258,'[2]1516 Exp_Rev Access'!$F$7:$FS$306,144,FALSE))</f>
        <v>0</v>
      </c>
      <c r="FI258" s="99">
        <f>IF(ISNA(VLOOKUP($A258,'[2]1516 Exp_Rev Access'!$F$7:$FS$306,145,FALSE)),"",VLOOKUP($A258,'[2]1516 Exp_Rev Access'!$F$7:$FS$306,145,FALSE))</f>
        <v>0</v>
      </c>
      <c r="FJ258" s="99">
        <f>IF(ISNA(VLOOKUP($A258,'[2]1516 Exp_Rev Access'!$F$7:$FS$306,146,FALSE)),"",VLOOKUP($A258,'[2]1516 Exp_Rev Access'!$F$7:$FS$306,146,FALSE))</f>
        <v>0</v>
      </c>
      <c r="FK258" s="99">
        <f>IF(ISNA(VLOOKUP($A258,'[2]1516 Exp_Rev Access'!$F$7:$FS$306,147,FALSE)),"",VLOOKUP($A258,'[2]1516 Exp_Rev Access'!$F$7:$FS$306,147,FALSE))</f>
        <v>0</v>
      </c>
      <c r="FL258" s="99">
        <f>IF(ISNA(VLOOKUP($A258,'[2]1516 Exp_Rev Access'!$F$7:$FS$306,148,FALSE)),"",VLOOKUP($A258,'[2]1516 Exp_Rev Access'!$F$7:$FS$306,148,FALSE))</f>
        <v>0</v>
      </c>
      <c r="FM258" s="99">
        <f>IF(ISNA(VLOOKUP($A258,'[2]1516 Exp_Rev Access'!$F$7:$FS$306,149,FALSE)),"",VLOOKUP($A258,'[2]1516 Exp_Rev Access'!$F$7:$FS$306,149,FALSE))</f>
        <v>0</v>
      </c>
      <c r="FN258" s="99">
        <f>IF(ISNA(VLOOKUP($A258,'[2]1516 Exp_Rev Access'!$F$7:$FS$306,150,FALSE)),"",VLOOKUP($A258,'[2]1516 Exp_Rev Access'!$F$7:$FS$306,150,FALSE))</f>
        <v>0</v>
      </c>
      <c r="FO258" s="99">
        <f>IF(ISNA(VLOOKUP($A258,'[2]1516 Exp_Rev Access'!$F$7:$FS$306,151,FALSE)),"",VLOOKUP($A258,'[2]1516 Exp_Rev Access'!$F$7:$FS$306,151,FALSE))</f>
        <v>0</v>
      </c>
      <c r="FP258" s="99">
        <f>IF(ISNA(VLOOKUP($A258,'[2]1516 Exp_Rev Access'!$F$7:$FS$306,152,FALSE)),"",VLOOKUP($A258,'[2]1516 Exp_Rev Access'!$F$7:$FS$306,152,FALSE))</f>
        <v>0</v>
      </c>
      <c r="FQ258" s="99">
        <f>IF(ISNA(VLOOKUP($A258,'[2]1516 Exp_Rev Access'!$F$7:$FS$306,153,FALSE)),"",VLOOKUP($A258,'[2]1516 Exp_Rev Access'!$F$7:$FS$306,153,FALSE))</f>
        <v>15462.96</v>
      </c>
      <c r="FR258" s="101">
        <f t="shared" si="319"/>
        <v>354187.92</v>
      </c>
      <c r="FS258" s="72">
        <f t="shared" si="320"/>
        <v>9.2836713403044946E-2</v>
      </c>
      <c r="FT258" s="94">
        <f t="shared" si="321"/>
        <v>1128.9577662321103</v>
      </c>
      <c r="FU258" s="99">
        <f>IF(ISNA(VLOOKUP($A258,'[2]1516 Exp_Rev Access'!$F$7:$GB$306,154,FALSE)),"",VLOOKUP($A258,'[2]1516 Exp_Rev Access'!$F$7:$GB$306,154,FALSE))</f>
        <v>0</v>
      </c>
      <c r="FV258" s="99">
        <f>IF(ISNA(VLOOKUP($A258,'[2]1516 Exp_Rev Access'!$F$7:$GB$306,155,FALSE)),"",VLOOKUP($A258,'[2]1516 Exp_Rev Access'!$F$7:$GB$306,155,FALSE))</f>
        <v>0</v>
      </c>
      <c r="FW258" s="99">
        <f>IF(ISNA(VLOOKUP($A258,'[2]1516 Exp_Rev Access'!$F$7:$GB$306,156,FALSE)),"",VLOOKUP($A258,'[2]1516 Exp_Rev Access'!$F$7:$GB$306,156,FALSE))</f>
        <v>0</v>
      </c>
      <c r="FX258" s="99">
        <f>IF(ISNA(VLOOKUP($A258,'[2]1516 Exp_Rev Access'!$F$7:$GB$306,157,FALSE)),"",VLOOKUP($A258,'[2]1516 Exp_Rev Access'!$F$7:$GB$306,157,FALSE))</f>
        <v>0</v>
      </c>
      <c r="FY258" s="99">
        <f>IF(ISNA(VLOOKUP($A258,'[2]1516 Exp_Rev Access'!$F$7:$GB$306,158,FALSE)),"",VLOOKUP($A258,'[2]1516 Exp_Rev Access'!$F$7:$GB$306,158,FALSE))</f>
        <v>0</v>
      </c>
      <c r="FZ258" s="99">
        <f>IF(ISNA(VLOOKUP($A258,'[2]1516 Exp_Rev Access'!$F$7:$GB$306,159,FALSE)),"",VLOOKUP($A258,'[2]1516 Exp_Rev Access'!$F$7:$GB$306,159,FALSE))</f>
        <v>0</v>
      </c>
      <c r="GA258" s="99">
        <f>IF(ISNA(VLOOKUP($A258,'[2]1516 Exp_Rev Access'!$F$7:$GB$306,160,FALSE)),"",VLOOKUP($A258,'[2]1516 Exp_Rev Access'!$F$7:$GB$306,160,FALSE))</f>
        <v>0</v>
      </c>
      <c r="GB258" s="99">
        <f>IF(ISNA(VLOOKUP($A258,'[2]1516 Exp_Rev Access'!$F$7:$GB$306,161,FALSE)),"",VLOOKUP($A258,'[2]1516 Exp_Rev Access'!$F$7:$GB$306,161,FALSE))</f>
        <v>0</v>
      </c>
      <c r="GC258" s="99">
        <f>IF(ISNA(VLOOKUP($A258,'[2]1516 Exp_Rev Access'!$F$7:$GB$306,162,FALSE)),"",VLOOKUP($A258,'[2]1516 Exp_Rev Access'!$F$7:$GB$306,162,FALSE))</f>
        <v>0</v>
      </c>
      <c r="GD258" s="99">
        <f>IF(ISNA(VLOOKUP($A258,'[2]1516 Exp_Rev Access'!$F$7:$GB$306,163,FALSE)),"",VLOOKUP($A258,'[2]1516 Exp_Rev Access'!$F$7:$GB$306,163,FALSE))</f>
        <v>0</v>
      </c>
      <c r="GE258" s="99">
        <f>IF(ISNA(VLOOKUP($A258,'[2]1516 Exp_Rev Access'!$F$7:$GB$306,164,FALSE)),"",VLOOKUP($A258,'[2]1516 Exp_Rev Access'!$F$7:$GB$306,164,FALSE))</f>
        <v>0</v>
      </c>
      <c r="GF258" s="99">
        <f>IF(ISNA(VLOOKUP($A258,'[2]1516 Exp_Rev Access'!$F$7:$GB$306,165,FALSE)),"",VLOOKUP($A258,'[2]1516 Exp_Rev Access'!$F$7:$GB$306,165,FALSE))</f>
        <v>0</v>
      </c>
      <c r="GG258" s="99">
        <f>IF(ISNA(VLOOKUP($A258,'[2]1516 Exp_Rev Access'!$F$7:$GB$306,166,FALSE)),"",VLOOKUP($A258,'[2]1516 Exp_Rev Access'!$F$7:$GB$306,166,FALSE))</f>
        <v>0</v>
      </c>
      <c r="GH258" s="99">
        <f>IF(ISNA(VLOOKUP($A258,'[2]1516 Exp_Rev Access'!$F$7:$GB$306,167,FALSE)),"",VLOOKUP($A258,'[2]1516 Exp_Rev Access'!$F$7:$GB$306,167,FALSE))</f>
        <v>0</v>
      </c>
      <c r="GI258" s="99">
        <f>IF(ISNA(VLOOKUP($A258,'[2]1516 Exp_Rev Access'!$F$7:$GB$306,168,FALSE)),"",VLOOKUP($A258,'[2]1516 Exp_Rev Access'!$F$7:$GB$306,168,FALSE))</f>
        <v>0</v>
      </c>
      <c r="GJ258" s="99">
        <f>IF(ISNA(VLOOKUP($A258,'[2]1516 Exp_Rev Access'!$F$7:$GB$306,169,FALSE)),"",VLOOKUP($A258,'[2]1516 Exp_Rev Access'!$F$7:$GB$306,169,FALSE))</f>
        <v>0</v>
      </c>
      <c r="GK258" s="99">
        <f>IF(ISNA(VLOOKUP($A258,'[2]1516 Exp_Rev Access'!$F$7:$GB$306,170,FALSE)),"",VLOOKUP($A258,'[2]1516 Exp_Rev Access'!$F$7:$GB$306,170,FALSE))</f>
        <v>0</v>
      </c>
      <c r="GL258" s="99">
        <f>IF(ISNA(VLOOKUP($A258,'[2]1516 Exp_Rev Access'!$F$7:$GB$306,171,FALSE)),"",VLOOKUP($A258,'[2]1516 Exp_Rev Access'!$F$7:$GB$306,171,FALSE))</f>
        <v>0</v>
      </c>
      <c r="GM258" s="99">
        <f>IF(ISNA(VLOOKUP($A258,'[2]1516 Exp_Rev Access'!$F$7:$GB$306,172,FALSE)),"",VLOOKUP($A258,'[2]1516 Exp_Rev Access'!$F$7:$GB$306,172,FALSE))</f>
        <v>0</v>
      </c>
      <c r="GN258" s="99">
        <f>IF(ISNA(VLOOKUP($A258,'[2]1516 Exp_Rev Access'!$F$7:$GB$306,173,FALSE)),"",VLOOKUP($A258,'[2]1516 Exp_Rev Access'!$F$7:$GB$306,173,FALSE))</f>
        <v>0</v>
      </c>
      <c r="GO258" s="99">
        <f>IF(ISNA(VLOOKUP($A258,'[2]1516 Exp_Rev Access'!$F$7:$GB$306,174,FALSE)),"",VLOOKUP($A258,'[2]1516 Exp_Rev Access'!$F$7:$GB$306,174,FALSE))</f>
        <v>0</v>
      </c>
      <c r="GP258" s="99">
        <f>IF(ISNA(VLOOKUP($A258,'[2]1516 Exp_Rev Access'!$F$7:$GB$306,175,FALSE)),"",VLOOKUP($A258,'[2]1516 Exp_Rev Access'!$F$7:$GB$306,175,FALSE))</f>
        <v>0</v>
      </c>
      <c r="GQ258" s="99">
        <f>IF(ISNA(VLOOKUP($A258,'[2]1516 Exp_Rev Access'!$F$7:$GB$306,176,FALSE)),"",VLOOKUP($A258,'[2]1516 Exp_Rev Access'!$F$7:$GB$306,176,FALSE))</f>
        <v>0</v>
      </c>
      <c r="GR258" s="99">
        <f>IF(ISNA(VLOOKUP($A258,'[2]1516 Exp_Rev Access'!$F$7:$GB$306,177,FALSE)),"",VLOOKUP($A258,'[2]1516 Exp_Rev Access'!$F$7:$GB$306,177,FALSE))</f>
        <v>0</v>
      </c>
      <c r="GS258" s="99">
        <f>IF(ISNA(VLOOKUP($A258,'[2]1516 Exp_Rev Access'!$F$7:$GB$306,178,FALSE)),"",VLOOKUP($A258,'[2]1516 Exp_Rev Access'!$F$7:$GB$306,178,FALSE))</f>
        <v>0</v>
      </c>
      <c r="GT258" s="101">
        <f t="shared" si="322"/>
        <v>0</v>
      </c>
      <c r="GU258" s="72"/>
      <c r="GV258" s="84">
        <f t="shared" si="324"/>
        <v>0</v>
      </c>
    </row>
    <row r="259" spans="1:206" customFormat="1" ht="12" customHeight="1" x14ac:dyDescent="0.2">
      <c r="A259" s="96" t="s">
        <v>619</v>
      </c>
      <c r="B259" s="69" t="s">
        <v>620</v>
      </c>
      <c r="C259" s="80">
        <f>IF(ISNA(VLOOKUP($A259,'[2]1516 enrollment_Rev_Exp by size'!$A$6:$G$320,3,FALSE)),"",VLOOKUP($A259,'[2]1516 enrollment_Rev_Exp by size'!$A$6:$G$320,3,FALSE))</f>
        <v>281.30999999999995</v>
      </c>
      <c r="D259" s="97">
        <v>3735262.33</v>
      </c>
      <c r="E259" s="80">
        <f t="shared" si="302"/>
        <v>3735262.3299999996</v>
      </c>
      <c r="F259" s="80">
        <f t="shared" si="303"/>
        <v>0</v>
      </c>
      <c r="G259" s="98">
        <f>IF(ISNA(VLOOKUP($A259,'[2]1516 Exp_Rev Access'!$F$7:$FS$306,2,FALSE)),"",VLOOKUP($A259,'[2]1516 Exp_Rev Access'!$F$7:$FS$306,2,FALSE))</f>
        <v>480953.94</v>
      </c>
      <c r="H259" s="98">
        <f>IF(ISNA(VLOOKUP($A259,'[2]1516 Exp_Rev Access'!$F$7:$FS$306,3,FALSE)),"",VLOOKUP($A259,'[2]1516 Exp_Rev Access'!$F$7:$FS$306,3,FALSE))</f>
        <v>0</v>
      </c>
      <c r="I259" s="98">
        <f>IF(ISNA(VLOOKUP($A259,'[2]1516 Exp_Rev Access'!$F$7:$FS$306,4,FALSE)),"",VLOOKUP($A259,'[2]1516 Exp_Rev Access'!$F$7:$FS$306,4,FALSE))</f>
        <v>0</v>
      </c>
      <c r="J259" s="98">
        <f>IF(ISNA(VLOOKUP($A259,'[2]1516 Exp_Rev Access'!$F$7:$FS$306,5,FALSE)),"",VLOOKUP($A259,'[2]1516 Exp_Rev Access'!$F$7:$FS$306,5,FALSE))</f>
        <v>22199.47</v>
      </c>
      <c r="K259" s="98">
        <f>IF(ISNA(VLOOKUP($A259,'[2]1516 Exp_Rev Access'!$F$7:$FS$306,6,FALSE)),"",VLOOKUP($A259,'[2]1516 Exp_Rev Access'!$F$7:$FS$306,6,FALSE))</f>
        <v>0</v>
      </c>
      <c r="L259" s="98">
        <f>IF(ISNA(VLOOKUP($A259,'[2]1516 Exp_Rev Access'!$F$7:$FS$306,7,FALSE)),"",VLOOKUP($A259,'[2]1516 Exp_Rev Access'!$F$7:$FS$306,7,FALSE))</f>
        <v>0</v>
      </c>
      <c r="M259" s="90">
        <f t="shared" si="304"/>
        <v>503153.41000000003</v>
      </c>
      <c r="N259" s="72">
        <f t="shared" si="305"/>
        <v>0.13470363405506783</v>
      </c>
      <c r="O259" s="73">
        <f t="shared" si="306"/>
        <v>1788.6083324446345</v>
      </c>
      <c r="P259" s="99">
        <f>IF(ISNA(VLOOKUP($A259,'[2]1516 Exp_Rev Access'!$F$7:$FS$306,8,FALSE)),"",VLOOKUP($A259,'[2]1516 Exp_Rev Access'!$F$7:$FS$306,8,FALSE))</f>
        <v>105</v>
      </c>
      <c r="Q259" s="99">
        <f>IF(ISNA(VLOOKUP($A259,'[2]1516 Exp_Rev Access'!$F$7:$FS$306,9,FALSE)),"",VLOOKUP($A259,'[2]1516 Exp_Rev Access'!$F$7:$FS$306,9,FALSE))</f>
        <v>0</v>
      </c>
      <c r="R259" s="99">
        <f>IF(ISNA(VLOOKUP($A259,'[2]1516 Exp_Rev Access'!$F$7:$FS$306,10,FALSE)),"",VLOOKUP($A259,'[2]1516 Exp_Rev Access'!$F$7:$FS$306,10,FALSE))</f>
        <v>0</v>
      </c>
      <c r="S259" s="99">
        <f>IF(ISNA(VLOOKUP($A259,'[2]1516 Exp_Rev Access'!$F$7:$FS$306,11,FALSE)),"",VLOOKUP($A259,'[2]1516 Exp_Rev Access'!$F$7:$FS$306,11,FALSE))</f>
        <v>0</v>
      </c>
      <c r="T259" s="99">
        <f>IF(ISNA(VLOOKUP($A259,'[2]1516 Exp_Rev Access'!$F$7:$FS$306,12,FALSE)),"",VLOOKUP($A259,'[2]1516 Exp_Rev Access'!$F$7:$FS$306,12,FALSE))</f>
        <v>0</v>
      </c>
      <c r="U259" s="99">
        <f>IF(ISNA(VLOOKUP($A259,'[2]1516 Exp_Rev Access'!$F$7:$FS$306,13,FALSE)),"",VLOOKUP($A259,'[2]1516 Exp_Rev Access'!$F$7:$FS$306,13,FALSE))</f>
        <v>0</v>
      </c>
      <c r="V259" s="99">
        <f>IF(ISNA(VLOOKUP($A259,'[2]1516 Exp_Rev Access'!$F$7:$FS$306,14,FALSE)),"",VLOOKUP($A259,'[2]1516 Exp_Rev Access'!$F$7:$FS$306,14,FALSE))</f>
        <v>0</v>
      </c>
      <c r="W259" s="99">
        <f>IF(ISNA(VLOOKUP($A259,'[2]1516 Exp_Rev Access'!$F$7:$FS$306,15,FALSE)),"",VLOOKUP($A259,'[2]1516 Exp_Rev Access'!$F$7:$FS$306,15,FALSE))</f>
        <v>0</v>
      </c>
      <c r="X259" s="99">
        <f>IF(ISNA(VLOOKUP($A259,'[2]1516 Exp_Rev Access'!$F$7:$FS$306,16,FALSE)),"",VLOOKUP($A259,'[2]1516 Exp_Rev Access'!$F$7:$FS$306,16,FALSE))</f>
        <v>1809.32</v>
      </c>
      <c r="Y259" s="99">
        <f>IF(ISNA(VLOOKUP($A259,'[2]1516 Exp_Rev Access'!$F$7:$FS$306,17,FALSE)),"",VLOOKUP($A259,'[2]1516 Exp_Rev Access'!$F$7:$FS$306,17,FALSE))</f>
        <v>0</v>
      </c>
      <c r="Z259" s="99">
        <f>IF(ISNA(VLOOKUP($A259,'[2]1516 Exp_Rev Access'!$F$7:$FS$306,18,FALSE)),"",VLOOKUP($A259,'[2]1516 Exp_Rev Access'!$F$7:$FS$306,18,FALSE))</f>
        <v>0</v>
      </c>
      <c r="AA259" s="99">
        <f>IF(ISNA(VLOOKUP($A259,'[2]1516 Exp_Rev Access'!$F$7:$FS$306,19,FALSE)),"",VLOOKUP($A259,'[2]1516 Exp_Rev Access'!$F$7:$FS$306,19,FALSE))</f>
        <v>0</v>
      </c>
      <c r="AB259" s="99">
        <f>IF(ISNA(VLOOKUP($A259,'[2]1516 Exp_Rev Access'!$F$7:$FS$306,20,FALSE)),"",VLOOKUP($A259,'[2]1516 Exp_Rev Access'!$F$7:$FS$306,20,FALSE))</f>
        <v>331.82</v>
      </c>
      <c r="AC259" s="99">
        <f>IF(ISNA(VLOOKUP($A259,'[2]1516 Exp_Rev Access'!$F$7:$FS$306,21,FALSE)),"",VLOOKUP($A259,'[2]1516 Exp_Rev Access'!$F$7:$FS$306,21,FALSE))</f>
        <v>21614.240000000002</v>
      </c>
      <c r="AD259" s="99">
        <f>IF(ISNA(VLOOKUP($A259,'[2]1516 Exp_Rev Access'!$F$7:$FS$306,22,FALSE)),"",VLOOKUP($A259,'[2]1516 Exp_Rev Access'!$F$7:$FS$306,22,FALSE))</f>
        <v>4058.58</v>
      </c>
      <c r="AE259" s="99">
        <f>IF(ISNA(VLOOKUP($A259,'[2]1516 Exp_Rev Access'!$F$7:$FS$306,23,FALSE)),"",VLOOKUP($A259,'[2]1516 Exp_Rev Access'!$F$7:$FS$306,23,FALSE))</f>
        <v>0</v>
      </c>
      <c r="AF259" s="99">
        <f>IF(ISNA(VLOOKUP($A259,'[2]1516 Exp_Rev Access'!$F$7:$FS$306,24,FALSE)),"",VLOOKUP($A259,'[2]1516 Exp_Rev Access'!$F$7:$FS$306,24,FALSE))</f>
        <v>13862.1</v>
      </c>
      <c r="AG259" s="99">
        <f>IF(ISNA(VLOOKUP($A259,'[2]1516 Exp_Rev Access'!$F$7:$FS$306,25,FALSE)),"",VLOOKUP($A259,'[2]1516 Exp_Rev Access'!$F$7:$FS$306,25,FALSE))</f>
        <v>11718.4</v>
      </c>
      <c r="AH259" s="98">
        <f>IF(ISNA(VLOOKUP($A259,'[2]1516 Exp_Rev Access'!$F$7:$FS$306,26,FALSE)),"",VLOOKUP($A259,'[2]1516 Exp_Rev Access'!$F$7:$FS$306,26,FALSE))</f>
        <v>816.04</v>
      </c>
      <c r="AI259" s="98">
        <f>IF(ISNA(VLOOKUP($A259,'[2]1516 Exp_Rev Access'!$F$7:$FS$306,27,FALSE)),"",VLOOKUP($A259,'[2]1516 Exp_Rev Access'!$F$7:$FS$306,27,FALSE))</f>
        <v>0</v>
      </c>
      <c r="AJ259" s="98">
        <f>IF(ISNA(VLOOKUP($A259,'[2]1516 Exp_Rev Access'!$F$7:$FS$306,28,FALSE)),"",VLOOKUP($A259,'[2]1516 Exp_Rev Access'!$F$7:$FS$306,28,FALSE))</f>
        <v>919.77</v>
      </c>
      <c r="AK259" s="98">
        <f>IF(ISNA(VLOOKUP($A259,'[2]1516 Exp_Rev Access'!$F$7:$FS$306,29,FALSE)),"",VLOOKUP($A259,'[2]1516 Exp_Rev Access'!$F$7:$FS$306,29,FALSE))</f>
        <v>1762.86</v>
      </c>
      <c r="AL259" s="100">
        <f t="shared" si="307"/>
        <v>56998.13</v>
      </c>
      <c r="AM259" s="72">
        <f t="shared" si="308"/>
        <v>1.5259471749069897E-2</v>
      </c>
      <c r="AN259" s="94">
        <f t="shared" si="309"/>
        <v>202.61679286196724</v>
      </c>
      <c r="AO259" s="99">
        <f>IF(ISNA(VLOOKUP($A259,'[2]1516 Exp_Rev Access'!$F$7:$GB$306,30,FALSE)),"",VLOOKUP($A259,'[2]1516 Exp_Rev Access'!$F$7:$FS$306,30,FALSE))</f>
        <v>2115268</v>
      </c>
      <c r="AP259" s="99">
        <f>IF(ISNA(VLOOKUP($A259,'[2]1516 Exp_Rev Access'!$F$7:$GB$306,31,FALSE)),"",VLOOKUP($A259,'[2]1516 Exp_Rev Access'!$F$7:$FS$306,31,FALSE))</f>
        <v>29934.07</v>
      </c>
      <c r="AQ259" s="99">
        <f>IF(ISNA(VLOOKUP($A259,'[2]1516 Exp_Rev Access'!$F$7:$GB$306,32,FALSE)),"",VLOOKUP($A259,'[2]1516 Exp_Rev Access'!$F$7:$FS$306,32,FALSE))</f>
        <v>0</v>
      </c>
      <c r="AR259" s="99">
        <f>IF(ISNA(VLOOKUP($A259,'[2]1516 Exp_Rev Access'!$F$7:$GB$306,33,FALSE)),"",VLOOKUP($A259,'[2]1516 Exp_Rev Access'!$F$7:$FS$306,33,FALSE))</f>
        <v>260744.62</v>
      </c>
      <c r="AS259" s="99">
        <f>IF(ISNA(VLOOKUP($A259,'[2]1516 Exp_Rev Access'!$F$7:$GB$306,34,FALSE)),"",VLOOKUP($A259,'[2]1516 Exp_Rev Access'!$F$7:$FS$306,34,FALSE))</f>
        <v>0</v>
      </c>
      <c r="AT259" s="101">
        <f t="shared" si="310"/>
        <v>2405946.69</v>
      </c>
      <c r="AU259" s="72">
        <f t="shared" si="311"/>
        <v>0.64411719377150145</v>
      </c>
      <c r="AV259" s="94">
        <f t="shared" si="312"/>
        <v>8552.6525541217889</v>
      </c>
      <c r="AW259" s="99">
        <f>IF(ISNA(VLOOKUP($A259,'[2]1516 Exp_Rev Access'!$F$7:$GB$306,35,FALSE)),"",VLOOKUP($A259,'[2]1516 Exp_Rev Access'!$F$7:$GB$306,35,FALSE))</f>
        <v>9000</v>
      </c>
      <c r="AX259" s="99">
        <f>IF(ISNA(VLOOKUP($A259,'[2]1516 Exp_Rev Access'!$F$7:$GB$306,36,FALSE)),"",VLOOKUP($A259,'[2]1516 Exp_Rev Access'!$F$7:$GB$306,36,FALSE))</f>
        <v>194897.96</v>
      </c>
      <c r="AY259" s="99">
        <f>IF(ISNA(VLOOKUP($A259,'[2]1516 Exp_Rev Access'!$F$7:$GB$306,37,FALSE)),"",VLOOKUP($A259,'[2]1516 Exp_Rev Access'!$F$7:$GB$306,37,FALSE))</f>
        <v>0</v>
      </c>
      <c r="AZ259" s="99">
        <f>IF(ISNA(VLOOKUP($A259,'[2]1516 Exp_Rev Access'!$F$7:$GB$306,38,FALSE)),"",VLOOKUP($A259,'[2]1516 Exp_Rev Access'!$F$7:$GB$306,38,FALSE))</f>
        <v>0</v>
      </c>
      <c r="BA259" s="99">
        <f>IF(ISNA(VLOOKUP($A259,'[2]1516 Exp_Rev Access'!$F$7:$GB$306,39,FALSE)),"",VLOOKUP($A259,'[2]1516 Exp_Rev Access'!$F$7:$GB$306,39,FALSE))</f>
        <v>0</v>
      </c>
      <c r="BB259" s="99">
        <f>IF(ISNA(VLOOKUP($A259,'[2]1516 Exp_Rev Access'!$F$7:$GB$306,40,FALSE)),"",VLOOKUP($A259,'[2]1516 Exp_Rev Access'!$F$7:$GB$306,40,FALSE))</f>
        <v>58134.01</v>
      </c>
      <c r="BC259" s="99">
        <f>IF(ISNA(VLOOKUP($A259,'[2]1516 Exp_Rev Access'!$F$7:$GB$306,41,FALSE)),"",VLOOKUP($A259,'[2]1516 Exp_Rev Access'!$F$7:$GB$306,41,FALSE))</f>
        <v>0</v>
      </c>
      <c r="BD259" s="99">
        <f>IF(ISNA(VLOOKUP($A259,'[2]1516 Exp_Rev Access'!$F$7:$GB$306,42,FALSE)),"",VLOOKUP($A259,'[2]1516 Exp_Rev Access'!$F$7:$GB$306,42,FALSE))</f>
        <v>14002.69</v>
      </c>
      <c r="BE259" s="99">
        <f>IF(ISNA(VLOOKUP($A259,'[2]1516 Exp_Rev Access'!$F$7:$GB$306,43,FALSE)),"",VLOOKUP($A259,'[2]1516 Exp_Rev Access'!$F$7:$GB$306,43,FALSE))</f>
        <v>0</v>
      </c>
      <c r="BF259" s="99">
        <f>IF(ISNA(VLOOKUP($A259,'[2]1516 Exp_Rev Access'!$F$7:$GB$306,44,FALSE)),"",VLOOKUP($A259,'[2]1516 Exp_Rev Access'!$F$7:$GB$306,44,FALSE))</f>
        <v>0</v>
      </c>
      <c r="BG259" s="99">
        <f>IF(ISNA(VLOOKUP($A259,'[2]1516 Exp_Rev Access'!$F$7:$GB$306,45,FALSE)),"",VLOOKUP($A259,'[2]1516 Exp_Rev Access'!$F$7:$GB$306,45,FALSE))</f>
        <v>685.42</v>
      </c>
      <c r="BH259" s="99">
        <f>IF(ISNA(VLOOKUP($A259,'[2]1516 Exp_Rev Access'!$F$7:$GB$306,46,FALSE)),"",VLOOKUP($A259,'[2]1516 Exp_Rev Access'!$F$7:$GB$306,46,FALSE))</f>
        <v>0</v>
      </c>
      <c r="BI259" s="99">
        <f>IF(ISNA(VLOOKUP($A259,'[2]1516 Exp_Rev Access'!$F$7:$GB$306,47,FALSE)),"",VLOOKUP($A259,'[2]1516 Exp_Rev Access'!$F$7:$GB$306,47,FALSE))</f>
        <v>1250.17</v>
      </c>
      <c r="BJ259" s="99">
        <f>IF(ISNA(VLOOKUP($A259,'[2]1516 Exp_Rev Access'!$F$7:$GB$306,48,FALSE)),"",VLOOKUP($A259,'[2]1516 Exp_Rev Access'!$F$7:$GB$306,48,FALSE))</f>
        <v>91091.47</v>
      </c>
      <c r="BK259" s="99">
        <f>IF(ISNA(VLOOKUP($A259,'[2]1516 Exp_Rev Access'!$F$7:$GB$306,49,FALSE)),"",VLOOKUP($A259,'[2]1516 Exp_Rev Access'!$F$7:$GB$306,49,FALSE))</f>
        <v>0</v>
      </c>
      <c r="BL259" s="99">
        <f>IF(ISNA(VLOOKUP($A259,'[2]1516 Exp_Rev Access'!$F$7:$GB$306,50,FALSE)),"",VLOOKUP($A259,'[2]1516 Exp_Rev Access'!$F$7:$GB$306,50,FALSE))</f>
        <v>0</v>
      </c>
      <c r="BM259" s="99">
        <f>IF(ISNA(VLOOKUP($A259,'[2]1516 Exp_Rev Access'!$F$7:$GB$306,51,FALSE)),"",VLOOKUP($A259,'[2]1516 Exp_Rev Access'!$F$7:$GB$306,51,FALSE))</f>
        <v>0</v>
      </c>
      <c r="BN259" s="99">
        <f>IF(ISNA(VLOOKUP($A259,'[2]1516 Exp_Rev Access'!$F$7:$GB$306,52,FALSE)),"",VLOOKUP($A259,'[2]1516 Exp_Rev Access'!$F$7:$GB$306,52,FALSE))</f>
        <v>0</v>
      </c>
      <c r="BO259" s="99">
        <f>IF(ISNA(VLOOKUP($A259,'[2]1516 Exp_Rev Access'!$F$7:$GB$306,53,FALSE)),"",VLOOKUP($A259,'[2]1516 Exp_Rev Access'!$F$7:$GB$306,53,FALSE))</f>
        <v>0</v>
      </c>
      <c r="BP259" s="99">
        <f>IF(ISNA(VLOOKUP($A259,'[2]1516 Exp_Rev Access'!$F$7:$GB$306,54,FALSE)),"",VLOOKUP($A259,'[2]1516 Exp_Rev Access'!$F$7:$GB$306,54,FALSE))</f>
        <v>71927.02</v>
      </c>
      <c r="BQ259" s="99">
        <f>IF(ISNA(VLOOKUP($A259,'[2]1516 Exp_Rev Access'!$F$7:$GB$306,55,FALSE)),"",VLOOKUP($A259,'[2]1516 Exp_Rev Access'!$F$7:$GB$306,55,FALSE))</f>
        <v>0</v>
      </c>
      <c r="BR259" s="99">
        <f>IF(ISNA(VLOOKUP($A259,'[2]1516 Exp_Rev Access'!$F$7:$GB$306,56,FALSE)),"",VLOOKUP($A259,'[2]1516 Exp_Rev Access'!$F$7:$GB$306,56,FALSE))</f>
        <v>0</v>
      </c>
      <c r="BS259" s="99">
        <f>IF(ISNA(VLOOKUP($A259,'[2]1516 Exp_Rev Access'!$F$7:$GB$306,57,FALSE)),"",VLOOKUP($A259,'[2]1516 Exp_Rev Access'!$F$7:$GB$306,57,FALSE))</f>
        <v>0</v>
      </c>
      <c r="BT259" s="99">
        <f>IF(ISNA(VLOOKUP($A259,'[2]1516 Exp_Rev Access'!$F$7:$GB$306,58,FALSE)),"",VLOOKUP($A259,'[2]1516 Exp_Rev Access'!$F$7:$GB$306,58,FALSE))</f>
        <v>0</v>
      </c>
      <c r="BU259" s="102">
        <f t="shared" si="313"/>
        <v>440988.74</v>
      </c>
      <c r="BV259" s="72">
        <f t="shared" si="314"/>
        <v>0.11806098234605118</v>
      </c>
      <c r="BW259" s="94">
        <f t="shared" si="315"/>
        <v>1567.6255376630766</v>
      </c>
      <c r="BX259" s="99">
        <f>IF(ISNA(VLOOKUP($A259,'[2]1516 Exp_Rev Access'!$F$7:$GB$306,59,FALSE)),"",VLOOKUP($A259,'[2]1516 Exp_Rev Access'!$F$7:$GB$306,59,FALSE))</f>
        <v>0</v>
      </c>
      <c r="BY259" s="99">
        <f>IF(ISNA(VLOOKUP($A259,'[2]1516 Exp_Rev Access'!$F$7:$GB$306,60,FALSE)),"",VLOOKUP($A259,'[2]1516 Exp_Rev Access'!$F$7:$GB$306,60,FALSE))</f>
        <v>0</v>
      </c>
      <c r="BZ259" s="99">
        <f>IF(ISNA(VLOOKUP($A259,'[2]1516 Exp_Rev Access'!$F$7:$GB$306,61,FALSE)),"",VLOOKUP($A259,'[2]1516 Exp_Rev Access'!$F$7:$GB$306,61,FALSE))</f>
        <v>0</v>
      </c>
      <c r="CA259" s="99">
        <f>IF(ISNA(VLOOKUP($A259,'[2]1516 Exp_Rev Access'!$F$7:$GB$306,62,FALSE)),"",VLOOKUP($A259,'[2]1516 Exp_Rev Access'!$F$7:$GB$306,62,FALSE))</f>
        <v>0</v>
      </c>
      <c r="CB259" s="99">
        <f>IF(ISNA(VLOOKUP($A259,'[2]1516 Exp_Rev Access'!$F$7:$GB$306,63,FALSE)),"",VLOOKUP($A259,'[2]1516 Exp_Rev Access'!$F$7:$GB$306,63,FALSE))</f>
        <v>12158.71</v>
      </c>
      <c r="CC259" s="99">
        <f>IF(ISNA(VLOOKUP($A259,'[2]1516 Exp_Rev Access'!$F$7:$GB$306,64,FALSE)),"",VLOOKUP($A259,'[2]1516 Exp_Rev Access'!$F$7:$GB$306,64,FALSE))</f>
        <v>0</v>
      </c>
      <c r="CD259" s="101">
        <f t="shared" si="316"/>
        <v>12158.71</v>
      </c>
      <c r="CE259" s="72">
        <f t="shared" si="327"/>
        <v>3.2551154178239467E-3</v>
      </c>
      <c r="CF259" s="103">
        <f t="shared" si="328"/>
        <v>43.221748249262383</v>
      </c>
      <c r="CG259" s="99">
        <f>IF(ISNA(VLOOKUP($A259,'[2]1516 Exp_Rev Access'!$F$7:$GB$306,65,FALSE)),"",VLOOKUP($A259,'[2]1516 Exp_Rev Access'!$F$7:$GB$306,65,FALSE))</f>
        <v>0</v>
      </c>
      <c r="CH259" s="99">
        <f>IF(ISNA(VLOOKUP($A259,'[2]1516 Exp_Rev Access'!$F$7:$GB$306,66,FALSE)),"",VLOOKUP($A259,'[2]1516 Exp_Rev Access'!$F$7:$GB$306,66,FALSE))</f>
        <v>0</v>
      </c>
      <c r="CI259" s="99">
        <f>IF(ISNA(VLOOKUP($A259,'[2]1516 Exp_Rev Access'!$F$7:$GB$306,67,FALSE)),"",VLOOKUP($A259,'[2]1516 Exp_Rev Access'!$F$7:$GB$306,67,FALSE))</f>
        <v>0</v>
      </c>
      <c r="CJ259" s="99">
        <f>IF(ISNA(VLOOKUP($A259,'[2]1516 Exp_Rev Access'!$F$7:$GB$306,68,FALSE)),"",VLOOKUP($A259,'[2]1516 Exp_Rev Access'!$F$7:$GB$306,68,FALSE))</f>
        <v>0</v>
      </c>
      <c r="CK259" s="99">
        <f>IF(ISNA(VLOOKUP($A259,'[2]1516 Exp_Rev Access'!$F$7:$GB$306,69,FALSE)),"",VLOOKUP($A259,'[2]1516 Exp_Rev Access'!$F$7:$GB$306,69,FALSE))</f>
        <v>0</v>
      </c>
      <c r="CL259" s="99">
        <f>IF(ISNA(VLOOKUP($A259,'[2]1516 Exp_Rev Access'!$F$7:$GB$306,70,FALSE)),"",VLOOKUP($A259,'[2]1516 Exp_Rev Access'!$F$7:$GB$306,70,FALSE))</f>
        <v>0</v>
      </c>
      <c r="CM259" s="99">
        <f>IF(ISNA(VLOOKUP($A259,'[2]1516 Exp_Rev Access'!$F$7:$GB$306,71,FALSE)),"",VLOOKUP($A259,'[2]1516 Exp_Rev Access'!$F$7:$GB$306,71,FALSE))</f>
        <v>0</v>
      </c>
      <c r="CN259" s="99">
        <f>IF(ISNA(VLOOKUP($A259,'[2]1516 Exp_Rev Access'!$F$7:$GB$306,72,FALSE)),"",VLOOKUP($A259,'[2]1516 Exp_Rev Access'!$F$7:$GB$306,72,FALSE))</f>
        <v>0</v>
      </c>
      <c r="CO259" s="99">
        <f>IF(ISNA(VLOOKUP($A259,'[2]1516 Exp_Rev Access'!$F$7:$GB$306,73,FALSE)),"",VLOOKUP($A259,'[2]1516 Exp_Rev Access'!$F$7:$GB$306,73,FALSE))</f>
        <v>0</v>
      </c>
      <c r="CP259" s="99">
        <f>IF(ISNA(VLOOKUP($A259,'[2]1516 Exp_Rev Access'!$F$7:$GB$306,74,FALSE)),"",VLOOKUP($A259,'[2]1516 Exp_Rev Access'!$F$7:$GB$306,74,FALSE))</f>
        <v>51396.52</v>
      </c>
      <c r="CQ259" s="99">
        <f>IF(ISNA(VLOOKUP($A259,'[2]1516 Exp_Rev Access'!$F$7:$GB$306,75,FALSE)),"",VLOOKUP($A259,'[2]1516 Exp_Rev Access'!$F$7:$GB$306,75,FALSE))</f>
        <v>0</v>
      </c>
      <c r="CR259" s="99">
        <f>IF(ISNA(VLOOKUP($A259,'[2]1516 Exp_Rev Access'!$F$7:$GB$306,76,FALSE)),"",VLOOKUP($A259,'[2]1516 Exp_Rev Access'!$F$7:$GB$306,76,FALSE))</f>
        <v>0</v>
      </c>
      <c r="CS259" s="99">
        <f>IF(ISNA(VLOOKUP($A259,'[2]1516 Exp_Rev Access'!$F$7:$GB$306,77,FALSE)),"",VLOOKUP($A259,'[2]1516 Exp_Rev Access'!$F$7:$GB$306,77,FALSE))</f>
        <v>0</v>
      </c>
      <c r="CT259" s="99">
        <f>IF(ISNA(VLOOKUP($A259,'[2]1516 Exp_Rev Access'!$F$7:$GB$306,78,FALSE)),"",VLOOKUP($A259,'[2]1516 Exp_Rev Access'!$F$7:$GB$306,78,FALSE))</f>
        <v>173656.28</v>
      </c>
      <c r="CU259" s="99">
        <f>IF(ISNA(VLOOKUP($A259,'[2]1516 Exp_Rev Access'!$F$7:$GB$306,79,FALSE)),"",VLOOKUP($A259,'[2]1516 Exp_Rev Access'!$F$7:$GB$306,79,FALSE))</f>
        <v>15777.52</v>
      </c>
      <c r="CV259" s="99">
        <f>IF(ISNA(VLOOKUP($A259,'[2]1516 Exp_Rev Access'!$F$7:$GB$306,80,FALSE)),"",VLOOKUP($A259,'[2]1516 Exp_Rev Access'!$F$7:$GB$306,80,FALSE))</f>
        <v>0</v>
      </c>
      <c r="CW259" s="99">
        <f>IF(ISNA(VLOOKUP($A259,'[2]1516 Exp_Rev Access'!$F$7:$GB$306,81,FALSE)),"",VLOOKUP($A259,'[2]1516 Exp_Rev Access'!$F$7:$GB$306,81,FALSE))</f>
        <v>0</v>
      </c>
      <c r="CX259" s="99">
        <f>IF(ISNA(VLOOKUP($A259,'[2]1516 Exp_Rev Access'!$F$7:$GB$306,82,FALSE)),"",VLOOKUP($A259,'[2]1516 Exp_Rev Access'!$F$7:$GB$306,82,FALSE))</f>
        <v>0</v>
      </c>
      <c r="CY259" s="99">
        <f>IF(ISNA(VLOOKUP($A259,'[2]1516 Exp_Rev Access'!$F$7:$GB$306,83,FALSE)),"",VLOOKUP($A259,'[2]1516 Exp_Rev Access'!$F$7:$GB$306,83,FALSE))</f>
        <v>0</v>
      </c>
      <c r="CZ259" s="99">
        <f>IF(ISNA(VLOOKUP($A259,'[2]1516 Exp_Rev Access'!$F$7:$GB$306,84,FALSE)),"",VLOOKUP($A259,'[2]1516 Exp_Rev Access'!$F$7:$GB$306,84,FALSE))</f>
        <v>0</v>
      </c>
      <c r="DA259" s="99">
        <f>IF(ISNA(VLOOKUP($A259,'[2]1516 Exp_Rev Access'!$F$7:$GB$306,85,FALSE)),"",VLOOKUP($A259,'[2]1516 Exp_Rev Access'!$F$7:$GB$306,85,FALSE))</f>
        <v>0</v>
      </c>
      <c r="DB259" s="99">
        <f>IF(ISNA(VLOOKUP($A259,'[2]1516 Exp_Rev Access'!$F$7:$GB$306,86,FALSE)),"",VLOOKUP($A259,'[2]1516 Exp_Rev Access'!$F$7:$GB$306,86,FALSE))</f>
        <v>0</v>
      </c>
      <c r="DC259" s="99">
        <f>IF(ISNA(VLOOKUP($A259,'[2]1516 Exp_Rev Access'!$F$7:$GB$306,87,FALSE)),"",VLOOKUP($A259,'[2]1516 Exp_Rev Access'!$F$7:$GB$306,87,FALSE))</f>
        <v>0</v>
      </c>
      <c r="DD259" s="99">
        <f>IF(ISNA(VLOOKUP($A259,'[2]1516 Exp_Rev Access'!$F$7:$GB$306,88,FALSE)),"",VLOOKUP($A259,'[2]1516 Exp_Rev Access'!$F$7:$GB$306,88,FALSE))</f>
        <v>0</v>
      </c>
      <c r="DE259" s="99">
        <f>IF(ISNA(VLOOKUP($A259,'[2]1516 Exp_Rev Access'!$F$7:$GB$306,89,FALSE)),"",VLOOKUP($A259,'[2]1516 Exp_Rev Access'!$F$7:$GB$306,89,FALSE))</f>
        <v>0</v>
      </c>
      <c r="DF259" s="99">
        <f>IF(ISNA(VLOOKUP($A259,'[2]1516 Exp_Rev Access'!$F$7:$GB$306,90,FALSE)),"",VLOOKUP($A259,'[2]1516 Exp_Rev Access'!$F$7:$GB$306,90,FALSE))</f>
        <v>0</v>
      </c>
      <c r="DG259" s="99">
        <f>IF(ISNA(VLOOKUP($A259,'[2]1516 Exp_Rev Access'!$F$7:$GB$306,91,FALSE)),"",VLOOKUP($A259,'[2]1516 Exp_Rev Access'!$F$7:$GB$306,91,FALSE))</f>
        <v>1047.45</v>
      </c>
      <c r="DH259" s="99">
        <f>IF(ISNA(VLOOKUP($A259,'[2]1516 Exp_Rev Access'!$F$7:$GB$306,92,FALSE)),"",VLOOKUP($A259,'[2]1516 Exp_Rev Access'!$F$7:$GB$306,92,FALSE))</f>
        <v>52132.43</v>
      </c>
      <c r="DI259" s="99">
        <f>IF(ISNA(VLOOKUP($A259,'[2]1516 Exp_Rev Access'!$F$7:$GB$306,93,FALSE)),"",VLOOKUP($A259,'[2]1516 Exp_Rev Access'!$F$7:$GB$306,93,FALSE))</f>
        <v>0</v>
      </c>
      <c r="DJ259" s="99">
        <f>IF(ISNA(VLOOKUP($A259,'[2]1516 Exp_Rev Access'!$F$7:$GB$306,94,FALSE)),"",VLOOKUP($A259,'[2]1516 Exp_Rev Access'!$F$7:$GB$306,94,FALSE))</f>
        <v>0</v>
      </c>
      <c r="DK259" s="99">
        <f>IF(ISNA(VLOOKUP($A259,'[2]1516 Exp_Rev Access'!$F$7:$GB$306,95,FALSE)),"",VLOOKUP($A259,'[2]1516 Exp_Rev Access'!$F$7:$GB$306,95,FALSE))</f>
        <v>0</v>
      </c>
      <c r="DL259" s="99">
        <f>IF(ISNA(VLOOKUP($A259,'[2]1516 Exp_Rev Access'!$F$7:$GB$306,96,FALSE)),"",VLOOKUP($A259,'[2]1516 Exp_Rev Access'!$F$7:$GB$306,96,FALSE))</f>
        <v>0</v>
      </c>
      <c r="DM259" s="99">
        <f>IF(ISNA(VLOOKUP($A259,'[2]1516 Exp_Rev Access'!$F$7:$GB$306,97,FALSE)),"",VLOOKUP($A259,'[2]1516 Exp_Rev Access'!$F$7:$GB$306,97,FALSE))</f>
        <v>0</v>
      </c>
      <c r="DN259" s="99">
        <f>IF(ISNA(VLOOKUP($A259,'[2]1516 Exp_Rev Access'!$F$7:$GB$306,98,FALSE)),"",VLOOKUP($A259,'[2]1516 Exp_Rev Access'!$F$7:$GB$306,98,FALSE))</f>
        <v>0</v>
      </c>
      <c r="DO259" s="99">
        <f>IF(ISNA(VLOOKUP($A259,'[2]1516 Exp_Rev Access'!$F$7:$GB$306,99,FALSE)),"",VLOOKUP($A259,'[2]1516 Exp_Rev Access'!$F$7:$GB$306,99,FALSE))</f>
        <v>0</v>
      </c>
      <c r="DP259" s="99">
        <f>IF(ISNA(VLOOKUP($A259,'[2]1516 Exp_Rev Access'!$F$7:$GB$306,100,FALSE)),"",VLOOKUP($A259,'[2]1516 Exp_Rev Access'!$F$7:$GB$306,100,FALSE))</f>
        <v>0</v>
      </c>
      <c r="DQ259" s="99">
        <f>IF(ISNA(VLOOKUP($A259,'[2]1516 Exp_Rev Access'!$F$7:$GB$306,101,FALSE)),"",VLOOKUP($A259,'[2]1516 Exp_Rev Access'!$F$7:$GB$306,101,FALSE))</f>
        <v>0</v>
      </c>
      <c r="DR259" s="99">
        <f>IF(ISNA(VLOOKUP($A259,'[2]1516 Exp_Rev Access'!$F$7:$GB$306,102,FALSE)),"",VLOOKUP($A259,'[2]1516 Exp_Rev Access'!$F$7:$GB$306,102,FALSE))</f>
        <v>0</v>
      </c>
      <c r="DS259" s="99">
        <f>IF(ISNA(VLOOKUP($A259,'[2]1516 Exp_Rev Access'!$F$7:$GB$306,103,FALSE)),"",VLOOKUP($A259,'[2]1516 Exp_Rev Access'!$F$7:$GB$306,103,FALSE))</f>
        <v>0</v>
      </c>
      <c r="DT259" s="99">
        <f>IF(ISNA(VLOOKUP($A259,'[2]1516 Exp_Rev Access'!$F$7:$GB$306,104,FALSE)),"",VLOOKUP($A259,'[2]1516 Exp_Rev Access'!$F$7:$GB$306,104,FALSE))</f>
        <v>0</v>
      </c>
      <c r="DU259" s="99">
        <f>IF(ISNA(VLOOKUP($A259,'[2]1516 Exp_Rev Access'!$F$7:$GB$306,105,FALSE)),"",VLOOKUP($A259,'[2]1516 Exp_Rev Access'!$F$7:$GB$306,105,FALSE))</f>
        <v>0</v>
      </c>
      <c r="DV259" s="99">
        <f>IF(ISNA(VLOOKUP($A259,'[2]1516 Exp_Rev Access'!$F$7:$GB$306,106,FALSE)),"",VLOOKUP($A259,'[2]1516 Exp_Rev Access'!$F$7:$GB$306,106,FALSE))</f>
        <v>0</v>
      </c>
      <c r="DW259" s="99">
        <f>IF(ISNA(VLOOKUP($A259,'[2]1516 Exp_Rev Access'!$F$7:$GB$306,107,FALSE)),"",VLOOKUP($A259,'[2]1516 Exp_Rev Access'!$F$7:$GB$306,107,FALSE))</f>
        <v>0</v>
      </c>
      <c r="DX259" s="99">
        <f>IF(ISNA(VLOOKUP($A259,'[2]1516 Exp_Rev Access'!$F$7:$GB$306,108,FALSE)),"",VLOOKUP($A259,'[2]1516 Exp_Rev Access'!$F$7:$GB$306,108,FALSE))</f>
        <v>18847</v>
      </c>
      <c r="DY259" s="99">
        <f>IF(ISNA(VLOOKUP($A259,'[2]1516 Exp_Rev Access'!$F$7:$GB$306,109,FALSE)),"",VLOOKUP($A259,'[2]1516 Exp_Rev Access'!$F$7:$GB$306,109,FALSE))</f>
        <v>0</v>
      </c>
      <c r="DZ259" s="99">
        <f>IF(ISNA(VLOOKUP($A259,'[2]1516 Exp_Rev Access'!$F$7:$GB$306,110,FALSE)),"",VLOOKUP($A259,'[2]1516 Exp_Rev Access'!$F$7:$GB$306,110,FALSE))</f>
        <v>0</v>
      </c>
      <c r="EA259" s="99">
        <f>IF(ISNA(VLOOKUP($A259,'[2]1516 Exp_Rev Access'!$F$7:$GB$306,111,FALSE)),"",VLOOKUP($A259,'[2]1516 Exp_Rev Access'!$F$7:$GB$306,111,FALSE))</f>
        <v>0</v>
      </c>
      <c r="EB259" s="99">
        <f>IF(ISNA(VLOOKUP($A259,'[2]1516 Exp_Rev Access'!$F$7:$GB$306,112,FALSE)),"",VLOOKUP($A259,'[2]1516 Exp_Rev Access'!$F$7:$GB$306,112,FALSE))</f>
        <v>0</v>
      </c>
      <c r="EC259" s="99">
        <f>IF(ISNA(VLOOKUP($A259,'[2]1516 Exp_Rev Access'!$F$7:$GB$306,113,FALSE)),"",VLOOKUP($A259,'[2]1516 Exp_Rev Access'!$F$7:$GB$306,113,FALSE))</f>
        <v>0</v>
      </c>
      <c r="ED259" s="99">
        <f>IF(ISNA(VLOOKUP($A259,'[2]1516 Exp_Rev Access'!$F$7:$GB$306,114,FALSE)),"",VLOOKUP($A259,'[2]1516 Exp_Rev Access'!$F$7:$GB$306,114,FALSE))</f>
        <v>0</v>
      </c>
      <c r="EE259" s="99">
        <f>IF(ISNA(VLOOKUP($A259,'[2]1516 Exp_Rev Access'!$F$7:$GB$306,115,FALSE)),"",VLOOKUP($A259,'[2]1516 Exp_Rev Access'!$F$7:$GB$306,115,FALSE))</f>
        <v>0</v>
      </c>
      <c r="EF259" s="99">
        <f>IF(ISNA(VLOOKUP($A259,'[2]1516 Exp_Rev Access'!$F$7:$GB$306,116,FALSE)),"",VLOOKUP($A259,'[2]1516 Exp_Rev Access'!$F$7:$GB$306,116,FALSE))</f>
        <v>0</v>
      </c>
      <c r="EG259" s="99">
        <f>IF(ISNA(VLOOKUP($A259,'[2]1516 Exp_Rev Access'!$F$7:$GB$306,117,FALSE)),"",VLOOKUP($A259,'[2]1516 Exp_Rev Access'!$F$7:$GB$306,117,FALSE))</f>
        <v>0</v>
      </c>
      <c r="EH259" s="99">
        <f>IF(ISNA(VLOOKUP($A259,'[2]1516 Exp_Rev Access'!$F$7:$GB$306,118,FALSE)),"",VLOOKUP($A259,'[2]1516 Exp_Rev Access'!$F$7:$GB$306,118,FALSE))</f>
        <v>0</v>
      </c>
      <c r="EI259" s="99">
        <f>IF(ISNA(VLOOKUP($A259,'[2]1516 Exp_Rev Access'!$F$7:$GB$306,119,FALSE)),"",VLOOKUP($A259,'[2]1516 Exp_Rev Access'!$F$7:$GB$306,119,FALSE))</f>
        <v>0</v>
      </c>
      <c r="EJ259" s="99">
        <f>IF(ISNA(VLOOKUP($A259,'[2]1516 Exp_Rev Access'!$F$7:$GB$306,120,FALSE)),"",VLOOKUP($A259,'[2]1516 Exp_Rev Access'!$F$7:$GB$306,120,FALSE))</f>
        <v>0</v>
      </c>
      <c r="EK259" s="99">
        <f>IF(ISNA(VLOOKUP($A259,'[2]1516 Exp_Rev Access'!$F$7:$GB$306,121,FALSE)),"",VLOOKUP($A259,'[2]1516 Exp_Rev Access'!$F$7:$GB$306,121,FALSE))</f>
        <v>0</v>
      </c>
      <c r="EL259" s="99">
        <f>IF(ISNA(VLOOKUP($A259,'[2]1516 Exp_Rev Access'!$F$7:$GB$306,122,FALSE)),"",VLOOKUP($A259,'[2]1516 Exp_Rev Access'!$F$7:$GB$306,122,FALSE))</f>
        <v>0</v>
      </c>
      <c r="EM259" s="99">
        <f>IF(ISNA(VLOOKUP($A259,'[2]1516 Exp_Rev Access'!$F$7:$GB$306,123,FALSE)),"",VLOOKUP($A259,'[2]1516 Exp_Rev Access'!$F$7:$GB$306,123,FALSE))</f>
        <v>0</v>
      </c>
      <c r="EN259" s="99">
        <f>IF(ISNA(VLOOKUP($A259,'[2]1516 Exp_Rev Access'!$F$7:$GB$306,124,FALSE)),"",VLOOKUP($A259,'[2]1516 Exp_Rev Access'!$F$7:$GB$306,124,FALSE))</f>
        <v>0</v>
      </c>
      <c r="EO259" s="99">
        <f>IF(ISNA(VLOOKUP($A259,'[2]1516 Exp_Rev Access'!$F$7:$GB$306,125,FALSE)),"",VLOOKUP($A259,'[2]1516 Exp_Rev Access'!$F$7:$GB$306,125,FALSE))</f>
        <v>0</v>
      </c>
      <c r="EP259" s="99">
        <f>IF(ISNA(VLOOKUP($A259,'[2]1516 Exp_Rev Access'!$F$7:$GB$306,126,FALSE)),"",VLOOKUP($A259,'[2]1516 Exp_Rev Access'!$F$7:$GB$306,126,FALSE))</f>
        <v>0</v>
      </c>
      <c r="EQ259" s="99">
        <f>IF(ISNA(VLOOKUP($A259,'[2]1516 Exp_Rev Access'!$F$7:$GB$306,127,FALSE)),"",VLOOKUP($A259,'[2]1516 Exp_Rev Access'!$F$7:$GB$306,127,FALSE))</f>
        <v>0</v>
      </c>
      <c r="ER259" s="99">
        <f>IF(ISNA(VLOOKUP($A259,'[2]1516 Exp_Rev Access'!$F$7:$GB$306,128,FALSE)),"",VLOOKUP($A259,'[2]1516 Exp_Rev Access'!$F$7:$GB$306,128,FALSE))</f>
        <v>0</v>
      </c>
      <c r="ES259" s="99">
        <f>IF(ISNA(VLOOKUP($A259,'[2]1516 Exp_Rev Access'!$F$7:$GB$306,129,FALSE)),"",VLOOKUP($A259,'[2]1516 Exp_Rev Access'!$F$7:$GB$306,129,FALSE))</f>
        <v>0</v>
      </c>
      <c r="ET259" s="99">
        <f>IF(ISNA(VLOOKUP($A259,'[2]1516 Exp_Rev Access'!$F$7:$GB$306,130,FALSE)),"",VLOOKUP($A259,'[2]1516 Exp_Rev Access'!$F$7:$GB$306,130,FALSE))</f>
        <v>0</v>
      </c>
      <c r="EU259" s="99">
        <f>IF(ISNA(VLOOKUP($A259,'[2]1516 Exp_Rev Access'!$F$7:$GB$306,131,FALSE)),"",VLOOKUP($A259,'[2]1516 Exp_Rev Access'!$F$7:$GB$306,131,FALSE))</f>
        <v>0</v>
      </c>
      <c r="EV259" s="99">
        <f>IF(ISNA(VLOOKUP($A259,'[2]1516 Exp_Rev Access'!$F$7:$GB$306,132,FALSE)),"",VLOOKUP($A259,'[2]1516 Exp_Rev Access'!$F$7:$GB$306,132,FALSE))</f>
        <v>0</v>
      </c>
      <c r="EW259" s="99">
        <f>IF(ISNA(VLOOKUP($A259,'[2]1516 Exp_Rev Access'!$F$7:$GB$306,133,FALSE)),"",VLOOKUP($A259,'[2]1516 Exp_Rev Access'!$F$7:$GB$306,133,FALSE))</f>
        <v>0</v>
      </c>
      <c r="EX259" s="99">
        <f>IF(ISNA(VLOOKUP($A259,'[2]1516 Exp_Rev Access'!$F$7:$GB$306,134,FALSE)),"",VLOOKUP($A259,'[2]1516 Exp_Rev Access'!$F$7:$GB$306,134,FALSE))</f>
        <v>0</v>
      </c>
      <c r="EY259" s="99">
        <f>IF(ISNA(VLOOKUP($A259,'[2]1516 Exp_Rev Access'!$F$7:$GB$306,135,FALSE)),"",VLOOKUP($A259,'[2]1516 Exp_Rev Access'!$F$7:$GB$306,135,FALSE))</f>
        <v>0</v>
      </c>
      <c r="EZ259" s="99">
        <f>IF(ISNA(VLOOKUP($A259,'[2]1516 Exp_Rev Access'!$F$7:$GB$306,136,FALSE)),"",VLOOKUP($A259,'[2]1516 Exp_Rev Access'!$F$7:$GB$306,136,FALSE))</f>
        <v>0</v>
      </c>
      <c r="FA259" s="99">
        <f>IF(ISNA(VLOOKUP($A259,'[2]1516 Exp_Rev Access'!$F$7:$GB$306,137,FALSE)),"",VLOOKUP($A259,'[2]1516 Exp_Rev Access'!$F$7:$GB$306,137,FALSE))</f>
        <v>0</v>
      </c>
      <c r="FB259" s="99">
        <f>IF(ISNA(VLOOKUP($A259,'[2]1516 Exp_Rev Access'!$F$7:$GB$306,138,FALSE)),"",VLOOKUP($A259,'[2]1516 Exp_Rev Access'!$F$7:$GB$306,138,FALSE))</f>
        <v>0</v>
      </c>
      <c r="FC259" s="99">
        <f>IF(ISNA(VLOOKUP($A259,'[2]1516 Exp_Rev Access'!$F$7:$GB$306,139,FALSE)),"",VLOOKUP($A259,'[2]1516 Exp_Rev Access'!$F$7:$GB$306,139,FALSE))</f>
        <v>0</v>
      </c>
      <c r="FD259" s="99">
        <f>IF(ISNA(VLOOKUP($A259,'[2]1516 Exp_Rev Access'!$F$7:$FS$306,140,FALSE)),"",VLOOKUP($A259,'[2]1516 Exp_Rev Access'!$F$7:$FS$306,140,FALSE))</f>
        <v>0</v>
      </c>
      <c r="FE259" s="99">
        <f>IF(ISNA(VLOOKUP($A259,'[2]1516 Exp_Rev Access'!$F$7:$FS$306,141,FALSE)),"",VLOOKUP($A259,'[2]1516 Exp_Rev Access'!$F$7:$FS$306,141,FALSE))</f>
        <v>0</v>
      </c>
      <c r="FF259" s="99">
        <f>IF(ISNA(VLOOKUP($A259,'[2]1516 Exp_Rev Access'!$F$7:$FS$306,142,FALSE)),"",VLOOKUP($A259,'[2]1516 Exp_Rev Access'!$F$7:$FS$306,142,FALSE))</f>
        <v>0</v>
      </c>
      <c r="FG259" s="99">
        <f>IF(ISNA(VLOOKUP($A259,'[2]1516 Exp_Rev Access'!$F$7:$FS$306,143,FALSE)),"",VLOOKUP($A259,'[2]1516 Exp_Rev Access'!$F$7:$FS$306,143,FALSE))</f>
        <v>0</v>
      </c>
      <c r="FH259" s="99">
        <f>IF(ISNA(VLOOKUP($A259,'[2]1516 Exp_Rev Access'!$F$7:$FS$306,144,FALSE)),"",VLOOKUP($A259,'[2]1516 Exp_Rev Access'!$F$7:$FS$306,144,FALSE))</f>
        <v>0</v>
      </c>
      <c r="FI259" s="99">
        <f>IF(ISNA(VLOOKUP($A259,'[2]1516 Exp_Rev Access'!$F$7:$FS$306,145,FALSE)),"",VLOOKUP($A259,'[2]1516 Exp_Rev Access'!$F$7:$FS$306,145,FALSE))</f>
        <v>0</v>
      </c>
      <c r="FJ259" s="99">
        <f>IF(ISNA(VLOOKUP($A259,'[2]1516 Exp_Rev Access'!$F$7:$FS$306,146,FALSE)),"",VLOOKUP($A259,'[2]1516 Exp_Rev Access'!$F$7:$FS$306,146,FALSE))</f>
        <v>0</v>
      </c>
      <c r="FK259" s="99">
        <f>IF(ISNA(VLOOKUP($A259,'[2]1516 Exp_Rev Access'!$F$7:$FS$306,147,FALSE)),"",VLOOKUP($A259,'[2]1516 Exp_Rev Access'!$F$7:$FS$306,147,FALSE))</f>
        <v>0</v>
      </c>
      <c r="FL259" s="99">
        <f>IF(ISNA(VLOOKUP($A259,'[2]1516 Exp_Rev Access'!$F$7:$FS$306,148,FALSE)),"",VLOOKUP($A259,'[2]1516 Exp_Rev Access'!$F$7:$FS$306,148,FALSE))</f>
        <v>0</v>
      </c>
      <c r="FM259" s="99">
        <f>IF(ISNA(VLOOKUP($A259,'[2]1516 Exp_Rev Access'!$F$7:$FS$306,149,FALSE)),"",VLOOKUP($A259,'[2]1516 Exp_Rev Access'!$F$7:$FS$306,149,FALSE))</f>
        <v>0</v>
      </c>
      <c r="FN259" s="99">
        <f>IF(ISNA(VLOOKUP($A259,'[2]1516 Exp_Rev Access'!$F$7:$FS$306,150,FALSE)),"",VLOOKUP($A259,'[2]1516 Exp_Rev Access'!$F$7:$FS$306,150,FALSE))</f>
        <v>0</v>
      </c>
      <c r="FO259" s="99">
        <f>IF(ISNA(VLOOKUP($A259,'[2]1516 Exp_Rev Access'!$F$7:$FS$306,151,FALSE)),"",VLOOKUP($A259,'[2]1516 Exp_Rev Access'!$F$7:$FS$306,151,FALSE))</f>
        <v>0</v>
      </c>
      <c r="FP259" s="99">
        <f>IF(ISNA(VLOOKUP($A259,'[2]1516 Exp_Rev Access'!$F$7:$FS$306,152,FALSE)),"",VLOOKUP($A259,'[2]1516 Exp_Rev Access'!$F$7:$FS$306,152,FALSE))</f>
        <v>0</v>
      </c>
      <c r="FQ259" s="99">
        <f>IF(ISNA(VLOOKUP($A259,'[2]1516 Exp_Rev Access'!$F$7:$FS$306,153,FALSE)),"",VLOOKUP($A259,'[2]1516 Exp_Rev Access'!$F$7:$FS$306,153,FALSE))</f>
        <v>3159.45</v>
      </c>
      <c r="FR259" s="101">
        <f t="shared" si="319"/>
        <v>316016.65000000002</v>
      </c>
      <c r="FS259" s="72">
        <f t="shared" si="320"/>
        <v>8.4603602660485694E-2</v>
      </c>
      <c r="FT259" s="94">
        <f t="shared" si="321"/>
        <v>1123.3751022004199</v>
      </c>
      <c r="FU259" s="99">
        <f>IF(ISNA(VLOOKUP($A259,'[2]1516 Exp_Rev Access'!$F$7:$GB$306,154,FALSE)),"",VLOOKUP($A259,'[2]1516 Exp_Rev Access'!$F$7:$GB$306,154,FALSE))</f>
        <v>0</v>
      </c>
      <c r="FV259" s="99">
        <f>IF(ISNA(VLOOKUP($A259,'[2]1516 Exp_Rev Access'!$F$7:$GB$306,155,FALSE)),"",VLOOKUP($A259,'[2]1516 Exp_Rev Access'!$F$7:$GB$306,155,FALSE))</f>
        <v>0</v>
      </c>
      <c r="FW259" s="99">
        <f>IF(ISNA(VLOOKUP($A259,'[2]1516 Exp_Rev Access'!$F$7:$GB$306,156,FALSE)),"",VLOOKUP($A259,'[2]1516 Exp_Rev Access'!$F$7:$GB$306,156,FALSE))</f>
        <v>0</v>
      </c>
      <c r="FX259" s="99">
        <f>IF(ISNA(VLOOKUP($A259,'[2]1516 Exp_Rev Access'!$F$7:$GB$306,157,FALSE)),"",VLOOKUP($A259,'[2]1516 Exp_Rev Access'!$F$7:$GB$306,157,FALSE))</f>
        <v>0</v>
      </c>
      <c r="FY259" s="99">
        <f>IF(ISNA(VLOOKUP($A259,'[2]1516 Exp_Rev Access'!$F$7:$GB$306,158,FALSE)),"",VLOOKUP($A259,'[2]1516 Exp_Rev Access'!$F$7:$GB$306,158,FALSE))</f>
        <v>0</v>
      </c>
      <c r="FZ259" s="99">
        <f>IF(ISNA(VLOOKUP($A259,'[2]1516 Exp_Rev Access'!$F$7:$GB$306,159,FALSE)),"",VLOOKUP($A259,'[2]1516 Exp_Rev Access'!$F$7:$GB$306,159,FALSE))</f>
        <v>0</v>
      </c>
      <c r="GA259" s="99">
        <f>IF(ISNA(VLOOKUP($A259,'[2]1516 Exp_Rev Access'!$F$7:$GB$306,160,FALSE)),"",VLOOKUP($A259,'[2]1516 Exp_Rev Access'!$F$7:$GB$306,160,FALSE))</f>
        <v>0</v>
      </c>
      <c r="GB259" s="99">
        <f>IF(ISNA(VLOOKUP($A259,'[2]1516 Exp_Rev Access'!$F$7:$GB$306,161,FALSE)),"",VLOOKUP($A259,'[2]1516 Exp_Rev Access'!$F$7:$GB$306,161,FALSE))</f>
        <v>0</v>
      </c>
      <c r="GC259" s="99">
        <f>IF(ISNA(VLOOKUP($A259,'[2]1516 Exp_Rev Access'!$F$7:$GB$306,162,FALSE)),"",VLOOKUP($A259,'[2]1516 Exp_Rev Access'!$F$7:$GB$306,162,FALSE))</f>
        <v>0</v>
      </c>
      <c r="GD259" s="99">
        <f>IF(ISNA(VLOOKUP($A259,'[2]1516 Exp_Rev Access'!$F$7:$GB$306,163,FALSE)),"",VLOOKUP($A259,'[2]1516 Exp_Rev Access'!$F$7:$GB$306,163,FALSE))</f>
        <v>0</v>
      </c>
      <c r="GE259" s="99">
        <f>IF(ISNA(VLOOKUP($A259,'[2]1516 Exp_Rev Access'!$F$7:$GB$306,164,FALSE)),"",VLOOKUP($A259,'[2]1516 Exp_Rev Access'!$F$7:$GB$306,164,FALSE))</f>
        <v>0</v>
      </c>
      <c r="GF259" s="99">
        <f>IF(ISNA(VLOOKUP($A259,'[2]1516 Exp_Rev Access'!$F$7:$GB$306,165,FALSE)),"",VLOOKUP($A259,'[2]1516 Exp_Rev Access'!$F$7:$GB$306,165,FALSE))</f>
        <v>0</v>
      </c>
      <c r="GG259" s="99">
        <f>IF(ISNA(VLOOKUP($A259,'[2]1516 Exp_Rev Access'!$F$7:$GB$306,166,FALSE)),"",VLOOKUP($A259,'[2]1516 Exp_Rev Access'!$F$7:$GB$306,166,FALSE))</f>
        <v>0</v>
      </c>
      <c r="GH259" s="99">
        <f>IF(ISNA(VLOOKUP($A259,'[2]1516 Exp_Rev Access'!$F$7:$GB$306,167,FALSE)),"",VLOOKUP($A259,'[2]1516 Exp_Rev Access'!$F$7:$GB$306,167,FALSE))</f>
        <v>0</v>
      </c>
      <c r="GI259" s="99">
        <f>IF(ISNA(VLOOKUP($A259,'[2]1516 Exp_Rev Access'!$F$7:$GB$306,168,FALSE)),"",VLOOKUP($A259,'[2]1516 Exp_Rev Access'!$F$7:$GB$306,168,FALSE))</f>
        <v>0</v>
      </c>
      <c r="GJ259" s="99">
        <f>IF(ISNA(VLOOKUP($A259,'[2]1516 Exp_Rev Access'!$F$7:$GB$306,169,FALSE)),"",VLOOKUP($A259,'[2]1516 Exp_Rev Access'!$F$7:$GB$306,169,FALSE))</f>
        <v>0</v>
      </c>
      <c r="GK259" s="99">
        <f>IF(ISNA(VLOOKUP($A259,'[2]1516 Exp_Rev Access'!$F$7:$GB$306,170,FALSE)),"",VLOOKUP($A259,'[2]1516 Exp_Rev Access'!$F$7:$GB$306,170,FALSE))</f>
        <v>0</v>
      </c>
      <c r="GL259" s="99">
        <f>IF(ISNA(VLOOKUP($A259,'[2]1516 Exp_Rev Access'!$F$7:$GB$306,171,FALSE)),"",VLOOKUP($A259,'[2]1516 Exp_Rev Access'!$F$7:$GB$306,171,FALSE))</f>
        <v>0</v>
      </c>
      <c r="GM259" s="99">
        <f>IF(ISNA(VLOOKUP($A259,'[2]1516 Exp_Rev Access'!$F$7:$GB$306,172,FALSE)),"",VLOOKUP($A259,'[2]1516 Exp_Rev Access'!$F$7:$GB$306,172,FALSE))</f>
        <v>0</v>
      </c>
      <c r="GN259" s="99">
        <f>IF(ISNA(VLOOKUP($A259,'[2]1516 Exp_Rev Access'!$F$7:$GB$306,173,FALSE)),"",VLOOKUP($A259,'[2]1516 Exp_Rev Access'!$F$7:$GB$306,173,FALSE))</f>
        <v>0</v>
      </c>
      <c r="GO259" s="99">
        <f>IF(ISNA(VLOOKUP($A259,'[2]1516 Exp_Rev Access'!$F$7:$GB$306,174,FALSE)),"",VLOOKUP($A259,'[2]1516 Exp_Rev Access'!$F$7:$GB$306,174,FALSE))</f>
        <v>0</v>
      </c>
      <c r="GP259" s="99">
        <f>IF(ISNA(VLOOKUP($A259,'[2]1516 Exp_Rev Access'!$F$7:$GB$306,175,FALSE)),"",VLOOKUP($A259,'[2]1516 Exp_Rev Access'!$F$7:$GB$306,175,FALSE))</f>
        <v>0</v>
      </c>
      <c r="GQ259" s="99">
        <f>IF(ISNA(VLOOKUP($A259,'[2]1516 Exp_Rev Access'!$F$7:$GB$306,176,FALSE)),"",VLOOKUP($A259,'[2]1516 Exp_Rev Access'!$F$7:$GB$306,176,FALSE))</f>
        <v>0</v>
      </c>
      <c r="GR259" s="99">
        <f>IF(ISNA(VLOOKUP($A259,'[2]1516 Exp_Rev Access'!$F$7:$GB$306,177,FALSE)),"",VLOOKUP($A259,'[2]1516 Exp_Rev Access'!$F$7:$GB$306,177,FALSE))</f>
        <v>0</v>
      </c>
      <c r="GS259" s="99">
        <f>IF(ISNA(VLOOKUP($A259,'[2]1516 Exp_Rev Access'!$F$7:$GB$306,178,FALSE)),"",VLOOKUP($A259,'[2]1516 Exp_Rev Access'!$F$7:$GB$306,178,FALSE))</f>
        <v>0</v>
      </c>
      <c r="GT259" s="101">
        <f t="shared" si="322"/>
        <v>0</v>
      </c>
      <c r="GU259" s="72"/>
      <c r="GV259" s="84">
        <f t="shared" si="324"/>
        <v>0</v>
      </c>
    </row>
    <row r="260" spans="1:206" customFormat="1" ht="12" customHeight="1" x14ac:dyDescent="0.2">
      <c r="A260" s="77"/>
      <c r="B260" s="69"/>
      <c r="C260" s="80"/>
      <c r="D260" s="97"/>
      <c r="E260" s="80"/>
      <c r="F260" s="80"/>
      <c r="G260" s="98"/>
      <c r="H260" s="98"/>
      <c r="I260" s="98"/>
      <c r="J260" s="98"/>
      <c r="K260" s="98"/>
      <c r="L260" s="98"/>
      <c r="M260" s="90"/>
      <c r="N260" s="72"/>
      <c r="O260" s="73"/>
      <c r="P260" s="99"/>
      <c r="Q260" s="99"/>
      <c r="R260" s="99" t="str">
        <f>IF(ISNA(VLOOKUP($A260,'[2]1516 Exp_Rev Access'!$F$7:$FS$306,10,FALSE)),"",VLOOKUP($A260,'[2]1516 Exp_Rev Access'!$F$7:$FS$306,10,FALSE))</f>
        <v/>
      </c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8"/>
      <c r="AI260" s="98"/>
      <c r="AJ260" s="98"/>
      <c r="AK260" s="98"/>
      <c r="AL260" s="100"/>
      <c r="AM260" s="72"/>
      <c r="AN260" s="94"/>
      <c r="AO260" s="99"/>
      <c r="AP260" s="99"/>
      <c r="AQ260" s="99"/>
      <c r="AR260" s="99"/>
      <c r="AS260" s="99"/>
      <c r="AT260" s="101"/>
      <c r="AU260" s="72"/>
      <c r="AV260" s="94"/>
      <c r="AW260" s="99" t="str">
        <f>IF(ISNA(VLOOKUP($A260,'[2]1516 Exp_Rev Access'!$F$7:$GB$306,35,FALSE)),"",VLOOKUP($A260,'[2]1516 Exp_Rev Access'!$F$7:$GB$306,35,FALSE))</f>
        <v/>
      </c>
      <c r="AX260" s="99" t="str">
        <f>IF(ISNA(VLOOKUP($A260,'[2]1516 Exp_Rev Access'!$F$7:$GB$306,36,FALSE)),"",VLOOKUP($A260,'[2]1516 Exp_Rev Access'!$F$7:$GB$306,36,FALSE))</f>
        <v/>
      </c>
      <c r="AY260" s="99" t="str">
        <f>IF(ISNA(VLOOKUP($A260,'[2]1516 Exp_Rev Access'!$F$7:$GB$306,37,FALSE)),"",VLOOKUP($A260,'[2]1516 Exp_Rev Access'!$F$7:$GB$306,37,FALSE))</f>
        <v/>
      </c>
      <c r="AZ260" s="99" t="str">
        <f>IF(ISNA(VLOOKUP($A260,'[2]1516 Exp_Rev Access'!$F$7:$GB$306,38,FALSE)),"",VLOOKUP($A260,'[2]1516 Exp_Rev Access'!$F$7:$GB$306,38,FALSE))</f>
        <v/>
      </c>
      <c r="BA260" s="99" t="str">
        <f>IF(ISNA(VLOOKUP($A260,'[2]1516 Exp_Rev Access'!$F$7:$GB$306,39,FALSE)),"",VLOOKUP($A260,'[2]1516 Exp_Rev Access'!$F$7:$GB$306,39,FALSE))</f>
        <v/>
      </c>
      <c r="BB260" s="99" t="str">
        <f>IF(ISNA(VLOOKUP($A260,'[2]1516 Exp_Rev Access'!$F$7:$GB$306,40,FALSE)),"",VLOOKUP($A260,'[2]1516 Exp_Rev Access'!$F$7:$GB$306,40,FALSE))</f>
        <v/>
      </c>
      <c r="BC260" s="99" t="str">
        <f>IF(ISNA(VLOOKUP($A260,'[2]1516 Exp_Rev Access'!$F$7:$GB$306,41,FALSE)),"",VLOOKUP($A260,'[2]1516 Exp_Rev Access'!$F$7:$GB$306,41,FALSE))</f>
        <v/>
      </c>
      <c r="BD260" s="99" t="str">
        <f>IF(ISNA(VLOOKUP($A260,'[2]1516 Exp_Rev Access'!$F$7:$GB$306,41,FALSE)),"",VLOOKUP($A260,'[2]1516 Exp_Rev Access'!$F$7:$GB$306,41,FALSE))</f>
        <v/>
      </c>
      <c r="BE260" s="99" t="str">
        <f>IF(ISNA(VLOOKUP($A260,'[2]1516 Exp_Rev Access'!$F$7:$GB$306,41,FALSE)),"",VLOOKUP($A260,'[2]1516 Exp_Rev Access'!$F$7:$GB$306,41,FALSE))</f>
        <v/>
      </c>
      <c r="BF260" s="99" t="str">
        <f>IF(ISNA(VLOOKUP($A260,'[2]1516 Exp_Rev Access'!$F$7:$GB$306,41,FALSE)),"",VLOOKUP($A260,'[2]1516 Exp_Rev Access'!$F$7:$GB$306,41,FALSE))</f>
        <v/>
      </c>
      <c r="BG260" s="99" t="str">
        <f>IF(ISNA(VLOOKUP($A260,'[2]1516 Exp_Rev Access'!$F$7:$GB$306,41,FALSE)),"",VLOOKUP($A260,'[2]1516 Exp_Rev Access'!$F$7:$GB$306,41,FALSE))</f>
        <v/>
      </c>
      <c r="BH260" s="99" t="str">
        <f>IF(ISNA(VLOOKUP($A260,'[2]1516 Exp_Rev Access'!$F$7:$GB$306,41,FALSE)),"",VLOOKUP($A260,'[2]1516 Exp_Rev Access'!$F$7:$GB$306,41,FALSE))</f>
        <v/>
      </c>
      <c r="BI260" s="99" t="str">
        <f>IF(ISNA(VLOOKUP($A260,'[2]1516 Exp_Rev Access'!$F$7:$GB$306,41,FALSE)),"",VLOOKUP($A260,'[2]1516 Exp_Rev Access'!$F$7:$GB$306,41,FALSE))</f>
        <v/>
      </c>
      <c r="BJ260" s="99" t="str">
        <f>IF(ISNA(VLOOKUP($A260,'[2]1516 Exp_Rev Access'!$F$7:$GB$306,41,FALSE)),"",VLOOKUP($A260,'[2]1516 Exp_Rev Access'!$F$7:$GB$306,41,FALSE))</f>
        <v/>
      </c>
      <c r="BK260" s="99" t="str">
        <f>IF(ISNA(VLOOKUP($A260,'[2]1516 Exp_Rev Access'!$F$7:$GB$306,41,FALSE)),"",VLOOKUP($A260,'[2]1516 Exp_Rev Access'!$F$7:$GB$306,41,FALSE))</f>
        <v/>
      </c>
      <c r="BL260" s="99" t="str">
        <f>IF(ISNA(VLOOKUP($A260,'[2]1516 Exp_Rev Access'!$F$7:$GB$306,41,FALSE)),"",VLOOKUP($A260,'[2]1516 Exp_Rev Access'!$F$7:$GB$306,41,FALSE))</f>
        <v/>
      </c>
      <c r="BM260" s="99" t="str">
        <f>IF(ISNA(VLOOKUP($A260,'[2]1516 Exp_Rev Access'!$F$7:$GB$306,41,FALSE)),"",VLOOKUP($A260,'[2]1516 Exp_Rev Access'!$F$7:$GB$306,41,FALSE))</f>
        <v/>
      </c>
      <c r="BN260" s="99" t="str">
        <f>IF(ISNA(VLOOKUP($A260,'[2]1516 Exp_Rev Access'!$F$7:$GB$306,41,FALSE)),"",VLOOKUP($A260,'[2]1516 Exp_Rev Access'!$F$7:$GB$306,41,FALSE))</f>
        <v/>
      </c>
      <c r="BO260" s="99" t="str">
        <f>IF(ISNA(VLOOKUP($A260,'[2]1516 Exp_Rev Access'!$F$7:$GB$306,41,FALSE)),"",VLOOKUP($A260,'[2]1516 Exp_Rev Access'!$F$7:$GB$306,41,FALSE))</f>
        <v/>
      </c>
      <c r="BP260" s="99" t="str">
        <f>IF(ISNA(VLOOKUP($A260,'[2]1516 Exp_Rev Access'!$F$7:$GB$306,41,FALSE)),"",VLOOKUP($A260,'[2]1516 Exp_Rev Access'!$F$7:$GB$306,41,FALSE))</f>
        <v/>
      </c>
      <c r="BQ260" s="99" t="str">
        <f>IF(ISNA(VLOOKUP($A260,'[2]1516 Exp_Rev Access'!$F$7:$GB$306,41,FALSE)),"",VLOOKUP($A260,'[2]1516 Exp_Rev Access'!$F$7:$GB$306,41,FALSE))</f>
        <v/>
      </c>
      <c r="BR260" s="99" t="str">
        <f>IF(ISNA(VLOOKUP($A260,'[2]1516 Exp_Rev Access'!$F$7:$GB$306,41,FALSE)),"",VLOOKUP($A260,'[2]1516 Exp_Rev Access'!$F$7:$GB$306,41,FALSE))</f>
        <v/>
      </c>
      <c r="BS260" s="99" t="str">
        <f>IF(ISNA(VLOOKUP($A260,'[2]1516 Exp_Rev Access'!$F$7:$GB$306,41,FALSE)),"",VLOOKUP($A260,'[2]1516 Exp_Rev Access'!$F$7:$GB$306,41,FALSE))</f>
        <v/>
      </c>
      <c r="BT260" s="99" t="str">
        <f>IF(ISNA(VLOOKUP($A260,'[2]1516 Exp_Rev Access'!$F$7:$GB$306,41,FALSE)),"",VLOOKUP($A260,'[2]1516 Exp_Rev Access'!$F$7:$GB$306,41,FALSE))</f>
        <v/>
      </c>
      <c r="BU260" s="102"/>
      <c r="BV260" s="72"/>
      <c r="BW260" s="94"/>
      <c r="BX260" s="99"/>
      <c r="BY260" s="99"/>
      <c r="BZ260" s="99"/>
      <c r="CA260" s="99"/>
      <c r="CB260" s="99"/>
      <c r="CC260" s="99"/>
      <c r="CD260" s="101"/>
      <c r="CE260" s="72"/>
      <c r="CF260" s="103"/>
      <c r="CG260" s="99" t="str">
        <f>IF(ISNA(VLOOKUP($A260,'[2]1516 Exp_Rev Access'!$F$7:$GB$306,65,FALSE)),"",VLOOKUP($A260,'[2]1516 Exp_Rev Access'!$F$7:$GB$306,65,FALSE))</f>
        <v/>
      </c>
      <c r="CH260" s="99" t="str">
        <f>IF(ISNA(VLOOKUP($A260,'[2]1516 Exp_Rev Access'!$F$7:$GB$306,66,FALSE)),"",VLOOKUP($A260,'[2]1516 Exp_Rev Access'!$F$7:$GB$306,66,FALSE))</f>
        <v/>
      </c>
      <c r="CI260" s="99" t="str">
        <f>IF(ISNA(VLOOKUP($A260,'[2]1516 Exp_Rev Access'!$F$7:$GB$306,67,FALSE)),"",VLOOKUP($A260,'[2]1516 Exp_Rev Access'!$F$7:$GB$306,67,FALSE))</f>
        <v/>
      </c>
      <c r="CJ260" s="99" t="str">
        <f>IF(ISNA(VLOOKUP($A260,'[2]1516 Exp_Rev Access'!$F$7:$GB$306,68,FALSE)),"",VLOOKUP($A260,'[2]1516 Exp_Rev Access'!$F$7:$GB$306,68,FALSE))</f>
        <v/>
      </c>
      <c r="CK260" s="99" t="str">
        <f>IF(ISNA(VLOOKUP($A260,'[2]1516 Exp_Rev Access'!$F$7:$GB$306,69,FALSE)),"",VLOOKUP($A260,'[2]1516 Exp_Rev Access'!$F$7:$GB$306,69,FALSE))</f>
        <v/>
      </c>
      <c r="CL260" s="99" t="str">
        <f>IF(ISNA(VLOOKUP($A260,'[2]1516 Exp_Rev Access'!$F$7:$GB$306,70,FALSE)),"",VLOOKUP($A260,'[2]1516 Exp_Rev Access'!$F$7:$GB$306,70,FALSE))</f>
        <v/>
      </c>
      <c r="CM260" s="99" t="str">
        <f>IF(ISNA(VLOOKUP($A260,'[2]1516 Exp_Rev Access'!$F$7:$GB$306,71,FALSE)),"",VLOOKUP($A260,'[2]1516 Exp_Rev Access'!$F$7:$GB$306,71,FALSE))</f>
        <v/>
      </c>
      <c r="CN260" s="99" t="str">
        <f>IF(ISNA(VLOOKUP($A260,'[2]1516 Exp_Rev Access'!$F$7:$GB$306,72,FALSE)),"",VLOOKUP($A260,'[2]1516 Exp_Rev Access'!$F$7:$GB$306,72,FALSE))</f>
        <v/>
      </c>
      <c r="CO260" s="99" t="str">
        <f>IF(ISNA(VLOOKUP($A260,'[2]1516 Exp_Rev Access'!$F$7:$GB$306,73,FALSE)),"",VLOOKUP($A260,'[2]1516 Exp_Rev Access'!$F$7:$GB$306,73,FALSE))</f>
        <v/>
      </c>
      <c r="CP260" s="99" t="str">
        <f>IF(ISNA(VLOOKUP($A260,'[2]1516 Exp_Rev Access'!$F$7:$GB$306,74,FALSE)),"",VLOOKUP($A260,'[2]1516 Exp_Rev Access'!$F$7:$GB$306,74,FALSE))</f>
        <v/>
      </c>
      <c r="CQ260" s="99" t="str">
        <f>IF(ISNA(VLOOKUP($A260,'[2]1516 Exp_Rev Access'!$F$7:$GB$306,75,FALSE)),"",VLOOKUP($A260,'[2]1516 Exp_Rev Access'!$F$7:$GB$306,75,FALSE))</f>
        <v/>
      </c>
      <c r="CR260" s="99" t="str">
        <f>IF(ISNA(VLOOKUP($A260,'[2]1516 Exp_Rev Access'!$F$7:$GB$306,76,FALSE)),"",VLOOKUP($A260,'[2]1516 Exp_Rev Access'!$F$7:$GB$306,76,FALSE))</f>
        <v/>
      </c>
      <c r="CS260" s="99" t="str">
        <f>IF(ISNA(VLOOKUP($A260,'[2]1516 Exp_Rev Access'!$F$7:$GB$306,77,FALSE)),"",VLOOKUP($A260,'[2]1516 Exp_Rev Access'!$F$7:$GB$306,77,FALSE))</f>
        <v/>
      </c>
      <c r="CT260" s="99" t="str">
        <f>IF(ISNA(VLOOKUP($A260,'[2]1516 Exp_Rev Access'!$F$7:$GB$306,78,FALSE)),"",VLOOKUP($A260,'[2]1516 Exp_Rev Access'!$F$7:$GB$306,78,FALSE))</f>
        <v/>
      </c>
      <c r="CU260" s="99" t="str">
        <f>IF(ISNA(VLOOKUP($A260,'[2]1516 Exp_Rev Access'!$F$7:$GB$306,79,FALSE)),"",VLOOKUP($A260,'[2]1516 Exp_Rev Access'!$F$7:$GB$306,79,FALSE))</f>
        <v/>
      </c>
      <c r="CV260" s="99" t="str">
        <f>IF(ISNA(VLOOKUP($A260,'[2]1516 Exp_Rev Access'!$F$7:$GB$306,80,FALSE)),"",VLOOKUP($A260,'[2]1516 Exp_Rev Access'!$F$7:$GB$306,80,FALSE))</f>
        <v/>
      </c>
      <c r="CW260" s="99" t="str">
        <f>IF(ISNA(VLOOKUP($A260,'[2]1516 Exp_Rev Access'!$F$7:$GB$306,81,FALSE)),"",VLOOKUP($A260,'[2]1516 Exp_Rev Access'!$F$7:$GB$306,81,FALSE))</f>
        <v/>
      </c>
      <c r="CX260" s="99" t="str">
        <f>IF(ISNA(VLOOKUP($A260,'[2]1516 Exp_Rev Access'!$F$7:$GB$306,82,FALSE)),"",VLOOKUP($A260,'[2]1516 Exp_Rev Access'!$F$7:$GB$306,82,FALSE))</f>
        <v/>
      </c>
      <c r="CY260" s="99" t="str">
        <f>IF(ISNA(VLOOKUP($A260,'[2]1516 Exp_Rev Access'!$F$7:$GB$306,83,FALSE)),"",VLOOKUP($A260,'[2]1516 Exp_Rev Access'!$F$7:$GB$306,83,FALSE))</f>
        <v/>
      </c>
      <c r="CZ260" s="99" t="str">
        <f>IF(ISNA(VLOOKUP($A260,'[2]1516 Exp_Rev Access'!$F$7:$GB$306,84,FALSE)),"",VLOOKUP($A260,'[2]1516 Exp_Rev Access'!$F$7:$GB$306,84,FALSE))</f>
        <v/>
      </c>
      <c r="DA260" s="99" t="str">
        <f>IF(ISNA(VLOOKUP($A260,'[2]1516 Exp_Rev Access'!$F$7:$GB$306,85,FALSE)),"",VLOOKUP($A260,'[2]1516 Exp_Rev Access'!$F$7:$GB$306,85,FALSE))</f>
        <v/>
      </c>
      <c r="DB260" s="99" t="str">
        <f>IF(ISNA(VLOOKUP($A260,'[2]1516 Exp_Rev Access'!$F$7:$GB$306,86,FALSE)),"",VLOOKUP($A260,'[2]1516 Exp_Rev Access'!$F$7:$GB$306,86,FALSE))</f>
        <v/>
      </c>
      <c r="DC260" s="99" t="str">
        <f>IF(ISNA(VLOOKUP($A260,'[2]1516 Exp_Rev Access'!$F$7:$GB$306,87,FALSE)),"",VLOOKUP($A260,'[2]1516 Exp_Rev Access'!$F$7:$GB$306,87,FALSE))</f>
        <v/>
      </c>
      <c r="DD260" s="99" t="str">
        <f>IF(ISNA(VLOOKUP($A260,'[2]1516 Exp_Rev Access'!$F$7:$GB$306,88,FALSE)),"",VLOOKUP($A260,'[2]1516 Exp_Rev Access'!$F$7:$GB$306,88,FALSE))</f>
        <v/>
      </c>
      <c r="DE260" s="99" t="str">
        <f>IF(ISNA(VLOOKUP($A260,'[2]1516 Exp_Rev Access'!$F$7:$GB$306,89,FALSE)),"",VLOOKUP($A260,'[2]1516 Exp_Rev Access'!$F$7:$GB$306,89,FALSE))</f>
        <v/>
      </c>
      <c r="DF260" s="99" t="str">
        <f>IF(ISNA(VLOOKUP($A260,'[2]1516 Exp_Rev Access'!$F$7:$GB$306,90,FALSE)),"",VLOOKUP($A260,'[2]1516 Exp_Rev Access'!$F$7:$GB$306,90,FALSE))</f>
        <v/>
      </c>
      <c r="DG260" s="99"/>
      <c r="DH260" s="99"/>
      <c r="DI260" s="99"/>
      <c r="DJ260" s="99"/>
      <c r="DK260" s="99"/>
      <c r="DL260" s="99"/>
      <c r="DM260" s="99"/>
      <c r="DN260" s="99"/>
      <c r="DO260" s="99"/>
      <c r="DP260" s="99"/>
      <c r="DQ260" s="99"/>
      <c r="DR260" s="99"/>
      <c r="DS260" s="99"/>
      <c r="DT260" s="99"/>
      <c r="DU260" s="99"/>
      <c r="DV260" s="99"/>
      <c r="DW260" s="99"/>
      <c r="DX260" s="99"/>
      <c r="DY260" s="99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  <c r="EK260" s="99"/>
      <c r="EL260" s="99"/>
      <c r="EM260" s="99" t="str">
        <f>IF(ISNA(VLOOKUP($A260,'[2]1516 Exp_Rev Access'!$F$7:$GB$306,123,FALSE)),"",VLOOKUP($A260,'[2]1516 Exp_Rev Access'!$F$7:$GB$306,123,FALSE))</f>
        <v/>
      </c>
      <c r="EN260" s="99"/>
      <c r="EO260" s="99"/>
      <c r="EP260" s="99"/>
      <c r="EQ260" s="99"/>
      <c r="ER260" s="99"/>
      <c r="ES260" s="99"/>
      <c r="ET260" s="99"/>
      <c r="EU260" s="99"/>
      <c r="EV260" s="99"/>
      <c r="EW260" s="99"/>
      <c r="EX260" s="99"/>
      <c r="EY260" s="99"/>
      <c r="EZ260" s="99"/>
      <c r="FA260" s="99"/>
      <c r="FB260" s="99"/>
      <c r="FC260" s="99"/>
      <c r="FD260" s="99" t="str">
        <f>IF(ISNA(VLOOKUP($A260,'[2]1516 Exp_Rev Access'!$F$7:$FS$306,140,FALSE)),"",VLOOKUP($A260,'[2]1516 Exp_Rev Access'!$F$7:$FS$306,140,FALSE))</f>
        <v/>
      </c>
      <c r="FE260" s="99" t="str">
        <f>IF(ISNA(VLOOKUP($A260,'[2]1516 Exp_Rev Access'!$F$7:$FS$306,141,FALSE)),"",VLOOKUP($A260,'[2]1516 Exp_Rev Access'!$F$7:$FS$306,141,FALSE))</f>
        <v/>
      </c>
      <c r="FF260" s="99" t="str">
        <f>IF(ISNA(VLOOKUP($A260,'[2]1516 Exp_Rev Access'!$F$7:$FS$306,142,FALSE)),"",VLOOKUP($A260,'[2]1516 Exp_Rev Access'!$F$7:$FS$306,142,FALSE))</f>
        <v/>
      </c>
      <c r="FG260" s="99" t="str">
        <f>IF(ISNA(VLOOKUP($A260,'[2]1516 Exp_Rev Access'!$F$7:$FS$306,143,FALSE)),"",VLOOKUP($A260,'[2]1516 Exp_Rev Access'!$F$7:$FS$306,143,FALSE))</f>
        <v/>
      </c>
      <c r="FH260" s="99" t="str">
        <f>IF(ISNA(VLOOKUP($A260,'[2]1516 Exp_Rev Access'!$F$7:$FS$306,144,FALSE)),"",VLOOKUP($A260,'[2]1516 Exp_Rev Access'!$F$7:$FS$306,144,FALSE))</f>
        <v/>
      </c>
      <c r="FI260" s="99" t="str">
        <f>IF(ISNA(VLOOKUP($A260,'[2]1516 Exp_Rev Access'!$F$7:$FS$306,145,FALSE)),"",VLOOKUP($A260,'[2]1516 Exp_Rev Access'!$F$7:$FS$306,145,FALSE))</f>
        <v/>
      </c>
      <c r="FJ260" s="99" t="str">
        <f>IF(ISNA(VLOOKUP($A260,'[2]1516 Exp_Rev Access'!$F$7:$FS$306,146,FALSE)),"",VLOOKUP($A260,'[2]1516 Exp_Rev Access'!$F$7:$FS$306,146,FALSE))</f>
        <v/>
      </c>
      <c r="FK260" s="99" t="str">
        <f>IF(ISNA(VLOOKUP($A260,'[2]1516 Exp_Rev Access'!$F$7:$FS$306,147,FALSE)),"",VLOOKUP($A260,'[2]1516 Exp_Rev Access'!$F$7:$FS$306,147,FALSE))</f>
        <v/>
      </c>
      <c r="FL260" s="99" t="str">
        <f>IF(ISNA(VLOOKUP($A260,'[2]1516 Exp_Rev Access'!$F$7:$FS$306,148,FALSE)),"",VLOOKUP($A260,'[2]1516 Exp_Rev Access'!$F$7:$FS$306,148,FALSE))</f>
        <v/>
      </c>
      <c r="FM260" s="99" t="str">
        <f>IF(ISNA(VLOOKUP($A260,'[2]1516 Exp_Rev Access'!$F$7:$FS$306,149,FALSE)),"",VLOOKUP($A260,'[2]1516 Exp_Rev Access'!$F$7:$FS$306,149,FALSE))</f>
        <v/>
      </c>
      <c r="FN260" s="99" t="str">
        <f>IF(ISNA(VLOOKUP($A260,'[2]1516 Exp_Rev Access'!$F$7:$FS$306,150,FALSE)),"",VLOOKUP($A260,'[2]1516 Exp_Rev Access'!$F$7:$FS$306,150,FALSE))</f>
        <v/>
      </c>
      <c r="FO260" s="99" t="str">
        <f>IF(ISNA(VLOOKUP($A260,'[2]1516 Exp_Rev Access'!$F$7:$FS$306,151,FALSE)),"",VLOOKUP($A260,'[2]1516 Exp_Rev Access'!$F$7:$FS$306,151,FALSE))</f>
        <v/>
      </c>
      <c r="FP260" s="99" t="str">
        <f>IF(ISNA(VLOOKUP($A260,'[2]1516 Exp_Rev Access'!$F$7:$FS$306,152,FALSE)),"",VLOOKUP($A260,'[2]1516 Exp_Rev Access'!$F$7:$FS$306,152,FALSE))</f>
        <v/>
      </c>
      <c r="FQ260" s="99" t="str">
        <f>IF(ISNA(VLOOKUP($A260,'[2]1516 Exp_Rev Access'!$F$7:$FS$306,153,FALSE)),"",VLOOKUP($A260,'[2]1516 Exp_Rev Access'!$F$7:$FS$306,153,FALSE))</f>
        <v/>
      </c>
      <c r="FR260" s="101"/>
      <c r="FS260" s="72"/>
      <c r="FT260" s="94"/>
      <c r="FU260" s="99"/>
      <c r="FV260" s="99"/>
      <c r="FW260" s="99"/>
      <c r="FX260" s="99"/>
      <c r="FY260" s="99"/>
      <c r="FZ260" s="99"/>
      <c r="GA260" s="99"/>
      <c r="GB260" s="99"/>
      <c r="GC260" s="99"/>
      <c r="GD260" s="99"/>
      <c r="GE260" s="99" t="str">
        <f>IF(ISNA(VLOOKUP($A260,'[2]1516 Exp_Rev Access'!$F$7:$GB$306,164,FALSE)),"",VLOOKUP($A260,'[2]1516 Exp_Rev Access'!$F$7:$GB$306,164,FALSE))</f>
        <v/>
      </c>
      <c r="GF260" s="99" t="str">
        <f>IF(ISNA(VLOOKUP($A260,'[2]1516 Exp_Rev Access'!$F$7:$GB$306,165,FALSE)),"",VLOOKUP($A260,'[2]1516 Exp_Rev Access'!$F$7:$GB$306,165,FALSE))</f>
        <v/>
      </c>
      <c r="GG260" s="99" t="str">
        <f>IF(ISNA(VLOOKUP($A260,'[2]1516 Exp_Rev Access'!$F$7:$GB$306,166,FALSE)),"",VLOOKUP($A260,'[2]1516 Exp_Rev Access'!$F$7:$GB$306,166,FALSE))</f>
        <v/>
      </c>
      <c r="GH260" s="99" t="str">
        <f>IF(ISNA(VLOOKUP($A260,'[2]1516 Exp_Rev Access'!$F$7:$GB$306,167,FALSE)),"",VLOOKUP($A260,'[2]1516 Exp_Rev Access'!$F$7:$GB$306,167,FALSE))</f>
        <v/>
      </c>
      <c r="GI260" s="99" t="str">
        <f>IF(ISNA(VLOOKUP($A260,'[2]1516 Exp_Rev Access'!$F$7:$GB$306,168,FALSE)),"",VLOOKUP($A260,'[2]1516 Exp_Rev Access'!$F$7:$GB$306,168,FALSE))</f>
        <v/>
      </c>
      <c r="GJ260" s="99" t="str">
        <f>IF(ISNA(VLOOKUP($A260,'[2]1516 Exp_Rev Access'!$F$7:$GB$306,169,FALSE)),"",VLOOKUP($A260,'[2]1516 Exp_Rev Access'!$F$7:$GB$306,169,FALSE))</f>
        <v/>
      </c>
      <c r="GK260" s="99" t="str">
        <f>IF(ISNA(VLOOKUP($A260,'[2]1516 Exp_Rev Access'!$F$7:$GB$306,170,FALSE)),"",VLOOKUP($A260,'[2]1516 Exp_Rev Access'!$F$7:$GB$306,170,FALSE))</f>
        <v/>
      </c>
      <c r="GL260" s="99" t="str">
        <f>IF(ISNA(VLOOKUP($A260,'[2]1516 Exp_Rev Access'!$F$7:$GB$306,171,FALSE)),"",VLOOKUP($A260,'[2]1516 Exp_Rev Access'!$F$7:$GB$306,171,FALSE))</f>
        <v/>
      </c>
      <c r="GM260" s="99" t="str">
        <f>IF(ISNA(VLOOKUP($A260,'[2]1516 Exp_Rev Access'!$F$7:$GB$306,172,FALSE)),"",VLOOKUP($A260,'[2]1516 Exp_Rev Access'!$F$7:$GB$306,172,FALSE))</f>
        <v/>
      </c>
      <c r="GN260" s="99" t="str">
        <f>IF(ISNA(VLOOKUP($A260,'[2]1516 Exp_Rev Access'!$F$7:$GB$306,173,FALSE)),"",VLOOKUP($A260,'[2]1516 Exp_Rev Access'!$F$7:$GB$306,173,FALSE))</f>
        <v/>
      </c>
      <c r="GO260" s="99" t="str">
        <f>IF(ISNA(VLOOKUP($A260,'[2]1516 Exp_Rev Access'!$F$7:$GB$306,174,FALSE)),"",VLOOKUP($A260,'[2]1516 Exp_Rev Access'!$F$7:$GB$306,174,FALSE))</f>
        <v/>
      </c>
      <c r="GP260" s="99" t="str">
        <f>IF(ISNA(VLOOKUP($A260,'[2]1516 Exp_Rev Access'!$F$7:$GB$306,175,FALSE)),"",VLOOKUP($A260,'[2]1516 Exp_Rev Access'!$F$7:$GB$306,175,FALSE))</f>
        <v/>
      </c>
      <c r="GQ260" s="99" t="str">
        <f>IF(ISNA(VLOOKUP($A260,'[2]1516 Exp_Rev Access'!$F$7:$GB$306,176,FALSE)),"",VLOOKUP($A260,'[2]1516 Exp_Rev Access'!$F$7:$GB$306,176,FALSE))</f>
        <v/>
      </c>
      <c r="GR260" s="99" t="str">
        <f>IF(ISNA(VLOOKUP($A260,'[2]1516 Exp_Rev Access'!$F$7:$GB$306,177,FALSE)),"",VLOOKUP($A260,'[2]1516 Exp_Rev Access'!$F$7:$GB$306,177,FALSE))</f>
        <v/>
      </c>
      <c r="GS260" s="99" t="str">
        <f>IF(ISNA(VLOOKUP($A260,'[2]1516 Exp_Rev Access'!$F$7:$GB$306,178,FALSE)),"",VLOOKUP($A260,'[2]1516 Exp_Rev Access'!$F$7:$GB$306,178,FALSE))</f>
        <v/>
      </c>
      <c r="GT260" s="101"/>
      <c r="GU260" s="72"/>
      <c r="GV260" s="84"/>
    </row>
    <row r="261" spans="1:206" ht="13.15" customHeight="1" x14ac:dyDescent="0.2">
      <c r="A261" s="96"/>
      <c r="B261" s="78" t="s">
        <v>621</v>
      </c>
      <c r="D261" s="79"/>
      <c r="F261" s="80"/>
      <c r="G261" s="98" t="str">
        <f>IF(ISNA(VLOOKUP($A261,'[2]1516 Exp_Rev Access'!$F$7:$FS$306,2,FALSE)),"",VLOOKUP($A261,'[2]1516 Exp_Rev Access'!$F$7:$FS$306,2,FALSE))</f>
        <v/>
      </c>
      <c r="H261" s="98" t="str">
        <f>IF(ISNA(VLOOKUP($A261,'[2]1516 Exp_Rev Access'!$F$7:$FS$306,3,FALSE)),"",VLOOKUP($A261,'[2]1516 Exp_Rev Access'!$F$7:$FS$306,3,FALSE))</f>
        <v/>
      </c>
      <c r="I261" s="98" t="str">
        <f>IF(ISNA(VLOOKUP($A261,'[2]1516 Exp_Rev Access'!$F$7:$FS$306,4,FALSE)),"",VLOOKUP($A261,'[2]1516 Exp_Rev Access'!$F$7:$FS$306,4,FALSE))</f>
        <v/>
      </c>
      <c r="J261" s="98" t="str">
        <f>IF(ISNA(VLOOKUP($A261,'[2]1516 Exp_Rev Access'!$F$7:$FS$306,5,FALSE)),"",VLOOKUP($A261,'[2]1516 Exp_Rev Access'!$F$7:$FS$306,5,FALSE))</f>
        <v/>
      </c>
      <c r="K261" s="98" t="str">
        <f>IF(ISNA(VLOOKUP($A261,'[2]1516 Exp_Rev Access'!$F$7:$FS$306,6,FALSE)),"",VLOOKUP($A261,'[2]1516 Exp_Rev Access'!$F$7:$FS$306,6,FALSE))</f>
        <v/>
      </c>
      <c r="L261" s="98" t="str">
        <f>IF(ISNA(VLOOKUP($A261,'[2]1516 Exp_Rev Access'!$F$7:$FS$306,7,FALSE)),"",VLOOKUP($A261,'[2]1516 Exp_Rev Access'!$F$7:$FS$306,7,FALSE))</f>
        <v/>
      </c>
      <c r="N261" s="82"/>
      <c r="O261" s="83"/>
      <c r="P261" s="99" t="str">
        <f>IF(ISNA(VLOOKUP($A261,'[2]1516 Exp_Rev Access'!$F$7:$FS$306,8,FALSE)),"",VLOOKUP($A261,'[2]1516 Exp_Rev Access'!$F$7:$FS$306,8,FALSE))</f>
        <v/>
      </c>
      <c r="Q261" s="99" t="str">
        <f>IF(ISNA(VLOOKUP($A261,'[2]1516 Exp_Rev Access'!$F$7:$FS$306,8,FALSE)),"",VLOOKUP($A261,'[2]1516 Exp_Rev Access'!$F$7:$FS$306,8,FALSE))</f>
        <v/>
      </c>
      <c r="R261" s="99" t="str">
        <f>IF(ISNA(VLOOKUP($A261,'[2]1516 Exp_Rev Access'!$F$7:$FS$306,10,FALSE)),"",VLOOKUP($A261,'[2]1516 Exp_Rev Access'!$F$7:$FS$306,10,FALSE))</f>
        <v/>
      </c>
      <c r="S261" s="99" t="str">
        <f>IF(ISNA(VLOOKUP($A261,'[2]1516 Exp_Rev Access'!$F$7:$FS$306,11,FALSE)),"",VLOOKUP($A261,'[2]1516 Exp_Rev Access'!$F$7:$FS$306,11,FALSE))</f>
        <v/>
      </c>
      <c r="T261" s="99" t="str">
        <f>IF(ISNA(VLOOKUP($A261,'[2]1516 Exp_Rev Access'!$F$7:$FS$306,12,FALSE)),"",VLOOKUP($A261,'[2]1516 Exp_Rev Access'!$F$7:$FS$306,12,FALSE))</f>
        <v/>
      </c>
      <c r="U261" s="99" t="str">
        <f>IF(ISNA(VLOOKUP($A261,'[2]1516 Exp_Rev Access'!$F$7:$FS$306,13,FALSE)),"",VLOOKUP($A261,'[2]1516 Exp_Rev Access'!$F$7:$FS$306,13,FALSE))</f>
        <v/>
      </c>
      <c r="V261" s="99" t="str">
        <f>IF(ISNA(VLOOKUP($A261,'[2]1516 Exp_Rev Access'!$F$7:$FS$306,14,FALSE)),"",VLOOKUP($A261,'[2]1516 Exp_Rev Access'!$F$7:$FS$306,14,FALSE))</f>
        <v/>
      </c>
      <c r="W261" s="99" t="str">
        <f>IF(ISNA(VLOOKUP($A261,'[2]1516 Exp_Rev Access'!$F$7:$FS$306,15,FALSE)),"",VLOOKUP($A261,'[2]1516 Exp_Rev Access'!$F$7:$FS$306,15,FALSE))</f>
        <v/>
      </c>
      <c r="X261" s="99" t="str">
        <f>IF(ISNA(VLOOKUP($A261,'[2]1516 Exp_Rev Access'!$F$7:$FS$306,16,FALSE)),"",VLOOKUP($A261,'[2]1516 Exp_Rev Access'!$F$7:$FS$306,16,FALSE))</f>
        <v/>
      </c>
      <c r="Y261" s="99" t="str">
        <f>IF(ISNA(VLOOKUP($A261,'[2]1516 Exp_Rev Access'!$F$7:$FS$306,17,FALSE)),"",VLOOKUP($A261,'[2]1516 Exp_Rev Access'!$F$7:$FS$306,17,FALSE))</f>
        <v/>
      </c>
      <c r="Z261" s="99" t="str">
        <f>IF(ISNA(VLOOKUP($A261,'[2]1516 Exp_Rev Access'!$F$7:$FS$306,18,FALSE)),"",VLOOKUP($A261,'[2]1516 Exp_Rev Access'!$F$7:$FS$306,18,FALSE))</f>
        <v/>
      </c>
      <c r="AA261" s="99" t="str">
        <f>IF(ISNA(VLOOKUP($A261,'[2]1516 Exp_Rev Access'!$F$7:$FS$306,19,FALSE)),"",VLOOKUP($A261,'[2]1516 Exp_Rev Access'!$F$7:$FS$306,19,FALSE))</f>
        <v/>
      </c>
      <c r="AB261" s="99" t="str">
        <f>IF(ISNA(VLOOKUP($A261,'[2]1516 Exp_Rev Access'!$F$7:$FS$306,20,FALSE)),"",VLOOKUP($A261,'[2]1516 Exp_Rev Access'!$F$7:$FS$306,20,FALSE))</f>
        <v/>
      </c>
      <c r="AC261" s="99" t="str">
        <f>IF(ISNA(VLOOKUP($A261,'[2]1516 Exp_Rev Access'!$F$7:$FS$306,21,FALSE)),"",VLOOKUP($A261,'[2]1516 Exp_Rev Access'!$F$7:$FS$306,21,FALSE))</f>
        <v/>
      </c>
      <c r="AD261" s="99" t="str">
        <f>IF(ISNA(VLOOKUP($A261,'[2]1516 Exp_Rev Access'!$F$7:$FS$306,22,FALSE)),"",VLOOKUP($A261,'[2]1516 Exp_Rev Access'!$F$7:$FS$306,22,FALSE))</f>
        <v/>
      </c>
      <c r="AE261" s="99" t="str">
        <f>IF(ISNA(VLOOKUP($A261,'[2]1516 Exp_Rev Access'!$F$7:$FS$306,23,FALSE)),"",VLOOKUP($A261,'[2]1516 Exp_Rev Access'!$F$7:$FS$306,23,FALSE))</f>
        <v/>
      </c>
      <c r="AF261" s="99" t="str">
        <f>IF(ISNA(VLOOKUP($A261,'[2]1516 Exp_Rev Access'!$F$7:$FS$306,24,FALSE)),"",VLOOKUP($A261,'[2]1516 Exp_Rev Access'!$F$7:$FS$306,24,FALSE))</f>
        <v/>
      </c>
      <c r="AG261" s="99" t="str">
        <f>IF(ISNA(VLOOKUP($A261,'[2]1516 Exp_Rev Access'!$F$7:$FS$306,25,FALSE)),"",VLOOKUP($A261,'[2]1516 Exp_Rev Access'!$F$7:$FS$306,25,FALSE))</f>
        <v/>
      </c>
      <c r="AH261" s="98" t="str">
        <f>IF(ISNA(VLOOKUP($A261,'[2]1516 Exp_Rev Access'!$F$7:$FS$306,26,FALSE)),"",VLOOKUP($A261,'[2]1516 Exp_Rev Access'!$F$7:$FS$306,26,FALSE))</f>
        <v/>
      </c>
      <c r="AI261" s="98" t="str">
        <f>IF(ISNA(VLOOKUP($A261,'[2]1516 Exp_Rev Access'!$F$7:$FS$306,27,FALSE)),"",VLOOKUP($A261,'[2]1516 Exp_Rev Access'!$F$7:$FS$306,27,FALSE))</f>
        <v/>
      </c>
      <c r="AJ261" s="98" t="str">
        <f>IF(ISNA(VLOOKUP($A261,'[2]1516 Exp_Rev Access'!$F$7:$FS$306,28,FALSE)),"",VLOOKUP($A261,'[2]1516 Exp_Rev Access'!$F$7:$FS$306,28,FALSE))</f>
        <v/>
      </c>
      <c r="AK261" s="98" t="str">
        <f>IF(ISNA(VLOOKUP($A261,'[2]1516 Exp_Rev Access'!$F$7:$FS$306,29,FALSE)),"",VLOOKUP($A261,'[2]1516 Exp_Rev Access'!$F$7:$FS$306,29,FALSE))</f>
        <v/>
      </c>
      <c r="AL261" s="83"/>
      <c r="AM261" s="82"/>
      <c r="AN261" s="83"/>
      <c r="AO261" s="85"/>
      <c r="AP261" s="85"/>
      <c r="AQ261" s="85"/>
      <c r="AR261" s="85"/>
      <c r="AS261" s="85"/>
      <c r="AT261" s="83"/>
      <c r="AU261" s="82"/>
      <c r="AV261" s="83"/>
      <c r="AW261" s="99" t="str">
        <f>IF(ISNA(VLOOKUP($A261,'[2]1516 Exp_Rev Access'!$F$7:$GB$306,35,FALSE)),"",VLOOKUP($A261,'[2]1516 Exp_Rev Access'!$F$7:$GB$306,35,FALSE))</f>
        <v/>
      </c>
      <c r="AX261" s="99" t="str">
        <f>IF(ISNA(VLOOKUP($A261,'[2]1516 Exp_Rev Access'!$F$7:$GB$306,36,FALSE)),"",VLOOKUP($A261,'[2]1516 Exp_Rev Access'!$F$7:$GB$306,36,FALSE))</f>
        <v/>
      </c>
      <c r="AY261" s="99" t="str">
        <f>IF(ISNA(VLOOKUP($A261,'[2]1516 Exp_Rev Access'!$F$7:$GB$306,37,FALSE)),"",VLOOKUP($A261,'[2]1516 Exp_Rev Access'!$F$7:$GB$306,37,FALSE))</f>
        <v/>
      </c>
      <c r="AZ261" s="99" t="str">
        <f>IF(ISNA(VLOOKUP($A261,'[2]1516 Exp_Rev Access'!$F$7:$GB$306,38,FALSE)),"",VLOOKUP($A261,'[2]1516 Exp_Rev Access'!$F$7:$GB$306,38,FALSE))</f>
        <v/>
      </c>
      <c r="BA261" s="99" t="str">
        <f>IF(ISNA(VLOOKUP($A261,'[2]1516 Exp_Rev Access'!$F$7:$GB$306,39,FALSE)),"",VLOOKUP($A261,'[2]1516 Exp_Rev Access'!$F$7:$GB$306,39,FALSE))</f>
        <v/>
      </c>
      <c r="BB261" s="99" t="str">
        <f>IF(ISNA(VLOOKUP($A261,'[2]1516 Exp_Rev Access'!$F$7:$GB$306,40,FALSE)),"",VLOOKUP($A261,'[2]1516 Exp_Rev Access'!$F$7:$GB$306,40,FALSE))</f>
        <v/>
      </c>
      <c r="BC261" s="99" t="str">
        <f>IF(ISNA(VLOOKUP($A261,'[2]1516 Exp_Rev Access'!$F$7:$GB$306,41,FALSE)),"",VLOOKUP($A261,'[2]1516 Exp_Rev Access'!$F$7:$GB$306,41,FALSE))</f>
        <v/>
      </c>
      <c r="BD261" s="99" t="str">
        <f>IF(ISNA(VLOOKUP($A261,'[2]1516 Exp_Rev Access'!$F$7:$GB$306,41,FALSE)),"",VLOOKUP($A261,'[2]1516 Exp_Rev Access'!$F$7:$GB$306,41,FALSE))</f>
        <v/>
      </c>
      <c r="BE261" s="99" t="str">
        <f>IF(ISNA(VLOOKUP($A261,'[2]1516 Exp_Rev Access'!$F$7:$GB$306,41,FALSE)),"",VLOOKUP($A261,'[2]1516 Exp_Rev Access'!$F$7:$GB$306,41,FALSE))</f>
        <v/>
      </c>
      <c r="BF261" s="99" t="str">
        <f>IF(ISNA(VLOOKUP($A261,'[2]1516 Exp_Rev Access'!$F$7:$GB$306,41,FALSE)),"",VLOOKUP($A261,'[2]1516 Exp_Rev Access'!$F$7:$GB$306,41,FALSE))</f>
        <v/>
      </c>
      <c r="BG261" s="99" t="str">
        <f>IF(ISNA(VLOOKUP($A261,'[2]1516 Exp_Rev Access'!$F$7:$GB$306,41,FALSE)),"",VLOOKUP($A261,'[2]1516 Exp_Rev Access'!$F$7:$GB$306,41,FALSE))</f>
        <v/>
      </c>
      <c r="BH261" s="99" t="str">
        <f>IF(ISNA(VLOOKUP($A261,'[2]1516 Exp_Rev Access'!$F$7:$GB$306,41,FALSE)),"",VLOOKUP($A261,'[2]1516 Exp_Rev Access'!$F$7:$GB$306,41,FALSE))</f>
        <v/>
      </c>
      <c r="BI261" s="99" t="str">
        <f>IF(ISNA(VLOOKUP($A261,'[2]1516 Exp_Rev Access'!$F$7:$GB$306,41,FALSE)),"",VLOOKUP($A261,'[2]1516 Exp_Rev Access'!$F$7:$GB$306,41,FALSE))</f>
        <v/>
      </c>
      <c r="BJ261" s="99" t="str">
        <f>IF(ISNA(VLOOKUP($A261,'[2]1516 Exp_Rev Access'!$F$7:$GB$306,41,FALSE)),"",VLOOKUP($A261,'[2]1516 Exp_Rev Access'!$F$7:$GB$306,41,FALSE))</f>
        <v/>
      </c>
      <c r="BK261" s="99" t="str">
        <f>IF(ISNA(VLOOKUP($A261,'[2]1516 Exp_Rev Access'!$F$7:$GB$306,41,FALSE)),"",VLOOKUP($A261,'[2]1516 Exp_Rev Access'!$F$7:$GB$306,41,FALSE))</f>
        <v/>
      </c>
      <c r="BL261" s="99" t="str">
        <f>IF(ISNA(VLOOKUP($A261,'[2]1516 Exp_Rev Access'!$F$7:$GB$306,41,FALSE)),"",VLOOKUP($A261,'[2]1516 Exp_Rev Access'!$F$7:$GB$306,41,FALSE))</f>
        <v/>
      </c>
      <c r="BM261" s="99" t="str">
        <f>IF(ISNA(VLOOKUP($A261,'[2]1516 Exp_Rev Access'!$F$7:$GB$306,41,FALSE)),"",VLOOKUP($A261,'[2]1516 Exp_Rev Access'!$F$7:$GB$306,41,FALSE))</f>
        <v/>
      </c>
      <c r="BN261" s="99" t="str">
        <f>IF(ISNA(VLOOKUP($A261,'[2]1516 Exp_Rev Access'!$F$7:$GB$306,41,FALSE)),"",VLOOKUP($A261,'[2]1516 Exp_Rev Access'!$F$7:$GB$306,41,FALSE))</f>
        <v/>
      </c>
      <c r="BO261" s="99" t="str">
        <f>IF(ISNA(VLOOKUP($A261,'[2]1516 Exp_Rev Access'!$F$7:$GB$306,41,FALSE)),"",VLOOKUP($A261,'[2]1516 Exp_Rev Access'!$F$7:$GB$306,41,FALSE))</f>
        <v/>
      </c>
      <c r="BP261" s="99" t="str">
        <f>IF(ISNA(VLOOKUP($A261,'[2]1516 Exp_Rev Access'!$F$7:$GB$306,41,FALSE)),"",VLOOKUP($A261,'[2]1516 Exp_Rev Access'!$F$7:$GB$306,41,FALSE))</f>
        <v/>
      </c>
      <c r="BQ261" s="99" t="str">
        <f>IF(ISNA(VLOOKUP($A261,'[2]1516 Exp_Rev Access'!$F$7:$GB$306,41,FALSE)),"",VLOOKUP($A261,'[2]1516 Exp_Rev Access'!$F$7:$GB$306,41,FALSE))</f>
        <v/>
      </c>
      <c r="BR261" s="99" t="str">
        <f>IF(ISNA(VLOOKUP($A261,'[2]1516 Exp_Rev Access'!$F$7:$GB$306,41,FALSE)),"",VLOOKUP($A261,'[2]1516 Exp_Rev Access'!$F$7:$GB$306,41,FALSE))</f>
        <v/>
      </c>
      <c r="BS261" s="99" t="str">
        <f>IF(ISNA(VLOOKUP($A261,'[2]1516 Exp_Rev Access'!$F$7:$GB$306,41,FALSE)),"",VLOOKUP($A261,'[2]1516 Exp_Rev Access'!$F$7:$GB$306,41,FALSE))</f>
        <v/>
      </c>
      <c r="BT261" s="99" t="str">
        <f>IF(ISNA(VLOOKUP($A261,'[2]1516 Exp_Rev Access'!$F$7:$GB$306,41,FALSE)),"",VLOOKUP($A261,'[2]1516 Exp_Rev Access'!$F$7:$GB$306,41,FALSE))</f>
        <v/>
      </c>
      <c r="BU261" s="83"/>
      <c r="BV261" s="82"/>
      <c r="BW261" s="83"/>
      <c r="BX261" s="83"/>
      <c r="BY261" s="85"/>
      <c r="BZ261" s="85"/>
      <c r="CA261" s="85"/>
      <c r="CB261" s="85"/>
      <c r="CC261" s="85"/>
      <c r="CD261" s="83"/>
      <c r="CE261" s="83"/>
      <c r="CF261" s="83"/>
      <c r="CG261" s="99" t="str">
        <f>IF(ISNA(VLOOKUP($A261,'[2]1516 Exp_Rev Access'!$F$7:$GB$306,65,FALSE)),"",VLOOKUP($A261,'[2]1516 Exp_Rev Access'!$F$7:$GB$306,65,FALSE))</f>
        <v/>
      </c>
      <c r="CH261" s="99" t="str">
        <f>IF(ISNA(VLOOKUP($A261,'[2]1516 Exp_Rev Access'!$F$7:$GB$306,66,FALSE)),"",VLOOKUP($A261,'[2]1516 Exp_Rev Access'!$F$7:$GB$306,66,FALSE))</f>
        <v/>
      </c>
      <c r="CI261" s="99" t="str">
        <f>IF(ISNA(VLOOKUP($A261,'[2]1516 Exp_Rev Access'!$F$7:$GB$306,67,FALSE)),"",VLOOKUP($A261,'[2]1516 Exp_Rev Access'!$F$7:$GB$306,67,FALSE))</f>
        <v/>
      </c>
      <c r="CJ261" s="99" t="str">
        <f>IF(ISNA(VLOOKUP($A261,'[2]1516 Exp_Rev Access'!$F$7:$GB$306,68,FALSE)),"",VLOOKUP($A261,'[2]1516 Exp_Rev Access'!$F$7:$GB$306,68,FALSE))</f>
        <v/>
      </c>
      <c r="CK261" s="99" t="str">
        <f>IF(ISNA(VLOOKUP($A261,'[2]1516 Exp_Rev Access'!$F$7:$GB$306,69,FALSE)),"",VLOOKUP($A261,'[2]1516 Exp_Rev Access'!$F$7:$GB$306,69,FALSE))</f>
        <v/>
      </c>
      <c r="CL261" s="99" t="str">
        <f>IF(ISNA(VLOOKUP($A261,'[2]1516 Exp_Rev Access'!$F$7:$GB$306,70,FALSE)),"",VLOOKUP($A261,'[2]1516 Exp_Rev Access'!$F$7:$GB$306,70,FALSE))</f>
        <v/>
      </c>
      <c r="CM261" s="99" t="str">
        <f>IF(ISNA(VLOOKUP($A261,'[2]1516 Exp_Rev Access'!$F$7:$GB$306,71,FALSE)),"",VLOOKUP($A261,'[2]1516 Exp_Rev Access'!$F$7:$GB$306,71,FALSE))</f>
        <v/>
      </c>
      <c r="CN261" s="99" t="str">
        <f>IF(ISNA(VLOOKUP($A261,'[2]1516 Exp_Rev Access'!$F$7:$GB$306,72,FALSE)),"",VLOOKUP($A261,'[2]1516 Exp_Rev Access'!$F$7:$GB$306,72,FALSE))</f>
        <v/>
      </c>
      <c r="CO261" s="99" t="str">
        <f>IF(ISNA(VLOOKUP($A261,'[2]1516 Exp_Rev Access'!$F$7:$GB$306,73,FALSE)),"",VLOOKUP($A261,'[2]1516 Exp_Rev Access'!$F$7:$GB$306,73,FALSE))</f>
        <v/>
      </c>
      <c r="CP261" s="99" t="str">
        <f>IF(ISNA(VLOOKUP($A261,'[2]1516 Exp_Rev Access'!$F$7:$GB$306,74,FALSE)),"",VLOOKUP($A261,'[2]1516 Exp_Rev Access'!$F$7:$GB$306,74,FALSE))</f>
        <v/>
      </c>
      <c r="CQ261" s="99" t="str">
        <f>IF(ISNA(VLOOKUP($A261,'[2]1516 Exp_Rev Access'!$F$7:$GB$306,75,FALSE)),"",VLOOKUP($A261,'[2]1516 Exp_Rev Access'!$F$7:$GB$306,75,FALSE))</f>
        <v/>
      </c>
      <c r="CR261" s="99" t="str">
        <f>IF(ISNA(VLOOKUP($A261,'[2]1516 Exp_Rev Access'!$F$7:$GB$306,76,FALSE)),"",VLOOKUP($A261,'[2]1516 Exp_Rev Access'!$F$7:$GB$306,76,FALSE))</f>
        <v/>
      </c>
      <c r="CS261" s="99" t="str">
        <f>IF(ISNA(VLOOKUP($A261,'[2]1516 Exp_Rev Access'!$F$7:$GB$306,77,FALSE)),"",VLOOKUP($A261,'[2]1516 Exp_Rev Access'!$F$7:$GB$306,77,FALSE))</f>
        <v/>
      </c>
      <c r="CT261" s="99" t="str">
        <f>IF(ISNA(VLOOKUP($A261,'[2]1516 Exp_Rev Access'!$F$7:$GB$306,78,FALSE)),"",VLOOKUP($A261,'[2]1516 Exp_Rev Access'!$F$7:$GB$306,78,FALSE))</f>
        <v/>
      </c>
      <c r="CU261" s="99" t="str">
        <f>IF(ISNA(VLOOKUP($A261,'[2]1516 Exp_Rev Access'!$F$7:$GB$306,79,FALSE)),"",VLOOKUP($A261,'[2]1516 Exp_Rev Access'!$F$7:$GB$306,79,FALSE))</f>
        <v/>
      </c>
      <c r="CV261" s="99" t="str">
        <f>IF(ISNA(VLOOKUP($A261,'[2]1516 Exp_Rev Access'!$F$7:$GB$306,80,FALSE)),"",VLOOKUP($A261,'[2]1516 Exp_Rev Access'!$F$7:$GB$306,80,FALSE))</f>
        <v/>
      </c>
      <c r="CW261" s="99" t="str">
        <f>IF(ISNA(VLOOKUP($A261,'[2]1516 Exp_Rev Access'!$F$7:$GB$306,81,FALSE)),"",VLOOKUP($A261,'[2]1516 Exp_Rev Access'!$F$7:$GB$306,81,FALSE))</f>
        <v/>
      </c>
      <c r="CX261" s="99" t="str">
        <f>IF(ISNA(VLOOKUP($A261,'[2]1516 Exp_Rev Access'!$F$7:$GB$306,82,FALSE)),"",VLOOKUP($A261,'[2]1516 Exp_Rev Access'!$F$7:$GB$306,82,FALSE))</f>
        <v/>
      </c>
      <c r="CY261" s="99" t="str">
        <f>IF(ISNA(VLOOKUP($A261,'[2]1516 Exp_Rev Access'!$F$7:$GB$306,83,FALSE)),"",VLOOKUP($A261,'[2]1516 Exp_Rev Access'!$F$7:$GB$306,83,FALSE))</f>
        <v/>
      </c>
      <c r="CZ261" s="99" t="str">
        <f>IF(ISNA(VLOOKUP($A261,'[2]1516 Exp_Rev Access'!$F$7:$GB$306,84,FALSE)),"",VLOOKUP($A261,'[2]1516 Exp_Rev Access'!$F$7:$GB$306,84,FALSE))</f>
        <v/>
      </c>
      <c r="DA261" s="99" t="str">
        <f>IF(ISNA(VLOOKUP($A261,'[2]1516 Exp_Rev Access'!$F$7:$GB$306,85,FALSE)),"",VLOOKUP($A261,'[2]1516 Exp_Rev Access'!$F$7:$GB$306,85,FALSE))</f>
        <v/>
      </c>
      <c r="DB261" s="99" t="str">
        <f>IF(ISNA(VLOOKUP($A261,'[2]1516 Exp_Rev Access'!$F$7:$GB$306,86,FALSE)),"",VLOOKUP($A261,'[2]1516 Exp_Rev Access'!$F$7:$GB$306,86,FALSE))</f>
        <v/>
      </c>
      <c r="DC261" s="99" t="str">
        <f>IF(ISNA(VLOOKUP($A261,'[2]1516 Exp_Rev Access'!$F$7:$GB$306,87,FALSE)),"",VLOOKUP($A261,'[2]1516 Exp_Rev Access'!$F$7:$GB$306,87,FALSE))</f>
        <v/>
      </c>
      <c r="DD261" s="99" t="str">
        <f>IF(ISNA(VLOOKUP($A261,'[2]1516 Exp_Rev Access'!$F$7:$GB$306,88,FALSE)),"",VLOOKUP($A261,'[2]1516 Exp_Rev Access'!$F$7:$GB$306,88,FALSE))</f>
        <v/>
      </c>
      <c r="DE261" s="99" t="str">
        <f>IF(ISNA(VLOOKUP($A261,'[2]1516 Exp_Rev Access'!$F$7:$GB$306,89,FALSE)),"",VLOOKUP($A261,'[2]1516 Exp_Rev Access'!$F$7:$GB$306,89,FALSE))</f>
        <v/>
      </c>
      <c r="DF261" s="99" t="str">
        <f>IF(ISNA(VLOOKUP($A261,'[2]1516 Exp_Rev Access'!$F$7:$GB$306,90,FALSE)),"",VLOOKUP($A261,'[2]1516 Exp_Rev Access'!$F$7:$GB$306,90,FALSE))</f>
        <v/>
      </c>
      <c r="DG261" s="99" t="str">
        <f>IF(ISNA(VLOOKUP($A261,'[2]1516 Exp_Rev Access'!$F$7:$FS$306,87,FALSE)),"",VLOOKUP($A261,'[2]1516 Exp_Rev Access'!$F$7:$FS$306,87,FALSE))</f>
        <v/>
      </c>
      <c r="DH261" s="99" t="str">
        <f>IF(ISNA(VLOOKUP($A261,'[2]1516 Exp_Rev Access'!$F$7:$FS$306,88,FALSE)),"",VLOOKUP($A261,'[2]1516 Exp_Rev Access'!$F$7:$FS$306,88,FALSE))</f>
        <v/>
      </c>
      <c r="DI261" s="99" t="str">
        <f>IF(ISNA(VLOOKUP($A261,'[2]1516 Exp_Rev Access'!$F$7:$FS$306,89,FALSE)),"",VLOOKUP($A261,'[2]1516 Exp_Rev Access'!$F$7:$FS$306,89,FALSE))</f>
        <v/>
      </c>
      <c r="DJ261" s="99" t="str">
        <f>IF(ISNA(VLOOKUP($A261,'[2]1516 Exp_Rev Access'!$F$7:$FS$306,90,FALSE)),"",VLOOKUP($A261,'[2]1516 Exp_Rev Access'!$F$7:$FS$306,90,FALSE))</f>
        <v/>
      </c>
      <c r="DK261" s="118"/>
      <c r="DL261" s="118"/>
      <c r="DM261" s="118"/>
      <c r="DN261" s="118"/>
      <c r="DO261" s="118"/>
      <c r="DP261" s="118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118"/>
      <c r="EL261" s="118"/>
      <c r="EM261" s="99" t="str">
        <f>IF(ISNA(VLOOKUP($A261,'[2]1516 Exp_Rev Access'!$F$7:$GB$306,123,FALSE)),"",VLOOKUP($A261,'[2]1516 Exp_Rev Access'!$F$7:$GB$306,123,FALSE))</f>
        <v/>
      </c>
      <c r="EN261" s="85"/>
      <c r="EO261" s="118"/>
      <c r="EP261" s="118"/>
      <c r="EQ261" s="118"/>
      <c r="ER261" s="118"/>
      <c r="ES261" s="118"/>
      <c r="ET261" s="118"/>
      <c r="EU261" s="85"/>
      <c r="EV261" s="85"/>
      <c r="EW261" s="85"/>
      <c r="EX261" s="85"/>
      <c r="EY261" s="85"/>
      <c r="EZ261" s="85"/>
      <c r="FA261" s="85"/>
      <c r="FB261" s="85"/>
      <c r="FC261" s="85"/>
      <c r="FD261" s="99" t="str">
        <f>IF(ISNA(VLOOKUP($A261,'[2]1516 Exp_Rev Access'!$F$7:$FS$306,140,FALSE)),"",VLOOKUP($A261,'[2]1516 Exp_Rev Access'!$F$7:$FS$306,140,FALSE))</f>
        <v/>
      </c>
      <c r="FE261" s="99" t="str">
        <f>IF(ISNA(VLOOKUP($A261,'[2]1516 Exp_Rev Access'!$F$7:$FS$306,141,FALSE)),"",VLOOKUP($A261,'[2]1516 Exp_Rev Access'!$F$7:$FS$306,141,FALSE))</f>
        <v/>
      </c>
      <c r="FF261" s="99" t="str">
        <f>IF(ISNA(VLOOKUP($A261,'[2]1516 Exp_Rev Access'!$F$7:$FS$306,142,FALSE)),"",VLOOKUP($A261,'[2]1516 Exp_Rev Access'!$F$7:$FS$306,142,FALSE))</f>
        <v/>
      </c>
      <c r="FG261" s="99" t="str">
        <f>IF(ISNA(VLOOKUP($A261,'[2]1516 Exp_Rev Access'!$F$7:$FS$306,143,FALSE)),"",VLOOKUP($A261,'[2]1516 Exp_Rev Access'!$F$7:$FS$306,143,FALSE))</f>
        <v/>
      </c>
      <c r="FH261" s="99" t="str">
        <f>IF(ISNA(VLOOKUP($A261,'[2]1516 Exp_Rev Access'!$F$7:$FS$306,144,FALSE)),"",VLOOKUP($A261,'[2]1516 Exp_Rev Access'!$F$7:$FS$306,144,FALSE))</f>
        <v/>
      </c>
      <c r="FI261" s="99" t="str">
        <f>IF(ISNA(VLOOKUP($A261,'[2]1516 Exp_Rev Access'!$F$7:$FS$306,145,FALSE)),"",VLOOKUP($A261,'[2]1516 Exp_Rev Access'!$F$7:$FS$306,145,FALSE))</f>
        <v/>
      </c>
      <c r="FJ261" s="99" t="str">
        <f>IF(ISNA(VLOOKUP($A261,'[2]1516 Exp_Rev Access'!$F$7:$FS$306,146,FALSE)),"",VLOOKUP($A261,'[2]1516 Exp_Rev Access'!$F$7:$FS$306,146,FALSE))</f>
        <v/>
      </c>
      <c r="FK261" s="99" t="str">
        <f>IF(ISNA(VLOOKUP($A261,'[2]1516 Exp_Rev Access'!$F$7:$FS$306,147,FALSE)),"",VLOOKUP($A261,'[2]1516 Exp_Rev Access'!$F$7:$FS$306,147,FALSE))</f>
        <v/>
      </c>
      <c r="FL261" s="99" t="str">
        <f>IF(ISNA(VLOOKUP($A261,'[2]1516 Exp_Rev Access'!$F$7:$FS$306,148,FALSE)),"",VLOOKUP($A261,'[2]1516 Exp_Rev Access'!$F$7:$FS$306,148,FALSE))</f>
        <v/>
      </c>
      <c r="FM261" s="99" t="str">
        <f>IF(ISNA(VLOOKUP($A261,'[2]1516 Exp_Rev Access'!$F$7:$FS$306,149,FALSE)),"",VLOOKUP($A261,'[2]1516 Exp_Rev Access'!$F$7:$FS$306,149,FALSE))</f>
        <v/>
      </c>
      <c r="FN261" s="99" t="str">
        <f>IF(ISNA(VLOOKUP($A261,'[2]1516 Exp_Rev Access'!$F$7:$FS$306,150,FALSE)),"",VLOOKUP($A261,'[2]1516 Exp_Rev Access'!$F$7:$FS$306,150,FALSE))</f>
        <v/>
      </c>
      <c r="FO261" s="99" t="str">
        <f>IF(ISNA(VLOOKUP($A261,'[2]1516 Exp_Rev Access'!$F$7:$FS$306,151,FALSE)),"",VLOOKUP($A261,'[2]1516 Exp_Rev Access'!$F$7:$FS$306,151,FALSE))</f>
        <v/>
      </c>
      <c r="FP261" s="99" t="str">
        <f>IF(ISNA(VLOOKUP($A261,'[2]1516 Exp_Rev Access'!$F$7:$FS$306,152,FALSE)),"",VLOOKUP($A261,'[2]1516 Exp_Rev Access'!$F$7:$FS$306,152,FALSE))</f>
        <v/>
      </c>
      <c r="FQ261" s="99" t="str">
        <f>IF(ISNA(VLOOKUP($A261,'[2]1516 Exp_Rev Access'!$F$7:$FS$306,153,FALSE)),"",VLOOKUP($A261,'[2]1516 Exp_Rev Access'!$F$7:$FS$306,153,FALSE))</f>
        <v/>
      </c>
      <c r="FR261" s="83"/>
      <c r="FS261" s="72"/>
      <c r="FT261" s="83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99" t="str">
        <f>IF(ISNA(VLOOKUP($A261,'[2]1516 Exp_Rev Access'!$F$7:$GB$306,164,FALSE)),"",VLOOKUP($A261,'[2]1516 Exp_Rev Access'!$F$7:$GB$306,164,FALSE))</f>
        <v/>
      </c>
      <c r="GF261" s="99" t="str">
        <f>IF(ISNA(VLOOKUP($A261,'[2]1516 Exp_Rev Access'!$F$7:$GB$306,165,FALSE)),"",VLOOKUP($A261,'[2]1516 Exp_Rev Access'!$F$7:$GB$306,165,FALSE))</f>
        <v/>
      </c>
      <c r="GG261" s="99" t="str">
        <f>IF(ISNA(VLOOKUP($A261,'[2]1516 Exp_Rev Access'!$F$7:$GB$306,166,FALSE)),"",VLOOKUP($A261,'[2]1516 Exp_Rev Access'!$F$7:$GB$306,166,FALSE))</f>
        <v/>
      </c>
      <c r="GH261" s="99" t="str">
        <f>IF(ISNA(VLOOKUP($A261,'[2]1516 Exp_Rev Access'!$F$7:$GB$306,167,FALSE)),"",VLOOKUP($A261,'[2]1516 Exp_Rev Access'!$F$7:$GB$306,167,FALSE))</f>
        <v/>
      </c>
      <c r="GI261" s="99" t="str">
        <f>IF(ISNA(VLOOKUP($A261,'[2]1516 Exp_Rev Access'!$F$7:$GB$306,168,FALSE)),"",VLOOKUP($A261,'[2]1516 Exp_Rev Access'!$F$7:$GB$306,168,FALSE))</f>
        <v/>
      </c>
      <c r="GJ261" s="99" t="str">
        <f>IF(ISNA(VLOOKUP($A261,'[2]1516 Exp_Rev Access'!$F$7:$GB$306,169,FALSE)),"",VLOOKUP($A261,'[2]1516 Exp_Rev Access'!$F$7:$GB$306,169,FALSE))</f>
        <v/>
      </c>
      <c r="GK261" s="99" t="str">
        <f>IF(ISNA(VLOOKUP($A261,'[2]1516 Exp_Rev Access'!$F$7:$GB$306,170,FALSE)),"",VLOOKUP($A261,'[2]1516 Exp_Rev Access'!$F$7:$GB$306,170,FALSE))</f>
        <v/>
      </c>
      <c r="GL261" s="99" t="str">
        <f>IF(ISNA(VLOOKUP($A261,'[2]1516 Exp_Rev Access'!$F$7:$GB$306,171,FALSE)),"",VLOOKUP($A261,'[2]1516 Exp_Rev Access'!$F$7:$GB$306,171,FALSE))</f>
        <v/>
      </c>
      <c r="GM261" s="99" t="str">
        <f>IF(ISNA(VLOOKUP($A261,'[2]1516 Exp_Rev Access'!$F$7:$GB$306,172,FALSE)),"",VLOOKUP($A261,'[2]1516 Exp_Rev Access'!$F$7:$GB$306,172,FALSE))</f>
        <v/>
      </c>
      <c r="GN261" s="99" t="str">
        <f>IF(ISNA(VLOOKUP($A261,'[2]1516 Exp_Rev Access'!$F$7:$GB$306,173,FALSE)),"",VLOOKUP($A261,'[2]1516 Exp_Rev Access'!$F$7:$GB$306,173,FALSE))</f>
        <v/>
      </c>
      <c r="GO261" s="99" t="str">
        <f>IF(ISNA(VLOOKUP($A261,'[2]1516 Exp_Rev Access'!$F$7:$GB$306,174,FALSE)),"",VLOOKUP($A261,'[2]1516 Exp_Rev Access'!$F$7:$GB$306,174,FALSE))</f>
        <v/>
      </c>
      <c r="GP261" s="99" t="str">
        <f>IF(ISNA(VLOOKUP($A261,'[2]1516 Exp_Rev Access'!$F$7:$GB$306,175,FALSE)),"",VLOOKUP($A261,'[2]1516 Exp_Rev Access'!$F$7:$GB$306,175,FALSE))</f>
        <v/>
      </c>
      <c r="GQ261" s="99" t="str">
        <f>IF(ISNA(VLOOKUP($A261,'[2]1516 Exp_Rev Access'!$F$7:$GB$306,176,FALSE)),"",VLOOKUP($A261,'[2]1516 Exp_Rev Access'!$F$7:$GB$306,176,FALSE))</f>
        <v/>
      </c>
      <c r="GR261" s="99" t="str">
        <f>IF(ISNA(VLOOKUP($A261,'[2]1516 Exp_Rev Access'!$F$7:$GB$306,177,FALSE)),"",VLOOKUP($A261,'[2]1516 Exp_Rev Access'!$F$7:$GB$306,177,FALSE))</f>
        <v/>
      </c>
      <c r="GS261" s="99" t="str">
        <f>IF(ISNA(VLOOKUP($A261,'[2]1516 Exp_Rev Access'!$F$7:$GB$306,178,FALSE)),"",VLOOKUP($A261,'[2]1516 Exp_Rev Access'!$F$7:$GB$306,178,FALSE))</f>
        <v/>
      </c>
      <c r="GT261" s="83"/>
      <c r="GU261" s="83"/>
      <c r="GV261" s="84"/>
      <c r="GW261" s="85"/>
      <c r="GX261" s="85"/>
    </row>
    <row r="262" spans="1:206" ht="6" customHeight="1" x14ac:dyDescent="0.2">
      <c r="A262" s="96"/>
      <c r="B262" s="78"/>
      <c r="D262" s="79"/>
      <c r="F262" s="80"/>
      <c r="G262" s="98" t="str">
        <f>IF(ISNA(VLOOKUP($A262,'[2]1516 Exp_Rev Access'!$F$7:$FS$306,2,FALSE)),"",VLOOKUP($A262,'[2]1516 Exp_Rev Access'!$F$7:$FS$306,2,FALSE))</f>
        <v/>
      </c>
      <c r="H262" s="98" t="str">
        <f>IF(ISNA(VLOOKUP($A262,'[2]1516 Exp_Rev Access'!$F$7:$FS$306,3,FALSE)),"",VLOOKUP($A262,'[2]1516 Exp_Rev Access'!$F$7:$FS$306,3,FALSE))</f>
        <v/>
      </c>
      <c r="I262" s="98" t="str">
        <f>IF(ISNA(VLOOKUP($A262,'[2]1516 Exp_Rev Access'!$F$7:$FS$306,4,FALSE)),"",VLOOKUP($A262,'[2]1516 Exp_Rev Access'!$F$7:$FS$306,4,FALSE))</f>
        <v/>
      </c>
      <c r="J262" s="98" t="str">
        <f>IF(ISNA(VLOOKUP($A262,'[2]1516 Exp_Rev Access'!$F$7:$FS$306,5,FALSE)),"",VLOOKUP($A262,'[2]1516 Exp_Rev Access'!$F$7:$FS$306,5,FALSE))</f>
        <v/>
      </c>
      <c r="K262" s="98" t="str">
        <f>IF(ISNA(VLOOKUP($A262,'[2]1516 Exp_Rev Access'!$F$7:$FS$306,6,FALSE)),"",VLOOKUP($A262,'[2]1516 Exp_Rev Access'!$F$7:$FS$306,6,FALSE))</f>
        <v/>
      </c>
      <c r="L262" s="98" t="str">
        <f>IF(ISNA(VLOOKUP($A262,'[2]1516 Exp_Rev Access'!$F$7:$FS$306,7,FALSE)),"",VLOOKUP($A262,'[2]1516 Exp_Rev Access'!$F$7:$FS$306,7,FALSE))</f>
        <v/>
      </c>
      <c r="N262" s="82"/>
      <c r="O262" s="83"/>
      <c r="P262" s="99" t="str">
        <f>IF(ISNA(VLOOKUP($A262,'[2]1516 Exp_Rev Access'!$F$7:$FS$306,8,FALSE)),"",VLOOKUP($A262,'[2]1516 Exp_Rev Access'!$F$7:$FS$306,8,FALSE))</f>
        <v/>
      </c>
      <c r="Q262" s="99" t="str">
        <f>IF(ISNA(VLOOKUP($A262,'[2]1516 Exp_Rev Access'!$F$7:$FS$306,8,FALSE)),"",VLOOKUP($A262,'[2]1516 Exp_Rev Access'!$F$7:$FS$306,8,FALSE))</f>
        <v/>
      </c>
      <c r="R262" s="99" t="str">
        <f>IF(ISNA(VLOOKUP($A262,'[2]1516 Exp_Rev Access'!$F$7:$FS$306,10,FALSE)),"",VLOOKUP($A262,'[2]1516 Exp_Rev Access'!$F$7:$FS$306,10,FALSE))</f>
        <v/>
      </c>
      <c r="S262" s="99" t="str">
        <f>IF(ISNA(VLOOKUP($A262,'[2]1516 Exp_Rev Access'!$F$7:$FS$306,11,FALSE)),"",VLOOKUP($A262,'[2]1516 Exp_Rev Access'!$F$7:$FS$306,11,FALSE))</f>
        <v/>
      </c>
      <c r="T262" s="99" t="str">
        <f>IF(ISNA(VLOOKUP($A262,'[2]1516 Exp_Rev Access'!$F$7:$FS$306,12,FALSE)),"",VLOOKUP($A262,'[2]1516 Exp_Rev Access'!$F$7:$FS$306,12,FALSE))</f>
        <v/>
      </c>
      <c r="U262" s="99" t="str">
        <f>IF(ISNA(VLOOKUP($A262,'[2]1516 Exp_Rev Access'!$F$7:$FS$306,13,FALSE)),"",VLOOKUP($A262,'[2]1516 Exp_Rev Access'!$F$7:$FS$306,13,FALSE))</f>
        <v/>
      </c>
      <c r="V262" s="99" t="str">
        <f>IF(ISNA(VLOOKUP($A262,'[2]1516 Exp_Rev Access'!$F$7:$FS$306,14,FALSE)),"",VLOOKUP($A262,'[2]1516 Exp_Rev Access'!$F$7:$FS$306,14,FALSE))</f>
        <v/>
      </c>
      <c r="W262" s="99" t="str">
        <f>IF(ISNA(VLOOKUP($A262,'[2]1516 Exp_Rev Access'!$F$7:$FS$306,15,FALSE)),"",VLOOKUP($A262,'[2]1516 Exp_Rev Access'!$F$7:$FS$306,15,FALSE))</f>
        <v/>
      </c>
      <c r="X262" s="99" t="str">
        <f>IF(ISNA(VLOOKUP($A262,'[2]1516 Exp_Rev Access'!$F$7:$FS$306,16,FALSE)),"",VLOOKUP($A262,'[2]1516 Exp_Rev Access'!$F$7:$FS$306,16,FALSE))</f>
        <v/>
      </c>
      <c r="Y262" s="99" t="str">
        <f>IF(ISNA(VLOOKUP($A262,'[2]1516 Exp_Rev Access'!$F$7:$FS$306,17,FALSE)),"",VLOOKUP($A262,'[2]1516 Exp_Rev Access'!$F$7:$FS$306,17,FALSE))</f>
        <v/>
      </c>
      <c r="Z262" s="99" t="str">
        <f>IF(ISNA(VLOOKUP($A262,'[2]1516 Exp_Rev Access'!$F$7:$FS$306,18,FALSE)),"",VLOOKUP($A262,'[2]1516 Exp_Rev Access'!$F$7:$FS$306,18,FALSE))</f>
        <v/>
      </c>
      <c r="AA262" s="99" t="str">
        <f>IF(ISNA(VLOOKUP($A262,'[2]1516 Exp_Rev Access'!$F$7:$FS$306,19,FALSE)),"",VLOOKUP($A262,'[2]1516 Exp_Rev Access'!$F$7:$FS$306,19,FALSE))</f>
        <v/>
      </c>
      <c r="AB262" s="99" t="str">
        <f>IF(ISNA(VLOOKUP($A262,'[2]1516 Exp_Rev Access'!$F$7:$FS$306,20,FALSE)),"",VLOOKUP($A262,'[2]1516 Exp_Rev Access'!$F$7:$FS$306,20,FALSE))</f>
        <v/>
      </c>
      <c r="AC262" s="99" t="str">
        <f>IF(ISNA(VLOOKUP($A262,'[2]1516 Exp_Rev Access'!$F$7:$FS$306,21,FALSE)),"",VLOOKUP($A262,'[2]1516 Exp_Rev Access'!$F$7:$FS$306,21,FALSE))</f>
        <v/>
      </c>
      <c r="AD262" s="99" t="str">
        <f>IF(ISNA(VLOOKUP($A262,'[2]1516 Exp_Rev Access'!$F$7:$FS$306,22,FALSE)),"",VLOOKUP($A262,'[2]1516 Exp_Rev Access'!$F$7:$FS$306,22,FALSE))</f>
        <v/>
      </c>
      <c r="AE262" s="99" t="str">
        <f>IF(ISNA(VLOOKUP($A262,'[2]1516 Exp_Rev Access'!$F$7:$FS$306,23,FALSE)),"",VLOOKUP($A262,'[2]1516 Exp_Rev Access'!$F$7:$FS$306,23,FALSE))</f>
        <v/>
      </c>
      <c r="AF262" s="99" t="str">
        <f>IF(ISNA(VLOOKUP($A262,'[2]1516 Exp_Rev Access'!$F$7:$FS$306,24,FALSE)),"",VLOOKUP($A262,'[2]1516 Exp_Rev Access'!$F$7:$FS$306,24,FALSE))</f>
        <v/>
      </c>
      <c r="AG262" s="99" t="str">
        <f>IF(ISNA(VLOOKUP($A262,'[2]1516 Exp_Rev Access'!$F$7:$FS$306,25,FALSE)),"",VLOOKUP($A262,'[2]1516 Exp_Rev Access'!$F$7:$FS$306,25,FALSE))</f>
        <v/>
      </c>
      <c r="AH262" s="98" t="str">
        <f>IF(ISNA(VLOOKUP($A262,'[2]1516 Exp_Rev Access'!$F$7:$FS$306,26,FALSE)),"",VLOOKUP($A262,'[2]1516 Exp_Rev Access'!$F$7:$FS$306,26,FALSE))</f>
        <v/>
      </c>
      <c r="AI262" s="98" t="str">
        <f>IF(ISNA(VLOOKUP($A262,'[2]1516 Exp_Rev Access'!$F$7:$FS$306,27,FALSE)),"",VLOOKUP($A262,'[2]1516 Exp_Rev Access'!$F$7:$FS$306,27,FALSE))</f>
        <v/>
      </c>
      <c r="AJ262" s="98" t="str">
        <f>IF(ISNA(VLOOKUP($A262,'[2]1516 Exp_Rev Access'!$F$7:$FS$306,28,FALSE)),"",VLOOKUP($A262,'[2]1516 Exp_Rev Access'!$F$7:$FS$306,28,FALSE))</f>
        <v/>
      </c>
      <c r="AK262" s="98" t="str">
        <f>IF(ISNA(VLOOKUP($A262,'[2]1516 Exp_Rev Access'!$F$7:$FS$306,29,FALSE)),"",VLOOKUP($A262,'[2]1516 Exp_Rev Access'!$F$7:$FS$306,29,FALSE))</f>
        <v/>
      </c>
      <c r="AL262" s="83"/>
      <c r="AM262" s="82"/>
      <c r="AN262" s="83"/>
      <c r="AO262" s="85"/>
      <c r="AP262" s="85"/>
      <c r="AQ262" s="85"/>
      <c r="AR262" s="85"/>
      <c r="AS262" s="85"/>
      <c r="AT262" s="83"/>
      <c r="AU262" s="82"/>
      <c r="AV262" s="83"/>
      <c r="AW262" s="99" t="str">
        <f>IF(ISNA(VLOOKUP($A262,'[2]1516 Exp_Rev Access'!$F$7:$GB$306,35,FALSE)),"",VLOOKUP($A262,'[2]1516 Exp_Rev Access'!$F$7:$GB$306,35,FALSE))</f>
        <v/>
      </c>
      <c r="AX262" s="99" t="str">
        <f>IF(ISNA(VLOOKUP($A262,'[2]1516 Exp_Rev Access'!$F$7:$GB$306,36,FALSE)),"",VLOOKUP($A262,'[2]1516 Exp_Rev Access'!$F$7:$GB$306,36,FALSE))</f>
        <v/>
      </c>
      <c r="AY262" s="99" t="str">
        <f>IF(ISNA(VLOOKUP($A262,'[2]1516 Exp_Rev Access'!$F$7:$GB$306,37,FALSE)),"",VLOOKUP($A262,'[2]1516 Exp_Rev Access'!$F$7:$GB$306,37,FALSE))</f>
        <v/>
      </c>
      <c r="AZ262" s="99" t="str">
        <f>IF(ISNA(VLOOKUP($A262,'[2]1516 Exp_Rev Access'!$F$7:$GB$306,38,FALSE)),"",VLOOKUP($A262,'[2]1516 Exp_Rev Access'!$F$7:$GB$306,38,FALSE))</f>
        <v/>
      </c>
      <c r="BA262" s="99" t="str">
        <f>IF(ISNA(VLOOKUP($A262,'[2]1516 Exp_Rev Access'!$F$7:$GB$306,39,FALSE)),"",VLOOKUP($A262,'[2]1516 Exp_Rev Access'!$F$7:$GB$306,39,FALSE))</f>
        <v/>
      </c>
      <c r="BB262" s="99" t="str">
        <f>IF(ISNA(VLOOKUP($A262,'[2]1516 Exp_Rev Access'!$F$7:$GB$306,40,FALSE)),"",VLOOKUP($A262,'[2]1516 Exp_Rev Access'!$F$7:$GB$306,40,FALSE))</f>
        <v/>
      </c>
      <c r="BC262" s="99" t="str">
        <f>IF(ISNA(VLOOKUP($A262,'[2]1516 Exp_Rev Access'!$F$7:$GB$306,41,FALSE)),"",VLOOKUP($A262,'[2]1516 Exp_Rev Access'!$F$7:$GB$306,41,FALSE))</f>
        <v/>
      </c>
      <c r="BD262" s="99" t="str">
        <f>IF(ISNA(VLOOKUP($A262,'[2]1516 Exp_Rev Access'!$F$7:$GB$306,41,FALSE)),"",VLOOKUP($A262,'[2]1516 Exp_Rev Access'!$F$7:$GB$306,41,FALSE))</f>
        <v/>
      </c>
      <c r="BE262" s="99" t="str">
        <f>IF(ISNA(VLOOKUP($A262,'[2]1516 Exp_Rev Access'!$F$7:$GB$306,41,FALSE)),"",VLOOKUP($A262,'[2]1516 Exp_Rev Access'!$F$7:$GB$306,41,FALSE))</f>
        <v/>
      </c>
      <c r="BF262" s="99" t="str">
        <f>IF(ISNA(VLOOKUP($A262,'[2]1516 Exp_Rev Access'!$F$7:$GB$306,41,FALSE)),"",VLOOKUP($A262,'[2]1516 Exp_Rev Access'!$F$7:$GB$306,41,FALSE))</f>
        <v/>
      </c>
      <c r="BG262" s="99" t="str">
        <f>IF(ISNA(VLOOKUP($A262,'[2]1516 Exp_Rev Access'!$F$7:$GB$306,41,FALSE)),"",VLOOKUP($A262,'[2]1516 Exp_Rev Access'!$F$7:$GB$306,41,FALSE))</f>
        <v/>
      </c>
      <c r="BH262" s="99" t="str">
        <f>IF(ISNA(VLOOKUP($A262,'[2]1516 Exp_Rev Access'!$F$7:$GB$306,41,FALSE)),"",VLOOKUP($A262,'[2]1516 Exp_Rev Access'!$F$7:$GB$306,41,FALSE))</f>
        <v/>
      </c>
      <c r="BI262" s="99" t="str">
        <f>IF(ISNA(VLOOKUP($A262,'[2]1516 Exp_Rev Access'!$F$7:$GB$306,41,FALSE)),"",VLOOKUP($A262,'[2]1516 Exp_Rev Access'!$F$7:$GB$306,41,FALSE))</f>
        <v/>
      </c>
      <c r="BJ262" s="99" t="str">
        <f>IF(ISNA(VLOOKUP($A262,'[2]1516 Exp_Rev Access'!$F$7:$GB$306,41,FALSE)),"",VLOOKUP($A262,'[2]1516 Exp_Rev Access'!$F$7:$GB$306,41,FALSE))</f>
        <v/>
      </c>
      <c r="BK262" s="99" t="str">
        <f>IF(ISNA(VLOOKUP($A262,'[2]1516 Exp_Rev Access'!$F$7:$GB$306,41,FALSE)),"",VLOOKUP($A262,'[2]1516 Exp_Rev Access'!$F$7:$GB$306,41,FALSE))</f>
        <v/>
      </c>
      <c r="BL262" s="99" t="str">
        <f>IF(ISNA(VLOOKUP($A262,'[2]1516 Exp_Rev Access'!$F$7:$GB$306,41,FALSE)),"",VLOOKUP($A262,'[2]1516 Exp_Rev Access'!$F$7:$GB$306,41,FALSE))</f>
        <v/>
      </c>
      <c r="BM262" s="99" t="str">
        <f>IF(ISNA(VLOOKUP($A262,'[2]1516 Exp_Rev Access'!$F$7:$GB$306,41,FALSE)),"",VLOOKUP($A262,'[2]1516 Exp_Rev Access'!$F$7:$GB$306,41,FALSE))</f>
        <v/>
      </c>
      <c r="BN262" s="99" t="str">
        <f>IF(ISNA(VLOOKUP($A262,'[2]1516 Exp_Rev Access'!$F$7:$GB$306,41,FALSE)),"",VLOOKUP($A262,'[2]1516 Exp_Rev Access'!$F$7:$GB$306,41,FALSE))</f>
        <v/>
      </c>
      <c r="BO262" s="99" t="str">
        <f>IF(ISNA(VLOOKUP($A262,'[2]1516 Exp_Rev Access'!$F$7:$GB$306,41,FALSE)),"",VLOOKUP($A262,'[2]1516 Exp_Rev Access'!$F$7:$GB$306,41,FALSE))</f>
        <v/>
      </c>
      <c r="BP262" s="99" t="str">
        <f>IF(ISNA(VLOOKUP($A262,'[2]1516 Exp_Rev Access'!$F$7:$GB$306,41,FALSE)),"",VLOOKUP($A262,'[2]1516 Exp_Rev Access'!$F$7:$GB$306,41,FALSE))</f>
        <v/>
      </c>
      <c r="BQ262" s="99" t="str">
        <f>IF(ISNA(VLOOKUP($A262,'[2]1516 Exp_Rev Access'!$F$7:$GB$306,41,FALSE)),"",VLOOKUP($A262,'[2]1516 Exp_Rev Access'!$F$7:$GB$306,41,FALSE))</f>
        <v/>
      </c>
      <c r="BR262" s="99" t="str">
        <f>IF(ISNA(VLOOKUP($A262,'[2]1516 Exp_Rev Access'!$F$7:$GB$306,41,FALSE)),"",VLOOKUP($A262,'[2]1516 Exp_Rev Access'!$F$7:$GB$306,41,FALSE))</f>
        <v/>
      </c>
      <c r="BS262" s="99" t="str">
        <f>IF(ISNA(VLOOKUP($A262,'[2]1516 Exp_Rev Access'!$F$7:$GB$306,41,FALSE)),"",VLOOKUP($A262,'[2]1516 Exp_Rev Access'!$F$7:$GB$306,41,FALSE))</f>
        <v/>
      </c>
      <c r="BT262" s="99" t="str">
        <f>IF(ISNA(VLOOKUP($A262,'[2]1516 Exp_Rev Access'!$F$7:$GB$306,41,FALSE)),"",VLOOKUP($A262,'[2]1516 Exp_Rev Access'!$F$7:$GB$306,41,FALSE))</f>
        <v/>
      </c>
      <c r="BU262" s="83"/>
      <c r="BV262" s="82"/>
      <c r="BW262" s="83"/>
      <c r="BX262" s="83"/>
      <c r="BY262" s="85"/>
      <c r="BZ262" s="85"/>
      <c r="CA262" s="85"/>
      <c r="CB262" s="85"/>
      <c r="CC262" s="85"/>
      <c r="CD262" s="83"/>
      <c r="CE262" s="83"/>
      <c r="CF262" s="83"/>
      <c r="CG262" s="99" t="str">
        <f>IF(ISNA(VLOOKUP($A262,'[2]1516 Exp_Rev Access'!$F$7:$GB$306,65,FALSE)),"",VLOOKUP($A262,'[2]1516 Exp_Rev Access'!$F$7:$GB$306,65,FALSE))</f>
        <v/>
      </c>
      <c r="CH262" s="99" t="str">
        <f>IF(ISNA(VLOOKUP($A262,'[2]1516 Exp_Rev Access'!$F$7:$GB$306,66,FALSE)),"",VLOOKUP($A262,'[2]1516 Exp_Rev Access'!$F$7:$GB$306,66,FALSE))</f>
        <v/>
      </c>
      <c r="CI262" s="99" t="str">
        <f>IF(ISNA(VLOOKUP($A262,'[2]1516 Exp_Rev Access'!$F$7:$GB$306,67,FALSE)),"",VLOOKUP($A262,'[2]1516 Exp_Rev Access'!$F$7:$GB$306,67,FALSE))</f>
        <v/>
      </c>
      <c r="CJ262" s="99" t="str">
        <f>IF(ISNA(VLOOKUP($A262,'[2]1516 Exp_Rev Access'!$F$7:$GB$306,68,FALSE)),"",VLOOKUP($A262,'[2]1516 Exp_Rev Access'!$F$7:$GB$306,68,FALSE))</f>
        <v/>
      </c>
      <c r="CK262" s="99" t="str">
        <f>IF(ISNA(VLOOKUP($A262,'[2]1516 Exp_Rev Access'!$F$7:$GB$306,69,FALSE)),"",VLOOKUP($A262,'[2]1516 Exp_Rev Access'!$F$7:$GB$306,69,FALSE))</f>
        <v/>
      </c>
      <c r="CL262" s="99" t="str">
        <f>IF(ISNA(VLOOKUP($A262,'[2]1516 Exp_Rev Access'!$F$7:$GB$306,70,FALSE)),"",VLOOKUP($A262,'[2]1516 Exp_Rev Access'!$F$7:$GB$306,70,FALSE))</f>
        <v/>
      </c>
      <c r="CM262" s="99" t="str">
        <f>IF(ISNA(VLOOKUP($A262,'[2]1516 Exp_Rev Access'!$F$7:$GB$306,71,FALSE)),"",VLOOKUP($A262,'[2]1516 Exp_Rev Access'!$F$7:$GB$306,71,FALSE))</f>
        <v/>
      </c>
      <c r="CN262" s="99" t="str">
        <f>IF(ISNA(VLOOKUP($A262,'[2]1516 Exp_Rev Access'!$F$7:$GB$306,72,FALSE)),"",VLOOKUP($A262,'[2]1516 Exp_Rev Access'!$F$7:$GB$306,72,FALSE))</f>
        <v/>
      </c>
      <c r="CO262" s="99" t="str">
        <f>IF(ISNA(VLOOKUP($A262,'[2]1516 Exp_Rev Access'!$F$7:$GB$306,73,FALSE)),"",VLOOKUP($A262,'[2]1516 Exp_Rev Access'!$F$7:$GB$306,73,FALSE))</f>
        <v/>
      </c>
      <c r="CP262" s="99" t="str">
        <f>IF(ISNA(VLOOKUP($A262,'[2]1516 Exp_Rev Access'!$F$7:$GB$306,74,FALSE)),"",VLOOKUP($A262,'[2]1516 Exp_Rev Access'!$F$7:$GB$306,74,FALSE))</f>
        <v/>
      </c>
      <c r="CQ262" s="99" t="str">
        <f>IF(ISNA(VLOOKUP($A262,'[2]1516 Exp_Rev Access'!$F$7:$GB$306,75,FALSE)),"",VLOOKUP($A262,'[2]1516 Exp_Rev Access'!$F$7:$GB$306,75,FALSE))</f>
        <v/>
      </c>
      <c r="CR262" s="99" t="str">
        <f>IF(ISNA(VLOOKUP($A262,'[2]1516 Exp_Rev Access'!$F$7:$GB$306,76,FALSE)),"",VLOOKUP($A262,'[2]1516 Exp_Rev Access'!$F$7:$GB$306,76,FALSE))</f>
        <v/>
      </c>
      <c r="CS262" s="99" t="str">
        <f>IF(ISNA(VLOOKUP($A262,'[2]1516 Exp_Rev Access'!$F$7:$GB$306,77,FALSE)),"",VLOOKUP($A262,'[2]1516 Exp_Rev Access'!$F$7:$GB$306,77,FALSE))</f>
        <v/>
      </c>
      <c r="CT262" s="99" t="str">
        <f>IF(ISNA(VLOOKUP($A262,'[2]1516 Exp_Rev Access'!$F$7:$GB$306,78,FALSE)),"",VLOOKUP($A262,'[2]1516 Exp_Rev Access'!$F$7:$GB$306,78,FALSE))</f>
        <v/>
      </c>
      <c r="CU262" s="99" t="str">
        <f>IF(ISNA(VLOOKUP($A262,'[2]1516 Exp_Rev Access'!$F$7:$GB$306,79,FALSE)),"",VLOOKUP($A262,'[2]1516 Exp_Rev Access'!$F$7:$GB$306,79,FALSE))</f>
        <v/>
      </c>
      <c r="CV262" s="99" t="str">
        <f>IF(ISNA(VLOOKUP($A262,'[2]1516 Exp_Rev Access'!$F$7:$GB$306,80,FALSE)),"",VLOOKUP($A262,'[2]1516 Exp_Rev Access'!$F$7:$GB$306,80,FALSE))</f>
        <v/>
      </c>
      <c r="CW262" s="99" t="str">
        <f>IF(ISNA(VLOOKUP($A262,'[2]1516 Exp_Rev Access'!$F$7:$GB$306,81,FALSE)),"",VLOOKUP($A262,'[2]1516 Exp_Rev Access'!$F$7:$GB$306,81,FALSE))</f>
        <v/>
      </c>
      <c r="CX262" s="99" t="str">
        <f>IF(ISNA(VLOOKUP($A262,'[2]1516 Exp_Rev Access'!$F$7:$GB$306,82,FALSE)),"",VLOOKUP($A262,'[2]1516 Exp_Rev Access'!$F$7:$GB$306,82,FALSE))</f>
        <v/>
      </c>
      <c r="CY262" s="99" t="str">
        <f>IF(ISNA(VLOOKUP($A262,'[2]1516 Exp_Rev Access'!$F$7:$GB$306,83,FALSE)),"",VLOOKUP($A262,'[2]1516 Exp_Rev Access'!$F$7:$GB$306,83,FALSE))</f>
        <v/>
      </c>
      <c r="CZ262" s="99" t="str">
        <f>IF(ISNA(VLOOKUP($A262,'[2]1516 Exp_Rev Access'!$F$7:$GB$306,84,FALSE)),"",VLOOKUP($A262,'[2]1516 Exp_Rev Access'!$F$7:$GB$306,84,FALSE))</f>
        <v/>
      </c>
      <c r="DA262" s="99" t="str">
        <f>IF(ISNA(VLOOKUP($A262,'[2]1516 Exp_Rev Access'!$F$7:$GB$306,85,FALSE)),"",VLOOKUP($A262,'[2]1516 Exp_Rev Access'!$F$7:$GB$306,85,FALSE))</f>
        <v/>
      </c>
      <c r="DB262" s="99" t="str">
        <f>IF(ISNA(VLOOKUP($A262,'[2]1516 Exp_Rev Access'!$F$7:$GB$306,86,FALSE)),"",VLOOKUP($A262,'[2]1516 Exp_Rev Access'!$F$7:$GB$306,86,FALSE))</f>
        <v/>
      </c>
      <c r="DC262" s="99" t="str">
        <f>IF(ISNA(VLOOKUP($A262,'[2]1516 Exp_Rev Access'!$F$7:$GB$306,87,FALSE)),"",VLOOKUP($A262,'[2]1516 Exp_Rev Access'!$F$7:$GB$306,87,FALSE))</f>
        <v/>
      </c>
      <c r="DD262" s="99" t="str">
        <f>IF(ISNA(VLOOKUP($A262,'[2]1516 Exp_Rev Access'!$F$7:$GB$306,88,FALSE)),"",VLOOKUP($A262,'[2]1516 Exp_Rev Access'!$F$7:$GB$306,88,FALSE))</f>
        <v/>
      </c>
      <c r="DE262" s="99" t="str">
        <f>IF(ISNA(VLOOKUP($A262,'[2]1516 Exp_Rev Access'!$F$7:$GB$306,89,FALSE)),"",VLOOKUP($A262,'[2]1516 Exp_Rev Access'!$F$7:$GB$306,89,FALSE))</f>
        <v/>
      </c>
      <c r="DF262" s="99" t="str">
        <f>IF(ISNA(VLOOKUP($A262,'[2]1516 Exp_Rev Access'!$F$7:$GB$306,90,FALSE)),"",VLOOKUP($A262,'[2]1516 Exp_Rev Access'!$F$7:$GB$306,90,FALSE))</f>
        <v/>
      </c>
      <c r="DG262" s="99" t="str">
        <f>IF(ISNA(VLOOKUP($A262,'[2]1516 Exp_Rev Access'!$F$7:$FS$306,87,FALSE)),"",VLOOKUP($A262,'[2]1516 Exp_Rev Access'!$F$7:$FS$306,87,FALSE))</f>
        <v/>
      </c>
      <c r="DH262" s="99" t="str">
        <f>IF(ISNA(VLOOKUP($A262,'[2]1516 Exp_Rev Access'!$F$7:$FS$306,88,FALSE)),"",VLOOKUP($A262,'[2]1516 Exp_Rev Access'!$F$7:$FS$306,88,FALSE))</f>
        <v/>
      </c>
      <c r="DI262" s="99" t="str">
        <f>IF(ISNA(VLOOKUP($A262,'[2]1516 Exp_Rev Access'!$F$7:$FS$306,89,FALSE)),"",VLOOKUP($A262,'[2]1516 Exp_Rev Access'!$F$7:$FS$306,89,FALSE))</f>
        <v/>
      </c>
      <c r="DJ262" s="99" t="str">
        <f>IF(ISNA(VLOOKUP($A262,'[2]1516 Exp_Rev Access'!$F$7:$FS$306,90,FALSE)),"",VLOOKUP($A262,'[2]1516 Exp_Rev Access'!$F$7:$FS$306,90,FALSE))</f>
        <v/>
      </c>
      <c r="DK262" s="118"/>
      <c r="DL262" s="118"/>
      <c r="DM262" s="118"/>
      <c r="DN262" s="118"/>
      <c r="DO262" s="118"/>
      <c r="DP262" s="118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118"/>
      <c r="EL262" s="118"/>
      <c r="EM262" s="99" t="str">
        <f>IF(ISNA(VLOOKUP($A262,'[2]1516 Exp_Rev Access'!$F$7:$GB$306,123,FALSE)),"",VLOOKUP($A262,'[2]1516 Exp_Rev Access'!$F$7:$GB$306,123,FALSE))</f>
        <v/>
      </c>
      <c r="EN262" s="85"/>
      <c r="EO262" s="118"/>
      <c r="EP262" s="118"/>
      <c r="EQ262" s="118"/>
      <c r="ER262" s="118"/>
      <c r="ES262" s="118"/>
      <c r="ET262" s="118"/>
      <c r="EU262" s="85"/>
      <c r="EV262" s="85"/>
      <c r="EW262" s="85"/>
      <c r="EX262" s="85"/>
      <c r="EY262" s="85"/>
      <c r="EZ262" s="85"/>
      <c r="FA262" s="85"/>
      <c r="FB262" s="85"/>
      <c r="FC262" s="85"/>
      <c r="FD262" s="99" t="str">
        <f>IF(ISNA(VLOOKUP($A262,'[2]1516 Exp_Rev Access'!$F$7:$FS$306,140,FALSE)),"",VLOOKUP($A262,'[2]1516 Exp_Rev Access'!$F$7:$FS$306,140,FALSE))</f>
        <v/>
      </c>
      <c r="FE262" s="99" t="str">
        <f>IF(ISNA(VLOOKUP($A262,'[2]1516 Exp_Rev Access'!$F$7:$FS$306,141,FALSE)),"",VLOOKUP($A262,'[2]1516 Exp_Rev Access'!$F$7:$FS$306,141,FALSE))</f>
        <v/>
      </c>
      <c r="FF262" s="99" t="str">
        <f>IF(ISNA(VLOOKUP($A262,'[2]1516 Exp_Rev Access'!$F$7:$FS$306,142,FALSE)),"",VLOOKUP($A262,'[2]1516 Exp_Rev Access'!$F$7:$FS$306,142,FALSE))</f>
        <v/>
      </c>
      <c r="FG262" s="99" t="str">
        <f>IF(ISNA(VLOOKUP($A262,'[2]1516 Exp_Rev Access'!$F$7:$FS$306,143,FALSE)),"",VLOOKUP($A262,'[2]1516 Exp_Rev Access'!$F$7:$FS$306,143,FALSE))</f>
        <v/>
      </c>
      <c r="FH262" s="99" t="str">
        <f>IF(ISNA(VLOOKUP($A262,'[2]1516 Exp_Rev Access'!$F$7:$FS$306,144,FALSE)),"",VLOOKUP($A262,'[2]1516 Exp_Rev Access'!$F$7:$FS$306,144,FALSE))</f>
        <v/>
      </c>
      <c r="FI262" s="99" t="str">
        <f>IF(ISNA(VLOOKUP($A262,'[2]1516 Exp_Rev Access'!$F$7:$FS$306,145,FALSE)),"",VLOOKUP($A262,'[2]1516 Exp_Rev Access'!$F$7:$FS$306,145,FALSE))</f>
        <v/>
      </c>
      <c r="FJ262" s="99" t="str">
        <f>IF(ISNA(VLOOKUP($A262,'[2]1516 Exp_Rev Access'!$F$7:$FS$306,146,FALSE)),"",VLOOKUP($A262,'[2]1516 Exp_Rev Access'!$F$7:$FS$306,146,FALSE))</f>
        <v/>
      </c>
      <c r="FK262" s="99" t="str">
        <f>IF(ISNA(VLOOKUP($A262,'[2]1516 Exp_Rev Access'!$F$7:$FS$306,147,FALSE)),"",VLOOKUP($A262,'[2]1516 Exp_Rev Access'!$F$7:$FS$306,147,FALSE))</f>
        <v/>
      </c>
      <c r="FL262" s="99" t="str">
        <f>IF(ISNA(VLOOKUP($A262,'[2]1516 Exp_Rev Access'!$F$7:$FS$306,148,FALSE)),"",VLOOKUP($A262,'[2]1516 Exp_Rev Access'!$F$7:$FS$306,148,FALSE))</f>
        <v/>
      </c>
      <c r="FM262" s="99" t="str">
        <f>IF(ISNA(VLOOKUP($A262,'[2]1516 Exp_Rev Access'!$F$7:$FS$306,149,FALSE)),"",VLOOKUP($A262,'[2]1516 Exp_Rev Access'!$F$7:$FS$306,149,FALSE))</f>
        <v/>
      </c>
      <c r="FN262" s="99" t="str">
        <f>IF(ISNA(VLOOKUP($A262,'[2]1516 Exp_Rev Access'!$F$7:$FS$306,150,FALSE)),"",VLOOKUP($A262,'[2]1516 Exp_Rev Access'!$F$7:$FS$306,150,FALSE))</f>
        <v/>
      </c>
      <c r="FO262" s="99" t="str">
        <f>IF(ISNA(VLOOKUP($A262,'[2]1516 Exp_Rev Access'!$F$7:$FS$306,151,FALSE)),"",VLOOKUP($A262,'[2]1516 Exp_Rev Access'!$F$7:$FS$306,151,FALSE))</f>
        <v/>
      </c>
      <c r="FP262" s="99" t="str">
        <f>IF(ISNA(VLOOKUP($A262,'[2]1516 Exp_Rev Access'!$F$7:$FS$306,152,FALSE)),"",VLOOKUP($A262,'[2]1516 Exp_Rev Access'!$F$7:$FS$306,152,FALSE))</f>
        <v/>
      </c>
      <c r="FQ262" s="99" t="str">
        <f>IF(ISNA(VLOOKUP($A262,'[2]1516 Exp_Rev Access'!$F$7:$FS$306,153,FALSE)),"",VLOOKUP($A262,'[2]1516 Exp_Rev Access'!$F$7:$FS$306,153,FALSE))</f>
        <v/>
      </c>
      <c r="FR262" s="83"/>
      <c r="FS262" s="72"/>
      <c r="FT262" s="83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99" t="str">
        <f>IF(ISNA(VLOOKUP($A262,'[2]1516 Exp_Rev Access'!$F$7:$GB$306,164,FALSE)),"",VLOOKUP($A262,'[2]1516 Exp_Rev Access'!$F$7:$GB$306,164,FALSE))</f>
        <v/>
      </c>
      <c r="GF262" s="99" t="str">
        <f>IF(ISNA(VLOOKUP($A262,'[2]1516 Exp_Rev Access'!$F$7:$GB$306,165,FALSE)),"",VLOOKUP($A262,'[2]1516 Exp_Rev Access'!$F$7:$GB$306,165,FALSE))</f>
        <v/>
      </c>
      <c r="GG262" s="99" t="str">
        <f>IF(ISNA(VLOOKUP($A262,'[2]1516 Exp_Rev Access'!$F$7:$GB$306,166,FALSE)),"",VLOOKUP($A262,'[2]1516 Exp_Rev Access'!$F$7:$GB$306,166,FALSE))</f>
        <v/>
      </c>
      <c r="GH262" s="99" t="str">
        <f>IF(ISNA(VLOOKUP($A262,'[2]1516 Exp_Rev Access'!$F$7:$GB$306,167,FALSE)),"",VLOOKUP($A262,'[2]1516 Exp_Rev Access'!$F$7:$GB$306,167,FALSE))</f>
        <v/>
      </c>
      <c r="GI262" s="99" t="str">
        <f>IF(ISNA(VLOOKUP($A262,'[2]1516 Exp_Rev Access'!$F$7:$GB$306,168,FALSE)),"",VLOOKUP($A262,'[2]1516 Exp_Rev Access'!$F$7:$GB$306,168,FALSE))</f>
        <v/>
      </c>
      <c r="GJ262" s="99" t="str">
        <f>IF(ISNA(VLOOKUP($A262,'[2]1516 Exp_Rev Access'!$F$7:$GB$306,169,FALSE)),"",VLOOKUP($A262,'[2]1516 Exp_Rev Access'!$F$7:$GB$306,169,FALSE))</f>
        <v/>
      </c>
      <c r="GK262" s="99" t="str">
        <f>IF(ISNA(VLOOKUP($A262,'[2]1516 Exp_Rev Access'!$F$7:$GB$306,170,FALSE)),"",VLOOKUP($A262,'[2]1516 Exp_Rev Access'!$F$7:$GB$306,170,FALSE))</f>
        <v/>
      </c>
      <c r="GL262" s="99" t="str">
        <f>IF(ISNA(VLOOKUP($A262,'[2]1516 Exp_Rev Access'!$F$7:$GB$306,171,FALSE)),"",VLOOKUP($A262,'[2]1516 Exp_Rev Access'!$F$7:$GB$306,171,FALSE))</f>
        <v/>
      </c>
      <c r="GM262" s="99" t="str">
        <f>IF(ISNA(VLOOKUP($A262,'[2]1516 Exp_Rev Access'!$F$7:$GB$306,172,FALSE)),"",VLOOKUP($A262,'[2]1516 Exp_Rev Access'!$F$7:$GB$306,172,FALSE))</f>
        <v/>
      </c>
      <c r="GN262" s="99" t="str">
        <f>IF(ISNA(VLOOKUP($A262,'[2]1516 Exp_Rev Access'!$F$7:$GB$306,173,FALSE)),"",VLOOKUP($A262,'[2]1516 Exp_Rev Access'!$F$7:$GB$306,173,FALSE))</f>
        <v/>
      </c>
      <c r="GO262" s="99" t="str">
        <f>IF(ISNA(VLOOKUP($A262,'[2]1516 Exp_Rev Access'!$F$7:$GB$306,174,FALSE)),"",VLOOKUP($A262,'[2]1516 Exp_Rev Access'!$F$7:$GB$306,174,FALSE))</f>
        <v/>
      </c>
      <c r="GP262" s="99" t="str">
        <f>IF(ISNA(VLOOKUP($A262,'[2]1516 Exp_Rev Access'!$F$7:$GB$306,175,FALSE)),"",VLOOKUP($A262,'[2]1516 Exp_Rev Access'!$F$7:$GB$306,175,FALSE))</f>
        <v/>
      </c>
      <c r="GQ262" s="99" t="str">
        <f>IF(ISNA(VLOOKUP($A262,'[2]1516 Exp_Rev Access'!$F$7:$GB$306,176,FALSE)),"",VLOOKUP($A262,'[2]1516 Exp_Rev Access'!$F$7:$GB$306,176,FALSE))</f>
        <v/>
      </c>
      <c r="GR262" s="99" t="str">
        <f>IF(ISNA(VLOOKUP($A262,'[2]1516 Exp_Rev Access'!$F$7:$GB$306,177,FALSE)),"",VLOOKUP($A262,'[2]1516 Exp_Rev Access'!$F$7:$GB$306,177,FALSE))</f>
        <v/>
      </c>
      <c r="GS262" s="99" t="str">
        <f>IF(ISNA(VLOOKUP($A262,'[2]1516 Exp_Rev Access'!$F$7:$GB$306,178,FALSE)),"",VLOOKUP($A262,'[2]1516 Exp_Rev Access'!$F$7:$GB$306,178,FALSE))</f>
        <v/>
      </c>
      <c r="GT262" s="83"/>
      <c r="GU262" s="83"/>
      <c r="GV262" s="84"/>
      <c r="GW262" s="85"/>
      <c r="GX262" s="85"/>
    </row>
    <row r="263" spans="1:206" customFormat="1" ht="12" customHeight="1" x14ac:dyDescent="0.2">
      <c r="A263" s="96" t="s">
        <v>622</v>
      </c>
      <c r="B263" s="69" t="s">
        <v>623</v>
      </c>
      <c r="C263" s="80">
        <f>IF(ISNA(VLOOKUP($A263,'[2]1516 enrollment_Rev_Exp by size'!$A$6:$G$320,3,FALSE)),"",VLOOKUP($A263,'[2]1516 enrollment_Rev_Exp by size'!$A$6:$G$320,3,FALSE))</f>
        <v>269.19999999999993</v>
      </c>
      <c r="D263" s="97">
        <v>4114318.56</v>
      </c>
      <c r="E263" s="80">
        <f t="shared" ref="E263:E300" si="329">M263+AL263+AT263+BU263+CD263+FR263+GT263</f>
        <v>4114318.56</v>
      </c>
      <c r="F263" s="80">
        <f t="shared" ref="F263:F301" si="330">D263-E263</f>
        <v>0</v>
      </c>
      <c r="G263" s="98">
        <f>IF(ISNA(VLOOKUP($A263,'[2]1516 Exp_Rev Access'!$F$7:$FS$306,2,FALSE)),"",VLOOKUP($A263,'[2]1516 Exp_Rev Access'!$F$7:$FS$306,2,FALSE))</f>
        <v>797854.5</v>
      </c>
      <c r="H263" s="98">
        <f>IF(ISNA(VLOOKUP($A263,'[2]1516 Exp_Rev Access'!$F$7:$FS$306,3,FALSE)),"",VLOOKUP($A263,'[2]1516 Exp_Rev Access'!$F$7:$FS$306,3,FALSE))</f>
        <v>12995.81</v>
      </c>
      <c r="I263" s="98">
        <f>IF(ISNA(VLOOKUP($A263,'[2]1516 Exp_Rev Access'!$F$7:$FS$306,4,FALSE)),"",VLOOKUP($A263,'[2]1516 Exp_Rev Access'!$F$7:$FS$306,4,FALSE))</f>
        <v>0</v>
      </c>
      <c r="J263" s="98">
        <f>IF(ISNA(VLOOKUP($A263,'[2]1516 Exp_Rev Access'!$F$7:$FS$306,5,FALSE)),"",VLOOKUP($A263,'[2]1516 Exp_Rev Access'!$F$7:$FS$306,5,FALSE))</f>
        <v>0</v>
      </c>
      <c r="K263" s="98">
        <f>IF(ISNA(VLOOKUP($A263,'[2]1516 Exp_Rev Access'!$F$7:$FS$306,6,FALSE)),"",VLOOKUP($A263,'[2]1516 Exp_Rev Access'!$F$7:$FS$306,6,FALSE))</f>
        <v>0</v>
      </c>
      <c r="L263" s="98">
        <f>IF(ISNA(VLOOKUP($A263,'[2]1516 Exp_Rev Access'!$F$7:$FS$306,7,FALSE)),"",VLOOKUP($A263,'[2]1516 Exp_Rev Access'!$F$7:$FS$306,7,FALSE))</f>
        <v>0</v>
      </c>
      <c r="M263" s="90">
        <f t="shared" ref="M263:M300" si="331">SUM(G263:L263)</f>
        <v>810850.31</v>
      </c>
      <c r="N263" s="72">
        <f t="shared" ref="N263:N271" si="332">M263/D263</f>
        <v>0.19708009921331907</v>
      </c>
      <c r="O263" s="73">
        <f t="shared" ref="O263:O271" si="333">M263/C263</f>
        <v>3012.0739598811301</v>
      </c>
      <c r="P263" s="99">
        <f>IF(ISNA(VLOOKUP($A263,'[2]1516 Exp_Rev Access'!$F$7:$FS$306,8,FALSE)),"",VLOOKUP($A263,'[2]1516 Exp_Rev Access'!$F$7:$FS$306,8,FALSE))</f>
        <v>3020.41</v>
      </c>
      <c r="Q263" s="99">
        <f>IF(ISNA(VLOOKUP($A263,'[2]1516 Exp_Rev Access'!$F$7:$FS$306,9,FALSE)),"",VLOOKUP($A263,'[2]1516 Exp_Rev Access'!$F$7:$FS$306,9,FALSE))</f>
        <v>0</v>
      </c>
      <c r="R263" s="99">
        <f>IF(ISNA(VLOOKUP($A263,'[2]1516 Exp_Rev Access'!$F$7:$FS$306,10,FALSE)),"",VLOOKUP($A263,'[2]1516 Exp_Rev Access'!$F$7:$FS$306,10,FALSE))</f>
        <v>0</v>
      </c>
      <c r="S263" s="99">
        <f>IF(ISNA(VLOOKUP($A263,'[2]1516 Exp_Rev Access'!$F$7:$FS$306,11,FALSE)),"",VLOOKUP($A263,'[2]1516 Exp_Rev Access'!$F$7:$FS$306,11,FALSE))</f>
        <v>0</v>
      </c>
      <c r="T263" s="99">
        <f>IF(ISNA(VLOOKUP($A263,'[2]1516 Exp_Rev Access'!$F$7:$FS$306,12,FALSE)),"",VLOOKUP($A263,'[2]1516 Exp_Rev Access'!$F$7:$FS$306,12,FALSE))</f>
        <v>0</v>
      </c>
      <c r="U263" s="99">
        <f>IF(ISNA(VLOOKUP($A263,'[2]1516 Exp_Rev Access'!$F$7:$FS$306,13,FALSE)),"",VLOOKUP($A263,'[2]1516 Exp_Rev Access'!$F$7:$FS$306,13,FALSE))</f>
        <v>0</v>
      </c>
      <c r="V263" s="99">
        <f>IF(ISNA(VLOOKUP($A263,'[2]1516 Exp_Rev Access'!$F$7:$FS$306,14,FALSE)),"",VLOOKUP($A263,'[2]1516 Exp_Rev Access'!$F$7:$FS$306,14,FALSE))</f>
        <v>0</v>
      </c>
      <c r="W263" s="99">
        <f>IF(ISNA(VLOOKUP($A263,'[2]1516 Exp_Rev Access'!$F$7:$FS$306,15,FALSE)),"",VLOOKUP($A263,'[2]1516 Exp_Rev Access'!$F$7:$FS$306,15,FALSE))</f>
        <v>0</v>
      </c>
      <c r="X263" s="99">
        <f>IF(ISNA(VLOOKUP($A263,'[2]1516 Exp_Rev Access'!$F$7:$FS$306,16,FALSE)),"",VLOOKUP($A263,'[2]1516 Exp_Rev Access'!$F$7:$FS$306,16,FALSE))</f>
        <v>-1557.78</v>
      </c>
      <c r="Y263" s="99">
        <f>IF(ISNA(VLOOKUP($A263,'[2]1516 Exp_Rev Access'!$F$7:$FS$306,17,FALSE)),"",VLOOKUP($A263,'[2]1516 Exp_Rev Access'!$F$7:$FS$306,17,FALSE))</f>
        <v>238.55</v>
      </c>
      <c r="Z263" s="99">
        <f>IF(ISNA(VLOOKUP($A263,'[2]1516 Exp_Rev Access'!$F$7:$FS$306,18,FALSE)),"",VLOOKUP($A263,'[2]1516 Exp_Rev Access'!$F$7:$FS$306,18,FALSE))</f>
        <v>0</v>
      </c>
      <c r="AA263" s="99">
        <f>IF(ISNA(VLOOKUP($A263,'[2]1516 Exp_Rev Access'!$F$7:$FS$306,19,FALSE)),"",VLOOKUP($A263,'[2]1516 Exp_Rev Access'!$F$7:$FS$306,19,FALSE))</f>
        <v>0</v>
      </c>
      <c r="AB263" s="99">
        <f>IF(ISNA(VLOOKUP($A263,'[2]1516 Exp_Rev Access'!$F$7:$FS$306,20,FALSE)),"",VLOOKUP($A263,'[2]1516 Exp_Rev Access'!$F$7:$FS$306,20,FALSE))</f>
        <v>-174.42</v>
      </c>
      <c r="AC263" s="99">
        <f>IF(ISNA(VLOOKUP($A263,'[2]1516 Exp_Rev Access'!$F$7:$FS$306,21,FALSE)),"",VLOOKUP($A263,'[2]1516 Exp_Rev Access'!$F$7:$FS$306,21,FALSE))</f>
        <v>27180.14</v>
      </c>
      <c r="AD263" s="99">
        <f>IF(ISNA(VLOOKUP($A263,'[2]1516 Exp_Rev Access'!$F$7:$FS$306,22,FALSE)),"",VLOOKUP($A263,'[2]1516 Exp_Rev Access'!$F$7:$FS$306,22,FALSE))</f>
        <v>1545.05</v>
      </c>
      <c r="AE263" s="99">
        <f>IF(ISNA(VLOOKUP($A263,'[2]1516 Exp_Rev Access'!$F$7:$FS$306,23,FALSE)),"",VLOOKUP($A263,'[2]1516 Exp_Rev Access'!$F$7:$FS$306,23,FALSE))</f>
        <v>0</v>
      </c>
      <c r="AF263" s="99">
        <f>IF(ISNA(VLOOKUP($A263,'[2]1516 Exp_Rev Access'!$F$7:$FS$306,24,FALSE)),"",VLOOKUP($A263,'[2]1516 Exp_Rev Access'!$F$7:$FS$306,24,FALSE))</f>
        <v>14998.03</v>
      </c>
      <c r="AG263" s="99">
        <f>IF(ISNA(VLOOKUP($A263,'[2]1516 Exp_Rev Access'!$F$7:$FS$306,25,FALSE)),"",VLOOKUP($A263,'[2]1516 Exp_Rev Access'!$F$7:$FS$306,25,FALSE))</f>
        <v>0</v>
      </c>
      <c r="AH263" s="98">
        <f>IF(ISNA(VLOOKUP($A263,'[2]1516 Exp_Rev Access'!$F$7:$FS$306,26,FALSE)),"",VLOOKUP($A263,'[2]1516 Exp_Rev Access'!$F$7:$FS$306,26,FALSE))</f>
        <v>0</v>
      </c>
      <c r="AI263" s="98">
        <f>IF(ISNA(VLOOKUP($A263,'[2]1516 Exp_Rev Access'!$F$7:$FS$306,27,FALSE)),"",VLOOKUP($A263,'[2]1516 Exp_Rev Access'!$F$7:$FS$306,27,FALSE))</f>
        <v>317.88</v>
      </c>
      <c r="AJ263" s="98">
        <f>IF(ISNA(VLOOKUP($A263,'[2]1516 Exp_Rev Access'!$F$7:$FS$306,28,FALSE)),"",VLOOKUP($A263,'[2]1516 Exp_Rev Access'!$F$7:$FS$306,28,FALSE))</f>
        <v>9050.9500000000007</v>
      </c>
      <c r="AK263" s="98">
        <f>IF(ISNA(VLOOKUP($A263,'[2]1516 Exp_Rev Access'!$F$7:$FS$306,29,FALSE)),"",VLOOKUP($A263,'[2]1516 Exp_Rev Access'!$F$7:$FS$306,29,FALSE))</f>
        <v>0</v>
      </c>
      <c r="AL263" s="100">
        <f t="shared" ref="AL263:AL300" si="334">SUM(P263:AK263)</f>
        <v>54618.81</v>
      </c>
      <c r="AM263" s="72">
        <f t="shared" ref="AM263:AM301" si="335">AL263/D263</f>
        <v>1.3275299227194502E-2</v>
      </c>
      <c r="AN263" s="94">
        <f t="shared" ref="AN263:AN301" si="336">AL263/C263</f>
        <v>202.89305349182769</v>
      </c>
      <c r="AO263" s="99">
        <f>IF(ISNA(VLOOKUP($A263,'[2]1516 Exp_Rev Access'!$F$7:$GB$306,30,FALSE)),"",VLOOKUP($A263,'[2]1516 Exp_Rev Access'!$F$7:$FS$306,30,FALSE))</f>
        <v>2094058.12</v>
      </c>
      <c r="AP263" s="99">
        <f>IF(ISNA(VLOOKUP($A263,'[2]1516 Exp_Rev Access'!$F$7:$GB$306,31,FALSE)),"",VLOOKUP($A263,'[2]1516 Exp_Rev Access'!$F$7:$FS$306,31,FALSE))</f>
        <v>51935.8</v>
      </c>
      <c r="AQ263" s="99">
        <f>IF(ISNA(VLOOKUP($A263,'[2]1516 Exp_Rev Access'!$F$7:$GB$306,32,FALSE)),"",VLOOKUP($A263,'[2]1516 Exp_Rev Access'!$F$7:$FS$306,32,FALSE))</f>
        <v>140985.60000000001</v>
      </c>
      <c r="AR263" s="99">
        <f>IF(ISNA(VLOOKUP($A263,'[2]1516 Exp_Rev Access'!$F$7:$GB$306,33,FALSE)),"",VLOOKUP($A263,'[2]1516 Exp_Rev Access'!$F$7:$FS$306,33,FALSE))</f>
        <v>0</v>
      </c>
      <c r="AS263" s="99">
        <f>IF(ISNA(VLOOKUP($A263,'[2]1516 Exp_Rev Access'!$F$7:$GB$306,34,FALSE)),"",VLOOKUP($A263,'[2]1516 Exp_Rev Access'!$F$7:$FS$306,34,FALSE))</f>
        <v>0</v>
      </c>
      <c r="AT263" s="101">
        <f t="shared" ref="AT263:AT300" si="337">SUM(AO263:AS263)</f>
        <v>2286979.52</v>
      </c>
      <c r="AU263" s="72">
        <f t="shared" ref="AU263:AU301" si="338">AT263/D263</f>
        <v>0.55585864017296704</v>
      </c>
      <c r="AV263" s="94">
        <f t="shared" ref="AV263:AV301" si="339">AT263/C263</f>
        <v>8495.4662704309085</v>
      </c>
      <c r="AW263" s="99">
        <f>IF(ISNA(VLOOKUP($A263,'[2]1516 Exp_Rev Access'!$F$7:$GB$306,35,FALSE)),"",VLOOKUP($A263,'[2]1516 Exp_Rev Access'!$F$7:$GB$306,35,FALSE))</f>
        <v>1127</v>
      </c>
      <c r="AX263" s="99">
        <f>IF(ISNA(VLOOKUP($A263,'[2]1516 Exp_Rev Access'!$F$7:$GB$306,36,FALSE)),"",VLOOKUP($A263,'[2]1516 Exp_Rev Access'!$F$7:$GB$306,36,FALSE))</f>
        <v>251970.18</v>
      </c>
      <c r="AY263" s="99">
        <f>IF(ISNA(VLOOKUP($A263,'[2]1516 Exp_Rev Access'!$F$7:$GB$306,37,FALSE)),"",VLOOKUP($A263,'[2]1516 Exp_Rev Access'!$F$7:$GB$306,37,FALSE))</f>
        <v>0</v>
      </c>
      <c r="AZ263" s="99">
        <f>IF(ISNA(VLOOKUP($A263,'[2]1516 Exp_Rev Access'!$F$7:$GB$306,38,FALSE)),"",VLOOKUP($A263,'[2]1516 Exp_Rev Access'!$F$7:$GB$306,38,FALSE))</f>
        <v>0</v>
      </c>
      <c r="BA263" s="99">
        <f>IF(ISNA(VLOOKUP($A263,'[2]1516 Exp_Rev Access'!$F$7:$GB$306,39,FALSE)),"",VLOOKUP($A263,'[2]1516 Exp_Rev Access'!$F$7:$GB$306,39,FALSE))</f>
        <v>0</v>
      </c>
      <c r="BB263" s="99">
        <f>IF(ISNA(VLOOKUP($A263,'[2]1516 Exp_Rev Access'!$F$7:$GB$306,40,FALSE)),"",VLOOKUP($A263,'[2]1516 Exp_Rev Access'!$F$7:$GB$306,40,FALSE))</f>
        <v>64932.36</v>
      </c>
      <c r="BC263" s="99">
        <f>IF(ISNA(VLOOKUP($A263,'[2]1516 Exp_Rev Access'!$F$7:$GB$306,41,FALSE)),"",VLOOKUP($A263,'[2]1516 Exp_Rev Access'!$F$7:$GB$306,41,FALSE))</f>
        <v>0</v>
      </c>
      <c r="BD263" s="99">
        <f>IF(ISNA(VLOOKUP($A263,'[2]1516 Exp_Rev Access'!$F$7:$GB$306,42,FALSE)),"",VLOOKUP($A263,'[2]1516 Exp_Rev Access'!$F$7:$GB$306,42,FALSE))</f>
        <v>12234.11</v>
      </c>
      <c r="BE263" s="99">
        <f>IF(ISNA(VLOOKUP($A263,'[2]1516 Exp_Rev Access'!$F$7:$GB$306,43,FALSE)),"",VLOOKUP($A263,'[2]1516 Exp_Rev Access'!$F$7:$GB$306,43,FALSE))</f>
        <v>0</v>
      </c>
      <c r="BF263" s="99">
        <f>IF(ISNA(VLOOKUP($A263,'[2]1516 Exp_Rev Access'!$F$7:$GB$306,44,FALSE)),"",VLOOKUP($A263,'[2]1516 Exp_Rev Access'!$F$7:$GB$306,44,FALSE))</f>
        <v>18655.2</v>
      </c>
      <c r="BG263" s="99">
        <f>IF(ISNA(VLOOKUP($A263,'[2]1516 Exp_Rev Access'!$F$7:$GB$306,45,FALSE)),"",VLOOKUP($A263,'[2]1516 Exp_Rev Access'!$F$7:$GB$306,45,FALSE))</f>
        <v>2593.13</v>
      </c>
      <c r="BH263" s="99">
        <f>IF(ISNA(VLOOKUP($A263,'[2]1516 Exp_Rev Access'!$F$7:$GB$306,46,FALSE)),"",VLOOKUP($A263,'[2]1516 Exp_Rev Access'!$F$7:$GB$306,46,FALSE))</f>
        <v>0</v>
      </c>
      <c r="BI263" s="99">
        <f>IF(ISNA(VLOOKUP($A263,'[2]1516 Exp_Rev Access'!$F$7:$GB$306,47,FALSE)),"",VLOOKUP($A263,'[2]1516 Exp_Rev Access'!$F$7:$GB$306,47,FALSE))</f>
        <v>2533.9499999999998</v>
      </c>
      <c r="BJ263" s="99">
        <f>IF(ISNA(VLOOKUP($A263,'[2]1516 Exp_Rev Access'!$F$7:$GB$306,48,FALSE)),"",VLOOKUP($A263,'[2]1516 Exp_Rev Access'!$F$7:$GB$306,48,FALSE))</f>
        <v>190062.73</v>
      </c>
      <c r="BK263" s="99">
        <f>IF(ISNA(VLOOKUP($A263,'[2]1516 Exp_Rev Access'!$F$7:$GB$306,49,FALSE)),"",VLOOKUP($A263,'[2]1516 Exp_Rev Access'!$F$7:$GB$306,49,FALSE))</f>
        <v>0</v>
      </c>
      <c r="BL263" s="99">
        <f>IF(ISNA(VLOOKUP($A263,'[2]1516 Exp_Rev Access'!$F$7:$GB$306,50,FALSE)),"",VLOOKUP($A263,'[2]1516 Exp_Rev Access'!$F$7:$GB$306,50,FALSE))</f>
        <v>0</v>
      </c>
      <c r="BM263" s="99">
        <f>IF(ISNA(VLOOKUP($A263,'[2]1516 Exp_Rev Access'!$F$7:$GB$306,51,FALSE)),"",VLOOKUP($A263,'[2]1516 Exp_Rev Access'!$F$7:$GB$306,51,FALSE))</f>
        <v>0</v>
      </c>
      <c r="BN263" s="99">
        <f>IF(ISNA(VLOOKUP($A263,'[2]1516 Exp_Rev Access'!$F$7:$GB$306,52,FALSE)),"",VLOOKUP($A263,'[2]1516 Exp_Rev Access'!$F$7:$GB$306,52,FALSE))</f>
        <v>0</v>
      </c>
      <c r="BO263" s="99">
        <f>IF(ISNA(VLOOKUP($A263,'[2]1516 Exp_Rev Access'!$F$7:$GB$306,53,FALSE)),"",VLOOKUP($A263,'[2]1516 Exp_Rev Access'!$F$7:$GB$306,53,FALSE))</f>
        <v>0</v>
      </c>
      <c r="BP263" s="99">
        <f>IF(ISNA(VLOOKUP($A263,'[2]1516 Exp_Rev Access'!$F$7:$GB$306,54,FALSE)),"",VLOOKUP($A263,'[2]1516 Exp_Rev Access'!$F$7:$GB$306,54,FALSE))</f>
        <v>0</v>
      </c>
      <c r="BQ263" s="99">
        <f>IF(ISNA(VLOOKUP($A263,'[2]1516 Exp_Rev Access'!$F$7:$GB$306,55,FALSE)),"",VLOOKUP($A263,'[2]1516 Exp_Rev Access'!$F$7:$GB$306,55,FALSE))</f>
        <v>0</v>
      </c>
      <c r="BR263" s="99">
        <f>IF(ISNA(VLOOKUP($A263,'[2]1516 Exp_Rev Access'!$F$7:$GB$306,56,FALSE)),"",VLOOKUP($A263,'[2]1516 Exp_Rev Access'!$F$7:$GB$306,56,FALSE))</f>
        <v>0</v>
      </c>
      <c r="BS263" s="99">
        <f>IF(ISNA(VLOOKUP($A263,'[2]1516 Exp_Rev Access'!$F$7:$GB$306,57,FALSE)),"",VLOOKUP($A263,'[2]1516 Exp_Rev Access'!$F$7:$GB$306,57,FALSE))</f>
        <v>0</v>
      </c>
      <c r="BT263" s="99">
        <f>IF(ISNA(VLOOKUP($A263,'[2]1516 Exp_Rev Access'!$F$7:$GB$306,58,FALSE)),"",VLOOKUP($A263,'[2]1516 Exp_Rev Access'!$F$7:$GB$306,58,FALSE))</f>
        <v>0</v>
      </c>
      <c r="BU263" s="102">
        <f t="shared" ref="BU263:BU300" si="340">SUM(AW263:BT263)</f>
        <v>544108.66</v>
      </c>
      <c r="BV263" s="72">
        <f t="shared" ref="BV263:BV301" si="341">BU263/D263</f>
        <v>0.13224757686240027</v>
      </c>
      <c r="BW263" s="94">
        <f t="shared" ref="BW263:BW300" si="342">BU263/C263</f>
        <v>2021.2060178306099</v>
      </c>
      <c r="BX263" s="99">
        <f>IF(ISNA(VLOOKUP($A263,'[2]1516 Exp_Rev Access'!$F$7:$GB$306,59,FALSE)),"",VLOOKUP($A263,'[2]1516 Exp_Rev Access'!$F$7:$GB$306,59,FALSE))</f>
        <v>123.82</v>
      </c>
      <c r="BY263" s="99">
        <f>IF(ISNA(VLOOKUP($A263,'[2]1516 Exp_Rev Access'!$F$7:$GB$306,60,FALSE)),"",VLOOKUP($A263,'[2]1516 Exp_Rev Access'!$F$7:$GB$306,60,FALSE))</f>
        <v>0</v>
      </c>
      <c r="BZ263" s="99">
        <f>IF(ISNA(VLOOKUP($A263,'[2]1516 Exp_Rev Access'!$F$7:$GB$306,61,FALSE)),"",VLOOKUP($A263,'[2]1516 Exp_Rev Access'!$F$7:$GB$306,61,FALSE))</f>
        <v>0</v>
      </c>
      <c r="CA263" s="99">
        <f>IF(ISNA(VLOOKUP($A263,'[2]1516 Exp_Rev Access'!$F$7:$GB$306,62,FALSE)),"",VLOOKUP($A263,'[2]1516 Exp_Rev Access'!$F$7:$GB$306,62,FALSE))</f>
        <v>0</v>
      </c>
      <c r="CB263" s="99">
        <f>IF(ISNA(VLOOKUP($A263,'[2]1516 Exp_Rev Access'!$F$7:$GB$306,63,FALSE)),"",VLOOKUP($A263,'[2]1516 Exp_Rev Access'!$F$7:$GB$306,63,FALSE))</f>
        <v>0</v>
      </c>
      <c r="CC263" s="99">
        <f>IF(ISNA(VLOOKUP($A263,'[2]1516 Exp_Rev Access'!$F$7:$GB$306,64,FALSE)),"",VLOOKUP($A263,'[2]1516 Exp_Rev Access'!$F$7:$GB$306,64,FALSE))</f>
        <v>0</v>
      </c>
      <c r="CD263" s="101">
        <f t="shared" ref="CD263:CD300" si="343">SUM(BX263:CC263)</f>
        <v>123.82</v>
      </c>
      <c r="CE263" s="72">
        <f t="shared" ref="CE263:CE268" si="344">CD263/D263</f>
        <v>3.0094898631281482E-5</v>
      </c>
      <c r="CF263" s="103">
        <f t="shared" ref="CF263:CF268" si="345">CD263/C263</f>
        <v>0.45995542347696888</v>
      </c>
      <c r="CG263" s="99">
        <f>IF(ISNA(VLOOKUP($A263,'[2]1516 Exp_Rev Access'!$F$7:$GB$306,65,FALSE)),"",VLOOKUP($A263,'[2]1516 Exp_Rev Access'!$F$7:$GB$306,65,FALSE))</f>
        <v>0</v>
      </c>
      <c r="CH263" s="99">
        <f>IF(ISNA(VLOOKUP($A263,'[2]1516 Exp_Rev Access'!$F$7:$GB$306,66,FALSE)),"",VLOOKUP($A263,'[2]1516 Exp_Rev Access'!$F$7:$GB$306,66,FALSE))</f>
        <v>0</v>
      </c>
      <c r="CI263" s="99">
        <f>IF(ISNA(VLOOKUP($A263,'[2]1516 Exp_Rev Access'!$F$7:$GB$306,67,FALSE)),"",VLOOKUP($A263,'[2]1516 Exp_Rev Access'!$F$7:$GB$306,67,FALSE))</f>
        <v>0</v>
      </c>
      <c r="CJ263" s="99">
        <f>IF(ISNA(VLOOKUP($A263,'[2]1516 Exp_Rev Access'!$F$7:$GB$306,68,FALSE)),"",VLOOKUP($A263,'[2]1516 Exp_Rev Access'!$F$7:$GB$306,68,FALSE))</f>
        <v>0</v>
      </c>
      <c r="CK263" s="99">
        <f>IF(ISNA(VLOOKUP($A263,'[2]1516 Exp_Rev Access'!$F$7:$GB$306,69,FALSE)),"",VLOOKUP($A263,'[2]1516 Exp_Rev Access'!$F$7:$GB$306,69,FALSE))</f>
        <v>0</v>
      </c>
      <c r="CL263" s="99">
        <f>IF(ISNA(VLOOKUP($A263,'[2]1516 Exp_Rev Access'!$F$7:$GB$306,70,FALSE)),"",VLOOKUP($A263,'[2]1516 Exp_Rev Access'!$F$7:$GB$306,70,FALSE))</f>
        <v>0</v>
      </c>
      <c r="CM263" s="99">
        <f>IF(ISNA(VLOOKUP($A263,'[2]1516 Exp_Rev Access'!$F$7:$GB$306,71,FALSE)),"",VLOOKUP($A263,'[2]1516 Exp_Rev Access'!$F$7:$GB$306,71,FALSE))</f>
        <v>0</v>
      </c>
      <c r="CN263" s="99">
        <f>IF(ISNA(VLOOKUP($A263,'[2]1516 Exp_Rev Access'!$F$7:$GB$306,72,FALSE)),"",VLOOKUP($A263,'[2]1516 Exp_Rev Access'!$F$7:$GB$306,72,FALSE))</f>
        <v>0</v>
      </c>
      <c r="CO263" s="99">
        <f>IF(ISNA(VLOOKUP($A263,'[2]1516 Exp_Rev Access'!$F$7:$GB$306,73,FALSE)),"",VLOOKUP($A263,'[2]1516 Exp_Rev Access'!$F$7:$GB$306,73,FALSE))</f>
        <v>0</v>
      </c>
      <c r="CP263" s="99">
        <f>IF(ISNA(VLOOKUP($A263,'[2]1516 Exp_Rev Access'!$F$7:$GB$306,74,FALSE)),"",VLOOKUP($A263,'[2]1516 Exp_Rev Access'!$F$7:$GB$306,74,FALSE))</f>
        <v>0</v>
      </c>
      <c r="CQ263" s="99">
        <f>IF(ISNA(VLOOKUP($A263,'[2]1516 Exp_Rev Access'!$F$7:$GB$306,75,FALSE)),"",VLOOKUP($A263,'[2]1516 Exp_Rev Access'!$F$7:$GB$306,75,FALSE))</f>
        <v>0</v>
      </c>
      <c r="CR263" s="99">
        <f>IF(ISNA(VLOOKUP($A263,'[2]1516 Exp_Rev Access'!$F$7:$GB$306,76,FALSE)),"",VLOOKUP($A263,'[2]1516 Exp_Rev Access'!$F$7:$GB$306,76,FALSE))</f>
        <v>0</v>
      </c>
      <c r="CS263" s="99">
        <f>IF(ISNA(VLOOKUP($A263,'[2]1516 Exp_Rev Access'!$F$7:$GB$306,77,FALSE)),"",VLOOKUP($A263,'[2]1516 Exp_Rev Access'!$F$7:$GB$306,77,FALSE))</f>
        <v>0</v>
      </c>
      <c r="CT263" s="99">
        <f>IF(ISNA(VLOOKUP($A263,'[2]1516 Exp_Rev Access'!$F$7:$GB$306,78,FALSE)),"",VLOOKUP($A263,'[2]1516 Exp_Rev Access'!$F$7:$GB$306,78,FALSE))</f>
        <v>116620</v>
      </c>
      <c r="CU263" s="99">
        <f>IF(ISNA(VLOOKUP($A263,'[2]1516 Exp_Rev Access'!$F$7:$GB$306,79,FALSE)),"",VLOOKUP($A263,'[2]1516 Exp_Rev Access'!$F$7:$GB$306,79,FALSE))</f>
        <v>8900.15</v>
      </c>
      <c r="CV263" s="99">
        <f>IF(ISNA(VLOOKUP($A263,'[2]1516 Exp_Rev Access'!$F$7:$GB$306,80,FALSE)),"",VLOOKUP($A263,'[2]1516 Exp_Rev Access'!$F$7:$GB$306,80,FALSE))</f>
        <v>0</v>
      </c>
      <c r="CW263" s="99">
        <f>IF(ISNA(VLOOKUP($A263,'[2]1516 Exp_Rev Access'!$F$7:$GB$306,81,FALSE)),"",VLOOKUP($A263,'[2]1516 Exp_Rev Access'!$F$7:$GB$306,81,FALSE))</f>
        <v>0</v>
      </c>
      <c r="CX263" s="99">
        <f>IF(ISNA(VLOOKUP($A263,'[2]1516 Exp_Rev Access'!$F$7:$GB$306,82,FALSE)),"",VLOOKUP($A263,'[2]1516 Exp_Rev Access'!$F$7:$GB$306,82,FALSE))</f>
        <v>0</v>
      </c>
      <c r="CY263" s="99">
        <f>IF(ISNA(VLOOKUP($A263,'[2]1516 Exp_Rev Access'!$F$7:$GB$306,83,FALSE)),"",VLOOKUP($A263,'[2]1516 Exp_Rev Access'!$F$7:$GB$306,83,FALSE))</f>
        <v>0</v>
      </c>
      <c r="CZ263" s="99">
        <f>IF(ISNA(VLOOKUP($A263,'[2]1516 Exp_Rev Access'!$F$7:$GB$306,84,FALSE)),"",VLOOKUP($A263,'[2]1516 Exp_Rev Access'!$F$7:$GB$306,84,FALSE))</f>
        <v>0</v>
      </c>
      <c r="DA263" s="99">
        <f>IF(ISNA(VLOOKUP($A263,'[2]1516 Exp_Rev Access'!$F$7:$GB$306,85,FALSE)),"",VLOOKUP($A263,'[2]1516 Exp_Rev Access'!$F$7:$GB$306,85,FALSE))</f>
        <v>0</v>
      </c>
      <c r="DB263" s="99">
        <f>IF(ISNA(VLOOKUP($A263,'[2]1516 Exp_Rev Access'!$F$7:$GB$306,86,FALSE)),"",VLOOKUP($A263,'[2]1516 Exp_Rev Access'!$F$7:$GB$306,86,FALSE))</f>
        <v>0</v>
      </c>
      <c r="DC263" s="99">
        <f>IF(ISNA(VLOOKUP($A263,'[2]1516 Exp_Rev Access'!$F$7:$GB$306,87,FALSE)),"",VLOOKUP($A263,'[2]1516 Exp_Rev Access'!$F$7:$GB$306,87,FALSE))</f>
        <v>0</v>
      </c>
      <c r="DD263" s="99">
        <f>IF(ISNA(VLOOKUP($A263,'[2]1516 Exp_Rev Access'!$F$7:$GB$306,88,FALSE)),"",VLOOKUP($A263,'[2]1516 Exp_Rev Access'!$F$7:$GB$306,88,FALSE))</f>
        <v>0</v>
      </c>
      <c r="DE263" s="99">
        <f>IF(ISNA(VLOOKUP($A263,'[2]1516 Exp_Rev Access'!$F$7:$GB$306,89,FALSE)),"",VLOOKUP($A263,'[2]1516 Exp_Rev Access'!$F$7:$GB$306,89,FALSE))</f>
        <v>0</v>
      </c>
      <c r="DF263" s="99">
        <f>IF(ISNA(VLOOKUP($A263,'[2]1516 Exp_Rev Access'!$F$7:$GB$306,90,FALSE)),"",VLOOKUP($A263,'[2]1516 Exp_Rev Access'!$F$7:$GB$306,90,FALSE))</f>
        <v>0</v>
      </c>
      <c r="DG263" s="99">
        <f>IF(ISNA(VLOOKUP($A263,'[2]1516 Exp_Rev Access'!$F$7:$GB$306,91,FALSE)),"",VLOOKUP($A263,'[2]1516 Exp_Rev Access'!$F$7:$GB$306,91,FALSE))</f>
        <v>0</v>
      </c>
      <c r="DH263" s="99">
        <f>IF(ISNA(VLOOKUP($A263,'[2]1516 Exp_Rev Access'!$F$7:$GB$306,92,FALSE)),"",VLOOKUP($A263,'[2]1516 Exp_Rev Access'!$F$7:$GB$306,92,FALSE))</f>
        <v>74027.039999999994</v>
      </c>
      <c r="DI263" s="99">
        <f>IF(ISNA(VLOOKUP($A263,'[2]1516 Exp_Rev Access'!$F$7:$GB$306,93,FALSE)),"",VLOOKUP($A263,'[2]1516 Exp_Rev Access'!$F$7:$GB$306,93,FALSE))</f>
        <v>0</v>
      </c>
      <c r="DJ263" s="99">
        <f>IF(ISNA(VLOOKUP($A263,'[2]1516 Exp_Rev Access'!$F$7:$GB$306,94,FALSE)),"",VLOOKUP($A263,'[2]1516 Exp_Rev Access'!$F$7:$GB$306,94,FALSE))</f>
        <v>0</v>
      </c>
      <c r="DK263" s="99">
        <f>IF(ISNA(VLOOKUP($A263,'[2]1516 Exp_Rev Access'!$F$7:$GB$306,95,FALSE)),"",VLOOKUP($A263,'[2]1516 Exp_Rev Access'!$F$7:$GB$306,95,FALSE))</f>
        <v>0</v>
      </c>
      <c r="DL263" s="99">
        <f>IF(ISNA(VLOOKUP($A263,'[2]1516 Exp_Rev Access'!$F$7:$GB$306,96,FALSE)),"",VLOOKUP($A263,'[2]1516 Exp_Rev Access'!$F$7:$GB$306,96,FALSE))</f>
        <v>0</v>
      </c>
      <c r="DM263" s="99">
        <f>IF(ISNA(VLOOKUP($A263,'[2]1516 Exp_Rev Access'!$F$7:$GB$306,97,FALSE)),"",VLOOKUP($A263,'[2]1516 Exp_Rev Access'!$F$7:$GB$306,97,FALSE))</f>
        <v>0</v>
      </c>
      <c r="DN263" s="99">
        <f>IF(ISNA(VLOOKUP($A263,'[2]1516 Exp_Rev Access'!$F$7:$GB$306,98,FALSE)),"",VLOOKUP($A263,'[2]1516 Exp_Rev Access'!$F$7:$GB$306,98,FALSE))</f>
        <v>0</v>
      </c>
      <c r="DO263" s="99">
        <f>IF(ISNA(VLOOKUP($A263,'[2]1516 Exp_Rev Access'!$F$7:$GB$306,99,FALSE)),"",VLOOKUP($A263,'[2]1516 Exp_Rev Access'!$F$7:$GB$306,99,FALSE))</f>
        <v>0</v>
      </c>
      <c r="DP263" s="99">
        <f>IF(ISNA(VLOOKUP($A263,'[2]1516 Exp_Rev Access'!$F$7:$GB$306,100,FALSE)),"",VLOOKUP($A263,'[2]1516 Exp_Rev Access'!$F$7:$GB$306,100,FALSE))</f>
        <v>0</v>
      </c>
      <c r="DQ263" s="99">
        <f>IF(ISNA(VLOOKUP($A263,'[2]1516 Exp_Rev Access'!$F$7:$GB$306,101,FALSE)),"",VLOOKUP($A263,'[2]1516 Exp_Rev Access'!$F$7:$GB$306,101,FALSE))</f>
        <v>0</v>
      </c>
      <c r="DR263" s="99">
        <f>IF(ISNA(VLOOKUP($A263,'[2]1516 Exp_Rev Access'!$F$7:$GB$306,102,FALSE)),"",VLOOKUP($A263,'[2]1516 Exp_Rev Access'!$F$7:$GB$306,102,FALSE))</f>
        <v>0</v>
      </c>
      <c r="DS263" s="99">
        <f>IF(ISNA(VLOOKUP($A263,'[2]1516 Exp_Rev Access'!$F$7:$GB$306,103,FALSE)),"",VLOOKUP($A263,'[2]1516 Exp_Rev Access'!$F$7:$GB$306,103,FALSE))</f>
        <v>0</v>
      </c>
      <c r="DT263" s="99">
        <f>IF(ISNA(VLOOKUP($A263,'[2]1516 Exp_Rev Access'!$F$7:$GB$306,104,FALSE)),"",VLOOKUP($A263,'[2]1516 Exp_Rev Access'!$F$7:$GB$306,104,FALSE))</f>
        <v>0</v>
      </c>
      <c r="DU263" s="99">
        <f>IF(ISNA(VLOOKUP($A263,'[2]1516 Exp_Rev Access'!$F$7:$GB$306,105,FALSE)),"",VLOOKUP($A263,'[2]1516 Exp_Rev Access'!$F$7:$GB$306,105,FALSE))</f>
        <v>0</v>
      </c>
      <c r="DV263" s="99">
        <f>IF(ISNA(VLOOKUP($A263,'[2]1516 Exp_Rev Access'!$F$7:$GB$306,106,FALSE)),"",VLOOKUP($A263,'[2]1516 Exp_Rev Access'!$F$7:$GB$306,106,FALSE))</f>
        <v>0</v>
      </c>
      <c r="DW263" s="99">
        <f>IF(ISNA(VLOOKUP($A263,'[2]1516 Exp_Rev Access'!$F$7:$GB$306,107,FALSE)),"",VLOOKUP($A263,'[2]1516 Exp_Rev Access'!$F$7:$GB$306,107,FALSE))</f>
        <v>0</v>
      </c>
      <c r="DX263" s="99">
        <f>IF(ISNA(VLOOKUP($A263,'[2]1516 Exp_Rev Access'!$F$7:$GB$306,108,FALSE)),"",VLOOKUP($A263,'[2]1516 Exp_Rev Access'!$F$7:$GB$306,108,FALSE))</f>
        <v>25863.360000000001</v>
      </c>
      <c r="DY263" s="99">
        <f>IF(ISNA(VLOOKUP($A263,'[2]1516 Exp_Rev Access'!$F$7:$GB$306,109,FALSE)),"",VLOOKUP($A263,'[2]1516 Exp_Rev Access'!$F$7:$GB$306,109,FALSE))</f>
        <v>0</v>
      </c>
      <c r="DZ263" s="99">
        <f>IF(ISNA(VLOOKUP($A263,'[2]1516 Exp_Rev Access'!$F$7:$GB$306,110,FALSE)),"",VLOOKUP($A263,'[2]1516 Exp_Rev Access'!$F$7:$GB$306,110,FALSE))</f>
        <v>0</v>
      </c>
      <c r="EA263" s="99">
        <f>IF(ISNA(VLOOKUP($A263,'[2]1516 Exp_Rev Access'!$F$7:$GB$306,111,FALSE)),"",VLOOKUP($A263,'[2]1516 Exp_Rev Access'!$F$7:$GB$306,111,FALSE))</f>
        <v>0</v>
      </c>
      <c r="EB263" s="99">
        <f>IF(ISNA(VLOOKUP($A263,'[2]1516 Exp_Rev Access'!$F$7:$GB$306,112,FALSE)),"",VLOOKUP($A263,'[2]1516 Exp_Rev Access'!$F$7:$GB$306,112,FALSE))</f>
        <v>0</v>
      </c>
      <c r="EC263" s="99">
        <f>IF(ISNA(VLOOKUP($A263,'[2]1516 Exp_Rev Access'!$F$7:$GB$306,113,FALSE)),"",VLOOKUP($A263,'[2]1516 Exp_Rev Access'!$F$7:$GB$306,113,FALSE))</f>
        <v>0</v>
      </c>
      <c r="ED263" s="99">
        <f>IF(ISNA(VLOOKUP($A263,'[2]1516 Exp_Rev Access'!$F$7:$GB$306,114,FALSE)),"",VLOOKUP($A263,'[2]1516 Exp_Rev Access'!$F$7:$GB$306,114,FALSE))</f>
        <v>0</v>
      </c>
      <c r="EE263" s="99">
        <f>IF(ISNA(VLOOKUP($A263,'[2]1516 Exp_Rev Access'!$F$7:$GB$306,115,FALSE)),"",VLOOKUP($A263,'[2]1516 Exp_Rev Access'!$F$7:$GB$306,115,FALSE))</f>
        <v>0</v>
      </c>
      <c r="EF263" s="99">
        <f>IF(ISNA(VLOOKUP($A263,'[2]1516 Exp_Rev Access'!$F$7:$GB$306,116,FALSE)),"",VLOOKUP($A263,'[2]1516 Exp_Rev Access'!$F$7:$GB$306,116,FALSE))</f>
        <v>0</v>
      </c>
      <c r="EG263" s="99">
        <f>IF(ISNA(VLOOKUP($A263,'[2]1516 Exp_Rev Access'!$F$7:$GB$306,117,FALSE)),"",VLOOKUP($A263,'[2]1516 Exp_Rev Access'!$F$7:$GB$306,117,FALSE))</f>
        <v>0</v>
      </c>
      <c r="EH263" s="99">
        <f>IF(ISNA(VLOOKUP($A263,'[2]1516 Exp_Rev Access'!$F$7:$GB$306,118,FALSE)),"",VLOOKUP($A263,'[2]1516 Exp_Rev Access'!$F$7:$GB$306,118,FALSE))</f>
        <v>0</v>
      </c>
      <c r="EI263" s="99">
        <f>IF(ISNA(VLOOKUP($A263,'[2]1516 Exp_Rev Access'!$F$7:$GB$306,119,FALSE)),"",VLOOKUP($A263,'[2]1516 Exp_Rev Access'!$F$7:$GB$306,119,FALSE))</f>
        <v>0</v>
      </c>
      <c r="EJ263" s="99">
        <f>IF(ISNA(VLOOKUP($A263,'[2]1516 Exp_Rev Access'!$F$7:$GB$306,120,FALSE)),"",VLOOKUP($A263,'[2]1516 Exp_Rev Access'!$F$7:$GB$306,120,FALSE))</f>
        <v>0</v>
      </c>
      <c r="EK263" s="99">
        <f>IF(ISNA(VLOOKUP($A263,'[2]1516 Exp_Rev Access'!$F$7:$GB$306,121,FALSE)),"",VLOOKUP($A263,'[2]1516 Exp_Rev Access'!$F$7:$GB$306,121,FALSE))</f>
        <v>0</v>
      </c>
      <c r="EL263" s="99">
        <f>IF(ISNA(VLOOKUP($A263,'[2]1516 Exp_Rev Access'!$F$7:$GB$306,122,FALSE)),"",VLOOKUP($A263,'[2]1516 Exp_Rev Access'!$F$7:$GB$306,122,FALSE))</f>
        <v>0</v>
      </c>
      <c r="EM263" s="99">
        <f>IF(ISNA(VLOOKUP($A263,'[2]1516 Exp_Rev Access'!$F$7:$GB$306,123,FALSE)),"",VLOOKUP($A263,'[2]1516 Exp_Rev Access'!$F$7:$GB$306,123,FALSE))</f>
        <v>0</v>
      </c>
      <c r="EN263" s="99">
        <f>IF(ISNA(VLOOKUP($A263,'[2]1516 Exp_Rev Access'!$F$7:$GB$306,124,FALSE)),"",VLOOKUP($A263,'[2]1516 Exp_Rev Access'!$F$7:$GB$306,124,FALSE))</f>
        <v>0</v>
      </c>
      <c r="EO263" s="99">
        <f>IF(ISNA(VLOOKUP($A263,'[2]1516 Exp_Rev Access'!$F$7:$GB$306,125,FALSE)),"",VLOOKUP($A263,'[2]1516 Exp_Rev Access'!$F$7:$GB$306,125,FALSE))</f>
        <v>0</v>
      </c>
      <c r="EP263" s="99">
        <f>IF(ISNA(VLOOKUP($A263,'[2]1516 Exp_Rev Access'!$F$7:$GB$306,126,FALSE)),"",VLOOKUP($A263,'[2]1516 Exp_Rev Access'!$F$7:$GB$306,126,FALSE))</f>
        <v>0</v>
      </c>
      <c r="EQ263" s="99">
        <f>IF(ISNA(VLOOKUP($A263,'[2]1516 Exp_Rev Access'!$F$7:$GB$306,127,FALSE)),"",VLOOKUP($A263,'[2]1516 Exp_Rev Access'!$F$7:$GB$306,127,FALSE))</f>
        <v>0</v>
      </c>
      <c r="ER263" s="99">
        <f>IF(ISNA(VLOOKUP($A263,'[2]1516 Exp_Rev Access'!$F$7:$GB$306,128,FALSE)),"",VLOOKUP($A263,'[2]1516 Exp_Rev Access'!$F$7:$GB$306,128,FALSE))</f>
        <v>0</v>
      </c>
      <c r="ES263" s="99">
        <f>IF(ISNA(VLOOKUP($A263,'[2]1516 Exp_Rev Access'!$F$7:$GB$306,129,FALSE)),"",VLOOKUP($A263,'[2]1516 Exp_Rev Access'!$F$7:$GB$306,129,FALSE))</f>
        <v>0</v>
      </c>
      <c r="ET263" s="99">
        <f>IF(ISNA(VLOOKUP($A263,'[2]1516 Exp_Rev Access'!$F$7:$GB$306,130,FALSE)),"",VLOOKUP($A263,'[2]1516 Exp_Rev Access'!$F$7:$GB$306,130,FALSE))</f>
        <v>0</v>
      </c>
      <c r="EU263" s="99">
        <f>IF(ISNA(VLOOKUP($A263,'[2]1516 Exp_Rev Access'!$F$7:$GB$306,131,FALSE)),"",VLOOKUP($A263,'[2]1516 Exp_Rev Access'!$F$7:$GB$306,131,FALSE))</f>
        <v>0</v>
      </c>
      <c r="EV263" s="99">
        <f>IF(ISNA(VLOOKUP($A263,'[2]1516 Exp_Rev Access'!$F$7:$GB$306,132,FALSE)),"",VLOOKUP($A263,'[2]1516 Exp_Rev Access'!$F$7:$GB$306,132,FALSE))</f>
        <v>0</v>
      </c>
      <c r="EW263" s="99">
        <f>IF(ISNA(VLOOKUP($A263,'[2]1516 Exp_Rev Access'!$F$7:$GB$306,133,FALSE)),"",VLOOKUP($A263,'[2]1516 Exp_Rev Access'!$F$7:$GB$306,133,FALSE))</f>
        <v>0</v>
      </c>
      <c r="EX263" s="99">
        <f>IF(ISNA(VLOOKUP($A263,'[2]1516 Exp_Rev Access'!$F$7:$GB$306,134,FALSE)),"",VLOOKUP($A263,'[2]1516 Exp_Rev Access'!$F$7:$GB$306,134,FALSE))</f>
        <v>0</v>
      </c>
      <c r="EY263" s="99">
        <f>IF(ISNA(VLOOKUP($A263,'[2]1516 Exp_Rev Access'!$F$7:$GB$306,135,FALSE)),"",VLOOKUP($A263,'[2]1516 Exp_Rev Access'!$F$7:$GB$306,135,FALSE))</f>
        <v>0</v>
      </c>
      <c r="EZ263" s="99">
        <f>IF(ISNA(VLOOKUP($A263,'[2]1516 Exp_Rev Access'!$F$7:$GB$306,136,FALSE)),"",VLOOKUP($A263,'[2]1516 Exp_Rev Access'!$F$7:$GB$306,136,FALSE))</f>
        <v>0</v>
      </c>
      <c r="FA263" s="99">
        <f>IF(ISNA(VLOOKUP($A263,'[2]1516 Exp_Rev Access'!$F$7:$GB$306,137,FALSE)),"",VLOOKUP($A263,'[2]1516 Exp_Rev Access'!$F$7:$GB$306,137,FALSE))</f>
        <v>0</v>
      </c>
      <c r="FB263" s="99">
        <f>IF(ISNA(VLOOKUP($A263,'[2]1516 Exp_Rev Access'!$F$7:$GB$306,138,FALSE)),"",VLOOKUP($A263,'[2]1516 Exp_Rev Access'!$F$7:$GB$306,138,FALSE))</f>
        <v>0</v>
      </c>
      <c r="FC263" s="99">
        <f>IF(ISNA(VLOOKUP($A263,'[2]1516 Exp_Rev Access'!$F$7:$GB$306,139,FALSE)),"",VLOOKUP($A263,'[2]1516 Exp_Rev Access'!$F$7:$GB$306,139,FALSE))</f>
        <v>0</v>
      </c>
      <c r="FD263" s="99">
        <f>IF(ISNA(VLOOKUP($A263,'[2]1516 Exp_Rev Access'!$F$7:$FS$306,140,FALSE)),"",VLOOKUP($A263,'[2]1516 Exp_Rev Access'!$F$7:$FS$306,140,FALSE))</f>
        <v>0</v>
      </c>
      <c r="FE263" s="99">
        <f>IF(ISNA(VLOOKUP($A263,'[2]1516 Exp_Rev Access'!$F$7:$FS$306,141,FALSE)),"",VLOOKUP($A263,'[2]1516 Exp_Rev Access'!$F$7:$FS$306,141,FALSE))</f>
        <v>0</v>
      </c>
      <c r="FF263" s="99">
        <f>IF(ISNA(VLOOKUP($A263,'[2]1516 Exp_Rev Access'!$F$7:$FS$306,142,FALSE)),"",VLOOKUP($A263,'[2]1516 Exp_Rev Access'!$F$7:$FS$306,142,FALSE))</f>
        <v>0</v>
      </c>
      <c r="FG263" s="99">
        <f>IF(ISNA(VLOOKUP($A263,'[2]1516 Exp_Rev Access'!$F$7:$FS$306,143,FALSE)),"",VLOOKUP($A263,'[2]1516 Exp_Rev Access'!$F$7:$FS$306,143,FALSE))</f>
        <v>0</v>
      </c>
      <c r="FH263" s="99">
        <f>IF(ISNA(VLOOKUP($A263,'[2]1516 Exp_Rev Access'!$F$7:$FS$306,144,FALSE)),"",VLOOKUP($A263,'[2]1516 Exp_Rev Access'!$F$7:$FS$306,144,FALSE))</f>
        <v>0</v>
      </c>
      <c r="FI263" s="99">
        <f>IF(ISNA(VLOOKUP($A263,'[2]1516 Exp_Rev Access'!$F$7:$FS$306,145,FALSE)),"",VLOOKUP($A263,'[2]1516 Exp_Rev Access'!$F$7:$FS$306,145,FALSE))</f>
        <v>0</v>
      </c>
      <c r="FJ263" s="99">
        <f>IF(ISNA(VLOOKUP($A263,'[2]1516 Exp_Rev Access'!$F$7:$FS$306,146,FALSE)),"",VLOOKUP($A263,'[2]1516 Exp_Rev Access'!$F$7:$FS$306,146,FALSE))</f>
        <v>0</v>
      </c>
      <c r="FK263" s="99">
        <f>IF(ISNA(VLOOKUP($A263,'[2]1516 Exp_Rev Access'!$F$7:$FS$306,147,FALSE)),"",VLOOKUP($A263,'[2]1516 Exp_Rev Access'!$F$7:$FS$306,147,FALSE))</f>
        <v>0</v>
      </c>
      <c r="FL263" s="99">
        <f>IF(ISNA(VLOOKUP($A263,'[2]1516 Exp_Rev Access'!$F$7:$FS$306,148,FALSE)),"",VLOOKUP($A263,'[2]1516 Exp_Rev Access'!$F$7:$FS$306,148,FALSE))</f>
        <v>0</v>
      </c>
      <c r="FM263" s="99">
        <f>IF(ISNA(VLOOKUP($A263,'[2]1516 Exp_Rev Access'!$F$7:$FS$306,149,FALSE)),"",VLOOKUP($A263,'[2]1516 Exp_Rev Access'!$F$7:$FS$306,149,FALSE))</f>
        <v>0</v>
      </c>
      <c r="FN263" s="99">
        <f>IF(ISNA(VLOOKUP($A263,'[2]1516 Exp_Rev Access'!$F$7:$FS$306,150,FALSE)),"",VLOOKUP($A263,'[2]1516 Exp_Rev Access'!$F$7:$FS$306,150,FALSE))</f>
        <v>0</v>
      </c>
      <c r="FO263" s="99">
        <f>IF(ISNA(VLOOKUP($A263,'[2]1516 Exp_Rev Access'!$F$7:$FS$306,151,FALSE)),"",VLOOKUP($A263,'[2]1516 Exp_Rev Access'!$F$7:$FS$306,151,FALSE))</f>
        <v>0</v>
      </c>
      <c r="FP263" s="99">
        <f>IF(ISNA(VLOOKUP($A263,'[2]1516 Exp_Rev Access'!$F$7:$FS$306,152,FALSE)),"",VLOOKUP($A263,'[2]1516 Exp_Rev Access'!$F$7:$FS$306,152,FALSE))</f>
        <v>0</v>
      </c>
      <c r="FQ263" s="99">
        <f>IF(ISNA(VLOOKUP($A263,'[2]1516 Exp_Rev Access'!$F$7:$FS$306,153,FALSE)),"",VLOOKUP($A263,'[2]1516 Exp_Rev Access'!$F$7:$FS$306,153,FALSE))</f>
        <v>8362.4699999999993</v>
      </c>
      <c r="FR263" s="101">
        <f t="shared" ref="FR263:FR300" si="346">SUM(CG263:FQ263)</f>
        <v>233773.02</v>
      </c>
      <c r="FS263" s="72">
        <f t="shared" ref="FS263:FS301" si="347">FR263/D263</f>
        <v>5.681937764196849E-2</v>
      </c>
      <c r="FT263" s="94">
        <f t="shared" ref="FT263:FT301" si="348">FR263/C263</f>
        <v>868.39903417533446</v>
      </c>
      <c r="FU263" s="99">
        <f>IF(ISNA(VLOOKUP($A263,'[2]1516 Exp_Rev Access'!$F$7:$GB$306,154,FALSE)),"",VLOOKUP($A263,'[2]1516 Exp_Rev Access'!$F$7:$GB$306,154,FALSE))</f>
        <v>34016.199999999997</v>
      </c>
      <c r="FV263" s="99">
        <f>IF(ISNA(VLOOKUP($A263,'[2]1516 Exp_Rev Access'!$F$7:$GB$306,155,FALSE)),"",VLOOKUP($A263,'[2]1516 Exp_Rev Access'!$F$7:$GB$306,155,FALSE))</f>
        <v>0</v>
      </c>
      <c r="FW263" s="99">
        <f>IF(ISNA(VLOOKUP($A263,'[2]1516 Exp_Rev Access'!$F$7:$GB$306,156,FALSE)),"",VLOOKUP($A263,'[2]1516 Exp_Rev Access'!$F$7:$GB$306,156,FALSE))</f>
        <v>0</v>
      </c>
      <c r="FX263" s="99">
        <f>IF(ISNA(VLOOKUP($A263,'[2]1516 Exp_Rev Access'!$F$7:$GB$306,157,FALSE)),"",VLOOKUP($A263,'[2]1516 Exp_Rev Access'!$F$7:$GB$306,157,FALSE))</f>
        <v>0</v>
      </c>
      <c r="FY263" s="99">
        <f>IF(ISNA(VLOOKUP($A263,'[2]1516 Exp_Rev Access'!$F$7:$GB$306,158,FALSE)),"",VLOOKUP($A263,'[2]1516 Exp_Rev Access'!$F$7:$GB$306,158,FALSE))</f>
        <v>0</v>
      </c>
      <c r="FZ263" s="99">
        <f>IF(ISNA(VLOOKUP($A263,'[2]1516 Exp_Rev Access'!$F$7:$GB$306,159,FALSE)),"",VLOOKUP($A263,'[2]1516 Exp_Rev Access'!$F$7:$GB$306,159,FALSE))</f>
        <v>0</v>
      </c>
      <c r="GA263" s="99">
        <f>IF(ISNA(VLOOKUP($A263,'[2]1516 Exp_Rev Access'!$F$7:$GB$306,160,FALSE)),"",VLOOKUP($A263,'[2]1516 Exp_Rev Access'!$F$7:$GB$306,160,FALSE))</f>
        <v>0</v>
      </c>
      <c r="GB263" s="99">
        <f>IF(ISNA(VLOOKUP($A263,'[2]1516 Exp_Rev Access'!$F$7:$GB$306,161,FALSE)),"",VLOOKUP($A263,'[2]1516 Exp_Rev Access'!$F$7:$GB$306,161,FALSE))</f>
        <v>0</v>
      </c>
      <c r="GC263" s="99">
        <f>IF(ISNA(VLOOKUP($A263,'[2]1516 Exp_Rev Access'!$F$7:$GB$306,162,FALSE)),"",VLOOKUP($A263,'[2]1516 Exp_Rev Access'!$F$7:$GB$306,162,FALSE))</f>
        <v>0</v>
      </c>
      <c r="GD263" s="99">
        <f>IF(ISNA(VLOOKUP($A263,'[2]1516 Exp_Rev Access'!$F$7:$GB$306,163,FALSE)),"",VLOOKUP($A263,'[2]1516 Exp_Rev Access'!$F$7:$GB$306,163,FALSE))</f>
        <v>99774.32</v>
      </c>
      <c r="GE263" s="99">
        <f>IF(ISNA(VLOOKUP($A263,'[2]1516 Exp_Rev Access'!$F$7:$GB$306,164,FALSE)),"",VLOOKUP($A263,'[2]1516 Exp_Rev Access'!$F$7:$GB$306,164,FALSE))</f>
        <v>0</v>
      </c>
      <c r="GF263" s="99">
        <f>IF(ISNA(VLOOKUP($A263,'[2]1516 Exp_Rev Access'!$F$7:$GB$306,165,FALSE)),"",VLOOKUP($A263,'[2]1516 Exp_Rev Access'!$F$7:$GB$306,165,FALSE))</f>
        <v>0</v>
      </c>
      <c r="GG263" s="99">
        <f>IF(ISNA(VLOOKUP($A263,'[2]1516 Exp_Rev Access'!$F$7:$GB$306,166,FALSE)),"",VLOOKUP($A263,'[2]1516 Exp_Rev Access'!$F$7:$GB$306,166,FALSE))</f>
        <v>0</v>
      </c>
      <c r="GH263" s="99">
        <f>IF(ISNA(VLOOKUP($A263,'[2]1516 Exp_Rev Access'!$F$7:$GB$306,167,FALSE)),"",VLOOKUP($A263,'[2]1516 Exp_Rev Access'!$F$7:$GB$306,167,FALSE))</f>
        <v>0</v>
      </c>
      <c r="GI263" s="99">
        <f>IF(ISNA(VLOOKUP($A263,'[2]1516 Exp_Rev Access'!$F$7:$GB$306,168,FALSE)),"",VLOOKUP($A263,'[2]1516 Exp_Rev Access'!$F$7:$GB$306,168,FALSE))</f>
        <v>0</v>
      </c>
      <c r="GJ263" s="99">
        <f>IF(ISNA(VLOOKUP($A263,'[2]1516 Exp_Rev Access'!$F$7:$GB$306,169,FALSE)),"",VLOOKUP($A263,'[2]1516 Exp_Rev Access'!$F$7:$GB$306,169,FALSE))</f>
        <v>967.72</v>
      </c>
      <c r="GK263" s="99">
        <f>IF(ISNA(VLOOKUP($A263,'[2]1516 Exp_Rev Access'!$F$7:$GB$306,170,FALSE)),"",VLOOKUP($A263,'[2]1516 Exp_Rev Access'!$F$7:$GB$306,170,FALSE))</f>
        <v>49106.18</v>
      </c>
      <c r="GL263" s="99">
        <f>IF(ISNA(VLOOKUP($A263,'[2]1516 Exp_Rev Access'!$F$7:$GB$306,171,FALSE)),"",VLOOKUP($A263,'[2]1516 Exp_Rev Access'!$F$7:$GB$306,171,FALSE))</f>
        <v>0</v>
      </c>
      <c r="GM263" s="99">
        <f>IF(ISNA(VLOOKUP($A263,'[2]1516 Exp_Rev Access'!$F$7:$GB$306,172,FALSE)),"",VLOOKUP($A263,'[2]1516 Exp_Rev Access'!$F$7:$GB$306,172,FALSE))</f>
        <v>0</v>
      </c>
      <c r="GN263" s="99">
        <f>IF(ISNA(VLOOKUP($A263,'[2]1516 Exp_Rev Access'!$F$7:$GB$306,173,FALSE)),"",VLOOKUP($A263,'[2]1516 Exp_Rev Access'!$F$7:$GB$306,173,FALSE))</f>
        <v>0</v>
      </c>
      <c r="GO263" s="99">
        <f>IF(ISNA(VLOOKUP($A263,'[2]1516 Exp_Rev Access'!$F$7:$GB$306,174,FALSE)),"",VLOOKUP($A263,'[2]1516 Exp_Rev Access'!$F$7:$GB$306,174,FALSE))</f>
        <v>0</v>
      </c>
      <c r="GP263" s="99">
        <f>IF(ISNA(VLOOKUP($A263,'[2]1516 Exp_Rev Access'!$F$7:$GB$306,175,FALSE)),"",VLOOKUP($A263,'[2]1516 Exp_Rev Access'!$F$7:$GB$306,175,FALSE))</f>
        <v>0</v>
      </c>
      <c r="GQ263" s="99">
        <f>IF(ISNA(VLOOKUP($A263,'[2]1516 Exp_Rev Access'!$F$7:$GB$306,176,FALSE)),"",VLOOKUP($A263,'[2]1516 Exp_Rev Access'!$F$7:$GB$306,176,FALSE))</f>
        <v>0</v>
      </c>
      <c r="GR263" s="99">
        <f>IF(ISNA(VLOOKUP($A263,'[2]1516 Exp_Rev Access'!$F$7:$GB$306,177,FALSE)),"",VLOOKUP($A263,'[2]1516 Exp_Rev Access'!$F$7:$GB$306,177,FALSE))</f>
        <v>0</v>
      </c>
      <c r="GS263" s="99">
        <f>IF(ISNA(VLOOKUP($A263,'[2]1516 Exp_Rev Access'!$F$7:$GB$306,178,FALSE)),"",VLOOKUP($A263,'[2]1516 Exp_Rev Access'!$F$7:$GB$306,178,FALSE))</f>
        <v>0</v>
      </c>
      <c r="GT263" s="101">
        <f t="shared" ref="GT263:GT300" si="349">SUM(FU263:GS263)</f>
        <v>183864.42</v>
      </c>
      <c r="GU263" s="72">
        <f t="shared" ref="GU263:GU268" si="350">GT263/D263</f>
        <v>4.4688911983519333E-2</v>
      </c>
      <c r="GV263" s="84">
        <f t="shared" ref="GV263:GV301" si="351">GT263/C263</f>
        <v>683.00304606240741</v>
      </c>
    </row>
    <row r="264" spans="1:206" customFormat="1" ht="12" customHeight="1" x14ac:dyDescent="0.2">
      <c r="A264" s="96" t="s">
        <v>624</v>
      </c>
      <c r="B264" s="69" t="s">
        <v>625</v>
      </c>
      <c r="C264" s="80">
        <f>IF(ISNA(VLOOKUP($A264,'[2]1516 enrollment_Rev_Exp by size'!$A$6:$G$320,3,FALSE)),"",VLOOKUP($A264,'[2]1516 enrollment_Rev_Exp by size'!$A$6:$G$320,3,FALSE))</f>
        <v>234.48000000000005</v>
      </c>
      <c r="D264" s="97">
        <v>3664687.58</v>
      </c>
      <c r="E264" s="80">
        <f t="shared" si="329"/>
        <v>3664687.58</v>
      </c>
      <c r="F264" s="80">
        <f t="shared" si="330"/>
        <v>0</v>
      </c>
      <c r="G264" s="98">
        <f>IF(ISNA(VLOOKUP($A264,'[2]1516 Exp_Rev Access'!$F$7:$FS$306,2,FALSE)),"",VLOOKUP($A264,'[2]1516 Exp_Rev Access'!$F$7:$FS$306,2,FALSE))</f>
        <v>367012.87</v>
      </c>
      <c r="H264" s="98">
        <f>IF(ISNA(VLOOKUP($A264,'[2]1516 Exp_Rev Access'!$F$7:$FS$306,3,FALSE)),"",VLOOKUP($A264,'[2]1516 Exp_Rev Access'!$F$7:$FS$306,3,FALSE))</f>
        <v>0</v>
      </c>
      <c r="I264" s="98">
        <f>IF(ISNA(VLOOKUP($A264,'[2]1516 Exp_Rev Access'!$F$7:$FS$306,4,FALSE)),"",VLOOKUP($A264,'[2]1516 Exp_Rev Access'!$F$7:$FS$306,4,FALSE))</f>
        <v>0</v>
      </c>
      <c r="J264" s="98">
        <f>IF(ISNA(VLOOKUP($A264,'[2]1516 Exp_Rev Access'!$F$7:$FS$306,5,FALSE)),"",VLOOKUP($A264,'[2]1516 Exp_Rev Access'!$F$7:$FS$306,5,FALSE))</f>
        <v>24019.4</v>
      </c>
      <c r="K264" s="98">
        <f>IF(ISNA(VLOOKUP($A264,'[2]1516 Exp_Rev Access'!$F$7:$FS$306,6,FALSE)),"",VLOOKUP($A264,'[2]1516 Exp_Rev Access'!$F$7:$FS$306,6,FALSE))</f>
        <v>0</v>
      </c>
      <c r="L264" s="98">
        <f>IF(ISNA(VLOOKUP($A264,'[2]1516 Exp_Rev Access'!$F$7:$FS$306,7,FALSE)),"",VLOOKUP($A264,'[2]1516 Exp_Rev Access'!$F$7:$FS$306,7,FALSE))</f>
        <v>0</v>
      </c>
      <c r="M264" s="90">
        <f t="shared" si="331"/>
        <v>391032.27</v>
      </c>
      <c r="N264" s="72">
        <f t="shared" si="332"/>
        <v>0.10670275745579381</v>
      </c>
      <c r="O264" s="73">
        <f t="shared" si="333"/>
        <v>1667.6572415557828</v>
      </c>
      <c r="P264" s="99">
        <f>IF(ISNA(VLOOKUP($A264,'[2]1516 Exp_Rev Access'!$F$7:$FS$306,8,FALSE)),"",VLOOKUP($A264,'[2]1516 Exp_Rev Access'!$F$7:$FS$306,8,FALSE))</f>
        <v>0</v>
      </c>
      <c r="Q264" s="99">
        <f>IF(ISNA(VLOOKUP($A264,'[2]1516 Exp_Rev Access'!$F$7:$FS$306,9,FALSE)),"",VLOOKUP($A264,'[2]1516 Exp_Rev Access'!$F$7:$FS$306,9,FALSE))</f>
        <v>0</v>
      </c>
      <c r="R264" s="99">
        <f>IF(ISNA(VLOOKUP($A264,'[2]1516 Exp_Rev Access'!$F$7:$FS$306,10,FALSE)),"",VLOOKUP($A264,'[2]1516 Exp_Rev Access'!$F$7:$FS$306,10,FALSE))</f>
        <v>562.94000000000005</v>
      </c>
      <c r="S264" s="99">
        <f>IF(ISNA(VLOOKUP($A264,'[2]1516 Exp_Rev Access'!$F$7:$FS$306,11,FALSE)),"",VLOOKUP($A264,'[2]1516 Exp_Rev Access'!$F$7:$FS$306,11,FALSE))</f>
        <v>0</v>
      </c>
      <c r="T264" s="99">
        <f>IF(ISNA(VLOOKUP($A264,'[2]1516 Exp_Rev Access'!$F$7:$FS$306,12,FALSE)),"",VLOOKUP($A264,'[2]1516 Exp_Rev Access'!$F$7:$FS$306,12,FALSE))</f>
        <v>3060</v>
      </c>
      <c r="U264" s="99">
        <f>IF(ISNA(VLOOKUP($A264,'[2]1516 Exp_Rev Access'!$F$7:$FS$306,13,FALSE)),"",VLOOKUP($A264,'[2]1516 Exp_Rev Access'!$F$7:$FS$306,13,FALSE))</f>
        <v>0</v>
      </c>
      <c r="V264" s="99">
        <f>IF(ISNA(VLOOKUP($A264,'[2]1516 Exp_Rev Access'!$F$7:$FS$306,14,FALSE)),"",VLOOKUP($A264,'[2]1516 Exp_Rev Access'!$F$7:$FS$306,14,FALSE))</f>
        <v>0</v>
      </c>
      <c r="W264" s="99">
        <f>IF(ISNA(VLOOKUP($A264,'[2]1516 Exp_Rev Access'!$F$7:$FS$306,15,FALSE)),"",VLOOKUP($A264,'[2]1516 Exp_Rev Access'!$F$7:$FS$306,15,FALSE))</f>
        <v>0</v>
      </c>
      <c r="X264" s="99">
        <f>IF(ISNA(VLOOKUP($A264,'[2]1516 Exp_Rev Access'!$F$7:$FS$306,16,FALSE)),"",VLOOKUP($A264,'[2]1516 Exp_Rev Access'!$F$7:$FS$306,16,FALSE))</f>
        <v>196.18</v>
      </c>
      <c r="Y264" s="99">
        <f>IF(ISNA(VLOOKUP($A264,'[2]1516 Exp_Rev Access'!$F$7:$FS$306,17,FALSE)),"",VLOOKUP($A264,'[2]1516 Exp_Rev Access'!$F$7:$FS$306,17,FALSE))</f>
        <v>279.68</v>
      </c>
      <c r="Z264" s="99">
        <f>IF(ISNA(VLOOKUP($A264,'[2]1516 Exp_Rev Access'!$F$7:$FS$306,18,FALSE)),"",VLOOKUP($A264,'[2]1516 Exp_Rev Access'!$F$7:$FS$306,18,FALSE))</f>
        <v>0</v>
      </c>
      <c r="AA264" s="99">
        <f>IF(ISNA(VLOOKUP($A264,'[2]1516 Exp_Rev Access'!$F$7:$FS$306,19,FALSE)),"",VLOOKUP($A264,'[2]1516 Exp_Rev Access'!$F$7:$FS$306,19,FALSE))</f>
        <v>0</v>
      </c>
      <c r="AB264" s="99">
        <f>IF(ISNA(VLOOKUP($A264,'[2]1516 Exp_Rev Access'!$F$7:$FS$306,20,FALSE)),"",VLOOKUP($A264,'[2]1516 Exp_Rev Access'!$F$7:$FS$306,20,FALSE))</f>
        <v>0</v>
      </c>
      <c r="AC264" s="99">
        <f>IF(ISNA(VLOOKUP($A264,'[2]1516 Exp_Rev Access'!$F$7:$FS$306,21,FALSE)),"",VLOOKUP($A264,'[2]1516 Exp_Rev Access'!$F$7:$FS$306,21,FALSE))</f>
        <v>25774.59</v>
      </c>
      <c r="AD264" s="99">
        <f>IF(ISNA(VLOOKUP($A264,'[2]1516 Exp_Rev Access'!$F$7:$FS$306,22,FALSE)),"",VLOOKUP($A264,'[2]1516 Exp_Rev Access'!$F$7:$FS$306,22,FALSE))</f>
        <v>2968.3</v>
      </c>
      <c r="AE264" s="99">
        <f>IF(ISNA(VLOOKUP($A264,'[2]1516 Exp_Rev Access'!$F$7:$FS$306,23,FALSE)),"",VLOOKUP($A264,'[2]1516 Exp_Rev Access'!$F$7:$FS$306,23,FALSE))</f>
        <v>0</v>
      </c>
      <c r="AF264" s="99">
        <f>IF(ISNA(VLOOKUP($A264,'[2]1516 Exp_Rev Access'!$F$7:$FS$306,24,FALSE)),"",VLOOKUP($A264,'[2]1516 Exp_Rev Access'!$F$7:$FS$306,24,FALSE))</f>
        <v>7120.76</v>
      </c>
      <c r="AG264" s="99">
        <f>IF(ISNA(VLOOKUP($A264,'[2]1516 Exp_Rev Access'!$F$7:$FS$306,25,FALSE)),"",VLOOKUP($A264,'[2]1516 Exp_Rev Access'!$F$7:$FS$306,25,FALSE))</f>
        <v>9.48</v>
      </c>
      <c r="AH264" s="98">
        <f>IF(ISNA(VLOOKUP($A264,'[2]1516 Exp_Rev Access'!$F$7:$FS$306,26,FALSE)),"",VLOOKUP($A264,'[2]1516 Exp_Rev Access'!$F$7:$FS$306,26,FALSE))</f>
        <v>0</v>
      </c>
      <c r="AI264" s="98">
        <f>IF(ISNA(VLOOKUP($A264,'[2]1516 Exp_Rev Access'!$F$7:$FS$306,27,FALSE)),"",VLOOKUP($A264,'[2]1516 Exp_Rev Access'!$F$7:$FS$306,27,FALSE))</f>
        <v>62.58</v>
      </c>
      <c r="AJ264" s="98">
        <f>IF(ISNA(VLOOKUP($A264,'[2]1516 Exp_Rev Access'!$F$7:$FS$306,28,FALSE)),"",VLOOKUP($A264,'[2]1516 Exp_Rev Access'!$F$7:$FS$306,28,FALSE))</f>
        <v>27502.240000000002</v>
      </c>
      <c r="AK264" s="98">
        <f>IF(ISNA(VLOOKUP($A264,'[2]1516 Exp_Rev Access'!$F$7:$FS$306,29,FALSE)),"",VLOOKUP($A264,'[2]1516 Exp_Rev Access'!$F$7:$FS$306,29,FALSE))</f>
        <v>9562.8700000000008</v>
      </c>
      <c r="AL264" s="100">
        <f t="shared" si="334"/>
        <v>77099.62000000001</v>
      </c>
      <c r="AM264" s="72">
        <f t="shared" si="335"/>
        <v>2.1038524653716868E-2</v>
      </c>
      <c r="AN264" s="94">
        <f t="shared" si="336"/>
        <v>328.81107130672126</v>
      </c>
      <c r="AO264" s="99">
        <f>IF(ISNA(VLOOKUP($A264,'[2]1516 Exp_Rev Access'!$F$7:$GB$306,30,FALSE)),"",VLOOKUP($A264,'[2]1516 Exp_Rev Access'!$F$7:$FS$306,30,FALSE))</f>
        <v>2113597.33</v>
      </c>
      <c r="AP264" s="99">
        <f>IF(ISNA(VLOOKUP($A264,'[2]1516 Exp_Rev Access'!$F$7:$GB$306,31,FALSE)),"",VLOOKUP($A264,'[2]1516 Exp_Rev Access'!$F$7:$FS$306,31,FALSE))</f>
        <v>58897.29</v>
      </c>
      <c r="AQ264" s="99">
        <f>IF(ISNA(VLOOKUP($A264,'[2]1516 Exp_Rev Access'!$F$7:$GB$306,32,FALSE)),"",VLOOKUP($A264,'[2]1516 Exp_Rev Access'!$F$7:$FS$306,32,FALSE))</f>
        <v>0</v>
      </c>
      <c r="AR264" s="99">
        <f>IF(ISNA(VLOOKUP($A264,'[2]1516 Exp_Rev Access'!$F$7:$GB$306,33,FALSE)),"",VLOOKUP($A264,'[2]1516 Exp_Rev Access'!$F$7:$FS$306,33,FALSE))</f>
        <v>0</v>
      </c>
      <c r="AS264" s="99">
        <f>IF(ISNA(VLOOKUP($A264,'[2]1516 Exp_Rev Access'!$F$7:$GB$306,34,FALSE)),"",VLOOKUP($A264,'[2]1516 Exp_Rev Access'!$F$7:$FS$306,34,FALSE))</f>
        <v>0</v>
      </c>
      <c r="AT264" s="101">
        <f t="shared" si="337"/>
        <v>2172494.62</v>
      </c>
      <c r="AU264" s="72">
        <f t="shared" si="338"/>
        <v>0.59281850705538175</v>
      </c>
      <c r="AV264" s="94">
        <f t="shared" si="339"/>
        <v>9265.1595871716127</v>
      </c>
      <c r="AW264" s="99">
        <f>IF(ISNA(VLOOKUP($A264,'[2]1516 Exp_Rev Access'!$F$7:$GB$306,35,FALSE)),"",VLOOKUP($A264,'[2]1516 Exp_Rev Access'!$F$7:$GB$306,35,FALSE))</f>
        <v>0</v>
      </c>
      <c r="AX264" s="99">
        <f>IF(ISNA(VLOOKUP($A264,'[2]1516 Exp_Rev Access'!$F$7:$GB$306,36,FALSE)),"",VLOOKUP($A264,'[2]1516 Exp_Rev Access'!$F$7:$GB$306,36,FALSE))</f>
        <v>188201.27</v>
      </c>
      <c r="AY264" s="99">
        <f>IF(ISNA(VLOOKUP($A264,'[2]1516 Exp_Rev Access'!$F$7:$GB$306,37,FALSE)),"",VLOOKUP($A264,'[2]1516 Exp_Rev Access'!$F$7:$GB$306,37,FALSE))</f>
        <v>0</v>
      </c>
      <c r="AZ264" s="99">
        <f>IF(ISNA(VLOOKUP($A264,'[2]1516 Exp_Rev Access'!$F$7:$GB$306,38,FALSE)),"",VLOOKUP($A264,'[2]1516 Exp_Rev Access'!$F$7:$GB$306,38,FALSE))</f>
        <v>0</v>
      </c>
      <c r="BA264" s="99">
        <f>IF(ISNA(VLOOKUP($A264,'[2]1516 Exp_Rev Access'!$F$7:$GB$306,39,FALSE)),"",VLOOKUP($A264,'[2]1516 Exp_Rev Access'!$F$7:$GB$306,39,FALSE))</f>
        <v>0</v>
      </c>
      <c r="BB264" s="99">
        <f>IF(ISNA(VLOOKUP($A264,'[2]1516 Exp_Rev Access'!$F$7:$GB$306,40,FALSE)),"",VLOOKUP($A264,'[2]1516 Exp_Rev Access'!$F$7:$GB$306,40,FALSE))</f>
        <v>72894.63</v>
      </c>
      <c r="BC264" s="99">
        <f>IF(ISNA(VLOOKUP($A264,'[2]1516 Exp_Rev Access'!$F$7:$GB$306,41,FALSE)),"",VLOOKUP($A264,'[2]1516 Exp_Rev Access'!$F$7:$GB$306,41,FALSE))</f>
        <v>0</v>
      </c>
      <c r="BD264" s="99">
        <f>IF(ISNA(VLOOKUP($A264,'[2]1516 Exp_Rev Access'!$F$7:$GB$306,42,FALSE)),"",VLOOKUP($A264,'[2]1516 Exp_Rev Access'!$F$7:$GB$306,42,FALSE))</f>
        <v>400</v>
      </c>
      <c r="BE264" s="99">
        <f>IF(ISNA(VLOOKUP($A264,'[2]1516 Exp_Rev Access'!$F$7:$GB$306,43,FALSE)),"",VLOOKUP($A264,'[2]1516 Exp_Rev Access'!$F$7:$GB$306,43,FALSE))</f>
        <v>0</v>
      </c>
      <c r="BF264" s="99">
        <f>IF(ISNA(VLOOKUP($A264,'[2]1516 Exp_Rev Access'!$F$7:$GB$306,44,FALSE)),"",VLOOKUP($A264,'[2]1516 Exp_Rev Access'!$F$7:$GB$306,44,FALSE))</f>
        <v>0</v>
      </c>
      <c r="BG264" s="99">
        <f>IF(ISNA(VLOOKUP($A264,'[2]1516 Exp_Rev Access'!$F$7:$GB$306,45,FALSE)),"",VLOOKUP($A264,'[2]1516 Exp_Rev Access'!$F$7:$GB$306,45,FALSE))</f>
        <v>252.27</v>
      </c>
      <c r="BH264" s="99">
        <f>IF(ISNA(VLOOKUP($A264,'[2]1516 Exp_Rev Access'!$F$7:$GB$306,46,FALSE)),"",VLOOKUP($A264,'[2]1516 Exp_Rev Access'!$F$7:$GB$306,46,FALSE))</f>
        <v>0</v>
      </c>
      <c r="BI264" s="99">
        <f>IF(ISNA(VLOOKUP($A264,'[2]1516 Exp_Rev Access'!$F$7:$GB$306,47,FALSE)),"",VLOOKUP($A264,'[2]1516 Exp_Rev Access'!$F$7:$GB$306,47,FALSE))</f>
        <v>1986.38</v>
      </c>
      <c r="BJ264" s="99">
        <f>IF(ISNA(VLOOKUP($A264,'[2]1516 Exp_Rev Access'!$F$7:$GB$306,48,FALSE)),"",VLOOKUP($A264,'[2]1516 Exp_Rev Access'!$F$7:$GB$306,48,FALSE))</f>
        <v>177844.02</v>
      </c>
      <c r="BK264" s="99">
        <f>IF(ISNA(VLOOKUP($A264,'[2]1516 Exp_Rev Access'!$F$7:$GB$306,49,FALSE)),"",VLOOKUP($A264,'[2]1516 Exp_Rev Access'!$F$7:$GB$306,49,FALSE))</f>
        <v>3900</v>
      </c>
      <c r="BL264" s="99">
        <f>IF(ISNA(VLOOKUP($A264,'[2]1516 Exp_Rev Access'!$F$7:$GB$306,50,FALSE)),"",VLOOKUP($A264,'[2]1516 Exp_Rev Access'!$F$7:$GB$306,50,FALSE))</f>
        <v>0</v>
      </c>
      <c r="BM264" s="99">
        <f>IF(ISNA(VLOOKUP($A264,'[2]1516 Exp_Rev Access'!$F$7:$GB$306,51,FALSE)),"",VLOOKUP($A264,'[2]1516 Exp_Rev Access'!$F$7:$GB$306,51,FALSE))</f>
        <v>0</v>
      </c>
      <c r="BN264" s="99">
        <f>IF(ISNA(VLOOKUP($A264,'[2]1516 Exp_Rev Access'!$F$7:$GB$306,52,FALSE)),"",VLOOKUP($A264,'[2]1516 Exp_Rev Access'!$F$7:$GB$306,52,FALSE))</f>
        <v>0</v>
      </c>
      <c r="BO264" s="99">
        <f>IF(ISNA(VLOOKUP($A264,'[2]1516 Exp_Rev Access'!$F$7:$GB$306,53,FALSE)),"",VLOOKUP($A264,'[2]1516 Exp_Rev Access'!$F$7:$GB$306,53,FALSE))</f>
        <v>0</v>
      </c>
      <c r="BP264" s="99">
        <f>IF(ISNA(VLOOKUP($A264,'[2]1516 Exp_Rev Access'!$F$7:$GB$306,54,FALSE)),"",VLOOKUP($A264,'[2]1516 Exp_Rev Access'!$F$7:$GB$306,54,FALSE))</f>
        <v>0</v>
      </c>
      <c r="BQ264" s="99">
        <f>IF(ISNA(VLOOKUP($A264,'[2]1516 Exp_Rev Access'!$F$7:$GB$306,55,FALSE)),"",VLOOKUP($A264,'[2]1516 Exp_Rev Access'!$F$7:$GB$306,55,FALSE))</f>
        <v>0</v>
      </c>
      <c r="BR264" s="99">
        <f>IF(ISNA(VLOOKUP($A264,'[2]1516 Exp_Rev Access'!$F$7:$GB$306,56,FALSE)),"",VLOOKUP($A264,'[2]1516 Exp_Rev Access'!$F$7:$GB$306,56,FALSE))</f>
        <v>0</v>
      </c>
      <c r="BS264" s="99">
        <f>IF(ISNA(VLOOKUP($A264,'[2]1516 Exp_Rev Access'!$F$7:$GB$306,57,FALSE)),"",VLOOKUP($A264,'[2]1516 Exp_Rev Access'!$F$7:$GB$306,57,FALSE))</f>
        <v>0</v>
      </c>
      <c r="BT264" s="99">
        <f>IF(ISNA(VLOOKUP($A264,'[2]1516 Exp_Rev Access'!$F$7:$GB$306,58,FALSE)),"",VLOOKUP($A264,'[2]1516 Exp_Rev Access'!$F$7:$GB$306,58,FALSE))</f>
        <v>0</v>
      </c>
      <c r="BU264" s="102">
        <f t="shared" si="340"/>
        <v>445478.56999999995</v>
      </c>
      <c r="BV264" s="72">
        <f t="shared" si="341"/>
        <v>0.1215597674495352</v>
      </c>
      <c r="BW264" s="94">
        <f t="shared" si="342"/>
        <v>1899.8574292050489</v>
      </c>
      <c r="BX264" s="99">
        <f>IF(ISNA(VLOOKUP($A264,'[2]1516 Exp_Rev Access'!$F$7:$GB$306,59,FALSE)),"",VLOOKUP($A264,'[2]1516 Exp_Rev Access'!$F$7:$GB$306,59,FALSE))</f>
        <v>0</v>
      </c>
      <c r="BY264" s="99">
        <f>IF(ISNA(VLOOKUP($A264,'[2]1516 Exp_Rev Access'!$F$7:$GB$306,60,FALSE)),"",VLOOKUP($A264,'[2]1516 Exp_Rev Access'!$F$7:$GB$306,60,FALSE))</f>
        <v>161422.09</v>
      </c>
      <c r="BZ264" s="99">
        <f>IF(ISNA(VLOOKUP($A264,'[2]1516 Exp_Rev Access'!$F$7:$GB$306,61,FALSE)),"",VLOOKUP($A264,'[2]1516 Exp_Rev Access'!$F$7:$GB$306,61,FALSE))</f>
        <v>11446.36</v>
      </c>
      <c r="CA264" s="99">
        <f>IF(ISNA(VLOOKUP($A264,'[2]1516 Exp_Rev Access'!$F$7:$GB$306,62,FALSE)),"",VLOOKUP($A264,'[2]1516 Exp_Rev Access'!$F$7:$GB$306,62,FALSE))</f>
        <v>0</v>
      </c>
      <c r="CB264" s="99">
        <f>IF(ISNA(VLOOKUP($A264,'[2]1516 Exp_Rev Access'!$F$7:$GB$306,63,FALSE)),"",VLOOKUP($A264,'[2]1516 Exp_Rev Access'!$F$7:$GB$306,63,FALSE))</f>
        <v>58613.57</v>
      </c>
      <c r="CC264" s="99">
        <f>IF(ISNA(VLOOKUP($A264,'[2]1516 Exp_Rev Access'!$F$7:$GB$306,64,FALSE)),"",VLOOKUP($A264,'[2]1516 Exp_Rev Access'!$F$7:$GB$306,64,FALSE))</f>
        <v>0</v>
      </c>
      <c r="CD264" s="101">
        <f t="shared" si="343"/>
        <v>231482.02000000002</v>
      </c>
      <c r="CE264" s="72">
        <f t="shared" si="344"/>
        <v>6.3165553665013932E-2</v>
      </c>
      <c r="CF264" s="103">
        <f t="shared" si="345"/>
        <v>987.21434663937214</v>
      </c>
      <c r="CG264" s="99">
        <f>IF(ISNA(VLOOKUP($A264,'[2]1516 Exp_Rev Access'!$F$7:$GB$306,65,FALSE)),"",VLOOKUP($A264,'[2]1516 Exp_Rev Access'!$F$7:$GB$306,65,FALSE))</f>
        <v>0</v>
      </c>
      <c r="CH264" s="99">
        <f>IF(ISNA(VLOOKUP($A264,'[2]1516 Exp_Rev Access'!$F$7:$GB$306,66,FALSE)),"",VLOOKUP($A264,'[2]1516 Exp_Rev Access'!$F$7:$GB$306,66,FALSE))</f>
        <v>0</v>
      </c>
      <c r="CI264" s="99">
        <f>IF(ISNA(VLOOKUP($A264,'[2]1516 Exp_Rev Access'!$F$7:$GB$306,67,FALSE)),"",VLOOKUP($A264,'[2]1516 Exp_Rev Access'!$F$7:$GB$306,67,FALSE))</f>
        <v>0</v>
      </c>
      <c r="CJ264" s="99">
        <f>IF(ISNA(VLOOKUP($A264,'[2]1516 Exp_Rev Access'!$F$7:$GB$306,68,FALSE)),"",VLOOKUP($A264,'[2]1516 Exp_Rev Access'!$F$7:$GB$306,68,FALSE))</f>
        <v>0</v>
      </c>
      <c r="CK264" s="99">
        <f>IF(ISNA(VLOOKUP($A264,'[2]1516 Exp_Rev Access'!$F$7:$GB$306,69,FALSE)),"",VLOOKUP($A264,'[2]1516 Exp_Rev Access'!$F$7:$GB$306,69,FALSE))</f>
        <v>0</v>
      </c>
      <c r="CL264" s="99">
        <f>IF(ISNA(VLOOKUP($A264,'[2]1516 Exp_Rev Access'!$F$7:$GB$306,70,FALSE)),"",VLOOKUP($A264,'[2]1516 Exp_Rev Access'!$F$7:$GB$306,70,FALSE))</f>
        <v>0</v>
      </c>
      <c r="CM264" s="99">
        <f>IF(ISNA(VLOOKUP($A264,'[2]1516 Exp_Rev Access'!$F$7:$GB$306,71,FALSE)),"",VLOOKUP($A264,'[2]1516 Exp_Rev Access'!$F$7:$GB$306,71,FALSE))</f>
        <v>0</v>
      </c>
      <c r="CN264" s="99">
        <f>IF(ISNA(VLOOKUP($A264,'[2]1516 Exp_Rev Access'!$F$7:$GB$306,72,FALSE)),"",VLOOKUP($A264,'[2]1516 Exp_Rev Access'!$F$7:$GB$306,72,FALSE))</f>
        <v>0</v>
      </c>
      <c r="CO264" s="99">
        <f>IF(ISNA(VLOOKUP($A264,'[2]1516 Exp_Rev Access'!$F$7:$GB$306,73,FALSE)),"",VLOOKUP($A264,'[2]1516 Exp_Rev Access'!$F$7:$GB$306,73,FALSE))</f>
        <v>0</v>
      </c>
      <c r="CP264" s="99">
        <f>IF(ISNA(VLOOKUP($A264,'[2]1516 Exp_Rev Access'!$F$7:$GB$306,74,FALSE)),"",VLOOKUP($A264,'[2]1516 Exp_Rev Access'!$F$7:$GB$306,74,FALSE))</f>
        <v>56920.74</v>
      </c>
      <c r="CQ264" s="99">
        <f>IF(ISNA(VLOOKUP($A264,'[2]1516 Exp_Rev Access'!$F$7:$GB$306,75,FALSE)),"",VLOOKUP($A264,'[2]1516 Exp_Rev Access'!$F$7:$GB$306,75,FALSE))</f>
        <v>0</v>
      </c>
      <c r="CR264" s="99">
        <f>IF(ISNA(VLOOKUP($A264,'[2]1516 Exp_Rev Access'!$F$7:$GB$306,76,FALSE)),"",VLOOKUP($A264,'[2]1516 Exp_Rev Access'!$F$7:$GB$306,76,FALSE))</f>
        <v>0</v>
      </c>
      <c r="CS264" s="99">
        <f>IF(ISNA(VLOOKUP($A264,'[2]1516 Exp_Rev Access'!$F$7:$GB$306,77,FALSE)),"",VLOOKUP($A264,'[2]1516 Exp_Rev Access'!$F$7:$GB$306,77,FALSE))</f>
        <v>0</v>
      </c>
      <c r="CT264" s="99">
        <f>IF(ISNA(VLOOKUP($A264,'[2]1516 Exp_Rev Access'!$F$7:$GB$306,78,FALSE)),"",VLOOKUP($A264,'[2]1516 Exp_Rev Access'!$F$7:$GB$306,78,FALSE))</f>
        <v>129543.8</v>
      </c>
      <c r="CU264" s="99">
        <f>IF(ISNA(VLOOKUP($A264,'[2]1516 Exp_Rev Access'!$F$7:$GB$306,79,FALSE)),"",VLOOKUP($A264,'[2]1516 Exp_Rev Access'!$F$7:$GB$306,79,FALSE))</f>
        <v>21393.99</v>
      </c>
      <c r="CV264" s="99">
        <f>IF(ISNA(VLOOKUP($A264,'[2]1516 Exp_Rev Access'!$F$7:$GB$306,80,FALSE)),"",VLOOKUP($A264,'[2]1516 Exp_Rev Access'!$F$7:$GB$306,80,FALSE))</f>
        <v>0</v>
      </c>
      <c r="CW264" s="99">
        <f>IF(ISNA(VLOOKUP($A264,'[2]1516 Exp_Rev Access'!$F$7:$GB$306,81,FALSE)),"",VLOOKUP($A264,'[2]1516 Exp_Rev Access'!$F$7:$GB$306,81,FALSE))</f>
        <v>0</v>
      </c>
      <c r="CX264" s="99">
        <f>IF(ISNA(VLOOKUP($A264,'[2]1516 Exp_Rev Access'!$F$7:$GB$306,82,FALSE)),"",VLOOKUP($A264,'[2]1516 Exp_Rev Access'!$F$7:$GB$306,82,FALSE))</f>
        <v>0</v>
      </c>
      <c r="CY264" s="99">
        <f>IF(ISNA(VLOOKUP($A264,'[2]1516 Exp_Rev Access'!$F$7:$GB$306,83,FALSE)),"",VLOOKUP($A264,'[2]1516 Exp_Rev Access'!$F$7:$GB$306,83,FALSE))</f>
        <v>0</v>
      </c>
      <c r="CZ264" s="99">
        <f>IF(ISNA(VLOOKUP($A264,'[2]1516 Exp_Rev Access'!$F$7:$GB$306,84,FALSE)),"",VLOOKUP($A264,'[2]1516 Exp_Rev Access'!$F$7:$GB$306,84,FALSE))</f>
        <v>0</v>
      </c>
      <c r="DA264" s="99">
        <f>IF(ISNA(VLOOKUP($A264,'[2]1516 Exp_Rev Access'!$F$7:$GB$306,85,FALSE)),"",VLOOKUP($A264,'[2]1516 Exp_Rev Access'!$F$7:$GB$306,85,FALSE))</f>
        <v>0</v>
      </c>
      <c r="DB264" s="99">
        <f>IF(ISNA(VLOOKUP($A264,'[2]1516 Exp_Rev Access'!$F$7:$GB$306,86,FALSE)),"",VLOOKUP($A264,'[2]1516 Exp_Rev Access'!$F$7:$GB$306,86,FALSE))</f>
        <v>0</v>
      </c>
      <c r="DC264" s="99">
        <f>IF(ISNA(VLOOKUP($A264,'[2]1516 Exp_Rev Access'!$F$7:$GB$306,87,FALSE)),"",VLOOKUP($A264,'[2]1516 Exp_Rev Access'!$F$7:$GB$306,87,FALSE))</f>
        <v>0</v>
      </c>
      <c r="DD264" s="99">
        <f>IF(ISNA(VLOOKUP($A264,'[2]1516 Exp_Rev Access'!$F$7:$GB$306,88,FALSE)),"",VLOOKUP($A264,'[2]1516 Exp_Rev Access'!$F$7:$GB$306,88,FALSE))</f>
        <v>0</v>
      </c>
      <c r="DE264" s="99">
        <f>IF(ISNA(VLOOKUP($A264,'[2]1516 Exp_Rev Access'!$F$7:$GB$306,89,FALSE)),"",VLOOKUP($A264,'[2]1516 Exp_Rev Access'!$F$7:$GB$306,89,FALSE))</f>
        <v>0</v>
      </c>
      <c r="DF264" s="99">
        <f>IF(ISNA(VLOOKUP($A264,'[2]1516 Exp_Rev Access'!$F$7:$GB$306,90,FALSE)),"",VLOOKUP($A264,'[2]1516 Exp_Rev Access'!$F$7:$GB$306,90,FALSE))</f>
        <v>0</v>
      </c>
      <c r="DG264" s="99">
        <f>IF(ISNA(VLOOKUP($A264,'[2]1516 Exp_Rev Access'!$F$7:$GB$306,91,FALSE)),"",VLOOKUP($A264,'[2]1516 Exp_Rev Access'!$F$7:$GB$306,91,FALSE))</f>
        <v>0</v>
      </c>
      <c r="DH264" s="99">
        <f>IF(ISNA(VLOOKUP($A264,'[2]1516 Exp_Rev Access'!$F$7:$GB$306,92,FALSE)),"",VLOOKUP($A264,'[2]1516 Exp_Rev Access'!$F$7:$GB$306,92,FALSE))</f>
        <v>84544.99</v>
      </c>
      <c r="DI264" s="99">
        <f>IF(ISNA(VLOOKUP($A264,'[2]1516 Exp_Rev Access'!$F$7:$GB$306,93,FALSE)),"",VLOOKUP($A264,'[2]1516 Exp_Rev Access'!$F$7:$GB$306,93,FALSE))</f>
        <v>0</v>
      </c>
      <c r="DJ264" s="99">
        <f>IF(ISNA(VLOOKUP($A264,'[2]1516 Exp_Rev Access'!$F$7:$GB$306,94,FALSE)),"",VLOOKUP($A264,'[2]1516 Exp_Rev Access'!$F$7:$GB$306,94,FALSE))</f>
        <v>0</v>
      </c>
      <c r="DK264" s="99">
        <f>IF(ISNA(VLOOKUP($A264,'[2]1516 Exp_Rev Access'!$F$7:$GB$306,95,FALSE)),"",VLOOKUP($A264,'[2]1516 Exp_Rev Access'!$F$7:$GB$306,95,FALSE))</f>
        <v>0</v>
      </c>
      <c r="DL264" s="99">
        <f>IF(ISNA(VLOOKUP($A264,'[2]1516 Exp_Rev Access'!$F$7:$GB$306,96,FALSE)),"",VLOOKUP($A264,'[2]1516 Exp_Rev Access'!$F$7:$GB$306,96,FALSE))</f>
        <v>0</v>
      </c>
      <c r="DM264" s="99">
        <f>IF(ISNA(VLOOKUP($A264,'[2]1516 Exp_Rev Access'!$F$7:$GB$306,97,FALSE)),"",VLOOKUP($A264,'[2]1516 Exp_Rev Access'!$F$7:$GB$306,97,FALSE))</f>
        <v>0</v>
      </c>
      <c r="DN264" s="99">
        <f>IF(ISNA(VLOOKUP($A264,'[2]1516 Exp_Rev Access'!$F$7:$GB$306,98,FALSE)),"",VLOOKUP($A264,'[2]1516 Exp_Rev Access'!$F$7:$GB$306,98,FALSE))</f>
        <v>0</v>
      </c>
      <c r="DO264" s="99">
        <f>IF(ISNA(VLOOKUP($A264,'[2]1516 Exp_Rev Access'!$F$7:$GB$306,99,FALSE)),"",VLOOKUP($A264,'[2]1516 Exp_Rev Access'!$F$7:$GB$306,99,FALSE))</f>
        <v>0</v>
      </c>
      <c r="DP264" s="99">
        <f>IF(ISNA(VLOOKUP($A264,'[2]1516 Exp_Rev Access'!$F$7:$GB$306,100,FALSE)),"",VLOOKUP($A264,'[2]1516 Exp_Rev Access'!$F$7:$GB$306,100,FALSE))</f>
        <v>0</v>
      </c>
      <c r="DQ264" s="99">
        <f>IF(ISNA(VLOOKUP($A264,'[2]1516 Exp_Rev Access'!$F$7:$GB$306,101,FALSE)),"",VLOOKUP($A264,'[2]1516 Exp_Rev Access'!$F$7:$GB$306,101,FALSE))</f>
        <v>0</v>
      </c>
      <c r="DR264" s="99">
        <f>IF(ISNA(VLOOKUP($A264,'[2]1516 Exp_Rev Access'!$F$7:$GB$306,102,FALSE)),"",VLOOKUP($A264,'[2]1516 Exp_Rev Access'!$F$7:$GB$306,102,FALSE))</f>
        <v>0</v>
      </c>
      <c r="DS264" s="99">
        <f>IF(ISNA(VLOOKUP($A264,'[2]1516 Exp_Rev Access'!$F$7:$GB$306,103,FALSE)),"",VLOOKUP($A264,'[2]1516 Exp_Rev Access'!$F$7:$GB$306,103,FALSE))</f>
        <v>0</v>
      </c>
      <c r="DT264" s="99">
        <f>IF(ISNA(VLOOKUP($A264,'[2]1516 Exp_Rev Access'!$F$7:$GB$306,104,FALSE)),"",VLOOKUP($A264,'[2]1516 Exp_Rev Access'!$F$7:$GB$306,104,FALSE))</f>
        <v>0</v>
      </c>
      <c r="DU264" s="99">
        <f>IF(ISNA(VLOOKUP($A264,'[2]1516 Exp_Rev Access'!$F$7:$GB$306,105,FALSE)),"",VLOOKUP($A264,'[2]1516 Exp_Rev Access'!$F$7:$GB$306,105,FALSE))</f>
        <v>0</v>
      </c>
      <c r="DV264" s="99">
        <f>IF(ISNA(VLOOKUP($A264,'[2]1516 Exp_Rev Access'!$F$7:$GB$306,106,FALSE)),"",VLOOKUP($A264,'[2]1516 Exp_Rev Access'!$F$7:$GB$306,106,FALSE))</f>
        <v>0</v>
      </c>
      <c r="DW264" s="99">
        <f>IF(ISNA(VLOOKUP($A264,'[2]1516 Exp_Rev Access'!$F$7:$GB$306,107,FALSE)),"",VLOOKUP($A264,'[2]1516 Exp_Rev Access'!$F$7:$GB$306,107,FALSE))</f>
        <v>0</v>
      </c>
      <c r="DX264" s="99">
        <f>IF(ISNA(VLOOKUP($A264,'[2]1516 Exp_Rev Access'!$F$7:$GB$306,108,FALSE)),"",VLOOKUP($A264,'[2]1516 Exp_Rev Access'!$F$7:$GB$306,108,FALSE))</f>
        <v>5567.47</v>
      </c>
      <c r="DY264" s="99">
        <f>IF(ISNA(VLOOKUP($A264,'[2]1516 Exp_Rev Access'!$F$7:$GB$306,109,FALSE)),"",VLOOKUP($A264,'[2]1516 Exp_Rev Access'!$F$7:$GB$306,109,FALSE))</f>
        <v>0</v>
      </c>
      <c r="DZ264" s="99">
        <f>IF(ISNA(VLOOKUP($A264,'[2]1516 Exp_Rev Access'!$F$7:$GB$306,110,FALSE)),"",VLOOKUP($A264,'[2]1516 Exp_Rev Access'!$F$7:$GB$306,110,FALSE))</f>
        <v>0</v>
      </c>
      <c r="EA264" s="99">
        <f>IF(ISNA(VLOOKUP($A264,'[2]1516 Exp_Rev Access'!$F$7:$GB$306,111,FALSE)),"",VLOOKUP($A264,'[2]1516 Exp_Rev Access'!$F$7:$GB$306,111,FALSE))</f>
        <v>0</v>
      </c>
      <c r="EB264" s="99">
        <f>IF(ISNA(VLOOKUP($A264,'[2]1516 Exp_Rev Access'!$F$7:$GB$306,112,FALSE)),"",VLOOKUP($A264,'[2]1516 Exp_Rev Access'!$F$7:$GB$306,112,FALSE))</f>
        <v>0</v>
      </c>
      <c r="EC264" s="99">
        <f>IF(ISNA(VLOOKUP($A264,'[2]1516 Exp_Rev Access'!$F$7:$GB$306,113,FALSE)),"",VLOOKUP($A264,'[2]1516 Exp_Rev Access'!$F$7:$GB$306,113,FALSE))</f>
        <v>0</v>
      </c>
      <c r="ED264" s="99">
        <f>IF(ISNA(VLOOKUP($A264,'[2]1516 Exp_Rev Access'!$F$7:$GB$306,114,FALSE)),"",VLOOKUP($A264,'[2]1516 Exp_Rev Access'!$F$7:$GB$306,114,FALSE))</f>
        <v>0</v>
      </c>
      <c r="EE264" s="99">
        <f>IF(ISNA(VLOOKUP($A264,'[2]1516 Exp_Rev Access'!$F$7:$GB$306,115,FALSE)),"",VLOOKUP($A264,'[2]1516 Exp_Rev Access'!$F$7:$GB$306,115,FALSE))</f>
        <v>0</v>
      </c>
      <c r="EF264" s="99">
        <f>IF(ISNA(VLOOKUP($A264,'[2]1516 Exp_Rev Access'!$F$7:$GB$306,116,FALSE)),"",VLOOKUP($A264,'[2]1516 Exp_Rev Access'!$F$7:$GB$306,116,FALSE))</f>
        <v>20037.099999999999</v>
      </c>
      <c r="EG264" s="99">
        <f>IF(ISNA(VLOOKUP($A264,'[2]1516 Exp_Rev Access'!$F$7:$GB$306,117,FALSE)),"",VLOOKUP($A264,'[2]1516 Exp_Rev Access'!$F$7:$GB$306,117,FALSE))</f>
        <v>0</v>
      </c>
      <c r="EH264" s="99">
        <f>IF(ISNA(VLOOKUP($A264,'[2]1516 Exp_Rev Access'!$F$7:$GB$306,118,FALSE)),"",VLOOKUP($A264,'[2]1516 Exp_Rev Access'!$F$7:$GB$306,118,FALSE))</f>
        <v>0</v>
      </c>
      <c r="EI264" s="99">
        <f>IF(ISNA(VLOOKUP($A264,'[2]1516 Exp_Rev Access'!$F$7:$GB$306,119,FALSE)),"",VLOOKUP($A264,'[2]1516 Exp_Rev Access'!$F$7:$GB$306,119,FALSE))</f>
        <v>0</v>
      </c>
      <c r="EJ264" s="99">
        <f>IF(ISNA(VLOOKUP($A264,'[2]1516 Exp_Rev Access'!$F$7:$GB$306,120,FALSE)),"",VLOOKUP($A264,'[2]1516 Exp_Rev Access'!$F$7:$GB$306,120,FALSE))</f>
        <v>0</v>
      </c>
      <c r="EK264" s="99">
        <f>IF(ISNA(VLOOKUP($A264,'[2]1516 Exp_Rev Access'!$F$7:$GB$306,121,FALSE)),"",VLOOKUP($A264,'[2]1516 Exp_Rev Access'!$F$7:$GB$306,121,FALSE))</f>
        <v>0</v>
      </c>
      <c r="EL264" s="99">
        <f>IF(ISNA(VLOOKUP($A264,'[2]1516 Exp_Rev Access'!$F$7:$GB$306,122,FALSE)),"",VLOOKUP($A264,'[2]1516 Exp_Rev Access'!$F$7:$GB$306,122,FALSE))</f>
        <v>0</v>
      </c>
      <c r="EM264" s="99">
        <f>IF(ISNA(VLOOKUP($A264,'[2]1516 Exp_Rev Access'!$F$7:$GB$306,123,FALSE)),"",VLOOKUP($A264,'[2]1516 Exp_Rev Access'!$F$7:$GB$306,123,FALSE))</f>
        <v>0</v>
      </c>
      <c r="EN264" s="99">
        <f>IF(ISNA(VLOOKUP($A264,'[2]1516 Exp_Rev Access'!$F$7:$GB$306,124,FALSE)),"",VLOOKUP($A264,'[2]1516 Exp_Rev Access'!$F$7:$GB$306,124,FALSE))</f>
        <v>0</v>
      </c>
      <c r="EO264" s="99">
        <f>IF(ISNA(VLOOKUP($A264,'[2]1516 Exp_Rev Access'!$F$7:$GB$306,125,FALSE)),"",VLOOKUP($A264,'[2]1516 Exp_Rev Access'!$F$7:$GB$306,125,FALSE))</f>
        <v>0</v>
      </c>
      <c r="EP264" s="99">
        <f>IF(ISNA(VLOOKUP($A264,'[2]1516 Exp_Rev Access'!$F$7:$GB$306,126,FALSE)),"",VLOOKUP($A264,'[2]1516 Exp_Rev Access'!$F$7:$GB$306,126,FALSE))</f>
        <v>0</v>
      </c>
      <c r="EQ264" s="99">
        <f>IF(ISNA(VLOOKUP($A264,'[2]1516 Exp_Rev Access'!$F$7:$GB$306,127,FALSE)),"",VLOOKUP($A264,'[2]1516 Exp_Rev Access'!$F$7:$GB$306,127,FALSE))</f>
        <v>0</v>
      </c>
      <c r="ER264" s="99">
        <f>IF(ISNA(VLOOKUP($A264,'[2]1516 Exp_Rev Access'!$F$7:$GB$306,128,FALSE)),"",VLOOKUP($A264,'[2]1516 Exp_Rev Access'!$F$7:$GB$306,128,FALSE))</f>
        <v>0</v>
      </c>
      <c r="ES264" s="99">
        <f>IF(ISNA(VLOOKUP($A264,'[2]1516 Exp_Rev Access'!$F$7:$GB$306,129,FALSE)),"",VLOOKUP($A264,'[2]1516 Exp_Rev Access'!$F$7:$GB$306,129,FALSE))</f>
        <v>0</v>
      </c>
      <c r="ET264" s="99">
        <f>IF(ISNA(VLOOKUP($A264,'[2]1516 Exp_Rev Access'!$F$7:$GB$306,130,FALSE)),"",VLOOKUP($A264,'[2]1516 Exp_Rev Access'!$F$7:$GB$306,130,FALSE))</f>
        <v>0</v>
      </c>
      <c r="EU264" s="99">
        <f>IF(ISNA(VLOOKUP($A264,'[2]1516 Exp_Rev Access'!$F$7:$GB$306,131,FALSE)),"",VLOOKUP($A264,'[2]1516 Exp_Rev Access'!$F$7:$GB$306,131,FALSE))</f>
        <v>5705.14</v>
      </c>
      <c r="EV264" s="99">
        <f>IF(ISNA(VLOOKUP($A264,'[2]1516 Exp_Rev Access'!$F$7:$GB$306,132,FALSE)),"",VLOOKUP($A264,'[2]1516 Exp_Rev Access'!$F$7:$GB$306,132,FALSE))</f>
        <v>0</v>
      </c>
      <c r="EW264" s="99">
        <f>IF(ISNA(VLOOKUP($A264,'[2]1516 Exp_Rev Access'!$F$7:$GB$306,133,FALSE)),"",VLOOKUP($A264,'[2]1516 Exp_Rev Access'!$F$7:$GB$306,133,FALSE))</f>
        <v>0</v>
      </c>
      <c r="EX264" s="99">
        <f>IF(ISNA(VLOOKUP($A264,'[2]1516 Exp_Rev Access'!$F$7:$GB$306,134,FALSE)),"",VLOOKUP($A264,'[2]1516 Exp_Rev Access'!$F$7:$GB$306,134,FALSE))</f>
        <v>0</v>
      </c>
      <c r="EY264" s="99">
        <f>IF(ISNA(VLOOKUP($A264,'[2]1516 Exp_Rev Access'!$F$7:$GB$306,135,FALSE)),"",VLOOKUP($A264,'[2]1516 Exp_Rev Access'!$F$7:$GB$306,135,FALSE))</f>
        <v>0</v>
      </c>
      <c r="EZ264" s="99">
        <f>IF(ISNA(VLOOKUP($A264,'[2]1516 Exp_Rev Access'!$F$7:$GB$306,136,FALSE)),"",VLOOKUP($A264,'[2]1516 Exp_Rev Access'!$F$7:$GB$306,136,FALSE))</f>
        <v>0</v>
      </c>
      <c r="FA264" s="99">
        <f>IF(ISNA(VLOOKUP($A264,'[2]1516 Exp_Rev Access'!$F$7:$GB$306,137,FALSE)),"",VLOOKUP($A264,'[2]1516 Exp_Rev Access'!$F$7:$GB$306,137,FALSE))</f>
        <v>0</v>
      </c>
      <c r="FB264" s="99">
        <f>IF(ISNA(VLOOKUP($A264,'[2]1516 Exp_Rev Access'!$F$7:$GB$306,138,FALSE)),"",VLOOKUP($A264,'[2]1516 Exp_Rev Access'!$F$7:$GB$306,138,FALSE))</f>
        <v>2071.84</v>
      </c>
      <c r="FC264" s="99">
        <f>IF(ISNA(VLOOKUP($A264,'[2]1516 Exp_Rev Access'!$F$7:$GB$306,139,FALSE)),"",VLOOKUP($A264,'[2]1516 Exp_Rev Access'!$F$7:$GB$306,139,FALSE))</f>
        <v>0</v>
      </c>
      <c r="FD264" s="99">
        <f>IF(ISNA(VLOOKUP($A264,'[2]1516 Exp_Rev Access'!$F$7:$FS$306,140,FALSE)),"",VLOOKUP($A264,'[2]1516 Exp_Rev Access'!$F$7:$FS$306,140,FALSE))</f>
        <v>0</v>
      </c>
      <c r="FE264" s="99">
        <f>IF(ISNA(VLOOKUP($A264,'[2]1516 Exp_Rev Access'!$F$7:$FS$306,141,FALSE)),"",VLOOKUP($A264,'[2]1516 Exp_Rev Access'!$F$7:$FS$306,141,FALSE))</f>
        <v>0</v>
      </c>
      <c r="FF264" s="99">
        <f>IF(ISNA(VLOOKUP($A264,'[2]1516 Exp_Rev Access'!$F$7:$FS$306,142,FALSE)),"",VLOOKUP($A264,'[2]1516 Exp_Rev Access'!$F$7:$FS$306,142,FALSE))</f>
        <v>1155.28</v>
      </c>
      <c r="FG264" s="99">
        <f>IF(ISNA(VLOOKUP($A264,'[2]1516 Exp_Rev Access'!$F$7:$FS$306,143,FALSE)),"",VLOOKUP($A264,'[2]1516 Exp_Rev Access'!$F$7:$FS$306,143,FALSE))</f>
        <v>0</v>
      </c>
      <c r="FH264" s="99">
        <f>IF(ISNA(VLOOKUP($A264,'[2]1516 Exp_Rev Access'!$F$7:$FS$306,144,FALSE)),"",VLOOKUP($A264,'[2]1516 Exp_Rev Access'!$F$7:$FS$306,144,FALSE))</f>
        <v>0</v>
      </c>
      <c r="FI264" s="99">
        <f>IF(ISNA(VLOOKUP($A264,'[2]1516 Exp_Rev Access'!$F$7:$FS$306,145,FALSE)),"",VLOOKUP($A264,'[2]1516 Exp_Rev Access'!$F$7:$FS$306,145,FALSE))</f>
        <v>0</v>
      </c>
      <c r="FJ264" s="99">
        <f>IF(ISNA(VLOOKUP($A264,'[2]1516 Exp_Rev Access'!$F$7:$FS$306,146,FALSE)),"",VLOOKUP($A264,'[2]1516 Exp_Rev Access'!$F$7:$FS$306,146,FALSE))</f>
        <v>0</v>
      </c>
      <c r="FK264" s="99">
        <f>IF(ISNA(VLOOKUP($A264,'[2]1516 Exp_Rev Access'!$F$7:$FS$306,147,FALSE)),"",VLOOKUP($A264,'[2]1516 Exp_Rev Access'!$F$7:$FS$306,147,FALSE))</f>
        <v>0</v>
      </c>
      <c r="FL264" s="99">
        <f>IF(ISNA(VLOOKUP($A264,'[2]1516 Exp_Rev Access'!$F$7:$FS$306,148,FALSE)),"",VLOOKUP($A264,'[2]1516 Exp_Rev Access'!$F$7:$FS$306,148,FALSE))</f>
        <v>0</v>
      </c>
      <c r="FM264" s="99">
        <f>IF(ISNA(VLOOKUP($A264,'[2]1516 Exp_Rev Access'!$F$7:$FS$306,149,FALSE)),"",VLOOKUP($A264,'[2]1516 Exp_Rev Access'!$F$7:$FS$306,149,FALSE))</f>
        <v>0</v>
      </c>
      <c r="FN264" s="99">
        <f>IF(ISNA(VLOOKUP($A264,'[2]1516 Exp_Rev Access'!$F$7:$FS$306,150,FALSE)),"",VLOOKUP($A264,'[2]1516 Exp_Rev Access'!$F$7:$FS$306,150,FALSE))</f>
        <v>0</v>
      </c>
      <c r="FO264" s="99">
        <f>IF(ISNA(VLOOKUP($A264,'[2]1516 Exp_Rev Access'!$F$7:$FS$306,151,FALSE)),"",VLOOKUP($A264,'[2]1516 Exp_Rev Access'!$F$7:$FS$306,151,FALSE))</f>
        <v>0</v>
      </c>
      <c r="FP264" s="99">
        <f>IF(ISNA(VLOOKUP($A264,'[2]1516 Exp_Rev Access'!$F$7:$FS$306,152,FALSE)),"",VLOOKUP($A264,'[2]1516 Exp_Rev Access'!$F$7:$FS$306,152,FALSE))</f>
        <v>0</v>
      </c>
      <c r="FQ264" s="99">
        <f>IF(ISNA(VLOOKUP($A264,'[2]1516 Exp_Rev Access'!$F$7:$FS$306,153,FALSE)),"",VLOOKUP($A264,'[2]1516 Exp_Rev Access'!$F$7:$FS$306,153,FALSE))</f>
        <v>7926.59</v>
      </c>
      <c r="FR264" s="101">
        <f t="shared" si="346"/>
        <v>334866.94000000006</v>
      </c>
      <c r="FS264" s="72">
        <f t="shared" si="347"/>
        <v>9.1376667912302645E-2</v>
      </c>
      <c r="FT264" s="94">
        <f t="shared" si="348"/>
        <v>1428.1258103036505</v>
      </c>
      <c r="FU264" s="99">
        <f>IF(ISNA(VLOOKUP($A264,'[2]1516 Exp_Rev Access'!$F$7:$GB$306,154,FALSE)),"",VLOOKUP($A264,'[2]1516 Exp_Rev Access'!$F$7:$GB$306,154,FALSE))</f>
        <v>3339.25</v>
      </c>
      <c r="FV264" s="99">
        <f>IF(ISNA(VLOOKUP($A264,'[2]1516 Exp_Rev Access'!$F$7:$GB$306,155,FALSE)),"",VLOOKUP($A264,'[2]1516 Exp_Rev Access'!$F$7:$GB$306,155,FALSE))</f>
        <v>0</v>
      </c>
      <c r="FW264" s="99">
        <f>IF(ISNA(VLOOKUP($A264,'[2]1516 Exp_Rev Access'!$F$7:$GB$306,156,FALSE)),"",VLOOKUP($A264,'[2]1516 Exp_Rev Access'!$F$7:$GB$306,156,FALSE))</f>
        <v>0</v>
      </c>
      <c r="FX264" s="99">
        <f>IF(ISNA(VLOOKUP($A264,'[2]1516 Exp_Rev Access'!$F$7:$GB$306,157,FALSE)),"",VLOOKUP($A264,'[2]1516 Exp_Rev Access'!$F$7:$GB$306,157,FALSE))</f>
        <v>0</v>
      </c>
      <c r="FY264" s="99">
        <f>IF(ISNA(VLOOKUP($A264,'[2]1516 Exp_Rev Access'!$F$7:$GB$306,158,FALSE)),"",VLOOKUP($A264,'[2]1516 Exp_Rev Access'!$F$7:$GB$306,158,FALSE))</f>
        <v>0</v>
      </c>
      <c r="FZ264" s="99">
        <f>IF(ISNA(VLOOKUP($A264,'[2]1516 Exp_Rev Access'!$F$7:$GB$306,159,FALSE)),"",VLOOKUP($A264,'[2]1516 Exp_Rev Access'!$F$7:$GB$306,159,FALSE))</f>
        <v>0</v>
      </c>
      <c r="GA264" s="99">
        <f>IF(ISNA(VLOOKUP($A264,'[2]1516 Exp_Rev Access'!$F$7:$GB$306,160,FALSE)),"",VLOOKUP($A264,'[2]1516 Exp_Rev Access'!$F$7:$GB$306,160,FALSE))</f>
        <v>0</v>
      </c>
      <c r="GB264" s="99">
        <f>IF(ISNA(VLOOKUP($A264,'[2]1516 Exp_Rev Access'!$F$7:$GB$306,161,FALSE)),"",VLOOKUP($A264,'[2]1516 Exp_Rev Access'!$F$7:$GB$306,161,FALSE))</f>
        <v>0</v>
      </c>
      <c r="GC264" s="99">
        <f>IF(ISNA(VLOOKUP($A264,'[2]1516 Exp_Rev Access'!$F$7:$GB$306,162,FALSE)),"",VLOOKUP($A264,'[2]1516 Exp_Rev Access'!$F$7:$GB$306,162,FALSE))</f>
        <v>1995.29</v>
      </c>
      <c r="GD264" s="99">
        <f>IF(ISNA(VLOOKUP($A264,'[2]1516 Exp_Rev Access'!$F$7:$GB$306,163,FALSE)),"",VLOOKUP($A264,'[2]1516 Exp_Rev Access'!$F$7:$GB$306,163,FALSE))</f>
        <v>0</v>
      </c>
      <c r="GE264" s="99">
        <f>IF(ISNA(VLOOKUP($A264,'[2]1516 Exp_Rev Access'!$F$7:$GB$306,164,FALSE)),"",VLOOKUP($A264,'[2]1516 Exp_Rev Access'!$F$7:$GB$306,164,FALSE))</f>
        <v>2200</v>
      </c>
      <c r="GF264" s="99">
        <f>IF(ISNA(VLOOKUP($A264,'[2]1516 Exp_Rev Access'!$F$7:$GB$306,165,FALSE)),"",VLOOKUP($A264,'[2]1516 Exp_Rev Access'!$F$7:$GB$306,165,FALSE))</f>
        <v>0</v>
      </c>
      <c r="GG264" s="99">
        <f>IF(ISNA(VLOOKUP($A264,'[2]1516 Exp_Rev Access'!$F$7:$GB$306,166,FALSE)),"",VLOOKUP($A264,'[2]1516 Exp_Rev Access'!$F$7:$GB$306,166,FALSE))</f>
        <v>0</v>
      </c>
      <c r="GH264" s="99">
        <f>IF(ISNA(VLOOKUP($A264,'[2]1516 Exp_Rev Access'!$F$7:$GB$306,167,FALSE)),"",VLOOKUP($A264,'[2]1516 Exp_Rev Access'!$F$7:$GB$306,167,FALSE))</f>
        <v>0</v>
      </c>
      <c r="GI264" s="99">
        <f>IF(ISNA(VLOOKUP($A264,'[2]1516 Exp_Rev Access'!$F$7:$GB$306,168,FALSE)),"",VLOOKUP($A264,'[2]1516 Exp_Rev Access'!$F$7:$GB$306,168,FALSE))</f>
        <v>0</v>
      </c>
      <c r="GJ264" s="99">
        <f>IF(ISNA(VLOOKUP($A264,'[2]1516 Exp_Rev Access'!$F$7:$GB$306,169,FALSE)),"",VLOOKUP($A264,'[2]1516 Exp_Rev Access'!$F$7:$GB$306,169,FALSE))</f>
        <v>4699</v>
      </c>
      <c r="GK264" s="99">
        <f>IF(ISNA(VLOOKUP($A264,'[2]1516 Exp_Rev Access'!$F$7:$GB$306,170,FALSE)),"",VLOOKUP($A264,'[2]1516 Exp_Rev Access'!$F$7:$GB$306,170,FALSE))</f>
        <v>0</v>
      </c>
      <c r="GL264" s="99">
        <f>IF(ISNA(VLOOKUP($A264,'[2]1516 Exp_Rev Access'!$F$7:$GB$306,171,FALSE)),"",VLOOKUP($A264,'[2]1516 Exp_Rev Access'!$F$7:$GB$306,171,FALSE))</f>
        <v>0</v>
      </c>
      <c r="GM264" s="99">
        <f>IF(ISNA(VLOOKUP($A264,'[2]1516 Exp_Rev Access'!$F$7:$GB$306,172,FALSE)),"",VLOOKUP($A264,'[2]1516 Exp_Rev Access'!$F$7:$GB$306,172,FALSE))</f>
        <v>0</v>
      </c>
      <c r="GN264" s="99">
        <f>IF(ISNA(VLOOKUP($A264,'[2]1516 Exp_Rev Access'!$F$7:$GB$306,173,FALSE)),"",VLOOKUP($A264,'[2]1516 Exp_Rev Access'!$F$7:$GB$306,173,FALSE))</f>
        <v>0</v>
      </c>
      <c r="GO264" s="99">
        <f>IF(ISNA(VLOOKUP($A264,'[2]1516 Exp_Rev Access'!$F$7:$GB$306,174,FALSE)),"",VLOOKUP($A264,'[2]1516 Exp_Rev Access'!$F$7:$GB$306,174,FALSE))</f>
        <v>0</v>
      </c>
      <c r="GP264" s="99">
        <f>IF(ISNA(VLOOKUP($A264,'[2]1516 Exp_Rev Access'!$F$7:$GB$306,175,FALSE)),"",VLOOKUP($A264,'[2]1516 Exp_Rev Access'!$F$7:$GB$306,175,FALSE))</f>
        <v>0</v>
      </c>
      <c r="GQ264" s="99">
        <f>IF(ISNA(VLOOKUP($A264,'[2]1516 Exp_Rev Access'!$F$7:$GB$306,176,FALSE)),"",VLOOKUP($A264,'[2]1516 Exp_Rev Access'!$F$7:$GB$306,176,FALSE))</f>
        <v>0</v>
      </c>
      <c r="GR264" s="99">
        <f>IF(ISNA(VLOOKUP($A264,'[2]1516 Exp_Rev Access'!$F$7:$GB$306,177,FALSE)),"",VLOOKUP($A264,'[2]1516 Exp_Rev Access'!$F$7:$GB$306,177,FALSE))</f>
        <v>0</v>
      </c>
      <c r="GS264" s="99">
        <f>IF(ISNA(VLOOKUP($A264,'[2]1516 Exp_Rev Access'!$F$7:$GB$306,178,FALSE)),"",VLOOKUP($A264,'[2]1516 Exp_Rev Access'!$F$7:$GB$306,178,FALSE))</f>
        <v>0</v>
      </c>
      <c r="GT264" s="101">
        <f t="shared" si="349"/>
        <v>12233.54</v>
      </c>
      <c r="GU264" s="72">
        <f t="shared" si="350"/>
        <v>3.3382218082557533E-3</v>
      </c>
      <c r="GV264" s="84">
        <f t="shared" si="351"/>
        <v>52.17306380075059</v>
      </c>
    </row>
    <row r="265" spans="1:206" customFormat="1" ht="12" customHeight="1" x14ac:dyDescent="0.2">
      <c r="A265" s="96" t="s">
        <v>626</v>
      </c>
      <c r="B265" s="69" t="s">
        <v>627</v>
      </c>
      <c r="C265" s="80">
        <f>IF(ISNA(VLOOKUP($A265,'[2]1516 enrollment_Rev_Exp by size'!$A$6:$G$320,3,FALSE)),"",VLOOKUP($A265,'[2]1516 enrollment_Rev_Exp by size'!$A$6:$G$320,3,FALSE))</f>
        <v>276.66000000000003</v>
      </c>
      <c r="D265" s="97">
        <v>4165565.43</v>
      </c>
      <c r="E265" s="80">
        <f t="shared" si="329"/>
        <v>4165565.43</v>
      </c>
      <c r="F265" s="80">
        <f t="shared" si="330"/>
        <v>0</v>
      </c>
      <c r="G265" s="98">
        <f>IF(ISNA(VLOOKUP($A265,'[2]1516 Exp_Rev Access'!$F$7:$FS$306,2,FALSE)),"",VLOOKUP($A265,'[2]1516 Exp_Rev Access'!$F$7:$FS$306,2,FALSE))</f>
        <v>286218.59999999998</v>
      </c>
      <c r="H265" s="98">
        <f>IF(ISNA(VLOOKUP($A265,'[2]1516 Exp_Rev Access'!$F$7:$FS$306,3,FALSE)),"",VLOOKUP($A265,'[2]1516 Exp_Rev Access'!$F$7:$FS$306,3,FALSE))</f>
        <v>0</v>
      </c>
      <c r="I265" s="98">
        <f>IF(ISNA(VLOOKUP($A265,'[2]1516 Exp_Rev Access'!$F$7:$FS$306,4,FALSE)),"",VLOOKUP($A265,'[2]1516 Exp_Rev Access'!$F$7:$FS$306,4,FALSE))</f>
        <v>0</v>
      </c>
      <c r="J265" s="98">
        <f>IF(ISNA(VLOOKUP($A265,'[2]1516 Exp_Rev Access'!$F$7:$FS$306,5,FALSE)),"",VLOOKUP($A265,'[2]1516 Exp_Rev Access'!$F$7:$FS$306,5,FALSE))</f>
        <v>196418.94</v>
      </c>
      <c r="K265" s="98">
        <f>IF(ISNA(VLOOKUP($A265,'[2]1516 Exp_Rev Access'!$F$7:$FS$306,6,FALSE)),"",VLOOKUP($A265,'[2]1516 Exp_Rev Access'!$F$7:$FS$306,6,FALSE))</f>
        <v>0</v>
      </c>
      <c r="L265" s="98">
        <f>IF(ISNA(VLOOKUP($A265,'[2]1516 Exp_Rev Access'!$F$7:$FS$306,7,FALSE)),"",VLOOKUP($A265,'[2]1516 Exp_Rev Access'!$F$7:$FS$306,7,FALSE))</f>
        <v>0</v>
      </c>
      <c r="M265" s="90">
        <f t="shared" si="331"/>
        <v>482637.54</v>
      </c>
      <c r="N265" s="72">
        <f t="shared" si="332"/>
        <v>0.11586363198717058</v>
      </c>
      <c r="O265" s="73">
        <f t="shared" si="333"/>
        <v>1744.5150726523527</v>
      </c>
      <c r="P265" s="99">
        <f>IF(ISNA(VLOOKUP($A265,'[2]1516 Exp_Rev Access'!$F$7:$FS$306,8,FALSE)),"",VLOOKUP($A265,'[2]1516 Exp_Rev Access'!$F$7:$FS$306,8,FALSE))</f>
        <v>10827.5</v>
      </c>
      <c r="Q265" s="99">
        <f>IF(ISNA(VLOOKUP($A265,'[2]1516 Exp_Rev Access'!$F$7:$FS$306,9,FALSE)),"",VLOOKUP($A265,'[2]1516 Exp_Rev Access'!$F$7:$FS$306,9,FALSE))</f>
        <v>0</v>
      </c>
      <c r="R265" s="99">
        <f>IF(ISNA(VLOOKUP($A265,'[2]1516 Exp_Rev Access'!$F$7:$FS$306,10,FALSE)),"",VLOOKUP($A265,'[2]1516 Exp_Rev Access'!$F$7:$FS$306,10,FALSE))</f>
        <v>0</v>
      </c>
      <c r="S265" s="99">
        <f>IF(ISNA(VLOOKUP($A265,'[2]1516 Exp_Rev Access'!$F$7:$FS$306,11,FALSE)),"",VLOOKUP($A265,'[2]1516 Exp_Rev Access'!$F$7:$FS$306,11,FALSE))</f>
        <v>0</v>
      </c>
      <c r="T265" s="99">
        <f>IF(ISNA(VLOOKUP($A265,'[2]1516 Exp_Rev Access'!$F$7:$FS$306,12,FALSE)),"",VLOOKUP($A265,'[2]1516 Exp_Rev Access'!$F$7:$FS$306,12,FALSE))</f>
        <v>5925</v>
      </c>
      <c r="U265" s="99">
        <f>IF(ISNA(VLOOKUP($A265,'[2]1516 Exp_Rev Access'!$F$7:$FS$306,13,FALSE)),"",VLOOKUP($A265,'[2]1516 Exp_Rev Access'!$F$7:$FS$306,13,FALSE))</f>
        <v>0</v>
      </c>
      <c r="V265" s="99">
        <f>IF(ISNA(VLOOKUP($A265,'[2]1516 Exp_Rev Access'!$F$7:$FS$306,14,FALSE)),"",VLOOKUP($A265,'[2]1516 Exp_Rev Access'!$F$7:$FS$306,14,FALSE))</f>
        <v>0</v>
      </c>
      <c r="W265" s="99">
        <f>IF(ISNA(VLOOKUP($A265,'[2]1516 Exp_Rev Access'!$F$7:$FS$306,15,FALSE)),"",VLOOKUP($A265,'[2]1516 Exp_Rev Access'!$F$7:$FS$306,15,FALSE))</f>
        <v>0</v>
      </c>
      <c r="X265" s="99">
        <f>IF(ISNA(VLOOKUP($A265,'[2]1516 Exp_Rev Access'!$F$7:$FS$306,16,FALSE)),"",VLOOKUP($A265,'[2]1516 Exp_Rev Access'!$F$7:$FS$306,16,FALSE))</f>
        <v>4</v>
      </c>
      <c r="Y265" s="99">
        <f>IF(ISNA(VLOOKUP($A265,'[2]1516 Exp_Rev Access'!$F$7:$FS$306,17,FALSE)),"",VLOOKUP($A265,'[2]1516 Exp_Rev Access'!$F$7:$FS$306,17,FALSE))</f>
        <v>0</v>
      </c>
      <c r="Z265" s="99">
        <f>IF(ISNA(VLOOKUP($A265,'[2]1516 Exp_Rev Access'!$F$7:$FS$306,18,FALSE)),"",VLOOKUP($A265,'[2]1516 Exp_Rev Access'!$F$7:$FS$306,18,FALSE))</f>
        <v>0</v>
      </c>
      <c r="AA265" s="99">
        <f>IF(ISNA(VLOOKUP($A265,'[2]1516 Exp_Rev Access'!$F$7:$FS$306,19,FALSE)),"",VLOOKUP($A265,'[2]1516 Exp_Rev Access'!$F$7:$FS$306,19,FALSE))</f>
        <v>0</v>
      </c>
      <c r="AB265" s="99">
        <f>IF(ISNA(VLOOKUP($A265,'[2]1516 Exp_Rev Access'!$F$7:$FS$306,20,FALSE)),"",VLOOKUP($A265,'[2]1516 Exp_Rev Access'!$F$7:$FS$306,20,FALSE))</f>
        <v>0</v>
      </c>
      <c r="AC265" s="99">
        <f>IF(ISNA(VLOOKUP($A265,'[2]1516 Exp_Rev Access'!$F$7:$FS$306,21,FALSE)),"",VLOOKUP($A265,'[2]1516 Exp_Rev Access'!$F$7:$FS$306,21,FALSE))</f>
        <v>24305.97</v>
      </c>
      <c r="AD265" s="99">
        <f>IF(ISNA(VLOOKUP($A265,'[2]1516 Exp_Rev Access'!$F$7:$FS$306,22,FALSE)),"",VLOOKUP($A265,'[2]1516 Exp_Rev Access'!$F$7:$FS$306,22,FALSE))</f>
        <v>1849.2</v>
      </c>
      <c r="AE265" s="99">
        <f>IF(ISNA(VLOOKUP($A265,'[2]1516 Exp_Rev Access'!$F$7:$FS$306,23,FALSE)),"",VLOOKUP($A265,'[2]1516 Exp_Rev Access'!$F$7:$FS$306,23,FALSE))</f>
        <v>0</v>
      </c>
      <c r="AF265" s="99">
        <f>IF(ISNA(VLOOKUP($A265,'[2]1516 Exp_Rev Access'!$F$7:$FS$306,24,FALSE)),"",VLOOKUP($A265,'[2]1516 Exp_Rev Access'!$F$7:$FS$306,24,FALSE))</f>
        <v>0</v>
      </c>
      <c r="AG265" s="99">
        <f>IF(ISNA(VLOOKUP($A265,'[2]1516 Exp_Rev Access'!$F$7:$FS$306,25,FALSE)),"",VLOOKUP($A265,'[2]1516 Exp_Rev Access'!$F$7:$FS$306,25,FALSE))</f>
        <v>122.5</v>
      </c>
      <c r="AH265" s="98">
        <f>IF(ISNA(VLOOKUP($A265,'[2]1516 Exp_Rev Access'!$F$7:$FS$306,26,FALSE)),"",VLOOKUP($A265,'[2]1516 Exp_Rev Access'!$F$7:$FS$306,26,FALSE))</f>
        <v>315</v>
      </c>
      <c r="AI265" s="98">
        <f>IF(ISNA(VLOOKUP($A265,'[2]1516 Exp_Rev Access'!$F$7:$FS$306,27,FALSE)),"",VLOOKUP($A265,'[2]1516 Exp_Rev Access'!$F$7:$FS$306,27,FALSE))</f>
        <v>0</v>
      </c>
      <c r="AJ265" s="98">
        <f>IF(ISNA(VLOOKUP($A265,'[2]1516 Exp_Rev Access'!$F$7:$FS$306,28,FALSE)),"",VLOOKUP($A265,'[2]1516 Exp_Rev Access'!$F$7:$FS$306,28,FALSE))</f>
        <v>101.3</v>
      </c>
      <c r="AK265" s="98">
        <f>IF(ISNA(VLOOKUP($A265,'[2]1516 Exp_Rev Access'!$F$7:$FS$306,29,FALSE)),"",VLOOKUP($A265,'[2]1516 Exp_Rev Access'!$F$7:$FS$306,29,FALSE))</f>
        <v>5026.6499999999996</v>
      </c>
      <c r="AL265" s="100">
        <f t="shared" si="334"/>
        <v>48477.120000000003</v>
      </c>
      <c r="AM265" s="72">
        <f t="shared" si="335"/>
        <v>1.1637584576363262E-2</v>
      </c>
      <c r="AN265" s="94">
        <f t="shared" si="336"/>
        <v>175.22272825851223</v>
      </c>
      <c r="AO265" s="99">
        <f>IF(ISNA(VLOOKUP($A265,'[2]1516 Exp_Rev Access'!$F$7:$GB$306,30,FALSE)),"",VLOOKUP($A265,'[2]1516 Exp_Rev Access'!$F$7:$FS$306,30,FALSE))</f>
        <v>2293329.4900000002</v>
      </c>
      <c r="AP265" s="99">
        <f>IF(ISNA(VLOOKUP($A265,'[2]1516 Exp_Rev Access'!$F$7:$GB$306,31,FALSE)),"",VLOOKUP($A265,'[2]1516 Exp_Rev Access'!$F$7:$FS$306,31,FALSE))</f>
        <v>48279.06</v>
      </c>
      <c r="AQ265" s="99">
        <f>IF(ISNA(VLOOKUP($A265,'[2]1516 Exp_Rev Access'!$F$7:$GB$306,32,FALSE)),"",VLOOKUP($A265,'[2]1516 Exp_Rev Access'!$F$7:$FS$306,32,FALSE))</f>
        <v>189943.36</v>
      </c>
      <c r="AR265" s="99">
        <f>IF(ISNA(VLOOKUP($A265,'[2]1516 Exp_Rev Access'!$F$7:$GB$306,33,FALSE)),"",VLOOKUP($A265,'[2]1516 Exp_Rev Access'!$F$7:$FS$306,33,FALSE))</f>
        <v>189194.91</v>
      </c>
      <c r="AS265" s="99">
        <f>IF(ISNA(VLOOKUP($A265,'[2]1516 Exp_Rev Access'!$F$7:$GB$306,34,FALSE)),"",VLOOKUP($A265,'[2]1516 Exp_Rev Access'!$F$7:$FS$306,34,FALSE))</f>
        <v>0</v>
      </c>
      <c r="AT265" s="101">
        <f t="shared" si="337"/>
        <v>2720746.8200000003</v>
      </c>
      <c r="AU265" s="72">
        <f t="shared" si="338"/>
        <v>0.65315186274723813</v>
      </c>
      <c r="AV265" s="94">
        <f t="shared" si="339"/>
        <v>9834.2616207619467</v>
      </c>
      <c r="AW265" s="99">
        <f>IF(ISNA(VLOOKUP($A265,'[2]1516 Exp_Rev Access'!$F$7:$GB$306,35,FALSE)),"",VLOOKUP($A265,'[2]1516 Exp_Rev Access'!$F$7:$GB$306,35,FALSE))</f>
        <v>0</v>
      </c>
      <c r="AX265" s="99">
        <f>IF(ISNA(VLOOKUP($A265,'[2]1516 Exp_Rev Access'!$F$7:$GB$306,36,FALSE)),"",VLOOKUP($A265,'[2]1516 Exp_Rev Access'!$F$7:$GB$306,36,FALSE))</f>
        <v>241987.84</v>
      </c>
      <c r="AY265" s="99">
        <f>IF(ISNA(VLOOKUP($A265,'[2]1516 Exp_Rev Access'!$F$7:$GB$306,37,FALSE)),"",VLOOKUP($A265,'[2]1516 Exp_Rev Access'!$F$7:$GB$306,37,FALSE))</f>
        <v>14175.86</v>
      </c>
      <c r="AZ265" s="99">
        <f>IF(ISNA(VLOOKUP($A265,'[2]1516 Exp_Rev Access'!$F$7:$GB$306,38,FALSE)),"",VLOOKUP($A265,'[2]1516 Exp_Rev Access'!$F$7:$GB$306,38,FALSE))</f>
        <v>0</v>
      </c>
      <c r="BA265" s="99">
        <f>IF(ISNA(VLOOKUP($A265,'[2]1516 Exp_Rev Access'!$F$7:$GB$306,39,FALSE)),"",VLOOKUP($A265,'[2]1516 Exp_Rev Access'!$F$7:$GB$306,39,FALSE))</f>
        <v>0</v>
      </c>
      <c r="BB265" s="99">
        <f>IF(ISNA(VLOOKUP($A265,'[2]1516 Exp_Rev Access'!$F$7:$GB$306,40,FALSE)),"",VLOOKUP($A265,'[2]1516 Exp_Rev Access'!$F$7:$GB$306,40,FALSE))</f>
        <v>86695.78</v>
      </c>
      <c r="BC265" s="99">
        <f>IF(ISNA(VLOOKUP($A265,'[2]1516 Exp_Rev Access'!$F$7:$GB$306,41,FALSE)),"",VLOOKUP($A265,'[2]1516 Exp_Rev Access'!$F$7:$GB$306,41,FALSE))</f>
        <v>0</v>
      </c>
      <c r="BD265" s="99">
        <f>IF(ISNA(VLOOKUP($A265,'[2]1516 Exp_Rev Access'!$F$7:$GB$306,42,FALSE)),"",VLOOKUP($A265,'[2]1516 Exp_Rev Access'!$F$7:$GB$306,42,FALSE))</f>
        <v>11358.3</v>
      </c>
      <c r="BE265" s="99">
        <f>IF(ISNA(VLOOKUP($A265,'[2]1516 Exp_Rev Access'!$F$7:$GB$306,43,FALSE)),"",VLOOKUP($A265,'[2]1516 Exp_Rev Access'!$F$7:$GB$306,43,FALSE))</f>
        <v>0</v>
      </c>
      <c r="BF265" s="99">
        <f>IF(ISNA(VLOOKUP($A265,'[2]1516 Exp_Rev Access'!$F$7:$GB$306,44,FALSE)),"",VLOOKUP($A265,'[2]1516 Exp_Rev Access'!$F$7:$GB$306,44,FALSE))</f>
        <v>0</v>
      </c>
      <c r="BG265" s="99">
        <f>IF(ISNA(VLOOKUP($A265,'[2]1516 Exp_Rev Access'!$F$7:$GB$306,45,FALSE)),"",VLOOKUP($A265,'[2]1516 Exp_Rev Access'!$F$7:$GB$306,45,FALSE))</f>
        <v>3034.77</v>
      </c>
      <c r="BH265" s="99">
        <f>IF(ISNA(VLOOKUP($A265,'[2]1516 Exp_Rev Access'!$F$7:$GB$306,46,FALSE)),"",VLOOKUP($A265,'[2]1516 Exp_Rev Access'!$F$7:$GB$306,46,FALSE))</f>
        <v>0</v>
      </c>
      <c r="BI265" s="99">
        <f>IF(ISNA(VLOOKUP($A265,'[2]1516 Exp_Rev Access'!$F$7:$GB$306,47,FALSE)),"",VLOOKUP($A265,'[2]1516 Exp_Rev Access'!$F$7:$GB$306,47,FALSE))</f>
        <v>5731.54</v>
      </c>
      <c r="BJ265" s="99">
        <f>IF(ISNA(VLOOKUP($A265,'[2]1516 Exp_Rev Access'!$F$7:$GB$306,48,FALSE)),"",VLOOKUP($A265,'[2]1516 Exp_Rev Access'!$F$7:$GB$306,48,FALSE))</f>
        <v>186278.81</v>
      </c>
      <c r="BK265" s="99">
        <f>IF(ISNA(VLOOKUP($A265,'[2]1516 Exp_Rev Access'!$F$7:$GB$306,49,FALSE)),"",VLOOKUP($A265,'[2]1516 Exp_Rev Access'!$F$7:$GB$306,49,FALSE))</f>
        <v>0</v>
      </c>
      <c r="BL265" s="99">
        <f>IF(ISNA(VLOOKUP($A265,'[2]1516 Exp_Rev Access'!$F$7:$GB$306,50,FALSE)),"",VLOOKUP($A265,'[2]1516 Exp_Rev Access'!$F$7:$GB$306,50,FALSE))</f>
        <v>0</v>
      </c>
      <c r="BM265" s="99">
        <f>IF(ISNA(VLOOKUP($A265,'[2]1516 Exp_Rev Access'!$F$7:$GB$306,51,FALSE)),"",VLOOKUP($A265,'[2]1516 Exp_Rev Access'!$F$7:$GB$306,51,FALSE))</f>
        <v>0</v>
      </c>
      <c r="BN265" s="99">
        <f>IF(ISNA(VLOOKUP($A265,'[2]1516 Exp_Rev Access'!$F$7:$GB$306,52,FALSE)),"",VLOOKUP($A265,'[2]1516 Exp_Rev Access'!$F$7:$GB$306,52,FALSE))</f>
        <v>0</v>
      </c>
      <c r="BO265" s="99">
        <f>IF(ISNA(VLOOKUP($A265,'[2]1516 Exp_Rev Access'!$F$7:$GB$306,53,FALSE)),"",VLOOKUP($A265,'[2]1516 Exp_Rev Access'!$F$7:$GB$306,53,FALSE))</f>
        <v>0</v>
      </c>
      <c r="BP265" s="99">
        <f>IF(ISNA(VLOOKUP($A265,'[2]1516 Exp_Rev Access'!$F$7:$GB$306,54,FALSE)),"",VLOOKUP($A265,'[2]1516 Exp_Rev Access'!$F$7:$GB$306,54,FALSE))</f>
        <v>0</v>
      </c>
      <c r="BQ265" s="99">
        <f>IF(ISNA(VLOOKUP($A265,'[2]1516 Exp_Rev Access'!$F$7:$GB$306,55,FALSE)),"",VLOOKUP($A265,'[2]1516 Exp_Rev Access'!$F$7:$GB$306,55,FALSE))</f>
        <v>0</v>
      </c>
      <c r="BR265" s="99">
        <f>IF(ISNA(VLOOKUP($A265,'[2]1516 Exp_Rev Access'!$F$7:$GB$306,56,FALSE)),"",VLOOKUP($A265,'[2]1516 Exp_Rev Access'!$F$7:$GB$306,56,FALSE))</f>
        <v>0</v>
      </c>
      <c r="BS265" s="99">
        <f>IF(ISNA(VLOOKUP($A265,'[2]1516 Exp_Rev Access'!$F$7:$GB$306,57,FALSE)),"",VLOOKUP($A265,'[2]1516 Exp_Rev Access'!$F$7:$GB$306,57,FALSE))</f>
        <v>0</v>
      </c>
      <c r="BT265" s="99">
        <f>IF(ISNA(VLOOKUP($A265,'[2]1516 Exp_Rev Access'!$F$7:$GB$306,58,FALSE)),"",VLOOKUP($A265,'[2]1516 Exp_Rev Access'!$F$7:$GB$306,58,FALSE))</f>
        <v>0</v>
      </c>
      <c r="BU265" s="102">
        <f t="shared" si="340"/>
        <v>549262.89999999991</v>
      </c>
      <c r="BV265" s="72">
        <f t="shared" si="341"/>
        <v>0.13185794563308537</v>
      </c>
      <c r="BW265" s="94">
        <f t="shared" si="342"/>
        <v>1985.3354297693916</v>
      </c>
      <c r="BX265" s="99">
        <f>IF(ISNA(VLOOKUP($A265,'[2]1516 Exp_Rev Access'!$F$7:$GB$306,59,FALSE)),"",VLOOKUP($A265,'[2]1516 Exp_Rev Access'!$F$7:$GB$306,59,FALSE))</f>
        <v>0</v>
      </c>
      <c r="BY265" s="99">
        <f>IF(ISNA(VLOOKUP($A265,'[2]1516 Exp_Rev Access'!$F$7:$GB$306,60,FALSE)),"",VLOOKUP($A265,'[2]1516 Exp_Rev Access'!$F$7:$GB$306,60,FALSE))</f>
        <v>0</v>
      </c>
      <c r="BZ265" s="99">
        <f>IF(ISNA(VLOOKUP($A265,'[2]1516 Exp_Rev Access'!$F$7:$GB$306,61,FALSE)),"",VLOOKUP($A265,'[2]1516 Exp_Rev Access'!$F$7:$GB$306,61,FALSE))</f>
        <v>0</v>
      </c>
      <c r="CA265" s="99">
        <f>IF(ISNA(VLOOKUP($A265,'[2]1516 Exp_Rev Access'!$F$7:$GB$306,62,FALSE)),"",VLOOKUP($A265,'[2]1516 Exp_Rev Access'!$F$7:$GB$306,62,FALSE))</f>
        <v>0</v>
      </c>
      <c r="CB265" s="99">
        <f>IF(ISNA(VLOOKUP($A265,'[2]1516 Exp_Rev Access'!$F$7:$GB$306,63,FALSE)),"",VLOOKUP($A265,'[2]1516 Exp_Rev Access'!$F$7:$GB$306,63,FALSE))</f>
        <v>19791.11</v>
      </c>
      <c r="CC265" s="99">
        <f>IF(ISNA(VLOOKUP($A265,'[2]1516 Exp_Rev Access'!$F$7:$GB$306,64,FALSE)),"",VLOOKUP($A265,'[2]1516 Exp_Rev Access'!$F$7:$GB$306,64,FALSE))</f>
        <v>0</v>
      </c>
      <c r="CD265" s="101">
        <f t="shared" si="343"/>
        <v>19791.11</v>
      </c>
      <c r="CE265" s="72">
        <f t="shared" si="344"/>
        <v>4.7511221063691227E-3</v>
      </c>
      <c r="CF265" s="103">
        <f t="shared" si="345"/>
        <v>71.535856285693626</v>
      </c>
      <c r="CG265" s="99">
        <f>IF(ISNA(VLOOKUP($A265,'[2]1516 Exp_Rev Access'!$F$7:$GB$306,65,FALSE)),"",VLOOKUP($A265,'[2]1516 Exp_Rev Access'!$F$7:$GB$306,65,FALSE))</f>
        <v>0</v>
      </c>
      <c r="CH265" s="99">
        <f>IF(ISNA(VLOOKUP($A265,'[2]1516 Exp_Rev Access'!$F$7:$GB$306,66,FALSE)),"",VLOOKUP($A265,'[2]1516 Exp_Rev Access'!$F$7:$GB$306,66,FALSE))</f>
        <v>0</v>
      </c>
      <c r="CI265" s="99">
        <f>IF(ISNA(VLOOKUP($A265,'[2]1516 Exp_Rev Access'!$F$7:$GB$306,67,FALSE)),"",VLOOKUP($A265,'[2]1516 Exp_Rev Access'!$F$7:$GB$306,67,FALSE))</f>
        <v>0</v>
      </c>
      <c r="CJ265" s="99">
        <f>IF(ISNA(VLOOKUP($A265,'[2]1516 Exp_Rev Access'!$F$7:$GB$306,68,FALSE)),"",VLOOKUP($A265,'[2]1516 Exp_Rev Access'!$F$7:$GB$306,68,FALSE))</f>
        <v>0</v>
      </c>
      <c r="CK265" s="99">
        <f>IF(ISNA(VLOOKUP($A265,'[2]1516 Exp_Rev Access'!$F$7:$GB$306,69,FALSE)),"",VLOOKUP($A265,'[2]1516 Exp_Rev Access'!$F$7:$GB$306,69,FALSE))</f>
        <v>0</v>
      </c>
      <c r="CL265" s="99">
        <f>IF(ISNA(VLOOKUP($A265,'[2]1516 Exp_Rev Access'!$F$7:$GB$306,70,FALSE)),"",VLOOKUP($A265,'[2]1516 Exp_Rev Access'!$F$7:$GB$306,70,FALSE))</f>
        <v>0</v>
      </c>
      <c r="CM265" s="99">
        <f>IF(ISNA(VLOOKUP($A265,'[2]1516 Exp_Rev Access'!$F$7:$GB$306,71,FALSE)),"",VLOOKUP($A265,'[2]1516 Exp_Rev Access'!$F$7:$GB$306,71,FALSE))</f>
        <v>0</v>
      </c>
      <c r="CN265" s="99">
        <f>IF(ISNA(VLOOKUP($A265,'[2]1516 Exp_Rev Access'!$F$7:$GB$306,72,FALSE)),"",VLOOKUP($A265,'[2]1516 Exp_Rev Access'!$F$7:$GB$306,72,FALSE))</f>
        <v>0</v>
      </c>
      <c r="CO265" s="99">
        <f>IF(ISNA(VLOOKUP($A265,'[2]1516 Exp_Rev Access'!$F$7:$GB$306,73,FALSE)),"",VLOOKUP($A265,'[2]1516 Exp_Rev Access'!$F$7:$GB$306,73,FALSE))</f>
        <v>0</v>
      </c>
      <c r="CP265" s="99">
        <f>IF(ISNA(VLOOKUP($A265,'[2]1516 Exp_Rev Access'!$F$7:$GB$306,74,FALSE)),"",VLOOKUP($A265,'[2]1516 Exp_Rev Access'!$F$7:$GB$306,74,FALSE))</f>
        <v>54704</v>
      </c>
      <c r="CQ265" s="99">
        <f>IF(ISNA(VLOOKUP($A265,'[2]1516 Exp_Rev Access'!$F$7:$GB$306,75,FALSE)),"",VLOOKUP($A265,'[2]1516 Exp_Rev Access'!$F$7:$GB$306,75,FALSE))</f>
        <v>0</v>
      </c>
      <c r="CR265" s="99">
        <f>IF(ISNA(VLOOKUP($A265,'[2]1516 Exp_Rev Access'!$F$7:$GB$306,76,FALSE)),"",VLOOKUP($A265,'[2]1516 Exp_Rev Access'!$F$7:$GB$306,76,FALSE))</f>
        <v>1853</v>
      </c>
      <c r="CS265" s="99">
        <f>IF(ISNA(VLOOKUP($A265,'[2]1516 Exp_Rev Access'!$F$7:$GB$306,77,FALSE)),"",VLOOKUP($A265,'[2]1516 Exp_Rev Access'!$F$7:$GB$306,77,FALSE))</f>
        <v>0</v>
      </c>
      <c r="CT265" s="99">
        <f>IF(ISNA(VLOOKUP($A265,'[2]1516 Exp_Rev Access'!$F$7:$GB$306,78,FALSE)),"",VLOOKUP($A265,'[2]1516 Exp_Rev Access'!$F$7:$GB$306,78,FALSE))</f>
        <v>74690</v>
      </c>
      <c r="CU265" s="99">
        <f>IF(ISNA(VLOOKUP($A265,'[2]1516 Exp_Rev Access'!$F$7:$GB$306,79,FALSE)),"",VLOOKUP($A265,'[2]1516 Exp_Rev Access'!$F$7:$GB$306,79,FALSE))</f>
        <v>32253</v>
      </c>
      <c r="CV265" s="99">
        <f>IF(ISNA(VLOOKUP($A265,'[2]1516 Exp_Rev Access'!$F$7:$GB$306,80,FALSE)),"",VLOOKUP($A265,'[2]1516 Exp_Rev Access'!$F$7:$GB$306,80,FALSE))</f>
        <v>0</v>
      </c>
      <c r="CW265" s="99">
        <f>IF(ISNA(VLOOKUP($A265,'[2]1516 Exp_Rev Access'!$F$7:$GB$306,81,FALSE)),"",VLOOKUP($A265,'[2]1516 Exp_Rev Access'!$F$7:$GB$306,81,FALSE))</f>
        <v>0</v>
      </c>
      <c r="CX265" s="99">
        <f>IF(ISNA(VLOOKUP($A265,'[2]1516 Exp_Rev Access'!$F$7:$GB$306,82,FALSE)),"",VLOOKUP($A265,'[2]1516 Exp_Rev Access'!$F$7:$GB$306,82,FALSE))</f>
        <v>0</v>
      </c>
      <c r="CY265" s="99">
        <f>IF(ISNA(VLOOKUP($A265,'[2]1516 Exp_Rev Access'!$F$7:$GB$306,83,FALSE)),"",VLOOKUP($A265,'[2]1516 Exp_Rev Access'!$F$7:$GB$306,83,FALSE))</f>
        <v>0</v>
      </c>
      <c r="CZ265" s="99">
        <f>IF(ISNA(VLOOKUP($A265,'[2]1516 Exp_Rev Access'!$F$7:$GB$306,84,FALSE)),"",VLOOKUP($A265,'[2]1516 Exp_Rev Access'!$F$7:$GB$306,84,FALSE))</f>
        <v>0</v>
      </c>
      <c r="DA265" s="99">
        <f>IF(ISNA(VLOOKUP($A265,'[2]1516 Exp_Rev Access'!$F$7:$GB$306,85,FALSE)),"",VLOOKUP($A265,'[2]1516 Exp_Rev Access'!$F$7:$GB$306,85,FALSE))</f>
        <v>0</v>
      </c>
      <c r="DB265" s="99">
        <f>IF(ISNA(VLOOKUP($A265,'[2]1516 Exp_Rev Access'!$F$7:$GB$306,86,FALSE)),"",VLOOKUP($A265,'[2]1516 Exp_Rev Access'!$F$7:$GB$306,86,FALSE))</f>
        <v>0</v>
      </c>
      <c r="DC265" s="99">
        <f>IF(ISNA(VLOOKUP($A265,'[2]1516 Exp_Rev Access'!$F$7:$GB$306,87,FALSE)),"",VLOOKUP($A265,'[2]1516 Exp_Rev Access'!$F$7:$GB$306,87,FALSE))</f>
        <v>0</v>
      </c>
      <c r="DD265" s="99">
        <f>IF(ISNA(VLOOKUP($A265,'[2]1516 Exp_Rev Access'!$F$7:$GB$306,88,FALSE)),"",VLOOKUP($A265,'[2]1516 Exp_Rev Access'!$F$7:$GB$306,88,FALSE))</f>
        <v>0</v>
      </c>
      <c r="DE265" s="99">
        <f>IF(ISNA(VLOOKUP($A265,'[2]1516 Exp_Rev Access'!$F$7:$GB$306,89,FALSE)),"",VLOOKUP($A265,'[2]1516 Exp_Rev Access'!$F$7:$GB$306,89,FALSE))</f>
        <v>0</v>
      </c>
      <c r="DF265" s="99">
        <f>IF(ISNA(VLOOKUP($A265,'[2]1516 Exp_Rev Access'!$F$7:$GB$306,90,FALSE)),"",VLOOKUP($A265,'[2]1516 Exp_Rev Access'!$F$7:$GB$306,90,FALSE))</f>
        <v>0</v>
      </c>
      <c r="DG265" s="99">
        <f>IF(ISNA(VLOOKUP($A265,'[2]1516 Exp_Rev Access'!$F$7:$GB$306,91,FALSE)),"",VLOOKUP($A265,'[2]1516 Exp_Rev Access'!$F$7:$GB$306,91,FALSE))</f>
        <v>0</v>
      </c>
      <c r="DH265" s="99">
        <f>IF(ISNA(VLOOKUP($A265,'[2]1516 Exp_Rev Access'!$F$7:$GB$306,92,FALSE)),"",VLOOKUP($A265,'[2]1516 Exp_Rev Access'!$F$7:$GB$306,92,FALSE))</f>
        <v>117594.35</v>
      </c>
      <c r="DI265" s="99">
        <f>IF(ISNA(VLOOKUP($A265,'[2]1516 Exp_Rev Access'!$F$7:$GB$306,93,FALSE)),"",VLOOKUP($A265,'[2]1516 Exp_Rev Access'!$F$7:$GB$306,93,FALSE))</f>
        <v>0</v>
      </c>
      <c r="DJ265" s="99">
        <f>IF(ISNA(VLOOKUP($A265,'[2]1516 Exp_Rev Access'!$F$7:$GB$306,94,FALSE)),"",VLOOKUP($A265,'[2]1516 Exp_Rev Access'!$F$7:$GB$306,94,FALSE))</f>
        <v>0</v>
      </c>
      <c r="DK265" s="99">
        <f>IF(ISNA(VLOOKUP($A265,'[2]1516 Exp_Rev Access'!$F$7:$GB$306,95,FALSE)),"",VLOOKUP($A265,'[2]1516 Exp_Rev Access'!$F$7:$GB$306,95,FALSE))</f>
        <v>0</v>
      </c>
      <c r="DL265" s="99">
        <f>IF(ISNA(VLOOKUP($A265,'[2]1516 Exp_Rev Access'!$F$7:$GB$306,96,FALSE)),"",VLOOKUP($A265,'[2]1516 Exp_Rev Access'!$F$7:$GB$306,96,FALSE))</f>
        <v>0</v>
      </c>
      <c r="DM265" s="99">
        <f>IF(ISNA(VLOOKUP($A265,'[2]1516 Exp_Rev Access'!$F$7:$GB$306,97,FALSE)),"",VLOOKUP($A265,'[2]1516 Exp_Rev Access'!$F$7:$GB$306,97,FALSE))</f>
        <v>0</v>
      </c>
      <c r="DN265" s="99">
        <f>IF(ISNA(VLOOKUP($A265,'[2]1516 Exp_Rev Access'!$F$7:$GB$306,98,FALSE)),"",VLOOKUP($A265,'[2]1516 Exp_Rev Access'!$F$7:$GB$306,98,FALSE))</f>
        <v>0</v>
      </c>
      <c r="DO265" s="99">
        <f>IF(ISNA(VLOOKUP($A265,'[2]1516 Exp_Rev Access'!$F$7:$GB$306,99,FALSE)),"",VLOOKUP($A265,'[2]1516 Exp_Rev Access'!$F$7:$GB$306,99,FALSE))</f>
        <v>0</v>
      </c>
      <c r="DP265" s="99">
        <f>IF(ISNA(VLOOKUP($A265,'[2]1516 Exp_Rev Access'!$F$7:$GB$306,100,FALSE)),"",VLOOKUP($A265,'[2]1516 Exp_Rev Access'!$F$7:$GB$306,100,FALSE))</f>
        <v>0</v>
      </c>
      <c r="DQ265" s="99">
        <f>IF(ISNA(VLOOKUP($A265,'[2]1516 Exp_Rev Access'!$F$7:$GB$306,101,FALSE)),"",VLOOKUP($A265,'[2]1516 Exp_Rev Access'!$F$7:$GB$306,101,FALSE))</f>
        <v>0</v>
      </c>
      <c r="DR265" s="99">
        <f>IF(ISNA(VLOOKUP($A265,'[2]1516 Exp_Rev Access'!$F$7:$GB$306,102,FALSE)),"",VLOOKUP($A265,'[2]1516 Exp_Rev Access'!$F$7:$GB$306,102,FALSE))</f>
        <v>0</v>
      </c>
      <c r="DS265" s="99">
        <f>IF(ISNA(VLOOKUP($A265,'[2]1516 Exp_Rev Access'!$F$7:$GB$306,103,FALSE)),"",VLOOKUP($A265,'[2]1516 Exp_Rev Access'!$F$7:$GB$306,103,FALSE))</f>
        <v>0</v>
      </c>
      <c r="DT265" s="99">
        <f>IF(ISNA(VLOOKUP($A265,'[2]1516 Exp_Rev Access'!$F$7:$GB$306,104,FALSE)),"",VLOOKUP($A265,'[2]1516 Exp_Rev Access'!$F$7:$GB$306,104,FALSE))</f>
        <v>0</v>
      </c>
      <c r="DU265" s="99">
        <f>IF(ISNA(VLOOKUP($A265,'[2]1516 Exp_Rev Access'!$F$7:$GB$306,105,FALSE)),"",VLOOKUP($A265,'[2]1516 Exp_Rev Access'!$F$7:$GB$306,105,FALSE))</f>
        <v>0</v>
      </c>
      <c r="DV265" s="99">
        <f>IF(ISNA(VLOOKUP($A265,'[2]1516 Exp_Rev Access'!$F$7:$GB$306,106,FALSE)),"",VLOOKUP($A265,'[2]1516 Exp_Rev Access'!$F$7:$GB$306,106,FALSE))</f>
        <v>0</v>
      </c>
      <c r="DW265" s="99">
        <f>IF(ISNA(VLOOKUP($A265,'[2]1516 Exp_Rev Access'!$F$7:$GB$306,107,FALSE)),"",VLOOKUP($A265,'[2]1516 Exp_Rev Access'!$F$7:$GB$306,107,FALSE))</f>
        <v>0</v>
      </c>
      <c r="DX265" s="99">
        <f>IF(ISNA(VLOOKUP($A265,'[2]1516 Exp_Rev Access'!$F$7:$GB$306,108,FALSE)),"",VLOOKUP($A265,'[2]1516 Exp_Rev Access'!$F$7:$GB$306,108,FALSE))</f>
        <v>0</v>
      </c>
      <c r="DY265" s="99">
        <f>IF(ISNA(VLOOKUP($A265,'[2]1516 Exp_Rev Access'!$F$7:$GB$306,109,FALSE)),"",VLOOKUP($A265,'[2]1516 Exp_Rev Access'!$F$7:$GB$306,109,FALSE))</f>
        <v>0</v>
      </c>
      <c r="DZ265" s="99">
        <f>IF(ISNA(VLOOKUP($A265,'[2]1516 Exp_Rev Access'!$F$7:$GB$306,110,FALSE)),"",VLOOKUP($A265,'[2]1516 Exp_Rev Access'!$F$7:$GB$306,110,FALSE))</f>
        <v>0</v>
      </c>
      <c r="EA265" s="99">
        <f>IF(ISNA(VLOOKUP($A265,'[2]1516 Exp_Rev Access'!$F$7:$GB$306,111,FALSE)),"",VLOOKUP($A265,'[2]1516 Exp_Rev Access'!$F$7:$GB$306,111,FALSE))</f>
        <v>0</v>
      </c>
      <c r="EB265" s="99">
        <f>IF(ISNA(VLOOKUP($A265,'[2]1516 Exp_Rev Access'!$F$7:$GB$306,112,FALSE)),"",VLOOKUP($A265,'[2]1516 Exp_Rev Access'!$F$7:$GB$306,112,FALSE))</f>
        <v>0</v>
      </c>
      <c r="EC265" s="99">
        <f>IF(ISNA(VLOOKUP($A265,'[2]1516 Exp_Rev Access'!$F$7:$GB$306,113,FALSE)),"",VLOOKUP($A265,'[2]1516 Exp_Rev Access'!$F$7:$GB$306,113,FALSE))</f>
        <v>0</v>
      </c>
      <c r="ED265" s="99">
        <f>IF(ISNA(VLOOKUP($A265,'[2]1516 Exp_Rev Access'!$F$7:$GB$306,114,FALSE)),"",VLOOKUP($A265,'[2]1516 Exp_Rev Access'!$F$7:$GB$306,114,FALSE))</f>
        <v>0</v>
      </c>
      <c r="EE265" s="99">
        <f>IF(ISNA(VLOOKUP($A265,'[2]1516 Exp_Rev Access'!$F$7:$GB$306,115,FALSE)),"",VLOOKUP($A265,'[2]1516 Exp_Rev Access'!$F$7:$GB$306,115,FALSE))</f>
        <v>0</v>
      </c>
      <c r="EF265" s="99">
        <f>IF(ISNA(VLOOKUP($A265,'[2]1516 Exp_Rev Access'!$F$7:$GB$306,116,FALSE)),"",VLOOKUP($A265,'[2]1516 Exp_Rev Access'!$F$7:$GB$306,116,FALSE))</f>
        <v>0</v>
      </c>
      <c r="EG265" s="99">
        <f>IF(ISNA(VLOOKUP($A265,'[2]1516 Exp_Rev Access'!$F$7:$GB$306,117,FALSE)),"",VLOOKUP($A265,'[2]1516 Exp_Rev Access'!$F$7:$GB$306,117,FALSE))</f>
        <v>0</v>
      </c>
      <c r="EH265" s="99">
        <f>IF(ISNA(VLOOKUP($A265,'[2]1516 Exp_Rev Access'!$F$7:$GB$306,118,FALSE)),"",VLOOKUP($A265,'[2]1516 Exp_Rev Access'!$F$7:$GB$306,118,FALSE))</f>
        <v>0</v>
      </c>
      <c r="EI265" s="99">
        <f>IF(ISNA(VLOOKUP($A265,'[2]1516 Exp_Rev Access'!$F$7:$GB$306,119,FALSE)),"",VLOOKUP($A265,'[2]1516 Exp_Rev Access'!$F$7:$GB$306,119,FALSE))</f>
        <v>0</v>
      </c>
      <c r="EJ265" s="99">
        <f>IF(ISNA(VLOOKUP($A265,'[2]1516 Exp_Rev Access'!$F$7:$GB$306,120,FALSE)),"",VLOOKUP($A265,'[2]1516 Exp_Rev Access'!$F$7:$GB$306,120,FALSE))</f>
        <v>0</v>
      </c>
      <c r="EK265" s="99">
        <f>IF(ISNA(VLOOKUP($A265,'[2]1516 Exp_Rev Access'!$F$7:$GB$306,121,FALSE)),"",VLOOKUP($A265,'[2]1516 Exp_Rev Access'!$F$7:$GB$306,121,FALSE))</f>
        <v>0</v>
      </c>
      <c r="EL265" s="99">
        <f>IF(ISNA(VLOOKUP($A265,'[2]1516 Exp_Rev Access'!$F$7:$GB$306,122,FALSE)),"",VLOOKUP($A265,'[2]1516 Exp_Rev Access'!$F$7:$GB$306,122,FALSE))</f>
        <v>0</v>
      </c>
      <c r="EM265" s="99">
        <f>IF(ISNA(VLOOKUP($A265,'[2]1516 Exp_Rev Access'!$F$7:$GB$306,123,FALSE)),"",VLOOKUP($A265,'[2]1516 Exp_Rev Access'!$F$7:$GB$306,123,FALSE))</f>
        <v>0</v>
      </c>
      <c r="EN265" s="99">
        <f>IF(ISNA(VLOOKUP($A265,'[2]1516 Exp_Rev Access'!$F$7:$GB$306,124,FALSE)),"",VLOOKUP($A265,'[2]1516 Exp_Rev Access'!$F$7:$GB$306,124,FALSE))</f>
        <v>0</v>
      </c>
      <c r="EO265" s="99">
        <f>IF(ISNA(VLOOKUP($A265,'[2]1516 Exp_Rev Access'!$F$7:$GB$306,125,FALSE)),"",VLOOKUP($A265,'[2]1516 Exp_Rev Access'!$F$7:$GB$306,125,FALSE))</f>
        <v>0</v>
      </c>
      <c r="EP265" s="99">
        <f>IF(ISNA(VLOOKUP($A265,'[2]1516 Exp_Rev Access'!$F$7:$GB$306,126,FALSE)),"",VLOOKUP($A265,'[2]1516 Exp_Rev Access'!$F$7:$GB$306,126,FALSE))</f>
        <v>0</v>
      </c>
      <c r="EQ265" s="99">
        <f>IF(ISNA(VLOOKUP($A265,'[2]1516 Exp_Rev Access'!$F$7:$GB$306,127,FALSE)),"",VLOOKUP($A265,'[2]1516 Exp_Rev Access'!$F$7:$GB$306,127,FALSE))</f>
        <v>0</v>
      </c>
      <c r="ER265" s="99">
        <f>IF(ISNA(VLOOKUP($A265,'[2]1516 Exp_Rev Access'!$F$7:$GB$306,128,FALSE)),"",VLOOKUP($A265,'[2]1516 Exp_Rev Access'!$F$7:$GB$306,128,FALSE))</f>
        <v>0</v>
      </c>
      <c r="ES265" s="99">
        <f>IF(ISNA(VLOOKUP($A265,'[2]1516 Exp_Rev Access'!$F$7:$GB$306,129,FALSE)),"",VLOOKUP($A265,'[2]1516 Exp_Rev Access'!$F$7:$GB$306,129,FALSE))</f>
        <v>0</v>
      </c>
      <c r="ET265" s="99">
        <f>IF(ISNA(VLOOKUP($A265,'[2]1516 Exp_Rev Access'!$F$7:$GB$306,130,FALSE)),"",VLOOKUP($A265,'[2]1516 Exp_Rev Access'!$F$7:$GB$306,130,FALSE))</f>
        <v>0</v>
      </c>
      <c r="EU265" s="99">
        <f>IF(ISNA(VLOOKUP($A265,'[2]1516 Exp_Rev Access'!$F$7:$GB$306,131,FALSE)),"",VLOOKUP($A265,'[2]1516 Exp_Rev Access'!$F$7:$GB$306,131,FALSE))</f>
        <v>5137.28</v>
      </c>
      <c r="EV265" s="99">
        <f>IF(ISNA(VLOOKUP($A265,'[2]1516 Exp_Rev Access'!$F$7:$GB$306,132,FALSE)),"",VLOOKUP($A265,'[2]1516 Exp_Rev Access'!$F$7:$GB$306,132,FALSE))</f>
        <v>0</v>
      </c>
      <c r="EW265" s="99">
        <f>IF(ISNA(VLOOKUP($A265,'[2]1516 Exp_Rev Access'!$F$7:$GB$306,133,FALSE)),"",VLOOKUP($A265,'[2]1516 Exp_Rev Access'!$F$7:$GB$306,133,FALSE))</f>
        <v>0</v>
      </c>
      <c r="EX265" s="99">
        <f>IF(ISNA(VLOOKUP($A265,'[2]1516 Exp_Rev Access'!$F$7:$GB$306,134,FALSE)),"",VLOOKUP($A265,'[2]1516 Exp_Rev Access'!$F$7:$GB$306,134,FALSE))</f>
        <v>0</v>
      </c>
      <c r="EY265" s="99">
        <f>IF(ISNA(VLOOKUP($A265,'[2]1516 Exp_Rev Access'!$F$7:$GB$306,135,FALSE)),"",VLOOKUP($A265,'[2]1516 Exp_Rev Access'!$F$7:$GB$306,135,FALSE))</f>
        <v>0</v>
      </c>
      <c r="EZ265" s="99">
        <f>IF(ISNA(VLOOKUP($A265,'[2]1516 Exp_Rev Access'!$F$7:$GB$306,136,FALSE)),"",VLOOKUP($A265,'[2]1516 Exp_Rev Access'!$F$7:$GB$306,136,FALSE))</f>
        <v>0</v>
      </c>
      <c r="FA265" s="99">
        <f>IF(ISNA(VLOOKUP($A265,'[2]1516 Exp_Rev Access'!$F$7:$GB$306,137,FALSE)),"",VLOOKUP($A265,'[2]1516 Exp_Rev Access'!$F$7:$GB$306,137,FALSE))</f>
        <v>0</v>
      </c>
      <c r="FB265" s="99">
        <f>IF(ISNA(VLOOKUP($A265,'[2]1516 Exp_Rev Access'!$F$7:$GB$306,138,FALSE)),"",VLOOKUP($A265,'[2]1516 Exp_Rev Access'!$F$7:$GB$306,138,FALSE))</f>
        <v>0</v>
      </c>
      <c r="FC265" s="99">
        <f>IF(ISNA(VLOOKUP($A265,'[2]1516 Exp_Rev Access'!$F$7:$GB$306,139,FALSE)),"",VLOOKUP($A265,'[2]1516 Exp_Rev Access'!$F$7:$GB$306,139,FALSE))</f>
        <v>0</v>
      </c>
      <c r="FD265" s="99">
        <f>IF(ISNA(VLOOKUP($A265,'[2]1516 Exp_Rev Access'!$F$7:$FS$306,140,FALSE)),"",VLOOKUP($A265,'[2]1516 Exp_Rev Access'!$F$7:$FS$306,140,FALSE))</f>
        <v>0</v>
      </c>
      <c r="FE265" s="99">
        <f>IF(ISNA(VLOOKUP($A265,'[2]1516 Exp_Rev Access'!$F$7:$FS$306,141,FALSE)),"",VLOOKUP($A265,'[2]1516 Exp_Rev Access'!$F$7:$FS$306,141,FALSE))</f>
        <v>0</v>
      </c>
      <c r="FF265" s="99">
        <f>IF(ISNA(VLOOKUP($A265,'[2]1516 Exp_Rev Access'!$F$7:$FS$306,142,FALSE)),"",VLOOKUP($A265,'[2]1516 Exp_Rev Access'!$F$7:$FS$306,142,FALSE))</f>
        <v>36805.24</v>
      </c>
      <c r="FG265" s="99">
        <f>IF(ISNA(VLOOKUP($A265,'[2]1516 Exp_Rev Access'!$F$7:$FS$306,143,FALSE)),"",VLOOKUP($A265,'[2]1516 Exp_Rev Access'!$F$7:$FS$306,143,FALSE))</f>
        <v>0</v>
      </c>
      <c r="FH265" s="99">
        <f>IF(ISNA(VLOOKUP($A265,'[2]1516 Exp_Rev Access'!$F$7:$FS$306,144,FALSE)),"",VLOOKUP($A265,'[2]1516 Exp_Rev Access'!$F$7:$FS$306,144,FALSE))</f>
        <v>0</v>
      </c>
      <c r="FI265" s="99">
        <f>IF(ISNA(VLOOKUP($A265,'[2]1516 Exp_Rev Access'!$F$7:$FS$306,145,FALSE)),"",VLOOKUP($A265,'[2]1516 Exp_Rev Access'!$F$7:$FS$306,145,FALSE))</f>
        <v>0</v>
      </c>
      <c r="FJ265" s="99">
        <f>IF(ISNA(VLOOKUP($A265,'[2]1516 Exp_Rev Access'!$F$7:$FS$306,146,FALSE)),"",VLOOKUP($A265,'[2]1516 Exp_Rev Access'!$F$7:$FS$306,146,FALSE))</f>
        <v>0</v>
      </c>
      <c r="FK265" s="99">
        <f>IF(ISNA(VLOOKUP($A265,'[2]1516 Exp_Rev Access'!$F$7:$FS$306,147,FALSE)),"",VLOOKUP($A265,'[2]1516 Exp_Rev Access'!$F$7:$FS$306,147,FALSE))</f>
        <v>0</v>
      </c>
      <c r="FL265" s="99">
        <f>IF(ISNA(VLOOKUP($A265,'[2]1516 Exp_Rev Access'!$F$7:$FS$306,148,FALSE)),"",VLOOKUP($A265,'[2]1516 Exp_Rev Access'!$F$7:$FS$306,148,FALSE))</f>
        <v>0</v>
      </c>
      <c r="FM265" s="99">
        <f>IF(ISNA(VLOOKUP($A265,'[2]1516 Exp_Rev Access'!$F$7:$FS$306,149,FALSE)),"",VLOOKUP($A265,'[2]1516 Exp_Rev Access'!$F$7:$FS$306,149,FALSE))</f>
        <v>0</v>
      </c>
      <c r="FN265" s="99">
        <f>IF(ISNA(VLOOKUP($A265,'[2]1516 Exp_Rev Access'!$F$7:$FS$306,150,FALSE)),"",VLOOKUP($A265,'[2]1516 Exp_Rev Access'!$F$7:$FS$306,150,FALSE))</f>
        <v>0</v>
      </c>
      <c r="FO265" s="99">
        <f>IF(ISNA(VLOOKUP($A265,'[2]1516 Exp_Rev Access'!$F$7:$FS$306,151,FALSE)),"",VLOOKUP($A265,'[2]1516 Exp_Rev Access'!$F$7:$FS$306,151,FALSE))</f>
        <v>0</v>
      </c>
      <c r="FP265" s="99">
        <f>IF(ISNA(VLOOKUP($A265,'[2]1516 Exp_Rev Access'!$F$7:$FS$306,152,FALSE)),"",VLOOKUP($A265,'[2]1516 Exp_Rev Access'!$F$7:$FS$306,152,FALSE))</f>
        <v>0</v>
      </c>
      <c r="FQ265" s="99">
        <f>IF(ISNA(VLOOKUP($A265,'[2]1516 Exp_Rev Access'!$F$7:$FS$306,153,FALSE)),"",VLOOKUP($A265,'[2]1516 Exp_Rev Access'!$F$7:$FS$306,153,FALSE))</f>
        <v>11423.07</v>
      </c>
      <c r="FR265" s="101">
        <f t="shared" si="346"/>
        <v>334459.94</v>
      </c>
      <c r="FS265" s="72">
        <f t="shared" si="347"/>
        <v>8.0291606414642253E-2</v>
      </c>
      <c r="FT265" s="94">
        <f t="shared" si="348"/>
        <v>1208.9204800115665</v>
      </c>
      <c r="FU265" s="99">
        <f>IF(ISNA(VLOOKUP($A265,'[2]1516 Exp_Rev Access'!$F$7:$GB$306,154,FALSE)),"",VLOOKUP($A265,'[2]1516 Exp_Rev Access'!$F$7:$GB$306,154,FALSE))</f>
        <v>0</v>
      </c>
      <c r="FV265" s="99">
        <f>IF(ISNA(VLOOKUP($A265,'[2]1516 Exp_Rev Access'!$F$7:$GB$306,155,FALSE)),"",VLOOKUP($A265,'[2]1516 Exp_Rev Access'!$F$7:$GB$306,155,FALSE))</f>
        <v>0</v>
      </c>
      <c r="FW265" s="99">
        <f>IF(ISNA(VLOOKUP($A265,'[2]1516 Exp_Rev Access'!$F$7:$GB$306,156,FALSE)),"",VLOOKUP($A265,'[2]1516 Exp_Rev Access'!$F$7:$GB$306,156,FALSE))</f>
        <v>0</v>
      </c>
      <c r="FX265" s="99">
        <f>IF(ISNA(VLOOKUP($A265,'[2]1516 Exp_Rev Access'!$F$7:$GB$306,157,FALSE)),"",VLOOKUP($A265,'[2]1516 Exp_Rev Access'!$F$7:$GB$306,157,FALSE))</f>
        <v>0</v>
      </c>
      <c r="FY265" s="99">
        <f>IF(ISNA(VLOOKUP($A265,'[2]1516 Exp_Rev Access'!$F$7:$GB$306,158,FALSE)),"",VLOOKUP($A265,'[2]1516 Exp_Rev Access'!$F$7:$GB$306,158,FALSE))</f>
        <v>0</v>
      </c>
      <c r="FZ265" s="99">
        <f>IF(ISNA(VLOOKUP($A265,'[2]1516 Exp_Rev Access'!$F$7:$GB$306,159,FALSE)),"",VLOOKUP($A265,'[2]1516 Exp_Rev Access'!$F$7:$GB$306,159,FALSE))</f>
        <v>0</v>
      </c>
      <c r="GA265" s="99">
        <f>IF(ISNA(VLOOKUP($A265,'[2]1516 Exp_Rev Access'!$F$7:$GB$306,160,FALSE)),"",VLOOKUP($A265,'[2]1516 Exp_Rev Access'!$F$7:$GB$306,160,FALSE))</f>
        <v>0</v>
      </c>
      <c r="GB265" s="99">
        <f>IF(ISNA(VLOOKUP($A265,'[2]1516 Exp_Rev Access'!$F$7:$GB$306,161,FALSE)),"",VLOOKUP($A265,'[2]1516 Exp_Rev Access'!$F$7:$GB$306,161,FALSE))</f>
        <v>0</v>
      </c>
      <c r="GC265" s="99">
        <f>IF(ISNA(VLOOKUP($A265,'[2]1516 Exp_Rev Access'!$F$7:$GB$306,162,FALSE)),"",VLOOKUP($A265,'[2]1516 Exp_Rev Access'!$F$7:$GB$306,162,FALSE))</f>
        <v>0</v>
      </c>
      <c r="GD265" s="99">
        <f>IF(ISNA(VLOOKUP($A265,'[2]1516 Exp_Rev Access'!$F$7:$GB$306,163,FALSE)),"",VLOOKUP($A265,'[2]1516 Exp_Rev Access'!$F$7:$GB$306,163,FALSE))</f>
        <v>0</v>
      </c>
      <c r="GE265" s="99">
        <f>IF(ISNA(VLOOKUP($A265,'[2]1516 Exp_Rev Access'!$F$7:$GB$306,164,FALSE)),"",VLOOKUP($A265,'[2]1516 Exp_Rev Access'!$F$7:$GB$306,164,FALSE))</f>
        <v>10190</v>
      </c>
      <c r="GF265" s="99">
        <f>IF(ISNA(VLOOKUP($A265,'[2]1516 Exp_Rev Access'!$F$7:$GB$306,165,FALSE)),"",VLOOKUP($A265,'[2]1516 Exp_Rev Access'!$F$7:$GB$306,165,FALSE))</f>
        <v>0</v>
      </c>
      <c r="GG265" s="99">
        <f>IF(ISNA(VLOOKUP($A265,'[2]1516 Exp_Rev Access'!$F$7:$GB$306,166,FALSE)),"",VLOOKUP($A265,'[2]1516 Exp_Rev Access'!$F$7:$GB$306,166,FALSE))</f>
        <v>0</v>
      </c>
      <c r="GH265" s="99">
        <f>IF(ISNA(VLOOKUP($A265,'[2]1516 Exp_Rev Access'!$F$7:$GB$306,167,FALSE)),"",VLOOKUP($A265,'[2]1516 Exp_Rev Access'!$F$7:$GB$306,167,FALSE))</f>
        <v>0</v>
      </c>
      <c r="GI265" s="99">
        <f>IF(ISNA(VLOOKUP($A265,'[2]1516 Exp_Rev Access'!$F$7:$GB$306,168,FALSE)),"",VLOOKUP($A265,'[2]1516 Exp_Rev Access'!$F$7:$GB$306,168,FALSE))</f>
        <v>0</v>
      </c>
      <c r="GJ265" s="99">
        <f>IF(ISNA(VLOOKUP($A265,'[2]1516 Exp_Rev Access'!$F$7:$GB$306,169,FALSE)),"",VLOOKUP($A265,'[2]1516 Exp_Rev Access'!$F$7:$GB$306,169,FALSE))</f>
        <v>0</v>
      </c>
      <c r="GK265" s="99">
        <f>IF(ISNA(VLOOKUP($A265,'[2]1516 Exp_Rev Access'!$F$7:$GB$306,170,FALSE)),"",VLOOKUP($A265,'[2]1516 Exp_Rev Access'!$F$7:$GB$306,170,FALSE))</f>
        <v>0</v>
      </c>
      <c r="GL265" s="99">
        <f>IF(ISNA(VLOOKUP($A265,'[2]1516 Exp_Rev Access'!$F$7:$GB$306,171,FALSE)),"",VLOOKUP($A265,'[2]1516 Exp_Rev Access'!$F$7:$GB$306,171,FALSE))</f>
        <v>0</v>
      </c>
      <c r="GM265" s="99">
        <f>IF(ISNA(VLOOKUP($A265,'[2]1516 Exp_Rev Access'!$F$7:$GB$306,172,FALSE)),"",VLOOKUP($A265,'[2]1516 Exp_Rev Access'!$F$7:$GB$306,172,FALSE))</f>
        <v>0</v>
      </c>
      <c r="GN265" s="99">
        <f>IF(ISNA(VLOOKUP($A265,'[2]1516 Exp_Rev Access'!$F$7:$GB$306,173,FALSE)),"",VLOOKUP($A265,'[2]1516 Exp_Rev Access'!$F$7:$GB$306,173,FALSE))</f>
        <v>0</v>
      </c>
      <c r="GO265" s="99">
        <f>IF(ISNA(VLOOKUP($A265,'[2]1516 Exp_Rev Access'!$F$7:$GB$306,174,FALSE)),"",VLOOKUP($A265,'[2]1516 Exp_Rev Access'!$F$7:$GB$306,174,FALSE))</f>
        <v>0</v>
      </c>
      <c r="GP265" s="99">
        <f>IF(ISNA(VLOOKUP($A265,'[2]1516 Exp_Rev Access'!$F$7:$GB$306,175,FALSE)),"",VLOOKUP($A265,'[2]1516 Exp_Rev Access'!$F$7:$GB$306,175,FALSE))</f>
        <v>0</v>
      </c>
      <c r="GQ265" s="99">
        <f>IF(ISNA(VLOOKUP($A265,'[2]1516 Exp_Rev Access'!$F$7:$GB$306,176,FALSE)),"",VLOOKUP($A265,'[2]1516 Exp_Rev Access'!$F$7:$GB$306,176,FALSE))</f>
        <v>0</v>
      </c>
      <c r="GR265" s="99">
        <f>IF(ISNA(VLOOKUP($A265,'[2]1516 Exp_Rev Access'!$F$7:$GB$306,177,FALSE)),"",VLOOKUP($A265,'[2]1516 Exp_Rev Access'!$F$7:$GB$306,177,FALSE))</f>
        <v>0</v>
      </c>
      <c r="GS265" s="99">
        <f>IF(ISNA(VLOOKUP($A265,'[2]1516 Exp_Rev Access'!$F$7:$GB$306,178,FALSE)),"",VLOOKUP($A265,'[2]1516 Exp_Rev Access'!$F$7:$GB$306,178,FALSE))</f>
        <v>0</v>
      </c>
      <c r="GT265" s="101">
        <f t="shared" si="349"/>
        <v>10190</v>
      </c>
      <c r="GU265" s="72">
        <f t="shared" si="350"/>
        <v>2.4462465351312462E-3</v>
      </c>
      <c r="GV265" s="84">
        <f t="shared" si="351"/>
        <v>36.832212824405403</v>
      </c>
    </row>
    <row r="266" spans="1:206" customFormat="1" ht="12" customHeight="1" x14ac:dyDescent="0.2">
      <c r="A266" s="96" t="s">
        <v>628</v>
      </c>
      <c r="B266" s="69" t="s">
        <v>629</v>
      </c>
      <c r="C266" s="80">
        <f>IF(ISNA(VLOOKUP($A266,'[2]1516 enrollment_Rev_Exp by size'!$A$6:$G$320,3,FALSE)),"",VLOOKUP($A266,'[2]1516 enrollment_Rev_Exp by size'!$A$6:$G$320,3,FALSE))</f>
        <v>230.61999999999998</v>
      </c>
      <c r="D266" s="97">
        <v>3534727.32</v>
      </c>
      <c r="E266" s="80">
        <f t="shared" si="329"/>
        <v>3534727.3200000003</v>
      </c>
      <c r="F266" s="80">
        <f t="shared" si="330"/>
        <v>0</v>
      </c>
      <c r="G266" s="98">
        <f>IF(ISNA(VLOOKUP($A266,'[2]1516 Exp_Rev Access'!$F$7:$FS$306,2,FALSE)),"",VLOOKUP($A266,'[2]1516 Exp_Rev Access'!$F$7:$FS$306,2,FALSE))</f>
        <v>351016.88</v>
      </c>
      <c r="H266" s="98">
        <f>IF(ISNA(VLOOKUP($A266,'[2]1516 Exp_Rev Access'!$F$7:$FS$306,3,FALSE)),"",VLOOKUP($A266,'[2]1516 Exp_Rev Access'!$F$7:$FS$306,3,FALSE))</f>
        <v>0</v>
      </c>
      <c r="I266" s="98">
        <f>IF(ISNA(VLOOKUP($A266,'[2]1516 Exp_Rev Access'!$F$7:$FS$306,4,FALSE)),"",VLOOKUP($A266,'[2]1516 Exp_Rev Access'!$F$7:$FS$306,4,FALSE))</f>
        <v>0</v>
      </c>
      <c r="J266" s="98">
        <f>IF(ISNA(VLOOKUP($A266,'[2]1516 Exp_Rev Access'!$F$7:$FS$306,5,FALSE)),"",VLOOKUP($A266,'[2]1516 Exp_Rev Access'!$F$7:$FS$306,5,FALSE))</f>
        <v>29893.45</v>
      </c>
      <c r="K266" s="98">
        <f>IF(ISNA(VLOOKUP($A266,'[2]1516 Exp_Rev Access'!$F$7:$FS$306,6,FALSE)),"",VLOOKUP($A266,'[2]1516 Exp_Rev Access'!$F$7:$FS$306,6,FALSE))</f>
        <v>0</v>
      </c>
      <c r="L266" s="98">
        <f>IF(ISNA(VLOOKUP($A266,'[2]1516 Exp_Rev Access'!$F$7:$FS$306,7,FALSE)),"",VLOOKUP($A266,'[2]1516 Exp_Rev Access'!$F$7:$FS$306,7,FALSE))</f>
        <v>0</v>
      </c>
      <c r="M266" s="90">
        <f t="shared" si="331"/>
        <v>380910.33</v>
      </c>
      <c r="N266" s="72">
        <f t="shared" si="332"/>
        <v>0.10776229550855426</v>
      </c>
      <c r="O266" s="73">
        <f t="shared" si="333"/>
        <v>1651.6795160870699</v>
      </c>
      <c r="P266" s="99">
        <f>IF(ISNA(VLOOKUP($A266,'[2]1516 Exp_Rev Access'!$F$7:$FS$306,8,FALSE)),"",VLOOKUP($A266,'[2]1516 Exp_Rev Access'!$F$7:$FS$306,8,FALSE))</f>
        <v>0</v>
      </c>
      <c r="Q266" s="99">
        <f>IF(ISNA(VLOOKUP($A266,'[2]1516 Exp_Rev Access'!$F$7:$FS$306,9,FALSE)),"",VLOOKUP($A266,'[2]1516 Exp_Rev Access'!$F$7:$FS$306,9,FALSE))</f>
        <v>0</v>
      </c>
      <c r="R266" s="99">
        <f>IF(ISNA(VLOOKUP($A266,'[2]1516 Exp_Rev Access'!$F$7:$FS$306,10,FALSE)),"",VLOOKUP($A266,'[2]1516 Exp_Rev Access'!$F$7:$FS$306,10,FALSE))</f>
        <v>0</v>
      </c>
      <c r="S266" s="99">
        <f>IF(ISNA(VLOOKUP($A266,'[2]1516 Exp_Rev Access'!$F$7:$FS$306,11,FALSE)),"",VLOOKUP($A266,'[2]1516 Exp_Rev Access'!$F$7:$FS$306,11,FALSE))</f>
        <v>0</v>
      </c>
      <c r="T266" s="99">
        <f>IF(ISNA(VLOOKUP($A266,'[2]1516 Exp_Rev Access'!$F$7:$FS$306,12,FALSE)),"",VLOOKUP($A266,'[2]1516 Exp_Rev Access'!$F$7:$FS$306,12,FALSE))</f>
        <v>0</v>
      </c>
      <c r="U266" s="99">
        <f>IF(ISNA(VLOOKUP($A266,'[2]1516 Exp_Rev Access'!$F$7:$FS$306,13,FALSE)),"",VLOOKUP($A266,'[2]1516 Exp_Rev Access'!$F$7:$FS$306,13,FALSE))</f>
        <v>0</v>
      </c>
      <c r="V266" s="99">
        <f>IF(ISNA(VLOOKUP($A266,'[2]1516 Exp_Rev Access'!$F$7:$FS$306,14,FALSE)),"",VLOOKUP($A266,'[2]1516 Exp_Rev Access'!$F$7:$FS$306,14,FALSE))</f>
        <v>0</v>
      </c>
      <c r="W266" s="99">
        <f>IF(ISNA(VLOOKUP($A266,'[2]1516 Exp_Rev Access'!$F$7:$FS$306,15,FALSE)),"",VLOOKUP($A266,'[2]1516 Exp_Rev Access'!$F$7:$FS$306,15,FALSE))</f>
        <v>0</v>
      </c>
      <c r="X266" s="99">
        <f>IF(ISNA(VLOOKUP($A266,'[2]1516 Exp_Rev Access'!$F$7:$FS$306,16,FALSE)),"",VLOOKUP($A266,'[2]1516 Exp_Rev Access'!$F$7:$FS$306,16,FALSE))</f>
        <v>0</v>
      </c>
      <c r="Y266" s="99">
        <f>IF(ISNA(VLOOKUP($A266,'[2]1516 Exp_Rev Access'!$F$7:$FS$306,17,FALSE)),"",VLOOKUP($A266,'[2]1516 Exp_Rev Access'!$F$7:$FS$306,17,FALSE))</f>
        <v>0</v>
      </c>
      <c r="Z266" s="99">
        <f>IF(ISNA(VLOOKUP($A266,'[2]1516 Exp_Rev Access'!$F$7:$FS$306,18,FALSE)),"",VLOOKUP($A266,'[2]1516 Exp_Rev Access'!$F$7:$FS$306,18,FALSE))</f>
        <v>0</v>
      </c>
      <c r="AA266" s="99">
        <f>IF(ISNA(VLOOKUP($A266,'[2]1516 Exp_Rev Access'!$F$7:$FS$306,19,FALSE)),"",VLOOKUP($A266,'[2]1516 Exp_Rev Access'!$F$7:$FS$306,19,FALSE))</f>
        <v>0</v>
      </c>
      <c r="AB266" s="99">
        <f>IF(ISNA(VLOOKUP($A266,'[2]1516 Exp_Rev Access'!$F$7:$FS$306,20,FALSE)),"",VLOOKUP($A266,'[2]1516 Exp_Rev Access'!$F$7:$FS$306,20,FALSE))</f>
        <v>0</v>
      </c>
      <c r="AC266" s="99">
        <f>IF(ISNA(VLOOKUP($A266,'[2]1516 Exp_Rev Access'!$F$7:$FS$306,21,FALSE)),"",VLOOKUP($A266,'[2]1516 Exp_Rev Access'!$F$7:$FS$306,21,FALSE))</f>
        <v>552.38</v>
      </c>
      <c r="AD266" s="99">
        <f>IF(ISNA(VLOOKUP($A266,'[2]1516 Exp_Rev Access'!$F$7:$FS$306,22,FALSE)),"",VLOOKUP($A266,'[2]1516 Exp_Rev Access'!$F$7:$FS$306,22,FALSE))</f>
        <v>0</v>
      </c>
      <c r="AE266" s="99">
        <f>IF(ISNA(VLOOKUP($A266,'[2]1516 Exp_Rev Access'!$F$7:$FS$306,23,FALSE)),"",VLOOKUP($A266,'[2]1516 Exp_Rev Access'!$F$7:$FS$306,23,FALSE))</f>
        <v>0</v>
      </c>
      <c r="AF266" s="99">
        <f>IF(ISNA(VLOOKUP($A266,'[2]1516 Exp_Rev Access'!$F$7:$FS$306,24,FALSE)),"",VLOOKUP($A266,'[2]1516 Exp_Rev Access'!$F$7:$FS$306,24,FALSE))</f>
        <v>8031.29</v>
      </c>
      <c r="AG266" s="99">
        <f>IF(ISNA(VLOOKUP($A266,'[2]1516 Exp_Rev Access'!$F$7:$FS$306,25,FALSE)),"",VLOOKUP($A266,'[2]1516 Exp_Rev Access'!$F$7:$FS$306,25,FALSE))</f>
        <v>0</v>
      </c>
      <c r="AH266" s="98">
        <f>IF(ISNA(VLOOKUP($A266,'[2]1516 Exp_Rev Access'!$F$7:$FS$306,26,FALSE)),"",VLOOKUP($A266,'[2]1516 Exp_Rev Access'!$F$7:$FS$306,26,FALSE))</f>
        <v>0</v>
      </c>
      <c r="AI266" s="98">
        <f>IF(ISNA(VLOOKUP($A266,'[2]1516 Exp_Rev Access'!$F$7:$FS$306,27,FALSE)),"",VLOOKUP($A266,'[2]1516 Exp_Rev Access'!$F$7:$FS$306,27,FALSE))</f>
        <v>0</v>
      </c>
      <c r="AJ266" s="98">
        <f>IF(ISNA(VLOOKUP($A266,'[2]1516 Exp_Rev Access'!$F$7:$FS$306,28,FALSE)),"",VLOOKUP($A266,'[2]1516 Exp_Rev Access'!$F$7:$FS$306,28,FALSE))</f>
        <v>0</v>
      </c>
      <c r="AK266" s="98">
        <f>IF(ISNA(VLOOKUP($A266,'[2]1516 Exp_Rev Access'!$F$7:$FS$306,29,FALSE)),"",VLOOKUP($A266,'[2]1516 Exp_Rev Access'!$F$7:$FS$306,29,FALSE))</f>
        <v>24027.99</v>
      </c>
      <c r="AL266" s="100">
        <f t="shared" si="334"/>
        <v>32611.660000000003</v>
      </c>
      <c r="AM266" s="72">
        <f t="shared" si="335"/>
        <v>9.2260751813806122E-3</v>
      </c>
      <c r="AN266" s="94">
        <f t="shared" si="336"/>
        <v>141.40863758563873</v>
      </c>
      <c r="AO266" s="99">
        <f>IF(ISNA(VLOOKUP($A266,'[2]1516 Exp_Rev Access'!$F$7:$GB$306,30,FALSE)),"",VLOOKUP($A266,'[2]1516 Exp_Rev Access'!$F$7:$FS$306,30,FALSE))</f>
        <v>1784791.33</v>
      </c>
      <c r="AP266" s="99">
        <f>IF(ISNA(VLOOKUP($A266,'[2]1516 Exp_Rev Access'!$F$7:$GB$306,31,FALSE)),"",VLOOKUP($A266,'[2]1516 Exp_Rev Access'!$F$7:$FS$306,31,FALSE))</f>
        <v>50979.76</v>
      </c>
      <c r="AQ266" s="99">
        <f>IF(ISNA(VLOOKUP($A266,'[2]1516 Exp_Rev Access'!$F$7:$GB$306,32,FALSE)),"",VLOOKUP($A266,'[2]1516 Exp_Rev Access'!$F$7:$FS$306,32,FALSE))</f>
        <v>223652.6</v>
      </c>
      <c r="AR266" s="99">
        <f>IF(ISNA(VLOOKUP($A266,'[2]1516 Exp_Rev Access'!$F$7:$GB$306,33,FALSE)),"",VLOOKUP($A266,'[2]1516 Exp_Rev Access'!$F$7:$FS$306,33,FALSE))</f>
        <v>117491.45</v>
      </c>
      <c r="AS266" s="99">
        <f>IF(ISNA(VLOOKUP($A266,'[2]1516 Exp_Rev Access'!$F$7:$GB$306,34,FALSE)),"",VLOOKUP($A266,'[2]1516 Exp_Rev Access'!$F$7:$FS$306,34,FALSE))</f>
        <v>0</v>
      </c>
      <c r="AT266" s="101">
        <f t="shared" si="337"/>
        <v>2176915.14</v>
      </c>
      <c r="AU266" s="72">
        <f t="shared" si="338"/>
        <v>0.61586508460856326</v>
      </c>
      <c r="AV266" s="94">
        <f t="shared" si="339"/>
        <v>9439.4030873298088</v>
      </c>
      <c r="AW266" s="99">
        <f>IF(ISNA(VLOOKUP($A266,'[2]1516 Exp_Rev Access'!$F$7:$GB$306,35,FALSE)),"",VLOOKUP($A266,'[2]1516 Exp_Rev Access'!$F$7:$GB$306,35,FALSE))</f>
        <v>1297.44</v>
      </c>
      <c r="AX266" s="99">
        <f>IF(ISNA(VLOOKUP($A266,'[2]1516 Exp_Rev Access'!$F$7:$GB$306,36,FALSE)),"",VLOOKUP($A266,'[2]1516 Exp_Rev Access'!$F$7:$GB$306,36,FALSE))</f>
        <v>251655.96</v>
      </c>
      <c r="AY266" s="99">
        <f>IF(ISNA(VLOOKUP($A266,'[2]1516 Exp_Rev Access'!$F$7:$GB$306,37,FALSE)),"",VLOOKUP($A266,'[2]1516 Exp_Rev Access'!$F$7:$GB$306,37,FALSE))</f>
        <v>26661.32</v>
      </c>
      <c r="AZ266" s="99">
        <f>IF(ISNA(VLOOKUP($A266,'[2]1516 Exp_Rev Access'!$F$7:$GB$306,38,FALSE)),"",VLOOKUP($A266,'[2]1516 Exp_Rev Access'!$F$7:$GB$306,38,FALSE))</f>
        <v>0</v>
      </c>
      <c r="BA266" s="99">
        <f>IF(ISNA(VLOOKUP($A266,'[2]1516 Exp_Rev Access'!$F$7:$GB$306,39,FALSE)),"",VLOOKUP($A266,'[2]1516 Exp_Rev Access'!$F$7:$GB$306,39,FALSE))</f>
        <v>0</v>
      </c>
      <c r="BB266" s="99">
        <f>IF(ISNA(VLOOKUP($A266,'[2]1516 Exp_Rev Access'!$F$7:$GB$306,40,FALSE)),"",VLOOKUP($A266,'[2]1516 Exp_Rev Access'!$F$7:$GB$306,40,FALSE))</f>
        <v>65935.13</v>
      </c>
      <c r="BC266" s="99">
        <f>IF(ISNA(VLOOKUP($A266,'[2]1516 Exp_Rev Access'!$F$7:$GB$306,41,FALSE)),"",VLOOKUP($A266,'[2]1516 Exp_Rev Access'!$F$7:$GB$306,41,FALSE))</f>
        <v>0</v>
      </c>
      <c r="BD266" s="99">
        <f>IF(ISNA(VLOOKUP($A266,'[2]1516 Exp_Rev Access'!$F$7:$GB$306,42,FALSE)),"",VLOOKUP($A266,'[2]1516 Exp_Rev Access'!$F$7:$GB$306,42,FALSE))</f>
        <v>600</v>
      </c>
      <c r="BE266" s="99">
        <f>IF(ISNA(VLOOKUP($A266,'[2]1516 Exp_Rev Access'!$F$7:$GB$306,43,FALSE)),"",VLOOKUP($A266,'[2]1516 Exp_Rev Access'!$F$7:$GB$306,43,FALSE))</f>
        <v>0</v>
      </c>
      <c r="BF266" s="99">
        <f>IF(ISNA(VLOOKUP($A266,'[2]1516 Exp_Rev Access'!$F$7:$GB$306,44,FALSE)),"",VLOOKUP($A266,'[2]1516 Exp_Rev Access'!$F$7:$GB$306,44,FALSE))</f>
        <v>0</v>
      </c>
      <c r="BG266" s="99">
        <f>IF(ISNA(VLOOKUP($A266,'[2]1516 Exp_Rev Access'!$F$7:$GB$306,45,FALSE)),"",VLOOKUP($A266,'[2]1516 Exp_Rev Access'!$F$7:$GB$306,45,FALSE))</f>
        <v>691.34</v>
      </c>
      <c r="BH266" s="99">
        <f>IF(ISNA(VLOOKUP($A266,'[2]1516 Exp_Rev Access'!$F$7:$GB$306,46,FALSE)),"",VLOOKUP($A266,'[2]1516 Exp_Rev Access'!$F$7:$GB$306,46,FALSE))</f>
        <v>0</v>
      </c>
      <c r="BI266" s="99">
        <f>IF(ISNA(VLOOKUP($A266,'[2]1516 Exp_Rev Access'!$F$7:$GB$306,47,FALSE)),"",VLOOKUP($A266,'[2]1516 Exp_Rev Access'!$F$7:$GB$306,47,FALSE))</f>
        <v>2822.36</v>
      </c>
      <c r="BJ266" s="99">
        <f>IF(ISNA(VLOOKUP($A266,'[2]1516 Exp_Rev Access'!$F$7:$GB$306,48,FALSE)),"",VLOOKUP($A266,'[2]1516 Exp_Rev Access'!$F$7:$GB$306,48,FALSE))</f>
        <v>193980.34</v>
      </c>
      <c r="BK266" s="99">
        <f>IF(ISNA(VLOOKUP($A266,'[2]1516 Exp_Rev Access'!$F$7:$GB$306,49,FALSE)),"",VLOOKUP($A266,'[2]1516 Exp_Rev Access'!$F$7:$GB$306,49,FALSE))</f>
        <v>0</v>
      </c>
      <c r="BL266" s="99">
        <f>IF(ISNA(VLOOKUP($A266,'[2]1516 Exp_Rev Access'!$F$7:$GB$306,50,FALSE)),"",VLOOKUP($A266,'[2]1516 Exp_Rev Access'!$F$7:$GB$306,50,FALSE))</f>
        <v>0</v>
      </c>
      <c r="BM266" s="99">
        <f>IF(ISNA(VLOOKUP($A266,'[2]1516 Exp_Rev Access'!$F$7:$GB$306,51,FALSE)),"",VLOOKUP($A266,'[2]1516 Exp_Rev Access'!$F$7:$GB$306,51,FALSE))</f>
        <v>0</v>
      </c>
      <c r="BN266" s="99">
        <f>IF(ISNA(VLOOKUP($A266,'[2]1516 Exp_Rev Access'!$F$7:$GB$306,52,FALSE)),"",VLOOKUP($A266,'[2]1516 Exp_Rev Access'!$F$7:$GB$306,52,FALSE))</f>
        <v>0</v>
      </c>
      <c r="BO266" s="99">
        <f>IF(ISNA(VLOOKUP($A266,'[2]1516 Exp_Rev Access'!$F$7:$GB$306,53,FALSE)),"",VLOOKUP($A266,'[2]1516 Exp_Rev Access'!$F$7:$GB$306,53,FALSE))</f>
        <v>0</v>
      </c>
      <c r="BP266" s="99">
        <f>IF(ISNA(VLOOKUP($A266,'[2]1516 Exp_Rev Access'!$F$7:$GB$306,54,FALSE)),"",VLOOKUP($A266,'[2]1516 Exp_Rev Access'!$F$7:$GB$306,54,FALSE))</f>
        <v>0</v>
      </c>
      <c r="BQ266" s="99">
        <f>IF(ISNA(VLOOKUP($A266,'[2]1516 Exp_Rev Access'!$F$7:$GB$306,55,FALSE)),"",VLOOKUP($A266,'[2]1516 Exp_Rev Access'!$F$7:$GB$306,55,FALSE))</f>
        <v>0</v>
      </c>
      <c r="BR266" s="99">
        <f>IF(ISNA(VLOOKUP($A266,'[2]1516 Exp_Rev Access'!$F$7:$GB$306,56,FALSE)),"",VLOOKUP($A266,'[2]1516 Exp_Rev Access'!$F$7:$GB$306,56,FALSE))</f>
        <v>0</v>
      </c>
      <c r="BS266" s="99">
        <f>IF(ISNA(VLOOKUP($A266,'[2]1516 Exp_Rev Access'!$F$7:$GB$306,57,FALSE)),"",VLOOKUP($A266,'[2]1516 Exp_Rev Access'!$F$7:$GB$306,57,FALSE))</f>
        <v>0</v>
      </c>
      <c r="BT266" s="99">
        <f>IF(ISNA(VLOOKUP($A266,'[2]1516 Exp_Rev Access'!$F$7:$GB$306,58,FALSE)),"",VLOOKUP($A266,'[2]1516 Exp_Rev Access'!$F$7:$GB$306,58,FALSE))</f>
        <v>0</v>
      </c>
      <c r="BU266" s="102">
        <f t="shared" si="340"/>
        <v>543643.89</v>
      </c>
      <c r="BV266" s="72">
        <f t="shared" si="341"/>
        <v>0.15380080011376945</v>
      </c>
      <c r="BW266" s="94">
        <f t="shared" si="342"/>
        <v>2357.3145867661092</v>
      </c>
      <c r="BX266" s="99">
        <f>IF(ISNA(VLOOKUP($A266,'[2]1516 Exp_Rev Access'!$F$7:$GB$306,59,FALSE)),"",VLOOKUP($A266,'[2]1516 Exp_Rev Access'!$F$7:$GB$306,59,FALSE))</f>
        <v>0</v>
      </c>
      <c r="BY266" s="99">
        <f>IF(ISNA(VLOOKUP($A266,'[2]1516 Exp_Rev Access'!$F$7:$GB$306,60,FALSE)),"",VLOOKUP($A266,'[2]1516 Exp_Rev Access'!$F$7:$GB$306,60,FALSE))</f>
        <v>198246.01</v>
      </c>
      <c r="BZ266" s="99">
        <f>IF(ISNA(VLOOKUP($A266,'[2]1516 Exp_Rev Access'!$F$7:$GB$306,61,FALSE)),"",VLOOKUP($A266,'[2]1516 Exp_Rev Access'!$F$7:$GB$306,61,FALSE))</f>
        <v>0</v>
      </c>
      <c r="CA266" s="99">
        <f>IF(ISNA(VLOOKUP($A266,'[2]1516 Exp_Rev Access'!$F$7:$GB$306,62,FALSE)),"",VLOOKUP($A266,'[2]1516 Exp_Rev Access'!$F$7:$GB$306,62,FALSE))</f>
        <v>0</v>
      </c>
      <c r="CB266" s="99">
        <f>IF(ISNA(VLOOKUP($A266,'[2]1516 Exp_Rev Access'!$F$7:$GB$306,63,FALSE)),"",VLOOKUP($A266,'[2]1516 Exp_Rev Access'!$F$7:$GB$306,63,FALSE))</f>
        <v>3187.32</v>
      </c>
      <c r="CC266" s="99">
        <f>IF(ISNA(VLOOKUP($A266,'[2]1516 Exp_Rev Access'!$F$7:$GB$306,64,FALSE)),"",VLOOKUP($A266,'[2]1516 Exp_Rev Access'!$F$7:$GB$306,64,FALSE))</f>
        <v>0</v>
      </c>
      <c r="CD266" s="101">
        <f t="shared" si="343"/>
        <v>201433.33000000002</v>
      </c>
      <c r="CE266" s="72">
        <f t="shared" si="344"/>
        <v>5.6986950269193613E-2</v>
      </c>
      <c r="CF266" s="103">
        <f t="shared" si="345"/>
        <v>873.44258954123677</v>
      </c>
      <c r="CG266" s="99">
        <f>IF(ISNA(VLOOKUP($A266,'[2]1516 Exp_Rev Access'!$F$7:$GB$306,65,FALSE)),"",VLOOKUP($A266,'[2]1516 Exp_Rev Access'!$F$7:$GB$306,65,FALSE))</f>
        <v>0</v>
      </c>
      <c r="CH266" s="99">
        <f>IF(ISNA(VLOOKUP($A266,'[2]1516 Exp_Rev Access'!$F$7:$GB$306,66,FALSE)),"",VLOOKUP($A266,'[2]1516 Exp_Rev Access'!$F$7:$GB$306,66,FALSE))</f>
        <v>0</v>
      </c>
      <c r="CI266" s="99">
        <f>IF(ISNA(VLOOKUP($A266,'[2]1516 Exp_Rev Access'!$F$7:$GB$306,67,FALSE)),"",VLOOKUP($A266,'[2]1516 Exp_Rev Access'!$F$7:$GB$306,67,FALSE))</f>
        <v>0</v>
      </c>
      <c r="CJ266" s="99">
        <f>IF(ISNA(VLOOKUP($A266,'[2]1516 Exp_Rev Access'!$F$7:$GB$306,68,FALSE)),"",VLOOKUP($A266,'[2]1516 Exp_Rev Access'!$F$7:$GB$306,68,FALSE))</f>
        <v>0</v>
      </c>
      <c r="CK266" s="99">
        <f>IF(ISNA(VLOOKUP($A266,'[2]1516 Exp_Rev Access'!$F$7:$GB$306,69,FALSE)),"",VLOOKUP($A266,'[2]1516 Exp_Rev Access'!$F$7:$GB$306,69,FALSE))</f>
        <v>0</v>
      </c>
      <c r="CL266" s="99">
        <f>IF(ISNA(VLOOKUP($A266,'[2]1516 Exp_Rev Access'!$F$7:$GB$306,70,FALSE)),"",VLOOKUP($A266,'[2]1516 Exp_Rev Access'!$F$7:$GB$306,70,FALSE))</f>
        <v>0</v>
      </c>
      <c r="CM266" s="99">
        <f>IF(ISNA(VLOOKUP($A266,'[2]1516 Exp_Rev Access'!$F$7:$GB$306,71,FALSE)),"",VLOOKUP($A266,'[2]1516 Exp_Rev Access'!$F$7:$GB$306,71,FALSE))</f>
        <v>0</v>
      </c>
      <c r="CN266" s="99">
        <f>IF(ISNA(VLOOKUP($A266,'[2]1516 Exp_Rev Access'!$F$7:$GB$306,72,FALSE)),"",VLOOKUP($A266,'[2]1516 Exp_Rev Access'!$F$7:$GB$306,72,FALSE))</f>
        <v>0</v>
      </c>
      <c r="CO266" s="99">
        <f>IF(ISNA(VLOOKUP($A266,'[2]1516 Exp_Rev Access'!$F$7:$GB$306,73,FALSE)),"",VLOOKUP($A266,'[2]1516 Exp_Rev Access'!$F$7:$GB$306,73,FALSE))</f>
        <v>0</v>
      </c>
      <c r="CP266" s="99">
        <f>IF(ISNA(VLOOKUP($A266,'[2]1516 Exp_Rev Access'!$F$7:$GB$306,74,FALSE)),"",VLOOKUP($A266,'[2]1516 Exp_Rev Access'!$F$7:$GB$306,74,FALSE))</f>
        <v>53245</v>
      </c>
      <c r="CQ266" s="99">
        <f>IF(ISNA(VLOOKUP($A266,'[2]1516 Exp_Rev Access'!$F$7:$GB$306,75,FALSE)),"",VLOOKUP($A266,'[2]1516 Exp_Rev Access'!$F$7:$GB$306,75,FALSE))</f>
        <v>0</v>
      </c>
      <c r="CR266" s="99">
        <f>IF(ISNA(VLOOKUP($A266,'[2]1516 Exp_Rev Access'!$F$7:$GB$306,76,FALSE)),"",VLOOKUP($A266,'[2]1516 Exp_Rev Access'!$F$7:$GB$306,76,FALSE))</f>
        <v>1952</v>
      </c>
      <c r="CS266" s="99">
        <f>IF(ISNA(VLOOKUP($A266,'[2]1516 Exp_Rev Access'!$F$7:$GB$306,77,FALSE)),"",VLOOKUP($A266,'[2]1516 Exp_Rev Access'!$F$7:$GB$306,77,FALSE))</f>
        <v>0</v>
      </c>
      <c r="CT266" s="99">
        <f>IF(ISNA(VLOOKUP($A266,'[2]1516 Exp_Rev Access'!$F$7:$GB$306,78,FALSE)),"",VLOOKUP($A266,'[2]1516 Exp_Rev Access'!$F$7:$GB$306,78,FALSE))</f>
        <v>25258.07</v>
      </c>
      <c r="CU266" s="99">
        <f>IF(ISNA(VLOOKUP($A266,'[2]1516 Exp_Rev Access'!$F$7:$GB$306,79,FALSE)),"",VLOOKUP($A266,'[2]1516 Exp_Rev Access'!$F$7:$GB$306,79,FALSE))</f>
        <v>0</v>
      </c>
      <c r="CV266" s="99">
        <f>IF(ISNA(VLOOKUP($A266,'[2]1516 Exp_Rev Access'!$F$7:$GB$306,80,FALSE)),"",VLOOKUP($A266,'[2]1516 Exp_Rev Access'!$F$7:$GB$306,80,FALSE))</f>
        <v>0</v>
      </c>
      <c r="CW266" s="99">
        <f>IF(ISNA(VLOOKUP($A266,'[2]1516 Exp_Rev Access'!$F$7:$GB$306,81,FALSE)),"",VLOOKUP($A266,'[2]1516 Exp_Rev Access'!$F$7:$GB$306,81,FALSE))</f>
        <v>0</v>
      </c>
      <c r="CX266" s="99">
        <f>IF(ISNA(VLOOKUP($A266,'[2]1516 Exp_Rev Access'!$F$7:$GB$306,82,FALSE)),"",VLOOKUP($A266,'[2]1516 Exp_Rev Access'!$F$7:$GB$306,82,FALSE))</f>
        <v>0</v>
      </c>
      <c r="CY266" s="99">
        <f>IF(ISNA(VLOOKUP($A266,'[2]1516 Exp_Rev Access'!$F$7:$GB$306,83,FALSE)),"",VLOOKUP($A266,'[2]1516 Exp_Rev Access'!$F$7:$GB$306,83,FALSE))</f>
        <v>0</v>
      </c>
      <c r="CZ266" s="99">
        <f>IF(ISNA(VLOOKUP($A266,'[2]1516 Exp_Rev Access'!$F$7:$GB$306,84,FALSE)),"",VLOOKUP($A266,'[2]1516 Exp_Rev Access'!$F$7:$GB$306,84,FALSE))</f>
        <v>0</v>
      </c>
      <c r="DA266" s="99">
        <f>IF(ISNA(VLOOKUP($A266,'[2]1516 Exp_Rev Access'!$F$7:$GB$306,85,FALSE)),"",VLOOKUP($A266,'[2]1516 Exp_Rev Access'!$F$7:$GB$306,85,FALSE))</f>
        <v>0</v>
      </c>
      <c r="DB266" s="99">
        <f>IF(ISNA(VLOOKUP($A266,'[2]1516 Exp_Rev Access'!$F$7:$GB$306,86,FALSE)),"",VLOOKUP($A266,'[2]1516 Exp_Rev Access'!$F$7:$GB$306,86,FALSE))</f>
        <v>0</v>
      </c>
      <c r="DC266" s="99">
        <f>IF(ISNA(VLOOKUP($A266,'[2]1516 Exp_Rev Access'!$F$7:$GB$306,87,FALSE)),"",VLOOKUP($A266,'[2]1516 Exp_Rev Access'!$F$7:$GB$306,87,FALSE))</f>
        <v>0</v>
      </c>
      <c r="DD266" s="99">
        <f>IF(ISNA(VLOOKUP($A266,'[2]1516 Exp_Rev Access'!$F$7:$GB$306,88,FALSE)),"",VLOOKUP($A266,'[2]1516 Exp_Rev Access'!$F$7:$GB$306,88,FALSE))</f>
        <v>0</v>
      </c>
      <c r="DE266" s="99">
        <f>IF(ISNA(VLOOKUP($A266,'[2]1516 Exp_Rev Access'!$F$7:$GB$306,89,FALSE)),"",VLOOKUP($A266,'[2]1516 Exp_Rev Access'!$F$7:$GB$306,89,FALSE))</f>
        <v>0</v>
      </c>
      <c r="DF266" s="99">
        <f>IF(ISNA(VLOOKUP($A266,'[2]1516 Exp_Rev Access'!$F$7:$GB$306,90,FALSE)),"",VLOOKUP($A266,'[2]1516 Exp_Rev Access'!$F$7:$GB$306,90,FALSE))</f>
        <v>0</v>
      </c>
      <c r="DG266" s="99">
        <f>IF(ISNA(VLOOKUP($A266,'[2]1516 Exp_Rev Access'!$F$7:$GB$306,91,FALSE)),"",VLOOKUP($A266,'[2]1516 Exp_Rev Access'!$F$7:$GB$306,91,FALSE))</f>
        <v>0</v>
      </c>
      <c r="DH266" s="99">
        <f>IF(ISNA(VLOOKUP($A266,'[2]1516 Exp_Rev Access'!$F$7:$GB$306,92,FALSE)),"",VLOOKUP($A266,'[2]1516 Exp_Rev Access'!$F$7:$GB$306,92,FALSE))</f>
        <v>107720.3</v>
      </c>
      <c r="DI266" s="99">
        <f>IF(ISNA(VLOOKUP($A266,'[2]1516 Exp_Rev Access'!$F$7:$GB$306,93,FALSE)),"",VLOOKUP($A266,'[2]1516 Exp_Rev Access'!$F$7:$GB$306,93,FALSE))</f>
        <v>0</v>
      </c>
      <c r="DJ266" s="99">
        <f>IF(ISNA(VLOOKUP($A266,'[2]1516 Exp_Rev Access'!$F$7:$GB$306,94,FALSE)),"",VLOOKUP($A266,'[2]1516 Exp_Rev Access'!$F$7:$GB$306,94,FALSE))</f>
        <v>0</v>
      </c>
      <c r="DK266" s="99">
        <f>IF(ISNA(VLOOKUP($A266,'[2]1516 Exp_Rev Access'!$F$7:$GB$306,95,FALSE)),"",VLOOKUP($A266,'[2]1516 Exp_Rev Access'!$F$7:$GB$306,95,FALSE))</f>
        <v>0</v>
      </c>
      <c r="DL266" s="99">
        <f>IF(ISNA(VLOOKUP($A266,'[2]1516 Exp_Rev Access'!$F$7:$GB$306,96,FALSE)),"",VLOOKUP($A266,'[2]1516 Exp_Rev Access'!$F$7:$GB$306,96,FALSE))</f>
        <v>0</v>
      </c>
      <c r="DM266" s="99">
        <f>IF(ISNA(VLOOKUP($A266,'[2]1516 Exp_Rev Access'!$F$7:$GB$306,97,FALSE)),"",VLOOKUP($A266,'[2]1516 Exp_Rev Access'!$F$7:$GB$306,97,FALSE))</f>
        <v>0</v>
      </c>
      <c r="DN266" s="99">
        <f>IF(ISNA(VLOOKUP($A266,'[2]1516 Exp_Rev Access'!$F$7:$GB$306,98,FALSE)),"",VLOOKUP($A266,'[2]1516 Exp_Rev Access'!$F$7:$GB$306,98,FALSE))</f>
        <v>0</v>
      </c>
      <c r="DO266" s="99">
        <f>IF(ISNA(VLOOKUP($A266,'[2]1516 Exp_Rev Access'!$F$7:$GB$306,99,FALSE)),"",VLOOKUP($A266,'[2]1516 Exp_Rev Access'!$F$7:$GB$306,99,FALSE))</f>
        <v>0</v>
      </c>
      <c r="DP266" s="99">
        <f>IF(ISNA(VLOOKUP($A266,'[2]1516 Exp_Rev Access'!$F$7:$GB$306,100,FALSE)),"",VLOOKUP($A266,'[2]1516 Exp_Rev Access'!$F$7:$GB$306,100,FALSE))</f>
        <v>0</v>
      </c>
      <c r="DQ266" s="99">
        <f>IF(ISNA(VLOOKUP($A266,'[2]1516 Exp_Rev Access'!$F$7:$GB$306,101,FALSE)),"",VLOOKUP($A266,'[2]1516 Exp_Rev Access'!$F$7:$GB$306,101,FALSE))</f>
        <v>0</v>
      </c>
      <c r="DR266" s="99">
        <f>IF(ISNA(VLOOKUP($A266,'[2]1516 Exp_Rev Access'!$F$7:$GB$306,102,FALSE)),"",VLOOKUP($A266,'[2]1516 Exp_Rev Access'!$F$7:$GB$306,102,FALSE))</f>
        <v>0</v>
      </c>
      <c r="DS266" s="99">
        <f>IF(ISNA(VLOOKUP($A266,'[2]1516 Exp_Rev Access'!$F$7:$GB$306,103,FALSE)),"",VLOOKUP($A266,'[2]1516 Exp_Rev Access'!$F$7:$GB$306,103,FALSE))</f>
        <v>0</v>
      </c>
      <c r="DT266" s="99">
        <f>IF(ISNA(VLOOKUP($A266,'[2]1516 Exp_Rev Access'!$F$7:$GB$306,104,FALSE)),"",VLOOKUP($A266,'[2]1516 Exp_Rev Access'!$F$7:$GB$306,104,FALSE))</f>
        <v>0</v>
      </c>
      <c r="DU266" s="99">
        <f>IF(ISNA(VLOOKUP($A266,'[2]1516 Exp_Rev Access'!$F$7:$GB$306,105,FALSE)),"",VLOOKUP($A266,'[2]1516 Exp_Rev Access'!$F$7:$GB$306,105,FALSE))</f>
        <v>0</v>
      </c>
      <c r="DV266" s="99">
        <f>IF(ISNA(VLOOKUP($A266,'[2]1516 Exp_Rev Access'!$F$7:$GB$306,106,FALSE)),"",VLOOKUP($A266,'[2]1516 Exp_Rev Access'!$F$7:$GB$306,106,FALSE))</f>
        <v>0</v>
      </c>
      <c r="DW266" s="99">
        <f>IF(ISNA(VLOOKUP($A266,'[2]1516 Exp_Rev Access'!$F$7:$GB$306,107,FALSE)),"",VLOOKUP($A266,'[2]1516 Exp_Rev Access'!$F$7:$GB$306,107,FALSE))</f>
        <v>0</v>
      </c>
      <c r="DX266" s="99">
        <f>IF(ISNA(VLOOKUP($A266,'[2]1516 Exp_Rev Access'!$F$7:$GB$306,108,FALSE)),"",VLOOKUP($A266,'[2]1516 Exp_Rev Access'!$F$7:$GB$306,108,FALSE))</f>
        <v>0</v>
      </c>
      <c r="DY266" s="99">
        <f>IF(ISNA(VLOOKUP($A266,'[2]1516 Exp_Rev Access'!$F$7:$GB$306,109,FALSE)),"",VLOOKUP($A266,'[2]1516 Exp_Rev Access'!$F$7:$GB$306,109,FALSE))</f>
        <v>0</v>
      </c>
      <c r="DZ266" s="99">
        <f>IF(ISNA(VLOOKUP($A266,'[2]1516 Exp_Rev Access'!$F$7:$GB$306,110,FALSE)),"",VLOOKUP($A266,'[2]1516 Exp_Rev Access'!$F$7:$GB$306,110,FALSE))</f>
        <v>0</v>
      </c>
      <c r="EA266" s="99">
        <f>IF(ISNA(VLOOKUP($A266,'[2]1516 Exp_Rev Access'!$F$7:$GB$306,111,FALSE)),"",VLOOKUP($A266,'[2]1516 Exp_Rev Access'!$F$7:$GB$306,111,FALSE))</f>
        <v>0</v>
      </c>
      <c r="EB266" s="99">
        <f>IF(ISNA(VLOOKUP($A266,'[2]1516 Exp_Rev Access'!$F$7:$GB$306,112,FALSE)),"",VLOOKUP($A266,'[2]1516 Exp_Rev Access'!$F$7:$GB$306,112,FALSE))</f>
        <v>0</v>
      </c>
      <c r="EC266" s="99">
        <f>IF(ISNA(VLOOKUP($A266,'[2]1516 Exp_Rev Access'!$F$7:$GB$306,113,FALSE)),"",VLOOKUP($A266,'[2]1516 Exp_Rev Access'!$F$7:$GB$306,113,FALSE))</f>
        <v>0</v>
      </c>
      <c r="ED266" s="99">
        <f>IF(ISNA(VLOOKUP($A266,'[2]1516 Exp_Rev Access'!$F$7:$GB$306,114,FALSE)),"",VLOOKUP($A266,'[2]1516 Exp_Rev Access'!$F$7:$GB$306,114,FALSE))</f>
        <v>0</v>
      </c>
      <c r="EE266" s="99">
        <f>IF(ISNA(VLOOKUP($A266,'[2]1516 Exp_Rev Access'!$F$7:$GB$306,115,FALSE)),"",VLOOKUP($A266,'[2]1516 Exp_Rev Access'!$F$7:$GB$306,115,FALSE))</f>
        <v>0</v>
      </c>
      <c r="EF266" s="99">
        <f>IF(ISNA(VLOOKUP($A266,'[2]1516 Exp_Rev Access'!$F$7:$GB$306,116,FALSE)),"",VLOOKUP($A266,'[2]1516 Exp_Rev Access'!$F$7:$GB$306,116,FALSE))</f>
        <v>0</v>
      </c>
      <c r="EG266" s="99">
        <f>IF(ISNA(VLOOKUP($A266,'[2]1516 Exp_Rev Access'!$F$7:$GB$306,117,FALSE)),"",VLOOKUP($A266,'[2]1516 Exp_Rev Access'!$F$7:$GB$306,117,FALSE))</f>
        <v>0</v>
      </c>
      <c r="EH266" s="99">
        <f>IF(ISNA(VLOOKUP($A266,'[2]1516 Exp_Rev Access'!$F$7:$GB$306,118,FALSE)),"",VLOOKUP($A266,'[2]1516 Exp_Rev Access'!$F$7:$GB$306,118,FALSE))</f>
        <v>0</v>
      </c>
      <c r="EI266" s="99">
        <f>IF(ISNA(VLOOKUP($A266,'[2]1516 Exp_Rev Access'!$F$7:$GB$306,119,FALSE)),"",VLOOKUP($A266,'[2]1516 Exp_Rev Access'!$F$7:$GB$306,119,FALSE))</f>
        <v>0</v>
      </c>
      <c r="EJ266" s="99">
        <f>IF(ISNA(VLOOKUP($A266,'[2]1516 Exp_Rev Access'!$F$7:$GB$306,120,FALSE)),"",VLOOKUP($A266,'[2]1516 Exp_Rev Access'!$F$7:$GB$306,120,FALSE))</f>
        <v>0</v>
      </c>
      <c r="EK266" s="99">
        <f>IF(ISNA(VLOOKUP($A266,'[2]1516 Exp_Rev Access'!$F$7:$GB$306,121,FALSE)),"",VLOOKUP($A266,'[2]1516 Exp_Rev Access'!$F$7:$GB$306,121,FALSE))</f>
        <v>0</v>
      </c>
      <c r="EL266" s="99">
        <f>IF(ISNA(VLOOKUP($A266,'[2]1516 Exp_Rev Access'!$F$7:$GB$306,122,FALSE)),"",VLOOKUP($A266,'[2]1516 Exp_Rev Access'!$F$7:$GB$306,122,FALSE))</f>
        <v>0</v>
      </c>
      <c r="EM266" s="99">
        <f>IF(ISNA(VLOOKUP($A266,'[2]1516 Exp_Rev Access'!$F$7:$GB$306,123,FALSE)),"",VLOOKUP($A266,'[2]1516 Exp_Rev Access'!$F$7:$GB$306,123,FALSE))</f>
        <v>0</v>
      </c>
      <c r="EN266" s="99">
        <f>IF(ISNA(VLOOKUP($A266,'[2]1516 Exp_Rev Access'!$F$7:$GB$306,124,FALSE)),"",VLOOKUP($A266,'[2]1516 Exp_Rev Access'!$F$7:$GB$306,124,FALSE))</f>
        <v>0</v>
      </c>
      <c r="EO266" s="99">
        <f>IF(ISNA(VLOOKUP($A266,'[2]1516 Exp_Rev Access'!$F$7:$GB$306,125,FALSE)),"",VLOOKUP($A266,'[2]1516 Exp_Rev Access'!$F$7:$GB$306,125,FALSE))</f>
        <v>0</v>
      </c>
      <c r="EP266" s="99">
        <f>IF(ISNA(VLOOKUP($A266,'[2]1516 Exp_Rev Access'!$F$7:$GB$306,126,FALSE)),"",VLOOKUP($A266,'[2]1516 Exp_Rev Access'!$F$7:$GB$306,126,FALSE))</f>
        <v>0</v>
      </c>
      <c r="EQ266" s="99">
        <f>IF(ISNA(VLOOKUP($A266,'[2]1516 Exp_Rev Access'!$F$7:$GB$306,127,FALSE)),"",VLOOKUP($A266,'[2]1516 Exp_Rev Access'!$F$7:$GB$306,127,FALSE))</f>
        <v>0</v>
      </c>
      <c r="ER266" s="99">
        <f>IF(ISNA(VLOOKUP($A266,'[2]1516 Exp_Rev Access'!$F$7:$GB$306,128,FALSE)),"",VLOOKUP($A266,'[2]1516 Exp_Rev Access'!$F$7:$GB$306,128,FALSE))</f>
        <v>0</v>
      </c>
      <c r="ES266" s="99">
        <f>IF(ISNA(VLOOKUP($A266,'[2]1516 Exp_Rev Access'!$F$7:$GB$306,129,FALSE)),"",VLOOKUP($A266,'[2]1516 Exp_Rev Access'!$F$7:$GB$306,129,FALSE))</f>
        <v>0</v>
      </c>
      <c r="ET266" s="99">
        <f>IF(ISNA(VLOOKUP($A266,'[2]1516 Exp_Rev Access'!$F$7:$GB$306,130,FALSE)),"",VLOOKUP($A266,'[2]1516 Exp_Rev Access'!$F$7:$GB$306,130,FALSE))</f>
        <v>0</v>
      </c>
      <c r="EU266" s="99">
        <f>IF(ISNA(VLOOKUP($A266,'[2]1516 Exp_Rev Access'!$F$7:$GB$306,131,FALSE)),"",VLOOKUP($A266,'[2]1516 Exp_Rev Access'!$F$7:$GB$306,131,FALSE))</f>
        <v>3009.6</v>
      </c>
      <c r="EV266" s="99">
        <f>IF(ISNA(VLOOKUP($A266,'[2]1516 Exp_Rev Access'!$F$7:$GB$306,132,FALSE)),"",VLOOKUP($A266,'[2]1516 Exp_Rev Access'!$F$7:$GB$306,132,FALSE))</f>
        <v>0</v>
      </c>
      <c r="EW266" s="99">
        <f>IF(ISNA(VLOOKUP($A266,'[2]1516 Exp_Rev Access'!$F$7:$GB$306,133,FALSE)),"",VLOOKUP($A266,'[2]1516 Exp_Rev Access'!$F$7:$GB$306,133,FALSE))</f>
        <v>0</v>
      </c>
      <c r="EX266" s="99">
        <f>IF(ISNA(VLOOKUP($A266,'[2]1516 Exp_Rev Access'!$F$7:$GB$306,134,FALSE)),"",VLOOKUP($A266,'[2]1516 Exp_Rev Access'!$F$7:$GB$306,134,FALSE))</f>
        <v>0</v>
      </c>
      <c r="EY266" s="99">
        <f>IF(ISNA(VLOOKUP($A266,'[2]1516 Exp_Rev Access'!$F$7:$GB$306,135,FALSE)),"",VLOOKUP($A266,'[2]1516 Exp_Rev Access'!$F$7:$GB$306,135,FALSE))</f>
        <v>0</v>
      </c>
      <c r="EZ266" s="99">
        <f>IF(ISNA(VLOOKUP($A266,'[2]1516 Exp_Rev Access'!$F$7:$GB$306,136,FALSE)),"",VLOOKUP($A266,'[2]1516 Exp_Rev Access'!$F$7:$GB$306,136,FALSE))</f>
        <v>0</v>
      </c>
      <c r="FA266" s="99">
        <f>IF(ISNA(VLOOKUP($A266,'[2]1516 Exp_Rev Access'!$F$7:$GB$306,137,FALSE)),"",VLOOKUP($A266,'[2]1516 Exp_Rev Access'!$F$7:$GB$306,137,FALSE))</f>
        <v>0</v>
      </c>
      <c r="FB266" s="99">
        <f>IF(ISNA(VLOOKUP($A266,'[2]1516 Exp_Rev Access'!$F$7:$GB$306,138,FALSE)),"",VLOOKUP($A266,'[2]1516 Exp_Rev Access'!$F$7:$GB$306,138,FALSE))</f>
        <v>0</v>
      </c>
      <c r="FC266" s="99">
        <f>IF(ISNA(VLOOKUP($A266,'[2]1516 Exp_Rev Access'!$F$7:$GB$306,139,FALSE)),"",VLOOKUP($A266,'[2]1516 Exp_Rev Access'!$F$7:$GB$306,139,FALSE))</f>
        <v>0</v>
      </c>
      <c r="FD266" s="99">
        <f>IF(ISNA(VLOOKUP($A266,'[2]1516 Exp_Rev Access'!$F$7:$FS$306,140,FALSE)),"",VLOOKUP($A266,'[2]1516 Exp_Rev Access'!$F$7:$FS$306,140,FALSE))</f>
        <v>0</v>
      </c>
      <c r="FE266" s="99">
        <f>IF(ISNA(VLOOKUP($A266,'[2]1516 Exp_Rev Access'!$F$7:$FS$306,141,FALSE)),"",VLOOKUP($A266,'[2]1516 Exp_Rev Access'!$F$7:$FS$306,141,FALSE))</f>
        <v>0</v>
      </c>
      <c r="FF266" s="99">
        <f>IF(ISNA(VLOOKUP($A266,'[2]1516 Exp_Rev Access'!$F$7:$FS$306,142,FALSE)),"",VLOOKUP($A266,'[2]1516 Exp_Rev Access'!$F$7:$FS$306,142,FALSE))</f>
        <v>0</v>
      </c>
      <c r="FG266" s="99">
        <f>IF(ISNA(VLOOKUP($A266,'[2]1516 Exp_Rev Access'!$F$7:$FS$306,143,FALSE)),"",VLOOKUP($A266,'[2]1516 Exp_Rev Access'!$F$7:$FS$306,143,FALSE))</f>
        <v>0</v>
      </c>
      <c r="FH266" s="99">
        <f>IF(ISNA(VLOOKUP($A266,'[2]1516 Exp_Rev Access'!$F$7:$FS$306,144,FALSE)),"",VLOOKUP($A266,'[2]1516 Exp_Rev Access'!$F$7:$FS$306,144,FALSE))</f>
        <v>0</v>
      </c>
      <c r="FI266" s="99">
        <f>IF(ISNA(VLOOKUP($A266,'[2]1516 Exp_Rev Access'!$F$7:$FS$306,145,FALSE)),"",VLOOKUP($A266,'[2]1516 Exp_Rev Access'!$F$7:$FS$306,145,FALSE))</f>
        <v>0</v>
      </c>
      <c r="FJ266" s="99">
        <f>IF(ISNA(VLOOKUP($A266,'[2]1516 Exp_Rev Access'!$F$7:$FS$306,146,FALSE)),"",VLOOKUP($A266,'[2]1516 Exp_Rev Access'!$F$7:$FS$306,146,FALSE))</f>
        <v>0</v>
      </c>
      <c r="FK266" s="99">
        <f>IF(ISNA(VLOOKUP($A266,'[2]1516 Exp_Rev Access'!$F$7:$FS$306,147,FALSE)),"",VLOOKUP($A266,'[2]1516 Exp_Rev Access'!$F$7:$FS$306,147,FALSE))</f>
        <v>0</v>
      </c>
      <c r="FL266" s="99">
        <f>IF(ISNA(VLOOKUP($A266,'[2]1516 Exp_Rev Access'!$F$7:$FS$306,148,FALSE)),"",VLOOKUP($A266,'[2]1516 Exp_Rev Access'!$F$7:$FS$306,148,FALSE))</f>
        <v>0</v>
      </c>
      <c r="FM266" s="99">
        <f>IF(ISNA(VLOOKUP($A266,'[2]1516 Exp_Rev Access'!$F$7:$FS$306,149,FALSE)),"",VLOOKUP($A266,'[2]1516 Exp_Rev Access'!$F$7:$FS$306,149,FALSE))</f>
        <v>0</v>
      </c>
      <c r="FN266" s="99">
        <f>IF(ISNA(VLOOKUP($A266,'[2]1516 Exp_Rev Access'!$F$7:$FS$306,150,FALSE)),"",VLOOKUP($A266,'[2]1516 Exp_Rev Access'!$F$7:$FS$306,150,FALSE))</f>
        <v>0</v>
      </c>
      <c r="FO266" s="99">
        <f>IF(ISNA(VLOOKUP($A266,'[2]1516 Exp_Rev Access'!$F$7:$FS$306,151,FALSE)),"",VLOOKUP($A266,'[2]1516 Exp_Rev Access'!$F$7:$FS$306,151,FALSE))</f>
        <v>0</v>
      </c>
      <c r="FP266" s="99">
        <f>IF(ISNA(VLOOKUP($A266,'[2]1516 Exp_Rev Access'!$F$7:$FS$306,152,FALSE)),"",VLOOKUP($A266,'[2]1516 Exp_Rev Access'!$F$7:$FS$306,152,FALSE))</f>
        <v>0</v>
      </c>
      <c r="FQ266" s="99">
        <f>IF(ISNA(VLOOKUP($A266,'[2]1516 Exp_Rev Access'!$F$7:$FS$306,153,FALSE)),"",VLOOKUP($A266,'[2]1516 Exp_Rev Access'!$F$7:$FS$306,153,FALSE))</f>
        <v>8028</v>
      </c>
      <c r="FR266" s="101">
        <f t="shared" si="346"/>
        <v>199212.97</v>
      </c>
      <c r="FS266" s="72">
        <f t="shared" si="347"/>
        <v>5.6358794318538838E-2</v>
      </c>
      <c r="FT266" s="94">
        <f t="shared" si="348"/>
        <v>863.81480357297733</v>
      </c>
      <c r="FU266" s="99">
        <f>IF(ISNA(VLOOKUP($A266,'[2]1516 Exp_Rev Access'!$F$7:$GB$306,154,FALSE)),"",VLOOKUP($A266,'[2]1516 Exp_Rev Access'!$F$7:$GB$306,154,FALSE))</f>
        <v>0</v>
      </c>
      <c r="FV266" s="99">
        <f>IF(ISNA(VLOOKUP($A266,'[2]1516 Exp_Rev Access'!$F$7:$GB$306,155,FALSE)),"",VLOOKUP($A266,'[2]1516 Exp_Rev Access'!$F$7:$GB$306,155,FALSE))</f>
        <v>0</v>
      </c>
      <c r="FW266" s="99">
        <f>IF(ISNA(VLOOKUP($A266,'[2]1516 Exp_Rev Access'!$F$7:$GB$306,156,FALSE)),"",VLOOKUP($A266,'[2]1516 Exp_Rev Access'!$F$7:$GB$306,156,FALSE))</f>
        <v>0</v>
      </c>
      <c r="FX266" s="99">
        <f>IF(ISNA(VLOOKUP($A266,'[2]1516 Exp_Rev Access'!$F$7:$GB$306,157,FALSE)),"",VLOOKUP($A266,'[2]1516 Exp_Rev Access'!$F$7:$GB$306,157,FALSE))</f>
        <v>0</v>
      </c>
      <c r="FY266" s="99">
        <f>IF(ISNA(VLOOKUP($A266,'[2]1516 Exp_Rev Access'!$F$7:$GB$306,158,FALSE)),"",VLOOKUP($A266,'[2]1516 Exp_Rev Access'!$F$7:$GB$306,158,FALSE))</f>
        <v>0</v>
      </c>
      <c r="FZ266" s="99">
        <f>IF(ISNA(VLOOKUP($A266,'[2]1516 Exp_Rev Access'!$F$7:$GB$306,159,FALSE)),"",VLOOKUP($A266,'[2]1516 Exp_Rev Access'!$F$7:$GB$306,159,FALSE))</f>
        <v>0</v>
      </c>
      <c r="GA266" s="99">
        <f>IF(ISNA(VLOOKUP($A266,'[2]1516 Exp_Rev Access'!$F$7:$GB$306,160,FALSE)),"",VLOOKUP($A266,'[2]1516 Exp_Rev Access'!$F$7:$GB$306,160,FALSE))</f>
        <v>0</v>
      </c>
      <c r="GB266" s="99">
        <f>IF(ISNA(VLOOKUP($A266,'[2]1516 Exp_Rev Access'!$F$7:$GB$306,161,FALSE)),"",VLOOKUP($A266,'[2]1516 Exp_Rev Access'!$F$7:$GB$306,161,FALSE))</f>
        <v>0</v>
      </c>
      <c r="GC266" s="99">
        <f>IF(ISNA(VLOOKUP($A266,'[2]1516 Exp_Rev Access'!$F$7:$GB$306,162,FALSE)),"",VLOOKUP($A266,'[2]1516 Exp_Rev Access'!$F$7:$GB$306,162,FALSE))</f>
        <v>0</v>
      </c>
      <c r="GD266" s="99">
        <f>IF(ISNA(VLOOKUP($A266,'[2]1516 Exp_Rev Access'!$F$7:$GB$306,163,FALSE)),"",VLOOKUP($A266,'[2]1516 Exp_Rev Access'!$F$7:$GB$306,163,FALSE))</f>
        <v>0</v>
      </c>
      <c r="GE266" s="99">
        <f>IF(ISNA(VLOOKUP($A266,'[2]1516 Exp_Rev Access'!$F$7:$GB$306,164,FALSE)),"",VLOOKUP($A266,'[2]1516 Exp_Rev Access'!$F$7:$GB$306,164,FALSE))</f>
        <v>0</v>
      </c>
      <c r="GF266" s="99">
        <f>IF(ISNA(VLOOKUP($A266,'[2]1516 Exp_Rev Access'!$F$7:$GB$306,165,FALSE)),"",VLOOKUP($A266,'[2]1516 Exp_Rev Access'!$F$7:$GB$306,165,FALSE))</f>
        <v>0</v>
      </c>
      <c r="GG266" s="99">
        <f>IF(ISNA(VLOOKUP($A266,'[2]1516 Exp_Rev Access'!$F$7:$GB$306,166,FALSE)),"",VLOOKUP($A266,'[2]1516 Exp_Rev Access'!$F$7:$GB$306,166,FALSE))</f>
        <v>0</v>
      </c>
      <c r="GH266" s="99">
        <f>IF(ISNA(VLOOKUP($A266,'[2]1516 Exp_Rev Access'!$F$7:$GB$306,167,FALSE)),"",VLOOKUP($A266,'[2]1516 Exp_Rev Access'!$F$7:$GB$306,167,FALSE))</f>
        <v>0</v>
      </c>
      <c r="GI266" s="99">
        <f>IF(ISNA(VLOOKUP($A266,'[2]1516 Exp_Rev Access'!$F$7:$GB$306,168,FALSE)),"",VLOOKUP($A266,'[2]1516 Exp_Rev Access'!$F$7:$GB$306,168,FALSE))</f>
        <v>0</v>
      </c>
      <c r="GJ266" s="99">
        <f>IF(ISNA(VLOOKUP($A266,'[2]1516 Exp_Rev Access'!$F$7:$GB$306,169,FALSE)),"",VLOOKUP($A266,'[2]1516 Exp_Rev Access'!$F$7:$GB$306,169,FALSE))</f>
        <v>0</v>
      </c>
      <c r="GK266" s="99">
        <f>IF(ISNA(VLOOKUP($A266,'[2]1516 Exp_Rev Access'!$F$7:$GB$306,170,FALSE)),"",VLOOKUP($A266,'[2]1516 Exp_Rev Access'!$F$7:$GB$306,170,FALSE))</f>
        <v>0</v>
      </c>
      <c r="GL266" s="99">
        <f>IF(ISNA(VLOOKUP($A266,'[2]1516 Exp_Rev Access'!$F$7:$GB$306,171,FALSE)),"",VLOOKUP($A266,'[2]1516 Exp_Rev Access'!$F$7:$GB$306,171,FALSE))</f>
        <v>0</v>
      </c>
      <c r="GM266" s="99">
        <f>IF(ISNA(VLOOKUP($A266,'[2]1516 Exp_Rev Access'!$F$7:$GB$306,172,FALSE)),"",VLOOKUP($A266,'[2]1516 Exp_Rev Access'!$F$7:$GB$306,172,FALSE))</f>
        <v>0</v>
      </c>
      <c r="GN266" s="99">
        <f>IF(ISNA(VLOOKUP($A266,'[2]1516 Exp_Rev Access'!$F$7:$GB$306,173,FALSE)),"",VLOOKUP($A266,'[2]1516 Exp_Rev Access'!$F$7:$GB$306,173,FALSE))</f>
        <v>0</v>
      </c>
      <c r="GO266" s="99">
        <f>IF(ISNA(VLOOKUP($A266,'[2]1516 Exp_Rev Access'!$F$7:$GB$306,174,FALSE)),"",VLOOKUP($A266,'[2]1516 Exp_Rev Access'!$F$7:$GB$306,174,FALSE))</f>
        <v>0</v>
      </c>
      <c r="GP266" s="99">
        <f>IF(ISNA(VLOOKUP($A266,'[2]1516 Exp_Rev Access'!$F$7:$GB$306,175,FALSE)),"",VLOOKUP($A266,'[2]1516 Exp_Rev Access'!$F$7:$GB$306,175,FALSE))</f>
        <v>0</v>
      </c>
      <c r="GQ266" s="99">
        <f>IF(ISNA(VLOOKUP($A266,'[2]1516 Exp_Rev Access'!$F$7:$GB$306,176,FALSE)),"",VLOOKUP($A266,'[2]1516 Exp_Rev Access'!$F$7:$GB$306,176,FALSE))</f>
        <v>0</v>
      </c>
      <c r="GR266" s="99">
        <f>IF(ISNA(VLOOKUP($A266,'[2]1516 Exp_Rev Access'!$F$7:$GB$306,177,FALSE)),"",VLOOKUP($A266,'[2]1516 Exp_Rev Access'!$F$7:$GB$306,177,FALSE))</f>
        <v>0</v>
      </c>
      <c r="GS266" s="99">
        <f>IF(ISNA(VLOOKUP($A266,'[2]1516 Exp_Rev Access'!$F$7:$GB$306,178,FALSE)),"",VLOOKUP($A266,'[2]1516 Exp_Rev Access'!$F$7:$GB$306,178,FALSE))</f>
        <v>0</v>
      </c>
      <c r="GT266" s="101">
        <f t="shared" si="349"/>
        <v>0</v>
      </c>
      <c r="GU266" s="72"/>
      <c r="GV266" s="84">
        <f t="shared" si="351"/>
        <v>0</v>
      </c>
    </row>
    <row r="267" spans="1:206" customFormat="1" ht="12" customHeight="1" x14ac:dyDescent="0.2">
      <c r="A267" s="96" t="s">
        <v>630</v>
      </c>
      <c r="B267" s="69" t="s">
        <v>631</v>
      </c>
      <c r="C267" s="80">
        <f>IF(ISNA(VLOOKUP($A267,'[2]1516 enrollment_Rev_Exp by size'!$A$6:$G$320,3,FALSE)),"",VLOOKUP($A267,'[2]1516 enrollment_Rev_Exp by size'!$A$6:$G$320,3,FALSE))</f>
        <v>253.82</v>
      </c>
      <c r="D267" s="97">
        <v>4418385.24</v>
      </c>
      <c r="E267" s="80">
        <f t="shared" si="329"/>
        <v>4418385.24</v>
      </c>
      <c r="F267" s="80">
        <f t="shared" si="330"/>
        <v>0</v>
      </c>
      <c r="G267" s="98">
        <f>IF(ISNA(VLOOKUP($A267,'[2]1516 Exp_Rev Access'!$F$7:$FS$306,2,FALSE)),"",VLOOKUP($A267,'[2]1516 Exp_Rev Access'!$F$7:$FS$306,2,FALSE))</f>
        <v>515524.95</v>
      </c>
      <c r="H267" s="98">
        <f>IF(ISNA(VLOOKUP($A267,'[2]1516 Exp_Rev Access'!$F$7:$FS$306,3,FALSE)),"",VLOOKUP($A267,'[2]1516 Exp_Rev Access'!$F$7:$FS$306,3,FALSE))</f>
        <v>0</v>
      </c>
      <c r="I267" s="98">
        <f>IF(ISNA(VLOOKUP($A267,'[2]1516 Exp_Rev Access'!$F$7:$FS$306,4,FALSE)),"",VLOOKUP($A267,'[2]1516 Exp_Rev Access'!$F$7:$FS$306,4,FALSE))</f>
        <v>0</v>
      </c>
      <c r="J267" s="98">
        <f>IF(ISNA(VLOOKUP($A267,'[2]1516 Exp_Rev Access'!$F$7:$FS$306,5,FALSE)),"",VLOOKUP($A267,'[2]1516 Exp_Rev Access'!$F$7:$FS$306,5,FALSE))</f>
        <v>42759.82</v>
      </c>
      <c r="K267" s="98">
        <f>IF(ISNA(VLOOKUP($A267,'[2]1516 Exp_Rev Access'!$F$7:$FS$306,6,FALSE)),"",VLOOKUP($A267,'[2]1516 Exp_Rev Access'!$F$7:$FS$306,6,FALSE))</f>
        <v>0</v>
      </c>
      <c r="L267" s="98">
        <f>IF(ISNA(VLOOKUP($A267,'[2]1516 Exp_Rev Access'!$F$7:$FS$306,7,FALSE)),"",VLOOKUP($A267,'[2]1516 Exp_Rev Access'!$F$7:$FS$306,7,FALSE))</f>
        <v>0</v>
      </c>
      <c r="M267" s="90">
        <f t="shared" si="331"/>
        <v>558284.77</v>
      </c>
      <c r="N267" s="72">
        <f t="shared" si="332"/>
        <v>0.12635493278082741</v>
      </c>
      <c r="O267" s="73">
        <f t="shared" si="333"/>
        <v>2199.530257662911</v>
      </c>
      <c r="P267" s="99">
        <f>IF(ISNA(VLOOKUP($A267,'[2]1516 Exp_Rev Access'!$F$7:$FS$306,8,FALSE)),"",VLOOKUP($A267,'[2]1516 Exp_Rev Access'!$F$7:$FS$306,8,FALSE))</f>
        <v>3368</v>
      </c>
      <c r="Q267" s="99">
        <f>IF(ISNA(VLOOKUP($A267,'[2]1516 Exp_Rev Access'!$F$7:$FS$306,9,FALSE)),"",VLOOKUP($A267,'[2]1516 Exp_Rev Access'!$F$7:$FS$306,9,FALSE))</f>
        <v>0</v>
      </c>
      <c r="R267" s="99">
        <f>IF(ISNA(VLOOKUP($A267,'[2]1516 Exp_Rev Access'!$F$7:$FS$306,10,FALSE)),"",VLOOKUP($A267,'[2]1516 Exp_Rev Access'!$F$7:$FS$306,10,FALSE))</f>
        <v>0</v>
      </c>
      <c r="S267" s="99">
        <f>IF(ISNA(VLOOKUP($A267,'[2]1516 Exp_Rev Access'!$F$7:$FS$306,11,FALSE)),"",VLOOKUP($A267,'[2]1516 Exp_Rev Access'!$F$7:$FS$306,11,FALSE))</f>
        <v>0</v>
      </c>
      <c r="T267" s="99">
        <f>IF(ISNA(VLOOKUP($A267,'[2]1516 Exp_Rev Access'!$F$7:$FS$306,12,FALSE)),"",VLOOKUP($A267,'[2]1516 Exp_Rev Access'!$F$7:$FS$306,12,FALSE))</f>
        <v>5100</v>
      </c>
      <c r="U267" s="99">
        <f>IF(ISNA(VLOOKUP($A267,'[2]1516 Exp_Rev Access'!$F$7:$FS$306,13,FALSE)),"",VLOOKUP($A267,'[2]1516 Exp_Rev Access'!$F$7:$FS$306,13,FALSE))</f>
        <v>0</v>
      </c>
      <c r="V267" s="99">
        <f>IF(ISNA(VLOOKUP($A267,'[2]1516 Exp_Rev Access'!$F$7:$FS$306,14,FALSE)),"",VLOOKUP($A267,'[2]1516 Exp_Rev Access'!$F$7:$FS$306,14,FALSE))</f>
        <v>0</v>
      </c>
      <c r="W267" s="99">
        <f>IF(ISNA(VLOOKUP($A267,'[2]1516 Exp_Rev Access'!$F$7:$FS$306,15,FALSE)),"",VLOOKUP($A267,'[2]1516 Exp_Rev Access'!$F$7:$FS$306,15,FALSE))</f>
        <v>0</v>
      </c>
      <c r="X267" s="99">
        <f>IF(ISNA(VLOOKUP($A267,'[2]1516 Exp_Rev Access'!$F$7:$FS$306,16,FALSE)),"",VLOOKUP($A267,'[2]1516 Exp_Rev Access'!$F$7:$FS$306,16,FALSE))</f>
        <v>1194.3</v>
      </c>
      <c r="Y267" s="99">
        <f>IF(ISNA(VLOOKUP($A267,'[2]1516 Exp_Rev Access'!$F$7:$FS$306,17,FALSE)),"",VLOOKUP($A267,'[2]1516 Exp_Rev Access'!$F$7:$FS$306,17,FALSE))</f>
        <v>321.75</v>
      </c>
      <c r="Z267" s="99">
        <f>IF(ISNA(VLOOKUP($A267,'[2]1516 Exp_Rev Access'!$F$7:$FS$306,18,FALSE)),"",VLOOKUP($A267,'[2]1516 Exp_Rev Access'!$F$7:$FS$306,18,FALSE))</f>
        <v>0</v>
      </c>
      <c r="AA267" s="99">
        <f>IF(ISNA(VLOOKUP($A267,'[2]1516 Exp_Rev Access'!$F$7:$FS$306,19,FALSE)),"",VLOOKUP($A267,'[2]1516 Exp_Rev Access'!$F$7:$FS$306,19,FALSE))</f>
        <v>0</v>
      </c>
      <c r="AB267" s="99">
        <f>IF(ISNA(VLOOKUP($A267,'[2]1516 Exp_Rev Access'!$F$7:$FS$306,20,FALSE)),"",VLOOKUP($A267,'[2]1516 Exp_Rev Access'!$F$7:$FS$306,20,FALSE))</f>
        <v>28807</v>
      </c>
      <c r="AC267" s="99">
        <f>IF(ISNA(VLOOKUP($A267,'[2]1516 Exp_Rev Access'!$F$7:$FS$306,21,FALSE)),"",VLOOKUP($A267,'[2]1516 Exp_Rev Access'!$F$7:$FS$306,21,FALSE))</f>
        <v>17278</v>
      </c>
      <c r="AD267" s="99">
        <f>IF(ISNA(VLOOKUP($A267,'[2]1516 Exp_Rev Access'!$F$7:$FS$306,22,FALSE)),"",VLOOKUP($A267,'[2]1516 Exp_Rev Access'!$F$7:$FS$306,22,FALSE))</f>
        <v>1873.48</v>
      </c>
      <c r="AE267" s="99">
        <f>IF(ISNA(VLOOKUP($A267,'[2]1516 Exp_Rev Access'!$F$7:$FS$306,23,FALSE)),"",VLOOKUP($A267,'[2]1516 Exp_Rev Access'!$F$7:$FS$306,23,FALSE))</f>
        <v>0</v>
      </c>
      <c r="AF267" s="99">
        <f>IF(ISNA(VLOOKUP($A267,'[2]1516 Exp_Rev Access'!$F$7:$FS$306,24,FALSE)),"",VLOOKUP($A267,'[2]1516 Exp_Rev Access'!$F$7:$FS$306,24,FALSE))</f>
        <v>2400</v>
      </c>
      <c r="AG267" s="99">
        <f>IF(ISNA(VLOOKUP($A267,'[2]1516 Exp_Rev Access'!$F$7:$FS$306,25,FALSE)),"",VLOOKUP($A267,'[2]1516 Exp_Rev Access'!$F$7:$FS$306,25,FALSE))</f>
        <v>272</v>
      </c>
      <c r="AH267" s="98">
        <f>IF(ISNA(VLOOKUP($A267,'[2]1516 Exp_Rev Access'!$F$7:$FS$306,26,FALSE)),"",VLOOKUP($A267,'[2]1516 Exp_Rev Access'!$F$7:$FS$306,26,FALSE))</f>
        <v>237.65</v>
      </c>
      <c r="AI267" s="98">
        <f>IF(ISNA(VLOOKUP($A267,'[2]1516 Exp_Rev Access'!$F$7:$FS$306,27,FALSE)),"",VLOOKUP($A267,'[2]1516 Exp_Rev Access'!$F$7:$FS$306,27,FALSE))</f>
        <v>3400</v>
      </c>
      <c r="AJ267" s="98">
        <f>IF(ISNA(VLOOKUP($A267,'[2]1516 Exp_Rev Access'!$F$7:$FS$306,28,FALSE)),"",VLOOKUP($A267,'[2]1516 Exp_Rev Access'!$F$7:$FS$306,28,FALSE))</f>
        <v>240319.75</v>
      </c>
      <c r="AK267" s="98">
        <f>IF(ISNA(VLOOKUP($A267,'[2]1516 Exp_Rev Access'!$F$7:$FS$306,29,FALSE)),"",VLOOKUP($A267,'[2]1516 Exp_Rev Access'!$F$7:$FS$306,29,FALSE))</f>
        <v>21466.99</v>
      </c>
      <c r="AL267" s="100">
        <f t="shared" si="334"/>
        <v>326038.92</v>
      </c>
      <c r="AM267" s="72">
        <f t="shared" si="335"/>
        <v>7.3791419781223055E-2</v>
      </c>
      <c r="AN267" s="94">
        <f t="shared" si="336"/>
        <v>1284.5280907729887</v>
      </c>
      <c r="AO267" s="99">
        <f>IF(ISNA(VLOOKUP($A267,'[2]1516 Exp_Rev Access'!$F$7:$GB$306,30,FALSE)),"",VLOOKUP($A267,'[2]1516 Exp_Rev Access'!$F$7:$FS$306,30,FALSE))</f>
        <v>2227951.25</v>
      </c>
      <c r="AP267" s="99">
        <f>IF(ISNA(VLOOKUP($A267,'[2]1516 Exp_Rev Access'!$F$7:$GB$306,31,FALSE)),"",VLOOKUP($A267,'[2]1516 Exp_Rev Access'!$F$7:$FS$306,31,FALSE))</f>
        <v>53182.05</v>
      </c>
      <c r="AQ267" s="99">
        <f>IF(ISNA(VLOOKUP($A267,'[2]1516 Exp_Rev Access'!$F$7:$GB$306,32,FALSE)),"",VLOOKUP($A267,'[2]1516 Exp_Rev Access'!$F$7:$FS$306,32,FALSE))</f>
        <v>87961.56</v>
      </c>
      <c r="AR267" s="99">
        <f>IF(ISNA(VLOOKUP($A267,'[2]1516 Exp_Rev Access'!$F$7:$GB$306,33,FALSE)),"",VLOOKUP($A267,'[2]1516 Exp_Rev Access'!$F$7:$FS$306,33,FALSE))</f>
        <v>0</v>
      </c>
      <c r="AS267" s="99">
        <f>IF(ISNA(VLOOKUP($A267,'[2]1516 Exp_Rev Access'!$F$7:$GB$306,34,FALSE)),"",VLOOKUP($A267,'[2]1516 Exp_Rev Access'!$F$7:$FS$306,34,FALSE))</f>
        <v>0</v>
      </c>
      <c r="AT267" s="101">
        <f t="shared" si="337"/>
        <v>2369094.86</v>
      </c>
      <c r="AU267" s="72">
        <f t="shared" si="338"/>
        <v>0.53619019875233875</v>
      </c>
      <c r="AV267" s="94">
        <f t="shared" si="339"/>
        <v>9333.7595934126548</v>
      </c>
      <c r="AW267" s="99">
        <f>IF(ISNA(VLOOKUP($A267,'[2]1516 Exp_Rev Access'!$F$7:$GB$306,35,FALSE)),"",VLOOKUP($A267,'[2]1516 Exp_Rev Access'!$F$7:$GB$306,35,FALSE))</f>
        <v>0</v>
      </c>
      <c r="AX267" s="99">
        <f>IF(ISNA(VLOOKUP($A267,'[2]1516 Exp_Rev Access'!$F$7:$GB$306,36,FALSE)),"",VLOOKUP($A267,'[2]1516 Exp_Rev Access'!$F$7:$GB$306,36,FALSE))</f>
        <v>266278.82</v>
      </c>
      <c r="AY267" s="99">
        <f>IF(ISNA(VLOOKUP($A267,'[2]1516 Exp_Rev Access'!$F$7:$GB$306,37,FALSE)),"",VLOOKUP($A267,'[2]1516 Exp_Rev Access'!$F$7:$GB$306,37,FALSE))</f>
        <v>6884.2</v>
      </c>
      <c r="AZ267" s="99">
        <f>IF(ISNA(VLOOKUP($A267,'[2]1516 Exp_Rev Access'!$F$7:$GB$306,38,FALSE)),"",VLOOKUP($A267,'[2]1516 Exp_Rev Access'!$F$7:$GB$306,38,FALSE))</f>
        <v>0</v>
      </c>
      <c r="BA267" s="99">
        <f>IF(ISNA(VLOOKUP($A267,'[2]1516 Exp_Rev Access'!$F$7:$GB$306,39,FALSE)),"",VLOOKUP($A267,'[2]1516 Exp_Rev Access'!$F$7:$GB$306,39,FALSE))</f>
        <v>0</v>
      </c>
      <c r="BB267" s="99">
        <f>IF(ISNA(VLOOKUP($A267,'[2]1516 Exp_Rev Access'!$F$7:$GB$306,40,FALSE)),"",VLOOKUP($A267,'[2]1516 Exp_Rev Access'!$F$7:$GB$306,40,FALSE))</f>
        <v>59029.94</v>
      </c>
      <c r="BC267" s="99">
        <f>IF(ISNA(VLOOKUP($A267,'[2]1516 Exp_Rev Access'!$F$7:$GB$306,41,FALSE)),"",VLOOKUP($A267,'[2]1516 Exp_Rev Access'!$F$7:$GB$306,41,FALSE))</f>
        <v>0</v>
      </c>
      <c r="BD267" s="99">
        <f>IF(ISNA(VLOOKUP($A267,'[2]1516 Exp_Rev Access'!$F$7:$GB$306,42,FALSE)),"",VLOOKUP($A267,'[2]1516 Exp_Rev Access'!$F$7:$GB$306,42,FALSE))</f>
        <v>19682.29</v>
      </c>
      <c r="BE267" s="99">
        <f>IF(ISNA(VLOOKUP($A267,'[2]1516 Exp_Rev Access'!$F$7:$GB$306,43,FALSE)),"",VLOOKUP($A267,'[2]1516 Exp_Rev Access'!$F$7:$GB$306,43,FALSE))</f>
        <v>0</v>
      </c>
      <c r="BF267" s="99">
        <f>IF(ISNA(VLOOKUP($A267,'[2]1516 Exp_Rev Access'!$F$7:$GB$306,44,FALSE)),"",VLOOKUP($A267,'[2]1516 Exp_Rev Access'!$F$7:$GB$306,44,FALSE))</f>
        <v>0</v>
      </c>
      <c r="BG267" s="99">
        <f>IF(ISNA(VLOOKUP($A267,'[2]1516 Exp_Rev Access'!$F$7:$GB$306,45,FALSE)),"",VLOOKUP($A267,'[2]1516 Exp_Rev Access'!$F$7:$GB$306,45,FALSE))</f>
        <v>0</v>
      </c>
      <c r="BH267" s="99">
        <f>IF(ISNA(VLOOKUP($A267,'[2]1516 Exp_Rev Access'!$F$7:$GB$306,46,FALSE)),"",VLOOKUP($A267,'[2]1516 Exp_Rev Access'!$F$7:$GB$306,46,FALSE))</f>
        <v>0</v>
      </c>
      <c r="BI267" s="99">
        <f>IF(ISNA(VLOOKUP($A267,'[2]1516 Exp_Rev Access'!$F$7:$GB$306,47,FALSE)),"",VLOOKUP($A267,'[2]1516 Exp_Rev Access'!$F$7:$GB$306,47,FALSE))</f>
        <v>1737.58</v>
      </c>
      <c r="BJ267" s="99">
        <f>IF(ISNA(VLOOKUP($A267,'[2]1516 Exp_Rev Access'!$F$7:$GB$306,48,FALSE)),"",VLOOKUP($A267,'[2]1516 Exp_Rev Access'!$F$7:$GB$306,48,FALSE))</f>
        <v>299622.40999999997</v>
      </c>
      <c r="BK267" s="99">
        <f>IF(ISNA(VLOOKUP($A267,'[2]1516 Exp_Rev Access'!$F$7:$GB$306,49,FALSE)),"",VLOOKUP($A267,'[2]1516 Exp_Rev Access'!$F$7:$GB$306,49,FALSE))</f>
        <v>22465.96</v>
      </c>
      <c r="BL267" s="99">
        <f>IF(ISNA(VLOOKUP($A267,'[2]1516 Exp_Rev Access'!$F$7:$GB$306,50,FALSE)),"",VLOOKUP($A267,'[2]1516 Exp_Rev Access'!$F$7:$GB$306,50,FALSE))</f>
        <v>0</v>
      </c>
      <c r="BM267" s="99">
        <f>IF(ISNA(VLOOKUP($A267,'[2]1516 Exp_Rev Access'!$F$7:$GB$306,51,FALSE)),"",VLOOKUP($A267,'[2]1516 Exp_Rev Access'!$F$7:$GB$306,51,FALSE))</f>
        <v>0</v>
      </c>
      <c r="BN267" s="99">
        <f>IF(ISNA(VLOOKUP($A267,'[2]1516 Exp_Rev Access'!$F$7:$GB$306,52,FALSE)),"",VLOOKUP($A267,'[2]1516 Exp_Rev Access'!$F$7:$GB$306,52,FALSE))</f>
        <v>0</v>
      </c>
      <c r="BO267" s="99">
        <f>IF(ISNA(VLOOKUP($A267,'[2]1516 Exp_Rev Access'!$F$7:$GB$306,53,FALSE)),"",VLOOKUP($A267,'[2]1516 Exp_Rev Access'!$F$7:$GB$306,53,FALSE))</f>
        <v>0</v>
      </c>
      <c r="BP267" s="99">
        <f>IF(ISNA(VLOOKUP($A267,'[2]1516 Exp_Rev Access'!$F$7:$GB$306,54,FALSE)),"",VLOOKUP($A267,'[2]1516 Exp_Rev Access'!$F$7:$GB$306,54,FALSE))</f>
        <v>0</v>
      </c>
      <c r="BQ267" s="99">
        <f>IF(ISNA(VLOOKUP($A267,'[2]1516 Exp_Rev Access'!$F$7:$GB$306,55,FALSE)),"",VLOOKUP($A267,'[2]1516 Exp_Rev Access'!$F$7:$GB$306,55,FALSE))</f>
        <v>0</v>
      </c>
      <c r="BR267" s="99">
        <f>IF(ISNA(VLOOKUP($A267,'[2]1516 Exp_Rev Access'!$F$7:$GB$306,56,FALSE)),"",VLOOKUP($A267,'[2]1516 Exp_Rev Access'!$F$7:$GB$306,56,FALSE))</f>
        <v>0</v>
      </c>
      <c r="BS267" s="99">
        <f>IF(ISNA(VLOOKUP($A267,'[2]1516 Exp_Rev Access'!$F$7:$GB$306,57,FALSE)),"",VLOOKUP($A267,'[2]1516 Exp_Rev Access'!$F$7:$GB$306,57,FALSE))</f>
        <v>0</v>
      </c>
      <c r="BT267" s="99">
        <f>IF(ISNA(VLOOKUP($A267,'[2]1516 Exp_Rev Access'!$F$7:$GB$306,58,FALSE)),"",VLOOKUP($A267,'[2]1516 Exp_Rev Access'!$F$7:$GB$306,58,FALSE))</f>
        <v>0</v>
      </c>
      <c r="BU267" s="102">
        <f t="shared" si="340"/>
        <v>675701.2</v>
      </c>
      <c r="BV267" s="72">
        <f t="shared" si="341"/>
        <v>0.15292944442300371</v>
      </c>
      <c r="BW267" s="94">
        <f t="shared" si="342"/>
        <v>2662.1274919234102</v>
      </c>
      <c r="BX267" s="99">
        <f>IF(ISNA(VLOOKUP($A267,'[2]1516 Exp_Rev Access'!$F$7:$GB$306,59,FALSE)),"",VLOOKUP($A267,'[2]1516 Exp_Rev Access'!$F$7:$GB$306,59,FALSE))</f>
        <v>0</v>
      </c>
      <c r="BY267" s="99">
        <f>IF(ISNA(VLOOKUP($A267,'[2]1516 Exp_Rev Access'!$F$7:$GB$306,60,FALSE)),"",VLOOKUP($A267,'[2]1516 Exp_Rev Access'!$F$7:$GB$306,60,FALSE))</f>
        <v>0</v>
      </c>
      <c r="BZ267" s="99">
        <f>IF(ISNA(VLOOKUP($A267,'[2]1516 Exp_Rev Access'!$F$7:$GB$306,61,FALSE)),"",VLOOKUP($A267,'[2]1516 Exp_Rev Access'!$F$7:$GB$306,61,FALSE))</f>
        <v>0</v>
      </c>
      <c r="CA267" s="99">
        <f>IF(ISNA(VLOOKUP($A267,'[2]1516 Exp_Rev Access'!$F$7:$GB$306,62,FALSE)),"",VLOOKUP($A267,'[2]1516 Exp_Rev Access'!$F$7:$GB$306,62,FALSE))</f>
        <v>0</v>
      </c>
      <c r="CB267" s="99">
        <f>IF(ISNA(VLOOKUP($A267,'[2]1516 Exp_Rev Access'!$F$7:$GB$306,63,FALSE)),"",VLOOKUP($A267,'[2]1516 Exp_Rev Access'!$F$7:$GB$306,63,FALSE))</f>
        <v>62732.97</v>
      </c>
      <c r="CC267" s="99">
        <f>IF(ISNA(VLOOKUP($A267,'[2]1516 Exp_Rev Access'!$F$7:$GB$306,64,FALSE)),"",VLOOKUP($A267,'[2]1516 Exp_Rev Access'!$F$7:$GB$306,64,FALSE))</f>
        <v>0</v>
      </c>
      <c r="CD267" s="101">
        <f t="shared" si="343"/>
        <v>62732.97</v>
      </c>
      <c r="CE267" s="72">
        <f t="shared" si="344"/>
        <v>1.419816665873164E-2</v>
      </c>
      <c r="CF267" s="103">
        <f t="shared" si="345"/>
        <v>247.15534630840753</v>
      </c>
      <c r="CG267" s="99">
        <f>IF(ISNA(VLOOKUP($A267,'[2]1516 Exp_Rev Access'!$F$7:$GB$306,65,FALSE)),"",VLOOKUP($A267,'[2]1516 Exp_Rev Access'!$F$7:$GB$306,65,FALSE))</f>
        <v>0</v>
      </c>
      <c r="CH267" s="99">
        <f>IF(ISNA(VLOOKUP($A267,'[2]1516 Exp_Rev Access'!$F$7:$GB$306,66,FALSE)),"",VLOOKUP($A267,'[2]1516 Exp_Rev Access'!$F$7:$GB$306,66,FALSE))</f>
        <v>0</v>
      </c>
      <c r="CI267" s="99">
        <f>IF(ISNA(VLOOKUP($A267,'[2]1516 Exp_Rev Access'!$F$7:$GB$306,67,FALSE)),"",VLOOKUP($A267,'[2]1516 Exp_Rev Access'!$F$7:$GB$306,67,FALSE))</f>
        <v>0</v>
      </c>
      <c r="CJ267" s="99">
        <f>IF(ISNA(VLOOKUP($A267,'[2]1516 Exp_Rev Access'!$F$7:$GB$306,68,FALSE)),"",VLOOKUP($A267,'[2]1516 Exp_Rev Access'!$F$7:$GB$306,68,FALSE))</f>
        <v>0</v>
      </c>
      <c r="CK267" s="99">
        <f>IF(ISNA(VLOOKUP($A267,'[2]1516 Exp_Rev Access'!$F$7:$GB$306,69,FALSE)),"",VLOOKUP($A267,'[2]1516 Exp_Rev Access'!$F$7:$GB$306,69,FALSE))</f>
        <v>0</v>
      </c>
      <c r="CL267" s="99">
        <f>IF(ISNA(VLOOKUP($A267,'[2]1516 Exp_Rev Access'!$F$7:$GB$306,70,FALSE)),"",VLOOKUP($A267,'[2]1516 Exp_Rev Access'!$F$7:$GB$306,70,FALSE))</f>
        <v>0</v>
      </c>
      <c r="CM267" s="99">
        <f>IF(ISNA(VLOOKUP($A267,'[2]1516 Exp_Rev Access'!$F$7:$GB$306,71,FALSE)),"",VLOOKUP($A267,'[2]1516 Exp_Rev Access'!$F$7:$GB$306,71,FALSE))</f>
        <v>0</v>
      </c>
      <c r="CN267" s="99">
        <f>IF(ISNA(VLOOKUP($A267,'[2]1516 Exp_Rev Access'!$F$7:$GB$306,72,FALSE)),"",VLOOKUP($A267,'[2]1516 Exp_Rev Access'!$F$7:$GB$306,72,FALSE))</f>
        <v>0</v>
      </c>
      <c r="CO267" s="99">
        <f>IF(ISNA(VLOOKUP($A267,'[2]1516 Exp_Rev Access'!$F$7:$GB$306,73,FALSE)),"",VLOOKUP($A267,'[2]1516 Exp_Rev Access'!$F$7:$GB$306,73,FALSE))</f>
        <v>0</v>
      </c>
      <c r="CP267" s="99">
        <f>IF(ISNA(VLOOKUP($A267,'[2]1516 Exp_Rev Access'!$F$7:$GB$306,74,FALSE)),"",VLOOKUP($A267,'[2]1516 Exp_Rev Access'!$F$7:$GB$306,74,FALSE))</f>
        <v>72060.22</v>
      </c>
      <c r="CQ267" s="99">
        <f>IF(ISNA(VLOOKUP($A267,'[2]1516 Exp_Rev Access'!$F$7:$GB$306,75,FALSE)),"",VLOOKUP($A267,'[2]1516 Exp_Rev Access'!$F$7:$GB$306,75,FALSE))</f>
        <v>0</v>
      </c>
      <c r="CR267" s="99">
        <f>IF(ISNA(VLOOKUP($A267,'[2]1516 Exp_Rev Access'!$F$7:$GB$306,76,FALSE)),"",VLOOKUP($A267,'[2]1516 Exp_Rev Access'!$F$7:$GB$306,76,FALSE))</f>
        <v>860.54</v>
      </c>
      <c r="CS267" s="99">
        <f>IF(ISNA(VLOOKUP($A267,'[2]1516 Exp_Rev Access'!$F$7:$GB$306,77,FALSE)),"",VLOOKUP($A267,'[2]1516 Exp_Rev Access'!$F$7:$GB$306,77,FALSE))</f>
        <v>0</v>
      </c>
      <c r="CT267" s="99">
        <f>IF(ISNA(VLOOKUP($A267,'[2]1516 Exp_Rev Access'!$F$7:$GB$306,78,FALSE)),"",VLOOKUP($A267,'[2]1516 Exp_Rev Access'!$F$7:$GB$306,78,FALSE))</f>
        <v>111287.8</v>
      </c>
      <c r="CU267" s="99">
        <f>IF(ISNA(VLOOKUP($A267,'[2]1516 Exp_Rev Access'!$F$7:$GB$306,79,FALSE)),"",VLOOKUP($A267,'[2]1516 Exp_Rev Access'!$F$7:$GB$306,79,FALSE))</f>
        <v>32960.94</v>
      </c>
      <c r="CV267" s="99">
        <f>IF(ISNA(VLOOKUP($A267,'[2]1516 Exp_Rev Access'!$F$7:$GB$306,80,FALSE)),"",VLOOKUP($A267,'[2]1516 Exp_Rev Access'!$F$7:$GB$306,80,FALSE))</f>
        <v>0</v>
      </c>
      <c r="CW267" s="99">
        <f>IF(ISNA(VLOOKUP($A267,'[2]1516 Exp_Rev Access'!$F$7:$GB$306,81,FALSE)),"",VLOOKUP($A267,'[2]1516 Exp_Rev Access'!$F$7:$GB$306,81,FALSE))</f>
        <v>0</v>
      </c>
      <c r="CX267" s="99">
        <f>IF(ISNA(VLOOKUP($A267,'[2]1516 Exp_Rev Access'!$F$7:$GB$306,82,FALSE)),"",VLOOKUP($A267,'[2]1516 Exp_Rev Access'!$F$7:$GB$306,82,FALSE))</f>
        <v>0</v>
      </c>
      <c r="CY267" s="99">
        <f>IF(ISNA(VLOOKUP($A267,'[2]1516 Exp_Rev Access'!$F$7:$GB$306,83,FALSE)),"",VLOOKUP($A267,'[2]1516 Exp_Rev Access'!$F$7:$GB$306,83,FALSE))</f>
        <v>0</v>
      </c>
      <c r="CZ267" s="99">
        <f>IF(ISNA(VLOOKUP($A267,'[2]1516 Exp_Rev Access'!$F$7:$GB$306,84,FALSE)),"",VLOOKUP($A267,'[2]1516 Exp_Rev Access'!$F$7:$GB$306,84,FALSE))</f>
        <v>0</v>
      </c>
      <c r="DA267" s="99">
        <f>IF(ISNA(VLOOKUP($A267,'[2]1516 Exp_Rev Access'!$F$7:$GB$306,85,FALSE)),"",VLOOKUP($A267,'[2]1516 Exp_Rev Access'!$F$7:$GB$306,85,FALSE))</f>
        <v>0</v>
      </c>
      <c r="DB267" s="99">
        <f>IF(ISNA(VLOOKUP($A267,'[2]1516 Exp_Rev Access'!$F$7:$GB$306,86,FALSE)),"",VLOOKUP($A267,'[2]1516 Exp_Rev Access'!$F$7:$GB$306,86,FALSE))</f>
        <v>0</v>
      </c>
      <c r="DC267" s="99">
        <f>IF(ISNA(VLOOKUP($A267,'[2]1516 Exp_Rev Access'!$F$7:$GB$306,87,FALSE)),"",VLOOKUP($A267,'[2]1516 Exp_Rev Access'!$F$7:$GB$306,87,FALSE))</f>
        <v>0</v>
      </c>
      <c r="DD267" s="99">
        <f>IF(ISNA(VLOOKUP($A267,'[2]1516 Exp_Rev Access'!$F$7:$GB$306,88,FALSE)),"",VLOOKUP($A267,'[2]1516 Exp_Rev Access'!$F$7:$GB$306,88,FALSE))</f>
        <v>0</v>
      </c>
      <c r="DE267" s="99">
        <f>IF(ISNA(VLOOKUP($A267,'[2]1516 Exp_Rev Access'!$F$7:$GB$306,89,FALSE)),"",VLOOKUP($A267,'[2]1516 Exp_Rev Access'!$F$7:$GB$306,89,FALSE))</f>
        <v>0</v>
      </c>
      <c r="DF267" s="99">
        <f>IF(ISNA(VLOOKUP($A267,'[2]1516 Exp_Rev Access'!$F$7:$GB$306,90,FALSE)),"",VLOOKUP($A267,'[2]1516 Exp_Rev Access'!$F$7:$GB$306,90,FALSE))</f>
        <v>0</v>
      </c>
      <c r="DG267" s="99">
        <f>IF(ISNA(VLOOKUP($A267,'[2]1516 Exp_Rev Access'!$F$7:$GB$306,91,FALSE)),"",VLOOKUP($A267,'[2]1516 Exp_Rev Access'!$F$7:$GB$306,91,FALSE))</f>
        <v>0</v>
      </c>
      <c r="DH267" s="99">
        <f>IF(ISNA(VLOOKUP($A267,'[2]1516 Exp_Rev Access'!$F$7:$GB$306,92,FALSE)),"",VLOOKUP($A267,'[2]1516 Exp_Rev Access'!$F$7:$GB$306,92,FALSE))</f>
        <v>68664.7</v>
      </c>
      <c r="DI267" s="99">
        <f>IF(ISNA(VLOOKUP($A267,'[2]1516 Exp_Rev Access'!$F$7:$GB$306,93,FALSE)),"",VLOOKUP($A267,'[2]1516 Exp_Rev Access'!$F$7:$GB$306,93,FALSE))</f>
        <v>0</v>
      </c>
      <c r="DJ267" s="99">
        <f>IF(ISNA(VLOOKUP($A267,'[2]1516 Exp_Rev Access'!$F$7:$GB$306,94,FALSE)),"",VLOOKUP($A267,'[2]1516 Exp_Rev Access'!$F$7:$GB$306,94,FALSE))</f>
        <v>0</v>
      </c>
      <c r="DK267" s="99">
        <f>IF(ISNA(VLOOKUP($A267,'[2]1516 Exp_Rev Access'!$F$7:$GB$306,95,FALSE)),"",VLOOKUP($A267,'[2]1516 Exp_Rev Access'!$F$7:$GB$306,95,FALSE))</f>
        <v>0</v>
      </c>
      <c r="DL267" s="99">
        <f>IF(ISNA(VLOOKUP($A267,'[2]1516 Exp_Rev Access'!$F$7:$GB$306,96,FALSE)),"",VLOOKUP($A267,'[2]1516 Exp_Rev Access'!$F$7:$GB$306,96,FALSE))</f>
        <v>0</v>
      </c>
      <c r="DM267" s="99">
        <f>IF(ISNA(VLOOKUP($A267,'[2]1516 Exp_Rev Access'!$F$7:$GB$306,97,FALSE)),"",VLOOKUP($A267,'[2]1516 Exp_Rev Access'!$F$7:$GB$306,97,FALSE))</f>
        <v>0</v>
      </c>
      <c r="DN267" s="99">
        <f>IF(ISNA(VLOOKUP($A267,'[2]1516 Exp_Rev Access'!$F$7:$GB$306,98,FALSE)),"",VLOOKUP($A267,'[2]1516 Exp_Rev Access'!$F$7:$GB$306,98,FALSE))</f>
        <v>0</v>
      </c>
      <c r="DO267" s="99">
        <f>IF(ISNA(VLOOKUP($A267,'[2]1516 Exp_Rev Access'!$F$7:$GB$306,99,FALSE)),"",VLOOKUP($A267,'[2]1516 Exp_Rev Access'!$F$7:$GB$306,99,FALSE))</f>
        <v>0</v>
      </c>
      <c r="DP267" s="99">
        <f>IF(ISNA(VLOOKUP($A267,'[2]1516 Exp_Rev Access'!$F$7:$GB$306,100,FALSE)),"",VLOOKUP($A267,'[2]1516 Exp_Rev Access'!$F$7:$GB$306,100,FALSE))</f>
        <v>0</v>
      </c>
      <c r="DQ267" s="99">
        <f>IF(ISNA(VLOOKUP($A267,'[2]1516 Exp_Rev Access'!$F$7:$GB$306,101,FALSE)),"",VLOOKUP($A267,'[2]1516 Exp_Rev Access'!$F$7:$GB$306,101,FALSE))</f>
        <v>0</v>
      </c>
      <c r="DR267" s="99">
        <f>IF(ISNA(VLOOKUP($A267,'[2]1516 Exp_Rev Access'!$F$7:$GB$306,102,FALSE)),"",VLOOKUP($A267,'[2]1516 Exp_Rev Access'!$F$7:$GB$306,102,FALSE))</f>
        <v>0</v>
      </c>
      <c r="DS267" s="99">
        <f>IF(ISNA(VLOOKUP($A267,'[2]1516 Exp_Rev Access'!$F$7:$GB$306,103,FALSE)),"",VLOOKUP($A267,'[2]1516 Exp_Rev Access'!$F$7:$GB$306,103,FALSE))</f>
        <v>0</v>
      </c>
      <c r="DT267" s="99">
        <f>IF(ISNA(VLOOKUP($A267,'[2]1516 Exp_Rev Access'!$F$7:$GB$306,104,FALSE)),"",VLOOKUP($A267,'[2]1516 Exp_Rev Access'!$F$7:$GB$306,104,FALSE))</f>
        <v>0</v>
      </c>
      <c r="DU267" s="99">
        <f>IF(ISNA(VLOOKUP($A267,'[2]1516 Exp_Rev Access'!$F$7:$GB$306,105,FALSE)),"",VLOOKUP($A267,'[2]1516 Exp_Rev Access'!$F$7:$GB$306,105,FALSE))</f>
        <v>0</v>
      </c>
      <c r="DV267" s="99">
        <f>IF(ISNA(VLOOKUP($A267,'[2]1516 Exp_Rev Access'!$F$7:$GB$306,106,FALSE)),"",VLOOKUP($A267,'[2]1516 Exp_Rev Access'!$F$7:$GB$306,106,FALSE))</f>
        <v>0</v>
      </c>
      <c r="DW267" s="99">
        <f>IF(ISNA(VLOOKUP($A267,'[2]1516 Exp_Rev Access'!$F$7:$GB$306,107,FALSE)),"",VLOOKUP($A267,'[2]1516 Exp_Rev Access'!$F$7:$GB$306,107,FALSE))</f>
        <v>0</v>
      </c>
      <c r="DX267" s="99">
        <f>IF(ISNA(VLOOKUP($A267,'[2]1516 Exp_Rev Access'!$F$7:$GB$306,108,FALSE)),"",VLOOKUP($A267,'[2]1516 Exp_Rev Access'!$F$7:$GB$306,108,FALSE))</f>
        <v>0</v>
      </c>
      <c r="DY267" s="99">
        <f>IF(ISNA(VLOOKUP($A267,'[2]1516 Exp_Rev Access'!$F$7:$GB$306,109,FALSE)),"",VLOOKUP($A267,'[2]1516 Exp_Rev Access'!$F$7:$GB$306,109,FALSE))</f>
        <v>0</v>
      </c>
      <c r="DZ267" s="99">
        <f>IF(ISNA(VLOOKUP($A267,'[2]1516 Exp_Rev Access'!$F$7:$GB$306,110,FALSE)),"",VLOOKUP($A267,'[2]1516 Exp_Rev Access'!$F$7:$GB$306,110,FALSE))</f>
        <v>0</v>
      </c>
      <c r="EA267" s="99">
        <f>IF(ISNA(VLOOKUP($A267,'[2]1516 Exp_Rev Access'!$F$7:$GB$306,111,FALSE)),"",VLOOKUP($A267,'[2]1516 Exp_Rev Access'!$F$7:$GB$306,111,FALSE))</f>
        <v>0</v>
      </c>
      <c r="EB267" s="99">
        <f>IF(ISNA(VLOOKUP($A267,'[2]1516 Exp_Rev Access'!$F$7:$GB$306,112,FALSE)),"",VLOOKUP($A267,'[2]1516 Exp_Rev Access'!$F$7:$GB$306,112,FALSE))</f>
        <v>0</v>
      </c>
      <c r="EC267" s="99">
        <f>IF(ISNA(VLOOKUP($A267,'[2]1516 Exp_Rev Access'!$F$7:$GB$306,113,FALSE)),"",VLOOKUP($A267,'[2]1516 Exp_Rev Access'!$F$7:$GB$306,113,FALSE))</f>
        <v>0</v>
      </c>
      <c r="ED267" s="99">
        <f>IF(ISNA(VLOOKUP($A267,'[2]1516 Exp_Rev Access'!$F$7:$GB$306,114,FALSE)),"",VLOOKUP($A267,'[2]1516 Exp_Rev Access'!$F$7:$GB$306,114,FALSE))</f>
        <v>0</v>
      </c>
      <c r="EE267" s="99">
        <f>IF(ISNA(VLOOKUP($A267,'[2]1516 Exp_Rev Access'!$F$7:$GB$306,115,FALSE)),"",VLOOKUP($A267,'[2]1516 Exp_Rev Access'!$F$7:$GB$306,115,FALSE))</f>
        <v>0</v>
      </c>
      <c r="EF267" s="99">
        <f>IF(ISNA(VLOOKUP($A267,'[2]1516 Exp_Rev Access'!$F$7:$GB$306,116,FALSE)),"",VLOOKUP($A267,'[2]1516 Exp_Rev Access'!$F$7:$GB$306,116,FALSE))</f>
        <v>0</v>
      </c>
      <c r="EG267" s="99">
        <f>IF(ISNA(VLOOKUP($A267,'[2]1516 Exp_Rev Access'!$F$7:$GB$306,117,FALSE)),"",VLOOKUP($A267,'[2]1516 Exp_Rev Access'!$F$7:$GB$306,117,FALSE))</f>
        <v>0</v>
      </c>
      <c r="EH267" s="99">
        <f>IF(ISNA(VLOOKUP($A267,'[2]1516 Exp_Rev Access'!$F$7:$GB$306,118,FALSE)),"",VLOOKUP($A267,'[2]1516 Exp_Rev Access'!$F$7:$GB$306,118,FALSE))</f>
        <v>0</v>
      </c>
      <c r="EI267" s="99">
        <f>IF(ISNA(VLOOKUP($A267,'[2]1516 Exp_Rev Access'!$F$7:$GB$306,119,FALSE)),"",VLOOKUP($A267,'[2]1516 Exp_Rev Access'!$F$7:$GB$306,119,FALSE))</f>
        <v>0</v>
      </c>
      <c r="EJ267" s="99">
        <f>IF(ISNA(VLOOKUP($A267,'[2]1516 Exp_Rev Access'!$F$7:$GB$306,120,FALSE)),"",VLOOKUP($A267,'[2]1516 Exp_Rev Access'!$F$7:$GB$306,120,FALSE))</f>
        <v>0</v>
      </c>
      <c r="EK267" s="99">
        <f>IF(ISNA(VLOOKUP($A267,'[2]1516 Exp_Rev Access'!$F$7:$GB$306,121,FALSE)),"",VLOOKUP($A267,'[2]1516 Exp_Rev Access'!$F$7:$GB$306,121,FALSE))</f>
        <v>0</v>
      </c>
      <c r="EL267" s="99">
        <f>IF(ISNA(VLOOKUP($A267,'[2]1516 Exp_Rev Access'!$F$7:$GB$306,122,FALSE)),"",VLOOKUP($A267,'[2]1516 Exp_Rev Access'!$F$7:$GB$306,122,FALSE))</f>
        <v>0</v>
      </c>
      <c r="EM267" s="99">
        <f>IF(ISNA(VLOOKUP($A267,'[2]1516 Exp_Rev Access'!$F$7:$GB$306,123,FALSE)),"",VLOOKUP($A267,'[2]1516 Exp_Rev Access'!$F$7:$GB$306,123,FALSE))</f>
        <v>24921.29</v>
      </c>
      <c r="EN267" s="99">
        <f>IF(ISNA(VLOOKUP($A267,'[2]1516 Exp_Rev Access'!$F$7:$GB$306,124,FALSE)),"",VLOOKUP($A267,'[2]1516 Exp_Rev Access'!$F$7:$GB$306,124,FALSE))</f>
        <v>0</v>
      </c>
      <c r="EO267" s="99">
        <f>IF(ISNA(VLOOKUP($A267,'[2]1516 Exp_Rev Access'!$F$7:$GB$306,125,FALSE)),"",VLOOKUP($A267,'[2]1516 Exp_Rev Access'!$F$7:$GB$306,125,FALSE))</f>
        <v>0</v>
      </c>
      <c r="EP267" s="99">
        <f>IF(ISNA(VLOOKUP($A267,'[2]1516 Exp_Rev Access'!$F$7:$GB$306,126,FALSE)),"",VLOOKUP($A267,'[2]1516 Exp_Rev Access'!$F$7:$GB$306,126,FALSE))</f>
        <v>0</v>
      </c>
      <c r="EQ267" s="99">
        <f>IF(ISNA(VLOOKUP($A267,'[2]1516 Exp_Rev Access'!$F$7:$GB$306,127,FALSE)),"",VLOOKUP($A267,'[2]1516 Exp_Rev Access'!$F$7:$GB$306,127,FALSE))</f>
        <v>0</v>
      </c>
      <c r="ER267" s="99">
        <f>IF(ISNA(VLOOKUP($A267,'[2]1516 Exp_Rev Access'!$F$7:$GB$306,128,FALSE)),"",VLOOKUP($A267,'[2]1516 Exp_Rev Access'!$F$7:$GB$306,128,FALSE))</f>
        <v>0</v>
      </c>
      <c r="ES267" s="99">
        <f>IF(ISNA(VLOOKUP($A267,'[2]1516 Exp_Rev Access'!$F$7:$GB$306,129,FALSE)),"",VLOOKUP($A267,'[2]1516 Exp_Rev Access'!$F$7:$GB$306,129,FALSE))</f>
        <v>0</v>
      </c>
      <c r="ET267" s="99">
        <f>IF(ISNA(VLOOKUP($A267,'[2]1516 Exp_Rev Access'!$F$7:$GB$306,130,FALSE)),"",VLOOKUP($A267,'[2]1516 Exp_Rev Access'!$F$7:$GB$306,130,FALSE))</f>
        <v>0</v>
      </c>
      <c r="EU267" s="99">
        <f>IF(ISNA(VLOOKUP($A267,'[2]1516 Exp_Rev Access'!$F$7:$GB$306,131,FALSE)),"",VLOOKUP($A267,'[2]1516 Exp_Rev Access'!$F$7:$GB$306,131,FALSE))</f>
        <v>0</v>
      </c>
      <c r="EV267" s="99">
        <f>IF(ISNA(VLOOKUP($A267,'[2]1516 Exp_Rev Access'!$F$7:$GB$306,132,FALSE)),"",VLOOKUP($A267,'[2]1516 Exp_Rev Access'!$F$7:$GB$306,132,FALSE))</f>
        <v>0</v>
      </c>
      <c r="EW267" s="99">
        <f>IF(ISNA(VLOOKUP($A267,'[2]1516 Exp_Rev Access'!$F$7:$GB$306,133,FALSE)),"",VLOOKUP($A267,'[2]1516 Exp_Rev Access'!$F$7:$GB$306,133,FALSE))</f>
        <v>0</v>
      </c>
      <c r="EX267" s="99">
        <f>IF(ISNA(VLOOKUP($A267,'[2]1516 Exp_Rev Access'!$F$7:$GB$306,134,FALSE)),"",VLOOKUP($A267,'[2]1516 Exp_Rev Access'!$F$7:$GB$306,134,FALSE))</f>
        <v>0</v>
      </c>
      <c r="EY267" s="99">
        <f>IF(ISNA(VLOOKUP($A267,'[2]1516 Exp_Rev Access'!$F$7:$GB$306,135,FALSE)),"",VLOOKUP($A267,'[2]1516 Exp_Rev Access'!$F$7:$GB$306,135,FALSE))</f>
        <v>0</v>
      </c>
      <c r="EZ267" s="99">
        <f>IF(ISNA(VLOOKUP($A267,'[2]1516 Exp_Rev Access'!$F$7:$GB$306,136,FALSE)),"",VLOOKUP($A267,'[2]1516 Exp_Rev Access'!$F$7:$GB$306,136,FALSE))</f>
        <v>0</v>
      </c>
      <c r="FA267" s="99">
        <f>IF(ISNA(VLOOKUP($A267,'[2]1516 Exp_Rev Access'!$F$7:$GB$306,137,FALSE)),"",VLOOKUP($A267,'[2]1516 Exp_Rev Access'!$F$7:$GB$306,137,FALSE))</f>
        <v>0</v>
      </c>
      <c r="FB267" s="99">
        <f>IF(ISNA(VLOOKUP($A267,'[2]1516 Exp_Rev Access'!$F$7:$GB$306,138,FALSE)),"",VLOOKUP($A267,'[2]1516 Exp_Rev Access'!$F$7:$GB$306,138,FALSE))</f>
        <v>77082.16</v>
      </c>
      <c r="FC267" s="99">
        <f>IF(ISNA(VLOOKUP($A267,'[2]1516 Exp_Rev Access'!$F$7:$GB$306,139,FALSE)),"",VLOOKUP($A267,'[2]1516 Exp_Rev Access'!$F$7:$GB$306,139,FALSE))</f>
        <v>0</v>
      </c>
      <c r="FD267" s="99">
        <f>IF(ISNA(VLOOKUP($A267,'[2]1516 Exp_Rev Access'!$F$7:$FS$306,140,FALSE)),"",VLOOKUP($A267,'[2]1516 Exp_Rev Access'!$F$7:$FS$306,140,FALSE))</f>
        <v>0</v>
      </c>
      <c r="FE267" s="99">
        <f>IF(ISNA(VLOOKUP($A267,'[2]1516 Exp_Rev Access'!$F$7:$FS$306,141,FALSE)),"",VLOOKUP($A267,'[2]1516 Exp_Rev Access'!$F$7:$FS$306,141,FALSE))</f>
        <v>0</v>
      </c>
      <c r="FF267" s="99">
        <f>IF(ISNA(VLOOKUP($A267,'[2]1516 Exp_Rev Access'!$F$7:$FS$306,142,FALSE)),"",VLOOKUP($A267,'[2]1516 Exp_Rev Access'!$F$7:$FS$306,142,FALSE))</f>
        <v>0</v>
      </c>
      <c r="FG267" s="99">
        <f>IF(ISNA(VLOOKUP($A267,'[2]1516 Exp_Rev Access'!$F$7:$FS$306,143,FALSE)),"",VLOOKUP($A267,'[2]1516 Exp_Rev Access'!$F$7:$FS$306,143,FALSE))</f>
        <v>0</v>
      </c>
      <c r="FH267" s="99">
        <f>IF(ISNA(VLOOKUP($A267,'[2]1516 Exp_Rev Access'!$F$7:$FS$306,144,FALSE)),"",VLOOKUP($A267,'[2]1516 Exp_Rev Access'!$F$7:$FS$306,144,FALSE))</f>
        <v>0</v>
      </c>
      <c r="FI267" s="99">
        <f>IF(ISNA(VLOOKUP($A267,'[2]1516 Exp_Rev Access'!$F$7:$FS$306,145,FALSE)),"",VLOOKUP($A267,'[2]1516 Exp_Rev Access'!$F$7:$FS$306,145,FALSE))</f>
        <v>0</v>
      </c>
      <c r="FJ267" s="99">
        <f>IF(ISNA(VLOOKUP($A267,'[2]1516 Exp_Rev Access'!$F$7:$FS$306,146,FALSE)),"",VLOOKUP($A267,'[2]1516 Exp_Rev Access'!$F$7:$FS$306,146,FALSE))</f>
        <v>0</v>
      </c>
      <c r="FK267" s="99">
        <f>IF(ISNA(VLOOKUP($A267,'[2]1516 Exp_Rev Access'!$F$7:$FS$306,147,FALSE)),"",VLOOKUP($A267,'[2]1516 Exp_Rev Access'!$F$7:$FS$306,147,FALSE))</f>
        <v>0</v>
      </c>
      <c r="FL267" s="99">
        <f>IF(ISNA(VLOOKUP($A267,'[2]1516 Exp_Rev Access'!$F$7:$FS$306,148,FALSE)),"",VLOOKUP($A267,'[2]1516 Exp_Rev Access'!$F$7:$FS$306,148,FALSE))</f>
        <v>0</v>
      </c>
      <c r="FM267" s="99">
        <f>IF(ISNA(VLOOKUP($A267,'[2]1516 Exp_Rev Access'!$F$7:$FS$306,149,FALSE)),"",VLOOKUP($A267,'[2]1516 Exp_Rev Access'!$F$7:$FS$306,149,FALSE))</f>
        <v>0</v>
      </c>
      <c r="FN267" s="99">
        <f>IF(ISNA(VLOOKUP($A267,'[2]1516 Exp_Rev Access'!$F$7:$FS$306,150,FALSE)),"",VLOOKUP($A267,'[2]1516 Exp_Rev Access'!$F$7:$FS$306,150,FALSE))</f>
        <v>0</v>
      </c>
      <c r="FO267" s="99">
        <f>IF(ISNA(VLOOKUP($A267,'[2]1516 Exp_Rev Access'!$F$7:$FS$306,151,FALSE)),"",VLOOKUP($A267,'[2]1516 Exp_Rev Access'!$F$7:$FS$306,151,FALSE))</f>
        <v>0</v>
      </c>
      <c r="FP267" s="99">
        <f>IF(ISNA(VLOOKUP($A267,'[2]1516 Exp_Rev Access'!$F$7:$FS$306,152,FALSE)),"",VLOOKUP($A267,'[2]1516 Exp_Rev Access'!$F$7:$FS$306,152,FALSE))</f>
        <v>0</v>
      </c>
      <c r="FQ267" s="99">
        <f>IF(ISNA(VLOOKUP($A267,'[2]1516 Exp_Rev Access'!$F$7:$FS$306,153,FALSE)),"",VLOOKUP($A267,'[2]1516 Exp_Rev Access'!$F$7:$FS$306,153,FALSE))</f>
        <v>5694.87</v>
      </c>
      <c r="FR267" s="101">
        <f t="shared" si="346"/>
        <v>393532.52</v>
      </c>
      <c r="FS267" s="72">
        <f t="shared" si="347"/>
        <v>8.9067045679339638E-2</v>
      </c>
      <c r="FT267" s="94">
        <f t="shared" si="348"/>
        <v>1550.439366480183</v>
      </c>
      <c r="FU267" s="99">
        <f>IF(ISNA(VLOOKUP($A267,'[2]1516 Exp_Rev Access'!$F$7:$GB$306,154,FALSE)),"",VLOOKUP($A267,'[2]1516 Exp_Rev Access'!$F$7:$GB$306,154,FALSE))</f>
        <v>0</v>
      </c>
      <c r="FV267" s="99">
        <f>IF(ISNA(VLOOKUP($A267,'[2]1516 Exp_Rev Access'!$F$7:$GB$306,155,FALSE)),"",VLOOKUP($A267,'[2]1516 Exp_Rev Access'!$F$7:$GB$306,155,FALSE))</f>
        <v>0</v>
      </c>
      <c r="FW267" s="99">
        <f>IF(ISNA(VLOOKUP($A267,'[2]1516 Exp_Rev Access'!$F$7:$GB$306,156,FALSE)),"",VLOOKUP($A267,'[2]1516 Exp_Rev Access'!$F$7:$GB$306,156,FALSE))</f>
        <v>0</v>
      </c>
      <c r="FX267" s="99">
        <f>IF(ISNA(VLOOKUP($A267,'[2]1516 Exp_Rev Access'!$F$7:$GB$306,157,FALSE)),"",VLOOKUP($A267,'[2]1516 Exp_Rev Access'!$F$7:$GB$306,157,FALSE))</f>
        <v>0</v>
      </c>
      <c r="FY267" s="99">
        <f>IF(ISNA(VLOOKUP($A267,'[2]1516 Exp_Rev Access'!$F$7:$GB$306,158,FALSE)),"",VLOOKUP($A267,'[2]1516 Exp_Rev Access'!$F$7:$GB$306,158,FALSE))</f>
        <v>0</v>
      </c>
      <c r="FZ267" s="99">
        <f>IF(ISNA(VLOOKUP($A267,'[2]1516 Exp_Rev Access'!$F$7:$GB$306,159,FALSE)),"",VLOOKUP($A267,'[2]1516 Exp_Rev Access'!$F$7:$GB$306,159,FALSE))</f>
        <v>0</v>
      </c>
      <c r="GA267" s="99">
        <f>IF(ISNA(VLOOKUP($A267,'[2]1516 Exp_Rev Access'!$F$7:$GB$306,160,FALSE)),"",VLOOKUP($A267,'[2]1516 Exp_Rev Access'!$F$7:$GB$306,160,FALSE))</f>
        <v>0</v>
      </c>
      <c r="GB267" s="99">
        <f>IF(ISNA(VLOOKUP($A267,'[2]1516 Exp_Rev Access'!$F$7:$GB$306,161,FALSE)),"",VLOOKUP($A267,'[2]1516 Exp_Rev Access'!$F$7:$GB$306,161,FALSE))</f>
        <v>0</v>
      </c>
      <c r="GC267" s="99">
        <f>IF(ISNA(VLOOKUP($A267,'[2]1516 Exp_Rev Access'!$F$7:$GB$306,162,FALSE)),"",VLOOKUP($A267,'[2]1516 Exp_Rev Access'!$F$7:$GB$306,162,FALSE))</f>
        <v>0</v>
      </c>
      <c r="GD267" s="99">
        <f>IF(ISNA(VLOOKUP($A267,'[2]1516 Exp_Rev Access'!$F$7:$GB$306,163,FALSE)),"",VLOOKUP($A267,'[2]1516 Exp_Rev Access'!$F$7:$GB$306,163,FALSE))</f>
        <v>0</v>
      </c>
      <c r="GE267" s="99">
        <f>IF(ISNA(VLOOKUP($A267,'[2]1516 Exp_Rev Access'!$F$7:$GB$306,164,FALSE)),"",VLOOKUP($A267,'[2]1516 Exp_Rev Access'!$F$7:$GB$306,164,FALSE))</f>
        <v>0</v>
      </c>
      <c r="GF267" s="99">
        <f>IF(ISNA(VLOOKUP($A267,'[2]1516 Exp_Rev Access'!$F$7:$GB$306,165,FALSE)),"",VLOOKUP($A267,'[2]1516 Exp_Rev Access'!$F$7:$GB$306,165,FALSE))</f>
        <v>0</v>
      </c>
      <c r="GG267" s="99">
        <f>IF(ISNA(VLOOKUP($A267,'[2]1516 Exp_Rev Access'!$F$7:$GB$306,166,FALSE)),"",VLOOKUP($A267,'[2]1516 Exp_Rev Access'!$F$7:$GB$306,166,FALSE))</f>
        <v>0</v>
      </c>
      <c r="GH267" s="99">
        <f>IF(ISNA(VLOOKUP($A267,'[2]1516 Exp_Rev Access'!$F$7:$GB$306,167,FALSE)),"",VLOOKUP($A267,'[2]1516 Exp_Rev Access'!$F$7:$GB$306,167,FALSE))</f>
        <v>0</v>
      </c>
      <c r="GI267" s="99">
        <f>IF(ISNA(VLOOKUP($A267,'[2]1516 Exp_Rev Access'!$F$7:$GB$306,168,FALSE)),"",VLOOKUP($A267,'[2]1516 Exp_Rev Access'!$F$7:$GB$306,168,FALSE))</f>
        <v>0</v>
      </c>
      <c r="GJ267" s="99">
        <f>IF(ISNA(VLOOKUP($A267,'[2]1516 Exp_Rev Access'!$F$7:$GB$306,169,FALSE)),"",VLOOKUP($A267,'[2]1516 Exp_Rev Access'!$F$7:$GB$306,169,FALSE))</f>
        <v>33000</v>
      </c>
      <c r="GK267" s="99">
        <f>IF(ISNA(VLOOKUP($A267,'[2]1516 Exp_Rev Access'!$F$7:$GB$306,170,FALSE)),"",VLOOKUP($A267,'[2]1516 Exp_Rev Access'!$F$7:$GB$306,170,FALSE))</f>
        <v>0</v>
      </c>
      <c r="GL267" s="99">
        <f>IF(ISNA(VLOOKUP($A267,'[2]1516 Exp_Rev Access'!$F$7:$GB$306,171,FALSE)),"",VLOOKUP($A267,'[2]1516 Exp_Rev Access'!$F$7:$GB$306,171,FALSE))</f>
        <v>0</v>
      </c>
      <c r="GM267" s="99">
        <f>IF(ISNA(VLOOKUP($A267,'[2]1516 Exp_Rev Access'!$F$7:$GB$306,172,FALSE)),"",VLOOKUP($A267,'[2]1516 Exp_Rev Access'!$F$7:$GB$306,172,FALSE))</f>
        <v>0</v>
      </c>
      <c r="GN267" s="99">
        <f>IF(ISNA(VLOOKUP($A267,'[2]1516 Exp_Rev Access'!$F$7:$GB$306,173,FALSE)),"",VLOOKUP($A267,'[2]1516 Exp_Rev Access'!$F$7:$GB$306,173,FALSE))</f>
        <v>0</v>
      </c>
      <c r="GO267" s="99">
        <f>IF(ISNA(VLOOKUP($A267,'[2]1516 Exp_Rev Access'!$F$7:$GB$306,174,FALSE)),"",VLOOKUP($A267,'[2]1516 Exp_Rev Access'!$F$7:$GB$306,174,FALSE))</f>
        <v>0</v>
      </c>
      <c r="GP267" s="99">
        <f>IF(ISNA(VLOOKUP($A267,'[2]1516 Exp_Rev Access'!$F$7:$GB$306,175,FALSE)),"",VLOOKUP($A267,'[2]1516 Exp_Rev Access'!$F$7:$GB$306,175,FALSE))</f>
        <v>0</v>
      </c>
      <c r="GQ267" s="99">
        <f>IF(ISNA(VLOOKUP($A267,'[2]1516 Exp_Rev Access'!$F$7:$GB$306,176,FALSE)),"",VLOOKUP($A267,'[2]1516 Exp_Rev Access'!$F$7:$GB$306,176,FALSE))</f>
        <v>0</v>
      </c>
      <c r="GR267" s="99">
        <f>IF(ISNA(VLOOKUP($A267,'[2]1516 Exp_Rev Access'!$F$7:$GB$306,177,FALSE)),"",VLOOKUP($A267,'[2]1516 Exp_Rev Access'!$F$7:$GB$306,177,FALSE))</f>
        <v>0</v>
      </c>
      <c r="GS267" s="99">
        <f>IF(ISNA(VLOOKUP($A267,'[2]1516 Exp_Rev Access'!$F$7:$GB$306,178,FALSE)),"",VLOOKUP($A267,'[2]1516 Exp_Rev Access'!$F$7:$GB$306,178,FALSE))</f>
        <v>0</v>
      </c>
      <c r="GT267" s="101">
        <f t="shared" si="349"/>
        <v>33000</v>
      </c>
      <c r="GU267" s="72">
        <f t="shared" si="350"/>
        <v>7.4687919245357602E-3</v>
      </c>
      <c r="GV267" s="84">
        <f t="shared" si="351"/>
        <v>130.01339531951777</v>
      </c>
    </row>
    <row r="268" spans="1:206" customFormat="1" ht="12" customHeight="1" x14ac:dyDescent="0.2">
      <c r="A268" s="96" t="s">
        <v>632</v>
      </c>
      <c r="B268" s="69" t="s">
        <v>633</v>
      </c>
      <c r="C268" s="80">
        <f>IF(ISNA(VLOOKUP($A268,'[2]1516 enrollment_Rev_Exp by size'!$A$6:$G$320,3,FALSE)),"",VLOOKUP($A268,'[2]1516 enrollment_Rev_Exp by size'!$A$6:$G$320,3,FALSE))</f>
        <v>215.86999999999998</v>
      </c>
      <c r="D268" s="97">
        <v>3414200.74</v>
      </c>
      <c r="E268" s="80">
        <f t="shared" si="329"/>
        <v>3414200.7399999998</v>
      </c>
      <c r="F268" s="80">
        <f t="shared" si="330"/>
        <v>0</v>
      </c>
      <c r="G268" s="98">
        <f>IF(ISNA(VLOOKUP($A268,'[2]1516 Exp_Rev Access'!$F$7:$FS$306,2,FALSE)),"",VLOOKUP($A268,'[2]1516 Exp_Rev Access'!$F$7:$FS$306,2,FALSE))</f>
        <v>312130.51</v>
      </c>
      <c r="H268" s="98">
        <f>IF(ISNA(VLOOKUP($A268,'[2]1516 Exp_Rev Access'!$F$7:$FS$306,3,FALSE)),"",VLOOKUP($A268,'[2]1516 Exp_Rev Access'!$F$7:$FS$306,3,FALSE))</f>
        <v>0</v>
      </c>
      <c r="I268" s="98">
        <f>IF(ISNA(VLOOKUP($A268,'[2]1516 Exp_Rev Access'!$F$7:$FS$306,4,FALSE)),"",VLOOKUP($A268,'[2]1516 Exp_Rev Access'!$F$7:$FS$306,4,FALSE))</f>
        <v>0</v>
      </c>
      <c r="J268" s="98">
        <f>IF(ISNA(VLOOKUP($A268,'[2]1516 Exp_Rev Access'!$F$7:$FS$306,5,FALSE)),"",VLOOKUP($A268,'[2]1516 Exp_Rev Access'!$F$7:$FS$306,5,FALSE))</f>
        <v>27252.959999999999</v>
      </c>
      <c r="K268" s="98">
        <f>IF(ISNA(VLOOKUP($A268,'[2]1516 Exp_Rev Access'!$F$7:$FS$306,6,FALSE)),"",VLOOKUP($A268,'[2]1516 Exp_Rev Access'!$F$7:$FS$306,6,FALSE))</f>
        <v>0</v>
      </c>
      <c r="L268" s="98">
        <f>IF(ISNA(VLOOKUP($A268,'[2]1516 Exp_Rev Access'!$F$7:$FS$306,7,FALSE)),"",VLOOKUP($A268,'[2]1516 Exp_Rev Access'!$F$7:$FS$306,7,FALSE))</f>
        <v>0</v>
      </c>
      <c r="M268" s="90">
        <f t="shared" si="331"/>
        <v>339383.47000000003</v>
      </c>
      <c r="N268" s="72">
        <f t="shared" si="332"/>
        <v>9.9403490258747937E-2</v>
      </c>
      <c r="O268" s="73">
        <f t="shared" si="333"/>
        <v>1572.1659795247142</v>
      </c>
      <c r="P268" s="99">
        <f>IF(ISNA(VLOOKUP($A268,'[2]1516 Exp_Rev Access'!$F$7:$FS$306,8,FALSE)),"",VLOOKUP($A268,'[2]1516 Exp_Rev Access'!$F$7:$FS$306,8,FALSE))</f>
        <v>21</v>
      </c>
      <c r="Q268" s="99">
        <f>IF(ISNA(VLOOKUP($A268,'[2]1516 Exp_Rev Access'!$F$7:$FS$306,9,FALSE)),"",VLOOKUP($A268,'[2]1516 Exp_Rev Access'!$F$7:$FS$306,9,FALSE))</f>
        <v>0</v>
      </c>
      <c r="R268" s="99">
        <f>IF(ISNA(VLOOKUP($A268,'[2]1516 Exp_Rev Access'!$F$7:$FS$306,10,FALSE)),"",VLOOKUP($A268,'[2]1516 Exp_Rev Access'!$F$7:$FS$306,10,FALSE))</f>
        <v>0</v>
      </c>
      <c r="S268" s="99">
        <f>IF(ISNA(VLOOKUP($A268,'[2]1516 Exp_Rev Access'!$F$7:$FS$306,11,FALSE)),"",VLOOKUP($A268,'[2]1516 Exp_Rev Access'!$F$7:$FS$306,11,FALSE))</f>
        <v>0</v>
      </c>
      <c r="T268" s="99">
        <f>IF(ISNA(VLOOKUP($A268,'[2]1516 Exp_Rev Access'!$F$7:$FS$306,12,FALSE)),"",VLOOKUP($A268,'[2]1516 Exp_Rev Access'!$F$7:$FS$306,12,FALSE))</f>
        <v>0</v>
      </c>
      <c r="U268" s="99">
        <f>IF(ISNA(VLOOKUP($A268,'[2]1516 Exp_Rev Access'!$F$7:$FS$306,13,FALSE)),"",VLOOKUP($A268,'[2]1516 Exp_Rev Access'!$F$7:$FS$306,13,FALSE))</f>
        <v>0</v>
      </c>
      <c r="V268" s="99">
        <f>IF(ISNA(VLOOKUP($A268,'[2]1516 Exp_Rev Access'!$F$7:$FS$306,14,FALSE)),"",VLOOKUP($A268,'[2]1516 Exp_Rev Access'!$F$7:$FS$306,14,FALSE))</f>
        <v>0</v>
      </c>
      <c r="W268" s="99">
        <f>IF(ISNA(VLOOKUP($A268,'[2]1516 Exp_Rev Access'!$F$7:$FS$306,15,FALSE)),"",VLOOKUP($A268,'[2]1516 Exp_Rev Access'!$F$7:$FS$306,15,FALSE))</f>
        <v>0</v>
      </c>
      <c r="X268" s="99">
        <f>IF(ISNA(VLOOKUP($A268,'[2]1516 Exp_Rev Access'!$F$7:$FS$306,16,FALSE)),"",VLOOKUP($A268,'[2]1516 Exp_Rev Access'!$F$7:$FS$306,16,FALSE))</f>
        <v>4906.0600000000004</v>
      </c>
      <c r="Y268" s="99">
        <f>IF(ISNA(VLOOKUP($A268,'[2]1516 Exp_Rev Access'!$F$7:$FS$306,17,FALSE)),"",VLOOKUP($A268,'[2]1516 Exp_Rev Access'!$F$7:$FS$306,17,FALSE))</f>
        <v>0</v>
      </c>
      <c r="Z268" s="99">
        <f>IF(ISNA(VLOOKUP($A268,'[2]1516 Exp_Rev Access'!$F$7:$FS$306,18,FALSE)),"",VLOOKUP($A268,'[2]1516 Exp_Rev Access'!$F$7:$FS$306,18,FALSE))</f>
        <v>0</v>
      </c>
      <c r="AA268" s="99">
        <f>IF(ISNA(VLOOKUP($A268,'[2]1516 Exp_Rev Access'!$F$7:$FS$306,19,FALSE)),"",VLOOKUP($A268,'[2]1516 Exp_Rev Access'!$F$7:$FS$306,19,FALSE))</f>
        <v>0</v>
      </c>
      <c r="AB268" s="99">
        <f>IF(ISNA(VLOOKUP($A268,'[2]1516 Exp_Rev Access'!$F$7:$FS$306,20,FALSE)),"",VLOOKUP($A268,'[2]1516 Exp_Rev Access'!$F$7:$FS$306,20,FALSE))</f>
        <v>0</v>
      </c>
      <c r="AC268" s="99">
        <f>IF(ISNA(VLOOKUP($A268,'[2]1516 Exp_Rev Access'!$F$7:$FS$306,21,FALSE)),"",VLOOKUP($A268,'[2]1516 Exp_Rev Access'!$F$7:$FS$306,21,FALSE))</f>
        <v>15538.65</v>
      </c>
      <c r="AD268" s="99">
        <f>IF(ISNA(VLOOKUP($A268,'[2]1516 Exp_Rev Access'!$F$7:$FS$306,22,FALSE)),"",VLOOKUP($A268,'[2]1516 Exp_Rev Access'!$F$7:$FS$306,22,FALSE))</f>
        <v>535.82000000000005</v>
      </c>
      <c r="AE268" s="99">
        <f>IF(ISNA(VLOOKUP($A268,'[2]1516 Exp_Rev Access'!$F$7:$FS$306,23,FALSE)),"",VLOOKUP($A268,'[2]1516 Exp_Rev Access'!$F$7:$FS$306,23,FALSE))</f>
        <v>0</v>
      </c>
      <c r="AF268" s="99">
        <f>IF(ISNA(VLOOKUP($A268,'[2]1516 Exp_Rev Access'!$F$7:$FS$306,24,FALSE)),"",VLOOKUP($A268,'[2]1516 Exp_Rev Access'!$F$7:$FS$306,24,FALSE))</f>
        <v>3577.12</v>
      </c>
      <c r="AG268" s="99">
        <f>IF(ISNA(VLOOKUP($A268,'[2]1516 Exp_Rev Access'!$F$7:$FS$306,25,FALSE)),"",VLOOKUP($A268,'[2]1516 Exp_Rev Access'!$F$7:$FS$306,25,FALSE))</f>
        <v>269.88</v>
      </c>
      <c r="AH268" s="98">
        <f>IF(ISNA(VLOOKUP($A268,'[2]1516 Exp_Rev Access'!$F$7:$FS$306,26,FALSE)),"",VLOOKUP($A268,'[2]1516 Exp_Rev Access'!$F$7:$FS$306,26,FALSE))</f>
        <v>0</v>
      </c>
      <c r="AI268" s="98">
        <f>IF(ISNA(VLOOKUP($A268,'[2]1516 Exp_Rev Access'!$F$7:$FS$306,27,FALSE)),"",VLOOKUP($A268,'[2]1516 Exp_Rev Access'!$F$7:$FS$306,27,FALSE))</f>
        <v>182.06</v>
      </c>
      <c r="AJ268" s="98">
        <f>IF(ISNA(VLOOKUP($A268,'[2]1516 Exp_Rev Access'!$F$7:$FS$306,28,FALSE)),"",VLOOKUP($A268,'[2]1516 Exp_Rev Access'!$F$7:$FS$306,28,FALSE))</f>
        <v>255</v>
      </c>
      <c r="AK268" s="98">
        <f>IF(ISNA(VLOOKUP($A268,'[2]1516 Exp_Rev Access'!$F$7:$FS$306,29,FALSE)),"",VLOOKUP($A268,'[2]1516 Exp_Rev Access'!$F$7:$FS$306,29,FALSE))</f>
        <v>28253.56</v>
      </c>
      <c r="AL268" s="100">
        <f t="shared" si="334"/>
        <v>53539.15</v>
      </c>
      <c r="AM268" s="72">
        <f t="shared" si="335"/>
        <v>1.568131286855734E-2</v>
      </c>
      <c r="AN268" s="94">
        <f t="shared" si="336"/>
        <v>248.01570389586328</v>
      </c>
      <c r="AO268" s="99">
        <f>IF(ISNA(VLOOKUP($A268,'[2]1516 Exp_Rev Access'!$F$7:$GB$306,30,FALSE)),"",VLOOKUP($A268,'[2]1516 Exp_Rev Access'!$F$7:$FS$306,30,FALSE))</f>
        <v>1986009.44</v>
      </c>
      <c r="AP268" s="99">
        <f>IF(ISNA(VLOOKUP($A268,'[2]1516 Exp_Rev Access'!$F$7:$GB$306,31,FALSE)),"",VLOOKUP($A268,'[2]1516 Exp_Rev Access'!$F$7:$FS$306,31,FALSE))</f>
        <v>21354.76</v>
      </c>
      <c r="AQ268" s="99">
        <f>IF(ISNA(VLOOKUP($A268,'[2]1516 Exp_Rev Access'!$F$7:$GB$306,32,FALSE)),"",VLOOKUP($A268,'[2]1516 Exp_Rev Access'!$F$7:$FS$306,32,FALSE))</f>
        <v>174427.08</v>
      </c>
      <c r="AR268" s="99">
        <f>IF(ISNA(VLOOKUP($A268,'[2]1516 Exp_Rev Access'!$F$7:$GB$306,33,FALSE)),"",VLOOKUP($A268,'[2]1516 Exp_Rev Access'!$F$7:$FS$306,33,FALSE))</f>
        <v>0</v>
      </c>
      <c r="AS268" s="99">
        <f>IF(ISNA(VLOOKUP($A268,'[2]1516 Exp_Rev Access'!$F$7:$GB$306,34,FALSE)),"",VLOOKUP($A268,'[2]1516 Exp_Rev Access'!$F$7:$FS$306,34,FALSE))</f>
        <v>0</v>
      </c>
      <c r="AT268" s="101">
        <f t="shared" si="337"/>
        <v>2181791.2799999998</v>
      </c>
      <c r="AU268" s="72">
        <f t="shared" si="338"/>
        <v>0.63903427072656527</v>
      </c>
      <c r="AV268" s="94">
        <f t="shared" si="339"/>
        <v>10106.968453235744</v>
      </c>
      <c r="AW268" s="99">
        <f>IF(ISNA(VLOOKUP($A268,'[2]1516 Exp_Rev Access'!$F$7:$GB$306,35,FALSE)),"",VLOOKUP($A268,'[2]1516 Exp_Rev Access'!$F$7:$GB$306,35,FALSE))</f>
        <v>30306</v>
      </c>
      <c r="AX268" s="99">
        <f>IF(ISNA(VLOOKUP($A268,'[2]1516 Exp_Rev Access'!$F$7:$GB$306,36,FALSE)),"",VLOOKUP($A268,'[2]1516 Exp_Rev Access'!$F$7:$GB$306,36,FALSE))</f>
        <v>143524.06</v>
      </c>
      <c r="AY268" s="99">
        <f>IF(ISNA(VLOOKUP($A268,'[2]1516 Exp_Rev Access'!$F$7:$GB$306,37,FALSE)),"",VLOOKUP($A268,'[2]1516 Exp_Rev Access'!$F$7:$GB$306,37,FALSE))</f>
        <v>0</v>
      </c>
      <c r="AZ268" s="99">
        <f>IF(ISNA(VLOOKUP($A268,'[2]1516 Exp_Rev Access'!$F$7:$GB$306,38,FALSE)),"",VLOOKUP($A268,'[2]1516 Exp_Rev Access'!$F$7:$GB$306,38,FALSE))</f>
        <v>0</v>
      </c>
      <c r="BA268" s="99">
        <f>IF(ISNA(VLOOKUP($A268,'[2]1516 Exp_Rev Access'!$F$7:$GB$306,39,FALSE)),"",VLOOKUP($A268,'[2]1516 Exp_Rev Access'!$F$7:$GB$306,39,FALSE))</f>
        <v>0</v>
      </c>
      <c r="BB268" s="99">
        <f>IF(ISNA(VLOOKUP($A268,'[2]1516 Exp_Rev Access'!$F$7:$GB$306,40,FALSE)),"",VLOOKUP($A268,'[2]1516 Exp_Rev Access'!$F$7:$GB$306,40,FALSE))</f>
        <v>78825.45</v>
      </c>
      <c r="BC268" s="99">
        <f>IF(ISNA(VLOOKUP($A268,'[2]1516 Exp_Rev Access'!$F$7:$GB$306,41,FALSE)),"",VLOOKUP($A268,'[2]1516 Exp_Rev Access'!$F$7:$GB$306,41,FALSE))</f>
        <v>0</v>
      </c>
      <c r="BD268" s="99">
        <f>IF(ISNA(VLOOKUP($A268,'[2]1516 Exp_Rev Access'!$F$7:$GB$306,42,FALSE)),"",VLOOKUP($A268,'[2]1516 Exp_Rev Access'!$F$7:$GB$306,42,FALSE))</f>
        <v>46284.37</v>
      </c>
      <c r="BE268" s="99">
        <f>IF(ISNA(VLOOKUP($A268,'[2]1516 Exp_Rev Access'!$F$7:$GB$306,43,FALSE)),"",VLOOKUP($A268,'[2]1516 Exp_Rev Access'!$F$7:$GB$306,43,FALSE))</f>
        <v>0</v>
      </c>
      <c r="BF268" s="99">
        <f>IF(ISNA(VLOOKUP($A268,'[2]1516 Exp_Rev Access'!$F$7:$GB$306,44,FALSE)),"",VLOOKUP($A268,'[2]1516 Exp_Rev Access'!$F$7:$GB$306,44,FALSE))</f>
        <v>0</v>
      </c>
      <c r="BG268" s="99">
        <f>IF(ISNA(VLOOKUP($A268,'[2]1516 Exp_Rev Access'!$F$7:$GB$306,45,FALSE)),"",VLOOKUP($A268,'[2]1516 Exp_Rev Access'!$F$7:$GB$306,45,FALSE))</f>
        <v>781.12</v>
      </c>
      <c r="BH268" s="99">
        <f>IF(ISNA(VLOOKUP($A268,'[2]1516 Exp_Rev Access'!$F$7:$GB$306,46,FALSE)),"",VLOOKUP($A268,'[2]1516 Exp_Rev Access'!$F$7:$GB$306,46,FALSE))</f>
        <v>0</v>
      </c>
      <c r="BI268" s="99">
        <f>IF(ISNA(VLOOKUP($A268,'[2]1516 Exp_Rev Access'!$F$7:$GB$306,47,FALSE)),"",VLOOKUP($A268,'[2]1516 Exp_Rev Access'!$F$7:$GB$306,47,FALSE))</f>
        <v>11384.13</v>
      </c>
      <c r="BJ268" s="99">
        <f>IF(ISNA(VLOOKUP($A268,'[2]1516 Exp_Rev Access'!$F$7:$GB$306,48,FALSE)),"",VLOOKUP($A268,'[2]1516 Exp_Rev Access'!$F$7:$GB$306,48,FALSE))</f>
        <v>202788.09</v>
      </c>
      <c r="BK268" s="99">
        <f>IF(ISNA(VLOOKUP($A268,'[2]1516 Exp_Rev Access'!$F$7:$GB$306,49,FALSE)),"",VLOOKUP($A268,'[2]1516 Exp_Rev Access'!$F$7:$GB$306,49,FALSE))</f>
        <v>43961.22</v>
      </c>
      <c r="BL268" s="99">
        <f>IF(ISNA(VLOOKUP($A268,'[2]1516 Exp_Rev Access'!$F$7:$GB$306,50,FALSE)),"",VLOOKUP($A268,'[2]1516 Exp_Rev Access'!$F$7:$GB$306,50,FALSE))</f>
        <v>0</v>
      </c>
      <c r="BM268" s="99">
        <f>IF(ISNA(VLOOKUP($A268,'[2]1516 Exp_Rev Access'!$F$7:$GB$306,51,FALSE)),"",VLOOKUP($A268,'[2]1516 Exp_Rev Access'!$F$7:$GB$306,51,FALSE))</f>
        <v>0</v>
      </c>
      <c r="BN268" s="99">
        <f>IF(ISNA(VLOOKUP($A268,'[2]1516 Exp_Rev Access'!$F$7:$GB$306,52,FALSE)),"",VLOOKUP($A268,'[2]1516 Exp_Rev Access'!$F$7:$GB$306,52,FALSE))</f>
        <v>0</v>
      </c>
      <c r="BO268" s="99">
        <f>IF(ISNA(VLOOKUP($A268,'[2]1516 Exp_Rev Access'!$F$7:$GB$306,53,FALSE)),"",VLOOKUP($A268,'[2]1516 Exp_Rev Access'!$F$7:$GB$306,53,FALSE))</f>
        <v>0</v>
      </c>
      <c r="BP268" s="99">
        <f>IF(ISNA(VLOOKUP($A268,'[2]1516 Exp_Rev Access'!$F$7:$GB$306,54,FALSE)),"",VLOOKUP($A268,'[2]1516 Exp_Rev Access'!$F$7:$GB$306,54,FALSE))</f>
        <v>0</v>
      </c>
      <c r="BQ268" s="99">
        <f>IF(ISNA(VLOOKUP($A268,'[2]1516 Exp_Rev Access'!$F$7:$GB$306,55,FALSE)),"",VLOOKUP($A268,'[2]1516 Exp_Rev Access'!$F$7:$GB$306,55,FALSE))</f>
        <v>0</v>
      </c>
      <c r="BR268" s="99">
        <f>IF(ISNA(VLOOKUP($A268,'[2]1516 Exp_Rev Access'!$F$7:$GB$306,56,FALSE)),"",VLOOKUP($A268,'[2]1516 Exp_Rev Access'!$F$7:$GB$306,56,FALSE))</f>
        <v>0</v>
      </c>
      <c r="BS268" s="99">
        <f>IF(ISNA(VLOOKUP($A268,'[2]1516 Exp_Rev Access'!$F$7:$GB$306,57,FALSE)),"",VLOOKUP($A268,'[2]1516 Exp_Rev Access'!$F$7:$GB$306,57,FALSE))</f>
        <v>0</v>
      </c>
      <c r="BT268" s="99">
        <f>IF(ISNA(VLOOKUP($A268,'[2]1516 Exp_Rev Access'!$F$7:$GB$306,58,FALSE)),"",VLOOKUP($A268,'[2]1516 Exp_Rev Access'!$F$7:$GB$306,58,FALSE))</f>
        <v>0</v>
      </c>
      <c r="BU268" s="102">
        <f t="shared" si="340"/>
        <v>557854.43999999994</v>
      </c>
      <c r="BV268" s="72">
        <f t="shared" si="341"/>
        <v>0.16339239619519264</v>
      </c>
      <c r="BW268" s="94">
        <f t="shared" si="342"/>
        <v>2584.214758882661</v>
      </c>
      <c r="BX268" s="99">
        <f>IF(ISNA(VLOOKUP($A268,'[2]1516 Exp_Rev Access'!$F$7:$GB$306,59,FALSE)),"",VLOOKUP($A268,'[2]1516 Exp_Rev Access'!$F$7:$GB$306,59,FALSE))</f>
        <v>0</v>
      </c>
      <c r="BY268" s="99">
        <f>IF(ISNA(VLOOKUP($A268,'[2]1516 Exp_Rev Access'!$F$7:$GB$306,60,FALSE)),"",VLOOKUP($A268,'[2]1516 Exp_Rev Access'!$F$7:$GB$306,60,FALSE))</f>
        <v>0</v>
      </c>
      <c r="BZ268" s="99">
        <f>IF(ISNA(VLOOKUP($A268,'[2]1516 Exp_Rev Access'!$F$7:$GB$306,61,FALSE)),"",VLOOKUP($A268,'[2]1516 Exp_Rev Access'!$F$7:$GB$306,61,FALSE))</f>
        <v>0</v>
      </c>
      <c r="CA268" s="99">
        <f>IF(ISNA(VLOOKUP($A268,'[2]1516 Exp_Rev Access'!$F$7:$GB$306,62,FALSE)),"",VLOOKUP($A268,'[2]1516 Exp_Rev Access'!$F$7:$GB$306,62,FALSE))</f>
        <v>0</v>
      </c>
      <c r="CB268" s="99">
        <f>IF(ISNA(VLOOKUP($A268,'[2]1516 Exp_Rev Access'!$F$7:$GB$306,63,FALSE)),"",VLOOKUP($A268,'[2]1516 Exp_Rev Access'!$F$7:$GB$306,63,FALSE))</f>
        <v>5650.41</v>
      </c>
      <c r="CC268" s="99">
        <f>IF(ISNA(VLOOKUP($A268,'[2]1516 Exp_Rev Access'!$F$7:$GB$306,64,FALSE)),"",VLOOKUP($A268,'[2]1516 Exp_Rev Access'!$F$7:$GB$306,64,FALSE))</f>
        <v>0</v>
      </c>
      <c r="CD268" s="101">
        <f t="shared" si="343"/>
        <v>5650.41</v>
      </c>
      <c r="CE268" s="72">
        <f t="shared" si="344"/>
        <v>1.6549729879093164E-3</v>
      </c>
      <c r="CF268" s="103">
        <f t="shared" si="345"/>
        <v>26.175059063325151</v>
      </c>
      <c r="CG268" s="99">
        <f>IF(ISNA(VLOOKUP($A268,'[2]1516 Exp_Rev Access'!$F$7:$GB$306,65,FALSE)),"",VLOOKUP($A268,'[2]1516 Exp_Rev Access'!$F$7:$GB$306,65,FALSE))</f>
        <v>0</v>
      </c>
      <c r="CH268" s="99">
        <f>IF(ISNA(VLOOKUP($A268,'[2]1516 Exp_Rev Access'!$F$7:$GB$306,66,FALSE)),"",VLOOKUP($A268,'[2]1516 Exp_Rev Access'!$F$7:$GB$306,66,FALSE))</f>
        <v>0</v>
      </c>
      <c r="CI268" s="99">
        <f>IF(ISNA(VLOOKUP($A268,'[2]1516 Exp_Rev Access'!$F$7:$GB$306,67,FALSE)),"",VLOOKUP($A268,'[2]1516 Exp_Rev Access'!$F$7:$GB$306,67,FALSE))</f>
        <v>0</v>
      </c>
      <c r="CJ268" s="99">
        <f>IF(ISNA(VLOOKUP($A268,'[2]1516 Exp_Rev Access'!$F$7:$GB$306,68,FALSE)),"",VLOOKUP($A268,'[2]1516 Exp_Rev Access'!$F$7:$GB$306,68,FALSE))</f>
        <v>0</v>
      </c>
      <c r="CK268" s="99">
        <f>IF(ISNA(VLOOKUP($A268,'[2]1516 Exp_Rev Access'!$F$7:$GB$306,69,FALSE)),"",VLOOKUP($A268,'[2]1516 Exp_Rev Access'!$F$7:$GB$306,69,FALSE))</f>
        <v>0</v>
      </c>
      <c r="CL268" s="99">
        <f>IF(ISNA(VLOOKUP($A268,'[2]1516 Exp_Rev Access'!$F$7:$GB$306,70,FALSE)),"",VLOOKUP($A268,'[2]1516 Exp_Rev Access'!$F$7:$GB$306,70,FALSE))</f>
        <v>0</v>
      </c>
      <c r="CM268" s="99">
        <f>IF(ISNA(VLOOKUP($A268,'[2]1516 Exp_Rev Access'!$F$7:$GB$306,71,FALSE)),"",VLOOKUP($A268,'[2]1516 Exp_Rev Access'!$F$7:$GB$306,71,FALSE))</f>
        <v>0</v>
      </c>
      <c r="CN268" s="99">
        <f>IF(ISNA(VLOOKUP($A268,'[2]1516 Exp_Rev Access'!$F$7:$GB$306,72,FALSE)),"",VLOOKUP($A268,'[2]1516 Exp_Rev Access'!$F$7:$GB$306,72,FALSE))</f>
        <v>0</v>
      </c>
      <c r="CO268" s="99">
        <f>IF(ISNA(VLOOKUP($A268,'[2]1516 Exp_Rev Access'!$F$7:$GB$306,73,FALSE)),"",VLOOKUP($A268,'[2]1516 Exp_Rev Access'!$F$7:$GB$306,73,FALSE))</f>
        <v>0</v>
      </c>
      <c r="CP268" s="99">
        <f>IF(ISNA(VLOOKUP($A268,'[2]1516 Exp_Rev Access'!$F$7:$GB$306,74,FALSE)),"",VLOOKUP($A268,'[2]1516 Exp_Rev Access'!$F$7:$GB$306,74,FALSE))</f>
        <v>40926</v>
      </c>
      <c r="CQ268" s="99">
        <f>IF(ISNA(VLOOKUP($A268,'[2]1516 Exp_Rev Access'!$F$7:$GB$306,75,FALSE)),"",VLOOKUP($A268,'[2]1516 Exp_Rev Access'!$F$7:$GB$306,75,FALSE))</f>
        <v>0</v>
      </c>
      <c r="CR268" s="99">
        <f>IF(ISNA(VLOOKUP($A268,'[2]1516 Exp_Rev Access'!$F$7:$GB$306,76,FALSE)),"",VLOOKUP($A268,'[2]1516 Exp_Rev Access'!$F$7:$GB$306,76,FALSE))</f>
        <v>0</v>
      </c>
      <c r="CS268" s="99">
        <f>IF(ISNA(VLOOKUP($A268,'[2]1516 Exp_Rev Access'!$F$7:$GB$306,77,FALSE)),"",VLOOKUP($A268,'[2]1516 Exp_Rev Access'!$F$7:$GB$306,77,FALSE))</f>
        <v>0</v>
      </c>
      <c r="CT268" s="99">
        <f>IF(ISNA(VLOOKUP($A268,'[2]1516 Exp_Rev Access'!$F$7:$GB$306,78,FALSE)),"",VLOOKUP($A268,'[2]1516 Exp_Rev Access'!$F$7:$GB$306,78,FALSE))</f>
        <v>108950</v>
      </c>
      <c r="CU268" s="99">
        <f>IF(ISNA(VLOOKUP($A268,'[2]1516 Exp_Rev Access'!$F$7:$GB$306,79,FALSE)),"",VLOOKUP($A268,'[2]1516 Exp_Rev Access'!$F$7:$GB$306,79,FALSE))</f>
        <v>11883</v>
      </c>
      <c r="CV268" s="99">
        <f>IF(ISNA(VLOOKUP($A268,'[2]1516 Exp_Rev Access'!$F$7:$GB$306,80,FALSE)),"",VLOOKUP($A268,'[2]1516 Exp_Rev Access'!$F$7:$GB$306,80,FALSE))</f>
        <v>0</v>
      </c>
      <c r="CW268" s="99">
        <f>IF(ISNA(VLOOKUP($A268,'[2]1516 Exp_Rev Access'!$F$7:$GB$306,81,FALSE)),"",VLOOKUP($A268,'[2]1516 Exp_Rev Access'!$F$7:$GB$306,81,FALSE))</f>
        <v>0</v>
      </c>
      <c r="CX268" s="99">
        <f>IF(ISNA(VLOOKUP($A268,'[2]1516 Exp_Rev Access'!$F$7:$GB$306,82,FALSE)),"",VLOOKUP($A268,'[2]1516 Exp_Rev Access'!$F$7:$GB$306,82,FALSE))</f>
        <v>0</v>
      </c>
      <c r="CY268" s="99">
        <f>IF(ISNA(VLOOKUP($A268,'[2]1516 Exp_Rev Access'!$F$7:$GB$306,83,FALSE)),"",VLOOKUP($A268,'[2]1516 Exp_Rev Access'!$F$7:$GB$306,83,FALSE))</f>
        <v>0</v>
      </c>
      <c r="CZ268" s="99">
        <f>IF(ISNA(VLOOKUP($A268,'[2]1516 Exp_Rev Access'!$F$7:$GB$306,84,FALSE)),"",VLOOKUP($A268,'[2]1516 Exp_Rev Access'!$F$7:$GB$306,84,FALSE))</f>
        <v>0</v>
      </c>
      <c r="DA268" s="99">
        <f>IF(ISNA(VLOOKUP($A268,'[2]1516 Exp_Rev Access'!$F$7:$GB$306,85,FALSE)),"",VLOOKUP($A268,'[2]1516 Exp_Rev Access'!$F$7:$GB$306,85,FALSE))</f>
        <v>0</v>
      </c>
      <c r="DB268" s="99">
        <f>IF(ISNA(VLOOKUP($A268,'[2]1516 Exp_Rev Access'!$F$7:$GB$306,86,FALSE)),"",VLOOKUP($A268,'[2]1516 Exp_Rev Access'!$F$7:$GB$306,86,FALSE))</f>
        <v>0</v>
      </c>
      <c r="DC268" s="99">
        <f>IF(ISNA(VLOOKUP($A268,'[2]1516 Exp_Rev Access'!$F$7:$GB$306,87,FALSE)),"",VLOOKUP($A268,'[2]1516 Exp_Rev Access'!$F$7:$GB$306,87,FALSE))</f>
        <v>0</v>
      </c>
      <c r="DD268" s="99">
        <f>IF(ISNA(VLOOKUP($A268,'[2]1516 Exp_Rev Access'!$F$7:$GB$306,88,FALSE)),"",VLOOKUP($A268,'[2]1516 Exp_Rev Access'!$F$7:$GB$306,88,FALSE))</f>
        <v>0</v>
      </c>
      <c r="DE268" s="99">
        <f>IF(ISNA(VLOOKUP($A268,'[2]1516 Exp_Rev Access'!$F$7:$GB$306,89,FALSE)),"",VLOOKUP($A268,'[2]1516 Exp_Rev Access'!$F$7:$GB$306,89,FALSE))</f>
        <v>0</v>
      </c>
      <c r="DF268" s="99">
        <f>IF(ISNA(VLOOKUP($A268,'[2]1516 Exp_Rev Access'!$F$7:$GB$306,90,FALSE)),"",VLOOKUP($A268,'[2]1516 Exp_Rev Access'!$F$7:$GB$306,90,FALSE))</f>
        <v>0</v>
      </c>
      <c r="DG268" s="99">
        <f>IF(ISNA(VLOOKUP($A268,'[2]1516 Exp_Rev Access'!$F$7:$GB$306,91,FALSE)),"",VLOOKUP($A268,'[2]1516 Exp_Rev Access'!$F$7:$GB$306,91,FALSE))</f>
        <v>0</v>
      </c>
      <c r="DH268" s="99">
        <f>IF(ISNA(VLOOKUP($A268,'[2]1516 Exp_Rev Access'!$F$7:$GB$306,92,FALSE)),"",VLOOKUP($A268,'[2]1516 Exp_Rev Access'!$F$7:$GB$306,92,FALSE))</f>
        <v>82372.95</v>
      </c>
      <c r="DI268" s="99">
        <f>IF(ISNA(VLOOKUP($A268,'[2]1516 Exp_Rev Access'!$F$7:$GB$306,93,FALSE)),"",VLOOKUP($A268,'[2]1516 Exp_Rev Access'!$F$7:$GB$306,93,FALSE))</f>
        <v>0</v>
      </c>
      <c r="DJ268" s="99">
        <f>IF(ISNA(VLOOKUP($A268,'[2]1516 Exp_Rev Access'!$F$7:$GB$306,94,FALSE)),"",VLOOKUP($A268,'[2]1516 Exp_Rev Access'!$F$7:$GB$306,94,FALSE))</f>
        <v>0</v>
      </c>
      <c r="DK268" s="99">
        <f>IF(ISNA(VLOOKUP($A268,'[2]1516 Exp_Rev Access'!$F$7:$GB$306,95,FALSE)),"",VLOOKUP($A268,'[2]1516 Exp_Rev Access'!$F$7:$GB$306,95,FALSE))</f>
        <v>0</v>
      </c>
      <c r="DL268" s="99">
        <f>IF(ISNA(VLOOKUP($A268,'[2]1516 Exp_Rev Access'!$F$7:$GB$306,96,FALSE)),"",VLOOKUP($A268,'[2]1516 Exp_Rev Access'!$F$7:$GB$306,96,FALSE))</f>
        <v>0</v>
      </c>
      <c r="DM268" s="99">
        <f>IF(ISNA(VLOOKUP($A268,'[2]1516 Exp_Rev Access'!$F$7:$GB$306,97,FALSE)),"",VLOOKUP($A268,'[2]1516 Exp_Rev Access'!$F$7:$GB$306,97,FALSE))</f>
        <v>0</v>
      </c>
      <c r="DN268" s="99">
        <f>IF(ISNA(VLOOKUP($A268,'[2]1516 Exp_Rev Access'!$F$7:$GB$306,98,FALSE)),"",VLOOKUP($A268,'[2]1516 Exp_Rev Access'!$F$7:$GB$306,98,FALSE))</f>
        <v>0</v>
      </c>
      <c r="DO268" s="99">
        <f>IF(ISNA(VLOOKUP($A268,'[2]1516 Exp_Rev Access'!$F$7:$GB$306,99,FALSE)),"",VLOOKUP($A268,'[2]1516 Exp_Rev Access'!$F$7:$GB$306,99,FALSE))</f>
        <v>0</v>
      </c>
      <c r="DP268" s="99">
        <f>IF(ISNA(VLOOKUP($A268,'[2]1516 Exp_Rev Access'!$F$7:$GB$306,100,FALSE)),"",VLOOKUP($A268,'[2]1516 Exp_Rev Access'!$F$7:$GB$306,100,FALSE))</f>
        <v>0</v>
      </c>
      <c r="DQ268" s="99">
        <f>IF(ISNA(VLOOKUP($A268,'[2]1516 Exp_Rev Access'!$F$7:$GB$306,101,FALSE)),"",VLOOKUP($A268,'[2]1516 Exp_Rev Access'!$F$7:$GB$306,101,FALSE))</f>
        <v>0</v>
      </c>
      <c r="DR268" s="99">
        <f>IF(ISNA(VLOOKUP($A268,'[2]1516 Exp_Rev Access'!$F$7:$GB$306,102,FALSE)),"",VLOOKUP($A268,'[2]1516 Exp_Rev Access'!$F$7:$GB$306,102,FALSE))</f>
        <v>0</v>
      </c>
      <c r="DS268" s="99">
        <f>IF(ISNA(VLOOKUP($A268,'[2]1516 Exp_Rev Access'!$F$7:$GB$306,103,FALSE)),"",VLOOKUP($A268,'[2]1516 Exp_Rev Access'!$F$7:$GB$306,103,FALSE))</f>
        <v>0</v>
      </c>
      <c r="DT268" s="99">
        <f>IF(ISNA(VLOOKUP($A268,'[2]1516 Exp_Rev Access'!$F$7:$GB$306,104,FALSE)),"",VLOOKUP($A268,'[2]1516 Exp_Rev Access'!$F$7:$GB$306,104,FALSE))</f>
        <v>0</v>
      </c>
      <c r="DU268" s="99">
        <f>IF(ISNA(VLOOKUP($A268,'[2]1516 Exp_Rev Access'!$F$7:$GB$306,105,FALSE)),"",VLOOKUP($A268,'[2]1516 Exp_Rev Access'!$F$7:$GB$306,105,FALSE))</f>
        <v>0</v>
      </c>
      <c r="DV268" s="99">
        <f>IF(ISNA(VLOOKUP($A268,'[2]1516 Exp_Rev Access'!$F$7:$GB$306,106,FALSE)),"",VLOOKUP($A268,'[2]1516 Exp_Rev Access'!$F$7:$GB$306,106,FALSE))</f>
        <v>0</v>
      </c>
      <c r="DW268" s="99">
        <f>IF(ISNA(VLOOKUP($A268,'[2]1516 Exp_Rev Access'!$F$7:$GB$306,107,FALSE)),"",VLOOKUP($A268,'[2]1516 Exp_Rev Access'!$F$7:$GB$306,107,FALSE))</f>
        <v>0</v>
      </c>
      <c r="DX268" s="99">
        <f>IF(ISNA(VLOOKUP($A268,'[2]1516 Exp_Rev Access'!$F$7:$GB$306,108,FALSE)),"",VLOOKUP($A268,'[2]1516 Exp_Rev Access'!$F$7:$GB$306,108,FALSE))</f>
        <v>12000</v>
      </c>
      <c r="DY268" s="99">
        <f>IF(ISNA(VLOOKUP($A268,'[2]1516 Exp_Rev Access'!$F$7:$GB$306,109,FALSE)),"",VLOOKUP($A268,'[2]1516 Exp_Rev Access'!$F$7:$GB$306,109,FALSE))</f>
        <v>0</v>
      </c>
      <c r="DZ268" s="99">
        <f>IF(ISNA(VLOOKUP($A268,'[2]1516 Exp_Rev Access'!$F$7:$GB$306,110,FALSE)),"",VLOOKUP($A268,'[2]1516 Exp_Rev Access'!$F$7:$GB$306,110,FALSE))</f>
        <v>0</v>
      </c>
      <c r="EA268" s="99">
        <f>IF(ISNA(VLOOKUP($A268,'[2]1516 Exp_Rev Access'!$F$7:$GB$306,111,FALSE)),"",VLOOKUP($A268,'[2]1516 Exp_Rev Access'!$F$7:$GB$306,111,FALSE))</f>
        <v>0</v>
      </c>
      <c r="EB268" s="99">
        <f>IF(ISNA(VLOOKUP($A268,'[2]1516 Exp_Rev Access'!$F$7:$GB$306,112,FALSE)),"",VLOOKUP($A268,'[2]1516 Exp_Rev Access'!$F$7:$GB$306,112,FALSE))</f>
        <v>0</v>
      </c>
      <c r="EC268" s="99">
        <f>IF(ISNA(VLOOKUP($A268,'[2]1516 Exp_Rev Access'!$F$7:$GB$306,113,FALSE)),"",VLOOKUP($A268,'[2]1516 Exp_Rev Access'!$F$7:$GB$306,113,FALSE))</f>
        <v>0</v>
      </c>
      <c r="ED268" s="99">
        <f>IF(ISNA(VLOOKUP($A268,'[2]1516 Exp_Rev Access'!$F$7:$GB$306,114,FALSE)),"",VLOOKUP($A268,'[2]1516 Exp_Rev Access'!$F$7:$GB$306,114,FALSE))</f>
        <v>0</v>
      </c>
      <c r="EE268" s="99">
        <f>IF(ISNA(VLOOKUP($A268,'[2]1516 Exp_Rev Access'!$F$7:$GB$306,115,FALSE)),"",VLOOKUP($A268,'[2]1516 Exp_Rev Access'!$F$7:$GB$306,115,FALSE))</f>
        <v>0</v>
      </c>
      <c r="EF268" s="99">
        <f>IF(ISNA(VLOOKUP($A268,'[2]1516 Exp_Rev Access'!$F$7:$GB$306,116,FALSE)),"",VLOOKUP($A268,'[2]1516 Exp_Rev Access'!$F$7:$GB$306,116,FALSE))</f>
        <v>0</v>
      </c>
      <c r="EG268" s="99">
        <f>IF(ISNA(VLOOKUP($A268,'[2]1516 Exp_Rev Access'!$F$7:$GB$306,117,FALSE)),"",VLOOKUP($A268,'[2]1516 Exp_Rev Access'!$F$7:$GB$306,117,FALSE))</f>
        <v>0</v>
      </c>
      <c r="EH268" s="99">
        <f>IF(ISNA(VLOOKUP($A268,'[2]1516 Exp_Rev Access'!$F$7:$GB$306,118,FALSE)),"",VLOOKUP($A268,'[2]1516 Exp_Rev Access'!$F$7:$GB$306,118,FALSE))</f>
        <v>0</v>
      </c>
      <c r="EI268" s="99">
        <f>IF(ISNA(VLOOKUP($A268,'[2]1516 Exp_Rev Access'!$F$7:$GB$306,119,FALSE)),"",VLOOKUP($A268,'[2]1516 Exp_Rev Access'!$F$7:$GB$306,119,FALSE))</f>
        <v>0</v>
      </c>
      <c r="EJ268" s="99">
        <f>IF(ISNA(VLOOKUP($A268,'[2]1516 Exp_Rev Access'!$F$7:$GB$306,120,FALSE)),"",VLOOKUP($A268,'[2]1516 Exp_Rev Access'!$F$7:$GB$306,120,FALSE))</f>
        <v>0</v>
      </c>
      <c r="EK268" s="99">
        <f>IF(ISNA(VLOOKUP($A268,'[2]1516 Exp_Rev Access'!$F$7:$GB$306,121,FALSE)),"",VLOOKUP($A268,'[2]1516 Exp_Rev Access'!$F$7:$GB$306,121,FALSE))</f>
        <v>0</v>
      </c>
      <c r="EL268" s="99">
        <f>IF(ISNA(VLOOKUP($A268,'[2]1516 Exp_Rev Access'!$F$7:$GB$306,122,FALSE)),"",VLOOKUP($A268,'[2]1516 Exp_Rev Access'!$F$7:$GB$306,122,FALSE))</f>
        <v>0</v>
      </c>
      <c r="EM268" s="99">
        <f>IF(ISNA(VLOOKUP($A268,'[2]1516 Exp_Rev Access'!$F$7:$GB$306,123,FALSE)),"",VLOOKUP($A268,'[2]1516 Exp_Rev Access'!$F$7:$GB$306,123,FALSE))</f>
        <v>0</v>
      </c>
      <c r="EN268" s="99">
        <f>IF(ISNA(VLOOKUP($A268,'[2]1516 Exp_Rev Access'!$F$7:$GB$306,124,FALSE)),"",VLOOKUP($A268,'[2]1516 Exp_Rev Access'!$F$7:$GB$306,124,FALSE))</f>
        <v>0</v>
      </c>
      <c r="EO268" s="99">
        <f>IF(ISNA(VLOOKUP($A268,'[2]1516 Exp_Rev Access'!$F$7:$GB$306,125,FALSE)),"",VLOOKUP($A268,'[2]1516 Exp_Rev Access'!$F$7:$GB$306,125,FALSE))</f>
        <v>0</v>
      </c>
      <c r="EP268" s="99">
        <f>IF(ISNA(VLOOKUP($A268,'[2]1516 Exp_Rev Access'!$F$7:$GB$306,126,FALSE)),"",VLOOKUP($A268,'[2]1516 Exp_Rev Access'!$F$7:$GB$306,126,FALSE))</f>
        <v>0</v>
      </c>
      <c r="EQ268" s="99">
        <f>IF(ISNA(VLOOKUP($A268,'[2]1516 Exp_Rev Access'!$F$7:$GB$306,127,FALSE)),"",VLOOKUP($A268,'[2]1516 Exp_Rev Access'!$F$7:$GB$306,127,FALSE))</f>
        <v>0</v>
      </c>
      <c r="ER268" s="99">
        <f>IF(ISNA(VLOOKUP($A268,'[2]1516 Exp_Rev Access'!$F$7:$GB$306,128,FALSE)),"",VLOOKUP($A268,'[2]1516 Exp_Rev Access'!$F$7:$GB$306,128,FALSE))</f>
        <v>0</v>
      </c>
      <c r="ES268" s="99">
        <f>IF(ISNA(VLOOKUP($A268,'[2]1516 Exp_Rev Access'!$F$7:$GB$306,129,FALSE)),"",VLOOKUP($A268,'[2]1516 Exp_Rev Access'!$F$7:$GB$306,129,FALSE))</f>
        <v>0</v>
      </c>
      <c r="ET268" s="99">
        <f>IF(ISNA(VLOOKUP($A268,'[2]1516 Exp_Rev Access'!$F$7:$GB$306,130,FALSE)),"",VLOOKUP($A268,'[2]1516 Exp_Rev Access'!$F$7:$GB$306,130,FALSE))</f>
        <v>0</v>
      </c>
      <c r="EU268" s="99">
        <f>IF(ISNA(VLOOKUP($A268,'[2]1516 Exp_Rev Access'!$F$7:$GB$306,131,FALSE)),"",VLOOKUP($A268,'[2]1516 Exp_Rev Access'!$F$7:$GB$306,131,FALSE))</f>
        <v>0</v>
      </c>
      <c r="EV268" s="99">
        <f>IF(ISNA(VLOOKUP($A268,'[2]1516 Exp_Rev Access'!$F$7:$GB$306,132,FALSE)),"",VLOOKUP($A268,'[2]1516 Exp_Rev Access'!$F$7:$GB$306,132,FALSE))</f>
        <v>0</v>
      </c>
      <c r="EW268" s="99">
        <f>IF(ISNA(VLOOKUP($A268,'[2]1516 Exp_Rev Access'!$F$7:$GB$306,133,FALSE)),"",VLOOKUP($A268,'[2]1516 Exp_Rev Access'!$F$7:$GB$306,133,FALSE))</f>
        <v>0</v>
      </c>
      <c r="EX268" s="99">
        <f>IF(ISNA(VLOOKUP($A268,'[2]1516 Exp_Rev Access'!$F$7:$GB$306,134,FALSE)),"",VLOOKUP($A268,'[2]1516 Exp_Rev Access'!$F$7:$GB$306,134,FALSE))</f>
        <v>0</v>
      </c>
      <c r="EY268" s="99">
        <f>IF(ISNA(VLOOKUP($A268,'[2]1516 Exp_Rev Access'!$F$7:$GB$306,135,FALSE)),"",VLOOKUP($A268,'[2]1516 Exp_Rev Access'!$F$7:$GB$306,135,FALSE))</f>
        <v>0</v>
      </c>
      <c r="EZ268" s="99">
        <f>IF(ISNA(VLOOKUP($A268,'[2]1516 Exp_Rev Access'!$F$7:$GB$306,136,FALSE)),"",VLOOKUP($A268,'[2]1516 Exp_Rev Access'!$F$7:$GB$306,136,FALSE))</f>
        <v>0</v>
      </c>
      <c r="FA268" s="99">
        <f>IF(ISNA(VLOOKUP($A268,'[2]1516 Exp_Rev Access'!$F$7:$GB$306,137,FALSE)),"",VLOOKUP($A268,'[2]1516 Exp_Rev Access'!$F$7:$GB$306,137,FALSE))</f>
        <v>0</v>
      </c>
      <c r="FB268" s="99">
        <f>IF(ISNA(VLOOKUP($A268,'[2]1516 Exp_Rev Access'!$F$7:$GB$306,138,FALSE)),"",VLOOKUP($A268,'[2]1516 Exp_Rev Access'!$F$7:$GB$306,138,FALSE))</f>
        <v>0</v>
      </c>
      <c r="FC268" s="99">
        <f>IF(ISNA(VLOOKUP($A268,'[2]1516 Exp_Rev Access'!$F$7:$GB$306,139,FALSE)),"",VLOOKUP($A268,'[2]1516 Exp_Rev Access'!$F$7:$GB$306,139,FALSE))</f>
        <v>0</v>
      </c>
      <c r="FD268" s="99">
        <f>IF(ISNA(VLOOKUP($A268,'[2]1516 Exp_Rev Access'!$F$7:$FS$306,140,FALSE)),"",VLOOKUP($A268,'[2]1516 Exp_Rev Access'!$F$7:$FS$306,140,FALSE))</f>
        <v>0</v>
      </c>
      <c r="FE268" s="99">
        <f>IF(ISNA(VLOOKUP($A268,'[2]1516 Exp_Rev Access'!$F$7:$FS$306,141,FALSE)),"",VLOOKUP($A268,'[2]1516 Exp_Rev Access'!$F$7:$FS$306,141,FALSE))</f>
        <v>0</v>
      </c>
      <c r="FF268" s="99">
        <f>IF(ISNA(VLOOKUP($A268,'[2]1516 Exp_Rev Access'!$F$7:$FS$306,142,FALSE)),"",VLOOKUP($A268,'[2]1516 Exp_Rev Access'!$F$7:$FS$306,142,FALSE))</f>
        <v>0</v>
      </c>
      <c r="FG268" s="99">
        <f>IF(ISNA(VLOOKUP($A268,'[2]1516 Exp_Rev Access'!$F$7:$FS$306,143,FALSE)),"",VLOOKUP($A268,'[2]1516 Exp_Rev Access'!$F$7:$FS$306,143,FALSE))</f>
        <v>0</v>
      </c>
      <c r="FH268" s="99">
        <f>IF(ISNA(VLOOKUP($A268,'[2]1516 Exp_Rev Access'!$F$7:$FS$306,144,FALSE)),"",VLOOKUP($A268,'[2]1516 Exp_Rev Access'!$F$7:$FS$306,144,FALSE))</f>
        <v>0</v>
      </c>
      <c r="FI268" s="99">
        <f>IF(ISNA(VLOOKUP($A268,'[2]1516 Exp_Rev Access'!$F$7:$FS$306,145,FALSE)),"",VLOOKUP($A268,'[2]1516 Exp_Rev Access'!$F$7:$FS$306,145,FALSE))</f>
        <v>0</v>
      </c>
      <c r="FJ268" s="99">
        <f>IF(ISNA(VLOOKUP($A268,'[2]1516 Exp_Rev Access'!$F$7:$FS$306,146,FALSE)),"",VLOOKUP($A268,'[2]1516 Exp_Rev Access'!$F$7:$FS$306,146,FALSE))</f>
        <v>0</v>
      </c>
      <c r="FK268" s="99">
        <f>IF(ISNA(VLOOKUP($A268,'[2]1516 Exp_Rev Access'!$F$7:$FS$306,147,FALSE)),"",VLOOKUP($A268,'[2]1516 Exp_Rev Access'!$F$7:$FS$306,147,FALSE))</f>
        <v>0</v>
      </c>
      <c r="FL268" s="99">
        <f>IF(ISNA(VLOOKUP($A268,'[2]1516 Exp_Rev Access'!$F$7:$FS$306,148,FALSE)),"",VLOOKUP($A268,'[2]1516 Exp_Rev Access'!$F$7:$FS$306,148,FALSE))</f>
        <v>0</v>
      </c>
      <c r="FM268" s="99">
        <f>IF(ISNA(VLOOKUP($A268,'[2]1516 Exp_Rev Access'!$F$7:$FS$306,149,FALSE)),"",VLOOKUP($A268,'[2]1516 Exp_Rev Access'!$F$7:$FS$306,149,FALSE))</f>
        <v>0</v>
      </c>
      <c r="FN268" s="99">
        <f>IF(ISNA(VLOOKUP($A268,'[2]1516 Exp_Rev Access'!$F$7:$FS$306,150,FALSE)),"",VLOOKUP($A268,'[2]1516 Exp_Rev Access'!$F$7:$FS$306,150,FALSE))</f>
        <v>0</v>
      </c>
      <c r="FO268" s="99">
        <f>IF(ISNA(VLOOKUP($A268,'[2]1516 Exp_Rev Access'!$F$7:$FS$306,151,FALSE)),"",VLOOKUP($A268,'[2]1516 Exp_Rev Access'!$F$7:$FS$306,151,FALSE))</f>
        <v>0</v>
      </c>
      <c r="FP268" s="99">
        <f>IF(ISNA(VLOOKUP($A268,'[2]1516 Exp_Rev Access'!$F$7:$FS$306,152,FALSE)),"",VLOOKUP($A268,'[2]1516 Exp_Rev Access'!$F$7:$FS$306,152,FALSE))</f>
        <v>0</v>
      </c>
      <c r="FQ268" s="99">
        <f>IF(ISNA(VLOOKUP($A268,'[2]1516 Exp_Rev Access'!$F$7:$FS$306,153,FALSE)),"",VLOOKUP($A268,'[2]1516 Exp_Rev Access'!$F$7:$FS$306,153,FALSE))</f>
        <v>8103.56</v>
      </c>
      <c r="FR268" s="101">
        <f t="shared" si="346"/>
        <v>264235.51</v>
      </c>
      <c r="FS268" s="72">
        <f t="shared" si="347"/>
        <v>7.7393079705090795E-2</v>
      </c>
      <c r="FT268" s="94">
        <f t="shared" si="348"/>
        <v>1224.0492425997129</v>
      </c>
      <c r="FU268" s="99">
        <f>IF(ISNA(VLOOKUP($A268,'[2]1516 Exp_Rev Access'!$F$7:$GB$306,154,FALSE)),"",VLOOKUP($A268,'[2]1516 Exp_Rev Access'!$F$7:$GB$306,154,FALSE))</f>
        <v>0</v>
      </c>
      <c r="FV268" s="99">
        <f>IF(ISNA(VLOOKUP($A268,'[2]1516 Exp_Rev Access'!$F$7:$GB$306,155,FALSE)),"",VLOOKUP($A268,'[2]1516 Exp_Rev Access'!$F$7:$GB$306,155,FALSE))</f>
        <v>0</v>
      </c>
      <c r="FW268" s="99">
        <f>IF(ISNA(VLOOKUP($A268,'[2]1516 Exp_Rev Access'!$F$7:$GB$306,156,FALSE)),"",VLOOKUP($A268,'[2]1516 Exp_Rev Access'!$F$7:$GB$306,156,FALSE))</f>
        <v>0</v>
      </c>
      <c r="FX268" s="99">
        <f>IF(ISNA(VLOOKUP($A268,'[2]1516 Exp_Rev Access'!$F$7:$GB$306,157,FALSE)),"",VLOOKUP($A268,'[2]1516 Exp_Rev Access'!$F$7:$GB$306,157,FALSE))</f>
        <v>0</v>
      </c>
      <c r="FY268" s="99">
        <f>IF(ISNA(VLOOKUP($A268,'[2]1516 Exp_Rev Access'!$F$7:$GB$306,158,FALSE)),"",VLOOKUP($A268,'[2]1516 Exp_Rev Access'!$F$7:$GB$306,158,FALSE))</f>
        <v>0</v>
      </c>
      <c r="FZ268" s="99">
        <f>IF(ISNA(VLOOKUP($A268,'[2]1516 Exp_Rev Access'!$F$7:$GB$306,159,FALSE)),"",VLOOKUP($A268,'[2]1516 Exp_Rev Access'!$F$7:$GB$306,159,FALSE))</f>
        <v>0</v>
      </c>
      <c r="GA268" s="99">
        <f>IF(ISNA(VLOOKUP($A268,'[2]1516 Exp_Rev Access'!$F$7:$GB$306,160,FALSE)),"",VLOOKUP($A268,'[2]1516 Exp_Rev Access'!$F$7:$GB$306,160,FALSE))</f>
        <v>0</v>
      </c>
      <c r="GB268" s="99">
        <f>IF(ISNA(VLOOKUP($A268,'[2]1516 Exp_Rev Access'!$F$7:$GB$306,161,FALSE)),"",VLOOKUP($A268,'[2]1516 Exp_Rev Access'!$F$7:$GB$306,161,FALSE))</f>
        <v>0</v>
      </c>
      <c r="GC268" s="99">
        <f>IF(ISNA(VLOOKUP($A268,'[2]1516 Exp_Rev Access'!$F$7:$GB$306,162,FALSE)),"",VLOOKUP($A268,'[2]1516 Exp_Rev Access'!$F$7:$GB$306,162,FALSE))</f>
        <v>0</v>
      </c>
      <c r="GD268" s="99">
        <f>IF(ISNA(VLOOKUP($A268,'[2]1516 Exp_Rev Access'!$F$7:$GB$306,163,FALSE)),"",VLOOKUP($A268,'[2]1516 Exp_Rev Access'!$F$7:$GB$306,163,FALSE))</f>
        <v>6610.7</v>
      </c>
      <c r="GE268" s="99">
        <f>IF(ISNA(VLOOKUP($A268,'[2]1516 Exp_Rev Access'!$F$7:$GB$306,164,FALSE)),"",VLOOKUP($A268,'[2]1516 Exp_Rev Access'!$F$7:$GB$306,164,FALSE))</f>
        <v>0</v>
      </c>
      <c r="GF268" s="99">
        <f>IF(ISNA(VLOOKUP($A268,'[2]1516 Exp_Rev Access'!$F$7:$GB$306,165,FALSE)),"",VLOOKUP($A268,'[2]1516 Exp_Rev Access'!$F$7:$GB$306,165,FALSE))</f>
        <v>0</v>
      </c>
      <c r="GG268" s="99">
        <f>IF(ISNA(VLOOKUP($A268,'[2]1516 Exp_Rev Access'!$F$7:$GB$306,166,FALSE)),"",VLOOKUP($A268,'[2]1516 Exp_Rev Access'!$F$7:$GB$306,166,FALSE))</f>
        <v>0</v>
      </c>
      <c r="GH268" s="99">
        <f>IF(ISNA(VLOOKUP($A268,'[2]1516 Exp_Rev Access'!$F$7:$GB$306,167,FALSE)),"",VLOOKUP($A268,'[2]1516 Exp_Rev Access'!$F$7:$GB$306,167,FALSE))</f>
        <v>0</v>
      </c>
      <c r="GI268" s="99">
        <f>IF(ISNA(VLOOKUP($A268,'[2]1516 Exp_Rev Access'!$F$7:$GB$306,168,FALSE)),"",VLOOKUP($A268,'[2]1516 Exp_Rev Access'!$F$7:$GB$306,168,FALSE))</f>
        <v>0</v>
      </c>
      <c r="GJ268" s="99">
        <f>IF(ISNA(VLOOKUP($A268,'[2]1516 Exp_Rev Access'!$F$7:$GB$306,169,FALSE)),"",VLOOKUP($A268,'[2]1516 Exp_Rev Access'!$F$7:$GB$306,169,FALSE))</f>
        <v>0</v>
      </c>
      <c r="GK268" s="99">
        <f>IF(ISNA(VLOOKUP($A268,'[2]1516 Exp_Rev Access'!$F$7:$GB$306,170,FALSE)),"",VLOOKUP($A268,'[2]1516 Exp_Rev Access'!$F$7:$GB$306,170,FALSE))</f>
        <v>5135.78</v>
      </c>
      <c r="GL268" s="99">
        <f>IF(ISNA(VLOOKUP($A268,'[2]1516 Exp_Rev Access'!$F$7:$GB$306,171,FALSE)),"",VLOOKUP($A268,'[2]1516 Exp_Rev Access'!$F$7:$GB$306,171,FALSE))</f>
        <v>0</v>
      </c>
      <c r="GM268" s="99">
        <f>IF(ISNA(VLOOKUP($A268,'[2]1516 Exp_Rev Access'!$F$7:$GB$306,172,FALSE)),"",VLOOKUP($A268,'[2]1516 Exp_Rev Access'!$F$7:$GB$306,172,FALSE))</f>
        <v>0</v>
      </c>
      <c r="GN268" s="99">
        <f>IF(ISNA(VLOOKUP($A268,'[2]1516 Exp_Rev Access'!$F$7:$GB$306,173,FALSE)),"",VLOOKUP($A268,'[2]1516 Exp_Rev Access'!$F$7:$GB$306,173,FALSE))</f>
        <v>0</v>
      </c>
      <c r="GO268" s="99">
        <f>IF(ISNA(VLOOKUP($A268,'[2]1516 Exp_Rev Access'!$F$7:$GB$306,174,FALSE)),"",VLOOKUP($A268,'[2]1516 Exp_Rev Access'!$F$7:$GB$306,174,FALSE))</f>
        <v>0</v>
      </c>
      <c r="GP268" s="99">
        <f>IF(ISNA(VLOOKUP($A268,'[2]1516 Exp_Rev Access'!$F$7:$GB$306,175,FALSE)),"",VLOOKUP($A268,'[2]1516 Exp_Rev Access'!$F$7:$GB$306,175,FALSE))</f>
        <v>0</v>
      </c>
      <c r="GQ268" s="99">
        <f>IF(ISNA(VLOOKUP($A268,'[2]1516 Exp_Rev Access'!$F$7:$GB$306,176,FALSE)),"",VLOOKUP($A268,'[2]1516 Exp_Rev Access'!$F$7:$GB$306,176,FALSE))</f>
        <v>0</v>
      </c>
      <c r="GR268" s="99">
        <f>IF(ISNA(VLOOKUP($A268,'[2]1516 Exp_Rev Access'!$F$7:$GB$306,177,FALSE)),"",VLOOKUP($A268,'[2]1516 Exp_Rev Access'!$F$7:$GB$306,177,FALSE))</f>
        <v>0</v>
      </c>
      <c r="GS268" s="99">
        <f>IF(ISNA(VLOOKUP($A268,'[2]1516 Exp_Rev Access'!$F$7:$GB$306,178,FALSE)),"",VLOOKUP($A268,'[2]1516 Exp_Rev Access'!$F$7:$GB$306,178,FALSE))</f>
        <v>0</v>
      </c>
      <c r="GT268" s="101">
        <f t="shared" si="349"/>
        <v>11746.48</v>
      </c>
      <c r="GU268" s="72">
        <f t="shared" si="350"/>
        <v>3.4404772579365085E-3</v>
      </c>
      <c r="GV268" s="84">
        <f t="shared" si="351"/>
        <v>54.414601380460468</v>
      </c>
    </row>
    <row r="269" spans="1:206" customFormat="1" ht="12" customHeight="1" x14ac:dyDescent="0.2">
      <c r="A269" s="96" t="s">
        <v>634</v>
      </c>
      <c r="B269" s="69" t="s">
        <v>635</v>
      </c>
      <c r="C269" s="80">
        <f>IF(ISNA(VLOOKUP($A269,'[2]1516 enrollment_Rev_Exp by size'!$A$6:$G$320,3,FALSE)),"",VLOOKUP($A269,'[2]1516 enrollment_Rev_Exp by size'!$A$6:$G$320,3,FALSE))</f>
        <v>227.75</v>
      </c>
      <c r="D269" s="97">
        <v>3739162.78</v>
      </c>
      <c r="E269" s="80">
        <f t="shared" si="329"/>
        <v>3739162.7800000003</v>
      </c>
      <c r="F269" s="80">
        <f t="shared" si="330"/>
        <v>0</v>
      </c>
      <c r="G269" s="98">
        <f>IF(ISNA(VLOOKUP($A269,'[2]1516 Exp_Rev Access'!$F$7:$FS$306,2,FALSE)),"",VLOOKUP($A269,'[2]1516 Exp_Rev Access'!$F$7:$FS$306,2,FALSE))</f>
        <v>700079.36</v>
      </c>
      <c r="H269" s="98">
        <f>IF(ISNA(VLOOKUP($A269,'[2]1516 Exp_Rev Access'!$F$7:$FS$306,3,FALSE)),"",VLOOKUP($A269,'[2]1516 Exp_Rev Access'!$F$7:$FS$306,3,FALSE))</f>
        <v>39.9</v>
      </c>
      <c r="I269" s="98">
        <f>IF(ISNA(VLOOKUP($A269,'[2]1516 Exp_Rev Access'!$F$7:$FS$306,4,FALSE)),"",VLOOKUP($A269,'[2]1516 Exp_Rev Access'!$F$7:$FS$306,4,FALSE))</f>
        <v>0</v>
      </c>
      <c r="J269" s="98">
        <f>IF(ISNA(VLOOKUP($A269,'[2]1516 Exp_Rev Access'!$F$7:$FS$306,5,FALSE)),"",VLOOKUP($A269,'[2]1516 Exp_Rev Access'!$F$7:$FS$306,5,FALSE))</f>
        <v>0</v>
      </c>
      <c r="K269" s="98">
        <f>IF(ISNA(VLOOKUP($A269,'[2]1516 Exp_Rev Access'!$F$7:$FS$306,6,FALSE)),"",VLOOKUP($A269,'[2]1516 Exp_Rev Access'!$F$7:$FS$306,6,FALSE))</f>
        <v>0</v>
      </c>
      <c r="L269" s="98">
        <f>IF(ISNA(VLOOKUP($A269,'[2]1516 Exp_Rev Access'!$F$7:$FS$306,7,FALSE)),"",VLOOKUP($A269,'[2]1516 Exp_Rev Access'!$F$7:$FS$306,7,FALSE))</f>
        <v>0</v>
      </c>
      <c r="M269" s="90">
        <f t="shared" si="331"/>
        <v>700119.26</v>
      </c>
      <c r="N269" s="72">
        <f t="shared" si="332"/>
        <v>0.18723957773242492</v>
      </c>
      <c r="O269" s="73">
        <f t="shared" si="333"/>
        <v>3074.0691986827665</v>
      </c>
      <c r="P269" s="99">
        <f>IF(ISNA(VLOOKUP($A269,'[2]1516 Exp_Rev Access'!$F$7:$FS$306,8,FALSE)),"",VLOOKUP($A269,'[2]1516 Exp_Rev Access'!$F$7:$FS$306,8,FALSE))</f>
        <v>50</v>
      </c>
      <c r="Q269" s="99">
        <f>IF(ISNA(VLOOKUP($A269,'[2]1516 Exp_Rev Access'!$F$7:$FS$306,9,FALSE)),"",VLOOKUP($A269,'[2]1516 Exp_Rev Access'!$F$7:$FS$306,9,FALSE))</f>
        <v>0</v>
      </c>
      <c r="R269" s="99">
        <f>IF(ISNA(VLOOKUP($A269,'[2]1516 Exp_Rev Access'!$F$7:$FS$306,10,FALSE)),"",VLOOKUP($A269,'[2]1516 Exp_Rev Access'!$F$7:$FS$306,10,FALSE))</f>
        <v>0</v>
      </c>
      <c r="S269" s="99">
        <f>IF(ISNA(VLOOKUP($A269,'[2]1516 Exp_Rev Access'!$F$7:$FS$306,11,FALSE)),"",VLOOKUP($A269,'[2]1516 Exp_Rev Access'!$F$7:$FS$306,11,FALSE))</f>
        <v>0</v>
      </c>
      <c r="T269" s="99">
        <f>IF(ISNA(VLOOKUP($A269,'[2]1516 Exp_Rev Access'!$F$7:$FS$306,12,FALSE)),"",VLOOKUP($A269,'[2]1516 Exp_Rev Access'!$F$7:$FS$306,12,FALSE))</f>
        <v>0</v>
      </c>
      <c r="U269" s="99">
        <f>IF(ISNA(VLOOKUP($A269,'[2]1516 Exp_Rev Access'!$F$7:$FS$306,13,FALSE)),"",VLOOKUP($A269,'[2]1516 Exp_Rev Access'!$F$7:$FS$306,13,FALSE))</f>
        <v>0</v>
      </c>
      <c r="V269" s="99">
        <f>IF(ISNA(VLOOKUP($A269,'[2]1516 Exp_Rev Access'!$F$7:$FS$306,14,FALSE)),"",VLOOKUP($A269,'[2]1516 Exp_Rev Access'!$F$7:$FS$306,14,FALSE))</f>
        <v>0</v>
      </c>
      <c r="W269" s="99">
        <f>IF(ISNA(VLOOKUP($A269,'[2]1516 Exp_Rev Access'!$F$7:$FS$306,15,FALSE)),"",VLOOKUP($A269,'[2]1516 Exp_Rev Access'!$F$7:$FS$306,15,FALSE))</f>
        <v>0</v>
      </c>
      <c r="X269" s="99">
        <f>IF(ISNA(VLOOKUP($A269,'[2]1516 Exp_Rev Access'!$F$7:$FS$306,16,FALSE)),"",VLOOKUP($A269,'[2]1516 Exp_Rev Access'!$F$7:$FS$306,16,FALSE))</f>
        <v>16811.11</v>
      </c>
      <c r="Y269" s="99">
        <f>IF(ISNA(VLOOKUP($A269,'[2]1516 Exp_Rev Access'!$F$7:$FS$306,17,FALSE)),"",VLOOKUP($A269,'[2]1516 Exp_Rev Access'!$F$7:$FS$306,17,FALSE))</f>
        <v>0</v>
      </c>
      <c r="Z269" s="99">
        <f>IF(ISNA(VLOOKUP($A269,'[2]1516 Exp_Rev Access'!$F$7:$FS$306,18,FALSE)),"",VLOOKUP($A269,'[2]1516 Exp_Rev Access'!$F$7:$FS$306,18,FALSE))</f>
        <v>0</v>
      </c>
      <c r="AA269" s="99">
        <f>IF(ISNA(VLOOKUP($A269,'[2]1516 Exp_Rev Access'!$F$7:$FS$306,19,FALSE)),"",VLOOKUP($A269,'[2]1516 Exp_Rev Access'!$F$7:$FS$306,19,FALSE))</f>
        <v>0</v>
      </c>
      <c r="AB269" s="99">
        <f>IF(ISNA(VLOOKUP($A269,'[2]1516 Exp_Rev Access'!$F$7:$FS$306,20,FALSE)),"",VLOOKUP($A269,'[2]1516 Exp_Rev Access'!$F$7:$FS$306,20,FALSE))</f>
        <v>0</v>
      </c>
      <c r="AC269" s="99">
        <f>IF(ISNA(VLOOKUP($A269,'[2]1516 Exp_Rev Access'!$F$7:$FS$306,21,FALSE)),"",VLOOKUP($A269,'[2]1516 Exp_Rev Access'!$F$7:$FS$306,21,FALSE))</f>
        <v>41566.449999999997</v>
      </c>
      <c r="AD269" s="99">
        <f>IF(ISNA(VLOOKUP($A269,'[2]1516 Exp_Rev Access'!$F$7:$FS$306,22,FALSE)),"",VLOOKUP($A269,'[2]1516 Exp_Rev Access'!$F$7:$FS$306,22,FALSE))</f>
        <v>2151.96</v>
      </c>
      <c r="AE269" s="99">
        <f>IF(ISNA(VLOOKUP($A269,'[2]1516 Exp_Rev Access'!$F$7:$FS$306,23,FALSE)),"",VLOOKUP($A269,'[2]1516 Exp_Rev Access'!$F$7:$FS$306,23,FALSE))</f>
        <v>0</v>
      </c>
      <c r="AF269" s="99">
        <f>IF(ISNA(VLOOKUP($A269,'[2]1516 Exp_Rev Access'!$F$7:$FS$306,24,FALSE)),"",VLOOKUP($A269,'[2]1516 Exp_Rev Access'!$F$7:$FS$306,24,FALSE))</f>
        <v>3462.55</v>
      </c>
      <c r="AG269" s="99">
        <f>IF(ISNA(VLOOKUP($A269,'[2]1516 Exp_Rev Access'!$F$7:$FS$306,25,FALSE)),"",VLOOKUP($A269,'[2]1516 Exp_Rev Access'!$F$7:$FS$306,25,FALSE))</f>
        <v>45</v>
      </c>
      <c r="AH269" s="98">
        <f>IF(ISNA(VLOOKUP($A269,'[2]1516 Exp_Rev Access'!$F$7:$FS$306,26,FALSE)),"",VLOOKUP($A269,'[2]1516 Exp_Rev Access'!$F$7:$FS$306,26,FALSE))</f>
        <v>2860</v>
      </c>
      <c r="AI269" s="98">
        <f>IF(ISNA(VLOOKUP($A269,'[2]1516 Exp_Rev Access'!$F$7:$FS$306,27,FALSE)),"",VLOOKUP($A269,'[2]1516 Exp_Rev Access'!$F$7:$FS$306,27,FALSE))</f>
        <v>0</v>
      </c>
      <c r="AJ269" s="98">
        <f>IF(ISNA(VLOOKUP($A269,'[2]1516 Exp_Rev Access'!$F$7:$FS$306,28,FALSE)),"",VLOOKUP($A269,'[2]1516 Exp_Rev Access'!$F$7:$FS$306,28,FALSE))</f>
        <v>5862.12</v>
      </c>
      <c r="AK269" s="98">
        <f>IF(ISNA(VLOOKUP($A269,'[2]1516 Exp_Rev Access'!$F$7:$FS$306,29,FALSE)),"",VLOOKUP($A269,'[2]1516 Exp_Rev Access'!$F$7:$FS$306,29,FALSE))</f>
        <v>31562.400000000001</v>
      </c>
      <c r="AL269" s="100">
        <f t="shared" si="334"/>
        <v>104371.59</v>
      </c>
      <c r="AM269" s="72">
        <f t="shared" si="335"/>
        <v>2.7913090748084523E-2</v>
      </c>
      <c r="AN269" s="94">
        <f t="shared" si="336"/>
        <v>458.27262349066956</v>
      </c>
      <c r="AO269" s="99">
        <f>IF(ISNA(VLOOKUP($A269,'[2]1516 Exp_Rev Access'!$F$7:$GB$306,30,FALSE)),"",VLOOKUP($A269,'[2]1516 Exp_Rev Access'!$F$7:$FS$306,30,FALSE))</f>
        <v>2148494.66</v>
      </c>
      <c r="AP269" s="99">
        <f>IF(ISNA(VLOOKUP($A269,'[2]1516 Exp_Rev Access'!$F$7:$GB$306,31,FALSE)),"",VLOOKUP($A269,'[2]1516 Exp_Rev Access'!$F$7:$FS$306,31,FALSE))</f>
        <v>22517.85</v>
      </c>
      <c r="AQ269" s="99">
        <f>IF(ISNA(VLOOKUP($A269,'[2]1516 Exp_Rev Access'!$F$7:$GB$306,32,FALSE)),"",VLOOKUP($A269,'[2]1516 Exp_Rev Access'!$F$7:$FS$306,32,FALSE))</f>
        <v>101728.16</v>
      </c>
      <c r="AR269" s="99">
        <f>IF(ISNA(VLOOKUP($A269,'[2]1516 Exp_Rev Access'!$F$7:$GB$306,33,FALSE)),"",VLOOKUP($A269,'[2]1516 Exp_Rev Access'!$F$7:$FS$306,33,FALSE))</f>
        <v>0</v>
      </c>
      <c r="AS269" s="99">
        <f>IF(ISNA(VLOOKUP($A269,'[2]1516 Exp_Rev Access'!$F$7:$GB$306,34,FALSE)),"",VLOOKUP($A269,'[2]1516 Exp_Rev Access'!$F$7:$FS$306,34,FALSE))</f>
        <v>0</v>
      </c>
      <c r="AT269" s="101">
        <f t="shared" si="337"/>
        <v>2272740.6700000004</v>
      </c>
      <c r="AU269" s="72">
        <f t="shared" si="338"/>
        <v>0.60782073520746815</v>
      </c>
      <c r="AV269" s="94">
        <f t="shared" si="339"/>
        <v>9979.1028320526912</v>
      </c>
      <c r="AW269" s="99">
        <f>IF(ISNA(VLOOKUP($A269,'[2]1516 Exp_Rev Access'!$F$7:$GB$306,35,FALSE)),"",VLOOKUP($A269,'[2]1516 Exp_Rev Access'!$F$7:$GB$306,35,FALSE))</f>
        <v>0</v>
      </c>
      <c r="AX269" s="99">
        <f>IF(ISNA(VLOOKUP($A269,'[2]1516 Exp_Rev Access'!$F$7:$GB$306,36,FALSE)),"",VLOOKUP($A269,'[2]1516 Exp_Rev Access'!$F$7:$GB$306,36,FALSE))</f>
        <v>188231.78</v>
      </c>
      <c r="AY269" s="99">
        <f>IF(ISNA(VLOOKUP($A269,'[2]1516 Exp_Rev Access'!$F$7:$GB$306,37,FALSE)),"",VLOOKUP($A269,'[2]1516 Exp_Rev Access'!$F$7:$GB$306,37,FALSE))</f>
        <v>6057.84</v>
      </c>
      <c r="AZ269" s="99">
        <f>IF(ISNA(VLOOKUP($A269,'[2]1516 Exp_Rev Access'!$F$7:$GB$306,38,FALSE)),"",VLOOKUP($A269,'[2]1516 Exp_Rev Access'!$F$7:$GB$306,38,FALSE))</f>
        <v>0</v>
      </c>
      <c r="BA269" s="99">
        <f>IF(ISNA(VLOOKUP($A269,'[2]1516 Exp_Rev Access'!$F$7:$GB$306,39,FALSE)),"",VLOOKUP($A269,'[2]1516 Exp_Rev Access'!$F$7:$GB$306,39,FALSE))</f>
        <v>0</v>
      </c>
      <c r="BB269" s="99">
        <f>IF(ISNA(VLOOKUP($A269,'[2]1516 Exp_Rev Access'!$F$7:$GB$306,40,FALSE)),"",VLOOKUP($A269,'[2]1516 Exp_Rev Access'!$F$7:$GB$306,40,FALSE))</f>
        <v>68098.399999999994</v>
      </c>
      <c r="BC269" s="99">
        <f>IF(ISNA(VLOOKUP($A269,'[2]1516 Exp_Rev Access'!$F$7:$GB$306,41,FALSE)),"",VLOOKUP($A269,'[2]1516 Exp_Rev Access'!$F$7:$GB$306,41,FALSE))</f>
        <v>0</v>
      </c>
      <c r="BD269" s="99">
        <f>IF(ISNA(VLOOKUP($A269,'[2]1516 Exp_Rev Access'!$F$7:$GB$306,42,FALSE)),"",VLOOKUP($A269,'[2]1516 Exp_Rev Access'!$F$7:$GB$306,42,FALSE))</f>
        <v>73962.22</v>
      </c>
      <c r="BE269" s="99">
        <f>IF(ISNA(VLOOKUP($A269,'[2]1516 Exp_Rev Access'!$F$7:$GB$306,43,FALSE)),"",VLOOKUP($A269,'[2]1516 Exp_Rev Access'!$F$7:$GB$306,43,FALSE))</f>
        <v>0</v>
      </c>
      <c r="BF269" s="99">
        <f>IF(ISNA(VLOOKUP($A269,'[2]1516 Exp_Rev Access'!$F$7:$GB$306,44,FALSE)),"",VLOOKUP($A269,'[2]1516 Exp_Rev Access'!$F$7:$GB$306,44,FALSE))</f>
        <v>34694.959999999999</v>
      </c>
      <c r="BG269" s="99">
        <f>IF(ISNA(VLOOKUP($A269,'[2]1516 Exp_Rev Access'!$F$7:$GB$306,45,FALSE)),"",VLOOKUP($A269,'[2]1516 Exp_Rev Access'!$F$7:$GB$306,45,FALSE))</f>
        <v>2512.9499999999998</v>
      </c>
      <c r="BH269" s="99">
        <f>IF(ISNA(VLOOKUP($A269,'[2]1516 Exp_Rev Access'!$F$7:$GB$306,46,FALSE)),"",VLOOKUP($A269,'[2]1516 Exp_Rev Access'!$F$7:$GB$306,46,FALSE))</f>
        <v>0</v>
      </c>
      <c r="BI269" s="99">
        <f>IF(ISNA(VLOOKUP($A269,'[2]1516 Exp_Rev Access'!$F$7:$GB$306,47,FALSE)),"",VLOOKUP($A269,'[2]1516 Exp_Rev Access'!$F$7:$GB$306,47,FALSE))</f>
        <v>2309.84</v>
      </c>
      <c r="BJ269" s="99">
        <f>IF(ISNA(VLOOKUP($A269,'[2]1516 Exp_Rev Access'!$F$7:$GB$306,48,FALSE)),"",VLOOKUP($A269,'[2]1516 Exp_Rev Access'!$F$7:$GB$306,48,FALSE))</f>
        <v>114015.41</v>
      </c>
      <c r="BK269" s="99">
        <f>IF(ISNA(VLOOKUP($A269,'[2]1516 Exp_Rev Access'!$F$7:$GB$306,49,FALSE)),"",VLOOKUP($A269,'[2]1516 Exp_Rev Access'!$F$7:$GB$306,49,FALSE))</f>
        <v>0</v>
      </c>
      <c r="BL269" s="99">
        <f>IF(ISNA(VLOOKUP($A269,'[2]1516 Exp_Rev Access'!$F$7:$GB$306,50,FALSE)),"",VLOOKUP($A269,'[2]1516 Exp_Rev Access'!$F$7:$GB$306,50,FALSE))</f>
        <v>0</v>
      </c>
      <c r="BM269" s="99">
        <f>IF(ISNA(VLOOKUP($A269,'[2]1516 Exp_Rev Access'!$F$7:$GB$306,51,FALSE)),"",VLOOKUP($A269,'[2]1516 Exp_Rev Access'!$F$7:$GB$306,51,FALSE))</f>
        <v>0</v>
      </c>
      <c r="BN269" s="99">
        <f>IF(ISNA(VLOOKUP($A269,'[2]1516 Exp_Rev Access'!$F$7:$GB$306,52,FALSE)),"",VLOOKUP($A269,'[2]1516 Exp_Rev Access'!$F$7:$GB$306,52,FALSE))</f>
        <v>0</v>
      </c>
      <c r="BO269" s="99">
        <f>IF(ISNA(VLOOKUP($A269,'[2]1516 Exp_Rev Access'!$F$7:$GB$306,53,FALSE)),"",VLOOKUP($A269,'[2]1516 Exp_Rev Access'!$F$7:$GB$306,53,FALSE))</f>
        <v>0</v>
      </c>
      <c r="BP269" s="99">
        <f>IF(ISNA(VLOOKUP($A269,'[2]1516 Exp_Rev Access'!$F$7:$GB$306,54,FALSE)),"",VLOOKUP($A269,'[2]1516 Exp_Rev Access'!$F$7:$GB$306,54,FALSE))</f>
        <v>0</v>
      </c>
      <c r="BQ269" s="99">
        <f>IF(ISNA(VLOOKUP($A269,'[2]1516 Exp_Rev Access'!$F$7:$GB$306,55,FALSE)),"",VLOOKUP($A269,'[2]1516 Exp_Rev Access'!$F$7:$GB$306,55,FALSE))</f>
        <v>0</v>
      </c>
      <c r="BR269" s="99">
        <f>IF(ISNA(VLOOKUP($A269,'[2]1516 Exp_Rev Access'!$F$7:$GB$306,56,FALSE)),"",VLOOKUP($A269,'[2]1516 Exp_Rev Access'!$F$7:$GB$306,56,FALSE))</f>
        <v>0</v>
      </c>
      <c r="BS269" s="99">
        <f>IF(ISNA(VLOOKUP($A269,'[2]1516 Exp_Rev Access'!$F$7:$GB$306,57,FALSE)),"",VLOOKUP($A269,'[2]1516 Exp_Rev Access'!$F$7:$GB$306,57,FALSE))</f>
        <v>0</v>
      </c>
      <c r="BT269" s="99">
        <f>IF(ISNA(VLOOKUP($A269,'[2]1516 Exp_Rev Access'!$F$7:$GB$306,58,FALSE)),"",VLOOKUP($A269,'[2]1516 Exp_Rev Access'!$F$7:$GB$306,58,FALSE))</f>
        <v>0</v>
      </c>
      <c r="BU269" s="102">
        <f t="shared" si="340"/>
        <v>489883.4</v>
      </c>
      <c r="BV269" s="72">
        <f t="shared" si="341"/>
        <v>0.13101419457325686</v>
      </c>
      <c r="BW269" s="94">
        <f t="shared" si="342"/>
        <v>2150.9699231613613</v>
      </c>
      <c r="BX269" s="99">
        <f>IF(ISNA(VLOOKUP($A269,'[2]1516 Exp_Rev Access'!$F$7:$GB$306,59,FALSE)),"",VLOOKUP($A269,'[2]1516 Exp_Rev Access'!$F$7:$GB$306,59,FALSE))</f>
        <v>0</v>
      </c>
      <c r="BY269" s="99">
        <f>IF(ISNA(VLOOKUP($A269,'[2]1516 Exp_Rev Access'!$F$7:$GB$306,60,FALSE)),"",VLOOKUP($A269,'[2]1516 Exp_Rev Access'!$F$7:$GB$306,60,FALSE))</f>
        <v>0</v>
      </c>
      <c r="BZ269" s="99">
        <f>IF(ISNA(VLOOKUP($A269,'[2]1516 Exp_Rev Access'!$F$7:$GB$306,61,FALSE)),"",VLOOKUP($A269,'[2]1516 Exp_Rev Access'!$F$7:$GB$306,61,FALSE))</f>
        <v>0</v>
      </c>
      <c r="CA269" s="99">
        <f>IF(ISNA(VLOOKUP($A269,'[2]1516 Exp_Rev Access'!$F$7:$GB$306,62,FALSE)),"",VLOOKUP($A269,'[2]1516 Exp_Rev Access'!$F$7:$GB$306,62,FALSE))</f>
        <v>0</v>
      </c>
      <c r="CB269" s="99">
        <f>IF(ISNA(VLOOKUP($A269,'[2]1516 Exp_Rev Access'!$F$7:$GB$306,63,FALSE)),"",VLOOKUP($A269,'[2]1516 Exp_Rev Access'!$F$7:$GB$306,63,FALSE))</f>
        <v>0</v>
      </c>
      <c r="CC269" s="99">
        <f>IF(ISNA(VLOOKUP($A269,'[2]1516 Exp_Rev Access'!$F$7:$GB$306,64,FALSE)),"",VLOOKUP($A269,'[2]1516 Exp_Rev Access'!$F$7:$GB$306,64,FALSE))</f>
        <v>0</v>
      </c>
      <c r="CD269" s="101">
        <f t="shared" si="343"/>
        <v>0</v>
      </c>
      <c r="CE269" s="72"/>
      <c r="CF269" s="103"/>
      <c r="CG269" s="99">
        <f>IF(ISNA(VLOOKUP($A269,'[2]1516 Exp_Rev Access'!$F$7:$GB$306,65,FALSE)),"",VLOOKUP($A269,'[2]1516 Exp_Rev Access'!$F$7:$GB$306,65,FALSE))</f>
        <v>0</v>
      </c>
      <c r="CH269" s="99">
        <f>IF(ISNA(VLOOKUP($A269,'[2]1516 Exp_Rev Access'!$F$7:$GB$306,66,FALSE)),"",VLOOKUP($A269,'[2]1516 Exp_Rev Access'!$F$7:$GB$306,66,FALSE))</f>
        <v>0</v>
      </c>
      <c r="CI269" s="99">
        <f>IF(ISNA(VLOOKUP($A269,'[2]1516 Exp_Rev Access'!$F$7:$GB$306,67,FALSE)),"",VLOOKUP($A269,'[2]1516 Exp_Rev Access'!$F$7:$GB$306,67,FALSE))</f>
        <v>0</v>
      </c>
      <c r="CJ269" s="99">
        <f>IF(ISNA(VLOOKUP($A269,'[2]1516 Exp_Rev Access'!$F$7:$GB$306,68,FALSE)),"",VLOOKUP($A269,'[2]1516 Exp_Rev Access'!$F$7:$GB$306,68,FALSE))</f>
        <v>0</v>
      </c>
      <c r="CK269" s="99">
        <f>IF(ISNA(VLOOKUP($A269,'[2]1516 Exp_Rev Access'!$F$7:$GB$306,69,FALSE)),"",VLOOKUP($A269,'[2]1516 Exp_Rev Access'!$F$7:$GB$306,69,FALSE))</f>
        <v>0</v>
      </c>
      <c r="CL269" s="99">
        <f>IF(ISNA(VLOOKUP($A269,'[2]1516 Exp_Rev Access'!$F$7:$GB$306,70,FALSE)),"",VLOOKUP($A269,'[2]1516 Exp_Rev Access'!$F$7:$GB$306,70,FALSE))</f>
        <v>0</v>
      </c>
      <c r="CM269" s="99">
        <f>IF(ISNA(VLOOKUP($A269,'[2]1516 Exp_Rev Access'!$F$7:$GB$306,71,FALSE)),"",VLOOKUP($A269,'[2]1516 Exp_Rev Access'!$F$7:$GB$306,71,FALSE))</f>
        <v>0</v>
      </c>
      <c r="CN269" s="99">
        <f>IF(ISNA(VLOOKUP($A269,'[2]1516 Exp_Rev Access'!$F$7:$GB$306,72,FALSE)),"",VLOOKUP($A269,'[2]1516 Exp_Rev Access'!$F$7:$GB$306,72,FALSE))</f>
        <v>0</v>
      </c>
      <c r="CO269" s="99">
        <f>IF(ISNA(VLOOKUP($A269,'[2]1516 Exp_Rev Access'!$F$7:$GB$306,73,FALSE)),"",VLOOKUP($A269,'[2]1516 Exp_Rev Access'!$F$7:$GB$306,73,FALSE))</f>
        <v>0</v>
      </c>
      <c r="CP269" s="99">
        <f>IF(ISNA(VLOOKUP($A269,'[2]1516 Exp_Rev Access'!$F$7:$GB$306,74,FALSE)),"",VLOOKUP($A269,'[2]1516 Exp_Rev Access'!$F$7:$GB$306,74,FALSE))</f>
        <v>28420.1</v>
      </c>
      <c r="CQ269" s="99">
        <f>IF(ISNA(VLOOKUP($A269,'[2]1516 Exp_Rev Access'!$F$7:$GB$306,75,FALSE)),"",VLOOKUP($A269,'[2]1516 Exp_Rev Access'!$F$7:$GB$306,75,FALSE))</f>
        <v>0</v>
      </c>
      <c r="CR269" s="99">
        <f>IF(ISNA(VLOOKUP($A269,'[2]1516 Exp_Rev Access'!$F$7:$GB$306,76,FALSE)),"",VLOOKUP($A269,'[2]1516 Exp_Rev Access'!$F$7:$GB$306,76,FALSE))</f>
        <v>0</v>
      </c>
      <c r="CS269" s="99">
        <f>IF(ISNA(VLOOKUP($A269,'[2]1516 Exp_Rev Access'!$F$7:$GB$306,77,FALSE)),"",VLOOKUP($A269,'[2]1516 Exp_Rev Access'!$F$7:$GB$306,77,FALSE))</f>
        <v>0</v>
      </c>
      <c r="CT269" s="99">
        <f>IF(ISNA(VLOOKUP($A269,'[2]1516 Exp_Rev Access'!$F$7:$GB$306,78,FALSE)),"",VLOOKUP($A269,'[2]1516 Exp_Rev Access'!$F$7:$GB$306,78,FALSE))</f>
        <v>41223.15</v>
      </c>
      <c r="CU269" s="99">
        <f>IF(ISNA(VLOOKUP($A269,'[2]1516 Exp_Rev Access'!$F$7:$GB$306,79,FALSE)),"",VLOOKUP($A269,'[2]1516 Exp_Rev Access'!$F$7:$GB$306,79,FALSE))</f>
        <v>23816.17</v>
      </c>
      <c r="CV269" s="99">
        <f>IF(ISNA(VLOOKUP($A269,'[2]1516 Exp_Rev Access'!$F$7:$GB$306,80,FALSE)),"",VLOOKUP($A269,'[2]1516 Exp_Rev Access'!$F$7:$GB$306,80,FALSE))</f>
        <v>0</v>
      </c>
      <c r="CW269" s="99">
        <f>IF(ISNA(VLOOKUP($A269,'[2]1516 Exp_Rev Access'!$F$7:$GB$306,81,FALSE)),"",VLOOKUP($A269,'[2]1516 Exp_Rev Access'!$F$7:$GB$306,81,FALSE))</f>
        <v>0</v>
      </c>
      <c r="CX269" s="99">
        <f>IF(ISNA(VLOOKUP($A269,'[2]1516 Exp_Rev Access'!$F$7:$GB$306,82,FALSE)),"",VLOOKUP($A269,'[2]1516 Exp_Rev Access'!$F$7:$GB$306,82,FALSE))</f>
        <v>0</v>
      </c>
      <c r="CY269" s="99">
        <f>IF(ISNA(VLOOKUP($A269,'[2]1516 Exp_Rev Access'!$F$7:$GB$306,83,FALSE)),"",VLOOKUP($A269,'[2]1516 Exp_Rev Access'!$F$7:$GB$306,83,FALSE))</f>
        <v>0</v>
      </c>
      <c r="CZ269" s="99">
        <f>IF(ISNA(VLOOKUP($A269,'[2]1516 Exp_Rev Access'!$F$7:$GB$306,84,FALSE)),"",VLOOKUP($A269,'[2]1516 Exp_Rev Access'!$F$7:$GB$306,84,FALSE))</f>
        <v>0</v>
      </c>
      <c r="DA269" s="99">
        <f>IF(ISNA(VLOOKUP($A269,'[2]1516 Exp_Rev Access'!$F$7:$GB$306,85,FALSE)),"",VLOOKUP($A269,'[2]1516 Exp_Rev Access'!$F$7:$GB$306,85,FALSE))</f>
        <v>0</v>
      </c>
      <c r="DB269" s="99">
        <f>IF(ISNA(VLOOKUP($A269,'[2]1516 Exp_Rev Access'!$F$7:$GB$306,86,FALSE)),"",VLOOKUP($A269,'[2]1516 Exp_Rev Access'!$F$7:$GB$306,86,FALSE))</f>
        <v>0</v>
      </c>
      <c r="DC269" s="99">
        <f>IF(ISNA(VLOOKUP($A269,'[2]1516 Exp_Rev Access'!$F$7:$GB$306,87,FALSE)),"",VLOOKUP($A269,'[2]1516 Exp_Rev Access'!$F$7:$GB$306,87,FALSE))</f>
        <v>0</v>
      </c>
      <c r="DD269" s="99">
        <f>IF(ISNA(VLOOKUP($A269,'[2]1516 Exp_Rev Access'!$F$7:$GB$306,88,FALSE)),"",VLOOKUP($A269,'[2]1516 Exp_Rev Access'!$F$7:$GB$306,88,FALSE))</f>
        <v>0</v>
      </c>
      <c r="DE269" s="99">
        <f>IF(ISNA(VLOOKUP($A269,'[2]1516 Exp_Rev Access'!$F$7:$GB$306,89,FALSE)),"",VLOOKUP($A269,'[2]1516 Exp_Rev Access'!$F$7:$GB$306,89,FALSE))</f>
        <v>0</v>
      </c>
      <c r="DF269" s="99">
        <f>IF(ISNA(VLOOKUP($A269,'[2]1516 Exp_Rev Access'!$F$7:$GB$306,90,FALSE)),"",VLOOKUP($A269,'[2]1516 Exp_Rev Access'!$F$7:$GB$306,90,FALSE))</f>
        <v>0</v>
      </c>
      <c r="DG269" s="99">
        <f>IF(ISNA(VLOOKUP($A269,'[2]1516 Exp_Rev Access'!$F$7:$GB$306,91,FALSE)),"",VLOOKUP($A269,'[2]1516 Exp_Rev Access'!$F$7:$GB$306,91,FALSE))</f>
        <v>0</v>
      </c>
      <c r="DH269" s="99">
        <f>IF(ISNA(VLOOKUP($A269,'[2]1516 Exp_Rev Access'!$F$7:$GB$306,92,FALSE)),"",VLOOKUP($A269,'[2]1516 Exp_Rev Access'!$F$7:$GB$306,92,FALSE))</f>
        <v>68005.600000000006</v>
      </c>
      <c r="DI269" s="99">
        <f>IF(ISNA(VLOOKUP($A269,'[2]1516 Exp_Rev Access'!$F$7:$GB$306,93,FALSE)),"",VLOOKUP($A269,'[2]1516 Exp_Rev Access'!$F$7:$GB$306,93,FALSE))</f>
        <v>0</v>
      </c>
      <c r="DJ269" s="99">
        <f>IF(ISNA(VLOOKUP($A269,'[2]1516 Exp_Rev Access'!$F$7:$GB$306,94,FALSE)),"",VLOOKUP($A269,'[2]1516 Exp_Rev Access'!$F$7:$GB$306,94,FALSE))</f>
        <v>0</v>
      </c>
      <c r="DK269" s="99">
        <f>IF(ISNA(VLOOKUP($A269,'[2]1516 Exp_Rev Access'!$F$7:$GB$306,95,FALSE)),"",VLOOKUP($A269,'[2]1516 Exp_Rev Access'!$F$7:$GB$306,95,FALSE))</f>
        <v>0</v>
      </c>
      <c r="DL269" s="99">
        <f>IF(ISNA(VLOOKUP($A269,'[2]1516 Exp_Rev Access'!$F$7:$GB$306,96,FALSE)),"",VLOOKUP($A269,'[2]1516 Exp_Rev Access'!$F$7:$GB$306,96,FALSE))</f>
        <v>0</v>
      </c>
      <c r="DM269" s="99">
        <f>IF(ISNA(VLOOKUP($A269,'[2]1516 Exp_Rev Access'!$F$7:$GB$306,97,FALSE)),"",VLOOKUP($A269,'[2]1516 Exp_Rev Access'!$F$7:$GB$306,97,FALSE))</f>
        <v>0</v>
      </c>
      <c r="DN269" s="99">
        <f>IF(ISNA(VLOOKUP($A269,'[2]1516 Exp_Rev Access'!$F$7:$GB$306,98,FALSE)),"",VLOOKUP($A269,'[2]1516 Exp_Rev Access'!$F$7:$GB$306,98,FALSE))</f>
        <v>0</v>
      </c>
      <c r="DO269" s="99">
        <f>IF(ISNA(VLOOKUP($A269,'[2]1516 Exp_Rev Access'!$F$7:$GB$306,99,FALSE)),"",VLOOKUP($A269,'[2]1516 Exp_Rev Access'!$F$7:$GB$306,99,FALSE))</f>
        <v>0</v>
      </c>
      <c r="DP269" s="99">
        <f>IF(ISNA(VLOOKUP($A269,'[2]1516 Exp_Rev Access'!$F$7:$GB$306,100,FALSE)),"",VLOOKUP($A269,'[2]1516 Exp_Rev Access'!$F$7:$GB$306,100,FALSE))</f>
        <v>0</v>
      </c>
      <c r="DQ269" s="99">
        <f>IF(ISNA(VLOOKUP($A269,'[2]1516 Exp_Rev Access'!$F$7:$GB$306,101,FALSE)),"",VLOOKUP($A269,'[2]1516 Exp_Rev Access'!$F$7:$GB$306,101,FALSE))</f>
        <v>0</v>
      </c>
      <c r="DR269" s="99">
        <f>IF(ISNA(VLOOKUP($A269,'[2]1516 Exp_Rev Access'!$F$7:$GB$306,102,FALSE)),"",VLOOKUP($A269,'[2]1516 Exp_Rev Access'!$F$7:$GB$306,102,FALSE))</f>
        <v>0</v>
      </c>
      <c r="DS269" s="99">
        <f>IF(ISNA(VLOOKUP($A269,'[2]1516 Exp_Rev Access'!$F$7:$GB$306,103,FALSE)),"",VLOOKUP($A269,'[2]1516 Exp_Rev Access'!$F$7:$GB$306,103,FALSE))</f>
        <v>0</v>
      </c>
      <c r="DT269" s="99">
        <f>IF(ISNA(VLOOKUP($A269,'[2]1516 Exp_Rev Access'!$F$7:$GB$306,104,FALSE)),"",VLOOKUP($A269,'[2]1516 Exp_Rev Access'!$F$7:$GB$306,104,FALSE))</f>
        <v>0</v>
      </c>
      <c r="DU269" s="99">
        <f>IF(ISNA(VLOOKUP($A269,'[2]1516 Exp_Rev Access'!$F$7:$GB$306,105,FALSE)),"",VLOOKUP($A269,'[2]1516 Exp_Rev Access'!$F$7:$GB$306,105,FALSE))</f>
        <v>0</v>
      </c>
      <c r="DV269" s="99">
        <f>IF(ISNA(VLOOKUP($A269,'[2]1516 Exp_Rev Access'!$F$7:$GB$306,106,FALSE)),"",VLOOKUP($A269,'[2]1516 Exp_Rev Access'!$F$7:$GB$306,106,FALSE))</f>
        <v>0</v>
      </c>
      <c r="DW269" s="99">
        <f>IF(ISNA(VLOOKUP($A269,'[2]1516 Exp_Rev Access'!$F$7:$GB$306,107,FALSE)),"",VLOOKUP($A269,'[2]1516 Exp_Rev Access'!$F$7:$GB$306,107,FALSE))</f>
        <v>0</v>
      </c>
      <c r="DX269" s="99">
        <f>IF(ISNA(VLOOKUP($A269,'[2]1516 Exp_Rev Access'!$F$7:$GB$306,108,FALSE)),"",VLOOKUP($A269,'[2]1516 Exp_Rev Access'!$F$7:$GB$306,108,FALSE))</f>
        <v>0</v>
      </c>
      <c r="DY269" s="99">
        <f>IF(ISNA(VLOOKUP($A269,'[2]1516 Exp_Rev Access'!$F$7:$GB$306,109,FALSE)),"",VLOOKUP($A269,'[2]1516 Exp_Rev Access'!$F$7:$GB$306,109,FALSE))</f>
        <v>0</v>
      </c>
      <c r="DZ269" s="99">
        <f>IF(ISNA(VLOOKUP($A269,'[2]1516 Exp_Rev Access'!$F$7:$GB$306,110,FALSE)),"",VLOOKUP($A269,'[2]1516 Exp_Rev Access'!$F$7:$GB$306,110,FALSE))</f>
        <v>0</v>
      </c>
      <c r="EA269" s="99">
        <f>IF(ISNA(VLOOKUP($A269,'[2]1516 Exp_Rev Access'!$F$7:$GB$306,111,FALSE)),"",VLOOKUP($A269,'[2]1516 Exp_Rev Access'!$F$7:$GB$306,111,FALSE))</f>
        <v>0</v>
      </c>
      <c r="EB269" s="99">
        <f>IF(ISNA(VLOOKUP($A269,'[2]1516 Exp_Rev Access'!$F$7:$GB$306,112,FALSE)),"",VLOOKUP($A269,'[2]1516 Exp_Rev Access'!$F$7:$GB$306,112,FALSE))</f>
        <v>0</v>
      </c>
      <c r="EC269" s="99">
        <f>IF(ISNA(VLOOKUP($A269,'[2]1516 Exp_Rev Access'!$F$7:$GB$306,113,FALSE)),"",VLOOKUP($A269,'[2]1516 Exp_Rev Access'!$F$7:$GB$306,113,FALSE))</f>
        <v>0</v>
      </c>
      <c r="ED269" s="99">
        <f>IF(ISNA(VLOOKUP($A269,'[2]1516 Exp_Rev Access'!$F$7:$GB$306,114,FALSE)),"",VLOOKUP($A269,'[2]1516 Exp_Rev Access'!$F$7:$GB$306,114,FALSE))</f>
        <v>0</v>
      </c>
      <c r="EE269" s="99">
        <f>IF(ISNA(VLOOKUP($A269,'[2]1516 Exp_Rev Access'!$F$7:$GB$306,115,FALSE)),"",VLOOKUP($A269,'[2]1516 Exp_Rev Access'!$F$7:$GB$306,115,FALSE))</f>
        <v>0</v>
      </c>
      <c r="EF269" s="99">
        <f>IF(ISNA(VLOOKUP($A269,'[2]1516 Exp_Rev Access'!$F$7:$GB$306,116,FALSE)),"",VLOOKUP($A269,'[2]1516 Exp_Rev Access'!$F$7:$GB$306,116,FALSE))</f>
        <v>0</v>
      </c>
      <c r="EG269" s="99">
        <f>IF(ISNA(VLOOKUP($A269,'[2]1516 Exp_Rev Access'!$F$7:$GB$306,117,FALSE)),"",VLOOKUP($A269,'[2]1516 Exp_Rev Access'!$F$7:$GB$306,117,FALSE))</f>
        <v>0</v>
      </c>
      <c r="EH269" s="99">
        <f>IF(ISNA(VLOOKUP($A269,'[2]1516 Exp_Rev Access'!$F$7:$GB$306,118,FALSE)),"",VLOOKUP($A269,'[2]1516 Exp_Rev Access'!$F$7:$GB$306,118,FALSE))</f>
        <v>0</v>
      </c>
      <c r="EI269" s="99">
        <f>IF(ISNA(VLOOKUP($A269,'[2]1516 Exp_Rev Access'!$F$7:$GB$306,119,FALSE)),"",VLOOKUP($A269,'[2]1516 Exp_Rev Access'!$F$7:$GB$306,119,FALSE))</f>
        <v>0</v>
      </c>
      <c r="EJ269" s="99">
        <f>IF(ISNA(VLOOKUP($A269,'[2]1516 Exp_Rev Access'!$F$7:$GB$306,120,FALSE)),"",VLOOKUP($A269,'[2]1516 Exp_Rev Access'!$F$7:$GB$306,120,FALSE))</f>
        <v>0</v>
      </c>
      <c r="EK269" s="99">
        <f>IF(ISNA(VLOOKUP($A269,'[2]1516 Exp_Rev Access'!$F$7:$GB$306,121,FALSE)),"",VLOOKUP($A269,'[2]1516 Exp_Rev Access'!$F$7:$GB$306,121,FALSE))</f>
        <v>0</v>
      </c>
      <c r="EL269" s="99">
        <f>IF(ISNA(VLOOKUP($A269,'[2]1516 Exp_Rev Access'!$F$7:$GB$306,122,FALSE)),"",VLOOKUP($A269,'[2]1516 Exp_Rev Access'!$F$7:$GB$306,122,FALSE))</f>
        <v>0</v>
      </c>
      <c r="EM269" s="99">
        <f>IF(ISNA(VLOOKUP($A269,'[2]1516 Exp_Rev Access'!$F$7:$GB$306,123,FALSE)),"",VLOOKUP($A269,'[2]1516 Exp_Rev Access'!$F$7:$GB$306,123,FALSE))</f>
        <v>0</v>
      </c>
      <c r="EN269" s="99">
        <f>IF(ISNA(VLOOKUP($A269,'[2]1516 Exp_Rev Access'!$F$7:$GB$306,124,FALSE)),"",VLOOKUP($A269,'[2]1516 Exp_Rev Access'!$F$7:$GB$306,124,FALSE))</f>
        <v>0</v>
      </c>
      <c r="EO269" s="99">
        <f>IF(ISNA(VLOOKUP($A269,'[2]1516 Exp_Rev Access'!$F$7:$GB$306,125,FALSE)),"",VLOOKUP($A269,'[2]1516 Exp_Rev Access'!$F$7:$GB$306,125,FALSE))</f>
        <v>0</v>
      </c>
      <c r="EP269" s="99">
        <f>IF(ISNA(VLOOKUP($A269,'[2]1516 Exp_Rev Access'!$F$7:$GB$306,126,FALSE)),"",VLOOKUP($A269,'[2]1516 Exp_Rev Access'!$F$7:$GB$306,126,FALSE))</f>
        <v>0</v>
      </c>
      <c r="EQ269" s="99">
        <f>IF(ISNA(VLOOKUP($A269,'[2]1516 Exp_Rev Access'!$F$7:$GB$306,127,FALSE)),"",VLOOKUP($A269,'[2]1516 Exp_Rev Access'!$F$7:$GB$306,127,FALSE))</f>
        <v>0</v>
      </c>
      <c r="ER269" s="99">
        <f>IF(ISNA(VLOOKUP($A269,'[2]1516 Exp_Rev Access'!$F$7:$GB$306,128,FALSE)),"",VLOOKUP($A269,'[2]1516 Exp_Rev Access'!$F$7:$GB$306,128,FALSE))</f>
        <v>0</v>
      </c>
      <c r="ES269" s="99">
        <f>IF(ISNA(VLOOKUP($A269,'[2]1516 Exp_Rev Access'!$F$7:$GB$306,129,FALSE)),"",VLOOKUP($A269,'[2]1516 Exp_Rev Access'!$F$7:$GB$306,129,FALSE))</f>
        <v>0</v>
      </c>
      <c r="ET269" s="99">
        <f>IF(ISNA(VLOOKUP($A269,'[2]1516 Exp_Rev Access'!$F$7:$GB$306,130,FALSE)),"",VLOOKUP($A269,'[2]1516 Exp_Rev Access'!$F$7:$GB$306,130,FALSE))</f>
        <v>0</v>
      </c>
      <c r="EU269" s="99">
        <f>IF(ISNA(VLOOKUP($A269,'[2]1516 Exp_Rev Access'!$F$7:$GB$306,131,FALSE)),"",VLOOKUP($A269,'[2]1516 Exp_Rev Access'!$F$7:$GB$306,131,FALSE))</f>
        <v>0</v>
      </c>
      <c r="EV269" s="99">
        <f>IF(ISNA(VLOOKUP($A269,'[2]1516 Exp_Rev Access'!$F$7:$GB$306,132,FALSE)),"",VLOOKUP($A269,'[2]1516 Exp_Rev Access'!$F$7:$GB$306,132,FALSE))</f>
        <v>0</v>
      </c>
      <c r="EW269" s="99">
        <f>IF(ISNA(VLOOKUP($A269,'[2]1516 Exp_Rev Access'!$F$7:$GB$306,133,FALSE)),"",VLOOKUP($A269,'[2]1516 Exp_Rev Access'!$F$7:$GB$306,133,FALSE))</f>
        <v>0</v>
      </c>
      <c r="EX269" s="99">
        <f>IF(ISNA(VLOOKUP($A269,'[2]1516 Exp_Rev Access'!$F$7:$GB$306,134,FALSE)),"",VLOOKUP($A269,'[2]1516 Exp_Rev Access'!$F$7:$GB$306,134,FALSE))</f>
        <v>0</v>
      </c>
      <c r="EY269" s="99">
        <f>IF(ISNA(VLOOKUP($A269,'[2]1516 Exp_Rev Access'!$F$7:$GB$306,135,FALSE)),"",VLOOKUP($A269,'[2]1516 Exp_Rev Access'!$F$7:$GB$306,135,FALSE))</f>
        <v>0</v>
      </c>
      <c r="EZ269" s="99">
        <f>IF(ISNA(VLOOKUP($A269,'[2]1516 Exp_Rev Access'!$F$7:$GB$306,136,FALSE)),"",VLOOKUP($A269,'[2]1516 Exp_Rev Access'!$F$7:$GB$306,136,FALSE))</f>
        <v>0</v>
      </c>
      <c r="FA269" s="99">
        <f>IF(ISNA(VLOOKUP($A269,'[2]1516 Exp_Rev Access'!$F$7:$GB$306,137,FALSE)),"",VLOOKUP($A269,'[2]1516 Exp_Rev Access'!$F$7:$GB$306,137,FALSE))</f>
        <v>0</v>
      </c>
      <c r="FB269" s="99">
        <f>IF(ISNA(VLOOKUP($A269,'[2]1516 Exp_Rev Access'!$F$7:$GB$306,138,FALSE)),"",VLOOKUP($A269,'[2]1516 Exp_Rev Access'!$F$7:$GB$306,138,FALSE))</f>
        <v>0</v>
      </c>
      <c r="FC269" s="99">
        <f>IF(ISNA(VLOOKUP($A269,'[2]1516 Exp_Rev Access'!$F$7:$GB$306,139,FALSE)),"",VLOOKUP($A269,'[2]1516 Exp_Rev Access'!$F$7:$GB$306,139,FALSE))</f>
        <v>0</v>
      </c>
      <c r="FD269" s="99">
        <f>IF(ISNA(VLOOKUP($A269,'[2]1516 Exp_Rev Access'!$F$7:$FS$306,140,FALSE)),"",VLOOKUP($A269,'[2]1516 Exp_Rev Access'!$F$7:$FS$306,140,FALSE))</f>
        <v>0</v>
      </c>
      <c r="FE269" s="99">
        <f>IF(ISNA(VLOOKUP($A269,'[2]1516 Exp_Rev Access'!$F$7:$FS$306,141,FALSE)),"",VLOOKUP($A269,'[2]1516 Exp_Rev Access'!$F$7:$FS$306,141,FALSE))</f>
        <v>0</v>
      </c>
      <c r="FF269" s="99">
        <f>IF(ISNA(VLOOKUP($A269,'[2]1516 Exp_Rev Access'!$F$7:$FS$306,142,FALSE)),"",VLOOKUP($A269,'[2]1516 Exp_Rev Access'!$F$7:$FS$306,142,FALSE))</f>
        <v>0</v>
      </c>
      <c r="FG269" s="99">
        <f>IF(ISNA(VLOOKUP($A269,'[2]1516 Exp_Rev Access'!$F$7:$FS$306,143,FALSE)),"",VLOOKUP($A269,'[2]1516 Exp_Rev Access'!$F$7:$FS$306,143,FALSE))</f>
        <v>0</v>
      </c>
      <c r="FH269" s="99">
        <f>IF(ISNA(VLOOKUP($A269,'[2]1516 Exp_Rev Access'!$F$7:$FS$306,144,FALSE)),"",VLOOKUP($A269,'[2]1516 Exp_Rev Access'!$F$7:$FS$306,144,FALSE))</f>
        <v>0</v>
      </c>
      <c r="FI269" s="99">
        <f>IF(ISNA(VLOOKUP($A269,'[2]1516 Exp_Rev Access'!$F$7:$FS$306,145,FALSE)),"",VLOOKUP($A269,'[2]1516 Exp_Rev Access'!$F$7:$FS$306,145,FALSE))</f>
        <v>0</v>
      </c>
      <c r="FJ269" s="99">
        <f>IF(ISNA(VLOOKUP($A269,'[2]1516 Exp_Rev Access'!$F$7:$FS$306,146,FALSE)),"",VLOOKUP($A269,'[2]1516 Exp_Rev Access'!$F$7:$FS$306,146,FALSE))</f>
        <v>0</v>
      </c>
      <c r="FK269" s="99">
        <f>IF(ISNA(VLOOKUP($A269,'[2]1516 Exp_Rev Access'!$F$7:$FS$306,147,FALSE)),"",VLOOKUP($A269,'[2]1516 Exp_Rev Access'!$F$7:$FS$306,147,FALSE))</f>
        <v>0</v>
      </c>
      <c r="FL269" s="99">
        <f>IF(ISNA(VLOOKUP($A269,'[2]1516 Exp_Rev Access'!$F$7:$FS$306,148,FALSE)),"",VLOOKUP($A269,'[2]1516 Exp_Rev Access'!$F$7:$FS$306,148,FALSE))</f>
        <v>0</v>
      </c>
      <c r="FM269" s="99">
        <f>IF(ISNA(VLOOKUP($A269,'[2]1516 Exp_Rev Access'!$F$7:$FS$306,149,FALSE)),"",VLOOKUP($A269,'[2]1516 Exp_Rev Access'!$F$7:$FS$306,149,FALSE))</f>
        <v>0</v>
      </c>
      <c r="FN269" s="99">
        <f>IF(ISNA(VLOOKUP($A269,'[2]1516 Exp_Rev Access'!$F$7:$FS$306,150,FALSE)),"",VLOOKUP($A269,'[2]1516 Exp_Rev Access'!$F$7:$FS$306,150,FALSE))</f>
        <v>0</v>
      </c>
      <c r="FO269" s="99">
        <f>IF(ISNA(VLOOKUP($A269,'[2]1516 Exp_Rev Access'!$F$7:$FS$306,151,FALSE)),"",VLOOKUP($A269,'[2]1516 Exp_Rev Access'!$F$7:$FS$306,151,FALSE))</f>
        <v>0</v>
      </c>
      <c r="FP269" s="99">
        <f>IF(ISNA(VLOOKUP($A269,'[2]1516 Exp_Rev Access'!$F$7:$FS$306,152,FALSE)),"",VLOOKUP($A269,'[2]1516 Exp_Rev Access'!$F$7:$FS$306,152,FALSE))</f>
        <v>0</v>
      </c>
      <c r="FQ269" s="99">
        <f>IF(ISNA(VLOOKUP($A269,'[2]1516 Exp_Rev Access'!$F$7:$FS$306,153,FALSE)),"",VLOOKUP($A269,'[2]1516 Exp_Rev Access'!$F$7:$FS$306,153,FALSE))</f>
        <v>10582.84</v>
      </c>
      <c r="FR269" s="101">
        <f t="shared" si="346"/>
        <v>172047.86000000002</v>
      </c>
      <c r="FS269" s="72">
        <f t="shared" si="347"/>
        <v>4.601240173876571E-2</v>
      </c>
      <c r="FT269" s="94">
        <f t="shared" si="348"/>
        <v>755.424193194292</v>
      </c>
      <c r="FU269" s="99">
        <f>IF(ISNA(VLOOKUP($A269,'[2]1516 Exp_Rev Access'!$F$7:$GB$306,154,FALSE)),"",VLOOKUP($A269,'[2]1516 Exp_Rev Access'!$F$7:$GB$306,154,FALSE))</f>
        <v>0</v>
      </c>
      <c r="FV269" s="99">
        <f>IF(ISNA(VLOOKUP($A269,'[2]1516 Exp_Rev Access'!$F$7:$GB$306,155,FALSE)),"",VLOOKUP($A269,'[2]1516 Exp_Rev Access'!$F$7:$GB$306,155,FALSE))</f>
        <v>0</v>
      </c>
      <c r="FW269" s="99">
        <f>IF(ISNA(VLOOKUP($A269,'[2]1516 Exp_Rev Access'!$F$7:$GB$306,156,FALSE)),"",VLOOKUP($A269,'[2]1516 Exp_Rev Access'!$F$7:$GB$306,156,FALSE))</f>
        <v>0</v>
      </c>
      <c r="FX269" s="99">
        <f>IF(ISNA(VLOOKUP($A269,'[2]1516 Exp_Rev Access'!$F$7:$GB$306,157,FALSE)),"",VLOOKUP($A269,'[2]1516 Exp_Rev Access'!$F$7:$GB$306,157,FALSE))</f>
        <v>0</v>
      </c>
      <c r="FY269" s="99">
        <f>IF(ISNA(VLOOKUP($A269,'[2]1516 Exp_Rev Access'!$F$7:$GB$306,158,FALSE)),"",VLOOKUP($A269,'[2]1516 Exp_Rev Access'!$F$7:$GB$306,158,FALSE))</f>
        <v>0</v>
      </c>
      <c r="FZ269" s="99">
        <f>IF(ISNA(VLOOKUP($A269,'[2]1516 Exp_Rev Access'!$F$7:$GB$306,159,FALSE)),"",VLOOKUP($A269,'[2]1516 Exp_Rev Access'!$F$7:$GB$306,159,FALSE))</f>
        <v>0</v>
      </c>
      <c r="GA269" s="99">
        <f>IF(ISNA(VLOOKUP($A269,'[2]1516 Exp_Rev Access'!$F$7:$GB$306,160,FALSE)),"",VLOOKUP($A269,'[2]1516 Exp_Rev Access'!$F$7:$GB$306,160,FALSE))</f>
        <v>0</v>
      </c>
      <c r="GB269" s="99">
        <f>IF(ISNA(VLOOKUP($A269,'[2]1516 Exp_Rev Access'!$F$7:$GB$306,161,FALSE)),"",VLOOKUP($A269,'[2]1516 Exp_Rev Access'!$F$7:$GB$306,161,FALSE))</f>
        <v>0</v>
      </c>
      <c r="GC269" s="99">
        <f>IF(ISNA(VLOOKUP($A269,'[2]1516 Exp_Rev Access'!$F$7:$GB$306,162,FALSE)),"",VLOOKUP($A269,'[2]1516 Exp_Rev Access'!$F$7:$GB$306,162,FALSE))</f>
        <v>0</v>
      </c>
      <c r="GD269" s="99">
        <f>IF(ISNA(VLOOKUP($A269,'[2]1516 Exp_Rev Access'!$F$7:$GB$306,163,FALSE)),"",VLOOKUP($A269,'[2]1516 Exp_Rev Access'!$F$7:$GB$306,163,FALSE))</f>
        <v>0</v>
      </c>
      <c r="GE269" s="99">
        <f>IF(ISNA(VLOOKUP($A269,'[2]1516 Exp_Rev Access'!$F$7:$GB$306,164,FALSE)),"",VLOOKUP($A269,'[2]1516 Exp_Rev Access'!$F$7:$GB$306,164,FALSE))</f>
        <v>0</v>
      </c>
      <c r="GF269" s="99">
        <f>IF(ISNA(VLOOKUP($A269,'[2]1516 Exp_Rev Access'!$F$7:$GB$306,165,FALSE)),"",VLOOKUP($A269,'[2]1516 Exp_Rev Access'!$F$7:$GB$306,165,FALSE))</f>
        <v>0</v>
      </c>
      <c r="GG269" s="99">
        <f>IF(ISNA(VLOOKUP($A269,'[2]1516 Exp_Rev Access'!$F$7:$GB$306,166,FALSE)),"",VLOOKUP($A269,'[2]1516 Exp_Rev Access'!$F$7:$GB$306,166,FALSE))</f>
        <v>0</v>
      </c>
      <c r="GH269" s="99">
        <f>IF(ISNA(VLOOKUP($A269,'[2]1516 Exp_Rev Access'!$F$7:$GB$306,167,FALSE)),"",VLOOKUP($A269,'[2]1516 Exp_Rev Access'!$F$7:$GB$306,167,FALSE))</f>
        <v>0</v>
      </c>
      <c r="GI269" s="99">
        <f>IF(ISNA(VLOOKUP($A269,'[2]1516 Exp_Rev Access'!$F$7:$GB$306,168,FALSE)),"",VLOOKUP($A269,'[2]1516 Exp_Rev Access'!$F$7:$GB$306,168,FALSE))</f>
        <v>0</v>
      </c>
      <c r="GJ269" s="99">
        <f>IF(ISNA(VLOOKUP($A269,'[2]1516 Exp_Rev Access'!$F$7:$GB$306,169,FALSE)),"",VLOOKUP($A269,'[2]1516 Exp_Rev Access'!$F$7:$GB$306,169,FALSE))</f>
        <v>0</v>
      </c>
      <c r="GK269" s="99">
        <f>IF(ISNA(VLOOKUP($A269,'[2]1516 Exp_Rev Access'!$F$7:$GB$306,170,FALSE)),"",VLOOKUP($A269,'[2]1516 Exp_Rev Access'!$F$7:$GB$306,170,FALSE))</f>
        <v>0</v>
      </c>
      <c r="GL269" s="99">
        <f>IF(ISNA(VLOOKUP($A269,'[2]1516 Exp_Rev Access'!$F$7:$GB$306,171,FALSE)),"",VLOOKUP($A269,'[2]1516 Exp_Rev Access'!$F$7:$GB$306,171,FALSE))</f>
        <v>0</v>
      </c>
      <c r="GM269" s="99">
        <f>IF(ISNA(VLOOKUP($A269,'[2]1516 Exp_Rev Access'!$F$7:$GB$306,172,FALSE)),"",VLOOKUP($A269,'[2]1516 Exp_Rev Access'!$F$7:$GB$306,172,FALSE))</f>
        <v>0</v>
      </c>
      <c r="GN269" s="99">
        <f>IF(ISNA(VLOOKUP($A269,'[2]1516 Exp_Rev Access'!$F$7:$GB$306,173,FALSE)),"",VLOOKUP($A269,'[2]1516 Exp_Rev Access'!$F$7:$GB$306,173,FALSE))</f>
        <v>0</v>
      </c>
      <c r="GO269" s="99">
        <f>IF(ISNA(VLOOKUP($A269,'[2]1516 Exp_Rev Access'!$F$7:$GB$306,174,FALSE)),"",VLOOKUP($A269,'[2]1516 Exp_Rev Access'!$F$7:$GB$306,174,FALSE))</f>
        <v>0</v>
      </c>
      <c r="GP269" s="99">
        <f>IF(ISNA(VLOOKUP($A269,'[2]1516 Exp_Rev Access'!$F$7:$GB$306,175,FALSE)),"",VLOOKUP($A269,'[2]1516 Exp_Rev Access'!$F$7:$GB$306,175,FALSE))</f>
        <v>0</v>
      </c>
      <c r="GQ269" s="99">
        <f>IF(ISNA(VLOOKUP($A269,'[2]1516 Exp_Rev Access'!$F$7:$GB$306,176,FALSE)),"",VLOOKUP($A269,'[2]1516 Exp_Rev Access'!$F$7:$GB$306,176,FALSE))</f>
        <v>0</v>
      </c>
      <c r="GR269" s="99">
        <f>IF(ISNA(VLOOKUP($A269,'[2]1516 Exp_Rev Access'!$F$7:$GB$306,177,FALSE)),"",VLOOKUP($A269,'[2]1516 Exp_Rev Access'!$F$7:$GB$306,177,FALSE))</f>
        <v>0</v>
      </c>
      <c r="GS269" s="99">
        <f>IF(ISNA(VLOOKUP($A269,'[2]1516 Exp_Rev Access'!$F$7:$GB$306,178,FALSE)),"",VLOOKUP($A269,'[2]1516 Exp_Rev Access'!$F$7:$GB$306,178,FALSE))</f>
        <v>0</v>
      </c>
      <c r="GT269" s="101">
        <f t="shared" si="349"/>
        <v>0</v>
      </c>
      <c r="GU269" s="72"/>
      <c r="GV269" s="84">
        <f t="shared" si="351"/>
        <v>0</v>
      </c>
    </row>
    <row r="270" spans="1:206" customFormat="1" ht="12" customHeight="1" x14ac:dyDescent="0.2">
      <c r="A270" s="96" t="s">
        <v>636</v>
      </c>
      <c r="B270" s="69" t="s">
        <v>637</v>
      </c>
      <c r="C270" s="80">
        <f>IF(ISNA(VLOOKUP($A270,'[2]1516 enrollment_Rev_Exp by size'!$A$6:$G$320,3,FALSE)),"",VLOOKUP($A270,'[2]1516 enrollment_Rev_Exp by size'!$A$6:$G$320,3,FALSE))</f>
        <v>240.54</v>
      </c>
      <c r="D270" s="97">
        <v>4015334.06</v>
      </c>
      <c r="E270" s="80">
        <f t="shared" si="329"/>
        <v>4015334.0600000005</v>
      </c>
      <c r="F270" s="80">
        <f t="shared" si="330"/>
        <v>0</v>
      </c>
      <c r="G270" s="98">
        <f>IF(ISNA(VLOOKUP($A270,'[2]1516 Exp_Rev Access'!$F$7:$FS$306,2,FALSE)),"",VLOOKUP($A270,'[2]1516 Exp_Rev Access'!$F$7:$FS$306,2,FALSE))</f>
        <v>671311.17</v>
      </c>
      <c r="H270" s="98">
        <f>IF(ISNA(VLOOKUP($A270,'[2]1516 Exp_Rev Access'!$F$7:$FS$306,3,FALSE)),"",VLOOKUP($A270,'[2]1516 Exp_Rev Access'!$F$7:$FS$306,3,FALSE))</f>
        <v>0</v>
      </c>
      <c r="I270" s="98">
        <f>IF(ISNA(VLOOKUP($A270,'[2]1516 Exp_Rev Access'!$F$7:$FS$306,4,FALSE)),"",VLOOKUP($A270,'[2]1516 Exp_Rev Access'!$F$7:$FS$306,4,FALSE))</f>
        <v>3136.37</v>
      </c>
      <c r="J270" s="98">
        <f>IF(ISNA(VLOOKUP($A270,'[2]1516 Exp_Rev Access'!$F$7:$FS$306,5,FALSE)),"",VLOOKUP($A270,'[2]1516 Exp_Rev Access'!$F$7:$FS$306,5,FALSE))</f>
        <v>24354.68</v>
      </c>
      <c r="K270" s="98">
        <f>IF(ISNA(VLOOKUP($A270,'[2]1516 Exp_Rev Access'!$F$7:$FS$306,6,FALSE)),"",VLOOKUP($A270,'[2]1516 Exp_Rev Access'!$F$7:$FS$306,6,FALSE))</f>
        <v>0</v>
      </c>
      <c r="L270" s="98">
        <f>IF(ISNA(VLOOKUP($A270,'[2]1516 Exp_Rev Access'!$F$7:$FS$306,7,FALSE)),"",VLOOKUP($A270,'[2]1516 Exp_Rev Access'!$F$7:$FS$306,7,FALSE))</f>
        <v>2053.08</v>
      </c>
      <c r="M270" s="90">
        <f t="shared" si="331"/>
        <v>700855.3</v>
      </c>
      <c r="N270" s="72">
        <f t="shared" si="332"/>
        <v>0.17454470525423732</v>
      </c>
      <c r="O270" s="73">
        <f t="shared" si="333"/>
        <v>2913.6746487070759</v>
      </c>
      <c r="P270" s="99">
        <f>IF(ISNA(VLOOKUP($A270,'[2]1516 Exp_Rev Access'!$F$7:$FS$306,8,FALSE)),"",VLOOKUP($A270,'[2]1516 Exp_Rev Access'!$F$7:$FS$306,8,FALSE))</f>
        <v>8545</v>
      </c>
      <c r="Q270" s="99">
        <f>IF(ISNA(VLOOKUP($A270,'[2]1516 Exp_Rev Access'!$F$7:$FS$306,9,FALSE)),"",VLOOKUP($A270,'[2]1516 Exp_Rev Access'!$F$7:$FS$306,9,FALSE))</f>
        <v>0</v>
      </c>
      <c r="R270" s="99">
        <f>IF(ISNA(VLOOKUP($A270,'[2]1516 Exp_Rev Access'!$F$7:$FS$306,10,FALSE)),"",VLOOKUP($A270,'[2]1516 Exp_Rev Access'!$F$7:$FS$306,10,FALSE))</f>
        <v>0</v>
      </c>
      <c r="S270" s="99">
        <f>IF(ISNA(VLOOKUP($A270,'[2]1516 Exp_Rev Access'!$F$7:$FS$306,11,FALSE)),"",VLOOKUP($A270,'[2]1516 Exp_Rev Access'!$F$7:$FS$306,11,FALSE))</f>
        <v>0</v>
      </c>
      <c r="T270" s="99">
        <f>IF(ISNA(VLOOKUP($A270,'[2]1516 Exp_Rev Access'!$F$7:$FS$306,12,FALSE)),"",VLOOKUP($A270,'[2]1516 Exp_Rev Access'!$F$7:$FS$306,12,FALSE))</f>
        <v>0</v>
      </c>
      <c r="U270" s="99">
        <f>IF(ISNA(VLOOKUP($A270,'[2]1516 Exp_Rev Access'!$F$7:$FS$306,13,FALSE)),"",VLOOKUP($A270,'[2]1516 Exp_Rev Access'!$F$7:$FS$306,13,FALSE))</f>
        <v>0</v>
      </c>
      <c r="V270" s="99">
        <f>IF(ISNA(VLOOKUP($A270,'[2]1516 Exp_Rev Access'!$F$7:$FS$306,14,FALSE)),"",VLOOKUP($A270,'[2]1516 Exp_Rev Access'!$F$7:$FS$306,14,FALSE))</f>
        <v>775</v>
      </c>
      <c r="W270" s="99">
        <f>IF(ISNA(VLOOKUP($A270,'[2]1516 Exp_Rev Access'!$F$7:$FS$306,15,FALSE)),"",VLOOKUP($A270,'[2]1516 Exp_Rev Access'!$F$7:$FS$306,15,FALSE))</f>
        <v>0</v>
      </c>
      <c r="X270" s="99">
        <f>IF(ISNA(VLOOKUP($A270,'[2]1516 Exp_Rev Access'!$F$7:$FS$306,16,FALSE)),"",VLOOKUP($A270,'[2]1516 Exp_Rev Access'!$F$7:$FS$306,16,FALSE))</f>
        <v>2121.77</v>
      </c>
      <c r="Y270" s="99">
        <f>IF(ISNA(VLOOKUP($A270,'[2]1516 Exp_Rev Access'!$F$7:$FS$306,17,FALSE)),"",VLOOKUP($A270,'[2]1516 Exp_Rev Access'!$F$7:$FS$306,17,FALSE))</f>
        <v>0</v>
      </c>
      <c r="Z270" s="99">
        <f>IF(ISNA(VLOOKUP($A270,'[2]1516 Exp_Rev Access'!$F$7:$FS$306,18,FALSE)),"",VLOOKUP($A270,'[2]1516 Exp_Rev Access'!$F$7:$FS$306,18,FALSE))</f>
        <v>0</v>
      </c>
      <c r="AA270" s="99">
        <f>IF(ISNA(VLOOKUP($A270,'[2]1516 Exp_Rev Access'!$F$7:$FS$306,19,FALSE)),"",VLOOKUP($A270,'[2]1516 Exp_Rev Access'!$F$7:$FS$306,19,FALSE))</f>
        <v>0</v>
      </c>
      <c r="AB270" s="99">
        <f>IF(ISNA(VLOOKUP($A270,'[2]1516 Exp_Rev Access'!$F$7:$FS$306,20,FALSE)),"",VLOOKUP($A270,'[2]1516 Exp_Rev Access'!$F$7:$FS$306,20,FALSE))</f>
        <v>0</v>
      </c>
      <c r="AC270" s="99">
        <f>IF(ISNA(VLOOKUP($A270,'[2]1516 Exp_Rev Access'!$F$7:$FS$306,21,FALSE)),"",VLOOKUP($A270,'[2]1516 Exp_Rev Access'!$F$7:$FS$306,21,FALSE))</f>
        <v>4807.25</v>
      </c>
      <c r="AD270" s="99">
        <f>IF(ISNA(VLOOKUP($A270,'[2]1516 Exp_Rev Access'!$F$7:$FS$306,22,FALSE)),"",VLOOKUP($A270,'[2]1516 Exp_Rev Access'!$F$7:$FS$306,22,FALSE))</f>
        <v>446.06</v>
      </c>
      <c r="AE270" s="99">
        <f>IF(ISNA(VLOOKUP($A270,'[2]1516 Exp_Rev Access'!$F$7:$FS$306,23,FALSE)),"",VLOOKUP($A270,'[2]1516 Exp_Rev Access'!$F$7:$FS$306,23,FALSE))</f>
        <v>0</v>
      </c>
      <c r="AF270" s="99">
        <f>IF(ISNA(VLOOKUP($A270,'[2]1516 Exp_Rev Access'!$F$7:$FS$306,24,FALSE)),"",VLOOKUP($A270,'[2]1516 Exp_Rev Access'!$F$7:$FS$306,24,FALSE))</f>
        <v>9716.2900000000009</v>
      </c>
      <c r="AG270" s="99">
        <f>IF(ISNA(VLOOKUP($A270,'[2]1516 Exp_Rev Access'!$F$7:$FS$306,25,FALSE)),"",VLOOKUP($A270,'[2]1516 Exp_Rev Access'!$F$7:$FS$306,25,FALSE))</f>
        <v>7</v>
      </c>
      <c r="AH270" s="98">
        <f>IF(ISNA(VLOOKUP($A270,'[2]1516 Exp_Rev Access'!$F$7:$FS$306,26,FALSE)),"",VLOOKUP($A270,'[2]1516 Exp_Rev Access'!$F$7:$FS$306,26,FALSE))</f>
        <v>200</v>
      </c>
      <c r="AI270" s="98">
        <f>IF(ISNA(VLOOKUP($A270,'[2]1516 Exp_Rev Access'!$F$7:$FS$306,27,FALSE)),"",VLOOKUP($A270,'[2]1516 Exp_Rev Access'!$F$7:$FS$306,27,FALSE))</f>
        <v>0</v>
      </c>
      <c r="AJ270" s="98">
        <f>IF(ISNA(VLOOKUP($A270,'[2]1516 Exp_Rev Access'!$F$7:$FS$306,28,FALSE)),"",VLOOKUP($A270,'[2]1516 Exp_Rev Access'!$F$7:$FS$306,28,FALSE))</f>
        <v>24455.91</v>
      </c>
      <c r="AK270" s="98">
        <f>IF(ISNA(VLOOKUP($A270,'[2]1516 Exp_Rev Access'!$F$7:$FS$306,29,FALSE)),"",VLOOKUP($A270,'[2]1516 Exp_Rev Access'!$F$7:$FS$306,29,FALSE))</f>
        <v>0</v>
      </c>
      <c r="AL270" s="100">
        <f t="shared" si="334"/>
        <v>51074.28</v>
      </c>
      <c r="AM270" s="72">
        <f t="shared" si="335"/>
        <v>1.2719808423610961E-2</v>
      </c>
      <c r="AN270" s="94">
        <f t="shared" si="336"/>
        <v>212.33175355450237</v>
      </c>
      <c r="AO270" s="99">
        <f>IF(ISNA(VLOOKUP($A270,'[2]1516 Exp_Rev Access'!$F$7:$GB$306,30,FALSE)),"",VLOOKUP($A270,'[2]1516 Exp_Rev Access'!$F$7:$FS$306,30,FALSE))</f>
        <v>2079042.98</v>
      </c>
      <c r="AP270" s="99">
        <f>IF(ISNA(VLOOKUP($A270,'[2]1516 Exp_Rev Access'!$F$7:$GB$306,31,FALSE)),"",VLOOKUP($A270,'[2]1516 Exp_Rev Access'!$F$7:$FS$306,31,FALSE))</f>
        <v>38881.370000000003</v>
      </c>
      <c r="AQ270" s="99">
        <f>IF(ISNA(VLOOKUP($A270,'[2]1516 Exp_Rev Access'!$F$7:$GB$306,32,FALSE)),"",VLOOKUP($A270,'[2]1516 Exp_Rev Access'!$F$7:$FS$306,32,FALSE))</f>
        <v>7103.52</v>
      </c>
      <c r="AR270" s="99">
        <f>IF(ISNA(VLOOKUP($A270,'[2]1516 Exp_Rev Access'!$F$7:$GB$306,33,FALSE)),"",VLOOKUP($A270,'[2]1516 Exp_Rev Access'!$F$7:$FS$306,33,FALSE))</f>
        <v>1921.99</v>
      </c>
      <c r="AS270" s="99">
        <f>IF(ISNA(VLOOKUP($A270,'[2]1516 Exp_Rev Access'!$F$7:$GB$306,34,FALSE)),"",VLOOKUP($A270,'[2]1516 Exp_Rev Access'!$F$7:$FS$306,34,FALSE))</f>
        <v>0</v>
      </c>
      <c r="AT270" s="101">
        <f t="shared" si="337"/>
        <v>2126949.8600000003</v>
      </c>
      <c r="AU270" s="72">
        <f t="shared" si="338"/>
        <v>0.52970682593716756</v>
      </c>
      <c r="AV270" s="94">
        <f t="shared" si="339"/>
        <v>8842.3956930240311</v>
      </c>
      <c r="AW270" s="99">
        <f>IF(ISNA(VLOOKUP($A270,'[2]1516 Exp_Rev Access'!$F$7:$GB$306,35,FALSE)),"",VLOOKUP($A270,'[2]1516 Exp_Rev Access'!$F$7:$GB$306,35,FALSE))</f>
        <v>0</v>
      </c>
      <c r="AX270" s="99">
        <f>IF(ISNA(VLOOKUP($A270,'[2]1516 Exp_Rev Access'!$F$7:$GB$306,36,FALSE)),"",VLOOKUP($A270,'[2]1516 Exp_Rev Access'!$F$7:$GB$306,36,FALSE))</f>
        <v>243607.16</v>
      </c>
      <c r="AY270" s="99">
        <f>IF(ISNA(VLOOKUP($A270,'[2]1516 Exp_Rev Access'!$F$7:$GB$306,37,FALSE)),"",VLOOKUP($A270,'[2]1516 Exp_Rev Access'!$F$7:$GB$306,37,FALSE))</f>
        <v>29742.68</v>
      </c>
      <c r="AZ270" s="99">
        <f>IF(ISNA(VLOOKUP($A270,'[2]1516 Exp_Rev Access'!$F$7:$GB$306,38,FALSE)),"",VLOOKUP($A270,'[2]1516 Exp_Rev Access'!$F$7:$GB$306,38,FALSE))</f>
        <v>0</v>
      </c>
      <c r="BA270" s="99">
        <f>IF(ISNA(VLOOKUP($A270,'[2]1516 Exp_Rev Access'!$F$7:$GB$306,39,FALSE)),"",VLOOKUP($A270,'[2]1516 Exp_Rev Access'!$F$7:$GB$306,39,FALSE))</f>
        <v>0</v>
      </c>
      <c r="BB270" s="99">
        <f>IF(ISNA(VLOOKUP($A270,'[2]1516 Exp_Rev Access'!$F$7:$GB$306,40,FALSE)),"",VLOOKUP($A270,'[2]1516 Exp_Rev Access'!$F$7:$GB$306,40,FALSE))</f>
        <v>64350.03</v>
      </c>
      <c r="BC270" s="99">
        <f>IF(ISNA(VLOOKUP($A270,'[2]1516 Exp_Rev Access'!$F$7:$GB$306,41,FALSE)),"",VLOOKUP($A270,'[2]1516 Exp_Rev Access'!$F$7:$GB$306,41,FALSE))</f>
        <v>0</v>
      </c>
      <c r="BD270" s="99">
        <f>IF(ISNA(VLOOKUP($A270,'[2]1516 Exp_Rev Access'!$F$7:$GB$306,42,FALSE)),"",VLOOKUP($A270,'[2]1516 Exp_Rev Access'!$F$7:$GB$306,42,FALSE))</f>
        <v>1251</v>
      </c>
      <c r="BE270" s="99">
        <f>IF(ISNA(VLOOKUP($A270,'[2]1516 Exp_Rev Access'!$F$7:$GB$306,43,FALSE)),"",VLOOKUP($A270,'[2]1516 Exp_Rev Access'!$F$7:$GB$306,43,FALSE))</f>
        <v>0</v>
      </c>
      <c r="BF270" s="99">
        <f>IF(ISNA(VLOOKUP($A270,'[2]1516 Exp_Rev Access'!$F$7:$GB$306,44,FALSE)),"",VLOOKUP($A270,'[2]1516 Exp_Rev Access'!$F$7:$GB$306,44,FALSE))</f>
        <v>0</v>
      </c>
      <c r="BG270" s="99">
        <f>IF(ISNA(VLOOKUP($A270,'[2]1516 Exp_Rev Access'!$F$7:$GB$306,45,FALSE)),"",VLOOKUP($A270,'[2]1516 Exp_Rev Access'!$F$7:$GB$306,45,FALSE))</f>
        <v>0</v>
      </c>
      <c r="BH270" s="99">
        <f>IF(ISNA(VLOOKUP($A270,'[2]1516 Exp_Rev Access'!$F$7:$GB$306,46,FALSE)),"",VLOOKUP($A270,'[2]1516 Exp_Rev Access'!$F$7:$GB$306,46,FALSE))</f>
        <v>0</v>
      </c>
      <c r="BI270" s="99">
        <f>IF(ISNA(VLOOKUP($A270,'[2]1516 Exp_Rev Access'!$F$7:$GB$306,47,FALSE)),"",VLOOKUP($A270,'[2]1516 Exp_Rev Access'!$F$7:$GB$306,47,FALSE))</f>
        <v>2321.56</v>
      </c>
      <c r="BJ270" s="99">
        <f>IF(ISNA(VLOOKUP($A270,'[2]1516 Exp_Rev Access'!$F$7:$GB$306,48,FALSE)),"",VLOOKUP($A270,'[2]1516 Exp_Rev Access'!$F$7:$GB$306,48,FALSE))</f>
        <v>213777.65</v>
      </c>
      <c r="BK270" s="99">
        <f>IF(ISNA(VLOOKUP($A270,'[2]1516 Exp_Rev Access'!$F$7:$GB$306,49,FALSE)),"",VLOOKUP($A270,'[2]1516 Exp_Rev Access'!$F$7:$GB$306,49,FALSE))</f>
        <v>0</v>
      </c>
      <c r="BL270" s="99">
        <f>IF(ISNA(VLOOKUP($A270,'[2]1516 Exp_Rev Access'!$F$7:$GB$306,50,FALSE)),"",VLOOKUP($A270,'[2]1516 Exp_Rev Access'!$F$7:$GB$306,50,FALSE))</f>
        <v>0</v>
      </c>
      <c r="BM270" s="99">
        <f>IF(ISNA(VLOOKUP($A270,'[2]1516 Exp_Rev Access'!$F$7:$GB$306,51,FALSE)),"",VLOOKUP($A270,'[2]1516 Exp_Rev Access'!$F$7:$GB$306,51,FALSE))</f>
        <v>0</v>
      </c>
      <c r="BN270" s="99">
        <f>IF(ISNA(VLOOKUP($A270,'[2]1516 Exp_Rev Access'!$F$7:$GB$306,52,FALSE)),"",VLOOKUP($A270,'[2]1516 Exp_Rev Access'!$F$7:$GB$306,52,FALSE))</f>
        <v>0</v>
      </c>
      <c r="BO270" s="99">
        <f>IF(ISNA(VLOOKUP($A270,'[2]1516 Exp_Rev Access'!$F$7:$GB$306,53,FALSE)),"",VLOOKUP($A270,'[2]1516 Exp_Rev Access'!$F$7:$GB$306,53,FALSE))</f>
        <v>0</v>
      </c>
      <c r="BP270" s="99">
        <f>IF(ISNA(VLOOKUP($A270,'[2]1516 Exp_Rev Access'!$F$7:$GB$306,54,FALSE)),"",VLOOKUP($A270,'[2]1516 Exp_Rev Access'!$F$7:$GB$306,54,FALSE))</f>
        <v>0</v>
      </c>
      <c r="BQ270" s="99">
        <f>IF(ISNA(VLOOKUP($A270,'[2]1516 Exp_Rev Access'!$F$7:$GB$306,55,FALSE)),"",VLOOKUP($A270,'[2]1516 Exp_Rev Access'!$F$7:$GB$306,55,FALSE))</f>
        <v>0</v>
      </c>
      <c r="BR270" s="99">
        <f>IF(ISNA(VLOOKUP($A270,'[2]1516 Exp_Rev Access'!$F$7:$GB$306,56,FALSE)),"",VLOOKUP($A270,'[2]1516 Exp_Rev Access'!$F$7:$GB$306,56,FALSE))</f>
        <v>0</v>
      </c>
      <c r="BS270" s="99">
        <f>IF(ISNA(VLOOKUP($A270,'[2]1516 Exp_Rev Access'!$F$7:$GB$306,57,FALSE)),"",VLOOKUP($A270,'[2]1516 Exp_Rev Access'!$F$7:$GB$306,57,FALSE))</f>
        <v>0</v>
      </c>
      <c r="BT270" s="99">
        <f>IF(ISNA(VLOOKUP($A270,'[2]1516 Exp_Rev Access'!$F$7:$GB$306,58,FALSE)),"",VLOOKUP($A270,'[2]1516 Exp_Rev Access'!$F$7:$GB$306,58,FALSE))</f>
        <v>0</v>
      </c>
      <c r="BU270" s="102">
        <f t="shared" si="340"/>
        <v>555050.07999999996</v>
      </c>
      <c r="BV270" s="72">
        <f t="shared" si="341"/>
        <v>0.1382326032419828</v>
      </c>
      <c r="BW270" s="94">
        <f t="shared" si="342"/>
        <v>2307.5167539702334</v>
      </c>
      <c r="BX270" s="99">
        <f>IF(ISNA(VLOOKUP($A270,'[2]1516 Exp_Rev Access'!$F$7:$GB$306,59,FALSE)),"",VLOOKUP($A270,'[2]1516 Exp_Rev Access'!$F$7:$GB$306,59,FALSE))</f>
        <v>0</v>
      </c>
      <c r="BY270" s="99">
        <f>IF(ISNA(VLOOKUP($A270,'[2]1516 Exp_Rev Access'!$F$7:$GB$306,60,FALSE)),"",VLOOKUP($A270,'[2]1516 Exp_Rev Access'!$F$7:$GB$306,60,FALSE))</f>
        <v>0</v>
      </c>
      <c r="BZ270" s="99">
        <f>IF(ISNA(VLOOKUP($A270,'[2]1516 Exp_Rev Access'!$F$7:$GB$306,61,FALSE)),"",VLOOKUP($A270,'[2]1516 Exp_Rev Access'!$F$7:$GB$306,61,FALSE))</f>
        <v>0</v>
      </c>
      <c r="CA270" s="99">
        <f>IF(ISNA(VLOOKUP($A270,'[2]1516 Exp_Rev Access'!$F$7:$GB$306,62,FALSE)),"",VLOOKUP($A270,'[2]1516 Exp_Rev Access'!$F$7:$GB$306,62,FALSE))</f>
        <v>6941.1</v>
      </c>
      <c r="CB270" s="99">
        <f>IF(ISNA(VLOOKUP($A270,'[2]1516 Exp_Rev Access'!$F$7:$GB$306,63,FALSE)),"",VLOOKUP($A270,'[2]1516 Exp_Rev Access'!$F$7:$GB$306,63,FALSE))</f>
        <v>1379.18</v>
      </c>
      <c r="CC270" s="99">
        <f>IF(ISNA(VLOOKUP($A270,'[2]1516 Exp_Rev Access'!$F$7:$GB$306,64,FALSE)),"",VLOOKUP($A270,'[2]1516 Exp_Rev Access'!$F$7:$GB$306,64,FALSE))</f>
        <v>0</v>
      </c>
      <c r="CD270" s="101">
        <f t="shared" si="343"/>
        <v>8320.2800000000007</v>
      </c>
      <c r="CE270" s="72"/>
      <c r="CF270" s="103"/>
      <c r="CG270" s="99">
        <f>IF(ISNA(VLOOKUP($A270,'[2]1516 Exp_Rev Access'!$F$7:$GB$306,65,FALSE)),"",VLOOKUP($A270,'[2]1516 Exp_Rev Access'!$F$7:$GB$306,65,FALSE))</f>
        <v>0</v>
      </c>
      <c r="CH270" s="99">
        <f>IF(ISNA(VLOOKUP($A270,'[2]1516 Exp_Rev Access'!$F$7:$GB$306,66,FALSE)),"",VLOOKUP($A270,'[2]1516 Exp_Rev Access'!$F$7:$GB$306,66,FALSE))</f>
        <v>0</v>
      </c>
      <c r="CI270" s="99">
        <f>IF(ISNA(VLOOKUP($A270,'[2]1516 Exp_Rev Access'!$F$7:$GB$306,67,FALSE)),"",VLOOKUP($A270,'[2]1516 Exp_Rev Access'!$F$7:$GB$306,67,FALSE))</f>
        <v>0</v>
      </c>
      <c r="CJ270" s="99">
        <f>IF(ISNA(VLOOKUP($A270,'[2]1516 Exp_Rev Access'!$F$7:$GB$306,68,FALSE)),"",VLOOKUP($A270,'[2]1516 Exp_Rev Access'!$F$7:$GB$306,68,FALSE))</f>
        <v>0</v>
      </c>
      <c r="CK270" s="99">
        <f>IF(ISNA(VLOOKUP($A270,'[2]1516 Exp_Rev Access'!$F$7:$GB$306,69,FALSE)),"",VLOOKUP($A270,'[2]1516 Exp_Rev Access'!$F$7:$GB$306,69,FALSE))</f>
        <v>0</v>
      </c>
      <c r="CL270" s="99">
        <f>IF(ISNA(VLOOKUP($A270,'[2]1516 Exp_Rev Access'!$F$7:$GB$306,70,FALSE)),"",VLOOKUP($A270,'[2]1516 Exp_Rev Access'!$F$7:$GB$306,70,FALSE))</f>
        <v>0</v>
      </c>
      <c r="CM270" s="99">
        <f>IF(ISNA(VLOOKUP($A270,'[2]1516 Exp_Rev Access'!$F$7:$GB$306,71,FALSE)),"",VLOOKUP($A270,'[2]1516 Exp_Rev Access'!$F$7:$GB$306,71,FALSE))</f>
        <v>0</v>
      </c>
      <c r="CN270" s="99">
        <f>IF(ISNA(VLOOKUP($A270,'[2]1516 Exp_Rev Access'!$F$7:$GB$306,72,FALSE)),"",VLOOKUP($A270,'[2]1516 Exp_Rev Access'!$F$7:$GB$306,72,FALSE))</f>
        <v>0</v>
      </c>
      <c r="CO270" s="99">
        <f>IF(ISNA(VLOOKUP($A270,'[2]1516 Exp_Rev Access'!$F$7:$GB$306,73,FALSE)),"",VLOOKUP($A270,'[2]1516 Exp_Rev Access'!$F$7:$GB$306,73,FALSE))</f>
        <v>0</v>
      </c>
      <c r="CP270" s="99">
        <f>IF(ISNA(VLOOKUP($A270,'[2]1516 Exp_Rev Access'!$F$7:$GB$306,74,FALSE)),"",VLOOKUP($A270,'[2]1516 Exp_Rev Access'!$F$7:$GB$306,74,FALSE))</f>
        <v>0</v>
      </c>
      <c r="CQ270" s="99">
        <f>IF(ISNA(VLOOKUP($A270,'[2]1516 Exp_Rev Access'!$F$7:$GB$306,75,FALSE)),"",VLOOKUP($A270,'[2]1516 Exp_Rev Access'!$F$7:$GB$306,75,FALSE))</f>
        <v>0</v>
      </c>
      <c r="CR270" s="99">
        <f>IF(ISNA(VLOOKUP($A270,'[2]1516 Exp_Rev Access'!$F$7:$GB$306,76,FALSE)),"",VLOOKUP($A270,'[2]1516 Exp_Rev Access'!$F$7:$GB$306,76,FALSE))</f>
        <v>0</v>
      </c>
      <c r="CS270" s="99">
        <f>IF(ISNA(VLOOKUP($A270,'[2]1516 Exp_Rev Access'!$F$7:$GB$306,77,FALSE)),"",VLOOKUP($A270,'[2]1516 Exp_Rev Access'!$F$7:$GB$306,77,FALSE))</f>
        <v>0</v>
      </c>
      <c r="CT270" s="99">
        <f>IF(ISNA(VLOOKUP($A270,'[2]1516 Exp_Rev Access'!$F$7:$GB$306,78,FALSE)),"",VLOOKUP($A270,'[2]1516 Exp_Rev Access'!$F$7:$GB$306,78,FALSE))</f>
        <v>393154.85</v>
      </c>
      <c r="CU270" s="99">
        <f>IF(ISNA(VLOOKUP($A270,'[2]1516 Exp_Rev Access'!$F$7:$GB$306,79,FALSE)),"",VLOOKUP($A270,'[2]1516 Exp_Rev Access'!$F$7:$GB$306,79,FALSE))</f>
        <v>24391.41</v>
      </c>
      <c r="CV270" s="99">
        <f>IF(ISNA(VLOOKUP($A270,'[2]1516 Exp_Rev Access'!$F$7:$GB$306,80,FALSE)),"",VLOOKUP($A270,'[2]1516 Exp_Rev Access'!$F$7:$GB$306,80,FALSE))</f>
        <v>0</v>
      </c>
      <c r="CW270" s="99">
        <f>IF(ISNA(VLOOKUP($A270,'[2]1516 Exp_Rev Access'!$F$7:$GB$306,81,FALSE)),"",VLOOKUP($A270,'[2]1516 Exp_Rev Access'!$F$7:$GB$306,81,FALSE))</f>
        <v>0</v>
      </c>
      <c r="CX270" s="99">
        <f>IF(ISNA(VLOOKUP($A270,'[2]1516 Exp_Rev Access'!$F$7:$GB$306,82,FALSE)),"",VLOOKUP($A270,'[2]1516 Exp_Rev Access'!$F$7:$GB$306,82,FALSE))</f>
        <v>0</v>
      </c>
      <c r="CY270" s="99">
        <f>IF(ISNA(VLOOKUP($A270,'[2]1516 Exp_Rev Access'!$F$7:$GB$306,83,FALSE)),"",VLOOKUP($A270,'[2]1516 Exp_Rev Access'!$F$7:$GB$306,83,FALSE))</f>
        <v>0</v>
      </c>
      <c r="CZ270" s="99">
        <f>IF(ISNA(VLOOKUP($A270,'[2]1516 Exp_Rev Access'!$F$7:$GB$306,84,FALSE)),"",VLOOKUP($A270,'[2]1516 Exp_Rev Access'!$F$7:$GB$306,84,FALSE))</f>
        <v>0</v>
      </c>
      <c r="DA270" s="99">
        <f>IF(ISNA(VLOOKUP($A270,'[2]1516 Exp_Rev Access'!$F$7:$GB$306,85,FALSE)),"",VLOOKUP($A270,'[2]1516 Exp_Rev Access'!$F$7:$GB$306,85,FALSE))</f>
        <v>0</v>
      </c>
      <c r="DB270" s="99">
        <f>IF(ISNA(VLOOKUP($A270,'[2]1516 Exp_Rev Access'!$F$7:$GB$306,86,FALSE)),"",VLOOKUP($A270,'[2]1516 Exp_Rev Access'!$F$7:$GB$306,86,FALSE))</f>
        <v>0</v>
      </c>
      <c r="DC270" s="99">
        <f>IF(ISNA(VLOOKUP($A270,'[2]1516 Exp_Rev Access'!$F$7:$GB$306,87,FALSE)),"",VLOOKUP($A270,'[2]1516 Exp_Rev Access'!$F$7:$GB$306,87,FALSE))</f>
        <v>0</v>
      </c>
      <c r="DD270" s="99">
        <f>IF(ISNA(VLOOKUP($A270,'[2]1516 Exp_Rev Access'!$F$7:$GB$306,88,FALSE)),"",VLOOKUP($A270,'[2]1516 Exp_Rev Access'!$F$7:$GB$306,88,FALSE))</f>
        <v>0</v>
      </c>
      <c r="DE270" s="99">
        <f>IF(ISNA(VLOOKUP($A270,'[2]1516 Exp_Rev Access'!$F$7:$GB$306,89,FALSE)),"",VLOOKUP($A270,'[2]1516 Exp_Rev Access'!$F$7:$GB$306,89,FALSE))</f>
        <v>0</v>
      </c>
      <c r="DF270" s="99">
        <f>IF(ISNA(VLOOKUP($A270,'[2]1516 Exp_Rev Access'!$F$7:$GB$306,90,FALSE)),"",VLOOKUP($A270,'[2]1516 Exp_Rev Access'!$F$7:$GB$306,90,FALSE))</f>
        <v>0</v>
      </c>
      <c r="DG270" s="99">
        <f>IF(ISNA(VLOOKUP($A270,'[2]1516 Exp_Rev Access'!$F$7:$GB$306,91,FALSE)),"",VLOOKUP($A270,'[2]1516 Exp_Rev Access'!$F$7:$GB$306,91,FALSE))</f>
        <v>0</v>
      </c>
      <c r="DH270" s="99">
        <f>IF(ISNA(VLOOKUP($A270,'[2]1516 Exp_Rev Access'!$F$7:$GB$306,92,FALSE)),"",VLOOKUP($A270,'[2]1516 Exp_Rev Access'!$F$7:$GB$306,92,FALSE))</f>
        <v>103866.06</v>
      </c>
      <c r="DI270" s="99">
        <f>IF(ISNA(VLOOKUP($A270,'[2]1516 Exp_Rev Access'!$F$7:$GB$306,93,FALSE)),"",VLOOKUP($A270,'[2]1516 Exp_Rev Access'!$F$7:$GB$306,93,FALSE))</f>
        <v>0</v>
      </c>
      <c r="DJ270" s="99">
        <f>IF(ISNA(VLOOKUP($A270,'[2]1516 Exp_Rev Access'!$F$7:$GB$306,94,FALSE)),"",VLOOKUP($A270,'[2]1516 Exp_Rev Access'!$F$7:$GB$306,94,FALSE))</f>
        <v>0</v>
      </c>
      <c r="DK270" s="99">
        <f>IF(ISNA(VLOOKUP($A270,'[2]1516 Exp_Rev Access'!$F$7:$GB$306,95,FALSE)),"",VLOOKUP($A270,'[2]1516 Exp_Rev Access'!$F$7:$GB$306,95,FALSE))</f>
        <v>0</v>
      </c>
      <c r="DL270" s="99">
        <f>IF(ISNA(VLOOKUP($A270,'[2]1516 Exp_Rev Access'!$F$7:$GB$306,96,FALSE)),"",VLOOKUP($A270,'[2]1516 Exp_Rev Access'!$F$7:$GB$306,96,FALSE))</f>
        <v>0</v>
      </c>
      <c r="DM270" s="99">
        <f>IF(ISNA(VLOOKUP($A270,'[2]1516 Exp_Rev Access'!$F$7:$GB$306,97,FALSE)),"",VLOOKUP($A270,'[2]1516 Exp_Rev Access'!$F$7:$GB$306,97,FALSE))</f>
        <v>0</v>
      </c>
      <c r="DN270" s="99">
        <f>IF(ISNA(VLOOKUP($A270,'[2]1516 Exp_Rev Access'!$F$7:$GB$306,98,FALSE)),"",VLOOKUP($A270,'[2]1516 Exp_Rev Access'!$F$7:$GB$306,98,FALSE))</f>
        <v>0</v>
      </c>
      <c r="DO270" s="99">
        <f>IF(ISNA(VLOOKUP($A270,'[2]1516 Exp_Rev Access'!$F$7:$GB$306,99,FALSE)),"",VLOOKUP($A270,'[2]1516 Exp_Rev Access'!$F$7:$GB$306,99,FALSE))</f>
        <v>0</v>
      </c>
      <c r="DP270" s="99">
        <f>IF(ISNA(VLOOKUP($A270,'[2]1516 Exp_Rev Access'!$F$7:$GB$306,100,FALSE)),"",VLOOKUP($A270,'[2]1516 Exp_Rev Access'!$F$7:$GB$306,100,FALSE))</f>
        <v>0</v>
      </c>
      <c r="DQ270" s="99">
        <f>IF(ISNA(VLOOKUP($A270,'[2]1516 Exp_Rev Access'!$F$7:$GB$306,101,FALSE)),"",VLOOKUP($A270,'[2]1516 Exp_Rev Access'!$F$7:$GB$306,101,FALSE))</f>
        <v>0</v>
      </c>
      <c r="DR270" s="99">
        <f>IF(ISNA(VLOOKUP($A270,'[2]1516 Exp_Rev Access'!$F$7:$GB$306,102,FALSE)),"",VLOOKUP($A270,'[2]1516 Exp_Rev Access'!$F$7:$GB$306,102,FALSE))</f>
        <v>0</v>
      </c>
      <c r="DS270" s="99">
        <f>IF(ISNA(VLOOKUP($A270,'[2]1516 Exp_Rev Access'!$F$7:$GB$306,103,FALSE)),"",VLOOKUP($A270,'[2]1516 Exp_Rev Access'!$F$7:$GB$306,103,FALSE))</f>
        <v>0</v>
      </c>
      <c r="DT270" s="99">
        <f>IF(ISNA(VLOOKUP($A270,'[2]1516 Exp_Rev Access'!$F$7:$GB$306,104,FALSE)),"",VLOOKUP($A270,'[2]1516 Exp_Rev Access'!$F$7:$GB$306,104,FALSE))</f>
        <v>0</v>
      </c>
      <c r="DU270" s="99">
        <f>IF(ISNA(VLOOKUP($A270,'[2]1516 Exp_Rev Access'!$F$7:$GB$306,105,FALSE)),"",VLOOKUP($A270,'[2]1516 Exp_Rev Access'!$F$7:$GB$306,105,FALSE))</f>
        <v>0</v>
      </c>
      <c r="DV270" s="99">
        <f>IF(ISNA(VLOOKUP($A270,'[2]1516 Exp_Rev Access'!$F$7:$GB$306,106,FALSE)),"",VLOOKUP($A270,'[2]1516 Exp_Rev Access'!$F$7:$GB$306,106,FALSE))</f>
        <v>0</v>
      </c>
      <c r="DW270" s="99">
        <f>IF(ISNA(VLOOKUP($A270,'[2]1516 Exp_Rev Access'!$F$7:$GB$306,107,FALSE)),"",VLOOKUP($A270,'[2]1516 Exp_Rev Access'!$F$7:$GB$306,107,FALSE))</f>
        <v>0</v>
      </c>
      <c r="DX270" s="99">
        <f>IF(ISNA(VLOOKUP($A270,'[2]1516 Exp_Rev Access'!$F$7:$GB$306,108,FALSE)),"",VLOOKUP($A270,'[2]1516 Exp_Rev Access'!$F$7:$GB$306,108,FALSE))</f>
        <v>12461</v>
      </c>
      <c r="DY270" s="99">
        <f>IF(ISNA(VLOOKUP($A270,'[2]1516 Exp_Rev Access'!$F$7:$GB$306,109,FALSE)),"",VLOOKUP($A270,'[2]1516 Exp_Rev Access'!$F$7:$GB$306,109,FALSE))</f>
        <v>0</v>
      </c>
      <c r="DZ270" s="99">
        <f>IF(ISNA(VLOOKUP($A270,'[2]1516 Exp_Rev Access'!$F$7:$GB$306,110,FALSE)),"",VLOOKUP($A270,'[2]1516 Exp_Rev Access'!$F$7:$GB$306,110,FALSE))</f>
        <v>0</v>
      </c>
      <c r="EA270" s="99">
        <f>IF(ISNA(VLOOKUP($A270,'[2]1516 Exp_Rev Access'!$F$7:$GB$306,111,FALSE)),"",VLOOKUP($A270,'[2]1516 Exp_Rev Access'!$F$7:$GB$306,111,FALSE))</f>
        <v>0</v>
      </c>
      <c r="EB270" s="99">
        <f>IF(ISNA(VLOOKUP($A270,'[2]1516 Exp_Rev Access'!$F$7:$GB$306,112,FALSE)),"",VLOOKUP($A270,'[2]1516 Exp_Rev Access'!$F$7:$GB$306,112,FALSE))</f>
        <v>0</v>
      </c>
      <c r="EC270" s="99">
        <f>IF(ISNA(VLOOKUP($A270,'[2]1516 Exp_Rev Access'!$F$7:$GB$306,113,FALSE)),"",VLOOKUP($A270,'[2]1516 Exp_Rev Access'!$F$7:$GB$306,113,FALSE))</f>
        <v>0</v>
      </c>
      <c r="ED270" s="99">
        <f>IF(ISNA(VLOOKUP($A270,'[2]1516 Exp_Rev Access'!$F$7:$GB$306,114,FALSE)),"",VLOOKUP($A270,'[2]1516 Exp_Rev Access'!$F$7:$GB$306,114,FALSE))</f>
        <v>0</v>
      </c>
      <c r="EE270" s="99">
        <f>IF(ISNA(VLOOKUP($A270,'[2]1516 Exp_Rev Access'!$F$7:$GB$306,115,FALSE)),"",VLOOKUP($A270,'[2]1516 Exp_Rev Access'!$F$7:$GB$306,115,FALSE))</f>
        <v>0</v>
      </c>
      <c r="EF270" s="99">
        <f>IF(ISNA(VLOOKUP($A270,'[2]1516 Exp_Rev Access'!$F$7:$GB$306,116,FALSE)),"",VLOOKUP($A270,'[2]1516 Exp_Rev Access'!$F$7:$GB$306,116,FALSE))</f>
        <v>0</v>
      </c>
      <c r="EG270" s="99">
        <f>IF(ISNA(VLOOKUP($A270,'[2]1516 Exp_Rev Access'!$F$7:$GB$306,117,FALSE)),"",VLOOKUP($A270,'[2]1516 Exp_Rev Access'!$F$7:$GB$306,117,FALSE))</f>
        <v>0</v>
      </c>
      <c r="EH270" s="99">
        <f>IF(ISNA(VLOOKUP($A270,'[2]1516 Exp_Rev Access'!$F$7:$GB$306,118,FALSE)),"",VLOOKUP($A270,'[2]1516 Exp_Rev Access'!$F$7:$GB$306,118,FALSE))</f>
        <v>0</v>
      </c>
      <c r="EI270" s="99">
        <f>IF(ISNA(VLOOKUP($A270,'[2]1516 Exp_Rev Access'!$F$7:$GB$306,119,FALSE)),"",VLOOKUP($A270,'[2]1516 Exp_Rev Access'!$F$7:$GB$306,119,FALSE))</f>
        <v>0</v>
      </c>
      <c r="EJ270" s="99">
        <f>IF(ISNA(VLOOKUP($A270,'[2]1516 Exp_Rev Access'!$F$7:$GB$306,120,FALSE)),"",VLOOKUP($A270,'[2]1516 Exp_Rev Access'!$F$7:$GB$306,120,FALSE))</f>
        <v>0</v>
      </c>
      <c r="EK270" s="99">
        <f>IF(ISNA(VLOOKUP($A270,'[2]1516 Exp_Rev Access'!$F$7:$GB$306,121,FALSE)),"",VLOOKUP($A270,'[2]1516 Exp_Rev Access'!$F$7:$GB$306,121,FALSE))</f>
        <v>0</v>
      </c>
      <c r="EL270" s="99">
        <f>IF(ISNA(VLOOKUP($A270,'[2]1516 Exp_Rev Access'!$F$7:$GB$306,122,FALSE)),"",VLOOKUP($A270,'[2]1516 Exp_Rev Access'!$F$7:$GB$306,122,FALSE))</f>
        <v>0</v>
      </c>
      <c r="EM270" s="99">
        <f>IF(ISNA(VLOOKUP($A270,'[2]1516 Exp_Rev Access'!$F$7:$GB$306,123,FALSE)),"",VLOOKUP($A270,'[2]1516 Exp_Rev Access'!$F$7:$GB$306,123,FALSE))</f>
        <v>0</v>
      </c>
      <c r="EN270" s="99">
        <f>IF(ISNA(VLOOKUP($A270,'[2]1516 Exp_Rev Access'!$F$7:$GB$306,124,FALSE)),"",VLOOKUP($A270,'[2]1516 Exp_Rev Access'!$F$7:$GB$306,124,FALSE))</f>
        <v>0</v>
      </c>
      <c r="EO270" s="99">
        <f>IF(ISNA(VLOOKUP($A270,'[2]1516 Exp_Rev Access'!$F$7:$GB$306,125,FALSE)),"",VLOOKUP($A270,'[2]1516 Exp_Rev Access'!$F$7:$GB$306,125,FALSE))</f>
        <v>0</v>
      </c>
      <c r="EP270" s="99">
        <f>IF(ISNA(VLOOKUP($A270,'[2]1516 Exp_Rev Access'!$F$7:$GB$306,126,FALSE)),"",VLOOKUP($A270,'[2]1516 Exp_Rev Access'!$F$7:$GB$306,126,FALSE))</f>
        <v>0</v>
      </c>
      <c r="EQ270" s="99">
        <f>IF(ISNA(VLOOKUP($A270,'[2]1516 Exp_Rev Access'!$F$7:$GB$306,127,FALSE)),"",VLOOKUP($A270,'[2]1516 Exp_Rev Access'!$F$7:$GB$306,127,FALSE))</f>
        <v>0</v>
      </c>
      <c r="ER270" s="99">
        <f>IF(ISNA(VLOOKUP($A270,'[2]1516 Exp_Rev Access'!$F$7:$GB$306,128,FALSE)),"",VLOOKUP($A270,'[2]1516 Exp_Rev Access'!$F$7:$GB$306,128,FALSE))</f>
        <v>0</v>
      </c>
      <c r="ES270" s="99">
        <f>IF(ISNA(VLOOKUP($A270,'[2]1516 Exp_Rev Access'!$F$7:$GB$306,129,FALSE)),"",VLOOKUP($A270,'[2]1516 Exp_Rev Access'!$F$7:$GB$306,129,FALSE))</f>
        <v>0</v>
      </c>
      <c r="ET270" s="99">
        <f>IF(ISNA(VLOOKUP($A270,'[2]1516 Exp_Rev Access'!$F$7:$GB$306,130,FALSE)),"",VLOOKUP($A270,'[2]1516 Exp_Rev Access'!$F$7:$GB$306,130,FALSE))</f>
        <v>0</v>
      </c>
      <c r="EU270" s="99">
        <f>IF(ISNA(VLOOKUP($A270,'[2]1516 Exp_Rev Access'!$F$7:$GB$306,131,FALSE)),"",VLOOKUP($A270,'[2]1516 Exp_Rev Access'!$F$7:$GB$306,131,FALSE))</f>
        <v>0</v>
      </c>
      <c r="EV270" s="99">
        <f>IF(ISNA(VLOOKUP($A270,'[2]1516 Exp_Rev Access'!$F$7:$GB$306,132,FALSE)),"",VLOOKUP($A270,'[2]1516 Exp_Rev Access'!$F$7:$GB$306,132,FALSE))</f>
        <v>0</v>
      </c>
      <c r="EW270" s="99">
        <f>IF(ISNA(VLOOKUP($A270,'[2]1516 Exp_Rev Access'!$F$7:$GB$306,133,FALSE)),"",VLOOKUP($A270,'[2]1516 Exp_Rev Access'!$F$7:$GB$306,133,FALSE))</f>
        <v>0</v>
      </c>
      <c r="EX270" s="99">
        <f>IF(ISNA(VLOOKUP($A270,'[2]1516 Exp_Rev Access'!$F$7:$GB$306,134,FALSE)),"",VLOOKUP($A270,'[2]1516 Exp_Rev Access'!$F$7:$GB$306,134,FALSE))</f>
        <v>0</v>
      </c>
      <c r="EY270" s="99">
        <f>IF(ISNA(VLOOKUP($A270,'[2]1516 Exp_Rev Access'!$F$7:$GB$306,135,FALSE)),"",VLOOKUP($A270,'[2]1516 Exp_Rev Access'!$F$7:$GB$306,135,FALSE))</f>
        <v>0</v>
      </c>
      <c r="EZ270" s="99">
        <f>IF(ISNA(VLOOKUP($A270,'[2]1516 Exp_Rev Access'!$F$7:$GB$306,136,FALSE)),"",VLOOKUP($A270,'[2]1516 Exp_Rev Access'!$F$7:$GB$306,136,FALSE))</f>
        <v>0</v>
      </c>
      <c r="FA270" s="99">
        <f>IF(ISNA(VLOOKUP($A270,'[2]1516 Exp_Rev Access'!$F$7:$GB$306,137,FALSE)),"",VLOOKUP($A270,'[2]1516 Exp_Rev Access'!$F$7:$GB$306,137,FALSE))</f>
        <v>0</v>
      </c>
      <c r="FB270" s="99">
        <f>IF(ISNA(VLOOKUP($A270,'[2]1516 Exp_Rev Access'!$F$7:$GB$306,138,FALSE)),"",VLOOKUP($A270,'[2]1516 Exp_Rev Access'!$F$7:$GB$306,138,FALSE))</f>
        <v>5368.17</v>
      </c>
      <c r="FC270" s="99">
        <f>IF(ISNA(VLOOKUP($A270,'[2]1516 Exp_Rev Access'!$F$7:$GB$306,139,FALSE)),"",VLOOKUP($A270,'[2]1516 Exp_Rev Access'!$F$7:$GB$306,139,FALSE))</f>
        <v>0</v>
      </c>
      <c r="FD270" s="99">
        <f>IF(ISNA(VLOOKUP($A270,'[2]1516 Exp_Rev Access'!$F$7:$FS$306,140,FALSE)),"",VLOOKUP($A270,'[2]1516 Exp_Rev Access'!$F$7:$FS$306,140,FALSE))</f>
        <v>0</v>
      </c>
      <c r="FE270" s="99">
        <f>IF(ISNA(VLOOKUP($A270,'[2]1516 Exp_Rev Access'!$F$7:$FS$306,141,FALSE)),"",VLOOKUP($A270,'[2]1516 Exp_Rev Access'!$F$7:$FS$306,141,FALSE))</f>
        <v>0</v>
      </c>
      <c r="FF270" s="99">
        <f>IF(ISNA(VLOOKUP($A270,'[2]1516 Exp_Rev Access'!$F$7:$FS$306,142,FALSE)),"",VLOOKUP($A270,'[2]1516 Exp_Rev Access'!$F$7:$FS$306,142,FALSE))</f>
        <v>0</v>
      </c>
      <c r="FG270" s="99">
        <f>IF(ISNA(VLOOKUP($A270,'[2]1516 Exp_Rev Access'!$F$7:$FS$306,143,FALSE)),"",VLOOKUP($A270,'[2]1516 Exp_Rev Access'!$F$7:$FS$306,143,FALSE))</f>
        <v>0</v>
      </c>
      <c r="FH270" s="99">
        <f>IF(ISNA(VLOOKUP($A270,'[2]1516 Exp_Rev Access'!$F$7:$FS$306,144,FALSE)),"",VLOOKUP($A270,'[2]1516 Exp_Rev Access'!$F$7:$FS$306,144,FALSE))</f>
        <v>0</v>
      </c>
      <c r="FI270" s="99">
        <f>IF(ISNA(VLOOKUP($A270,'[2]1516 Exp_Rev Access'!$F$7:$FS$306,145,FALSE)),"",VLOOKUP($A270,'[2]1516 Exp_Rev Access'!$F$7:$FS$306,145,FALSE))</f>
        <v>0</v>
      </c>
      <c r="FJ270" s="99">
        <f>IF(ISNA(VLOOKUP($A270,'[2]1516 Exp_Rev Access'!$F$7:$FS$306,146,FALSE)),"",VLOOKUP($A270,'[2]1516 Exp_Rev Access'!$F$7:$FS$306,146,FALSE))</f>
        <v>0</v>
      </c>
      <c r="FK270" s="99">
        <f>IF(ISNA(VLOOKUP($A270,'[2]1516 Exp_Rev Access'!$F$7:$FS$306,147,FALSE)),"",VLOOKUP($A270,'[2]1516 Exp_Rev Access'!$F$7:$FS$306,147,FALSE))</f>
        <v>0</v>
      </c>
      <c r="FL270" s="99">
        <f>IF(ISNA(VLOOKUP($A270,'[2]1516 Exp_Rev Access'!$F$7:$FS$306,148,FALSE)),"",VLOOKUP($A270,'[2]1516 Exp_Rev Access'!$F$7:$FS$306,148,FALSE))</f>
        <v>0</v>
      </c>
      <c r="FM270" s="99">
        <f>IF(ISNA(VLOOKUP($A270,'[2]1516 Exp_Rev Access'!$F$7:$FS$306,149,FALSE)),"",VLOOKUP($A270,'[2]1516 Exp_Rev Access'!$F$7:$FS$306,149,FALSE))</f>
        <v>0</v>
      </c>
      <c r="FN270" s="99">
        <f>IF(ISNA(VLOOKUP($A270,'[2]1516 Exp_Rev Access'!$F$7:$FS$306,150,FALSE)),"",VLOOKUP($A270,'[2]1516 Exp_Rev Access'!$F$7:$FS$306,150,FALSE))</f>
        <v>0</v>
      </c>
      <c r="FO270" s="99">
        <f>IF(ISNA(VLOOKUP($A270,'[2]1516 Exp_Rev Access'!$F$7:$FS$306,151,FALSE)),"",VLOOKUP($A270,'[2]1516 Exp_Rev Access'!$F$7:$FS$306,151,FALSE))</f>
        <v>0</v>
      </c>
      <c r="FP270" s="99">
        <f>IF(ISNA(VLOOKUP($A270,'[2]1516 Exp_Rev Access'!$F$7:$FS$306,152,FALSE)),"",VLOOKUP($A270,'[2]1516 Exp_Rev Access'!$F$7:$FS$306,152,FALSE))</f>
        <v>0</v>
      </c>
      <c r="FQ270" s="99">
        <f>IF(ISNA(VLOOKUP($A270,'[2]1516 Exp_Rev Access'!$F$7:$FS$306,153,FALSE)),"",VLOOKUP($A270,'[2]1516 Exp_Rev Access'!$F$7:$FS$306,153,FALSE))</f>
        <v>10958.34</v>
      </c>
      <c r="FR270" s="101">
        <f t="shared" si="346"/>
        <v>550199.82999999996</v>
      </c>
      <c r="FS270" s="72">
        <f t="shared" si="347"/>
        <v>0.13702467136694474</v>
      </c>
      <c r="FT270" s="94">
        <f t="shared" si="348"/>
        <v>2287.352747983703</v>
      </c>
      <c r="FU270" s="99">
        <f>IF(ISNA(VLOOKUP($A270,'[2]1516 Exp_Rev Access'!$F$7:$GB$306,154,FALSE)),"",VLOOKUP($A270,'[2]1516 Exp_Rev Access'!$F$7:$GB$306,154,FALSE))</f>
        <v>0</v>
      </c>
      <c r="FV270" s="99">
        <f>IF(ISNA(VLOOKUP($A270,'[2]1516 Exp_Rev Access'!$F$7:$GB$306,155,FALSE)),"",VLOOKUP($A270,'[2]1516 Exp_Rev Access'!$F$7:$GB$306,155,FALSE))</f>
        <v>0</v>
      </c>
      <c r="FW270" s="99">
        <f>IF(ISNA(VLOOKUP($A270,'[2]1516 Exp_Rev Access'!$F$7:$GB$306,156,FALSE)),"",VLOOKUP($A270,'[2]1516 Exp_Rev Access'!$F$7:$GB$306,156,FALSE))</f>
        <v>0</v>
      </c>
      <c r="FX270" s="99">
        <f>IF(ISNA(VLOOKUP($A270,'[2]1516 Exp_Rev Access'!$F$7:$GB$306,157,FALSE)),"",VLOOKUP($A270,'[2]1516 Exp_Rev Access'!$F$7:$GB$306,157,FALSE))</f>
        <v>0</v>
      </c>
      <c r="FY270" s="99">
        <f>IF(ISNA(VLOOKUP($A270,'[2]1516 Exp_Rev Access'!$F$7:$GB$306,158,FALSE)),"",VLOOKUP($A270,'[2]1516 Exp_Rev Access'!$F$7:$GB$306,158,FALSE))</f>
        <v>0</v>
      </c>
      <c r="FZ270" s="99">
        <f>IF(ISNA(VLOOKUP($A270,'[2]1516 Exp_Rev Access'!$F$7:$GB$306,159,FALSE)),"",VLOOKUP($A270,'[2]1516 Exp_Rev Access'!$F$7:$GB$306,159,FALSE))</f>
        <v>0</v>
      </c>
      <c r="GA270" s="99">
        <f>IF(ISNA(VLOOKUP($A270,'[2]1516 Exp_Rev Access'!$F$7:$GB$306,160,FALSE)),"",VLOOKUP($A270,'[2]1516 Exp_Rev Access'!$F$7:$GB$306,160,FALSE))</f>
        <v>0</v>
      </c>
      <c r="GB270" s="99">
        <f>IF(ISNA(VLOOKUP($A270,'[2]1516 Exp_Rev Access'!$F$7:$GB$306,161,FALSE)),"",VLOOKUP($A270,'[2]1516 Exp_Rev Access'!$F$7:$GB$306,161,FALSE))</f>
        <v>0</v>
      </c>
      <c r="GC270" s="99">
        <f>IF(ISNA(VLOOKUP($A270,'[2]1516 Exp_Rev Access'!$F$7:$GB$306,162,FALSE)),"",VLOOKUP($A270,'[2]1516 Exp_Rev Access'!$F$7:$GB$306,162,FALSE))</f>
        <v>0</v>
      </c>
      <c r="GD270" s="99">
        <f>IF(ISNA(VLOOKUP($A270,'[2]1516 Exp_Rev Access'!$F$7:$GB$306,163,FALSE)),"",VLOOKUP($A270,'[2]1516 Exp_Rev Access'!$F$7:$GB$306,163,FALSE))</f>
        <v>0</v>
      </c>
      <c r="GE270" s="99">
        <f>IF(ISNA(VLOOKUP($A270,'[2]1516 Exp_Rev Access'!$F$7:$GB$306,164,FALSE)),"",VLOOKUP($A270,'[2]1516 Exp_Rev Access'!$F$7:$GB$306,164,FALSE))</f>
        <v>0</v>
      </c>
      <c r="GF270" s="99">
        <f>IF(ISNA(VLOOKUP($A270,'[2]1516 Exp_Rev Access'!$F$7:$GB$306,165,FALSE)),"",VLOOKUP($A270,'[2]1516 Exp_Rev Access'!$F$7:$GB$306,165,FALSE))</f>
        <v>0</v>
      </c>
      <c r="GG270" s="99">
        <f>IF(ISNA(VLOOKUP($A270,'[2]1516 Exp_Rev Access'!$F$7:$GB$306,166,FALSE)),"",VLOOKUP($A270,'[2]1516 Exp_Rev Access'!$F$7:$GB$306,166,FALSE))</f>
        <v>0</v>
      </c>
      <c r="GH270" s="99">
        <f>IF(ISNA(VLOOKUP($A270,'[2]1516 Exp_Rev Access'!$F$7:$GB$306,167,FALSE)),"",VLOOKUP($A270,'[2]1516 Exp_Rev Access'!$F$7:$GB$306,167,FALSE))</f>
        <v>0</v>
      </c>
      <c r="GI270" s="99">
        <f>IF(ISNA(VLOOKUP($A270,'[2]1516 Exp_Rev Access'!$F$7:$GB$306,168,FALSE)),"",VLOOKUP($A270,'[2]1516 Exp_Rev Access'!$F$7:$GB$306,168,FALSE))</f>
        <v>0</v>
      </c>
      <c r="GJ270" s="99">
        <f>IF(ISNA(VLOOKUP($A270,'[2]1516 Exp_Rev Access'!$F$7:$GB$306,169,FALSE)),"",VLOOKUP($A270,'[2]1516 Exp_Rev Access'!$F$7:$GB$306,169,FALSE))</f>
        <v>0</v>
      </c>
      <c r="GK270" s="99">
        <f>IF(ISNA(VLOOKUP($A270,'[2]1516 Exp_Rev Access'!$F$7:$GB$306,170,FALSE)),"",VLOOKUP($A270,'[2]1516 Exp_Rev Access'!$F$7:$GB$306,170,FALSE))</f>
        <v>22884.43</v>
      </c>
      <c r="GL270" s="99">
        <f>IF(ISNA(VLOOKUP($A270,'[2]1516 Exp_Rev Access'!$F$7:$GB$306,171,FALSE)),"",VLOOKUP($A270,'[2]1516 Exp_Rev Access'!$F$7:$GB$306,171,FALSE))</f>
        <v>0</v>
      </c>
      <c r="GM270" s="99">
        <f>IF(ISNA(VLOOKUP($A270,'[2]1516 Exp_Rev Access'!$F$7:$GB$306,172,FALSE)),"",VLOOKUP($A270,'[2]1516 Exp_Rev Access'!$F$7:$GB$306,172,FALSE))</f>
        <v>0</v>
      </c>
      <c r="GN270" s="99">
        <f>IF(ISNA(VLOOKUP($A270,'[2]1516 Exp_Rev Access'!$F$7:$GB$306,173,FALSE)),"",VLOOKUP($A270,'[2]1516 Exp_Rev Access'!$F$7:$GB$306,173,FALSE))</f>
        <v>0</v>
      </c>
      <c r="GO270" s="99">
        <f>IF(ISNA(VLOOKUP($A270,'[2]1516 Exp_Rev Access'!$F$7:$GB$306,174,FALSE)),"",VLOOKUP($A270,'[2]1516 Exp_Rev Access'!$F$7:$GB$306,174,FALSE))</f>
        <v>0</v>
      </c>
      <c r="GP270" s="99">
        <f>IF(ISNA(VLOOKUP($A270,'[2]1516 Exp_Rev Access'!$F$7:$GB$306,175,FALSE)),"",VLOOKUP($A270,'[2]1516 Exp_Rev Access'!$F$7:$GB$306,175,FALSE))</f>
        <v>0</v>
      </c>
      <c r="GQ270" s="99">
        <f>IF(ISNA(VLOOKUP($A270,'[2]1516 Exp_Rev Access'!$F$7:$GB$306,176,FALSE)),"",VLOOKUP($A270,'[2]1516 Exp_Rev Access'!$F$7:$GB$306,176,FALSE))</f>
        <v>0</v>
      </c>
      <c r="GR270" s="99">
        <f>IF(ISNA(VLOOKUP($A270,'[2]1516 Exp_Rev Access'!$F$7:$GB$306,177,FALSE)),"",VLOOKUP($A270,'[2]1516 Exp_Rev Access'!$F$7:$GB$306,177,FALSE))</f>
        <v>0</v>
      </c>
      <c r="GS270" s="99">
        <f>IF(ISNA(VLOOKUP($A270,'[2]1516 Exp_Rev Access'!$F$7:$GB$306,178,FALSE)),"",VLOOKUP($A270,'[2]1516 Exp_Rev Access'!$F$7:$GB$306,178,FALSE))</f>
        <v>0</v>
      </c>
      <c r="GT270" s="101">
        <f t="shared" si="349"/>
        <v>22884.43</v>
      </c>
      <c r="GU270" s="72">
        <f>GT270/D270</f>
        <v>5.6992593039693435E-3</v>
      </c>
      <c r="GV270" s="84">
        <f t="shared" si="351"/>
        <v>95.137731770183763</v>
      </c>
    </row>
    <row r="271" spans="1:206" customFormat="1" ht="12" customHeight="1" x14ac:dyDescent="0.2">
      <c r="A271" s="96" t="s">
        <v>638</v>
      </c>
      <c r="B271" s="69" t="s">
        <v>639</v>
      </c>
      <c r="C271" s="80">
        <f>IF(ISNA(VLOOKUP($A271,'[2]1516 enrollment_Rev_Exp by size'!$A$6:$G$320,3,FALSE)),"",VLOOKUP($A271,'[2]1516 enrollment_Rev_Exp by size'!$A$6:$G$320,3,FALSE))</f>
        <v>233.97</v>
      </c>
      <c r="D271" s="97">
        <v>4095657.59</v>
      </c>
      <c r="E271" s="80">
        <f t="shared" si="329"/>
        <v>4095657.59</v>
      </c>
      <c r="F271" s="80">
        <f t="shared" si="330"/>
        <v>0</v>
      </c>
      <c r="G271" s="98">
        <f>IF(ISNA(VLOOKUP($A271,'[2]1516 Exp_Rev Access'!$F$7:$FS$306,2,FALSE)),"",VLOOKUP($A271,'[2]1516 Exp_Rev Access'!$F$7:$FS$306,2,FALSE))</f>
        <v>884354.4</v>
      </c>
      <c r="H271" s="98">
        <f>IF(ISNA(VLOOKUP($A271,'[2]1516 Exp_Rev Access'!$F$7:$FS$306,3,FALSE)),"",VLOOKUP($A271,'[2]1516 Exp_Rev Access'!$F$7:$FS$306,3,FALSE))</f>
        <v>0</v>
      </c>
      <c r="I271" s="98">
        <f>IF(ISNA(VLOOKUP($A271,'[2]1516 Exp_Rev Access'!$F$7:$FS$306,4,FALSE)),"",VLOOKUP($A271,'[2]1516 Exp_Rev Access'!$F$7:$FS$306,4,FALSE))</f>
        <v>0</v>
      </c>
      <c r="J271" s="98">
        <f>IF(ISNA(VLOOKUP($A271,'[2]1516 Exp_Rev Access'!$F$7:$FS$306,5,FALSE)),"",VLOOKUP($A271,'[2]1516 Exp_Rev Access'!$F$7:$FS$306,5,FALSE))</f>
        <v>78.260000000000005</v>
      </c>
      <c r="K271" s="98">
        <f>IF(ISNA(VLOOKUP($A271,'[2]1516 Exp_Rev Access'!$F$7:$FS$306,6,FALSE)),"",VLOOKUP($A271,'[2]1516 Exp_Rev Access'!$F$7:$FS$306,6,FALSE))</f>
        <v>0</v>
      </c>
      <c r="L271" s="98">
        <f>IF(ISNA(VLOOKUP($A271,'[2]1516 Exp_Rev Access'!$F$7:$FS$306,7,FALSE)),"",VLOOKUP($A271,'[2]1516 Exp_Rev Access'!$F$7:$FS$306,7,FALSE))</f>
        <v>0</v>
      </c>
      <c r="M271" s="90">
        <f t="shared" si="331"/>
        <v>884432.66</v>
      </c>
      <c r="N271" s="72">
        <f t="shared" si="332"/>
        <v>0.21594399447830795</v>
      </c>
      <c r="O271" s="73">
        <f t="shared" si="333"/>
        <v>3780.1113818010858</v>
      </c>
      <c r="P271" s="99">
        <f>IF(ISNA(VLOOKUP($A271,'[2]1516 Exp_Rev Access'!$F$7:$FS$306,8,FALSE)),"",VLOOKUP($A271,'[2]1516 Exp_Rev Access'!$F$7:$FS$306,8,FALSE))</f>
        <v>955</v>
      </c>
      <c r="Q271" s="99">
        <f>IF(ISNA(VLOOKUP($A271,'[2]1516 Exp_Rev Access'!$F$7:$FS$306,9,FALSE)),"",VLOOKUP($A271,'[2]1516 Exp_Rev Access'!$F$7:$FS$306,9,FALSE))</f>
        <v>0</v>
      </c>
      <c r="R271" s="99">
        <f>IF(ISNA(VLOOKUP($A271,'[2]1516 Exp_Rev Access'!$F$7:$FS$306,10,FALSE)),"",VLOOKUP($A271,'[2]1516 Exp_Rev Access'!$F$7:$FS$306,10,FALSE))</f>
        <v>815</v>
      </c>
      <c r="S271" s="99">
        <f>IF(ISNA(VLOOKUP($A271,'[2]1516 Exp_Rev Access'!$F$7:$FS$306,11,FALSE)),"",VLOOKUP($A271,'[2]1516 Exp_Rev Access'!$F$7:$FS$306,11,FALSE))</f>
        <v>0</v>
      </c>
      <c r="T271" s="99">
        <f>IF(ISNA(VLOOKUP($A271,'[2]1516 Exp_Rev Access'!$F$7:$FS$306,12,FALSE)),"",VLOOKUP($A271,'[2]1516 Exp_Rev Access'!$F$7:$FS$306,12,FALSE))</f>
        <v>0</v>
      </c>
      <c r="U271" s="99">
        <f>IF(ISNA(VLOOKUP($A271,'[2]1516 Exp_Rev Access'!$F$7:$FS$306,13,FALSE)),"",VLOOKUP($A271,'[2]1516 Exp_Rev Access'!$F$7:$FS$306,13,FALSE))</f>
        <v>0</v>
      </c>
      <c r="V271" s="99">
        <f>IF(ISNA(VLOOKUP($A271,'[2]1516 Exp_Rev Access'!$F$7:$FS$306,14,FALSE)),"",VLOOKUP($A271,'[2]1516 Exp_Rev Access'!$F$7:$FS$306,14,FALSE))</f>
        <v>0</v>
      </c>
      <c r="W271" s="99">
        <f>IF(ISNA(VLOOKUP($A271,'[2]1516 Exp_Rev Access'!$F$7:$FS$306,15,FALSE)),"",VLOOKUP($A271,'[2]1516 Exp_Rev Access'!$F$7:$FS$306,15,FALSE))</f>
        <v>0</v>
      </c>
      <c r="X271" s="99">
        <f>IF(ISNA(VLOOKUP($A271,'[2]1516 Exp_Rev Access'!$F$7:$FS$306,16,FALSE)),"",VLOOKUP($A271,'[2]1516 Exp_Rev Access'!$F$7:$FS$306,16,FALSE))</f>
        <v>0</v>
      </c>
      <c r="Y271" s="99">
        <f>IF(ISNA(VLOOKUP($A271,'[2]1516 Exp_Rev Access'!$F$7:$FS$306,17,FALSE)),"",VLOOKUP($A271,'[2]1516 Exp_Rev Access'!$F$7:$FS$306,17,FALSE))</f>
        <v>100</v>
      </c>
      <c r="Z271" s="99">
        <f>IF(ISNA(VLOOKUP($A271,'[2]1516 Exp_Rev Access'!$F$7:$FS$306,18,FALSE)),"",VLOOKUP($A271,'[2]1516 Exp_Rev Access'!$F$7:$FS$306,18,FALSE))</f>
        <v>0</v>
      </c>
      <c r="AA271" s="99">
        <f>IF(ISNA(VLOOKUP($A271,'[2]1516 Exp_Rev Access'!$F$7:$FS$306,19,FALSE)),"",VLOOKUP($A271,'[2]1516 Exp_Rev Access'!$F$7:$FS$306,19,FALSE))</f>
        <v>0</v>
      </c>
      <c r="AB271" s="99">
        <f>IF(ISNA(VLOOKUP($A271,'[2]1516 Exp_Rev Access'!$F$7:$FS$306,20,FALSE)),"",VLOOKUP($A271,'[2]1516 Exp_Rev Access'!$F$7:$FS$306,20,FALSE))</f>
        <v>0</v>
      </c>
      <c r="AC271" s="99">
        <f>IF(ISNA(VLOOKUP($A271,'[2]1516 Exp_Rev Access'!$F$7:$FS$306,21,FALSE)),"",VLOOKUP($A271,'[2]1516 Exp_Rev Access'!$F$7:$FS$306,21,FALSE))</f>
        <v>43248.36</v>
      </c>
      <c r="AD271" s="99">
        <f>IF(ISNA(VLOOKUP($A271,'[2]1516 Exp_Rev Access'!$F$7:$FS$306,22,FALSE)),"",VLOOKUP($A271,'[2]1516 Exp_Rev Access'!$F$7:$FS$306,22,FALSE))</f>
        <v>2210.6999999999998</v>
      </c>
      <c r="AE271" s="99">
        <f>IF(ISNA(VLOOKUP($A271,'[2]1516 Exp_Rev Access'!$F$7:$FS$306,23,FALSE)),"",VLOOKUP($A271,'[2]1516 Exp_Rev Access'!$F$7:$FS$306,23,FALSE))</f>
        <v>0</v>
      </c>
      <c r="AF271" s="99">
        <f>IF(ISNA(VLOOKUP($A271,'[2]1516 Exp_Rev Access'!$F$7:$FS$306,24,FALSE)),"",VLOOKUP($A271,'[2]1516 Exp_Rev Access'!$F$7:$FS$306,24,FALSE))</f>
        <v>67934.600000000006</v>
      </c>
      <c r="AG271" s="99">
        <f>IF(ISNA(VLOOKUP($A271,'[2]1516 Exp_Rev Access'!$F$7:$FS$306,25,FALSE)),"",VLOOKUP($A271,'[2]1516 Exp_Rev Access'!$F$7:$FS$306,25,FALSE))</f>
        <v>0</v>
      </c>
      <c r="AH271" s="98">
        <f>IF(ISNA(VLOOKUP($A271,'[2]1516 Exp_Rev Access'!$F$7:$FS$306,26,FALSE)),"",VLOOKUP($A271,'[2]1516 Exp_Rev Access'!$F$7:$FS$306,26,FALSE))</f>
        <v>4710.2</v>
      </c>
      <c r="AI271" s="98">
        <f>IF(ISNA(VLOOKUP($A271,'[2]1516 Exp_Rev Access'!$F$7:$FS$306,27,FALSE)),"",VLOOKUP($A271,'[2]1516 Exp_Rev Access'!$F$7:$FS$306,27,FALSE))</f>
        <v>28676.48</v>
      </c>
      <c r="AJ271" s="98">
        <f>IF(ISNA(VLOOKUP($A271,'[2]1516 Exp_Rev Access'!$F$7:$FS$306,28,FALSE)),"",VLOOKUP($A271,'[2]1516 Exp_Rev Access'!$F$7:$FS$306,28,FALSE))</f>
        <v>67500.14</v>
      </c>
      <c r="AK271" s="98">
        <f>IF(ISNA(VLOOKUP($A271,'[2]1516 Exp_Rev Access'!$F$7:$FS$306,29,FALSE)),"",VLOOKUP($A271,'[2]1516 Exp_Rev Access'!$F$7:$FS$306,29,FALSE))</f>
        <v>20395.150000000001</v>
      </c>
      <c r="AL271" s="100">
        <f t="shared" si="334"/>
        <v>236545.62999999998</v>
      </c>
      <c r="AM271" s="72">
        <f t="shared" si="335"/>
        <v>5.7755226066151681E-2</v>
      </c>
      <c r="AN271" s="94">
        <f t="shared" si="336"/>
        <v>1011.0083771423685</v>
      </c>
      <c r="AO271" s="99">
        <f>IF(ISNA(VLOOKUP($A271,'[2]1516 Exp_Rev Access'!$F$7:$GB$306,30,FALSE)),"",VLOOKUP($A271,'[2]1516 Exp_Rev Access'!$F$7:$FS$306,30,FALSE))</f>
        <v>2262108.6800000002</v>
      </c>
      <c r="AP271" s="99">
        <f>IF(ISNA(VLOOKUP($A271,'[2]1516 Exp_Rev Access'!$F$7:$GB$306,31,FALSE)),"",VLOOKUP($A271,'[2]1516 Exp_Rev Access'!$F$7:$FS$306,31,FALSE))</f>
        <v>20490</v>
      </c>
      <c r="AQ271" s="99">
        <f>IF(ISNA(VLOOKUP($A271,'[2]1516 Exp_Rev Access'!$F$7:$GB$306,32,FALSE)),"",VLOOKUP($A271,'[2]1516 Exp_Rev Access'!$F$7:$FS$306,32,FALSE))</f>
        <v>0</v>
      </c>
      <c r="AR271" s="99">
        <f>IF(ISNA(VLOOKUP($A271,'[2]1516 Exp_Rev Access'!$F$7:$GB$306,33,FALSE)),"",VLOOKUP($A271,'[2]1516 Exp_Rev Access'!$F$7:$FS$306,33,FALSE))</f>
        <v>0</v>
      </c>
      <c r="AS271" s="99">
        <f>IF(ISNA(VLOOKUP($A271,'[2]1516 Exp_Rev Access'!$F$7:$GB$306,34,FALSE)),"",VLOOKUP($A271,'[2]1516 Exp_Rev Access'!$F$7:$FS$306,34,FALSE))</f>
        <v>0</v>
      </c>
      <c r="AT271" s="101">
        <f t="shared" si="337"/>
        <v>2282598.6800000002</v>
      </c>
      <c r="AU271" s="72">
        <f t="shared" si="338"/>
        <v>0.55732165832739944</v>
      </c>
      <c r="AV271" s="94">
        <f t="shared" si="339"/>
        <v>9755.9459759798265</v>
      </c>
      <c r="AW271" s="99">
        <f>IF(ISNA(VLOOKUP($A271,'[2]1516 Exp_Rev Access'!$F$7:$GB$306,35,FALSE)),"",VLOOKUP($A271,'[2]1516 Exp_Rev Access'!$F$7:$GB$306,35,FALSE))</f>
        <v>0</v>
      </c>
      <c r="AX271" s="99">
        <f>IF(ISNA(VLOOKUP($A271,'[2]1516 Exp_Rev Access'!$F$7:$GB$306,36,FALSE)),"",VLOOKUP($A271,'[2]1516 Exp_Rev Access'!$F$7:$GB$306,36,FALSE))</f>
        <v>200931.8</v>
      </c>
      <c r="AY271" s="99">
        <f>IF(ISNA(VLOOKUP($A271,'[2]1516 Exp_Rev Access'!$F$7:$GB$306,37,FALSE)),"",VLOOKUP($A271,'[2]1516 Exp_Rev Access'!$F$7:$GB$306,37,FALSE))</f>
        <v>7013.39</v>
      </c>
      <c r="AZ271" s="99">
        <f>IF(ISNA(VLOOKUP($A271,'[2]1516 Exp_Rev Access'!$F$7:$GB$306,38,FALSE)),"",VLOOKUP($A271,'[2]1516 Exp_Rev Access'!$F$7:$GB$306,38,FALSE))</f>
        <v>0</v>
      </c>
      <c r="BA271" s="99">
        <f>IF(ISNA(VLOOKUP($A271,'[2]1516 Exp_Rev Access'!$F$7:$GB$306,39,FALSE)),"",VLOOKUP($A271,'[2]1516 Exp_Rev Access'!$F$7:$GB$306,39,FALSE))</f>
        <v>0</v>
      </c>
      <c r="BB271" s="99">
        <f>IF(ISNA(VLOOKUP($A271,'[2]1516 Exp_Rev Access'!$F$7:$GB$306,40,FALSE)),"",VLOOKUP($A271,'[2]1516 Exp_Rev Access'!$F$7:$GB$306,40,FALSE))</f>
        <v>48891.33</v>
      </c>
      <c r="BC271" s="99">
        <f>IF(ISNA(VLOOKUP($A271,'[2]1516 Exp_Rev Access'!$F$7:$GB$306,41,FALSE)),"",VLOOKUP($A271,'[2]1516 Exp_Rev Access'!$F$7:$GB$306,41,FALSE))</f>
        <v>0</v>
      </c>
      <c r="BD271" s="99">
        <f>IF(ISNA(VLOOKUP($A271,'[2]1516 Exp_Rev Access'!$F$7:$GB$306,42,FALSE)),"",VLOOKUP($A271,'[2]1516 Exp_Rev Access'!$F$7:$GB$306,42,FALSE))</f>
        <v>18664.11</v>
      </c>
      <c r="BE271" s="99">
        <f>IF(ISNA(VLOOKUP($A271,'[2]1516 Exp_Rev Access'!$F$7:$GB$306,43,FALSE)),"",VLOOKUP($A271,'[2]1516 Exp_Rev Access'!$F$7:$GB$306,43,FALSE))</f>
        <v>0</v>
      </c>
      <c r="BF271" s="99">
        <f>IF(ISNA(VLOOKUP($A271,'[2]1516 Exp_Rev Access'!$F$7:$GB$306,44,FALSE)),"",VLOOKUP($A271,'[2]1516 Exp_Rev Access'!$F$7:$GB$306,44,FALSE))</f>
        <v>22473.3</v>
      </c>
      <c r="BG271" s="99">
        <f>IF(ISNA(VLOOKUP($A271,'[2]1516 Exp_Rev Access'!$F$7:$GB$306,45,FALSE)),"",VLOOKUP($A271,'[2]1516 Exp_Rev Access'!$F$7:$GB$306,45,FALSE))</f>
        <v>2229.09</v>
      </c>
      <c r="BH271" s="99">
        <f>IF(ISNA(VLOOKUP($A271,'[2]1516 Exp_Rev Access'!$F$7:$GB$306,46,FALSE)),"",VLOOKUP($A271,'[2]1516 Exp_Rev Access'!$F$7:$GB$306,46,FALSE))</f>
        <v>0</v>
      </c>
      <c r="BI271" s="99">
        <f>IF(ISNA(VLOOKUP($A271,'[2]1516 Exp_Rev Access'!$F$7:$GB$306,47,FALSE)),"",VLOOKUP($A271,'[2]1516 Exp_Rev Access'!$F$7:$GB$306,47,FALSE))</f>
        <v>2536.69</v>
      </c>
      <c r="BJ271" s="99">
        <f>IF(ISNA(VLOOKUP($A271,'[2]1516 Exp_Rev Access'!$F$7:$GB$306,48,FALSE)),"",VLOOKUP($A271,'[2]1516 Exp_Rev Access'!$F$7:$GB$306,48,FALSE))</f>
        <v>131938.75</v>
      </c>
      <c r="BK271" s="99">
        <f>IF(ISNA(VLOOKUP($A271,'[2]1516 Exp_Rev Access'!$F$7:$GB$306,49,FALSE)),"",VLOOKUP($A271,'[2]1516 Exp_Rev Access'!$F$7:$GB$306,49,FALSE))</f>
        <v>0</v>
      </c>
      <c r="BL271" s="99">
        <f>IF(ISNA(VLOOKUP($A271,'[2]1516 Exp_Rev Access'!$F$7:$GB$306,50,FALSE)),"",VLOOKUP($A271,'[2]1516 Exp_Rev Access'!$F$7:$GB$306,50,FALSE))</f>
        <v>0</v>
      </c>
      <c r="BM271" s="99">
        <f>IF(ISNA(VLOOKUP($A271,'[2]1516 Exp_Rev Access'!$F$7:$GB$306,51,FALSE)),"",VLOOKUP($A271,'[2]1516 Exp_Rev Access'!$F$7:$GB$306,51,FALSE))</f>
        <v>0</v>
      </c>
      <c r="BN271" s="99">
        <f>IF(ISNA(VLOOKUP($A271,'[2]1516 Exp_Rev Access'!$F$7:$GB$306,52,FALSE)),"",VLOOKUP($A271,'[2]1516 Exp_Rev Access'!$F$7:$GB$306,52,FALSE))</f>
        <v>0</v>
      </c>
      <c r="BO271" s="99">
        <f>IF(ISNA(VLOOKUP($A271,'[2]1516 Exp_Rev Access'!$F$7:$GB$306,53,FALSE)),"",VLOOKUP($A271,'[2]1516 Exp_Rev Access'!$F$7:$GB$306,53,FALSE))</f>
        <v>0</v>
      </c>
      <c r="BP271" s="99">
        <f>IF(ISNA(VLOOKUP($A271,'[2]1516 Exp_Rev Access'!$F$7:$GB$306,54,FALSE)),"",VLOOKUP($A271,'[2]1516 Exp_Rev Access'!$F$7:$GB$306,54,FALSE))</f>
        <v>0</v>
      </c>
      <c r="BQ271" s="99">
        <f>IF(ISNA(VLOOKUP($A271,'[2]1516 Exp_Rev Access'!$F$7:$GB$306,55,FALSE)),"",VLOOKUP($A271,'[2]1516 Exp_Rev Access'!$F$7:$GB$306,55,FALSE))</f>
        <v>0</v>
      </c>
      <c r="BR271" s="99">
        <f>IF(ISNA(VLOOKUP($A271,'[2]1516 Exp_Rev Access'!$F$7:$GB$306,56,FALSE)),"",VLOOKUP($A271,'[2]1516 Exp_Rev Access'!$F$7:$GB$306,56,FALSE))</f>
        <v>0</v>
      </c>
      <c r="BS271" s="99">
        <f>IF(ISNA(VLOOKUP($A271,'[2]1516 Exp_Rev Access'!$F$7:$GB$306,57,FALSE)),"",VLOOKUP($A271,'[2]1516 Exp_Rev Access'!$F$7:$GB$306,57,FALSE))</f>
        <v>0</v>
      </c>
      <c r="BT271" s="99">
        <f>IF(ISNA(VLOOKUP($A271,'[2]1516 Exp_Rev Access'!$F$7:$GB$306,58,FALSE)),"",VLOOKUP($A271,'[2]1516 Exp_Rev Access'!$F$7:$GB$306,58,FALSE))</f>
        <v>0</v>
      </c>
      <c r="BU271" s="102">
        <f t="shared" si="340"/>
        <v>434678.46</v>
      </c>
      <c r="BV271" s="72">
        <f t="shared" si="341"/>
        <v>0.10613154309122801</v>
      </c>
      <c r="BW271" s="94">
        <f t="shared" si="342"/>
        <v>1857.8384408257471</v>
      </c>
      <c r="BX271" s="99">
        <f>IF(ISNA(VLOOKUP($A271,'[2]1516 Exp_Rev Access'!$F$7:$GB$306,59,FALSE)),"",VLOOKUP($A271,'[2]1516 Exp_Rev Access'!$F$7:$GB$306,59,FALSE))</f>
        <v>0</v>
      </c>
      <c r="BY271" s="99">
        <f>IF(ISNA(VLOOKUP($A271,'[2]1516 Exp_Rev Access'!$F$7:$GB$306,60,FALSE)),"",VLOOKUP($A271,'[2]1516 Exp_Rev Access'!$F$7:$GB$306,60,FALSE))</f>
        <v>0</v>
      </c>
      <c r="BZ271" s="99">
        <f>IF(ISNA(VLOOKUP($A271,'[2]1516 Exp_Rev Access'!$F$7:$GB$306,61,FALSE)),"",VLOOKUP($A271,'[2]1516 Exp_Rev Access'!$F$7:$GB$306,61,FALSE))</f>
        <v>0</v>
      </c>
      <c r="CA271" s="99">
        <f>IF(ISNA(VLOOKUP($A271,'[2]1516 Exp_Rev Access'!$F$7:$GB$306,62,FALSE)),"",VLOOKUP($A271,'[2]1516 Exp_Rev Access'!$F$7:$GB$306,62,FALSE))</f>
        <v>0</v>
      </c>
      <c r="CB271" s="99">
        <f>IF(ISNA(VLOOKUP($A271,'[2]1516 Exp_Rev Access'!$F$7:$GB$306,63,FALSE)),"",VLOOKUP($A271,'[2]1516 Exp_Rev Access'!$F$7:$GB$306,63,FALSE))</f>
        <v>0</v>
      </c>
      <c r="CC271" s="99">
        <f>IF(ISNA(VLOOKUP($A271,'[2]1516 Exp_Rev Access'!$F$7:$GB$306,64,FALSE)),"",VLOOKUP($A271,'[2]1516 Exp_Rev Access'!$F$7:$GB$306,64,FALSE))</f>
        <v>0</v>
      </c>
      <c r="CD271" s="101">
        <f t="shared" si="343"/>
        <v>0</v>
      </c>
      <c r="CE271" s="72"/>
      <c r="CF271" s="103"/>
      <c r="CG271" s="99">
        <f>IF(ISNA(VLOOKUP($A271,'[2]1516 Exp_Rev Access'!$F$7:$GB$306,65,FALSE)),"",VLOOKUP($A271,'[2]1516 Exp_Rev Access'!$F$7:$GB$306,65,FALSE))</f>
        <v>0</v>
      </c>
      <c r="CH271" s="99">
        <f>IF(ISNA(VLOOKUP($A271,'[2]1516 Exp_Rev Access'!$F$7:$GB$306,66,FALSE)),"",VLOOKUP($A271,'[2]1516 Exp_Rev Access'!$F$7:$GB$306,66,FALSE))</f>
        <v>0</v>
      </c>
      <c r="CI271" s="99">
        <f>IF(ISNA(VLOOKUP($A271,'[2]1516 Exp_Rev Access'!$F$7:$GB$306,67,FALSE)),"",VLOOKUP($A271,'[2]1516 Exp_Rev Access'!$F$7:$GB$306,67,FALSE))</f>
        <v>0</v>
      </c>
      <c r="CJ271" s="99">
        <f>IF(ISNA(VLOOKUP($A271,'[2]1516 Exp_Rev Access'!$F$7:$GB$306,68,FALSE)),"",VLOOKUP($A271,'[2]1516 Exp_Rev Access'!$F$7:$GB$306,68,FALSE))</f>
        <v>0</v>
      </c>
      <c r="CK271" s="99">
        <f>IF(ISNA(VLOOKUP($A271,'[2]1516 Exp_Rev Access'!$F$7:$GB$306,69,FALSE)),"",VLOOKUP($A271,'[2]1516 Exp_Rev Access'!$F$7:$GB$306,69,FALSE))</f>
        <v>0</v>
      </c>
      <c r="CL271" s="99">
        <f>IF(ISNA(VLOOKUP($A271,'[2]1516 Exp_Rev Access'!$F$7:$GB$306,70,FALSE)),"",VLOOKUP($A271,'[2]1516 Exp_Rev Access'!$F$7:$GB$306,70,FALSE))</f>
        <v>0</v>
      </c>
      <c r="CM271" s="99">
        <f>IF(ISNA(VLOOKUP($A271,'[2]1516 Exp_Rev Access'!$F$7:$GB$306,71,FALSE)),"",VLOOKUP($A271,'[2]1516 Exp_Rev Access'!$F$7:$GB$306,71,FALSE))</f>
        <v>0</v>
      </c>
      <c r="CN271" s="99">
        <f>IF(ISNA(VLOOKUP($A271,'[2]1516 Exp_Rev Access'!$F$7:$GB$306,72,FALSE)),"",VLOOKUP($A271,'[2]1516 Exp_Rev Access'!$F$7:$GB$306,72,FALSE))</f>
        <v>0</v>
      </c>
      <c r="CO271" s="99">
        <f>IF(ISNA(VLOOKUP($A271,'[2]1516 Exp_Rev Access'!$F$7:$GB$306,73,FALSE)),"",VLOOKUP($A271,'[2]1516 Exp_Rev Access'!$F$7:$GB$306,73,FALSE))</f>
        <v>0</v>
      </c>
      <c r="CP271" s="99">
        <f>IF(ISNA(VLOOKUP($A271,'[2]1516 Exp_Rev Access'!$F$7:$GB$306,74,FALSE)),"",VLOOKUP($A271,'[2]1516 Exp_Rev Access'!$F$7:$GB$306,74,FALSE))</f>
        <v>54707</v>
      </c>
      <c r="CQ271" s="99">
        <f>IF(ISNA(VLOOKUP($A271,'[2]1516 Exp_Rev Access'!$F$7:$GB$306,75,FALSE)),"",VLOOKUP($A271,'[2]1516 Exp_Rev Access'!$F$7:$GB$306,75,FALSE))</f>
        <v>0</v>
      </c>
      <c r="CR271" s="99">
        <f>IF(ISNA(VLOOKUP($A271,'[2]1516 Exp_Rev Access'!$F$7:$GB$306,76,FALSE)),"",VLOOKUP($A271,'[2]1516 Exp_Rev Access'!$F$7:$GB$306,76,FALSE))</f>
        <v>1960</v>
      </c>
      <c r="CS271" s="99">
        <f>IF(ISNA(VLOOKUP($A271,'[2]1516 Exp_Rev Access'!$F$7:$GB$306,77,FALSE)),"",VLOOKUP($A271,'[2]1516 Exp_Rev Access'!$F$7:$GB$306,77,FALSE))</f>
        <v>0</v>
      </c>
      <c r="CT271" s="99">
        <f>IF(ISNA(VLOOKUP($A271,'[2]1516 Exp_Rev Access'!$F$7:$GB$306,78,FALSE)),"",VLOOKUP($A271,'[2]1516 Exp_Rev Access'!$F$7:$GB$306,78,FALSE))</f>
        <v>61498.43</v>
      </c>
      <c r="CU271" s="99">
        <f>IF(ISNA(VLOOKUP($A271,'[2]1516 Exp_Rev Access'!$F$7:$GB$306,79,FALSE)),"",VLOOKUP($A271,'[2]1516 Exp_Rev Access'!$F$7:$GB$306,79,FALSE))</f>
        <v>8920</v>
      </c>
      <c r="CV271" s="99">
        <f>IF(ISNA(VLOOKUP($A271,'[2]1516 Exp_Rev Access'!$F$7:$GB$306,80,FALSE)),"",VLOOKUP($A271,'[2]1516 Exp_Rev Access'!$F$7:$GB$306,80,FALSE))</f>
        <v>0</v>
      </c>
      <c r="CW271" s="99">
        <f>IF(ISNA(VLOOKUP($A271,'[2]1516 Exp_Rev Access'!$F$7:$GB$306,81,FALSE)),"",VLOOKUP($A271,'[2]1516 Exp_Rev Access'!$F$7:$GB$306,81,FALSE))</f>
        <v>0</v>
      </c>
      <c r="CX271" s="99">
        <f>IF(ISNA(VLOOKUP($A271,'[2]1516 Exp_Rev Access'!$F$7:$GB$306,82,FALSE)),"",VLOOKUP($A271,'[2]1516 Exp_Rev Access'!$F$7:$GB$306,82,FALSE))</f>
        <v>0</v>
      </c>
      <c r="CY271" s="99">
        <f>IF(ISNA(VLOOKUP($A271,'[2]1516 Exp_Rev Access'!$F$7:$GB$306,83,FALSE)),"",VLOOKUP($A271,'[2]1516 Exp_Rev Access'!$F$7:$GB$306,83,FALSE))</f>
        <v>0</v>
      </c>
      <c r="CZ271" s="99">
        <f>IF(ISNA(VLOOKUP($A271,'[2]1516 Exp_Rev Access'!$F$7:$GB$306,84,FALSE)),"",VLOOKUP($A271,'[2]1516 Exp_Rev Access'!$F$7:$GB$306,84,FALSE))</f>
        <v>0</v>
      </c>
      <c r="DA271" s="99">
        <f>IF(ISNA(VLOOKUP($A271,'[2]1516 Exp_Rev Access'!$F$7:$GB$306,85,FALSE)),"",VLOOKUP($A271,'[2]1516 Exp_Rev Access'!$F$7:$GB$306,85,FALSE))</f>
        <v>0</v>
      </c>
      <c r="DB271" s="99">
        <f>IF(ISNA(VLOOKUP($A271,'[2]1516 Exp_Rev Access'!$F$7:$GB$306,86,FALSE)),"",VLOOKUP($A271,'[2]1516 Exp_Rev Access'!$F$7:$GB$306,86,FALSE))</f>
        <v>0</v>
      </c>
      <c r="DC271" s="99">
        <f>IF(ISNA(VLOOKUP($A271,'[2]1516 Exp_Rev Access'!$F$7:$GB$306,87,FALSE)),"",VLOOKUP($A271,'[2]1516 Exp_Rev Access'!$F$7:$GB$306,87,FALSE))</f>
        <v>0</v>
      </c>
      <c r="DD271" s="99">
        <f>IF(ISNA(VLOOKUP($A271,'[2]1516 Exp_Rev Access'!$F$7:$GB$306,88,FALSE)),"",VLOOKUP($A271,'[2]1516 Exp_Rev Access'!$F$7:$GB$306,88,FALSE))</f>
        <v>0</v>
      </c>
      <c r="DE271" s="99">
        <f>IF(ISNA(VLOOKUP($A271,'[2]1516 Exp_Rev Access'!$F$7:$GB$306,89,FALSE)),"",VLOOKUP($A271,'[2]1516 Exp_Rev Access'!$F$7:$GB$306,89,FALSE))</f>
        <v>0</v>
      </c>
      <c r="DF271" s="99">
        <f>IF(ISNA(VLOOKUP($A271,'[2]1516 Exp_Rev Access'!$F$7:$GB$306,90,FALSE)),"",VLOOKUP($A271,'[2]1516 Exp_Rev Access'!$F$7:$GB$306,90,FALSE))</f>
        <v>0</v>
      </c>
      <c r="DG271" s="99">
        <f>IF(ISNA(VLOOKUP($A271,'[2]1516 Exp_Rev Access'!$F$7:$GB$306,91,FALSE)),"",VLOOKUP($A271,'[2]1516 Exp_Rev Access'!$F$7:$GB$306,91,FALSE))</f>
        <v>0</v>
      </c>
      <c r="DH271" s="99">
        <f>IF(ISNA(VLOOKUP($A271,'[2]1516 Exp_Rev Access'!$F$7:$GB$306,92,FALSE)),"",VLOOKUP($A271,'[2]1516 Exp_Rev Access'!$F$7:$GB$306,92,FALSE))</f>
        <v>49524.1</v>
      </c>
      <c r="DI271" s="99">
        <f>IF(ISNA(VLOOKUP($A271,'[2]1516 Exp_Rev Access'!$F$7:$GB$306,93,FALSE)),"",VLOOKUP($A271,'[2]1516 Exp_Rev Access'!$F$7:$GB$306,93,FALSE))</f>
        <v>0</v>
      </c>
      <c r="DJ271" s="99">
        <f>IF(ISNA(VLOOKUP($A271,'[2]1516 Exp_Rev Access'!$F$7:$GB$306,94,FALSE)),"",VLOOKUP($A271,'[2]1516 Exp_Rev Access'!$F$7:$GB$306,94,FALSE))</f>
        <v>18540.060000000001</v>
      </c>
      <c r="DK271" s="99">
        <f>IF(ISNA(VLOOKUP($A271,'[2]1516 Exp_Rev Access'!$F$7:$GB$306,95,FALSE)),"",VLOOKUP($A271,'[2]1516 Exp_Rev Access'!$F$7:$GB$306,95,FALSE))</f>
        <v>0</v>
      </c>
      <c r="DL271" s="99">
        <f>IF(ISNA(VLOOKUP($A271,'[2]1516 Exp_Rev Access'!$F$7:$GB$306,96,FALSE)),"",VLOOKUP($A271,'[2]1516 Exp_Rev Access'!$F$7:$GB$306,96,FALSE))</f>
        <v>0</v>
      </c>
      <c r="DM271" s="99">
        <f>IF(ISNA(VLOOKUP($A271,'[2]1516 Exp_Rev Access'!$F$7:$GB$306,97,FALSE)),"",VLOOKUP($A271,'[2]1516 Exp_Rev Access'!$F$7:$GB$306,97,FALSE))</f>
        <v>0</v>
      </c>
      <c r="DN271" s="99">
        <f>IF(ISNA(VLOOKUP($A271,'[2]1516 Exp_Rev Access'!$F$7:$GB$306,98,FALSE)),"",VLOOKUP($A271,'[2]1516 Exp_Rev Access'!$F$7:$GB$306,98,FALSE))</f>
        <v>0</v>
      </c>
      <c r="DO271" s="99">
        <f>IF(ISNA(VLOOKUP($A271,'[2]1516 Exp_Rev Access'!$F$7:$GB$306,99,FALSE)),"",VLOOKUP($A271,'[2]1516 Exp_Rev Access'!$F$7:$GB$306,99,FALSE))</f>
        <v>0</v>
      </c>
      <c r="DP271" s="99">
        <f>IF(ISNA(VLOOKUP($A271,'[2]1516 Exp_Rev Access'!$F$7:$GB$306,100,FALSE)),"",VLOOKUP($A271,'[2]1516 Exp_Rev Access'!$F$7:$GB$306,100,FALSE))</f>
        <v>0</v>
      </c>
      <c r="DQ271" s="99">
        <f>IF(ISNA(VLOOKUP($A271,'[2]1516 Exp_Rev Access'!$F$7:$GB$306,101,FALSE)),"",VLOOKUP($A271,'[2]1516 Exp_Rev Access'!$F$7:$GB$306,101,FALSE))</f>
        <v>0</v>
      </c>
      <c r="DR271" s="99">
        <f>IF(ISNA(VLOOKUP($A271,'[2]1516 Exp_Rev Access'!$F$7:$GB$306,102,FALSE)),"",VLOOKUP($A271,'[2]1516 Exp_Rev Access'!$F$7:$GB$306,102,FALSE))</f>
        <v>0</v>
      </c>
      <c r="DS271" s="99">
        <f>IF(ISNA(VLOOKUP($A271,'[2]1516 Exp_Rev Access'!$F$7:$GB$306,103,FALSE)),"",VLOOKUP($A271,'[2]1516 Exp_Rev Access'!$F$7:$GB$306,103,FALSE))</f>
        <v>0</v>
      </c>
      <c r="DT271" s="99">
        <f>IF(ISNA(VLOOKUP($A271,'[2]1516 Exp_Rev Access'!$F$7:$GB$306,104,FALSE)),"",VLOOKUP($A271,'[2]1516 Exp_Rev Access'!$F$7:$GB$306,104,FALSE))</f>
        <v>0</v>
      </c>
      <c r="DU271" s="99">
        <f>IF(ISNA(VLOOKUP($A271,'[2]1516 Exp_Rev Access'!$F$7:$GB$306,105,FALSE)),"",VLOOKUP($A271,'[2]1516 Exp_Rev Access'!$F$7:$GB$306,105,FALSE))</f>
        <v>0</v>
      </c>
      <c r="DV271" s="99">
        <f>IF(ISNA(VLOOKUP($A271,'[2]1516 Exp_Rev Access'!$F$7:$GB$306,106,FALSE)),"",VLOOKUP($A271,'[2]1516 Exp_Rev Access'!$F$7:$GB$306,106,FALSE))</f>
        <v>0</v>
      </c>
      <c r="DW271" s="99">
        <f>IF(ISNA(VLOOKUP($A271,'[2]1516 Exp_Rev Access'!$F$7:$GB$306,107,FALSE)),"",VLOOKUP($A271,'[2]1516 Exp_Rev Access'!$F$7:$GB$306,107,FALSE))</f>
        <v>0</v>
      </c>
      <c r="DX271" s="99">
        <f>IF(ISNA(VLOOKUP($A271,'[2]1516 Exp_Rev Access'!$F$7:$GB$306,108,FALSE)),"",VLOOKUP($A271,'[2]1516 Exp_Rev Access'!$F$7:$GB$306,108,FALSE))</f>
        <v>0</v>
      </c>
      <c r="DY271" s="99">
        <f>IF(ISNA(VLOOKUP($A271,'[2]1516 Exp_Rev Access'!$F$7:$GB$306,109,FALSE)),"",VLOOKUP($A271,'[2]1516 Exp_Rev Access'!$F$7:$GB$306,109,FALSE))</f>
        <v>0</v>
      </c>
      <c r="DZ271" s="99">
        <f>IF(ISNA(VLOOKUP($A271,'[2]1516 Exp_Rev Access'!$F$7:$GB$306,110,FALSE)),"",VLOOKUP($A271,'[2]1516 Exp_Rev Access'!$F$7:$GB$306,110,FALSE))</f>
        <v>0</v>
      </c>
      <c r="EA271" s="99">
        <f>IF(ISNA(VLOOKUP($A271,'[2]1516 Exp_Rev Access'!$F$7:$GB$306,111,FALSE)),"",VLOOKUP($A271,'[2]1516 Exp_Rev Access'!$F$7:$GB$306,111,FALSE))</f>
        <v>0</v>
      </c>
      <c r="EB271" s="99">
        <f>IF(ISNA(VLOOKUP($A271,'[2]1516 Exp_Rev Access'!$F$7:$GB$306,112,FALSE)),"",VLOOKUP($A271,'[2]1516 Exp_Rev Access'!$F$7:$GB$306,112,FALSE))</f>
        <v>0</v>
      </c>
      <c r="EC271" s="99">
        <f>IF(ISNA(VLOOKUP($A271,'[2]1516 Exp_Rev Access'!$F$7:$GB$306,113,FALSE)),"",VLOOKUP($A271,'[2]1516 Exp_Rev Access'!$F$7:$GB$306,113,FALSE))</f>
        <v>0</v>
      </c>
      <c r="ED271" s="99">
        <f>IF(ISNA(VLOOKUP($A271,'[2]1516 Exp_Rev Access'!$F$7:$GB$306,114,FALSE)),"",VLOOKUP($A271,'[2]1516 Exp_Rev Access'!$F$7:$GB$306,114,FALSE))</f>
        <v>0</v>
      </c>
      <c r="EE271" s="99">
        <f>IF(ISNA(VLOOKUP($A271,'[2]1516 Exp_Rev Access'!$F$7:$GB$306,115,FALSE)),"",VLOOKUP($A271,'[2]1516 Exp_Rev Access'!$F$7:$GB$306,115,FALSE))</f>
        <v>0</v>
      </c>
      <c r="EF271" s="99">
        <f>IF(ISNA(VLOOKUP($A271,'[2]1516 Exp_Rev Access'!$F$7:$GB$306,116,FALSE)),"",VLOOKUP($A271,'[2]1516 Exp_Rev Access'!$F$7:$GB$306,116,FALSE))</f>
        <v>0</v>
      </c>
      <c r="EG271" s="99">
        <f>IF(ISNA(VLOOKUP($A271,'[2]1516 Exp_Rev Access'!$F$7:$GB$306,117,FALSE)),"",VLOOKUP($A271,'[2]1516 Exp_Rev Access'!$F$7:$GB$306,117,FALSE))</f>
        <v>0</v>
      </c>
      <c r="EH271" s="99">
        <f>IF(ISNA(VLOOKUP($A271,'[2]1516 Exp_Rev Access'!$F$7:$GB$306,118,FALSE)),"",VLOOKUP($A271,'[2]1516 Exp_Rev Access'!$F$7:$GB$306,118,FALSE))</f>
        <v>0</v>
      </c>
      <c r="EI271" s="99">
        <f>IF(ISNA(VLOOKUP($A271,'[2]1516 Exp_Rev Access'!$F$7:$GB$306,119,FALSE)),"",VLOOKUP($A271,'[2]1516 Exp_Rev Access'!$F$7:$GB$306,119,FALSE))</f>
        <v>0</v>
      </c>
      <c r="EJ271" s="99">
        <f>IF(ISNA(VLOOKUP($A271,'[2]1516 Exp_Rev Access'!$F$7:$GB$306,120,FALSE)),"",VLOOKUP($A271,'[2]1516 Exp_Rev Access'!$F$7:$GB$306,120,FALSE))</f>
        <v>0</v>
      </c>
      <c r="EK271" s="99">
        <f>IF(ISNA(VLOOKUP($A271,'[2]1516 Exp_Rev Access'!$F$7:$GB$306,121,FALSE)),"",VLOOKUP($A271,'[2]1516 Exp_Rev Access'!$F$7:$GB$306,121,FALSE))</f>
        <v>0</v>
      </c>
      <c r="EL271" s="99">
        <f>IF(ISNA(VLOOKUP($A271,'[2]1516 Exp_Rev Access'!$F$7:$GB$306,122,FALSE)),"",VLOOKUP($A271,'[2]1516 Exp_Rev Access'!$F$7:$GB$306,122,FALSE))</f>
        <v>0</v>
      </c>
      <c r="EM271" s="99">
        <f>IF(ISNA(VLOOKUP($A271,'[2]1516 Exp_Rev Access'!$F$7:$GB$306,123,FALSE)),"",VLOOKUP($A271,'[2]1516 Exp_Rev Access'!$F$7:$GB$306,123,FALSE))</f>
        <v>0</v>
      </c>
      <c r="EN271" s="99">
        <f>IF(ISNA(VLOOKUP($A271,'[2]1516 Exp_Rev Access'!$F$7:$GB$306,124,FALSE)),"",VLOOKUP($A271,'[2]1516 Exp_Rev Access'!$F$7:$GB$306,124,FALSE))</f>
        <v>0</v>
      </c>
      <c r="EO271" s="99">
        <f>IF(ISNA(VLOOKUP($A271,'[2]1516 Exp_Rev Access'!$F$7:$GB$306,125,FALSE)),"",VLOOKUP($A271,'[2]1516 Exp_Rev Access'!$F$7:$GB$306,125,FALSE))</f>
        <v>0</v>
      </c>
      <c r="EP271" s="99">
        <f>IF(ISNA(VLOOKUP($A271,'[2]1516 Exp_Rev Access'!$F$7:$GB$306,126,FALSE)),"",VLOOKUP($A271,'[2]1516 Exp_Rev Access'!$F$7:$GB$306,126,FALSE))</f>
        <v>0</v>
      </c>
      <c r="EQ271" s="99">
        <f>IF(ISNA(VLOOKUP($A271,'[2]1516 Exp_Rev Access'!$F$7:$GB$306,127,FALSE)),"",VLOOKUP($A271,'[2]1516 Exp_Rev Access'!$F$7:$GB$306,127,FALSE))</f>
        <v>0</v>
      </c>
      <c r="ER271" s="99">
        <f>IF(ISNA(VLOOKUP($A271,'[2]1516 Exp_Rev Access'!$F$7:$GB$306,128,FALSE)),"",VLOOKUP($A271,'[2]1516 Exp_Rev Access'!$F$7:$GB$306,128,FALSE))</f>
        <v>0</v>
      </c>
      <c r="ES271" s="99">
        <f>IF(ISNA(VLOOKUP($A271,'[2]1516 Exp_Rev Access'!$F$7:$GB$306,129,FALSE)),"",VLOOKUP($A271,'[2]1516 Exp_Rev Access'!$F$7:$GB$306,129,FALSE))</f>
        <v>0</v>
      </c>
      <c r="ET271" s="99">
        <f>IF(ISNA(VLOOKUP($A271,'[2]1516 Exp_Rev Access'!$F$7:$GB$306,130,FALSE)),"",VLOOKUP($A271,'[2]1516 Exp_Rev Access'!$F$7:$GB$306,130,FALSE))</f>
        <v>0</v>
      </c>
      <c r="EU271" s="99">
        <f>IF(ISNA(VLOOKUP($A271,'[2]1516 Exp_Rev Access'!$F$7:$GB$306,131,FALSE)),"",VLOOKUP($A271,'[2]1516 Exp_Rev Access'!$F$7:$GB$306,131,FALSE))</f>
        <v>7056.67</v>
      </c>
      <c r="EV271" s="99">
        <f>IF(ISNA(VLOOKUP($A271,'[2]1516 Exp_Rev Access'!$F$7:$GB$306,132,FALSE)),"",VLOOKUP($A271,'[2]1516 Exp_Rev Access'!$F$7:$GB$306,132,FALSE))</f>
        <v>0</v>
      </c>
      <c r="EW271" s="99">
        <f>IF(ISNA(VLOOKUP($A271,'[2]1516 Exp_Rev Access'!$F$7:$GB$306,133,FALSE)),"",VLOOKUP($A271,'[2]1516 Exp_Rev Access'!$F$7:$GB$306,133,FALSE))</f>
        <v>0</v>
      </c>
      <c r="EX271" s="99">
        <f>IF(ISNA(VLOOKUP($A271,'[2]1516 Exp_Rev Access'!$F$7:$GB$306,134,FALSE)),"",VLOOKUP($A271,'[2]1516 Exp_Rev Access'!$F$7:$GB$306,134,FALSE))</f>
        <v>0</v>
      </c>
      <c r="EY271" s="99">
        <f>IF(ISNA(VLOOKUP($A271,'[2]1516 Exp_Rev Access'!$F$7:$GB$306,135,FALSE)),"",VLOOKUP($A271,'[2]1516 Exp_Rev Access'!$F$7:$GB$306,135,FALSE))</f>
        <v>0</v>
      </c>
      <c r="EZ271" s="99">
        <f>IF(ISNA(VLOOKUP($A271,'[2]1516 Exp_Rev Access'!$F$7:$GB$306,136,FALSE)),"",VLOOKUP($A271,'[2]1516 Exp_Rev Access'!$F$7:$GB$306,136,FALSE))</f>
        <v>0</v>
      </c>
      <c r="FA271" s="99">
        <f>IF(ISNA(VLOOKUP($A271,'[2]1516 Exp_Rev Access'!$F$7:$GB$306,137,FALSE)),"",VLOOKUP($A271,'[2]1516 Exp_Rev Access'!$F$7:$GB$306,137,FALSE))</f>
        <v>0</v>
      </c>
      <c r="FB271" s="99">
        <f>IF(ISNA(VLOOKUP($A271,'[2]1516 Exp_Rev Access'!$F$7:$GB$306,138,FALSE)),"",VLOOKUP($A271,'[2]1516 Exp_Rev Access'!$F$7:$GB$306,138,FALSE))</f>
        <v>0</v>
      </c>
      <c r="FC271" s="99">
        <f>IF(ISNA(VLOOKUP($A271,'[2]1516 Exp_Rev Access'!$F$7:$GB$306,139,FALSE)),"",VLOOKUP($A271,'[2]1516 Exp_Rev Access'!$F$7:$GB$306,139,FALSE))</f>
        <v>0</v>
      </c>
      <c r="FD271" s="99">
        <f>IF(ISNA(VLOOKUP($A271,'[2]1516 Exp_Rev Access'!$F$7:$FS$306,140,FALSE)),"",VLOOKUP($A271,'[2]1516 Exp_Rev Access'!$F$7:$FS$306,140,FALSE))</f>
        <v>0</v>
      </c>
      <c r="FE271" s="99">
        <f>IF(ISNA(VLOOKUP($A271,'[2]1516 Exp_Rev Access'!$F$7:$FS$306,141,FALSE)),"",VLOOKUP($A271,'[2]1516 Exp_Rev Access'!$F$7:$FS$306,141,FALSE))</f>
        <v>0</v>
      </c>
      <c r="FF271" s="99">
        <f>IF(ISNA(VLOOKUP($A271,'[2]1516 Exp_Rev Access'!$F$7:$FS$306,142,FALSE)),"",VLOOKUP($A271,'[2]1516 Exp_Rev Access'!$F$7:$FS$306,142,FALSE))</f>
        <v>0</v>
      </c>
      <c r="FG271" s="99">
        <f>IF(ISNA(VLOOKUP($A271,'[2]1516 Exp_Rev Access'!$F$7:$FS$306,143,FALSE)),"",VLOOKUP($A271,'[2]1516 Exp_Rev Access'!$F$7:$FS$306,143,FALSE))</f>
        <v>0</v>
      </c>
      <c r="FH271" s="99">
        <f>IF(ISNA(VLOOKUP($A271,'[2]1516 Exp_Rev Access'!$F$7:$FS$306,144,FALSE)),"",VLOOKUP($A271,'[2]1516 Exp_Rev Access'!$F$7:$FS$306,144,FALSE))</f>
        <v>0</v>
      </c>
      <c r="FI271" s="99">
        <f>IF(ISNA(VLOOKUP($A271,'[2]1516 Exp_Rev Access'!$F$7:$FS$306,145,FALSE)),"",VLOOKUP($A271,'[2]1516 Exp_Rev Access'!$F$7:$FS$306,145,FALSE))</f>
        <v>0</v>
      </c>
      <c r="FJ271" s="99">
        <f>IF(ISNA(VLOOKUP($A271,'[2]1516 Exp_Rev Access'!$F$7:$FS$306,146,FALSE)),"",VLOOKUP($A271,'[2]1516 Exp_Rev Access'!$F$7:$FS$306,146,FALSE))</f>
        <v>0</v>
      </c>
      <c r="FK271" s="99">
        <f>IF(ISNA(VLOOKUP($A271,'[2]1516 Exp_Rev Access'!$F$7:$FS$306,147,FALSE)),"",VLOOKUP($A271,'[2]1516 Exp_Rev Access'!$F$7:$FS$306,147,FALSE))</f>
        <v>0</v>
      </c>
      <c r="FL271" s="99">
        <f>IF(ISNA(VLOOKUP($A271,'[2]1516 Exp_Rev Access'!$F$7:$FS$306,148,FALSE)),"",VLOOKUP($A271,'[2]1516 Exp_Rev Access'!$F$7:$FS$306,148,FALSE))</f>
        <v>0</v>
      </c>
      <c r="FM271" s="99">
        <f>IF(ISNA(VLOOKUP($A271,'[2]1516 Exp_Rev Access'!$F$7:$FS$306,149,FALSE)),"",VLOOKUP($A271,'[2]1516 Exp_Rev Access'!$F$7:$FS$306,149,FALSE))</f>
        <v>0</v>
      </c>
      <c r="FN271" s="99">
        <f>IF(ISNA(VLOOKUP($A271,'[2]1516 Exp_Rev Access'!$F$7:$FS$306,150,FALSE)),"",VLOOKUP($A271,'[2]1516 Exp_Rev Access'!$F$7:$FS$306,150,FALSE))</f>
        <v>0</v>
      </c>
      <c r="FO271" s="99">
        <f>IF(ISNA(VLOOKUP($A271,'[2]1516 Exp_Rev Access'!$F$7:$FS$306,151,FALSE)),"",VLOOKUP($A271,'[2]1516 Exp_Rev Access'!$F$7:$FS$306,151,FALSE))</f>
        <v>0</v>
      </c>
      <c r="FP271" s="99">
        <f>IF(ISNA(VLOOKUP($A271,'[2]1516 Exp_Rev Access'!$F$7:$FS$306,152,FALSE)),"",VLOOKUP($A271,'[2]1516 Exp_Rev Access'!$F$7:$FS$306,152,FALSE))</f>
        <v>0</v>
      </c>
      <c r="FQ271" s="99">
        <f>IF(ISNA(VLOOKUP($A271,'[2]1516 Exp_Rev Access'!$F$7:$FS$306,153,FALSE)),"",VLOOKUP($A271,'[2]1516 Exp_Rev Access'!$F$7:$FS$306,153,FALSE))</f>
        <v>982.62</v>
      </c>
      <c r="FR271" s="101">
        <f t="shared" si="346"/>
        <v>203188.88</v>
      </c>
      <c r="FS271" s="72">
        <f t="shared" si="347"/>
        <v>4.9610807430803809E-2</v>
      </c>
      <c r="FT271" s="94">
        <f t="shared" si="348"/>
        <v>868.43988545540026</v>
      </c>
      <c r="FU271" s="99">
        <f>IF(ISNA(VLOOKUP($A271,'[2]1516 Exp_Rev Access'!$F$7:$GB$306,154,FALSE)),"",VLOOKUP($A271,'[2]1516 Exp_Rev Access'!$F$7:$GB$306,154,FALSE))</f>
        <v>19792.71</v>
      </c>
      <c r="FV271" s="99">
        <f>IF(ISNA(VLOOKUP($A271,'[2]1516 Exp_Rev Access'!$F$7:$GB$306,155,FALSE)),"",VLOOKUP($A271,'[2]1516 Exp_Rev Access'!$F$7:$GB$306,155,FALSE))</f>
        <v>0</v>
      </c>
      <c r="FW271" s="99">
        <f>IF(ISNA(VLOOKUP($A271,'[2]1516 Exp_Rev Access'!$F$7:$GB$306,156,FALSE)),"",VLOOKUP($A271,'[2]1516 Exp_Rev Access'!$F$7:$GB$306,156,FALSE))</f>
        <v>0</v>
      </c>
      <c r="FX271" s="99">
        <f>IF(ISNA(VLOOKUP($A271,'[2]1516 Exp_Rev Access'!$F$7:$GB$306,157,FALSE)),"",VLOOKUP($A271,'[2]1516 Exp_Rev Access'!$F$7:$GB$306,157,FALSE))</f>
        <v>0</v>
      </c>
      <c r="FY271" s="99">
        <f>IF(ISNA(VLOOKUP($A271,'[2]1516 Exp_Rev Access'!$F$7:$GB$306,158,FALSE)),"",VLOOKUP($A271,'[2]1516 Exp_Rev Access'!$F$7:$GB$306,158,FALSE))</f>
        <v>0</v>
      </c>
      <c r="FZ271" s="99">
        <f>IF(ISNA(VLOOKUP($A271,'[2]1516 Exp_Rev Access'!$F$7:$GB$306,159,FALSE)),"",VLOOKUP($A271,'[2]1516 Exp_Rev Access'!$F$7:$GB$306,159,FALSE))</f>
        <v>0</v>
      </c>
      <c r="GA271" s="99">
        <f>IF(ISNA(VLOOKUP($A271,'[2]1516 Exp_Rev Access'!$F$7:$GB$306,160,FALSE)),"",VLOOKUP($A271,'[2]1516 Exp_Rev Access'!$F$7:$GB$306,160,FALSE))</f>
        <v>0</v>
      </c>
      <c r="GB271" s="99">
        <f>IF(ISNA(VLOOKUP($A271,'[2]1516 Exp_Rev Access'!$F$7:$GB$306,161,FALSE)),"",VLOOKUP($A271,'[2]1516 Exp_Rev Access'!$F$7:$GB$306,161,FALSE))</f>
        <v>0</v>
      </c>
      <c r="GC271" s="99">
        <f>IF(ISNA(VLOOKUP($A271,'[2]1516 Exp_Rev Access'!$F$7:$GB$306,162,FALSE)),"",VLOOKUP($A271,'[2]1516 Exp_Rev Access'!$F$7:$GB$306,162,FALSE))</f>
        <v>0</v>
      </c>
      <c r="GD271" s="99">
        <f>IF(ISNA(VLOOKUP($A271,'[2]1516 Exp_Rev Access'!$F$7:$GB$306,163,FALSE)),"",VLOOKUP($A271,'[2]1516 Exp_Rev Access'!$F$7:$GB$306,163,FALSE))</f>
        <v>3941.64</v>
      </c>
      <c r="GE271" s="99">
        <f>IF(ISNA(VLOOKUP($A271,'[2]1516 Exp_Rev Access'!$F$7:$GB$306,164,FALSE)),"",VLOOKUP($A271,'[2]1516 Exp_Rev Access'!$F$7:$GB$306,164,FALSE))</f>
        <v>27746.47</v>
      </c>
      <c r="GF271" s="99">
        <f>IF(ISNA(VLOOKUP($A271,'[2]1516 Exp_Rev Access'!$F$7:$GB$306,165,FALSE)),"",VLOOKUP($A271,'[2]1516 Exp_Rev Access'!$F$7:$GB$306,165,FALSE))</f>
        <v>0</v>
      </c>
      <c r="GG271" s="99">
        <f>IF(ISNA(VLOOKUP($A271,'[2]1516 Exp_Rev Access'!$F$7:$GB$306,166,FALSE)),"",VLOOKUP($A271,'[2]1516 Exp_Rev Access'!$F$7:$GB$306,166,FALSE))</f>
        <v>0</v>
      </c>
      <c r="GH271" s="99">
        <f>IF(ISNA(VLOOKUP($A271,'[2]1516 Exp_Rev Access'!$F$7:$GB$306,167,FALSE)),"",VLOOKUP($A271,'[2]1516 Exp_Rev Access'!$F$7:$GB$306,167,FALSE))</f>
        <v>0</v>
      </c>
      <c r="GI271" s="99">
        <f>IF(ISNA(VLOOKUP($A271,'[2]1516 Exp_Rev Access'!$F$7:$GB$306,168,FALSE)),"",VLOOKUP($A271,'[2]1516 Exp_Rev Access'!$F$7:$GB$306,168,FALSE))</f>
        <v>0</v>
      </c>
      <c r="GJ271" s="99">
        <f>IF(ISNA(VLOOKUP($A271,'[2]1516 Exp_Rev Access'!$F$7:$GB$306,169,FALSE)),"",VLOOKUP($A271,'[2]1516 Exp_Rev Access'!$F$7:$GB$306,169,FALSE))</f>
        <v>2732.46</v>
      </c>
      <c r="GK271" s="99">
        <f>IF(ISNA(VLOOKUP($A271,'[2]1516 Exp_Rev Access'!$F$7:$GB$306,170,FALSE)),"",VLOOKUP($A271,'[2]1516 Exp_Rev Access'!$F$7:$GB$306,170,FALSE))</f>
        <v>0</v>
      </c>
      <c r="GL271" s="99">
        <f>IF(ISNA(VLOOKUP($A271,'[2]1516 Exp_Rev Access'!$F$7:$GB$306,171,FALSE)),"",VLOOKUP($A271,'[2]1516 Exp_Rev Access'!$F$7:$GB$306,171,FALSE))</f>
        <v>0</v>
      </c>
      <c r="GM271" s="99">
        <f>IF(ISNA(VLOOKUP($A271,'[2]1516 Exp_Rev Access'!$F$7:$GB$306,172,FALSE)),"",VLOOKUP($A271,'[2]1516 Exp_Rev Access'!$F$7:$GB$306,172,FALSE))</f>
        <v>0</v>
      </c>
      <c r="GN271" s="99">
        <f>IF(ISNA(VLOOKUP($A271,'[2]1516 Exp_Rev Access'!$F$7:$GB$306,173,FALSE)),"",VLOOKUP($A271,'[2]1516 Exp_Rev Access'!$F$7:$GB$306,173,FALSE))</f>
        <v>0</v>
      </c>
      <c r="GO271" s="99">
        <f>IF(ISNA(VLOOKUP($A271,'[2]1516 Exp_Rev Access'!$F$7:$GB$306,174,FALSE)),"",VLOOKUP($A271,'[2]1516 Exp_Rev Access'!$F$7:$GB$306,174,FALSE))</f>
        <v>0</v>
      </c>
      <c r="GP271" s="99">
        <f>IF(ISNA(VLOOKUP($A271,'[2]1516 Exp_Rev Access'!$F$7:$GB$306,175,FALSE)),"",VLOOKUP($A271,'[2]1516 Exp_Rev Access'!$F$7:$GB$306,175,FALSE))</f>
        <v>0</v>
      </c>
      <c r="GQ271" s="99">
        <f>IF(ISNA(VLOOKUP($A271,'[2]1516 Exp_Rev Access'!$F$7:$GB$306,176,FALSE)),"",VLOOKUP($A271,'[2]1516 Exp_Rev Access'!$F$7:$GB$306,176,FALSE))</f>
        <v>0</v>
      </c>
      <c r="GR271" s="99">
        <f>IF(ISNA(VLOOKUP($A271,'[2]1516 Exp_Rev Access'!$F$7:$GB$306,177,FALSE)),"",VLOOKUP($A271,'[2]1516 Exp_Rev Access'!$F$7:$GB$306,177,FALSE))</f>
        <v>0</v>
      </c>
      <c r="GS271" s="99">
        <f>IF(ISNA(VLOOKUP($A271,'[2]1516 Exp_Rev Access'!$F$7:$GB$306,178,FALSE)),"",VLOOKUP($A271,'[2]1516 Exp_Rev Access'!$F$7:$GB$306,178,FALSE))</f>
        <v>0</v>
      </c>
      <c r="GT271" s="101">
        <f t="shared" si="349"/>
        <v>54213.279999999999</v>
      </c>
      <c r="GU271" s="72">
        <f>GT271/D271</f>
        <v>1.3236770606109189E-2</v>
      </c>
      <c r="GV271" s="84">
        <f t="shared" si="351"/>
        <v>231.71039022096849</v>
      </c>
    </row>
    <row r="272" spans="1:206" customFormat="1" ht="12" customHeight="1" x14ac:dyDescent="0.2">
      <c r="A272" s="96" t="s">
        <v>640</v>
      </c>
      <c r="B272" s="69" t="s">
        <v>641</v>
      </c>
      <c r="C272" s="80">
        <f>IF(ISNA(VLOOKUP($A272,'[2]1516 enrollment_Rev_Exp by size'!$A$6:$G$320,3,FALSE)),"",VLOOKUP($A272,'[2]1516 enrollment_Rev_Exp by size'!$A$6:$G$320,3,FALSE))</f>
        <v>214.88000000000002</v>
      </c>
      <c r="D272" s="97">
        <v>4556004.72</v>
      </c>
      <c r="E272" s="80">
        <f t="shared" si="329"/>
        <v>4556004.72</v>
      </c>
      <c r="F272" s="80">
        <f t="shared" si="330"/>
        <v>0</v>
      </c>
      <c r="G272" s="98">
        <f>IF(ISNA(VLOOKUP($A272,'[2]1516 Exp_Rev Access'!$F$7:$FS$306,2,FALSE)),"",VLOOKUP($A272,'[2]1516 Exp_Rev Access'!$F$7:$FS$306,2,FALSE))</f>
        <v>105724.58</v>
      </c>
      <c r="H272" s="98">
        <f>IF(ISNA(VLOOKUP($A272,'[2]1516 Exp_Rev Access'!$F$7:$FS$306,3,FALSE)),"",VLOOKUP($A272,'[2]1516 Exp_Rev Access'!$F$7:$FS$306,3,FALSE))</f>
        <v>0</v>
      </c>
      <c r="I272" s="98">
        <f>IF(ISNA(VLOOKUP($A272,'[2]1516 Exp_Rev Access'!$F$7:$FS$306,4,FALSE)),"",VLOOKUP($A272,'[2]1516 Exp_Rev Access'!$F$7:$FS$306,4,FALSE))</f>
        <v>157.43</v>
      </c>
      <c r="J272" s="98">
        <f>IF(ISNA(VLOOKUP($A272,'[2]1516 Exp_Rev Access'!$F$7:$FS$306,5,FALSE)),"",VLOOKUP($A272,'[2]1516 Exp_Rev Access'!$F$7:$FS$306,5,FALSE))</f>
        <v>1923.77</v>
      </c>
      <c r="K272" s="98">
        <f>IF(ISNA(VLOOKUP($A272,'[2]1516 Exp_Rev Access'!$F$7:$FS$306,6,FALSE)),"",VLOOKUP($A272,'[2]1516 Exp_Rev Access'!$F$7:$FS$306,6,FALSE))</f>
        <v>0</v>
      </c>
      <c r="L272" s="98">
        <f>IF(ISNA(VLOOKUP($A272,'[2]1516 Exp_Rev Access'!$F$7:$FS$306,7,FALSE)),"",VLOOKUP($A272,'[2]1516 Exp_Rev Access'!$F$7:$FS$306,7,FALSE))</f>
        <v>0</v>
      </c>
      <c r="M272" s="90">
        <f t="shared" si="331"/>
        <v>107805.78</v>
      </c>
      <c r="N272" s="72"/>
      <c r="O272" s="73"/>
      <c r="P272" s="99">
        <f>IF(ISNA(VLOOKUP($A272,'[2]1516 Exp_Rev Access'!$F$7:$FS$306,8,FALSE)),"",VLOOKUP($A272,'[2]1516 Exp_Rev Access'!$F$7:$FS$306,8,FALSE))</f>
        <v>0</v>
      </c>
      <c r="Q272" s="99">
        <f>IF(ISNA(VLOOKUP($A272,'[2]1516 Exp_Rev Access'!$F$7:$FS$306,9,FALSE)),"",VLOOKUP($A272,'[2]1516 Exp_Rev Access'!$F$7:$FS$306,9,FALSE))</f>
        <v>0</v>
      </c>
      <c r="R272" s="99">
        <f>IF(ISNA(VLOOKUP($A272,'[2]1516 Exp_Rev Access'!$F$7:$FS$306,10,FALSE)),"",VLOOKUP($A272,'[2]1516 Exp_Rev Access'!$F$7:$FS$306,10,FALSE))</f>
        <v>0</v>
      </c>
      <c r="S272" s="99">
        <f>IF(ISNA(VLOOKUP($A272,'[2]1516 Exp_Rev Access'!$F$7:$FS$306,11,FALSE)),"",VLOOKUP($A272,'[2]1516 Exp_Rev Access'!$F$7:$FS$306,11,FALSE))</f>
        <v>0</v>
      </c>
      <c r="T272" s="99">
        <f>IF(ISNA(VLOOKUP($A272,'[2]1516 Exp_Rev Access'!$F$7:$FS$306,12,FALSE)),"",VLOOKUP($A272,'[2]1516 Exp_Rev Access'!$F$7:$FS$306,12,FALSE))</f>
        <v>3112.5</v>
      </c>
      <c r="U272" s="99">
        <f>IF(ISNA(VLOOKUP($A272,'[2]1516 Exp_Rev Access'!$F$7:$FS$306,13,FALSE)),"",VLOOKUP($A272,'[2]1516 Exp_Rev Access'!$F$7:$FS$306,13,FALSE))</f>
        <v>140</v>
      </c>
      <c r="V272" s="99">
        <f>IF(ISNA(VLOOKUP($A272,'[2]1516 Exp_Rev Access'!$F$7:$FS$306,14,FALSE)),"",VLOOKUP($A272,'[2]1516 Exp_Rev Access'!$F$7:$FS$306,14,FALSE))</f>
        <v>0</v>
      </c>
      <c r="W272" s="99">
        <f>IF(ISNA(VLOOKUP($A272,'[2]1516 Exp_Rev Access'!$F$7:$FS$306,15,FALSE)),"",VLOOKUP($A272,'[2]1516 Exp_Rev Access'!$F$7:$FS$306,15,FALSE))</f>
        <v>0</v>
      </c>
      <c r="X272" s="99">
        <f>IF(ISNA(VLOOKUP($A272,'[2]1516 Exp_Rev Access'!$F$7:$FS$306,16,FALSE)),"",VLOOKUP($A272,'[2]1516 Exp_Rev Access'!$F$7:$FS$306,16,FALSE))</f>
        <v>568.79999999999995</v>
      </c>
      <c r="Y272" s="99">
        <f>IF(ISNA(VLOOKUP($A272,'[2]1516 Exp_Rev Access'!$F$7:$FS$306,17,FALSE)),"",VLOOKUP($A272,'[2]1516 Exp_Rev Access'!$F$7:$FS$306,17,FALSE))</f>
        <v>0</v>
      </c>
      <c r="Z272" s="99">
        <f>IF(ISNA(VLOOKUP($A272,'[2]1516 Exp_Rev Access'!$F$7:$FS$306,18,FALSE)),"",VLOOKUP($A272,'[2]1516 Exp_Rev Access'!$F$7:$FS$306,18,FALSE))</f>
        <v>0</v>
      </c>
      <c r="AA272" s="99">
        <f>IF(ISNA(VLOOKUP($A272,'[2]1516 Exp_Rev Access'!$F$7:$FS$306,19,FALSE)),"",VLOOKUP($A272,'[2]1516 Exp_Rev Access'!$F$7:$FS$306,19,FALSE))</f>
        <v>0</v>
      </c>
      <c r="AB272" s="99">
        <f>IF(ISNA(VLOOKUP($A272,'[2]1516 Exp_Rev Access'!$F$7:$FS$306,20,FALSE)),"",VLOOKUP($A272,'[2]1516 Exp_Rev Access'!$F$7:$FS$306,20,FALSE))</f>
        <v>0</v>
      </c>
      <c r="AC272" s="99">
        <f>IF(ISNA(VLOOKUP($A272,'[2]1516 Exp_Rev Access'!$F$7:$FS$306,21,FALSE)),"",VLOOKUP($A272,'[2]1516 Exp_Rev Access'!$F$7:$FS$306,21,FALSE))</f>
        <v>18962.05</v>
      </c>
      <c r="AD272" s="99">
        <f>IF(ISNA(VLOOKUP($A272,'[2]1516 Exp_Rev Access'!$F$7:$FS$306,22,FALSE)),"",VLOOKUP($A272,'[2]1516 Exp_Rev Access'!$F$7:$FS$306,22,FALSE))</f>
        <v>2522.59</v>
      </c>
      <c r="AE272" s="99">
        <f>IF(ISNA(VLOOKUP($A272,'[2]1516 Exp_Rev Access'!$F$7:$FS$306,23,FALSE)),"",VLOOKUP($A272,'[2]1516 Exp_Rev Access'!$F$7:$FS$306,23,FALSE))</f>
        <v>0</v>
      </c>
      <c r="AF272" s="99">
        <f>IF(ISNA(VLOOKUP($A272,'[2]1516 Exp_Rev Access'!$F$7:$FS$306,24,FALSE)),"",VLOOKUP($A272,'[2]1516 Exp_Rev Access'!$F$7:$FS$306,24,FALSE))</f>
        <v>0</v>
      </c>
      <c r="AG272" s="99">
        <f>IF(ISNA(VLOOKUP($A272,'[2]1516 Exp_Rev Access'!$F$7:$FS$306,25,FALSE)),"",VLOOKUP($A272,'[2]1516 Exp_Rev Access'!$F$7:$FS$306,25,FALSE))</f>
        <v>2614.31</v>
      </c>
      <c r="AH272" s="98">
        <f>IF(ISNA(VLOOKUP($A272,'[2]1516 Exp_Rev Access'!$F$7:$FS$306,26,FALSE)),"",VLOOKUP($A272,'[2]1516 Exp_Rev Access'!$F$7:$FS$306,26,FALSE))</f>
        <v>15976.71</v>
      </c>
      <c r="AI272" s="98">
        <f>IF(ISNA(VLOOKUP($A272,'[2]1516 Exp_Rev Access'!$F$7:$FS$306,27,FALSE)),"",VLOOKUP($A272,'[2]1516 Exp_Rev Access'!$F$7:$FS$306,27,FALSE))</f>
        <v>0</v>
      </c>
      <c r="AJ272" s="98">
        <f>IF(ISNA(VLOOKUP($A272,'[2]1516 Exp_Rev Access'!$F$7:$FS$306,28,FALSE)),"",VLOOKUP($A272,'[2]1516 Exp_Rev Access'!$F$7:$FS$306,28,FALSE))</f>
        <v>0</v>
      </c>
      <c r="AK272" s="98">
        <f>IF(ISNA(VLOOKUP($A272,'[2]1516 Exp_Rev Access'!$F$7:$FS$306,29,FALSE)),"",VLOOKUP($A272,'[2]1516 Exp_Rev Access'!$F$7:$FS$306,29,FALSE))</f>
        <v>13636.8</v>
      </c>
      <c r="AL272" s="100">
        <f t="shared" si="334"/>
        <v>57533.759999999995</v>
      </c>
      <c r="AM272" s="72">
        <f t="shared" si="335"/>
        <v>1.2628116855857865E-2</v>
      </c>
      <c r="AN272" s="94">
        <f t="shared" si="336"/>
        <v>267.74832464631419</v>
      </c>
      <c r="AO272" s="99">
        <f>IF(ISNA(VLOOKUP($A272,'[2]1516 Exp_Rev Access'!$F$7:$GB$306,30,FALSE)),"",VLOOKUP($A272,'[2]1516 Exp_Rev Access'!$F$7:$FS$306,30,FALSE))</f>
        <v>1902856.62</v>
      </c>
      <c r="AP272" s="99">
        <f>IF(ISNA(VLOOKUP($A272,'[2]1516 Exp_Rev Access'!$F$7:$GB$306,31,FALSE)),"",VLOOKUP($A272,'[2]1516 Exp_Rev Access'!$F$7:$FS$306,31,FALSE))</f>
        <v>19893.45</v>
      </c>
      <c r="AQ272" s="99">
        <f>IF(ISNA(VLOOKUP($A272,'[2]1516 Exp_Rev Access'!$F$7:$GB$306,32,FALSE)),"",VLOOKUP($A272,'[2]1516 Exp_Rev Access'!$F$7:$FS$306,32,FALSE))</f>
        <v>376008</v>
      </c>
      <c r="AR272" s="99">
        <f>IF(ISNA(VLOOKUP($A272,'[2]1516 Exp_Rev Access'!$F$7:$GB$306,33,FALSE)),"",VLOOKUP($A272,'[2]1516 Exp_Rev Access'!$F$7:$FS$306,33,FALSE))</f>
        <v>0</v>
      </c>
      <c r="AS272" s="99">
        <f>IF(ISNA(VLOOKUP($A272,'[2]1516 Exp_Rev Access'!$F$7:$GB$306,34,FALSE)),"",VLOOKUP($A272,'[2]1516 Exp_Rev Access'!$F$7:$FS$306,34,FALSE))</f>
        <v>0</v>
      </c>
      <c r="AT272" s="101">
        <f t="shared" si="337"/>
        <v>2298758.0700000003</v>
      </c>
      <c r="AU272" s="72">
        <f t="shared" si="338"/>
        <v>0.50455568228647496</v>
      </c>
      <c r="AV272" s="94">
        <f t="shared" si="339"/>
        <v>10697.868903574088</v>
      </c>
      <c r="AW272" s="99">
        <f>IF(ISNA(VLOOKUP($A272,'[2]1516 Exp_Rev Access'!$F$7:$GB$306,35,FALSE)),"",VLOOKUP($A272,'[2]1516 Exp_Rev Access'!$F$7:$GB$306,35,FALSE))</f>
        <v>0</v>
      </c>
      <c r="AX272" s="99">
        <f>IF(ISNA(VLOOKUP($A272,'[2]1516 Exp_Rev Access'!$F$7:$GB$306,36,FALSE)),"",VLOOKUP($A272,'[2]1516 Exp_Rev Access'!$F$7:$GB$306,36,FALSE))</f>
        <v>171936.96</v>
      </c>
      <c r="AY272" s="99">
        <f>IF(ISNA(VLOOKUP($A272,'[2]1516 Exp_Rev Access'!$F$7:$GB$306,37,FALSE)),"",VLOOKUP($A272,'[2]1516 Exp_Rev Access'!$F$7:$GB$306,37,FALSE))</f>
        <v>2349.2199999999998</v>
      </c>
      <c r="AZ272" s="99">
        <f>IF(ISNA(VLOOKUP($A272,'[2]1516 Exp_Rev Access'!$F$7:$GB$306,38,FALSE)),"",VLOOKUP($A272,'[2]1516 Exp_Rev Access'!$F$7:$GB$306,38,FALSE))</f>
        <v>0</v>
      </c>
      <c r="BA272" s="99">
        <f>IF(ISNA(VLOOKUP($A272,'[2]1516 Exp_Rev Access'!$F$7:$GB$306,39,FALSE)),"",VLOOKUP($A272,'[2]1516 Exp_Rev Access'!$F$7:$GB$306,39,FALSE))</f>
        <v>0</v>
      </c>
      <c r="BB272" s="99">
        <f>IF(ISNA(VLOOKUP($A272,'[2]1516 Exp_Rev Access'!$F$7:$GB$306,40,FALSE)),"",VLOOKUP($A272,'[2]1516 Exp_Rev Access'!$F$7:$GB$306,40,FALSE))</f>
        <v>82199.13</v>
      </c>
      <c r="BC272" s="99">
        <f>IF(ISNA(VLOOKUP($A272,'[2]1516 Exp_Rev Access'!$F$7:$GB$306,41,FALSE)),"",VLOOKUP($A272,'[2]1516 Exp_Rev Access'!$F$7:$GB$306,41,FALSE))</f>
        <v>0</v>
      </c>
      <c r="BD272" s="99">
        <f>IF(ISNA(VLOOKUP($A272,'[2]1516 Exp_Rev Access'!$F$7:$GB$306,42,FALSE)),"",VLOOKUP($A272,'[2]1516 Exp_Rev Access'!$F$7:$GB$306,42,FALSE))</f>
        <v>10923.94</v>
      </c>
      <c r="BE272" s="99">
        <f>IF(ISNA(VLOOKUP($A272,'[2]1516 Exp_Rev Access'!$F$7:$GB$306,43,FALSE)),"",VLOOKUP($A272,'[2]1516 Exp_Rev Access'!$F$7:$GB$306,43,FALSE))</f>
        <v>0</v>
      </c>
      <c r="BF272" s="99">
        <f>IF(ISNA(VLOOKUP($A272,'[2]1516 Exp_Rev Access'!$F$7:$GB$306,44,FALSE)),"",VLOOKUP($A272,'[2]1516 Exp_Rev Access'!$F$7:$GB$306,44,FALSE))</f>
        <v>0</v>
      </c>
      <c r="BG272" s="99">
        <f>IF(ISNA(VLOOKUP($A272,'[2]1516 Exp_Rev Access'!$F$7:$GB$306,45,FALSE)),"",VLOOKUP($A272,'[2]1516 Exp_Rev Access'!$F$7:$GB$306,45,FALSE))</f>
        <v>891.37</v>
      </c>
      <c r="BH272" s="99">
        <f>IF(ISNA(VLOOKUP($A272,'[2]1516 Exp_Rev Access'!$F$7:$GB$306,46,FALSE)),"",VLOOKUP($A272,'[2]1516 Exp_Rev Access'!$F$7:$GB$306,46,FALSE))</f>
        <v>0</v>
      </c>
      <c r="BI272" s="99">
        <f>IF(ISNA(VLOOKUP($A272,'[2]1516 Exp_Rev Access'!$F$7:$GB$306,47,FALSE)),"",VLOOKUP($A272,'[2]1516 Exp_Rev Access'!$F$7:$GB$306,47,FALSE))</f>
        <v>5583.22</v>
      </c>
      <c r="BJ272" s="99">
        <f>IF(ISNA(VLOOKUP($A272,'[2]1516 Exp_Rev Access'!$F$7:$GB$306,48,FALSE)),"",VLOOKUP($A272,'[2]1516 Exp_Rev Access'!$F$7:$GB$306,48,FALSE))</f>
        <v>194869.68</v>
      </c>
      <c r="BK272" s="99">
        <f>IF(ISNA(VLOOKUP($A272,'[2]1516 Exp_Rev Access'!$F$7:$GB$306,49,FALSE)),"",VLOOKUP($A272,'[2]1516 Exp_Rev Access'!$F$7:$GB$306,49,FALSE))</f>
        <v>4000</v>
      </c>
      <c r="BL272" s="99">
        <f>IF(ISNA(VLOOKUP($A272,'[2]1516 Exp_Rev Access'!$F$7:$GB$306,50,FALSE)),"",VLOOKUP($A272,'[2]1516 Exp_Rev Access'!$F$7:$GB$306,50,FALSE))</f>
        <v>0</v>
      </c>
      <c r="BM272" s="99">
        <f>IF(ISNA(VLOOKUP($A272,'[2]1516 Exp_Rev Access'!$F$7:$GB$306,51,FALSE)),"",VLOOKUP($A272,'[2]1516 Exp_Rev Access'!$F$7:$GB$306,51,FALSE))</f>
        <v>0</v>
      </c>
      <c r="BN272" s="99">
        <f>IF(ISNA(VLOOKUP($A272,'[2]1516 Exp_Rev Access'!$F$7:$GB$306,52,FALSE)),"",VLOOKUP($A272,'[2]1516 Exp_Rev Access'!$F$7:$GB$306,52,FALSE))</f>
        <v>0</v>
      </c>
      <c r="BO272" s="99">
        <f>IF(ISNA(VLOOKUP($A272,'[2]1516 Exp_Rev Access'!$F$7:$GB$306,53,FALSE)),"",VLOOKUP($A272,'[2]1516 Exp_Rev Access'!$F$7:$GB$306,53,FALSE))</f>
        <v>0</v>
      </c>
      <c r="BP272" s="99">
        <f>IF(ISNA(VLOOKUP($A272,'[2]1516 Exp_Rev Access'!$F$7:$GB$306,54,FALSE)),"",VLOOKUP($A272,'[2]1516 Exp_Rev Access'!$F$7:$GB$306,54,FALSE))</f>
        <v>5360</v>
      </c>
      <c r="BQ272" s="99">
        <f>IF(ISNA(VLOOKUP($A272,'[2]1516 Exp_Rev Access'!$F$7:$GB$306,55,FALSE)),"",VLOOKUP($A272,'[2]1516 Exp_Rev Access'!$F$7:$GB$306,55,FALSE))</f>
        <v>0</v>
      </c>
      <c r="BR272" s="99">
        <f>IF(ISNA(VLOOKUP($A272,'[2]1516 Exp_Rev Access'!$F$7:$GB$306,56,FALSE)),"",VLOOKUP($A272,'[2]1516 Exp_Rev Access'!$F$7:$GB$306,56,FALSE))</f>
        <v>0</v>
      </c>
      <c r="BS272" s="99">
        <f>IF(ISNA(VLOOKUP($A272,'[2]1516 Exp_Rev Access'!$F$7:$GB$306,57,FALSE)),"",VLOOKUP($A272,'[2]1516 Exp_Rev Access'!$F$7:$GB$306,57,FALSE))</f>
        <v>0</v>
      </c>
      <c r="BT272" s="99">
        <f>IF(ISNA(VLOOKUP($A272,'[2]1516 Exp_Rev Access'!$F$7:$GB$306,58,FALSE)),"",VLOOKUP($A272,'[2]1516 Exp_Rev Access'!$F$7:$GB$306,58,FALSE))</f>
        <v>0</v>
      </c>
      <c r="BU272" s="102">
        <f t="shared" si="340"/>
        <v>478113.51999999996</v>
      </c>
      <c r="BV272" s="72">
        <f t="shared" si="341"/>
        <v>0.10494140137765265</v>
      </c>
      <c r="BW272" s="94">
        <f t="shared" si="342"/>
        <v>2225.0256887565147</v>
      </c>
      <c r="BX272" s="99">
        <f>IF(ISNA(VLOOKUP($A272,'[2]1516 Exp_Rev Access'!$F$7:$GB$306,59,FALSE)),"",VLOOKUP($A272,'[2]1516 Exp_Rev Access'!$F$7:$GB$306,59,FALSE))</f>
        <v>0</v>
      </c>
      <c r="BY272" s="99">
        <f>IF(ISNA(VLOOKUP($A272,'[2]1516 Exp_Rev Access'!$F$7:$GB$306,60,FALSE)),"",VLOOKUP($A272,'[2]1516 Exp_Rev Access'!$F$7:$GB$306,60,FALSE))</f>
        <v>1061845.07</v>
      </c>
      <c r="BZ272" s="99">
        <f>IF(ISNA(VLOOKUP($A272,'[2]1516 Exp_Rev Access'!$F$7:$GB$306,61,FALSE)),"",VLOOKUP($A272,'[2]1516 Exp_Rev Access'!$F$7:$GB$306,61,FALSE))</f>
        <v>21817.33</v>
      </c>
      <c r="CA272" s="99">
        <f>IF(ISNA(VLOOKUP($A272,'[2]1516 Exp_Rev Access'!$F$7:$GB$306,62,FALSE)),"",VLOOKUP($A272,'[2]1516 Exp_Rev Access'!$F$7:$GB$306,62,FALSE))</f>
        <v>0</v>
      </c>
      <c r="CB272" s="99">
        <f>IF(ISNA(VLOOKUP($A272,'[2]1516 Exp_Rev Access'!$F$7:$GB$306,63,FALSE)),"",VLOOKUP($A272,'[2]1516 Exp_Rev Access'!$F$7:$GB$306,63,FALSE))</f>
        <v>114477.7</v>
      </c>
      <c r="CC272" s="99">
        <f>IF(ISNA(VLOOKUP($A272,'[2]1516 Exp_Rev Access'!$F$7:$GB$306,64,FALSE)),"",VLOOKUP($A272,'[2]1516 Exp_Rev Access'!$F$7:$GB$306,64,FALSE))</f>
        <v>0</v>
      </c>
      <c r="CD272" s="101">
        <f t="shared" si="343"/>
        <v>1198140.1000000001</v>
      </c>
      <c r="CE272" s="72">
        <f>CD272/D272</f>
        <v>0.2629804343135097</v>
      </c>
      <c r="CF272" s="103">
        <f>CD272/C272</f>
        <v>5575.8567572598658</v>
      </c>
      <c r="CG272" s="99">
        <f>IF(ISNA(VLOOKUP($A272,'[2]1516 Exp_Rev Access'!$F$7:$GB$306,65,FALSE)),"",VLOOKUP($A272,'[2]1516 Exp_Rev Access'!$F$7:$GB$306,65,FALSE))</f>
        <v>0</v>
      </c>
      <c r="CH272" s="99">
        <f>IF(ISNA(VLOOKUP($A272,'[2]1516 Exp_Rev Access'!$F$7:$GB$306,66,FALSE)),"",VLOOKUP($A272,'[2]1516 Exp_Rev Access'!$F$7:$GB$306,66,FALSE))</f>
        <v>0</v>
      </c>
      <c r="CI272" s="99">
        <f>IF(ISNA(VLOOKUP($A272,'[2]1516 Exp_Rev Access'!$F$7:$GB$306,67,FALSE)),"",VLOOKUP($A272,'[2]1516 Exp_Rev Access'!$F$7:$GB$306,67,FALSE))</f>
        <v>0</v>
      </c>
      <c r="CJ272" s="99">
        <f>IF(ISNA(VLOOKUP($A272,'[2]1516 Exp_Rev Access'!$F$7:$GB$306,68,FALSE)),"",VLOOKUP($A272,'[2]1516 Exp_Rev Access'!$F$7:$GB$306,68,FALSE))</f>
        <v>0</v>
      </c>
      <c r="CK272" s="99">
        <f>IF(ISNA(VLOOKUP($A272,'[2]1516 Exp_Rev Access'!$F$7:$GB$306,69,FALSE)),"",VLOOKUP($A272,'[2]1516 Exp_Rev Access'!$F$7:$GB$306,69,FALSE))</f>
        <v>0</v>
      </c>
      <c r="CL272" s="99">
        <f>IF(ISNA(VLOOKUP($A272,'[2]1516 Exp_Rev Access'!$F$7:$GB$306,70,FALSE)),"",VLOOKUP($A272,'[2]1516 Exp_Rev Access'!$F$7:$GB$306,70,FALSE))</f>
        <v>0</v>
      </c>
      <c r="CM272" s="99">
        <f>IF(ISNA(VLOOKUP($A272,'[2]1516 Exp_Rev Access'!$F$7:$GB$306,71,FALSE)),"",VLOOKUP($A272,'[2]1516 Exp_Rev Access'!$F$7:$GB$306,71,FALSE))</f>
        <v>0</v>
      </c>
      <c r="CN272" s="99">
        <f>IF(ISNA(VLOOKUP($A272,'[2]1516 Exp_Rev Access'!$F$7:$GB$306,72,FALSE)),"",VLOOKUP($A272,'[2]1516 Exp_Rev Access'!$F$7:$GB$306,72,FALSE))</f>
        <v>0</v>
      </c>
      <c r="CO272" s="99">
        <f>IF(ISNA(VLOOKUP($A272,'[2]1516 Exp_Rev Access'!$F$7:$GB$306,73,FALSE)),"",VLOOKUP($A272,'[2]1516 Exp_Rev Access'!$F$7:$GB$306,73,FALSE))</f>
        <v>0</v>
      </c>
      <c r="CP272" s="99">
        <f>IF(ISNA(VLOOKUP($A272,'[2]1516 Exp_Rev Access'!$F$7:$GB$306,74,FALSE)),"",VLOOKUP($A272,'[2]1516 Exp_Rev Access'!$F$7:$GB$306,74,FALSE))</f>
        <v>55240</v>
      </c>
      <c r="CQ272" s="99">
        <f>IF(ISNA(VLOOKUP($A272,'[2]1516 Exp_Rev Access'!$F$7:$GB$306,75,FALSE)),"",VLOOKUP($A272,'[2]1516 Exp_Rev Access'!$F$7:$GB$306,75,FALSE))</f>
        <v>0</v>
      </c>
      <c r="CR272" s="99">
        <f>IF(ISNA(VLOOKUP($A272,'[2]1516 Exp_Rev Access'!$F$7:$GB$306,76,FALSE)),"",VLOOKUP($A272,'[2]1516 Exp_Rev Access'!$F$7:$GB$306,76,FALSE))</f>
        <v>0</v>
      </c>
      <c r="CS272" s="99">
        <f>IF(ISNA(VLOOKUP($A272,'[2]1516 Exp_Rev Access'!$F$7:$GB$306,77,FALSE)),"",VLOOKUP($A272,'[2]1516 Exp_Rev Access'!$F$7:$GB$306,77,FALSE))</f>
        <v>0</v>
      </c>
      <c r="CT272" s="99">
        <f>IF(ISNA(VLOOKUP($A272,'[2]1516 Exp_Rev Access'!$F$7:$GB$306,78,FALSE)),"",VLOOKUP($A272,'[2]1516 Exp_Rev Access'!$F$7:$GB$306,78,FALSE))</f>
        <v>97750.93</v>
      </c>
      <c r="CU272" s="99">
        <f>IF(ISNA(VLOOKUP($A272,'[2]1516 Exp_Rev Access'!$F$7:$GB$306,79,FALSE)),"",VLOOKUP($A272,'[2]1516 Exp_Rev Access'!$F$7:$GB$306,79,FALSE))</f>
        <v>19805.73</v>
      </c>
      <c r="CV272" s="99">
        <f>IF(ISNA(VLOOKUP($A272,'[2]1516 Exp_Rev Access'!$F$7:$GB$306,80,FALSE)),"",VLOOKUP($A272,'[2]1516 Exp_Rev Access'!$F$7:$GB$306,80,FALSE))</f>
        <v>0</v>
      </c>
      <c r="CW272" s="99">
        <f>IF(ISNA(VLOOKUP($A272,'[2]1516 Exp_Rev Access'!$F$7:$GB$306,81,FALSE)),"",VLOOKUP($A272,'[2]1516 Exp_Rev Access'!$F$7:$GB$306,81,FALSE))</f>
        <v>0</v>
      </c>
      <c r="CX272" s="99">
        <f>IF(ISNA(VLOOKUP($A272,'[2]1516 Exp_Rev Access'!$F$7:$GB$306,82,FALSE)),"",VLOOKUP($A272,'[2]1516 Exp_Rev Access'!$F$7:$GB$306,82,FALSE))</f>
        <v>0</v>
      </c>
      <c r="CY272" s="99">
        <f>IF(ISNA(VLOOKUP($A272,'[2]1516 Exp_Rev Access'!$F$7:$GB$306,83,FALSE)),"",VLOOKUP($A272,'[2]1516 Exp_Rev Access'!$F$7:$GB$306,83,FALSE))</f>
        <v>0</v>
      </c>
      <c r="CZ272" s="99">
        <f>IF(ISNA(VLOOKUP($A272,'[2]1516 Exp_Rev Access'!$F$7:$GB$306,84,FALSE)),"",VLOOKUP($A272,'[2]1516 Exp_Rev Access'!$F$7:$GB$306,84,FALSE))</f>
        <v>0</v>
      </c>
      <c r="DA272" s="99">
        <f>IF(ISNA(VLOOKUP($A272,'[2]1516 Exp_Rev Access'!$F$7:$GB$306,85,FALSE)),"",VLOOKUP($A272,'[2]1516 Exp_Rev Access'!$F$7:$GB$306,85,FALSE))</f>
        <v>0</v>
      </c>
      <c r="DB272" s="99">
        <f>IF(ISNA(VLOOKUP($A272,'[2]1516 Exp_Rev Access'!$F$7:$GB$306,86,FALSE)),"",VLOOKUP($A272,'[2]1516 Exp_Rev Access'!$F$7:$GB$306,86,FALSE))</f>
        <v>0</v>
      </c>
      <c r="DC272" s="99">
        <f>IF(ISNA(VLOOKUP($A272,'[2]1516 Exp_Rev Access'!$F$7:$GB$306,87,FALSE)),"",VLOOKUP($A272,'[2]1516 Exp_Rev Access'!$F$7:$GB$306,87,FALSE))</f>
        <v>0</v>
      </c>
      <c r="DD272" s="99">
        <f>IF(ISNA(VLOOKUP($A272,'[2]1516 Exp_Rev Access'!$F$7:$GB$306,88,FALSE)),"",VLOOKUP($A272,'[2]1516 Exp_Rev Access'!$F$7:$GB$306,88,FALSE))</f>
        <v>0</v>
      </c>
      <c r="DE272" s="99">
        <f>IF(ISNA(VLOOKUP($A272,'[2]1516 Exp_Rev Access'!$F$7:$GB$306,89,FALSE)),"",VLOOKUP($A272,'[2]1516 Exp_Rev Access'!$F$7:$GB$306,89,FALSE))</f>
        <v>0</v>
      </c>
      <c r="DF272" s="99">
        <f>IF(ISNA(VLOOKUP($A272,'[2]1516 Exp_Rev Access'!$F$7:$GB$306,90,FALSE)),"",VLOOKUP($A272,'[2]1516 Exp_Rev Access'!$F$7:$GB$306,90,FALSE))</f>
        <v>0</v>
      </c>
      <c r="DG272" s="99">
        <f>IF(ISNA(VLOOKUP($A272,'[2]1516 Exp_Rev Access'!$F$7:$GB$306,91,FALSE)),"",VLOOKUP($A272,'[2]1516 Exp_Rev Access'!$F$7:$GB$306,91,FALSE))</f>
        <v>0</v>
      </c>
      <c r="DH272" s="99">
        <f>IF(ISNA(VLOOKUP($A272,'[2]1516 Exp_Rev Access'!$F$7:$GB$306,92,FALSE)),"",VLOOKUP($A272,'[2]1516 Exp_Rev Access'!$F$7:$GB$306,92,FALSE))</f>
        <v>85432.77</v>
      </c>
      <c r="DI272" s="99">
        <f>IF(ISNA(VLOOKUP($A272,'[2]1516 Exp_Rev Access'!$F$7:$GB$306,93,FALSE)),"",VLOOKUP($A272,'[2]1516 Exp_Rev Access'!$F$7:$GB$306,93,FALSE))</f>
        <v>0</v>
      </c>
      <c r="DJ272" s="99">
        <f>IF(ISNA(VLOOKUP($A272,'[2]1516 Exp_Rev Access'!$F$7:$GB$306,94,FALSE)),"",VLOOKUP($A272,'[2]1516 Exp_Rev Access'!$F$7:$GB$306,94,FALSE))</f>
        <v>0</v>
      </c>
      <c r="DK272" s="99">
        <f>IF(ISNA(VLOOKUP($A272,'[2]1516 Exp_Rev Access'!$F$7:$GB$306,95,FALSE)),"",VLOOKUP($A272,'[2]1516 Exp_Rev Access'!$F$7:$GB$306,95,FALSE))</f>
        <v>0</v>
      </c>
      <c r="DL272" s="99">
        <f>IF(ISNA(VLOOKUP($A272,'[2]1516 Exp_Rev Access'!$F$7:$GB$306,96,FALSE)),"",VLOOKUP($A272,'[2]1516 Exp_Rev Access'!$F$7:$GB$306,96,FALSE))</f>
        <v>0</v>
      </c>
      <c r="DM272" s="99">
        <f>IF(ISNA(VLOOKUP($A272,'[2]1516 Exp_Rev Access'!$F$7:$GB$306,97,FALSE)),"",VLOOKUP($A272,'[2]1516 Exp_Rev Access'!$F$7:$GB$306,97,FALSE))</f>
        <v>0</v>
      </c>
      <c r="DN272" s="99">
        <f>IF(ISNA(VLOOKUP($A272,'[2]1516 Exp_Rev Access'!$F$7:$GB$306,98,FALSE)),"",VLOOKUP($A272,'[2]1516 Exp_Rev Access'!$F$7:$GB$306,98,FALSE))</f>
        <v>0</v>
      </c>
      <c r="DO272" s="99">
        <f>IF(ISNA(VLOOKUP($A272,'[2]1516 Exp_Rev Access'!$F$7:$GB$306,99,FALSE)),"",VLOOKUP($A272,'[2]1516 Exp_Rev Access'!$F$7:$GB$306,99,FALSE))</f>
        <v>0</v>
      </c>
      <c r="DP272" s="99">
        <f>IF(ISNA(VLOOKUP($A272,'[2]1516 Exp_Rev Access'!$F$7:$GB$306,100,FALSE)),"",VLOOKUP($A272,'[2]1516 Exp_Rev Access'!$F$7:$GB$306,100,FALSE))</f>
        <v>0</v>
      </c>
      <c r="DQ272" s="99">
        <f>IF(ISNA(VLOOKUP($A272,'[2]1516 Exp_Rev Access'!$F$7:$GB$306,101,FALSE)),"",VLOOKUP($A272,'[2]1516 Exp_Rev Access'!$F$7:$GB$306,101,FALSE))</f>
        <v>0</v>
      </c>
      <c r="DR272" s="99">
        <f>IF(ISNA(VLOOKUP($A272,'[2]1516 Exp_Rev Access'!$F$7:$GB$306,102,FALSE)),"",VLOOKUP($A272,'[2]1516 Exp_Rev Access'!$F$7:$GB$306,102,FALSE))</f>
        <v>0</v>
      </c>
      <c r="DS272" s="99">
        <f>IF(ISNA(VLOOKUP($A272,'[2]1516 Exp_Rev Access'!$F$7:$GB$306,103,FALSE)),"",VLOOKUP($A272,'[2]1516 Exp_Rev Access'!$F$7:$GB$306,103,FALSE))</f>
        <v>0</v>
      </c>
      <c r="DT272" s="99">
        <f>IF(ISNA(VLOOKUP($A272,'[2]1516 Exp_Rev Access'!$F$7:$GB$306,104,FALSE)),"",VLOOKUP($A272,'[2]1516 Exp_Rev Access'!$F$7:$GB$306,104,FALSE))</f>
        <v>0</v>
      </c>
      <c r="DU272" s="99">
        <f>IF(ISNA(VLOOKUP($A272,'[2]1516 Exp_Rev Access'!$F$7:$GB$306,105,FALSE)),"",VLOOKUP($A272,'[2]1516 Exp_Rev Access'!$F$7:$GB$306,105,FALSE))</f>
        <v>0</v>
      </c>
      <c r="DV272" s="99">
        <f>IF(ISNA(VLOOKUP($A272,'[2]1516 Exp_Rev Access'!$F$7:$GB$306,106,FALSE)),"",VLOOKUP($A272,'[2]1516 Exp_Rev Access'!$F$7:$GB$306,106,FALSE))</f>
        <v>0</v>
      </c>
      <c r="DW272" s="99">
        <f>IF(ISNA(VLOOKUP($A272,'[2]1516 Exp_Rev Access'!$F$7:$GB$306,107,FALSE)),"",VLOOKUP($A272,'[2]1516 Exp_Rev Access'!$F$7:$GB$306,107,FALSE))</f>
        <v>0</v>
      </c>
      <c r="DX272" s="99">
        <f>IF(ISNA(VLOOKUP($A272,'[2]1516 Exp_Rev Access'!$F$7:$GB$306,108,FALSE)),"",VLOOKUP($A272,'[2]1516 Exp_Rev Access'!$F$7:$GB$306,108,FALSE))</f>
        <v>99688.8</v>
      </c>
      <c r="DY272" s="99">
        <f>IF(ISNA(VLOOKUP($A272,'[2]1516 Exp_Rev Access'!$F$7:$GB$306,109,FALSE)),"",VLOOKUP($A272,'[2]1516 Exp_Rev Access'!$F$7:$GB$306,109,FALSE))</f>
        <v>0</v>
      </c>
      <c r="DZ272" s="99">
        <f>IF(ISNA(VLOOKUP($A272,'[2]1516 Exp_Rev Access'!$F$7:$GB$306,110,FALSE)),"",VLOOKUP($A272,'[2]1516 Exp_Rev Access'!$F$7:$GB$306,110,FALSE))</f>
        <v>0</v>
      </c>
      <c r="EA272" s="99">
        <f>IF(ISNA(VLOOKUP($A272,'[2]1516 Exp_Rev Access'!$F$7:$GB$306,111,FALSE)),"",VLOOKUP($A272,'[2]1516 Exp_Rev Access'!$F$7:$GB$306,111,FALSE))</f>
        <v>0</v>
      </c>
      <c r="EB272" s="99">
        <f>IF(ISNA(VLOOKUP($A272,'[2]1516 Exp_Rev Access'!$F$7:$GB$306,112,FALSE)),"",VLOOKUP($A272,'[2]1516 Exp_Rev Access'!$F$7:$GB$306,112,FALSE))</f>
        <v>0</v>
      </c>
      <c r="EC272" s="99">
        <f>IF(ISNA(VLOOKUP($A272,'[2]1516 Exp_Rev Access'!$F$7:$GB$306,113,FALSE)),"",VLOOKUP($A272,'[2]1516 Exp_Rev Access'!$F$7:$GB$306,113,FALSE))</f>
        <v>0</v>
      </c>
      <c r="ED272" s="99">
        <f>IF(ISNA(VLOOKUP($A272,'[2]1516 Exp_Rev Access'!$F$7:$GB$306,114,FALSE)),"",VLOOKUP($A272,'[2]1516 Exp_Rev Access'!$F$7:$GB$306,114,FALSE))</f>
        <v>0</v>
      </c>
      <c r="EE272" s="99">
        <f>IF(ISNA(VLOOKUP($A272,'[2]1516 Exp_Rev Access'!$F$7:$GB$306,115,FALSE)),"",VLOOKUP($A272,'[2]1516 Exp_Rev Access'!$F$7:$GB$306,115,FALSE))</f>
        <v>0</v>
      </c>
      <c r="EF272" s="99">
        <f>IF(ISNA(VLOOKUP($A272,'[2]1516 Exp_Rev Access'!$F$7:$GB$306,116,FALSE)),"",VLOOKUP($A272,'[2]1516 Exp_Rev Access'!$F$7:$GB$306,116,FALSE))</f>
        <v>45421</v>
      </c>
      <c r="EG272" s="99">
        <f>IF(ISNA(VLOOKUP($A272,'[2]1516 Exp_Rev Access'!$F$7:$GB$306,117,FALSE)),"",VLOOKUP($A272,'[2]1516 Exp_Rev Access'!$F$7:$GB$306,117,FALSE))</f>
        <v>0</v>
      </c>
      <c r="EH272" s="99">
        <f>IF(ISNA(VLOOKUP($A272,'[2]1516 Exp_Rev Access'!$F$7:$GB$306,118,FALSE)),"",VLOOKUP($A272,'[2]1516 Exp_Rev Access'!$F$7:$GB$306,118,FALSE))</f>
        <v>0</v>
      </c>
      <c r="EI272" s="99">
        <f>IF(ISNA(VLOOKUP($A272,'[2]1516 Exp_Rev Access'!$F$7:$GB$306,119,FALSE)),"",VLOOKUP($A272,'[2]1516 Exp_Rev Access'!$F$7:$GB$306,119,FALSE))</f>
        <v>0</v>
      </c>
      <c r="EJ272" s="99">
        <f>IF(ISNA(VLOOKUP($A272,'[2]1516 Exp_Rev Access'!$F$7:$GB$306,120,FALSE)),"",VLOOKUP($A272,'[2]1516 Exp_Rev Access'!$F$7:$GB$306,120,FALSE))</f>
        <v>0</v>
      </c>
      <c r="EK272" s="99">
        <f>IF(ISNA(VLOOKUP($A272,'[2]1516 Exp_Rev Access'!$F$7:$GB$306,121,FALSE)),"",VLOOKUP($A272,'[2]1516 Exp_Rev Access'!$F$7:$GB$306,121,FALSE))</f>
        <v>0</v>
      </c>
      <c r="EL272" s="99">
        <f>IF(ISNA(VLOOKUP($A272,'[2]1516 Exp_Rev Access'!$F$7:$GB$306,122,FALSE)),"",VLOOKUP($A272,'[2]1516 Exp_Rev Access'!$F$7:$GB$306,122,FALSE))</f>
        <v>0</v>
      </c>
      <c r="EM272" s="99">
        <f>IF(ISNA(VLOOKUP($A272,'[2]1516 Exp_Rev Access'!$F$7:$GB$306,123,FALSE)),"",VLOOKUP($A272,'[2]1516 Exp_Rev Access'!$F$7:$GB$306,123,FALSE))</f>
        <v>0</v>
      </c>
      <c r="EN272" s="99">
        <f>IF(ISNA(VLOOKUP($A272,'[2]1516 Exp_Rev Access'!$F$7:$GB$306,124,FALSE)),"",VLOOKUP($A272,'[2]1516 Exp_Rev Access'!$F$7:$GB$306,124,FALSE))</f>
        <v>0</v>
      </c>
      <c r="EO272" s="99">
        <f>IF(ISNA(VLOOKUP($A272,'[2]1516 Exp_Rev Access'!$F$7:$GB$306,125,FALSE)),"",VLOOKUP($A272,'[2]1516 Exp_Rev Access'!$F$7:$GB$306,125,FALSE))</f>
        <v>0</v>
      </c>
      <c r="EP272" s="99">
        <f>IF(ISNA(VLOOKUP($A272,'[2]1516 Exp_Rev Access'!$F$7:$GB$306,126,FALSE)),"",VLOOKUP($A272,'[2]1516 Exp_Rev Access'!$F$7:$GB$306,126,FALSE))</f>
        <v>0</v>
      </c>
      <c r="EQ272" s="99">
        <f>IF(ISNA(VLOOKUP($A272,'[2]1516 Exp_Rev Access'!$F$7:$GB$306,127,FALSE)),"",VLOOKUP($A272,'[2]1516 Exp_Rev Access'!$F$7:$GB$306,127,FALSE))</f>
        <v>0</v>
      </c>
      <c r="ER272" s="99">
        <f>IF(ISNA(VLOOKUP($A272,'[2]1516 Exp_Rev Access'!$F$7:$GB$306,128,FALSE)),"",VLOOKUP($A272,'[2]1516 Exp_Rev Access'!$F$7:$GB$306,128,FALSE))</f>
        <v>0</v>
      </c>
      <c r="ES272" s="99">
        <f>IF(ISNA(VLOOKUP($A272,'[2]1516 Exp_Rev Access'!$F$7:$GB$306,129,FALSE)),"",VLOOKUP($A272,'[2]1516 Exp_Rev Access'!$F$7:$GB$306,129,FALSE))</f>
        <v>0</v>
      </c>
      <c r="ET272" s="99">
        <f>IF(ISNA(VLOOKUP($A272,'[2]1516 Exp_Rev Access'!$F$7:$GB$306,130,FALSE)),"",VLOOKUP($A272,'[2]1516 Exp_Rev Access'!$F$7:$GB$306,130,FALSE))</f>
        <v>0</v>
      </c>
      <c r="EU272" s="99">
        <f>IF(ISNA(VLOOKUP($A272,'[2]1516 Exp_Rev Access'!$F$7:$GB$306,131,FALSE)),"",VLOOKUP($A272,'[2]1516 Exp_Rev Access'!$F$7:$GB$306,131,FALSE))</f>
        <v>0</v>
      </c>
      <c r="EV272" s="99">
        <f>IF(ISNA(VLOOKUP($A272,'[2]1516 Exp_Rev Access'!$F$7:$GB$306,132,FALSE)),"",VLOOKUP($A272,'[2]1516 Exp_Rev Access'!$F$7:$GB$306,132,FALSE))</f>
        <v>0</v>
      </c>
      <c r="EW272" s="99">
        <f>IF(ISNA(VLOOKUP($A272,'[2]1516 Exp_Rev Access'!$F$7:$GB$306,133,FALSE)),"",VLOOKUP($A272,'[2]1516 Exp_Rev Access'!$F$7:$GB$306,133,FALSE))</f>
        <v>0</v>
      </c>
      <c r="EX272" s="99">
        <f>IF(ISNA(VLOOKUP($A272,'[2]1516 Exp_Rev Access'!$F$7:$GB$306,134,FALSE)),"",VLOOKUP($A272,'[2]1516 Exp_Rev Access'!$F$7:$GB$306,134,FALSE))</f>
        <v>0</v>
      </c>
      <c r="EY272" s="99">
        <f>IF(ISNA(VLOOKUP($A272,'[2]1516 Exp_Rev Access'!$F$7:$GB$306,135,FALSE)),"",VLOOKUP($A272,'[2]1516 Exp_Rev Access'!$F$7:$GB$306,135,FALSE))</f>
        <v>0</v>
      </c>
      <c r="EZ272" s="99">
        <f>IF(ISNA(VLOOKUP($A272,'[2]1516 Exp_Rev Access'!$F$7:$GB$306,136,FALSE)),"",VLOOKUP($A272,'[2]1516 Exp_Rev Access'!$F$7:$GB$306,136,FALSE))</f>
        <v>0</v>
      </c>
      <c r="FA272" s="99">
        <f>IF(ISNA(VLOOKUP($A272,'[2]1516 Exp_Rev Access'!$F$7:$GB$306,137,FALSE)),"",VLOOKUP($A272,'[2]1516 Exp_Rev Access'!$F$7:$GB$306,137,FALSE))</f>
        <v>0</v>
      </c>
      <c r="FB272" s="99">
        <f>IF(ISNA(VLOOKUP($A272,'[2]1516 Exp_Rev Access'!$F$7:$GB$306,138,FALSE)),"",VLOOKUP($A272,'[2]1516 Exp_Rev Access'!$F$7:$GB$306,138,FALSE))</f>
        <v>0</v>
      </c>
      <c r="FC272" s="99">
        <f>IF(ISNA(VLOOKUP($A272,'[2]1516 Exp_Rev Access'!$F$7:$GB$306,139,FALSE)),"",VLOOKUP($A272,'[2]1516 Exp_Rev Access'!$F$7:$GB$306,139,FALSE))</f>
        <v>0</v>
      </c>
      <c r="FD272" s="99">
        <f>IF(ISNA(VLOOKUP($A272,'[2]1516 Exp_Rev Access'!$F$7:$FS$306,140,FALSE)),"",VLOOKUP($A272,'[2]1516 Exp_Rev Access'!$F$7:$FS$306,140,FALSE))</f>
        <v>0</v>
      </c>
      <c r="FE272" s="99">
        <f>IF(ISNA(VLOOKUP($A272,'[2]1516 Exp_Rev Access'!$F$7:$FS$306,141,FALSE)),"",VLOOKUP($A272,'[2]1516 Exp_Rev Access'!$F$7:$FS$306,141,FALSE))</f>
        <v>0</v>
      </c>
      <c r="FF272" s="99">
        <f>IF(ISNA(VLOOKUP($A272,'[2]1516 Exp_Rev Access'!$F$7:$FS$306,142,FALSE)),"",VLOOKUP($A272,'[2]1516 Exp_Rev Access'!$F$7:$FS$306,142,FALSE))</f>
        <v>0</v>
      </c>
      <c r="FG272" s="99">
        <f>IF(ISNA(VLOOKUP($A272,'[2]1516 Exp_Rev Access'!$F$7:$FS$306,143,FALSE)),"",VLOOKUP($A272,'[2]1516 Exp_Rev Access'!$F$7:$FS$306,143,FALSE))</f>
        <v>0</v>
      </c>
      <c r="FH272" s="99">
        <f>IF(ISNA(VLOOKUP($A272,'[2]1516 Exp_Rev Access'!$F$7:$FS$306,144,FALSE)),"",VLOOKUP($A272,'[2]1516 Exp_Rev Access'!$F$7:$FS$306,144,FALSE))</f>
        <v>0</v>
      </c>
      <c r="FI272" s="99">
        <f>IF(ISNA(VLOOKUP($A272,'[2]1516 Exp_Rev Access'!$F$7:$FS$306,145,FALSE)),"",VLOOKUP($A272,'[2]1516 Exp_Rev Access'!$F$7:$FS$306,145,FALSE))</f>
        <v>0</v>
      </c>
      <c r="FJ272" s="99">
        <f>IF(ISNA(VLOOKUP($A272,'[2]1516 Exp_Rev Access'!$F$7:$FS$306,146,FALSE)),"",VLOOKUP($A272,'[2]1516 Exp_Rev Access'!$F$7:$FS$306,146,FALSE))</f>
        <v>0</v>
      </c>
      <c r="FK272" s="99">
        <f>IF(ISNA(VLOOKUP($A272,'[2]1516 Exp_Rev Access'!$F$7:$FS$306,147,FALSE)),"",VLOOKUP($A272,'[2]1516 Exp_Rev Access'!$F$7:$FS$306,147,FALSE))</f>
        <v>0</v>
      </c>
      <c r="FL272" s="99">
        <f>IF(ISNA(VLOOKUP($A272,'[2]1516 Exp_Rev Access'!$F$7:$FS$306,148,FALSE)),"",VLOOKUP($A272,'[2]1516 Exp_Rev Access'!$F$7:$FS$306,148,FALSE))</f>
        <v>0</v>
      </c>
      <c r="FM272" s="99">
        <f>IF(ISNA(VLOOKUP($A272,'[2]1516 Exp_Rev Access'!$F$7:$FS$306,149,FALSE)),"",VLOOKUP($A272,'[2]1516 Exp_Rev Access'!$F$7:$FS$306,149,FALSE))</f>
        <v>0</v>
      </c>
      <c r="FN272" s="99">
        <f>IF(ISNA(VLOOKUP($A272,'[2]1516 Exp_Rev Access'!$F$7:$FS$306,150,FALSE)),"",VLOOKUP($A272,'[2]1516 Exp_Rev Access'!$F$7:$FS$306,150,FALSE))</f>
        <v>0</v>
      </c>
      <c r="FO272" s="99">
        <f>IF(ISNA(VLOOKUP($A272,'[2]1516 Exp_Rev Access'!$F$7:$FS$306,151,FALSE)),"",VLOOKUP($A272,'[2]1516 Exp_Rev Access'!$F$7:$FS$306,151,FALSE))</f>
        <v>0</v>
      </c>
      <c r="FP272" s="99">
        <f>IF(ISNA(VLOOKUP($A272,'[2]1516 Exp_Rev Access'!$F$7:$FS$306,152,FALSE)),"",VLOOKUP($A272,'[2]1516 Exp_Rev Access'!$F$7:$FS$306,152,FALSE))</f>
        <v>0</v>
      </c>
      <c r="FQ272" s="99">
        <f>IF(ISNA(VLOOKUP($A272,'[2]1516 Exp_Rev Access'!$F$7:$FS$306,153,FALSE)),"",VLOOKUP($A272,'[2]1516 Exp_Rev Access'!$F$7:$FS$306,153,FALSE))</f>
        <v>8312.74</v>
      </c>
      <c r="FR272" s="101">
        <f t="shared" si="346"/>
        <v>411651.97</v>
      </c>
      <c r="FS272" s="72">
        <f t="shared" si="347"/>
        <v>9.0353718948737172E-2</v>
      </c>
      <c r="FT272" s="94">
        <f t="shared" si="348"/>
        <v>1915.7295699925537</v>
      </c>
      <c r="FU272" s="99">
        <f>IF(ISNA(VLOOKUP($A272,'[2]1516 Exp_Rev Access'!$F$7:$GB$306,154,FALSE)),"",VLOOKUP($A272,'[2]1516 Exp_Rev Access'!$F$7:$GB$306,154,FALSE))</f>
        <v>0</v>
      </c>
      <c r="FV272" s="99">
        <f>IF(ISNA(VLOOKUP($A272,'[2]1516 Exp_Rev Access'!$F$7:$GB$306,155,FALSE)),"",VLOOKUP($A272,'[2]1516 Exp_Rev Access'!$F$7:$GB$306,155,FALSE))</f>
        <v>0</v>
      </c>
      <c r="FW272" s="99">
        <f>IF(ISNA(VLOOKUP($A272,'[2]1516 Exp_Rev Access'!$F$7:$GB$306,156,FALSE)),"",VLOOKUP($A272,'[2]1516 Exp_Rev Access'!$F$7:$GB$306,156,FALSE))</f>
        <v>0</v>
      </c>
      <c r="FX272" s="99">
        <f>IF(ISNA(VLOOKUP($A272,'[2]1516 Exp_Rev Access'!$F$7:$GB$306,157,FALSE)),"",VLOOKUP($A272,'[2]1516 Exp_Rev Access'!$F$7:$GB$306,157,FALSE))</f>
        <v>0</v>
      </c>
      <c r="FY272" s="99">
        <f>IF(ISNA(VLOOKUP($A272,'[2]1516 Exp_Rev Access'!$F$7:$GB$306,158,FALSE)),"",VLOOKUP($A272,'[2]1516 Exp_Rev Access'!$F$7:$GB$306,158,FALSE))</f>
        <v>0</v>
      </c>
      <c r="FZ272" s="99">
        <f>IF(ISNA(VLOOKUP($A272,'[2]1516 Exp_Rev Access'!$F$7:$GB$306,159,FALSE)),"",VLOOKUP($A272,'[2]1516 Exp_Rev Access'!$F$7:$GB$306,159,FALSE))</f>
        <v>0</v>
      </c>
      <c r="GA272" s="99">
        <f>IF(ISNA(VLOOKUP($A272,'[2]1516 Exp_Rev Access'!$F$7:$GB$306,160,FALSE)),"",VLOOKUP($A272,'[2]1516 Exp_Rev Access'!$F$7:$GB$306,160,FALSE))</f>
        <v>0</v>
      </c>
      <c r="GB272" s="99">
        <f>IF(ISNA(VLOOKUP($A272,'[2]1516 Exp_Rev Access'!$F$7:$GB$306,161,FALSE)),"",VLOOKUP($A272,'[2]1516 Exp_Rev Access'!$F$7:$GB$306,161,FALSE))</f>
        <v>0</v>
      </c>
      <c r="GC272" s="99">
        <f>IF(ISNA(VLOOKUP($A272,'[2]1516 Exp_Rev Access'!$F$7:$GB$306,162,FALSE)),"",VLOOKUP($A272,'[2]1516 Exp_Rev Access'!$F$7:$GB$306,162,FALSE))</f>
        <v>0</v>
      </c>
      <c r="GD272" s="99">
        <f>IF(ISNA(VLOOKUP($A272,'[2]1516 Exp_Rev Access'!$F$7:$GB$306,163,FALSE)),"",VLOOKUP($A272,'[2]1516 Exp_Rev Access'!$F$7:$GB$306,163,FALSE))</f>
        <v>0</v>
      </c>
      <c r="GE272" s="99">
        <f>IF(ISNA(VLOOKUP($A272,'[2]1516 Exp_Rev Access'!$F$7:$GB$306,164,FALSE)),"",VLOOKUP($A272,'[2]1516 Exp_Rev Access'!$F$7:$GB$306,164,FALSE))</f>
        <v>0</v>
      </c>
      <c r="GF272" s="99">
        <f>IF(ISNA(VLOOKUP($A272,'[2]1516 Exp_Rev Access'!$F$7:$GB$306,165,FALSE)),"",VLOOKUP($A272,'[2]1516 Exp_Rev Access'!$F$7:$GB$306,165,FALSE))</f>
        <v>0</v>
      </c>
      <c r="GG272" s="99">
        <f>IF(ISNA(VLOOKUP($A272,'[2]1516 Exp_Rev Access'!$F$7:$GB$306,166,FALSE)),"",VLOOKUP($A272,'[2]1516 Exp_Rev Access'!$F$7:$GB$306,166,FALSE))</f>
        <v>0</v>
      </c>
      <c r="GH272" s="99">
        <f>IF(ISNA(VLOOKUP($A272,'[2]1516 Exp_Rev Access'!$F$7:$GB$306,167,FALSE)),"",VLOOKUP($A272,'[2]1516 Exp_Rev Access'!$F$7:$GB$306,167,FALSE))</f>
        <v>0</v>
      </c>
      <c r="GI272" s="99">
        <f>IF(ISNA(VLOOKUP($A272,'[2]1516 Exp_Rev Access'!$F$7:$GB$306,168,FALSE)),"",VLOOKUP($A272,'[2]1516 Exp_Rev Access'!$F$7:$GB$306,168,FALSE))</f>
        <v>0</v>
      </c>
      <c r="GJ272" s="99">
        <f>IF(ISNA(VLOOKUP($A272,'[2]1516 Exp_Rev Access'!$F$7:$GB$306,169,FALSE)),"",VLOOKUP($A272,'[2]1516 Exp_Rev Access'!$F$7:$GB$306,169,FALSE))</f>
        <v>2495.56</v>
      </c>
      <c r="GK272" s="99">
        <f>IF(ISNA(VLOOKUP($A272,'[2]1516 Exp_Rev Access'!$F$7:$GB$306,170,FALSE)),"",VLOOKUP($A272,'[2]1516 Exp_Rev Access'!$F$7:$GB$306,170,FALSE))</f>
        <v>0</v>
      </c>
      <c r="GL272" s="99">
        <f>IF(ISNA(VLOOKUP($A272,'[2]1516 Exp_Rev Access'!$F$7:$GB$306,171,FALSE)),"",VLOOKUP($A272,'[2]1516 Exp_Rev Access'!$F$7:$GB$306,171,FALSE))</f>
        <v>0</v>
      </c>
      <c r="GM272" s="99">
        <f>IF(ISNA(VLOOKUP($A272,'[2]1516 Exp_Rev Access'!$F$7:$GB$306,172,FALSE)),"",VLOOKUP($A272,'[2]1516 Exp_Rev Access'!$F$7:$GB$306,172,FALSE))</f>
        <v>0</v>
      </c>
      <c r="GN272" s="99">
        <f>IF(ISNA(VLOOKUP($A272,'[2]1516 Exp_Rev Access'!$F$7:$GB$306,173,FALSE)),"",VLOOKUP($A272,'[2]1516 Exp_Rev Access'!$F$7:$GB$306,173,FALSE))</f>
        <v>0</v>
      </c>
      <c r="GO272" s="99">
        <f>IF(ISNA(VLOOKUP($A272,'[2]1516 Exp_Rev Access'!$F$7:$GB$306,174,FALSE)),"",VLOOKUP($A272,'[2]1516 Exp_Rev Access'!$F$7:$GB$306,174,FALSE))</f>
        <v>0</v>
      </c>
      <c r="GP272" s="99">
        <f>IF(ISNA(VLOOKUP($A272,'[2]1516 Exp_Rev Access'!$F$7:$GB$306,175,FALSE)),"",VLOOKUP($A272,'[2]1516 Exp_Rev Access'!$F$7:$GB$306,175,FALSE))</f>
        <v>1505.96</v>
      </c>
      <c r="GQ272" s="99">
        <f>IF(ISNA(VLOOKUP($A272,'[2]1516 Exp_Rev Access'!$F$7:$GB$306,176,FALSE)),"",VLOOKUP($A272,'[2]1516 Exp_Rev Access'!$F$7:$GB$306,176,FALSE))</f>
        <v>0</v>
      </c>
      <c r="GR272" s="99">
        <f>IF(ISNA(VLOOKUP($A272,'[2]1516 Exp_Rev Access'!$F$7:$GB$306,177,FALSE)),"",VLOOKUP($A272,'[2]1516 Exp_Rev Access'!$F$7:$GB$306,177,FALSE))</f>
        <v>0</v>
      </c>
      <c r="GS272" s="99">
        <f>IF(ISNA(VLOOKUP($A272,'[2]1516 Exp_Rev Access'!$F$7:$GB$306,178,FALSE)),"",VLOOKUP($A272,'[2]1516 Exp_Rev Access'!$F$7:$GB$306,178,FALSE))</f>
        <v>0</v>
      </c>
      <c r="GT272" s="101">
        <f t="shared" si="349"/>
        <v>4001.52</v>
      </c>
      <c r="GU272" s="72">
        <f>GT272/D272</f>
        <v>8.7829584162502799E-4</v>
      </c>
      <c r="GV272" s="84">
        <f t="shared" si="351"/>
        <v>18.622114668652269</v>
      </c>
    </row>
    <row r="273" spans="1:204" customFormat="1" ht="12" customHeight="1" x14ac:dyDescent="0.2">
      <c r="A273" s="96" t="s">
        <v>642</v>
      </c>
      <c r="B273" s="69" t="s">
        <v>643</v>
      </c>
      <c r="C273" s="80">
        <f>IF(ISNA(VLOOKUP($A273,'[2]1516 enrollment_Rev_Exp by size'!$A$6:$G$320,3,FALSE)),"",VLOOKUP($A273,'[2]1516 enrollment_Rev_Exp by size'!$A$6:$G$320,3,FALSE))</f>
        <v>216.10999999999999</v>
      </c>
      <c r="D273" s="97">
        <v>3132145.3</v>
      </c>
      <c r="E273" s="80">
        <f t="shared" si="329"/>
        <v>3132145.3</v>
      </c>
      <c r="F273" s="80">
        <f t="shared" si="330"/>
        <v>0</v>
      </c>
      <c r="G273" s="98">
        <f>IF(ISNA(VLOOKUP($A273,'[2]1516 Exp_Rev Access'!$F$7:$FS$306,2,FALSE)),"",VLOOKUP($A273,'[2]1516 Exp_Rev Access'!$F$7:$FS$306,2,FALSE))</f>
        <v>385267.47</v>
      </c>
      <c r="H273" s="98">
        <f>IF(ISNA(VLOOKUP($A273,'[2]1516 Exp_Rev Access'!$F$7:$FS$306,3,FALSE)),"",VLOOKUP($A273,'[2]1516 Exp_Rev Access'!$F$7:$FS$306,3,FALSE))</f>
        <v>0</v>
      </c>
      <c r="I273" s="98">
        <f>IF(ISNA(VLOOKUP($A273,'[2]1516 Exp_Rev Access'!$F$7:$FS$306,4,FALSE)),"",VLOOKUP($A273,'[2]1516 Exp_Rev Access'!$F$7:$FS$306,4,FALSE))</f>
        <v>7787.6</v>
      </c>
      <c r="J273" s="98">
        <f>IF(ISNA(VLOOKUP($A273,'[2]1516 Exp_Rev Access'!$F$7:$FS$306,5,FALSE)),"",VLOOKUP($A273,'[2]1516 Exp_Rev Access'!$F$7:$FS$306,5,FALSE))</f>
        <v>28253.54</v>
      </c>
      <c r="K273" s="98">
        <f>IF(ISNA(VLOOKUP($A273,'[2]1516 Exp_Rev Access'!$F$7:$FS$306,6,FALSE)),"",VLOOKUP($A273,'[2]1516 Exp_Rev Access'!$F$7:$FS$306,6,FALSE))</f>
        <v>0</v>
      </c>
      <c r="L273" s="98">
        <f>IF(ISNA(VLOOKUP($A273,'[2]1516 Exp_Rev Access'!$F$7:$FS$306,7,FALSE)),"",VLOOKUP($A273,'[2]1516 Exp_Rev Access'!$F$7:$FS$306,7,FALSE))</f>
        <v>188.38</v>
      </c>
      <c r="M273" s="90">
        <f t="shared" si="331"/>
        <v>421496.98999999993</v>
      </c>
      <c r="N273" s="72">
        <f t="shared" ref="N273:N301" si="352">M273/D273</f>
        <v>0.1345713399694452</v>
      </c>
      <c r="O273" s="73">
        <f t="shared" ref="O273:O301" si="353">M273/C273</f>
        <v>1950.3817037619729</v>
      </c>
      <c r="P273" s="99">
        <f>IF(ISNA(VLOOKUP($A273,'[2]1516 Exp_Rev Access'!$F$7:$FS$306,8,FALSE)),"",VLOOKUP($A273,'[2]1516 Exp_Rev Access'!$F$7:$FS$306,8,FALSE))</f>
        <v>15178.53</v>
      </c>
      <c r="Q273" s="99">
        <f>IF(ISNA(VLOOKUP($A273,'[2]1516 Exp_Rev Access'!$F$7:$FS$306,9,FALSE)),"",VLOOKUP($A273,'[2]1516 Exp_Rev Access'!$F$7:$FS$306,9,FALSE))</f>
        <v>0</v>
      </c>
      <c r="R273" s="99">
        <f>IF(ISNA(VLOOKUP($A273,'[2]1516 Exp_Rev Access'!$F$7:$FS$306,10,FALSE)),"",VLOOKUP($A273,'[2]1516 Exp_Rev Access'!$F$7:$FS$306,10,FALSE))</f>
        <v>0</v>
      </c>
      <c r="S273" s="99">
        <f>IF(ISNA(VLOOKUP($A273,'[2]1516 Exp_Rev Access'!$F$7:$FS$306,11,FALSE)),"",VLOOKUP($A273,'[2]1516 Exp_Rev Access'!$F$7:$FS$306,11,FALSE))</f>
        <v>0</v>
      </c>
      <c r="T273" s="99">
        <f>IF(ISNA(VLOOKUP($A273,'[2]1516 Exp_Rev Access'!$F$7:$FS$306,12,FALSE)),"",VLOOKUP($A273,'[2]1516 Exp_Rev Access'!$F$7:$FS$306,12,FALSE))</f>
        <v>13200</v>
      </c>
      <c r="U273" s="99">
        <f>IF(ISNA(VLOOKUP($A273,'[2]1516 Exp_Rev Access'!$F$7:$FS$306,13,FALSE)),"",VLOOKUP($A273,'[2]1516 Exp_Rev Access'!$F$7:$FS$306,13,FALSE))</f>
        <v>0</v>
      </c>
      <c r="V273" s="99">
        <f>IF(ISNA(VLOOKUP($A273,'[2]1516 Exp_Rev Access'!$F$7:$FS$306,14,FALSE)),"",VLOOKUP($A273,'[2]1516 Exp_Rev Access'!$F$7:$FS$306,14,FALSE))</f>
        <v>0</v>
      </c>
      <c r="W273" s="99">
        <f>IF(ISNA(VLOOKUP($A273,'[2]1516 Exp_Rev Access'!$F$7:$FS$306,15,FALSE)),"",VLOOKUP($A273,'[2]1516 Exp_Rev Access'!$F$7:$FS$306,15,FALSE))</f>
        <v>0</v>
      </c>
      <c r="X273" s="99">
        <f>IF(ISNA(VLOOKUP($A273,'[2]1516 Exp_Rev Access'!$F$7:$FS$306,16,FALSE)),"",VLOOKUP($A273,'[2]1516 Exp_Rev Access'!$F$7:$FS$306,16,FALSE))</f>
        <v>8406.2000000000007</v>
      </c>
      <c r="Y273" s="99">
        <f>IF(ISNA(VLOOKUP($A273,'[2]1516 Exp_Rev Access'!$F$7:$FS$306,17,FALSE)),"",VLOOKUP($A273,'[2]1516 Exp_Rev Access'!$F$7:$FS$306,17,FALSE))</f>
        <v>0</v>
      </c>
      <c r="Z273" s="99">
        <f>IF(ISNA(VLOOKUP($A273,'[2]1516 Exp_Rev Access'!$F$7:$FS$306,18,FALSE)),"",VLOOKUP($A273,'[2]1516 Exp_Rev Access'!$F$7:$FS$306,18,FALSE))</f>
        <v>0</v>
      </c>
      <c r="AA273" s="99">
        <f>IF(ISNA(VLOOKUP($A273,'[2]1516 Exp_Rev Access'!$F$7:$FS$306,19,FALSE)),"",VLOOKUP($A273,'[2]1516 Exp_Rev Access'!$F$7:$FS$306,19,FALSE))</f>
        <v>0</v>
      </c>
      <c r="AB273" s="99">
        <f>IF(ISNA(VLOOKUP($A273,'[2]1516 Exp_Rev Access'!$F$7:$FS$306,20,FALSE)),"",VLOOKUP($A273,'[2]1516 Exp_Rev Access'!$F$7:$FS$306,20,FALSE))</f>
        <v>0</v>
      </c>
      <c r="AC273" s="99">
        <f>IF(ISNA(VLOOKUP($A273,'[2]1516 Exp_Rev Access'!$F$7:$FS$306,21,FALSE)),"",VLOOKUP($A273,'[2]1516 Exp_Rev Access'!$F$7:$FS$306,21,FALSE))</f>
        <v>62244.63</v>
      </c>
      <c r="AD273" s="99">
        <f>IF(ISNA(VLOOKUP($A273,'[2]1516 Exp_Rev Access'!$F$7:$FS$306,22,FALSE)),"",VLOOKUP($A273,'[2]1516 Exp_Rev Access'!$F$7:$FS$306,22,FALSE))</f>
        <v>2213.7600000000002</v>
      </c>
      <c r="AE273" s="99">
        <f>IF(ISNA(VLOOKUP($A273,'[2]1516 Exp_Rev Access'!$F$7:$FS$306,23,FALSE)),"",VLOOKUP($A273,'[2]1516 Exp_Rev Access'!$F$7:$FS$306,23,FALSE))</f>
        <v>101.36</v>
      </c>
      <c r="AF273" s="99">
        <f>IF(ISNA(VLOOKUP($A273,'[2]1516 Exp_Rev Access'!$F$7:$FS$306,24,FALSE)),"",VLOOKUP($A273,'[2]1516 Exp_Rev Access'!$F$7:$FS$306,24,FALSE))</f>
        <v>6599.24</v>
      </c>
      <c r="AG273" s="99">
        <f>IF(ISNA(VLOOKUP($A273,'[2]1516 Exp_Rev Access'!$F$7:$FS$306,25,FALSE)),"",VLOOKUP($A273,'[2]1516 Exp_Rev Access'!$F$7:$FS$306,25,FALSE))</f>
        <v>485</v>
      </c>
      <c r="AH273" s="98">
        <f>IF(ISNA(VLOOKUP($A273,'[2]1516 Exp_Rev Access'!$F$7:$FS$306,26,FALSE)),"",VLOOKUP($A273,'[2]1516 Exp_Rev Access'!$F$7:$FS$306,26,FALSE))</f>
        <v>3056</v>
      </c>
      <c r="AI273" s="98">
        <f>IF(ISNA(VLOOKUP($A273,'[2]1516 Exp_Rev Access'!$F$7:$FS$306,27,FALSE)),"",VLOOKUP($A273,'[2]1516 Exp_Rev Access'!$F$7:$FS$306,27,FALSE))</f>
        <v>0</v>
      </c>
      <c r="AJ273" s="98">
        <f>IF(ISNA(VLOOKUP($A273,'[2]1516 Exp_Rev Access'!$F$7:$FS$306,28,FALSE)),"",VLOOKUP($A273,'[2]1516 Exp_Rev Access'!$F$7:$FS$306,28,FALSE))</f>
        <v>2365</v>
      </c>
      <c r="AK273" s="98">
        <f>IF(ISNA(VLOOKUP($A273,'[2]1516 Exp_Rev Access'!$F$7:$FS$306,29,FALSE)),"",VLOOKUP($A273,'[2]1516 Exp_Rev Access'!$F$7:$FS$306,29,FALSE))</f>
        <v>0</v>
      </c>
      <c r="AL273" s="100">
        <f t="shared" si="334"/>
        <v>113849.71999999999</v>
      </c>
      <c r="AM273" s="72">
        <f t="shared" si="335"/>
        <v>3.6348799016444097E-2</v>
      </c>
      <c r="AN273" s="94">
        <f t="shared" si="336"/>
        <v>526.81375225579563</v>
      </c>
      <c r="AO273" s="99">
        <f>IF(ISNA(VLOOKUP($A273,'[2]1516 Exp_Rev Access'!$F$7:$GB$306,30,FALSE)),"",VLOOKUP($A273,'[2]1516 Exp_Rev Access'!$F$7:$FS$306,30,FALSE))</f>
        <v>1986846.08</v>
      </c>
      <c r="AP273" s="99">
        <f>IF(ISNA(VLOOKUP($A273,'[2]1516 Exp_Rev Access'!$F$7:$GB$306,31,FALSE)),"",VLOOKUP($A273,'[2]1516 Exp_Rev Access'!$F$7:$FS$306,31,FALSE))</f>
        <v>37088.870000000003</v>
      </c>
      <c r="AQ273" s="99">
        <f>IF(ISNA(VLOOKUP($A273,'[2]1516 Exp_Rev Access'!$F$7:$GB$306,32,FALSE)),"",VLOOKUP($A273,'[2]1516 Exp_Rev Access'!$F$7:$FS$306,32,FALSE))</f>
        <v>138028.16</v>
      </c>
      <c r="AR273" s="99">
        <f>IF(ISNA(VLOOKUP($A273,'[2]1516 Exp_Rev Access'!$F$7:$GB$306,33,FALSE)),"",VLOOKUP($A273,'[2]1516 Exp_Rev Access'!$F$7:$FS$306,33,FALSE))</f>
        <v>4206.1899999999996</v>
      </c>
      <c r="AS273" s="99">
        <f>IF(ISNA(VLOOKUP($A273,'[2]1516 Exp_Rev Access'!$F$7:$GB$306,34,FALSE)),"",VLOOKUP($A273,'[2]1516 Exp_Rev Access'!$F$7:$FS$306,34,FALSE))</f>
        <v>0</v>
      </c>
      <c r="AT273" s="101">
        <f t="shared" si="337"/>
        <v>2166169.3000000003</v>
      </c>
      <c r="AU273" s="72">
        <f t="shared" si="338"/>
        <v>0.69159285171093443</v>
      </c>
      <c r="AV273" s="94">
        <f t="shared" si="339"/>
        <v>10023.457035768823</v>
      </c>
      <c r="AW273" s="99">
        <f>IF(ISNA(VLOOKUP($A273,'[2]1516 Exp_Rev Access'!$F$7:$GB$306,35,FALSE)),"",VLOOKUP($A273,'[2]1516 Exp_Rev Access'!$F$7:$GB$306,35,FALSE))</f>
        <v>0</v>
      </c>
      <c r="AX273" s="99">
        <f>IF(ISNA(VLOOKUP($A273,'[2]1516 Exp_Rev Access'!$F$7:$GB$306,36,FALSE)),"",VLOOKUP($A273,'[2]1516 Exp_Rev Access'!$F$7:$GB$306,36,FALSE))</f>
        <v>172081.64</v>
      </c>
      <c r="AY273" s="99">
        <f>IF(ISNA(VLOOKUP($A273,'[2]1516 Exp_Rev Access'!$F$7:$GB$306,37,FALSE)),"",VLOOKUP($A273,'[2]1516 Exp_Rev Access'!$F$7:$GB$306,37,FALSE))</f>
        <v>0</v>
      </c>
      <c r="AZ273" s="99">
        <f>IF(ISNA(VLOOKUP($A273,'[2]1516 Exp_Rev Access'!$F$7:$GB$306,38,FALSE)),"",VLOOKUP($A273,'[2]1516 Exp_Rev Access'!$F$7:$GB$306,38,FALSE))</f>
        <v>0</v>
      </c>
      <c r="BA273" s="99">
        <f>IF(ISNA(VLOOKUP($A273,'[2]1516 Exp_Rev Access'!$F$7:$GB$306,39,FALSE)),"",VLOOKUP($A273,'[2]1516 Exp_Rev Access'!$F$7:$GB$306,39,FALSE))</f>
        <v>0</v>
      </c>
      <c r="BB273" s="99">
        <f>IF(ISNA(VLOOKUP($A273,'[2]1516 Exp_Rev Access'!$F$7:$GB$306,40,FALSE)),"",VLOOKUP($A273,'[2]1516 Exp_Rev Access'!$F$7:$GB$306,40,FALSE))</f>
        <v>0</v>
      </c>
      <c r="BC273" s="99">
        <f>IF(ISNA(VLOOKUP($A273,'[2]1516 Exp_Rev Access'!$F$7:$GB$306,41,FALSE)),"",VLOOKUP($A273,'[2]1516 Exp_Rev Access'!$F$7:$GB$306,41,FALSE))</f>
        <v>0</v>
      </c>
      <c r="BD273" s="99">
        <f>IF(ISNA(VLOOKUP($A273,'[2]1516 Exp_Rev Access'!$F$7:$GB$306,42,FALSE)),"",VLOOKUP($A273,'[2]1516 Exp_Rev Access'!$F$7:$GB$306,42,FALSE))</f>
        <v>18838.740000000002</v>
      </c>
      <c r="BE273" s="99">
        <f>IF(ISNA(VLOOKUP($A273,'[2]1516 Exp_Rev Access'!$F$7:$GB$306,43,FALSE)),"",VLOOKUP($A273,'[2]1516 Exp_Rev Access'!$F$7:$GB$306,43,FALSE))</f>
        <v>0</v>
      </c>
      <c r="BF273" s="99">
        <f>IF(ISNA(VLOOKUP($A273,'[2]1516 Exp_Rev Access'!$F$7:$GB$306,44,FALSE)),"",VLOOKUP($A273,'[2]1516 Exp_Rev Access'!$F$7:$GB$306,44,FALSE))</f>
        <v>0</v>
      </c>
      <c r="BG273" s="99">
        <f>IF(ISNA(VLOOKUP($A273,'[2]1516 Exp_Rev Access'!$F$7:$GB$306,45,FALSE)),"",VLOOKUP($A273,'[2]1516 Exp_Rev Access'!$F$7:$GB$306,45,FALSE))</f>
        <v>2160.73</v>
      </c>
      <c r="BH273" s="99">
        <f>IF(ISNA(VLOOKUP($A273,'[2]1516 Exp_Rev Access'!$F$7:$GB$306,46,FALSE)),"",VLOOKUP($A273,'[2]1516 Exp_Rev Access'!$F$7:$GB$306,46,FALSE))</f>
        <v>0</v>
      </c>
      <c r="BI273" s="99">
        <f>IF(ISNA(VLOOKUP($A273,'[2]1516 Exp_Rev Access'!$F$7:$GB$306,47,FALSE)),"",VLOOKUP($A273,'[2]1516 Exp_Rev Access'!$F$7:$GB$306,47,FALSE))</f>
        <v>0</v>
      </c>
      <c r="BJ273" s="99">
        <f>IF(ISNA(VLOOKUP($A273,'[2]1516 Exp_Rev Access'!$F$7:$GB$306,48,FALSE)),"",VLOOKUP($A273,'[2]1516 Exp_Rev Access'!$F$7:$GB$306,48,FALSE))</f>
        <v>145244.5</v>
      </c>
      <c r="BK273" s="99">
        <f>IF(ISNA(VLOOKUP($A273,'[2]1516 Exp_Rev Access'!$F$7:$GB$306,49,FALSE)),"",VLOOKUP($A273,'[2]1516 Exp_Rev Access'!$F$7:$GB$306,49,FALSE))</f>
        <v>0</v>
      </c>
      <c r="BL273" s="99">
        <f>IF(ISNA(VLOOKUP($A273,'[2]1516 Exp_Rev Access'!$F$7:$GB$306,50,FALSE)),"",VLOOKUP($A273,'[2]1516 Exp_Rev Access'!$F$7:$GB$306,50,FALSE))</f>
        <v>0</v>
      </c>
      <c r="BM273" s="99">
        <f>IF(ISNA(VLOOKUP($A273,'[2]1516 Exp_Rev Access'!$F$7:$GB$306,51,FALSE)),"",VLOOKUP($A273,'[2]1516 Exp_Rev Access'!$F$7:$GB$306,51,FALSE))</f>
        <v>0</v>
      </c>
      <c r="BN273" s="99">
        <f>IF(ISNA(VLOOKUP($A273,'[2]1516 Exp_Rev Access'!$F$7:$GB$306,52,FALSE)),"",VLOOKUP($A273,'[2]1516 Exp_Rev Access'!$F$7:$GB$306,52,FALSE))</f>
        <v>0</v>
      </c>
      <c r="BO273" s="99">
        <f>IF(ISNA(VLOOKUP($A273,'[2]1516 Exp_Rev Access'!$F$7:$GB$306,53,FALSE)),"",VLOOKUP($A273,'[2]1516 Exp_Rev Access'!$F$7:$GB$306,53,FALSE))</f>
        <v>0</v>
      </c>
      <c r="BP273" s="99">
        <f>IF(ISNA(VLOOKUP($A273,'[2]1516 Exp_Rev Access'!$F$7:$GB$306,54,FALSE)),"",VLOOKUP($A273,'[2]1516 Exp_Rev Access'!$F$7:$GB$306,54,FALSE))</f>
        <v>0</v>
      </c>
      <c r="BQ273" s="99">
        <f>IF(ISNA(VLOOKUP($A273,'[2]1516 Exp_Rev Access'!$F$7:$GB$306,55,FALSE)),"",VLOOKUP($A273,'[2]1516 Exp_Rev Access'!$F$7:$GB$306,55,FALSE))</f>
        <v>0</v>
      </c>
      <c r="BR273" s="99">
        <f>IF(ISNA(VLOOKUP($A273,'[2]1516 Exp_Rev Access'!$F$7:$GB$306,56,FALSE)),"",VLOOKUP($A273,'[2]1516 Exp_Rev Access'!$F$7:$GB$306,56,FALSE))</f>
        <v>0</v>
      </c>
      <c r="BS273" s="99">
        <f>IF(ISNA(VLOOKUP($A273,'[2]1516 Exp_Rev Access'!$F$7:$GB$306,57,FALSE)),"",VLOOKUP($A273,'[2]1516 Exp_Rev Access'!$F$7:$GB$306,57,FALSE))</f>
        <v>0</v>
      </c>
      <c r="BT273" s="99">
        <f>IF(ISNA(VLOOKUP($A273,'[2]1516 Exp_Rev Access'!$F$7:$GB$306,58,FALSE)),"",VLOOKUP($A273,'[2]1516 Exp_Rev Access'!$F$7:$GB$306,58,FALSE))</f>
        <v>0</v>
      </c>
      <c r="BU273" s="102">
        <f t="shared" si="340"/>
        <v>338325.61</v>
      </c>
      <c r="BV273" s="72">
        <f t="shared" si="341"/>
        <v>0.10801721427163676</v>
      </c>
      <c r="BW273" s="94">
        <f t="shared" si="342"/>
        <v>1565.5250104113645</v>
      </c>
      <c r="BX273" s="99">
        <f>IF(ISNA(VLOOKUP($A273,'[2]1516 Exp_Rev Access'!$F$7:$GB$306,59,FALSE)),"",VLOOKUP($A273,'[2]1516 Exp_Rev Access'!$F$7:$GB$306,59,FALSE))</f>
        <v>0</v>
      </c>
      <c r="BY273" s="99">
        <f>IF(ISNA(VLOOKUP($A273,'[2]1516 Exp_Rev Access'!$F$7:$GB$306,60,FALSE)),"",VLOOKUP($A273,'[2]1516 Exp_Rev Access'!$F$7:$GB$306,60,FALSE))</f>
        <v>0</v>
      </c>
      <c r="BZ273" s="99">
        <f>IF(ISNA(VLOOKUP($A273,'[2]1516 Exp_Rev Access'!$F$7:$GB$306,61,FALSE)),"",VLOOKUP($A273,'[2]1516 Exp_Rev Access'!$F$7:$GB$306,61,FALSE))</f>
        <v>0</v>
      </c>
      <c r="CA273" s="99">
        <f>IF(ISNA(VLOOKUP($A273,'[2]1516 Exp_Rev Access'!$F$7:$GB$306,62,FALSE)),"",VLOOKUP($A273,'[2]1516 Exp_Rev Access'!$F$7:$GB$306,62,FALSE))</f>
        <v>0</v>
      </c>
      <c r="CB273" s="99">
        <f>IF(ISNA(VLOOKUP($A273,'[2]1516 Exp_Rev Access'!$F$7:$GB$306,63,FALSE)),"",VLOOKUP($A273,'[2]1516 Exp_Rev Access'!$F$7:$GB$306,63,FALSE))</f>
        <v>1283.94</v>
      </c>
      <c r="CC273" s="99">
        <f>IF(ISNA(VLOOKUP($A273,'[2]1516 Exp_Rev Access'!$F$7:$GB$306,64,FALSE)),"",VLOOKUP($A273,'[2]1516 Exp_Rev Access'!$F$7:$GB$306,64,FALSE))</f>
        <v>0</v>
      </c>
      <c r="CD273" s="101">
        <f t="shared" si="343"/>
        <v>1283.94</v>
      </c>
      <c r="CE273" s="72">
        <f>CD273/D273</f>
        <v>4.0992351153057942E-4</v>
      </c>
      <c r="CF273" s="103">
        <f>CD273/C273</f>
        <v>5.9411410855582814</v>
      </c>
      <c r="CG273" s="99">
        <f>IF(ISNA(VLOOKUP($A273,'[2]1516 Exp_Rev Access'!$F$7:$GB$306,65,FALSE)),"",VLOOKUP($A273,'[2]1516 Exp_Rev Access'!$F$7:$GB$306,65,FALSE))</f>
        <v>0</v>
      </c>
      <c r="CH273" s="99">
        <f>IF(ISNA(VLOOKUP($A273,'[2]1516 Exp_Rev Access'!$F$7:$GB$306,66,FALSE)),"",VLOOKUP($A273,'[2]1516 Exp_Rev Access'!$F$7:$GB$306,66,FALSE))</f>
        <v>0</v>
      </c>
      <c r="CI273" s="99">
        <f>IF(ISNA(VLOOKUP($A273,'[2]1516 Exp_Rev Access'!$F$7:$GB$306,67,FALSE)),"",VLOOKUP($A273,'[2]1516 Exp_Rev Access'!$F$7:$GB$306,67,FALSE))</f>
        <v>0</v>
      </c>
      <c r="CJ273" s="99">
        <f>IF(ISNA(VLOOKUP($A273,'[2]1516 Exp_Rev Access'!$F$7:$GB$306,68,FALSE)),"",VLOOKUP($A273,'[2]1516 Exp_Rev Access'!$F$7:$GB$306,68,FALSE))</f>
        <v>0</v>
      </c>
      <c r="CK273" s="99">
        <f>IF(ISNA(VLOOKUP($A273,'[2]1516 Exp_Rev Access'!$F$7:$GB$306,69,FALSE)),"",VLOOKUP($A273,'[2]1516 Exp_Rev Access'!$F$7:$GB$306,69,FALSE))</f>
        <v>0</v>
      </c>
      <c r="CL273" s="99">
        <f>IF(ISNA(VLOOKUP($A273,'[2]1516 Exp_Rev Access'!$F$7:$GB$306,70,FALSE)),"",VLOOKUP($A273,'[2]1516 Exp_Rev Access'!$F$7:$GB$306,70,FALSE))</f>
        <v>0</v>
      </c>
      <c r="CM273" s="99">
        <f>IF(ISNA(VLOOKUP($A273,'[2]1516 Exp_Rev Access'!$F$7:$GB$306,71,FALSE)),"",VLOOKUP($A273,'[2]1516 Exp_Rev Access'!$F$7:$GB$306,71,FALSE))</f>
        <v>0</v>
      </c>
      <c r="CN273" s="99">
        <f>IF(ISNA(VLOOKUP($A273,'[2]1516 Exp_Rev Access'!$F$7:$GB$306,72,FALSE)),"",VLOOKUP($A273,'[2]1516 Exp_Rev Access'!$F$7:$GB$306,72,FALSE))</f>
        <v>0</v>
      </c>
      <c r="CO273" s="99">
        <f>IF(ISNA(VLOOKUP($A273,'[2]1516 Exp_Rev Access'!$F$7:$GB$306,73,FALSE)),"",VLOOKUP($A273,'[2]1516 Exp_Rev Access'!$F$7:$GB$306,73,FALSE))</f>
        <v>0</v>
      </c>
      <c r="CP273" s="99">
        <f>IF(ISNA(VLOOKUP($A273,'[2]1516 Exp_Rev Access'!$F$7:$GB$306,74,FALSE)),"",VLOOKUP($A273,'[2]1516 Exp_Rev Access'!$F$7:$GB$306,74,FALSE))</f>
        <v>0</v>
      </c>
      <c r="CQ273" s="99">
        <f>IF(ISNA(VLOOKUP($A273,'[2]1516 Exp_Rev Access'!$F$7:$GB$306,75,FALSE)),"",VLOOKUP($A273,'[2]1516 Exp_Rev Access'!$F$7:$GB$306,75,FALSE))</f>
        <v>0</v>
      </c>
      <c r="CR273" s="99">
        <f>IF(ISNA(VLOOKUP($A273,'[2]1516 Exp_Rev Access'!$F$7:$GB$306,76,FALSE)),"",VLOOKUP($A273,'[2]1516 Exp_Rev Access'!$F$7:$GB$306,76,FALSE))</f>
        <v>0</v>
      </c>
      <c r="CS273" s="99">
        <f>IF(ISNA(VLOOKUP($A273,'[2]1516 Exp_Rev Access'!$F$7:$GB$306,77,FALSE)),"",VLOOKUP($A273,'[2]1516 Exp_Rev Access'!$F$7:$GB$306,77,FALSE))</f>
        <v>0</v>
      </c>
      <c r="CT273" s="99">
        <f>IF(ISNA(VLOOKUP($A273,'[2]1516 Exp_Rev Access'!$F$7:$GB$306,78,FALSE)),"",VLOOKUP($A273,'[2]1516 Exp_Rev Access'!$F$7:$GB$306,78,FALSE))</f>
        <v>61543.12</v>
      </c>
      <c r="CU273" s="99">
        <f>IF(ISNA(VLOOKUP($A273,'[2]1516 Exp_Rev Access'!$F$7:$GB$306,79,FALSE)),"",VLOOKUP($A273,'[2]1516 Exp_Rev Access'!$F$7:$GB$306,79,FALSE))</f>
        <v>20791.490000000002</v>
      </c>
      <c r="CV273" s="99">
        <f>IF(ISNA(VLOOKUP($A273,'[2]1516 Exp_Rev Access'!$F$7:$GB$306,80,FALSE)),"",VLOOKUP($A273,'[2]1516 Exp_Rev Access'!$F$7:$GB$306,80,FALSE))</f>
        <v>0</v>
      </c>
      <c r="CW273" s="99">
        <f>IF(ISNA(VLOOKUP($A273,'[2]1516 Exp_Rev Access'!$F$7:$GB$306,81,FALSE)),"",VLOOKUP($A273,'[2]1516 Exp_Rev Access'!$F$7:$GB$306,81,FALSE))</f>
        <v>0</v>
      </c>
      <c r="CX273" s="99">
        <f>IF(ISNA(VLOOKUP($A273,'[2]1516 Exp_Rev Access'!$F$7:$GB$306,82,FALSE)),"",VLOOKUP($A273,'[2]1516 Exp_Rev Access'!$F$7:$GB$306,82,FALSE))</f>
        <v>0</v>
      </c>
      <c r="CY273" s="99">
        <f>IF(ISNA(VLOOKUP($A273,'[2]1516 Exp_Rev Access'!$F$7:$GB$306,83,FALSE)),"",VLOOKUP($A273,'[2]1516 Exp_Rev Access'!$F$7:$GB$306,83,FALSE))</f>
        <v>0</v>
      </c>
      <c r="CZ273" s="99">
        <f>IF(ISNA(VLOOKUP($A273,'[2]1516 Exp_Rev Access'!$F$7:$GB$306,84,FALSE)),"",VLOOKUP($A273,'[2]1516 Exp_Rev Access'!$F$7:$GB$306,84,FALSE))</f>
        <v>0</v>
      </c>
      <c r="DA273" s="99">
        <f>IF(ISNA(VLOOKUP($A273,'[2]1516 Exp_Rev Access'!$F$7:$GB$306,85,FALSE)),"",VLOOKUP($A273,'[2]1516 Exp_Rev Access'!$F$7:$GB$306,85,FALSE))</f>
        <v>0</v>
      </c>
      <c r="DB273" s="99">
        <f>IF(ISNA(VLOOKUP($A273,'[2]1516 Exp_Rev Access'!$F$7:$GB$306,86,FALSE)),"",VLOOKUP($A273,'[2]1516 Exp_Rev Access'!$F$7:$GB$306,86,FALSE))</f>
        <v>0</v>
      </c>
      <c r="DC273" s="99">
        <f>IF(ISNA(VLOOKUP($A273,'[2]1516 Exp_Rev Access'!$F$7:$GB$306,87,FALSE)),"",VLOOKUP($A273,'[2]1516 Exp_Rev Access'!$F$7:$GB$306,87,FALSE))</f>
        <v>0</v>
      </c>
      <c r="DD273" s="99">
        <f>IF(ISNA(VLOOKUP($A273,'[2]1516 Exp_Rev Access'!$F$7:$GB$306,88,FALSE)),"",VLOOKUP($A273,'[2]1516 Exp_Rev Access'!$F$7:$GB$306,88,FALSE))</f>
        <v>0</v>
      </c>
      <c r="DE273" s="99">
        <f>IF(ISNA(VLOOKUP($A273,'[2]1516 Exp_Rev Access'!$F$7:$GB$306,89,FALSE)),"",VLOOKUP($A273,'[2]1516 Exp_Rev Access'!$F$7:$GB$306,89,FALSE))</f>
        <v>0</v>
      </c>
      <c r="DF273" s="99">
        <f>IF(ISNA(VLOOKUP($A273,'[2]1516 Exp_Rev Access'!$F$7:$GB$306,90,FALSE)),"",VLOOKUP($A273,'[2]1516 Exp_Rev Access'!$F$7:$GB$306,90,FALSE))</f>
        <v>0</v>
      </c>
      <c r="DG273" s="99">
        <f>IF(ISNA(VLOOKUP($A273,'[2]1516 Exp_Rev Access'!$F$7:$GB$306,91,FALSE)),"",VLOOKUP($A273,'[2]1516 Exp_Rev Access'!$F$7:$GB$306,91,FALSE))</f>
        <v>0</v>
      </c>
      <c r="DH273" s="99">
        <f>IF(ISNA(VLOOKUP($A273,'[2]1516 Exp_Rev Access'!$F$7:$GB$306,92,FALSE)),"",VLOOKUP($A273,'[2]1516 Exp_Rev Access'!$F$7:$GB$306,92,FALSE))</f>
        <v>0</v>
      </c>
      <c r="DI273" s="99">
        <f>IF(ISNA(VLOOKUP($A273,'[2]1516 Exp_Rev Access'!$F$7:$GB$306,93,FALSE)),"",VLOOKUP($A273,'[2]1516 Exp_Rev Access'!$F$7:$GB$306,93,FALSE))</f>
        <v>0</v>
      </c>
      <c r="DJ273" s="99">
        <f>IF(ISNA(VLOOKUP($A273,'[2]1516 Exp_Rev Access'!$F$7:$GB$306,94,FALSE)),"",VLOOKUP($A273,'[2]1516 Exp_Rev Access'!$F$7:$GB$306,94,FALSE))</f>
        <v>0</v>
      </c>
      <c r="DK273" s="99">
        <f>IF(ISNA(VLOOKUP($A273,'[2]1516 Exp_Rev Access'!$F$7:$GB$306,95,FALSE)),"",VLOOKUP($A273,'[2]1516 Exp_Rev Access'!$F$7:$GB$306,95,FALSE))</f>
        <v>0</v>
      </c>
      <c r="DL273" s="99">
        <f>IF(ISNA(VLOOKUP($A273,'[2]1516 Exp_Rev Access'!$F$7:$GB$306,96,FALSE)),"",VLOOKUP($A273,'[2]1516 Exp_Rev Access'!$F$7:$GB$306,96,FALSE))</f>
        <v>0</v>
      </c>
      <c r="DM273" s="99">
        <f>IF(ISNA(VLOOKUP($A273,'[2]1516 Exp_Rev Access'!$F$7:$GB$306,97,FALSE)),"",VLOOKUP($A273,'[2]1516 Exp_Rev Access'!$F$7:$GB$306,97,FALSE))</f>
        <v>0</v>
      </c>
      <c r="DN273" s="99">
        <f>IF(ISNA(VLOOKUP($A273,'[2]1516 Exp_Rev Access'!$F$7:$GB$306,98,FALSE)),"",VLOOKUP($A273,'[2]1516 Exp_Rev Access'!$F$7:$GB$306,98,FALSE))</f>
        <v>0</v>
      </c>
      <c r="DO273" s="99">
        <f>IF(ISNA(VLOOKUP($A273,'[2]1516 Exp_Rev Access'!$F$7:$GB$306,99,FALSE)),"",VLOOKUP($A273,'[2]1516 Exp_Rev Access'!$F$7:$GB$306,99,FALSE))</f>
        <v>0</v>
      </c>
      <c r="DP273" s="99">
        <f>IF(ISNA(VLOOKUP($A273,'[2]1516 Exp_Rev Access'!$F$7:$GB$306,100,FALSE)),"",VLOOKUP($A273,'[2]1516 Exp_Rev Access'!$F$7:$GB$306,100,FALSE))</f>
        <v>0</v>
      </c>
      <c r="DQ273" s="99">
        <f>IF(ISNA(VLOOKUP($A273,'[2]1516 Exp_Rev Access'!$F$7:$GB$306,101,FALSE)),"",VLOOKUP($A273,'[2]1516 Exp_Rev Access'!$F$7:$GB$306,101,FALSE))</f>
        <v>0</v>
      </c>
      <c r="DR273" s="99">
        <f>IF(ISNA(VLOOKUP($A273,'[2]1516 Exp_Rev Access'!$F$7:$GB$306,102,FALSE)),"",VLOOKUP($A273,'[2]1516 Exp_Rev Access'!$F$7:$GB$306,102,FALSE))</f>
        <v>0</v>
      </c>
      <c r="DS273" s="99">
        <f>IF(ISNA(VLOOKUP($A273,'[2]1516 Exp_Rev Access'!$F$7:$GB$306,103,FALSE)),"",VLOOKUP($A273,'[2]1516 Exp_Rev Access'!$F$7:$GB$306,103,FALSE))</f>
        <v>0</v>
      </c>
      <c r="DT273" s="99">
        <f>IF(ISNA(VLOOKUP($A273,'[2]1516 Exp_Rev Access'!$F$7:$GB$306,104,FALSE)),"",VLOOKUP($A273,'[2]1516 Exp_Rev Access'!$F$7:$GB$306,104,FALSE))</f>
        <v>0</v>
      </c>
      <c r="DU273" s="99">
        <f>IF(ISNA(VLOOKUP($A273,'[2]1516 Exp_Rev Access'!$F$7:$GB$306,105,FALSE)),"",VLOOKUP($A273,'[2]1516 Exp_Rev Access'!$F$7:$GB$306,105,FALSE))</f>
        <v>0</v>
      </c>
      <c r="DV273" s="99">
        <f>IF(ISNA(VLOOKUP($A273,'[2]1516 Exp_Rev Access'!$F$7:$GB$306,106,FALSE)),"",VLOOKUP($A273,'[2]1516 Exp_Rev Access'!$F$7:$GB$306,106,FALSE))</f>
        <v>0</v>
      </c>
      <c r="DW273" s="99">
        <f>IF(ISNA(VLOOKUP($A273,'[2]1516 Exp_Rev Access'!$F$7:$GB$306,107,FALSE)),"",VLOOKUP($A273,'[2]1516 Exp_Rev Access'!$F$7:$GB$306,107,FALSE))</f>
        <v>0</v>
      </c>
      <c r="DX273" s="99">
        <f>IF(ISNA(VLOOKUP($A273,'[2]1516 Exp_Rev Access'!$F$7:$GB$306,108,FALSE)),"",VLOOKUP($A273,'[2]1516 Exp_Rev Access'!$F$7:$GB$306,108,FALSE))</f>
        <v>0</v>
      </c>
      <c r="DY273" s="99">
        <f>IF(ISNA(VLOOKUP($A273,'[2]1516 Exp_Rev Access'!$F$7:$GB$306,109,FALSE)),"",VLOOKUP($A273,'[2]1516 Exp_Rev Access'!$F$7:$GB$306,109,FALSE))</f>
        <v>0</v>
      </c>
      <c r="DZ273" s="99">
        <f>IF(ISNA(VLOOKUP($A273,'[2]1516 Exp_Rev Access'!$F$7:$GB$306,110,FALSE)),"",VLOOKUP($A273,'[2]1516 Exp_Rev Access'!$F$7:$GB$306,110,FALSE))</f>
        <v>0</v>
      </c>
      <c r="EA273" s="99">
        <f>IF(ISNA(VLOOKUP($A273,'[2]1516 Exp_Rev Access'!$F$7:$GB$306,111,FALSE)),"",VLOOKUP($A273,'[2]1516 Exp_Rev Access'!$F$7:$GB$306,111,FALSE))</f>
        <v>0</v>
      </c>
      <c r="EB273" s="99">
        <f>IF(ISNA(VLOOKUP($A273,'[2]1516 Exp_Rev Access'!$F$7:$GB$306,112,FALSE)),"",VLOOKUP($A273,'[2]1516 Exp_Rev Access'!$F$7:$GB$306,112,FALSE))</f>
        <v>0</v>
      </c>
      <c r="EC273" s="99">
        <f>IF(ISNA(VLOOKUP($A273,'[2]1516 Exp_Rev Access'!$F$7:$GB$306,113,FALSE)),"",VLOOKUP($A273,'[2]1516 Exp_Rev Access'!$F$7:$GB$306,113,FALSE))</f>
        <v>0</v>
      </c>
      <c r="ED273" s="99">
        <f>IF(ISNA(VLOOKUP($A273,'[2]1516 Exp_Rev Access'!$F$7:$GB$306,114,FALSE)),"",VLOOKUP($A273,'[2]1516 Exp_Rev Access'!$F$7:$GB$306,114,FALSE))</f>
        <v>0</v>
      </c>
      <c r="EE273" s="99">
        <f>IF(ISNA(VLOOKUP($A273,'[2]1516 Exp_Rev Access'!$F$7:$GB$306,115,FALSE)),"",VLOOKUP($A273,'[2]1516 Exp_Rev Access'!$F$7:$GB$306,115,FALSE))</f>
        <v>0</v>
      </c>
      <c r="EF273" s="99">
        <f>IF(ISNA(VLOOKUP($A273,'[2]1516 Exp_Rev Access'!$F$7:$GB$306,116,FALSE)),"",VLOOKUP($A273,'[2]1516 Exp_Rev Access'!$F$7:$GB$306,116,FALSE))</f>
        <v>0</v>
      </c>
      <c r="EG273" s="99">
        <f>IF(ISNA(VLOOKUP($A273,'[2]1516 Exp_Rev Access'!$F$7:$GB$306,117,FALSE)),"",VLOOKUP($A273,'[2]1516 Exp_Rev Access'!$F$7:$GB$306,117,FALSE))</f>
        <v>0</v>
      </c>
      <c r="EH273" s="99">
        <f>IF(ISNA(VLOOKUP($A273,'[2]1516 Exp_Rev Access'!$F$7:$GB$306,118,FALSE)),"",VLOOKUP($A273,'[2]1516 Exp_Rev Access'!$F$7:$GB$306,118,FALSE))</f>
        <v>0</v>
      </c>
      <c r="EI273" s="99">
        <f>IF(ISNA(VLOOKUP($A273,'[2]1516 Exp_Rev Access'!$F$7:$GB$306,119,FALSE)),"",VLOOKUP($A273,'[2]1516 Exp_Rev Access'!$F$7:$GB$306,119,FALSE))</f>
        <v>0</v>
      </c>
      <c r="EJ273" s="99">
        <f>IF(ISNA(VLOOKUP($A273,'[2]1516 Exp_Rev Access'!$F$7:$GB$306,120,FALSE)),"",VLOOKUP($A273,'[2]1516 Exp_Rev Access'!$F$7:$GB$306,120,FALSE))</f>
        <v>0</v>
      </c>
      <c r="EK273" s="99">
        <f>IF(ISNA(VLOOKUP($A273,'[2]1516 Exp_Rev Access'!$F$7:$GB$306,121,FALSE)),"",VLOOKUP($A273,'[2]1516 Exp_Rev Access'!$F$7:$GB$306,121,FALSE))</f>
        <v>0</v>
      </c>
      <c r="EL273" s="99">
        <f>IF(ISNA(VLOOKUP($A273,'[2]1516 Exp_Rev Access'!$F$7:$GB$306,122,FALSE)),"",VLOOKUP($A273,'[2]1516 Exp_Rev Access'!$F$7:$GB$306,122,FALSE))</f>
        <v>0</v>
      </c>
      <c r="EM273" s="99">
        <f>IF(ISNA(VLOOKUP($A273,'[2]1516 Exp_Rev Access'!$F$7:$GB$306,123,FALSE)),"",VLOOKUP($A273,'[2]1516 Exp_Rev Access'!$F$7:$GB$306,123,FALSE))</f>
        <v>0</v>
      </c>
      <c r="EN273" s="99">
        <f>IF(ISNA(VLOOKUP($A273,'[2]1516 Exp_Rev Access'!$F$7:$GB$306,124,FALSE)),"",VLOOKUP($A273,'[2]1516 Exp_Rev Access'!$F$7:$GB$306,124,FALSE))</f>
        <v>0</v>
      </c>
      <c r="EO273" s="99">
        <f>IF(ISNA(VLOOKUP($A273,'[2]1516 Exp_Rev Access'!$F$7:$GB$306,125,FALSE)),"",VLOOKUP($A273,'[2]1516 Exp_Rev Access'!$F$7:$GB$306,125,FALSE))</f>
        <v>0</v>
      </c>
      <c r="EP273" s="99">
        <f>IF(ISNA(VLOOKUP($A273,'[2]1516 Exp_Rev Access'!$F$7:$GB$306,126,FALSE)),"",VLOOKUP($A273,'[2]1516 Exp_Rev Access'!$F$7:$GB$306,126,FALSE))</f>
        <v>0</v>
      </c>
      <c r="EQ273" s="99">
        <f>IF(ISNA(VLOOKUP($A273,'[2]1516 Exp_Rev Access'!$F$7:$GB$306,127,FALSE)),"",VLOOKUP($A273,'[2]1516 Exp_Rev Access'!$F$7:$GB$306,127,FALSE))</f>
        <v>0</v>
      </c>
      <c r="ER273" s="99">
        <f>IF(ISNA(VLOOKUP($A273,'[2]1516 Exp_Rev Access'!$F$7:$GB$306,128,FALSE)),"",VLOOKUP($A273,'[2]1516 Exp_Rev Access'!$F$7:$GB$306,128,FALSE))</f>
        <v>0</v>
      </c>
      <c r="ES273" s="99">
        <f>IF(ISNA(VLOOKUP($A273,'[2]1516 Exp_Rev Access'!$F$7:$GB$306,129,FALSE)),"",VLOOKUP($A273,'[2]1516 Exp_Rev Access'!$F$7:$GB$306,129,FALSE))</f>
        <v>0</v>
      </c>
      <c r="ET273" s="99">
        <f>IF(ISNA(VLOOKUP($A273,'[2]1516 Exp_Rev Access'!$F$7:$GB$306,130,FALSE)),"",VLOOKUP($A273,'[2]1516 Exp_Rev Access'!$F$7:$GB$306,130,FALSE))</f>
        <v>0</v>
      </c>
      <c r="EU273" s="99">
        <f>IF(ISNA(VLOOKUP($A273,'[2]1516 Exp_Rev Access'!$F$7:$GB$306,131,FALSE)),"",VLOOKUP($A273,'[2]1516 Exp_Rev Access'!$F$7:$GB$306,131,FALSE))</f>
        <v>0</v>
      </c>
      <c r="EV273" s="99">
        <f>IF(ISNA(VLOOKUP($A273,'[2]1516 Exp_Rev Access'!$F$7:$GB$306,132,FALSE)),"",VLOOKUP($A273,'[2]1516 Exp_Rev Access'!$F$7:$GB$306,132,FALSE))</f>
        <v>0</v>
      </c>
      <c r="EW273" s="99">
        <f>IF(ISNA(VLOOKUP($A273,'[2]1516 Exp_Rev Access'!$F$7:$GB$306,133,FALSE)),"",VLOOKUP($A273,'[2]1516 Exp_Rev Access'!$F$7:$GB$306,133,FALSE))</f>
        <v>0</v>
      </c>
      <c r="EX273" s="99">
        <f>IF(ISNA(VLOOKUP($A273,'[2]1516 Exp_Rev Access'!$F$7:$GB$306,134,FALSE)),"",VLOOKUP($A273,'[2]1516 Exp_Rev Access'!$F$7:$GB$306,134,FALSE))</f>
        <v>0</v>
      </c>
      <c r="EY273" s="99">
        <f>IF(ISNA(VLOOKUP($A273,'[2]1516 Exp_Rev Access'!$F$7:$GB$306,135,FALSE)),"",VLOOKUP($A273,'[2]1516 Exp_Rev Access'!$F$7:$GB$306,135,FALSE))</f>
        <v>0</v>
      </c>
      <c r="EZ273" s="99">
        <f>IF(ISNA(VLOOKUP($A273,'[2]1516 Exp_Rev Access'!$F$7:$GB$306,136,FALSE)),"",VLOOKUP($A273,'[2]1516 Exp_Rev Access'!$F$7:$GB$306,136,FALSE))</f>
        <v>0</v>
      </c>
      <c r="FA273" s="99">
        <f>IF(ISNA(VLOOKUP($A273,'[2]1516 Exp_Rev Access'!$F$7:$GB$306,137,FALSE)),"",VLOOKUP($A273,'[2]1516 Exp_Rev Access'!$F$7:$GB$306,137,FALSE))</f>
        <v>0</v>
      </c>
      <c r="FB273" s="99">
        <f>IF(ISNA(VLOOKUP($A273,'[2]1516 Exp_Rev Access'!$F$7:$GB$306,138,FALSE)),"",VLOOKUP($A273,'[2]1516 Exp_Rev Access'!$F$7:$GB$306,138,FALSE))</f>
        <v>0</v>
      </c>
      <c r="FC273" s="99">
        <f>IF(ISNA(VLOOKUP($A273,'[2]1516 Exp_Rev Access'!$F$7:$GB$306,139,FALSE)),"",VLOOKUP($A273,'[2]1516 Exp_Rev Access'!$F$7:$GB$306,139,FALSE))</f>
        <v>0</v>
      </c>
      <c r="FD273" s="99">
        <f>IF(ISNA(VLOOKUP($A273,'[2]1516 Exp_Rev Access'!$F$7:$FS$306,140,FALSE)),"",VLOOKUP($A273,'[2]1516 Exp_Rev Access'!$F$7:$FS$306,140,FALSE))</f>
        <v>0</v>
      </c>
      <c r="FE273" s="99">
        <f>IF(ISNA(VLOOKUP($A273,'[2]1516 Exp_Rev Access'!$F$7:$FS$306,141,FALSE)),"",VLOOKUP($A273,'[2]1516 Exp_Rev Access'!$F$7:$FS$306,141,FALSE))</f>
        <v>0</v>
      </c>
      <c r="FF273" s="99">
        <f>IF(ISNA(VLOOKUP($A273,'[2]1516 Exp_Rev Access'!$F$7:$FS$306,142,FALSE)),"",VLOOKUP($A273,'[2]1516 Exp_Rev Access'!$F$7:$FS$306,142,FALSE))</f>
        <v>0</v>
      </c>
      <c r="FG273" s="99">
        <f>IF(ISNA(VLOOKUP($A273,'[2]1516 Exp_Rev Access'!$F$7:$FS$306,143,FALSE)),"",VLOOKUP($A273,'[2]1516 Exp_Rev Access'!$F$7:$FS$306,143,FALSE))</f>
        <v>0</v>
      </c>
      <c r="FH273" s="99">
        <f>IF(ISNA(VLOOKUP($A273,'[2]1516 Exp_Rev Access'!$F$7:$FS$306,144,FALSE)),"",VLOOKUP($A273,'[2]1516 Exp_Rev Access'!$F$7:$FS$306,144,FALSE))</f>
        <v>0</v>
      </c>
      <c r="FI273" s="99">
        <f>IF(ISNA(VLOOKUP($A273,'[2]1516 Exp_Rev Access'!$F$7:$FS$306,145,FALSE)),"",VLOOKUP($A273,'[2]1516 Exp_Rev Access'!$F$7:$FS$306,145,FALSE))</f>
        <v>0</v>
      </c>
      <c r="FJ273" s="99">
        <f>IF(ISNA(VLOOKUP($A273,'[2]1516 Exp_Rev Access'!$F$7:$FS$306,146,FALSE)),"",VLOOKUP($A273,'[2]1516 Exp_Rev Access'!$F$7:$FS$306,146,FALSE))</f>
        <v>0</v>
      </c>
      <c r="FK273" s="99">
        <f>IF(ISNA(VLOOKUP($A273,'[2]1516 Exp_Rev Access'!$F$7:$FS$306,147,FALSE)),"",VLOOKUP($A273,'[2]1516 Exp_Rev Access'!$F$7:$FS$306,147,FALSE))</f>
        <v>0</v>
      </c>
      <c r="FL273" s="99">
        <f>IF(ISNA(VLOOKUP($A273,'[2]1516 Exp_Rev Access'!$F$7:$FS$306,148,FALSE)),"",VLOOKUP($A273,'[2]1516 Exp_Rev Access'!$F$7:$FS$306,148,FALSE))</f>
        <v>0</v>
      </c>
      <c r="FM273" s="99">
        <f>IF(ISNA(VLOOKUP($A273,'[2]1516 Exp_Rev Access'!$F$7:$FS$306,149,FALSE)),"",VLOOKUP($A273,'[2]1516 Exp_Rev Access'!$F$7:$FS$306,149,FALSE))</f>
        <v>0</v>
      </c>
      <c r="FN273" s="99">
        <f>IF(ISNA(VLOOKUP($A273,'[2]1516 Exp_Rev Access'!$F$7:$FS$306,150,FALSE)),"",VLOOKUP($A273,'[2]1516 Exp_Rev Access'!$F$7:$FS$306,150,FALSE))</f>
        <v>0</v>
      </c>
      <c r="FO273" s="99">
        <f>IF(ISNA(VLOOKUP($A273,'[2]1516 Exp_Rev Access'!$F$7:$FS$306,151,FALSE)),"",VLOOKUP($A273,'[2]1516 Exp_Rev Access'!$F$7:$FS$306,151,FALSE))</f>
        <v>0</v>
      </c>
      <c r="FP273" s="99">
        <f>IF(ISNA(VLOOKUP($A273,'[2]1516 Exp_Rev Access'!$F$7:$FS$306,152,FALSE)),"",VLOOKUP($A273,'[2]1516 Exp_Rev Access'!$F$7:$FS$306,152,FALSE))</f>
        <v>0</v>
      </c>
      <c r="FQ273" s="99">
        <f>IF(ISNA(VLOOKUP($A273,'[2]1516 Exp_Rev Access'!$F$7:$FS$306,153,FALSE)),"",VLOOKUP($A273,'[2]1516 Exp_Rev Access'!$F$7:$FS$306,153,FALSE))</f>
        <v>0</v>
      </c>
      <c r="FR273" s="101">
        <f t="shared" si="346"/>
        <v>82334.61</v>
      </c>
      <c r="FS273" s="72">
        <f t="shared" si="347"/>
        <v>2.6286970147904699E-2</v>
      </c>
      <c r="FT273" s="94">
        <f t="shared" si="348"/>
        <v>380.98472999861184</v>
      </c>
      <c r="FU273" s="99">
        <f>IF(ISNA(VLOOKUP($A273,'[2]1516 Exp_Rev Access'!$F$7:$GB$306,154,FALSE)),"",VLOOKUP($A273,'[2]1516 Exp_Rev Access'!$F$7:$GB$306,154,FALSE))</f>
        <v>0</v>
      </c>
      <c r="FV273" s="99">
        <f>IF(ISNA(VLOOKUP($A273,'[2]1516 Exp_Rev Access'!$F$7:$GB$306,155,FALSE)),"",VLOOKUP($A273,'[2]1516 Exp_Rev Access'!$F$7:$GB$306,155,FALSE))</f>
        <v>0</v>
      </c>
      <c r="FW273" s="99">
        <f>IF(ISNA(VLOOKUP($A273,'[2]1516 Exp_Rev Access'!$F$7:$GB$306,156,FALSE)),"",VLOOKUP($A273,'[2]1516 Exp_Rev Access'!$F$7:$GB$306,156,FALSE))</f>
        <v>0</v>
      </c>
      <c r="FX273" s="99">
        <f>IF(ISNA(VLOOKUP($A273,'[2]1516 Exp_Rev Access'!$F$7:$GB$306,157,FALSE)),"",VLOOKUP($A273,'[2]1516 Exp_Rev Access'!$F$7:$GB$306,157,FALSE))</f>
        <v>0</v>
      </c>
      <c r="FY273" s="99">
        <f>IF(ISNA(VLOOKUP($A273,'[2]1516 Exp_Rev Access'!$F$7:$GB$306,158,FALSE)),"",VLOOKUP($A273,'[2]1516 Exp_Rev Access'!$F$7:$GB$306,158,FALSE))</f>
        <v>0</v>
      </c>
      <c r="FZ273" s="99">
        <f>IF(ISNA(VLOOKUP($A273,'[2]1516 Exp_Rev Access'!$F$7:$GB$306,159,FALSE)),"",VLOOKUP($A273,'[2]1516 Exp_Rev Access'!$F$7:$GB$306,159,FALSE))</f>
        <v>0</v>
      </c>
      <c r="GA273" s="99">
        <f>IF(ISNA(VLOOKUP($A273,'[2]1516 Exp_Rev Access'!$F$7:$GB$306,160,FALSE)),"",VLOOKUP($A273,'[2]1516 Exp_Rev Access'!$F$7:$GB$306,160,FALSE))</f>
        <v>0</v>
      </c>
      <c r="GB273" s="99">
        <f>IF(ISNA(VLOOKUP($A273,'[2]1516 Exp_Rev Access'!$F$7:$GB$306,161,FALSE)),"",VLOOKUP($A273,'[2]1516 Exp_Rev Access'!$F$7:$GB$306,161,FALSE))</f>
        <v>0</v>
      </c>
      <c r="GC273" s="99">
        <f>IF(ISNA(VLOOKUP($A273,'[2]1516 Exp_Rev Access'!$F$7:$GB$306,162,FALSE)),"",VLOOKUP($A273,'[2]1516 Exp_Rev Access'!$F$7:$GB$306,162,FALSE))</f>
        <v>0</v>
      </c>
      <c r="GD273" s="99">
        <f>IF(ISNA(VLOOKUP($A273,'[2]1516 Exp_Rev Access'!$F$7:$GB$306,163,FALSE)),"",VLOOKUP($A273,'[2]1516 Exp_Rev Access'!$F$7:$GB$306,163,FALSE))</f>
        <v>0</v>
      </c>
      <c r="GE273" s="99">
        <f>IF(ISNA(VLOOKUP($A273,'[2]1516 Exp_Rev Access'!$F$7:$GB$306,164,FALSE)),"",VLOOKUP($A273,'[2]1516 Exp_Rev Access'!$F$7:$GB$306,164,FALSE))</f>
        <v>0</v>
      </c>
      <c r="GF273" s="99">
        <f>IF(ISNA(VLOOKUP($A273,'[2]1516 Exp_Rev Access'!$F$7:$GB$306,165,FALSE)),"",VLOOKUP($A273,'[2]1516 Exp_Rev Access'!$F$7:$GB$306,165,FALSE))</f>
        <v>0</v>
      </c>
      <c r="GG273" s="99">
        <f>IF(ISNA(VLOOKUP($A273,'[2]1516 Exp_Rev Access'!$F$7:$GB$306,166,FALSE)),"",VLOOKUP($A273,'[2]1516 Exp_Rev Access'!$F$7:$GB$306,166,FALSE))</f>
        <v>0</v>
      </c>
      <c r="GH273" s="99">
        <f>IF(ISNA(VLOOKUP($A273,'[2]1516 Exp_Rev Access'!$F$7:$GB$306,167,FALSE)),"",VLOOKUP($A273,'[2]1516 Exp_Rev Access'!$F$7:$GB$306,167,FALSE))</f>
        <v>0</v>
      </c>
      <c r="GI273" s="99">
        <f>IF(ISNA(VLOOKUP($A273,'[2]1516 Exp_Rev Access'!$F$7:$GB$306,168,FALSE)),"",VLOOKUP($A273,'[2]1516 Exp_Rev Access'!$F$7:$GB$306,168,FALSE))</f>
        <v>0</v>
      </c>
      <c r="GJ273" s="99">
        <f>IF(ISNA(VLOOKUP($A273,'[2]1516 Exp_Rev Access'!$F$7:$GB$306,169,FALSE)),"",VLOOKUP($A273,'[2]1516 Exp_Rev Access'!$F$7:$GB$306,169,FALSE))</f>
        <v>0</v>
      </c>
      <c r="GK273" s="99">
        <f>IF(ISNA(VLOOKUP($A273,'[2]1516 Exp_Rev Access'!$F$7:$GB$306,170,FALSE)),"",VLOOKUP($A273,'[2]1516 Exp_Rev Access'!$F$7:$GB$306,170,FALSE))</f>
        <v>8685.1299999999992</v>
      </c>
      <c r="GL273" s="99">
        <f>IF(ISNA(VLOOKUP($A273,'[2]1516 Exp_Rev Access'!$F$7:$GB$306,171,FALSE)),"",VLOOKUP($A273,'[2]1516 Exp_Rev Access'!$F$7:$GB$306,171,FALSE))</f>
        <v>0</v>
      </c>
      <c r="GM273" s="99">
        <f>IF(ISNA(VLOOKUP($A273,'[2]1516 Exp_Rev Access'!$F$7:$GB$306,172,FALSE)),"",VLOOKUP($A273,'[2]1516 Exp_Rev Access'!$F$7:$GB$306,172,FALSE))</f>
        <v>0</v>
      </c>
      <c r="GN273" s="99">
        <f>IF(ISNA(VLOOKUP($A273,'[2]1516 Exp_Rev Access'!$F$7:$GB$306,173,FALSE)),"",VLOOKUP($A273,'[2]1516 Exp_Rev Access'!$F$7:$GB$306,173,FALSE))</f>
        <v>0</v>
      </c>
      <c r="GO273" s="99">
        <f>IF(ISNA(VLOOKUP($A273,'[2]1516 Exp_Rev Access'!$F$7:$GB$306,174,FALSE)),"",VLOOKUP($A273,'[2]1516 Exp_Rev Access'!$F$7:$GB$306,174,FALSE))</f>
        <v>0</v>
      </c>
      <c r="GP273" s="99">
        <f>IF(ISNA(VLOOKUP($A273,'[2]1516 Exp_Rev Access'!$F$7:$GB$306,175,FALSE)),"",VLOOKUP($A273,'[2]1516 Exp_Rev Access'!$F$7:$GB$306,175,FALSE))</f>
        <v>0</v>
      </c>
      <c r="GQ273" s="99">
        <f>IF(ISNA(VLOOKUP($A273,'[2]1516 Exp_Rev Access'!$F$7:$GB$306,176,FALSE)),"",VLOOKUP($A273,'[2]1516 Exp_Rev Access'!$F$7:$GB$306,176,FALSE))</f>
        <v>0</v>
      </c>
      <c r="GR273" s="99">
        <f>IF(ISNA(VLOOKUP($A273,'[2]1516 Exp_Rev Access'!$F$7:$GB$306,177,FALSE)),"",VLOOKUP($A273,'[2]1516 Exp_Rev Access'!$F$7:$GB$306,177,FALSE))</f>
        <v>0</v>
      </c>
      <c r="GS273" s="99">
        <f>IF(ISNA(VLOOKUP($A273,'[2]1516 Exp_Rev Access'!$F$7:$GB$306,178,FALSE)),"",VLOOKUP($A273,'[2]1516 Exp_Rev Access'!$F$7:$GB$306,178,FALSE))</f>
        <v>0</v>
      </c>
      <c r="GT273" s="101">
        <f t="shared" si="349"/>
        <v>8685.1299999999992</v>
      </c>
      <c r="GU273" s="72">
        <f>GT273/D273</f>
        <v>2.7729013721042891E-3</v>
      </c>
      <c r="GV273" s="84">
        <f t="shared" si="351"/>
        <v>40.188468835315348</v>
      </c>
    </row>
    <row r="274" spans="1:204" customFormat="1" ht="12" customHeight="1" x14ac:dyDescent="0.2">
      <c r="A274" s="96" t="s">
        <v>644</v>
      </c>
      <c r="B274" s="69" t="s">
        <v>645</v>
      </c>
      <c r="C274" s="80">
        <f>IF(ISNA(VLOOKUP($A274,'[2]1516 enrollment_Rev_Exp by size'!$A$6:$G$320,3,FALSE)),"",VLOOKUP($A274,'[2]1516 enrollment_Rev_Exp by size'!$A$6:$G$320,3,FALSE))</f>
        <v>230.97000000000006</v>
      </c>
      <c r="D274" s="97">
        <v>3743826.64</v>
      </c>
      <c r="E274" s="80">
        <f t="shared" si="329"/>
        <v>3743826.6400000006</v>
      </c>
      <c r="F274" s="80">
        <f t="shared" si="330"/>
        <v>0</v>
      </c>
      <c r="G274" s="98">
        <f>IF(ISNA(VLOOKUP($A274,'[2]1516 Exp_Rev Access'!$F$7:$FS$306,2,FALSE)),"",VLOOKUP($A274,'[2]1516 Exp_Rev Access'!$F$7:$FS$306,2,FALSE))</f>
        <v>693141.93</v>
      </c>
      <c r="H274" s="98">
        <f>IF(ISNA(VLOOKUP($A274,'[2]1516 Exp_Rev Access'!$F$7:$FS$306,3,FALSE)),"",VLOOKUP($A274,'[2]1516 Exp_Rev Access'!$F$7:$FS$306,3,FALSE))</f>
        <v>0</v>
      </c>
      <c r="I274" s="98">
        <f>IF(ISNA(VLOOKUP($A274,'[2]1516 Exp_Rev Access'!$F$7:$FS$306,4,FALSE)),"",VLOOKUP($A274,'[2]1516 Exp_Rev Access'!$F$7:$FS$306,4,FALSE))</f>
        <v>0</v>
      </c>
      <c r="J274" s="98">
        <f>IF(ISNA(VLOOKUP($A274,'[2]1516 Exp_Rev Access'!$F$7:$FS$306,5,FALSE)),"",VLOOKUP($A274,'[2]1516 Exp_Rev Access'!$F$7:$FS$306,5,FALSE))</f>
        <v>0</v>
      </c>
      <c r="K274" s="98">
        <f>IF(ISNA(VLOOKUP($A274,'[2]1516 Exp_Rev Access'!$F$7:$FS$306,6,FALSE)),"",VLOOKUP($A274,'[2]1516 Exp_Rev Access'!$F$7:$FS$306,6,FALSE))</f>
        <v>0</v>
      </c>
      <c r="L274" s="98">
        <f>IF(ISNA(VLOOKUP($A274,'[2]1516 Exp_Rev Access'!$F$7:$FS$306,7,FALSE)),"",VLOOKUP($A274,'[2]1516 Exp_Rev Access'!$F$7:$FS$306,7,FALSE))</f>
        <v>0</v>
      </c>
      <c r="M274" s="90">
        <f t="shared" si="331"/>
        <v>693141.93</v>
      </c>
      <c r="N274" s="72">
        <f t="shared" si="352"/>
        <v>0.18514263523697774</v>
      </c>
      <c r="O274" s="73">
        <f t="shared" si="353"/>
        <v>3001.0041563839454</v>
      </c>
      <c r="P274" s="99">
        <f>IF(ISNA(VLOOKUP($A274,'[2]1516 Exp_Rev Access'!$F$7:$FS$306,8,FALSE)),"",VLOOKUP($A274,'[2]1516 Exp_Rev Access'!$F$7:$FS$306,8,FALSE))</f>
        <v>3445</v>
      </c>
      <c r="Q274" s="99">
        <f>IF(ISNA(VLOOKUP($A274,'[2]1516 Exp_Rev Access'!$F$7:$FS$306,9,FALSE)),"",VLOOKUP($A274,'[2]1516 Exp_Rev Access'!$F$7:$FS$306,9,FALSE))</f>
        <v>0</v>
      </c>
      <c r="R274" s="99">
        <f>IF(ISNA(VLOOKUP($A274,'[2]1516 Exp_Rev Access'!$F$7:$FS$306,10,FALSE)),"",VLOOKUP($A274,'[2]1516 Exp_Rev Access'!$F$7:$FS$306,10,FALSE))</f>
        <v>0</v>
      </c>
      <c r="S274" s="99">
        <f>IF(ISNA(VLOOKUP($A274,'[2]1516 Exp_Rev Access'!$F$7:$FS$306,11,FALSE)),"",VLOOKUP($A274,'[2]1516 Exp_Rev Access'!$F$7:$FS$306,11,FALSE))</f>
        <v>0</v>
      </c>
      <c r="T274" s="99">
        <f>IF(ISNA(VLOOKUP($A274,'[2]1516 Exp_Rev Access'!$F$7:$FS$306,12,FALSE)),"",VLOOKUP($A274,'[2]1516 Exp_Rev Access'!$F$7:$FS$306,12,FALSE))</f>
        <v>0</v>
      </c>
      <c r="U274" s="99">
        <f>IF(ISNA(VLOOKUP($A274,'[2]1516 Exp_Rev Access'!$F$7:$FS$306,13,FALSE)),"",VLOOKUP($A274,'[2]1516 Exp_Rev Access'!$F$7:$FS$306,13,FALSE))</f>
        <v>0</v>
      </c>
      <c r="V274" s="99">
        <f>IF(ISNA(VLOOKUP($A274,'[2]1516 Exp_Rev Access'!$F$7:$FS$306,14,FALSE)),"",VLOOKUP($A274,'[2]1516 Exp_Rev Access'!$F$7:$FS$306,14,FALSE))</f>
        <v>0</v>
      </c>
      <c r="W274" s="99">
        <f>IF(ISNA(VLOOKUP($A274,'[2]1516 Exp_Rev Access'!$F$7:$FS$306,15,FALSE)),"",VLOOKUP($A274,'[2]1516 Exp_Rev Access'!$F$7:$FS$306,15,FALSE))</f>
        <v>0</v>
      </c>
      <c r="X274" s="99">
        <f>IF(ISNA(VLOOKUP($A274,'[2]1516 Exp_Rev Access'!$F$7:$FS$306,16,FALSE)),"",VLOOKUP($A274,'[2]1516 Exp_Rev Access'!$F$7:$FS$306,16,FALSE))</f>
        <v>880.1</v>
      </c>
      <c r="Y274" s="99">
        <f>IF(ISNA(VLOOKUP($A274,'[2]1516 Exp_Rev Access'!$F$7:$FS$306,17,FALSE)),"",VLOOKUP($A274,'[2]1516 Exp_Rev Access'!$F$7:$FS$306,17,FALSE))</f>
        <v>0</v>
      </c>
      <c r="Z274" s="99">
        <f>IF(ISNA(VLOOKUP($A274,'[2]1516 Exp_Rev Access'!$F$7:$FS$306,18,FALSE)),"",VLOOKUP($A274,'[2]1516 Exp_Rev Access'!$F$7:$FS$306,18,FALSE))</f>
        <v>0</v>
      </c>
      <c r="AA274" s="99">
        <f>IF(ISNA(VLOOKUP($A274,'[2]1516 Exp_Rev Access'!$F$7:$FS$306,19,FALSE)),"",VLOOKUP($A274,'[2]1516 Exp_Rev Access'!$F$7:$FS$306,19,FALSE))</f>
        <v>0</v>
      </c>
      <c r="AB274" s="99">
        <f>IF(ISNA(VLOOKUP($A274,'[2]1516 Exp_Rev Access'!$F$7:$FS$306,20,FALSE)),"",VLOOKUP($A274,'[2]1516 Exp_Rev Access'!$F$7:$FS$306,20,FALSE))</f>
        <v>0</v>
      </c>
      <c r="AC274" s="99">
        <f>IF(ISNA(VLOOKUP($A274,'[2]1516 Exp_Rev Access'!$F$7:$FS$306,21,FALSE)),"",VLOOKUP($A274,'[2]1516 Exp_Rev Access'!$F$7:$FS$306,21,FALSE))</f>
        <v>31024.15</v>
      </c>
      <c r="AD274" s="99">
        <f>IF(ISNA(VLOOKUP($A274,'[2]1516 Exp_Rev Access'!$F$7:$FS$306,22,FALSE)),"",VLOOKUP($A274,'[2]1516 Exp_Rev Access'!$F$7:$FS$306,22,FALSE))</f>
        <v>1882.26</v>
      </c>
      <c r="AE274" s="99">
        <f>IF(ISNA(VLOOKUP($A274,'[2]1516 Exp_Rev Access'!$F$7:$FS$306,23,FALSE)),"",VLOOKUP($A274,'[2]1516 Exp_Rev Access'!$F$7:$FS$306,23,FALSE))</f>
        <v>0</v>
      </c>
      <c r="AF274" s="99">
        <f>IF(ISNA(VLOOKUP($A274,'[2]1516 Exp_Rev Access'!$F$7:$FS$306,24,FALSE)),"",VLOOKUP($A274,'[2]1516 Exp_Rev Access'!$F$7:$FS$306,24,FALSE))</f>
        <v>6258</v>
      </c>
      <c r="AG274" s="99">
        <f>IF(ISNA(VLOOKUP($A274,'[2]1516 Exp_Rev Access'!$F$7:$FS$306,25,FALSE)),"",VLOOKUP($A274,'[2]1516 Exp_Rev Access'!$F$7:$FS$306,25,FALSE))</f>
        <v>79.900000000000006</v>
      </c>
      <c r="AH274" s="98">
        <f>IF(ISNA(VLOOKUP($A274,'[2]1516 Exp_Rev Access'!$F$7:$FS$306,26,FALSE)),"",VLOOKUP($A274,'[2]1516 Exp_Rev Access'!$F$7:$FS$306,26,FALSE))</f>
        <v>2210</v>
      </c>
      <c r="AI274" s="98">
        <f>IF(ISNA(VLOOKUP($A274,'[2]1516 Exp_Rev Access'!$F$7:$FS$306,27,FALSE)),"",VLOOKUP($A274,'[2]1516 Exp_Rev Access'!$F$7:$FS$306,27,FALSE))</f>
        <v>1352.24</v>
      </c>
      <c r="AJ274" s="98">
        <f>IF(ISNA(VLOOKUP($A274,'[2]1516 Exp_Rev Access'!$F$7:$FS$306,28,FALSE)),"",VLOOKUP($A274,'[2]1516 Exp_Rev Access'!$F$7:$FS$306,28,FALSE))</f>
        <v>147.38</v>
      </c>
      <c r="AK274" s="98">
        <f>IF(ISNA(VLOOKUP($A274,'[2]1516 Exp_Rev Access'!$F$7:$FS$306,29,FALSE)),"",VLOOKUP($A274,'[2]1516 Exp_Rev Access'!$F$7:$FS$306,29,FALSE))</f>
        <v>23129.360000000001</v>
      </c>
      <c r="AL274" s="100">
        <f t="shared" si="334"/>
        <v>70408.39</v>
      </c>
      <c r="AM274" s="72">
        <f t="shared" si="335"/>
        <v>1.8806530528881541E-2</v>
      </c>
      <c r="AN274" s="94">
        <f t="shared" si="336"/>
        <v>304.837814434775</v>
      </c>
      <c r="AO274" s="99">
        <f>IF(ISNA(VLOOKUP($A274,'[2]1516 Exp_Rev Access'!$F$7:$GB$306,30,FALSE)),"",VLOOKUP($A274,'[2]1516 Exp_Rev Access'!$F$7:$FS$306,30,FALSE))</f>
        <v>2173304.36</v>
      </c>
      <c r="AP274" s="99">
        <f>IF(ISNA(VLOOKUP($A274,'[2]1516 Exp_Rev Access'!$F$7:$GB$306,31,FALSE)),"",VLOOKUP($A274,'[2]1516 Exp_Rev Access'!$F$7:$FS$306,31,FALSE))</f>
        <v>25632.93</v>
      </c>
      <c r="AQ274" s="99">
        <f>IF(ISNA(VLOOKUP($A274,'[2]1516 Exp_Rev Access'!$F$7:$GB$306,32,FALSE)),"",VLOOKUP($A274,'[2]1516 Exp_Rev Access'!$F$7:$FS$306,32,FALSE))</f>
        <v>75606.240000000005</v>
      </c>
      <c r="AR274" s="99">
        <f>IF(ISNA(VLOOKUP($A274,'[2]1516 Exp_Rev Access'!$F$7:$GB$306,33,FALSE)),"",VLOOKUP($A274,'[2]1516 Exp_Rev Access'!$F$7:$FS$306,33,FALSE))</f>
        <v>0</v>
      </c>
      <c r="AS274" s="99">
        <f>IF(ISNA(VLOOKUP($A274,'[2]1516 Exp_Rev Access'!$F$7:$GB$306,34,FALSE)),"",VLOOKUP($A274,'[2]1516 Exp_Rev Access'!$F$7:$FS$306,34,FALSE))</f>
        <v>0</v>
      </c>
      <c r="AT274" s="101">
        <f t="shared" si="337"/>
        <v>2274543.5300000003</v>
      </c>
      <c r="AU274" s="72">
        <f t="shared" si="338"/>
        <v>0.60754509989810856</v>
      </c>
      <c r="AV274" s="94">
        <f t="shared" si="339"/>
        <v>9847.787721349092</v>
      </c>
      <c r="AW274" s="99">
        <f>IF(ISNA(VLOOKUP($A274,'[2]1516 Exp_Rev Access'!$F$7:$GB$306,35,FALSE)),"",VLOOKUP($A274,'[2]1516 Exp_Rev Access'!$F$7:$GB$306,35,FALSE))</f>
        <v>0</v>
      </c>
      <c r="AX274" s="99">
        <f>IF(ISNA(VLOOKUP($A274,'[2]1516 Exp_Rev Access'!$F$7:$GB$306,36,FALSE)),"",VLOOKUP($A274,'[2]1516 Exp_Rev Access'!$F$7:$GB$306,36,FALSE))</f>
        <v>151071.28</v>
      </c>
      <c r="AY274" s="99">
        <f>IF(ISNA(VLOOKUP($A274,'[2]1516 Exp_Rev Access'!$F$7:$GB$306,37,FALSE)),"",VLOOKUP($A274,'[2]1516 Exp_Rev Access'!$F$7:$GB$306,37,FALSE))</f>
        <v>0.44</v>
      </c>
      <c r="AZ274" s="99">
        <f>IF(ISNA(VLOOKUP($A274,'[2]1516 Exp_Rev Access'!$F$7:$GB$306,38,FALSE)),"",VLOOKUP($A274,'[2]1516 Exp_Rev Access'!$F$7:$GB$306,38,FALSE))</f>
        <v>0</v>
      </c>
      <c r="BA274" s="99">
        <f>IF(ISNA(VLOOKUP($A274,'[2]1516 Exp_Rev Access'!$F$7:$GB$306,39,FALSE)),"",VLOOKUP($A274,'[2]1516 Exp_Rev Access'!$F$7:$GB$306,39,FALSE))</f>
        <v>0</v>
      </c>
      <c r="BB274" s="99">
        <f>IF(ISNA(VLOOKUP($A274,'[2]1516 Exp_Rev Access'!$F$7:$GB$306,40,FALSE)),"",VLOOKUP($A274,'[2]1516 Exp_Rev Access'!$F$7:$GB$306,40,FALSE))</f>
        <v>46227.75</v>
      </c>
      <c r="BC274" s="99">
        <f>IF(ISNA(VLOOKUP($A274,'[2]1516 Exp_Rev Access'!$F$7:$GB$306,41,FALSE)),"",VLOOKUP($A274,'[2]1516 Exp_Rev Access'!$F$7:$GB$306,41,FALSE))</f>
        <v>0</v>
      </c>
      <c r="BD274" s="99">
        <f>IF(ISNA(VLOOKUP($A274,'[2]1516 Exp_Rev Access'!$F$7:$GB$306,42,FALSE)),"",VLOOKUP($A274,'[2]1516 Exp_Rev Access'!$F$7:$GB$306,42,FALSE))</f>
        <v>6221.37</v>
      </c>
      <c r="BE274" s="99">
        <f>IF(ISNA(VLOOKUP($A274,'[2]1516 Exp_Rev Access'!$F$7:$GB$306,43,FALSE)),"",VLOOKUP($A274,'[2]1516 Exp_Rev Access'!$F$7:$GB$306,43,FALSE))</f>
        <v>0</v>
      </c>
      <c r="BF274" s="99">
        <f>IF(ISNA(VLOOKUP($A274,'[2]1516 Exp_Rev Access'!$F$7:$GB$306,44,FALSE)),"",VLOOKUP($A274,'[2]1516 Exp_Rev Access'!$F$7:$GB$306,44,FALSE))</f>
        <v>0</v>
      </c>
      <c r="BG274" s="99">
        <f>IF(ISNA(VLOOKUP($A274,'[2]1516 Exp_Rev Access'!$F$7:$GB$306,45,FALSE)),"",VLOOKUP($A274,'[2]1516 Exp_Rev Access'!$F$7:$GB$306,45,FALSE))</f>
        <v>2472.0500000000002</v>
      </c>
      <c r="BH274" s="99">
        <f>IF(ISNA(VLOOKUP($A274,'[2]1516 Exp_Rev Access'!$F$7:$GB$306,46,FALSE)),"",VLOOKUP($A274,'[2]1516 Exp_Rev Access'!$F$7:$GB$306,46,FALSE))</f>
        <v>0</v>
      </c>
      <c r="BI274" s="99">
        <f>IF(ISNA(VLOOKUP($A274,'[2]1516 Exp_Rev Access'!$F$7:$GB$306,47,FALSE)),"",VLOOKUP($A274,'[2]1516 Exp_Rev Access'!$F$7:$GB$306,47,FALSE))</f>
        <v>2164.42</v>
      </c>
      <c r="BJ274" s="99">
        <f>IF(ISNA(VLOOKUP($A274,'[2]1516 Exp_Rev Access'!$F$7:$GB$306,48,FALSE)),"",VLOOKUP($A274,'[2]1516 Exp_Rev Access'!$F$7:$GB$306,48,FALSE))</f>
        <v>263711.43</v>
      </c>
      <c r="BK274" s="99">
        <f>IF(ISNA(VLOOKUP($A274,'[2]1516 Exp_Rev Access'!$F$7:$GB$306,49,FALSE)),"",VLOOKUP($A274,'[2]1516 Exp_Rev Access'!$F$7:$GB$306,49,FALSE))</f>
        <v>0</v>
      </c>
      <c r="BL274" s="99">
        <f>IF(ISNA(VLOOKUP($A274,'[2]1516 Exp_Rev Access'!$F$7:$GB$306,50,FALSE)),"",VLOOKUP($A274,'[2]1516 Exp_Rev Access'!$F$7:$GB$306,50,FALSE))</f>
        <v>0</v>
      </c>
      <c r="BM274" s="99">
        <f>IF(ISNA(VLOOKUP($A274,'[2]1516 Exp_Rev Access'!$F$7:$GB$306,51,FALSE)),"",VLOOKUP($A274,'[2]1516 Exp_Rev Access'!$F$7:$GB$306,51,FALSE))</f>
        <v>0</v>
      </c>
      <c r="BN274" s="99">
        <f>IF(ISNA(VLOOKUP($A274,'[2]1516 Exp_Rev Access'!$F$7:$GB$306,52,FALSE)),"",VLOOKUP($A274,'[2]1516 Exp_Rev Access'!$F$7:$GB$306,52,FALSE))</f>
        <v>0</v>
      </c>
      <c r="BO274" s="99">
        <f>IF(ISNA(VLOOKUP($A274,'[2]1516 Exp_Rev Access'!$F$7:$GB$306,53,FALSE)),"",VLOOKUP($A274,'[2]1516 Exp_Rev Access'!$F$7:$GB$306,53,FALSE))</f>
        <v>0</v>
      </c>
      <c r="BP274" s="99">
        <f>IF(ISNA(VLOOKUP($A274,'[2]1516 Exp_Rev Access'!$F$7:$GB$306,54,FALSE)),"",VLOOKUP($A274,'[2]1516 Exp_Rev Access'!$F$7:$GB$306,54,FALSE))</f>
        <v>0</v>
      </c>
      <c r="BQ274" s="99">
        <f>IF(ISNA(VLOOKUP($A274,'[2]1516 Exp_Rev Access'!$F$7:$GB$306,55,FALSE)),"",VLOOKUP($A274,'[2]1516 Exp_Rev Access'!$F$7:$GB$306,55,FALSE))</f>
        <v>0</v>
      </c>
      <c r="BR274" s="99">
        <f>IF(ISNA(VLOOKUP($A274,'[2]1516 Exp_Rev Access'!$F$7:$GB$306,56,FALSE)),"",VLOOKUP($A274,'[2]1516 Exp_Rev Access'!$F$7:$GB$306,56,FALSE))</f>
        <v>0</v>
      </c>
      <c r="BS274" s="99">
        <f>IF(ISNA(VLOOKUP($A274,'[2]1516 Exp_Rev Access'!$F$7:$GB$306,57,FALSE)),"",VLOOKUP($A274,'[2]1516 Exp_Rev Access'!$F$7:$GB$306,57,FALSE))</f>
        <v>0</v>
      </c>
      <c r="BT274" s="99">
        <f>IF(ISNA(VLOOKUP($A274,'[2]1516 Exp_Rev Access'!$F$7:$GB$306,58,FALSE)),"",VLOOKUP($A274,'[2]1516 Exp_Rev Access'!$F$7:$GB$306,58,FALSE))</f>
        <v>0</v>
      </c>
      <c r="BU274" s="102">
        <f t="shared" si="340"/>
        <v>471868.74</v>
      </c>
      <c r="BV274" s="72">
        <f t="shared" si="341"/>
        <v>0.12603915335139557</v>
      </c>
      <c r="BW274" s="94">
        <f t="shared" si="342"/>
        <v>2042.9871411871666</v>
      </c>
      <c r="BX274" s="99">
        <f>IF(ISNA(VLOOKUP($A274,'[2]1516 Exp_Rev Access'!$F$7:$GB$306,59,FALSE)),"",VLOOKUP($A274,'[2]1516 Exp_Rev Access'!$F$7:$GB$306,59,FALSE))</f>
        <v>0</v>
      </c>
      <c r="BY274" s="99">
        <f>IF(ISNA(VLOOKUP($A274,'[2]1516 Exp_Rev Access'!$F$7:$GB$306,60,FALSE)),"",VLOOKUP($A274,'[2]1516 Exp_Rev Access'!$F$7:$GB$306,60,FALSE))</f>
        <v>0</v>
      </c>
      <c r="BZ274" s="99">
        <f>IF(ISNA(VLOOKUP($A274,'[2]1516 Exp_Rev Access'!$F$7:$GB$306,61,FALSE)),"",VLOOKUP($A274,'[2]1516 Exp_Rev Access'!$F$7:$GB$306,61,FALSE))</f>
        <v>0</v>
      </c>
      <c r="CA274" s="99">
        <f>IF(ISNA(VLOOKUP($A274,'[2]1516 Exp_Rev Access'!$F$7:$GB$306,62,FALSE)),"",VLOOKUP($A274,'[2]1516 Exp_Rev Access'!$F$7:$GB$306,62,FALSE))</f>
        <v>0</v>
      </c>
      <c r="CB274" s="99">
        <f>IF(ISNA(VLOOKUP($A274,'[2]1516 Exp_Rev Access'!$F$7:$GB$306,63,FALSE)),"",VLOOKUP($A274,'[2]1516 Exp_Rev Access'!$F$7:$GB$306,63,FALSE))</f>
        <v>0</v>
      </c>
      <c r="CC274" s="99">
        <f>IF(ISNA(VLOOKUP($A274,'[2]1516 Exp_Rev Access'!$F$7:$GB$306,64,FALSE)),"",VLOOKUP($A274,'[2]1516 Exp_Rev Access'!$F$7:$GB$306,64,FALSE))</f>
        <v>0</v>
      </c>
      <c r="CD274" s="101">
        <f t="shared" si="343"/>
        <v>0</v>
      </c>
      <c r="CE274" s="72"/>
      <c r="CF274" s="103"/>
      <c r="CG274" s="99">
        <f>IF(ISNA(VLOOKUP($A274,'[2]1516 Exp_Rev Access'!$F$7:$GB$306,65,FALSE)),"",VLOOKUP($A274,'[2]1516 Exp_Rev Access'!$F$7:$GB$306,65,FALSE))</f>
        <v>0</v>
      </c>
      <c r="CH274" s="99">
        <f>IF(ISNA(VLOOKUP($A274,'[2]1516 Exp_Rev Access'!$F$7:$GB$306,66,FALSE)),"",VLOOKUP($A274,'[2]1516 Exp_Rev Access'!$F$7:$GB$306,66,FALSE))</f>
        <v>0</v>
      </c>
      <c r="CI274" s="99">
        <f>IF(ISNA(VLOOKUP($A274,'[2]1516 Exp_Rev Access'!$F$7:$GB$306,67,FALSE)),"",VLOOKUP($A274,'[2]1516 Exp_Rev Access'!$F$7:$GB$306,67,FALSE))</f>
        <v>0</v>
      </c>
      <c r="CJ274" s="99">
        <f>IF(ISNA(VLOOKUP($A274,'[2]1516 Exp_Rev Access'!$F$7:$GB$306,68,FALSE)),"",VLOOKUP($A274,'[2]1516 Exp_Rev Access'!$F$7:$GB$306,68,FALSE))</f>
        <v>0</v>
      </c>
      <c r="CK274" s="99">
        <f>IF(ISNA(VLOOKUP($A274,'[2]1516 Exp_Rev Access'!$F$7:$GB$306,69,FALSE)),"",VLOOKUP($A274,'[2]1516 Exp_Rev Access'!$F$7:$GB$306,69,FALSE))</f>
        <v>0</v>
      </c>
      <c r="CL274" s="99">
        <f>IF(ISNA(VLOOKUP($A274,'[2]1516 Exp_Rev Access'!$F$7:$GB$306,70,FALSE)),"",VLOOKUP($A274,'[2]1516 Exp_Rev Access'!$F$7:$GB$306,70,FALSE))</f>
        <v>0</v>
      </c>
      <c r="CM274" s="99">
        <f>IF(ISNA(VLOOKUP($A274,'[2]1516 Exp_Rev Access'!$F$7:$GB$306,71,FALSE)),"",VLOOKUP($A274,'[2]1516 Exp_Rev Access'!$F$7:$GB$306,71,FALSE))</f>
        <v>0</v>
      </c>
      <c r="CN274" s="99">
        <f>IF(ISNA(VLOOKUP($A274,'[2]1516 Exp_Rev Access'!$F$7:$GB$306,72,FALSE)),"",VLOOKUP($A274,'[2]1516 Exp_Rev Access'!$F$7:$GB$306,72,FALSE))</f>
        <v>0</v>
      </c>
      <c r="CO274" s="99">
        <f>IF(ISNA(VLOOKUP($A274,'[2]1516 Exp_Rev Access'!$F$7:$GB$306,73,FALSE)),"",VLOOKUP($A274,'[2]1516 Exp_Rev Access'!$F$7:$GB$306,73,FALSE))</f>
        <v>0</v>
      </c>
      <c r="CP274" s="99">
        <f>IF(ISNA(VLOOKUP($A274,'[2]1516 Exp_Rev Access'!$F$7:$GB$306,74,FALSE)),"",VLOOKUP($A274,'[2]1516 Exp_Rev Access'!$F$7:$GB$306,74,FALSE))</f>
        <v>47561</v>
      </c>
      <c r="CQ274" s="99">
        <f>IF(ISNA(VLOOKUP($A274,'[2]1516 Exp_Rev Access'!$F$7:$GB$306,75,FALSE)),"",VLOOKUP($A274,'[2]1516 Exp_Rev Access'!$F$7:$GB$306,75,FALSE))</f>
        <v>0</v>
      </c>
      <c r="CR274" s="99">
        <f>IF(ISNA(VLOOKUP($A274,'[2]1516 Exp_Rev Access'!$F$7:$GB$306,76,FALSE)),"",VLOOKUP($A274,'[2]1516 Exp_Rev Access'!$F$7:$GB$306,76,FALSE))</f>
        <v>0</v>
      </c>
      <c r="CS274" s="99">
        <f>IF(ISNA(VLOOKUP($A274,'[2]1516 Exp_Rev Access'!$F$7:$GB$306,77,FALSE)),"",VLOOKUP($A274,'[2]1516 Exp_Rev Access'!$F$7:$GB$306,77,FALSE))</f>
        <v>0</v>
      </c>
      <c r="CT274" s="99">
        <f>IF(ISNA(VLOOKUP($A274,'[2]1516 Exp_Rev Access'!$F$7:$GB$306,78,FALSE)),"",VLOOKUP($A274,'[2]1516 Exp_Rev Access'!$F$7:$GB$306,78,FALSE))</f>
        <v>57357.34</v>
      </c>
      <c r="CU274" s="99">
        <f>IF(ISNA(VLOOKUP($A274,'[2]1516 Exp_Rev Access'!$F$7:$GB$306,79,FALSE)),"",VLOOKUP($A274,'[2]1516 Exp_Rev Access'!$F$7:$GB$306,79,FALSE))</f>
        <v>18918</v>
      </c>
      <c r="CV274" s="99">
        <f>IF(ISNA(VLOOKUP($A274,'[2]1516 Exp_Rev Access'!$F$7:$GB$306,80,FALSE)),"",VLOOKUP($A274,'[2]1516 Exp_Rev Access'!$F$7:$GB$306,80,FALSE))</f>
        <v>0</v>
      </c>
      <c r="CW274" s="99">
        <f>IF(ISNA(VLOOKUP($A274,'[2]1516 Exp_Rev Access'!$F$7:$GB$306,81,FALSE)),"",VLOOKUP($A274,'[2]1516 Exp_Rev Access'!$F$7:$GB$306,81,FALSE))</f>
        <v>0</v>
      </c>
      <c r="CX274" s="99">
        <f>IF(ISNA(VLOOKUP($A274,'[2]1516 Exp_Rev Access'!$F$7:$GB$306,82,FALSE)),"",VLOOKUP($A274,'[2]1516 Exp_Rev Access'!$F$7:$GB$306,82,FALSE))</f>
        <v>0</v>
      </c>
      <c r="CY274" s="99">
        <f>IF(ISNA(VLOOKUP($A274,'[2]1516 Exp_Rev Access'!$F$7:$GB$306,83,FALSE)),"",VLOOKUP($A274,'[2]1516 Exp_Rev Access'!$F$7:$GB$306,83,FALSE))</f>
        <v>0</v>
      </c>
      <c r="CZ274" s="99">
        <f>IF(ISNA(VLOOKUP($A274,'[2]1516 Exp_Rev Access'!$F$7:$GB$306,84,FALSE)),"",VLOOKUP($A274,'[2]1516 Exp_Rev Access'!$F$7:$GB$306,84,FALSE))</f>
        <v>0</v>
      </c>
      <c r="DA274" s="99">
        <f>IF(ISNA(VLOOKUP($A274,'[2]1516 Exp_Rev Access'!$F$7:$GB$306,85,FALSE)),"",VLOOKUP($A274,'[2]1516 Exp_Rev Access'!$F$7:$GB$306,85,FALSE))</f>
        <v>0</v>
      </c>
      <c r="DB274" s="99">
        <f>IF(ISNA(VLOOKUP($A274,'[2]1516 Exp_Rev Access'!$F$7:$GB$306,86,FALSE)),"",VLOOKUP($A274,'[2]1516 Exp_Rev Access'!$F$7:$GB$306,86,FALSE))</f>
        <v>0</v>
      </c>
      <c r="DC274" s="99">
        <f>IF(ISNA(VLOOKUP($A274,'[2]1516 Exp_Rev Access'!$F$7:$GB$306,87,FALSE)),"",VLOOKUP($A274,'[2]1516 Exp_Rev Access'!$F$7:$GB$306,87,FALSE))</f>
        <v>0</v>
      </c>
      <c r="DD274" s="99">
        <f>IF(ISNA(VLOOKUP($A274,'[2]1516 Exp_Rev Access'!$F$7:$GB$306,88,FALSE)),"",VLOOKUP($A274,'[2]1516 Exp_Rev Access'!$F$7:$GB$306,88,FALSE))</f>
        <v>0</v>
      </c>
      <c r="DE274" s="99">
        <f>IF(ISNA(VLOOKUP($A274,'[2]1516 Exp_Rev Access'!$F$7:$GB$306,89,FALSE)),"",VLOOKUP($A274,'[2]1516 Exp_Rev Access'!$F$7:$GB$306,89,FALSE))</f>
        <v>0</v>
      </c>
      <c r="DF274" s="99">
        <f>IF(ISNA(VLOOKUP($A274,'[2]1516 Exp_Rev Access'!$F$7:$GB$306,90,FALSE)),"",VLOOKUP($A274,'[2]1516 Exp_Rev Access'!$F$7:$GB$306,90,FALSE))</f>
        <v>0</v>
      </c>
      <c r="DG274" s="99">
        <f>IF(ISNA(VLOOKUP($A274,'[2]1516 Exp_Rev Access'!$F$7:$GB$306,91,FALSE)),"",VLOOKUP($A274,'[2]1516 Exp_Rev Access'!$F$7:$GB$306,91,FALSE))</f>
        <v>5294.76</v>
      </c>
      <c r="DH274" s="99">
        <f>IF(ISNA(VLOOKUP($A274,'[2]1516 Exp_Rev Access'!$F$7:$GB$306,92,FALSE)),"",VLOOKUP($A274,'[2]1516 Exp_Rev Access'!$F$7:$GB$306,92,FALSE))</f>
        <v>58911.040000000001</v>
      </c>
      <c r="DI274" s="99">
        <f>IF(ISNA(VLOOKUP($A274,'[2]1516 Exp_Rev Access'!$F$7:$GB$306,93,FALSE)),"",VLOOKUP($A274,'[2]1516 Exp_Rev Access'!$F$7:$GB$306,93,FALSE))</f>
        <v>0</v>
      </c>
      <c r="DJ274" s="99">
        <f>IF(ISNA(VLOOKUP($A274,'[2]1516 Exp_Rev Access'!$F$7:$GB$306,94,FALSE)),"",VLOOKUP($A274,'[2]1516 Exp_Rev Access'!$F$7:$GB$306,94,FALSE))</f>
        <v>0</v>
      </c>
      <c r="DK274" s="99">
        <f>IF(ISNA(VLOOKUP($A274,'[2]1516 Exp_Rev Access'!$F$7:$GB$306,95,FALSE)),"",VLOOKUP($A274,'[2]1516 Exp_Rev Access'!$F$7:$GB$306,95,FALSE))</f>
        <v>0</v>
      </c>
      <c r="DL274" s="99">
        <f>IF(ISNA(VLOOKUP($A274,'[2]1516 Exp_Rev Access'!$F$7:$GB$306,96,FALSE)),"",VLOOKUP($A274,'[2]1516 Exp_Rev Access'!$F$7:$GB$306,96,FALSE))</f>
        <v>0</v>
      </c>
      <c r="DM274" s="99">
        <f>IF(ISNA(VLOOKUP($A274,'[2]1516 Exp_Rev Access'!$F$7:$GB$306,97,FALSE)),"",VLOOKUP($A274,'[2]1516 Exp_Rev Access'!$F$7:$GB$306,97,FALSE))</f>
        <v>0</v>
      </c>
      <c r="DN274" s="99">
        <f>IF(ISNA(VLOOKUP($A274,'[2]1516 Exp_Rev Access'!$F$7:$GB$306,98,FALSE)),"",VLOOKUP($A274,'[2]1516 Exp_Rev Access'!$F$7:$GB$306,98,FALSE))</f>
        <v>0</v>
      </c>
      <c r="DO274" s="99">
        <f>IF(ISNA(VLOOKUP($A274,'[2]1516 Exp_Rev Access'!$F$7:$GB$306,99,FALSE)),"",VLOOKUP($A274,'[2]1516 Exp_Rev Access'!$F$7:$GB$306,99,FALSE))</f>
        <v>0</v>
      </c>
      <c r="DP274" s="99">
        <f>IF(ISNA(VLOOKUP($A274,'[2]1516 Exp_Rev Access'!$F$7:$GB$306,100,FALSE)),"",VLOOKUP($A274,'[2]1516 Exp_Rev Access'!$F$7:$GB$306,100,FALSE))</f>
        <v>0</v>
      </c>
      <c r="DQ274" s="99">
        <f>IF(ISNA(VLOOKUP($A274,'[2]1516 Exp_Rev Access'!$F$7:$GB$306,101,FALSE)),"",VLOOKUP($A274,'[2]1516 Exp_Rev Access'!$F$7:$GB$306,101,FALSE))</f>
        <v>0</v>
      </c>
      <c r="DR274" s="99">
        <f>IF(ISNA(VLOOKUP($A274,'[2]1516 Exp_Rev Access'!$F$7:$GB$306,102,FALSE)),"",VLOOKUP($A274,'[2]1516 Exp_Rev Access'!$F$7:$GB$306,102,FALSE))</f>
        <v>0</v>
      </c>
      <c r="DS274" s="99">
        <f>IF(ISNA(VLOOKUP($A274,'[2]1516 Exp_Rev Access'!$F$7:$GB$306,103,FALSE)),"",VLOOKUP($A274,'[2]1516 Exp_Rev Access'!$F$7:$GB$306,103,FALSE))</f>
        <v>0</v>
      </c>
      <c r="DT274" s="99">
        <f>IF(ISNA(VLOOKUP($A274,'[2]1516 Exp_Rev Access'!$F$7:$GB$306,104,FALSE)),"",VLOOKUP($A274,'[2]1516 Exp_Rev Access'!$F$7:$GB$306,104,FALSE))</f>
        <v>0</v>
      </c>
      <c r="DU274" s="99">
        <f>IF(ISNA(VLOOKUP($A274,'[2]1516 Exp_Rev Access'!$F$7:$GB$306,105,FALSE)),"",VLOOKUP($A274,'[2]1516 Exp_Rev Access'!$F$7:$GB$306,105,FALSE))</f>
        <v>0</v>
      </c>
      <c r="DV274" s="99">
        <f>IF(ISNA(VLOOKUP($A274,'[2]1516 Exp_Rev Access'!$F$7:$GB$306,106,FALSE)),"",VLOOKUP($A274,'[2]1516 Exp_Rev Access'!$F$7:$GB$306,106,FALSE))</f>
        <v>0</v>
      </c>
      <c r="DW274" s="99">
        <f>IF(ISNA(VLOOKUP($A274,'[2]1516 Exp_Rev Access'!$F$7:$GB$306,107,FALSE)),"",VLOOKUP($A274,'[2]1516 Exp_Rev Access'!$F$7:$GB$306,107,FALSE))</f>
        <v>0</v>
      </c>
      <c r="DX274" s="99">
        <f>IF(ISNA(VLOOKUP($A274,'[2]1516 Exp_Rev Access'!$F$7:$GB$306,108,FALSE)),"",VLOOKUP($A274,'[2]1516 Exp_Rev Access'!$F$7:$GB$306,108,FALSE))</f>
        <v>8479</v>
      </c>
      <c r="DY274" s="99">
        <f>IF(ISNA(VLOOKUP($A274,'[2]1516 Exp_Rev Access'!$F$7:$GB$306,109,FALSE)),"",VLOOKUP($A274,'[2]1516 Exp_Rev Access'!$F$7:$GB$306,109,FALSE))</f>
        <v>0</v>
      </c>
      <c r="DZ274" s="99">
        <f>IF(ISNA(VLOOKUP($A274,'[2]1516 Exp_Rev Access'!$F$7:$GB$306,110,FALSE)),"",VLOOKUP($A274,'[2]1516 Exp_Rev Access'!$F$7:$GB$306,110,FALSE))</f>
        <v>0</v>
      </c>
      <c r="EA274" s="99">
        <f>IF(ISNA(VLOOKUP($A274,'[2]1516 Exp_Rev Access'!$F$7:$GB$306,111,FALSE)),"",VLOOKUP($A274,'[2]1516 Exp_Rev Access'!$F$7:$GB$306,111,FALSE))</f>
        <v>0</v>
      </c>
      <c r="EB274" s="99">
        <f>IF(ISNA(VLOOKUP($A274,'[2]1516 Exp_Rev Access'!$F$7:$GB$306,112,FALSE)),"",VLOOKUP($A274,'[2]1516 Exp_Rev Access'!$F$7:$GB$306,112,FALSE))</f>
        <v>0</v>
      </c>
      <c r="EC274" s="99">
        <f>IF(ISNA(VLOOKUP($A274,'[2]1516 Exp_Rev Access'!$F$7:$GB$306,113,FALSE)),"",VLOOKUP($A274,'[2]1516 Exp_Rev Access'!$F$7:$GB$306,113,FALSE))</f>
        <v>0</v>
      </c>
      <c r="ED274" s="99">
        <f>IF(ISNA(VLOOKUP($A274,'[2]1516 Exp_Rev Access'!$F$7:$GB$306,114,FALSE)),"",VLOOKUP($A274,'[2]1516 Exp_Rev Access'!$F$7:$GB$306,114,FALSE))</f>
        <v>0</v>
      </c>
      <c r="EE274" s="99">
        <f>IF(ISNA(VLOOKUP($A274,'[2]1516 Exp_Rev Access'!$F$7:$GB$306,115,FALSE)),"",VLOOKUP($A274,'[2]1516 Exp_Rev Access'!$F$7:$GB$306,115,FALSE))</f>
        <v>0</v>
      </c>
      <c r="EF274" s="99">
        <f>IF(ISNA(VLOOKUP($A274,'[2]1516 Exp_Rev Access'!$F$7:$GB$306,116,FALSE)),"",VLOOKUP($A274,'[2]1516 Exp_Rev Access'!$F$7:$GB$306,116,FALSE))</f>
        <v>0</v>
      </c>
      <c r="EG274" s="99">
        <f>IF(ISNA(VLOOKUP($A274,'[2]1516 Exp_Rev Access'!$F$7:$GB$306,117,FALSE)),"",VLOOKUP($A274,'[2]1516 Exp_Rev Access'!$F$7:$GB$306,117,FALSE))</f>
        <v>0</v>
      </c>
      <c r="EH274" s="99">
        <f>IF(ISNA(VLOOKUP($A274,'[2]1516 Exp_Rev Access'!$F$7:$GB$306,118,FALSE)),"",VLOOKUP($A274,'[2]1516 Exp_Rev Access'!$F$7:$GB$306,118,FALSE))</f>
        <v>0</v>
      </c>
      <c r="EI274" s="99">
        <f>IF(ISNA(VLOOKUP($A274,'[2]1516 Exp_Rev Access'!$F$7:$GB$306,119,FALSE)),"",VLOOKUP($A274,'[2]1516 Exp_Rev Access'!$F$7:$GB$306,119,FALSE))</f>
        <v>0</v>
      </c>
      <c r="EJ274" s="99">
        <f>IF(ISNA(VLOOKUP($A274,'[2]1516 Exp_Rev Access'!$F$7:$GB$306,120,FALSE)),"",VLOOKUP($A274,'[2]1516 Exp_Rev Access'!$F$7:$GB$306,120,FALSE))</f>
        <v>0</v>
      </c>
      <c r="EK274" s="99">
        <f>IF(ISNA(VLOOKUP($A274,'[2]1516 Exp_Rev Access'!$F$7:$GB$306,121,FALSE)),"",VLOOKUP($A274,'[2]1516 Exp_Rev Access'!$F$7:$GB$306,121,FALSE))</f>
        <v>0</v>
      </c>
      <c r="EL274" s="99">
        <f>IF(ISNA(VLOOKUP($A274,'[2]1516 Exp_Rev Access'!$F$7:$GB$306,122,FALSE)),"",VLOOKUP($A274,'[2]1516 Exp_Rev Access'!$F$7:$GB$306,122,FALSE))</f>
        <v>0</v>
      </c>
      <c r="EM274" s="99">
        <f>IF(ISNA(VLOOKUP($A274,'[2]1516 Exp_Rev Access'!$F$7:$GB$306,123,FALSE)),"",VLOOKUP($A274,'[2]1516 Exp_Rev Access'!$F$7:$GB$306,123,FALSE))</f>
        <v>0</v>
      </c>
      <c r="EN274" s="99">
        <f>IF(ISNA(VLOOKUP($A274,'[2]1516 Exp_Rev Access'!$F$7:$GB$306,124,FALSE)),"",VLOOKUP($A274,'[2]1516 Exp_Rev Access'!$F$7:$GB$306,124,FALSE))</f>
        <v>0</v>
      </c>
      <c r="EO274" s="99">
        <f>IF(ISNA(VLOOKUP($A274,'[2]1516 Exp_Rev Access'!$F$7:$GB$306,125,FALSE)),"",VLOOKUP($A274,'[2]1516 Exp_Rev Access'!$F$7:$GB$306,125,FALSE))</f>
        <v>0</v>
      </c>
      <c r="EP274" s="99">
        <f>IF(ISNA(VLOOKUP($A274,'[2]1516 Exp_Rev Access'!$F$7:$GB$306,126,FALSE)),"",VLOOKUP($A274,'[2]1516 Exp_Rev Access'!$F$7:$GB$306,126,FALSE))</f>
        <v>0</v>
      </c>
      <c r="EQ274" s="99">
        <f>IF(ISNA(VLOOKUP($A274,'[2]1516 Exp_Rev Access'!$F$7:$GB$306,127,FALSE)),"",VLOOKUP($A274,'[2]1516 Exp_Rev Access'!$F$7:$GB$306,127,FALSE))</f>
        <v>0</v>
      </c>
      <c r="ER274" s="99">
        <f>IF(ISNA(VLOOKUP($A274,'[2]1516 Exp_Rev Access'!$F$7:$GB$306,128,FALSE)),"",VLOOKUP($A274,'[2]1516 Exp_Rev Access'!$F$7:$GB$306,128,FALSE))</f>
        <v>0</v>
      </c>
      <c r="ES274" s="99">
        <f>IF(ISNA(VLOOKUP($A274,'[2]1516 Exp_Rev Access'!$F$7:$GB$306,129,FALSE)),"",VLOOKUP($A274,'[2]1516 Exp_Rev Access'!$F$7:$GB$306,129,FALSE))</f>
        <v>0</v>
      </c>
      <c r="ET274" s="99">
        <f>IF(ISNA(VLOOKUP($A274,'[2]1516 Exp_Rev Access'!$F$7:$GB$306,130,FALSE)),"",VLOOKUP($A274,'[2]1516 Exp_Rev Access'!$F$7:$GB$306,130,FALSE))</f>
        <v>0</v>
      </c>
      <c r="EU274" s="99">
        <f>IF(ISNA(VLOOKUP($A274,'[2]1516 Exp_Rev Access'!$F$7:$GB$306,131,FALSE)),"",VLOOKUP($A274,'[2]1516 Exp_Rev Access'!$F$7:$GB$306,131,FALSE))</f>
        <v>0</v>
      </c>
      <c r="EV274" s="99">
        <f>IF(ISNA(VLOOKUP($A274,'[2]1516 Exp_Rev Access'!$F$7:$GB$306,132,FALSE)),"",VLOOKUP($A274,'[2]1516 Exp_Rev Access'!$F$7:$GB$306,132,FALSE))</f>
        <v>0</v>
      </c>
      <c r="EW274" s="99">
        <f>IF(ISNA(VLOOKUP($A274,'[2]1516 Exp_Rev Access'!$F$7:$GB$306,133,FALSE)),"",VLOOKUP($A274,'[2]1516 Exp_Rev Access'!$F$7:$GB$306,133,FALSE))</f>
        <v>0</v>
      </c>
      <c r="EX274" s="99">
        <f>IF(ISNA(VLOOKUP($A274,'[2]1516 Exp_Rev Access'!$F$7:$GB$306,134,FALSE)),"",VLOOKUP($A274,'[2]1516 Exp_Rev Access'!$F$7:$GB$306,134,FALSE))</f>
        <v>0</v>
      </c>
      <c r="EY274" s="99">
        <f>IF(ISNA(VLOOKUP($A274,'[2]1516 Exp_Rev Access'!$F$7:$GB$306,135,FALSE)),"",VLOOKUP($A274,'[2]1516 Exp_Rev Access'!$F$7:$GB$306,135,FALSE))</f>
        <v>0</v>
      </c>
      <c r="EZ274" s="99">
        <f>IF(ISNA(VLOOKUP($A274,'[2]1516 Exp_Rev Access'!$F$7:$GB$306,136,FALSE)),"",VLOOKUP($A274,'[2]1516 Exp_Rev Access'!$F$7:$GB$306,136,FALSE))</f>
        <v>0</v>
      </c>
      <c r="FA274" s="99">
        <f>IF(ISNA(VLOOKUP($A274,'[2]1516 Exp_Rev Access'!$F$7:$GB$306,137,FALSE)),"",VLOOKUP($A274,'[2]1516 Exp_Rev Access'!$F$7:$GB$306,137,FALSE))</f>
        <v>0</v>
      </c>
      <c r="FB274" s="99">
        <f>IF(ISNA(VLOOKUP($A274,'[2]1516 Exp_Rev Access'!$F$7:$GB$306,138,FALSE)),"",VLOOKUP($A274,'[2]1516 Exp_Rev Access'!$F$7:$GB$306,138,FALSE))</f>
        <v>30074.84</v>
      </c>
      <c r="FC274" s="99">
        <f>IF(ISNA(VLOOKUP($A274,'[2]1516 Exp_Rev Access'!$F$7:$GB$306,139,FALSE)),"",VLOOKUP($A274,'[2]1516 Exp_Rev Access'!$F$7:$GB$306,139,FALSE))</f>
        <v>0</v>
      </c>
      <c r="FD274" s="99">
        <f>IF(ISNA(VLOOKUP($A274,'[2]1516 Exp_Rev Access'!$F$7:$FS$306,140,FALSE)),"",VLOOKUP($A274,'[2]1516 Exp_Rev Access'!$F$7:$FS$306,140,FALSE))</f>
        <v>0</v>
      </c>
      <c r="FE274" s="99">
        <f>IF(ISNA(VLOOKUP($A274,'[2]1516 Exp_Rev Access'!$F$7:$FS$306,141,FALSE)),"",VLOOKUP($A274,'[2]1516 Exp_Rev Access'!$F$7:$FS$306,141,FALSE))</f>
        <v>0</v>
      </c>
      <c r="FF274" s="99">
        <f>IF(ISNA(VLOOKUP($A274,'[2]1516 Exp_Rev Access'!$F$7:$FS$306,142,FALSE)),"",VLOOKUP($A274,'[2]1516 Exp_Rev Access'!$F$7:$FS$306,142,FALSE))</f>
        <v>0</v>
      </c>
      <c r="FG274" s="99">
        <f>IF(ISNA(VLOOKUP($A274,'[2]1516 Exp_Rev Access'!$F$7:$FS$306,143,FALSE)),"",VLOOKUP($A274,'[2]1516 Exp_Rev Access'!$F$7:$FS$306,143,FALSE))</f>
        <v>0</v>
      </c>
      <c r="FH274" s="99">
        <f>IF(ISNA(VLOOKUP($A274,'[2]1516 Exp_Rev Access'!$F$7:$FS$306,144,FALSE)),"",VLOOKUP($A274,'[2]1516 Exp_Rev Access'!$F$7:$FS$306,144,FALSE))</f>
        <v>0</v>
      </c>
      <c r="FI274" s="99">
        <f>IF(ISNA(VLOOKUP($A274,'[2]1516 Exp_Rev Access'!$F$7:$FS$306,145,FALSE)),"",VLOOKUP($A274,'[2]1516 Exp_Rev Access'!$F$7:$FS$306,145,FALSE))</f>
        <v>0</v>
      </c>
      <c r="FJ274" s="99">
        <f>IF(ISNA(VLOOKUP($A274,'[2]1516 Exp_Rev Access'!$F$7:$FS$306,146,FALSE)),"",VLOOKUP($A274,'[2]1516 Exp_Rev Access'!$F$7:$FS$306,146,FALSE))</f>
        <v>0</v>
      </c>
      <c r="FK274" s="99">
        <f>IF(ISNA(VLOOKUP($A274,'[2]1516 Exp_Rev Access'!$F$7:$FS$306,147,FALSE)),"",VLOOKUP($A274,'[2]1516 Exp_Rev Access'!$F$7:$FS$306,147,FALSE))</f>
        <v>0</v>
      </c>
      <c r="FL274" s="99">
        <f>IF(ISNA(VLOOKUP($A274,'[2]1516 Exp_Rev Access'!$F$7:$FS$306,148,FALSE)),"",VLOOKUP($A274,'[2]1516 Exp_Rev Access'!$F$7:$FS$306,148,FALSE))</f>
        <v>0</v>
      </c>
      <c r="FM274" s="99">
        <f>IF(ISNA(VLOOKUP($A274,'[2]1516 Exp_Rev Access'!$F$7:$FS$306,149,FALSE)),"",VLOOKUP($A274,'[2]1516 Exp_Rev Access'!$F$7:$FS$306,149,FALSE))</f>
        <v>0</v>
      </c>
      <c r="FN274" s="99">
        <f>IF(ISNA(VLOOKUP($A274,'[2]1516 Exp_Rev Access'!$F$7:$FS$306,150,FALSE)),"",VLOOKUP($A274,'[2]1516 Exp_Rev Access'!$F$7:$FS$306,150,FALSE))</f>
        <v>0</v>
      </c>
      <c r="FO274" s="99">
        <f>IF(ISNA(VLOOKUP($A274,'[2]1516 Exp_Rev Access'!$F$7:$FS$306,151,FALSE)),"",VLOOKUP($A274,'[2]1516 Exp_Rev Access'!$F$7:$FS$306,151,FALSE))</f>
        <v>0</v>
      </c>
      <c r="FP274" s="99">
        <f>IF(ISNA(VLOOKUP($A274,'[2]1516 Exp_Rev Access'!$F$7:$FS$306,152,FALSE)),"",VLOOKUP($A274,'[2]1516 Exp_Rev Access'!$F$7:$FS$306,152,FALSE))</f>
        <v>0</v>
      </c>
      <c r="FQ274" s="99">
        <f>IF(ISNA(VLOOKUP($A274,'[2]1516 Exp_Rev Access'!$F$7:$FS$306,153,FALSE)),"",VLOOKUP($A274,'[2]1516 Exp_Rev Access'!$F$7:$FS$306,153,FALSE))</f>
        <v>6788.07</v>
      </c>
      <c r="FR274" s="101">
        <f t="shared" si="346"/>
        <v>233384.05</v>
      </c>
      <c r="FS274" s="72">
        <f t="shared" si="347"/>
        <v>6.2338369919820856E-2</v>
      </c>
      <c r="FT274" s="94">
        <f t="shared" si="348"/>
        <v>1010.4517902757931</v>
      </c>
      <c r="FU274" s="99">
        <f>IF(ISNA(VLOOKUP($A274,'[2]1516 Exp_Rev Access'!$F$7:$GB$306,154,FALSE)),"",VLOOKUP($A274,'[2]1516 Exp_Rev Access'!$F$7:$GB$306,154,FALSE))</f>
        <v>0</v>
      </c>
      <c r="FV274" s="99">
        <f>IF(ISNA(VLOOKUP($A274,'[2]1516 Exp_Rev Access'!$F$7:$GB$306,155,FALSE)),"",VLOOKUP($A274,'[2]1516 Exp_Rev Access'!$F$7:$GB$306,155,FALSE))</f>
        <v>0</v>
      </c>
      <c r="FW274" s="99">
        <f>IF(ISNA(VLOOKUP($A274,'[2]1516 Exp_Rev Access'!$F$7:$GB$306,156,FALSE)),"",VLOOKUP($A274,'[2]1516 Exp_Rev Access'!$F$7:$GB$306,156,FALSE))</f>
        <v>0</v>
      </c>
      <c r="FX274" s="99">
        <f>IF(ISNA(VLOOKUP($A274,'[2]1516 Exp_Rev Access'!$F$7:$GB$306,157,FALSE)),"",VLOOKUP($A274,'[2]1516 Exp_Rev Access'!$F$7:$GB$306,157,FALSE))</f>
        <v>0</v>
      </c>
      <c r="FY274" s="99">
        <f>IF(ISNA(VLOOKUP($A274,'[2]1516 Exp_Rev Access'!$F$7:$GB$306,158,FALSE)),"",VLOOKUP($A274,'[2]1516 Exp_Rev Access'!$F$7:$GB$306,158,FALSE))</f>
        <v>0</v>
      </c>
      <c r="FZ274" s="99">
        <f>IF(ISNA(VLOOKUP($A274,'[2]1516 Exp_Rev Access'!$F$7:$GB$306,159,FALSE)),"",VLOOKUP($A274,'[2]1516 Exp_Rev Access'!$F$7:$GB$306,159,FALSE))</f>
        <v>0</v>
      </c>
      <c r="GA274" s="99">
        <f>IF(ISNA(VLOOKUP($A274,'[2]1516 Exp_Rev Access'!$F$7:$GB$306,160,FALSE)),"",VLOOKUP($A274,'[2]1516 Exp_Rev Access'!$F$7:$GB$306,160,FALSE))</f>
        <v>0</v>
      </c>
      <c r="GB274" s="99">
        <f>IF(ISNA(VLOOKUP($A274,'[2]1516 Exp_Rev Access'!$F$7:$GB$306,161,FALSE)),"",VLOOKUP($A274,'[2]1516 Exp_Rev Access'!$F$7:$GB$306,161,FALSE))</f>
        <v>0</v>
      </c>
      <c r="GC274" s="99">
        <f>IF(ISNA(VLOOKUP($A274,'[2]1516 Exp_Rev Access'!$F$7:$GB$306,162,FALSE)),"",VLOOKUP($A274,'[2]1516 Exp_Rev Access'!$F$7:$GB$306,162,FALSE))</f>
        <v>0</v>
      </c>
      <c r="GD274" s="99">
        <f>IF(ISNA(VLOOKUP($A274,'[2]1516 Exp_Rev Access'!$F$7:$GB$306,163,FALSE)),"",VLOOKUP($A274,'[2]1516 Exp_Rev Access'!$F$7:$GB$306,163,FALSE))</f>
        <v>0</v>
      </c>
      <c r="GE274" s="99">
        <f>IF(ISNA(VLOOKUP($A274,'[2]1516 Exp_Rev Access'!$F$7:$GB$306,164,FALSE)),"",VLOOKUP($A274,'[2]1516 Exp_Rev Access'!$F$7:$GB$306,164,FALSE))</f>
        <v>0</v>
      </c>
      <c r="GF274" s="99">
        <f>IF(ISNA(VLOOKUP($A274,'[2]1516 Exp_Rev Access'!$F$7:$GB$306,165,FALSE)),"",VLOOKUP($A274,'[2]1516 Exp_Rev Access'!$F$7:$GB$306,165,FALSE))</f>
        <v>0</v>
      </c>
      <c r="GG274" s="99">
        <f>IF(ISNA(VLOOKUP($A274,'[2]1516 Exp_Rev Access'!$F$7:$GB$306,166,FALSE)),"",VLOOKUP($A274,'[2]1516 Exp_Rev Access'!$F$7:$GB$306,166,FALSE))</f>
        <v>0</v>
      </c>
      <c r="GH274" s="99">
        <f>IF(ISNA(VLOOKUP($A274,'[2]1516 Exp_Rev Access'!$F$7:$GB$306,167,FALSE)),"",VLOOKUP($A274,'[2]1516 Exp_Rev Access'!$F$7:$GB$306,167,FALSE))</f>
        <v>0</v>
      </c>
      <c r="GI274" s="99">
        <f>IF(ISNA(VLOOKUP($A274,'[2]1516 Exp_Rev Access'!$F$7:$GB$306,168,FALSE)),"",VLOOKUP($A274,'[2]1516 Exp_Rev Access'!$F$7:$GB$306,168,FALSE))</f>
        <v>0</v>
      </c>
      <c r="GJ274" s="99">
        <f>IF(ISNA(VLOOKUP($A274,'[2]1516 Exp_Rev Access'!$F$7:$GB$306,169,FALSE)),"",VLOOKUP($A274,'[2]1516 Exp_Rev Access'!$F$7:$GB$306,169,FALSE))</f>
        <v>480</v>
      </c>
      <c r="GK274" s="99">
        <f>IF(ISNA(VLOOKUP($A274,'[2]1516 Exp_Rev Access'!$F$7:$GB$306,170,FALSE)),"",VLOOKUP($A274,'[2]1516 Exp_Rev Access'!$F$7:$GB$306,170,FALSE))</f>
        <v>0</v>
      </c>
      <c r="GL274" s="99">
        <f>IF(ISNA(VLOOKUP($A274,'[2]1516 Exp_Rev Access'!$F$7:$GB$306,171,FALSE)),"",VLOOKUP($A274,'[2]1516 Exp_Rev Access'!$F$7:$GB$306,171,FALSE))</f>
        <v>0</v>
      </c>
      <c r="GM274" s="99">
        <f>IF(ISNA(VLOOKUP($A274,'[2]1516 Exp_Rev Access'!$F$7:$GB$306,172,FALSE)),"",VLOOKUP($A274,'[2]1516 Exp_Rev Access'!$F$7:$GB$306,172,FALSE))</f>
        <v>0</v>
      </c>
      <c r="GN274" s="99">
        <f>IF(ISNA(VLOOKUP($A274,'[2]1516 Exp_Rev Access'!$F$7:$GB$306,173,FALSE)),"",VLOOKUP($A274,'[2]1516 Exp_Rev Access'!$F$7:$GB$306,173,FALSE))</f>
        <v>0</v>
      </c>
      <c r="GO274" s="99">
        <f>IF(ISNA(VLOOKUP($A274,'[2]1516 Exp_Rev Access'!$F$7:$GB$306,174,FALSE)),"",VLOOKUP($A274,'[2]1516 Exp_Rev Access'!$F$7:$GB$306,174,FALSE))</f>
        <v>0</v>
      </c>
      <c r="GP274" s="99">
        <f>IF(ISNA(VLOOKUP($A274,'[2]1516 Exp_Rev Access'!$F$7:$GB$306,175,FALSE)),"",VLOOKUP($A274,'[2]1516 Exp_Rev Access'!$F$7:$GB$306,175,FALSE))</f>
        <v>0</v>
      </c>
      <c r="GQ274" s="99">
        <f>IF(ISNA(VLOOKUP($A274,'[2]1516 Exp_Rev Access'!$F$7:$GB$306,176,FALSE)),"",VLOOKUP($A274,'[2]1516 Exp_Rev Access'!$F$7:$GB$306,176,FALSE))</f>
        <v>0</v>
      </c>
      <c r="GR274" s="99">
        <f>IF(ISNA(VLOOKUP($A274,'[2]1516 Exp_Rev Access'!$F$7:$GB$306,177,FALSE)),"",VLOOKUP($A274,'[2]1516 Exp_Rev Access'!$F$7:$GB$306,177,FALSE))</f>
        <v>0</v>
      </c>
      <c r="GS274" s="99">
        <f>IF(ISNA(VLOOKUP($A274,'[2]1516 Exp_Rev Access'!$F$7:$GB$306,178,FALSE)),"",VLOOKUP($A274,'[2]1516 Exp_Rev Access'!$F$7:$GB$306,178,FALSE))</f>
        <v>0</v>
      </c>
      <c r="GT274" s="101">
        <f t="shared" si="349"/>
        <v>480</v>
      </c>
      <c r="GU274" s="72">
        <f>GT274/D274</f>
        <v>1.2821106481575759E-4</v>
      </c>
      <c r="GV274" s="84">
        <f t="shared" si="351"/>
        <v>2.0781919729835039</v>
      </c>
    </row>
    <row r="275" spans="1:204" customFormat="1" ht="12" customHeight="1" x14ac:dyDescent="0.2">
      <c r="A275" s="96" t="s">
        <v>646</v>
      </c>
      <c r="B275" s="69" t="s">
        <v>647</v>
      </c>
      <c r="C275" s="80">
        <f>IF(ISNA(VLOOKUP($A275,'[2]1516 enrollment_Rev_Exp by size'!$A$6:$G$320,3,FALSE)),"",VLOOKUP($A275,'[2]1516 enrollment_Rev_Exp by size'!$A$6:$G$320,3,FALSE))</f>
        <v>222.39000000000001</v>
      </c>
      <c r="D275" s="97">
        <v>2461820.23</v>
      </c>
      <c r="E275" s="80">
        <f t="shared" si="329"/>
        <v>2461820.23</v>
      </c>
      <c r="F275" s="80">
        <f t="shared" si="330"/>
        <v>0</v>
      </c>
      <c r="G275" s="98">
        <f>IF(ISNA(VLOOKUP($A275,'[2]1516 Exp_Rev Access'!$F$7:$FS$306,2,FALSE)),"",VLOOKUP($A275,'[2]1516 Exp_Rev Access'!$F$7:$FS$306,2,FALSE))</f>
        <v>682659.82</v>
      </c>
      <c r="H275" s="98">
        <f>IF(ISNA(VLOOKUP($A275,'[2]1516 Exp_Rev Access'!$F$7:$FS$306,3,FALSE)),"",VLOOKUP($A275,'[2]1516 Exp_Rev Access'!$F$7:$FS$306,3,FALSE))</f>
        <v>0</v>
      </c>
      <c r="I275" s="98">
        <f>IF(ISNA(VLOOKUP($A275,'[2]1516 Exp_Rev Access'!$F$7:$FS$306,4,FALSE)),"",VLOOKUP($A275,'[2]1516 Exp_Rev Access'!$F$7:$FS$306,4,FALSE))</f>
        <v>0</v>
      </c>
      <c r="J275" s="98">
        <f>IF(ISNA(VLOOKUP($A275,'[2]1516 Exp_Rev Access'!$F$7:$FS$306,5,FALSE)),"",VLOOKUP($A275,'[2]1516 Exp_Rev Access'!$F$7:$FS$306,5,FALSE))</f>
        <v>2248.61</v>
      </c>
      <c r="K275" s="98">
        <f>IF(ISNA(VLOOKUP($A275,'[2]1516 Exp_Rev Access'!$F$7:$FS$306,6,FALSE)),"",VLOOKUP($A275,'[2]1516 Exp_Rev Access'!$F$7:$FS$306,6,FALSE))</f>
        <v>0</v>
      </c>
      <c r="L275" s="98">
        <f>IF(ISNA(VLOOKUP($A275,'[2]1516 Exp_Rev Access'!$F$7:$FS$306,7,FALSE)),"",VLOOKUP($A275,'[2]1516 Exp_Rev Access'!$F$7:$FS$306,7,FALSE))</f>
        <v>0</v>
      </c>
      <c r="M275" s="90">
        <f t="shared" si="331"/>
        <v>684908.42999999993</v>
      </c>
      <c r="N275" s="72">
        <f t="shared" si="352"/>
        <v>0.27821220317130951</v>
      </c>
      <c r="O275" s="73">
        <f t="shared" si="353"/>
        <v>3079.7627141508156</v>
      </c>
      <c r="P275" s="99">
        <f>IF(ISNA(VLOOKUP($A275,'[2]1516 Exp_Rev Access'!$F$7:$FS$306,8,FALSE)),"",VLOOKUP($A275,'[2]1516 Exp_Rev Access'!$F$7:$FS$306,8,FALSE))</f>
        <v>0</v>
      </c>
      <c r="Q275" s="99">
        <f>IF(ISNA(VLOOKUP($A275,'[2]1516 Exp_Rev Access'!$F$7:$FS$306,9,FALSE)),"",VLOOKUP($A275,'[2]1516 Exp_Rev Access'!$F$7:$FS$306,9,FALSE))</f>
        <v>0</v>
      </c>
      <c r="R275" s="99">
        <f>IF(ISNA(VLOOKUP($A275,'[2]1516 Exp_Rev Access'!$F$7:$FS$306,10,FALSE)),"",VLOOKUP($A275,'[2]1516 Exp_Rev Access'!$F$7:$FS$306,10,FALSE))</f>
        <v>0</v>
      </c>
      <c r="S275" s="99">
        <f>IF(ISNA(VLOOKUP($A275,'[2]1516 Exp_Rev Access'!$F$7:$FS$306,11,FALSE)),"",VLOOKUP($A275,'[2]1516 Exp_Rev Access'!$F$7:$FS$306,11,FALSE))</f>
        <v>0</v>
      </c>
      <c r="T275" s="99">
        <f>IF(ISNA(VLOOKUP($A275,'[2]1516 Exp_Rev Access'!$F$7:$FS$306,12,FALSE)),"",VLOOKUP($A275,'[2]1516 Exp_Rev Access'!$F$7:$FS$306,12,FALSE))</f>
        <v>0</v>
      </c>
      <c r="U275" s="99">
        <f>IF(ISNA(VLOOKUP($A275,'[2]1516 Exp_Rev Access'!$F$7:$FS$306,13,FALSE)),"",VLOOKUP($A275,'[2]1516 Exp_Rev Access'!$F$7:$FS$306,13,FALSE))</f>
        <v>0</v>
      </c>
      <c r="V275" s="99">
        <f>IF(ISNA(VLOOKUP($A275,'[2]1516 Exp_Rev Access'!$F$7:$FS$306,14,FALSE)),"",VLOOKUP($A275,'[2]1516 Exp_Rev Access'!$F$7:$FS$306,14,FALSE))</f>
        <v>0</v>
      </c>
      <c r="W275" s="99">
        <f>IF(ISNA(VLOOKUP($A275,'[2]1516 Exp_Rev Access'!$F$7:$FS$306,15,FALSE)),"",VLOOKUP($A275,'[2]1516 Exp_Rev Access'!$F$7:$FS$306,15,FALSE))</f>
        <v>0</v>
      </c>
      <c r="X275" s="99">
        <f>IF(ISNA(VLOOKUP($A275,'[2]1516 Exp_Rev Access'!$F$7:$FS$306,16,FALSE)),"",VLOOKUP($A275,'[2]1516 Exp_Rev Access'!$F$7:$FS$306,16,FALSE))</f>
        <v>5545.16</v>
      </c>
      <c r="Y275" s="99">
        <f>IF(ISNA(VLOOKUP($A275,'[2]1516 Exp_Rev Access'!$F$7:$FS$306,17,FALSE)),"",VLOOKUP($A275,'[2]1516 Exp_Rev Access'!$F$7:$FS$306,17,FALSE))</f>
        <v>0</v>
      </c>
      <c r="Z275" s="99">
        <f>IF(ISNA(VLOOKUP($A275,'[2]1516 Exp_Rev Access'!$F$7:$FS$306,18,FALSE)),"",VLOOKUP($A275,'[2]1516 Exp_Rev Access'!$F$7:$FS$306,18,FALSE))</f>
        <v>0</v>
      </c>
      <c r="AA275" s="99">
        <f>IF(ISNA(VLOOKUP($A275,'[2]1516 Exp_Rev Access'!$F$7:$FS$306,19,FALSE)),"",VLOOKUP($A275,'[2]1516 Exp_Rev Access'!$F$7:$FS$306,19,FALSE))</f>
        <v>0</v>
      </c>
      <c r="AB275" s="99">
        <f>IF(ISNA(VLOOKUP($A275,'[2]1516 Exp_Rev Access'!$F$7:$FS$306,20,FALSE)),"",VLOOKUP($A275,'[2]1516 Exp_Rev Access'!$F$7:$FS$306,20,FALSE))</f>
        <v>0</v>
      </c>
      <c r="AC275" s="99">
        <f>IF(ISNA(VLOOKUP($A275,'[2]1516 Exp_Rev Access'!$F$7:$FS$306,21,FALSE)),"",VLOOKUP($A275,'[2]1516 Exp_Rev Access'!$F$7:$FS$306,21,FALSE))</f>
        <v>22222.77</v>
      </c>
      <c r="AD275" s="99">
        <f>IF(ISNA(VLOOKUP($A275,'[2]1516 Exp_Rev Access'!$F$7:$FS$306,22,FALSE)),"",VLOOKUP($A275,'[2]1516 Exp_Rev Access'!$F$7:$FS$306,22,FALSE))</f>
        <v>1180.73</v>
      </c>
      <c r="AE275" s="99">
        <f>IF(ISNA(VLOOKUP($A275,'[2]1516 Exp_Rev Access'!$F$7:$FS$306,23,FALSE)),"",VLOOKUP($A275,'[2]1516 Exp_Rev Access'!$F$7:$FS$306,23,FALSE))</f>
        <v>0</v>
      </c>
      <c r="AF275" s="99">
        <f>IF(ISNA(VLOOKUP($A275,'[2]1516 Exp_Rev Access'!$F$7:$FS$306,24,FALSE)),"",VLOOKUP($A275,'[2]1516 Exp_Rev Access'!$F$7:$FS$306,24,FALSE))</f>
        <v>3358.99</v>
      </c>
      <c r="AG275" s="99">
        <f>IF(ISNA(VLOOKUP($A275,'[2]1516 Exp_Rev Access'!$F$7:$FS$306,25,FALSE)),"",VLOOKUP($A275,'[2]1516 Exp_Rev Access'!$F$7:$FS$306,25,FALSE))</f>
        <v>0</v>
      </c>
      <c r="AH275" s="98">
        <f>IF(ISNA(VLOOKUP($A275,'[2]1516 Exp_Rev Access'!$F$7:$FS$306,26,FALSE)),"",VLOOKUP($A275,'[2]1516 Exp_Rev Access'!$F$7:$FS$306,26,FALSE))</f>
        <v>0</v>
      </c>
      <c r="AI275" s="98">
        <f>IF(ISNA(VLOOKUP($A275,'[2]1516 Exp_Rev Access'!$F$7:$FS$306,27,FALSE)),"",VLOOKUP($A275,'[2]1516 Exp_Rev Access'!$F$7:$FS$306,27,FALSE))</f>
        <v>0</v>
      </c>
      <c r="AJ275" s="98">
        <f>IF(ISNA(VLOOKUP($A275,'[2]1516 Exp_Rev Access'!$F$7:$FS$306,28,FALSE)),"",VLOOKUP($A275,'[2]1516 Exp_Rev Access'!$F$7:$FS$306,28,FALSE))</f>
        <v>1295.08</v>
      </c>
      <c r="AK275" s="98">
        <f>IF(ISNA(VLOOKUP($A275,'[2]1516 Exp_Rev Access'!$F$7:$FS$306,29,FALSE)),"",VLOOKUP($A275,'[2]1516 Exp_Rev Access'!$F$7:$FS$306,29,FALSE))</f>
        <v>0</v>
      </c>
      <c r="AL275" s="100">
        <f t="shared" si="334"/>
        <v>33602.730000000003</v>
      </c>
      <c r="AM275" s="72">
        <f t="shared" si="335"/>
        <v>1.3649546620225802E-2</v>
      </c>
      <c r="AN275" s="94">
        <f t="shared" si="336"/>
        <v>151.09820585457979</v>
      </c>
      <c r="AO275" s="99">
        <f>IF(ISNA(VLOOKUP($A275,'[2]1516 Exp_Rev Access'!$F$7:$GB$306,30,FALSE)),"",VLOOKUP($A275,'[2]1516 Exp_Rev Access'!$F$7:$FS$306,30,FALSE))</f>
        <v>1293069.82</v>
      </c>
      <c r="AP275" s="99">
        <f>IF(ISNA(VLOOKUP($A275,'[2]1516 Exp_Rev Access'!$F$7:$GB$306,31,FALSE)),"",VLOOKUP($A275,'[2]1516 Exp_Rev Access'!$F$7:$FS$306,31,FALSE))</f>
        <v>8462.9599999999991</v>
      </c>
      <c r="AQ275" s="99">
        <f>IF(ISNA(VLOOKUP($A275,'[2]1516 Exp_Rev Access'!$F$7:$GB$306,32,FALSE)),"",VLOOKUP($A275,'[2]1516 Exp_Rev Access'!$F$7:$FS$306,32,FALSE))</f>
        <v>0</v>
      </c>
      <c r="AR275" s="99">
        <f>IF(ISNA(VLOOKUP($A275,'[2]1516 Exp_Rev Access'!$F$7:$GB$306,33,FALSE)),"",VLOOKUP($A275,'[2]1516 Exp_Rev Access'!$F$7:$FS$306,33,FALSE))</f>
        <v>36.31</v>
      </c>
      <c r="AS275" s="99">
        <f>IF(ISNA(VLOOKUP($A275,'[2]1516 Exp_Rev Access'!$F$7:$GB$306,34,FALSE)),"",VLOOKUP($A275,'[2]1516 Exp_Rev Access'!$F$7:$FS$306,34,FALSE))</f>
        <v>0</v>
      </c>
      <c r="AT275" s="101">
        <f t="shared" si="337"/>
        <v>1301569.0900000001</v>
      </c>
      <c r="AU275" s="72">
        <f t="shared" si="338"/>
        <v>0.52870192312945619</v>
      </c>
      <c r="AV275" s="94">
        <f t="shared" si="339"/>
        <v>5852.6421601690727</v>
      </c>
      <c r="AW275" s="99">
        <f>IF(ISNA(VLOOKUP($A275,'[2]1516 Exp_Rev Access'!$F$7:$GB$306,35,FALSE)),"",VLOOKUP($A275,'[2]1516 Exp_Rev Access'!$F$7:$GB$306,35,FALSE))</f>
        <v>0</v>
      </c>
      <c r="AX275" s="99">
        <f>IF(ISNA(VLOOKUP($A275,'[2]1516 Exp_Rev Access'!$F$7:$GB$306,36,FALSE)),"",VLOOKUP($A275,'[2]1516 Exp_Rev Access'!$F$7:$GB$306,36,FALSE))</f>
        <v>117600.95</v>
      </c>
      <c r="AY275" s="99">
        <f>IF(ISNA(VLOOKUP($A275,'[2]1516 Exp_Rev Access'!$F$7:$GB$306,37,FALSE)),"",VLOOKUP($A275,'[2]1516 Exp_Rev Access'!$F$7:$GB$306,37,FALSE))</f>
        <v>14337.85</v>
      </c>
      <c r="AZ275" s="99">
        <f>IF(ISNA(VLOOKUP($A275,'[2]1516 Exp_Rev Access'!$F$7:$GB$306,38,FALSE)),"",VLOOKUP($A275,'[2]1516 Exp_Rev Access'!$F$7:$GB$306,38,FALSE))</f>
        <v>0</v>
      </c>
      <c r="BA275" s="99">
        <f>IF(ISNA(VLOOKUP($A275,'[2]1516 Exp_Rev Access'!$F$7:$GB$306,39,FALSE)),"",VLOOKUP($A275,'[2]1516 Exp_Rev Access'!$F$7:$GB$306,39,FALSE))</f>
        <v>0</v>
      </c>
      <c r="BB275" s="99">
        <f>IF(ISNA(VLOOKUP($A275,'[2]1516 Exp_Rev Access'!$F$7:$GB$306,40,FALSE)),"",VLOOKUP($A275,'[2]1516 Exp_Rev Access'!$F$7:$GB$306,40,FALSE))</f>
        <v>44357.64</v>
      </c>
      <c r="BC275" s="99">
        <f>IF(ISNA(VLOOKUP($A275,'[2]1516 Exp_Rev Access'!$F$7:$GB$306,41,FALSE)),"",VLOOKUP($A275,'[2]1516 Exp_Rev Access'!$F$7:$GB$306,41,FALSE))</f>
        <v>0</v>
      </c>
      <c r="BD275" s="99">
        <f>IF(ISNA(VLOOKUP($A275,'[2]1516 Exp_Rev Access'!$F$7:$GB$306,42,FALSE)),"",VLOOKUP($A275,'[2]1516 Exp_Rev Access'!$F$7:$GB$306,42,FALSE))</f>
        <v>1195</v>
      </c>
      <c r="BE275" s="99">
        <f>IF(ISNA(VLOOKUP($A275,'[2]1516 Exp_Rev Access'!$F$7:$GB$306,43,FALSE)),"",VLOOKUP($A275,'[2]1516 Exp_Rev Access'!$F$7:$GB$306,43,FALSE))</f>
        <v>0</v>
      </c>
      <c r="BF275" s="99">
        <f>IF(ISNA(VLOOKUP($A275,'[2]1516 Exp_Rev Access'!$F$7:$GB$306,44,FALSE)),"",VLOOKUP($A275,'[2]1516 Exp_Rev Access'!$F$7:$GB$306,44,FALSE))</f>
        <v>0</v>
      </c>
      <c r="BG275" s="99">
        <f>IF(ISNA(VLOOKUP($A275,'[2]1516 Exp_Rev Access'!$F$7:$GB$306,45,FALSE)),"",VLOOKUP($A275,'[2]1516 Exp_Rev Access'!$F$7:$GB$306,45,FALSE))</f>
        <v>1442.17</v>
      </c>
      <c r="BH275" s="99">
        <f>IF(ISNA(VLOOKUP($A275,'[2]1516 Exp_Rev Access'!$F$7:$GB$306,46,FALSE)),"",VLOOKUP($A275,'[2]1516 Exp_Rev Access'!$F$7:$GB$306,46,FALSE))</f>
        <v>0</v>
      </c>
      <c r="BI275" s="99">
        <f>IF(ISNA(VLOOKUP($A275,'[2]1516 Exp_Rev Access'!$F$7:$GB$306,47,FALSE)),"",VLOOKUP($A275,'[2]1516 Exp_Rev Access'!$F$7:$GB$306,47,FALSE))</f>
        <v>2118.79</v>
      </c>
      <c r="BJ275" s="99">
        <f>IF(ISNA(VLOOKUP($A275,'[2]1516 Exp_Rev Access'!$F$7:$GB$306,48,FALSE)),"",VLOOKUP($A275,'[2]1516 Exp_Rev Access'!$F$7:$GB$306,48,FALSE))</f>
        <v>100576.3</v>
      </c>
      <c r="BK275" s="99">
        <f>IF(ISNA(VLOOKUP($A275,'[2]1516 Exp_Rev Access'!$F$7:$GB$306,49,FALSE)),"",VLOOKUP($A275,'[2]1516 Exp_Rev Access'!$F$7:$GB$306,49,FALSE))</f>
        <v>0</v>
      </c>
      <c r="BL275" s="99">
        <f>IF(ISNA(VLOOKUP($A275,'[2]1516 Exp_Rev Access'!$F$7:$GB$306,50,FALSE)),"",VLOOKUP($A275,'[2]1516 Exp_Rev Access'!$F$7:$GB$306,50,FALSE))</f>
        <v>0</v>
      </c>
      <c r="BM275" s="99">
        <f>IF(ISNA(VLOOKUP($A275,'[2]1516 Exp_Rev Access'!$F$7:$GB$306,51,FALSE)),"",VLOOKUP($A275,'[2]1516 Exp_Rev Access'!$F$7:$GB$306,51,FALSE))</f>
        <v>0</v>
      </c>
      <c r="BN275" s="99">
        <f>IF(ISNA(VLOOKUP($A275,'[2]1516 Exp_Rev Access'!$F$7:$GB$306,52,FALSE)),"",VLOOKUP($A275,'[2]1516 Exp_Rev Access'!$F$7:$GB$306,52,FALSE))</f>
        <v>0</v>
      </c>
      <c r="BO275" s="99">
        <f>IF(ISNA(VLOOKUP($A275,'[2]1516 Exp_Rev Access'!$F$7:$GB$306,53,FALSE)),"",VLOOKUP($A275,'[2]1516 Exp_Rev Access'!$F$7:$GB$306,53,FALSE))</f>
        <v>0</v>
      </c>
      <c r="BP275" s="99">
        <f>IF(ISNA(VLOOKUP($A275,'[2]1516 Exp_Rev Access'!$F$7:$GB$306,54,FALSE)),"",VLOOKUP($A275,'[2]1516 Exp_Rev Access'!$F$7:$GB$306,54,FALSE))</f>
        <v>0</v>
      </c>
      <c r="BQ275" s="99">
        <f>IF(ISNA(VLOOKUP($A275,'[2]1516 Exp_Rev Access'!$F$7:$GB$306,55,FALSE)),"",VLOOKUP($A275,'[2]1516 Exp_Rev Access'!$F$7:$GB$306,55,FALSE))</f>
        <v>0</v>
      </c>
      <c r="BR275" s="99">
        <f>IF(ISNA(VLOOKUP($A275,'[2]1516 Exp_Rev Access'!$F$7:$GB$306,56,FALSE)),"",VLOOKUP($A275,'[2]1516 Exp_Rev Access'!$F$7:$GB$306,56,FALSE))</f>
        <v>0</v>
      </c>
      <c r="BS275" s="99">
        <f>IF(ISNA(VLOOKUP($A275,'[2]1516 Exp_Rev Access'!$F$7:$GB$306,57,FALSE)),"",VLOOKUP($A275,'[2]1516 Exp_Rev Access'!$F$7:$GB$306,57,FALSE))</f>
        <v>0</v>
      </c>
      <c r="BT275" s="99">
        <f>IF(ISNA(VLOOKUP($A275,'[2]1516 Exp_Rev Access'!$F$7:$GB$306,58,FALSE)),"",VLOOKUP($A275,'[2]1516 Exp_Rev Access'!$F$7:$GB$306,58,FALSE))</f>
        <v>0</v>
      </c>
      <c r="BU275" s="102">
        <f t="shared" si="340"/>
        <v>281628.7</v>
      </c>
      <c r="BV275" s="72">
        <f t="shared" si="341"/>
        <v>0.11439856435008661</v>
      </c>
      <c r="BW275" s="94">
        <f t="shared" si="342"/>
        <v>1266.3730383560412</v>
      </c>
      <c r="BX275" s="99">
        <f>IF(ISNA(VLOOKUP($A275,'[2]1516 Exp_Rev Access'!$F$7:$GB$306,59,FALSE)),"",VLOOKUP($A275,'[2]1516 Exp_Rev Access'!$F$7:$GB$306,59,FALSE))</f>
        <v>0</v>
      </c>
      <c r="BY275" s="99">
        <f>IF(ISNA(VLOOKUP($A275,'[2]1516 Exp_Rev Access'!$F$7:$GB$306,60,FALSE)),"",VLOOKUP($A275,'[2]1516 Exp_Rev Access'!$F$7:$GB$306,60,FALSE))</f>
        <v>0</v>
      </c>
      <c r="BZ275" s="99">
        <f>IF(ISNA(VLOOKUP($A275,'[2]1516 Exp_Rev Access'!$F$7:$GB$306,61,FALSE)),"",VLOOKUP($A275,'[2]1516 Exp_Rev Access'!$F$7:$GB$306,61,FALSE))</f>
        <v>0</v>
      </c>
      <c r="CA275" s="99">
        <f>IF(ISNA(VLOOKUP($A275,'[2]1516 Exp_Rev Access'!$F$7:$GB$306,62,FALSE)),"",VLOOKUP($A275,'[2]1516 Exp_Rev Access'!$F$7:$GB$306,62,FALSE))</f>
        <v>0</v>
      </c>
      <c r="CB275" s="99">
        <f>IF(ISNA(VLOOKUP($A275,'[2]1516 Exp_Rev Access'!$F$7:$GB$306,63,FALSE)),"",VLOOKUP($A275,'[2]1516 Exp_Rev Access'!$F$7:$GB$306,63,FALSE))</f>
        <v>4447.59</v>
      </c>
      <c r="CC275" s="99">
        <f>IF(ISNA(VLOOKUP($A275,'[2]1516 Exp_Rev Access'!$F$7:$GB$306,64,FALSE)),"",VLOOKUP($A275,'[2]1516 Exp_Rev Access'!$F$7:$GB$306,64,FALSE))</f>
        <v>0</v>
      </c>
      <c r="CD275" s="101">
        <f t="shared" si="343"/>
        <v>4447.59</v>
      </c>
      <c r="CE275" s="72">
        <f>CD275/D275</f>
        <v>1.8066266357718574E-3</v>
      </c>
      <c r="CF275" s="103">
        <f>CD275/C275</f>
        <v>19.99905571293673</v>
      </c>
      <c r="CG275" s="99">
        <f>IF(ISNA(VLOOKUP($A275,'[2]1516 Exp_Rev Access'!$F$7:$GB$306,65,FALSE)),"",VLOOKUP($A275,'[2]1516 Exp_Rev Access'!$F$7:$GB$306,65,FALSE))</f>
        <v>0</v>
      </c>
      <c r="CH275" s="99">
        <f>IF(ISNA(VLOOKUP($A275,'[2]1516 Exp_Rev Access'!$F$7:$GB$306,66,FALSE)),"",VLOOKUP($A275,'[2]1516 Exp_Rev Access'!$F$7:$GB$306,66,FALSE))</f>
        <v>0</v>
      </c>
      <c r="CI275" s="99">
        <f>IF(ISNA(VLOOKUP($A275,'[2]1516 Exp_Rev Access'!$F$7:$GB$306,67,FALSE)),"",VLOOKUP($A275,'[2]1516 Exp_Rev Access'!$F$7:$GB$306,67,FALSE))</f>
        <v>0</v>
      </c>
      <c r="CJ275" s="99">
        <f>IF(ISNA(VLOOKUP($A275,'[2]1516 Exp_Rev Access'!$F$7:$GB$306,68,FALSE)),"",VLOOKUP($A275,'[2]1516 Exp_Rev Access'!$F$7:$GB$306,68,FALSE))</f>
        <v>0</v>
      </c>
      <c r="CK275" s="99">
        <f>IF(ISNA(VLOOKUP($A275,'[2]1516 Exp_Rev Access'!$F$7:$GB$306,69,FALSE)),"",VLOOKUP($A275,'[2]1516 Exp_Rev Access'!$F$7:$GB$306,69,FALSE))</f>
        <v>0</v>
      </c>
      <c r="CL275" s="99">
        <f>IF(ISNA(VLOOKUP($A275,'[2]1516 Exp_Rev Access'!$F$7:$GB$306,70,FALSE)),"",VLOOKUP($A275,'[2]1516 Exp_Rev Access'!$F$7:$GB$306,70,FALSE))</f>
        <v>0</v>
      </c>
      <c r="CM275" s="99">
        <f>IF(ISNA(VLOOKUP($A275,'[2]1516 Exp_Rev Access'!$F$7:$GB$306,71,FALSE)),"",VLOOKUP($A275,'[2]1516 Exp_Rev Access'!$F$7:$GB$306,71,FALSE))</f>
        <v>0</v>
      </c>
      <c r="CN275" s="99">
        <f>IF(ISNA(VLOOKUP($A275,'[2]1516 Exp_Rev Access'!$F$7:$GB$306,72,FALSE)),"",VLOOKUP($A275,'[2]1516 Exp_Rev Access'!$F$7:$GB$306,72,FALSE))</f>
        <v>0</v>
      </c>
      <c r="CO275" s="99">
        <f>IF(ISNA(VLOOKUP($A275,'[2]1516 Exp_Rev Access'!$F$7:$GB$306,73,FALSE)),"",VLOOKUP($A275,'[2]1516 Exp_Rev Access'!$F$7:$GB$306,73,FALSE))</f>
        <v>0</v>
      </c>
      <c r="CP275" s="99">
        <f>IF(ISNA(VLOOKUP($A275,'[2]1516 Exp_Rev Access'!$F$7:$GB$306,74,FALSE)),"",VLOOKUP($A275,'[2]1516 Exp_Rev Access'!$F$7:$GB$306,74,FALSE))</f>
        <v>42378.35</v>
      </c>
      <c r="CQ275" s="99">
        <f>IF(ISNA(VLOOKUP($A275,'[2]1516 Exp_Rev Access'!$F$7:$GB$306,75,FALSE)),"",VLOOKUP($A275,'[2]1516 Exp_Rev Access'!$F$7:$GB$306,75,FALSE))</f>
        <v>0</v>
      </c>
      <c r="CR275" s="99">
        <f>IF(ISNA(VLOOKUP($A275,'[2]1516 Exp_Rev Access'!$F$7:$GB$306,76,FALSE)),"",VLOOKUP($A275,'[2]1516 Exp_Rev Access'!$F$7:$GB$306,76,FALSE))</f>
        <v>0</v>
      </c>
      <c r="CS275" s="99">
        <f>IF(ISNA(VLOOKUP($A275,'[2]1516 Exp_Rev Access'!$F$7:$GB$306,77,FALSE)),"",VLOOKUP($A275,'[2]1516 Exp_Rev Access'!$F$7:$GB$306,77,FALSE))</f>
        <v>0</v>
      </c>
      <c r="CT275" s="99">
        <f>IF(ISNA(VLOOKUP($A275,'[2]1516 Exp_Rev Access'!$F$7:$GB$306,78,FALSE)),"",VLOOKUP($A275,'[2]1516 Exp_Rev Access'!$F$7:$GB$306,78,FALSE))</f>
        <v>55820.23</v>
      </c>
      <c r="CU275" s="99">
        <f>IF(ISNA(VLOOKUP($A275,'[2]1516 Exp_Rev Access'!$F$7:$GB$306,79,FALSE)),"",VLOOKUP($A275,'[2]1516 Exp_Rev Access'!$F$7:$GB$306,79,FALSE))</f>
        <v>2540</v>
      </c>
      <c r="CV275" s="99">
        <f>IF(ISNA(VLOOKUP($A275,'[2]1516 Exp_Rev Access'!$F$7:$GB$306,80,FALSE)),"",VLOOKUP($A275,'[2]1516 Exp_Rev Access'!$F$7:$GB$306,80,FALSE))</f>
        <v>0</v>
      </c>
      <c r="CW275" s="99">
        <f>IF(ISNA(VLOOKUP($A275,'[2]1516 Exp_Rev Access'!$F$7:$GB$306,81,FALSE)),"",VLOOKUP($A275,'[2]1516 Exp_Rev Access'!$F$7:$GB$306,81,FALSE))</f>
        <v>0</v>
      </c>
      <c r="CX275" s="99">
        <f>IF(ISNA(VLOOKUP($A275,'[2]1516 Exp_Rev Access'!$F$7:$GB$306,82,FALSE)),"",VLOOKUP($A275,'[2]1516 Exp_Rev Access'!$F$7:$GB$306,82,FALSE))</f>
        <v>0</v>
      </c>
      <c r="CY275" s="99">
        <f>IF(ISNA(VLOOKUP($A275,'[2]1516 Exp_Rev Access'!$F$7:$GB$306,83,FALSE)),"",VLOOKUP($A275,'[2]1516 Exp_Rev Access'!$F$7:$GB$306,83,FALSE))</f>
        <v>0</v>
      </c>
      <c r="CZ275" s="99">
        <f>IF(ISNA(VLOOKUP($A275,'[2]1516 Exp_Rev Access'!$F$7:$GB$306,84,FALSE)),"",VLOOKUP($A275,'[2]1516 Exp_Rev Access'!$F$7:$GB$306,84,FALSE))</f>
        <v>0</v>
      </c>
      <c r="DA275" s="99">
        <f>IF(ISNA(VLOOKUP($A275,'[2]1516 Exp_Rev Access'!$F$7:$GB$306,85,FALSE)),"",VLOOKUP($A275,'[2]1516 Exp_Rev Access'!$F$7:$GB$306,85,FALSE))</f>
        <v>0</v>
      </c>
      <c r="DB275" s="99">
        <f>IF(ISNA(VLOOKUP($A275,'[2]1516 Exp_Rev Access'!$F$7:$GB$306,86,FALSE)),"",VLOOKUP($A275,'[2]1516 Exp_Rev Access'!$F$7:$GB$306,86,FALSE))</f>
        <v>0</v>
      </c>
      <c r="DC275" s="99">
        <f>IF(ISNA(VLOOKUP($A275,'[2]1516 Exp_Rev Access'!$F$7:$GB$306,87,FALSE)),"",VLOOKUP($A275,'[2]1516 Exp_Rev Access'!$F$7:$GB$306,87,FALSE))</f>
        <v>0</v>
      </c>
      <c r="DD275" s="99">
        <f>IF(ISNA(VLOOKUP($A275,'[2]1516 Exp_Rev Access'!$F$7:$GB$306,88,FALSE)),"",VLOOKUP($A275,'[2]1516 Exp_Rev Access'!$F$7:$GB$306,88,FALSE))</f>
        <v>0</v>
      </c>
      <c r="DE275" s="99">
        <f>IF(ISNA(VLOOKUP($A275,'[2]1516 Exp_Rev Access'!$F$7:$GB$306,89,FALSE)),"",VLOOKUP($A275,'[2]1516 Exp_Rev Access'!$F$7:$GB$306,89,FALSE))</f>
        <v>0</v>
      </c>
      <c r="DF275" s="99">
        <f>IF(ISNA(VLOOKUP($A275,'[2]1516 Exp_Rev Access'!$F$7:$GB$306,90,FALSE)),"",VLOOKUP($A275,'[2]1516 Exp_Rev Access'!$F$7:$GB$306,90,FALSE))</f>
        <v>0</v>
      </c>
      <c r="DG275" s="99">
        <f>IF(ISNA(VLOOKUP($A275,'[2]1516 Exp_Rev Access'!$F$7:$GB$306,91,FALSE)),"",VLOOKUP($A275,'[2]1516 Exp_Rev Access'!$F$7:$GB$306,91,FALSE))</f>
        <v>0</v>
      </c>
      <c r="DH275" s="99">
        <f>IF(ISNA(VLOOKUP($A275,'[2]1516 Exp_Rev Access'!$F$7:$GB$306,92,FALSE)),"",VLOOKUP($A275,'[2]1516 Exp_Rev Access'!$F$7:$GB$306,92,FALSE))</f>
        <v>51776.94</v>
      </c>
      <c r="DI275" s="99">
        <f>IF(ISNA(VLOOKUP($A275,'[2]1516 Exp_Rev Access'!$F$7:$GB$306,93,FALSE)),"",VLOOKUP($A275,'[2]1516 Exp_Rev Access'!$F$7:$GB$306,93,FALSE))</f>
        <v>0</v>
      </c>
      <c r="DJ275" s="99">
        <f>IF(ISNA(VLOOKUP($A275,'[2]1516 Exp_Rev Access'!$F$7:$GB$306,94,FALSE)),"",VLOOKUP($A275,'[2]1516 Exp_Rev Access'!$F$7:$GB$306,94,FALSE))</f>
        <v>0</v>
      </c>
      <c r="DK275" s="99">
        <f>IF(ISNA(VLOOKUP($A275,'[2]1516 Exp_Rev Access'!$F$7:$GB$306,95,FALSE)),"",VLOOKUP($A275,'[2]1516 Exp_Rev Access'!$F$7:$GB$306,95,FALSE))</f>
        <v>0</v>
      </c>
      <c r="DL275" s="99">
        <f>IF(ISNA(VLOOKUP($A275,'[2]1516 Exp_Rev Access'!$F$7:$GB$306,96,FALSE)),"",VLOOKUP($A275,'[2]1516 Exp_Rev Access'!$F$7:$GB$306,96,FALSE))</f>
        <v>0</v>
      </c>
      <c r="DM275" s="99">
        <f>IF(ISNA(VLOOKUP($A275,'[2]1516 Exp_Rev Access'!$F$7:$GB$306,97,FALSE)),"",VLOOKUP($A275,'[2]1516 Exp_Rev Access'!$F$7:$GB$306,97,FALSE))</f>
        <v>0</v>
      </c>
      <c r="DN275" s="99">
        <f>IF(ISNA(VLOOKUP($A275,'[2]1516 Exp_Rev Access'!$F$7:$GB$306,98,FALSE)),"",VLOOKUP($A275,'[2]1516 Exp_Rev Access'!$F$7:$GB$306,98,FALSE))</f>
        <v>0</v>
      </c>
      <c r="DO275" s="99">
        <f>IF(ISNA(VLOOKUP($A275,'[2]1516 Exp_Rev Access'!$F$7:$GB$306,99,FALSE)),"",VLOOKUP($A275,'[2]1516 Exp_Rev Access'!$F$7:$GB$306,99,FALSE))</f>
        <v>0</v>
      </c>
      <c r="DP275" s="99">
        <f>IF(ISNA(VLOOKUP($A275,'[2]1516 Exp_Rev Access'!$F$7:$GB$306,100,FALSE)),"",VLOOKUP($A275,'[2]1516 Exp_Rev Access'!$F$7:$GB$306,100,FALSE))</f>
        <v>0</v>
      </c>
      <c r="DQ275" s="99">
        <f>IF(ISNA(VLOOKUP($A275,'[2]1516 Exp_Rev Access'!$F$7:$GB$306,101,FALSE)),"",VLOOKUP($A275,'[2]1516 Exp_Rev Access'!$F$7:$GB$306,101,FALSE))</f>
        <v>0</v>
      </c>
      <c r="DR275" s="99">
        <f>IF(ISNA(VLOOKUP($A275,'[2]1516 Exp_Rev Access'!$F$7:$GB$306,102,FALSE)),"",VLOOKUP($A275,'[2]1516 Exp_Rev Access'!$F$7:$GB$306,102,FALSE))</f>
        <v>0</v>
      </c>
      <c r="DS275" s="99">
        <f>IF(ISNA(VLOOKUP($A275,'[2]1516 Exp_Rev Access'!$F$7:$GB$306,103,FALSE)),"",VLOOKUP($A275,'[2]1516 Exp_Rev Access'!$F$7:$GB$306,103,FALSE))</f>
        <v>0</v>
      </c>
      <c r="DT275" s="99">
        <f>IF(ISNA(VLOOKUP($A275,'[2]1516 Exp_Rev Access'!$F$7:$GB$306,104,FALSE)),"",VLOOKUP($A275,'[2]1516 Exp_Rev Access'!$F$7:$GB$306,104,FALSE))</f>
        <v>0</v>
      </c>
      <c r="DU275" s="99">
        <f>IF(ISNA(VLOOKUP($A275,'[2]1516 Exp_Rev Access'!$F$7:$GB$306,105,FALSE)),"",VLOOKUP($A275,'[2]1516 Exp_Rev Access'!$F$7:$GB$306,105,FALSE))</f>
        <v>0</v>
      </c>
      <c r="DV275" s="99">
        <f>IF(ISNA(VLOOKUP($A275,'[2]1516 Exp_Rev Access'!$F$7:$GB$306,106,FALSE)),"",VLOOKUP($A275,'[2]1516 Exp_Rev Access'!$F$7:$GB$306,106,FALSE))</f>
        <v>0</v>
      </c>
      <c r="DW275" s="99">
        <f>IF(ISNA(VLOOKUP($A275,'[2]1516 Exp_Rev Access'!$F$7:$GB$306,107,FALSE)),"",VLOOKUP($A275,'[2]1516 Exp_Rev Access'!$F$7:$GB$306,107,FALSE))</f>
        <v>0</v>
      </c>
      <c r="DX275" s="99">
        <f>IF(ISNA(VLOOKUP($A275,'[2]1516 Exp_Rev Access'!$F$7:$GB$306,108,FALSE)),"",VLOOKUP($A275,'[2]1516 Exp_Rev Access'!$F$7:$GB$306,108,FALSE))</f>
        <v>0</v>
      </c>
      <c r="DY275" s="99">
        <f>IF(ISNA(VLOOKUP($A275,'[2]1516 Exp_Rev Access'!$F$7:$GB$306,109,FALSE)),"",VLOOKUP($A275,'[2]1516 Exp_Rev Access'!$F$7:$GB$306,109,FALSE))</f>
        <v>0</v>
      </c>
      <c r="DZ275" s="99">
        <f>IF(ISNA(VLOOKUP($A275,'[2]1516 Exp_Rev Access'!$F$7:$GB$306,110,FALSE)),"",VLOOKUP($A275,'[2]1516 Exp_Rev Access'!$F$7:$GB$306,110,FALSE))</f>
        <v>0</v>
      </c>
      <c r="EA275" s="99">
        <f>IF(ISNA(VLOOKUP($A275,'[2]1516 Exp_Rev Access'!$F$7:$GB$306,111,FALSE)),"",VLOOKUP($A275,'[2]1516 Exp_Rev Access'!$F$7:$GB$306,111,FALSE))</f>
        <v>0</v>
      </c>
      <c r="EB275" s="99">
        <f>IF(ISNA(VLOOKUP($A275,'[2]1516 Exp_Rev Access'!$F$7:$GB$306,112,FALSE)),"",VLOOKUP($A275,'[2]1516 Exp_Rev Access'!$F$7:$GB$306,112,FALSE))</f>
        <v>0</v>
      </c>
      <c r="EC275" s="99">
        <f>IF(ISNA(VLOOKUP($A275,'[2]1516 Exp_Rev Access'!$F$7:$GB$306,113,FALSE)),"",VLOOKUP($A275,'[2]1516 Exp_Rev Access'!$F$7:$GB$306,113,FALSE))</f>
        <v>0</v>
      </c>
      <c r="ED275" s="99">
        <f>IF(ISNA(VLOOKUP($A275,'[2]1516 Exp_Rev Access'!$F$7:$GB$306,114,FALSE)),"",VLOOKUP($A275,'[2]1516 Exp_Rev Access'!$F$7:$GB$306,114,FALSE))</f>
        <v>0</v>
      </c>
      <c r="EE275" s="99">
        <f>IF(ISNA(VLOOKUP($A275,'[2]1516 Exp_Rev Access'!$F$7:$GB$306,115,FALSE)),"",VLOOKUP($A275,'[2]1516 Exp_Rev Access'!$F$7:$GB$306,115,FALSE))</f>
        <v>0</v>
      </c>
      <c r="EF275" s="99">
        <f>IF(ISNA(VLOOKUP($A275,'[2]1516 Exp_Rev Access'!$F$7:$GB$306,116,FALSE)),"",VLOOKUP($A275,'[2]1516 Exp_Rev Access'!$F$7:$GB$306,116,FALSE))</f>
        <v>0</v>
      </c>
      <c r="EG275" s="99">
        <f>IF(ISNA(VLOOKUP($A275,'[2]1516 Exp_Rev Access'!$F$7:$GB$306,117,FALSE)),"",VLOOKUP($A275,'[2]1516 Exp_Rev Access'!$F$7:$GB$306,117,FALSE))</f>
        <v>0</v>
      </c>
      <c r="EH275" s="99">
        <f>IF(ISNA(VLOOKUP($A275,'[2]1516 Exp_Rev Access'!$F$7:$GB$306,118,FALSE)),"",VLOOKUP($A275,'[2]1516 Exp_Rev Access'!$F$7:$GB$306,118,FALSE))</f>
        <v>0</v>
      </c>
      <c r="EI275" s="99">
        <f>IF(ISNA(VLOOKUP($A275,'[2]1516 Exp_Rev Access'!$F$7:$GB$306,119,FALSE)),"",VLOOKUP($A275,'[2]1516 Exp_Rev Access'!$F$7:$GB$306,119,FALSE))</f>
        <v>0</v>
      </c>
      <c r="EJ275" s="99">
        <f>IF(ISNA(VLOOKUP($A275,'[2]1516 Exp_Rev Access'!$F$7:$GB$306,120,FALSE)),"",VLOOKUP($A275,'[2]1516 Exp_Rev Access'!$F$7:$GB$306,120,FALSE))</f>
        <v>0</v>
      </c>
      <c r="EK275" s="99">
        <f>IF(ISNA(VLOOKUP($A275,'[2]1516 Exp_Rev Access'!$F$7:$GB$306,121,FALSE)),"",VLOOKUP($A275,'[2]1516 Exp_Rev Access'!$F$7:$GB$306,121,FALSE))</f>
        <v>0</v>
      </c>
      <c r="EL275" s="99">
        <f>IF(ISNA(VLOOKUP($A275,'[2]1516 Exp_Rev Access'!$F$7:$GB$306,122,FALSE)),"",VLOOKUP($A275,'[2]1516 Exp_Rev Access'!$F$7:$GB$306,122,FALSE))</f>
        <v>0</v>
      </c>
      <c r="EM275" s="99">
        <f>IF(ISNA(VLOOKUP($A275,'[2]1516 Exp_Rev Access'!$F$7:$GB$306,123,FALSE)),"",VLOOKUP($A275,'[2]1516 Exp_Rev Access'!$F$7:$GB$306,123,FALSE))</f>
        <v>0</v>
      </c>
      <c r="EN275" s="99">
        <f>IF(ISNA(VLOOKUP($A275,'[2]1516 Exp_Rev Access'!$F$7:$GB$306,124,FALSE)),"",VLOOKUP($A275,'[2]1516 Exp_Rev Access'!$F$7:$GB$306,124,FALSE))</f>
        <v>0</v>
      </c>
      <c r="EO275" s="99">
        <f>IF(ISNA(VLOOKUP($A275,'[2]1516 Exp_Rev Access'!$F$7:$GB$306,125,FALSE)),"",VLOOKUP($A275,'[2]1516 Exp_Rev Access'!$F$7:$GB$306,125,FALSE))</f>
        <v>0</v>
      </c>
      <c r="EP275" s="99">
        <f>IF(ISNA(VLOOKUP($A275,'[2]1516 Exp_Rev Access'!$F$7:$GB$306,126,FALSE)),"",VLOOKUP($A275,'[2]1516 Exp_Rev Access'!$F$7:$GB$306,126,FALSE))</f>
        <v>0</v>
      </c>
      <c r="EQ275" s="99">
        <f>IF(ISNA(VLOOKUP($A275,'[2]1516 Exp_Rev Access'!$F$7:$GB$306,127,FALSE)),"",VLOOKUP($A275,'[2]1516 Exp_Rev Access'!$F$7:$GB$306,127,FALSE))</f>
        <v>0</v>
      </c>
      <c r="ER275" s="99">
        <f>IF(ISNA(VLOOKUP($A275,'[2]1516 Exp_Rev Access'!$F$7:$GB$306,128,FALSE)),"",VLOOKUP($A275,'[2]1516 Exp_Rev Access'!$F$7:$GB$306,128,FALSE))</f>
        <v>0</v>
      </c>
      <c r="ES275" s="99">
        <f>IF(ISNA(VLOOKUP($A275,'[2]1516 Exp_Rev Access'!$F$7:$GB$306,129,FALSE)),"",VLOOKUP($A275,'[2]1516 Exp_Rev Access'!$F$7:$GB$306,129,FALSE))</f>
        <v>0</v>
      </c>
      <c r="ET275" s="99">
        <f>IF(ISNA(VLOOKUP($A275,'[2]1516 Exp_Rev Access'!$F$7:$GB$306,130,FALSE)),"",VLOOKUP($A275,'[2]1516 Exp_Rev Access'!$F$7:$GB$306,130,FALSE))</f>
        <v>0</v>
      </c>
      <c r="EU275" s="99">
        <f>IF(ISNA(VLOOKUP($A275,'[2]1516 Exp_Rev Access'!$F$7:$GB$306,131,FALSE)),"",VLOOKUP($A275,'[2]1516 Exp_Rev Access'!$F$7:$GB$306,131,FALSE))</f>
        <v>0</v>
      </c>
      <c r="EV275" s="99">
        <f>IF(ISNA(VLOOKUP($A275,'[2]1516 Exp_Rev Access'!$F$7:$GB$306,132,FALSE)),"",VLOOKUP($A275,'[2]1516 Exp_Rev Access'!$F$7:$GB$306,132,FALSE))</f>
        <v>0</v>
      </c>
      <c r="EW275" s="99">
        <f>IF(ISNA(VLOOKUP($A275,'[2]1516 Exp_Rev Access'!$F$7:$GB$306,133,FALSE)),"",VLOOKUP($A275,'[2]1516 Exp_Rev Access'!$F$7:$GB$306,133,FALSE))</f>
        <v>0</v>
      </c>
      <c r="EX275" s="99">
        <f>IF(ISNA(VLOOKUP($A275,'[2]1516 Exp_Rev Access'!$F$7:$GB$306,134,FALSE)),"",VLOOKUP($A275,'[2]1516 Exp_Rev Access'!$F$7:$GB$306,134,FALSE))</f>
        <v>0</v>
      </c>
      <c r="EY275" s="99">
        <f>IF(ISNA(VLOOKUP($A275,'[2]1516 Exp_Rev Access'!$F$7:$GB$306,135,FALSE)),"",VLOOKUP($A275,'[2]1516 Exp_Rev Access'!$F$7:$GB$306,135,FALSE))</f>
        <v>0</v>
      </c>
      <c r="EZ275" s="99">
        <f>IF(ISNA(VLOOKUP($A275,'[2]1516 Exp_Rev Access'!$F$7:$GB$306,136,FALSE)),"",VLOOKUP($A275,'[2]1516 Exp_Rev Access'!$F$7:$GB$306,136,FALSE))</f>
        <v>0</v>
      </c>
      <c r="FA275" s="99">
        <f>IF(ISNA(VLOOKUP($A275,'[2]1516 Exp_Rev Access'!$F$7:$GB$306,137,FALSE)),"",VLOOKUP($A275,'[2]1516 Exp_Rev Access'!$F$7:$GB$306,137,FALSE))</f>
        <v>0</v>
      </c>
      <c r="FB275" s="99">
        <f>IF(ISNA(VLOOKUP($A275,'[2]1516 Exp_Rev Access'!$F$7:$GB$306,138,FALSE)),"",VLOOKUP($A275,'[2]1516 Exp_Rev Access'!$F$7:$GB$306,138,FALSE))</f>
        <v>0</v>
      </c>
      <c r="FC275" s="99">
        <f>IF(ISNA(VLOOKUP($A275,'[2]1516 Exp_Rev Access'!$F$7:$GB$306,139,FALSE)),"",VLOOKUP($A275,'[2]1516 Exp_Rev Access'!$F$7:$GB$306,139,FALSE))</f>
        <v>0</v>
      </c>
      <c r="FD275" s="99">
        <f>IF(ISNA(VLOOKUP($A275,'[2]1516 Exp_Rev Access'!$F$7:$FS$306,140,FALSE)),"",VLOOKUP($A275,'[2]1516 Exp_Rev Access'!$F$7:$FS$306,140,FALSE))</f>
        <v>0</v>
      </c>
      <c r="FE275" s="99">
        <f>IF(ISNA(VLOOKUP($A275,'[2]1516 Exp_Rev Access'!$F$7:$FS$306,141,FALSE)),"",VLOOKUP($A275,'[2]1516 Exp_Rev Access'!$F$7:$FS$306,141,FALSE))</f>
        <v>0</v>
      </c>
      <c r="FF275" s="99">
        <f>IF(ISNA(VLOOKUP($A275,'[2]1516 Exp_Rev Access'!$F$7:$FS$306,142,FALSE)),"",VLOOKUP($A275,'[2]1516 Exp_Rev Access'!$F$7:$FS$306,142,FALSE))</f>
        <v>0</v>
      </c>
      <c r="FG275" s="99">
        <f>IF(ISNA(VLOOKUP($A275,'[2]1516 Exp_Rev Access'!$F$7:$FS$306,143,FALSE)),"",VLOOKUP($A275,'[2]1516 Exp_Rev Access'!$F$7:$FS$306,143,FALSE))</f>
        <v>0</v>
      </c>
      <c r="FH275" s="99">
        <f>IF(ISNA(VLOOKUP($A275,'[2]1516 Exp_Rev Access'!$F$7:$FS$306,144,FALSE)),"",VLOOKUP($A275,'[2]1516 Exp_Rev Access'!$F$7:$FS$306,144,FALSE))</f>
        <v>0</v>
      </c>
      <c r="FI275" s="99">
        <f>IF(ISNA(VLOOKUP($A275,'[2]1516 Exp_Rev Access'!$F$7:$FS$306,145,FALSE)),"",VLOOKUP($A275,'[2]1516 Exp_Rev Access'!$F$7:$FS$306,145,FALSE))</f>
        <v>0</v>
      </c>
      <c r="FJ275" s="99">
        <f>IF(ISNA(VLOOKUP($A275,'[2]1516 Exp_Rev Access'!$F$7:$FS$306,146,FALSE)),"",VLOOKUP($A275,'[2]1516 Exp_Rev Access'!$F$7:$FS$306,146,FALSE))</f>
        <v>0</v>
      </c>
      <c r="FK275" s="99">
        <f>IF(ISNA(VLOOKUP($A275,'[2]1516 Exp_Rev Access'!$F$7:$FS$306,147,FALSE)),"",VLOOKUP($A275,'[2]1516 Exp_Rev Access'!$F$7:$FS$306,147,FALSE))</f>
        <v>0</v>
      </c>
      <c r="FL275" s="99">
        <f>IF(ISNA(VLOOKUP($A275,'[2]1516 Exp_Rev Access'!$F$7:$FS$306,148,FALSE)),"",VLOOKUP($A275,'[2]1516 Exp_Rev Access'!$F$7:$FS$306,148,FALSE))</f>
        <v>0</v>
      </c>
      <c r="FM275" s="99">
        <f>IF(ISNA(VLOOKUP($A275,'[2]1516 Exp_Rev Access'!$F$7:$FS$306,149,FALSE)),"",VLOOKUP($A275,'[2]1516 Exp_Rev Access'!$F$7:$FS$306,149,FALSE))</f>
        <v>0</v>
      </c>
      <c r="FN275" s="99">
        <f>IF(ISNA(VLOOKUP($A275,'[2]1516 Exp_Rev Access'!$F$7:$FS$306,150,FALSE)),"",VLOOKUP($A275,'[2]1516 Exp_Rev Access'!$F$7:$FS$306,150,FALSE))</f>
        <v>0</v>
      </c>
      <c r="FO275" s="99">
        <f>IF(ISNA(VLOOKUP($A275,'[2]1516 Exp_Rev Access'!$F$7:$FS$306,151,FALSE)),"",VLOOKUP($A275,'[2]1516 Exp_Rev Access'!$F$7:$FS$306,151,FALSE))</f>
        <v>0</v>
      </c>
      <c r="FP275" s="99">
        <f>IF(ISNA(VLOOKUP($A275,'[2]1516 Exp_Rev Access'!$F$7:$FS$306,152,FALSE)),"",VLOOKUP($A275,'[2]1516 Exp_Rev Access'!$F$7:$FS$306,152,FALSE))</f>
        <v>0</v>
      </c>
      <c r="FQ275" s="99">
        <f>IF(ISNA(VLOOKUP($A275,'[2]1516 Exp_Rev Access'!$F$7:$FS$306,153,FALSE)),"",VLOOKUP($A275,'[2]1516 Exp_Rev Access'!$F$7:$FS$306,153,FALSE))</f>
        <v>3148.17</v>
      </c>
      <c r="FR275" s="101">
        <f t="shared" si="346"/>
        <v>155663.69000000003</v>
      </c>
      <c r="FS275" s="72">
        <f t="shared" si="347"/>
        <v>6.3231136093150078E-2</v>
      </c>
      <c r="FT275" s="94">
        <f t="shared" si="348"/>
        <v>699.9581366068619</v>
      </c>
      <c r="FU275" s="99">
        <f>IF(ISNA(VLOOKUP($A275,'[2]1516 Exp_Rev Access'!$F$7:$GB$306,154,FALSE)),"",VLOOKUP($A275,'[2]1516 Exp_Rev Access'!$F$7:$GB$306,154,FALSE))</f>
        <v>0</v>
      </c>
      <c r="FV275" s="99">
        <f>IF(ISNA(VLOOKUP($A275,'[2]1516 Exp_Rev Access'!$F$7:$GB$306,155,FALSE)),"",VLOOKUP($A275,'[2]1516 Exp_Rev Access'!$F$7:$GB$306,155,FALSE))</f>
        <v>0</v>
      </c>
      <c r="FW275" s="99">
        <f>IF(ISNA(VLOOKUP($A275,'[2]1516 Exp_Rev Access'!$F$7:$GB$306,156,FALSE)),"",VLOOKUP($A275,'[2]1516 Exp_Rev Access'!$F$7:$GB$306,156,FALSE))</f>
        <v>0</v>
      </c>
      <c r="FX275" s="99">
        <f>IF(ISNA(VLOOKUP($A275,'[2]1516 Exp_Rev Access'!$F$7:$GB$306,157,FALSE)),"",VLOOKUP($A275,'[2]1516 Exp_Rev Access'!$F$7:$GB$306,157,FALSE))</f>
        <v>0</v>
      </c>
      <c r="FY275" s="99">
        <f>IF(ISNA(VLOOKUP($A275,'[2]1516 Exp_Rev Access'!$F$7:$GB$306,158,FALSE)),"",VLOOKUP($A275,'[2]1516 Exp_Rev Access'!$F$7:$GB$306,158,FALSE))</f>
        <v>0</v>
      </c>
      <c r="FZ275" s="99">
        <f>IF(ISNA(VLOOKUP($A275,'[2]1516 Exp_Rev Access'!$F$7:$GB$306,159,FALSE)),"",VLOOKUP($A275,'[2]1516 Exp_Rev Access'!$F$7:$GB$306,159,FALSE))</f>
        <v>0</v>
      </c>
      <c r="GA275" s="99">
        <f>IF(ISNA(VLOOKUP($A275,'[2]1516 Exp_Rev Access'!$F$7:$GB$306,160,FALSE)),"",VLOOKUP($A275,'[2]1516 Exp_Rev Access'!$F$7:$GB$306,160,FALSE))</f>
        <v>0</v>
      </c>
      <c r="GB275" s="99">
        <f>IF(ISNA(VLOOKUP($A275,'[2]1516 Exp_Rev Access'!$F$7:$GB$306,161,FALSE)),"",VLOOKUP($A275,'[2]1516 Exp_Rev Access'!$F$7:$GB$306,161,FALSE))</f>
        <v>0</v>
      </c>
      <c r="GC275" s="99">
        <f>IF(ISNA(VLOOKUP($A275,'[2]1516 Exp_Rev Access'!$F$7:$GB$306,162,FALSE)),"",VLOOKUP($A275,'[2]1516 Exp_Rev Access'!$F$7:$GB$306,162,FALSE))</f>
        <v>0</v>
      </c>
      <c r="GD275" s="99">
        <f>IF(ISNA(VLOOKUP($A275,'[2]1516 Exp_Rev Access'!$F$7:$GB$306,163,FALSE)),"",VLOOKUP($A275,'[2]1516 Exp_Rev Access'!$F$7:$GB$306,163,FALSE))</f>
        <v>0</v>
      </c>
      <c r="GE275" s="99">
        <f>IF(ISNA(VLOOKUP($A275,'[2]1516 Exp_Rev Access'!$F$7:$GB$306,164,FALSE)),"",VLOOKUP($A275,'[2]1516 Exp_Rev Access'!$F$7:$GB$306,164,FALSE))</f>
        <v>0</v>
      </c>
      <c r="GF275" s="99">
        <f>IF(ISNA(VLOOKUP($A275,'[2]1516 Exp_Rev Access'!$F$7:$GB$306,165,FALSE)),"",VLOOKUP($A275,'[2]1516 Exp_Rev Access'!$F$7:$GB$306,165,FALSE))</f>
        <v>0</v>
      </c>
      <c r="GG275" s="99">
        <f>IF(ISNA(VLOOKUP($A275,'[2]1516 Exp_Rev Access'!$F$7:$GB$306,166,FALSE)),"",VLOOKUP($A275,'[2]1516 Exp_Rev Access'!$F$7:$GB$306,166,FALSE))</f>
        <v>0</v>
      </c>
      <c r="GH275" s="99">
        <f>IF(ISNA(VLOOKUP($A275,'[2]1516 Exp_Rev Access'!$F$7:$GB$306,167,FALSE)),"",VLOOKUP($A275,'[2]1516 Exp_Rev Access'!$F$7:$GB$306,167,FALSE))</f>
        <v>0</v>
      </c>
      <c r="GI275" s="99">
        <f>IF(ISNA(VLOOKUP($A275,'[2]1516 Exp_Rev Access'!$F$7:$GB$306,168,FALSE)),"",VLOOKUP($A275,'[2]1516 Exp_Rev Access'!$F$7:$GB$306,168,FALSE))</f>
        <v>0</v>
      </c>
      <c r="GJ275" s="99">
        <f>IF(ISNA(VLOOKUP($A275,'[2]1516 Exp_Rev Access'!$F$7:$GB$306,169,FALSE)),"",VLOOKUP($A275,'[2]1516 Exp_Rev Access'!$F$7:$GB$306,169,FALSE))</f>
        <v>0</v>
      </c>
      <c r="GK275" s="99">
        <f>IF(ISNA(VLOOKUP($A275,'[2]1516 Exp_Rev Access'!$F$7:$GB$306,170,FALSE)),"",VLOOKUP($A275,'[2]1516 Exp_Rev Access'!$F$7:$GB$306,170,FALSE))</f>
        <v>0</v>
      </c>
      <c r="GL275" s="99">
        <f>IF(ISNA(VLOOKUP($A275,'[2]1516 Exp_Rev Access'!$F$7:$GB$306,171,FALSE)),"",VLOOKUP($A275,'[2]1516 Exp_Rev Access'!$F$7:$GB$306,171,FALSE))</f>
        <v>0</v>
      </c>
      <c r="GM275" s="99">
        <f>IF(ISNA(VLOOKUP($A275,'[2]1516 Exp_Rev Access'!$F$7:$GB$306,172,FALSE)),"",VLOOKUP($A275,'[2]1516 Exp_Rev Access'!$F$7:$GB$306,172,FALSE))</f>
        <v>0</v>
      </c>
      <c r="GN275" s="99">
        <f>IF(ISNA(VLOOKUP($A275,'[2]1516 Exp_Rev Access'!$F$7:$GB$306,173,FALSE)),"",VLOOKUP($A275,'[2]1516 Exp_Rev Access'!$F$7:$GB$306,173,FALSE))</f>
        <v>0</v>
      </c>
      <c r="GO275" s="99">
        <f>IF(ISNA(VLOOKUP($A275,'[2]1516 Exp_Rev Access'!$F$7:$GB$306,174,FALSE)),"",VLOOKUP($A275,'[2]1516 Exp_Rev Access'!$F$7:$GB$306,174,FALSE))</f>
        <v>0</v>
      </c>
      <c r="GP275" s="99">
        <f>IF(ISNA(VLOOKUP($A275,'[2]1516 Exp_Rev Access'!$F$7:$GB$306,175,FALSE)),"",VLOOKUP($A275,'[2]1516 Exp_Rev Access'!$F$7:$GB$306,175,FALSE))</f>
        <v>0</v>
      </c>
      <c r="GQ275" s="99">
        <f>IF(ISNA(VLOOKUP($A275,'[2]1516 Exp_Rev Access'!$F$7:$GB$306,176,FALSE)),"",VLOOKUP($A275,'[2]1516 Exp_Rev Access'!$F$7:$GB$306,176,FALSE))</f>
        <v>0</v>
      </c>
      <c r="GR275" s="99">
        <f>IF(ISNA(VLOOKUP($A275,'[2]1516 Exp_Rev Access'!$F$7:$GB$306,177,FALSE)),"",VLOOKUP($A275,'[2]1516 Exp_Rev Access'!$F$7:$GB$306,177,FALSE))</f>
        <v>0</v>
      </c>
      <c r="GS275" s="99">
        <f>IF(ISNA(VLOOKUP($A275,'[2]1516 Exp_Rev Access'!$F$7:$GB$306,178,FALSE)),"",VLOOKUP($A275,'[2]1516 Exp_Rev Access'!$F$7:$GB$306,178,FALSE))</f>
        <v>0</v>
      </c>
      <c r="GT275" s="101">
        <f t="shared" si="349"/>
        <v>0</v>
      </c>
      <c r="GU275" s="72"/>
      <c r="GV275" s="84">
        <f t="shared" si="351"/>
        <v>0</v>
      </c>
    </row>
    <row r="276" spans="1:204" customFormat="1" ht="12" customHeight="1" x14ac:dyDescent="0.2">
      <c r="A276" s="96" t="s">
        <v>648</v>
      </c>
      <c r="B276" s="69" t="s">
        <v>649</v>
      </c>
      <c r="C276" s="80">
        <f>IF(ISNA(VLOOKUP($A276,'[2]1516 enrollment_Rev_Exp by size'!$A$6:$G$320,3,FALSE)),"",VLOOKUP($A276,'[2]1516 enrollment_Rev_Exp by size'!$A$6:$G$320,3,FALSE))</f>
        <v>174.98</v>
      </c>
      <c r="D276" s="97">
        <v>3405143.82</v>
      </c>
      <c r="E276" s="80">
        <f t="shared" si="329"/>
        <v>3405143.82</v>
      </c>
      <c r="F276" s="80">
        <f t="shared" si="330"/>
        <v>0</v>
      </c>
      <c r="G276" s="98">
        <f>IF(ISNA(VLOOKUP($A276,'[2]1516 Exp_Rev Access'!$F$7:$FS$306,2,FALSE)),"",VLOOKUP($A276,'[2]1516 Exp_Rev Access'!$F$7:$FS$306,2,FALSE))</f>
        <v>595283.96</v>
      </c>
      <c r="H276" s="98">
        <f>IF(ISNA(VLOOKUP($A276,'[2]1516 Exp_Rev Access'!$F$7:$FS$306,3,FALSE)),"",VLOOKUP($A276,'[2]1516 Exp_Rev Access'!$F$7:$FS$306,3,FALSE))</f>
        <v>0</v>
      </c>
      <c r="I276" s="98">
        <f>IF(ISNA(VLOOKUP($A276,'[2]1516 Exp_Rev Access'!$F$7:$FS$306,4,FALSE)),"",VLOOKUP($A276,'[2]1516 Exp_Rev Access'!$F$7:$FS$306,4,FALSE))</f>
        <v>0</v>
      </c>
      <c r="J276" s="98">
        <f>IF(ISNA(VLOOKUP($A276,'[2]1516 Exp_Rev Access'!$F$7:$FS$306,5,FALSE)),"",VLOOKUP($A276,'[2]1516 Exp_Rev Access'!$F$7:$FS$306,5,FALSE))</f>
        <v>0</v>
      </c>
      <c r="K276" s="98">
        <f>IF(ISNA(VLOOKUP($A276,'[2]1516 Exp_Rev Access'!$F$7:$FS$306,6,FALSE)),"",VLOOKUP($A276,'[2]1516 Exp_Rev Access'!$F$7:$FS$306,6,FALSE))</f>
        <v>0</v>
      </c>
      <c r="L276" s="98">
        <f>IF(ISNA(VLOOKUP($A276,'[2]1516 Exp_Rev Access'!$F$7:$FS$306,7,FALSE)),"",VLOOKUP($A276,'[2]1516 Exp_Rev Access'!$F$7:$FS$306,7,FALSE))</f>
        <v>0</v>
      </c>
      <c r="M276" s="90">
        <f t="shared" si="331"/>
        <v>595283.96</v>
      </c>
      <c r="N276" s="72">
        <f t="shared" si="352"/>
        <v>0.17481903598421283</v>
      </c>
      <c r="O276" s="73">
        <f t="shared" si="353"/>
        <v>3402.0114298777003</v>
      </c>
      <c r="P276" s="99">
        <f>IF(ISNA(VLOOKUP($A276,'[2]1516 Exp_Rev Access'!$F$7:$FS$306,8,FALSE)),"",VLOOKUP($A276,'[2]1516 Exp_Rev Access'!$F$7:$FS$306,8,FALSE))</f>
        <v>18185</v>
      </c>
      <c r="Q276" s="99">
        <f>IF(ISNA(VLOOKUP($A276,'[2]1516 Exp_Rev Access'!$F$7:$FS$306,9,FALSE)),"",VLOOKUP($A276,'[2]1516 Exp_Rev Access'!$F$7:$FS$306,9,FALSE))</f>
        <v>0</v>
      </c>
      <c r="R276" s="99">
        <f>IF(ISNA(VLOOKUP($A276,'[2]1516 Exp_Rev Access'!$F$7:$FS$306,10,FALSE)),"",VLOOKUP($A276,'[2]1516 Exp_Rev Access'!$F$7:$FS$306,10,FALSE))</f>
        <v>0</v>
      </c>
      <c r="S276" s="99">
        <f>IF(ISNA(VLOOKUP($A276,'[2]1516 Exp_Rev Access'!$F$7:$FS$306,11,FALSE)),"",VLOOKUP($A276,'[2]1516 Exp_Rev Access'!$F$7:$FS$306,11,FALSE))</f>
        <v>0</v>
      </c>
      <c r="T276" s="99">
        <f>IF(ISNA(VLOOKUP($A276,'[2]1516 Exp_Rev Access'!$F$7:$FS$306,12,FALSE)),"",VLOOKUP($A276,'[2]1516 Exp_Rev Access'!$F$7:$FS$306,12,FALSE))</f>
        <v>0</v>
      </c>
      <c r="U276" s="99">
        <f>IF(ISNA(VLOOKUP($A276,'[2]1516 Exp_Rev Access'!$F$7:$FS$306,13,FALSE)),"",VLOOKUP($A276,'[2]1516 Exp_Rev Access'!$F$7:$FS$306,13,FALSE))</f>
        <v>0</v>
      </c>
      <c r="V276" s="99">
        <f>IF(ISNA(VLOOKUP($A276,'[2]1516 Exp_Rev Access'!$F$7:$FS$306,14,FALSE)),"",VLOOKUP($A276,'[2]1516 Exp_Rev Access'!$F$7:$FS$306,14,FALSE))</f>
        <v>0</v>
      </c>
      <c r="W276" s="99">
        <f>IF(ISNA(VLOOKUP($A276,'[2]1516 Exp_Rev Access'!$F$7:$FS$306,15,FALSE)),"",VLOOKUP($A276,'[2]1516 Exp_Rev Access'!$F$7:$FS$306,15,FALSE))</f>
        <v>0</v>
      </c>
      <c r="X276" s="99">
        <f>IF(ISNA(VLOOKUP($A276,'[2]1516 Exp_Rev Access'!$F$7:$FS$306,16,FALSE)),"",VLOOKUP($A276,'[2]1516 Exp_Rev Access'!$F$7:$FS$306,16,FALSE))</f>
        <v>673.18</v>
      </c>
      <c r="Y276" s="99">
        <f>IF(ISNA(VLOOKUP($A276,'[2]1516 Exp_Rev Access'!$F$7:$FS$306,17,FALSE)),"",VLOOKUP($A276,'[2]1516 Exp_Rev Access'!$F$7:$FS$306,17,FALSE))</f>
        <v>0</v>
      </c>
      <c r="Z276" s="99">
        <f>IF(ISNA(VLOOKUP($A276,'[2]1516 Exp_Rev Access'!$F$7:$FS$306,18,FALSE)),"",VLOOKUP($A276,'[2]1516 Exp_Rev Access'!$F$7:$FS$306,18,FALSE))</f>
        <v>0</v>
      </c>
      <c r="AA276" s="99">
        <f>IF(ISNA(VLOOKUP($A276,'[2]1516 Exp_Rev Access'!$F$7:$FS$306,19,FALSE)),"",VLOOKUP($A276,'[2]1516 Exp_Rev Access'!$F$7:$FS$306,19,FALSE))</f>
        <v>0</v>
      </c>
      <c r="AB276" s="99">
        <f>IF(ISNA(VLOOKUP($A276,'[2]1516 Exp_Rev Access'!$F$7:$FS$306,20,FALSE)),"",VLOOKUP($A276,'[2]1516 Exp_Rev Access'!$F$7:$FS$306,20,FALSE))</f>
        <v>0</v>
      </c>
      <c r="AC276" s="99">
        <f>IF(ISNA(VLOOKUP($A276,'[2]1516 Exp_Rev Access'!$F$7:$FS$306,21,FALSE)),"",VLOOKUP($A276,'[2]1516 Exp_Rev Access'!$F$7:$FS$306,21,FALSE))</f>
        <v>28064.85</v>
      </c>
      <c r="AD276" s="99">
        <f>IF(ISNA(VLOOKUP($A276,'[2]1516 Exp_Rev Access'!$F$7:$FS$306,22,FALSE)),"",VLOOKUP($A276,'[2]1516 Exp_Rev Access'!$F$7:$FS$306,22,FALSE))</f>
        <v>1332.67</v>
      </c>
      <c r="AE276" s="99">
        <f>IF(ISNA(VLOOKUP($A276,'[2]1516 Exp_Rev Access'!$F$7:$FS$306,23,FALSE)),"",VLOOKUP($A276,'[2]1516 Exp_Rev Access'!$F$7:$FS$306,23,FALSE))</f>
        <v>0</v>
      </c>
      <c r="AF276" s="99">
        <f>IF(ISNA(VLOOKUP($A276,'[2]1516 Exp_Rev Access'!$F$7:$FS$306,24,FALSE)),"",VLOOKUP($A276,'[2]1516 Exp_Rev Access'!$F$7:$FS$306,24,FALSE))</f>
        <v>3575</v>
      </c>
      <c r="AG276" s="99">
        <f>IF(ISNA(VLOOKUP($A276,'[2]1516 Exp_Rev Access'!$F$7:$FS$306,25,FALSE)),"",VLOOKUP($A276,'[2]1516 Exp_Rev Access'!$F$7:$FS$306,25,FALSE))</f>
        <v>161.54</v>
      </c>
      <c r="AH276" s="98">
        <f>IF(ISNA(VLOOKUP($A276,'[2]1516 Exp_Rev Access'!$F$7:$FS$306,26,FALSE)),"",VLOOKUP($A276,'[2]1516 Exp_Rev Access'!$F$7:$FS$306,26,FALSE))</f>
        <v>1762.5</v>
      </c>
      <c r="AI276" s="98">
        <f>IF(ISNA(VLOOKUP($A276,'[2]1516 Exp_Rev Access'!$F$7:$FS$306,27,FALSE)),"",VLOOKUP($A276,'[2]1516 Exp_Rev Access'!$F$7:$FS$306,27,FALSE))</f>
        <v>192.99</v>
      </c>
      <c r="AJ276" s="98">
        <f>IF(ISNA(VLOOKUP($A276,'[2]1516 Exp_Rev Access'!$F$7:$FS$306,28,FALSE)),"",VLOOKUP($A276,'[2]1516 Exp_Rev Access'!$F$7:$FS$306,28,FALSE))</f>
        <v>1895.67</v>
      </c>
      <c r="AK276" s="98">
        <f>IF(ISNA(VLOOKUP($A276,'[2]1516 Exp_Rev Access'!$F$7:$FS$306,29,FALSE)),"",VLOOKUP($A276,'[2]1516 Exp_Rev Access'!$F$7:$FS$306,29,FALSE))</f>
        <v>9346.2000000000007</v>
      </c>
      <c r="AL276" s="100">
        <f t="shared" si="334"/>
        <v>65189.599999999991</v>
      </c>
      <c r="AM276" s="72">
        <f t="shared" si="335"/>
        <v>1.9144448354019888E-2</v>
      </c>
      <c r="AN276" s="94">
        <f t="shared" si="336"/>
        <v>372.55457766601893</v>
      </c>
      <c r="AO276" s="99">
        <f>IF(ISNA(VLOOKUP($A276,'[2]1516 Exp_Rev Access'!$F$7:$GB$306,30,FALSE)),"",VLOOKUP($A276,'[2]1516 Exp_Rev Access'!$F$7:$FS$306,30,FALSE))</f>
        <v>1846354.16</v>
      </c>
      <c r="AP276" s="99">
        <f>IF(ISNA(VLOOKUP($A276,'[2]1516 Exp_Rev Access'!$F$7:$GB$306,31,FALSE)),"",VLOOKUP($A276,'[2]1516 Exp_Rev Access'!$F$7:$FS$306,31,FALSE))</f>
        <v>22792.03</v>
      </c>
      <c r="AQ276" s="99">
        <f>IF(ISNA(VLOOKUP($A276,'[2]1516 Exp_Rev Access'!$F$7:$GB$306,32,FALSE)),"",VLOOKUP($A276,'[2]1516 Exp_Rev Access'!$F$7:$FS$306,32,FALSE))</f>
        <v>126401.96</v>
      </c>
      <c r="AR276" s="99">
        <f>IF(ISNA(VLOOKUP($A276,'[2]1516 Exp_Rev Access'!$F$7:$GB$306,33,FALSE)),"",VLOOKUP($A276,'[2]1516 Exp_Rev Access'!$F$7:$FS$306,33,FALSE))</f>
        <v>0</v>
      </c>
      <c r="AS276" s="99">
        <f>IF(ISNA(VLOOKUP($A276,'[2]1516 Exp_Rev Access'!$F$7:$GB$306,34,FALSE)),"",VLOOKUP($A276,'[2]1516 Exp_Rev Access'!$F$7:$FS$306,34,FALSE))</f>
        <v>0</v>
      </c>
      <c r="AT276" s="101">
        <f t="shared" si="337"/>
        <v>1995548.15</v>
      </c>
      <c r="AU276" s="72">
        <f t="shared" si="338"/>
        <v>0.5860393144862821</v>
      </c>
      <c r="AV276" s="94">
        <f t="shared" si="339"/>
        <v>11404.435649788547</v>
      </c>
      <c r="AW276" s="99">
        <f>IF(ISNA(VLOOKUP($A276,'[2]1516 Exp_Rev Access'!$F$7:$GB$306,35,FALSE)),"",VLOOKUP($A276,'[2]1516 Exp_Rev Access'!$F$7:$GB$306,35,FALSE))</f>
        <v>24255</v>
      </c>
      <c r="AX276" s="99">
        <f>IF(ISNA(VLOOKUP($A276,'[2]1516 Exp_Rev Access'!$F$7:$GB$306,36,FALSE)),"",VLOOKUP($A276,'[2]1516 Exp_Rev Access'!$F$7:$GB$306,36,FALSE))</f>
        <v>125517.45</v>
      </c>
      <c r="AY276" s="99">
        <f>IF(ISNA(VLOOKUP($A276,'[2]1516 Exp_Rev Access'!$F$7:$GB$306,37,FALSE)),"",VLOOKUP($A276,'[2]1516 Exp_Rev Access'!$F$7:$GB$306,37,FALSE))</f>
        <v>0</v>
      </c>
      <c r="AZ276" s="99">
        <f>IF(ISNA(VLOOKUP($A276,'[2]1516 Exp_Rev Access'!$F$7:$GB$306,38,FALSE)),"",VLOOKUP($A276,'[2]1516 Exp_Rev Access'!$F$7:$GB$306,38,FALSE))</f>
        <v>0</v>
      </c>
      <c r="BA276" s="99">
        <f>IF(ISNA(VLOOKUP($A276,'[2]1516 Exp_Rev Access'!$F$7:$GB$306,39,FALSE)),"",VLOOKUP($A276,'[2]1516 Exp_Rev Access'!$F$7:$GB$306,39,FALSE))</f>
        <v>0</v>
      </c>
      <c r="BB276" s="99">
        <f>IF(ISNA(VLOOKUP($A276,'[2]1516 Exp_Rev Access'!$F$7:$GB$306,40,FALSE)),"",VLOOKUP($A276,'[2]1516 Exp_Rev Access'!$F$7:$GB$306,40,FALSE))</f>
        <v>64859.82</v>
      </c>
      <c r="BC276" s="99">
        <f>IF(ISNA(VLOOKUP($A276,'[2]1516 Exp_Rev Access'!$F$7:$GB$306,41,FALSE)),"",VLOOKUP($A276,'[2]1516 Exp_Rev Access'!$F$7:$GB$306,41,FALSE))</f>
        <v>0</v>
      </c>
      <c r="BD276" s="99">
        <f>IF(ISNA(VLOOKUP($A276,'[2]1516 Exp_Rev Access'!$F$7:$GB$306,42,FALSE)),"",VLOOKUP($A276,'[2]1516 Exp_Rev Access'!$F$7:$GB$306,42,FALSE))</f>
        <v>31609.24</v>
      </c>
      <c r="BE276" s="99">
        <f>IF(ISNA(VLOOKUP($A276,'[2]1516 Exp_Rev Access'!$F$7:$GB$306,43,FALSE)),"",VLOOKUP($A276,'[2]1516 Exp_Rev Access'!$F$7:$GB$306,43,FALSE))</f>
        <v>0</v>
      </c>
      <c r="BF276" s="99">
        <f>IF(ISNA(VLOOKUP($A276,'[2]1516 Exp_Rev Access'!$F$7:$GB$306,44,FALSE)),"",VLOOKUP($A276,'[2]1516 Exp_Rev Access'!$F$7:$GB$306,44,FALSE))</f>
        <v>0</v>
      </c>
      <c r="BG276" s="99">
        <f>IF(ISNA(VLOOKUP($A276,'[2]1516 Exp_Rev Access'!$F$7:$GB$306,45,FALSE)),"",VLOOKUP($A276,'[2]1516 Exp_Rev Access'!$F$7:$GB$306,45,FALSE))</f>
        <v>1788.7</v>
      </c>
      <c r="BH276" s="99">
        <f>IF(ISNA(VLOOKUP($A276,'[2]1516 Exp_Rev Access'!$F$7:$GB$306,46,FALSE)),"",VLOOKUP($A276,'[2]1516 Exp_Rev Access'!$F$7:$GB$306,46,FALSE))</f>
        <v>0</v>
      </c>
      <c r="BI276" s="99">
        <f>IF(ISNA(VLOOKUP($A276,'[2]1516 Exp_Rev Access'!$F$7:$GB$306,47,FALSE)),"",VLOOKUP($A276,'[2]1516 Exp_Rev Access'!$F$7:$GB$306,47,FALSE))</f>
        <v>3446.91</v>
      </c>
      <c r="BJ276" s="99">
        <f>IF(ISNA(VLOOKUP($A276,'[2]1516 Exp_Rev Access'!$F$7:$GB$306,48,FALSE)),"",VLOOKUP($A276,'[2]1516 Exp_Rev Access'!$F$7:$GB$306,48,FALSE))</f>
        <v>189158.68</v>
      </c>
      <c r="BK276" s="99">
        <f>IF(ISNA(VLOOKUP($A276,'[2]1516 Exp_Rev Access'!$F$7:$GB$306,49,FALSE)),"",VLOOKUP($A276,'[2]1516 Exp_Rev Access'!$F$7:$GB$306,49,FALSE))</f>
        <v>0</v>
      </c>
      <c r="BL276" s="99">
        <f>IF(ISNA(VLOOKUP($A276,'[2]1516 Exp_Rev Access'!$F$7:$GB$306,50,FALSE)),"",VLOOKUP($A276,'[2]1516 Exp_Rev Access'!$F$7:$GB$306,50,FALSE))</f>
        <v>0</v>
      </c>
      <c r="BM276" s="99">
        <f>IF(ISNA(VLOOKUP($A276,'[2]1516 Exp_Rev Access'!$F$7:$GB$306,51,FALSE)),"",VLOOKUP($A276,'[2]1516 Exp_Rev Access'!$F$7:$GB$306,51,FALSE))</f>
        <v>0</v>
      </c>
      <c r="BN276" s="99">
        <f>IF(ISNA(VLOOKUP($A276,'[2]1516 Exp_Rev Access'!$F$7:$GB$306,52,FALSE)),"",VLOOKUP($A276,'[2]1516 Exp_Rev Access'!$F$7:$GB$306,52,FALSE))</f>
        <v>0</v>
      </c>
      <c r="BO276" s="99">
        <f>IF(ISNA(VLOOKUP($A276,'[2]1516 Exp_Rev Access'!$F$7:$GB$306,53,FALSE)),"",VLOOKUP($A276,'[2]1516 Exp_Rev Access'!$F$7:$GB$306,53,FALSE))</f>
        <v>0</v>
      </c>
      <c r="BP276" s="99">
        <f>IF(ISNA(VLOOKUP($A276,'[2]1516 Exp_Rev Access'!$F$7:$GB$306,54,FALSE)),"",VLOOKUP($A276,'[2]1516 Exp_Rev Access'!$F$7:$GB$306,54,FALSE))</f>
        <v>0</v>
      </c>
      <c r="BQ276" s="99">
        <f>IF(ISNA(VLOOKUP($A276,'[2]1516 Exp_Rev Access'!$F$7:$GB$306,55,FALSE)),"",VLOOKUP($A276,'[2]1516 Exp_Rev Access'!$F$7:$GB$306,55,FALSE))</f>
        <v>0</v>
      </c>
      <c r="BR276" s="99">
        <f>IF(ISNA(VLOOKUP($A276,'[2]1516 Exp_Rev Access'!$F$7:$GB$306,56,FALSE)),"",VLOOKUP($A276,'[2]1516 Exp_Rev Access'!$F$7:$GB$306,56,FALSE))</f>
        <v>0</v>
      </c>
      <c r="BS276" s="99">
        <f>IF(ISNA(VLOOKUP($A276,'[2]1516 Exp_Rev Access'!$F$7:$GB$306,57,FALSE)),"",VLOOKUP($A276,'[2]1516 Exp_Rev Access'!$F$7:$GB$306,57,FALSE))</f>
        <v>0</v>
      </c>
      <c r="BT276" s="99">
        <f>IF(ISNA(VLOOKUP($A276,'[2]1516 Exp_Rev Access'!$F$7:$GB$306,58,FALSE)),"",VLOOKUP($A276,'[2]1516 Exp_Rev Access'!$F$7:$GB$306,58,FALSE))</f>
        <v>0</v>
      </c>
      <c r="BU276" s="102">
        <f t="shared" si="340"/>
        <v>440635.80000000005</v>
      </c>
      <c r="BV276" s="72">
        <f t="shared" si="341"/>
        <v>0.12940299244100653</v>
      </c>
      <c r="BW276" s="94">
        <f t="shared" si="342"/>
        <v>2518.2066521888219</v>
      </c>
      <c r="BX276" s="99">
        <f>IF(ISNA(VLOOKUP($A276,'[2]1516 Exp_Rev Access'!$F$7:$GB$306,59,FALSE)),"",VLOOKUP($A276,'[2]1516 Exp_Rev Access'!$F$7:$GB$306,59,FALSE))</f>
        <v>0</v>
      </c>
      <c r="BY276" s="99">
        <f>IF(ISNA(VLOOKUP($A276,'[2]1516 Exp_Rev Access'!$F$7:$GB$306,60,FALSE)),"",VLOOKUP($A276,'[2]1516 Exp_Rev Access'!$F$7:$GB$306,60,FALSE))</f>
        <v>0</v>
      </c>
      <c r="BZ276" s="99">
        <f>IF(ISNA(VLOOKUP($A276,'[2]1516 Exp_Rev Access'!$F$7:$GB$306,61,FALSE)),"",VLOOKUP($A276,'[2]1516 Exp_Rev Access'!$F$7:$GB$306,61,FALSE))</f>
        <v>0</v>
      </c>
      <c r="CA276" s="99">
        <f>IF(ISNA(VLOOKUP($A276,'[2]1516 Exp_Rev Access'!$F$7:$GB$306,62,FALSE)),"",VLOOKUP($A276,'[2]1516 Exp_Rev Access'!$F$7:$GB$306,62,FALSE))</f>
        <v>0</v>
      </c>
      <c r="CB276" s="99">
        <f>IF(ISNA(VLOOKUP($A276,'[2]1516 Exp_Rev Access'!$F$7:$GB$306,63,FALSE)),"",VLOOKUP($A276,'[2]1516 Exp_Rev Access'!$F$7:$GB$306,63,FALSE))</f>
        <v>0</v>
      </c>
      <c r="CC276" s="99">
        <f>IF(ISNA(VLOOKUP($A276,'[2]1516 Exp_Rev Access'!$F$7:$GB$306,64,FALSE)),"",VLOOKUP($A276,'[2]1516 Exp_Rev Access'!$F$7:$GB$306,64,FALSE))</f>
        <v>0</v>
      </c>
      <c r="CD276" s="101">
        <f t="shared" si="343"/>
        <v>0</v>
      </c>
      <c r="CE276" s="72"/>
      <c r="CF276" s="103"/>
      <c r="CG276" s="99">
        <f>IF(ISNA(VLOOKUP($A276,'[2]1516 Exp_Rev Access'!$F$7:$GB$306,65,FALSE)),"",VLOOKUP($A276,'[2]1516 Exp_Rev Access'!$F$7:$GB$306,65,FALSE))</f>
        <v>0</v>
      </c>
      <c r="CH276" s="99">
        <f>IF(ISNA(VLOOKUP($A276,'[2]1516 Exp_Rev Access'!$F$7:$GB$306,66,FALSE)),"",VLOOKUP($A276,'[2]1516 Exp_Rev Access'!$F$7:$GB$306,66,FALSE))</f>
        <v>0</v>
      </c>
      <c r="CI276" s="99">
        <f>IF(ISNA(VLOOKUP($A276,'[2]1516 Exp_Rev Access'!$F$7:$GB$306,67,FALSE)),"",VLOOKUP($A276,'[2]1516 Exp_Rev Access'!$F$7:$GB$306,67,FALSE))</f>
        <v>0</v>
      </c>
      <c r="CJ276" s="99">
        <f>IF(ISNA(VLOOKUP($A276,'[2]1516 Exp_Rev Access'!$F$7:$GB$306,68,FALSE)),"",VLOOKUP($A276,'[2]1516 Exp_Rev Access'!$F$7:$GB$306,68,FALSE))</f>
        <v>0</v>
      </c>
      <c r="CK276" s="99">
        <f>IF(ISNA(VLOOKUP($A276,'[2]1516 Exp_Rev Access'!$F$7:$GB$306,69,FALSE)),"",VLOOKUP($A276,'[2]1516 Exp_Rev Access'!$F$7:$GB$306,69,FALSE))</f>
        <v>0</v>
      </c>
      <c r="CL276" s="99">
        <f>IF(ISNA(VLOOKUP($A276,'[2]1516 Exp_Rev Access'!$F$7:$GB$306,70,FALSE)),"",VLOOKUP($A276,'[2]1516 Exp_Rev Access'!$F$7:$GB$306,70,FALSE))</f>
        <v>0</v>
      </c>
      <c r="CM276" s="99">
        <f>IF(ISNA(VLOOKUP($A276,'[2]1516 Exp_Rev Access'!$F$7:$GB$306,71,FALSE)),"",VLOOKUP($A276,'[2]1516 Exp_Rev Access'!$F$7:$GB$306,71,FALSE))</f>
        <v>0</v>
      </c>
      <c r="CN276" s="99">
        <f>IF(ISNA(VLOOKUP($A276,'[2]1516 Exp_Rev Access'!$F$7:$GB$306,72,FALSE)),"",VLOOKUP($A276,'[2]1516 Exp_Rev Access'!$F$7:$GB$306,72,FALSE))</f>
        <v>0</v>
      </c>
      <c r="CO276" s="99">
        <f>IF(ISNA(VLOOKUP($A276,'[2]1516 Exp_Rev Access'!$F$7:$GB$306,73,FALSE)),"",VLOOKUP($A276,'[2]1516 Exp_Rev Access'!$F$7:$GB$306,73,FALSE))</f>
        <v>0</v>
      </c>
      <c r="CP276" s="99">
        <f>IF(ISNA(VLOOKUP($A276,'[2]1516 Exp_Rev Access'!$F$7:$GB$306,74,FALSE)),"",VLOOKUP($A276,'[2]1516 Exp_Rev Access'!$F$7:$GB$306,74,FALSE))</f>
        <v>42416.55</v>
      </c>
      <c r="CQ276" s="99">
        <f>IF(ISNA(VLOOKUP($A276,'[2]1516 Exp_Rev Access'!$F$7:$GB$306,75,FALSE)),"",VLOOKUP($A276,'[2]1516 Exp_Rev Access'!$F$7:$GB$306,75,FALSE))</f>
        <v>0</v>
      </c>
      <c r="CR276" s="99">
        <f>IF(ISNA(VLOOKUP($A276,'[2]1516 Exp_Rev Access'!$F$7:$GB$306,76,FALSE)),"",VLOOKUP($A276,'[2]1516 Exp_Rev Access'!$F$7:$GB$306,76,FALSE))</f>
        <v>139.06</v>
      </c>
      <c r="CS276" s="99">
        <f>IF(ISNA(VLOOKUP($A276,'[2]1516 Exp_Rev Access'!$F$7:$GB$306,77,FALSE)),"",VLOOKUP($A276,'[2]1516 Exp_Rev Access'!$F$7:$GB$306,77,FALSE))</f>
        <v>0</v>
      </c>
      <c r="CT276" s="99">
        <f>IF(ISNA(VLOOKUP($A276,'[2]1516 Exp_Rev Access'!$F$7:$GB$306,78,FALSE)),"",VLOOKUP($A276,'[2]1516 Exp_Rev Access'!$F$7:$GB$306,78,FALSE))</f>
        <v>47689.78</v>
      </c>
      <c r="CU276" s="99">
        <f>IF(ISNA(VLOOKUP($A276,'[2]1516 Exp_Rev Access'!$F$7:$GB$306,79,FALSE)),"",VLOOKUP($A276,'[2]1516 Exp_Rev Access'!$F$7:$GB$306,79,FALSE))</f>
        <v>15235.52</v>
      </c>
      <c r="CV276" s="99">
        <f>IF(ISNA(VLOOKUP($A276,'[2]1516 Exp_Rev Access'!$F$7:$GB$306,80,FALSE)),"",VLOOKUP($A276,'[2]1516 Exp_Rev Access'!$F$7:$GB$306,80,FALSE))</f>
        <v>0</v>
      </c>
      <c r="CW276" s="99">
        <f>IF(ISNA(VLOOKUP($A276,'[2]1516 Exp_Rev Access'!$F$7:$GB$306,81,FALSE)),"",VLOOKUP($A276,'[2]1516 Exp_Rev Access'!$F$7:$GB$306,81,FALSE))</f>
        <v>0</v>
      </c>
      <c r="CX276" s="99">
        <f>IF(ISNA(VLOOKUP($A276,'[2]1516 Exp_Rev Access'!$F$7:$GB$306,82,FALSE)),"",VLOOKUP($A276,'[2]1516 Exp_Rev Access'!$F$7:$GB$306,82,FALSE))</f>
        <v>0</v>
      </c>
      <c r="CY276" s="99">
        <f>IF(ISNA(VLOOKUP($A276,'[2]1516 Exp_Rev Access'!$F$7:$GB$306,83,FALSE)),"",VLOOKUP($A276,'[2]1516 Exp_Rev Access'!$F$7:$GB$306,83,FALSE))</f>
        <v>0</v>
      </c>
      <c r="CZ276" s="99">
        <f>IF(ISNA(VLOOKUP($A276,'[2]1516 Exp_Rev Access'!$F$7:$GB$306,84,FALSE)),"",VLOOKUP($A276,'[2]1516 Exp_Rev Access'!$F$7:$GB$306,84,FALSE))</f>
        <v>0</v>
      </c>
      <c r="DA276" s="99">
        <f>IF(ISNA(VLOOKUP($A276,'[2]1516 Exp_Rev Access'!$F$7:$GB$306,85,FALSE)),"",VLOOKUP($A276,'[2]1516 Exp_Rev Access'!$F$7:$GB$306,85,FALSE))</f>
        <v>0</v>
      </c>
      <c r="DB276" s="99">
        <f>IF(ISNA(VLOOKUP($A276,'[2]1516 Exp_Rev Access'!$F$7:$GB$306,86,FALSE)),"",VLOOKUP($A276,'[2]1516 Exp_Rev Access'!$F$7:$GB$306,86,FALSE))</f>
        <v>0</v>
      </c>
      <c r="DC276" s="99">
        <f>IF(ISNA(VLOOKUP($A276,'[2]1516 Exp_Rev Access'!$F$7:$GB$306,87,FALSE)),"",VLOOKUP($A276,'[2]1516 Exp_Rev Access'!$F$7:$GB$306,87,FALSE))</f>
        <v>0</v>
      </c>
      <c r="DD276" s="99">
        <f>IF(ISNA(VLOOKUP($A276,'[2]1516 Exp_Rev Access'!$F$7:$GB$306,88,FALSE)),"",VLOOKUP($A276,'[2]1516 Exp_Rev Access'!$F$7:$GB$306,88,FALSE))</f>
        <v>0</v>
      </c>
      <c r="DE276" s="99">
        <f>IF(ISNA(VLOOKUP($A276,'[2]1516 Exp_Rev Access'!$F$7:$GB$306,89,FALSE)),"",VLOOKUP($A276,'[2]1516 Exp_Rev Access'!$F$7:$GB$306,89,FALSE))</f>
        <v>0</v>
      </c>
      <c r="DF276" s="99">
        <f>IF(ISNA(VLOOKUP($A276,'[2]1516 Exp_Rev Access'!$F$7:$GB$306,90,FALSE)),"",VLOOKUP($A276,'[2]1516 Exp_Rev Access'!$F$7:$GB$306,90,FALSE))</f>
        <v>0</v>
      </c>
      <c r="DG276" s="99">
        <f>IF(ISNA(VLOOKUP($A276,'[2]1516 Exp_Rev Access'!$F$7:$GB$306,91,FALSE)),"",VLOOKUP($A276,'[2]1516 Exp_Rev Access'!$F$7:$GB$306,91,FALSE))</f>
        <v>0</v>
      </c>
      <c r="DH276" s="99">
        <f>IF(ISNA(VLOOKUP($A276,'[2]1516 Exp_Rev Access'!$F$7:$GB$306,92,FALSE)),"",VLOOKUP($A276,'[2]1516 Exp_Rev Access'!$F$7:$GB$306,92,FALSE))</f>
        <v>79786.679999999993</v>
      </c>
      <c r="DI276" s="99">
        <f>IF(ISNA(VLOOKUP($A276,'[2]1516 Exp_Rev Access'!$F$7:$GB$306,93,FALSE)),"",VLOOKUP($A276,'[2]1516 Exp_Rev Access'!$F$7:$GB$306,93,FALSE))</f>
        <v>0</v>
      </c>
      <c r="DJ276" s="99">
        <f>IF(ISNA(VLOOKUP($A276,'[2]1516 Exp_Rev Access'!$F$7:$GB$306,94,FALSE)),"",VLOOKUP($A276,'[2]1516 Exp_Rev Access'!$F$7:$GB$306,94,FALSE))</f>
        <v>61039.82</v>
      </c>
      <c r="DK276" s="99">
        <f>IF(ISNA(VLOOKUP($A276,'[2]1516 Exp_Rev Access'!$F$7:$GB$306,95,FALSE)),"",VLOOKUP($A276,'[2]1516 Exp_Rev Access'!$F$7:$GB$306,95,FALSE))</f>
        <v>0</v>
      </c>
      <c r="DL276" s="99">
        <f>IF(ISNA(VLOOKUP($A276,'[2]1516 Exp_Rev Access'!$F$7:$GB$306,96,FALSE)),"",VLOOKUP($A276,'[2]1516 Exp_Rev Access'!$F$7:$GB$306,96,FALSE))</f>
        <v>0</v>
      </c>
      <c r="DM276" s="99">
        <f>IF(ISNA(VLOOKUP($A276,'[2]1516 Exp_Rev Access'!$F$7:$GB$306,97,FALSE)),"",VLOOKUP($A276,'[2]1516 Exp_Rev Access'!$F$7:$GB$306,97,FALSE))</f>
        <v>0</v>
      </c>
      <c r="DN276" s="99">
        <f>IF(ISNA(VLOOKUP($A276,'[2]1516 Exp_Rev Access'!$F$7:$GB$306,98,FALSE)),"",VLOOKUP($A276,'[2]1516 Exp_Rev Access'!$F$7:$GB$306,98,FALSE))</f>
        <v>0</v>
      </c>
      <c r="DO276" s="99">
        <f>IF(ISNA(VLOOKUP($A276,'[2]1516 Exp_Rev Access'!$F$7:$GB$306,99,FALSE)),"",VLOOKUP($A276,'[2]1516 Exp_Rev Access'!$F$7:$GB$306,99,FALSE))</f>
        <v>0</v>
      </c>
      <c r="DP276" s="99">
        <f>IF(ISNA(VLOOKUP($A276,'[2]1516 Exp_Rev Access'!$F$7:$GB$306,100,FALSE)),"",VLOOKUP($A276,'[2]1516 Exp_Rev Access'!$F$7:$GB$306,100,FALSE))</f>
        <v>0</v>
      </c>
      <c r="DQ276" s="99">
        <f>IF(ISNA(VLOOKUP($A276,'[2]1516 Exp_Rev Access'!$F$7:$GB$306,101,FALSE)),"",VLOOKUP($A276,'[2]1516 Exp_Rev Access'!$F$7:$GB$306,101,FALSE))</f>
        <v>0</v>
      </c>
      <c r="DR276" s="99">
        <f>IF(ISNA(VLOOKUP($A276,'[2]1516 Exp_Rev Access'!$F$7:$GB$306,102,FALSE)),"",VLOOKUP($A276,'[2]1516 Exp_Rev Access'!$F$7:$GB$306,102,FALSE))</f>
        <v>0</v>
      </c>
      <c r="DS276" s="99">
        <f>IF(ISNA(VLOOKUP($A276,'[2]1516 Exp_Rev Access'!$F$7:$GB$306,103,FALSE)),"",VLOOKUP($A276,'[2]1516 Exp_Rev Access'!$F$7:$GB$306,103,FALSE))</f>
        <v>0</v>
      </c>
      <c r="DT276" s="99">
        <f>IF(ISNA(VLOOKUP($A276,'[2]1516 Exp_Rev Access'!$F$7:$GB$306,104,FALSE)),"",VLOOKUP($A276,'[2]1516 Exp_Rev Access'!$F$7:$GB$306,104,FALSE))</f>
        <v>0</v>
      </c>
      <c r="DU276" s="99">
        <f>IF(ISNA(VLOOKUP($A276,'[2]1516 Exp_Rev Access'!$F$7:$GB$306,105,FALSE)),"",VLOOKUP($A276,'[2]1516 Exp_Rev Access'!$F$7:$GB$306,105,FALSE))</f>
        <v>0</v>
      </c>
      <c r="DV276" s="99">
        <f>IF(ISNA(VLOOKUP($A276,'[2]1516 Exp_Rev Access'!$F$7:$GB$306,106,FALSE)),"",VLOOKUP($A276,'[2]1516 Exp_Rev Access'!$F$7:$GB$306,106,FALSE))</f>
        <v>0</v>
      </c>
      <c r="DW276" s="99">
        <f>IF(ISNA(VLOOKUP($A276,'[2]1516 Exp_Rev Access'!$F$7:$GB$306,107,FALSE)),"",VLOOKUP($A276,'[2]1516 Exp_Rev Access'!$F$7:$GB$306,107,FALSE))</f>
        <v>0</v>
      </c>
      <c r="DX276" s="99">
        <f>IF(ISNA(VLOOKUP($A276,'[2]1516 Exp_Rev Access'!$F$7:$GB$306,108,FALSE)),"",VLOOKUP($A276,'[2]1516 Exp_Rev Access'!$F$7:$GB$306,108,FALSE))</f>
        <v>0</v>
      </c>
      <c r="DY276" s="99">
        <f>IF(ISNA(VLOOKUP($A276,'[2]1516 Exp_Rev Access'!$F$7:$GB$306,109,FALSE)),"",VLOOKUP($A276,'[2]1516 Exp_Rev Access'!$F$7:$GB$306,109,FALSE))</f>
        <v>0</v>
      </c>
      <c r="DZ276" s="99">
        <f>IF(ISNA(VLOOKUP($A276,'[2]1516 Exp_Rev Access'!$F$7:$GB$306,110,FALSE)),"",VLOOKUP($A276,'[2]1516 Exp_Rev Access'!$F$7:$GB$306,110,FALSE))</f>
        <v>0</v>
      </c>
      <c r="EA276" s="99">
        <f>IF(ISNA(VLOOKUP($A276,'[2]1516 Exp_Rev Access'!$F$7:$GB$306,111,FALSE)),"",VLOOKUP($A276,'[2]1516 Exp_Rev Access'!$F$7:$GB$306,111,FALSE))</f>
        <v>0</v>
      </c>
      <c r="EB276" s="99">
        <f>IF(ISNA(VLOOKUP($A276,'[2]1516 Exp_Rev Access'!$F$7:$GB$306,112,FALSE)),"",VLOOKUP($A276,'[2]1516 Exp_Rev Access'!$F$7:$GB$306,112,FALSE))</f>
        <v>0</v>
      </c>
      <c r="EC276" s="99">
        <f>IF(ISNA(VLOOKUP($A276,'[2]1516 Exp_Rev Access'!$F$7:$GB$306,113,FALSE)),"",VLOOKUP($A276,'[2]1516 Exp_Rev Access'!$F$7:$GB$306,113,FALSE))</f>
        <v>0</v>
      </c>
      <c r="ED276" s="99">
        <f>IF(ISNA(VLOOKUP($A276,'[2]1516 Exp_Rev Access'!$F$7:$GB$306,114,FALSE)),"",VLOOKUP($A276,'[2]1516 Exp_Rev Access'!$F$7:$GB$306,114,FALSE))</f>
        <v>0</v>
      </c>
      <c r="EE276" s="99">
        <f>IF(ISNA(VLOOKUP($A276,'[2]1516 Exp_Rev Access'!$F$7:$GB$306,115,FALSE)),"",VLOOKUP($A276,'[2]1516 Exp_Rev Access'!$F$7:$GB$306,115,FALSE))</f>
        <v>0</v>
      </c>
      <c r="EF276" s="99">
        <f>IF(ISNA(VLOOKUP($A276,'[2]1516 Exp_Rev Access'!$F$7:$GB$306,116,FALSE)),"",VLOOKUP($A276,'[2]1516 Exp_Rev Access'!$F$7:$GB$306,116,FALSE))</f>
        <v>0</v>
      </c>
      <c r="EG276" s="99">
        <f>IF(ISNA(VLOOKUP($A276,'[2]1516 Exp_Rev Access'!$F$7:$GB$306,117,FALSE)),"",VLOOKUP($A276,'[2]1516 Exp_Rev Access'!$F$7:$GB$306,117,FALSE))</f>
        <v>0</v>
      </c>
      <c r="EH276" s="99">
        <f>IF(ISNA(VLOOKUP($A276,'[2]1516 Exp_Rev Access'!$F$7:$GB$306,118,FALSE)),"",VLOOKUP($A276,'[2]1516 Exp_Rev Access'!$F$7:$GB$306,118,FALSE))</f>
        <v>0</v>
      </c>
      <c r="EI276" s="99">
        <f>IF(ISNA(VLOOKUP($A276,'[2]1516 Exp_Rev Access'!$F$7:$GB$306,119,FALSE)),"",VLOOKUP($A276,'[2]1516 Exp_Rev Access'!$F$7:$GB$306,119,FALSE))</f>
        <v>0</v>
      </c>
      <c r="EJ276" s="99">
        <f>IF(ISNA(VLOOKUP($A276,'[2]1516 Exp_Rev Access'!$F$7:$GB$306,120,FALSE)),"",VLOOKUP($A276,'[2]1516 Exp_Rev Access'!$F$7:$GB$306,120,FALSE))</f>
        <v>0</v>
      </c>
      <c r="EK276" s="99">
        <f>IF(ISNA(VLOOKUP($A276,'[2]1516 Exp_Rev Access'!$F$7:$GB$306,121,FALSE)),"",VLOOKUP($A276,'[2]1516 Exp_Rev Access'!$F$7:$GB$306,121,FALSE))</f>
        <v>0</v>
      </c>
      <c r="EL276" s="99">
        <f>IF(ISNA(VLOOKUP($A276,'[2]1516 Exp_Rev Access'!$F$7:$GB$306,122,FALSE)),"",VLOOKUP($A276,'[2]1516 Exp_Rev Access'!$F$7:$GB$306,122,FALSE))</f>
        <v>0</v>
      </c>
      <c r="EM276" s="99">
        <f>IF(ISNA(VLOOKUP($A276,'[2]1516 Exp_Rev Access'!$F$7:$GB$306,123,FALSE)),"",VLOOKUP($A276,'[2]1516 Exp_Rev Access'!$F$7:$GB$306,123,FALSE))</f>
        <v>16787.560000000001</v>
      </c>
      <c r="EN276" s="99">
        <f>IF(ISNA(VLOOKUP($A276,'[2]1516 Exp_Rev Access'!$F$7:$GB$306,124,FALSE)),"",VLOOKUP($A276,'[2]1516 Exp_Rev Access'!$F$7:$GB$306,124,FALSE))</f>
        <v>0</v>
      </c>
      <c r="EO276" s="99">
        <f>IF(ISNA(VLOOKUP($A276,'[2]1516 Exp_Rev Access'!$F$7:$GB$306,125,FALSE)),"",VLOOKUP($A276,'[2]1516 Exp_Rev Access'!$F$7:$GB$306,125,FALSE))</f>
        <v>0</v>
      </c>
      <c r="EP276" s="99">
        <f>IF(ISNA(VLOOKUP($A276,'[2]1516 Exp_Rev Access'!$F$7:$GB$306,126,FALSE)),"",VLOOKUP($A276,'[2]1516 Exp_Rev Access'!$F$7:$GB$306,126,FALSE))</f>
        <v>0</v>
      </c>
      <c r="EQ276" s="99">
        <f>IF(ISNA(VLOOKUP($A276,'[2]1516 Exp_Rev Access'!$F$7:$GB$306,127,FALSE)),"",VLOOKUP($A276,'[2]1516 Exp_Rev Access'!$F$7:$GB$306,127,FALSE))</f>
        <v>0</v>
      </c>
      <c r="ER276" s="99">
        <f>IF(ISNA(VLOOKUP($A276,'[2]1516 Exp_Rev Access'!$F$7:$GB$306,128,FALSE)),"",VLOOKUP($A276,'[2]1516 Exp_Rev Access'!$F$7:$GB$306,128,FALSE))</f>
        <v>0</v>
      </c>
      <c r="ES276" s="99">
        <f>IF(ISNA(VLOOKUP($A276,'[2]1516 Exp_Rev Access'!$F$7:$GB$306,129,FALSE)),"",VLOOKUP($A276,'[2]1516 Exp_Rev Access'!$F$7:$GB$306,129,FALSE))</f>
        <v>0</v>
      </c>
      <c r="ET276" s="99">
        <f>IF(ISNA(VLOOKUP($A276,'[2]1516 Exp_Rev Access'!$F$7:$GB$306,130,FALSE)),"",VLOOKUP($A276,'[2]1516 Exp_Rev Access'!$F$7:$GB$306,130,FALSE))</f>
        <v>0</v>
      </c>
      <c r="EU276" s="99">
        <f>IF(ISNA(VLOOKUP($A276,'[2]1516 Exp_Rev Access'!$F$7:$GB$306,131,FALSE)),"",VLOOKUP($A276,'[2]1516 Exp_Rev Access'!$F$7:$GB$306,131,FALSE))</f>
        <v>0</v>
      </c>
      <c r="EV276" s="99">
        <f>IF(ISNA(VLOOKUP($A276,'[2]1516 Exp_Rev Access'!$F$7:$GB$306,132,FALSE)),"",VLOOKUP($A276,'[2]1516 Exp_Rev Access'!$F$7:$GB$306,132,FALSE))</f>
        <v>0</v>
      </c>
      <c r="EW276" s="99">
        <f>IF(ISNA(VLOOKUP($A276,'[2]1516 Exp_Rev Access'!$F$7:$GB$306,133,FALSE)),"",VLOOKUP($A276,'[2]1516 Exp_Rev Access'!$F$7:$GB$306,133,FALSE))</f>
        <v>0</v>
      </c>
      <c r="EX276" s="99">
        <f>IF(ISNA(VLOOKUP($A276,'[2]1516 Exp_Rev Access'!$F$7:$GB$306,134,FALSE)),"",VLOOKUP($A276,'[2]1516 Exp_Rev Access'!$F$7:$GB$306,134,FALSE))</f>
        <v>0</v>
      </c>
      <c r="EY276" s="99">
        <f>IF(ISNA(VLOOKUP($A276,'[2]1516 Exp_Rev Access'!$F$7:$GB$306,135,FALSE)),"",VLOOKUP($A276,'[2]1516 Exp_Rev Access'!$F$7:$GB$306,135,FALSE))</f>
        <v>0</v>
      </c>
      <c r="EZ276" s="99">
        <f>IF(ISNA(VLOOKUP($A276,'[2]1516 Exp_Rev Access'!$F$7:$GB$306,136,FALSE)),"",VLOOKUP($A276,'[2]1516 Exp_Rev Access'!$F$7:$GB$306,136,FALSE))</f>
        <v>0</v>
      </c>
      <c r="FA276" s="99">
        <f>IF(ISNA(VLOOKUP($A276,'[2]1516 Exp_Rev Access'!$F$7:$GB$306,137,FALSE)),"",VLOOKUP($A276,'[2]1516 Exp_Rev Access'!$F$7:$GB$306,137,FALSE))</f>
        <v>0</v>
      </c>
      <c r="FB276" s="99">
        <f>IF(ISNA(VLOOKUP($A276,'[2]1516 Exp_Rev Access'!$F$7:$GB$306,138,FALSE)),"",VLOOKUP($A276,'[2]1516 Exp_Rev Access'!$F$7:$GB$306,138,FALSE))</f>
        <v>0</v>
      </c>
      <c r="FC276" s="99">
        <f>IF(ISNA(VLOOKUP($A276,'[2]1516 Exp_Rev Access'!$F$7:$GB$306,139,FALSE)),"",VLOOKUP($A276,'[2]1516 Exp_Rev Access'!$F$7:$GB$306,139,FALSE))</f>
        <v>0</v>
      </c>
      <c r="FD276" s="99">
        <f>IF(ISNA(VLOOKUP($A276,'[2]1516 Exp_Rev Access'!$F$7:$FS$306,140,FALSE)),"",VLOOKUP($A276,'[2]1516 Exp_Rev Access'!$F$7:$FS$306,140,FALSE))</f>
        <v>0</v>
      </c>
      <c r="FE276" s="99">
        <f>IF(ISNA(VLOOKUP($A276,'[2]1516 Exp_Rev Access'!$F$7:$FS$306,141,FALSE)),"",VLOOKUP($A276,'[2]1516 Exp_Rev Access'!$F$7:$FS$306,141,FALSE))</f>
        <v>0</v>
      </c>
      <c r="FF276" s="99">
        <f>IF(ISNA(VLOOKUP($A276,'[2]1516 Exp_Rev Access'!$F$7:$FS$306,142,FALSE)),"",VLOOKUP($A276,'[2]1516 Exp_Rev Access'!$F$7:$FS$306,142,FALSE))</f>
        <v>0</v>
      </c>
      <c r="FG276" s="99">
        <f>IF(ISNA(VLOOKUP($A276,'[2]1516 Exp_Rev Access'!$F$7:$FS$306,143,FALSE)),"",VLOOKUP($A276,'[2]1516 Exp_Rev Access'!$F$7:$FS$306,143,FALSE))</f>
        <v>0</v>
      </c>
      <c r="FH276" s="99">
        <f>IF(ISNA(VLOOKUP($A276,'[2]1516 Exp_Rev Access'!$F$7:$FS$306,144,FALSE)),"",VLOOKUP($A276,'[2]1516 Exp_Rev Access'!$F$7:$FS$306,144,FALSE))</f>
        <v>0</v>
      </c>
      <c r="FI276" s="99">
        <f>IF(ISNA(VLOOKUP($A276,'[2]1516 Exp_Rev Access'!$F$7:$FS$306,145,FALSE)),"",VLOOKUP($A276,'[2]1516 Exp_Rev Access'!$F$7:$FS$306,145,FALSE))</f>
        <v>0</v>
      </c>
      <c r="FJ276" s="99">
        <f>IF(ISNA(VLOOKUP($A276,'[2]1516 Exp_Rev Access'!$F$7:$FS$306,146,FALSE)),"",VLOOKUP($A276,'[2]1516 Exp_Rev Access'!$F$7:$FS$306,146,FALSE))</f>
        <v>0</v>
      </c>
      <c r="FK276" s="99">
        <f>IF(ISNA(VLOOKUP($A276,'[2]1516 Exp_Rev Access'!$F$7:$FS$306,147,FALSE)),"",VLOOKUP($A276,'[2]1516 Exp_Rev Access'!$F$7:$FS$306,147,FALSE))</f>
        <v>0</v>
      </c>
      <c r="FL276" s="99">
        <f>IF(ISNA(VLOOKUP($A276,'[2]1516 Exp_Rev Access'!$F$7:$FS$306,148,FALSE)),"",VLOOKUP($A276,'[2]1516 Exp_Rev Access'!$F$7:$FS$306,148,FALSE))</f>
        <v>0</v>
      </c>
      <c r="FM276" s="99">
        <f>IF(ISNA(VLOOKUP($A276,'[2]1516 Exp_Rev Access'!$F$7:$FS$306,149,FALSE)),"",VLOOKUP($A276,'[2]1516 Exp_Rev Access'!$F$7:$FS$306,149,FALSE))</f>
        <v>0</v>
      </c>
      <c r="FN276" s="99">
        <f>IF(ISNA(VLOOKUP($A276,'[2]1516 Exp_Rev Access'!$F$7:$FS$306,150,FALSE)),"",VLOOKUP($A276,'[2]1516 Exp_Rev Access'!$F$7:$FS$306,150,FALSE))</f>
        <v>0</v>
      </c>
      <c r="FO276" s="99">
        <f>IF(ISNA(VLOOKUP($A276,'[2]1516 Exp_Rev Access'!$F$7:$FS$306,151,FALSE)),"",VLOOKUP($A276,'[2]1516 Exp_Rev Access'!$F$7:$FS$306,151,FALSE))</f>
        <v>0</v>
      </c>
      <c r="FP276" s="99">
        <f>IF(ISNA(VLOOKUP($A276,'[2]1516 Exp_Rev Access'!$F$7:$FS$306,152,FALSE)),"",VLOOKUP($A276,'[2]1516 Exp_Rev Access'!$F$7:$FS$306,152,FALSE))</f>
        <v>0</v>
      </c>
      <c r="FQ276" s="99">
        <f>IF(ISNA(VLOOKUP($A276,'[2]1516 Exp_Rev Access'!$F$7:$FS$306,153,FALSE)),"",VLOOKUP($A276,'[2]1516 Exp_Rev Access'!$F$7:$FS$306,153,FALSE))</f>
        <v>8624.2999999999993</v>
      </c>
      <c r="FR276" s="101">
        <f t="shared" si="346"/>
        <v>271719.27</v>
      </c>
      <c r="FS276" s="72">
        <f t="shared" si="347"/>
        <v>7.9796708850905465E-2</v>
      </c>
      <c r="FT276" s="94">
        <f t="shared" si="348"/>
        <v>1552.8590124585669</v>
      </c>
      <c r="FU276" s="99">
        <f>IF(ISNA(VLOOKUP($A276,'[2]1516 Exp_Rev Access'!$F$7:$GB$306,154,FALSE)),"",VLOOKUP($A276,'[2]1516 Exp_Rev Access'!$F$7:$GB$306,154,FALSE))</f>
        <v>0</v>
      </c>
      <c r="FV276" s="99">
        <f>IF(ISNA(VLOOKUP($A276,'[2]1516 Exp_Rev Access'!$F$7:$GB$306,155,FALSE)),"",VLOOKUP($A276,'[2]1516 Exp_Rev Access'!$F$7:$GB$306,155,FALSE))</f>
        <v>0</v>
      </c>
      <c r="FW276" s="99">
        <f>IF(ISNA(VLOOKUP($A276,'[2]1516 Exp_Rev Access'!$F$7:$GB$306,156,FALSE)),"",VLOOKUP($A276,'[2]1516 Exp_Rev Access'!$F$7:$GB$306,156,FALSE))</f>
        <v>0</v>
      </c>
      <c r="FX276" s="99">
        <f>IF(ISNA(VLOOKUP($A276,'[2]1516 Exp_Rev Access'!$F$7:$GB$306,157,FALSE)),"",VLOOKUP($A276,'[2]1516 Exp_Rev Access'!$F$7:$GB$306,157,FALSE))</f>
        <v>0</v>
      </c>
      <c r="FY276" s="99">
        <f>IF(ISNA(VLOOKUP($A276,'[2]1516 Exp_Rev Access'!$F$7:$GB$306,158,FALSE)),"",VLOOKUP($A276,'[2]1516 Exp_Rev Access'!$F$7:$GB$306,158,FALSE))</f>
        <v>0</v>
      </c>
      <c r="FZ276" s="99">
        <f>IF(ISNA(VLOOKUP($A276,'[2]1516 Exp_Rev Access'!$F$7:$GB$306,159,FALSE)),"",VLOOKUP($A276,'[2]1516 Exp_Rev Access'!$F$7:$GB$306,159,FALSE))</f>
        <v>0</v>
      </c>
      <c r="GA276" s="99">
        <f>IF(ISNA(VLOOKUP($A276,'[2]1516 Exp_Rev Access'!$F$7:$GB$306,160,FALSE)),"",VLOOKUP($A276,'[2]1516 Exp_Rev Access'!$F$7:$GB$306,160,FALSE))</f>
        <v>36767.040000000001</v>
      </c>
      <c r="GB276" s="99">
        <f>IF(ISNA(VLOOKUP($A276,'[2]1516 Exp_Rev Access'!$F$7:$GB$306,161,FALSE)),"",VLOOKUP($A276,'[2]1516 Exp_Rev Access'!$F$7:$GB$306,161,FALSE))</f>
        <v>0</v>
      </c>
      <c r="GC276" s="99">
        <f>IF(ISNA(VLOOKUP($A276,'[2]1516 Exp_Rev Access'!$F$7:$GB$306,162,FALSE)),"",VLOOKUP($A276,'[2]1516 Exp_Rev Access'!$F$7:$GB$306,162,FALSE))</f>
        <v>0</v>
      </c>
      <c r="GD276" s="99">
        <f>IF(ISNA(VLOOKUP($A276,'[2]1516 Exp_Rev Access'!$F$7:$GB$306,163,FALSE)),"",VLOOKUP($A276,'[2]1516 Exp_Rev Access'!$F$7:$GB$306,163,FALSE))</f>
        <v>0</v>
      </c>
      <c r="GE276" s="99">
        <f>IF(ISNA(VLOOKUP($A276,'[2]1516 Exp_Rev Access'!$F$7:$GB$306,164,FALSE)),"",VLOOKUP($A276,'[2]1516 Exp_Rev Access'!$F$7:$GB$306,164,FALSE))</f>
        <v>0</v>
      </c>
      <c r="GF276" s="99">
        <f>IF(ISNA(VLOOKUP($A276,'[2]1516 Exp_Rev Access'!$F$7:$GB$306,165,FALSE)),"",VLOOKUP($A276,'[2]1516 Exp_Rev Access'!$F$7:$GB$306,165,FALSE))</f>
        <v>0</v>
      </c>
      <c r="GG276" s="99">
        <f>IF(ISNA(VLOOKUP($A276,'[2]1516 Exp_Rev Access'!$F$7:$GB$306,166,FALSE)),"",VLOOKUP($A276,'[2]1516 Exp_Rev Access'!$F$7:$GB$306,166,FALSE))</f>
        <v>0</v>
      </c>
      <c r="GH276" s="99">
        <f>IF(ISNA(VLOOKUP($A276,'[2]1516 Exp_Rev Access'!$F$7:$GB$306,167,FALSE)),"",VLOOKUP($A276,'[2]1516 Exp_Rev Access'!$F$7:$GB$306,167,FALSE))</f>
        <v>0</v>
      </c>
      <c r="GI276" s="99">
        <f>IF(ISNA(VLOOKUP($A276,'[2]1516 Exp_Rev Access'!$F$7:$GB$306,168,FALSE)),"",VLOOKUP($A276,'[2]1516 Exp_Rev Access'!$F$7:$GB$306,168,FALSE))</f>
        <v>0</v>
      </c>
      <c r="GJ276" s="99">
        <f>IF(ISNA(VLOOKUP($A276,'[2]1516 Exp_Rev Access'!$F$7:$GB$306,169,FALSE)),"",VLOOKUP($A276,'[2]1516 Exp_Rev Access'!$F$7:$GB$306,169,FALSE))</f>
        <v>0</v>
      </c>
      <c r="GK276" s="99">
        <f>IF(ISNA(VLOOKUP($A276,'[2]1516 Exp_Rev Access'!$F$7:$GB$306,170,FALSE)),"",VLOOKUP($A276,'[2]1516 Exp_Rev Access'!$F$7:$GB$306,170,FALSE))</f>
        <v>0</v>
      </c>
      <c r="GL276" s="99">
        <f>IF(ISNA(VLOOKUP($A276,'[2]1516 Exp_Rev Access'!$F$7:$GB$306,171,FALSE)),"",VLOOKUP($A276,'[2]1516 Exp_Rev Access'!$F$7:$GB$306,171,FALSE))</f>
        <v>0</v>
      </c>
      <c r="GM276" s="99">
        <f>IF(ISNA(VLOOKUP($A276,'[2]1516 Exp_Rev Access'!$F$7:$GB$306,172,FALSE)),"",VLOOKUP($A276,'[2]1516 Exp_Rev Access'!$F$7:$GB$306,172,FALSE))</f>
        <v>0</v>
      </c>
      <c r="GN276" s="99">
        <f>IF(ISNA(VLOOKUP($A276,'[2]1516 Exp_Rev Access'!$F$7:$GB$306,173,FALSE)),"",VLOOKUP($A276,'[2]1516 Exp_Rev Access'!$F$7:$GB$306,173,FALSE))</f>
        <v>0</v>
      </c>
      <c r="GO276" s="99">
        <f>IF(ISNA(VLOOKUP($A276,'[2]1516 Exp_Rev Access'!$F$7:$GB$306,174,FALSE)),"",VLOOKUP($A276,'[2]1516 Exp_Rev Access'!$F$7:$GB$306,174,FALSE))</f>
        <v>0</v>
      </c>
      <c r="GP276" s="99">
        <f>IF(ISNA(VLOOKUP($A276,'[2]1516 Exp_Rev Access'!$F$7:$GB$306,175,FALSE)),"",VLOOKUP($A276,'[2]1516 Exp_Rev Access'!$F$7:$GB$306,175,FALSE))</f>
        <v>0</v>
      </c>
      <c r="GQ276" s="99">
        <f>IF(ISNA(VLOOKUP($A276,'[2]1516 Exp_Rev Access'!$F$7:$GB$306,176,FALSE)),"",VLOOKUP($A276,'[2]1516 Exp_Rev Access'!$F$7:$GB$306,176,FALSE))</f>
        <v>0</v>
      </c>
      <c r="GR276" s="99">
        <f>IF(ISNA(VLOOKUP($A276,'[2]1516 Exp_Rev Access'!$F$7:$GB$306,177,FALSE)),"",VLOOKUP($A276,'[2]1516 Exp_Rev Access'!$F$7:$GB$306,177,FALSE))</f>
        <v>0</v>
      </c>
      <c r="GS276" s="99">
        <f>IF(ISNA(VLOOKUP($A276,'[2]1516 Exp_Rev Access'!$F$7:$GB$306,178,FALSE)),"",VLOOKUP($A276,'[2]1516 Exp_Rev Access'!$F$7:$GB$306,178,FALSE))</f>
        <v>0</v>
      </c>
      <c r="GT276" s="101">
        <f t="shared" si="349"/>
        <v>36767.040000000001</v>
      </c>
      <c r="GU276" s="72">
        <f>GT276/D276</f>
        <v>1.0797499883573201E-2</v>
      </c>
      <c r="GV276" s="84">
        <f t="shared" si="351"/>
        <v>210.1213853011773</v>
      </c>
    </row>
    <row r="277" spans="1:204" customFormat="1" ht="12" customHeight="1" x14ac:dyDescent="0.2">
      <c r="A277" s="96" t="s">
        <v>650</v>
      </c>
      <c r="B277" s="69" t="s">
        <v>651</v>
      </c>
      <c r="C277" s="80">
        <f>IF(ISNA(VLOOKUP($A277,'[2]1516 enrollment_Rev_Exp by size'!$A$6:$G$320,3,FALSE)),"",VLOOKUP($A277,'[2]1516 enrollment_Rev_Exp by size'!$A$6:$G$320,3,FALSE))</f>
        <v>214.68000000000004</v>
      </c>
      <c r="D277" s="97">
        <v>3454940.7</v>
      </c>
      <c r="E277" s="80">
        <f t="shared" si="329"/>
        <v>3454940.6999999997</v>
      </c>
      <c r="F277" s="80">
        <f t="shared" si="330"/>
        <v>0</v>
      </c>
      <c r="G277" s="98">
        <f>IF(ISNA(VLOOKUP($A277,'[2]1516 Exp_Rev Access'!$F$7:$FS$306,2,FALSE)),"",VLOOKUP($A277,'[2]1516 Exp_Rev Access'!$F$7:$FS$306,2,FALSE))</f>
        <v>335798</v>
      </c>
      <c r="H277" s="98">
        <f>IF(ISNA(VLOOKUP($A277,'[2]1516 Exp_Rev Access'!$F$7:$FS$306,3,FALSE)),"",VLOOKUP($A277,'[2]1516 Exp_Rev Access'!$F$7:$FS$306,3,FALSE))</f>
        <v>0</v>
      </c>
      <c r="I277" s="98">
        <f>IF(ISNA(VLOOKUP($A277,'[2]1516 Exp_Rev Access'!$F$7:$FS$306,4,FALSE)),"",VLOOKUP($A277,'[2]1516 Exp_Rev Access'!$F$7:$FS$306,4,FALSE))</f>
        <v>0</v>
      </c>
      <c r="J277" s="98">
        <f>IF(ISNA(VLOOKUP($A277,'[2]1516 Exp_Rev Access'!$F$7:$FS$306,5,FALSE)),"",VLOOKUP($A277,'[2]1516 Exp_Rev Access'!$F$7:$FS$306,5,FALSE))</f>
        <v>0</v>
      </c>
      <c r="K277" s="98">
        <f>IF(ISNA(VLOOKUP($A277,'[2]1516 Exp_Rev Access'!$F$7:$FS$306,6,FALSE)),"",VLOOKUP($A277,'[2]1516 Exp_Rev Access'!$F$7:$FS$306,6,FALSE))</f>
        <v>0</v>
      </c>
      <c r="L277" s="98">
        <f>IF(ISNA(VLOOKUP($A277,'[2]1516 Exp_Rev Access'!$F$7:$FS$306,7,FALSE)),"",VLOOKUP($A277,'[2]1516 Exp_Rev Access'!$F$7:$FS$306,7,FALSE))</f>
        <v>0</v>
      </c>
      <c r="M277" s="90">
        <f t="shared" si="331"/>
        <v>335798</v>
      </c>
      <c r="N277" s="72">
        <f t="shared" si="352"/>
        <v>9.7193563987943404E-2</v>
      </c>
      <c r="O277" s="73">
        <f t="shared" si="353"/>
        <v>1564.1792435252466</v>
      </c>
      <c r="P277" s="99">
        <f>IF(ISNA(VLOOKUP($A277,'[2]1516 Exp_Rev Access'!$F$7:$FS$306,8,FALSE)),"",VLOOKUP($A277,'[2]1516 Exp_Rev Access'!$F$7:$FS$306,8,FALSE))</f>
        <v>0</v>
      </c>
      <c r="Q277" s="99">
        <f>IF(ISNA(VLOOKUP($A277,'[2]1516 Exp_Rev Access'!$F$7:$FS$306,9,FALSE)),"",VLOOKUP($A277,'[2]1516 Exp_Rev Access'!$F$7:$FS$306,9,FALSE))</f>
        <v>0</v>
      </c>
      <c r="R277" s="99">
        <f>IF(ISNA(VLOOKUP($A277,'[2]1516 Exp_Rev Access'!$F$7:$FS$306,10,FALSE)),"",VLOOKUP($A277,'[2]1516 Exp_Rev Access'!$F$7:$FS$306,10,FALSE))</f>
        <v>0</v>
      </c>
      <c r="S277" s="99">
        <f>IF(ISNA(VLOOKUP($A277,'[2]1516 Exp_Rev Access'!$F$7:$FS$306,11,FALSE)),"",VLOOKUP($A277,'[2]1516 Exp_Rev Access'!$F$7:$FS$306,11,FALSE))</f>
        <v>0</v>
      </c>
      <c r="T277" s="99">
        <f>IF(ISNA(VLOOKUP($A277,'[2]1516 Exp_Rev Access'!$F$7:$FS$306,12,FALSE)),"",VLOOKUP($A277,'[2]1516 Exp_Rev Access'!$F$7:$FS$306,12,FALSE))</f>
        <v>0</v>
      </c>
      <c r="U277" s="99">
        <f>IF(ISNA(VLOOKUP($A277,'[2]1516 Exp_Rev Access'!$F$7:$FS$306,13,FALSE)),"",VLOOKUP($A277,'[2]1516 Exp_Rev Access'!$F$7:$FS$306,13,FALSE))</f>
        <v>0</v>
      </c>
      <c r="V277" s="99">
        <f>IF(ISNA(VLOOKUP($A277,'[2]1516 Exp_Rev Access'!$F$7:$FS$306,14,FALSE)),"",VLOOKUP($A277,'[2]1516 Exp_Rev Access'!$F$7:$FS$306,14,FALSE))</f>
        <v>0</v>
      </c>
      <c r="W277" s="99">
        <f>IF(ISNA(VLOOKUP($A277,'[2]1516 Exp_Rev Access'!$F$7:$FS$306,15,FALSE)),"",VLOOKUP($A277,'[2]1516 Exp_Rev Access'!$F$7:$FS$306,15,FALSE))</f>
        <v>14530</v>
      </c>
      <c r="X277" s="99">
        <f>IF(ISNA(VLOOKUP($A277,'[2]1516 Exp_Rev Access'!$F$7:$FS$306,16,FALSE)),"",VLOOKUP($A277,'[2]1516 Exp_Rev Access'!$F$7:$FS$306,16,FALSE))</f>
        <v>676</v>
      </c>
      <c r="Y277" s="99">
        <f>IF(ISNA(VLOOKUP($A277,'[2]1516 Exp_Rev Access'!$F$7:$FS$306,17,FALSE)),"",VLOOKUP($A277,'[2]1516 Exp_Rev Access'!$F$7:$FS$306,17,FALSE))</f>
        <v>0</v>
      </c>
      <c r="Z277" s="99">
        <f>IF(ISNA(VLOOKUP($A277,'[2]1516 Exp_Rev Access'!$F$7:$FS$306,18,FALSE)),"",VLOOKUP($A277,'[2]1516 Exp_Rev Access'!$F$7:$FS$306,18,FALSE))</f>
        <v>0</v>
      </c>
      <c r="AA277" s="99">
        <f>IF(ISNA(VLOOKUP($A277,'[2]1516 Exp_Rev Access'!$F$7:$FS$306,19,FALSE)),"",VLOOKUP($A277,'[2]1516 Exp_Rev Access'!$F$7:$FS$306,19,FALSE))</f>
        <v>0</v>
      </c>
      <c r="AB277" s="99">
        <f>IF(ISNA(VLOOKUP($A277,'[2]1516 Exp_Rev Access'!$F$7:$FS$306,20,FALSE)),"",VLOOKUP($A277,'[2]1516 Exp_Rev Access'!$F$7:$FS$306,20,FALSE))</f>
        <v>1706.6</v>
      </c>
      <c r="AC277" s="99">
        <f>IF(ISNA(VLOOKUP($A277,'[2]1516 Exp_Rev Access'!$F$7:$FS$306,21,FALSE)),"",VLOOKUP($A277,'[2]1516 Exp_Rev Access'!$F$7:$FS$306,21,FALSE))</f>
        <v>24806.2</v>
      </c>
      <c r="AD277" s="99">
        <f>IF(ISNA(VLOOKUP($A277,'[2]1516 Exp_Rev Access'!$F$7:$FS$306,22,FALSE)),"",VLOOKUP($A277,'[2]1516 Exp_Rev Access'!$F$7:$FS$306,22,FALSE))</f>
        <v>652.72</v>
      </c>
      <c r="AE277" s="99">
        <f>IF(ISNA(VLOOKUP($A277,'[2]1516 Exp_Rev Access'!$F$7:$FS$306,23,FALSE)),"",VLOOKUP($A277,'[2]1516 Exp_Rev Access'!$F$7:$FS$306,23,FALSE))</f>
        <v>0</v>
      </c>
      <c r="AF277" s="99">
        <f>IF(ISNA(VLOOKUP($A277,'[2]1516 Exp_Rev Access'!$F$7:$FS$306,24,FALSE)),"",VLOOKUP($A277,'[2]1516 Exp_Rev Access'!$F$7:$FS$306,24,FALSE))</f>
        <v>16615</v>
      </c>
      <c r="AG277" s="99">
        <f>IF(ISNA(VLOOKUP($A277,'[2]1516 Exp_Rev Access'!$F$7:$FS$306,25,FALSE)),"",VLOOKUP($A277,'[2]1516 Exp_Rev Access'!$F$7:$FS$306,25,FALSE))</f>
        <v>70.3</v>
      </c>
      <c r="AH277" s="98">
        <f>IF(ISNA(VLOOKUP($A277,'[2]1516 Exp_Rev Access'!$F$7:$FS$306,26,FALSE)),"",VLOOKUP($A277,'[2]1516 Exp_Rev Access'!$F$7:$FS$306,26,FALSE))</f>
        <v>180</v>
      </c>
      <c r="AI277" s="98">
        <f>IF(ISNA(VLOOKUP($A277,'[2]1516 Exp_Rev Access'!$F$7:$FS$306,27,FALSE)),"",VLOOKUP($A277,'[2]1516 Exp_Rev Access'!$F$7:$FS$306,27,FALSE))</f>
        <v>0</v>
      </c>
      <c r="AJ277" s="98">
        <f>IF(ISNA(VLOOKUP($A277,'[2]1516 Exp_Rev Access'!$F$7:$FS$306,28,FALSE)),"",VLOOKUP($A277,'[2]1516 Exp_Rev Access'!$F$7:$FS$306,28,FALSE))</f>
        <v>0</v>
      </c>
      <c r="AK277" s="98">
        <f>IF(ISNA(VLOOKUP($A277,'[2]1516 Exp_Rev Access'!$F$7:$FS$306,29,FALSE)),"",VLOOKUP($A277,'[2]1516 Exp_Rev Access'!$F$7:$FS$306,29,FALSE))</f>
        <v>7296</v>
      </c>
      <c r="AL277" s="100">
        <f t="shared" si="334"/>
        <v>66532.820000000007</v>
      </c>
      <c r="AM277" s="72">
        <f t="shared" si="335"/>
        <v>1.9257297238126258E-2</v>
      </c>
      <c r="AN277" s="94">
        <f t="shared" si="336"/>
        <v>309.91624743804732</v>
      </c>
      <c r="AO277" s="99">
        <f>IF(ISNA(VLOOKUP($A277,'[2]1516 Exp_Rev Access'!$F$7:$GB$306,30,FALSE)),"",VLOOKUP($A277,'[2]1516 Exp_Rev Access'!$F$7:$FS$306,30,FALSE))</f>
        <v>2031515.19</v>
      </c>
      <c r="AP277" s="99">
        <f>IF(ISNA(VLOOKUP($A277,'[2]1516 Exp_Rev Access'!$F$7:$GB$306,31,FALSE)),"",VLOOKUP($A277,'[2]1516 Exp_Rev Access'!$F$7:$FS$306,31,FALSE))</f>
        <v>41219.26</v>
      </c>
      <c r="AQ277" s="99">
        <f>IF(ISNA(VLOOKUP($A277,'[2]1516 Exp_Rev Access'!$F$7:$GB$306,32,FALSE)),"",VLOOKUP($A277,'[2]1516 Exp_Rev Access'!$F$7:$FS$306,32,FALSE))</f>
        <v>275681.76</v>
      </c>
      <c r="AR277" s="99">
        <f>IF(ISNA(VLOOKUP($A277,'[2]1516 Exp_Rev Access'!$F$7:$GB$306,33,FALSE)),"",VLOOKUP($A277,'[2]1516 Exp_Rev Access'!$F$7:$FS$306,33,FALSE))</f>
        <v>0</v>
      </c>
      <c r="AS277" s="99">
        <f>IF(ISNA(VLOOKUP($A277,'[2]1516 Exp_Rev Access'!$F$7:$GB$306,34,FALSE)),"",VLOOKUP($A277,'[2]1516 Exp_Rev Access'!$F$7:$FS$306,34,FALSE))</f>
        <v>0</v>
      </c>
      <c r="AT277" s="101">
        <f t="shared" si="337"/>
        <v>2348416.21</v>
      </c>
      <c r="AU277" s="72">
        <f t="shared" si="338"/>
        <v>0.67972692266469281</v>
      </c>
      <c r="AV277" s="94">
        <f t="shared" si="339"/>
        <v>10939.147615054964</v>
      </c>
      <c r="AW277" s="99">
        <f>IF(ISNA(VLOOKUP($A277,'[2]1516 Exp_Rev Access'!$F$7:$GB$306,35,FALSE)),"",VLOOKUP($A277,'[2]1516 Exp_Rev Access'!$F$7:$GB$306,35,FALSE))</f>
        <v>0</v>
      </c>
      <c r="AX277" s="99">
        <f>IF(ISNA(VLOOKUP($A277,'[2]1516 Exp_Rev Access'!$F$7:$GB$306,36,FALSE)),"",VLOOKUP($A277,'[2]1516 Exp_Rev Access'!$F$7:$GB$306,36,FALSE))</f>
        <v>177676.27</v>
      </c>
      <c r="AY277" s="99">
        <f>IF(ISNA(VLOOKUP($A277,'[2]1516 Exp_Rev Access'!$F$7:$GB$306,37,FALSE)),"",VLOOKUP($A277,'[2]1516 Exp_Rev Access'!$F$7:$GB$306,37,FALSE))</f>
        <v>3014.64</v>
      </c>
      <c r="AZ277" s="99">
        <f>IF(ISNA(VLOOKUP($A277,'[2]1516 Exp_Rev Access'!$F$7:$GB$306,38,FALSE)),"",VLOOKUP($A277,'[2]1516 Exp_Rev Access'!$F$7:$GB$306,38,FALSE))</f>
        <v>0</v>
      </c>
      <c r="BA277" s="99">
        <f>IF(ISNA(VLOOKUP($A277,'[2]1516 Exp_Rev Access'!$F$7:$GB$306,39,FALSE)),"",VLOOKUP($A277,'[2]1516 Exp_Rev Access'!$F$7:$GB$306,39,FALSE))</f>
        <v>0</v>
      </c>
      <c r="BB277" s="99">
        <f>IF(ISNA(VLOOKUP($A277,'[2]1516 Exp_Rev Access'!$F$7:$GB$306,40,FALSE)),"",VLOOKUP($A277,'[2]1516 Exp_Rev Access'!$F$7:$GB$306,40,FALSE))</f>
        <v>54009.02</v>
      </c>
      <c r="BC277" s="99">
        <f>IF(ISNA(VLOOKUP($A277,'[2]1516 Exp_Rev Access'!$F$7:$GB$306,41,FALSE)),"",VLOOKUP($A277,'[2]1516 Exp_Rev Access'!$F$7:$GB$306,41,FALSE))</f>
        <v>0</v>
      </c>
      <c r="BD277" s="99">
        <f>IF(ISNA(VLOOKUP($A277,'[2]1516 Exp_Rev Access'!$F$7:$GB$306,42,FALSE)),"",VLOOKUP($A277,'[2]1516 Exp_Rev Access'!$F$7:$GB$306,42,FALSE))</f>
        <v>159944.01</v>
      </c>
      <c r="BE277" s="99">
        <f>IF(ISNA(VLOOKUP($A277,'[2]1516 Exp_Rev Access'!$F$7:$GB$306,43,FALSE)),"",VLOOKUP($A277,'[2]1516 Exp_Rev Access'!$F$7:$GB$306,43,FALSE))</f>
        <v>0</v>
      </c>
      <c r="BF277" s="99">
        <f>IF(ISNA(VLOOKUP($A277,'[2]1516 Exp_Rev Access'!$F$7:$GB$306,44,FALSE)),"",VLOOKUP($A277,'[2]1516 Exp_Rev Access'!$F$7:$GB$306,44,FALSE))</f>
        <v>1307.77</v>
      </c>
      <c r="BG277" s="99">
        <f>IF(ISNA(VLOOKUP($A277,'[2]1516 Exp_Rev Access'!$F$7:$GB$306,45,FALSE)),"",VLOOKUP($A277,'[2]1516 Exp_Rev Access'!$F$7:$GB$306,45,FALSE))</f>
        <v>2179.04</v>
      </c>
      <c r="BH277" s="99">
        <f>IF(ISNA(VLOOKUP($A277,'[2]1516 Exp_Rev Access'!$F$7:$GB$306,46,FALSE)),"",VLOOKUP($A277,'[2]1516 Exp_Rev Access'!$F$7:$GB$306,46,FALSE))</f>
        <v>33540</v>
      </c>
      <c r="BI277" s="99">
        <f>IF(ISNA(VLOOKUP($A277,'[2]1516 Exp_Rev Access'!$F$7:$GB$306,47,FALSE)),"",VLOOKUP($A277,'[2]1516 Exp_Rev Access'!$F$7:$GB$306,47,FALSE))</f>
        <v>1757.54</v>
      </c>
      <c r="BJ277" s="99">
        <f>IF(ISNA(VLOOKUP($A277,'[2]1516 Exp_Rev Access'!$F$7:$GB$306,48,FALSE)),"",VLOOKUP($A277,'[2]1516 Exp_Rev Access'!$F$7:$GB$306,48,FALSE))</f>
        <v>110200.57</v>
      </c>
      <c r="BK277" s="99">
        <f>IF(ISNA(VLOOKUP($A277,'[2]1516 Exp_Rev Access'!$F$7:$GB$306,49,FALSE)),"",VLOOKUP($A277,'[2]1516 Exp_Rev Access'!$F$7:$GB$306,49,FALSE))</f>
        <v>0</v>
      </c>
      <c r="BL277" s="99">
        <f>IF(ISNA(VLOOKUP($A277,'[2]1516 Exp_Rev Access'!$F$7:$GB$306,50,FALSE)),"",VLOOKUP($A277,'[2]1516 Exp_Rev Access'!$F$7:$GB$306,50,FALSE))</f>
        <v>0</v>
      </c>
      <c r="BM277" s="99">
        <f>IF(ISNA(VLOOKUP($A277,'[2]1516 Exp_Rev Access'!$F$7:$GB$306,51,FALSE)),"",VLOOKUP($A277,'[2]1516 Exp_Rev Access'!$F$7:$GB$306,51,FALSE))</f>
        <v>0</v>
      </c>
      <c r="BN277" s="99">
        <f>IF(ISNA(VLOOKUP($A277,'[2]1516 Exp_Rev Access'!$F$7:$GB$306,52,FALSE)),"",VLOOKUP($A277,'[2]1516 Exp_Rev Access'!$F$7:$GB$306,52,FALSE))</f>
        <v>0</v>
      </c>
      <c r="BO277" s="99">
        <f>IF(ISNA(VLOOKUP($A277,'[2]1516 Exp_Rev Access'!$F$7:$GB$306,53,FALSE)),"",VLOOKUP($A277,'[2]1516 Exp_Rev Access'!$F$7:$GB$306,53,FALSE))</f>
        <v>0</v>
      </c>
      <c r="BP277" s="99">
        <f>IF(ISNA(VLOOKUP($A277,'[2]1516 Exp_Rev Access'!$F$7:$GB$306,54,FALSE)),"",VLOOKUP($A277,'[2]1516 Exp_Rev Access'!$F$7:$GB$306,54,FALSE))</f>
        <v>0</v>
      </c>
      <c r="BQ277" s="99">
        <f>IF(ISNA(VLOOKUP($A277,'[2]1516 Exp_Rev Access'!$F$7:$GB$306,55,FALSE)),"",VLOOKUP($A277,'[2]1516 Exp_Rev Access'!$F$7:$GB$306,55,FALSE))</f>
        <v>0</v>
      </c>
      <c r="BR277" s="99">
        <f>IF(ISNA(VLOOKUP($A277,'[2]1516 Exp_Rev Access'!$F$7:$GB$306,56,FALSE)),"",VLOOKUP($A277,'[2]1516 Exp_Rev Access'!$F$7:$GB$306,56,FALSE))</f>
        <v>0</v>
      </c>
      <c r="BS277" s="99">
        <f>IF(ISNA(VLOOKUP($A277,'[2]1516 Exp_Rev Access'!$F$7:$GB$306,57,FALSE)),"",VLOOKUP($A277,'[2]1516 Exp_Rev Access'!$F$7:$GB$306,57,FALSE))</f>
        <v>0</v>
      </c>
      <c r="BT277" s="99">
        <f>IF(ISNA(VLOOKUP($A277,'[2]1516 Exp_Rev Access'!$F$7:$GB$306,58,FALSE)),"",VLOOKUP($A277,'[2]1516 Exp_Rev Access'!$F$7:$GB$306,58,FALSE))</f>
        <v>0</v>
      </c>
      <c r="BU277" s="102">
        <f t="shared" si="340"/>
        <v>543628.86</v>
      </c>
      <c r="BV277" s="72">
        <f t="shared" si="341"/>
        <v>0.15734824623762717</v>
      </c>
      <c r="BW277" s="94">
        <f t="shared" si="342"/>
        <v>2532.275293460033</v>
      </c>
      <c r="BX277" s="99">
        <f>IF(ISNA(VLOOKUP($A277,'[2]1516 Exp_Rev Access'!$F$7:$GB$306,59,FALSE)),"",VLOOKUP($A277,'[2]1516 Exp_Rev Access'!$F$7:$GB$306,59,FALSE))</f>
        <v>0</v>
      </c>
      <c r="BY277" s="99">
        <f>IF(ISNA(VLOOKUP($A277,'[2]1516 Exp_Rev Access'!$F$7:$GB$306,60,FALSE)),"",VLOOKUP($A277,'[2]1516 Exp_Rev Access'!$F$7:$GB$306,60,FALSE))</f>
        <v>0</v>
      </c>
      <c r="BZ277" s="99">
        <f>IF(ISNA(VLOOKUP($A277,'[2]1516 Exp_Rev Access'!$F$7:$GB$306,61,FALSE)),"",VLOOKUP($A277,'[2]1516 Exp_Rev Access'!$F$7:$GB$306,61,FALSE))</f>
        <v>0</v>
      </c>
      <c r="CA277" s="99">
        <f>IF(ISNA(VLOOKUP($A277,'[2]1516 Exp_Rev Access'!$F$7:$GB$306,62,FALSE)),"",VLOOKUP($A277,'[2]1516 Exp_Rev Access'!$F$7:$GB$306,62,FALSE))</f>
        <v>0</v>
      </c>
      <c r="CB277" s="99">
        <f>IF(ISNA(VLOOKUP($A277,'[2]1516 Exp_Rev Access'!$F$7:$GB$306,63,FALSE)),"",VLOOKUP($A277,'[2]1516 Exp_Rev Access'!$F$7:$GB$306,63,FALSE))</f>
        <v>0</v>
      </c>
      <c r="CC277" s="99">
        <f>IF(ISNA(VLOOKUP($A277,'[2]1516 Exp_Rev Access'!$F$7:$GB$306,64,FALSE)),"",VLOOKUP($A277,'[2]1516 Exp_Rev Access'!$F$7:$GB$306,64,FALSE))</f>
        <v>0</v>
      </c>
      <c r="CD277" s="101">
        <f t="shared" si="343"/>
        <v>0</v>
      </c>
      <c r="CE277" s="72"/>
      <c r="CF277" s="103"/>
      <c r="CG277" s="99">
        <f>IF(ISNA(VLOOKUP($A277,'[2]1516 Exp_Rev Access'!$F$7:$GB$306,65,FALSE)),"",VLOOKUP($A277,'[2]1516 Exp_Rev Access'!$F$7:$GB$306,65,FALSE))</f>
        <v>0</v>
      </c>
      <c r="CH277" s="99">
        <f>IF(ISNA(VLOOKUP($A277,'[2]1516 Exp_Rev Access'!$F$7:$GB$306,66,FALSE)),"",VLOOKUP($A277,'[2]1516 Exp_Rev Access'!$F$7:$GB$306,66,FALSE))</f>
        <v>0</v>
      </c>
      <c r="CI277" s="99">
        <f>IF(ISNA(VLOOKUP($A277,'[2]1516 Exp_Rev Access'!$F$7:$GB$306,67,FALSE)),"",VLOOKUP($A277,'[2]1516 Exp_Rev Access'!$F$7:$GB$306,67,FALSE))</f>
        <v>0</v>
      </c>
      <c r="CJ277" s="99">
        <f>IF(ISNA(VLOOKUP($A277,'[2]1516 Exp_Rev Access'!$F$7:$GB$306,68,FALSE)),"",VLOOKUP($A277,'[2]1516 Exp_Rev Access'!$F$7:$GB$306,68,FALSE))</f>
        <v>0</v>
      </c>
      <c r="CK277" s="99">
        <f>IF(ISNA(VLOOKUP($A277,'[2]1516 Exp_Rev Access'!$F$7:$GB$306,69,FALSE)),"",VLOOKUP($A277,'[2]1516 Exp_Rev Access'!$F$7:$GB$306,69,FALSE))</f>
        <v>0</v>
      </c>
      <c r="CL277" s="99">
        <f>IF(ISNA(VLOOKUP($A277,'[2]1516 Exp_Rev Access'!$F$7:$GB$306,70,FALSE)),"",VLOOKUP($A277,'[2]1516 Exp_Rev Access'!$F$7:$GB$306,70,FALSE))</f>
        <v>0</v>
      </c>
      <c r="CM277" s="99">
        <f>IF(ISNA(VLOOKUP($A277,'[2]1516 Exp_Rev Access'!$F$7:$GB$306,71,FALSE)),"",VLOOKUP($A277,'[2]1516 Exp_Rev Access'!$F$7:$GB$306,71,FALSE))</f>
        <v>0</v>
      </c>
      <c r="CN277" s="99">
        <f>IF(ISNA(VLOOKUP($A277,'[2]1516 Exp_Rev Access'!$F$7:$GB$306,72,FALSE)),"",VLOOKUP($A277,'[2]1516 Exp_Rev Access'!$F$7:$GB$306,72,FALSE))</f>
        <v>0</v>
      </c>
      <c r="CO277" s="99">
        <f>IF(ISNA(VLOOKUP($A277,'[2]1516 Exp_Rev Access'!$F$7:$GB$306,73,FALSE)),"",VLOOKUP($A277,'[2]1516 Exp_Rev Access'!$F$7:$GB$306,73,FALSE))</f>
        <v>0</v>
      </c>
      <c r="CP277" s="99">
        <f>IF(ISNA(VLOOKUP($A277,'[2]1516 Exp_Rev Access'!$F$7:$GB$306,74,FALSE)),"",VLOOKUP($A277,'[2]1516 Exp_Rev Access'!$F$7:$GB$306,74,FALSE))</f>
        <v>31960</v>
      </c>
      <c r="CQ277" s="99">
        <f>IF(ISNA(VLOOKUP($A277,'[2]1516 Exp_Rev Access'!$F$7:$GB$306,75,FALSE)),"",VLOOKUP($A277,'[2]1516 Exp_Rev Access'!$F$7:$GB$306,75,FALSE))</f>
        <v>0</v>
      </c>
      <c r="CR277" s="99">
        <f>IF(ISNA(VLOOKUP($A277,'[2]1516 Exp_Rev Access'!$F$7:$GB$306,76,FALSE)),"",VLOOKUP($A277,'[2]1516 Exp_Rev Access'!$F$7:$GB$306,76,FALSE))</f>
        <v>679.13</v>
      </c>
      <c r="CS277" s="99">
        <f>IF(ISNA(VLOOKUP($A277,'[2]1516 Exp_Rev Access'!$F$7:$GB$306,77,FALSE)),"",VLOOKUP($A277,'[2]1516 Exp_Rev Access'!$F$7:$GB$306,77,FALSE))</f>
        <v>0</v>
      </c>
      <c r="CT277" s="99">
        <f>IF(ISNA(VLOOKUP($A277,'[2]1516 Exp_Rev Access'!$F$7:$GB$306,78,FALSE)),"",VLOOKUP($A277,'[2]1516 Exp_Rev Access'!$F$7:$GB$306,78,FALSE))</f>
        <v>29597.4</v>
      </c>
      <c r="CU277" s="99">
        <f>IF(ISNA(VLOOKUP($A277,'[2]1516 Exp_Rev Access'!$F$7:$GB$306,79,FALSE)),"",VLOOKUP($A277,'[2]1516 Exp_Rev Access'!$F$7:$GB$306,79,FALSE))</f>
        <v>12366.15</v>
      </c>
      <c r="CV277" s="99">
        <f>IF(ISNA(VLOOKUP($A277,'[2]1516 Exp_Rev Access'!$F$7:$GB$306,80,FALSE)),"",VLOOKUP($A277,'[2]1516 Exp_Rev Access'!$F$7:$GB$306,80,FALSE))</f>
        <v>0</v>
      </c>
      <c r="CW277" s="99">
        <f>IF(ISNA(VLOOKUP($A277,'[2]1516 Exp_Rev Access'!$F$7:$GB$306,81,FALSE)),"",VLOOKUP($A277,'[2]1516 Exp_Rev Access'!$F$7:$GB$306,81,FALSE))</f>
        <v>0</v>
      </c>
      <c r="CX277" s="99">
        <f>IF(ISNA(VLOOKUP($A277,'[2]1516 Exp_Rev Access'!$F$7:$GB$306,82,FALSE)),"",VLOOKUP($A277,'[2]1516 Exp_Rev Access'!$F$7:$GB$306,82,FALSE))</f>
        <v>0</v>
      </c>
      <c r="CY277" s="99">
        <f>IF(ISNA(VLOOKUP($A277,'[2]1516 Exp_Rev Access'!$F$7:$GB$306,83,FALSE)),"",VLOOKUP($A277,'[2]1516 Exp_Rev Access'!$F$7:$GB$306,83,FALSE))</f>
        <v>0</v>
      </c>
      <c r="CZ277" s="99">
        <f>IF(ISNA(VLOOKUP($A277,'[2]1516 Exp_Rev Access'!$F$7:$GB$306,84,FALSE)),"",VLOOKUP($A277,'[2]1516 Exp_Rev Access'!$F$7:$GB$306,84,FALSE))</f>
        <v>0</v>
      </c>
      <c r="DA277" s="99">
        <f>IF(ISNA(VLOOKUP($A277,'[2]1516 Exp_Rev Access'!$F$7:$GB$306,85,FALSE)),"",VLOOKUP($A277,'[2]1516 Exp_Rev Access'!$F$7:$GB$306,85,FALSE))</f>
        <v>0</v>
      </c>
      <c r="DB277" s="99">
        <f>IF(ISNA(VLOOKUP($A277,'[2]1516 Exp_Rev Access'!$F$7:$GB$306,86,FALSE)),"",VLOOKUP($A277,'[2]1516 Exp_Rev Access'!$F$7:$GB$306,86,FALSE))</f>
        <v>0</v>
      </c>
      <c r="DC277" s="99">
        <f>IF(ISNA(VLOOKUP($A277,'[2]1516 Exp_Rev Access'!$F$7:$GB$306,87,FALSE)),"",VLOOKUP($A277,'[2]1516 Exp_Rev Access'!$F$7:$GB$306,87,FALSE))</f>
        <v>0</v>
      </c>
      <c r="DD277" s="99">
        <f>IF(ISNA(VLOOKUP($A277,'[2]1516 Exp_Rev Access'!$F$7:$GB$306,88,FALSE)),"",VLOOKUP($A277,'[2]1516 Exp_Rev Access'!$F$7:$GB$306,88,FALSE))</f>
        <v>0</v>
      </c>
      <c r="DE277" s="99">
        <f>IF(ISNA(VLOOKUP($A277,'[2]1516 Exp_Rev Access'!$F$7:$GB$306,89,FALSE)),"",VLOOKUP($A277,'[2]1516 Exp_Rev Access'!$F$7:$GB$306,89,FALSE))</f>
        <v>0</v>
      </c>
      <c r="DF277" s="99">
        <f>IF(ISNA(VLOOKUP($A277,'[2]1516 Exp_Rev Access'!$F$7:$GB$306,90,FALSE)),"",VLOOKUP($A277,'[2]1516 Exp_Rev Access'!$F$7:$GB$306,90,FALSE))</f>
        <v>0</v>
      </c>
      <c r="DG277" s="99">
        <f>IF(ISNA(VLOOKUP($A277,'[2]1516 Exp_Rev Access'!$F$7:$GB$306,91,FALSE)),"",VLOOKUP($A277,'[2]1516 Exp_Rev Access'!$F$7:$GB$306,91,FALSE))</f>
        <v>0</v>
      </c>
      <c r="DH277" s="99">
        <f>IF(ISNA(VLOOKUP($A277,'[2]1516 Exp_Rev Access'!$F$7:$GB$306,92,FALSE)),"",VLOOKUP($A277,'[2]1516 Exp_Rev Access'!$F$7:$GB$306,92,FALSE))</f>
        <v>60086.49</v>
      </c>
      <c r="DI277" s="99">
        <f>IF(ISNA(VLOOKUP($A277,'[2]1516 Exp_Rev Access'!$F$7:$GB$306,93,FALSE)),"",VLOOKUP($A277,'[2]1516 Exp_Rev Access'!$F$7:$GB$306,93,FALSE))</f>
        <v>0</v>
      </c>
      <c r="DJ277" s="99">
        <f>IF(ISNA(VLOOKUP($A277,'[2]1516 Exp_Rev Access'!$F$7:$GB$306,94,FALSE)),"",VLOOKUP($A277,'[2]1516 Exp_Rev Access'!$F$7:$GB$306,94,FALSE))</f>
        <v>0</v>
      </c>
      <c r="DK277" s="99">
        <f>IF(ISNA(VLOOKUP($A277,'[2]1516 Exp_Rev Access'!$F$7:$GB$306,95,FALSE)),"",VLOOKUP($A277,'[2]1516 Exp_Rev Access'!$F$7:$GB$306,95,FALSE))</f>
        <v>0</v>
      </c>
      <c r="DL277" s="99">
        <f>IF(ISNA(VLOOKUP($A277,'[2]1516 Exp_Rev Access'!$F$7:$GB$306,96,FALSE)),"",VLOOKUP($A277,'[2]1516 Exp_Rev Access'!$F$7:$GB$306,96,FALSE))</f>
        <v>0</v>
      </c>
      <c r="DM277" s="99">
        <f>IF(ISNA(VLOOKUP($A277,'[2]1516 Exp_Rev Access'!$F$7:$GB$306,97,FALSE)),"",VLOOKUP($A277,'[2]1516 Exp_Rev Access'!$F$7:$GB$306,97,FALSE))</f>
        <v>0</v>
      </c>
      <c r="DN277" s="99">
        <f>IF(ISNA(VLOOKUP($A277,'[2]1516 Exp_Rev Access'!$F$7:$GB$306,98,FALSE)),"",VLOOKUP($A277,'[2]1516 Exp_Rev Access'!$F$7:$GB$306,98,FALSE))</f>
        <v>0</v>
      </c>
      <c r="DO277" s="99">
        <f>IF(ISNA(VLOOKUP($A277,'[2]1516 Exp_Rev Access'!$F$7:$GB$306,99,FALSE)),"",VLOOKUP($A277,'[2]1516 Exp_Rev Access'!$F$7:$GB$306,99,FALSE))</f>
        <v>0</v>
      </c>
      <c r="DP277" s="99">
        <f>IF(ISNA(VLOOKUP($A277,'[2]1516 Exp_Rev Access'!$F$7:$GB$306,100,FALSE)),"",VLOOKUP($A277,'[2]1516 Exp_Rev Access'!$F$7:$GB$306,100,FALSE))</f>
        <v>0</v>
      </c>
      <c r="DQ277" s="99">
        <f>IF(ISNA(VLOOKUP($A277,'[2]1516 Exp_Rev Access'!$F$7:$GB$306,101,FALSE)),"",VLOOKUP($A277,'[2]1516 Exp_Rev Access'!$F$7:$GB$306,101,FALSE))</f>
        <v>0</v>
      </c>
      <c r="DR277" s="99">
        <f>IF(ISNA(VLOOKUP($A277,'[2]1516 Exp_Rev Access'!$F$7:$GB$306,102,FALSE)),"",VLOOKUP($A277,'[2]1516 Exp_Rev Access'!$F$7:$GB$306,102,FALSE))</f>
        <v>0</v>
      </c>
      <c r="DS277" s="99">
        <f>IF(ISNA(VLOOKUP($A277,'[2]1516 Exp_Rev Access'!$F$7:$GB$306,103,FALSE)),"",VLOOKUP($A277,'[2]1516 Exp_Rev Access'!$F$7:$GB$306,103,FALSE))</f>
        <v>0</v>
      </c>
      <c r="DT277" s="99">
        <f>IF(ISNA(VLOOKUP($A277,'[2]1516 Exp_Rev Access'!$F$7:$GB$306,104,FALSE)),"",VLOOKUP($A277,'[2]1516 Exp_Rev Access'!$F$7:$GB$306,104,FALSE))</f>
        <v>0</v>
      </c>
      <c r="DU277" s="99">
        <f>IF(ISNA(VLOOKUP($A277,'[2]1516 Exp_Rev Access'!$F$7:$GB$306,105,FALSE)),"",VLOOKUP($A277,'[2]1516 Exp_Rev Access'!$F$7:$GB$306,105,FALSE))</f>
        <v>0</v>
      </c>
      <c r="DV277" s="99">
        <f>IF(ISNA(VLOOKUP($A277,'[2]1516 Exp_Rev Access'!$F$7:$GB$306,106,FALSE)),"",VLOOKUP($A277,'[2]1516 Exp_Rev Access'!$F$7:$GB$306,106,FALSE))</f>
        <v>0</v>
      </c>
      <c r="DW277" s="99">
        <f>IF(ISNA(VLOOKUP($A277,'[2]1516 Exp_Rev Access'!$F$7:$GB$306,107,FALSE)),"",VLOOKUP($A277,'[2]1516 Exp_Rev Access'!$F$7:$GB$306,107,FALSE))</f>
        <v>0</v>
      </c>
      <c r="DX277" s="99">
        <f>IF(ISNA(VLOOKUP($A277,'[2]1516 Exp_Rev Access'!$F$7:$GB$306,108,FALSE)),"",VLOOKUP($A277,'[2]1516 Exp_Rev Access'!$F$7:$GB$306,108,FALSE))</f>
        <v>15918.43</v>
      </c>
      <c r="DY277" s="99">
        <f>IF(ISNA(VLOOKUP($A277,'[2]1516 Exp_Rev Access'!$F$7:$GB$306,109,FALSE)),"",VLOOKUP($A277,'[2]1516 Exp_Rev Access'!$F$7:$GB$306,109,FALSE))</f>
        <v>0</v>
      </c>
      <c r="DZ277" s="99">
        <f>IF(ISNA(VLOOKUP($A277,'[2]1516 Exp_Rev Access'!$F$7:$GB$306,110,FALSE)),"",VLOOKUP($A277,'[2]1516 Exp_Rev Access'!$F$7:$GB$306,110,FALSE))</f>
        <v>0</v>
      </c>
      <c r="EA277" s="99">
        <f>IF(ISNA(VLOOKUP($A277,'[2]1516 Exp_Rev Access'!$F$7:$GB$306,111,FALSE)),"",VLOOKUP($A277,'[2]1516 Exp_Rev Access'!$F$7:$GB$306,111,FALSE))</f>
        <v>0</v>
      </c>
      <c r="EB277" s="99">
        <f>IF(ISNA(VLOOKUP($A277,'[2]1516 Exp_Rev Access'!$F$7:$GB$306,112,FALSE)),"",VLOOKUP($A277,'[2]1516 Exp_Rev Access'!$F$7:$GB$306,112,FALSE))</f>
        <v>0</v>
      </c>
      <c r="EC277" s="99">
        <f>IF(ISNA(VLOOKUP($A277,'[2]1516 Exp_Rev Access'!$F$7:$GB$306,113,FALSE)),"",VLOOKUP($A277,'[2]1516 Exp_Rev Access'!$F$7:$GB$306,113,FALSE))</f>
        <v>0</v>
      </c>
      <c r="ED277" s="99">
        <f>IF(ISNA(VLOOKUP($A277,'[2]1516 Exp_Rev Access'!$F$7:$GB$306,114,FALSE)),"",VLOOKUP($A277,'[2]1516 Exp_Rev Access'!$F$7:$GB$306,114,FALSE))</f>
        <v>0</v>
      </c>
      <c r="EE277" s="99">
        <f>IF(ISNA(VLOOKUP($A277,'[2]1516 Exp_Rev Access'!$F$7:$GB$306,115,FALSE)),"",VLOOKUP($A277,'[2]1516 Exp_Rev Access'!$F$7:$GB$306,115,FALSE))</f>
        <v>0</v>
      </c>
      <c r="EF277" s="99">
        <f>IF(ISNA(VLOOKUP($A277,'[2]1516 Exp_Rev Access'!$F$7:$GB$306,116,FALSE)),"",VLOOKUP($A277,'[2]1516 Exp_Rev Access'!$F$7:$GB$306,116,FALSE))</f>
        <v>0</v>
      </c>
      <c r="EG277" s="99">
        <f>IF(ISNA(VLOOKUP($A277,'[2]1516 Exp_Rev Access'!$F$7:$GB$306,117,FALSE)),"",VLOOKUP($A277,'[2]1516 Exp_Rev Access'!$F$7:$GB$306,117,FALSE))</f>
        <v>0</v>
      </c>
      <c r="EH277" s="99">
        <f>IF(ISNA(VLOOKUP($A277,'[2]1516 Exp_Rev Access'!$F$7:$GB$306,118,FALSE)),"",VLOOKUP($A277,'[2]1516 Exp_Rev Access'!$F$7:$GB$306,118,FALSE))</f>
        <v>0</v>
      </c>
      <c r="EI277" s="99">
        <f>IF(ISNA(VLOOKUP($A277,'[2]1516 Exp_Rev Access'!$F$7:$GB$306,119,FALSE)),"",VLOOKUP($A277,'[2]1516 Exp_Rev Access'!$F$7:$GB$306,119,FALSE))</f>
        <v>0</v>
      </c>
      <c r="EJ277" s="99">
        <f>IF(ISNA(VLOOKUP($A277,'[2]1516 Exp_Rev Access'!$F$7:$GB$306,120,FALSE)),"",VLOOKUP($A277,'[2]1516 Exp_Rev Access'!$F$7:$GB$306,120,FALSE))</f>
        <v>0</v>
      </c>
      <c r="EK277" s="99">
        <f>IF(ISNA(VLOOKUP($A277,'[2]1516 Exp_Rev Access'!$F$7:$GB$306,121,FALSE)),"",VLOOKUP($A277,'[2]1516 Exp_Rev Access'!$F$7:$GB$306,121,FALSE))</f>
        <v>0</v>
      </c>
      <c r="EL277" s="99">
        <f>IF(ISNA(VLOOKUP($A277,'[2]1516 Exp_Rev Access'!$F$7:$GB$306,122,FALSE)),"",VLOOKUP($A277,'[2]1516 Exp_Rev Access'!$F$7:$GB$306,122,FALSE))</f>
        <v>0</v>
      </c>
      <c r="EM277" s="99">
        <f>IF(ISNA(VLOOKUP($A277,'[2]1516 Exp_Rev Access'!$F$7:$GB$306,123,FALSE)),"",VLOOKUP($A277,'[2]1516 Exp_Rev Access'!$F$7:$GB$306,123,FALSE))</f>
        <v>0</v>
      </c>
      <c r="EN277" s="99">
        <f>IF(ISNA(VLOOKUP($A277,'[2]1516 Exp_Rev Access'!$F$7:$GB$306,124,FALSE)),"",VLOOKUP($A277,'[2]1516 Exp_Rev Access'!$F$7:$GB$306,124,FALSE))</f>
        <v>0</v>
      </c>
      <c r="EO277" s="99">
        <f>IF(ISNA(VLOOKUP($A277,'[2]1516 Exp_Rev Access'!$F$7:$GB$306,125,FALSE)),"",VLOOKUP($A277,'[2]1516 Exp_Rev Access'!$F$7:$GB$306,125,FALSE))</f>
        <v>0</v>
      </c>
      <c r="EP277" s="99">
        <f>IF(ISNA(VLOOKUP($A277,'[2]1516 Exp_Rev Access'!$F$7:$GB$306,126,FALSE)),"",VLOOKUP($A277,'[2]1516 Exp_Rev Access'!$F$7:$GB$306,126,FALSE))</f>
        <v>0</v>
      </c>
      <c r="EQ277" s="99">
        <f>IF(ISNA(VLOOKUP($A277,'[2]1516 Exp_Rev Access'!$F$7:$GB$306,127,FALSE)),"",VLOOKUP($A277,'[2]1516 Exp_Rev Access'!$F$7:$GB$306,127,FALSE))</f>
        <v>0</v>
      </c>
      <c r="ER277" s="99">
        <f>IF(ISNA(VLOOKUP($A277,'[2]1516 Exp_Rev Access'!$F$7:$GB$306,128,FALSE)),"",VLOOKUP($A277,'[2]1516 Exp_Rev Access'!$F$7:$GB$306,128,FALSE))</f>
        <v>0</v>
      </c>
      <c r="ES277" s="99">
        <f>IF(ISNA(VLOOKUP($A277,'[2]1516 Exp_Rev Access'!$F$7:$GB$306,129,FALSE)),"",VLOOKUP($A277,'[2]1516 Exp_Rev Access'!$F$7:$GB$306,129,FALSE))</f>
        <v>0</v>
      </c>
      <c r="ET277" s="99">
        <f>IF(ISNA(VLOOKUP($A277,'[2]1516 Exp_Rev Access'!$F$7:$GB$306,130,FALSE)),"",VLOOKUP($A277,'[2]1516 Exp_Rev Access'!$F$7:$GB$306,130,FALSE))</f>
        <v>0</v>
      </c>
      <c r="EU277" s="99">
        <f>IF(ISNA(VLOOKUP($A277,'[2]1516 Exp_Rev Access'!$F$7:$GB$306,131,FALSE)),"",VLOOKUP($A277,'[2]1516 Exp_Rev Access'!$F$7:$GB$306,131,FALSE))</f>
        <v>0</v>
      </c>
      <c r="EV277" s="99">
        <f>IF(ISNA(VLOOKUP($A277,'[2]1516 Exp_Rev Access'!$F$7:$GB$306,132,FALSE)),"",VLOOKUP($A277,'[2]1516 Exp_Rev Access'!$F$7:$GB$306,132,FALSE))</f>
        <v>0</v>
      </c>
      <c r="EW277" s="99">
        <f>IF(ISNA(VLOOKUP($A277,'[2]1516 Exp_Rev Access'!$F$7:$GB$306,133,FALSE)),"",VLOOKUP($A277,'[2]1516 Exp_Rev Access'!$F$7:$GB$306,133,FALSE))</f>
        <v>0</v>
      </c>
      <c r="EX277" s="99">
        <f>IF(ISNA(VLOOKUP($A277,'[2]1516 Exp_Rev Access'!$F$7:$GB$306,134,FALSE)),"",VLOOKUP($A277,'[2]1516 Exp_Rev Access'!$F$7:$GB$306,134,FALSE))</f>
        <v>0</v>
      </c>
      <c r="EY277" s="99">
        <f>IF(ISNA(VLOOKUP($A277,'[2]1516 Exp_Rev Access'!$F$7:$GB$306,135,FALSE)),"",VLOOKUP($A277,'[2]1516 Exp_Rev Access'!$F$7:$GB$306,135,FALSE))</f>
        <v>0</v>
      </c>
      <c r="EZ277" s="99">
        <f>IF(ISNA(VLOOKUP($A277,'[2]1516 Exp_Rev Access'!$F$7:$GB$306,136,FALSE)),"",VLOOKUP($A277,'[2]1516 Exp_Rev Access'!$F$7:$GB$306,136,FALSE))</f>
        <v>0</v>
      </c>
      <c r="FA277" s="99">
        <f>IF(ISNA(VLOOKUP($A277,'[2]1516 Exp_Rev Access'!$F$7:$GB$306,137,FALSE)),"",VLOOKUP($A277,'[2]1516 Exp_Rev Access'!$F$7:$GB$306,137,FALSE))</f>
        <v>0</v>
      </c>
      <c r="FB277" s="99">
        <f>IF(ISNA(VLOOKUP($A277,'[2]1516 Exp_Rev Access'!$F$7:$GB$306,138,FALSE)),"",VLOOKUP($A277,'[2]1516 Exp_Rev Access'!$F$7:$GB$306,138,FALSE))</f>
        <v>0</v>
      </c>
      <c r="FC277" s="99">
        <f>IF(ISNA(VLOOKUP($A277,'[2]1516 Exp_Rev Access'!$F$7:$GB$306,139,FALSE)),"",VLOOKUP($A277,'[2]1516 Exp_Rev Access'!$F$7:$GB$306,139,FALSE))</f>
        <v>0</v>
      </c>
      <c r="FD277" s="99">
        <f>IF(ISNA(VLOOKUP($A277,'[2]1516 Exp_Rev Access'!$F$7:$FS$306,140,FALSE)),"",VLOOKUP($A277,'[2]1516 Exp_Rev Access'!$F$7:$FS$306,140,FALSE))</f>
        <v>0</v>
      </c>
      <c r="FE277" s="99">
        <f>IF(ISNA(VLOOKUP($A277,'[2]1516 Exp_Rev Access'!$F$7:$FS$306,141,FALSE)),"",VLOOKUP($A277,'[2]1516 Exp_Rev Access'!$F$7:$FS$306,141,FALSE))</f>
        <v>0</v>
      </c>
      <c r="FF277" s="99">
        <f>IF(ISNA(VLOOKUP($A277,'[2]1516 Exp_Rev Access'!$F$7:$FS$306,142,FALSE)),"",VLOOKUP($A277,'[2]1516 Exp_Rev Access'!$F$7:$FS$306,142,FALSE))</f>
        <v>0</v>
      </c>
      <c r="FG277" s="99">
        <f>IF(ISNA(VLOOKUP($A277,'[2]1516 Exp_Rev Access'!$F$7:$FS$306,143,FALSE)),"",VLOOKUP($A277,'[2]1516 Exp_Rev Access'!$F$7:$FS$306,143,FALSE))</f>
        <v>0</v>
      </c>
      <c r="FH277" s="99">
        <f>IF(ISNA(VLOOKUP($A277,'[2]1516 Exp_Rev Access'!$F$7:$FS$306,144,FALSE)),"",VLOOKUP($A277,'[2]1516 Exp_Rev Access'!$F$7:$FS$306,144,FALSE))</f>
        <v>0</v>
      </c>
      <c r="FI277" s="99">
        <f>IF(ISNA(VLOOKUP($A277,'[2]1516 Exp_Rev Access'!$F$7:$FS$306,145,FALSE)),"",VLOOKUP($A277,'[2]1516 Exp_Rev Access'!$F$7:$FS$306,145,FALSE))</f>
        <v>0</v>
      </c>
      <c r="FJ277" s="99">
        <f>IF(ISNA(VLOOKUP($A277,'[2]1516 Exp_Rev Access'!$F$7:$FS$306,146,FALSE)),"",VLOOKUP($A277,'[2]1516 Exp_Rev Access'!$F$7:$FS$306,146,FALSE))</f>
        <v>0</v>
      </c>
      <c r="FK277" s="99">
        <f>IF(ISNA(VLOOKUP($A277,'[2]1516 Exp_Rev Access'!$F$7:$FS$306,147,FALSE)),"",VLOOKUP($A277,'[2]1516 Exp_Rev Access'!$F$7:$FS$306,147,FALSE))</f>
        <v>0</v>
      </c>
      <c r="FL277" s="99">
        <f>IF(ISNA(VLOOKUP($A277,'[2]1516 Exp_Rev Access'!$F$7:$FS$306,148,FALSE)),"",VLOOKUP($A277,'[2]1516 Exp_Rev Access'!$F$7:$FS$306,148,FALSE))</f>
        <v>0</v>
      </c>
      <c r="FM277" s="99">
        <f>IF(ISNA(VLOOKUP($A277,'[2]1516 Exp_Rev Access'!$F$7:$FS$306,149,FALSE)),"",VLOOKUP($A277,'[2]1516 Exp_Rev Access'!$F$7:$FS$306,149,FALSE))</f>
        <v>0</v>
      </c>
      <c r="FN277" s="99">
        <f>IF(ISNA(VLOOKUP($A277,'[2]1516 Exp_Rev Access'!$F$7:$FS$306,150,FALSE)),"",VLOOKUP($A277,'[2]1516 Exp_Rev Access'!$F$7:$FS$306,150,FALSE))</f>
        <v>0</v>
      </c>
      <c r="FO277" s="99">
        <f>IF(ISNA(VLOOKUP($A277,'[2]1516 Exp_Rev Access'!$F$7:$FS$306,151,FALSE)),"",VLOOKUP($A277,'[2]1516 Exp_Rev Access'!$F$7:$FS$306,151,FALSE))</f>
        <v>0</v>
      </c>
      <c r="FP277" s="99">
        <f>IF(ISNA(VLOOKUP($A277,'[2]1516 Exp_Rev Access'!$F$7:$FS$306,152,FALSE)),"",VLOOKUP($A277,'[2]1516 Exp_Rev Access'!$F$7:$FS$306,152,FALSE))</f>
        <v>0</v>
      </c>
      <c r="FQ277" s="99">
        <f>IF(ISNA(VLOOKUP($A277,'[2]1516 Exp_Rev Access'!$F$7:$FS$306,153,FALSE)),"",VLOOKUP($A277,'[2]1516 Exp_Rev Access'!$F$7:$FS$306,153,FALSE))</f>
        <v>9957.2099999999991</v>
      </c>
      <c r="FR277" s="101">
        <f t="shared" si="346"/>
        <v>160564.80999999997</v>
      </c>
      <c r="FS277" s="72">
        <f t="shared" si="347"/>
        <v>4.6473969871610232E-2</v>
      </c>
      <c r="FT277" s="94">
        <f t="shared" si="348"/>
        <v>747.92626234395357</v>
      </c>
      <c r="FU277" s="99">
        <f>IF(ISNA(VLOOKUP($A277,'[2]1516 Exp_Rev Access'!$F$7:$GB$306,154,FALSE)),"",VLOOKUP($A277,'[2]1516 Exp_Rev Access'!$F$7:$GB$306,154,FALSE))</f>
        <v>0</v>
      </c>
      <c r="FV277" s="99">
        <f>IF(ISNA(VLOOKUP($A277,'[2]1516 Exp_Rev Access'!$F$7:$GB$306,155,FALSE)),"",VLOOKUP($A277,'[2]1516 Exp_Rev Access'!$F$7:$GB$306,155,FALSE))</f>
        <v>0</v>
      </c>
      <c r="FW277" s="99">
        <f>IF(ISNA(VLOOKUP($A277,'[2]1516 Exp_Rev Access'!$F$7:$GB$306,156,FALSE)),"",VLOOKUP($A277,'[2]1516 Exp_Rev Access'!$F$7:$GB$306,156,FALSE))</f>
        <v>0</v>
      </c>
      <c r="FX277" s="99">
        <f>IF(ISNA(VLOOKUP($A277,'[2]1516 Exp_Rev Access'!$F$7:$GB$306,157,FALSE)),"",VLOOKUP($A277,'[2]1516 Exp_Rev Access'!$F$7:$GB$306,157,FALSE))</f>
        <v>0</v>
      </c>
      <c r="FY277" s="99">
        <f>IF(ISNA(VLOOKUP($A277,'[2]1516 Exp_Rev Access'!$F$7:$GB$306,158,FALSE)),"",VLOOKUP($A277,'[2]1516 Exp_Rev Access'!$F$7:$GB$306,158,FALSE))</f>
        <v>0</v>
      </c>
      <c r="FZ277" s="99">
        <f>IF(ISNA(VLOOKUP($A277,'[2]1516 Exp_Rev Access'!$F$7:$GB$306,159,FALSE)),"",VLOOKUP($A277,'[2]1516 Exp_Rev Access'!$F$7:$GB$306,159,FALSE))</f>
        <v>0</v>
      </c>
      <c r="GA277" s="99">
        <f>IF(ISNA(VLOOKUP($A277,'[2]1516 Exp_Rev Access'!$F$7:$GB$306,160,FALSE)),"",VLOOKUP($A277,'[2]1516 Exp_Rev Access'!$F$7:$GB$306,160,FALSE))</f>
        <v>0</v>
      </c>
      <c r="GB277" s="99">
        <f>IF(ISNA(VLOOKUP($A277,'[2]1516 Exp_Rev Access'!$F$7:$GB$306,161,FALSE)),"",VLOOKUP($A277,'[2]1516 Exp_Rev Access'!$F$7:$GB$306,161,FALSE))</f>
        <v>0</v>
      </c>
      <c r="GC277" s="99">
        <f>IF(ISNA(VLOOKUP($A277,'[2]1516 Exp_Rev Access'!$F$7:$GB$306,162,FALSE)),"",VLOOKUP($A277,'[2]1516 Exp_Rev Access'!$F$7:$GB$306,162,FALSE))</f>
        <v>0</v>
      </c>
      <c r="GD277" s="99">
        <f>IF(ISNA(VLOOKUP($A277,'[2]1516 Exp_Rev Access'!$F$7:$GB$306,163,FALSE)),"",VLOOKUP($A277,'[2]1516 Exp_Rev Access'!$F$7:$GB$306,163,FALSE))</f>
        <v>0</v>
      </c>
      <c r="GE277" s="99">
        <f>IF(ISNA(VLOOKUP($A277,'[2]1516 Exp_Rev Access'!$F$7:$GB$306,164,FALSE)),"",VLOOKUP($A277,'[2]1516 Exp_Rev Access'!$F$7:$GB$306,164,FALSE))</f>
        <v>0</v>
      </c>
      <c r="GF277" s="99">
        <f>IF(ISNA(VLOOKUP($A277,'[2]1516 Exp_Rev Access'!$F$7:$GB$306,165,FALSE)),"",VLOOKUP($A277,'[2]1516 Exp_Rev Access'!$F$7:$GB$306,165,FALSE))</f>
        <v>0</v>
      </c>
      <c r="GG277" s="99">
        <f>IF(ISNA(VLOOKUP($A277,'[2]1516 Exp_Rev Access'!$F$7:$GB$306,166,FALSE)),"",VLOOKUP($A277,'[2]1516 Exp_Rev Access'!$F$7:$GB$306,166,FALSE))</f>
        <v>0</v>
      </c>
      <c r="GH277" s="99">
        <f>IF(ISNA(VLOOKUP($A277,'[2]1516 Exp_Rev Access'!$F$7:$GB$306,167,FALSE)),"",VLOOKUP($A277,'[2]1516 Exp_Rev Access'!$F$7:$GB$306,167,FALSE))</f>
        <v>0</v>
      </c>
      <c r="GI277" s="99">
        <f>IF(ISNA(VLOOKUP($A277,'[2]1516 Exp_Rev Access'!$F$7:$GB$306,168,FALSE)),"",VLOOKUP($A277,'[2]1516 Exp_Rev Access'!$F$7:$GB$306,168,FALSE))</f>
        <v>0</v>
      </c>
      <c r="GJ277" s="99">
        <f>IF(ISNA(VLOOKUP($A277,'[2]1516 Exp_Rev Access'!$F$7:$GB$306,169,FALSE)),"",VLOOKUP($A277,'[2]1516 Exp_Rev Access'!$F$7:$GB$306,169,FALSE))</f>
        <v>0</v>
      </c>
      <c r="GK277" s="99">
        <f>IF(ISNA(VLOOKUP($A277,'[2]1516 Exp_Rev Access'!$F$7:$GB$306,170,FALSE)),"",VLOOKUP($A277,'[2]1516 Exp_Rev Access'!$F$7:$GB$306,170,FALSE))</f>
        <v>0</v>
      </c>
      <c r="GL277" s="99">
        <f>IF(ISNA(VLOOKUP($A277,'[2]1516 Exp_Rev Access'!$F$7:$GB$306,171,FALSE)),"",VLOOKUP($A277,'[2]1516 Exp_Rev Access'!$F$7:$GB$306,171,FALSE))</f>
        <v>0</v>
      </c>
      <c r="GM277" s="99">
        <f>IF(ISNA(VLOOKUP($A277,'[2]1516 Exp_Rev Access'!$F$7:$GB$306,172,FALSE)),"",VLOOKUP($A277,'[2]1516 Exp_Rev Access'!$F$7:$GB$306,172,FALSE))</f>
        <v>0</v>
      </c>
      <c r="GN277" s="99">
        <f>IF(ISNA(VLOOKUP($A277,'[2]1516 Exp_Rev Access'!$F$7:$GB$306,173,FALSE)),"",VLOOKUP($A277,'[2]1516 Exp_Rev Access'!$F$7:$GB$306,173,FALSE))</f>
        <v>0</v>
      </c>
      <c r="GO277" s="99">
        <f>IF(ISNA(VLOOKUP($A277,'[2]1516 Exp_Rev Access'!$F$7:$GB$306,174,FALSE)),"",VLOOKUP($A277,'[2]1516 Exp_Rev Access'!$F$7:$GB$306,174,FALSE))</f>
        <v>0</v>
      </c>
      <c r="GP277" s="99">
        <f>IF(ISNA(VLOOKUP($A277,'[2]1516 Exp_Rev Access'!$F$7:$GB$306,175,FALSE)),"",VLOOKUP($A277,'[2]1516 Exp_Rev Access'!$F$7:$GB$306,175,FALSE))</f>
        <v>0</v>
      </c>
      <c r="GQ277" s="99">
        <f>IF(ISNA(VLOOKUP($A277,'[2]1516 Exp_Rev Access'!$F$7:$GB$306,176,FALSE)),"",VLOOKUP($A277,'[2]1516 Exp_Rev Access'!$F$7:$GB$306,176,FALSE))</f>
        <v>0</v>
      </c>
      <c r="GR277" s="99">
        <f>IF(ISNA(VLOOKUP($A277,'[2]1516 Exp_Rev Access'!$F$7:$GB$306,177,FALSE)),"",VLOOKUP($A277,'[2]1516 Exp_Rev Access'!$F$7:$GB$306,177,FALSE))</f>
        <v>0</v>
      </c>
      <c r="GS277" s="99">
        <f>IF(ISNA(VLOOKUP($A277,'[2]1516 Exp_Rev Access'!$F$7:$GB$306,178,FALSE)),"",VLOOKUP($A277,'[2]1516 Exp_Rev Access'!$F$7:$GB$306,178,FALSE))</f>
        <v>0</v>
      </c>
      <c r="GT277" s="101">
        <f t="shared" si="349"/>
        <v>0</v>
      </c>
      <c r="GU277" s="72"/>
      <c r="GV277" s="84">
        <f t="shared" si="351"/>
        <v>0</v>
      </c>
    </row>
    <row r="278" spans="1:204" customFormat="1" ht="12" customHeight="1" x14ac:dyDescent="0.2">
      <c r="A278" s="96" t="s">
        <v>652</v>
      </c>
      <c r="B278" s="69" t="s">
        <v>653</v>
      </c>
      <c r="C278" s="80">
        <f>IF(ISNA(VLOOKUP($A278,'[2]1516 enrollment_Rev_Exp by size'!$A$6:$G$320,3,FALSE)),"",VLOOKUP($A278,'[2]1516 enrollment_Rev_Exp by size'!$A$6:$G$320,3,FALSE))</f>
        <v>201.29</v>
      </c>
      <c r="D278" s="97">
        <v>3375801.95</v>
      </c>
      <c r="E278" s="80">
        <f t="shared" si="329"/>
        <v>3375801.95</v>
      </c>
      <c r="F278" s="80">
        <f t="shared" si="330"/>
        <v>0</v>
      </c>
      <c r="G278" s="98">
        <f>IF(ISNA(VLOOKUP($A278,'[2]1516 Exp_Rev Access'!$F$7:$FS$306,2,FALSE)),"",VLOOKUP($A278,'[2]1516 Exp_Rev Access'!$F$7:$FS$306,2,FALSE))</f>
        <v>527700.04</v>
      </c>
      <c r="H278" s="98">
        <f>IF(ISNA(VLOOKUP($A278,'[2]1516 Exp_Rev Access'!$F$7:$FS$306,3,FALSE)),"",VLOOKUP($A278,'[2]1516 Exp_Rev Access'!$F$7:$FS$306,3,FALSE))</f>
        <v>0</v>
      </c>
      <c r="I278" s="98">
        <f>IF(ISNA(VLOOKUP($A278,'[2]1516 Exp_Rev Access'!$F$7:$FS$306,4,FALSE)),"",VLOOKUP($A278,'[2]1516 Exp_Rev Access'!$F$7:$FS$306,4,FALSE))</f>
        <v>204.55</v>
      </c>
      <c r="J278" s="98">
        <f>IF(ISNA(VLOOKUP($A278,'[2]1516 Exp_Rev Access'!$F$7:$FS$306,5,FALSE)),"",VLOOKUP($A278,'[2]1516 Exp_Rev Access'!$F$7:$FS$306,5,FALSE))</f>
        <v>0</v>
      </c>
      <c r="K278" s="98">
        <f>IF(ISNA(VLOOKUP($A278,'[2]1516 Exp_Rev Access'!$F$7:$FS$306,6,FALSE)),"",VLOOKUP($A278,'[2]1516 Exp_Rev Access'!$F$7:$FS$306,6,FALSE))</f>
        <v>0</v>
      </c>
      <c r="L278" s="98">
        <f>IF(ISNA(VLOOKUP($A278,'[2]1516 Exp_Rev Access'!$F$7:$FS$306,7,FALSE)),"",VLOOKUP($A278,'[2]1516 Exp_Rev Access'!$F$7:$FS$306,7,FALSE))</f>
        <v>0</v>
      </c>
      <c r="M278" s="90">
        <f t="shared" si="331"/>
        <v>527904.59000000008</v>
      </c>
      <c r="N278" s="72">
        <f t="shared" si="352"/>
        <v>0.1563790168436866</v>
      </c>
      <c r="O278" s="73">
        <f t="shared" si="353"/>
        <v>2622.6071339857922</v>
      </c>
      <c r="P278" s="99">
        <f>IF(ISNA(VLOOKUP($A278,'[2]1516 Exp_Rev Access'!$F$7:$FS$306,8,FALSE)),"",VLOOKUP($A278,'[2]1516 Exp_Rev Access'!$F$7:$FS$306,8,FALSE))</f>
        <v>0</v>
      </c>
      <c r="Q278" s="99">
        <f>IF(ISNA(VLOOKUP($A278,'[2]1516 Exp_Rev Access'!$F$7:$FS$306,9,FALSE)),"",VLOOKUP($A278,'[2]1516 Exp_Rev Access'!$F$7:$FS$306,9,FALSE))</f>
        <v>0</v>
      </c>
      <c r="R278" s="99">
        <f>IF(ISNA(VLOOKUP($A278,'[2]1516 Exp_Rev Access'!$F$7:$FS$306,10,FALSE)),"",VLOOKUP($A278,'[2]1516 Exp_Rev Access'!$F$7:$FS$306,10,FALSE))</f>
        <v>0</v>
      </c>
      <c r="S278" s="99">
        <f>IF(ISNA(VLOOKUP($A278,'[2]1516 Exp_Rev Access'!$F$7:$FS$306,11,FALSE)),"",VLOOKUP($A278,'[2]1516 Exp_Rev Access'!$F$7:$FS$306,11,FALSE))</f>
        <v>0</v>
      </c>
      <c r="T278" s="99">
        <f>IF(ISNA(VLOOKUP($A278,'[2]1516 Exp_Rev Access'!$F$7:$FS$306,12,FALSE)),"",VLOOKUP($A278,'[2]1516 Exp_Rev Access'!$F$7:$FS$306,12,FALSE))</f>
        <v>6510</v>
      </c>
      <c r="U278" s="99">
        <f>IF(ISNA(VLOOKUP($A278,'[2]1516 Exp_Rev Access'!$F$7:$FS$306,13,FALSE)),"",VLOOKUP($A278,'[2]1516 Exp_Rev Access'!$F$7:$FS$306,13,FALSE))</f>
        <v>0</v>
      </c>
      <c r="V278" s="99">
        <f>IF(ISNA(VLOOKUP($A278,'[2]1516 Exp_Rev Access'!$F$7:$FS$306,14,FALSE)),"",VLOOKUP($A278,'[2]1516 Exp_Rev Access'!$F$7:$FS$306,14,FALSE))</f>
        <v>0</v>
      </c>
      <c r="W278" s="99">
        <f>IF(ISNA(VLOOKUP($A278,'[2]1516 Exp_Rev Access'!$F$7:$FS$306,15,FALSE)),"",VLOOKUP($A278,'[2]1516 Exp_Rev Access'!$F$7:$FS$306,15,FALSE))</f>
        <v>0</v>
      </c>
      <c r="X278" s="99">
        <f>IF(ISNA(VLOOKUP($A278,'[2]1516 Exp_Rev Access'!$F$7:$FS$306,16,FALSE)),"",VLOOKUP($A278,'[2]1516 Exp_Rev Access'!$F$7:$FS$306,16,FALSE))</f>
        <v>2665.51</v>
      </c>
      <c r="Y278" s="99">
        <f>IF(ISNA(VLOOKUP($A278,'[2]1516 Exp_Rev Access'!$F$7:$FS$306,17,FALSE)),"",VLOOKUP($A278,'[2]1516 Exp_Rev Access'!$F$7:$FS$306,17,FALSE))</f>
        <v>0</v>
      </c>
      <c r="Z278" s="99">
        <f>IF(ISNA(VLOOKUP($A278,'[2]1516 Exp_Rev Access'!$F$7:$FS$306,18,FALSE)),"",VLOOKUP($A278,'[2]1516 Exp_Rev Access'!$F$7:$FS$306,18,FALSE))</f>
        <v>0</v>
      </c>
      <c r="AA278" s="99">
        <f>IF(ISNA(VLOOKUP($A278,'[2]1516 Exp_Rev Access'!$F$7:$FS$306,19,FALSE)),"",VLOOKUP($A278,'[2]1516 Exp_Rev Access'!$F$7:$FS$306,19,FALSE))</f>
        <v>0</v>
      </c>
      <c r="AB278" s="99">
        <f>IF(ISNA(VLOOKUP($A278,'[2]1516 Exp_Rev Access'!$F$7:$FS$306,20,FALSE)),"",VLOOKUP($A278,'[2]1516 Exp_Rev Access'!$F$7:$FS$306,20,FALSE))</f>
        <v>784.25</v>
      </c>
      <c r="AC278" s="99">
        <f>IF(ISNA(VLOOKUP($A278,'[2]1516 Exp_Rev Access'!$F$7:$FS$306,21,FALSE)),"",VLOOKUP($A278,'[2]1516 Exp_Rev Access'!$F$7:$FS$306,21,FALSE))</f>
        <v>33753.17</v>
      </c>
      <c r="AD278" s="99">
        <f>IF(ISNA(VLOOKUP($A278,'[2]1516 Exp_Rev Access'!$F$7:$FS$306,22,FALSE)),"",VLOOKUP($A278,'[2]1516 Exp_Rev Access'!$F$7:$FS$306,22,FALSE))</f>
        <v>23916.21</v>
      </c>
      <c r="AE278" s="99">
        <f>IF(ISNA(VLOOKUP($A278,'[2]1516 Exp_Rev Access'!$F$7:$FS$306,23,FALSE)),"",VLOOKUP($A278,'[2]1516 Exp_Rev Access'!$F$7:$FS$306,23,FALSE))</f>
        <v>0</v>
      </c>
      <c r="AF278" s="99">
        <f>IF(ISNA(VLOOKUP($A278,'[2]1516 Exp_Rev Access'!$F$7:$FS$306,24,FALSE)),"",VLOOKUP($A278,'[2]1516 Exp_Rev Access'!$F$7:$FS$306,24,FALSE))</f>
        <v>0</v>
      </c>
      <c r="AG278" s="99">
        <f>IF(ISNA(VLOOKUP($A278,'[2]1516 Exp_Rev Access'!$F$7:$FS$306,25,FALSE)),"",VLOOKUP($A278,'[2]1516 Exp_Rev Access'!$F$7:$FS$306,25,FALSE))</f>
        <v>198</v>
      </c>
      <c r="AH278" s="98">
        <f>IF(ISNA(VLOOKUP($A278,'[2]1516 Exp_Rev Access'!$F$7:$FS$306,26,FALSE)),"",VLOOKUP($A278,'[2]1516 Exp_Rev Access'!$F$7:$FS$306,26,FALSE))</f>
        <v>225</v>
      </c>
      <c r="AI278" s="98">
        <f>IF(ISNA(VLOOKUP($A278,'[2]1516 Exp_Rev Access'!$F$7:$FS$306,27,FALSE)),"",VLOOKUP($A278,'[2]1516 Exp_Rev Access'!$F$7:$FS$306,27,FALSE))</f>
        <v>707.51</v>
      </c>
      <c r="AJ278" s="98">
        <f>IF(ISNA(VLOOKUP($A278,'[2]1516 Exp_Rev Access'!$F$7:$FS$306,28,FALSE)),"",VLOOKUP($A278,'[2]1516 Exp_Rev Access'!$F$7:$FS$306,28,FALSE))</f>
        <v>3319.71</v>
      </c>
      <c r="AK278" s="98">
        <f>IF(ISNA(VLOOKUP($A278,'[2]1516 Exp_Rev Access'!$F$7:$FS$306,29,FALSE)),"",VLOOKUP($A278,'[2]1516 Exp_Rev Access'!$F$7:$FS$306,29,FALSE))</f>
        <v>0</v>
      </c>
      <c r="AL278" s="100">
        <f t="shared" si="334"/>
        <v>72079.360000000001</v>
      </c>
      <c r="AM278" s="72">
        <f t="shared" si="335"/>
        <v>2.1351773909603907E-2</v>
      </c>
      <c r="AN278" s="94">
        <f t="shared" si="336"/>
        <v>358.08713796015701</v>
      </c>
      <c r="AO278" s="99">
        <f>IF(ISNA(VLOOKUP($A278,'[2]1516 Exp_Rev Access'!$F$7:$GB$306,30,FALSE)),"",VLOOKUP($A278,'[2]1516 Exp_Rev Access'!$F$7:$FS$306,30,FALSE))</f>
        <v>1950146.87</v>
      </c>
      <c r="AP278" s="99">
        <f>IF(ISNA(VLOOKUP($A278,'[2]1516 Exp_Rev Access'!$F$7:$GB$306,31,FALSE)),"",VLOOKUP($A278,'[2]1516 Exp_Rev Access'!$F$7:$FS$306,31,FALSE))</f>
        <v>26029.85</v>
      </c>
      <c r="AQ278" s="99">
        <f>IF(ISNA(VLOOKUP($A278,'[2]1516 Exp_Rev Access'!$F$7:$GB$306,32,FALSE)),"",VLOOKUP($A278,'[2]1516 Exp_Rev Access'!$F$7:$FS$306,32,FALSE))</f>
        <v>36951.760000000002</v>
      </c>
      <c r="AR278" s="99">
        <f>IF(ISNA(VLOOKUP($A278,'[2]1516 Exp_Rev Access'!$F$7:$GB$306,33,FALSE)),"",VLOOKUP($A278,'[2]1516 Exp_Rev Access'!$F$7:$FS$306,33,FALSE))</f>
        <v>0</v>
      </c>
      <c r="AS278" s="99">
        <f>IF(ISNA(VLOOKUP($A278,'[2]1516 Exp_Rev Access'!$F$7:$GB$306,34,FALSE)),"",VLOOKUP($A278,'[2]1516 Exp_Rev Access'!$F$7:$FS$306,34,FALSE))</f>
        <v>0</v>
      </c>
      <c r="AT278" s="101">
        <f t="shared" si="337"/>
        <v>2013128.4800000002</v>
      </c>
      <c r="AU278" s="72">
        <f t="shared" si="338"/>
        <v>0.5963408131807022</v>
      </c>
      <c r="AV278" s="94">
        <f t="shared" si="339"/>
        <v>10001.135078742114</v>
      </c>
      <c r="AW278" s="99">
        <f>IF(ISNA(VLOOKUP($A278,'[2]1516 Exp_Rev Access'!$F$7:$GB$306,35,FALSE)),"",VLOOKUP($A278,'[2]1516 Exp_Rev Access'!$F$7:$GB$306,35,FALSE))</f>
        <v>0</v>
      </c>
      <c r="AX278" s="99">
        <f>IF(ISNA(VLOOKUP($A278,'[2]1516 Exp_Rev Access'!$F$7:$GB$306,36,FALSE)),"",VLOOKUP($A278,'[2]1516 Exp_Rev Access'!$F$7:$GB$306,36,FALSE))</f>
        <v>123440.45</v>
      </c>
      <c r="AY278" s="99">
        <f>IF(ISNA(VLOOKUP($A278,'[2]1516 Exp_Rev Access'!$F$7:$GB$306,37,FALSE)),"",VLOOKUP($A278,'[2]1516 Exp_Rev Access'!$F$7:$GB$306,37,FALSE))</f>
        <v>0</v>
      </c>
      <c r="AZ278" s="99">
        <f>IF(ISNA(VLOOKUP($A278,'[2]1516 Exp_Rev Access'!$F$7:$GB$306,38,FALSE)),"",VLOOKUP($A278,'[2]1516 Exp_Rev Access'!$F$7:$GB$306,38,FALSE))</f>
        <v>0</v>
      </c>
      <c r="BA278" s="99">
        <f>IF(ISNA(VLOOKUP($A278,'[2]1516 Exp_Rev Access'!$F$7:$GB$306,39,FALSE)),"",VLOOKUP($A278,'[2]1516 Exp_Rev Access'!$F$7:$GB$306,39,FALSE))</f>
        <v>0</v>
      </c>
      <c r="BB278" s="99">
        <f>IF(ISNA(VLOOKUP($A278,'[2]1516 Exp_Rev Access'!$F$7:$GB$306,40,FALSE)),"",VLOOKUP($A278,'[2]1516 Exp_Rev Access'!$F$7:$GB$306,40,FALSE))</f>
        <v>45790.07</v>
      </c>
      <c r="BC278" s="99">
        <f>IF(ISNA(VLOOKUP($A278,'[2]1516 Exp_Rev Access'!$F$7:$GB$306,41,FALSE)),"",VLOOKUP($A278,'[2]1516 Exp_Rev Access'!$F$7:$GB$306,41,FALSE))</f>
        <v>0</v>
      </c>
      <c r="BD278" s="99">
        <f>IF(ISNA(VLOOKUP($A278,'[2]1516 Exp_Rev Access'!$F$7:$GB$306,42,FALSE)),"",VLOOKUP($A278,'[2]1516 Exp_Rev Access'!$F$7:$GB$306,42,FALSE))</f>
        <v>0</v>
      </c>
      <c r="BE278" s="99">
        <f>IF(ISNA(VLOOKUP($A278,'[2]1516 Exp_Rev Access'!$F$7:$GB$306,43,FALSE)),"",VLOOKUP($A278,'[2]1516 Exp_Rev Access'!$F$7:$GB$306,43,FALSE))</f>
        <v>0</v>
      </c>
      <c r="BF278" s="99">
        <f>IF(ISNA(VLOOKUP($A278,'[2]1516 Exp_Rev Access'!$F$7:$GB$306,44,FALSE)),"",VLOOKUP($A278,'[2]1516 Exp_Rev Access'!$F$7:$GB$306,44,FALSE))</f>
        <v>0</v>
      </c>
      <c r="BG278" s="99">
        <f>IF(ISNA(VLOOKUP($A278,'[2]1516 Exp_Rev Access'!$F$7:$GB$306,45,FALSE)),"",VLOOKUP($A278,'[2]1516 Exp_Rev Access'!$F$7:$GB$306,45,FALSE))</f>
        <v>153.38999999999999</v>
      </c>
      <c r="BH278" s="99">
        <f>IF(ISNA(VLOOKUP($A278,'[2]1516 Exp_Rev Access'!$F$7:$GB$306,46,FALSE)),"",VLOOKUP($A278,'[2]1516 Exp_Rev Access'!$F$7:$GB$306,46,FALSE))</f>
        <v>0</v>
      </c>
      <c r="BI278" s="99">
        <f>IF(ISNA(VLOOKUP($A278,'[2]1516 Exp_Rev Access'!$F$7:$GB$306,47,FALSE)),"",VLOOKUP($A278,'[2]1516 Exp_Rev Access'!$F$7:$GB$306,47,FALSE))</f>
        <v>2111.35</v>
      </c>
      <c r="BJ278" s="99">
        <f>IF(ISNA(VLOOKUP($A278,'[2]1516 Exp_Rev Access'!$F$7:$GB$306,48,FALSE)),"",VLOOKUP($A278,'[2]1516 Exp_Rev Access'!$F$7:$GB$306,48,FALSE))</f>
        <v>254320.78</v>
      </c>
      <c r="BK278" s="99">
        <f>IF(ISNA(VLOOKUP($A278,'[2]1516 Exp_Rev Access'!$F$7:$GB$306,49,FALSE)),"",VLOOKUP($A278,'[2]1516 Exp_Rev Access'!$F$7:$GB$306,49,FALSE))</f>
        <v>0</v>
      </c>
      <c r="BL278" s="99">
        <f>IF(ISNA(VLOOKUP($A278,'[2]1516 Exp_Rev Access'!$F$7:$GB$306,50,FALSE)),"",VLOOKUP($A278,'[2]1516 Exp_Rev Access'!$F$7:$GB$306,50,FALSE))</f>
        <v>0</v>
      </c>
      <c r="BM278" s="99">
        <f>IF(ISNA(VLOOKUP($A278,'[2]1516 Exp_Rev Access'!$F$7:$GB$306,51,FALSE)),"",VLOOKUP($A278,'[2]1516 Exp_Rev Access'!$F$7:$GB$306,51,FALSE))</f>
        <v>0</v>
      </c>
      <c r="BN278" s="99">
        <f>IF(ISNA(VLOOKUP($A278,'[2]1516 Exp_Rev Access'!$F$7:$GB$306,52,FALSE)),"",VLOOKUP($A278,'[2]1516 Exp_Rev Access'!$F$7:$GB$306,52,FALSE))</f>
        <v>0</v>
      </c>
      <c r="BO278" s="99">
        <f>IF(ISNA(VLOOKUP($A278,'[2]1516 Exp_Rev Access'!$F$7:$GB$306,53,FALSE)),"",VLOOKUP($A278,'[2]1516 Exp_Rev Access'!$F$7:$GB$306,53,FALSE))</f>
        <v>0</v>
      </c>
      <c r="BP278" s="99">
        <f>IF(ISNA(VLOOKUP($A278,'[2]1516 Exp_Rev Access'!$F$7:$GB$306,54,FALSE)),"",VLOOKUP($A278,'[2]1516 Exp_Rev Access'!$F$7:$GB$306,54,FALSE))</f>
        <v>0</v>
      </c>
      <c r="BQ278" s="99">
        <f>IF(ISNA(VLOOKUP($A278,'[2]1516 Exp_Rev Access'!$F$7:$GB$306,55,FALSE)),"",VLOOKUP($A278,'[2]1516 Exp_Rev Access'!$F$7:$GB$306,55,FALSE))</f>
        <v>0</v>
      </c>
      <c r="BR278" s="99">
        <f>IF(ISNA(VLOOKUP($A278,'[2]1516 Exp_Rev Access'!$F$7:$GB$306,56,FALSE)),"",VLOOKUP($A278,'[2]1516 Exp_Rev Access'!$F$7:$GB$306,56,FALSE))</f>
        <v>0</v>
      </c>
      <c r="BS278" s="99">
        <f>IF(ISNA(VLOOKUP($A278,'[2]1516 Exp_Rev Access'!$F$7:$GB$306,57,FALSE)),"",VLOOKUP($A278,'[2]1516 Exp_Rev Access'!$F$7:$GB$306,57,FALSE))</f>
        <v>0</v>
      </c>
      <c r="BT278" s="99">
        <f>IF(ISNA(VLOOKUP($A278,'[2]1516 Exp_Rev Access'!$F$7:$GB$306,58,FALSE)),"",VLOOKUP($A278,'[2]1516 Exp_Rev Access'!$F$7:$GB$306,58,FALSE))</f>
        <v>0</v>
      </c>
      <c r="BU278" s="102">
        <f t="shared" si="340"/>
        <v>425816.04000000004</v>
      </c>
      <c r="BV278" s="72">
        <f t="shared" si="341"/>
        <v>0.12613774335902614</v>
      </c>
      <c r="BW278" s="94">
        <f t="shared" si="342"/>
        <v>2115.4356401212185</v>
      </c>
      <c r="BX278" s="99">
        <f>IF(ISNA(VLOOKUP($A278,'[2]1516 Exp_Rev Access'!$F$7:$GB$306,59,FALSE)),"",VLOOKUP($A278,'[2]1516 Exp_Rev Access'!$F$7:$GB$306,59,FALSE))</f>
        <v>28.2</v>
      </c>
      <c r="BY278" s="99">
        <f>IF(ISNA(VLOOKUP($A278,'[2]1516 Exp_Rev Access'!$F$7:$GB$306,60,FALSE)),"",VLOOKUP($A278,'[2]1516 Exp_Rev Access'!$F$7:$GB$306,60,FALSE))</f>
        <v>0</v>
      </c>
      <c r="BZ278" s="99">
        <f>IF(ISNA(VLOOKUP($A278,'[2]1516 Exp_Rev Access'!$F$7:$GB$306,61,FALSE)),"",VLOOKUP($A278,'[2]1516 Exp_Rev Access'!$F$7:$GB$306,61,FALSE))</f>
        <v>0</v>
      </c>
      <c r="CA278" s="99">
        <f>IF(ISNA(VLOOKUP($A278,'[2]1516 Exp_Rev Access'!$F$7:$GB$306,62,FALSE)),"",VLOOKUP($A278,'[2]1516 Exp_Rev Access'!$F$7:$GB$306,62,FALSE))</f>
        <v>0</v>
      </c>
      <c r="CB278" s="99">
        <f>IF(ISNA(VLOOKUP($A278,'[2]1516 Exp_Rev Access'!$F$7:$GB$306,63,FALSE)),"",VLOOKUP($A278,'[2]1516 Exp_Rev Access'!$F$7:$GB$306,63,FALSE))</f>
        <v>0</v>
      </c>
      <c r="CC278" s="99">
        <f>IF(ISNA(VLOOKUP($A278,'[2]1516 Exp_Rev Access'!$F$7:$GB$306,64,FALSE)),"",VLOOKUP($A278,'[2]1516 Exp_Rev Access'!$F$7:$GB$306,64,FALSE))</f>
        <v>0</v>
      </c>
      <c r="CD278" s="101">
        <f t="shared" si="343"/>
        <v>28.2</v>
      </c>
      <c r="CE278" s="72">
        <f t="shared" ref="CE278:CE285" si="354">CD278/D278</f>
        <v>8.3535706234188279E-6</v>
      </c>
      <c r="CF278" s="103">
        <f t="shared" ref="CF278:CF285" si="355">CD278/C278</f>
        <v>0.14009637835958072</v>
      </c>
      <c r="CG278" s="99">
        <f>IF(ISNA(VLOOKUP($A278,'[2]1516 Exp_Rev Access'!$F$7:$GB$306,65,FALSE)),"",VLOOKUP($A278,'[2]1516 Exp_Rev Access'!$F$7:$GB$306,65,FALSE))</f>
        <v>0</v>
      </c>
      <c r="CH278" s="99">
        <f>IF(ISNA(VLOOKUP($A278,'[2]1516 Exp_Rev Access'!$F$7:$GB$306,66,FALSE)),"",VLOOKUP($A278,'[2]1516 Exp_Rev Access'!$F$7:$GB$306,66,FALSE))</f>
        <v>0</v>
      </c>
      <c r="CI278" s="99">
        <f>IF(ISNA(VLOOKUP($A278,'[2]1516 Exp_Rev Access'!$F$7:$GB$306,67,FALSE)),"",VLOOKUP($A278,'[2]1516 Exp_Rev Access'!$F$7:$GB$306,67,FALSE))</f>
        <v>0</v>
      </c>
      <c r="CJ278" s="99">
        <f>IF(ISNA(VLOOKUP($A278,'[2]1516 Exp_Rev Access'!$F$7:$GB$306,68,FALSE)),"",VLOOKUP($A278,'[2]1516 Exp_Rev Access'!$F$7:$GB$306,68,FALSE))</f>
        <v>0</v>
      </c>
      <c r="CK278" s="99">
        <f>IF(ISNA(VLOOKUP($A278,'[2]1516 Exp_Rev Access'!$F$7:$GB$306,69,FALSE)),"",VLOOKUP($A278,'[2]1516 Exp_Rev Access'!$F$7:$GB$306,69,FALSE))</f>
        <v>0</v>
      </c>
      <c r="CL278" s="99">
        <f>IF(ISNA(VLOOKUP($A278,'[2]1516 Exp_Rev Access'!$F$7:$GB$306,70,FALSE)),"",VLOOKUP($A278,'[2]1516 Exp_Rev Access'!$F$7:$GB$306,70,FALSE))</f>
        <v>0</v>
      </c>
      <c r="CM278" s="99">
        <f>IF(ISNA(VLOOKUP($A278,'[2]1516 Exp_Rev Access'!$F$7:$GB$306,71,FALSE)),"",VLOOKUP($A278,'[2]1516 Exp_Rev Access'!$F$7:$GB$306,71,FALSE))</f>
        <v>0</v>
      </c>
      <c r="CN278" s="99">
        <f>IF(ISNA(VLOOKUP($A278,'[2]1516 Exp_Rev Access'!$F$7:$GB$306,72,FALSE)),"",VLOOKUP($A278,'[2]1516 Exp_Rev Access'!$F$7:$GB$306,72,FALSE))</f>
        <v>0</v>
      </c>
      <c r="CO278" s="99">
        <f>IF(ISNA(VLOOKUP($A278,'[2]1516 Exp_Rev Access'!$F$7:$GB$306,73,FALSE)),"",VLOOKUP($A278,'[2]1516 Exp_Rev Access'!$F$7:$GB$306,73,FALSE))</f>
        <v>0</v>
      </c>
      <c r="CP278" s="99">
        <f>IF(ISNA(VLOOKUP($A278,'[2]1516 Exp_Rev Access'!$F$7:$GB$306,74,FALSE)),"",VLOOKUP($A278,'[2]1516 Exp_Rev Access'!$F$7:$GB$306,74,FALSE))</f>
        <v>36044.480000000003</v>
      </c>
      <c r="CQ278" s="99">
        <f>IF(ISNA(VLOOKUP($A278,'[2]1516 Exp_Rev Access'!$F$7:$GB$306,75,FALSE)),"",VLOOKUP($A278,'[2]1516 Exp_Rev Access'!$F$7:$GB$306,75,FALSE))</f>
        <v>0</v>
      </c>
      <c r="CR278" s="99">
        <f>IF(ISNA(VLOOKUP($A278,'[2]1516 Exp_Rev Access'!$F$7:$GB$306,76,FALSE)),"",VLOOKUP($A278,'[2]1516 Exp_Rev Access'!$F$7:$GB$306,76,FALSE))</f>
        <v>1328</v>
      </c>
      <c r="CS278" s="99">
        <f>IF(ISNA(VLOOKUP($A278,'[2]1516 Exp_Rev Access'!$F$7:$GB$306,77,FALSE)),"",VLOOKUP($A278,'[2]1516 Exp_Rev Access'!$F$7:$GB$306,77,FALSE))</f>
        <v>0</v>
      </c>
      <c r="CT278" s="99">
        <f>IF(ISNA(VLOOKUP($A278,'[2]1516 Exp_Rev Access'!$F$7:$GB$306,78,FALSE)),"",VLOOKUP($A278,'[2]1516 Exp_Rev Access'!$F$7:$GB$306,78,FALSE))</f>
        <v>54297.38</v>
      </c>
      <c r="CU278" s="99">
        <f>IF(ISNA(VLOOKUP($A278,'[2]1516 Exp_Rev Access'!$F$7:$GB$306,79,FALSE)),"",VLOOKUP($A278,'[2]1516 Exp_Rev Access'!$F$7:$GB$306,79,FALSE))</f>
        <v>25235.48</v>
      </c>
      <c r="CV278" s="99">
        <f>IF(ISNA(VLOOKUP($A278,'[2]1516 Exp_Rev Access'!$F$7:$GB$306,80,FALSE)),"",VLOOKUP($A278,'[2]1516 Exp_Rev Access'!$F$7:$GB$306,80,FALSE))</f>
        <v>0</v>
      </c>
      <c r="CW278" s="99">
        <f>IF(ISNA(VLOOKUP($A278,'[2]1516 Exp_Rev Access'!$F$7:$GB$306,81,FALSE)),"",VLOOKUP($A278,'[2]1516 Exp_Rev Access'!$F$7:$GB$306,81,FALSE))</f>
        <v>0</v>
      </c>
      <c r="CX278" s="99">
        <f>IF(ISNA(VLOOKUP($A278,'[2]1516 Exp_Rev Access'!$F$7:$GB$306,82,FALSE)),"",VLOOKUP($A278,'[2]1516 Exp_Rev Access'!$F$7:$GB$306,82,FALSE))</f>
        <v>0</v>
      </c>
      <c r="CY278" s="99">
        <f>IF(ISNA(VLOOKUP($A278,'[2]1516 Exp_Rev Access'!$F$7:$GB$306,83,FALSE)),"",VLOOKUP($A278,'[2]1516 Exp_Rev Access'!$F$7:$GB$306,83,FALSE))</f>
        <v>0</v>
      </c>
      <c r="CZ278" s="99">
        <f>IF(ISNA(VLOOKUP($A278,'[2]1516 Exp_Rev Access'!$F$7:$GB$306,84,FALSE)),"",VLOOKUP($A278,'[2]1516 Exp_Rev Access'!$F$7:$GB$306,84,FALSE))</f>
        <v>0</v>
      </c>
      <c r="DA278" s="99">
        <f>IF(ISNA(VLOOKUP($A278,'[2]1516 Exp_Rev Access'!$F$7:$GB$306,85,FALSE)),"",VLOOKUP($A278,'[2]1516 Exp_Rev Access'!$F$7:$GB$306,85,FALSE))</f>
        <v>0</v>
      </c>
      <c r="DB278" s="99">
        <f>IF(ISNA(VLOOKUP($A278,'[2]1516 Exp_Rev Access'!$F$7:$GB$306,86,FALSE)),"",VLOOKUP($A278,'[2]1516 Exp_Rev Access'!$F$7:$GB$306,86,FALSE))</f>
        <v>0</v>
      </c>
      <c r="DC278" s="99">
        <f>IF(ISNA(VLOOKUP($A278,'[2]1516 Exp_Rev Access'!$F$7:$GB$306,87,FALSE)),"",VLOOKUP($A278,'[2]1516 Exp_Rev Access'!$F$7:$GB$306,87,FALSE))</f>
        <v>0</v>
      </c>
      <c r="DD278" s="99">
        <f>IF(ISNA(VLOOKUP($A278,'[2]1516 Exp_Rev Access'!$F$7:$GB$306,88,FALSE)),"",VLOOKUP($A278,'[2]1516 Exp_Rev Access'!$F$7:$GB$306,88,FALSE))</f>
        <v>0</v>
      </c>
      <c r="DE278" s="99">
        <f>IF(ISNA(VLOOKUP($A278,'[2]1516 Exp_Rev Access'!$F$7:$GB$306,89,FALSE)),"",VLOOKUP($A278,'[2]1516 Exp_Rev Access'!$F$7:$GB$306,89,FALSE))</f>
        <v>0</v>
      </c>
      <c r="DF278" s="99">
        <f>IF(ISNA(VLOOKUP($A278,'[2]1516 Exp_Rev Access'!$F$7:$GB$306,90,FALSE)),"",VLOOKUP($A278,'[2]1516 Exp_Rev Access'!$F$7:$GB$306,90,FALSE))</f>
        <v>0</v>
      </c>
      <c r="DG278" s="99">
        <f>IF(ISNA(VLOOKUP($A278,'[2]1516 Exp_Rev Access'!$F$7:$GB$306,91,FALSE)),"",VLOOKUP($A278,'[2]1516 Exp_Rev Access'!$F$7:$GB$306,91,FALSE))</f>
        <v>0</v>
      </c>
      <c r="DH278" s="99">
        <f>IF(ISNA(VLOOKUP($A278,'[2]1516 Exp_Rev Access'!$F$7:$GB$306,92,FALSE)),"",VLOOKUP($A278,'[2]1516 Exp_Rev Access'!$F$7:$GB$306,92,FALSE))</f>
        <v>49208.04</v>
      </c>
      <c r="DI278" s="99">
        <f>IF(ISNA(VLOOKUP($A278,'[2]1516 Exp_Rev Access'!$F$7:$GB$306,93,FALSE)),"",VLOOKUP($A278,'[2]1516 Exp_Rev Access'!$F$7:$GB$306,93,FALSE))</f>
        <v>0</v>
      </c>
      <c r="DJ278" s="99">
        <f>IF(ISNA(VLOOKUP($A278,'[2]1516 Exp_Rev Access'!$F$7:$GB$306,94,FALSE)),"",VLOOKUP($A278,'[2]1516 Exp_Rev Access'!$F$7:$GB$306,94,FALSE))</f>
        <v>0</v>
      </c>
      <c r="DK278" s="99">
        <f>IF(ISNA(VLOOKUP($A278,'[2]1516 Exp_Rev Access'!$F$7:$GB$306,95,FALSE)),"",VLOOKUP($A278,'[2]1516 Exp_Rev Access'!$F$7:$GB$306,95,FALSE))</f>
        <v>0</v>
      </c>
      <c r="DL278" s="99">
        <f>IF(ISNA(VLOOKUP($A278,'[2]1516 Exp_Rev Access'!$F$7:$GB$306,96,FALSE)),"",VLOOKUP($A278,'[2]1516 Exp_Rev Access'!$F$7:$GB$306,96,FALSE))</f>
        <v>0</v>
      </c>
      <c r="DM278" s="99">
        <f>IF(ISNA(VLOOKUP($A278,'[2]1516 Exp_Rev Access'!$F$7:$GB$306,97,FALSE)),"",VLOOKUP($A278,'[2]1516 Exp_Rev Access'!$F$7:$GB$306,97,FALSE))</f>
        <v>0</v>
      </c>
      <c r="DN278" s="99">
        <f>IF(ISNA(VLOOKUP($A278,'[2]1516 Exp_Rev Access'!$F$7:$GB$306,98,FALSE)),"",VLOOKUP($A278,'[2]1516 Exp_Rev Access'!$F$7:$GB$306,98,FALSE))</f>
        <v>0</v>
      </c>
      <c r="DO278" s="99">
        <f>IF(ISNA(VLOOKUP($A278,'[2]1516 Exp_Rev Access'!$F$7:$GB$306,99,FALSE)),"",VLOOKUP($A278,'[2]1516 Exp_Rev Access'!$F$7:$GB$306,99,FALSE))</f>
        <v>0</v>
      </c>
      <c r="DP278" s="99">
        <f>IF(ISNA(VLOOKUP($A278,'[2]1516 Exp_Rev Access'!$F$7:$GB$306,100,FALSE)),"",VLOOKUP($A278,'[2]1516 Exp_Rev Access'!$F$7:$GB$306,100,FALSE))</f>
        <v>0</v>
      </c>
      <c r="DQ278" s="99">
        <f>IF(ISNA(VLOOKUP($A278,'[2]1516 Exp_Rev Access'!$F$7:$GB$306,101,FALSE)),"",VLOOKUP($A278,'[2]1516 Exp_Rev Access'!$F$7:$GB$306,101,FALSE))</f>
        <v>0</v>
      </c>
      <c r="DR278" s="99">
        <f>IF(ISNA(VLOOKUP($A278,'[2]1516 Exp_Rev Access'!$F$7:$GB$306,102,FALSE)),"",VLOOKUP($A278,'[2]1516 Exp_Rev Access'!$F$7:$GB$306,102,FALSE))</f>
        <v>0</v>
      </c>
      <c r="DS278" s="99">
        <f>IF(ISNA(VLOOKUP($A278,'[2]1516 Exp_Rev Access'!$F$7:$GB$306,103,FALSE)),"",VLOOKUP($A278,'[2]1516 Exp_Rev Access'!$F$7:$GB$306,103,FALSE))</f>
        <v>0</v>
      </c>
      <c r="DT278" s="99">
        <f>IF(ISNA(VLOOKUP($A278,'[2]1516 Exp_Rev Access'!$F$7:$GB$306,104,FALSE)),"",VLOOKUP($A278,'[2]1516 Exp_Rev Access'!$F$7:$GB$306,104,FALSE))</f>
        <v>0</v>
      </c>
      <c r="DU278" s="99">
        <f>IF(ISNA(VLOOKUP($A278,'[2]1516 Exp_Rev Access'!$F$7:$GB$306,105,FALSE)),"",VLOOKUP($A278,'[2]1516 Exp_Rev Access'!$F$7:$GB$306,105,FALSE))</f>
        <v>0</v>
      </c>
      <c r="DV278" s="99">
        <f>IF(ISNA(VLOOKUP($A278,'[2]1516 Exp_Rev Access'!$F$7:$GB$306,106,FALSE)),"",VLOOKUP($A278,'[2]1516 Exp_Rev Access'!$F$7:$GB$306,106,FALSE))</f>
        <v>0</v>
      </c>
      <c r="DW278" s="99">
        <f>IF(ISNA(VLOOKUP($A278,'[2]1516 Exp_Rev Access'!$F$7:$GB$306,107,FALSE)),"",VLOOKUP($A278,'[2]1516 Exp_Rev Access'!$F$7:$GB$306,107,FALSE))</f>
        <v>0</v>
      </c>
      <c r="DX278" s="99">
        <f>IF(ISNA(VLOOKUP($A278,'[2]1516 Exp_Rev Access'!$F$7:$GB$306,108,FALSE)),"",VLOOKUP($A278,'[2]1516 Exp_Rev Access'!$F$7:$GB$306,108,FALSE))</f>
        <v>0</v>
      </c>
      <c r="DY278" s="99">
        <f>IF(ISNA(VLOOKUP($A278,'[2]1516 Exp_Rev Access'!$F$7:$GB$306,109,FALSE)),"",VLOOKUP($A278,'[2]1516 Exp_Rev Access'!$F$7:$GB$306,109,FALSE))</f>
        <v>0</v>
      </c>
      <c r="DZ278" s="99">
        <f>IF(ISNA(VLOOKUP($A278,'[2]1516 Exp_Rev Access'!$F$7:$GB$306,110,FALSE)),"",VLOOKUP($A278,'[2]1516 Exp_Rev Access'!$F$7:$GB$306,110,FALSE))</f>
        <v>0</v>
      </c>
      <c r="EA278" s="99">
        <f>IF(ISNA(VLOOKUP($A278,'[2]1516 Exp_Rev Access'!$F$7:$GB$306,111,FALSE)),"",VLOOKUP($A278,'[2]1516 Exp_Rev Access'!$F$7:$GB$306,111,FALSE))</f>
        <v>0</v>
      </c>
      <c r="EB278" s="99">
        <f>IF(ISNA(VLOOKUP($A278,'[2]1516 Exp_Rev Access'!$F$7:$GB$306,112,FALSE)),"",VLOOKUP($A278,'[2]1516 Exp_Rev Access'!$F$7:$GB$306,112,FALSE))</f>
        <v>0</v>
      </c>
      <c r="EC278" s="99">
        <f>IF(ISNA(VLOOKUP($A278,'[2]1516 Exp_Rev Access'!$F$7:$GB$306,113,FALSE)),"",VLOOKUP($A278,'[2]1516 Exp_Rev Access'!$F$7:$GB$306,113,FALSE))</f>
        <v>0</v>
      </c>
      <c r="ED278" s="99">
        <f>IF(ISNA(VLOOKUP($A278,'[2]1516 Exp_Rev Access'!$F$7:$GB$306,114,FALSE)),"",VLOOKUP($A278,'[2]1516 Exp_Rev Access'!$F$7:$GB$306,114,FALSE))</f>
        <v>0</v>
      </c>
      <c r="EE278" s="99">
        <f>IF(ISNA(VLOOKUP($A278,'[2]1516 Exp_Rev Access'!$F$7:$GB$306,115,FALSE)),"",VLOOKUP($A278,'[2]1516 Exp_Rev Access'!$F$7:$GB$306,115,FALSE))</f>
        <v>0</v>
      </c>
      <c r="EF278" s="99">
        <f>IF(ISNA(VLOOKUP($A278,'[2]1516 Exp_Rev Access'!$F$7:$GB$306,116,FALSE)),"",VLOOKUP($A278,'[2]1516 Exp_Rev Access'!$F$7:$GB$306,116,FALSE))</f>
        <v>0</v>
      </c>
      <c r="EG278" s="99">
        <f>IF(ISNA(VLOOKUP($A278,'[2]1516 Exp_Rev Access'!$F$7:$GB$306,117,FALSE)),"",VLOOKUP($A278,'[2]1516 Exp_Rev Access'!$F$7:$GB$306,117,FALSE))</f>
        <v>0</v>
      </c>
      <c r="EH278" s="99">
        <f>IF(ISNA(VLOOKUP($A278,'[2]1516 Exp_Rev Access'!$F$7:$GB$306,118,FALSE)),"",VLOOKUP($A278,'[2]1516 Exp_Rev Access'!$F$7:$GB$306,118,FALSE))</f>
        <v>0</v>
      </c>
      <c r="EI278" s="99">
        <f>IF(ISNA(VLOOKUP($A278,'[2]1516 Exp_Rev Access'!$F$7:$GB$306,119,FALSE)),"",VLOOKUP($A278,'[2]1516 Exp_Rev Access'!$F$7:$GB$306,119,FALSE))</f>
        <v>0</v>
      </c>
      <c r="EJ278" s="99">
        <f>IF(ISNA(VLOOKUP($A278,'[2]1516 Exp_Rev Access'!$F$7:$GB$306,120,FALSE)),"",VLOOKUP($A278,'[2]1516 Exp_Rev Access'!$F$7:$GB$306,120,FALSE))</f>
        <v>0</v>
      </c>
      <c r="EK278" s="99">
        <f>IF(ISNA(VLOOKUP($A278,'[2]1516 Exp_Rev Access'!$F$7:$GB$306,121,FALSE)),"",VLOOKUP($A278,'[2]1516 Exp_Rev Access'!$F$7:$GB$306,121,FALSE))</f>
        <v>0</v>
      </c>
      <c r="EL278" s="99">
        <f>IF(ISNA(VLOOKUP($A278,'[2]1516 Exp_Rev Access'!$F$7:$GB$306,122,FALSE)),"",VLOOKUP($A278,'[2]1516 Exp_Rev Access'!$F$7:$GB$306,122,FALSE))</f>
        <v>0</v>
      </c>
      <c r="EM278" s="99">
        <f>IF(ISNA(VLOOKUP($A278,'[2]1516 Exp_Rev Access'!$F$7:$GB$306,123,FALSE)),"",VLOOKUP($A278,'[2]1516 Exp_Rev Access'!$F$7:$GB$306,123,FALSE))</f>
        <v>0</v>
      </c>
      <c r="EN278" s="99">
        <f>IF(ISNA(VLOOKUP($A278,'[2]1516 Exp_Rev Access'!$F$7:$GB$306,124,FALSE)),"",VLOOKUP($A278,'[2]1516 Exp_Rev Access'!$F$7:$GB$306,124,FALSE))</f>
        <v>0</v>
      </c>
      <c r="EO278" s="99">
        <f>IF(ISNA(VLOOKUP($A278,'[2]1516 Exp_Rev Access'!$F$7:$GB$306,125,FALSE)),"",VLOOKUP($A278,'[2]1516 Exp_Rev Access'!$F$7:$GB$306,125,FALSE))</f>
        <v>0</v>
      </c>
      <c r="EP278" s="99">
        <f>IF(ISNA(VLOOKUP($A278,'[2]1516 Exp_Rev Access'!$F$7:$GB$306,126,FALSE)),"",VLOOKUP($A278,'[2]1516 Exp_Rev Access'!$F$7:$GB$306,126,FALSE))</f>
        <v>0</v>
      </c>
      <c r="EQ278" s="99">
        <f>IF(ISNA(VLOOKUP($A278,'[2]1516 Exp_Rev Access'!$F$7:$GB$306,127,FALSE)),"",VLOOKUP($A278,'[2]1516 Exp_Rev Access'!$F$7:$GB$306,127,FALSE))</f>
        <v>0</v>
      </c>
      <c r="ER278" s="99">
        <f>IF(ISNA(VLOOKUP($A278,'[2]1516 Exp_Rev Access'!$F$7:$GB$306,128,FALSE)),"",VLOOKUP($A278,'[2]1516 Exp_Rev Access'!$F$7:$GB$306,128,FALSE))</f>
        <v>0</v>
      </c>
      <c r="ES278" s="99">
        <f>IF(ISNA(VLOOKUP($A278,'[2]1516 Exp_Rev Access'!$F$7:$GB$306,129,FALSE)),"",VLOOKUP($A278,'[2]1516 Exp_Rev Access'!$F$7:$GB$306,129,FALSE))</f>
        <v>0</v>
      </c>
      <c r="ET278" s="99">
        <f>IF(ISNA(VLOOKUP($A278,'[2]1516 Exp_Rev Access'!$F$7:$GB$306,130,FALSE)),"",VLOOKUP($A278,'[2]1516 Exp_Rev Access'!$F$7:$GB$306,130,FALSE))</f>
        <v>0</v>
      </c>
      <c r="EU278" s="99">
        <f>IF(ISNA(VLOOKUP($A278,'[2]1516 Exp_Rev Access'!$F$7:$GB$306,131,FALSE)),"",VLOOKUP($A278,'[2]1516 Exp_Rev Access'!$F$7:$GB$306,131,FALSE))</f>
        <v>0</v>
      </c>
      <c r="EV278" s="99">
        <f>IF(ISNA(VLOOKUP($A278,'[2]1516 Exp_Rev Access'!$F$7:$GB$306,132,FALSE)),"",VLOOKUP($A278,'[2]1516 Exp_Rev Access'!$F$7:$GB$306,132,FALSE))</f>
        <v>0</v>
      </c>
      <c r="EW278" s="99">
        <f>IF(ISNA(VLOOKUP($A278,'[2]1516 Exp_Rev Access'!$F$7:$GB$306,133,FALSE)),"",VLOOKUP($A278,'[2]1516 Exp_Rev Access'!$F$7:$GB$306,133,FALSE))</f>
        <v>0</v>
      </c>
      <c r="EX278" s="99">
        <f>IF(ISNA(VLOOKUP($A278,'[2]1516 Exp_Rev Access'!$F$7:$GB$306,134,FALSE)),"",VLOOKUP($A278,'[2]1516 Exp_Rev Access'!$F$7:$GB$306,134,FALSE))</f>
        <v>0</v>
      </c>
      <c r="EY278" s="99">
        <f>IF(ISNA(VLOOKUP($A278,'[2]1516 Exp_Rev Access'!$F$7:$GB$306,135,FALSE)),"",VLOOKUP($A278,'[2]1516 Exp_Rev Access'!$F$7:$GB$306,135,FALSE))</f>
        <v>0</v>
      </c>
      <c r="EZ278" s="99">
        <f>IF(ISNA(VLOOKUP($A278,'[2]1516 Exp_Rev Access'!$F$7:$GB$306,136,FALSE)),"",VLOOKUP($A278,'[2]1516 Exp_Rev Access'!$F$7:$GB$306,136,FALSE))</f>
        <v>0</v>
      </c>
      <c r="FA278" s="99">
        <f>IF(ISNA(VLOOKUP($A278,'[2]1516 Exp_Rev Access'!$F$7:$GB$306,137,FALSE)),"",VLOOKUP($A278,'[2]1516 Exp_Rev Access'!$F$7:$GB$306,137,FALSE))</f>
        <v>0</v>
      </c>
      <c r="FB278" s="99">
        <f>IF(ISNA(VLOOKUP($A278,'[2]1516 Exp_Rev Access'!$F$7:$GB$306,138,FALSE)),"",VLOOKUP($A278,'[2]1516 Exp_Rev Access'!$F$7:$GB$306,138,FALSE))</f>
        <v>0</v>
      </c>
      <c r="FC278" s="99">
        <f>IF(ISNA(VLOOKUP($A278,'[2]1516 Exp_Rev Access'!$F$7:$GB$306,139,FALSE)),"",VLOOKUP($A278,'[2]1516 Exp_Rev Access'!$F$7:$GB$306,139,FALSE))</f>
        <v>0</v>
      </c>
      <c r="FD278" s="99">
        <f>IF(ISNA(VLOOKUP($A278,'[2]1516 Exp_Rev Access'!$F$7:$FS$306,140,FALSE)),"",VLOOKUP($A278,'[2]1516 Exp_Rev Access'!$F$7:$FS$306,140,FALSE))</f>
        <v>0</v>
      </c>
      <c r="FE278" s="99">
        <f>IF(ISNA(VLOOKUP($A278,'[2]1516 Exp_Rev Access'!$F$7:$FS$306,141,FALSE)),"",VLOOKUP($A278,'[2]1516 Exp_Rev Access'!$F$7:$FS$306,141,FALSE))</f>
        <v>0</v>
      </c>
      <c r="FF278" s="99">
        <f>IF(ISNA(VLOOKUP($A278,'[2]1516 Exp_Rev Access'!$F$7:$FS$306,142,FALSE)),"",VLOOKUP($A278,'[2]1516 Exp_Rev Access'!$F$7:$FS$306,142,FALSE))</f>
        <v>0</v>
      </c>
      <c r="FG278" s="99">
        <f>IF(ISNA(VLOOKUP($A278,'[2]1516 Exp_Rev Access'!$F$7:$FS$306,143,FALSE)),"",VLOOKUP($A278,'[2]1516 Exp_Rev Access'!$F$7:$FS$306,143,FALSE))</f>
        <v>0</v>
      </c>
      <c r="FH278" s="99">
        <f>IF(ISNA(VLOOKUP($A278,'[2]1516 Exp_Rev Access'!$F$7:$FS$306,144,FALSE)),"",VLOOKUP($A278,'[2]1516 Exp_Rev Access'!$F$7:$FS$306,144,FALSE))</f>
        <v>0</v>
      </c>
      <c r="FI278" s="99">
        <f>IF(ISNA(VLOOKUP($A278,'[2]1516 Exp_Rev Access'!$F$7:$FS$306,145,FALSE)),"",VLOOKUP($A278,'[2]1516 Exp_Rev Access'!$F$7:$FS$306,145,FALSE))</f>
        <v>0</v>
      </c>
      <c r="FJ278" s="99">
        <f>IF(ISNA(VLOOKUP($A278,'[2]1516 Exp_Rev Access'!$F$7:$FS$306,146,FALSE)),"",VLOOKUP($A278,'[2]1516 Exp_Rev Access'!$F$7:$FS$306,146,FALSE))</f>
        <v>0</v>
      </c>
      <c r="FK278" s="99">
        <f>IF(ISNA(VLOOKUP($A278,'[2]1516 Exp_Rev Access'!$F$7:$FS$306,147,FALSE)),"",VLOOKUP($A278,'[2]1516 Exp_Rev Access'!$F$7:$FS$306,147,FALSE))</f>
        <v>0</v>
      </c>
      <c r="FL278" s="99">
        <f>IF(ISNA(VLOOKUP($A278,'[2]1516 Exp_Rev Access'!$F$7:$FS$306,148,FALSE)),"",VLOOKUP($A278,'[2]1516 Exp_Rev Access'!$F$7:$FS$306,148,FALSE))</f>
        <v>0</v>
      </c>
      <c r="FM278" s="99">
        <f>IF(ISNA(VLOOKUP($A278,'[2]1516 Exp_Rev Access'!$F$7:$FS$306,149,FALSE)),"",VLOOKUP($A278,'[2]1516 Exp_Rev Access'!$F$7:$FS$306,149,FALSE))</f>
        <v>0</v>
      </c>
      <c r="FN278" s="99">
        <f>IF(ISNA(VLOOKUP($A278,'[2]1516 Exp_Rev Access'!$F$7:$FS$306,150,FALSE)),"",VLOOKUP($A278,'[2]1516 Exp_Rev Access'!$F$7:$FS$306,150,FALSE))</f>
        <v>0</v>
      </c>
      <c r="FO278" s="99">
        <f>IF(ISNA(VLOOKUP($A278,'[2]1516 Exp_Rev Access'!$F$7:$FS$306,151,FALSE)),"",VLOOKUP($A278,'[2]1516 Exp_Rev Access'!$F$7:$FS$306,151,FALSE))</f>
        <v>0</v>
      </c>
      <c r="FP278" s="99">
        <f>IF(ISNA(VLOOKUP($A278,'[2]1516 Exp_Rev Access'!$F$7:$FS$306,152,FALSE)),"",VLOOKUP($A278,'[2]1516 Exp_Rev Access'!$F$7:$FS$306,152,FALSE))</f>
        <v>0</v>
      </c>
      <c r="FQ278" s="99">
        <f>IF(ISNA(VLOOKUP($A278,'[2]1516 Exp_Rev Access'!$F$7:$FS$306,153,FALSE)),"",VLOOKUP($A278,'[2]1516 Exp_Rev Access'!$F$7:$FS$306,153,FALSE))</f>
        <v>5820.81</v>
      </c>
      <c r="FR278" s="101">
        <f t="shared" si="346"/>
        <v>171934.19</v>
      </c>
      <c r="FS278" s="72">
        <f t="shared" si="347"/>
        <v>5.0931361657635156E-2</v>
      </c>
      <c r="FT278" s="94">
        <f t="shared" si="348"/>
        <v>854.16160763078153</v>
      </c>
      <c r="FU278" s="99">
        <f>IF(ISNA(VLOOKUP($A278,'[2]1516 Exp_Rev Access'!$F$7:$GB$306,154,FALSE)),"",VLOOKUP($A278,'[2]1516 Exp_Rev Access'!$F$7:$GB$306,154,FALSE))</f>
        <v>161711.21</v>
      </c>
      <c r="FV278" s="99">
        <f>IF(ISNA(VLOOKUP($A278,'[2]1516 Exp_Rev Access'!$F$7:$GB$306,155,FALSE)),"",VLOOKUP($A278,'[2]1516 Exp_Rev Access'!$F$7:$GB$306,155,FALSE))</f>
        <v>2999.88</v>
      </c>
      <c r="FW278" s="99">
        <f>IF(ISNA(VLOOKUP($A278,'[2]1516 Exp_Rev Access'!$F$7:$GB$306,156,FALSE)),"",VLOOKUP($A278,'[2]1516 Exp_Rev Access'!$F$7:$GB$306,156,FALSE))</f>
        <v>0</v>
      </c>
      <c r="FX278" s="99">
        <f>IF(ISNA(VLOOKUP($A278,'[2]1516 Exp_Rev Access'!$F$7:$GB$306,157,FALSE)),"",VLOOKUP($A278,'[2]1516 Exp_Rev Access'!$F$7:$GB$306,157,FALSE))</f>
        <v>0</v>
      </c>
      <c r="FY278" s="99">
        <f>IF(ISNA(VLOOKUP($A278,'[2]1516 Exp_Rev Access'!$F$7:$GB$306,158,FALSE)),"",VLOOKUP($A278,'[2]1516 Exp_Rev Access'!$F$7:$GB$306,158,FALSE))</f>
        <v>0</v>
      </c>
      <c r="FZ278" s="99">
        <f>IF(ISNA(VLOOKUP($A278,'[2]1516 Exp_Rev Access'!$F$7:$GB$306,159,FALSE)),"",VLOOKUP($A278,'[2]1516 Exp_Rev Access'!$F$7:$GB$306,159,FALSE))</f>
        <v>0</v>
      </c>
      <c r="GA278" s="99">
        <f>IF(ISNA(VLOOKUP($A278,'[2]1516 Exp_Rev Access'!$F$7:$GB$306,160,FALSE)),"",VLOOKUP($A278,'[2]1516 Exp_Rev Access'!$F$7:$GB$306,160,FALSE))</f>
        <v>0</v>
      </c>
      <c r="GB278" s="99">
        <f>IF(ISNA(VLOOKUP($A278,'[2]1516 Exp_Rev Access'!$F$7:$GB$306,161,FALSE)),"",VLOOKUP($A278,'[2]1516 Exp_Rev Access'!$F$7:$GB$306,161,FALSE))</f>
        <v>0</v>
      </c>
      <c r="GC278" s="99">
        <f>IF(ISNA(VLOOKUP($A278,'[2]1516 Exp_Rev Access'!$F$7:$GB$306,162,FALSE)),"",VLOOKUP($A278,'[2]1516 Exp_Rev Access'!$F$7:$GB$306,162,FALSE))</f>
        <v>0</v>
      </c>
      <c r="GD278" s="99">
        <f>IF(ISNA(VLOOKUP($A278,'[2]1516 Exp_Rev Access'!$F$7:$GB$306,163,FALSE)),"",VLOOKUP($A278,'[2]1516 Exp_Rev Access'!$F$7:$GB$306,163,FALSE))</f>
        <v>0</v>
      </c>
      <c r="GE278" s="99">
        <f>IF(ISNA(VLOOKUP($A278,'[2]1516 Exp_Rev Access'!$F$7:$GB$306,164,FALSE)),"",VLOOKUP($A278,'[2]1516 Exp_Rev Access'!$F$7:$GB$306,164,FALSE))</f>
        <v>0</v>
      </c>
      <c r="GF278" s="99">
        <f>IF(ISNA(VLOOKUP($A278,'[2]1516 Exp_Rev Access'!$F$7:$GB$306,165,FALSE)),"",VLOOKUP($A278,'[2]1516 Exp_Rev Access'!$F$7:$GB$306,165,FALSE))</f>
        <v>0</v>
      </c>
      <c r="GG278" s="99">
        <f>IF(ISNA(VLOOKUP($A278,'[2]1516 Exp_Rev Access'!$F$7:$GB$306,166,FALSE)),"",VLOOKUP($A278,'[2]1516 Exp_Rev Access'!$F$7:$GB$306,166,FALSE))</f>
        <v>0</v>
      </c>
      <c r="GH278" s="99">
        <f>IF(ISNA(VLOOKUP($A278,'[2]1516 Exp_Rev Access'!$F$7:$GB$306,167,FALSE)),"",VLOOKUP($A278,'[2]1516 Exp_Rev Access'!$F$7:$GB$306,167,FALSE))</f>
        <v>0</v>
      </c>
      <c r="GI278" s="99">
        <f>IF(ISNA(VLOOKUP($A278,'[2]1516 Exp_Rev Access'!$F$7:$GB$306,168,FALSE)),"",VLOOKUP($A278,'[2]1516 Exp_Rev Access'!$F$7:$GB$306,168,FALSE))</f>
        <v>0</v>
      </c>
      <c r="GJ278" s="99">
        <f>IF(ISNA(VLOOKUP($A278,'[2]1516 Exp_Rev Access'!$F$7:$GB$306,169,FALSE)),"",VLOOKUP($A278,'[2]1516 Exp_Rev Access'!$F$7:$GB$306,169,FALSE))</f>
        <v>200</v>
      </c>
      <c r="GK278" s="99">
        <f>IF(ISNA(VLOOKUP($A278,'[2]1516 Exp_Rev Access'!$F$7:$GB$306,170,FALSE)),"",VLOOKUP($A278,'[2]1516 Exp_Rev Access'!$F$7:$GB$306,170,FALSE))</f>
        <v>0</v>
      </c>
      <c r="GL278" s="99">
        <f>IF(ISNA(VLOOKUP($A278,'[2]1516 Exp_Rev Access'!$F$7:$GB$306,171,FALSE)),"",VLOOKUP($A278,'[2]1516 Exp_Rev Access'!$F$7:$GB$306,171,FALSE))</f>
        <v>0</v>
      </c>
      <c r="GM278" s="99">
        <f>IF(ISNA(VLOOKUP($A278,'[2]1516 Exp_Rev Access'!$F$7:$GB$306,172,FALSE)),"",VLOOKUP($A278,'[2]1516 Exp_Rev Access'!$F$7:$GB$306,172,FALSE))</f>
        <v>0</v>
      </c>
      <c r="GN278" s="99">
        <f>IF(ISNA(VLOOKUP($A278,'[2]1516 Exp_Rev Access'!$F$7:$GB$306,173,FALSE)),"",VLOOKUP($A278,'[2]1516 Exp_Rev Access'!$F$7:$GB$306,173,FALSE))</f>
        <v>0</v>
      </c>
      <c r="GO278" s="99">
        <f>IF(ISNA(VLOOKUP($A278,'[2]1516 Exp_Rev Access'!$F$7:$GB$306,174,FALSE)),"",VLOOKUP($A278,'[2]1516 Exp_Rev Access'!$F$7:$GB$306,174,FALSE))</f>
        <v>0</v>
      </c>
      <c r="GP278" s="99">
        <f>IF(ISNA(VLOOKUP($A278,'[2]1516 Exp_Rev Access'!$F$7:$GB$306,175,FALSE)),"",VLOOKUP($A278,'[2]1516 Exp_Rev Access'!$F$7:$GB$306,175,FALSE))</f>
        <v>0</v>
      </c>
      <c r="GQ278" s="99">
        <f>IF(ISNA(VLOOKUP($A278,'[2]1516 Exp_Rev Access'!$F$7:$GB$306,176,FALSE)),"",VLOOKUP($A278,'[2]1516 Exp_Rev Access'!$F$7:$GB$306,176,FALSE))</f>
        <v>0</v>
      </c>
      <c r="GR278" s="99">
        <f>IF(ISNA(VLOOKUP($A278,'[2]1516 Exp_Rev Access'!$F$7:$GB$306,177,FALSE)),"",VLOOKUP($A278,'[2]1516 Exp_Rev Access'!$F$7:$GB$306,177,FALSE))</f>
        <v>0</v>
      </c>
      <c r="GS278" s="99">
        <f>IF(ISNA(VLOOKUP($A278,'[2]1516 Exp_Rev Access'!$F$7:$GB$306,178,FALSE)),"",VLOOKUP($A278,'[2]1516 Exp_Rev Access'!$F$7:$GB$306,178,FALSE))</f>
        <v>0</v>
      </c>
      <c r="GT278" s="101">
        <f t="shared" si="349"/>
        <v>164911.09</v>
      </c>
      <c r="GU278" s="72">
        <f t="shared" ref="GU278:GU292" si="356">GT278/D278</f>
        <v>4.8850937478722642E-2</v>
      </c>
      <c r="GV278" s="84">
        <f t="shared" si="351"/>
        <v>819.27115107556267</v>
      </c>
    </row>
    <row r="279" spans="1:204" customFormat="1" ht="12" customHeight="1" x14ac:dyDescent="0.2">
      <c r="A279" s="96" t="s">
        <v>654</v>
      </c>
      <c r="B279" s="69" t="s">
        <v>655</v>
      </c>
      <c r="C279" s="80">
        <f>IF(ISNA(VLOOKUP($A279,'[2]1516 enrollment_Rev_Exp by size'!$A$6:$G$320,3,FALSE)),"",VLOOKUP($A279,'[2]1516 enrollment_Rev_Exp by size'!$A$6:$G$320,3,FALSE))</f>
        <v>171.35999999999999</v>
      </c>
      <c r="D279" s="97">
        <v>2984671.73</v>
      </c>
      <c r="E279" s="80">
        <f t="shared" si="329"/>
        <v>2984671.7300000004</v>
      </c>
      <c r="F279" s="80">
        <f t="shared" si="330"/>
        <v>0</v>
      </c>
      <c r="G279" s="98">
        <f>IF(ISNA(VLOOKUP($A279,'[2]1516 Exp_Rev Access'!$F$7:$FS$306,2,FALSE)),"",VLOOKUP($A279,'[2]1516 Exp_Rev Access'!$F$7:$FS$306,2,FALSE))</f>
        <v>193405.01</v>
      </c>
      <c r="H279" s="98">
        <f>IF(ISNA(VLOOKUP($A279,'[2]1516 Exp_Rev Access'!$F$7:$FS$306,3,FALSE)),"",VLOOKUP($A279,'[2]1516 Exp_Rev Access'!$F$7:$FS$306,3,FALSE))</f>
        <v>0</v>
      </c>
      <c r="I279" s="98">
        <f>IF(ISNA(VLOOKUP($A279,'[2]1516 Exp_Rev Access'!$F$7:$FS$306,4,FALSE)),"",VLOOKUP($A279,'[2]1516 Exp_Rev Access'!$F$7:$FS$306,4,FALSE))</f>
        <v>273.41000000000003</v>
      </c>
      <c r="J279" s="98">
        <f>IF(ISNA(VLOOKUP($A279,'[2]1516 Exp_Rev Access'!$F$7:$FS$306,5,FALSE)),"",VLOOKUP($A279,'[2]1516 Exp_Rev Access'!$F$7:$FS$306,5,FALSE))</f>
        <v>9268.6200000000008</v>
      </c>
      <c r="K279" s="98">
        <f>IF(ISNA(VLOOKUP($A279,'[2]1516 Exp_Rev Access'!$F$7:$FS$306,6,FALSE)),"",VLOOKUP($A279,'[2]1516 Exp_Rev Access'!$F$7:$FS$306,6,FALSE))</f>
        <v>0</v>
      </c>
      <c r="L279" s="98">
        <f>IF(ISNA(VLOOKUP($A279,'[2]1516 Exp_Rev Access'!$F$7:$FS$306,7,FALSE)),"",VLOOKUP($A279,'[2]1516 Exp_Rev Access'!$F$7:$FS$306,7,FALSE))</f>
        <v>0</v>
      </c>
      <c r="M279" s="90">
        <f t="shared" si="331"/>
        <v>202947.04</v>
      </c>
      <c r="N279" s="72">
        <f t="shared" si="352"/>
        <v>6.7996435909553107E-2</v>
      </c>
      <c r="O279" s="73">
        <f t="shared" si="353"/>
        <v>1184.3314659197013</v>
      </c>
      <c r="P279" s="99">
        <f>IF(ISNA(VLOOKUP($A279,'[2]1516 Exp_Rev Access'!$F$7:$FS$306,8,FALSE)),"",VLOOKUP($A279,'[2]1516 Exp_Rev Access'!$F$7:$FS$306,8,FALSE))</f>
        <v>91</v>
      </c>
      <c r="Q279" s="99">
        <f>IF(ISNA(VLOOKUP($A279,'[2]1516 Exp_Rev Access'!$F$7:$FS$306,9,FALSE)),"",VLOOKUP($A279,'[2]1516 Exp_Rev Access'!$F$7:$FS$306,9,FALSE))</f>
        <v>0</v>
      </c>
      <c r="R279" s="99">
        <f>IF(ISNA(VLOOKUP($A279,'[2]1516 Exp_Rev Access'!$F$7:$FS$306,10,FALSE)),"",VLOOKUP($A279,'[2]1516 Exp_Rev Access'!$F$7:$FS$306,10,FALSE))</f>
        <v>256</v>
      </c>
      <c r="S279" s="99">
        <f>IF(ISNA(VLOOKUP($A279,'[2]1516 Exp_Rev Access'!$F$7:$FS$306,11,FALSE)),"",VLOOKUP($A279,'[2]1516 Exp_Rev Access'!$F$7:$FS$306,11,FALSE))</f>
        <v>0</v>
      </c>
      <c r="T279" s="99">
        <f>IF(ISNA(VLOOKUP($A279,'[2]1516 Exp_Rev Access'!$F$7:$FS$306,12,FALSE)),"",VLOOKUP($A279,'[2]1516 Exp_Rev Access'!$F$7:$FS$306,12,FALSE))</f>
        <v>3750</v>
      </c>
      <c r="U279" s="99">
        <f>IF(ISNA(VLOOKUP($A279,'[2]1516 Exp_Rev Access'!$F$7:$FS$306,13,FALSE)),"",VLOOKUP($A279,'[2]1516 Exp_Rev Access'!$F$7:$FS$306,13,FALSE))</f>
        <v>0</v>
      </c>
      <c r="V279" s="99">
        <f>IF(ISNA(VLOOKUP($A279,'[2]1516 Exp_Rev Access'!$F$7:$FS$306,14,FALSE)),"",VLOOKUP($A279,'[2]1516 Exp_Rev Access'!$F$7:$FS$306,14,FALSE))</f>
        <v>0</v>
      </c>
      <c r="W279" s="99">
        <f>IF(ISNA(VLOOKUP($A279,'[2]1516 Exp_Rev Access'!$F$7:$FS$306,15,FALSE)),"",VLOOKUP($A279,'[2]1516 Exp_Rev Access'!$F$7:$FS$306,15,FALSE))</f>
        <v>0</v>
      </c>
      <c r="X279" s="99">
        <f>IF(ISNA(VLOOKUP($A279,'[2]1516 Exp_Rev Access'!$F$7:$FS$306,16,FALSE)),"",VLOOKUP($A279,'[2]1516 Exp_Rev Access'!$F$7:$FS$306,16,FALSE))</f>
        <v>708.27</v>
      </c>
      <c r="Y279" s="99">
        <f>IF(ISNA(VLOOKUP($A279,'[2]1516 Exp_Rev Access'!$F$7:$FS$306,17,FALSE)),"",VLOOKUP($A279,'[2]1516 Exp_Rev Access'!$F$7:$FS$306,17,FALSE))</f>
        <v>0</v>
      </c>
      <c r="Z279" s="99">
        <f>IF(ISNA(VLOOKUP($A279,'[2]1516 Exp_Rev Access'!$F$7:$FS$306,18,FALSE)),"",VLOOKUP($A279,'[2]1516 Exp_Rev Access'!$F$7:$FS$306,18,FALSE))</f>
        <v>0</v>
      </c>
      <c r="AA279" s="99">
        <f>IF(ISNA(VLOOKUP($A279,'[2]1516 Exp_Rev Access'!$F$7:$FS$306,19,FALSE)),"",VLOOKUP($A279,'[2]1516 Exp_Rev Access'!$F$7:$FS$306,19,FALSE))</f>
        <v>0</v>
      </c>
      <c r="AB279" s="99">
        <f>IF(ISNA(VLOOKUP($A279,'[2]1516 Exp_Rev Access'!$F$7:$FS$306,20,FALSE)),"",VLOOKUP($A279,'[2]1516 Exp_Rev Access'!$F$7:$FS$306,20,FALSE))</f>
        <v>0</v>
      </c>
      <c r="AC279" s="99">
        <f>IF(ISNA(VLOOKUP($A279,'[2]1516 Exp_Rev Access'!$F$7:$FS$306,21,FALSE)),"",VLOOKUP($A279,'[2]1516 Exp_Rev Access'!$F$7:$FS$306,21,FALSE))</f>
        <v>29330.61</v>
      </c>
      <c r="AD279" s="99">
        <f>IF(ISNA(VLOOKUP($A279,'[2]1516 Exp_Rev Access'!$F$7:$FS$306,22,FALSE)),"",VLOOKUP($A279,'[2]1516 Exp_Rev Access'!$F$7:$FS$306,22,FALSE))</f>
        <v>1385.49</v>
      </c>
      <c r="AE279" s="99">
        <f>IF(ISNA(VLOOKUP($A279,'[2]1516 Exp_Rev Access'!$F$7:$FS$306,23,FALSE)),"",VLOOKUP($A279,'[2]1516 Exp_Rev Access'!$F$7:$FS$306,23,FALSE))</f>
        <v>0</v>
      </c>
      <c r="AF279" s="99">
        <f>IF(ISNA(VLOOKUP($A279,'[2]1516 Exp_Rev Access'!$F$7:$FS$306,24,FALSE)),"",VLOOKUP($A279,'[2]1516 Exp_Rev Access'!$F$7:$FS$306,24,FALSE))</f>
        <v>34318.04</v>
      </c>
      <c r="AG279" s="99">
        <f>IF(ISNA(VLOOKUP($A279,'[2]1516 Exp_Rev Access'!$F$7:$FS$306,25,FALSE)),"",VLOOKUP($A279,'[2]1516 Exp_Rev Access'!$F$7:$FS$306,25,FALSE))</f>
        <v>65</v>
      </c>
      <c r="AH279" s="98">
        <f>IF(ISNA(VLOOKUP($A279,'[2]1516 Exp_Rev Access'!$F$7:$FS$306,26,FALSE)),"",VLOOKUP($A279,'[2]1516 Exp_Rev Access'!$F$7:$FS$306,26,FALSE))</f>
        <v>28280.58</v>
      </c>
      <c r="AI279" s="98">
        <f>IF(ISNA(VLOOKUP($A279,'[2]1516 Exp_Rev Access'!$F$7:$FS$306,27,FALSE)),"",VLOOKUP($A279,'[2]1516 Exp_Rev Access'!$F$7:$FS$306,27,FALSE))</f>
        <v>0</v>
      </c>
      <c r="AJ279" s="98">
        <f>IF(ISNA(VLOOKUP($A279,'[2]1516 Exp_Rev Access'!$F$7:$FS$306,28,FALSE)),"",VLOOKUP($A279,'[2]1516 Exp_Rev Access'!$F$7:$FS$306,28,FALSE))</f>
        <v>89.48</v>
      </c>
      <c r="AK279" s="98">
        <f>IF(ISNA(VLOOKUP($A279,'[2]1516 Exp_Rev Access'!$F$7:$FS$306,29,FALSE)),"",VLOOKUP($A279,'[2]1516 Exp_Rev Access'!$F$7:$FS$306,29,FALSE))</f>
        <v>2035.3</v>
      </c>
      <c r="AL279" s="100">
        <f t="shared" si="334"/>
        <v>100309.77</v>
      </c>
      <c r="AM279" s="72">
        <f t="shared" si="335"/>
        <v>3.3608309078600081E-2</v>
      </c>
      <c r="AN279" s="94">
        <f t="shared" si="336"/>
        <v>585.37447478991601</v>
      </c>
      <c r="AO279" s="99">
        <f>IF(ISNA(VLOOKUP($A279,'[2]1516 Exp_Rev Access'!$F$7:$GB$306,30,FALSE)),"",VLOOKUP($A279,'[2]1516 Exp_Rev Access'!$F$7:$FS$306,30,FALSE))</f>
        <v>1815155.02</v>
      </c>
      <c r="AP279" s="99">
        <f>IF(ISNA(VLOOKUP($A279,'[2]1516 Exp_Rev Access'!$F$7:$GB$306,31,FALSE)),"",VLOOKUP($A279,'[2]1516 Exp_Rev Access'!$F$7:$FS$306,31,FALSE))</f>
        <v>17952.37</v>
      </c>
      <c r="AQ279" s="99">
        <f>IF(ISNA(VLOOKUP($A279,'[2]1516 Exp_Rev Access'!$F$7:$GB$306,32,FALSE)),"",VLOOKUP($A279,'[2]1516 Exp_Rev Access'!$F$7:$FS$306,32,FALSE))</f>
        <v>204651.84</v>
      </c>
      <c r="AR279" s="99">
        <f>IF(ISNA(VLOOKUP($A279,'[2]1516 Exp_Rev Access'!$F$7:$GB$306,33,FALSE)),"",VLOOKUP($A279,'[2]1516 Exp_Rev Access'!$F$7:$FS$306,33,FALSE))</f>
        <v>28.87</v>
      </c>
      <c r="AS279" s="99">
        <f>IF(ISNA(VLOOKUP($A279,'[2]1516 Exp_Rev Access'!$F$7:$GB$306,34,FALSE)),"",VLOOKUP($A279,'[2]1516 Exp_Rev Access'!$F$7:$FS$306,34,FALSE))</f>
        <v>36.340000000000003</v>
      </c>
      <c r="AT279" s="101">
        <f t="shared" si="337"/>
        <v>2037824.4400000004</v>
      </c>
      <c r="AU279" s="72">
        <f t="shared" si="338"/>
        <v>0.68276334027528063</v>
      </c>
      <c r="AV279" s="94">
        <f t="shared" si="339"/>
        <v>11892.066059757241</v>
      </c>
      <c r="AW279" s="99">
        <f>IF(ISNA(VLOOKUP($A279,'[2]1516 Exp_Rev Access'!$F$7:$GB$306,35,FALSE)),"",VLOOKUP($A279,'[2]1516 Exp_Rev Access'!$F$7:$GB$306,35,FALSE))</f>
        <v>0</v>
      </c>
      <c r="AX279" s="99">
        <f>IF(ISNA(VLOOKUP($A279,'[2]1516 Exp_Rev Access'!$F$7:$GB$306,36,FALSE)),"",VLOOKUP($A279,'[2]1516 Exp_Rev Access'!$F$7:$GB$306,36,FALSE))</f>
        <v>139526.06</v>
      </c>
      <c r="AY279" s="99">
        <f>IF(ISNA(VLOOKUP($A279,'[2]1516 Exp_Rev Access'!$F$7:$GB$306,37,FALSE)),"",VLOOKUP($A279,'[2]1516 Exp_Rev Access'!$F$7:$GB$306,37,FALSE))</f>
        <v>0</v>
      </c>
      <c r="AZ279" s="99">
        <f>IF(ISNA(VLOOKUP($A279,'[2]1516 Exp_Rev Access'!$F$7:$GB$306,38,FALSE)),"",VLOOKUP($A279,'[2]1516 Exp_Rev Access'!$F$7:$GB$306,38,FALSE))</f>
        <v>0</v>
      </c>
      <c r="BA279" s="99">
        <f>IF(ISNA(VLOOKUP($A279,'[2]1516 Exp_Rev Access'!$F$7:$GB$306,39,FALSE)),"",VLOOKUP($A279,'[2]1516 Exp_Rev Access'!$F$7:$GB$306,39,FALSE))</f>
        <v>0</v>
      </c>
      <c r="BB279" s="99">
        <f>IF(ISNA(VLOOKUP($A279,'[2]1516 Exp_Rev Access'!$F$7:$GB$306,40,FALSE)),"",VLOOKUP($A279,'[2]1516 Exp_Rev Access'!$F$7:$GB$306,40,FALSE))</f>
        <v>51035.76</v>
      </c>
      <c r="BC279" s="99">
        <f>IF(ISNA(VLOOKUP($A279,'[2]1516 Exp_Rev Access'!$F$7:$GB$306,41,FALSE)),"",VLOOKUP($A279,'[2]1516 Exp_Rev Access'!$F$7:$GB$306,41,FALSE))</f>
        <v>0</v>
      </c>
      <c r="BD279" s="99">
        <f>IF(ISNA(VLOOKUP($A279,'[2]1516 Exp_Rev Access'!$F$7:$GB$306,42,FALSE)),"",VLOOKUP($A279,'[2]1516 Exp_Rev Access'!$F$7:$GB$306,42,FALSE))</f>
        <v>200</v>
      </c>
      <c r="BE279" s="99">
        <f>IF(ISNA(VLOOKUP($A279,'[2]1516 Exp_Rev Access'!$F$7:$GB$306,43,FALSE)),"",VLOOKUP($A279,'[2]1516 Exp_Rev Access'!$F$7:$GB$306,43,FALSE))</f>
        <v>0</v>
      </c>
      <c r="BF279" s="99">
        <f>IF(ISNA(VLOOKUP($A279,'[2]1516 Exp_Rev Access'!$F$7:$GB$306,44,FALSE)),"",VLOOKUP($A279,'[2]1516 Exp_Rev Access'!$F$7:$GB$306,44,FALSE))</f>
        <v>0</v>
      </c>
      <c r="BG279" s="99">
        <f>IF(ISNA(VLOOKUP($A279,'[2]1516 Exp_Rev Access'!$F$7:$GB$306,45,FALSE)),"",VLOOKUP($A279,'[2]1516 Exp_Rev Access'!$F$7:$GB$306,45,FALSE))</f>
        <v>0</v>
      </c>
      <c r="BH279" s="99">
        <f>IF(ISNA(VLOOKUP($A279,'[2]1516 Exp_Rev Access'!$F$7:$GB$306,46,FALSE)),"",VLOOKUP($A279,'[2]1516 Exp_Rev Access'!$F$7:$GB$306,46,FALSE))</f>
        <v>0</v>
      </c>
      <c r="BI279" s="99">
        <f>IF(ISNA(VLOOKUP($A279,'[2]1516 Exp_Rev Access'!$F$7:$GB$306,47,FALSE)),"",VLOOKUP($A279,'[2]1516 Exp_Rev Access'!$F$7:$GB$306,47,FALSE))</f>
        <v>2351.44</v>
      </c>
      <c r="BJ279" s="99">
        <f>IF(ISNA(VLOOKUP($A279,'[2]1516 Exp_Rev Access'!$F$7:$GB$306,48,FALSE)),"",VLOOKUP($A279,'[2]1516 Exp_Rev Access'!$F$7:$GB$306,48,FALSE))</f>
        <v>121933.27</v>
      </c>
      <c r="BK279" s="99">
        <f>IF(ISNA(VLOOKUP($A279,'[2]1516 Exp_Rev Access'!$F$7:$GB$306,49,FALSE)),"",VLOOKUP($A279,'[2]1516 Exp_Rev Access'!$F$7:$GB$306,49,FALSE))</f>
        <v>2586</v>
      </c>
      <c r="BL279" s="99">
        <f>IF(ISNA(VLOOKUP($A279,'[2]1516 Exp_Rev Access'!$F$7:$GB$306,50,FALSE)),"",VLOOKUP($A279,'[2]1516 Exp_Rev Access'!$F$7:$GB$306,50,FALSE))</f>
        <v>0</v>
      </c>
      <c r="BM279" s="99">
        <f>IF(ISNA(VLOOKUP($A279,'[2]1516 Exp_Rev Access'!$F$7:$GB$306,51,FALSE)),"",VLOOKUP($A279,'[2]1516 Exp_Rev Access'!$F$7:$GB$306,51,FALSE))</f>
        <v>0</v>
      </c>
      <c r="BN279" s="99">
        <f>IF(ISNA(VLOOKUP($A279,'[2]1516 Exp_Rev Access'!$F$7:$GB$306,52,FALSE)),"",VLOOKUP($A279,'[2]1516 Exp_Rev Access'!$F$7:$GB$306,52,FALSE))</f>
        <v>0</v>
      </c>
      <c r="BO279" s="99">
        <f>IF(ISNA(VLOOKUP($A279,'[2]1516 Exp_Rev Access'!$F$7:$GB$306,53,FALSE)),"",VLOOKUP($A279,'[2]1516 Exp_Rev Access'!$F$7:$GB$306,53,FALSE))</f>
        <v>0</v>
      </c>
      <c r="BP279" s="99">
        <f>IF(ISNA(VLOOKUP($A279,'[2]1516 Exp_Rev Access'!$F$7:$GB$306,54,FALSE)),"",VLOOKUP($A279,'[2]1516 Exp_Rev Access'!$F$7:$GB$306,54,FALSE))</f>
        <v>0</v>
      </c>
      <c r="BQ279" s="99">
        <f>IF(ISNA(VLOOKUP($A279,'[2]1516 Exp_Rev Access'!$F$7:$GB$306,55,FALSE)),"",VLOOKUP($A279,'[2]1516 Exp_Rev Access'!$F$7:$GB$306,55,FALSE))</f>
        <v>0</v>
      </c>
      <c r="BR279" s="99">
        <f>IF(ISNA(VLOOKUP($A279,'[2]1516 Exp_Rev Access'!$F$7:$GB$306,56,FALSE)),"",VLOOKUP($A279,'[2]1516 Exp_Rev Access'!$F$7:$GB$306,56,FALSE))</f>
        <v>0</v>
      </c>
      <c r="BS279" s="99">
        <f>IF(ISNA(VLOOKUP($A279,'[2]1516 Exp_Rev Access'!$F$7:$GB$306,57,FALSE)),"",VLOOKUP($A279,'[2]1516 Exp_Rev Access'!$F$7:$GB$306,57,FALSE))</f>
        <v>0</v>
      </c>
      <c r="BT279" s="99">
        <f>IF(ISNA(VLOOKUP($A279,'[2]1516 Exp_Rev Access'!$F$7:$GB$306,58,FALSE)),"",VLOOKUP($A279,'[2]1516 Exp_Rev Access'!$F$7:$GB$306,58,FALSE))</f>
        <v>0</v>
      </c>
      <c r="BU279" s="102">
        <f t="shared" si="340"/>
        <v>317632.53000000003</v>
      </c>
      <c r="BV279" s="72">
        <f t="shared" si="341"/>
        <v>0.10642126127552394</v>
      </c>
      <c r="BW279" s="94">
        <f t="shared" si="342"/>
        <v>1853.5978641456586</v>
      </c>
      <c r="BX279" s="99">
        <f>IF(ISNA(VLOOKUP($A279,'[2]1516 Exp_Rev Access'!$F$7:$GB$306,59,FALSE)),"",VLOOKUP($A279,'[2]1516 Exp_Rev Access'!$F$7:$GB$306,59,FALSE))</f>
        <v>0</v>
      </c>
      <c r="BY279" s="99">
        <f>IF(ISNA(VLOOKUP($A279,'[2]1516 Exp_Rev Access'!$F$7:$GB$306,60,FALSE)),"",VLOOKUP($A279,'[2]1516 Exp_Rev Access'!$F$7:$GB$306,60,FALSE))</f>
        <v>0</v>
      </c>
      <c r="BZ279" s="99">
        <f>IF(ISNA(VLOOKUP($A279,'[2]1516 Exp_Rev Access'!$F$7:$GB$306,61,FALSE)),"",VLOOKUP($A279,'[2]1516 Exp_Rev Access'!$F$7:$GB$306,61,FALSE))</f>
        <v>0</v>
      </c>
      <c r="CA279" s="99">
        <f>IF(ISNA(VLOOKUP($A279,'[2]1516 Exp_Rev Access'!$F$7:$GB$306,62,FALSE)),"",VLOOKUP($A279,'[2]1516 Exp_Rev Access'!$F$7:$GB$306,62,FALSE))</f>
        <v>0</v>
      </c>
      <c r="CB279" s="99">
        <f>IF(ISNA(VLOOKUP($A279,'[2]1516 Exp_Rev Access'!$F$7:$GB$306,63,FALSE)),"",VLOOKUP($A279,'[2]1516 Exp_Rev Access'!$F$7:$GB$306,63,FALSE))</f>
        <v>92421.71</v>
      </c>
      <c r="CC279" s="99">
        <f>IF(ISNA(VLOOKUP($A279,'[2]1516 Exp_Rev Access'!$F$7:$GB$306,64,FALSE)),"",VLOOKUP($A279,'[2]1516 Exp_Rev Access'!$F$7:$GB$306,64,FALSE))</f>
        <v>0</v>
      </c>
      <c r="CD279" s="101">
        <f t="shared" si="343"/>
        <v>92421.71</v>
      </c>
      <c r="CE279" s="72">
        <f t="shared" si="354"/>
        <v>3.0965452271027476E-2</v>
      </c>
      <c r="CF279" s="103">
        <f t="shared" si="355"/>
        <v>539.34237861811403</v>
      </c>
      <c r="CG279" s="99">
        <f>IF(ISNA(VLOOKUP($A279,'[2]1516 Exp_Rev Access'!$F$7:$GB$306,65,FALSE)),"",VLOOKUP($A279,'[2]1516 Exp_Rev Access'!$F$7:$GB$306,65,FALSE))</f>
        <v>0</v>
      </c>
      <c r="CH279" s="99">
        <f>IF(ISNA(VLOOKUP($A279,'[2]1516 Exp_Rev Access'!$F$7:$GB$306,66,FALSE)),"",VLOOKUP($A279,'[2]1516 Exp_Rev Access'!$F$7:$GB$306,66,FALSE))</f>
        <v>0</v>
      </c>
      <c r="CI279" s="99">
        <f>IF(ISNA(VLOOKUP($A279,'[2]1516 Exp_Rev Access'!$F$7:$GB$306,67,FALSE)),"",VLOOKUP($A279,'[2]1516 Exp_Rev Access'!$F$7:$GB$306,67,FALSE))</f>
        <v>0</v>
      </c>
      <c r="CJ279" s="99">
        <f>IF(ISNA(VLOOKUP($A279,'[2]1516 Exp_Rev Access'!$F$7:$GB$306,68,FALSE)),"",VLOOKUP($A279,'[2]1516 Exp_Rev Access'!$F$7:$GB$306,68,FALSE))</f>
        <v>0</v>
      </c>
      <c r="CK279" s="99">
        <f>IF(ISNA(VLOOKUP($A279,'[2]1516 Exp_Rev Access'!$F$7:$GB$306,69,FALSE)),"",VLOOKUP($A279,'[2]1516 Exp_Rev Access'!$F$7:$GB$306,69,FALSE))</f>
        <v>0</v>
      </c>
      <c r="CL279" s="99">
        <f>IF(ISNA(VLOOKUP($A279,'[2]1516 Exp_Rev Access'!$F$7:$GB$306,70,FALSE)),"",VLOOKUP($A279,'[2]1516 Exp_Rev Access'!$F$7:$GB$306,70,FALSE))</f>
        <v>0</v>
      </c>
      <c r="CM279" s="99">
        <f>IF(ISNA(VLOOKUP($A279,'[2]1516 Exp_Rev Access'!$F$7:$GB$306,71,FALSE)),"",VLOOKUP($A279,'[2]1516 Exp_Rev Access'!$F$7:$GB$306,71,FALSE))</f>
        <v>0</v>
      </c>
      <c r="CN279" s="99">
        <f>IF(ISNA(VLOOKUP($A279,'[2]1516 Exp_Rev Access'!$F$7:$GB$306,72,FALSE)),"",VLOOKUP($A279,'[2]1516 Exp_Rev Access'!$F$7:$GB$306,72,FALSE))</f>
        <v>0</v>
      </c>
      <c r="CO279" s="99">
        <f>IF(ISNA(VLOOKUP($A279,'[2]1516 Exp_Rev Access'!$F$7:$GB$306,73,FALSE)),"",VLOOKUP($A279,'[2]1516 Exp_Rev Access'!$F$7:$GB$306,73,FALSE))</f>
        <v>0</v>
      </c>
      <c r="CP279" s="99">
        <f>IF(ISNA(VLOOKUP($A279,'[2]1516 Exp_Rev Access'!$F$7:$GB$306,74,FALSE)),"",VLOOKUP($A279,'[2]1516 Exp_Rev Access'!$F$7:$GB$306,74,FALSE))</f>
        <v>35407.199999999997</v>
      </c>
      <c r="CQ279" s="99">
        <f>IF(ISNA(VLOOKUP($A279,'[2]1516 Exp_Rev Access'!$F$7:$GB$306,75,FALSE)),"",VLOOKUP($A279,'[2]1516 Exp_Rev Access'!$F$7:$GB$306,75,FALSE))</f>
        <v>0</v>
      </c>
      <c r="CR279" s="99">
        <f>IF(ISNA(VLOOKUP($A279,'[2]1516 Exp_Rev Access'!$F$7:$GB$306,76,FALSE)),"",VLOOKUP($A279,'[2]1516 Exp_Rev Access'!$F$7:$GB$306,76,FALSE))</f>
        <v>0</v>
      </c>
      <c r="CS279" s="99">
        <f>IF(ISNA(VLOOKUP($A279,'[2]1516 Exp_Rev Access'!$F$7:$GB$306,77,FALSE)),"",VLOOKUP($A279,'[2]1516 Exp_Rev Access'!$F$7:$GB$306,77,FALSE))</f>
        <v>0</v>
      </c>
      <c r="CT279" s="99">
        <f>IF(ISNA(VLOOKUP($A279,'[2]1516 Exp_Rev Access'!$F$7:$GB$306,78,FALSE)),"",VLOOKUP($A279,'[2]1516 Exp_Rev Access'!$F$7:$GB$306,78,FALSE))</f>
        <v>85091.58</v>
      </c>
      <c r="CU279" s="99">
        <f>IF(ISNA(VLOOKUP($A279,'[2]1516 Exp_Rev Access'!$F$7:$GB$306,79,FALSE)),"",VLOOKUP($A279,'[2]1516 Exp_Rev Access'!$F$7:$GB$306,79,FALSE))</f>
        <v>42853.72</v>
      </c>
      <c r="CV279" s="99">
        <f>IF(ISNA(VLOOKUP($A279,'[2]1516 Exp_Rev Access'!$F$7:$GB$306,80,FALSE)),"",VLOOKUP($A279,'[2]1516 Exp_Rev Access'!$F$7:$GB$306,80,FALSE))</f>
        <v>0</v>
      </c>
      <c r="CW279" s="99">
        <f>IF(ISNA(VLOOKUP($A279,'[2]1516 Exp_Rev Access'!$F$7:$GB$306,81,FALSE)),"",VLOOKUP($A279,'[2]1516 Exp_Rev Access'!$F$7:$GB$306,81,FALSE))</f>
        <v>0</v>
      </c>
      <c r="CX279" s="99">
        <f>IF(ISNA(VLOOKUP($A279,'[2]1516 Exp_Rev Access'!$F$7:$GB$306,82,FALSE)),"",VLOOKUP($A279,'[2]1516 Exp_Rev Access'!$F$7:$GB$306,82,FALSE))</f>
        <v>0</v>
      </c>
      <c r="CY279" s="99">
        <f>IF(ISNA(VLOOKUP($A279,'[2]1516 Exp_Rev Access'!$F$7:$GB$306,83,FALSE)),"",VLOOKUP($A279,'[2]1516 Exp_Rev Access'!$F$7:$GB$306,83,FALSE))</f>
        <v>0</v>
      </c>
      <c r="CZ279" s="99">
        <f>IF(ISNA(VLOOKUP($A279,'[2]1516 Exp_Rev Access'!$F$7:$GB$306,84,FALSE)),"",VLOOKUP($A279,'[2]1516 Exp_Rev Access'!$F$7:$GB$306,84,FALSE))</f>
        <v>0</v>
      </c>
      <c r="DA279" s="99">
        <f>IF(ISNA(VLOOKUP($A279,'[2]1516 Exp_Rev Access'!$F$7:$GB$306,85,FALSE)),"",VLOOKUP($A279,'[2]1516 Exp_Rev Access'!$F$7:$GB$306,85,FALSE))</f>
        <v>0</v>
      </c>
      <c r="DB279" s="99">
        <f>IF(ISNA(VLOOKUP($A279,'[2]1516 Exp_Rev Access'!$F$7:$GB$306,86,FALSE)),"",VLOOKUP($A279,'[2]1516 Exp_Rev Access'!$F$7:$GB$306,86,FALSE))</f>
        <v>0</v>
      </c>
      <c r="DC279" s="99">
        <f>IF(ISNA(VLOOKUP($A279,'[2]1516 Exp_Rev Access'!$F$7:$GB$306,87,FALSE)),"",VLOOKUP($A279,'[2]1516 Exp_Rev Access'!$F$7:$GB$306,87,FALSE))</f>
        <v>0</v>
      </c>
      <c r="DD279" s="99">
        <f>IF(ISNA(VLOOKUP($A279,'[2]1516 Exp_Rev Access'!$F$7:$GB$306,88,FALSE)),"",VLOOKUP($A279,'[2]1516 Exp_Rev Access'!$F$7:$GB$306,88,FALSE))</f>
        <v>0</v>
      </c>
      <c r="DE279" s="99">
        <f>IF(ISNA(VLOOKUP($A279,'[2]1516 Exp_Rev Access'!$F$7:$GB$306,89,FALSE)),"",VLOOKUP($A279,'[2]1516 Exp_Rev Access'!$F$7:$GB$306,89,FALSE))</f>
        <v>0</v>
      </c>
      <c r="DF279" s="99">
        <f>IF(ISNA(VLOOKUP($A279,'[2]1516 Exp_Rev Access'!$F$7:$GB$306,90,FALSE)),"",VLOOKUP($A279,'[2]1516 Exp_Rev Access'!$F$7:$GB$306,90,FALSE))</f>
        <v>0</v>
      </c>
      <c r="DG279" s="99">
        <f>IF(ISNA(VLOOKUP($A279,'[2]1516 Exp_Rev Access'!$F$7:$GB$306,91,FALSE)),"",VLOOKUP($A279,'[2]1516 Exp_Rev Access'!$F$7:$GB$306,91,FALSE))</f>
        <v>0</v>
      </c>
      <c r="DH279" s="99">
        <f>IF(ISNA(VLOOKUP($A279,'[2]1516 Exp_Rev Access'!$F$7:$GB$306,92,FALSE)),"",VLOOKUP($A279,'[2]1516 Exp_Rev Access'!$F$7:$GB$306,92,FALSE))</f>
        <v>64161.919999999998</v>
      </c>
      <c r="DI279" s="99">
        <f>IF(ISNA(VLOOKUP($A279,'[2]1516 Exp_Rev Access'!$F$7:$GB$306,93,FALSE)),"",VLOOKUP($A279,'[2]1516 Exp_Rev Access'!$F$7:$GB$306,93,FALSE))</f>
        <v>0</v>
      </c>
      <c r="DJ279" s="99">
        <f>IF(ISNA(VLOOKUP($A279,'[2]1516 Exp_Rev Access'!$F$7:$GB$306,94,FALSE)),"",VLOOKUP($A279,'[2]1516 Exp_Rev Access'!$F$7:$GB$306,94,FALSE))</f>
        <v>0</v>
      </c>
      <c r="DK279" s="99">
        <f>IF(ISNA(VLOOKUP($A279,'[2]1516 Exp_Rev Access'!$F$7:$GB$306,95,FALSE)),"",VLOOKUP($A279,'[2]1516 Exp_Rev Access'!$F$7:$GB$306,95,FALSE))</f>
        <v>0</v>
      </c>
      <c r="DL279" s="99">
        <f>IF(ISNA(VLOOKUP($A279,'[2]1516 Exp_Rev Access'!$F$7:$GB$306,96,FALSE)),"",VLOOKUP($A279,'[2]1516 Exp_Rev Access'!$F$7:$GB$306,96,FALSE))</f>
        <v>0</v>
      </c>
      <c r="DM279" s="99">
        <f>IF(ISNA(VLOOKUP($A279,'[2]1516 Exp_Rev Access'!$F$7:$GB$306,97,FALSE)),"",VLOOKUP($A279,'[2]1516 Exp_Rev Access'!$F$7:$GB$306,97,FALSE))</f>
        <v>0</v>
      </c>
      <c r="DN279" s="99">
        <f>IF(ISNA(VLOOKUP($A279,'[2]1516 Exp_Rev Access'!$F$7:$GB$306,98,FALSE)),"",VLOOKUP($A279,'[2]1516 Exp_Rev Access'!$F$7:$GB$306,98,FALSE))</f>
        <v>0</v>
      </c>
      <c r="DO279" s="99">
        <f>IF(ISNA(VLOOKUP($A279,'[2]1516 Exp_Rev Access'!$F$7:$GB$306,99,FALSE)),"",VLOOKUP($A279,'[2]1516 Exp_Rev Access'!$F$7:$GB$306,99,FALSE))</f>
        <v>0</v>
      </c>
      <c r="DP279" s="99">
        <f>IF(ISNA(VLOOKUP($A279,'[2]1516 Exp_Rev Access'!$F$7:$GB$306,100,FALSE)),"",VLOOKUP($A279,'[2]1516 Exp_Rev Access'!$F$7:$GB$306,100,FALSE))</f>
        <v>0</v>
      </c>
      <c r="DQ279" s="99">
        <f>IF(ISNA(VLOOKUP($A279,'[2]1516 Exp_Rev Access'!$F$7:$GB$306,101,FALSE)),"",VLOOKUP($A279,'[2]1516 Exp_Rev Access'!$F$7:$GB$306,101,FALSE))</f>
        <v>0</v>
      </c>
      <c r="DR279" s="99">
        <f>IF(ISNA(VLOOKUP($A279,'[2]1516 Exp_Rev Access'!$F$7:$GB$306,102,FALSE)),"",VLOOKUP($A279,'[2]1516 Exp_Rev Access'!$F$7:$GB$306,102,FALSE))</f>
        <v>0</v>
      </c>
      <c r="DS279" s="99">
        <f>IF(ISNA(VLOOKUP($A279,'[2]1516 Exp_Rev Access'!$F$7:$GB$306,103,FALSE)),"",VLOOKUP($A279,'[2]1516 Exp_Rev Access'!$F$7:$GB$306,103,FALSE))</f>
        <v>0</v>
      </c>
      <c r="DT279" s="99">
        <f>IF(ISNA(VLOOKUP($A279,'[2]1516 Exp_Rev Access'!$F$7:$GB$306,104,FALSE)),"",VLOOKUP($A279,'[2]1516 Exp_Rev Access'!$F$7:$GB$306,104,FALSE))</f>
        <v>0</v>
      </c>
      <c r="DU279" s="99">
        <f>IF(ISNA(VLOOKUP($A279,'[2]1516 Exp_Rev Access'!$F$7:$GB$306,105,FALSE)),"",VLOOKUP($A279,'[2]1516 Exp_Rev Access'!$F$7:$GB$306,105,FALSE))</f>
        <v>0</v>
      </c>
      <c r="DV279" s="99">
        <f>IF(ISNA(VLOOKUP($A279,'[2]1516 Exp_Rev Access'!$F$7:$GB$306,106,FALSE)),"",VLOOKUP($A279,'[2]1516 Exp_Rev Access'!$F$7:$GB$306,106,FALSE))</f>
        <v>0</v>
      </c>
      <c r="DW279" s="99">
        <f>IF(ISNA(VLOOKUP($A279,'[2]1516 Exp_Rev Access'!$F$7:$GB$306,107,FALSE)),"",VLOOKUP($A279,'[2]1516 Exp_Rev Access'!$F$7:$GB$306,107,FALSE))</f>
        <v>0</v>
      </c>
      <c r="DX279" s="99">
        <f>IF(ISNA(VLOOKUP($A279,'[2]1516 Exp_Rev Access'!$F$7:$GB$306,108,FALSE)),"",VLOOKUP($A279,'[2]1516 Exp_Rev Access'!$F$7:$GB$306,108,FALSE))</f>
        <v>0</v>
      </c>
      <c r="DY279" s="99">
        <f>IF(ISNA(VLOOKUP($A279,'[2]1516 Exp_Rev Access'!$F$7:$GB$306,109,FALSE)),"",VLOOKUP($A279,'[2]1516 Exp_Rev Access'!$F$7:$GB$306,109,FALSE))</f>
        <v>0</v>
      </c>
      <c r="DZ279" s="99">
        <f>IF(ISNA(VLOOKUP($A279,'[2]1516 Exp_Rev Access'!$F$7:$GB$306,110,FALSE)),"",VLOOKUP($A279,'[2]1516 Exp_Rev Access'!$F$7:$GB$306,110,FALSE))</f>
        <v>0</v>
      </c>
      <c r="EA279" s="99">
        <f>IF(ISNA(VLOOKUP($A279,'[2]1516 Exp_Rev Access'!$F$7:$GB$306,111,FALSE)),"",VLOOKUP($A279,'[2]1516 Exp_Rev Access'!$F$7:$GB$306,111,FALSE))</f>
        <v>0</v>
      </c>
      <c r="EB279" s="99">
        <f>IF(ISNA(VLOOKUP($A279,'[2]1516 Exp_Rev Access'!$F$7:$GB$306,112,FALSE)),"",VLOOKUP($A279,'[2]1516 Exp_Rev Access'!$F$7:$GB$306,112,FALSE))</f>
        <v>0</v>
      </c>
      <c r="EC279" s="99">
        <f>IF(ISNA(VLOOKUP($A279,'[2]1516 Exp_Rev Access'!$F$7:$GB$306,113,FALSE)),"",VLOOKUP($A279,'[2]1516 Exp_Rev Access'!$F$7:$GB$306,113,FALSE))</f>
        <v>0</v>
      </c>
      <c r="ED279" s="99">
        <f>IF(ISNA(VLOOKUP($A279,'[2]1516 Exp_Rev Access'!$F$7:$GB$306,114,FALSE)),"",VLOOKUP($A279,'[2]1516 Exp_Rev Access'!$F$7:$GB$306,114,FALSE))</f>
        <v>0</v>
      </c>
      <c r="EE279" s="99">
        <f>IF(ISNA(VLOOKUP($A279,'[2]1516 Exp_Rev Access'!$F$7:$GB$306,115,FALSE)),"",VLOOKUP($A279,'[2]1516 Exp_Rev Access'!$F$7:$GB$306,115,FALSE))</f>
        <v>0</v>
      </c>
      <c r="EF279" s="99">
        <f>IF(ISNA(VLOOKUP($A279,'[2]1516 Exp_Rev Access'!$F$7:$GB$306,116,FALSE)),"",VLOOKUP($A279,'[2]1516 Exp_Rev Access'!$F$7:$GB$306,116,FALSE))</f>
        <v>0</v>
      </c>
      <c r="EG279" s="99">
        <f>IF(ISNA(VLOOKUP($A279,'[2]1516 Exp_Rev Access'!$F$7:$GB$306,117,FALSE)),"",VLOOKUP($A279,'[2]1516 Exp_Rev Access'!$F$7:$GB$306,117,FALSE))</f>
        <v>0</v>
      </c>
      <c r="EH279" s="99">
        <f>IF(ISNA(VLOOKUP($A279,'[2]1516 Exp_Rev Access'!$F$7:$GB$306,118,FALSE)),"",VLOOKUP($A279,'[2]1516 Exp_Rev Access'!$F$7:$GB$306,118,FALSE))</f>
        <v>0</v>
      </c>
      <c r="EI279" s="99">
        <f>IF(ISNA(VLOOKUP($A279,'[2]1516 Exp_Rev Access'!$F$7:$GB$306,119,FALSE)),"",VLOOKUP($A279,'[2]1516 Exp_Rev Access'!$F$7:$GB$306,119,FALSE))</f>
        <v>0</v>
      </c>
      <c r="EJ279" s="99">
        <f>IF(ISNA(VLOOKUP($A279,'[2]1516 Exp_Rev Access'!$F$7:$GB$306,120,FALSE)),"",VLOOKUP($A279,'[2]1516 Exp_Rev Access'!$F$7:$GB$306,120,FALSE))</f>
        <v>0</v>
      </c>
      <c r="EK279" s="99">
        <f>IF(ISNA(VLOOKUP($A279,'[2]1516 Exp_Rev Access'!$F$7:$GB$306,121,FALSE)),"",VLOOKUP($A279,'[2]1516 Exp_Rev Access'!$F$7:$GB$306,121,FALSE))</f>
        <v>0</v>
      </c>
      <c r="EL279" s="99">
        <f>IF(ISNA(VLOOKUP($A279,'[2]1516 Exp_Rev Access'!$F$7:$GB$306,122,FALSE)),"",VLOOKUP($A279,'[2]1516 Exp_Rev Access'!$F$7:$GB$306,122,FALSE))</f>
        <v>0</v>
      </c>
      <c r="EM279" s="99">
        <f>IF(ISNA(VLOOKUP($A279,'[2]1516 Exp_Rev Access'!$F$7:$GB$306,123,FALSE)),"",VLOOKUP($A279,'[2]1516 Exp_Rev Access'!$F$7:$GB$306,123,FALSE))</f>
        <v>0</v>
      </c>
      <c r="EN279" s="99">
        <f>IF(ISNA(VLOOKUP($A279,'[2]1516 Exp_Rev Access'!$F$7:$GB$306,124,FALSE)),"",VLOOKUP($A279,'[2]1516 Exp_Rev Access'!$F$7:$GB$306,124,FALSE))</f>
        <v>0</v>
      </c>
      <c r="EO279" s="99">
        <f>IF(ISNA(VLOOKUP($A279,'[2]1516 Exp_Rev Access'!$F$7:$GB$306,125,FALSE)),"",VLOOKUP($A279,'[2]1516 Exp_Rev Access'!$F$7:$GB$306,125,FALSE))</f>
        <v>0</v>
      </c>
      <c r="EP279" s="99">
        <f>IF(ISNA(VLOOKUP($A279,'[2]1516 Exp_Rev Access'!$F$7:$GB$306,126,FALSE)),"",VLOOKUP($A279,'[2]1516 Exp_Rev Access'!$F$7:$GB$306,126,FALSE))</f>
        <v>0</v>
      </c>
      <c r="EQ279" s="99">
        <f>IF(ISNA(VLOOKUP($A279,'[2]1516 Exp_Rev Access'!$F$7:$GB$306,127,FALSE)),"",VLOOKUP($A279,'[2]1516 Exp_Rev Access'!$F$7:$GB$306,127,FALSE))</f>
        <v>0</v>
      </c>
      <c r="ER279" s="99">
        <f>IF(ISNA(VLOOKUP($A279,'[2]1516 Exp_Rev Access'!$F$7:$GB$306,128,FALSE)),"",VLOOKUP($A279,'[2]1516 Exp_Rev Access'!$F$7:$GB$306,128,FALSE))</f>
        <v>0</v>
      </c>
      <c r="ES279" s="99">
        <f>IF(ISNA(VLOOKUP($A279,'[2]1516 Exp_Rev Access'!$F$7:$GB$306,129,FALSE)),"",VLOOKUP($A279,'[2]1516 Exp_Rev Access'!$F$7:$GB$306,129,FALSE))</f>
        <v>0</v>
      </c>
      <c r="ET279" s="99">
        <f>IF(ISNA(VLOOKUP($A279,'[2]1516 Exp_Rev Access'!$F$7:$GB$306,130,FALSE)),"",VLOOKUP($A279,'[2]1516 Exp_Rev Access'!$F$7:$GB$306,130,FALSE))</f>
        <v>0</v>
      </c>
      <c r="EU279" s="99">
        <f>IF(ISNA(VLOOKUP($A279,'[2]1516 Exp_Rev Access'!$F$7:$GB$306,131,FALSE)),"",VLOOKUP($A279,'[2]1516 Exp_Rev Access'!$F$7:$GB$306,131,FALSE))</f>
        <v>0</v>
      </c>
      <c r="EV279" s="99">
        <f>IF(ISNA(VLOOKUP($A279,'[2]1516 Exp_Rev Access'!$F$7:$GB$306,132,FALSE)),"",VLOOKUP($A279,'[2]1516 Exp_Rev Access'!$F$7:$GB$306,132,FALSE))</f>
        <v>0</v>
      </c>
      <c r="EW279" s="99">
        <f>IF(ISNA(VLOOKUP($A279,'[2]1516 Exp_Rev Access'!$F$7:$GB$306,133,FALSE)),"",VLOOKUP($A279,'[2]1516 Exp_Rev Access'!$F$7:$GB$306,133,FALSE))</f>
        <v>0</v>
      </c>
      <c r="EX279" s="99">
        <f>IF(ISNA(VLOOKUP($A279,'[2]1516 Exp_Rev Access'!$F$7:$GB$306,134,FALSE)),"",VLOOKUP($A279,'[2]1516 Exp_Rev Access'!$F$7:$GB$306,134,FALSE))</f>
        <v>0</v>
      </c>
      <c r="EY279" s="99">
        <f>IF(ISNA(VLOOKUP($A279,'[2]1516 Exp_Rev Access'!$F$7:$GB$306,135,FALSE)),"",VLOOKUP($A279,'[2]1516 Exp_Rev Access'!$F$7:$GB$306,135,FALSE))</f>
        <v>0</v>
      </c>
      <c r="EZ279" s="99">
        <f>IF(ISNA(VLOOKUP($A279,'[2]1516 Exp_Rev Access'!$F$7:$GB$306,136,FALSE)),"",VLOOKUP($A279,'[2]1516 Exp_Rev Access'!$F$7:$GB$306,136,FALSE))</f>
        <v>0</v>
      </c>
      <c r="FA279" s="99">
        <f>IF(ISNA(VLOOKUP($A279,'[2]1516 Exp_Rev Access'!$F$7:$GB$306,137,FALSE)),"",VLOOKUP($A279,'[2]1516 Exp_Rev Access'!$F$7:$GB$306,137,FALSE))</f>
        <v>0</v>
      </c>
      <c r="FB279" s="99">
        <f>IF(ISNA(VLOOKUP($A279,'[2]1516 Exp_Rev Access'!$F$7:$GB$306,138,FALSE)),"",VLOOKUP($A279,'[2]1516 Exp_Rev Access'!$F$7:$GB$306,138,FALSE))</f>
        <v>0</v>
      </c>
      <c r="FC279" s="99">
        <f>IF(ISNA(VLOOKUP($A279,'[2]1516 Exp_Rev Access'!$F$7:$GB$306,139,FALSE)),"",VLOOKUP($A279,'[2]1516 Exp_Rev Access'!$F$7:$GB$306,139,FALSE))</f>
        <v>0</v>
      </c>
      <c r="FD279" s="99">
        <f>IF(ISNA(VLOOKUP($A279,'[2]1516 Exp_Rev Access'!$F$7:$FS$306,140,FALSE)),"",VLOOKUP($A279,'[2]1516 Exp_Rev Access'!$F$7:$FS$306,140,FALSE))</f>
        <v>0</v>
      </c>
      <c r="FE279" s="99">
        <f>IF(ISNA(VLOOKUP($A279,'[2]1516 Exp_Rev Access'!$F$7:$FS$306,141,FALSE)),"",VLOOKUP($A279,'[2]1516 Exp_Rev Access'!$F$7:$FS$306,141,FALSE))</f>
        <v>0</v>
      </c>
      <c r="FF279" s="99">
        <f>IF(ISNA(VLOOKUP($A279,'[2]1516 Exp_Rev Access'!$F$7:$FS$306,142,FALSE)),"",VLOOKUP($A279,'[2]1516 Exp_Rev Access'!$F$7:$FS$306,142,FALSE))</f>
        <v>0</v>
      </c>
      <c r="FG279" s="99">
        <f>IF(ISNA(VLOOKUP($A279,'[2]1516 Exp_Rev Access'!$F$7:$FS$306,143,FALSE)),"",VLOOKUP($A279,'[2]1516 Exp_Rev Access'!$F$7:$FS$306,143,FALSE))</f>
        <v>0</v>
      </c>
      <c r="FH279" s="99">
        <f>IF(ISNA(VLOOKUP($A279,'[2]1516 Exp_Rev Access'!$F$7:$FS$306,144,FALSE)),"",VLOOKUP($A279,'[2]1516 Exp_Rev Access'!$F$7:$FS$306,144,FALSE))</f>
        <v>0</v>
      </c>
      <c r="FI279" s="99">
        <f>IF(ISNA(VLOOKUP($A279,'[2]1516 Exp_Rev Access'!$F$7:$FS$306,145,FALSE)),"",VLOOKUP($A279,'[2]1516 Exp_Rev Access'!$F$7:$FS$306,145,FALSE))</f>
        <v>0</v>
      </c>
      <c r="FJ279" s="99">
        <f>IF(ISNA(VLOOKUP($A279,'[2]1516 Exp_Rev Access'!$F$7:$FS$306,146,FALSE)),"",VLOOKUP($A279,'[2]1516 Exp_Rev Access'!$F$7:$FS$306,146,FALSE))</f>
        <v>0</v>
      </c>
      <c r="FK279" s="99">
        <f>IF(ISNA(VLOOKUP($A279,'[2]1516 Exp_Rev Access'!$F$7:$FS$306,147,FALSE)),"",VLOOKUP($A279,'[2]1516 Exp_Rev Access'!$F$7:$FS$306,147,FALSE))</f>
        <v>0</v>
      </c>
      <c r="FL279" s="99">
        <f>IF(ISNA(VLOOKUP($A279,'[2]1516 Exp_Rev Access'!$F$7:$FS$306,148,FALSE)),"",VLOOKUP($A279,'[2]1516 Exp_Rev Access'!$F$7:$FS$306,148,FALSE))</f>
        <v>0</v>
      </c>
      <c r="FM279" s="99">
        <f>IF(ISNA(VLOOKUP($A279,'[2]1516 Exp_Rev Access'!$F$7:$FS$306,149,FALSE)),"",VLOOKUP($A279,'[2]1516 Exp_Rev Access'!$F$7:$FS$306,149,FALSE))</f>
        <v>0</v>
      </c>
      <c r="FN279" s="99">
        <f>IF(ISNA(VLOOKUP($A279,'[2]1516 Exp_Rev Access'!$F$7:$FS$306,150,FALSE)),"",VLOOKUP($A279,'[2]1516 Exp_Rev Access'!$F$7:$FS$306,150,FALSE))</f>
        <v>0</v>
      </c>
      <c r="FO279" s="99">
        <f>IF(ISNA(VLOOKUP($A279,'[2]1516 Exp_Rev Access'!$F$7:$FS$306,151,FALSE)),"",VLOOKUP($A279,'[2]1516 Exp_Rev Access'!$F$7:$FS$306,151,FALSE))</f>
        <v>0</v>
      </c>
      <c r="FP279" s="99">
        <f>IF(ISNA(VLOOKUP($A279,'[2]1516 Exp_Rev Access'!$F$7:$FS$306,152,FALSE)),"",VLOOKUP($A279,'[2]1516 Exp_Rev Access'!$F$7:$FS$306,152,FALSE))</f>
        <v>0</v>
      </c>
      <c r="FQ279" s="99">
        <f>IF(ISNA(VLOOKUP($A279,'[2]1516 Exp_Rev Access'!$F$7:$FS$306,153,FALSE)),"",VLOOKUP($A279,'[2]1516 Exp_Rev Access'!$F$7:$FS$306,153,FALSE))</f>
        <v>6021.82</v>
      </c>
      <c r="FR279" s="101">
        <f t="shared" si="346"/>
        <v>233536.24</v>
      </c>
      <c r="FS279" s="72">
        <f t="shared" si="347"/>
        <v>7.8245201190014949E-2</v>
      </c>
      <c r="FT279" s="94">
        <f t="shared" si="348"/>
        <v>1362.8398692810458</v>
      </c>
      <c r="FU279" s="99">
        <f>IF(ISNA(VLOOKUP($A279,'[2]1516 Exp_Rev Access'!$F$7:$GB$306,154,FALSE)),"",VLOOKUP($A279,'[2]1516 Exp_Rev Access'!$F$7:$GB$306,154,FALSE))</f>
        <v>0</v>
      </c>
      <c r="FV279" s="99">
        <f>IF(ISNA(VLOOKUP($A279,'[2]1516 Exp_Rev Access'!$F$7:$GB$306,155,FALSE)),"",VLOOKUP($A279,'[2]1516 Exp_Rev Access'!$F$7:$GB$306,155,FALSE))</f>
        <v>0</v>
      </c>
      <c r="FW279" s="99">
        <f>IF(ISNA(VLOOKUP($A279,'[2]1516 Exp_Rev Access'!$F$7:$GB$306,156,FALSE)),"",VLOOKUP($A279,'[2]1516 Exp_Rev Access'!$F$7:$GB$306,156,FALSE))</f>
        <v>0</v>
      </c>
      <c r="FX279" s="99">
        <f>IF(ISNA(VLOOKUP($A279,'[2]1516 Exp_Rev Access'!$F$7:$GB$306,157,FALSE)),"",VLOOKUP($A279,'[2]1516 Exp_Rev Access'!$F$7:$GB$306,157,FALSE))</f>
        <v>0</v>
      </c>
      <c r="FY279" s="99">
        <f>IF(ISNA(VLOOKUP($A279,'[2]1516 Exp_Rev Access'!$F$7:$GB$306,158,FALSE)),"",VLOOKUP($A279,'[2]1516 Exp_Rev Access'!$F$7:$GB$306,158,FALSE))</f>
        <v>0</v>
      </c>
      <c r="FZ279" s="99">
        <f>IF(ISNA(VLOOKUP($A279,'[2]1516 Exp_Rev Access'!$F$7:$GB$306,159,FALSE)),"",VLOOKUP($A279,'[2]1516 Exp_Rev Access'!$F$7:$GB$306,159,FALSE))</f>
        <v>0</v>
      </c>
      <c r="GA279" s="99">
        <f>IF(ISNA(VLOOKUP($A279,'[2]1516 Exp_Rev Access'!$F$7:$GB$306,160,FALSE)),"",VLOOKUP($A279,'[2]1516 Exp_Rev Access'!$F$7:$GB$306,160,FALSE))</f>
        <v>0</v>
      </c>
      <c r="GB279" s="99">
        <f>IF(ISNA(VLOOKUP($A279,'[2]1516 Exp_Rev Access'!$F$7:$GB$306,161,FALSE)),"",VLOOKUP($A279,'[2]1516 Exp_Rev Access'!$F$7:$GB$306,161,FALSE))</f>
        <v>0</v>
      </c>
      <c r="GC279" s="99">
        <f>IF(ISNA(VLOOKUP($A279,'[2]1516 Exp_Rev Access'!$F$7:$GB$306,162,FALSE)),"",VLOOKUP($A279,'[2]1516 Exp_Rev Access'!$F$7:$GB$306,162,FALSE))</f>
        <v>0</v>
      </c>
      <c r="GD279" s="99">
        <f>IF(ISNA(VLOOKUP($A279,'[2]1516 Exp_Rev Access'!$F$7:$GB$306,163,FALSE)),"",VLOOKUP($A279,'[2]1516 Exp_Rev Access'!$F$7:$GB$306,163,FALSE))</f>
        <v>0</v>
      </c>
      <c r="GE279" s="99">
        <f>IF(ISNA(VLOOKUP($A279,'[2]1516 Exp_Rev Access'!$F$7:$GB$306,164,FALSE)),"",VLOOKUP($A279,'[2]1516 Exp_Rev Access'!$F$7:$GB$306,164,FALSE))</f>
        <v>0</v>
      </c>
      <c r="GF279" s="99">
        <f>IF(ISNA(VLOOKUP($A279,'[2]1516 Exp_Rev Access'!$F$7:$GB$306,165,FALSE)),"",VLOOKUP($A279,'[2]1516 Exp_Rev Access'!$F$7:$GB$306,165,FALSE))</f>
        <v>0</v>
      </c>
      <c r="GG279" s="99">
        <f>IF(ISNA(VLOOKUP($A279,'[2]1516 Exp_Rev Access'!$F$7:$GB$306,166,FALSE)),"",VLOOKUP($A279,'[2]1516 Exp_Rev Access'!$F$7:$GB$306,166,FALSE))</f>
        <v>0</v>
      </c>
      <c r="GH279" s="99">
        <f>IF(ISNA(VLOOKUP($A279,'[2]1516 Exp_Rev Access'!$F$7:$GB$306,167,FALSE)),"",VLOOKUP($A279,'[2]1516 Exp_Rev Access'!$F$7:$GB$306,167,FALSE))</f>
        <v>0</v>
      </c>
      <c r="GI279" s="99">
        <f>IF(ISNA(VLOOKUP($A279,'[2]1516 Exp_Rev Access'!$F$7:$GB$306,168,FALSE)),"",VLOOKUP($A279,'[2]1516 Exp_Rev Access'!$F$7:$GB$306,168,FALSE))</f>
        <v>0</v>
      </c>
      <c r="GJ279" s="99">
        <f>IF(ISNA(VLOOKUP($A279,'[2]1516 Exp_Rev Access'!$F$7:$GB$306,169,FALSE)),"",VLOOKUP($A279,'[2]1516 Exp_Rev Access'!$F$7:$GB$306,169,FALSE))</f>
        <v>0</v>
      </c>
      <c r="GK279" s="99">
        <f>IF(ISNA(VLOOKUP($A279,'[2]1516 Exp_Rev Access'!$F$7:$GB$306,170,FALSE)),"",VLOOKUP($A279,'[2]1516 Exp_Rev Access'!$F$7:$GB$306,170,FALSE))</f>
        <v>0</v>
      </c>
      <c r="GL279" s="99">
        <f>IF(ISNA(VLOOKUP($A279,'[2]1516 Exp_Rev Access'!$F$7:$GB$306,171,FALSE)),"",VLOOKUP($A279,'[2]1516 Exp_Rev Access'!$F$7:$GB$306,171,FALSE))</f>
        <v>0</v>
      </c>
      <c r="GM279" s="99">
        <f>IF(ISNA(VLOOKUP($A279,'[2]1516 Exp_Rev Access'!$F$7:$GB$306,172,FALSE)),"",VLOOKUP($A279,'[2]1516 Exp_Rev Access'!$F$7:$GB$306,172,FALSE))</f>
        <v>0</v>
      </c>
      <c r="GN279" s="99">
        <f>IF(ISNA(VLOOKUP($A279,'[2]1516 Exp_Rev Access'!$F$7:$GB$306,173,FALSE)),"",VLOOKUP($A279,'[2]1516 Exp_Rev Access'!$F$7:$GB$306,173,FALSE))</f>
        <v>0</v>
      </c>
      <c r="GO279" s="99">
        <f>IF(ISNA(VLOOKUP($A279,'[2]1516 Exp_Rev Access'!$F$7:$GB$306,174,FALSE)),"",VLOOKUP($A279,'[2]1516 Exp_Rev Access'!$F$7:$GB$306,174,FALSE))</f>
        <v>0</v>
      </c>
      <c r="GP279" s="99">
        <f>IF(ISNA(VLOOKUP($A279,'[2]1516 Exp_Rev Access'!$F$7:$GB$306,175,FALSE)),"",VLOOKUP($A279,'[2]1516 Exp_Rev Access'!$F$7:$GB$306,175,FALSE))</f>
        <v>0</v>
      </c>
      <c r="GQ279" s="99">
        <f>IF(ISNA(VLOOKUP($A279,'[2]1516 Exp_Rev Access'!$F$7:$GB$306,176,FALSE)),"",VLOOKUP($A279,'[2]1516 Exp_Rev Access'!$F$7:$GB$306,176,FALSE))</f>
        <v>0</v>
      </c>
      <c r="GR279" s="99">
        <f>IF(ISNA(VLOOKUP($A279,'[2]1516 Exp_Rev Access'!$F$7:$GB$306,177,FALSE)),"",VLOOKUP($A279,'[2]1516 Exp_Rev Access'!$F$7:$GB$306,177,FALSE))</f>
        <v>0</v>
      </c>
      <c r="GS279" s="99">
        <f>IF(ISNA(VLOOKUP($A279,'[2]1516 Exp_Rev Access'!$F$7:$GB$306,178,FALSE)),"",VLOOKUP($A279,'[2]1516 Exp_Rev Access'!$F$7:$GB$306,178,FALSE))</f>
        <v>0</v>
      </c>
      <c r="GT279" s="101">
        <f t="shared" si="349"/>
        <v>0</v>
      </c>
      <c r="GU279" s="72"/>
      <c r="GV279" s="84">
        <f t="shared" si="351"/>
        <v>0</v>
      </c>
    </row>
    <row r="280" spans="1:204" customFormat="1" ht="12" customHeight="1" x14ac:dyDescent="0.2">
      <c r="A280" s="96" t="s">
        <v>656</v>
      </c>
      <c r="B280" s="69" t="s">
        <v>657</v>
      </c>
      <c r="C280" s="80">
        <f>IF(ISNA(VLOOKUP($A280,'[2]1516 enrollment_Rev_Exp by size'!$A$6:$G$320,3,FALSE)),"",VLOOKUP($A280,'[2]1516 enrollment_Rev_Exp by size'!$A$6:$G$320,3,FALSE))</f>
        <v>200.79</v>
      </c>
      <c r="D280" s="97">
        <v>1937670.43</v>
      </c>
      <c r="E280" s="80">
        <f t="shared" si="329"/>
        <v>1937670.4300000002</v>
      </c>
      <c r="F280" s="80">
        <f t="shared" si="330"/>
        <v>0</v>
      </c>
      <c r="G280" s="98">
        <f>IF(ISNA(VLOOKUP($A280,'[2]1516 Exp_Rev Access'!$F$7:$FS$306,2,FALSE)),"",VLOOKUP($A280,'[2]1516 Exp_Rev Access'!$F$7:$FS$306,2,FALSE))</f>
        <v>223307.28</v>
      </c>
      <c r="H280" s="98">
        <f>IF(ISNA(VLOOKUP($A280,'[2]1516 Exp_Rev Access'!$F$7:$FS$306,3,FALSE)),"",VLOOKUP($A280,'[2]1516 Exp_Rev Access'!$F$7:$FS$306,3,FALSE))</f>
        <v>0</v>
      </c>
      <c r="I280" s="98">
        <f>IF(ISNA(VLOOKUP($A280,'[2]1516 Exp_Rev Access'!$F$7:$FS$306,4,FALSE)),"",VLOOKUP($A280,'[2]1516 Exp_Rev Access'!$F$7:$FS$306,4,FALSE))</f>
        <v>0</v>
      </c>
      <c r="J280" s="98">
        <f>IF(ISNA(VLOOKUP($A280,'[2]1516 Exp_Rev Access'!$F$7:$FS$306,5,FALSE)),"",VLOOKUP($A280,'[2]1516 Exp_Rev Access'!$F$7:$FS$306,5,FALSE))</f>
        <v>1709.56</v>
      </c>
      <c r="K280" s="98">
        <f>IF(ISNA(VLOOKUP($A280,'[2]1516 Exp_Rev Access'!$F$7:$FS$306,6,FALSE)),"",VLOOKUP($A280,'[2]1516 Exp_Rev Access'!$F$7:$FS$306,6,FALSE))</f>
        <v>0</v>
      </c>
      <c r="L280" s="98">
        <f>IF(ISNA(VLOOKUP($A280,'[2]1516 Exp_Rev Access'!$F$7:$FS$306,7,FALSE)),"",VLOOKUP($A280,'[2]1516 Exp_Rev Access'!$F$7:$FS$306,7,FALSE))</f>
        <v>0</v>
      </c>
      <c r="M280" s="90">
        <f t="shared" si="331"/>
        <v>225016.84</v>
      </c>
      <c r="N280" s="72">
        <f t="shared" si="352"/>
        <v>0.11612750884576382</v>
      </c>
      <c r="O280" s="73">
        <f t="shared" si="353"/>
        <v>1120.6576024702426</v>
      </c>
      <c r="P280" s="99">
        <f>IF(ISNA(VLOOKUP($A280,'[2]1516 Exp_Rev Access'!$F$7:$FS$306,8,FALSE)),"",VLOOKUP($A280,'[2]1516 Exp_Rev Access'!$F$7:$FS$306,8,FALSE))</f>
        <v>0</v>
      </c>
      <c r="Q280" s="99">
        <f>IF(ISNA(VLOOKUP($A280,'[2]1516 Exp_Rev Access'!$F$7:$FS$306,9,FALSE)),"",VLOOKUP($A280,'[2]1516 Exp_Rev Access'!$F$7:$FS$306,9,FALSE))</f>
        <v>0</v>
      </c>
      <c r="R280" s="99">
        <f>IF(ISNA(VLOOKUP($A280,'[2]1516 Exp_Rev Access'!$F$7:$FS$306,10,FALSE)),"",VLOOKUP($A280,'[2]1516 Exp_Rev Access'!$F$7:$FS$306,10,FALSE))</f>
        <v>0</v>
      </c>
      <c r="S280" s="99">
        <f>IF(ISNA(VLOOKUP($A280,'[2]1516 Exp_Rev Access'!$F$7:$FS$306,11,FALSE)),"",VLOOKUP($A280,'[2]1516 Exp_Rev Access'!$F$7:$FS$306,11,FALSE))</f>
        <v>0</v>
      </c>
      <c r="T280" s="99">
        <f>IF(ISNA(VLOOKUP($A280,'[2]1516 Exp_Rev Access'!$F$7:$FS$306,12,FALSE)),"",VLOOKUP($A280,'[2]1516 Exp_Rev Access'!$F$7:$FS$306,12,FALSE))</f>
        <v>0</v>
      </c>
      <c r="U280" s="99">
        <f>IF(ISNA(VLOOKUP($A280,'[2]1516 Exp_Rev Access'!$F$7:$FS$306,13,FALSE)),"",VLOOKUP($A280,'[2]1516 Exp_Rev Access'!$F$7:$FS$306,13,FALSE))</f>
        <v>0</v>
      </c>
      <c r="V280" s="99">
        <f>IF(ISNA(VLOOKUP($A280,'[2]1516 Exp_Rev Access'!$F$7:$FS$306,14,FALSE)),"",VLOOKUP($A280,'[2]1516 Exp_Rev Access'!$F$7:$FS$306,14,FALSE))</f>
        <v>0</v>
      </c>
      <c r="W280" s="99">
        <f>IF(ISNA(VLOOKUP($A280,'[2]1516 Exp_Rev Access'!$F$7:$FS$306,15,FALSE)),"",VLOOKUP($A280,'[2]1516 Exp_Rev Access'!$F$7:$FS$306,15,FALSE))</f>
        <v>0</v>
      </c>
      <c r="X280" s="99">
        <f>IF(ISNA(VLOOKUP($A280,'[2]1516 Exp_Rev Access'!$F$7:$FS$306,16,FALSE)),"",VLOOKUP($A280,'[2]1516 Exp_Rev Access'!$F$7:$FS$306,16,FALSE))</f>
        <v>0</v>
      </c>
      <c r="Y280" s="99">
        <f>IF(ISNA(VLOOKUP($A280,'[2]1516 Exp_Rev Access'!$F$7:$FS$306,17,FALSE)),"",VLOOKUP($A280,'[2]1516 Exp_Rev Access'!$F$7:$FS$306,17,FALSE))</f>
        <v>0</v>
      </c>
      <c r="Z280" s="99">
        <f>IF(ISNA(VLOOKUP($A280,'[2]1516 Exp_Rev Access'!$F$7:$FS$306,18,FALSE)),"",VLOOKUP($A280,'[2]1516 Exp_Rev Access'!$F$7:$FS$306,18,FALSE))</f>
        <v>0</v>
      </c>
      <c r="AA280" s="99">
        <f>IF(ISNA(VLOOKUP($A280,'[2]1516 Exp_Rev Access'!$F$7:$FS$306,19,FALSE)),"",VLOOKUP($A280,'[2]1516 Exp_Rev Access'!$F$7:$FS$306,19,FALSE))</f>
        <v>0</v>
      </c>
      <c r="AB280" s="99">
        <f>IF(ISNA(VLOOKUP($A280,'[2]1516 Exp_Rev Access'!$F$7:$FS$306,20,FALSE)),"",VLOOKUP($A280,'[2]1516 Exp_Rev Access'!$F$7:$FS$306,20,FALSE))</f>
        <v>0</v>
      </c>
      <c r="AC280" s="99">
        <f>IF(ISNA(VLOOKUP($A280,'[2]1516 Exp_Rev Access'!$F$7:$FS$306,21,FALSE)),"",VLOOKUP($A280,'[2]1516 Exp_Rev Access'!$F$7:$FS$306,21,FALSE))</f>
        <v>3502.69</v>
      </c>
      <c r="AD280" s="99">
        <f>IF(ISNA(VLOOKUP($A280,'[2]1516 Exp_Rev Access'!$F$7:$FS$306,22,FALSE)),"",VLOOKUP($A280,'[2]1516 Exp_Rev Access'!$F$7:$FS$306,22,FALSE))</f>
        <v>1593.21</v>
      </c>
      <c r="AE280" s="99">
        <f>IF(ISNA(VLOOKUP($A280,'[2]1516 Exp_Rev Access'!$F$7:$FS$306,23,FALSE)),"",VLOOKUP($A280,'[2]1516 Exp_Rev Access'!$F$7:$FS$306,23,FALSE))</f>
        <v>0</v>
      </c>
      <c r="AF280" s="99">
        <f>IF(ISNA(VLOOKUP($A280,'[2]1516 Exp_Rev Access'!$F$7:$FS$306,24,FALSE)),"",VLOOKUP($A280,'[2]1516 Exp_Rev Access'!$F$7:$FS$306,24,FALSE))</f>
        <v>0</v>
      </c>
      <c r="AG280" s="99">
        <f>IF(ISNA(VLOOKUP($A280,'[2]1516 Exp_Rev Access'!$F$7:$FS$306,25,FALSE)),"",VLOOKUP($A280,'[2]1516 Exp_Rev Access'!$F$7:$FS$306,25,FALSE))</f>
        <v>0</v>
      </c>
      <c r="AH280" s="98">
        <f>IF(ISNA(VLOOKUP($A280,'[2]1516 Exp_Rev Access'!$F$7:$FS$306,26,FALSE)),"",VLOOKUP($A280,'[2]1516 Exp_Rev Access'!$F$7:$FS$306,26,FALSE))</f>
        <v>0</v>
      </c>
      <c r="AI280" s="98">
        <f>IF(ISNA(VLOOKUP($A280,'[2]1516 Exp_Rev Access'!$F$7:$FS$306,27,FALSE)),"",VLOOKUP($A280,'[2]1516 Exp_Rev Access'!$F$7:$FS$306,27,FALSE))</f>
        <v>0</v>
      </c>
      <c r="AJ280" s="98">
        <f>IF(ISNA(VLOOKUP($A280,'[2]1516 Exp_Rev Access'!$F$7:$FS$306,28,FALSE)),"",VLOOKUP($A280,'[2]1516 Exp_Rev Access'!$F$7:$FS$306,28,FALSE))</f>
        <v>42674.98</v>
      </c>
      <c r="AK280" s="98">
        <f>IF(ISNA(VLOOKUP($A280,'[2]1516 Exp_Rev Access'!$F$7:$FS$306,29,FALSE)),"",VLOOKUP($A280,'[2]1516 Exp_Rev Access'!$F$7:$FS$306,29,FALSE))</f>
        <v>0</v>
      </c>
      <c r="AL280" s="100">
        <f t="shared" si="334"/>
        <v>47770.880000000005</v>
      </c>
      <c r="AM280" s="72">
        <f t="shared" si="335"/>
        <v>2.4653769423523694E-2</v>
      </c>
      <c r="AN280" s="94">
        <f t="shared" si="336"/>
        <v>237.91463718312667</v>
      </c>
      <c r="AO280" s="99">
        <f>IF(ISNA(VLOOKUP($A280,'[2]1516 Exp_Rev Access'!$F$7:$GB$306,30,FALSE)),"",VLOOKUP($A280,'[2]1516 Exp_Rev Access'!$F$7:$FS$306,30,FALSE))</f>
        <v>1213144.25</v>
      </c>
      <c r="AP280" s="99">
        <f>IF(ISNA(VLOOKUP($A280,'[2]1516 Exp_Rev Access'!$F$7:$GB$306,31,FALSE)),"",VLOOKUP($A280,'[2]1516 Exp_Rev Access'!$F$7:$FS$306,31,FALSE))</f>
        <v>22921.200000000001</v>
      </c>
      <c r="AQ280" s="99">
        <f>IF(ISNA(VLOOKUP($A280,'[2]1516 Exp_Rev Access'!$F$7:$GB$306,32,FALSE)),"",VLOOKUP($A280,'[2]1516 Exp_Rev Access'!$F$7:$FS$306,32,FALSE))</f>
        <v>0</v>
      </c>
      <c r="AR280" s="99">
        <f>IF(ISNA(VLOOKUP($A280,'[2]1516 Exp_Rev Access'!$F$7:$GB$306,33,FALSE)),"",VLOOKUP($A280,'[2]1516 Exp_Rev Access'!$F$7:$FS$306,33,FALSE))</f>
        <v>0</v>
      </c>
      <c r="AS280" s="99">
        <f>IF(ISNA(VLOOKUP($A280,'[2]1516 Exp_Rev Access'!$F$7:$GB$306,34,FALSE)),"",VLOOKUP($A280,'[2]1516 Exp_Rev Access'!$F$7:$FS$306,34,FALSE))</f>
        <v>0</v>
      </c>
      <c r="AT280" s="101">
        <f t="shared" si="337"/>
        <v>1236065.45</v>
      </c>
      <c r="AU280" s="72">
        <f t="shared" si="338"/>
        <v>0.63791315120600767</v>
      </c>
      <c r="AV280" s="94">
        <f t="shared" si="339"/>
        <v>6156.0110065242297</v>
      </c>
      <c r="AW280" s="99">
        <f>IF(ISNA(VLOOKUP($A280,'[2]1516 Exp_Rev Access'!$F$7:$GB$306,35,FALSE)),"",VLOOKUP($A280,'[2]1516 Exp_Rev Access'!$F$7:$GB$306,35,FALSE))</f>
        <v>0</v>
      </c>
      <c r="AX280" s="99">
        <f>IF(ISNA(VLOOKUP($A280,'[2]1516 Exp_Rev Access'!$F$7:$GB$306,36,FALSE)),"",VLOOKUP($A280,'[2]1516 Exp_Rev Access'!$F$7:$GB$306,36,FALSE))</f>
        <v>126181.32</v>
      </c>
      <c r="AY280" s="99">
        <f>IF(ISNA(VLOOKUP($A280,'[2]1516 Exp_Rev Access'!$F$7:$GB$306,37,FALSE)),"",VLOOKUP($A280,'[2]1516 Exp_Rev Access'!$F$7:$GB$306,37,FALSE))</f>
        <v>33.659999999999997</v>
      </c>
      <c r="AZ280" s="99">
        <f>IF(ISNA(VLOOKUP($A280,'[2]1516 Exp_Rev Access'!$F$7:$GB$306,38,FALSE)),"",VLOOKUP($A280,'[2]1516 Exp_Rev Access'!$F$7:$GB$306,38,FALSE))</f>
        <v>0</v>
      </c>
      <c r="BA280" s="99">
        <f>IF(ISNA(VLOOKUP($A280,'[2]1516 Exp_Rev Access'!$F$7:$GB$306,39,FALSE)),"",VLOOKUP($A280,'[2]1516 Exp_Rev Access'!$F$7:$GB$306,39,FALSE))</f>
        <v>0</v>
      </c>
      <c r="BB280" s="99">
        <f>IF(ISNA(VLOOKUP($A280,'[2]1516 Exp_Rev Access'!$F$7:$GB$306,40,FALSE)),"",VLOOKUP($A280,'[2]1516 Exp_Rev Access'!$F$7:$GB$306,40,FALSE))</f>
        <v>43299.19</v>
      </c>
      <c r="BC280" s="99">
        <f>IF(ISNA(VLOOKUP($A280,'[2]1516 Exp_Rev Access'!$F$7:$GB$306,41,FALSE)),"",VLOOKUP($A280,'[2]1516 Exp_Rev Access'!$F$7:$GB$306,41,FALSE))</f>
        <v>0</v>
      </c>
      <c r="BD280" s="99">
        <f>IF(ISNA(VLOOKUP($A280,'[2]1516 Exp_Rev Access'!$F$7:$GB$306,42,FALSE)),"",VLOOKUP($A280,'[2]1516 Exp_Rev Access'!$F$7:$GB$306,42,FALSE))</f>
        <v>0</v>
      </c>
      <c r="BE280" s="99">
        <f>IF(ISNA(VLOOKUP($A280,'[2]1516 Exp_Rev Access'!$F$7:$GB$306,43,FALSE)),"",VLOOKUP($A280,'[2]1516 Exp_Rev Access'!$F$7:$GB$306,43,FALSE))</f>
        <v>0</v>
      </c>
      <c r="BF280" s="99">
        <f>IF(ISNA(VLOOKUP($A280,'[2]1516 Exp_Rev Access'!$F$7:$GB$306,44,FALSE)),"",VLOOKUP($A280,'[2]1516 Exp_Rev Access'!$F$7:$GB$306,44,FALSE))</f>
        <v>0</v>
      </c>
      <c r="BG280" s="99">
        <f>IF(ISNA(VLOOKUP($A280,'[2]1516 Exp_Rev Access'!$F$7:$GB$306,45,FALSE)),"",VLOOKUP($A280,'[2]1516 Exp_Rev Access'!$F$7:$GB$306,45,FALSE))</f>
        <v>1891.64</v>
      </c>
      <c r="BH280" s="99">
        <f>IF(ISNA(VLOOKUP($A280,'[2]1516 Exp_Rev Access'!$F$7:$GB$306,46,FALSE)),"",VLOOKUP($A280,'[2]1516 Exp_Rev Access'!$F$7:$GB$306,46,FALSE))</f>
        <v>0</v>
      </c>
      <c r="BI280" s="99">
        <f>IF(ISNA(VLOOKUP($A280,'[2]1516 Exp_Rev Access'!$F$7:$GB$306,47,FALSE)),"",VLOOKUP($A280,'[2]1516 Exp_Rev Access'!$F$7:$GB$306,47,FALSE))</f>
        <v>4918.6000000000004</v>
      </c>
      <c r="BJ280" s="99">
        <f>IF(ISNA(VLOOKUP($A280,'[2]1516 Exp_Rev Access'!$F$7:$GB$306,48,FALSE)),"",VLOOKUP($A280,'[2]1516 Exp_Rev Access'!$F$7:$GB$306,48,FALSE))</f>
        <v>0</v>
      </c>
      <c r="BK280" s="99">
        <f>IF(ISNA(VLOOKUP($A280,'[2]1516 Exp_Rev Access'!$F$7:$GB$306,49,FALSE)),"",VLOOKUP($A280,'[2]1516 Exp_Rev Access'!$F$7:$GB$306,49,FALSE))</f>
        <v>0</v>
      </c>
      <c r="BL280" s="99">
        <f>IF(ISNA(VLOOKUP($A280,'[2]1516 Exp_Rev Access'!$F$7:$GB$306,50,FALSE)),"",VLOOKUP($A280,'[2]1516 Exp_Rev Access'!$F$7:$GB$306,50,FALSE))</f>
        <v>0</v>
      </c>
      <c r="BM280" s="99">
        <f>IF(ISNA(VLOOKUP($A280,'[2]1516 Exp_Rev Access'!$F$7:$GB$306,51,FALSE)),"",VLOOKUP($A280,'[2]1516 Exp_Rev Access'!$F$7:$GB$306,51,FALSE))</f>
        <v>0</v>
      </c>
      <c r="BN280" s="99">
        <f>IF(ISNA(VLOOKUP($A280,'[2]1516 Exp_Rev Access'!$F$7:$GB$306,52,FALSE)),"",VLOOKUP($A280,'[2]1516 Exp_Rev Access'!$F$7:$GB$306,52,FALSE))</f>
        <v>0</v>
      </c>
      <c r="BO280" s="99">
        <f>IF(ISNA(VLOOKUP($A280,'[2]1516 Exp_Rev Access'!$F$7:$GB$306,53,FALSE)),"",VLOOKUP($A280,'[2]1516 Exp_Rev Access'!$F$7:$GB$306,53,FALSE))</f>
        <v>0</v>
      </c>
      <c r="BP280" s="99">
        <f>IF(ISNA(VLOOKUP($A280,'[2]1516 Exp_Rev Access'!$F$7:$GB$306,54,FALSE)),"",VLOOKUP($A280,'[2]1516 Exp_Rev Access'!$F$7:$GB$306,54,FALSE))</f>
        <v>0</v>
      </c>
      <c r="BQ280" s="99">
        <f>IF(ISNA(VLOOKUP($A280,'[2]1516 Exp_Rev Access'!$F$7:$GB$306,55,FALSE)),"",VLOOKUP($A280,'[2]1516 Exp_Rev Access'!$F$7:$GB$306,55,FALSE))</f>
        <v>0</v>
      </c>
      <c r="BR280" s="99">
        <f>IF(ISNA(VLOOKUP($A280,'[2]1516 Exp_Rev Access'!$F$7:$GB$306,56,FALSE)),"",VLOOKUP($A280,'[2]1516 Exp_Rev Access'!$F$7:$GB$306,56,FALSE))</f>
        <v>0</v>
      </c>
      <c r="BS280" s="99">
        <f>IF(ISNA(VLOOKUP($A280,'[2]1516 Exp_Rev Access'!$F$7:$GB$306,57,FALSE)),"",VLOOKUP($A280,'[2]1516 Exp_Rev Access'!$F$7:$GB$306,57,FALSE))</f>
        <v>0</v>
      </c>
      <c r="BT280" s="99">
        <f>IF(ISNA(VLOOKUP($A280,'[2]1516 Exp_Rev Access'!$F$7:$GB$306,58,FALSE)),"",VLOOKUP($A280,'[2]1516 Exp_Rev Access'!$F$7:$GB$306,58,FALSE))</f>
        <v>0</v>
      </c>
      <c r="BU280" s="102">
        <f t="shared" si="340"/>
        <v>176324.41000000003</v>
      </c>
      <c r="BV280" s="72">
        <f t="shared" si="341"/>
        <v>9.0998142547904823E-2</v>
      </c>
      <c r="BW280" s="94">
        <f t="shared" si="342"/>
        <v>878.15334429005452</v>
      </c>
      <c r="BX280" s="99">
        <f>IF(ISNA(VLOOKUP($A280,'[2]1516 Exp_Rev Access'!$F$7:$GB$306,59,FALSE)),"",VLOOKUP($A280,'[2]1516 Exp_Rev Access'!$F$7:$GB$306,59,FALSE))</f>
        <v>0</v>
      </c>
      <c r="BY280" s="99">
        <f>IF(ISNA(VLOOKUP($A280,'[2]1516 Exp_Rev Access'!$F$7:$GB$306,60,FALSE)),"",VLOOKUP($A280,'[2]1516 Exp_Rev Access'!$F$7:$GB$306,60,FALSE))</f>
        <v>0</v>
      </c>
      <c r="BZ280" s="99">
        <f>IF(ISNA(VLOOKUP($A280,'[2]1516 Exp_Rev Access'!$F$7:$GB$306,61,FALSE)),"",VLOOKUP($A280,'[2]1516 Exp_Rev Access'!$F$7:$GB$306,61,FALSE))</f>
        <v>0</v>
      </c>
      <c r="CA280" s="99">
        <f>IF(ISNA(VLOOKUP($A280,'[2]1516 Exp_Rev Access'!$F$7:$GB$306,62,FALSE)),"",VLOOKUP($A280,'[2]1516 Exp_Rev Access'!$F$7:$GB$306,62,FALSE))</f>
        <v>0</v>
      </c>
      <c r="CB280" s="99">
        <f>IF(ISNA(VLOOKUP($A280,'[2]1516 Exp_Rev Access'!$F$7:$GB$306,63,FALSE)),"",VLOOKUP($A280,'[2]1516 Exp_Rev Access'!$F$7:$GB$306,63,FALSE))</f>
        <v>4069.6</v>
      </c>
      <c r="CC280" s="99">
        <f>IF(ISNA(VLOOKUP($A280,'[2]1516 Exp_Rev Access'!$F$7:$GB$306,64,FALSE)),"",VLOOKUP($A280,'[2]1516 Exp_Rev Access'!$F$7:$GB$306,64,FALSE))</f>
        <v>0</v>
      </c>
      <c r="CD280" s="101">
        <f t="shared" si="343"/>
        <v>4069.6</v>
      </c>
      <c r="CE280" s="72">
        <f t="shared" si="354"/>
        <v>2.1002539632088003E-3</v>
      </c>
      <c r="CF280" s="103">
        <f t="shared" si="355"/>
        <v>20.267941630559292</v>
      </c>
      <c r="CG280" s="99">
        <f>IF(ISNA(VLOOKUP($A280,'[2]1516 Exp_Rev Access'!$F$7:$GB$306,65,FALSE)),"",VLOOKUP($A280,'[2]1516 Exp_Rev Access'!$F$7:$GB$306,65,FALSE))</f>
        <v>0</v>
      </c>
      <c r="CH280" s="99">
        <f>IF(ISNA(VLOOKUP($A280,'[2]1516 Exp_Rev Access'!$F$7:$GB$306,66,FALSE)),"",VLOOKUP($A280,'[2]1516 Exp_Rev Access'!$F$7:$GB$306,66,FALSE))</f>
        <v>0</v>
      </c>
      <c r="CI280" s="99">
        <f>IF(ISNA(VLOOKUP($A280,'[2]1516 Exp_Rev Access'!$F$7:$GB$306,67,FALSE)),"",VLOOKUP($A280,'[2]1516 Exp_Rev Access'!$F$7:$GB$306,67,FALSE))</f>
        <v>0</v>
      </c>
      <c r="CJ280" s="99">
        <f>IF(ISNA(VLOOKUP($A280,'[2]1516 Exp_Rev Access'!$F$7:$GB$306,68,FALSE)),"",VLOOKUP($A280,'[2]1516 Exp_Rev Access'!$F$7:$GB$306,68,FALSE))</f>
        <v>0</v>
      </c>
      <c r="CK280" s="99">
        <f>IF(ISNA(VLOOKUP($A280,'[2]1516 Exp_Rev Access'!$F$7:$GB$306,69,FALSE)),"",VLOOKUP($A280,'[2]1516 Exp_Rev Access'!$F$7:$GB$306,69,FALSE))</f>
        <v>0</v>
      </c>
      <c r="CL280" s="99">
        <f>IF(ISNA(VLOOKUP($A280,'[2]1516 Exp_Rev Access'!$F$7:$GB$306,70,FALSE)),"",VLOOKUP($A280,'[2]1516 Exp_Rev Access'!$F$7:$GB$306,70,FALSE))</f>
        <v>0</v>
      </c>
      <c r="CM280" s="99">
        <f>IF(ISNA(VLOOKUP($A280,'[2]1516 Exp_Rev Access'!$F$7:$GB$306,71,FALSE)),"",VLOOKUP($A280,'[2]1516 Exp_Rev Access'!$F$7:$GB$306,71,FALSE))</f>
        <v>0</v>
      </c>
      <c r="CN280" s="99">
        <f>IF(ISNA(VLOOKUP($A280,'[2]1516 Exp_Rev Access'!$F$7:$GB$306,72,FALSE)),"",VLOOKUP($A280,'[2]1516 Exp_Rev Access'!$F$7:$GB$306,72,FALSE))</f>
        <v>0</v>
      </c>
      <c r="CO280" s="99">
        <f>IF(ISNA(VLOOKUP($A280,'[2]1516 Exp_Rev Access'!$F$7:$GB$306,73,FALSE)),"",VLOOKUP($A280,'[2]1516 Exp_Rev Access'!$F$7:$GB$306,73,FALSE))</f>
        <v>0</v>
      </c>
      <c r="CP280" s="99">
        <f>IF(ISNA(VLOOKUP($A280,'[2]1516 Exp_Rev Access'!$F$7:$GB$306,74,FALSE)),"",VLOOKUP($A280,'[2]1516 Exp_Rev Access'!$F$7:$GB$306,74,FALSE))</f>
        <v>60854.69</v>
      </c>
      <c r="CQ280" s="99">
        <f>IF(ISNA(VLOOKUP($A280,'[2]1516 Exp_Rev Access'!$F$7:$GB$306,75,FALSE)),"",VLOOKUP($A280,'[2]1516 Exp_Rev Access'!$F$7:$GB$306,75,FALSE))</f>
        <v>0</v>
      </c>
      <c r="CR280" s="99">
        <f>IF(ISNA(VLOOKUP($A280,'[2]1516 Exp_Rev Access'!$F$7:$GB$306,76,FALSE)),"",VLOOKUP($A280,'[2]1516 Exp_Rev Access'!$F$7:$GB$306,76,FALSE))</f>
        <v>0</v>
      </c>
      <c r="CS280" s="99">
        <f>IF(ISNA(VLOOKUP($A280,'[2]1516 Exp_Rev Access'!$F$7:$GB$306,77,FALSE)),"",VLOOKUP($A280,'[2]1516 Exp_Rev Access'!$F$7:$GB$306,77,FALSE))</f>
        <v>0</v>
      </c>
      <c r="CT280" s="99">
        <f>IF(ISNA(VLOOKUP($A280,'[2]1516 Exp_Rev Access'!$F$7:$GB$306,78,FALSE)),"",VLOOKUP($A280,'[2]1516 Exp_Rev Access'!$F$7:$GB$306,78,FALSE))</f>
        <v>59250.31</v>
      </c>
      <c r="CU280" s="99">
        <f>IF(ISNA(VLOOKUP($A280,'[2]1516 Exp_Rev Access'!$F$7:$GB$306,79,FALSE)),"",VLOOKUP($A280,'[2]1516 Exp_Rev Access'!$F$7:$GB$306,79,FALSE))</f>
        <v>28167</v>
      </c>
      <c r="CV280" s="99">
        <f>IF(ISNA(VLOOKUP($A280,'[2]1516 Exp_Rev Access'!$F$7:$GB$306,80,FALSE)),"",VLOOKUP($A280,'[2]1516 Exp_Rev Access'!$F$7:$GB$306,80,FALSE))</f>
        <v>0</v>
      </c>
      <c r="CW280" s="99">
        <f>IF(ISNA(VLOOKUP($A280,'[2]1516 Exp_Rev Access'!$F$7:$GB$306,81,FALSE)),"",VLOOKUP($A280,'[2]1516 Exp_Rev Access'!$F$7:$GB$306,81,FALSE))</f>
        <v>0</v>
      </c>
      <c r="CX280" s="99">
        <f>IF(ISNA(VLOOKUP($A280,'[2]1516 Exp_Rev Access'!$F$7:$GB$306,82,FALSE)),"",VLOOKUP($A280,'[2]1516 Exp_Rev Access'!$F$7:$GB$306,82,FALSE))</f>
        <v>0</v>
      </c>
      <c r="CY280" s="99">
        <f>IF(ISNA(VLOOKUP($A280,'[2]1516 Exp_Rev Access'!$F$7:$GB$306,83,FALSE)),"",VLOOKUP($A280,'[2]1516 Exp_Rev Access'!$F$7:$GB$306,83,FALSE))</f>
        <v>0</v>
      </c>
      <c r="CZ280" s="99">
        <f>IF(ISNA(VLOOKUP($A280,'[2]1516 Exp_Rev Access'!$F$7:$GB$306,84,FALSE)),"",VLOOKUP($A280,'[2]1516 Exp_Rev Access'!$F$7:$GB$306,84,FALSE))</f>
        <v>0</v>
      </c>
      <c r="DA280" s="99">
        <f>IF(ISNA(VLOOKUP($A280,'[2]1516 Exp_Rev Access'!$F$7:$GB$306,85,FALSE)),"",VLOOKUP($A280,'[2]1516 Exp_Rev Access'!$F$7:$GB$306,85,FALSE))</f>
        <v>0</v>
      </c>
      <c r="DB280" s="99">
        <f>IF(ISNA(VLOOKUP($A280,'[2]1516 Exp_Rev Access'!$F$7:$GB$306,86,FALSE)),"",VLOOKUP($A280,'[2]1516 Exp_Rev Access'!$F$7:$GB$306,86,FALSE))</f>
        <v>0</v>
      </c>
      <c r="DC280" s="99">
        <f>IF(ISNA(VLOOKUP($A280,'[2]1516 Exp_Rev Access'!$F$7:$GB$306,87,FALSE)),"",VLOOKUP($A280,'[2]1516 Exp_Rev Access'!$F$7:$GB$306,87,FALSE))</f>
        <v>0</v>
      </c>
      <c r="DD280" s="99">
        <f>IF(ISNA(VLOOKUP($A280,'[2]1516 Exp_Rev Access'!$F$7:$GB$306,88,FALSE)),"",VLOOKUP($A280,'[2]1516 Exp_Rev Access'!$F$7:$GB$306,88,FALSE))</f>
        <v>0</v>
      </c>
      <c r="DE280" s="99">
        <f>IF(ISNA(VLOOKUP($A280,'[2]1516 Exp_Rev Access'!$F$7:$GB$306,89,FALSE)),"",VLOOKUP($A280,'[2]1516 Exp_Rev Access'!$F$7:$GB$306,89,FALSE))</f>
        <v>0</v>
      </c>
      <c r="DF280" s="99">
        <f>IF(ISNA(VLOOKUP($A280,'[2]1516 Exp_Rev Access'!$F$7:$GB$306,90,FALSE)),"",VLOOKUP($A280,'[2]1516 Exp_Rev Access'!$F$7:$GB$306,90,FALSE))</f>
        <v>0</v>
      </c>
      <c r="DG280" s="99">
        <f>IF(ISNA(VLOOKUP($A280,'[2]1516 Exp_Rev Access'!$F$7:$GB$306,91,FALSE)),"",VLOOKUP($A280,'[2]1516 Exp_Rev Access'!$F$7:$GB$306,91,FALSE))</f>
        <v>18823.32</v>
      </c>
      <c r="DH280" s="99">
        <f>IF(ISNA(VLOOKUP($A280,'[2]1516 Exp_Rev Access'!$F$7:$GB$306,92,FALSE)),"",VLOOKUP($A280,'[2]1516 Exp_Rev Access'!$F$7:$GB$306,92,FALSE))</f>
        <v>77195.98</v>
      </c>
      <c r="DI280" s="99">
        <f>IF(ISNA(VLOOKUP($A280,'[2]1516 Exp_Rev Access'!$F$7:$GB$306,93,FALSE)),"",VLOOKUP($A280,'[2]1516 Exp_Rev Access'!$F$7:$GB$306,93,FALSE))</f>
        <v>0</v>
      </c>
      <c r="DJ280" s="99">
        <f>IF(ISNA(VLOOKUP($A280,'[2]1516 Exp_Rev Access'!$F$7:$GB$306,94,FALSE)),"",VLOOKUP($A280,'[2]1516 Exp_Rev Access'!$F$7:$GB$306,94,FALSE))</f>
        <v>0</v>
      </c>
      <c r="DK280" s="99">
        <f>IF(ISNA(VLOOKUP($A280,'[2]1516 Exp_Rev Access'!$F$7:$GB$306,95,FALSE)),"",VLOOKUP($A280,'[2]1516 Exp_Rev Access'!$F$7:$GB$306,95,FALSE))</f>
        <v>0</v>
      </c>
      <c r="DL280" s="99">
        <f>IF(ISNA(VLOOKUP($A280,'[2]1516 Exp_Rev Access'!$F$7:$GB$306,96,FALSE)),"",VLOOKUP($A280,'[2]1516 Exp_Rev Access'!$F$7:$GB$306,96,FALSE))</f>
        <v>0</v>
      </c>
      <c r="DM280" s="99">
        <f>IF(ISNA(VLOOKUP($A280,'[2]1516 Exp_Rev Access'!$F$7:$GB$306,97,FALSE)),"",VLOOKUP($A280,'[2]1516 Exp_Rev Access'!$F$7:$GB$306,97,FALSE))</f>
        <v>0</v>
      </c>
      <c r="DN280" s="99">
        <f>IF(ISNA(VLOOKUP($A280,'[2]1516 Exp_Rev Access'!$F$7:$GB$306,98,FALSE)),"",VLOOKUP($A280,'[2]1516 Exp_Rev Access'!$F$7:$GB$306,98,FALSE))</f>
        <v>0</v>
      </c>
      <c r="DO280" s="99">
        <f>IF(ISNA(VLOOKUP($A280,'[2]1516 Exp_Rev Access'!$F$7:$GB$306,99,FALSE)),"",VLOOKUP($A280,'[2]1516 Exp_Rev Access'!$F$7:$GB$306,99,FALSE))</f>
        <v>0</v>
      </c>
      <c r="DP280" s="99">
        <f>IF(ISNA(VLOOKUP($A280,'[2]1516 Exp_Rev Access'!$F$7:$GB$306,100,FALSE)),"",VLOOKUP($A280,'[2]1516 Exp_Rev Access'!$F$7:$GB$306,100,FALSE))</f>
        <v>0</v>
      </c>
      <c r="DQ280" s="99">
        <f>IF(ISNA(VLOOKUP($A280,'[2]1516 Exp_Rev Access'!$F$7:$GB$306,101,FALSE)),"",VLOOKUP($A280,'[2]1516 Exp_Rev Access'!$F$7:$GB$306,101,FALSE))</f>
        <v>0</v>
      </c>
      <c r="DR280" s="99">
        <f>IF(ISNA(VLOOKUP($A280,'[2]1516 Exp_Rev Access'!$F$7:$GB$306,102,FALSE)),"",VLOOKUP($A280,'[2]1516 Exp_Rev Access'!$F$7:$GB$306,102,FALSE))</f>
        <v>0</v>
      </c>
      <c r="DS280" s="99">
        <f>IF(ISNA(VLOOKUP($A280,'[2]1516 Exp_Rev Access'!$F$7:$GB$306,103,FALSE)),"",VLOOKUP($A280,'[2]1516 Exp_Rev Access'!$F$7:$GB$306,103,FALSE))</f>
        <v>0</v>
      </c>
      <c r="DT280" s="99">
        <f>IF(ISNA(VLOOKUP($A280,'[2]1516 Exp_Rev Access'!$F$7:$GB$306,104,FALSE)),"",VLOOKUP($A280,'[2]1516 Exp_Rev Access'!$F$7:$GB$306,104,FALSE))</f>
        <v>0</v>
      </c>
      <c r="DU280" s="99">
        <f>IF(ISNA(VLOOKUP($A280,'[2]1516 Exp_Rev Access'!$F$7:$GB$306,105,FALSE)),"",VLOOKUP($A280,'[2]1516 Exp_Rev Access'!$F$7:$GB$306,105,FALSE))</f>
        <v>0</v>
      </c>
      <c r="DV280" s="99">
        <f>IF(ISNA(VLOOKUP($A280,'[2]1516 Exp_Rev Access'!$F$7:$GB$306,106,FALSE)),"",VLOOKUP($A280,'[2]1516 Exp_Rev Access'!$F$7:$GB$306,106,FALSE))</f>
        <v>0</v>
      </c>
      <c r="DW280" s="99">
        <f>IF(ISNA(VLOOKUP($A280,'[2]1516 Exp_Rev Access'!$F$7:$GB$306,107,FALSE)),"",VLOOKUP($A280,'[2]1516 Exp_Rev Access'!$F$7:$GB$306,107,FALSE))</f>
        <v>0</v>
      </c>
      <c r="DX280" s="99">
        <f>IF(ISNA(VLOOKUP($A280,'[2]1516 Exp_Rev Access'!$F$7:$GB$306,108,FALSE)),"",VLOOKUP($A280,'[2]1516 Exp_Rev Access'!$F$7:$GB$306,108,FALSE))</f>
        <v>0</v>
      </c>
      <c r="DY280" s="99">
        <f>IF(ISNA(VLOOKUP($A280,'[2]1516 Exp_Rev Access'!$F$7:$GB$306,109,FALSE)),"",VLOOKUP($A280,'[2]1516 Exp_Rev Access'!$F$7:$GB$306,109,FALSE))</f>
        <v>0</v>
      </c>
      <c r="DZ280" s="99">
        <f>IF(ISNA(VLOOKUP($A280,'[2]1516 Exp_Rev Access'!$F$7:$GB$306,110,FALSE)),"",VLOOKUP($A280,'[2]1516 Exp_Rev Access'!$F$7:$GB$306,110,FALSE))</f>
        <v>0</v>
      </c>
      <c r="EA280" s="99">
        <f>IF(ISNA(VLOOKUP($A280,'[2]1516 Exp_Rev Access'!$F$7:$GB$306,111,FALSE)),"",VLOOKUP($A280,'[2]1516 Exp_Rev Access'!$F$7:$GB$306,111,FALSE))</f>
        <v>0</v>
      </c>
      <c r="EB280" s="99">
        <f>IF(ISNA(VLOOKUP($A280,'[2]1516 Exp_Rev Access'!$F$7:$GB$306,112,FALSE)),"",VLOOKUP($A280,'[2]1516 Exp_Rev Access'!$F$7:$GB$306,112,FALSE))</f>
        <v>0</v>
      </c>
      <c r="EC280" s="99">
        <f>IF(ISNA(VLOOKUP($A280,'[2]1516 Exp_Rev Access'!$F$7:$GB$306,113,FALSE)),"",VLOOKUP($A280,'[2]1516 Exp_Rev Access'!$F$7:$GB$306,113,FALSE))</f>
        <v>0</v>
      </c>
      <c r="ED280" s="99">
        <f>IF(ISNA(VLOOKUP($A280,'[2]1516 Exp_Rev Access'!$F$7:$GB$306,114,FALSE)),"",VLOOKUP($A280,'[2]1516 Exp_Rev Access'!$F$7:$GB$306,114,FALSE))</f>
        <v>0</v>
      </c>
      <c r="EE280" s="99">
        <f>IF(ISNA(VLOOKUP($A280,'[2]1516 Exp_Rev Access'!$F$7:$GB$306,115,FALSE)),"",VLOOKUP($A280,'[2]1516 Exp_Rev Access'!$F$7:$GB$306,115,FALSE))</f>
        <v>0</v>
      </c>
      <c r="EF280" s="99">
        <f>IF(ISNA(VLOOKUP($A280,'[2]1516 Exp_Rev Access'!$F$7:$GB$306,116,FALSE)),"",VLOOKUP($A280,'[2]1516 Exp_Rev Access'!$F$7:$GB$306,116,FALSE))</f>
        <v>0</v>
      </c>
      <c r="EG280" s="99">
        <f>IF(ISNA(VLOOKUP($A280,'[2]1516 Exp_Rev Access'!$F$7:$GB$306,117,FALSE)),"",VLOOKUP($A280,'[2]1516 Exp_Rev Access'!$F$7:$GB$306,117,FALSE))</f>
        <v>0</v>
      </c>
      <c r="EH280" s="99">
        <f>IF(ISNA(VLOOKUP($A280,'[2]1516 Exp_Rev Access'!$F$7:$GB$306,118,FALSE)),"",VLOOKUP($A280,'[2]1516 Exp_Rev Access'!$F$7:$GB$306,118,FALSE))</f>
        <v>0</v>
      </c>
      <c r="EI280" s="99">
        <f>IF(ISNA(VLOOKUP($A280,'[2]1516 Exp_Rev Access'!$F$7:$GB$306,119,FALSE)),"",VLOOKUP($A280,'[2]1516 Exp_Rev Access'!$F$7:$GB$306,119,FALSE))</f>
        <v>0</v>
      </c>
      <c r="EJ280" s="99">
        <f>IF(ISNA(VLOOKUP($A280,'[2]1516 Exp_Rev Access'!$F$7:$GB$306,120,FALSE)),"",VLOOKUP($A280,'[2]1516 Exp_Rev Access'!$F$7:$GB$306,120,FALSE))</f>
        <v>0</v>
      </c>
      <c r="EK280" s="99">
        <f>IF(ISNA(VLOOKUP($A280,'[2]1516 Exp_Rev Access'!$F$7:$GB$306,121,FALSE)),"",VLOOKUP($A280,'[2]1516 Exp_Rev Access'!$F$7:$GB$306,121,FALSE))</f>
        <v>0</v>
      </c>
      <c r="EL280" s="99">
        <f>IF(ISNA(VLOOKUP($A280,'[2]1516 Exp_Rev Access'!$F$7:$GB$306,122,FALSE)),"",VLOOKUP($A280,'[2]1516 Exp_Rev Access'!$F$7:$GB$306,122,FALSE))</f>
        <v>0</v>
      </c>
      <c r="EM280" s="99">
        <f>IF(ISNA(VLOOKUP($A280,'[2]1516 Exp_Rev Access'!$F$7:$GB$306,123,FALSE)),"",VLOOKUP($A280,'[2]1516 Exp_Rev Access'!$F$7:$GB$306,123,FALSE))</f>
        <v>0</v>
      </c>
      <c r="EN280" s="99">
        <f>IF(ISNA(VLOOKUP($A280,'[2]1516 Exp_Rev Access'!$F$7:$GB$306,124,FALSE)),"",VLOOKUP($A280,'[2]1516 Exp_Rev Access'!$F$7:$GB$306,124,FALSE))</f>
        <v>0</v>
      </c>
      <c r="EO280" s="99">
        <f>IF(ISNA(VLOOKUP($A280,'[2]1516 Exp_Rev Access'!$F$7:$GB$306,125,FALSE)),"",VLOOKUP($A280,'[2]1516 Exp_Rev Access'!$F$7:$GB$306,125,FALSE))</f>
        <v>0</v>
      </c>
      <c r="EP280" s="99">
        <f>IF(ISNA(VLOOKUP($A280,'[2]1516 Exp_Rev Access'!$F$7:$GB$306,126,FALSE)),"",VLOOKUP($A280,'[2]1516 Exp_Rev Access'!$F$7:$GB$306,126,FALSE))</f>
        <v>0</v>
      </c>
      <c r="EQ280" s="99">
        <f>IF(ISNA(VLOOKUP($A280,'[2]1516 Exp_Rev Access'!$F$7:$GB$306,127,FALSE)),"",VLOOKUP($A280,'[2]1516 Exp_Rev Access'!$F$7:$GB$306,127,FALSE))</f>
        <v>0</v>
      </c>
      <c r="ER280" s="99">
        <f>IF(ISNA(VLOOKUP($A280,'[2]1516 Exp_Rev Access'!$F$7:$GB$306,128,FALSE)),"",VLOOKUP($A280,'[2]1516 Exp_Rev Access'!$F$7:$GB$306,128,FALSE))</f>
        <v>0</v>
      </c>
      <c r="ES280" s="99">
        <f>IF(ISNA(VLOOKUP($A280,'[2]1516 Exp_Rev Access'!$F$7:$GB$306,129,FALSE)),"",VLOOKUP($A280,'[2]1516 Exp_Rev Access'!$F$7:$GB$306,129,FALSE))</f>
        <v>0</v>
      </c>
      <c r="ET280" s="99">
        <f>IF(ISNA(VLOOKUP($A280,'[2]1516 Exp_Rev Access'!$F$7:$GB$306,130,FALSE)),"",VLOOKUP($A280,'[2]1516 Exp_Rev Access'!$F$7:$GB$306,130,FALSE))</f>
        <v>0</v>
      </c>
      <c r="EU280" s="99">
        <f>IF(ISNA(VLOOKUP($A280,'[2]1516 Exp_Rev Access'!$F$7:$GB$306,131,FALSE)),"",VLOOKUP($A280,'[2]1516 Exp_Rev Access'!$F$7:$GB$306,131,FALSE))</f>
        <v>0</v>
      </c>
      <c r="EV280" s="99">
        <f>IF(ISNA(VLOOKUP($A280,'[2]1516 Exp_Rev Access'!$F$7:$GB$306,132,FALSE)),"",VLOOKUP($A280,'[2]1516 Exp_Rev Access'!$F$7:$GB$306,132,FALSE))</f>
        <v>0</v>
      </c>
      <c r="EW280" s="99">
        <f>IF(ISNA(VLOOKUP($A280,'[2]1516 Exp_Rev Access'!$F$7:$GB$306,133,FALSE)),"",VLOOKUP($A280,'[2]1516 Exp_Rev Access'!$F$7:$GB$306,133,FALSE))</f>
        <v>0</v>
      </c>
      <c r="EX280" s="99">
        <f>IF(ISNA(VLOOKUP($A280,'[2]1516 Exp_Rev Access'!$F$7:$GB$306,134,FALSE)),"",VLOOKUP($A280,'[2]1516 Exp_Rev Access'!$F$7:$GB$306,134,FALSE))</f>
        <v>0</v>
      </c>
      <c r="EY280" s="99">
        <f>IF(ISNA(VLOOKUP($A280,'[2]1516 Exp_Rev Access'!$F$7:$GB$306,135,FALSE)),"",VLOOKUP($A280,'[2]1516 Exp_Rev Access'!$F$7:$GB$306,135,FALSE))</f>
        <v>0</v>
      </c>
      <c r="EZ280" s="99">
        <f>IF(ISNA(VLOOKUP($A280,'[2]1516 Exp_Rev Access'!$F$7:$GB$306,136,FALSE)),"",VLOOKUP($A280,'[2]1516 Exp_Rev Access'!$F$7:$GB$306,136,FALSE))</f>
        <v>0</v>
      </c>
      <c r="FA280" s="99">
        <f>IF(ISNA(VLOOKUP($A280,'[2]1516 Exp_Rev Access'!$F$7:$GB$306,137,FALSE)),"",VLOOKUP($A280,'[2]1516 Exp_Rev Access'!$F$7:$GB$306,137,FALSE))</f>
        <v>0</v>
      </c>
      <c r="FB280" s="99">
        <f>IF(ISNA(VLOOKUP($A280,'[2]1516 Exp_Rev Access'!$F$7:$GB$306,138,FALSE)),"",VLOOKUP($A280,'[2]1516 Exp_Rev Access'!$F$7:$GB$306,138,FALSE))</f>
        <v>0</v>
      </c>
      <c r="FC280" s="99">
        <f>IF(ISNA(VLOOKUP($A280,'[2]1516 Exp_Rev Access'!$F$7:$GB$306,139,FALSE)),"",VLOOKUP($A280,'[2]1516 Exp_Rev Access'!$F$7:$GB$306,139,FALSE))</f>
        <v>0</v>
      </c>
      <c r="FD280" s="99">
        <f>IF(ISNA(VLOOKUP($A280,'[2]1516 Exp_Rev Access'!$F$7:$FS$306,140,FALSE)),"",VLOOKUP($A280,'[2]1516 Exp_Rev Access'!$F$7:$FS$306,140,FALSE))</f>
        <v>0</v>
      </c>
      <c r="FE280" s="99">
        <f>IF(ISNA(VLOOKUP($A280,'[2]1516 Exp_Rev Access'!$F$7:$FS$306,141,FALSE)),"",VLOOKUP($A280,'[2]1516 Exp_Rev Access'!$F$7:$FS$306,141,FALSE))</f>
        <v>0</v>
      </c>
      <c r="FF280" s="99">
        <f>IF(ISNA(VLOOKUP($A280,'[2]1516 Exp_Rev Access'!$F$7:$FS$306,142,FALSE)),"",VLOOKUP($A280,'[2]1516 Exp_Rev Access'!$F$7:$FS$306,142,FALSE))</f>
        <v>0</v>
      </c>
      <c r="FG280" s="99">
        <f>IF(ISNA(VLOOKUP($A280,'[2]1516 Exp_Rev Access'!$F$7:$FS$306,143,FALSE)),"",VLOOKUP($A280,'[2]1516 Exp_Rev Access'!$F$7:$FS$306,143,FALSE))</f>
        <v>0</v>
      </c>
      <c r="FH280" s="99">
        <f>IF(ISNA(VLOOKUP($A280,'[2]1516 Exp_Rev Access'!$F$7:$FS$306,144,FALSE)),"",VLOOKUP($A280,'[2]1516 Exp_Rev Access'!$F$7:$FS$306,144,FALSE))</f>
        <v>0</v>
      </c>
      <c r="FI280" s="99">
        <f>IF(ISNA(VLOOKUP($A280,'[2]1516 Exp_Rev Access'!$F$7:$FS$306,145,FALSE)),"",VLOOKUP($A280,'[2]1516 Exp_Rev Access'!$F$7:$FS$306,145,FALSE))</f>
        <v>0</v>
      </c>
      <c r="FJ280" s="99">
        <f>IF(ISNA(VLOOKUP($A280,'[2]1516 Exp_Rev Access'!$F$7:$FS$306,146,FALSE)),"",VLOOKUP($A280,'[2]1516 Exp_Rev Access'!$F$7:$FS$306,146,FALSE))</f>
        <v>0</v>
      </c>
      <c r="FK280" s="99">
        <f>IF(ISNA(VLOOKUP($A280,'[2]1516 Exp_Rev Access'!$F$7:$FS$306,147,FALSE)),"",VLOOKUP($A280,'[2]1516 Exp_Rev Access'!$F$7:$FS$306,147,FALSE))</f>
        <v>0</v>
      </c>
      <c r="FL280" s="99">
        <f>IF(ISNA(VLOOKUP($A280,'[2]1516 Exp_Rev Access'!$F$7:$FS$306,148,FALSE)),"",VLOOKUP($A280,'[2]1516 Exp_Rev Access'!$F$7:$FS$306,148,FALSE))</f>
        <v>0</v>
      </c>
      <c r="FM280" s="99">
        <f>IF(ISNA(VLOOKUP($A280,'[2]1516 Exp_Rev Access'!$F$7:$FS$306,149,FALSE)),"",VLOOKUP($A280,'[2]1516 Exp_Rev Access'!$F$7:$FS$306,149,FALSE))</f>
        <v>0</v>
      </c>
      <c r="FN280" s="99">
        <f>IF(ISNA(VLOOKUP($A280,'[2]1516 Exp_Rev Access'!$F$7:$FS$306,150,FALSE)),"",VLOOKUP($A280,'[2]1516 Exp_Rev Access'!$F$7:$FS$306,150,FALSE))</f>
        <v>0</v>
      </c>
      <c r="FO280" s="99">
        <f>IF(ISNA(VLOOKUP($A280,'[2]1516 Exp_Rev Access'!$F$7:$FS$306,151,FALSE)),"",VLOOKUP($A280,'[2]1516 Exp_Rev Access'!$F$7:$FS$306,151,FALSE))</f>
        <v>0</v>
      </c>
      <c r="FP280" s="99">
        <f>IF(ISNA(VLOOKUP($A280,'[2]1516 Exp_Rev Access'!$F$7:$FS$306,152,FALSE)),"",VLOOKUP($A280,'[2]1516 Exp_Rev Access'!$F$7:$FS$306,152,FALSE))</f>
        <v>0</v>
      </c>
      <c r="FQ280" s="99">
        <f>IF(ISNA(VLOOKUP($A280,'[2]1516 Exp_Rev Access'!$F$7:$FS$306,153,FALSE)),"",VLOOKUP($A280,'[2]1516 Exp_Rev Access'!$F$7:$FS$306,153,FALSE))</f>
        <v>4131.95</v>
      </c>
      <c r="FR280" s="101">
        <f t="shared" si="346"/>
        <v>248423.25</v>
      </c>
      <c r="FS280" s="72">
        <f t="shared" si="347"/>
        <v>0.12820717401359116</v>
      </c>
      <c r="FT280" s="94">
        <f t="shared" si="348"/>
        <v>1237.2291946810101</v>
      </c>
      <c r="FU280" s="99">
        <f>IF(ISNA(VLOOKUP($A280,'[2]1516 Exp_Rev Access'!$F$7:$GB$306,154,FALSE)),"",VLOOKUP($A280,'[2]1516 Exp_Rev Access'!$F$7:$GB$306,154,FALSE))</f>
        <v>0</v>
      </c>
      <c r="FV280" s="99">
        <f>IF(ISNA(VLOOKUP($A280,'[2]1516 Exp_Rev Access'!$F$7:$GB$306,155,FALSE)),"",VLOOKUP($A280,'[2]1516 Exp_Rev Access'!$F$7:$GB$306,155,FALSE))</f>
        <v>0</v>
      </c>
      <c r="FW280" s="99">
        <f>IF(ISNA(VLOOKUP($A280,'[2]1516 Exp_Rev Access'!$F$7:$GB$306,156,FALSE)),"",VLOOKUP($A280,'[2]1516 Exp_Rev Access'!$F$7:$GB$306,156,FALSE))</f>
        <v>0</v>
      </c>
      <c r="FX280" s="99">
        <f>IF(ISNA(VLOOKUP($A280,'[2]1516 Exp_Rev Access'!$F$7:$GB$306,157,FALSE)),"",VLOOKUP($A280,'[2]1516 Exp_Rev Access'!$F$7:$GB$306,157,FALSE))</f>
        <v>0</v>
      </c>
      <c r="FY280" s="99">
        <f>IF(ISNA(VLOOKUP($A280,'[2]1516 Exp_Rev Access'!$F$7:$GB$306,158,FALSE)),"",VLOOKUP($A280,'[2]1516 Exp_Rev Access'!$F$7:$GB$306,158,FALSE))</f>
        <v>0</v>
      </c>
      <c r="FZ280" s="99">
        <f>IF(ISNA(VLOOKUP($A280,'[2]1516 Exp_Rev Access'!$F$7:$GB$306,159,FALSE)),"",VLOOKUP($A280,'[2]1516 Exp_Rev Access'!$F$7:$GB$306,159,FALSE))</f>
        <v>0</v>
      </c>
      <c r="GA280" s="99">
        <f>IF(ISNA(VLOOKUP($A280,'[2]1516 Exp_Rev Access'!$F$7:$GB$306,160,FALSE)),"",VLOOKUP($A280,'[2]1516 Exp_Rev Access'!$F$7:$GB$306,160,FALSE))</f>
        <v>0</v>
      </c>
      <c r="GB280" s="99">
        <f>IF(ISNA(VLOOKUP($A280,'[2]1516 Exp_Rev Access'!$F$7:$GB$306,161,FALSE)),"",VLOOKUP($A280,'[2]1516 Exp_Rev Access'!$F$7:$GB$306,161,FALSE))</f>
        <v>0</v>
      </c>
      <c r="GC280" s="99">
        <f>IF(ISNA(VLOOKUP($A280,'[2]1516 Exp_Rev Access'!$F$7:$GB$306,162,FALSE)),"",VLOOKUP($A280,'[2]1516 Exp_Rev Access'!$F$7:$GB$306,162,FALSE))</f>
        <v>0</v>
      </c>
      <c r="GD280" s="99">
        <f>IF(ISNA(VLOOKUP($A280,'[2]1516 Exp_Rev Access'!$F$7:$GB$306,163,FALSE)),"",VLOOKUP($A280,'[2]1516 Exp_Rev Access'!$F$7:$GB$306,163,FALSE))</f>
        <v>0</v>
      </c>
      <c r="GE280" s="99">
        <f>IF(ISNA(VLOOKUP($A280,'[2]1516 Exp_Rev Access'!$F$7:$GB$306,164,FALSE)),"",VLOOKUP($A280,'[2]1516 Exp_Rev Access'!$F$7:$GB$306,164,FALSE))</f>
        <v>0</v>
      </c>
      <c r="GF280" s="99">
        <f>IF(ISNA(VLOOKUP($A280,'[2]1516 Exp_Rev Access'!$F$7:$GB$306,165,FALSE)),"",VLOOKUP($A280,'[2]1516 Exp_Rev Access'!$F$7:$GB$306,165,FALSE))</f>
        <v>0</v>
      </c>
      <c r="GG280" s="99">
        <f>IF(ISNA(VLOOKUP($A280,'[2]1516 Exp_Rev Access'!$F$7:$GB$306,166,FALSE)),"",VLOOKUP($A280,'[2]1516 Exp_Rev Access'!$F$7:$GB$306,166,FALSE))</f>
        <v>0</v>
      </c>
      <c r="GH280" s="99">
        <f>IF(ISNA(VLOOKUP($A280,'[2]1516 Exp_Rev Access'!$F$7:$GB$306,167,FALSE)),"",VLOOKUP($A280,'[2]1516 Exp_Rev Access'!$F$7:$GB$306,167,FALSE))</f>
        <v>0</v>
      </c>
      <c r="GI280" s="99">
        <f>IF(ISNA(VLOOKUP($A280,'[2]1516 Exp_Rev Access'!$F$7:$GB$306,168,FALSE)),"",VLOOKUP($A280,'[2]1516 Exp_Rev Access'!$F$7:$GB$306,168,FALSE))</f>
        <v>0</v>
      </c>
      <c r="GJ280" s="99">
        <f>IF(ISNA(VLOOKUP($A280,'[2]1516 Exp_Rev Access'!$F$7:$GB$306,169,FALSE)),"",VLOOKUP($A280,'[2]1516 Exp_Rev Access'!$F$7:$GB$306,169,FALSE))</f>
        <v>0</v>
      </c>
      <c r="GK280" s="99">
        <f>IF(ISNA(VLOOKUP($A280,'[2]1516 Exp_Rev Access'!$F$7:$GB$306,170,FALSE)),"",VLOOKUP($A280,'[2]1516 Exp_Rev Access'!$F$7:$GB$306,170,FALSE))</f>
        <v>0</v>
      </c>
      <c r="GL280" s="99">
        <f>IF(ISNA(VLOOKUP($A280,'[2]1516 Exp_Rev Access'!$F$7:$GB$306,171,FALSE)),"",VLOOKUP($A280,'[2]1516 Exp_Rev Access'!$F$7:$GB$306,171,FALSE))</f>
        <v>0</v>
      </c>
      <c r="GM280" s="99">
        <f>IF(ISNA(VLOOKUP($A280,'[2]1516 Exp_Rev Access'!$F$7:$GB$306,172,FALSE)),"",VLOOKUP($A280,'[2]1516 Exp_Rev Access'!$F$7:$GB$306,172,FALSE))</f>
        <v>0</v>
      </c>
      <c r="GN280" s="99">
        <f>IF(ISNA(VLOOKUP($A280,'[2]1516 Exp_Rev Access'!$F$7:$GB$306,173,FALSE)),"",VLOOKUP($A280,'[2]1516 Exp_Rev Access'!$F$7:$GB$306,173,FALSE))</f>
        <v>0</v>
      </c>
      <c r="GO280" s="99">
        <f>IF(ISNA(VLOOKUP($A280,'[2]1516 Exp_Rev Access'!$F$7:$GB$306,174,FALSE)),"",VLOOKUP($A280,'[2]1516 Exp_Rev Access'!$F$7:$GB$306,174,FALSE))</f>
        <v>0</v>
      </c>
      <c r="GP280" s="99">
        <f>IF(ISNA(VLOOKUP($A280,'[2]1516 Exp_Rev Access'!$F$7:$GB$306,175,FALSE)),"",VLOOKUP($A280,'[2]1516 Exp_Rev Access'!$F$7:$GB$306,175,FALSE))</f>
        <v>0</v>
      </c>
      <c r="GQ280" s="99">
        <f>IF(ISNA(VLOOKUP($A280,'[2]1516 Exp_Rev Access'!$F$7:$GB$306,176,FALSE)),"",VLOOKUP($A280,'[2]1516 Exp_Rev Access'!$F$7:$GB$306,176,FALSE))</f>
        <v>0</v>
      </c>
      <c r="GR280" s="99">
        <f>IF(ISNA(VLOOKUP($A280,'[2]1516 Exp_Rev Access'!$F$7:$GB$306,177,FALSE)),"",VLOOKUP($A280,'[2]1516 Exp_Rev Access'!$F$7:$GB$306,177,FALSE))</f>
        <v>0</v>
      </c>
      <c r="GS280" s="99">
        <f>IF(ISNA(VLOOKUP($A280,'[2]1516 Exp_Rev Access'!$F$7:$GB$306,178,FALSE)),"",VLOOKUP($A280,'[2]1516 Exp_Rev Access'!$F$7:$GB$306,178,FALSE))</f>
        <v>0</v>
      </c>
      <c r="GT280" s="101">
        <f t="shared" si="349"/>
        <v>0</v>
      </c>
      <c r="GU280" s="72"/>
      <c r="GV280" s="84">
        <f t="shared" si="351"/>
        <v>0</v>
      </c>
    </row>
    <row r="281" spans="1:204" customFormat="1" ht="12" customHeight="1" x14ac:dyDescent="0.2">
      <c r="A281" s="96" t="s">
        <v>658</v>
      </c>
      <c r="B281" s="69" t="s">
        <v>659</v>
      </c>
      <c r="C281" s="80">
        <f>IF(ISNA(VLOOKUP($A281,'[2]1516 enrollment_Rev_Exp by size'!$A$6:$G$320,3,FALSE)),"",VLOOKUP($A281,'[2]1516 enrollment_Rev_Exp by size'!$A$6:$G$320,3,FALSE))</f>
        <v>182.07000000000002</v>
      </c>
      <c r="D281" s="97">
        <v>4636129.04</v>
      </c>
      <c r="E281" s="80">
        <f t="shared" si="329"/>
        <v>4636129.0399999991</v>
      </c>
      <c r="F281" s="80">
        <f t="shared" si="330"/>
        <v>0</v>
      </c>
      <c r="G281" s="98">
        <f>IF(ISNA(VLOOKUP($A281,'[2]1516 Exp_Rev Access'!$F$7:$FS$306,2,FALSE)),"",VLOOKUP($A281,'[2]1516 Exp_Rev Access'!$F$7:$FS$306,2,FALSE))</f>
        <v>122710.88</v>
      </c>
      <c r="H281" s="98">
        <f>IF(ISNA(VLOOKUP($A281,'[2]1516 Exp_Rev Access'!$F$7:$FS$306,3,FALSE)),"",VLOOKUP($A281,'[2]1516 Exp_Rev Access'!$F$7:$FS$306,3,FALSE))</f>
        <v>0</v>
      </c>
      <c r="I281" s="98">
        <f>IF(ISNA(VLOOKUP($A281,'[2]1516 Exp_Rev Access'!$F$7:$FS$306,4,FALSE)),"",VLOOKUP($A281,'[2]1516 Exp_Rev Access'!$F$7:$FS$306,4,FALSE))</f>
        <v>0</v>
      </c>
      <c r="J281" s="98">
        <f>IF(ISNA(VLOOKUP($A281,'[2]1516 Exp_Rev Access'!$F$7:$FS$306,5,FALSE)),"",VLOOKUP($A281,'[2]1516 Exp_Rev Access'!$F$7:$FS$306,5,FALSE))</f>
        <v>29124.9</v>
      </c>
      <c r="K281" s="98">
        <f>IF(ISNA(VLOOKUP($A281,'[2]1516 Exp_Rev Access'!$F$7:$FS$306,6,FALSE)),"",VLOOKUP($A281,'[2]1516 Exp_Rev Access'!$F$7:$FS$306,6,FALSE))</f>
        <v>0</v>
      </c>
      <c r="L281" s="98">
        <f>IF(ISNA(VLOOKUP($A281,'[2]1516 Exp_Rev Access'!$F$7:$FS$306,7,FALSE)),"",VLOOKUP($A281,'[2]1516 Exp_Rev Access'!$F$7:$FS$306,7,FALSE))</f>
        <v>0</v>
      </c>
      <c r="M281" s="90">
        <f t="shared" si="331"/>
        <v>151835.78</v>
      </c>
      <c r="N281" s="72">
        <f t="shared" si="352"/>
        <v>3.2750550877677899E-2</v>
      </c>
      <c r="O281" s="73">
        <f t="shared" si="353"/>
        <v>833.94178063382208</v>
      </c>
      <c r="P281" s="99">
        <f>IF(ISNA(VLOOKUP($A281,'[2]1516 Exp_Rev Access'!$F$7:$FS$306,8,FALSE)),"",VLOOKUP($A281,'[2]1516 Exp_Rev Access'!$F$7:$FS$306,8,FALSE))</f>
        <v>0</v>
      </c>
      <c r="Q281" s="99">
        <f>IF(ISNA(VLOOKUP($A281,'[2]1516 Exp_Rev Access'!$F$7:$FS$306,9,FALSE)),"",VLOOKUP($A281,'[2]1516 Exp_Rev Access'!$F$7:$FS$306,9,FALSE))</f>
        <v>0</v>
      </c>
      <c r="R281" s="99">
        <f>IF(ISNA(VLOOKUP($A281,'[2]1516 Exp_Rev Access'!$F$7:$FS$306,10,FALSE)),"",VLOOKUP($A281,'[2]1516 Exp_Rev Access'!$F$7:$FS$306,10,FALSE))</f>
        <v>0</v>
      </c>
      <c r="S281" s="99">
        <f>IF(ISNA(VLOOKUP($A281,'[2]1516 Exp_Rev Access'!$F$7:$FS$306,11,FALSE)),"",VLOOKUP($A281,'[2]1516 Exp_Rev Access'!$F$7:$FS$306,11,FALSE))</f>
        <v>0</v>
      </c>
      <c r="T281" s="99">
        <f>IF(ISNA(VLOOKUP($A281,'[2]1516 Exp_Rev Access'!$F$7:$FS$306,12,FALSE)),"",VLOOKUP($A281,'[2]1516 Exp_Rev Access'!$F$7:$FS$306,12,FALSE))</f>
        <v>0</v>
      </c>
      <c r="U281" s="99">
        <f>IF(ISNA(VLOOKUP($A281,'[2]1516 Exp_Rev Access'!$F$7:$FS$306,13,FALSE)),"",VLOOKUP($A281,'[2]1516 Exp_Rev Access'!$F$7:$FS$306,13,FALSE))</f>
        <v>0</v>
      </c>
      <c r="V281" s="99">
        <f>IF(ISNA(VLOOKUP($A281,'[2]1516 Exp_Rev Access'!$F$7:$FS$306,14,FALSE)),"",VLOOKUP($A281,'[2]1516 Exp_Rev Access'!$F$7:$FS$306,14,FALSE))</f>
        <v>0</v>
      </c>
      <c r="W281" s="99">
        <f>IF(ISNA(VLOOKUP($A281,'[2]1516 Exp_Rev Access'!$F$7:$FS$306,15,FALSE)),"",VLOOKUP($A281,'[2]1516 Exp_Rev Access'!$F$7:$FS$306,15,FALSE))</f>
        <v>0</v>
      </c>
      <c r="X281" s="99">
        <f>IF(ISNA(VLOOKUP($A281,'[2]1516 Exp_Rev Access'!$F$7:$FS$306,16,FALSE)),"",VLOOKUP($A281,'[2]1516 Exp_Rev Access'!$F$7:$FS$306,16,FALSE))</f>
        <v>0</v>
      </c>
      <c r="Y281" s="99">
        <f>IF(ISNA(VLOOKUP($A281,'[2]1516 Exp_Rev Access'!$F$7:$FS$306,17,FALSE)),"",VLOOKUP($A281,'[2]1516 Exp_Rev Access'!$F$7:$FS$306,17,FALSE))</f>
        <v>0</v>
      </c>
      <c r="Z281" s="99">
        <f>IF(ISNA(VLOOKUP($A281,'[2]1516 Exp_Rev Access'!$F$7:$FS$306,18,FALSE)),"",VLOOKUP($A281,'[2]1516 Exp_Rev Access'!$F$7:$FS$306,18,FALSE))</f>
        <v>0</v>
      </c>
      <c r="AA281" s="99">
        <f>IF(ISNA(VLOOKUP($A281,'[2]1516 Exp_Rev Access'!$F$7:$FS$306,19,FALSE)),"",VLOOKUP($A281,'[2]1516 Exp_Rev Access'!$F$7:$FS$306,19,FALSE))</f>
        <v>0</v>
      </c>
      <c r="AB281" s="99">
        <f>IF(ISNA(VLOOKUP($A281,'[2]1516 Exp_Rev Access'!$F$7:$FS$306,20,FALSE)),"",VLOOKUP($A281,'[2]1516 Exp_Rev Access'!$F$7:$FS$306,20,FALSE))</f>
        <v>394.75</v>
      </c>
      <c r="AC281" s="99">
        <f>IF(ISNA(VLOOKUP($A281,'[2]1516 Exp_Rev Access'!$F$7:$FS$306,21,FALSE)),"",VLOOKUP($A281,'[2]1516 Exp_Rev Access'!$F$7:$FS$306,21,FALSE))</f>
        <v>2547.25</v>
      </c>
      <c r="AD281" s="99">
        <f>IF(ISNA(VLOOKUP($A281,'[2]1516 Exp_Rev Access'!$F$7:$FS$306,22,FALSE)),"",VLOOKUP($A281,'[2]1516 Exp_Rev Access'!$F$7:$FS$306,22,FALSE))</f>
        <v>1125.8699999999999</v>
      </c>
      <c r="AE281" s="99">
        <f>IF(ISNA(VLOOKUP($A281,'[2]1516 Exp_Rev Access'!$F$7:$FS$306,23,FALSE)),"",VLOOKUP($A281,'[2]1516 Exp_Rev Access'!$F$7:$FS$306,23,FALSE))</f>
        <v>0</v>
      </c>
      <c r="AF281" s="99">
        <f>IF(ISNA(VLOOKUP($A281,'[2]1516 Exp_Rev Access'!$F$7:$FS$306,24,FALSE)),"",VLOOKUP($A281,'[2]1516 Exp_Rev Access'!$F$7:$FS$306,24,FALSE))</f>
        <v>14939.8</v>
      </c>
      <c r="AG281" s="99">
        <f>IF(ISNA(VLOOKUP($A281,'[2]1516 Exp_Rev Access'!$F$7:$FS$306,25,FALSE)),"",VLOOKUP($A281,'[2]1516 Exp_Rev Access'!$F$7:$FS$306,25,FALSE))</f>
        <v>0</v>
      </c>
      <c r="AH281" s="98">
        <f>IF(ISNA(VLOOKUP($A281,'[2]1516 Exp_Rev Access'!$F$7:$FS$306,26,FALSE)),"",VLOOKUP($A281,'[2]1516 Exp_Rev Access'!$F$7:$FS$306,26,FALSE))</f>
        <v>205.12</v>
      </c>
      <c r="AI281" s="98">
        <f>IF(ISNA(VLOOKUP($A281,'[2]1516 Exp_Rev Access'!$F$7:$FS$306,27,FALSE)),"",VLOOKUP($A281,'[2]1516 Exp_Rev Access'!$F$7:$FS$306,27,FALSE))</f>
        <v>25989.25</v>
      </c>
      <c r="AJ281" s="98">
        <f>IF(ISNA(VLOOKUP($A281,'[2]1516 Exp_Rev Access'!$F$7:$FS$306,28,FALSE)),"",VLOOKUP($A281,'[2]1516 Exp_Rev Access'!$F$7:$FS$306,28,FALSE))</f>
        <v>60381.66</v>
      </c>
      <c r="AK281" s="98">
        <f>IF(ISNA(VLOOKUP($A281,'[2]1516 Exp_Rev Access'!$F$7:$FS$306,29,FALSE)),"",VLOOKUP($A281,'[2]1516 Exp_Rev Access'!$F$7:$FS$306,29,FALSE))</f>
        <v>7987.15</v>
      </c>
      <c r="AL281" s="100">
        <f t="shared" si="334"/>
        <v>113570.84999999999</v>
      </c>
      <c r="AM281" s="72">
        <f t="shared" si="335"/>
        <v>2.449691305399903E-2</v>
      </c>
      <c r="AN281" s="94">
        <f t="shared" si="336"/>
        <v>623.7757455923545</v>
      </c>
      <c r="AO281" s="99">
        <f>IF(ISNA(VLOOKUP($A281,'[2]1516 Exp_Rev Access'!$F$7:$GB$306,30,FALSE)),"",VLOOKUP($A281,'[2]1516 Exp_Rev Access'!$F$7:$FS$306,30,FALSE))</f>
        <v>1630802.56</v>
      </c>
      <c r="AP281" s="99">
        <f>IF(ISNA(VLOOKUP($A281,'[2]1516 Exp_Rev Access'!$F$7:$GB$306,31,FALSE)),"",VLOOKUP($A281,'[2]1516 Exp_Rev Access'!$F$7:$FS$306,31,FALSE))</f>
        <v>16695.61</v>
      </c>
      <c r="AQ281" s="99">
        <f>IF(ISNA(VLOOKUP($A281,'[2]1516 Exp_Rev Access'!$F$7:$GB$306,32,FALSE)),"",VLOOKUP($A281,'[2]1516 Exp_Rev Access'!$F$7:$FS$306,32,FALSE))</f>
        <v>377493.8</v>
      </c>
      <c r="AR281" s="99">
        <f>IF(ISNA(VLOOKUP($A281,'[2]1516 Exp_Rev Access'!$F$7:$GB$306,33,FALSE)),"",VLOOKUP($A281,'[2]1516 Exp_Rev Access'!$F$7:$FS$306,33,FALSE))</f>
        <v>0</v>
      </c>
      <c r="AS281" s="99">
        <f>IF(ISNA(VLOOKUP($A281,'[2]1516 Exp_Rev Access'!$F$7:$GB$306,34,FALSE)),"",VLOOKUP($A281,'[2]1516 Exp_Rev Access'!$F$7:$FS$306,34,FALSE))</f>
        <v>0</v>
      </c>
      <c r="AT281" s="101">
        <f t="shared" si="337"/>
        <v>2024991.9700000002</v>
      </c>
      <c r="AU281" s="72">
        <f t="shared" si="338"/>
        <v>0.43678507490378227</v>
      </c>
      <c r="AV281" s="94">
        <f t="shared" si="339"/>
        <v>11122.051793266326</v>
      </c>
      <c r="AW281" s="99">
        <f>IF(ISNA(VLOOKUP($A281,'[2]1516 Exp_Rev Access'!$F$7:$GB$306,35,FALSE)),"",VLOOKUP($A281,'[2]1516 Exp_Rev Access'!$F$7:$GB$306,35,FALSE))</f>
        <v>0</v>
      </c>
      <c r="AX281" s="99">
        <f>IF(ISNA(VLOOKUP($A281,'[2]1516 Exp_Rev Access'!$F$7:$GB$306,36,FALSE)),"",VLOOKUP($A281,'[2]1516 Exp_Rev Access'!$F$7:$GB$306,36,FALSE))</f>
        <v>155748.01</v>
      </c>
      <c r="AY281" s="99">
        <f>IF(ISNA(VLOOKUP($A281,'[2]1516 Exp_Rev Access'!$F$7:$GB$306,37,FALSE)),"",VLOOKUP($A281,'[2]1516 Exp_Rev Access'!$F$7:$GB$306,37,FALSE))</f>
        <v>3409.08</v>
      </c>
      <c r="AZ281" s="99">
        <f>IF(ISNA(VLOOKUP($A281,'[2]1516 Exp_Rev Access'!$F$7:$GB$306,38,FALSE)),"",VLOOKUP($A281,'[2]1516 Exp_Rev Access'!$F$7:$GB$306,38,FALSE))</f>
        <v>0</v>
      </c>
      <c r="BA281" s="99">
        <f>IF(ISNA(VLOOKUP($A281,'[2]1516 Exp_Rev Access'!$F$7:$GB$306,39,FALSE)),"",VLOOKUP($A281,'[2]1516 Exp_Rev Access'!$F$7:$GB$306,39,FALSE))</f>
        <v>0</v>
      </c>
      <c r="BB281" s="99">
        <f>IF(ISNA(VLOOKUP($A281,'[2]1516 Exp_Rev Access'!$F$7:$GB$306,40,FALSE)),"",VLOOKUP($A281,'[2]1516 Exp_Rev Access'!$F$7:$GB$306,40,FALSE))</f>
        <v>57337.3</v>
      </c>
      <c r="BC281" s="99">
        <f>IF(ISNA(VLOOKUP($A281,'[2]1516 Exp_Rev Access'!$F$7:$GB$306,41,FALSE)),"",VLOOKUP($A281,'[2]1516 Exp_Rev Access'!$F$7:$GB$306,41,FALSE))</f>
        <v>0</v>
      </c>
      <c r="BD281" s="99">
        <f>IF(ISNA(VLOOKUP($A281,'[2]1516 Exp_Rev Access'!$F$7:$GB$306,42,FALSE)),"",VLOOKUP($A281,'[2]1516 Exp_Rev Access'!$F$7:$GB$306,42,FALSE))</f>
        <v>2027.18</v>
      </c>
      <c r="BE281" s="99">
        <f>IF(ISNA(VLOOKUP($A281,'[2]1516 Exp_Rev Access'!$F$7:$GB$306,43,FALSE)),"",VLOOKUP($A281,'[2]1516 Exp_Rev Access'!$F$7:$GB$306,43,FALSE))</f>
        <v>0</v>
      </c>
      <c r="BF281" s="99">
        <f>IF(ISNA(VLOOKUP($A281,'[2]1516 Exp_Rev Access'!$F$7:$GB$306,44,FALSE)),"",VLOOKUP($A281,'[2]1516 Exp_Rev Access'!$F$7:$GB$306,44,FALSE))</f>
        <v>0</v>
      </c>
      <c r="BG281" s="99">
        <f>IF(ISNA(VLOOKUP($A281,'[2]1516 Exp_Rev Access'!$F$7:$GB$306,45,FALSE)),"",VLOOKUP($A281,'[2]1516 Exp_Rev Access'!$F$7:$GB$306,45,FALSE))</f>
        <v>0</v>
      </c>
      <c r="BH281" s="99">
        <f>IF(ISNA(VLOOKUP($A281,'[2]1516 Exp_Rev Access'!$F$7:$GB$306,46,FALSE)),"",VLOOKUP($A281,'[2]1516 Exp_Rev Access'!$F$7:$GB$306,46,FALSE))</f>
        <v>0</v>
      </c>
      <c r="BI281" s="99">
        <f>IF(ISNA(VLOOKUP($A281,'[2]1516 Exp_Rev Access'!$F$7:$GB$306,47,FALSE)),"",VLOOKUP($A281,'[2]1516 Exp_Rev Access'!$F$7:$GB$306,47,FALSE))</f>
        <v>3942.65</v>
      </c>
      <c r="BJ281" s="99">
        <f>IF(ISNA(VLOOKUP($A281,'[2]1516 Exp_Rev Access'!$F$7:$GB$306,48,FALSE)),"",VLOOKUP($A281,'[2]1516 Exp_Rev Access'!$F$7:$GB$306,48,FALSE))</f>
        <v>107809.06</v>
      </c>
      <c r="BK281" s="99">
        <f>IF(ISNA(VLOOKUP($A281,'[2]1516 Exp_Rev Access'!$F$7:$GB$306,49,FALSE)),"",VLOOKUP($A281,'[2]1516 Exp_Rev Access'!$F$7:$GB$306,49,FALSE))</f>
        <v>0</v>
      </c>
      <c r="BL281" s="99">
        <f>IF(ISNA(VLOOKUP($A281,'[2]1516 Exp_Rev Access'!$F$7:$GB$306,50,FALSE)),"",VLOOKUP($A281,'[2]1516 Exp_Rev Access'!$F$7:$GB$306,50,FALSE))</f>
        <v>0</v>
      </c>
      <c r="BM281" s="99">
        <f>IF(ISNA(VLOOKUP($A281,'[2]1516 Exp_Rev Access'!$F$7:$GB$306,51,FALSE)),"",VLOOKUP($A281,'[2]1516 Exp_Rev Access'!$F$7:$GB$306,51,FALSE))</f>
        <v>0</v>
      </c>
      <c r="BN281" s="99">
        <f>IF(ISNA(VLOOKUP($A281,'[2]1516 Exp_Rev Access'!$F$7:$GB$306,52,FALSE)),"",VLOOKUP($A281,'[2]1516 Exp_Rev Access'!$F$7:$GB$306,52,FALSE))</f>
        <v>0</v>
      </c>
      <c r="BO281" s="99">
        <f>IF(ISNA(VLOOKUP($A281,'[2]1516 Exp_Rev Access'!$F$7:$GB$306,53,FALSE)),"",VLOOKUP($A281,'[2]1516 Exp_Rev Access'!$F$7:$GB$306,53,FALSE))</f>
        <v>0</v>
      </c>
      <c r="BP281" s="99">
        <f>IF(ISNA(VLOOKUP($A281,'[2]1516 Exp_Rev Access'!$F$7:$GB$306,54,FALSE)),"",VLOOKUP($A281,'[2]1516 Exp_Rev Access'!$F$7:$GB$306,54,FALSE))</f>
        <v>0</v>
      </c>
      <c r="BQ281" s="99">
        <f>IF(ISNA(VLOOKUP($A281,'[2]1516 Exp_Rev Access'!$F$7:$GB$306,55,FALSE)),"",VLOOKUP($A281,'[2]1516 Exp_Rev Access'!$F$7:$GB$306,55,FALSE))</f>
        <v>0</v>
      </c>
      <c r="BR281" s="99">
        <f>IF(ISNA(VLOOKUP($A281,'[2]1516 Exp_Rev Access'!$F$7:$GB$306,56,FALSE)),"",VLOOKUP($A281,'[2]1516 Exp_Rev Access'!$F$7:$GB$306,56,FALSE))</f>
        <v>0</v>
      </c>
      <c r="BS281" s="99">
        <f>IF(ISNA(VLOOKUP($A281,'[2]1516 Exp_Rev Access'!$F$7:$GB$306,57,FALSE)),"",VLOOKUP($A281,'[2]1516 Exp_Rev Access'!$F$7:$GB$306,57,FALSE))</f>
        <v>0</v>
      </c>
      <c r="BT281" s="99">
        <f>IF(ISNA(VLOOKUP($A281,'[2]1516 Exp_Rev Access'!$F$7:$GB$306,58,FALSE)),"",VLOOKUP($A281,'[2]1516 Exp_Rev Access'!$F$7:$GB$306,58,FALSE))</f>
        <v>0</v>
      </c>
      <c r="BU281" s="102">
        <f t="shared" si="340"/>
        <v>330273.28000000003</v>
      </c>
      <c r="BV281" s="72">
        <f t="shared" si="341"/>
        <v>7.1239017971768973E-2</v>
      </c>
      <c r="BW281" s="94">
        <f t="shared" si="342"/>
        <v>1813.9906629318393</v>
      </c>
      <c r="BX281" s="99">
        <f>IF(ISNA(VLOOKUP($A281,'[2]1516 Exp_Rev Access'!$F$7:$GB$306,59,FALSE)),"",VLOOKUP($A281,'[2]1516 Exp_Rev Access'!$F$7:$GB$306,59,FALSE))</f>
        <v>8098.65</v>
      </c>
      <c r="BY281" s="99">
        <f>IF(ISNA(VLOOKUP($A281,'[2]1516 Exp_Rev Access'!$F$7:$GB$306,60,FALSE)),"",VLOOKUP($A281,'[2]1516 Exp_Rev Access'!$F$7:$GB$306,60,FALSE))</f>
        <v>1136960.1499999999</v>
      </c>
      <c r="BZ281" s="99">
        <f>IF(ISNA(VLOOKUP($A281,'[2]1516 Exp_Rev Access'!$F$7:$GB$306,61,FALSE)),"",VLOOKUP($A281,'[2]1516 Exp_Rev Access'!$F$7:$GB$306,61,FALSE))</f>
        <v>35915.74</v>
      </c>
      <c r="CA281" s="99">
        <f>IF(ISNA(VLOOKUP($A281,'[2]1516 Exp_Rev Access'!$F$7:$GB$306,62,FALSE)),"",VLOOKUP($A281,'[2]1516 Exp_Rev Access'!$F$7:$GB$306,62,FALSE))</f>
        <v>622.80999999999995</v>
      </c>
      <c r="CB281" s="99">
        <f>IF(ISNA(VLOOKUP($A281,'[2]1516 Exp_Rev Access'!$F$7:$GB$306,63,FALSE)),"",VLOOKUP($A281,'[2]1516 Exp_Rev Access'!$F$7:$GB$306,63,FALSE))</f>
        <v>2717.21</v>
      </c>
      <c r="CC281" s="99">
        <f>IF(ISNA(VLOOKUP($A281,'[2]1516 Exp_Rev Access'!$F$7:$GB$306,64,FALSE)),"",VLOOKUP($A281,'[2]1516 Exp_Rev Access'!$F$7:$GB$306,64,FALSE))</f>
        <v>0</v>
      </c>
      <c r="CD281" s="101">
        <f t="shared" si="343"/>
        <v>1184314.5599999998</v>
      </c>
      <c r="CE281" s="72">
        <f t="shared" si="354"/>
        <v>0.25545332103180629</v>
      </c>
      <c r="CF281" s="103">
        <f t="shared" si="355"/>
        <v>6504.7210413577177</v>
      </c>
      <c r="CG281" s="99">
        <f>IF(ISNA(VLOOKUP($A281,'[2]1516 Exp_Rev Access'!$F$7:$GB$306,65,FALSE)),"",VLOOKUP($A281,'[2]1516 Exp_Rev Access'!$F$7:$GB$306,65,FALSE))</f>
        <v>0</v>
      </c>
      <c r="CH281" s="99">
        <f>IF(ISNA(VLOOKUP($A281,'[2]1516 Exp_Rev Access'!$F$7:$GB$306,66,FALSE)),"",VLOOKUP($A281,'[2]1516 Exp_Rev Access'!$F$7:$GB$306,66,FALSE))</f>
        <v>0</v>
      </c>
      <c r="CI281" s="99">
        <f>IF(ISNA(VLOOKUP($A281,'[2]1516 Exp_Rev Access'!$F$7:$GB$306,67,FALSE)),"",VLOOKUP($A281,'[2]1516 Exp_Rev Access'!$F$7:$GB$306,67,FALSE))</f>
        <v>0</v>
      </c>
      <c r="CJ281" s="99">
        <f>IF(ISNA(VLOOKUP($A281,'[2]1516 Exp_Rev Access'!$F$7:$GB$306,68,FALSE)),"",VLOOKUP($A281,'[2]1516 Exp_Rev Access'!$F$7:$GB$306,68,FALSE))</f>
        <v>0</v>
      </c>
      <c r="CK281" s="99">
        <f>IF(ISNA(VLOOKUP($A281,'[2]1516 Exp_Rev Access'!$F$7:$GB$306,69,FALSE)),"",VLOOKUP($A281,'[2]1516 Exp_Rev Access'!$F$7:$GB$306,69,FALSE))</f>
        <v>0</v>
      </c>
      <c r="CL281" s="99">
        <f>IF(ISNA(VLOOKUP($A281,'[2]1516 Exp_Rev Access'!$F$7:$GB$306,70,FALSE)),"",VLOOKUP($A281,'[2]1516 Exp_Rev Access'!$F$7:$GB$306,70,FALSE))</f>
        <v>0</v>
      </c>
      <c r="CM281" s="99">
        <f>IF(ISNA(VLOOKUP($A281,'[2]1516 Exp_Rev Access'!$F$7:$GB$306,71,FALSE)),"",VLOOKUP($A281,'[2]1516 Exp_Rev Access'!$F$7:$GB$306,71,FALSE))</f>
        <v>0</v>
      </c>
      <c r="CN281" s="99">
        <f>IF(ISNA(VLOOKUP($A281,'[2]1516 Exp_Rev Access'!$F$7:$GB$306,72,FALSE)),"",VLOOKUP($A281,'[2]1516 Exp_Rev Access'!$F$7:$GB$306,72,FALSE))</f>
        <v>0</v>
      </c>
      <c r="CO281" s="99">
        <f>IF(ISNA(VLOOKUP($A281,'[2]1516 Exp_Rev Access'!$F$7:$GB$306,73,FALSE)),"",VLOOKUP($A281,'[2]1516 Exp_Rev Access'!$F$7:$GB$306,73,FALSE))</f>
        <v>0</v>
      </c>
      <c r="CP281" s="99">
        <f>IF(ISNA(VLOOKUP($A281,'[2]1516 Exp_Rev Access'!$F$7:$GB$306,74,FALSE)),"",VLOOKUP($A281,'[2]1516 Exp_Rev Access'!$F$7:$GB$306,74,FALSE))</f>
        <v>65620.78</v>
      </c>
      <c r="CQ281" s="99">
        <f>IF(ISNA(VLOOKUP($A281,'[2]1516 Exp_Rev Access'!$F$7:$GB$306,75,FALSE)),"",VLOOKUP($A281,'[2]1516 Exp_Rev Access'!$F$7:$GB$306,75,FALSE))</f>
        <v>0</v>
      </c>
      <c r="CR281" s="99">
        <f>IF(ISNA(VLOOKUP($A281,'[2]1516 Exp_Rev Access'!$F$7:$GB$306,76,FALSE)),"",VLOOKUP($A281,'[2]1516 Exp_Rev Access'!$F$7:$GB$306,76,FALSE))</f>
        <v>0</v>
      </c>
      <c r="CS281" s="99">
        <f>IF(ISNA(VLOOKUP($A281,'[2]1516 Exp_Rev Access'!$F$7:$GB$306,77,FALSE)),"",VLOOKUP($A281,'[2]1516 Exp_Rev Access'!$F$7:$GB$306,77,FALSE))</f>
        <v>0</v>
      </c>
      <c r="CT281" s="99">
        <f>IF(ISNA(VLOOKUP($A281,'[2]1516 Exp_Rev Access'!$F$7:$GB$306,78,FALSE)),"",VLOOKUP($A281,'[2]1516 Exp_Rev Access'!$F$7:$GB$306,78,FALSE))</f>
        <v>523228.53</v>
      </c>
      <c r="CU281" s="99">
        <f>IF(ISNA(VLOOKUP($A281,'[2]1516 Exp_Rev Access'!$F$7:$GB$306,79,FALSE)),"",VLOOKUP($A281,'[2]1516 Exp_Rev Access'!$F$7:$GB$306,79,FALSE))</f>
        <v>22511.119999999999</v>
      </c>
      <c r="CV281" s="99">
        <f>IF(ISNA(VLOOKUP($A281,'[2]1516 Exp_Rev Access'!$F$7:$GB$306,80,FALSE)),"",VLOOKUP($A281,'[2]1516 Exp_Rev Access'!$F$7:$GB$306,80,FALSE))</f>
        <v>0</v>
      </c>
      <c r="CW281" s="99">
        <f>IF(ISNA(VLOOKUP($A281,'[2]1516 Exp_Rev Access'!$F$7:$GB$306,81,FALSE)),"",VLOOKUP($A281,'[2]1516 Exp_Rev Access'!$F$7:$GB$306,81,FALSE))</f>
        <v>0</v>
      </c>
      <c r="CX281" s="99">
        <f>IF(ISNA(VLOOKUP($A281,'[2]1516 Exp_Rev Access'!$F$7:$GB$306,82,FALSE)),"",VLOOKUP($A281,'[2]1516 Exp_Rev Access'!$F$7:$GB$306,82,FALSE))</f>
        <v>0</v>
      </c>
      <c r="CY281" s="99">
        <f>IF(ISNA(VLOOKUP($A281,'[2]1516 Exp_Rev Access'!$F$7:$GB$306,83,FALSE)),"",VLOOKUP($A281,'[2]1516 Exp_Rev Access'!$F$7:$GB$306,83,FALSE))</f>
        <v>0</v>
      </c>
      <c r="CZ281" s="99">
        <f>IF(ISNA(VLOOKUP($A281,'[2]1516 Exp_Rev Access'!$F$7:$GB$306,84,FALSE)),"",VLOOKUP($A281,'[2]1516 Exp_Rev Access'!$F$7:$GB$306,84,FALSE))</f>
        <v>0</v>
      </c>
      <c r="DA281" s="99">
        <f>IF(ISNA(VLOOKUP($A281,'[2]1516 Exp_Rev Access'!$F$7:$GB$306,85,FALSE)),"",VLOOKUP($A281,'[2]1516 Exp_Rev Access'!$F$7:$GB$306,85,FALSE))</f>
        <v>0</v>
      </c>
      <c r="DB281" s="99">
        <f>IF(ISNA(VLOOKUP($A281,'[2]1516 Exp_Rev Access'!$F$7:$GB$306,86,FALSE)),"",VLOOKUP($A281,'[2]1516 Exp_Rev Access'!$F$7:$GB$306,86,FALSE))</f>
        <v>0</v>
      </c>
      <c r="DC281" s="99">
        <f>IF(ISNA(VLOOKUP($A281,'[2]1516 Exp_Rev Access'!$F$7:$GB$306,87,FALSE)),"",VLOOKUP($A281,'[2]1516 Exp_Rev Access'!$F$7:$GB$306,87,FALSE))</f>
        <v>0</v>
      </c>
      <c r="DD281" s="99">
        <f>IF(ISNA(VLOOKUP($A281,'[2]1516 Exp_Rev Access'!$F$7:$GB$306,88,FALSE)),"",VLOOKUP($A281,'[2]1516 Exp_Rev Access'!$F$7:$GB$306,88,FALSE))</f>
        <v>0</v>
      </c>
      <c r="DE281" s="99">
        <f>IF(ISNA(VLOOKUP($A281,'[2]1516 Exp_Rev Access'!$F$7:$GB$306,89,FALSE)),"",VLOOKUP($A281,'[2]1516 Exp_Rev Access'!$F$7:$GB$306,89,FALSE))</f>
        <v>0</v>
      </c>
      <c r="DF281" s="99">
        <f>IF(ISNA(VLOOKUP($A281,'[2]1516 Exp_Rev Access'!$F$7:$GB$306,90,FALSE)),"",VLOOKUP($A281,'[2]1516 Exp_Rev Access'!$F$7:$GB$306,90,FALSE))</f>
        <v>0</v>
      </c>
      <c r="DG281" s="99">
        <f>IF(ISNA(VLOOKUP($A281,'[2]1516 Exp_Rev Access'!$F$7:$GB$306,91,FALSE)),"",VLOOKUP($A281,'[2]1516 Exp_Rev Access'!$F$7:$GB$306,91,FALSE))</f>
        <v>0</v>
      </c>
      <c r="DH281" s="99">
        <f>IF(ISNA(VLOOKUP($A281,'[2]1516 Exp_Rev Access'!$F$7:$GB$306,92,FALSE)),"",VLOOKUP($A281,'[2]1516 Exp_Rev Access'!$F$7:$GB$306,92,FALSE))</f>
        <v>69359.75</v>
      </c>
      <c r="DI281" s="99">
        <f>IF(ISNA(VLOOKUP($A281,'[2]1516 Exp_Rev Access'!$F$7:$GB$306,93,FALSE)),"",VLOOKUP($A281,'[2]1516 Exp_Rev Access'!$F$7:$GB$306,93,FALSE))</f>
        <v>0</v>
      </c>
      <c r="DJ281" s="99">
        <f>IF(ISNA(VLOOKUP($A281,'[2]1516 Exp_Rev Access'!$F$7:$GB$306,94,FALSE)),"",VLOOKUP($A281,'[2]1516 Exp_Rev Access'!$F$7:$GB$306,94,FALSE))</f>
        <v>0</v>
      </c>
      <c r="DK281" s="99">
        <f>IF(ISNA(VLOOKUP($A281,'[2]1516 Exp_Rev Access'!$F$7:$GB$306,95,FALSE)),"",VLOOKUP($A281,'[2]1516 Exp_Rev Access'!$F$7:$GB$306,95,FALSE))</f>
        <v>0</v>
      </c>
      <c r="DL281" s="99">
        <f>IF(ISNA(VLOOKUP($A281,'[2]1516 Exp_Rev Access'!$F$7:$GB$306,96,FALSE)),"",VLOOKUP($A281,'[2]1516 Exp_Rev Access'!$F$7:$GB$306,96,FALSE))</f>
        <v>0</v>
      </c>
      <c r="DM281" s="99">
        <f>IF(ISNA(VLOOKUP($A281,'[2]1516 Exp_Rev Access'!$F$7:$GB$306,97,FALSE)),"",VLOOKUP($A281,'[2]1516 Exp_Rev Access'!$F$7:$GB$306,97,FALSE))</f>
        <v>0</v>
      </c>
      <c r="DN281" s="99">
        <f>IF(ISNA(VLOOKUP($A281,'[2]1516 Exp_Rev Access'!$F$7:$GB$306,98,FALSE)),"",VLOOKUP($A281,'[2]1516 Exp_Rev Access'!$F$7:$GB$306,98,FALSE))</f>
        <v>0</v>
      </c>
      <c r="DO281" s="99">
        <f>IF(ISNA(VLOOKUP($A281,'[2]1516 Exp_Rev Access'!$F$7:$GB$306,99,FALSE)),"",VLOOKUP($A281,'[2]1516 Exp_Rev Access'!$F$7:$GB$306,99,FALSE))</f>
        <v>0</v>
      </c>
      <c r="DP281" s="99">
        <f>IF(ISNA(VLOOKUP($A281,'[2]1516 Exp_Rev Access'!$F$7:$GB$306,100,FALSE)),"",VLOOKUP($A281,'[2]1516 Exp_Rev Access'!$F$7:$GB$306,100,FALSE))</f>
        <v>0</v>
      </c>
      <c r="DQ281" s="99">
        <f>IF(ISNA(VLOOKUP($A281,'[2]1516 Exp_Rev Access'!$F$7:$GB$306,101,FALSE)),"",VLOOKUP($A281,'[2]1516 Exp_Rev Access'!$F$7:$GB$306,101,FALSE))</f>
        <v>0</v>
      </c>
      <c r="DR281" s="99">
        <f>IF(ISNA(VLOOKUP($A281,'[2]1516 Exp_Rev Access'!$F$7:$GB$306,102,FALSE)),"",VLOOKUP($A281,'[2]1516 Exp_Rev Access'!$F$7:$GB$306,102,FALSE))</f>
        <v>0</v>
      </c>
      <c r="DS281" s="99">
        <f>IF(ISNA(VLOOKUP($A281,'[2]1516 Exp_Rev Access'!$F$7:$GB$306,103,FALSE)),"",VLOOKUP($A281,'[2]1516 Exp_Rev Access'!$F$7:$GB$306,103,FALSE))</f>
        <v>0</v>
      </c>
      <c r="DT281" s="99">
        <f>IF(ISNA(VLOOKUP($A281,'[2]1516 Exp_Rev Access'!$F$7:$GB$306,104,FALSE)),"",VLOOKUP($A281,'[2]1516 Exp_Rev Access'!$F$7:$GB$306,104,FALSE))</f>
        <v>0</v>
      </c>
      <c r="DU281" s="99">
        <f>IF(ISNA(VLOOKUP($A281,'[2]1516 Exp_Rev Access'!$F$7:$GB$306,105,FALSE)),"",VLOOKUP($A281,'[2]1516 Exp_Rev Access'!$F$7:$GB$306,105,FALSE))</f>
        <v>0</v>
      </c>
      <c r="DV281" s="99">
        <f>IF(ISNA(VLOOKUP($A281,'[2]1516 Exp_Rev Access'!$F$7:$GB$306,106,FALSE)),"",VLOOKUP($A281,'[2]1516 Exp_Rev Access'!$F$7:$GB$306,106,FALSE))</f>
        <v>0</v>
      </c>
      <c r="DW281" s="99">
        <f>IF(ISNA(VLOOKUP($A281,'[2]1516 Exp_Rev Access'!$F$7:$GB$306,107,FALSE)),"",VLOOKUP($A281,'[2]1516 Exp_Rev Access'!$F$7:$GB$306,107,FALSE))</f>
        <v>0</v>
      </c>
      <c r="DX281" s="99">
        <f>IF(ISNA(VLOOKUP($A281,'[2]1516 Exp_Rev Access'!$F$7:$GB$306,108,FALSE)),"",VLOOKUP($A281,'[2]1516 Exp_Rev Access'!$F$7:$GB$306,108,FALSE))</f>
        <v>0</v>
      </c>
      <c r="DY281" s="99">
        <f>IF(ISNA(VLOOKUP($A281,'[2]1516 Exp_Rev Access'!$F$7:$GB$306,109,FALSE)),"",VLOOKUP($A281,'[2]1516 Exp_Rev Access'!$F$7:$GB$306,109,FALSE))</f>
        <v>0</v>
      </c>
      <c r="DZ281" s="99">
        <f>IF(ISNA(VLOOKUP($A281,'[2]1516 Exp_Rev Access'!$F$7:$GB$306,110,FALSE)),"",VLOOKUP($A281,'[2]1516 Exp_Rev Access'!$F$7:$GB$306,110,FALSE))</f>
        <v>0</v>
      </c>
      <c r="EA281" s="99">
        <f>IF(ISNA(VLOOKUP($A281,'[2]1516 Exp_Rev Access'!$F$7:$GB$306,111,FALSE)),"",VLOOKUP($A281,'[2]1516 Exp_Rev Access'!$F$7:$GB$306,111,FALSE))</f>
        <v>0</v>
      </c>
      <c r="EB281" s="99">
        <f>IF(ISNA(VLOOKUP($A281,'[2]1516 Exp_Rev Access'!$F$7:$GB$306,112,FALSE)),"",VLOOKUP($A281,'[2]1516 Exp_Rev Access'!$F$7:$GB$306,112,FALSE))</f>
        <v>0</v>
      </c>
      <c r="EC281" s="99">
        <f>IF(ISNA(VLOOKUP($A281,'[2]1516 Exp_Rev Access'!$F$7:$GB$306,113,FALSE)),"",VLOOKUP($A281,'[2]1516 Exp_Rev Access'!$F$7:$GB$306,113,FALSE))</f>
        <v>0</v>
      </c>
      <c r="ED281" s="99">
        <f>IF(ISNA(VLOOKUP($A281,'[2]1516 Exp_Rev Access'!$F$7:$GB$306,114,FALSE)),"",VLOOKUP($A281,'[2]1516 Exp_Rev Access'!$F$7:$GB$306,114,FALSE))</f>
        <v>0</v>
      </c>
      <c r="EE281" s="99">
        <f>IF(ISNA(VLOOKUP($A281,'[2]1516 Exp_Rev Access'!$F$7:$GB$306,115,FALSE)),"",VLOOKUP($A281,'[2]1516 Exp_Rev Access'!$F$7:$GB$306,115,FALSE))</f>
        <v>0</v>
      </c>
      <c r="EF281" s="99">
        <f>IF(ISNA(VLOOKUP($A281,'[2]1516 Exp_Rev Access'!$F$7:$GB$306,116,FALSE)),"",VLOOKUP($A281,'[2]1516 Exp_Rev Access'!$F$7:$GB$306,116,FALSE))</f>
        <v>0</v>
      </c>
      <c r="EG281" s="99">
        <f>IF(ISNA(VLOOKUP($A281,'[2]1516 Exp_Rev Access'!$F$7:$GB$306,117,FALSE)),"",VLOOKUP($A281,'[2]1516 Exp_Rev Access'!$F$7:$GB$306,117,FALSE))</f>
        <v>0</v>
      </c>
      <c r="EH281" s="99">
        <f>IF(ISNA(VLOOKUP($A281,'[2]1516 Exp_Rev Access'!$F$7:$GB$306,118,FALSE)),"",VLOOKUP($A281,'[2]1516 Exp_Rev Access'!$F$7:$GB$306,118,FALSE))</f>
        <v>0</v>
      </c>
      <c r="EI281" s="99">
        <f>IF(ISNA(VLOOKUP($A281,'[2]1516 Exp_Rev Access'!$F$7:$GB$306,119,FALSE)),"",VLOOKUP($A281,'[2]1516 Exp_Rev Access'!$F$7:$GB$306,119,FALSE))</f>
        <v>0</v>
      </c>
      <c r="EJ281" s="99">
        <f>IF(ISNA(VLOOKUP($A281,'[2]1516 Exp_Rev Access'!$F$7:$GB$306,120,FALSE)),"",VLOOKUP($A281,'[2]1516 Exp_Rev Access'!$F$7:$GB$306,120,FALSE))</f>
        <v>0</v>
      </c>
      <c r="EK281" s="99">
        <f>IF(ISNA(VLOOKUP($A281,'[2]1516 Exp_Rev Access'!$F$7:$GB$306,121,FALSE)),"",VLOOKUP($A281,'[2]1516 Exp_Rev Access'!$F$7:$GB$306,121,FALSE))</f>
        <v>0</v>
      </c>
      <c r="EL281" s="99">
        <f>IF(ISNA(VLOOKUP($A281,'[2]1516 Exp_Rev Access'!$F$7:$GB$306,122,FALSE)),"",VLOOKUP($A281,'[2]1516 Exp_Rev Access'!$F$7:$GB$306,122,FALSE))</f>
        <v>0</v>
      </c>
      <c r="EM281" s="99">
        <f>IF(ISNA(VLOOKUP($A281,'[2]1516 Exp_Rev Access'!$F$7:$GB$306,123,FALSE)),"",VLOOKUP($A281,'[2]1516 Exp_Rev Access'!$F$7:$GB$306,123,FALSE))</f>
        <v>53427.98</v>
      </c>
      <c r="EN281" s="99">
        <f>IF(ISNA(VLOOKUP($A281,'[2]1516 Exp_Rev Access'!$F$7:$GB$306,124,FALSE)),"",VLOOKUP($A281,'[2]1516 Exp_Rev Access'!$F$7:$GB$306,124,FALSE))</f>
        <v>0</v>
      </c>
      <c r="EO281" s="99">
        <f>IF(ISNA(VLOOKUP($A281,'[2]1516 Exp_Rev Access'!$F$7:$GB$306,125,FALSE)),"",VLOOKUP($A281,'[2]1516 Exp_Rev Access'!$F$7:$GB$306,125,FALSE))</f>
        <v>0</v>
      </c>
      <c r="EP281" s="99">
        <f>IF(ISNA(VLOOKUP($A281,'[2]1516 Exp_Rev Access'!$F$7:$GB$306,126,FALSE)),"",VLOOKUP($A281,'[2]1516 Exp_Rev Access'!$F$7:$GB$306,126,FALSE))</f>
        <v>0</v>
      </c>
      <c r="EQ281" s="99">
        <f>IF(ISNA(VLOOKUP($A281,'[2]1516 Exp_Rev Access'!$F$7:$GB$306,127,FALSE)),"",VLOOKUP($A281,'[2]1516 Exp_Rev Access'!$F$7:$GB$306,127,FALSE))</f>
        <v>0</v>
      </c>
      <c r="ER281" s="99">
        <f>IF(ISNA(VLOOKUP($A281,'[2]1516 Exp_Rev Access'!$F$7:$GB$306,128,FALSE)),"",VLOOKUP($A281,'[2]1516 Exp_Rev Access'!$F$7:$GB$306,128,FALSE))</f>
        <v>0</v>
      </c>
      <c r="ES281" s="99">
        <f>IF(ISNA(VLOOKUP($A281,'[2]1516 Exp_Rev Access'!$F$7:$GB$306,129,FALSE)),"",VLOOKUP($A281,'[2]1516 Exp_Rev Access'!$F$7:$GB$306,129,FALSE))</f>
        <v>0</v>
      </c>
      <c r="ET281" s="99">
        <f>IF(ISNA(VLOOKUP($A281,'[2]1516 Exp_Rev Access'!$F$7:$GB$306,130,FALSE)),"",VLOOKUP($A281,'[2]1516 Exp_Rev Access'!$F$7:$GB$306,130,FALSE))</f>
        <v>0</v>
      </c>
      <c r="EU281" s="99">
        <f>IF(ISNA(VLOOKUP($A281,'[2]1516 Exp_Rev Access'!$F$7:$GB$306,131,FALSE)),"",VLOOKUP($A281,'[2]1516 Exp_Rev Access'!$F$7:$GB$306,131,FALSE))</f>
        <v>0</v>
      </c>
      <c r="EV281" s="99">
        <f>IF(ISNA(VLOOKUP($A281,'[2]1516 Exp_Rev Access'!$F$7:$GB$306,132,FALSE)),"",VLOOKUP($A281,'[2]1516 Exp_Rev Access'!$F$7:$GB$306,132,FALSE))</f>
        <v>0</v>
      </c>
      <c r="EW281" s="99">
        <f>IF(ISNA(VLOOKUP($A281,'[2]1516 Exp_Rev Access'!$F$7:$GB$306,133,FALSE)),"",VLOOKUP($A281,'[2]1516 Exp_Rev Access'!$F$7:$GB$306,133,FALSE))</f>
        <v>0</v>
      </c>
      <c r="EX281" s="99">
        <f>IF(ISNA(VLOOKUP($A281,'[2]1516 Exp_Rev Access'!$F$7:$GB$306,134,FALSE)),"",VLOOKUP($A281,'[2]1516 Exp_Rev Access'!$F$7:$GB$306,134,FALSE))</f>
        <v>0</v>
      </c>
      <c r="EY281" s="99">
        <f>IF(ISNA(VLOOKUP($A281,'[2]1516 Exp_Rev Access'!$F$7:$GB$306,135,FALSE)),"",VLOOKUP($A281,'[2]1516 Exp_Rev Access'!$F$7:$GB$306,135,FALSE))</f>
        <v>0</v>
      </c>
      <c r="EZ281" s="99">
        <f>IF(ISNA(VLOOKUP($A281,'[2]1516 Exp_Rev Access'!$F$7:$GB$306,136,FALSE)),"",VLOOKUP($A281,'[2]1516 Exp_Rev Access'!$F$7:$GB$306,136,FALSE))</f>
        <v>0</v>
      </c>
      <c r="FA281" s="99">
        <f>IF(ISNA(VLOOKUP($A281,'[2]1516 Exp_Rev Access'!$F$7:$GB$306,137,FALSE)),"",VLOOKUP($A281,'[2]1516 Exp_Rev Access'!$F$7:$GB$306,137,FALSE))</f>
        <v>0</v>
      </c>
      <c r="FB281" s="99">
        <f>IF(ISNA(VLOOKUP($A281,'[2]1516 Exp_Rev Access'!$F$7:$GB$306,138,FALSE)),"",VLOOKUP($A281,'[2]1516 Exp_Rev Access'!$F$7:$GB$306,138,FALSE))</f>
        <v>0</v>
      </c>
      <c r="FC281" s="99">
        <f>IF(ISNA(VLOOKUP($A281,'[2]1516 Exp_Rev Access'!$F$7:$GB$306,139,FALSE)),"",VLOOKUP($A281,'[2]1516 Exp_Rev Access'!$F$7:$GB$306,139,FALSE))</f>
        <v>0</v>
      </c>
      <c r="FD281" s="99">
        <f>IF(ISNA(VLOOKUP($A281,'[2]1516 Exp_Rev Access'!$F$7:$FS$306,140,FALSE)),"",VLOOKUP($A281,'[2]1516 Exp_Rev Access'!$F$7:$FS$306,140,FALSE))</f>
        <v>0</v>
      </c>
      <c r="FE281" s="99">
        <f>IF(ISNA(VLOOKUP($A281,'[2]1516 Exp_Rev Access'!$F$7:$FS$306,141,FALSE)),"",VLOOKUP($A281,'[2]1516 Exp_Rev Access'!$F$7:$FS$306,141,FALSE))</f>
        <v>0</v>
      </c>
      <c r="FF281" s="99">
        <f>IF(ISNA(VLOOKUP($A281,'[2]1516 Exp_Rev Access'!$F$7:$FS$306,142,FALSE)),"",VLOOKUP($A281,'[2]1516 Exp_Rev Access'!$F$7:$FS$306,142,FALSE))</f>
        <v>0</v>
      </c>
      <c r="FG281" s="99">
        <f>IF(ISNA(VLOOKUP($A281,'[2]1516 Exp_Rev Access'!$F$7:$FS$306,143,FALSE)),"",VLOOKUP($A281,'[2]1516 Exp_Rev Access'!$F$7:$FS$306,143,FALSE))</f>
        <v>0</v>
      </c>
      <c r="FH281" s="99">
        <f>IF(ISNA(VLOOKUP($A281,'[2]1516 Exp_Rev Access'!$F$7:$FS$306,144,FALSE)),"",VLOOKUP($A281,'[2]1516 Exp_Rev Access'!$F$7:$FS$306,144,FALSE))</f>
        <v>0</v>
      </c>
      <c r="FI281" s="99">
        <f>IF(ISNA(VLOOKUP($A281,'[2]1516 Exp_Rev Access'!$F$7:$FS$306,145,FALSE)),"",VLOOKUP($A281,'[2]1516 Exp_Rev Access'!$F$7:$FS$306,145,FALSE))</f>
        <v>0</v>
      </c>
      <c r="FJ281" s="99">
        <f>IF(ISNA(VLOOKUP($A281,'[2]1516 Exp_Rev Access'!$F$7:$FS$306,146,FALSE)),"",VLOOKUP($A281,'[2]1516 Exp_Rev Access'!$F$7:$FS$306,146,FALSE))</f>
        <v>40350</v>
      </c>
      <c r="FK281" s="99">
        <f>IF(ISNA(VLOOKUP($A281,'[2]1516 Exp_Rev Access'!$F$7:$FS$306,147,FALSE)),"",VLOOKUP($A281,'[2]1516 Exp_Rev Access'!$F$7:$FS$306,147,FALSE))</f>
        <v>0</v>
      </c>
      <c r="FL281" s="99">
        <f>IF(ISNA(VLOOKUP($A281,'[2]1516 Exp_Rev Access'!$F$7:$FS$306,148,FALSE)),"",VLOOKUP($A281,'[2]1516 Exp_Rev Access'!$F$7:$FS$306,148,FALSE))</f>
        <v>0</v>
      </c>
      <c r="FM281" s="99">
        <f>IF(ISNA(VLOOKUP($A281,'[2]1516 Exp_Rev Access'!$F$7:$FS$306,149,FALSE)),"",VLOOKUP($A281,'[2]1516 Exp_Rev Access'!$F$7:$FS$306,149,FALSE))</f>
        <v>0</v>
      </c>
      <c r="FN281" s="99">
        <f>IF(ISNA(VLOOKUP($A281,'[2]1516 Exp_Rev Access'!$F$7:$FS$306,150,FALSE)),"",VLOOKUP($A281,'[2]1516 Exp_Rev Access'!$F$7:$FS$306,150,FALSE))</f>
        <v>0</v>
      </c>
      <c r="FO281" s="99">
        <f>IF(ISNA(VLOOKUP($A281,'[2]1516 Exp_Rev Access'!$F$7:$FS$306,151,FALSE)),"",VLOOKUP($A281,'[2]1516 Exp_Rev Access'!$F$7:$FS$306,151,FALSE))</f>
        <v>0</v>
      </c>
      <c r="FP281" s="99">
        <f>IF(ISNA(VLOOKUP($A281,'[2]1516 Exp_Rev Access'!$F$7:$FS$306,152,FALSE)),"",VLOOKUP($A281,'[2]1516 Exp_Rev Access'!$F$7:$FS$306,152,FALSE))</f>
        <v>0</v>
      </c>
      <c r="FQ281" s="99">
        <f>IF(ISNA(VLOOKUP($A281,'[2]1516 Exp_Rev Access'!$F$7:$FS$306,153,FALSE)),"",VLOOKUP($A281,'[2]1516 Exp_Rev Access'!$F$7:$FS$306,153,FALSE))</f>
        <v>2831.77</v>
      </c>
      <c r="FR281" s="101">
        <f t="shared" si="346"/>
        <v>777329.93</v>
      </c>
      <c r="FS281" s="72">
        <f t="shared" si="347"/>
        <v>0.16766788052991727</v>
      </c>
      <c r="FT281" s="94">
        <f t="shared" si="348"/>
        <v>4269.4014939309054</v>
      </c>
      <c r="FU281" s="99">
        <f>IF(ISNA(VLOOKUP($A281,'[2]1516 Exp_Rev Access'!$F$7:$GB$306,154,FALSE)),"",VLOOKUP($A281,'[2]1516 Exp_Rev Access'!$F$7:$GB$306,154,FALSE))</f>
        <v>0</v>
      </c>
      <c r="FV281" s="99">
        <f>IF(ISNA(VLOOKUP($A281,'[2]1516 Exp_Rev Access'!$F$7:$GB$306,155,FALSE)),"",VLOOKUP($A281,'[2]1516 Exp_Rev Access'!$F$7:$GB$306,155,FALSE))</f>
        <v>0</v>
      </c>
      <c r="FW281" s="99">
        <f>IF(ISNA(VLOOKUP($A281,'[2]1516 Exp_Rev Access'!$F$7:$GB$306,156,FALSE)),"",VLOOKUP($A281,'[2]1516 Exp_Rev Access'!$F$7:$GB$306,156,FALSE))</f>
        <v>0</v>
      </c>
      <c r="FX281" s="99">
        <f>IF(ISNA(VLOOKUP($A281,'[2]1516 Exp_Rev Access'!$F$7:$GB$306,157,FALSE)),"",VLOOKUP($A281,'[2]1516 Exp_Rev Access'!$F$7:$GB$306,157,FALSE))</f>
        <v>0</v>
      </c>
      <c r="FY281" s="99">
        <f>IF(ISNA(VLOOKUP($A281,'[2]1516 Exp_Rev Access'!$F$7:$GB$306,158,FALSE)),"",VLOOKUP($A281,'[2]1516 Exp_Rev Access'!$F$7:$GB$306,158,FALSE))</f>
        <v>0</v>
      </c>
      <c r="FZ281" s="99">
        <f>IF(ISNA(VLOOKUP($A281,'[2]1516 Exp_Rev Access'!$F$7:$GB$306,159,FALSE)),"",VLOOKUP($A281,'[2]1516 Exp_Rev Access'!$F$7:$GB$306,159,FALSE))</f>
        <v>0</v>
      </c>
      <c r="GA281" s="99">
        <f>IF(ISNA(VLOOKUP($A281,'[2]1516 Exp_Rev Access'!$F$7:$GB$306,160,FALSE)),"",VLOOKUP($A281,'[2]1516 Exp_Rev Access'!$F$7:$GB$306,160,FALSE))</f>
        <v>0</v>
      </c>
      <c r="GB281" s="99">
        <f>IF(ISNA(VLOOKUP($A281,'[2]1516 Exp_Rev Access'!$F$7:$GB$306,161,FALSE)),"",VLOOKUP($A281,'[2]1516 Exp_Rev Access'!$F$7:$GB$306,161,FALSE))</f>
        <v>0</v>
      </c>
      <c r="GC281" s="99">
        <f>IF(ISNA(VLOOKUP($A281,'[2]1516 Exp_Rev Access'!$F$7:$GB$306,162,FALSE)),"",VLOOKUP($A281,'[2]1516 Exp_Rev Access'!$F$7:$GB$306,162,FALSE))</f>
        <v>0</v>
      </c>
      <c r="GD281" s="99">
        <f>IF(ISNA(VLOOKUP($A281,'[2]1516 Exp_Rev Access'!$F$7:$GB$306,163,FALSE)),"",VLOOKUP($A281,'[2]1516 Exp_Rev Access'!$F$7:$GB$306,163,FALSE))</f>
        <v>0</v>
      </c>
      <c r="GE281" s="99">
        <f>IF(ISNA(VLOOKUP($A281,'[2]1516 Exp_Rev Access'!$F$7:$GB$306,164,FALSE)),"",VLOOKUP($A281,'[2]1516 Exp_Rev Access'!$F$7:$GB$306,164,FALSE))</f>
        <v>0</v>
      </c>
      <c r="GF281" s="99">
        <f>IF(ISNA(VLOOKUP($A281,'[2]1516 Exp_Rev Access'!$F$7:$GB$306,165,FALSE)),"",VLOOKUP($A281,'[2]1516 Exp_Rev Access'!$F$7:$GB$306,165,FALSE))</f>
        <v>0</v>
      </c>
      <c r="GG281" s="99">
        <f>IF(ISNA(VLOOKUP($A281,'[2]1516 Exp_Rev Access'!$F$7:$GB$306,166,FALSE)),"",VLOOKUP($A281,'[2]1516 Exp_Rev Access'!$F$7:$GB$306,166,FALSE))</f>
        <v>0</v>
      </c>
      <c r="GH281" s="99">
        <f>IF(ISNA(VLOOKUP($A281,'[2]1516 Exp_Rev Access'!$F$7:$GB$306,167,FALSE)),"",VLOOKUP($A281,'[2]1516 Exp_Rev Access'!$F$7:$GB$306,167,FALSE))</f>
        <v>0</v>
      </c>
      <c r="GI281" s="99">
        <f>IF(ISNA(VLOOKUP($A281,'[2]1516 Exp_Rev Access'!$F$7:$GB$306,168,FALSE)),"",VLOOKUP($A281,'[2]1516 Exp_Rev Access'!$F$7:$GB$306,168,FALSE))</f>
        <v>0</v>
      </c>
      <c r="GJ281" s="99">
        <f>IF(ISNA(VLOOKUP($A281,'[2]1516 Exp_Rev Access'!$F$7:$GB$306,169,FALSE)),"",VLOOKUP($A281,'[2]1516 Exp_Rev Access'!$F$7:$GB$306,169,FALSE))</f>
        <v>53812.67</v>
      </c>
      <c r="GK281" s="99">
        <f>IF(ISNA(VLOOKUP($A281,'[2]1516 Exp_Rev Access'!$F$7:$GB$306,170,FALSE)),"",VLOOKUP($A281,'[2]1516 Exp_Rev Access'!$F$7:$GB$306,170,FALSE))</f>
        <v>0</v>
      </c>
      <c r="GL281" s="99">
        <f>IF(ISNA(VLOOKUP($A281,'[2]1516 Exp_Rev Access'!$F$7:$GB$306,171,FALSE)),"",VLOOKUP($A281,'[2]1516 Exp_Rev Access'!$F$7:$GB$306,171,FALSE))</f>
        <v>0</v>
      </c>
      <c r="GM281" s="99">
        <f>IF(ISNA(VLOOKUP($A281,'[2]1516 Exp_Rev Access'!$F$7:$GB$306,172,FALSE)),"",VLOOKUP($A281,'[2]1516 Exp_Rev Access'!$F$7:$GB$306,172,FALSE))</f>
        <v>0</v>
      </c>
      <c r="GN281" s="99">
        <f>IF(ISNA(VLOOKUP($A281,'[2]1516 Exp_Rev Access'!$F$7:$GB$306,173,FALSE)),"",VLOOKUP($A281,'[2]1516 Exp_Rev Access'!$F$7:$GB$306,173,FALSE))</f>
        <v>0</v>
      </c>
      <c r="GO281" s="99">
        <f>IF(ISNA(VLOOKUP($A281,'[2]1516 Exp_Rev Access'!$F$7:$GB$306,174,FALSE)),"",VLOOKUP($A281,'[2]1516 Exp_Rev Access'!$F$7:$GB$306,174,FALSE))</f>
        <v>0</v>
      </c>
      <c r="GP281" s="99">
        <f>IF(ISNA(VLOOKUP($A281,'[2]1516 Exp_Rev Access'!$F$7:$GB$306,175,FALSE)),"",VLOOKUP($A281,'[2]1516 Exp_Rev Access'!$F$7:$GB$306,175,FALSE))</f>
        <v>0</v>
      </c>
      <c r="GQ281" s="99">
        <f>IF(ISNA(VLOOKUP($A281,'[2]1516 Exp_Rev Access'!$F$7:$GB$306,176,FALSE)),"",VLOOKUP($A281,'[2]1516 Exp_Rev Access'!$F$7:$GB$306,176,FALSE))</f>
        <v>0</v>
      </c>
      <c r="GR281" s="99">
        <f>IF(ISNA(VLOOKUP($A281,'[2]1516 Exp_Rev Access'!$F$7:$GB$306,177,FALSE)),"",VLOOKUP($A281,'[2]1516 Exp_Rev Access'!$F$7:$GB$306,177,FALSE))</f>
        <v>0</v>
      </c>
      <c r="GS281" s="99">
        <f>IF(ISNA(VLOOKUP($A281,'[2]1516 Exp_Rev Access'!$F$7:$GB$306,178,FALSE)),"",VLOOKUP($A281,'[2]1516 Exp_Rev Access'!$F$7:$GB$306,178,FALSE))</f>
        <v>0</v>
      </c>
      <c r="GT281" s="101">
        <f t="shared" si="349"/>
        <v>53812.67</v>
      </c>
      <c r="GU281" s="72">
        <f t="shared" si="356"/>
        <v>1.1607241631048301E-2</v>
      </c>
      <c r="GV281" s="84">
        <f t="shared" si="351"/>
        <v>295.56033393749652</v>
      </c>
    </row>
    <row r="282" spans="1:204" customFormat="1" ht="12" customHeight="1" x14ac:dyDescent="0.2">
      <c r="A282" s="96" t="s">
        <v>660</v>
      </c>
      <c r="B282" s="69" t="s">
        <v>661</v>
      </c>
      <c r="C282" s="80">
        <f>IF(ISNA(VLOOKUP($A282,'[2]1516 enrollment_Rev_Exp by size'!$A$6:$G$320,3,FALSE)),"",VLOOKUP($A282,'[2]1516 enrollment_Rev_Exp by size'!$A$6:$G$320,3,FALSE))</f>
        <v>191.7</v>
      </c>
      <c r="D282" s="97">
        <v>2389105.17</v>
      </c>
      <c r="E282" s="80">
        <f t="shared" si="329"/>
        <v>2389105.1700000004</v>
      </c>
      <c r="F282" s="80">
        <f t="shared" si="330"/>
        <v>0</v>
      </c>
      <c r="G282" s="98">
        <f>IF(ISNA(VLOOKUP($A282,'[2]1516 Exp_Rev Access'!$F$7:$FS$306,2,FALSE)),"",VLOOKUP($A282,'[2]1516 Exp_Rev Access'!$F$7:$FS$306,2,FALSE))</f>
        <v>663770.23</v>
      </c>
      <c r="H282" s="98">
        <f>IF(ISNA(VLOOKUP($A282,'[2]1516 Exp_Rev Access'!$F$7:$FS$306,3,FALSE)),"",VLOOKUP($A282,'[2]1516 Exp_Rev Access'!$F$7:$FS$306,3,FALSE))</f>
        <v>0</v>
      </c>
      <c r="I282" s="98">
        <f>IF(ISNA(VLOOKUP($A282,'[2]1516 Exp_Rev Access'!$F$7:$FS$306,4,FALSE)),"",VLOOKUP($A282,'[2]1516 Exp_Rev Access'!$F$7:$FS$306,4,FALSE))</f>
        <v>0</v>
      </c>
      <c r="J282" s="98">
        <f>IF(ISNA(VLOOKUP($A282,'[2]1516 Exp_Rev Access'!$F$7:$FS$306,5,FALSE)),"",VLOOKUP($A282,'[2]1516 Exp_Rev Access'!$F$7:$FS$306,5,FALSE))</f>
        <v>1774.8</v>
      </c>
      <c r="K282" s="98">
        <f>IF(ISNA(VLOOKUP($A282,'[2]1516 Exp_Rev Access'!$F$7:$FS$306,6,FALSE)),"",VLOOKUP($A282,'[2]1516 Exp_Rev Access'!$F$7:$FS$306,6,FALSE))</f>
        <v>0</v>
      </c>
      <c r="L282" s="98">
        <f>IF(ISNA(VLOOKUP($A282,'[2]1516 Exp_Rev Access'!$F$7:$FS$306,7,FALSE)),"",VLOOKUP($A282,'[2]1516 Exp_Rev Access'!$F$7:$FS$306,7,FALSE))</f>
        <v>0</v>
      </c>
      <c r="M282" s="90">
        <f t="shared" si="331"/>
        <v>665545.03</v>
      </c>
      <c r="N282" s="72">
        <f t="shared" si="352"/>
        <v>0.27857502397016703</v>
      </c>
      <c r="O282" s="73">
        <f t="shared" si="353"/>
        <v>3471.8050599895673</v>
      </c>
      <c r="P282" s="99">
        <f>IF(ISNA(VLOOKUP($A282,'[2]1516 Exp_Rev Access'!$F$7:$FS$306,8,FALSE)),"",VLOOKUP($A282,'[2]1516 Exp_Rev Access'!$F$7:$FS$306,8,FALSE))</f>
        <v>0</v>
      </c>
      <c r="Q282" s="99">
        <f>IF(ISNA(VLOOKUP($A282,'[2]1516 Exp_Rev Access'!$F$7:$FS$306,9,FALSE)),"",VLOOKUP($A282,'[2]1516 Exp_Rev Access'!$F$7:$FS$306,9,FALSE))</f>
        <v>0</v>
      </c>
      <c r="R282" s="99">
        <f>IF(ISNA(VLOOKUP($A282,'[2]1516 Exp_Rev Access'!$F$7:$FS$306,10,FALSE)),"",VLOOKUP($A282,'[2]1516 Exp_Rev Access'!$F$7:$FS$306,10,FALSE))</f>
        <v>0</v>
      </c>
      <c r="S282" s="99">
        <f>IF(ISNA(VLOOKUP($A282,'[2]1516 Exp_Rev Access'!$F$7:$FS$306,11,FALSE)),"",VLOOKUP($A282,'[2]1516 Exp_Rev Access'!$F$7:$FS$306,11,FALSE))</f>
        <v>0</v>
      </c>
      <c r="T282" s="99">
        <f>IF(ISNA(VLOOKUP($A282,'[2]1516 Exp_Rev Access'!$F$7:$FS$306,12,FALSE)),"",VLOOKUP($A282,'[2]1516 Exp_Rev Access'!$F$7:$FS$306,12,FALSE))</f>
        <v>0</v>
      </c>
      <c r="U282" s="99">
        <f>IF(ISNA(VLOOKUP($A282,'[2]1516 Exp_Rev Access'!$F$7:$FS$306,13,FALSE)),"",VLOOKUP($A282,'[2]1516 Exp_Rev Access'!$F$7:$FS$306,13,FALSE))</f>
        <v>0</v>
      </c>
      <c r="V282" s="99">
        <f>IF(ISNA(VLOOKUP($A282,'[2]1516 Exp_Rev Access'!$F$7:$FS$306,14,FALSE)),"",VLOOKUP($A282,'[2]1516 Exp_Rev Access'!$F$7:$FS$306,14,FALSE))</f>
        <v>0</v>
      </c>
      <c r="W282" s="99">
        <f>IF(ISNA(VLOOKUP($A282,'[2]1516 Exp_Rev Access'!$F$7:$FS$306,15,FALSE)),"",VLOOKUP($A282,'[2]1516 Exp_Rev Access'!$F$7:$FS$306,15,FALSE))</f>
        <v>0</v>
      </c>
      <c r="X282" s="99">
        <f>IF(ISNA(VLOOKUP($A282,'[2]1516 Exp_Rev Access'!$F$7:$FS$306,16,FALSE)),"",VLOOKUP($A282,'[2]1516 Exp_Rev Access'!$F$7:$FS$306,16,FALSE))</f>
        <v>0</v>
      </c>
      <c r="Y282" s="99">
        <f>IF(ISNA(VLOOKUP($A282,'[2]1516 Exp_Rev Access'!$F$7:$FS$306,17,FALSE)),"",VLOOKUP($A282,'[2]1516 Exp_Rev Access'!$F$7:$FS$306,17,FALSE))</f>
        <v>0</v>
      </c>
      <c r="Z282" s="99">
        <f>IF(ISNA(VLOOKUP($A282,'[2]1516 Exp_Rev Access'!$F$7:$FS$306,18,FALSE)),"",VLOOKUP($A282,'[2]1516 Exp_Rev Access'!$F$7:$FS$306,18,FALSE))</f>
        <v>0</v>
      </c>
      <c r="AA282" s="99">
        <f>IF(ISNA(VLOOKUP($A282,'[2]1516 Exp_Rev Access'!$F$7:$FS$306,19,FALSE)),"",VLOOKUP($A282,'[2]1516 Exp_Rev Access'!$F$7:$FS$306,19,FALSE))</f>
        <v>0</v>
      </c>
      <c r="AB282" s="99">
        <f>IF(ISNA(VLOOKUP($A282,'[2]1516 Exp_Rev Access'!$F$7:$FS$306,20,FALSE)),"",VLOOKUP($A282,'[2]1516 Exp_Rev Access'!$F$7:$FS$306,20,FALSE))</f>
        <v>2527</v>
      </c>
      <c r="AC282" s="99">
        <f>IF(ISNA(VLOOKUP($A282,'[2]1516 Exp_Rev Access'!$F$7:$FS$306,21,FALSE)),"",VLOOKUP($A282,'[2]1516 Exp_Rev Access'!$F$7:$FS$306,21,FALSE))</f>
        <v>14207.45</v>
      </c>
      <c r="AD282" s="99">
        <f>IF(ISNA(VLOOKUP($A282,'[2]1516 Exp_Rev Access'!$F$7:$FS$306,22,FALSE)),"",VLOOKUP($A282,'[2]1516 Exp_Rev Access'!$F$7:$FS$306,22,FALSE))</f>
        <v>1258.79</v>
      </c>
      <c r="AE282" s="99">
        <f>IF(ISNA(VLOOKUP($A282,'[2]1516 Exp_Rev Access'!$F$7:$FS$306,23,FALSE)),"",VLOOKUP($A282,'[2]1516 Exp_Rev Access'!$F$7:$FS$306,23,FALSE))</f>
        <v>0</v>
      </c>
      <c r="AF282" s="99">
        <f>IF(ISNA(VLOOKUP($A282,'[2]1516 Exp_Rev Access'!$F$7:$FS$306,24,FALSE)),"",VLOOKUP($A282,'[2]1516 Exp_Rev Access'!$F$7:$FS$306,24,FALSE))</f>
        <v>2254.6</v>
      </c>
      <c r="AG282" s="99">
        <f>IF(ISNA(VLOOKUP($A282,'[2]1516 Exp_Rev Access'!$F$7:$FS$306,25,FALSE)),"",VLOOKUP($A282,'[2]1516 Exp_Rev Access'!$F$7:$FS$306,25,FALSE))</f>
        <v>0</v>
      </c>
      <c r="AH282" s="98">
        <f>IF(ISNA(VLOOKUP($A282,'[2]1516 Exp_Rev Access'!$F$7:$FS$306,26,FALSE)),"",VLOOKUP($A282,'[2]1516 Exp_Rev Access'!$F$7:$FS$306,26,FALSE))</f>
        <v>0</v>
      </c>
      <c r="AI282" s="98">
        <f>IF(ISNA(VLOOKUP($A282,'[2]1516 Exp_Rev Access'!$F$7:$FS$306,27,FALSE)),"",VLOOKUP($A282,'[2]1516 Exp_Rev Access'!$F$7:$FS$306,27,FALSE))</f>
        <v>0</v>
      </c>
      <c r="AJ282" s="98">
        <f>IF(ISNA(VLOOKUP($A282,'[2]1516 Exp_Rev Access'!$F$7:$FS$306,28,FALSE)),"",VLOOKUP($A282,'[2]1516 Exp_Rev Access'!$F$7:$FS$306,28,FALSE))</f>
        <v>11759.47</v>
      </c>
      <c r="AK282" s="98">
        <f>IF(ISNA(VLOOKUP($A282,'[2]1516 Exp_Rev Access'!$F$7:$FS$306,29,FALSE)),"",VLOOKUP($A282,'[2]1516 Exp_Rev Access'!$F$7:$FS$306,29,FALSE))</f>
        <v>0</v>
      </c>
      <c r="AL282" s="100">
        <f t="shared" si="334"/>
        <v>32007.309999999998</v>
      </c>
      <c r="AM282" s="72">
        <f t="shared" si="335"/>
        <v>1.3397195904942099E-2</v>
      </c>
      <c r="AN282" s="94">
        <f t="shared" si="336"/>
        <v>166.96562336984871</v>
      </c>
      <c r="AO282" s="99">
        <f>IF(ISNA(VLOOKUP($A282,'[2]1516 Exp_Rev Access'!$F$7:$GB$306,30,FALSE)),"",VLOOKUP($A282,'[2]1516 Exp_Rev Access'!$F$7:$FS$306,30,FALSE))</f>
        <v>1131794.8500000001</v>
      </c>
      <c r="AP282" s="99">
        <f>IF(ISNA(VLOOKUP($A282,'[2]1516 Exp_Rev Access'!$F$7:$GB$306,31,FALSE)),"",VLOOKUP($A282,'[2]1516 Exp_Rev Access'!$F$7:$FS$306,31,FALSE))</f>
        <v>13343.82</v>
      </c>
      <c r="AQ282" s="99">
        <f>IF(ISNA(VLOOKUP($A282,'[2]1516 Exp_Rev Access'!$F$7:$GB$306,32,FALSE)),"",VLOOKUP($A282,'[2]1516 Exp_Rev Access'!$F$7:$FS$306,32,FALSE))</f>
        <v>90635.44</v>
      </c>
      <c r="AR282" s="99">
        <f>IF(ISNA(VLOOKUP($A282,'[2]1516 Exp_Rev Access'!$F$7:$GB$306,33,FALSE)),"",VLOOKUP($A282,'[2]1516 Exp_Rev Access'!$F$7:$FS$306,33,FALSE))</f>
        <v>0</v>
      </c>
      <c r="AS282" s="99">
        <f>IF(ISNA(VLOOKUP($A282,'[2]1516 Exp_Rev Access'!$F$7:$GB$306,34,FALSE)),"",VLOOKUP($A282,'[2]1516 Exp_Rev Access'!$F$7:$FS$306,34,FALSE))</f>
        <v>0</v>
      </c>
      <c r="AT282" s="101">
        <f t="shared" si="337"/>
        <v>1235774.1100000001</v>
      </c>
      <c r="AU282" s="72">
        <f t="shared" si="338"/>
        <v>0.51725395998368717</v>
      </c>
      <c r="AV282" s="94">
        <f t="shared" si="339"/>
        <v>6446.3959833072522</v>
      </c>
      <c r="AW282" s="99">
        <f>IF(ISNA(VLOOKUP($A282,'[2]1516 Exp_Rev Access'!$F$7:$GB$306,35,FALSE)),"",VLOOKUP($A282,'[2]1516 Exp_Rev Access'!$F$7:$GB$306,35,FALSE))</f>
        <v>0</v>
      </c>
      <c r="AX282" s="99">
        <f>IF(ISNA(VLOOKUP($A282,'[2]1516 Exp_Rev Access'!$F$7:$GB$306,36,FALSE)),"",VLOOKUP($A282,'[2]1516 Exp_Rev Access'!$F$7:$GB$306,36,FALSE))</f>
        <v>147317.47</v>
      </c>
      <c r="AY282" s="99">
        <f>IF(ISNA(VLOOKUP($A282,'[2]1516 Exp_Rev Access'!$F$7:$GB$306,37,FALSE)),"",VLOOKUP($A282,'[2]1516 Exp_Rev Access'!$F$7:$GB$306,37,FALSE))</f>
        <v>4605.54</v>
      </c>
      <c r="AZ282" s="99">
        <f>IF(ISNA(VLOOKUP($A282,'[2]1516 Exp_Rev Access'!$F$7:$GB$306,38,FALSE)),"",VLOOKUP($A282,'[2]1516 Exp_Rev Access'!$F$7:$GB$306,38,FALSE))</f>
        <v>0</v>
      </c>
      <c r="BA282" s="99">
        <f>IF(ISNA(VLOOKUP($A282,'[2]1516 Exp_Rev Access'!$F$7:$GB$306,39,FALSE)),"",VLOOKUP($A282,'[2]1516 Exp_Rev Access'!$F$7:$GB$306,39,FALSE))</f>
        <v>0</v>
      </c>
      <c r="BB282" s="99">
        <f>IF(ISNA(VLOOKUP($A282,'[2]1516 Exp_Rev Access'!$F$7:$GB$306,40,FALSE)),"",VLOOKUP($A282,'[2]1516 Exp_Rev Access'!$F$7:$GB$306,40,FALSE))</f>
        <v>32641.599999999999</v>
      </c>
      <c r="BC282" s="99">
        <f>IF(ISNA(VLOOKUP($A282,'[2]1516 Exp_Rev Access'!$F$7:$GB$306,41,FALSE)),"",VLOOKUP($A282,'[2]1516 Exp_Rev Access'!$F$7:$GB$306,41,FALSE))</f>
        <v>0</v>
      </c>
      <c r="BD282" s="99">
        <f>IF(ISNA(VLOOKUP($A282,'[2]1516 Exp_Rev Access'!$F$7:$GB$306,42,FALSE)),"",VLOOKUP($A282,'[2]1516 Exp_Rev Access'!$F$7:$GB$306,42,FALSE))</f>
        <v>13276.74</v>
      </c>
      <c r="BE282" s="99">
        <f>IF(ISNA(VLOOKUP($A282,'[2]1516 Exp_Rev Access'!$F$7:$GB$306,43,FALSE)),"",VLOOKUP($A282,'[2]1516 Exp_Rev Access'!$F$7:$GB$306,43,FALSE))</f>
        <v>0</v>
      </c>
      <c r="BF282" s="99">
        <f>IF(ISNA(VLOOKUP($A282,'[2]1516 Exp_Rev Access'!$F$7:$GB$306,44,FALSE)),"",VLOOKUP($A282,'[2]1516 Exp_Rev Access'!$F$7:$GB$306,44,FALSE))</f>
        <v>0</v>
      </c>
      <c r="BG282" s="99">
        <f>IF(ISNA(VLOOKUP($A282,'[2]1516 Exp_Rev Access'!$F$7:$GB$306,45,FALSE)),"",VLOOKUP($A282,'[2]1516 Exp_Rev Access'!$F$7:$GB$306,45,FALSE))</f>
        <v>1848.98</v>
      </c>
      <c r="BH282" s="99">
        <f>IF(ISNA(VLOOKUP($A282,'[2]1516 Exp_Rev Access'!$F$7:$GB$306,46,FALSE)),"",VLOOKUP($A282,'[2]1516 Exp_Rev Access'!$F$7:$GB$306,46,FALSE))</f>
        <v>0</v>
      </c>
      <c r="BI282" s="99">
        <f>IF(ISNA(VLOOKUP($A282,'[2]1516 Exp_Rev Access'!$F$7:$GB$306,47,FALSE)),"",VLOOKUP($A282,'[2]1516 Exp_Rev Access'!$F$7:$GB$306,47,FALSE))</f>
        <v>809.86</v>
      </c>
      <c r="BJ282" s="99">
        <f>IF(ISNA(VLOOKUP($A282,'[2]1516 Exp_Rev Access'!$F$7:$GB$306,48,FALSE)),"",VLOOKUP($A282,'[2]1516 Exp_Rev Access'!$F$7:$GB$306,48,FALSE))</f>
        <v>68955.56</v>
      </c>
      <c r="BK282" s="99">
        <f>IF(ISNA(VLOOKUP($A282,'[2]1516 Exp_Rev Access'!$F$7:$GB$306,49,FALSE)),"",VLOOKUP($A282,'[2]1516 Exp_Rev Access'!$F$7:$GB$306,49,FALSE))</f>
        <v>0</v>
      </c>
      <c r="BL282" s="99">
        <f>IF(ISNA(VLOOKUP($A282,'[2]1516 Exp_Rev Access'!$F$7:$GB$306,50,FALSE)),"",VLOOKUP($A282,'[2]1516 Exp_Rev Access'!$F$7:$GB$306,50,FALSE))</f>
        <v>0</v>
      </c>
      <c r="BM282" s="99">
        <f>IF(ISNA(VLOOKUP($A282,'[2]1516 Exp_Rev Access'!$F$7:$GB$306,51,FALSE)),"",VLOOKUP($A282,'[2]1516 Exp_Rev Access'!$F$7:$GB$306,51,FALSE))</f>
        <v>0</v>
      </c>
      <c r="BN282" s="99">
        <f>IF(ISNA(VLOOKUP($A282,'[2]1516 Exp_Rev Access'!$F$7:$GB$306,52,FALSE)),"",VLOOKUP($A282,'[2]1516 Exp_Rev Access'!$F$7:$GB$306,52,FALSE))</f>
        <v>0</v>
      </c>
      <c r="BO282" s="99">
        <f>IF(ISNA(VLOOKUP($A282,'[2]1516 Exp_Rev Access'!$F$7:$GB$306,53,FALSE)),"",VLOOKUP($A282,'[2]1516 Exp_Rev Access'!$F$7:$GB$306,53,FALSE))</f>
        <v>0</v>
      </c>
      <c r="BP282" s="99">
        <f>IF(ISNA(VLOOKUP($A282,'[2]1516 Exp_Rev Access'!$F$7:$GB$306,54,FALSE)),"",VLOOKUP($A282,'[2]1516 Exp_Rev Access'!$F$7:$GB$306,54,FALSE))</f>
        <v>0</v>
      </c>
      <c r="BQ282" s="99">
        <f>IF(ISNA(VLOOKUP($A282,'[2]1516 Exp_Rev Access'!$F$7:$GB$306,55,FALSE)),"",VLOOKUP($A282,'[2]1516 Exp_Rev Access'!$F$7:$GB$306,55,FALSE))</f>
        <v>0</v>
      </c>
      <c r="BR282" s="99">
        <f>IF(ISNA(VLOOKUP($A282,'[2]1516 Exp_Rev Access'!$F$7:$GB$306,56,FALSE)),"",VLOOKUP($A282,'[2]1516 Exp_Rev Access'!$F$7:$GB$306,56,FALSE))</f>
        <v>0</v>
      </c>
      <c r="BS282" s="99">
        <f>IF(ISNA(VLOOKUP($A282,'[2]1516 Exp_Rev Access'!$F$7:$GB$306,57,FALSE)),"",VLOOKUP($A282,'[2]1516 Exp_Rev Access'!$F$7:$GB$306,57,FALSE))</f>
        <v>0</v>
      </c>
      <c r="BT282" s="99">
        <f>IF(ISNA(VLOOKUP($A282,'[2]1516 Exp_Rev Access'!$F$7:$GB$306,58,FALSE)),"",VLOOKUP($A282,'[2]1516 Exp_Rev Access'!$F$7:$GB$306,58,FALSE))</f>
        <v>0</v>
      </c>
      <c r="BU282" s="102">
        <f t="shared" si="340"/>
        <v>269455.75</v>
      </c>
      <c r="BV282" s="72">
        <f t="shared" si="341"/>
        <v>0.11278521907848871</v>
      </c>
      <c r="BW282" s="94">
        <f t="shared" si="342"/>
        <v>1405.6116327595203</v>
      </c>
      <c r="BX282" s="99">
        <f>IF(ISNA(VLOOKUP($A282,'[2]1516 Exp_Rev Access'!$F$7:$GB$306,59,FALSE)),"",VLOOKUP($A282,'[2]1516 Exp_Rev Access'!$F$7:$GB$306,59,FALSE))</f>
        <v>0</v>
      </c>
      <c r="BY282" s="99">
        <f>IF(ISNA(VLOOKUP($A282,'[2]1516 Exp_Rev Access'!$F$7:$GB$306,60,FALSE)),"",VLOOKUP($A282,'[2]1516 Exp_Rev Access'!$F$7:$GB$306,60,FALSE))</f>
        <v>0</v>
      </c>
      <c r="BZ282" s="99">
        <f>IF(ISNA(VLOOKUP($A282,'[2]1516 Exp_Rev Access'!$F$7:$GB$306,61,FALSE)),"",VLOOKUP($A282,'[2]1516 Exp_Rev Access'!$F$7:$GB$306,61,FALSE))</f>
        <v>0</v>
      </c>
      <c r="CA282" s="99">
        <f>IF(ISNA(VLOOKUP($A282,'[2]1516 Exp_Rev Access'!$F$7:$GB$306,62,FALSE)),"",VLOOKUP($A282,'[2]1516 Exp_Rev Access'!$F$7:$GB$306,62,FALSE))</f>
        <v>0</v>
      </c>
      <c r="CB282" s="99">
        <f>IF(ISNA(VLOOKUP($A282,'[2]1516 Exp_Rev Access'!$F$7:$GB$306,63,FALSE)),"",VLOOKUP($A282,'[2]1516 Exp_Rev Access'!$F$7:$GB$306,63,FALSE))</f>
        <v>3706.33</v>
      </c>
      <c r="CC282" s="99">
        <f>IF(ISNA(VLOOKUP($A282,'[2]1516 Exp_Rev Access'!$F$7:$GB$306,64,FALSE)),"",VLOOKUP($A282,'[2]1516 Exp_Rev Access'!$F$7:$GB$306,64,FALSE))</f>
        <v>0</v>
      </c>
      <c r="CD282" s="101">
        <f t="shared" si="343"/>
        <v>3706.33</v>
      </c>
      <c r="CE282" s="72">
        <f t="shared" si="354"/>
        <v>1.5513465236023914E-3</v>
      </c>
      <c r="CF282" s="103">
        <f t="shared" si="355"/>
        <v>19.334011476264997</v>
      </c>
      <c r="CG282" s="99">
        <f>IF(ISNA(VLOOKUP($A282,'[2]1516 Exp_Rev Access'!$F$7:$GB$306,65,FALSE)),"",VLOOKUP($A282,'[2]1516 Exp_Rev Access'!$F$7:$GB$306,65,FALSE))</f>
        <v>0</v>
      </c>
      <c r="CH282" s="99">
        <f>IF(ISNA(VLOOKUP($A282,'[2]1516 Exp_Rev Access'!$F$7:$GB$306,66,FALSE)),"",VLOOKUP($A282,'[2]1516 Exp_Rev Access'!$F$7:$GB$306,66,FALSE))</f>
        <v>0</v>
      </c>
      <c r="CI282" s="99">
        <f>IF(ISNA(VLOOKUP($A282,'[2]1516 Exp_Rev Access'!$F$7:$GB$306,67,FALSE)),"",VLOOKUP($A282,'[2]1516 Exp_Rev Access'!$F$7:$GB$306,67,FALSE))</f>
        <v>0</v>
      </c>
      <c r="CJ282" s="99">
        <f>IF(ISNA(VLOOKUP($A282,'[2]1516 Exp_Rev Access'!$F$7:$GB$306,68,FALSE)),"",VLOOKUP($A282,'[2]1516 Exp_Rev Access'!$F$7:$GB$306,68,FALSE))</f>
        <v>0</v>
      </c>
      <c r="CK282" s="99">
        <f>IF(ISNA(VLOOKUP($A282,'[2]1516 Exp_Rev Access'!$F$7:$GB$306,69,FALSE)),"",VLOOKUP($A282,'[2]1516 Exp_Rev Access'!$F$7:$GB$306,69,FALSE))</f>
        <v>0</v>
      </c>
      <c r="CL282" s="99">
        <f>IF(ISNA(VLOOKUP($A282,'[2]1516 Exp_Rev Access'!$F$7:$GB$306,70,FALSE)),"",VLOOKUP($A282,'[2]1516 Exp_Rev Access'!$F$7:$GB$306,70,FALSE))</f>
        <v>0</v>
      </c>
      <c r="CM282" s="99">
        <f>IF(ISNA(VLOOKUP($A282,'[2]1516 Exp_Rev Access'!$F$7:$GB$306,71,FALSE)),"",VLOOKUP($A282,'[2]1516 Exp_Rev Access'!$F$7:$GB$306,71,FALSE))</f>
        <v>0</v>
      </c>
      <c r="CN282" s="99">
        <f>IF(ISNA(VLOOKUP($A282,'[2]1516 Exp_Rev Access'!$F$7:$GB$306,72,FALSE)),"",VLOOKUP($A282,'[2]1516 Exp_Rev Access'!$F$7:$GB$306,72,FALSE))</f>
        <v>0</v>
      </c>
      <c r="CO282" s="99">
        <f>IF(ISNA(VLOOKUP($A282,'[2]1516 Exp_Rev Access'!$F$7:$GB$306,73,FALSE)),"",VLOOKUP($A282,'[2]1516 Exp_Rev Access'!$F$7:$GB$306,73,FALSE))</f>
        <v>0</v>
      </c>
      <c r="CP282" s="99">
        <f>IF(ISNA(VLOOKUP($A282,'[2]1516 Exp_Rev Access'!$F$7:$GB$306,74,FALSE)),"",VLOOKUP($A282,'[2]1516 Exp_Rev Access'!$F$7:$GB$306,74,FALSE))</f>
        <v>34071.79</v>
      </c>
      <c r="CQ282" s="99">
        <f>IF(ISNA(VLOOKUP($A282,'[2]1516 Exp_Rev Access'!$F$7:$GB$306,75,FALSE)),"",VLOOKUP($A282,'[2]1516 Exp_Rev Access'!$F$7:$GB$306,75,FALSE))</f>
        <v>0</v>
      </c>
      <c r="CR282" s="99">
        <f>IF(ISNA(VLOOKUP($A282,'[2]1516 Exp_Rev Access'!$F$7:$GB$306,76,FALSE)),"",VLOOKUP($A282,'[2]1516 Exp_Rev Access'!$F$7:$GB$306,76,FALSE))</f>
        <v>0</v>
      </c>
      <c r="CS282" s="99">
        <f>IF(ISNA(VLOOKUP($A282,'[2]1516 Exp_Rev Access'!$F$7:$GB$306,77,FALSE)),"",VLOOKUP($A282,'[2]1516 Exp_Rev Access'!$F$7:$GB$306,77,FALSE))</f>
        <v>0</v>
      </c>
      <c r="CT282" s="99">
        <f>IF(ISNA(VLOOKUP($A282,'[2]1516 Exp_Rev Access'!$F$7:$GB$306,78,FALSE)),"",VLOOKUP($A282,'[2]1516 Exp_Rev Access'!$F$7:$GB$306,78,FALSE))</f>
        <v>78647.960000000006</v>
      </c>
      <c r="CU282" s="99">
        <f>IF(ISNA(VLOOKUP($A282,'[2]1516 Exp_Rev Access'!$F$7:$GB$306,79,FALSE)),"",VLOOKUP($A282,'[2]1516 Exp_Rev Access'!$F$7:$GB$306,79,FALSE))</f>
        <v>8718.7999999999993</v>
      </c>
      <c r="CV282" s="99">
        <f>IF(ISNA(VLOOKUP($A282,'[2]1516 Exp_Rev Access'!$F$7:$GB$306,80,FALSE)),"",VLOOKUP($A282,'[2]1516 Exp_Rev Access'!$F$7:$GB$306,80,FALSE))</f>
        <v>0</v>
      </c>
      <c r="CW282" s="99">
        <f>IF(ISNA(VLOOKUP($A282,'[2]1516 Exp_Rev Access'!$F$7:$GB$306,81,FALSE)),"",VLOOKUP($A282,'[2]1516 Exp_Rev Access'!$F$7:$GB$306,81,FALSE))</f>
        <v>0</v>
      </c>
      <c r="CX282" s="99">
        <f>IF(ISNA(VLOOKUP($A282,'[2]1516 Exp_Rev Access'!$F$7:$GB$306,82,FALSE)),"",VLOOKUP($A282,'[2]1516 Exp_Rev Access'!$F$7:$GB$306,82,FALSE))</f>
        <v>0</v>
      </c>
      <c r="CY282" s="99">
        <f>IF(ISNA(VLOOKUP($A282,'[2]1516 Exp_Rev Access'!$F$7:$GB$306,83,FALSE)),"",VLOOKUP($A282,'[2]1516 Exp_Rev Access'!$F$7:$GB$306,83,FALSE))</f>
        <v>0</v>
      </c>
      <c r="CZ282" s="99">
        <f>IF(ISNA(VLOOKUP($A282,'[2]1516 Exp_Rev Access'!$F$7:$GB$306,84,FALSE)),"",VLOOKUP($A282,'[2]1516 Exp_Rev Access'!$F$7:$GB$306,84,FALSE))</f>
        <v>0</v>
      </c>
      <c r="DA282" s="99">
        <f>IF(ISNA(VLOOKUP($A282,'[2]1516 Exp_Rev Access'!$F$7:$GB$306,85,FALSE)),"",VLOOKUP($A282,'[2]1516 Exp_Rev Access'!$F$7:$GB$306,85,FALSE))</f>
        <v>0</v>
      </c>
      <c r="DB282" s="99">
        <f>IF(ISNA(VLOOKUP($A282,'[2]1516 Exp_Rev Access'!$F$7:$GB$306,86,FALSE)),"",VLOOKUP($A282,'[2]1516 Exp_Rev Access'!$F$7:$GB$306,86,FALSE))</f>
        <v>0</v>
      </c>
      <c r="DC282" s="99">
        <f>IF(ISNA(VLOOKUP($A282,'[2]1516 Exp_Rev Access'!$F$7:$GB$306,87,FALSE)),"",VLOOKUP($A282,'[2]1516 Exp_Rev Access'!$F$7:$GB$306,87,FALSE))</f>
        <v>0</v>
      </c>
      <c r="DD282" s="99">
        <f>IF(ISNA(VLOOKUP($A282,'[2]1516 Exp_Rev Access'!$F$7:$GB$306,88,FALSE)),"",VLOOKUP($A282,'[2]1516 Exp_Rev Access'!$F$7:$GB$306,88,FALSE))</f>
        <v>0</v>
      </c>
      <c r="DE282" s="99">
        <f>IF(ISNA(VLOOKUP($A282,'[2]1516 Exp_Rev Access'!$F$7:$GB$306,89,FALSE)),"",VLOOKUP($A282,'[2]1516 Exp_Rev Access'!$F$7:$GB$306,89,FALSE))</f>
        <v>0</v>
      </c>
      <c r="DF282" s="99">
        <f>IF(ISNA(VLOOKUP($A282,'[2]1516 Exp_Rev Access'!$F$7:$GB$306,90,FALSE)),"",VLOOKUP($A282,'[2]1516 Exp_Rev Access'!$F$7:$GB$306,90,FALSE))</f>
        <v>0</v>
      </c>
      <c r="DG282" s="99">
        <f>IF(ISNA(VLOOKUP($A282,'[2]1516 Exp_Rev Access'!$F$7:$GB$306,91,FALSE)),"",VLOOKUP($A282,'[2]1516 Exp_Rev Access'!$F$7:$GB$306,91,FALSE))</f>
        <v>0</v>
      </c>
      <c r="DH282" s="99">
        <f>IF(ISNA(VLOOKUP($A282,'[2]1516 Exp_Rev Access'!$F$7:$GB$306,92,FALSE)),"",VLOOKUP($A282,'[2]1516 Exp_Rev Access'!$F$7:$GB$306,92,FALSE))</f>
        <v>29814.15</v>
      </c>
      <c r="DI282" s="99">
        <f>IF(ISNA(VLOOKUP($A282,'[2]1516 Exp_Rev Access'!$F$7:$GB$306,93,FALSE)),"",VLOOKUP($A282,'[2]1516 Exp_Rev Access'!$F$7:$GB$306,93,FALSE))</f>
        <v>0</v>
      </c>
      <c r="DJ282" s="99">
        <f>IF(ISNA(VLOOKUP($A282,'[2]1516 Exp_Rev Access'!$F$7:$GB$306,94,FALSE)),"",VLOOKUP($A282,'[2]1516 Exp_Rev Access'!$F$7:$GB$306,94,FALSE))</f>
        <v>0</v>
      </c>
      <c r="DK282" s="99">
        <f>IF(ISNA(VLOOKUP($A282,'[2]1516 Exp_Rev Access'!$F$7:$GB$306,95,FALSE)),"",VLOOKUP($A282,'[2]1516 Exp_Rev Access'!$F$7:$GB$306,95,FALSE))</f>
        <v>0</v>
      </c>
      <c r="DL282" s="99">
        <f>IF(ISNA(VLOOKUP($A282,'[2]1516 Exp_Rev Access'!$F$7:$GB$306,96,FALSE)),"",VLOOKUP($A282,'[2]1516 Exp_Rev Access'!$F$7:$GB$306,96,FALSE))</f>
        <v>0</v>
      </c>
      <c r="DM282" s="99">
        <f>IF(ISNA(VLOOKUP($A282,'[2]1516 Exp_Rev Access'!$F$7:$GB$306,97,FALSE)),"",VLOOKUP($A282,'[2]1516 Exp_Rev Access'!$F$7:$GB$306,97,FALSE))</f>
        <v>0</v>
      </c>
      <c r="DN282" s="99">
        <f>IF(ISNA(VLOOKUP($A282,'[2]1516 Exp_Rev Access'!$F$7:$GB$306,98,FALSE)),"",VLOOKUP($A282,'[2]1516 Exp_Rev Access'!$F$7:$GB$306,98,FALSE))</f>
        <v>0</v>
      </c>
      <c r="DO282" s="99">
        <f>IF(ISNA(VLOOKUP($A282,'[2]1516 Exp_Rev Access'!$F$7:$GB$306,99,FALSE)),"",VLOOKUP($A282,'[2]1516 Exp_Rev Access'!$F$7:$GB$306,99,FALSE))</f>
        <v>0</v>
      </c>
      <c r="DP282" s="99">
        <f>IF(ISNA(VLOOKUP($A282,'[2]1516 Exp_Rev Access'!$F$7:$GB$306,100,FALSE)),"",VLOOKUP($A282,'[2]1516 Exp_Rev Access'!$F$7:$GB$306,100,FALSE))</f>
        <v>0</v>
      </c>
      <c r="DQ282" s="99">
        <f>IF(ISNA(VLOOKUP($A282,'[2]1516 Exp_Rev Access'!$F$7:$GB$306,101,FALSE)),"",VLOOKUP($A282,'[2]1516 Exp_Rev Access'!$F$7:$GB$306,101,FALSE))</f>
        <v>0</v>
      </c>
      <c r="DR282" s="99">
        <f>IF(ISNA(VLOOKUP($A282,'[2]1516 Exp_Rev Access'!$F$7:$GB$306,102,FALSE)),"",VLOOKUP($A282,'[2]1516 Exp_Rev Access'!$F$7:$GB$306,102,FALSE))</f>
        <v>0</v>
      </c>
      <c r="DS282" s="99">
        <f>IF(ISNA(VLOOKUP($A282,'[2]1516 Exp_Rev Access'!$F$7:$GB$306,103,FALSE)),"",VLOOKUP($A282,'[2]1516 Exp_Rev Access'!$F$7:$GB$306,103,FALSE))</f>
        <v>0</v>
      </c>
      <c r="DT282" s="99">
        <f>IF(ISNA(VLOOKUP($A282,'[2]1516 Exp_Rev Access'!$F$7:$GB$306,104,FALSE)),"",VLOOKUP($A282,'[2]1516 Exp_Rev Access'!$F$7:$GB$306,104,FALSE))</f>
        <v>0</v>
      </c>
      <c r="DU282" s="99">
        <f>IF(ISNA(VLOOKUP($A282,'[2]1516 Exp_Rev Access'!$F$7:$GB$306,105,FALSE)),"",VLOOKUP($A282,'[2]1516 Exp_Rev Access'!$F$7:$GB$306,105,FALSE))</f>
        <v>0</v>
      </c>
      <c r="DV282" s="99">
        <f>IF(ISNA(VLOOKUP($A282,'[2]1516 Exp_Rev Access'!$F$7:$GB$306,106,FALSE)),"",VLOOKUP($A282,'[2]1516 Exp_Rev Access'!$F$7:$GB$306,106,FALSE))</f>
        <v>0</v>
      </c>
      <c r="DW282" s="99">
        <f>IF(ISNA(VLOOKUP($A282,'[2]1516 Exp_Rev Access'!$F$7:$GB$306,107,FALSE)),"",VLOOKUP($A282,'[2]1516 Exp_Rev Access'!$F$7:$GB$306,107,FALSE))</f>
        <v>0</v>
      </c>
      <c r="DX282" s="99">
        <f>IF(ISNA(VLOOKUP($A282,'[2]1516 Exp_Rev Access'!$F$7:$GB$306,108,FALSE)),"",VLOOKUP($A282,'[2]1516 Exp_Rev Access'!$F$7:$GB$306,108,FALSE))</f>
        <v>18229.400000000001</v>
      </c>
      <c r="DY282" s="99">
        <f>IF(ISNA(VLOOKUP($A282,'[2]1516 Exp_Rev Access'!$F$7:$GB$306,109,FALSE)),"",VLOOKUP($A282,'[2]1516 Exp_Rev Access'!$F$7:$GB$306,109,FALSE))</f>
        <v>0</v>
      </c>
      <c r="DZ282" s="99">
        <f>IF(ISNA(VLOOKUP($A282,'[2]1516 Exp_Rev Access'!$F$7:$GB$306,110,FALSE)),"",VLOOKUP($A282,'[2]1516 Exp_Rev Access'!$F$7:$GB$306,110,FALSE))</f>
        <v>0</v>
      </c>
      <c r="EA282" s="99">
        <f>IF(ISNA(VLOOKUP($A282,'[2]1516 Exp_Rev Access'!$F$7:$GB$306,111,FALSE)),"",VLOOKUP($A282,'[2]1516 Exp_Rev Access'!$F$7:$GB$306,111,FALSE))</f>
        <v>0</v>
      </c>
      <c r="EB282" s="99">
        <f>IF(ISNA(VLOOKUP($A282,'[2]1516 Exp_Rev Access'!$F$7:$GB$306,112,FALSE)),"",VLOOKUP($A282,'[2]1516 Exp_Rev Access'!$F$7:$GB$306,112,FALSE))</f>
        <v>0</v>
      </c>
      <c r="EC282" s="99">
        <f>IF(ISNA(VLOOKUP($A282,'[2]1516 Exp_Rev Access'!$F$7:$GB$306,113,FALSE)),"",VLOOKUP($A282,'[2]1516 Exp_Rev Access'!$F$7:$GB$306,113,FALSE))</f>
        <v>0</v>
      </c>
      <c r="ED282" s="99">
        <f>IF(ISNA(VLOOKUP($A282,'[2]1516 Exp_Rev Access'!$F$7:$GB$306,114,FALSE)),"",VLOOKUP($A282,'[2]1516 Exp_Rev Access'!$F$7:$GB$306,114,FALSE))</f>
        <v>0</v>
      </c>
      <c r="EE282" s="99">
        <f>IF(ISNA(VLOOKUP($A282,'[2]1516 Exp_Rev Access'!$F$7:$GB$306,115,FALSE)),"",VLOOKUP($A282,'[2]1516 Exp_Rev Access'!$F$7:$GB$306,115,FALSE))</f>
        <v>0</v>
      </c>
      <c r="EF282" s="99">
        <f>IF(ISNA(VLOOKUP($A282,'[2]1516 Exp_Rev Access'!$F$7:$GB$306,116,FALSE)),"",VLOOKUP($A282,'[2]1516 Exp_Rev Access'!$F$7:$GB$306,116,FALSE))</f>
        <v>0</v>
      </c>
      <c r="EG282" s="99">
        <f>IF(ISNA(VLOOKUP($A282,'[2]1516 Exp_Rev Access'!$F$7:$GB$306,117,FALSE)),"",VLOOKUP($A282,'[2]1516 Exp_Rev Access'!$F$7:$GB$306,117,FALSE))</f>
        <v>0</v>
      </c>
      <c r="EH282" s="99">
        <f>IF(ISNA(VLOOKUP($A282,'[2]1516 Exp_Rev Access'!$F$7:$GB$306,118,FALSE)),"",VLOOKUP($A282,'[2]1516 Exp_Rev Access'!$F$7:$GB$306,118,FALSE))</f>
        <v>0</v>
      </c>
      <c r="EI282" s="99">
        <f>IF(ISNA(VLOOKUP($A282,'[2]1516 Exp_Rev Access'!$F$7:$GB$306,119,FALSE)),"",VLOOKUP($A282,'[2]1516 Exp_Rev Access'!$F$7:$GB$306,119,FALSE))</f>
        <v>0</v>
      </c>
      <c r="EJ282" s="99">
        <f>IF(ISNA(VLOOKUP($A282,'[2]1516 Exp_Rev Access'!$F$7:$GB$306,120,FALSE)),"",VLOOKUP($A282,'[2]1516 Exp_Rev Access'!$F$7:$GB$306,120,FALSE))</f>
        <v>0</v>
      </c>
      <c r="EK282" s="99">
        <f>IF(ISNA(VLOOKUP($A282,'[2]1516 Exp_Rev Access'!$F$7:$GB$306,121,FALSE)),"",VLOOKUP($A282,'[2]1516 Exp_Rev Access'!$F$7:$GB$306,121,FALSE))</f>
        <v>0</v>
      </c>
      <c r="EL282" s="99">
        <f>IF(ISNA(VLOOKUP($A282,'[2]1516 Exp_Rev Access'!$F$7:$GB$306,122,FALSE)),"",VLOOKUP($A282,'[2]1516 Exp_Rev Access'!$F$7:$GB$306,122,FALSE))</f>
        <v>0</v>
      </c>
      <c r="EM282" s="99">
        <f>IF(ISNA(VLOOKUP($A282,'[2]1516 Exp_Rev Access'!$F$7:$GB$306,123,FALSE)),"",VLOOKUP($A282,'[2]1516 Exp_Rev Access'!$F$7:$GB$306,123,FALSE))</f>
        <v>0</v>
      </c>
      <c r="EN282" s="99">
        <f>IF(ISNA(VLOOKUP($A282,'[2]1516 Exp_Rev Access'!$F$7:$GB$306,124,FALSE)),"",VLOOKUP($A282,'[2]1516 Exp_Rev Access'!$F$7:$GB$306,124,FALSE))</f>
        <v>3507.75</v>
      </c>
      <c r="EO282" s="99">
        <f>IF(ISNA(VLOOKUP($A282,'[2]1516 Exp_Rev Access'!$F$7:$GB$306,125,FALSE)),"",VLOOKUP($A282,'[2]1516 Exp_Rev Access'!$F$7:$GB$306,125,FALSE))</f>
        <v>0</v>
      </c>
      <c r="EP282" s="99">
        <f>IF(ISNA(VLOOKUP($A282,'[2]1516 Exp_Rev Access'!$F$7:$GB$306,126,FALSE)),"",VLOOKUP($A282,'[2]1516 Exp_Rev Access'!$F$7:$GB$306,126,FALSE))</f>
        <v>0</v>
      </c>
      <c r="EQ282" s="99">
        <f>IF(ISNA(VLOOKUP($A282,'[2]1516 Exp_Rev Access'!$F$7:$GB$306,127,FALSE)),"",VLOOKUP($A282,'[2]1516 Exp_Rev Access'!$F$7:$GB$306,127,FALSE))</f>
        <v>0</v>
      </c>
      <c r="ER282" s="99">
        <f>IF(ISNA(VLOOKUP($A282,'[2]1516 Exp_Rev Access'!$F$7:$GB$306,128,FALSE)),"",VLOOKUP($A282,'[2]1516 Exp_Rev Access'!$F$7:$GB$306,128,FALSE))</f>
        <v>0</v>
      </c>
      <c r="ES282" s="99">
        <f>IF(ISNA(VLOOKUP($A282,'[2]1516 Exp_Rev Access'!$F$7:$GB$306,129,FALSE)),"",VLOOKUP($A282,'[2]1516 Exp_Rev Access'!$F$7:$GB$306,129,FALSE))</f>
        <v>0</v>
      </c>
      <c r="ET282" s="99">
        <f>IF(ISNA(VLOOKUP($A282,'[2]1516 Exp_Rev Access'!$F$7:$GB$306,130,FALSE)),"",VLOOKUP($A282,'[2]1516 Exp_Rev Access'!$F$7:$GB$306,130,FALSE))</f>
        <v>0</v>
      </c>
      <c r="EU282" s="99">
        <f>IF(ISNA(VLOOKUP($A282,'[2]1516 Exp_Rev Access'!$F$7:$GB$306,131,FALSE)),"",VLOOKUP($A282,'[2]1516 Exp_Rev Access'!$F$7:$GB$306,131,FALSE))</f>
        <v>0</v>
      </c>
      <c r="EV282" s="99">
        <f>IF(ISNA(VLOOKUP($A282,'[2]1516 Exp_Rev Access'!$F$7:$GB$306,132,FALSE)),"",VLOOKUP($A282,'[2]1516 Exp_Rev Access'!$F$7:$GB$306,132,FALSE))</f>
        <v>0</v>
      </c>
      <c r="EW282" s="99">
        <f>IF(ISNA(VLOOKUP($A282,'[2]1516 Exp_Rev Access'!$F$7:$GB$306,133,FALSE)),"",VLOOKUP($A282,'[2]1516 Exp_Rev Access'!$F$7:$GB$306,133,FALSE))</f>
        <v>0</v>
      </c>
      <c r="EX282" s="99">
        <f>IF(ISNA(VLOOKUP($A282,'[2]1516 Exp_Rev Access'!$F$7:$GB$306,134,FALSE)),"",VLOOKUP($A282,'[2]1516 Exp_Rev Access'!$F$7:$GB$306,134,FALSE))</f>
        <v>0</v>
      </c>
      <c r="EY282" s="99">
        <f>IF(ISNA(VLOOKUP($A282,'[2]1516 Exp_Rev Access'!$F$7:$GB$306,135,FALSE)),"",VLOOKUP($A282,'[2]1516 Exp_Rev Access'!$F$7:$GB$306,135,FALSE))</f>
        <v>0</v>
      </c>
      <c r="EZ282" s="99">
        <f>IF(ISNA(VLOOKUP($A282,'[2]1516 Exp_Rev Access'!$F$7:$GB$306,136,FALSE)),"",VLOOKUP($A282,'[2]1516 Exp_Rev Access'!$F$7:$GB$306,136,FALSE))</f>
        <v>0</v>
      </c>
      <c r="FA282" s="99">
        <f>IF(ISNA(VLOOKUP($A282,'[2]1516 Exp_Rev Access'!$F$7:$GB$306,137,FALSE)),"",VLOOKUP($A282,'[2]1516 Exp_Rev Access'!$F$7:$GB$306,137,FALSE))</f>
        <v>0</v>
      </c>
      <c r="FB282" s="99">
        <f>IF(ISNA(VLOOKUP($A282,'[2]1516 Exp_Rev Access'!$F$7:$GB$306,138,FALSE)),"",VLOOKUP($A282,'[2]1516 Exp_Rev Access'!$F$7:$GB$306,138,FALSE))</f>
        <v>0</v>
      </c>
      <c r="FC282" s="99">
        <f>IF(ISNA(VLOOKUP($A282,'[2]1516 Exp_Rev Access'!$F$7:$GB$306,139,FALSE)),"",VLOOKUP($A282,'[2]1516 Exp_Rev Access'!$F$7:$GB$306,139,FALSE))</f>
        <v>0</v>
      </c>
      <c r="FD282" s="99">
        <f>IF(ISNA(VLOOKUP($A282,'[2]1516 Exp_Rev Access'!$F$7:$FS$306,140,FALSE)),"",VLOOKUP($A282,'[2]1516 Exp_Rev Access'!$F$7:$FS$306,140,FALSE))</f>
        <v>0</v>
      </c>
      <c r="FE282" s="99">
        <f>IF(ISNA(VLOOKUP($A282,'[2]1516 Exp_Rev Access'!$F$7:$FS$306,141,FALSE)),"",VLOOKUP($A282,'[2]1516 Exp_Rev Access'!$F$7:$FS$306,141,FALSE))</f>
        <v>0</v>
      </c>
      <c r="FF282" s="99">
        <f>IF(ISNA(VLOOKUP($A282,'[2]1516 Exp_Rev Access'!$F$7:$FS$306,142,FALSE)),"",VLOOKUP($A282,'[2]1516 Exp_Rev Access'!$F$7:$FS$306,142,FALSE))</f>
        <v>0</v>
      </c>
      <c r="FG282" s="99">
        <f>IF(ISNA(VLOOKUP($A282,'[2]1516 Exp_Rev Access'!$F$7:$FS$306,143,FALSE)),"",VLOOKUP($A282,'[2]1516 Exp_Rev Access'!$F$7:$FS$306,143,FALSE))</f>
        <v>0</v>
      </c>
      <c r="FH282" s="99">
        <f>IF(ISNA(VLOOKUP($A282,'[2]1516 Exp_Rev Access'!$F$7:$FS$306,144,FALSE)),"",VLOOKUP($A282,'[2]1516 Exp_Rev Access'!$F$7:$FS$306,144,FALSE))</f>
        <v>0</v>
      </c>
      <c r="FI282" s="99">
        <f>IF(ISNA(VLOOKUP($A282,'[2]1516 Exp_Rev Access'!$F$7:$FS$306,145,FALSE)),"",VLOOKUP($A282,'[2]1516 Exp_Rev Access'!$F$7:$FS$306,145,FALSE))</f>
        <v>0</v>
      </c>
      <c r="FJ282" s="99">
        <f>IF(ISNA(VLOOKUP($A282,'[2]1516 Exp_Rev Access'!$F$7:$FS$306,146,FALSE)),"",VLOOKUP($A282,'[2]1516 Exp_Rev Access'!$F$7:$FS$306,146,FALSE))</f>
        <v>0</v>
      </c>
      <c r="FK282" s="99">
        <f>IF(ISNA(VLOOKUP($A282,'[2]1516 Exp_Rev Access'!$F$7:$FS$306,147,FALSE)),"",VLOOKUP($A282,'[2]1516 Exp_Rev Access'!$F$7:$FS$306,147,FALSE))</f>
        <v>0</v>
      </c>
      <c r="FL282" s="99">
        <f>IF(ISNA(VLOOKUP($A282,'[2]1516 Exp_Rev Access'!$F$7:$FS$306,148,FALSE)),"",VLOOKUP($A282,'[2]1516 Exp_Rev Access'!$F$7:$FS$306,148,FALSE))</f>
        <v>0</v>
      </c>
      <c r="FM282" s="99">
        <f>IF(ISNA(VLOOKUP($A282,'[2]1516 Exp_Rev Access'!$F$7:$FS$306,149,FALSE)),"",VLOOKUP($A282,'[2]1516 Exp_Rev Access'!$F$7:$FS$306,149,FALSE))</f>
        <v>0</v>
      </c>
      <c r="FN282" s="99">
        <f>IF(ISNA(VLOOKUP($A282,'[2]1516 Exp_Rev Access'!$F$7:$FS$306,150,FALSE)),"",VLOOKUP($A282,'[2]1516 Exp_Rev Access'!$F$7:$FS$306,150,FALSE))</f>
        <v>0</v>
      </c>
      <c r="FO282" s="99">
        <f>IF(ISNA(VLOOKUP($A282,'[2]1516 Exp_Rev Access'!$F$7:$FS$306,151,FALSE)),"",VLOOKUP($A282,'[2]1516 Exp_Rev Access'!$F$7:$FS$306,151,FALSE))</f>
        <v>0</v>
      </c>
      <c r="FP282" s="99">
        <f>IF(ISNA(VLOOKUP($A282,'[2]1516 Exp_Rev Access'!$F$7:$FS$306,152,FALSE)),"",VLOOKUP($A282,'[2]1516 Exp_Rev Access'!$F$7:$FS$306,152,FALSE))</f>
        <v>0</v>
      </c>
      <c r="FQ282" s="99">
        <f>IF(ISNA(VLOOKUP($A282,'[2]1516 Exp_Rev Access'!$F$7:$FS$306,153,FALSE)),"",VLOOKUP($A282,'[2]1516 Exp_Rev Access'!$F$7:$FS$306,153,FALSE))</f>
        <v>4266.79</v>
      </c>
      <c r="FR282" s="101">
        <f t="shared" si="346"/>
        <v>177256.64</v>
      </c>
      <c r="FS282" s="72">
        <f t="shared" si="347"/>
        <v>7.419373672863469E-2</v>
      </c>
      <c r="FT282" s="94">
        <f t="shared" si="348"/>
        <v>924.65644235785089</v>
      </c>
      <c r="FU282" s="99">
        <f>IF(ISNA(VLOOKUP($A282,'[2]1516 Exp_Rev Access'!$F$7:$GB$306,154,FALSE)),"",VLOOKUP($A282,'[2]1516 Exp_Rev Access'!$F$7:$GB$306,154,FALSE))</f>
        <v>0</v>
      </c>
      <c r="FV282" s="99">
        <f>IF(ISNA(VLOOKUP($A282,'[2]1516 Exp_Rev Access'!$F$7:$GB$306,155,FALSE)),"",VLOOKUP($A282,'[2]1516 Exp_Rev Access'!$F$7:$GB$306,155,FALSE))</f>
        <v>0</v>
      </c>
      <c r="FW282" s="99">
        <f>IF(ISNA(VLOOKUP($A282,'[2]1516 Exp_Rev Access'!$F$7:$GB$306,156,FALSE)),"",VLOOKUP($A282,'[2]1516 Exp_Rev Access'!$F$7:$GB$306,156,FALSE))</f>
        <v>0</v>
      </c>
      <c r="FX282" s="99">
        <f>IF(ISNA(VLOOKUP($A282,'[2]1516 Exp_Rev Access'!$F$7:$GB$306,157,FALSE)),"",VLOOKUP($A282,'[2]1516 Exp_Rev Access'!$F$7:$GB$306,157,FALSE))</f>
        <v>0</v>
      </c>
      <c r="FY282" s="99">
        <f>IF(ISNA(VLOOKUP($A282,'[2]1516 Exp_Rev Access'!$F$7:$GB$306,158,FALSE)),"",VLOOKUP($A282,'[2]1516 Exp_Rev Access'!$F$7:$GB$306,158,FALSE))</f>
        <v>0</v>
      </c>
      <c r="FZ282" s="99">
        <f>IF(ISNA(VLOOKUP($A282,'[2]1516 Exp_Rev Access'!$F$7:$GB$306,159,FALSE)),"",VLOOKUP($A282,'[2]1516 Exp_Rev Access'!$F$7:$GB$306,159,FALSE))</f>
        <v>0</v>
      </c>
      <c r="GA282" s="99">
        <f>IF(ISNA(VLOOKUP($A282,'[2]1516 Exp_Rev Access'!$F$7:$GB$306,160,FALSE)),"",VLOOKUP($A282,'[2]1516 Exp_Rev Access'!$F$7:$GB$306,160,FALSE))</f>
        <v>0</v>
      </c>
      <c r="GB282" s="99">
        <f>IF(ISNA(VLOOKUP($A282,'[2]1516 Exp_Rev Access'!$F$7:$GB$306,161,FALSE)),"",VLOOKUP($A282,'[2]1516 Exp_Rev Access'!$F$7:$GB$306,161,FALSE))</f>
        <v>0</v>
      </c>
      <c r="GC282" s="99">
        <f>IF(ISNA(VLOOKUP($A282,'[2]1516 Exp_Rev Access'!$F$7:$GB$306,162,FALSE)),"",VLOOKUP($A282,'[2]1516 Exp_Rev Access'!$F$7:$GB$306,162,FALSE))</f>
        <v>0</v>
      </c>
      <c r="GD282" s="99">
        <f>IF(ISNA(VLOOKUP($A282,'[2]1516 Exp_Rev Access'!$F$7:$GB$306,163,FALSE)),"",VLOOKUP($A282,'[2]1516 Exp_Rev Access'!$F$7:$GB$306,163,FALSE))</f>
        <v>0</v>
      </c>
      <c r="GE282" s="99">
        <f>IF(ISNA(VLOOKUP($A282,'[2]1516 Exp_Rev Access'!$F$7:$GB$306,164,FALSE)),"",VLOOKUP($A282,'[2]1516 Exp_Rev Access'!$F$7:$GB$306,164,FALSE))</f>
        <v>0</v>
      </c>
      <c r="GF282" s="99">
        <f>IF(ISNA(VLOOKUP($A282,'[2]1516 Exp_Rev Access'!$F$7:$GB$306,165,FALSE)),"",VLOOKUP($A282,'[2]1516 Exp_Rev Access'!$F$7:$GB$306,165,FALSE))</f>
        <v>0</v>
      </c>
      <c r="GG282" s="99">
        <f>IF(ISNA(VLOOKUP($A282,'[2]1516 Exp_Rev Access'!$F$7:$GB$306,166,FALSE)),"",VLOOKUP($A282,'[2]1516 Exp_Rev Access'!$F$7:$GB$306,166,FALSE))</f>
        <v>0</v>
      </c>
      <c r="GH282" s="99">
        <f>IF(ISNA(VLOOKUP($A282,'[2]1516 Exp_Rev Access'!$F$7:$GB$306,167,FALSE)),"",VLOOKUP($A282,'[2]1516 Exp_Rev Access'!$F$7:$GB$306,167,FALSE))</f>
        <v>0</v>
      </c>
      <c r="GI282" s="99">
        <f>IF(ISNA(VLOOKUP($A282,'[2]1516 Exp_Rev Access'!$F$7:$GB$306,168,FALSE)),"",VLOOKUP($A282,'[2]1516 Exp_Rev Access'!$F$7:$GB$306,168,FALSE))</f>
        <v>0</v>
      </c>
      <c r="GJ282" s="99">
        <f>IF(ISNA(VLOOKUP($A282,'[2]1516 Exp_Rev Access'!$F$7:$GB$306,169,FALSE)),"",VLOOKUP($A282,'[2]1516 Exp_Rev Access'!$F$7:$GB$306,169,FALSE))</f>
        <v>400</v>
      </c>
      <c r="GK282" s="99">
        <f>IF(ISNA(VLOOKUP($A282,'[2]1516 Exp_Rev Access'!$F$7:$GB$306,170,FALSE)),"",VLOOKUP($A282,'[2]1516 Exp_Rev Access'!$F$7:$GB$306,170,FALSE))</f>
        <v>4960</v>
      </c>
      <c r="GL282" s="99">
        <f>IF(ISNA(VLOOKUP($A282,'[2]1516 Exp_Rev Access'!$F$7:$GB$306,171,FALSE)),"",VLOOKUP($A282,'[2]1516 Exp_Rev Access'!$F$7:$GB$306,171,FALSE))</f>
        <v>0</v>
      </c>
      <c r="GM282" s="99">
        <f>IF(ISNA(VLOOKUP($A282,'[2]1516 Exp_Rev Access'!$F$7:$GB$306,172,FALSE)),"",VLOOKUP($A282,'[2]1516 Exp_Rev Access'!$F$7:$GB$306,172,FALSE))</f>
        <v>0</v>
      </c>
      <c r="GN282" s="99">
        <f>IF(ISNA(VLOOKUP($A282,'[2]1516 Exp_Rev Access'!$F$7:$GB$306,173,FALSE)),"",VLOOKUP($A282,'[2]1516 Exp_Rev Access'!$F$7:$GB$306,173,FALSE))</f>
        <v>0</v>
      </c>
      <c r="GO282" s="99">
        <f>IF(ISNA(VLOOKUP($A282,'[2]1516 Exp_Rev Access'!$F$7:$GB$306,174,FALSE)),"",VLOOKUP($A282,'[2]1516 Exp_Rev Access'!$F$7:$GB$306,174,FALSE))</f>
        <v>0</v>
      </c>
      <c r="GP282" s="99">
        <f>IF(ISNA(VLOOKUP($A282,'[2]1516 Exp_Rev Access'!$F$7:$GB$306,175,FALSE)),"",VLOOKUP($A282,'[2]1516 Exp_Rev Access'!$F$7:$GB$306,175,FALSE))</f>
        <v>0</v>
      </c>
      <c r="GQ282" s="99">
        <f>IF(ISNA(VLOOKUP($A282,'[2]1516 Exp_Rev Access'!$F$7:$GB$306,176,FALSE)),"",VLOOKUP($A282,'[2]1516 Exp_Rev Access'!$F$7:$GB$306,176,FALSE))</f>
        <v>0</v>
      </c>
      <c r="GR282" s="99">
        <f>IF(ISNA(VLOOKUP($A282,'[2]1516 Exp_Rev Access'!$F$7:$GB$306,177,FALSE)),"",VLOOKUP($A282,'[2]1516 Exp_Rev Access'!$F$7:$GB$306,177,FALSE))</f>
        <v>0</v>
      </c>
      <c r="GS282" s="99">
        <f>IF(ISNA(VLOOKUP($A282,'[2]1516 Exp_Rev Access'!$F$7:$GB$306,178,FALSE)),"",VLOOKUP($A282,'[2]1516 Exp_Rev Access'!$F$7:$GB$306,178,FALSE))</f>
        <v>0</v>
      </c>
      <c r="GT282" s="101">
        <f t="shared" si="349"/>
        <v>5360</v>
      </c>
      <c r="GU282" s="72">
        <f t="shared" si="356"/>
        <v>2.2435178104779708E-3</v>
      </c>
      <c r="GV282" s="84">
        <f t="shared" si="351"/>
        <v>27.960354720918104</v>
      </c>
    </row>
    <row r="283" spans="1:204" customFormat="1" ht="12" customHeight="1" x14ac:dyDescent="0.2">
      <c r="A283" s="96" t="s">
        <v>662</v>
      </c>
      <c r="B283" s="69" t="s">
        <v>663</v>
      </c>
      <c r="C283" s="80">
        <f>IF(ISNA(VLOOKUP($A283,'[2]1516 enrollment_Rev_Exp by size'!$A$6:$G$320,3,FALSE)),"",VLOOKUP($A283,'[2]1516 enrollment_Rev_Exp by size'!$A$6:$G$320,3,FALSE))</f>
        <v>196.24</v>
      </c>
      <c r="D283" s="97">
        <v>3964326.51</v>
      </c>
      <c r="E283" s="80">
        <f t="shared" si="329"/>
        <v>3964326.51</v>
      </c>
      <c r="F283" s="80">
        <f t="shared" si="330"/>
        <v>0</v>
      </c>
      <c r="G283" s="98">
        <f>IF(ISNA(VLOOKUP($A283,'[2]1516 Exp_Rev Access'!$F$7:$FS$306,2,FALSE)),"",VLOOKUP($A283,'[2]1516 Exp_Rev Access'!$F$7:$FS$306,2,FALSE))</f>
        <v>644725.32999999996</v>
      </c>
      <c r="H283" s="98">
        <f>IF(ISNA(VLOOKUP($A283,'[2]1516 Exp_Rev Access'!$F$7:$FS$306,3,FALSE)),"",VLOOKUP($A283,'[2]1516 Exp_Rev Access'!$F$7:$FS$306,3,FALSE))</f>
        <v>0</v>
      </c>
      <c r="I283" s="98">
        <f>IF(ISNA(VLOOKUP($A283,'[2]1516 Exp_Rev Access'!$F$7:$FS$306,4,FALSE)),"",VLOOKUP($A283,'[2]1516 Exp_Rev Access'!$F$7:$FS$306,4,FALSE))</f>
        <v>22.09</v>
      </c>
      <c r="J283" s="98">
        <f>IF(ISNA(VLOOKUP($A283,'[2]1516 Exp_Rev Access'!$F$7:$FS$306,5,FALSE)),"",VLOOKUP($A283,'[2]1516 Exp_Rev Access'!$F$7:$FS$306,5,FALSE))</f>
        <v>0</v>
      </c>
      <c r="K283" s="98">
        <f>IF(ISNA(VLOOKUP($A283,'[2]1516 Exp_Rev Access'!$F$7:$FS$306,6,FALSE)),"",VLOOKUP($A283,'[2]1516 Exp_Rev Access'!$F$7:$FS$306,6,FALSE))</f>
        <v>0</v>
      </c>
      <c r="L283" s="98">
        <f>IF(ISNA(VLOOKUP($A283,'[2]1516 Exp_Rev Access'!$F$7:$FS$306,7,FALSE)),"",VLOOKUP($A283,'[2]1516 Exp_Rev Access'!$F$7:$FS$306,7,FALSE))</f>
        <v>0</v>
      </c>
      <c r="M283" s="90">
        <f t="shared" si="331"/>
        <v>644747.41999999993</v>
      </c>
      <c r="N283" s="72">
        <f t="shared" si="352"/>
        <v>0.16263731515898774</v>
      </c>
      <c r="O283" s="73">
        <f t="shared" si="353"/>
        <v>3285.5045862209536</v>
      </c>
      <c r="P283" s="99">
        <f>IF(ISNA(VLOOKUP($A283,'[2]1516 Exp_Rev Access'!$F$7:$FS$306,8,FALSE)),"",VLOOKUP($A283,'[2]1516 Exp_Rev Access'!$F$7:$FS$306,8,FALSE))</f>
        <v>109.5</v>
      </c>
      <c r="Q283" s="99">
        <f>IF(ISNA(VLOOKUP($A283,'[2]1516 Exp_Rev Access'!$F$7:$FS$306,9,FALSE)),"",VLOOKUP($A283,'[2]1516 Exp_Rev Access'!$F$7:$FS$306,9,FALSE))</f>
        <v>0</v>
      </c>
      <c r="R283" s="99">
        <f>IF(ISNA(VLOOKUP($A283,'[2]1516 Exp_Rev Access'!$F$7:$FS$306,10,FALSE)),"",VLOOKUP($A283,'[2]1516 Exp_Rev Access'!$F$7:$FS$306,10,FALSE))</f>
        <v>0</v>
      </c>
      <c r="S283" s="99">
        <f>IF(ISNA(VLOOKUP($A283,'[2]1516 Exp_Rev Access'!$F$7:$FS$306,11,FALSE)),"",VLOOKUP($A283,'[2]1516 Exp_Rev Access'!$F$7:$FS$306,11,FALSE))</f>
        <v>0</v>
      </c>
      <c r="T283" s="99">
        <f>IF(ISNA(VLOOKUP($A283,'[2]1516 Exp_Rev Access'!$F$7:$FS$306,12,FALSE)),"",VLOOKUP($A283,'[2]1516 Exp_Rev Access'!$F$7:$FS$306,12,FALSE))</f>
        <v>0</v>
      </c>
      <c r="U283" s="99">
        <f>IF(ISNA(VLOOKUP($A283,'[2]1516 Exp_Rev Access'!$F$7:$FS$306,13,FALSE)),"",VLOOKUP($A283,'[2]1516 Exp_Rev Access'!$F$7:$FS$306,13,FALSE))</f>
        <v>0</v>
      </c>
      <c r="V283" s="99">
        <f>IF(ISNA(VLOOKUP($A283,'[2]1516 Exp_Rev Access'!$F$7:$FS$306,14,FALSE)),"",VLOOKUP($A283,'[2]1516 Exp_Rev Access'!$F$7:$FS$306,14,FALSE))</f>
        <v>0</v>
      </c>
      <c r="W283" s="99">
        <f>IF(ISNA(VLOOKUP($A283,'[2]1516 Exp_Rev Access'!$F$7:$FS$306,15,FALSE)),"",VLOOKUP($A283,'[2]1516 Exp_Rev Access'!$F$7:$FS$306,15,FALSE))</f>
        <v>0</v>
      </c>
      <c r="X283" s="99">
        <f>IF(ISNA(VLOOKUP($A283,'[2]1516 Exp_Rev Access'!$F$7:$FS$306,16,FALSE)),"",VLOOKUP($A283,'[2]1516 Exp_Rev Access'!$F$7:$FS$306,16,FALSE))</f>
        <v>356.04</v>
      </c>
      <c r="Y283" s="99">
        <f>IF(ISNA(VLOOKUP($A283,'[2]1516 Exp_Rev Access'!$F$7:$FS$306,17,FALSE)),"",VLOOKUP($A283,'[2]1516 Exp_Rev Access'!$F$7:$FS$306,17,FALSE))</f>
        <v>0</v>
      </c>
      <c r="Z283" s="99">
        <f>IF(ISNA(VLOOKUP($A283,'[2]1516 Exp_Rev Access'!$F$7:$FS$306,18,FALSE)),"",VLOOKUP($A283,'[2]1516 Exp_Rev Access'!$F$7:$FS$306,18,FALSE))</f>
        <v>0</v>
      </c>
      <c r="AA283" s="99">
        <f>IF(ISNA(VLOOKUP($A283,'[2]1516 Exp_Rev Access'!$F$7:$FS$306,19,FALSE)),"",VLOOKUP($A283,'[2]1516 Exp_Rev Access'!$F$7:$FS$306,19,FALSE))</f>
        <v>0</v>
      </c>
      <c r="AB283" s="99">
        <f>IF(ISNA(VLOOKUP($A283,'[2]1516 Exp_Rev Access'!$F$7:$FS$306,20,FALSE)),"",VLOOKUP($A283,'[2]1516 Exp_Rev Access'!$F$7:$FS$306,20,FALSE))</f>
        <v>0</v>
      </c>
      <c r="AC283" s="99">
        <f>IF(ISNA(VLOOKUP($A283,'[2]1516 Exp_Rev Access'!$F$7:$FS$306,21,FALSE)),"",VLOOKUP($A283,'[2]1516 Exp_Rev Access'!$F$7:$FS$306,21,FALSE))</f>
        <v>17709.8</v>
      </c>
      <c r="AD283" s="99">
        <f>IF(ISNA(VLOOKUP($A283,'[2]1516 Exp_Rev Access'!$F$7:$FS$306,22,FALSE)),"",VLOOKUP($A283,'[2]1516 Exp_Rev Access'!$F$7:$FS$306,22,FALSE))</f>
        <v>1058.21</v>
      </c>
      <c r="AE283" s="99">
        <f>IF(ISNA(VLOOKUP($A283,'[2]1516 Exp_Rev Access'!$F$7:$FS$306,23,FALSE)),"",VLOOKUP($A283,'[2]1516 Exp_Rev Access'!$F$7:$FS$306,23,FALSE))</f>
        <v>0</v>
      </c>
      <c r="AF283" s="99">
        <f>IF(ISNA(VLOOKUP($A283,'[2]1516 Exp_Rev Access'!$F$7:$FS$306,24,FALSE)),"",VLOOKUP($A283,'[2]1516 Exp_Rev Access'!$F$7:$FS$306,24,FALSE))</f>
        <v>4392.2</v>
      </c>
      <c r="AG283" s="99">
        <f>IF(ISNA(VLOOKUP($A283,'[2]1516 Exp_Rev Access'!$F$7:$FS$306,25,FALSE)),"",VLOOKUP($A283,'[2]1516 Exp_Rev Access'!$F$7:$FS$306,25,FALSE))</f>
        <v>0</v>
      </c>
      <c r="AH283" s="98">
        <f>IF(ISNA(VLOOKUP($A283,'[2]1516 Exp_Rev Access'!$F$7:$FS$306,26,FALSE)),"",VLOOKUP($A283,'[2]1516 Exp_Rev Access'!$F$7:$FS$306,26,FALSE))</f>
        <v>0</v>
      </c>
      <c r="AI283" s="98">
        <f>IF(ISNA(VLOOKUP($A283,'[2]1516 Exp_Rev Access'!$F$7:$FS$306,27,FALSE)),"",VLOOKUP($A283,'[2]1516 Exp_Rev Access'!$F$7:$FS$306,27,FALSE))</f>
        <v>125.16</v>
      </c>
      <c r="AJ283" s="98">
        <f>IF(ISNA(VLOOKUP($A283,'[2]1516 Exp_Rev Access'!$F$7:$FS$306,28,FALSE)),"",VLOOKUP($A283,'[2]1516 Exp_Rev Access'!$F$7:$FS$306,28,FALSE))</f>
        <v>52.16</v>
      </c>
      <c r="AK283" s="98">
        <f>IF(ISNA(VLOOKUP($A283,'[2]1516 Exp_Rev Access'!$F$7:$FS$306,29,FALSE)),"",VLOOKUP($A283,'[2]1516 Exp_Rev Access'!$F$7:$FS$306,29,FALSE))</f>
        <v>18817.099999999999</v>
      </c>
      <c r="AL283" s="100">
        <f t="shared" si="334"/>
        <v>42620.17</v>
      </c>
      <c r="AM283" s="72">
        <f t="shared" si="335"/>
        <v>1.0750923238156788E-2</v>
      </c>
      <c r="AN283" s="94">
        <f t="shared" si="336"/>
        <v>217.18390746025273</v>
      </c>
      <c r="AO283" s="99">
        <f>IF(ISNA(VLOOKUP($A283,'[2]1516 Exp_Rev Access'!$F$7:$GB$306,30,FALSE)),"",VLOOKUP($A283,'[2]1516 Exp_Rev Access'!$F$7:$FS$306,30,FALSE))</f>
        <v>1842669.59</v>
      </c>
      <c r="AP283" s="99">
        <f>IF(ISNA(VLOOKUP($A283,'[2]1516 Exp_Rev Access'!$F$7:$GB$306,31,FALSE)),"",VLOOKUP($A283,'[2]1516 Exp_Rev Access'!$F$7:$FS$306,31,FALSE))</f>
        <v>20034.259999999998</v>
      </c>
      <c r="AQ283" s="99">
        <f>IF(ISNA(VLOOKUP($A283,'[2]1516 Exp_Rev Access'!$F$7:$GB$306,32,FALSE)),"",VLOOKUP($A283,'[2]1516 Exp_Rev Access'!$F$7:$FS$306,32,FALSE))</f>
        <v>31653.200000000001</v>
      </c>
      <c r="AR283" s="99">
        <f>IF(ISNA(VLOOKUP($A283,'[2]1516 Exp_Rev Access'!$F$7:$GB$306,33,FALSE)),"",VLOOKUP($A283,'[2]1516 Exp_Rev Access'!$F$7:$FS$306,33,FALSE))</f>
        <v>0</v>
      </c>
      <c r="AS283" s="99">
        <f>IF(ISNA(VLOOKUP($A283,'[2]1516 Exp_Rev Access'!$F$7:$GB$306,34,FALSE)),"",VLOOKUP($A283,'[2]1516 Exp_Rev Access'!$F$7:$FS$306,34,FALSE))</f>
        <v>0</v>
      </c>
      <c r="AT283" s="101">
        <f t="shared" si="337"/>
        <v>1894357.05</v>
      </c>
      <c r="AU283" s="72">
        <f t="shared" si="338"/>
        <v>0.47785091495907084</v>
      </c>
      <c r="AV283" s="94">
        <f t="shared" si="339"/>
        <v>9653.2666632694654</v>
      </c>
      <c r="AW283" s="99">
        <f>IF(ISNA(VLOOKUP($A283,'[2]1516 Exp_Rev Access'!$F$7:$GB$306,35,FALSE)),"",VLOOKUP($A283,'[2]1516 Exp_Rev Access'!$F$7:$GB$306,35,FALSE))</f>
        <v>0</v>
      </c>
      <c r="AX283" s="99">
        <f>IF(ISNA(VLOOKUP($A283,'[2]1516 Exp_Rev Access'!$F$7:$GB$306,36,FALSE)),"",VLOOKUP($A283,'[2]1516 Exp_Rev Access'!$F$7:$GB$306,36,FALSE))</f>
        <v>148956.88</v>
      </c>
      <c r="AY283" s="99">
        <f>IF(ISNA(VLOOKUP($A283,'[2]1516 Exp_Rev Access'!$F$7:$GB$306,37,FALSE)),"",VLOOKUP($A283,'[2]1516 Exp_Rev Access'!$F$7:$GB$306,37,FALSE))</f>
        <v>8714.08</v>
      </c>
      <c r="AZ283" s="99">
        <f>IF(ISNA(VLOOKUP($A283,'[2]1516 Exp_Rev Access'!$F$7:$GB$306,38,FALSE)),"",VLOOKUP($A283,'[2]1516 Exp_Rev Access'!$F$7:$GB$306,38,FALSE))</f>
        <v>0</v>
      </c>
      <c r="BA283" s="99">
        <f>IF(ISNA(VLOOKUP($A283,'[2]1516 Exp_Rev Access'!$F$7:$GB$306,39,FALSE)),"",VLOOKUP($A283,'[2]1516 Exp_Rev Access'!$F$7:$GB$306,39,FALSE))</f>
        <v>0</v>
      </c>
      <c r="BB283" s="99">
        <f>IF(ISNA(VLOOKUP($A283,'[2]1516 Exp_Rev Access'!$F$7:$GB$306,40,FALSE)),"",VLOOKUP($A283,'[2]1516 Exp_Rev Access'!$F$7:$GB$306,40,FALSE))</f>
        <v>48723.040000000001</v>
      </c>
      <c r="BC283" s="99">
        <f>IF(ISNA(VLOOKUP($A283,'[2]1516 Exp_Rev Access'!$F$7:$GB$306,41,FALSE)),"",VLOOKUP($A283,'[2]1516 Exp_Rev Access'!$F$7:$GB$306,41,FALSE))</f>
        <v>0</v>
      </c>
      <c r="BD283" s="99">
        <f>IF(ISNA(VLOOKUP($A283,'[2]1516 Exp_Rev Access'!$F$7:$GB$306,42,FALSE)),"",VLOOKUP($A283,'[2]1516 Exp_Rev Access'!$F$7:$GB$306,42,FALSE))</f>
        <v>26921.35</v>
      </c>
      <c r="BE283" s="99">
        <f>IF(ISNA(VLOOKUP($A283,'[2]1516 Exp_Rev Access'!$F$7:$GB$306,43,FALSE)),"",VLOOKUP($A283,'[2]1516 Exp_Rev Access'!$F$7:$GB$306,43,FALSE))</f>
        <v>0</v>
      </c>
      <c r="BF283" s="99">
        <f>IF(ISNA(VLOOKUP($A283,'[2]1516 Exp_Rev Access'!$F$7:$GB$306,44,FALSE)),"",VLOOKUP($A283,'[2]1516 Exp_Rev Access'!$F$7:$GB$306,44,FALSE))</f>
        <v>30434.44</v>
      </c>
      <c r="BG283" s="99">
        <f>IF(ISNA(VLOOKUP($A283,'[2]1516 Exp_Rev Access'!$F$7:$GB$306,45,FALSE)),"",VLOOKUP($A283,'[2]1516 Exp_Rev Access'!$F$7:$GB$306,45,FALSE))</f>
        <v>0</v>
      </c>
      <c r="BH283" s="99">
        <f>IF(ISNA(VLOOKUP($A283,'[2]1516 Exp_Rev Access'!$F$7:$GB$306,46,FALSE)),"",VLOOKUP($A283,'[2]1516 Exp_Rev Access'!$F$7:$GB$306,46,FALSE))</f>
        <v>0</v>
      </c>
      <c r="BI283" s="99">
        <f>IF(ISNA(VLOOKUP($A283,'[2]1516 Exp_Rev Access'!$F$7:$GB$306,47,FALSE)),"",VLOOKUP($A283,'[2]1516 Exp_Rev Access'!$F$7:$GB$306,47,FALSE))</f>
        <v>4228.46</v>
      </c>
      <c r="BJ283" s="99">
        <f>IF(ISNA(VLOOKUP($A283,'[2]1516 Exp_Rev Access'!$F$7:$GB$306,48,FALSE)),"",VLOOKUP($A283,'[2]1516 Exp_Rev Access'!$F$7:$GB$306,48,FALSE))</f>
        <v>791546.98</v>
      </c>
      <c r="BK283" s="99">
        <f>IF(ISNA(VLOOKUP($A283,'[2]1516 Exp_Rev Access'!$F$7:$GB$306,49,FALSE)),"",VLOOKUP($A283,'[2]1516 Exp_Rev Access'!$F$7:$GB$306,49,FALSE))</f>
        <v>2363.83</v>
      </c>
      <c r="BL283" s="99">
        <f>IF(ISNA(VLOOKUP($A283,'[2]1516 Exp_Rev Access'!$F$7:$GB$306,50,FALSE)),"",VLOOKUP($A283,'[2]1516 Exp_Rev Access'!$F$7:$GB$306,50,FALSE))</f>
        <v>0</v>
      </c>
      <c r="BM283" s="99">
        <f>IF(ISNA(VLOOKUP($A283,'[2]1516 Exp_Rev Access'!$F$7:$GB$306,51,FALSE)),"",VLOOKUP($A283,'[2]1516 Exp_Rev Access'!$F$7:$GB$306,51,FALSE))</f>
        <v>0</v>
      </c>
      <c r="BN283" s="99">
        <f>IF(ISNA(VLOOKUP($A283,'[2]1516 Exp_Rev Access'!$F$7:$GB$306,52,FALSE)),"",VLOOKUP($A283,'[2]1516 Exp_Rev Access'!$F$7:$GB$306,52,FALSE))</f>
        <v>0</v>
      </c>
      <c r="BO283" s="99">
        <f>IF(ISNA(VLOOKUP($A283,'[2]1516 Exp_Rev Access'!$F$7:$GB$306,53,FALSE)),"",VLOOKUP($A283,'[2]1516 Exp_Rev Access'!$F$7:$GB$306,53,FALSE))</f>
        <v>0</v>
      </c>
      <c r="BP283" s="99">
        <f>IF(ISNA(VLOOKUP($A283,'[2]1516 Exp_Rev Access'!$F$7:$GB$306,54,FALSE)),"",VLOOKUP($A283,'[2]1516 Exp_Rev Access'!$F$7:$GB$306,54,FALSE))</f>
        <v>0</v>
      </c>
      <c r="BQ283" s="99">
        <f>IF(ISNA(VLOOKUP($A283,'[2]1516 Exp_Rev Access'!$F$7:$GB$306,55,FALSE)),"",VLOOKUP($A283,'[2]1516 Exp_Rev Access'!$F$7:$GB$306,55,FALSE))</f>
        <v>0</v>
      </c>
      <c r="BR283" s="99">
        <f>IF(ISNA(VLOOKUP($A283,'[2]1516 Exp_Rev Access'!$F$7:$GB$306,56,FALSE)),"",VLOOKUP($A283,'[2]1516 Exp_Rev Access'!$F$7:$GB$306,56,FALSE))</f>
        <v>0</v>
      </c>
      <c r="BS283" s="99">
        <f>IF(ISNA(VLOOKUP($A283,'[2]1516 Exp_Rev Access'!$F$7:$GB$306,57,FALSE)),"",VLOOKUP($A283,'[2]1516 Exp_Rev Access'!$F$7:$GB$306,57,FALSE))</f>
        <v>0</v>
      </c>
      <c r="BT283" s="99">
        <f>IF(ISNA(VLOOKUP($A283,'[2]1516 Exp_Rev Access'!$F$7:$GB$306,58,FALSE)),"",VLOOKUP($A283,'[2]1516 Exp_Rev Access'!$F$7:$GB$306,58,FALSE))</f>
        <v>0</v>
      </c>
      <c r="BU283" s="102">
        <f t="shared" si="340"/>
        <v>1061889.06</v>
      </c>
      <c r="BV283" s="72">
        <f t="shared" si="341"/>
        <v>0.26786115051860349</v>
      </c>
      <c r="BW283" s="94">
        <f t="shared" si="342"/>
        <v>5411.1753974724825</v>
      </c>
      <c r="BX283" s="99">
        <f>IF(ISNA(VLOOKUP($A283,'[2]1516 Exp_Rev Access'!$F$7:$GB$306,59,FALSE)),"",VLOOKUP($A283,'[2]1516 Exp_Rev Access'!$F$7:$GB$306,59,FALSE))</f>
        <v>0</v>
      </c>
      <c r="BY283" s="99">
        <f>IF(ISNA(VLOOKUP($A283,'[2]1516 Exp_Rev Access'!$F$7:$GB$306,60,FALSE)),"",VLOOKUP($A283,'[2]1516 Exp_Rev Access'!$F$7:$GB$306,60,FALSE))</f>
        <v>0</v>
      </c>
      <c r="BZ283" s="99">
        <f>IF(ISNA(VLOOKUP($A283,'[2]1516 Exp_Rev Access'!$F$7:$GB$306,61,FALSE)),"",VLOOKUP($A283,'[2]1516 Exp_Rev Access'!$F$7:$GB$306,61,FALSE))</f>
        <v>0</v>
      </c>
      <c r="CA283" s="99">
        <f>IF(ISNA(VLOOKUP($A283,'[2]1516 Exp_Rev Access'!$F$7:$GB$306,62,FALSE)),"",VLOOKUP($A283,'[2]1516 Exp_Rev Access'!$F$7:$GB$306,62,FALSE))</f>
        <v>0</v>
      </c>
      <c r="CB283" s="99">
        <f>IF(ISNA(VLOOKUP($A283,'[2]1516 Exp_Rev Access'!$F$7:$GB$306,63,FALSE)),"",VLOOKUP($A283,'[2]1516 Exp_Rev Access'!$F$7:$GB$306,63,FALSE))</f>
        <v>0</v>
      </c>
      <c r="CC283" s="99">
        <f>IF(ISNA(VLOOKUP($A283,'[2]1516 Exp_Rev Access'!$F$7:$GB$306,64,FALSE)),"",VLOOKUP($A283,'[2]1516 Exp_Rev Access'!$F$7:$GB$306,64,FALSE))</f>
        <v>0</v>
      </c>
      <c r="CD283" s="101">
        <f t="shared" si="343"/>
        <v>0</v>
      </c>
      <c r="CE283" s="72"/>
      <c r="CF283" s="103"/>
      <c r="CG283" s="99">
        <f>IF(ISNA(VLOOKUP($A283,'[2]1516 Exp_Rev Access'!$F$7:$GB$306,65,FALSE)),"",VLOOKUP($A283,'[2]1516 Exp_Rev Access'!$F$7:$GB$306,65,FALSE))</f>
        <v>0</v>
      </c>
      <c r="CH283" s="99">
        <f>IF(ISNA(VLOOKUP($A283,'[2]1516 Exp_Rev Access'!$F$7:$GB$306,66,FALSE)),"",VLOOKUP($A283,'[2]1516 Exp_Rev Access'!$F$7:$GB$306,66,FALSE))</f>
        <v>0</v>
      </c>
      <c r="CI283" s="99">
        <f>IF(ISNA(VLOOKUP($A283,'[2]1516 Exp_Rev Access'!$F$7:$GB$306,67,FALSE)),"",VLOOKUP($A283,'[2]1516 Exp_Rev Access'!$F$7:$GB$306,67,FALSE))</f>
        <v>0</v>
      </c>
      <c r="CJ283" s="99">
        <f>IF(ISNA(VLOOKUP($A283,'[2]1516 Exp_Rev Access'!$F$7:$GB$306,68,FALSE)),"",VLOOKUP($A283,'[2]1516 Exp_Rev Access'!$F$7:$GB$306,68,FALSE))</f>
        <v>0</v>
      </c>
      <c r="CK283" s="99">
        <f>IF(ISNA(VLOOKUP($A283,'[2]1516 Exp_Rev Access'!$F$7:$GB$306,69,FALSE)),"",VLOOKUP($A283,'[2]1516 Exp_Rev Access'!$F$7:$GB$306,69,FALSE))</f>
        <v>0</v>
      </c>
      <c r="CL283" s="99">
        <f>IF(ISNA(VLOOKUP($A283,'[2]1516 Exp_Rev Access'!$F$7:$GB$306,70,FALSE)),"",VLOOKUP($A283,'[2]1516 Exp_Rev Access'!$F$7:$GB$306,70,FALSE))</f>
        <v>0</v>
      </c>
      <c r="CM283" s="99">
        <f>IF(ISNA(VLOOKUP($A283,'[2]1516 Exp_Rev Access'!$F$7:$GB$306,71,FALSE)),"",VLOOKUP($A283,'[2]1516 Exp_Rev Access'!$F$7:$GB$306,71,FALSE))</f>
        <v>0</v>
      </c>
      <c r="CN283" s="99">
        <f>IF(ISNA(VLOOKUP($A283,'[2]1516 Exp_Rev Access'!$F$7:$GB$306,72,FALSE)),"",VLOOKUP($A283,'[2]1516 Exp_Rev Access'!$F$7:$GB$306,72,FALSE))</f>
        <v>0</v>
      </c>
      <c r="CO283" s="99">
        <f>IF(ISNA(VLOOKUP($A283,'[2]1516 Exp_Rev Access'!$F$7:$GB$306,73,FALSE)),"",VLOOKUP($A283,'[2]1516 Exp_Rev Access'!$F$7:$GB$306,73,FALSE))</f>
        <v>0</v>
      </c>
      <c r="CP283" s="99">
        <f>IF(ISNA(VLOOKUP($A283,'[2]1516 Exp_Rev Access'!$F$7:$GB$306,74,FALSE)),"",VLOOKUP($A283,'[2]1516 Exp_Rev Access'!$F$7:$GB$306,74,FALSE))</f>
        <v>41591</v>
      </c>
      <c r="CQ283" s="99">
        <f>IF(ISNA(VLOOKUP($A283,'[2]1516 Exp_Rev Access'!$F$7:$GB$306,75,FALSE)),"",VLOOKUP($A283,'[2]1516 Exp_Rev Access'!$F$7:$GB$306,75,FALSE))</f>
        <v>0</v>
      </c>
      <c r="CR283" s="99">
        <f>IF(ISNA(VLOOKUP($A283,'[2]1516 Exp_Rev Access'!$F$7:$GB$306,76,FALSE)),"",VLOOKUP($A283,'[2]1516 Exp_Rev Access'!$F$7:$GB$306,76,FALSE))</f>
        <v>1974</v>
      </c>
      <c r="CS283" s="99">
        <f>IF(ISNA(VLOOKUP($A283,'[2]1516 Exp_Rev Access'!$F$7:$GB$306,77,FALSE)),"",VLOOKUP($A283,'[2]1516 Exp_Rev Access'!$F$7:$GB$306,77,FALSE))</f>
        <v>0</v>
      </c>
      <c r="CT283" s="99">
        <f>IF(ISNA(VLOOKUP($A283,'[2]1516 Exp_Rev Access'!$F$7:$GB$306,78,FALSE)),"",VLOOKUP($A283,'[2]1516 Exp_Rev Access'!$F$7:$GB$306,78,FALSE))</f>
        <v>72043.27</v>
      </c>
      <c r="CU283" s="99">
        <f>IF(ISNA(VLOOKUP($A283,'[2]1516 Exp_Rev Access'!$F$7:$GB$306,79,FALSE)),"",VLOOKUP($A283,'[2]1516 Exp_Rev Access'!$F$7:$GB$306,79,FALSE))</f>
        <v>10891</v>
      </c>
      <c r="CV283" s="99">
        <f>IF(ISNA(VLOOKUP($A283,'[2]1516 Exp_Rev Access'!$F$7:$GB$306,80,FALSE)),"",VLOOKUP($A283,'[2]1516 Exp_Rev Access'!$F$7:$GB$306,80,FALSE))</f>
        <v>20387</v>
      </c>
      <c r="CW283" s="99">
        <f>IF(ISNA(VLOOKUP($A283,'[2]1516 Exp_Rev Access'!$F$7:$GB$306,81,FALSE)),"",VLOOKUP($A283,'[2]1516 Exp_Rev Access'!$F$7:$GB$306,81,FALSE))</f>
        <v>0</v>
      </c>
      <c r="CX283" s="99">
        <f>IF(ISNA(VLOOKUP($A283,'[2]1516 Exp_Rev Access'!$F$7:$GB$306,82,FALSE)),"",VLOOKUP($A283,'[2]1516 Exp_Rev Access'!$F$7:$GB$306,82,FALSE))</f>
        <v>0</v>
      </c>
      <c r="CY283" s="99">
        <f>IF(ISNA(VLOOKUP($A283,'[2]1516 Exp_Rev Access'!$F$7:$GB$306,83,FALSE)),"",VLOOKUP($A283,'[2]1516 Exp_Rev Access'!$F$7:$GB$306,83,FALSE))</f>
        <v>0</v>
      </c>
      <c r="CZ283" s="99">
        <f>IF(ISNA(VLOOKUP($A283,'[2]1516 Exp_Rev Access'!$F$7:$GB$306,84,FALSE)),"",VLOOKUP($A283,'[2]1516 Exp_Rev Access'!$F$7:$GB$306,84,FALSE))</f>
        <v>0</v>
      </c>
      <c r="DA283" s="99">
        <f>IF(ISNA(VLOOKUP($A283,'[2]1516 Exp_Rev Access'!$F$7:$GB$306,85,FALSE)),"",VLOOKUP($A283,'[2]1516 Exp_Rev Access'!$F$7:$GB$306,85,FALSE))</f>
        <v>0</v>
      </c>
      <c r="DB283" s="99">
        <f>IF(ISNA(VLOOKUP($A283,'[2]1516 Exp_Rev Access'!$F$7:$GB$306,86,FALSE)),"",VLOOKUP($A283,'[2]1516 Exp_Rev Access'!$F$7:$GB$306,86,FALSE))</f>
        <v>0</v>
      </c>
      <c r="DC283" s="99">
        <f>IF(ISNA(VLOOKUP($A283,'[2]1516 Exp_Rev Access'!$F$7:$GB$306,87,FALSE)),"",VLOOKUP($A283,'[2]1516 Exp_Rev Access'!$F$7:$GB$306,87,FALSE))</f>
        <v>0</v>
      </c>
      <c r="DD283" s="99">
        <f>IF(ISNA(VLOOKUP($A283,'[2]1516 Exp_Rev Access'!$F$7:$GB$306,88,FALSE)),"",VLOOKUP($A283,'[2]1516 Exp_Rev Access'!$F$7:$GB$306,88,FALSE))</f>
        <v>0</v>
      </c>
      <c r="DE283" s="99">
        <f>IF(ISNA(VLOOKUP($A283,'[2]1516 Exp_Rev Access'!$F$7:$GB$306,89,FALSE)),"",VLOOKUP($A283,'[2]1516 Exp_Rev Access'!$F$7:$GB$306,89,FALSE))</f>
        <v>0</v>
      </c>
      <c r="DF283" s="99">
        <f>IF(ISNA(VLOOKUP($A283,'[2]1516 Exp_Rev Access'!$F$7:$GB$306,90,FALSE)),"",VLOOKUP($A283,'[2]1516 Exp_Rev Access'!$F$7:$GB$306,90,FALSE))</f>
        <v>0</v>
      </c>
      <c r="DG283" s="99">
        <f>IF(ISNA(VLOOKUP($A283,'[2]1516 Exp_Rev Access'!$F$7:$GB$306,91,FALSE)),"",VLOOKUP($A283,'[2]1516 Exp_Rev Access'!$F$7:$GB$306,91,FALSE))</f>
        <v>0</v>
      </c>
      <c r="DH283" s="99">
        <f>IF(ISNA(VLOOKUP($A283,'[2]1516 Exp_Rev Access'!$F$7:$GB$306,92,FALSE)),"",VLOOKUP($A283,'[2]1516 Exp_Rev Access'!$F$7:$GB$306,92,FALSE))</f>
        <v>100573.38</v>
      </c>
      <c r="DI283" s="99">
        <f>IF(ISNA(VLOOKUP($A283,'[2]1516 Exp_Rev Access'!$F$7:$GB$306,93,FALSE)),"",VLOOKUP($A283,'[2]1516 Exp_Rev Access'!$F$7:$GB$306,93,FALSE))</f>
        <v>0</v>
      </c>
      <c r="DJ283" s="99">
        <f>IF(ISNA(VLOOKUP($A283,'[2]1516 Exp_Rev Access'!$F$7:$GB$306,94,FALSE)),"",VLOOKUP($A283,'[2]1516 Exp_Rev Access'!$F$7:$GB$306,94,FALSE))</f>
        <v>0</v>
      </c>
      <c r="DK283" s="99">
        <f>IF(ISNA(VLOOKUP($A283,'[2]1516 Exp_Rev Access'!$F$7:$GB$306,95,FALSE)),"",VLOOKUP($A283,'[2]1516 Exp_Rev Access'!$F$7:$GB$306,95,FALSE))</f>
        <v>0</v>
      </c>
      <c r="DL283" s="99">
        <f>IF(ISNA(VLOOKUP($A283,'[2]1516 Exp_Rev Access'!$F$7:$GB$306,96,FALSE)),"",VLOOKUP($A283,'[2]1516 Exp_Rev Access'!$F$7:$GB$306,96,FALSE))</f>
        <v>0</v>
      </c>
      <c r="DM283" s="99">
        <f>IF(ISNA(VLOOKUP($A283,'[2]1516 Exp_Rev Access'!$F$7:$GB$306,97,FALSE)),"",VLOOKUP($A283,'[2]1516 Exp_Rev Access'!$F$7:$GB$306,97,FALSE))</f>
        <v>0</v>
      </c>
      <c r="DN283" s="99">
        <f>IF(ISNA(VLOOKUP($A283,'[2]1516 Exp_Rev Access'!$F$7:$GB$306,98,FALSE)),"",VLOOKUP($A283,'[2]1516 Exp_Rev Access'!$F$7:$GB$306,98,FALSE))</f>
        <v>0</v>
      </c>
      <c r="DO283" s="99">
        <f>IF(ISNA(VLOOKUP($A283,'[2]1516 Exp_Rev Access'!$F$7:$GB$306,99,FALSE)),"",VLOOKUP($A283,'[2]1516 Exp_Rev Access'!$F$7:$GB$306,99,FALSE))</f>
        <v>0</v>
      </c>
      <c r="DP283" s="99">
        <f>IF(ISNA(VLOOKUP($A283,'[2]1516 Exp_Rev Access'!$F$7:$GB$306,100,FALSE)),"",VLOOKUP($A283,'[2]1516 Exp_Rev Access'!$F$7:$GB$306,100,FALSE))</f>
        <v>0</v>
      </c>
      <c r="DQ283" s="99">
        <f>IF(ISNA(VLOOKUP($A283,'[2]1516 Exp_Rev Access'!$F$7:$GB$306,101,FALSE)),"",VLOOKUP($A283,'[2]1516 Exp_Rev Access'!$F$7:$GB$306,101,FALSE))</f>
        <v>0</v>
      </c>
      <c r="DR283" s="99">
        <f>IF(ISNA(VLOOKUP($A283,'[2]1516 Exp_Rev Access'!$F$7:$GB$306,102,FALSE)),"",VLOOKUP($A283,'[2]1516 Exp_Rev Access'!$F$7:$GB$306,102,FALSE))</f>
        <v>0</v>
      </c>
      <c r="DS283" s="99">
        <f>IF(ISNA(VLOOKUP($A283,'[2]1516 Exp_Rev Access'!$F$7:$GB$306,103,FALSE)),"",VLOOKUP($A283,'[2]1516 Exp_Rev Access'!$F$7:$GB$306,103,FALSE))</f>
        <v>0</v>
      </c>
      <c r="DT283" s="99">
        <f>IF(ISNA(VLOOKUP($A283,'[2]1516 Exp_Rev Access'!$F$7:$GB$306,104,FALSE)),"",VLOOKUP($A283,'[2]1516 Exp_Rev Access'!$F$7:$GB$306,104,FALSE))</f>
        <v>0</v>
      </c>
      <c r="DU283" s="99">
        <f>IF(ISNA(VLOOKUP($A283,'[2]1516 Exp_Rev Access'!$F$7:$GB$306,105,FALSE)),"",VLOOKUP($A283,'[2]1516 Exp_Rev Access'!$F$7:$GB$306,105,FALSE))</f>
        <v>0</v>
      </c>
      <c r="DV283" s="99">
        <f>IF(ISNA(VLOOKUP($A283,'[2]1516 Exp_Rev Access'!$F$7:$GB$306,106,FALSE)),"",VLOOKUP($A283,'[2]1516 Exp_Rev Access'!$F$7:$GB$306,106,FALSE))</f>
        <v>0</v>
      </c>
      <c r="DW283" s="99">
        <f>IF(ISNA(VLOOKUP($A283,'[2]1516 Exp_Rev Access'!$F$7:$GB$306,107,FALSE)),"",VLOOKUP($A283,'[2]1516 Exp_Rev Access'!$F$7:$GB$306,107,FALSE))</f>
        <v>0</v>
      </c>
      <c r="DX283" s="99">
        <f>IF(ISNA(VLOOKUP($A283,'[2]1516 Exp_Rev Access'!$F$7:$GB$306,108,FALSE)),"",VLOOKUP($A283,'[2]1516 Exp_Rev Access'!$F$7:$GB$306,108,FALSE))</f>
        <v>14285</v>
      </c>
      <c r="DY283" s="99">
        <f>IF(ISNA(VLOOKUP($A283,'[2]1516 Exp_Rev Access'!$F$7:$GB$306,109,FALSE)),"",VLOOKUP($A283,'[2]1516 Exp_Rev Access'!$F$7:$GB$306,109,FALSE))</f>
        <v>0</v>
      </c>
      <c r="DZ283" s="99">
        <f>IF(ISNA(VLOOKUP($A283,'[2]1516 Exp_Rev Access'!$F$7:$GB$306,110,FALSE)),"",VLOOKUP($A283,'[2]1516 Exp_Rev Access'!$F$7:$GB$306,110,FALSE))</f>
        <v>0</v>
      </c>
      <c r="EA283" s="99">
        <f>IF(ISNA(VLOOKUP($A283,'[2]1516 Exp_Rev Access'!$F$7:$GB$306,111,FALSE)),"",VLOOKUP($A283,'[2]1516 Exp_Rev Access'!$F$7:$GB$306,111,FALSE))</f>
        <v>0</v>
      </c>
      <c r="EB283" s="99">
        <f>IF(ISNA(VLOOKUP($A283,'[2]1516 Exp_Rev Access'!$F$7:$GB$306,112,FALSE)),"",VLOOKUP($A283,'[2]1516 Exp_Rev Access'!$F$7:$GB$306,112,FALSE))</f>
        <v>0</v>
      </c>
      <c r="EC283" s="99">
        <f>IF(ISNA(VLOOKUP($A283,'[2]1516 Exp_Rev Access'!$F$7:$GB$306,113,FALSE)),"",VLOOKUP($A283,'[2]1516 Exp_Rev Access'!$F$7:$GB$306,113,FALSE))</f>
        <v>0</v>
      </c>
      <c r="ED283" s="99">
        <f>IF(ISNA(VLOOKUP($A283,'[2]1516 Exp_Rev Access'!$F$7:$GB$306,114,FALSE)),"",VLOOKUP($A283,'[2]1516 Exp_Rev Access'!$F$7:$GB$306,114,FALSE))</f>
        <v>0</v>
      </c>
      <c r="EE283" s="99">
        <f>IF(ISNA(VLOOKUP($A283,'[2]1516 Exp_Rev Access'!$F$7:$GB$306,115,FALSE)),"",VLOOKUP($A283,'[2]1516 Exp_Rev Access'!$F$7:$GB$306,115,FALSE))</f>
        <v>0</v>
      </c>
      <c r="EF283" s="99">
        <f>IF(ISNA(VLOOKUP($A283,'[2]1516 Exp_Rev Access'!$F$7:$GB$306,116,FALSE)),"",VLOOKUP($A283,'[2]1516 Exp_Rev Access'!$F$7:$GB$306,116,FALSE))</f>
        <v>0</v>
      </c>
      <c r="EG283" s="99">
        <f>IF(ISNA(VLOOKUP($A283,'[2]1516 Exp_Rev Access'!$F$7:$GB$306,117,FALSE)),"",VLOOKUP($A283,'[2]1516 Exp_Rev Access'!$F$7:$GB$306,117,FALSE))</f>
        <v>0</v>
      </c>
      <c r="EH283" s="99">
        <f>IF(ISNA(VLOOKUP($A283,'[2]1516 Exp_Rev Access'!$F$7:$GB$306,118,FALSE)),"",VLOOKUP($A283,'[2]1516 Exp_Rev Access'!$F$7:$GB$306,118,FALSE))</f>
        <v>0</v>
      </c>
      <c r="EI283" s="99">
        <f>IF(ISNA(VLOOKUP($A283,'[2]1516 Exp_Rev Access'!$F$7:$GB$306,119,FALSE)),"",VLOOKUP($A283,'[2]1516 Exp_Rev Access'!$F$7:$GB$306,119,FALSE))</f>
        <v>0</v>
      </c>
      <c r="EJ283" s="99">
        <f>IF(ISNA(VLOOKUP($A283,'[2]1516 Exp_Rev Access'!$F$7:$GB$306,120,FALSE)),"",VLOOKUP($A283,'[2]1516 Exp_Rev Access'!$F$7:$GB$306,120,FALSE))</f>
        <v>0</v>
      </c>
      <c r="EK283" s="99">
        <f>IF(ISNA(VLOOKUP($A283,'[2]1516 Exp_Rev Access'!$F$7:$GB$306,121,FALSE)),"",VLOOKUP($A283,'[2]1516 Exp_Rev Access'!$F$7:$GB$306,121,FALSE))</f>
        <v>0</v>
      </c>
      <c r="EL283" s="99">
        <f>IF(ISNA(VLOOKUP($A283,'[2]1516 Exp_Rev Access'!$F$7:$GB$306,122,FALSE)),"",VLOOKUP($A283,'[2]1516 Exp_Rev Access'!$F$7:$GB$306,122,FALSE))</f>
        <v>0</v>
      </c>
      <c r="EM283" s="99">
        <f>IF(ISNA(VLOOKUP($A283,'[2]1516 Exp_Rev Access'!$F$7:$GB$306,123,FALSE)),"",VLOOKUP($A283,'[2]1516 Exp_Rev Access'!$F$7:$GB$306,123,FALSE))</f>
        <v>0</v>
      </c>
      <c r="EN283" s="99">
        <f>IF(ISNA(VLOOKUP($A283,'[2]1516 Exp_Rev Access'!$F$7:$GB$306,124,FALSE)),"",VLOOKUP($A283,'[2]1516 Exp_Rev Access'!$F$7:$GB$306,124,FALSE))</f>
        <v>0</v>
      </c>
      <c r="EO283" s="99">
        <f>IF(ISNA(VLOOKUP($A283,'[2]1516 Exp_Rev Access'!$F$7:$GB$306,125,FALSE)),"",VLOOKUP($A283,'[2]1516 Exp_Rev Access'!$F$7:$GB$306,125,FALSE))</f>
        <v>0</v>
      </c>
      <c r="EP283" s="99">
        <f>IF(ISNA(VLOOKUP($A283,'[2]1516 Exp_Rev Access'!$F$7:$GB$306,126,FALSE)),"",VLOOKUP($A283,'[2]1516 Exp_Rev Access'!$F$7:$GB$306,126,FALSE))</f>
        <v>0</v>
      </c>
      <c r="EQ283" s="99">
        <f>IF(ISNA(VLOOKUP($A283,'[2]1516 Exp_Rev Access'!$F$7:$GB$306,127,FALSE)),"",VLOOKUP($A283,'[2]1516 Exp_Rev Access'!$F$7:$GB$306,127,FALSE))</f>
        <v>0</v>
      </c>
      <c r="ER283" s="99">
        <f>IF(ISNA(VLOOKUP($A283,'[2]1516 Exp_Rev Access'!$F$7:$GB$306,128,FALSE)),"",VLOOKUP($A283,'[2]1516 Exp_Rev Access'!$F$7:$GB$306,128,FALSE))</f>
        <v>0</v>
      </c>
      <c r="ES283" s="99">
        <f>IF(ISNA(VLOOKUP($A283,'[2]1516 Exp_Rev Access'!$F$7:$GB$306,129,FALSE)),"",VLOOKUP($A283,'[2]1516 Exp_Rev Access'!$F$7:$GB$306,129,FALSE))</f>
        <v>0</v>
      </c>
      <c r="ET283" s="99">
        <f>IF(ISNA(VLOOKUP($A283,'[2]1516 Exp_Rev Access'!$F$7:$GB$306,130,FALSE)),"",VLOOKUP($A283,'[2]1516 Exp_Rev Access'!$F$7:$GB$306,130,FALSE))</f>
        <v>0</v>
      </c>
      <c r="EU283" s="99">
        <f>IF(ISNA(VLOOKUP($A283,'[2]1516 Exp_Rev Access'!$F$7:$GB$306,131,FALSE)),"",VLOOKUP($A283,'[2]1516 Exp_Rev Access'!$F$7:$GB$306,131,FALSE))</f>
        <v>0</v>
      </c>
      <c r="EV283" s="99">
        <f>IF(ISNA(VLOOKUP($A283,'[2]1516 Exp_Rev Access'!$F$7:$GB$306,132,FALSE)),"",VLOOKUP($A283,'[2]1516 Exp_Rev Access'!$F$7:$GB$306,132,FALSE))</f>
        <v>0</v>
      </c>
      <c r="EW283" s="99">
        <f>IF(ISNA(VLOOKUP($A283,'[2]1516 Exp_Rev Access'!$F$7:$GB$306,133,FALSE)),"",VLOOKUP($A283,'[2]1516 Exp_Rev Access'!$F$7:$GB$306,133,FALSE))</f>
        <v>0</v>
      </c>
      <c r="EX283" s="99">
        <f>IF(ISNA(VLOOKUP($A283,'[2]1516 Exp_Rev Access'!$F$7:$GB$306,134,FALSE)),"",VLOOKUP($A283,'[2]1516 Exp_Rev Access'!$F$7:$GB$306,134,FALSE))</f>
        <v>0</v>
      </c>
      <c r="EY283" s="99">
        <f>IF(ISNA(VLOOKUP($A283,'[2]1516 Exp_Rev Access'!$F$7:$GB$306,135,FALSE)),"",VLOOKUP($A283,'[2]1516 Exp_Rev Access'!$F$7:$GB$306,135,FALSE))</f>
        <v>0</v>
      </c>
      <c r="EZ283" s="99">
        <f>IF(ISNA(VLOOKUP($A283,'[2]1516 Exp_Rev Access'!$F$7:$GB$306,136,FALSE)),"",VLOOKUP($A283,'[2]1516 Exp_Rev Access'!$F$7:$GB$306,136,FALSE))</f>
        <v>0</v>
      </c>
      <c r="FA283" s="99">
        <f>IF(ISNA(VLOOKUP($A283,'[2]1516 Exp_Rev Access'!$F$7:$GB$306,137,FALSE)),"",VLOOKUP($A283,'[2]1516 Exp_Rev Access'!$F$7:$GB$306,137,FALSE))</f>
        <v>0</v>
      </c>
      <c r="FB283" s="99">
        <f>IF(ISNA(VLOOKUP($A283,'[2]1516 Exp_Rev Access'!$F$7:$GB$306,138,FALSE)),"",VLOOKUP($A283,'[2]1516 Exp_Rev Access'!$F$7:$GB$306,138,FALSE))</f>
        <v>0</v>
      </c>
      <c r="FC283" s="99">
        <f>IF(ISNA(VLOOKUP($A283,'[2]1516 Exp_Rev Access'!$F$7:$GB$306,139,FALSE)),"",VLOOKUP($A283,'[2]1516 Exp_Rev Access'!$F$7:$GB$306,139,FALSE))</f>
        <v>0</v>
      </c>
      <c r="FD283" s="99">
        <f>IF(ISNA(VLOOKUP($A283,'[2]1516 Exp_Rev Access'!$F$7:$FS$306,140,FALSE)),"",VLOOKUP($A283,'[2]1516 Exp_Rev Access'!$F$7:$FS$306,140,FALSE))</f>
        <v>0</v>
      </c>
      <c r="FE283" s="99">
        <f>IF(ISNA(VLOOKUP($A283,'[2]1516 Exp_Rev Access'!$F$7:$FS$306,141,FALSE)),"",VLOOKUP($A283,'[2]1516 Exp_Rev Access'!$F$7:$FS$306,141,FALSE))</f>
        <v>0</v>
      </c>
      <c r="FF283" s="99">
        <f>IF(ISNA(VLOOKUP($A283,'[2]1516 Exp_Rev Access'!$F$7:$FS$306,142,FALSE)),"",VLOOKUP($A283,'[2]1516 Exp_Rev Access'!$F$7:$FS$306,142,FALSE))</f>
        <v>0</v>
      </c>
      <c r="FG283" s="99">
        <f>IF(ISNA(VLOOKUP($A283,'[2]1516 Exp_Rev Access'!$F$7:$FS$306,143,FALSE)),"",VLOOKUP($A283,'[2]1516 Exp_Rev Access'!$F$7:$FS$306,143,FALSE))</f>
        <v>0</v>
      </c>
      <c r="FH283" s="99">
        <f>IF(ISNA(VLOOKUP($A283,'[2]1516 Exp_Rev Access'!$F$7:$FS$306,144,FALSE)),"",VLOOKUP($A283,'[2]1516 Exp_Rev Access'!$F$7:$FS$306,144,FALSE))</f>
        <v>0</v>
      </c>
      <c r="FI283" s="99">
        <f>IF(ISNA(VLOOKUP($A283,'[2]1516 Exp_Rev Access'!$F$7:$FS$306,145,FALSE)),"",VLOOKUP($A283,'[2]1516 Exp_Rev Access'!$F$7:$FS$306,145,FALSE))</f>
        <v>0</v>
      </c>
      <c r="FJ283" s="99">
        <f>IF(ISNA(VLOOKUP($A283,'[2]1516 Exp_Rev Access'!$F$7:$FS$306,146,FALSE)),"",VLOOKUP($A283,'[2]1516 Exp_Rev Access'!$F$7:$FS$306,146,FALSE))</f>
        <v>0</v>
      </c>
      <c r="FK283" s="99">
        <f>IF(ISNA(VLOOKUP($A283,'[2]1516 Exp_Rev Access'!$F$7:$FS$306,147,FALSE)),"",VLOOKUP($A283,'[2]1516 Exp_Rev Access'!$F$7:$FS$306,147,FALSE))</f>
        <v>0</v>
      </c>
      <c r="FL283" s="99">
        <f>IF(ISNA(VLOOKUP($A283,'[2]1516 Exp_Rev Access'!$F$7:$FS$306,148,FALSE)),"",VLOOKUP($A283,'[2]1516 Exp_Rev Access'!$F$7:$FS$306,148,FALSE))</f>
        <v>0</v>
      </c>
      <c r="FM283" s="99">
        <f>IF(ISNA(VLOOKUP($A283,'[2]1516 Exp_Rev Access'!$F$7:$FS$306,149,FALSE)),"",VLOOKUP($A283,'[2]1516 Exp_Rev Access'!$F$7:$FS$306,149,FALSE))</f>
        <v>0</v>
      </c>
      <c r="FN283" s="99">
        <f>IF(ISNA(VLOOKUP($A283,'[2]1516 Exp_Rev Access'!$F$7:$FS$306,150,FALSE)),"",VLOOKUP($A283,'[2]1516 Exp_Rev Access'!$F$7:$FS$306,150,FALSE))</f>
        <v>0</v>
      </c>
      <c r="FO283" s="99">
        <f>IF(ISNA(VLOOKUP($A283,'[2]1516 Exp_Rev Access'!$F$7:$FS$306,151,FALSE)),"",VLOOKUP($A283,'[2]1516 Exp_Rev Access'!$F$7:$FS$306,151,FALSE))</f>
        <v>0</v>
      </c>
      <c r="FP283" s="99">
        <f>IF(ISNA(VLOOKUP($A283,'[2]1516 Exp_Rev Access'!$F$7:$FS$306,152,FALSE)),"",VLOOKUP($A283,'[2]1516 Exp_Rev Access'!$F$7:$FS$306,152,FALSE))</f>
        <v>0</v>
      </c>
      <c r="FQ283" s="99">
        <f>IF(ISNA(VLOOKUP($A283,'[2]1516 Exp_Rev Access'!$F$7:$FS$306,153,FALSE)),"",VLOOKUP($A283,'[2]1516 Exp_Rev Access'!$F$7:$FS$306,153,FALSE))</f>
        <v>7326.11</v>
      </c>
      <c r="FR283" s="101">
        <f t="shared" si="346"/>
        <v>269070.76</v>
      </c>
      <c r="FS283" s="72">
        <f t="shared" si="347"/>
        <v>6.7873006756953541E-2</v>
      </c>
      <c r="FT283" s="94">
        <f t="shared" si="348"/>
        <v>1371.1310640032614</v>
      </c>
      <c r="FU283" s="99">
        <f>IF(ISNA(VLOOKUP($A283,'[2]1516 Exp_Rev Access'!$F$7:$GB$306,154,FALSE)),"",VLOOKUP($A283,'[2]1516 Exp_Rev Access'!$F$7:$GB$306,154,FALSE))</f>
        <v>0</v>
      </c>
      <c r="FV283" s="99">
        <f>IF(ISNA(VLOOKUP($A283,'[2]1516 Exp_Rev Access'!$F$7:$GB$306,155,FALSE)),"",VLOOKUP($A283,'[2]1516 Exp_Rev Access'!$F$7:$GB$306,155,FALSE))</f>
        <v>0</v>
      </c>
      <c r="FW283" s="99">
        <f>IF(ISNA(VLOOKUP($A283,'[2]1516 Exp_Rev Access'!$F$7:$GB$306,156,FALSE)),"",VLOOKUP($A283,'[2]1516 Exp_Rev Access'!$F$7:$GB$306,156,FALSE))</f>
        <v>0</v>
      </c>
      <c r="FX283" s="99">
        <f>IF(ISNA(VLOOKUP($A283,'[2]1516 Exp_Rev Access'!$F$7:$GB$306,157,FALSE)),"",VLOOKUP($A283,'[2]1516 Exp_Rev Access'!$F$7:$GB$306,157,FALSE))</f>
        <v>0</v>
      </c>
      <c r="FY283" s="99">
        <f>IF(ISNA(VLOOKUP($A283,'[2]1516 Exp_Rev Access'!$F$7:$GB$306,158,FALSE)),"",VLOOKUP($A283,'[2]1516 Exp_Rev Access'!$F$7:$GB$306,158,FALSE))</f>
        <v>0</v>
      </c>
      <c r="FZ283" s="99">
        <f>IF(ISNA(VLOOKUP($A283,'[2]1516 Exp_Rev Access'!$F$7:$GB$306,159,FALSE)),"",VLOOKUP($A283,'[2]1516 Exp_Rev Access'!$F$7:$GB$306,159,FALSE))</f>
        <v>51192.05</v>
      </c>
      <c r="GA283" s="99">
        <f>IF(ISNA(VLOOKUP($A283,'[2]1516 Exp_Rev Access'!$F$7:$GB$306,160,FALSE)),"",VLOOKUP($A283,'[2]1516 Exp_Rev Access'!$F$7:$GB$306,160,FALSE))</f>
        <v>0</v>
      </c>
      <c r="GB283" s="99">
        <f>IF(ISNA(VLOOKUP($A283,'[2]1516 Exp_Rev Access'!$F$7:$GB$306,161,FALSE)),"",VLOOKUP($A283,'[2]1516 Exp_Rev Access'!$F$7:$GB$306,161,FALSE))</f>
        <v>0</v>
      </c>
      <c r="GC283" s="99">
        <f>IF(ISNA(VLOOKUP($A283,'[2]1516 Exp_Rev Access'!$F$7:$GB$306,162,FALSE)),"",VLOOKUP($A283,'[2]1516 Exp_Rev Access'!$F$7:$GB$306,162,FALSE))</f>
        <v>0</v>
      </c>
      <c r="GD283" s="99">
        <f>IF(ISNA(VLOOKUP($A283,'[2]1516 Exp_Rev Access'!$F$7:$GB$306,163,FALSE)),"",VLOOKUP($A283,'[2]1516 Exp_Rev Access'!$F$7:$GB$306,163,FALSE))</f>
        <v>0</v>
      </c>
      <c r="GE283" s="99">
        <f>IF(ISNA(VLOOKUP($A283,'[2]1516 Exp_Rev Access'!$F$7:$GB$306,164,FALSE)),"",VLOOKUP($A283,'[2]1516 Exp_Rev Access'!$F$7:$GB$306,164,FALSE))</f>
        <v>0</v>
      </c>
      <c r="GF283" s="99">
        <f>IF(ISNA(VLOOKUP($A283,'[2]1516 Exp_Rev Access'!$F$7:$GB$306,165,FALSE)),"",VLOOKUP($A283,'[2]1516 Exp_Rev Access'!$F$7:$GB$306,165,FALSE))</f>
        <v>0</v>
      </c>
      <c r="GG283" s="99">
        <f>IF(ISNA(VLOOKUP($A283,'[2]1516 Exp_Rev Access'!$F$7:$GB$306,166,FALSE)),"",VLOOKUP($A283,'[2]1516 Exp_Rev Access'!$F$7:$GB$306,166,FALSE))</f>
        <v>0</v>
      </c>
      <c r="GH283" s="99">
        <f>IF(ISNA(VLOOKUP($A283,'[2]1516 Exp_Rev Access'!$F$7:$GB$306,167,FALSE)),"",VLOOKUP($A283,'[2]1516 Exp_Rev Access'!$F$7:$GB$306,167,FALSE))</f>
        <v>0</v>
      </c>
      <c r="GI283" s="99">
        <f>IF(ISNA(VLOOKUP($A283,'[2]1516 Exp_Rev Access'!$F$7:$GB$306,168,FALSE)),"",VLOOKUP($A283,'[2]1516 Exp_Rev Access'!$F$7:$GB$306,168,FALSE))</f>
        <v>0</v>
      </c>
      <c r="GJ283" s="99">
        <f>IF(ISNA(VLOOKUP($A283,'[2]1516 Exp_Rev Access'!$F$7:$GB$306,169,FALSE)),"",VLOOKUP($A283,'[2]1516 Exp_Rev Access'!$F$7:$GB$306,169,FALSE))</f>
        <v>0</v>
      </c>
      <c r="GK283" s="99">
        <f>IF(ISNA(VLOOKUP($A283,'[2]1516 Exp_Rev Access'!$F$7:$GB$306,170,FALSE)),"",VLOOKUP($A283,'[2]1516 Exp_Rev Access'!$F$7:$GB$306,170,FALSE))</f>
        <v>0</v>
      </c>
      <c r="GL283" s="99">
        <f>IF(ISNA(VLOOKUP($A283,'[2]1516 Exp_Rev Access'!$F$7:$GB$306,171,FALSE)),"",VLOOKUP($A283,'[2]1516 Exp_Rev Access'!$F$7:$GB$306,171,FALSE))</f>
        <v>0</v>
      </c>
      <c r="GM283" s="99">
        <f>IF(ISNA(VLOOKUP($A283,'[2]1516 Exp_Rev Access'!$F$7:$GB$306,172,FALSE)),"",VLOOKUP($A283,'[2]1516 Exp_Rev Access'!$F$7:$GB$306,172,FALSE))</f>
        <v>0</v>
      </c>
      <c r="GN283" s="99">
        <f>IF(ISNA(VLOOKUP($A283,'[2]1516 Exp_Rev Access'!$F$7:$GB$306,173,FALSE)),"",VLOOKUP($A283,'[2]1516 Exp_Rev Access'!$F$7:$GB$306,173,FALSE))</f>
        <v>0</v>
      </c>
      <c r="GO283" s="99">
        <f>IF(ISNA(VLOOKUP($A283,'[2]1516 Exp_Rev Access'!$F$7:$GB$306,174,FALSE)),"",VLOOKUP($A283,'[2]1516 Exp_Rev Access'!$F$7:$GB$306,174,FALSE))</f>
        <v>0</v>
      </c>
      <c r="GP283" s="99">
        <f>IF(ISNA(VLOOKUP($A283,'[2]1516 Exp_Rev Access'!$F$7:$GB$306,175,FALSE)),"",VLOOKUP($A283,'[2]1516 Exp_Rev Access'!$F$7:$GB$306,175,FALSE))</f>
        <v>450</v>
      </c>
      <c r="GQ283" s="99">
        <f>IF(ISNA(VLOOKUP($A283,'[2]1516 Exp_Rev Access'!$F$7:$GB$306,176,FALSE)),"",VLOOKUP($A283,'[2]1516 Exp_Rev Access'!$F$7:$GB$306,176,FALSE))</f>
        <v>0</v>
      </c>
      <c r="GR283" s="99">
        <f>IF(ISNA(VLOOKUP($A283,'[2]1516 Exp_Rev Access'!$F$7:$GB$306,177,FALSE)),"",VLOOKUP($A283,'[2]1516 Exp_Rev Access'!$F$7:$GB$306,177,FALSE))</f>
        <v>0</v>
      </c>
      <c r="GS283" s="99">
        <f>IF(ISNA(VLOOKUP($A283,'[2]1516 Exp_Rev Access'!$F$7:$GB$306,178,FALSE)),"",VLOOKUP($A283,'[2]1516 Exp_Rev Access'!$F$7:$GB$306,178,FALSE))</f>
        <v>0</v>
      </c>
      <c r="GT283" s="101">
        <f t="shared" si="349"/>
        <v>51642.05</v>
      </c>
      <c r="GU283" s="72">
        <f t="shared" si="356"/>
        <v>1.3026689368227646E-2</v>
      </c>
      <c r="GV283" s="84">
        <f t="shared" si="351"/>
        <v>263.15761312678353</v>
      </c>
    </row>
    <row r="284" spans="1:204" customFormat="1" ht="12" customHeight="1" x14ac:dyDescent="0.2">
      <c r="A284" s="96" t="s">
        <v>664</v>
      </c>
      <c r="B284" s="69" t="s">
        <v>665</v>
      </c>
      <c r="C284" s="80">
        <f>IF(ISNA(VLOOKUP($A284,'[2]1516 enrollment_Rev_Exp by size'!$A$6:$G$320,3,FALSE)),"",VLOOKUP($A284,'[2]1516 enrollment_Rev_Exp by size'!$A$6:$G$320,3,FALSE))</f>
        <v>157.53</v>
      </c>
      <c r="D284" s="97">
        <v>3157172.83</v>
      </c>
      <c r="E284" s="80">
        <f t="shared" si="329"/>
        <v>3157172.83</v>
      </c>
      <c r="F284" s="80">
        <f t="shared" si="330"/>
        <v>0</v>
      </c>
      <c r="G284" s="98">
        <f>IF(ISNA(VLOOKUP($A284,'[2]1516 Exp_Rev Access'!$F$7:$FS$306,2,FALSE)),"",VLOOKUP($A284,'[2]1516 Exp_Rev Access'!$F$7:$FS$306,2,FALSE))</f>
        <v>555612.52</v>
      </c>
      <c r="H284" s="98">
        <f>IF(ISNA(VLOOKUP($A284,'[2]1516 Exp_Rev Access'!$F$7:$FS$306,3,FALSE)),"",VLOOKUP($A284,'[2]1516 Exp_Rev Access'!$F$7:$FS$306,3,FALSE))</f>
        <v>0</v>
      </c>
      <c r="I284" s="98">
        <f>IF(ISNA(VLOOKUP($A284,'[2]1516 Exp_Rev Access'!$F$7:$FS$306,4,FALSE)),"",VLOOKUP($A284,'[2]1516 Exp_Rev Access'!$F$7:$FS$306,4,FALSE))</f>
        <v>0</v>
      </c>
      <c r="J284" s="98">
        <f>IF(ISNA(VLOOKUP($A284,'[2]1516 Exp_Rev Access'!$F$7:$FS$306,5,FALSE)),"",VLOOKUP($A284,'[2]1516 Exp_Rev Access'!$F$7:$FS$306,5,FALSE))</f>
        <v>111683.28</v>
      </c>
      <c r="K284" s="98">
        <f>IF(ISNA(VLOOKUP($A284,'[2]1516 Exp_Rev Access'!$F$7:$FS$306,6,FALSE)),"",VLOOKUP($A284,'[2]1516 Exp_Rev Access'!$F$7:$FS$306,6,FALSE))</f>
        <v>0</v>
      </c>
      <c r="L284" s="98">
        <f>IF(ISNA(VLOOKUP($A284,'[2]1516 Exp_Rev Access'!$F$7:$FS$306,7,FALSE)),"",VLOOKUP($A284,'[2]1516 Exp_Rev Access'!$F$7:$FS$306,7,FALSE))</f>
        <v>0</v>
      </c>
      <c r="M284" s="90">
        <f t="shared" si="331"/>
        <v>667295.80000000005</v>
      </c>
      <c r="N284" s="72">
        <f t="shared" si="352"/>
        <v>0.21135865406519416</v>
      </c>
      <c r="O284" s="73">
        <f t="shared" si="353"/>
        <v>4235.991874563575</v>
      </c>
      <c r="P284" s="99">
        <f>IF(ISNA(VLOOKUP($A284,'[2]1516 Exp_Rev Access'!$F$7:$FS$306,8,FALSE)),"",VLOOKUP($A284,'[2]1516 Exp_Rev Access'!$F$7:$FS$306,8,FALSE))</f>
        <v>700</v>
      </c>
      <c r="Q284" s="99">
        <f>IF(ISNA(VLOOKUP($A284,'[2]1516 Exp_Rev Access'!$F$7:$FS$306,9,FALSE)),"",VLOOKUP($A284,'[2]1516 Exp_Rev Access'!$F$7:$FS$306,9,FALSE))</f>
        <v>0</v>
      </c>
      <c r="R284" s="99">
        <f>IF(ISNA(VLOOKUP($A284,'[2]1516 Exp_Rev Access'!$F$7:$FS$306,10,FALSE)),"",VLOOKUP($A284,'[2]1516 Exp_Rev Access'!$F$7:$FS$306,10,FALSE))</f>
        <v>0</v>
      </c>
      <c r="S284" s="99">
        <f>IF(ISNA(VLOOKUP($A284,'[2]1516 Exp_Rev Access'!$F$7:$FS$306,11,FALSE)),"",VLOOKUP($A284,'[2]1516 Exp_Rev Access'!$F$7:$FS$306,11,FALSE))</f>
        <v>0</v>
      </c>
      <c r="T284" s="99">
        <f>IF(ISNA(VLOOKUP($A284,'[2]1516 Exp_Rev Access'!$F$7:$FS$306,12,FALSE)),"",VLOOKUP($A284,'[2]1516 Exp_Rev Access'!$F$7:$FS$306,12,FALSE))</f>
        <v>0</v>
      </c>
      <c r="U284" s="99">
        <f>IF(ISNA(VLOOKUP($A284,'[2]1516 Exp_Rev Access'!$F$7:$FS$306,13,FALSE)),"",VLOOKUP($A284,'[2]1516 Exp_Rev Access'!$F$7:$FS$306,13,FALSE))</f>
        <v>0</v>
      </c>
      <c r="V284" s="99">
        <f>IF(ISNA(VLOOKUP($A284,'[2]1516 Exp_Rev Access'!$F$7:$FS$306,14,FALSE)),"",VLOOKUP($A284,'[2]1516 Exp_Rev Access'!$F$7:$FS$306,14,FALSE))</f>
        <v>0</v>
      </c>
      <c r="W284" s="99">
        <f>IF(ISNA(VLOOKUP($A284,'[2]1516 Exp_Rev Access'!$F$7:$FS$306,15,FALSE)),"",VLOOKUP($A284,'[2]1516 Exp_Rev Access'!$F$7:$FS$306,15,FALSE))</f>
        <v>0</v>
      </c>
      <c r="X284" s="99">
        <f>IF(ISNA(VLOOKUP($A284,'[2]1516 Exp_Rev Access'!$F$7:$FS$306,16,FALSE)),"",VLOOKUP($A284,'[2]1516 Exp_Rev Access'!$F$7:$FS$306,16,FALSE))</f>
        <v>806.67</v>
      </c>
      <c r="Y284" s="99">
        <f>IF(ISNA(VLOOKUP($A284,'[2]1516 Exp_Rev Access'!$F$7:$FS$306,17,FALSE)),"",VLOOKUP($A284,'[2]1516 Exp_Rev Access'!$F$7:$FS$306,17,FALSE))</f>
        <v>0</v>
      </c>
      <c r="Z284" s="99">
        <f>IF(ISNA(VLOOKUP($A284,'[2]1516 Exp_Rev Access'!$F$7:$FS$306,18,FALSE)),"",VLOOKUP($A284,'[2]1516 Exp_Rev Access'!$F$7:$FS$306,18,FALSE))</f>
        <v>0</v>
      </c>
      <c r="AA284" s="99">
        <f>IF(ISNA(VLOOKUP($A284,'[2]1516 Exp_Rev Access'!$F$7:$FS$306,19,FALSE)),"",VLOOKUP($A284,'[2]1516 Exp_Rev Access'!$F$7:$FS$306,19,FALSE))</f>
        <v>0</v>
      </c>
      <c r="AB284" s="99">
        <f>IF(ISNA(VLOOKUP($A284,'[2]1516 Exp_Rev Access'!$F$7:$FS$306,20,FALSE)),"",VLOOKUP($A284,'[2]1516 Exp_Rev Access'!$F$7:$FS$306,20,FALSE))</f>
        <v>0</v>
      </c>
      <c r="AC284" s="99">
        <f>IF(ISNA(VLOOKUP($A284,'[2]1516 Exp_Rev Access'!$F$7:$FS$306,21,FALSE)),"",VLOOKUP($A284,'[2]1516 Exp_Rev Access'!$F$7:$FS$306,21,FALSE))</f>
        <v>16728.349999999999</v>
      </c>
      <c r="AD284" s="99">
        <f>IF(ISNA(VLOOKUP($A284,'[2]1516 Exp_Rev Access'!$F$7:$FS$306,22,FALSE)),"",VLOOKUP($A284,'[2]1516 Exp_Rev Access'!$F$7:$FS$306,22,FALSE))</f>
        <v>2493.41</v>
      </c>
      <c r="AE284" s="99">
        <f>IF(ISNA(VLOOKUP($A284,'[2]1516 Exp_Rev Access'!$F$7:$FS$306,23,FALSE)),"",VLOOKUP($A284,'[2]1516 Exp_Rev Access'!$F$7:$FS$306,23,FALSE))</f>
        <v>0</v>
      </c>
      <c r="AF284" s="99">
        <f>IF(ISNA(VLOOKUP($A284,'[2]1516 Exp_Rev Access'!$F$7:$FS$306,24,FALSE)),"",VLOOKUP($A284,'[2]1516 Exp_Rev Access'!$F$7:$FS$306,24,FALSE))</f>
        <v>2197.0700000000002</v>
      </c>
      <c r="AG284" s="99">
        <f>IF(ISNA(VLOOKUP($A284,'[2]1516 Exp_Rev Access'!$F$7:$FS$306,25,FALSE)),"",VLOOKUP($A284,'[2]1516 Exp_Rev Access'!$F$7:$FS$306,25,FALSE))</f>
        <v>50</v>
      </c>
      <c r="AH284" s="98">
        <f>IF(ISNA(VLOOKUP($A284,'[2]1516 Exp_Rev Access'!$F$7:$FS$306,26,FALSE)),"",VLOOKUP($A284,'[2]1516 Exp_Rev Access'!$F$7:$FS$306,26,FALSE))</f>
        <v>3700</v>
      </c>
      <c r="AI284" s="98">
        <f>IF(ISNA(VLOOKUP($A284,'[2]1516 Exp_Rev Access'!$F$7:$FS$306,27,FALSE)),"",VLOOKUP($A284,'[2]1516 Exp_Rev Access'!$F$7:$FS$306,27,FALSE))</f>
        <v>0</v>
      </c>
      <c r="AJ284" s="98">
        <f>IF(ISNA(VLOOKUP($A284,'[2]1516 Exp_Rev Access'!$F$7:$FS$306,28,FALSE)),"",VLOOKUP($A284,'[2]1516 Exp_Rev Access'!$F$7:$FS$306,28,FALSE))</f>
        <v>4854.43</v>
      </c>
      <c r="AK284" s="98">
        <f>IF(ISNA(VLOOKUP($A284,'[2]1516 Exp_Rev Access'!$F$7:$FS$306,29,FALSE)),"",VLOOKUP($A284,'[2]1516 Exp_Rev Access'!$F$7:$FS$306,29,FALSE))</f>
        <v>4532.38</v>
      </c>
      <c r="AL284" s="100">
        <f t="shared" si="334"/>
        <v>36062.31</v>
      </c>
      <c r="AM284" s="72">
        <f t="shared" si="335"/>
        <v>1.1422342691324883E-2</v>
      </c>
      <c r="AN284" s="94">
        <f t="shared" si="336"/>
        <v>228.92344315368499</v>
      </c>
      <c r="AO284" s="99">
        <f>IF(ISNA(VLOOKUP($A284,'[2]1516 Exp_Rev Access'!$F$7:$GB$306,30,FALSE)),"",VLOOKUP($A284,'[2]1516 Exp_Rev Access'!$F$7:$FS$306,30,FALSE))</f>
        <v>1703451.07</v>
      </c>
      <c r="AP284" s="99">
        <f>IF(ISNA(VLOOKUP($A284,'[2]1516 Exp_Rev Access'!$F$7:$GB$306,31,FALSE)),"",VLOOKUP($A284,'[2]1516 Exp_Rev Access'!$F$7:$FS$306,31,FALSE))</f>
        <v>32135.57</v>
      </c>
      <c r="AQ284" s="99">
        <f>IF(ISNA(VLOOKUP($A284,'[2]1516 Exp_Rev Access'!$F$7:$GB$306,32,FALSE)),"",VLOOKUP($A284,'[2]1516 Exp_Rev Access'!$F$7:$FS$306,32,FALSE))</f>
        <v>144115.07999999999</v>
      </c>
      <c r="AR284" s="99">
        <f>IF(ISNA(VLOOKUP($A284,'[2]1516 Exp_Rev Access'!$F$7:$GB$306,33,FALSE)),"",VLOOKUP($A284,'[2]1516 Exp_Rev Access'!$F$7:$FS$306,33,FALSE))</f>
        <v>0</v>
      </c>
      <c r="AS284" s="99">
        <f>IF(ISNA(VLOOKUP($A284,'[2]1516 Exp_Rev Access'!$F$7:$GB$306,34,FALSE)),"",VLOOKUP($A284,'[2]1516 Exp_Rev Access'!$F$7:$FS$306,34,FALSE))</f>
        <v>0</v>
      </c>
      <c r="AT284" s="101">
        <f t="shared" si="337"/>
        <v>1879701.7200000002</v>
      </c>
      <c r="AU284" s="72">
        <f t="shared" si="338"/>
        <v>0.59537498300338543</v>
      </c>
      <c r="AV284" s="94">
        <f t="shared" si="339"/>
        <v>11932.341268329843</v>
      </c>
      <c r="AW284" s="99">
        <f>IF(ISNA(VLOOKUP($A284,'[2]1516 Exp_Rev Access'!$F$7:$GB$306,35,FALSE)),"",VLOOKUP($A284,'[2]1516 Exp_Rev Access'!$F$7:$GB$306,35,FALSE))</f>
        <v>0</v>
      </c>
      <c r="AX284" s="99">
        <f>IF(ISNA(VLOOKUP($A284,'[2]1516 Exp_Rev Access'!$F$7:$GB$306,36,FALSE)),"",VLOOKUP($A284,'[2]1516 Exp_Rev Access'!$F$7:$GB$306,36,FALSE))</f>
        <v>158291.69</v>
      </c>
      <c r="AY284" s="99">
        <f>IF(ISNA(VLOOKUP($A284,'[2]1516 Exp_Rev Access'!$F$7:$GB$306,37,FALSE)),"",VLOOKUP($A284,'[2]1516 Exp_Rev Access'!$F$7:$GB$306,37,FALSE))</f>
        <v>4889.75</v>
      </c>
      <c r="AZ284" s="99">
        <f>IF(ISNA(VLOOKUP($A284,'[2]1516 Exp_Rev Access'!$F$7:$GB$306,38,FALSE)),"",VLOOKUP($A284,'[2]1516 Exp_Rev Access'!$F$7:$GB$306,38,FALSE))</f>
        <v>0</v>
      </c>
      <c r="BA284" s="99">
        <f>IF(ISNA(VLOOKUP($A284,'[2]1516 Exp_Rev Access'!$F$7:$GB$306,39,FALSE)),"",VLOOKUP($A284,'[2]1516 Exp_Rev Access'!$F$7:$GB$306,39,FALSE))</f>
        <v>0</v>
      </c>
      <c r="BB284" s="99">
        <f>IF(ISNA(VLOOKUP($A284,'[2]1516 Exp_Rev Access'!$F$7:$GB$306,40,FALSE)),"",VLOOKUP($A284,'[2]1516 Exp_Rev Access'!$F$7:$GB$306,40,FALSE))</f>
        <v>56446.11</v>
      </c>
      <c r="BC284" s="99">
        <f>IF(ISNA(VLOOKUP($A284,'[2]1516 Exp_Rev Access'!$F$7:$GB$306,41,FALSE)),"",VLOOKUP($A284,'[2]1516 Exp_Rev Access'!$F$7:$GB$306,41,FALSE))</f>
        <v>0</v>
      </c>
      <c r="BD284" s="99">
        <f>IF(ISNA(VLOOKUP($A284,'[2]1516 Exp_Rev Access'!$F$7:$GB$306,42,FALSE)),"",VLOOKUP($A284,'[2]1516 Exp_Rev Access'!$F$7:$GB$306,42,FALSE))</f>
        <v>2668</v>
      </c>
      <c r="BE284" s="99">
        <f>IF(ISNA(VLOOKUP($A284,'[2]1516 Exp_Rev Access'!$F$7:$GB$306,43,FALSE)),"",VLOOKUP($A284,'[2]1516 Exp_Rev Access'!$F$7:$GB$306,43,FALSE))</f>
        <v>0</v>
      </c>
      <c r="BF284" s="99">
        <f>IF(ISNA(VLOOKUP($A284,'[2]1516 Exp_Rev Access'!$F$7:$GB$306,44,FALSE)),"",VLOOKUP($A284,'[2]1516 Exp_Rev Access'!$F$7:$GB$306,44,FALSE))</f>
        <v>0</v>
      </c>
      <c r="BG284" s="99">
        <f>IF(ISNA(VLOOKUP($A284,'[2]1516 Exp_Rev Access'!$F$7:$GB$306,45,FALSE)),"",VLOOKUP($A284,'[2]1516 Exp_Rev Access'!$F$7:$GB$306,45,FALSE))</f>
        <v>1262.4100000000001</v>
      </c>
      <c r="BH284" s="99">
        <f>IF(ISNA(VLOOKUP($A284,'[2]1516 Exp_Rev Access'!$F$7:$GB$306,46,FALSE)),"",VLOOKUP($A284,'[2]1516 Exp_Rev Access'!$F$7:$GB$306,46,FALSE))</f>
        <v>0</v>
      </c>
      <c r="BI284" s="99">
        <f>IF(ISNA(VLOOKUP($A284,'[2]1516 Exp_Rev Access'!$F$7:$GB$306,47,FALSE)),"",VLOOKUP($A284,'[2]1516 Exp_Rev Access'!$F$7:$GB$306,47,FALSE))</f>
        <v>1853.34</v>
      </c>
      <c r="BJ284" s="99">
        <f>IF(ISNA(VLOOKUP($A284,'[2]1516 Exp_Rev Access'!$F$7:$GB$306,48,FALSE)),"",VLOOKUP($A284,'[2]1516 Exp_Rev Access'!$F$7:$GB$306,48,FALSE))</f>
        <v>162652.35</v>
      </c>
      <c r="BK284" s="99">
        <f>IF(ISNA(VLOOKUP($A284,'[2]1516 Exp_Rev Access'!$F$7:$GB$306,49,FALSE)),"",VLOOKUP($A284,'[2]1516 Exp_Rev Access'!$F$7:$GB$306,49,FALSE))</f>
        <v>0</v>
      </c>
      <c r="BL284" s="99">
        <f>IF(ISNA(VLOOKUP($A284,'[2]1516 Exp_Rev Access'!$F$7:$GB$306,50,FALSE)),"",VLOOKUP($A284,'[2]1516 Exp_Rev Access'!$F$7:$GB$306,50,FALSE))</f>
        <v>0</v>
      </c>
      <c r="BM284" s="99">
        <f>IF(ISNA(VLOOKUP($A284,'[2]1516 Exp_Rev Access'!$F$7:$GB$306,51,FALSE)),"",VLOOKUP($A284,'[2]1516 Exp_Rev Access'!$F$7:$GB$306,51,FALSE))</f>
        <v>0</v>
      </c>
      <c r="BN284" s="99">
        <f>IF(ISNA(VLOOKUP($A284,'[2]1516 Exp_Rev Access'!$F$7:$GB$306,52,FALSE)),"",VLOOKUP($A284,'[2]1516 Exp_Rev Access'!$F$7:$GB$306,52,FALSE))</f>
        <v>0</v>
      </c>
      <c r="BO284" s="99">
        <f>IF(ISNA(VLOOKUP($A284,'[2]1516 Exp_Rev Access'!$F$7:$GB$306,53,FALSE)),"",VLOOKUP($A284,'[2]1516 Exp_Rev Access'!$F$7:$GB$306,53,FALSE))</f>
        <v>0</v>
      </c>
      <c r="BP284" s="99">
        <f>IF(ISNA(VLOOKUP($A284,'[2]1516 Exp_Rev Access'!$F$7:$GB$306,54,FALSE)),"",VLOOKUP($A284,'[2]1516 Exp_Rev Access'!$F$7:$GB$306,54,FALSE))</f>
        <v>0</v>
      </c>
      <c r="BQ284" s="99">
        <f>IF(ISNA(VLOOKUP($A284,'[2]1516 Exp_Rev Access'!$F$7:$GB$306,55,FALSE)),"",VLOOKUP($A284,'[2]1516 Exp_Rev Access'!$F$7:$GB$306,55,FALSE))</f>
        <v>0</v>
      </c>
      <c r="BR284" s="99">
        <f>IF(ISNA(VLOOKUP($A284,'[2]1516 Exp_Rev Access'!$F$7:$GB$306,56,FALSE)),"",VLOOKUP($A284,'[2]1516 Exp_Rev Access'!$F$7:$GB$306,56,FALSE))</f>
        <v>0</v>
      </c>
      <c r="BS284" s="99">
        <f>IF(ISNA(VLOOKUP($A284,'[2]1516 Exp_Rev Access'!$F$7:$GB$306,57,FALSE)),"",VLOOKUP($A284,'[2]1516 Exp_Rev Access'!$F$7:$GB$306,57,FALSE))</f>
        <v>0</v>
      </c>
      <c r="BT284" s="99">
        <f>IF(ISNA(VLOOKUP($A284,'[2]1516 Exp_Rev Access'!$F$7:$GB$306,58,FALSE)),"",VLOOKUP($A284,'[2]1516 Exp_Rev Access'!$F$7:$GB$306,58,FALSE))</f>
        <v>0</v>
      </c>
      <c r="BU284" s="102">
        <f t="shared" si="340"/>
        <v>388063.65</v>
      </c>
      <c r="BV284" s="72">
        <f t="shared" si="341"/>
        <v>0.12291492132218812</v>
      </c>
      <c r="BW284" s="94">
        <f t="shared" si="342"/>
        <v>2463.4269662921351</v>
      </c>
      <c r="BX284" s="99">
        <f>IF(ISNA(VLOOKUP($A284,'[2]1516 Exp_Rev Access'!$F$7:$GB$306,59,FALSE)),"",VLOOKUP($A284,'[2]1516 Exp_Rev Access'!$F$7:$GB$306,59,FALSE))</f>
        <v>0</v>
      </c>
      <c r="BY284" s="99">
        <f>IF(ISNA(VLOOKUP($A284,'[2]1516 Exp_Rev Access'!$F$7:$GB$306,60,FALSE)),"",VLOOKUP($A284,'[2]1516 Exp_Rev Access'!$F$7:$GB$306,60,FALSE))</f>
        <v>0</v>
      </c>
      <c r="BZ284" s="99">
        <f>IF(ISNA(VLOOKUP($A284,'[2]1516 Exp_Rev Access'!$F$7:$GB$306,61,FALSE)),"",VLOOKUP($A284,'[2]1516 Exp_Rev Access'!$F$7:$GB$306,61,FALSE))</f>
        <v>0</v>
      </c>
      <c r="CA284" s="99">
        <f>IF(ISNA(VLOOKUP($A284,'[2]1516 Exp_Rev Access'!$F$7:$GB$306,62,FALSE)),"",VLOOKUP($A284,'[2]1516 Exp_Rev Access'!$F$7:$GB$306,62,FALSE))</f>
        <v>0</v>
      </c>
      <c r="CB284" s="99">
        <f>IF(ISNA(VLOOKUP($A284,'[2]1516 Exp_Rev Access'!$F$7:$GB$306,63,FALSE)),"",VLOOKUP($A284,'[2]1516 Exp_Rev Access'!$F$7:$GB$306,63,FALSE))</f>
        <v>2968.96</v>
      </c>
      <c r="CC284" s="99">
        <f>IF(ISNA(VLOOKUP($A284,'[2]1516 Exp_Rev Access'!$F$7:$GB$306,64,FALSE)),"",VLOOKUP($A284,'[2]1516 Exp_Rev Access'!$F$7:$GB$306,64,FALSE))</f>
        <v>0</v>
      </c>
      <c r="CD284" s="101">
        <f t="shared" si="343"/>
        <v>2968.96</v>
      </c>
      <c r="CE284" s="72">
        <f t="shared" si="354"/>
        <v>9.4038564242933766E-4</v>
      </c>
      <c r="CF284" s="103">
        <f t="shared" si="355"/>
        <v>18.846949787342094</v>
      </c>
      <c r="CG284" s="99">
        <f>IF(ISNA(VLOOKUP($A284,'[2]1516 Exp_Rev Access'!$F$7:$GB$306,65,FALSE)),"",VLOOKUP($A284,'[2]1516 Exp_Rev Access'!$F$7:$GB$306,65,FALSE))</f>
        <v>0</v>
      </c>
      <c r="CH284" s="99">
        <f>IF(ISNA(VLOOKUP($A284,'[2]1516 Exp_Rev Access'!$F$7:$GB$306,66,FALSE)),"",VLOOKUP($A284,'[2]1516 Exp_Rev Access'!$F$7:$GB$306,66,FALSE))</f>
        <v>0</v>
      </c>
      <c r="CI284" s="99">
        <f>IF(ISNA(VLOOKUP($A284,'[2]1516 Exp_Rev Access'!$F$7:$GB$306,67,FALSE)),"",VLOOKUP($A284,'[2]1516 Exp_Rev Access'!$F$7:$GB$306,67,FALSE))</f>
        <v>0</v>
      </c>
      <c r="CJ284" s="99">
        <f>IF(ISNA(VLOOKUP($A284,'[2]1516 Exp_Rev Access'!$F$7:$GB$306,68,FALSE)),"",VLOOKUP($A284,'[2]1516 Exp_Rev Access'!$F$7:$GB$306,68,FALSE))</f>
        <v>0</v>
      </c>
      <c r="CK284" s="99">
        <f>IF(ISNA(VLOOKUP($A284,'[2]1516 Exp_Rev Access'!$F$7:$GB$306,69,FALSE)),"",VLOOKUP($A284,'[2]1516 Exp_Rev Access'!$F$7:$GB$306,69,FALSE))</f>
        <v>0</v>
      </c>
      <c r="CL284" s="99">
        <f>IF(ISNA(VLOOKUP($A284,'[2]1516 Exp_Rev Access'!$F$7:$GB$306,70,FALSE)),"",VLOOKUP($A284,'[2]1516 Exp_Rev Access'!$F$7:$GB$306,70,FALSE))</f>
        <v>0</v>
      </c>
      <c r="CM284" s="99">
        <f>IF(ISNA(VLOOKUP($A284,'[2]1516 Exp_Rev Access'!$F$7:$GB$306,71,FALSE)),"",VLOOKUP($A284,'[2]1516 Exp_Rev Access'!$F$7:$GB$306,71,FALSE))</f>
        <v>0</v>
      </c>
      <c r="CN284" s="99">
        <f>IF(ISNA(VLOOKUP($A284,'[2]1516 Exp_Rev Access'!$F$7:$GB$306,72,FALSE)),"",VLOOKUP($A284,'[2]1516 Exp_Rev Access'!$F$7:$GB$306,72,FALSE))</f>
        <v>0</v>
      </c>
      <c r="CO284" s="99">
        <f>IF(ISNA(VLOOKUP($A284,'[2]1516 Exp_Rev Access'!$F$7:$GB$306,73,FALSE)),"",VLOOKUP($A284,'[2]1516 Exp_Rev Access'!$F$7:$GB$306,73,FALSE))</f>
        <v>0</v>
      </c>
      <c r="CP284" s="99">
        <f>IF(ISNA(VLOOKUP($A284,'[2]1516 Exp_Rev Access'!$F$7:$GB$306,74,FALSE)),"",VLOOKUP($A284,'[2]1516 Exp_Rev Access'!$F$7:$GB$306,74,FALSE))</f>
        <v>33780.120000000003</v>
      </c>
      <c r="CQ284" s="99">
        <f>IF(ISNA(VLOOKUP($A284,'[2]1516 Exp_Rev Access'!$F$7:$GB$306,75,FALSE)),"",VLOOKUP($A284,'[2]1516 Exp_Rev Access'!$F$7:$GB$306,75,FALSE))</f>
        <v>0</v>
      </c>
      <c r="CR284" s="99">
        <f>IF(ISNA(VLOOKUP($A284,'[2]1516 Exp_Rev Access'!$F$7:$GB$306,76,FALSE)),"",VLOOKUP($A284,'[2]1516 Exp_Rev Access'!$F$7:$GB$306,76,FALSE))</f>
        <v>993</v>
      </c>
      <c r="CS284" s="99">
        <f>IF(ISNA(VLOOKUP($A284,'[2]1516 Exp_Rev Access'!$F$7:$GB$306,77,FALSE)),"",VLOOKUP($A284,'[2]1516 Exp_Rev Access'!$F$7:$GB$306,77,FALSE))</f>
        <v>0</v>
      </c>
      <c r="CT284" s="99">
        <f>IF(ISNA(VLOOKUP($A284,'[2]1516 Exp_Rev Access'!$F$7:$GB$306,78,FALSE)),"",VLOOKUP($A284,'[2]1516 Exp_Rev Access'!$F$7:$GB$306,78,FALSE))</f>
        <v>65996.399999999994</v>
      </c>
      <c r="CU284" s="99">
        <f>IF(ISNA(VLOOKUP($A284,'[2]1516 Exp_Rev Access'!$F$7:$GB$306,79,FALSE)),"",VLOOKUP($A284,'[2]1516 Exp_Rev Access'!$F$7:$GB$306,79,FALSE))</f>
        <v>6234.96</v>
      </c>
      <c r="CV284" s="99">
        <f>IF(ISNA(VLOOKUP($A284,'[2]1516 Exp_Rev Access'!$F$7:$GB$306,80,FALSE)),"",VLOOKUP($A284,'[2]1516 Exp_Rev Access'!$F$7:$GB$306,80,FALSE))</f>
        <v>0</v>
      </c>
      <c r="CW284" s="99">
        <f>IF(ISNA(VLOOKUP($A284,'[2]1516 Exp_Rev Access'!$F$7:$GB$306,81,FALSE)),"",VLOOKUP($A284,'[2]1516 Exp_Rev Access'!$F$7:$GB$306,81,FALSE))</f>
        <v>0</v>
      </c>
      <c r="CX284" s="99">
        <f>IF(ISNA(VLOOKUP($A284,'[2]1516 Exp_Rev Access'!$F$7:$GB$306,82,FALSE)),"",VLOOKUP($A284,'[2]1516 Exp_Rev Access'!$F$7:$GB$306,82,FALSE))</f>
        <v>0</v>
      </c>
      <c r="CY284" s="99">
        <f>IF(ISNA(VLOOKUP($A284,'[2]1516 Exp_Rev Access'!$F$7:$GB$306,83,FALSE)),"",VLOOKUP($A284,'[2]1516 Exp_Rev Access'!$F$7:$GB$306,83,FALSE))</f>
        <v>0</v>
      </c>
      <c r="CZ284" s="99">
        <f>IF(ISNA(VLOOKUP($A284,'[2]1516 Exp_Rev Access'!$F$7:$GB$306,84,FALSE)),"",VLOOKUP($A284,'[2]1516 Exp_Rev Access'!$F$7:$GB$306,84,FALSE))</f>
        <v>0</v>
      </c>
      <c r="DA284" s="99">
        <f>IF(ISNA(VLOOKUP($A284,'[2]1516 Exp_Rev Access'!$F$7:$GB$306,85,FALSE)),"",VLOOKUP($A284,'[2]1516 Exp_Rev Access'!$F$7:$GB$306,85,FALSE))</f>
        <v>0</v>
      </c>
      <c r="DB284" s="99">
        <f>IF(ISNA(VLOOKUP($A284,'[2]1516 Exp_Rev Access'!$F$7:$GB$306,86,FALSE)),"",VLOOKUP($A284,'[2]1516 Exp_Rev Access'!$F$7:$GB$306,86,FALSE))</f>
        <v>0</v>
      </c>
      <c r="DC284" s="99">
        <f>IF(ISNA(VLOOKUP($A284,'[2]1516 Exp_Rev Access'!$F$7:$GB$306,87,FALSE)),"",VLOOKUP($A284,'[2]1516 Exp_Rev Access'!$F$7:$GB$306,87,FALSE))</f>
        <v>0</v>
      </c>
      <c r="DD284" s="99">
        <f>IF(ISNA(VLOOKUP($A284,'[2]1516 Exp_Rev Access'!$F$7:$GB$306,88,FALSE)),"",VLOOKUP($A284,'[2]1516 Exp_Rev Access'!$F$7:$GB$306,88,FALSE))</f>
        <v>0</v>
      </c>
      <c r="DE284" s="99">
        <f>IF(ISNA(VLOOKUP($A284,'[2]1516 Exp_Rev Access'!$F$7:$GB$306,89,FALSE)),"",VLOOKUP($A284,'[2]1516 Exp_Rev Access'!$F$7:$GB$306,89,FALSE))</f>
        <v>0</v>
      </c>
      <c r="DF284" s="99">
        <f>IF(ISNA(VLOOKUP($A284,'[2]1516 Exp_Rev Access'!$F$7:$GB$306,90,FALSE)),"",VLOOKUP($A284,'[2]1516 Exp_Rev Access'!$F$7:$GB$306,90,FALSE))</f>
        <v>0</v>
      </c>
      <c r="DG284" s="99">
        <f>IF(ISNA(VLOOKUP($A284,'[2]1516 Exp_Rev Access'!$F$7:$GB$306,91,FALSE)),"",VLOOKUP($A284,'[2]1516 Exp_Rev Access'!$F$7:$GB$306,91,FALSE))</f>
        <v>0</v>
      </c>
      <c r="DH284" s="99">
        <f>IF(ISNA(VLOOKUP($A284,'[2]1516 Exp_Rev Access'!$F$7:$GB$306,92,FALSE)),"",VLOOKUP($A284,'[2]1516 Exp_Rev Access'!$F$7:$GB$306,92,FALSE))</f>
        <v>52767.22</v>
      </c>
      <c r="DI284" s="99">
        <f>IF(ISNA(VLOOKUP($A284,'[2]1516 Exp_Rev Access'!$F$7:$GB$306,93,FALSE)),"",VLOOKUP($A284,'[2]1516 Exp_Rev Access'!$F$7:$GB$306,93,FALSE))</f>
        <v>0</v>
      </c>
      <c r="DJ284" s="99">
        <f>IF(ISNA(VLOOKUP($A284,'[2]1516 Exp_Rev Access'!$F$7:$GB$306,94,FALSE)),"",VLOOKUP($A284,'[2]1516 Exp_Rev Access'!$F$7:$GB$306,94,FALSE))</f>
        <v>0</v>
      </c>
      <c r="DK284" s="99">
        <f>IF(ISNA(VLOOKUP($A284,'[2]1516 Exp_Rev Access'!$F$7:$GB$306,95,FALSE)),"",VLOOKUP($A284,'[2]1516 Exp_Rev Access'!$F$7:$GB$306,95,FALSE))</f>
        <v>0</v>
      </c>
      <c r="DL284" s="99">
        <f>IF(ISNA(VLOOKUP($A284,'[2]1516 Exp_Rev Access'!$F$7:$GB$306,96,FALSE)),"",VLOOKUP($A284,'[2]1516 Exp_Rev Access'!$F$7:$GB$306,96,FALSE))</f>
        <v>0</v>
      </c>
      <c r="DM284" s="99">
        <f>IF(ISNA(VLOOKUP($A284,'[2]1516 Exp_Rev Access'!$F$7:$GB$306,97,FALSE)),"",VLOOKUP($A284,'[2]1516 Exp_Rev Access'!$F$7:$GB$306,97,FALSE))</f>
        <v>0</v>
      </c>
      <c r="DN284" s="99">
        <f>IF(ISNA(VLOOKUP($A284,'[2]1516 Exp_Rev Access'!$F$7:$GB$306,98,FALSE)),"",VLOOKUP($A284,'[2]1516 Exp_Rev Access'!$F$7:$GB$306,98,FALSE))</f>
        <v>0</v>
      </c>
      <c r="DO284" s="99">
        <f>IF(ISNA(VLOOKUP($A284,'[2]1516 Exp_Rev Access'!$F$7:$GB$306,99,FALSE)),"",VLOOKUP($A284,'[2]1516 Exp_Rev Access'!$F$7:$GB$306,99,FALSE))</f>
        <v>0</v>
      </c>
      <c r="DP284" s="99">
        <f>IF(ISNA(VLOOKUP($A284,'[2]1516 Exp_Rev Access'!$F$7:$GB$306,100,FALSE)),"",VLOOKUP($A284,'[2]1516 Exp_Rev Access'!$F$7:$GB$306,100,FALSE))</f>
        <v>0</v>
      </c>
      <c r="DQ284" s="99">
        <f>IF(ISNA(VLOOKUP($A284,'[2]1516 Exp_Rev Access'!$F$7:$GB$306,101,FALSE)),"",VLOOKUP($A284,'[2]1516 Exp_Rev Access'!$F$7:$GB$306,101,FALSE))</f>
        <v>0</v>
      </c>
      <c r="DR284" s="99">
        <f>IF(ISNA(VLOOKUP($A284,'[2]1516 Exp_Rev Access'!$F$7:$GB$306,102,FALSE)),"",VLOOKUP($A284,'[2]1516 Exp_Rev Access'!$F$7:$GB$306,102,FALSE))</f>
        <v>0</v>
      </c>
      <c r="DS284" s="99">
        <f>IF(ISNA(VLOOKUP($A284,'[2]1516 Exp_Rev Access'!$F$7:$GB$306,103,FALSE)),"",VLOOKUP($A284,'[2]1516 Exp_Rev Access'!$F$7:$GB$306,103,FALSE))</f>
        <v>0</v>
      </c>
      <c r="DT284" s="99">
        <f>IF(ISNA(VLOOKUP($A284,'[2]1516 Exp_Rev Access'!$F$7:$GB$306,104,FALSE)),"",VLOOKUP($A284,'[2]1516 Exp_Rev Access'!$F$7:$GB$306,104,FALSE))</f>
        <v>0</v>
      </c>
      <c r="DU284" s="99">
        <f>IF(ISNA(VLOOKUP($A284,'[2]1516 Exp_Rev Access'!$F$7:$GB$306,105,FALSE)),"",VLOOKUP($A284,'[2]1516 Exp_Rev Access'!$F$7:$GB$306,105,FALSE))</f>
        <v>0</v>
      </c>
      <c r="DV284" s="99">
        <f>IF(ISNA(VLOOKUP($A284,'[2]1516 Exp_Rev Access'!$F$7:$GB$306,106,FALSE)),"",VLOOKUP($A284,'[2]1516 Exp_Rev Access'!$F$7:$GB$306,106,FALSE))</f>
        <v>0</v>
      </c>
      <c r="DW284" s="99">
        <f>IF(ISNA(VLOOKUP($A284,'[2]1516 Exp_Rev Access'!$F$7:$GB$306,107,FALSE)),"",VLOOKUP($A284,'[2]1516 Exp_Rev Access'!$F$7:$GB$306,107,FALSE))</f>
        <v>0</v>
      </c>
      <c r="DX284" s="99">
        <f>IF(ISNA(VLOOKUP($A284,'[2]1516 Exp_Rev Access'!$F$7:$GB$306,108,FALSE)),"",VLOOKUP($A284,'[2]1516 Exp_Rev Access'!$F$7:$GB$306,108,FALSE))</f>
        <v>0</v>
      </c>
      <c r="DY284" s="99">
        <f>IF(ISNA(VLOOKUP($A284,'[2]1516 Exp_Rev Access'!$F$7:$GB$306,109,FALSE)),"",VLOOKUP($A284,'[2]1516 Exp_Rev Access'!$F$7:$GB$306,109,FALSE))</f>
        <v>0</v>
      </c>
      <c r="DZ284" s="99">
        <f>IF(ISNA(VLOOKUP($A284,'[2]1516 Exp_Rev Access'!$F$7:$GB$306,110,FALSE)),"",VLOOKUP($A284,'[2]1516 Exp_Rev Access'!$F$7:$GB$306,110,FALSE))</f>
        <v>0</v>
      </c>
      <c r="EA284" s="99">
        <f>IF(ISNA(VLOOKUP($A284,'[2]1516 Exp_Rev Access'!$F$7:$GB$306,111,FALSE)),"",VLOOKUP($A284,'[2]1516 Exp_Rev Access'!$F$7:$GB$306,111,FALSE))</f>
        <v>0</v>
      </c>
      <c r="EB284" s="99">
        <f>IF(ISNA(VLOOKUP($A284,'[2]1516 Exp_Rev Access'!$F$7:$GB$306,112,FALSE)),"",VLOOKUP($A284,'[2]1516 Exp_Rev Access'!$F$7:$GB$306,112,FALSE))</f>
        <v>0</v>
      </c>
      <c r="EC284" s="99">
        <f>IF(ISNA(VLOOKUP($A284,'[2]1516 Exp_Rev Access'!$F$7:$GB$306,113,FALSE)),"",VLOOKUP($A284,'[2]1516 Exp_Rev Access'!$F$7:$GB$306,113,FALSE))</f>
        <v>0</v>
      </c>
      <c r="ED284" s="99">
        <f>IF(ISNA(VLOOKUP($A284,'[2]1516 Exp_Rev Access'!$F$7:$GB$306,114,FALSE)),"",VLOOKUP($A284,'[2]1516 Exp_Rev Access'!$F$7:$GB$306,114,FALSE))</f>
        <v>0</v>
      </c>
      <c r="EE284" s="99">
        <f>IF(ISNA(VLOOKUP($A284,'[2]1516 Exp_Rev Access'!$F$7:$GB$306,115,FALSE)),"",VLOOKUP($A284,'[2]1516 Exp_Rev Access'!$F$7:$GB$306,115,FALSE))</f>
        <v>0</v>
      </c>
      <c r="EF284" s="99">
        <f>IF(ISNA(VLOOKUP($A284,'[2]1516 Exp_Rev Access'!$F$7:$GB$306,116,FALSE)),"",VLOOKUP($A284,'[2]1516 Exp_Rev Access'!$F$7:$GB$306,116,FALSE))</f>
        <v>0</v>
      </c>
      <c r="EG284" s="99">
        <f>IF(ISNA(VLOOKUP($A284,'[2]1516 Exp_Rev Access'!$F$7:$GB$306,117,FALSE)),"",VLOOKUP($A284,'[2]1516 Exp_Rev Access'!$F$7:$GB$306,117,FALSE))</f>
        <v>0</v>
      </c>
      <c r="EH284" s="99">
        <f>IF(ISNA(VLOOKUP($A284,'[2]1516 Exp_Rev Access'!$F$7:$GB$306,118,FALSE)),"",VLOOKUP($A284,'[2]1516 Exp_Rev Access'!$F$7:$GB$306,118,FALSE))</f>
        <v>0</v>
      </c>
      <c r="EI284" s="99">
        <f>IF(ISNA(VLOOKUP($A284,'[2]1516 Exp_Rev Access'!$F$7:$GB$306,119,FALSE)),"",VLOOKUP($A284,'[2]1516 Exp_Rev Access'!$F$7:$GB$306,119,FALSE))</f>
        <v>0</v>
      </c>
      <c r="EJ284" s="99">
        <f>IF(ISNA(VLOOKUP($A284,'[2]1516 Exp_Rev Access'!$F$7:$GB$306,120,FALSE)),"",VLOOKUP($A284,'[2]1516 Exp_Rev Access'!$F$7:$GB$306,120,FALSE))</f>
        <v>0</v>
      </c>
      <c r="EK284" s="99">
        <f>IF(ISNA(VLOOKUP($A284,'[2]1516 Exp_Rev Access'!$F$7:$GB$306,121,FALSE)),"",VLOOKUP($A284,'[2]1516 Exp_Rev Access'!$F$7:$GB$306,121,FALSE))</f>
        <v>0</v>
      </c>
      <c r="EL284" s="99">
        <f>IF(ISNA(VLOOKUP($A284,'[2]1516 Exp_Rev Access'!$F$7:$GB$306,122,FALSE)),"",VLOOKUP($A284,'[2]1516 Exp_Rev Access'!$F$7:$GB$306,122,FALSE))</f>
        <v>0</v>
      </c>
      <c r="EM284" s="99">
        <f>IF(ISNA(VLOOKUP($A284,'[2]1516 Exp_Rev Access'!$F$7:$GB$306,123,FALSE)),"",VLOOKUP($A284,'[2]1516 Exp_Rev Access'!$F$7:$GB$306,123,FALSE))</f>
        <v>0</v>
      </c>
      <c r="EN284" s="99">
        <f>IF(ISNA(VLOOKUP($A284,'[2]1516 Exp_Rev Access'!$F$7:$GB$306,124,FALSE)),"",VLOOKUP($A284,'[2]1516 Exp_Rev Access'!$F$7:$GB$306,124,FALSE))</f>
        <v>7756.25</v>
      </c>
      <c r="EO284" s="99">
        <f>IF(ISNA(VLOOKUP($A284,'[2]1516 Exp_Rev Access'!$F$7:$GB$306,125,FALSE)),"",VLOOKUP($A284,'[2]1516 Exp_Rev Access'!$F$7:$GB$306,125,FALSE))</f>
        <v>0</v>
      </c>
      <c r="EP284" s="99">
        <f>IF(ISNA(VLOOKUP($A284,'[2]1516 Exp_Rev Access'!$F$7:$GB$306,126,FALSE)),"",VLOOKUP($A284,'[2]1516 Exp_Rev Access'!$F$7:$GB$306,126,FALSE))</f>
        <v>0</v>
      </c>
      <c r="EQ284" s="99">
        <f>IF(ISNA(VLOOKUP($A284,'[2]1516 Exp_Rev Access'!$F$7:$GB$306,127,FALSE)),"",VLOOKUP($A284,'[2]1516 Exp_Rev Access'!$F$7:$GB$306,127,FALSE))</f>
        <v>0</v>
      </c>
      <c r="ER284" s="99">
        <f>IF(ISNA(VLOOKUP($A284,'[2]1516 Exp_Rev Access'!$F$7:$GB$306,128,FALSE)),"",VLOOKUP($A284,'[2]1516 Exp_Rev Access'!$F$7:$GB$306,128,FALSE))</f>
        <v>0</v>
      </c>
      <c r="ES284" s="99">
        <f>IF(ISNA(VLOOKUP($A284,'[2]1516 Exp_Rev Access'!$F$7:$GB$306,129,FALSE)),"",VLOOKUP($A284,'[2]1516 Exp_Rev Access'!$F$7:$GB$306,129,FALSE))</f>
        <v>0</v>
      </c>
      <c r="ET284" s="99">
        <f>IF(ISNA(VLOOKUP($A284,'[2]1516 Exp_Rev Access'!$F$7:$GB$306,130,FALSE)),"",VLOOKUP($A284,'[2]1516 Exp_Rev Access'!$F$7:$GB$306,130,FALSE))</f>
        <v>0</v>
      </c>
      <c r="EU284" s="99">
        <f>IF(ISNA(VLOOKUP($A284,'[2]1516 Exp_Rev Access'!$F$7:$GB$306,131,FALSE)),"",VLOOKUP($A284,'[2]1516 Exp_Rev Access'!$F$7:$GB$306,131,FALSE))</f>
        <v>0</v>
      </c>
      <c r="EV284" s="99">
        <f>IF(ISNA(VLOOKUP($A284,'[2]1516 Exp_Rev Access'!$F$7:$GB$306,132,FALSE)),"",VLOOKUP($A284,'[2]1516 Exp_Rev Access'!$F$7:$GB$306,132,FALSE))</f>
        <v>0</v>
      </c>
      <c r="EW284" s="99">
        <f>IF(ISNA(VLOOKUP($A284,'[2]1516 Exp_Rev Access'!$F$7:$GB$306,133,FALSE)),"",VLOOKUP($A284,'[2]1516 Exp_Rev Access'!$F$7:$GB$306,133,FALSE))</f>
        <v>0</v>
      </c>
      <c r="EX284" s="99">
        <f>IF(ISNA(VLOOKUP($A284,'[2]1516 Exp_Rev Access'!$F$7:$GB$306,134,FALSE)),"",VLOOKUP($A284,'[2]1516 Exp_Rev Access'!$F$7:$GB$306,134,FALSE))</f>
        <v>0</v>
      </c>
      <c r="EY284" s="99">
        <f>IF(ISNA(VLOOKUP($A284,'[2]1516 Exp_Rev Access'!$F$7:$GB$306,135,FALSE)),"",VLOOKUP($A284,'[2]1516 Exp_Rev Access'!$F$7:$GB$306,135,FALSE))</f>
        <v>0</v>
      </c>
      <c r="EZ284" s="99">
        <f>IF(ISNA(VLOOKUP($A284,'[2]1516 Exp_Rev Access'!$F$7:$GB$306,136,FALSE)),"",VLOOKUP($A284,'[2]1516 Exp_Rev Access'!$F$7:$GB$306,136,FALSE))</f>
        <v>0</v>
      </c>
      <c r="FA284" s="99">
        <f>IF(ISNA(VLOOKUP($A284,'[2]1516 Exp_Rev Access'!$F$7:$GB$306,137,FALSE)),"",VLOOKUP($A284,'[2]1516 Exp_Rev Access'!$F$7:$GB$306,137,FALSE))</f>
        <v>0</v>
      </c>
      <c r="FB284" s="99">
        <f>IF(ISNA(VLOOKUP($A284,'[2]1516 Exp_Rev Access'!$F$7:$GB$306,138,FALSE)),"",VLOOKUP($A284,'[2]1516 Exp_Rev Access'!$F$7:$GB$306,138,FALSE))</f>
        <v>0</v>
      </c>
      <c r="FC284" s="99">
        <f>IF(ISNA(VLOOKUP($A284,'[2]1516 Exp_Rev Access'!$F$7:$GB$306,139,FALSE)),"",VLOOKUP($A284,'[2]1516 Exp_Rev Access'!$F$7:$GB$306,139,FALSE))</f>
        <v>0</v>
      </c>
      <c r="FD284" s="99">
        <f>IF(ISNA(VLOOKUP($A284,'[2]1516 Exp_Rev Access'!$F$7:$FS$306,140,FALSE)),"",VLOOKUP($A284,'[2]1516 Exp_Rev Access'!$F$7:$FS$306,140,FALSE))</f>
        <v>0</v>
      </c>
      <c r="FE284" s="99">
        <f>IF(ISNA(VLOOKUP($A284,'[2]1516 Exp_Rev Access'!$F$7:$FS$306,141,FALSE)),"",VLOOKUP($A284,'[2]1516 Exp_Rev Access'!$F$7:$FS$306,141,FALSE))</f>
        <v>0</v>
      </c>
      <c r="FF284" s="99">
        <f>IF(ISNA(VLOOKUP($A284,'[2]1516 Exp_Rev Access'!$F$7:$FS$306,142,FALSE)),"",VLOOKUP($A284,'[2]1516 Exp_Rev Access'!$F$7:$FS$306,142,FALSE))</f>
        <v>0</v>
      </c>
      <c r="FG284" s="99">
        <f>IF(ISNA(VLOOKUP($A284,'[2]1516 Exp_Rev Access'!$F$7:$FS$306,143,FALSE)),"",VLOOKUP($A284,'[2]1516 Exp_Rev Access'!$F$7:$FS$306,143,FALSE))</f>
        <v>0</v>
      </c>
      <c r="FH284" s="99">
        <f>IF(ISNA(VLOOKUP($A284,'[2]1516 Exp_Rev Access'!$F$7:$FS$306,144,FALSE)),"",VLOOKUP($A284,'[2]1516 Exp_Rev Access'!$F$7:$FS$306,144,FALSE))</f>
        <v>0</v>
      </c>
      <c r="FI284" s="99">
        <f>IF(ISNA(VLOOKUP($A284,'[2]1516 Exp_Rev Access'!$F$7:$FS$306,145,FALSE)),"",VLOOKUP($A284,'[2]1516 Exp_Rev Access'!$F$7:$FS$306,145,FALSE))</f>
        <v>0</v>
      </c>
      <c r="FJ284" s="99">
        <f>IF(ISNA(VLOOKUP($A284,'[2]1516 Exp_Rev Access'!$F$7:$FS$306,146,FALSE)),"",VLOOKUP($A284,'[2]1516 Exp_Rev Access'!$F$7:$FS$306,146,FALSE))</f>
        <v>0</v>
      </c>
      <c r="FK284" s="99">
        <f>IF(ISNA(VLOOKUP($A284,'[2]1516 Exp_Rev Access'!$F$7:$FS$306,147,FALSE)),"",VLOOKUP($A284,'[2]1516 Exp_Rev Access'!$F$7:$FS$306,147,FALSE))</f>
        <v>0</v>
      </c>
      <c r="FL284" s="99">
        <f>IF(ISNA(VLOOKUP($A284,'[2]1516 Exp_Rev Access'!$F$7:$FS$306,148,FALSE)),"",VLOOKUP($A284,'[2]1516 Exp_Rev Access'!$F$7:$FS$306,148,FALSE))</f>
        <v>0</v>
      </c>
      <c r="FM284" s="99">
        <f>IF(ISNA(VLOOKUP($A284,'[2]1516 Exp_Rev Access'!$F$7:$FS$306,149,FALSE)),"",VLOOKUP($A284,'[2]1516 Exp_Rev Access'!$F$7:$FS$306,149,FALSE))</f>
        <v>0</v>
      </c>
      <c r="FN284" s="99">
        <f>IF(ISNA(VLOOKUP($A284,'[2]1516 Exp_Rev Access'!$F$7:$FS$306,150,FALSE)),"",VLOOKUP($A284,'[2]1516 Exp_Rev Access'!$F$7:$FS$306,150,FALSE))</f>
        <v>0</v>
      </c>
      <c r="FO284" s="99">
        <f>IF(ISNA(VLOOKUP($A284,'[2]1516 Exp_Rev Access'!$F$7:$FS$306,151,FALSE)),"",VLOOKUP($A284,'[2]1516 Exp_Rev Access'!$F$7:$FS$306,151,FALSE))</f>
        <v>0</v>
      </c>
      <c r="FP284" s="99">
        <f>IF(ISNA(VLOOKUP($A284,'[2]1516 Exp_Rev Access'!$F$7:$FS$306,152,FALSE)),"",VLOOKUP($A284,'[2]1516 Exp_Rev Access'!$F$7:$FS$306,152,FALSE))</f>
        <v>0</v>
      </c>
      <c r="FQ284" s="99">
        <f>IF(ISNA(VLOOKUP($A284,'[2]1516 Exp_Rev Access'!$F$7:$FS$306,153,FALSE)),"",VLOOKUP($A284,'[2]1516 Exp_Rev Access'!$F$7:$FS$306,153,FALSE))</f>
        <v>3552.44</v>
      </c>
      <c r="FR284" s="101">
        <f t="shared" si="346"/>
        <v>171080.39</v>
      </c>
      <c r="FS284" s="72">
        <f t="shared" si="347"/>
        <v>5.4187844382279193E-2</v>
      </c>
      <c r="FT284" s="94">
        <f t="shared" si="348"/>
        <v>1086.0178378721514</v>
      </c>
      <c r="FU284" s="99">
        <f>IF(ISNA(VLOOKUP($A284,'[2]1516 Exp_Rev Access'!$F$7:$GB$306,154,FALSE)),"",VLOOKUP($A284,'[2]1516 Exp_Rev Access'!$F$7:$GB$306,154,FALSE))</f>
        <v>0</v>
      </c>
      <c r="FV284" s="99">
        <f>IF(ISNA(VLOOKUP($A284,'[2]1516 Exp_Rev Access'!$F$7:$GB$306,155,FALSE)),"",VLOOKUP($A284,'[2]1516 Exp_Rev Access'!$F$7:$GB$306,155,FALSE))</f>
        <v>0</v>
      </c>
      <c r="FW284" s="99">
        <f>IF(ISNA(VLOOKUP($A284,'[2]1516 Exp_Rev Access'!$F$7:$GB$306,156,FALSE)),"",VLOOKUP($A284,'[2]1516 Exp_Rev Access'!$F$7:$GB$306,156,FALSE))</f>
        <v>0</v>
      </c>
      <c r="FX284" s="99">
        <f>IF(ISNA(VLOOKUP($A284,'[2]1516 Exp_Rev Access'!$F$7:$GB$306,157,FALSE)),"",VLOOKUP($A284,'[2]1516 Exp_Rev Access'!$F$7:$GB$306,157,FALSE))</f>
        <v>0</v>
      </c>
      <c r="FY284" s="99">
        <f>IF(ISNA(VLOOKUP($A284,'[2]1516 Exp_Rev Access'!$F$7:$GB$306,158,FALSE)),"",VLOOKUP($A284,'[2]1516 Exp_Rev Access'!$F$7:$GB$306,158,FALSE))</f>
        <v>0</v>
      </c>
      <c r="FZ284" s="99">
        <f>IF(ISNA(VLOOKUP($A284,'[2]1516 Exp_Rev Access'!$F$7:$GB$306,159,FALSE)),"",VLOOKUP($A284,'[2]1516 Exp_Rev Access'!$F$7:$GB$306,159,FALSE))</f>
        <v>0</v>
      </c>
      <c r="GA284" s="99">
        <f>IF(ISNA(VLOOKUP($A284,'[2]1516 Exp_Rev Access'!$F$7:$GB$306,160,FALSE)),"",VLOOKUP($A284,'[2]1516 Exp_Rev Access'!$F$7:$GB$306,160,FALSE))</f>
        <v>0</v>
      </c>
      <c r="GB284" s="99">
        <f>IF(ISNA(VLOOKUP($A284,'[2]1516 Exp_Rev Access'!$F$7:$GB$306,161,FALSE)),"",VLOOKUP($A284,'[2]1516 Exp_Rev Access'!$F$7:$GB$306,161,FALSE))</f>
        <v>0</v>
      </c>
      <c r="GC284" s="99">
        <f>IF(ISNA(VLOOKUP($A284,'[2]1516 Exp_Rev Access'!$F$7:$GB$306,162,FALSE)),"",VLOOKUP($A284,'[2]1516 Exp_Rev Access'!$F$7:$GB$306,162,FALSE))</f>
        <v>0</v>
      </c>
      <c r="GD284" s="99">
        <f>IF(ISNA(VLOOKUP($A284,'[2]1516 Exp_Rev Access'!$F$7:$GB$306,163,FALSE)),"",VLOOKUP($A284,'[2]1516 Exp_Rev Access'!$F$7:$GB$306,163,FALSE))</f>
        <v>0</v>
      </c>
      <c r="GE284" s="99">
        <f>IF(ISNA(VLOOKUP($A284,'[2]1516 Exp_Rev Access'!$F$7:$GB$306,164,FALSE)),"",VLOOKUP($A284,'[2]1516 Exp_Rev Access'!$F$7:$GB$306,164,FALSE))</f>
        <v>0</v>
      </c>
      <c r="GF284" s="99">
        <f>IF(ISNA(VLOOKUP($A284,'[2]1516 Exp_Rev Access'!$F$7:$GB$306,165,FALSE)),"",VLOOKUP($A284,'[2]1516 Exp_Rev Access'!$F$7:$GB$306,165,FALSE))</f>
        <v>0</v>
      </c>
      <c r="GG284" s="99">
        <f>IF(ISNA(VLOOKUP($A284,'[2]1516 Exp_Rev Access'!$F$7:$GB$306,166,FALSE)),"",VLOOKUP($A284,'[2]1516 Exp_Rev Access'!$F$7:$GB$306,166,FALSE))</f>
        <v>0</v>
      </c>
      <c r="GH284" s="99">
        <f>IF(ISNA(VLOOKUP($A284,'[2]1516 Exp_Rev Access'!$F$7:$GB$306,167,FALSE)),"",VLOOKUP($A284,'[2]1516 Exp_Rev Access'!$F$7:$GB$306,167,FALSE))</f>
        <v>0</v>
      </c>
      <c r="GI284" s="99">
        <f>IF(ISNA(VLOOKUP($A284,'[2]1516 Exp_Rev Access'!$F$7:$GB$306,168,FALSE)),"",VLOOKUP($A284,'[2]1516 Exp_Rev Access'!$F$7:$GB$306,168,FALSE))</f>
        <v>0</v>
      </c>
      <c r="GJ284" s="99">
        <f>IF(ISNA(VLOOKUP($A284,'[2]1516 Exp_Rev Access'!$F$7:$GB$306,169,FALSE)),"",VLOOKUP($A284,'[2]1516 Exp_Rev Access'!$F$7:$GB$306,169,FALSE))</f>
        <v>12000</v>
      </c>
      <c r="GK284" s="99">
        <f>IF(ISNA(VLOOKUP($A284,'[2]1516 Exp_Rev Access'!$F$7:$GB$306,170,FALSE)),"",VLOOKUP($A284,'[2]1516 Exp_Rev Access'!$F$7:$GB$306,170,FALSE))</f>
        <v>0</v>
      </c>
      <c r="GL284" s="99">
        <f>IF(ISNA(VLOOKUP($A284,'[2]1516 Exp_Rev Access'!$F$7:$GB$306,171,FALSE)),"",VLOOKUP($A284,'[2]1516 Exp_Rev Access'!$F$7:$GB$306,171,FALSE))</f>
        <v>0</v>
      </c>
      <c r="GM284" s="99">
        <f>IF(ISNA(VLOOKUP($A284,'[2]1516 Exp_Rev Access'!$F$7:$GB$306,172,FALSE)),"",VLOOKUP($A284,'[2]1516 Exp_Rev Access'!$F$7:$GB$306,172,FALSE))</f>
        <v>0</v>
      </c>
      <c r="GN284" s="99">
        <f>IF(ISNA(VLOOKUP($A284,'[2]1516 Exp_Rev Access'!$F$7:$GB$306,173,FALSE)),"",VLOOKUP($A284,'[2]1516 Exp_Rev Access'!$F$7:$GB$306,173,FALSE))</f>
        <v>0</v>
      </c>
      <c r="GO284" s="99">
        <f>IF(ISNA(VLOOKUP($A284,'[2]1516 Exp_Rev Access'!$F$7:$GB$306,174,FALSE)),"",VLOOKUP($A284,'[2]1516 Exp_Rev Access'!$F$7:$GB$306,174,FALSE))</f>
        <v>0</v>
      </c>
      <c r="GP284" s="99">
        <f>IF(ISNA(VLOOKUP($A284,'[2]1516 Exp_Rev Access'!$F$7:$GB$306,175,FALSE)),"",VLOOKUP($A284,'[2]1516 Exp_Rev Access'!$F$7:$GB$306,175,FALSE))</f>
        <v>0</v>
      </c>
      <c r="GQ284" s="99">
        <f>IF(ISNA(VLOOKUP($A284,'[2]1516 Exp_Rev Access'!$F$7:$GB$306,176,FALSE)),"",VLOOKUP($A284,'[2]1516 Exp_Rev Access'!$F$7:$GB$306,176,FALSE))</f>
        <v>0</v>
      </c>
      <c r="GR284" s="99">
        <f>IF(ISNA(VLOOKUP($A284,'[2]1516 Exp_Rev Access'!$F$7:$GB$306,177,FALSE)),"",VLOOKUP($A284,'[2]1516 Exp_Rev Access'!$F$7:$GB$306,177,FALSE))</f>
        <v>0</v>
      </c>
      <c r="GS284" s="99">
        <f>IF(ISNA(VLOOKUP($A284,'[2]1516 Exp_Rev Access'!$F$7:$GB$306,178,FALSE)),"",VLOOKUP($A284,'[2]1516 Exp_Rev Access'!$F$7:$GB$306,178,FALSE))</f>
        <v>0</v>
      </c>
      <c r="GT284" s="101">
        <f t="shared" si="349"/>
        <v>12000</v>
      </c>
      <c r="GU284" s="72">
        <f t="shared" si="356"/>
        <v>3.8008688931989824E-3</v>
      </c>
      <c r="GV284" s="84">
        <f t="shared" si="351"/>
        <v>76.175966482574751</v>
      </c>
    </row>
    <row r="285" spans="1:204" customFormat="1" ht="12" customHeight="1" x14ac:dyDescent="0.2">
      <c r="A285" s="96" t="s">
        <v>666</v>
      </c>
      <c r="B285" s="69" t="s">
        <v>667</v>
      </c>
      <c r="C285" s="80">
        <f>IF(ISNA(VLOOKUP($A285,'[2]1516 enrollment_Rev_Exp by size'!$A$6:$G$320,3,FALSE)),"",VLOOKUP($A285,'[2]1516 enrollment_Rev_Exp by size'!$A$6:$G$320,3,FALSE))</f>
        <v>170.11</v>
      </c>
      <c r="D285" s="97">
        <v>2248039.04</v>
      </c>
      <c r="E285" s="80">
        <f t="shared" si="329"/>
        <v>2248039.04</v>
      </c>
      <c r="F285" s="80">
        <f t="shared" si="330"/>
        <v>0</v>
      </c>
      <c r="G285" s="98">
        <f>IF(ISNA(VLOOKUP($A285,'[2]1516 Exp_Rev Access'!$F$7:$FS$306,2,FALSE)),"",VLOOKUP($A285,'[2]1516 Exp_Rev Access'!$F$7:$FS$306,2,FALSE))</f>
        <v>447573.22</v>
      </c>
      <c r="H285" s="98">
        <f>IF(ISNA(VLOOKUP($A285,'[2]1516 Exp_Rev Access'!$F$7:$FS$306,3,FALSE)),"",VLOOKUP($A285,'[2]1516 Exp_Rev Access'!$F$7:$FS$306,3,FALSE))</f>
        <v>0</v>
      </c>
      <c r="I285" s="98">
        <f>IF(ISNA(VLOOKUP($A285,'[2]1516 Exp_Rev Access'!$F$7:$FS$306,4,FALSE)),"",VLOOKUP($A285,'[2]1516 Exp_Rev Access'!$F$7:$FS$306,4,FALSE))</f>
        <v>0</v>
      </c>
      <c r="J285" s="98">
        <f>IF(ISNA(VLOOKUP($A285,'[2]1516 Exp_Rev Access'!$F$7:$FS$306,5,FALSE)),"",VLOOKUP($A285,'[2]1516 Exp_Rev Access'!$F$7:$FS$306,5,FALSE))</f>
        <v>95337.83</v>
      </c>
      <c r="K285" s="98">
        <f>IF(ISNA(VLOOKUP($A285,'[2]1516 Exp_Rev Access'!$F$7:$FS$306,6,FALSE)),"",VLOOKUP($A285,'[2]1516 Exp_Rev Access'!$F$7:$FS$306,6,FALSE))</f>
        <v>0</v>
      </c>
      <c r="L285" s="98">
        <f>IF(ISNA(VLOOKUP($A285,'[2]1516 Exp_Rev Access'!$F$7:$FS$306,7,FALSE)),"",VLOOKUP($A285,'[2]1516 Exp_Rev Access'!$F$7:$FS$306,7,FALSE))</f>
        <v>0</v>
      </c>
      <c r="M285" s="90">
        <f t="shared" si="331"/>
        <v>542911.04999999993</v>
      </c>
      <c r="N285" s="72">
        <f t="shared" si="352"/>
        <v>0.24150428010360528</v>
      </c>
      <c r="O285" s="73">
        <f t="shared" si="353"/>
        <v>3191.5293045676322</v>
      </c>
      <c r="P285" s="99">
        <f>IF(ISNA(VLOOKUP($A285,'[2]1516 Exp_Rev Access'!$F$7:$FS$306,8,FALSE)),"",VLOOKUP($A285,'[2]1516 Exp_Rev Access'!$F$7:$FS$306,8,FALSE))</f>
        <v>0</v>
      </c>
      <c r="Q285" s="99">
        <f>IF(ISNA(VLOOKUP($A285,'[2]1516 Exp_Rev Access'!$F$7:$FS$306,9,FALSE)),"",VLOOKUP($A285,'[2]1516 Exp_Rev Access'!$F$7:$FS$306,9,FALSE))</f>
        <v>0</v>
      </c>
      <c r="R285" s="99">
        <f>IF(ISNA(VLOOKUP($A285,'[2]1516 Exp_Rev Access'!$F$7:$FS$306,10,FALSE)),"",VLOOKUP($A285,'[2]1516 Exp_Rev Access'!$F$7:$FS$306,10,FALSE))</f>
        <v>0</v>
      </c>
      <c r="S285" s="99">
        <f>IF(ISNA(VLOOKUP($A285,'[2]1516 Exp_Rev Access'!$F$7:$FS$306,11,FALSE)),"",VLOOKUP($A285,'[2]1516 Exp_Rev Access'!$F$7:$FS$306,11,FALSE))</f>
        <v>0</v>
      </c>
      <c r="T285" s="99">
        <f>IF(ISNA(VLOOKUP($A285,'[2]1516 Exp_Rev Access'!$F$7:$FS$306,12,FALSE)),"",VLOOKUP($A285,'[2]1516 Exp_Rev Access'!$F$7:$FS$306,12,FALSE))</f>
        <v>0</v>
      </c>
      <c r="U285" s="99">
        <f>IF(ISNA(VLOOKUP($A285,'[2]1516 Exp_Rev Access'!$F$7:$FS$306,13,FALSE)),"",VLOOKUP($A285,'[2]1516 Exp_Rev Access'!$F$7:$FS$306,13,FALSE))</f>
        <v>0</v>
      </c>
      <c r="V285" s="99">
        <f>IF(ISNA(VLOOKUP($A285,'[2]1516 Exp_Rev Access'!$F$7:$FS$306,14,FALSE)),"",VLOOKUP($A285,'[2]1516 Exp_Rev Access'!$F$7:$FS$306,14,FALSE))</f>
        <v>0</v>
      </c>
      <c r="W285" s="99">
        <f>IF(ISNA(VLOOKUP($A285,'[2]1516 Exp_Rev Access'!$F$7:$FS$306,15,FALSE)),"",VLOOKUP($A285,'[2]1516 Exp_Rev Access'!$F$7:$FS$306,15,FALSE))</f>
        <v>0</v>
      </c>
      <c r="X285" s="99">
        <f>IF(ISNA(VLOOKUP($A285,'[2]1516 Exp_Rev Access'!$F$7:$FS$306,16,FALSE)),"",VLOOKUP($A285,'[2]1516 Exp_Rev Access'!$F$7:$FS$306,16,FALSE))</f>
        <v>0</v>
      </c>
      <c r="Y285" s="99">
        <f>IF(ISNA(VLOOKUP($A285,'[2]1516 Exp_Rev Access'!$F$7:$FS$306,17,FALSE)),"",VLOOKUP($A285,'[2]1516 Exp_Rev Access'!$F$7:$FS$306,17,FALSE))</f>
        <v>0</v>
      </c>
      <c r="Z285" s="99">
        <f>IF(ISNA(VLOOKUP($A285,'[2]1516 Exp_Rev Access'!$F$7:$FS$306,18,FALSE)),"",VLOOKUP($A285,'[2]1516 Exp_Rev Access'!$F$7:$FS$306,18,FALSE))</f>
        <v>0</v>
      </c>
      <c r="AA285" s="99">
        <f>IF(ISNA(VLOOKUP($A285,'[2]1516 Exp_Rev Access'!$F$7:$FS$306,19,FALSE)),"",VLOOKUP($A285,'[2]1516 Exp_Rev Access'!$F$7:$FS$306,19,FALSE))</f>
        <v>0</v>
      </c>
      <c r="AB285" s="99">
        <f>IF(ISNA(VLOOKUP($A285,'[2]1516 Exp_Rev Access'!$F$7:$FS$306,20,FALSE)),"",VLOOKUP($A285,'[2]1516 Exp_Rev Access'!$F$7:$FS$306,20,FALSE))</f>
        <v>0</v>
      </c>
      <c r="AC285" s="99">
        <f>IF(ISNA(VLOOKUP($A285,'[2]1516 Exp_Rev Access'!$F$7:$FS$306,21,FALSE)),"",VLOOKUP($A285,'[2]1516 Exp_Rev Access'!$F$7:$FS$306,21,FALSE))</f>
        <v>10968.77</v>
      </c>
      <c r="AD285" s="99">
        <f>IF(ISNA(VLOOKUP($A285,'[2]1516 Exp_Rev Access'!$F$7:$FS$306,22,FALSE)),"",VLOOKUP($A285,'[2]1516 Exp_Rev Access'!$F$7:$FS$306,22,FALSE))</f>
        <v>1859.61</v>
      </c>
      <c r="AE285" s="99">
        <f>IF(ISNA(VLOOKUP($A285,'[2]1516 Exp_Rev Access'!$F$7:$FS$306,23,FALSE)),"",VLOOKUP($A285,'[2]1516 Exp_Rev Access'!$F$7:$FS$306,23,FALSE))</f>
        <v>0</v>
      </c>
      <c r="AF285" s="99">
        <f>IF(ISNA(VLOOKUP($A285,'[2]1516 Exp_Rev Access'!$F$7:$FS$306,24,FALSE)),"",VLOOKUP($A285,'[2]1516 Exp_Rev Access'!$F$7:$FS$306,24,FALSE))</f>
        <v>2236.37</v>
      </c>
      <c r="AG285" s="99">
        <f>IF(ISNA(VLOOKUP($A285,'[2]1516 Exp_Rev Access'!$F$7:$FS$306,25,FALSE)),"",VLOOKUP($A285,'[2]1516 Exp_Rev Access'!$F$7:$FS$306,25,FALSE))</f>
        <v>56.94</v>
      </c>
      <c r="AH285" s="98">
        <f>IF(ISNA(VLOOKUP($A285,'[2]1516 Exp_Rev Access'!$F$7:$FS$306,26,FALSE)),"",VLOOKUP($A285,'[2]1516 Exp_Rev Access'!$F$7:$FS$306,26,FALSE))</f>
        <v>20320.580000000002</v>
      </c>
      <c r="AI285" s="98">
        <f>IF(ISNA(VLOOKUP($A285,'[2]1516 Exp_Rev Access'!$F$7:$FS$306,27,FALSE)),"",VLOOKUP($A285,'[2]1516 Exp_Rev Access'!$F$7:$FS$306,27,FALSE))</f>
        <v>0</v>
      </c>
      <c r="AJ285" s="98">
        <f>IF(ISNA(VLOOKUP($A285,'[2]1516 Exp_Rev Access'!$F$7:$FS$306,28,FALSE)),"",VLOOKUP($A285,'[2]1516 Exp_Rev Access'!$F$7:$FS$306,28,FALSE))</f>
        <v>8531.44</v>
      </c>
      <c r="AK285" s="98">
        <f>IF(ISNA(VLOOKUP($A285,'[2]1516 Exp_Rev Access'!$F$7:$FS$306,29,FALSE)),"",VLOOKUP($A285,'[2]1516 Exp_Rev Access'!$F$7:$FS$306,29,FALSE))</f>
        <v>0</v>
      </c>
      <c r="AL285" s="100">
        <f t="shared" si="334"/>
        <v>43973.710000000006</v>
      </c>
      <c r="AM285" s="72">
        <f t="shared" si="335"/>
        <v>1.9560919191154262E-2</v>
      </c>
      <c r="AN285" s="94">
        <f t="shared" si="336"/>
        <v>258.50161660102287</v>
      </c>
      <c r="AO285" s="99">
        <f>IF(ISNA(VLOOKUP($A285,'[2]1516 Exp_Rev Access'!$F$7:$GB$306,30,FALSE)),"",VLOOKUP($A285,'[2]1516 Exp_Rev Access'!$F$7:$FS$306,30,FALSE))</f>
        <v>1122538.2</v>
      </c>
      <c r="AP285" s="99">
        <f>IF(ISNA(VLOOKUP($A285,'[2]1516 Exp_Rev Access'!$F$7:$GB$306,31,FALSE)),"",VLOOKUP($A285,'[2]1516 Exp_Rev Access'!$F$7:$FS$306,31,FALSE))</f>
        <v>10876.09</v>
      </c>
      <c r="AQ285" s="99">
        <f>IF(ISNA(VLOOKUP($A285,'[2]1516 Exp_Rev Access'!$F$7:$GB$306,32,FALSE)),"",VLOOKUP($A285,'[2]1516 Exp_Rev Access'!$F$7:$FS$306,32,FALSE))</f>
        <v>181855.4</v>
      </c>
      <c r="AR285" s="99">
        <f>IF(ISNA(VLOOKUP($A285,'[2]1516 Exp_Rev Access'!$F$7:$GB$306,33,FALSE)),"",VLOOKUP($A285,'[2]1516 Exp_Rev Access'!$F$7:$FS$306,33,FALSE))</f>
        <v>0</v>
      </c>
      <c r="AS285" s="99">
        <f>IF(ISNA(VLOOKUP($A285,'[2]1516 Exp_Rev Access'!$F$7:$GB$306,34,FALSE)),"",VLOOKUP($A285,'[2]1516 Exp_Rev Access'!$F$7:$FS$306,34,FALSE))</f>
        <v>0</v>
      </c>
      <c r="AT285" s="101">
        <f t="shared" si="337"/>
        <v>1315269.69</v>
      </c>
      <c r="AU285" s="72">
        <f t="shared" si="338"/>
        <v>0.58507422095303108</v>
      </c>
      <c r="AV285" s="94">
        <f t="shared" si="339"/>
        <v>7731.8775498207033</v>
      </c>
      <c r="AW285" s="99">
        <f>IF(ISNA(VLOOKUP($A285,'[2]1516 Exp_Rev Access'!$F$7:$GB$306,35,FALSE)),"",VLOOKUP($A285,'[2]1516 Exp_Rev Access'!$F$7:$GB$306,35,FALSE))</f>
        <v>0</v>
      </c>
      <c r="AX285" s="99">
        <f>IF(ISNA(VLOOKUP($A285,'[2]1516 Exp_Rev Access'!$F$7:$GB$306,36,FALSE)),"",VLOOKUP($A285,'[2]1516 Exp_Rev Access'!$F$7:$GB$306,36,FALSE))</f>
        <v>137250.21</v>
      </c>
      <c r="AY285" s="99">
        <f>IF(ISNA(VLOOKUP($A285,'[2]1516 Exp_Rev Access'!$F$7:$GB$306,37,FALSE)),"",VLOOKUP($A285,'[2]1516 Exp_Rev Access'!$F$7:$GB$306,37,FALSE))</f>
        <v>0</v>
      </c>
      <c r="AZ285" s="99">
        <f>IF(ISNA(VLOOKUP($A285,'[2]1516 Exp_Rev Access'!$F$7:$GB$306,38,FALSE)),"",VLOOKUP($A285,'[2]1516 Exp_Rev Access'!$F$7:$GB$306,38,FALSE))</f>
        <v>0</v>
      </c>
      <c r="BA285" s="99">
        <f>IF(ISNA(VLOOKUP($A285,'[2]1516 Exp_Rev Access'!$F$7:$GB$306,39,FALSE)),"",VLOOKUP($A285,'[2]1516 Exp_Rev Access'!$F$7:$GB$306,39,FALSE))</f>
        <v>0</v>
      </c>
      <c r="BB285" s="99">
        <f>IF(ISNA(VLOOKUP($A285,'[2]1516 Exp_Rev Access'!$F$7:$GB$306,40,FALSE)),"",VLOOKUP($A285,'[2]1516 Exp_Rev Access'!$F$7:$GB$306,40,FALSE))</f>
        <v>24901.42</v>
      </c>
      <c r="BC285" s="99">
        <f>IF(ISNA(VLOOKUP($A285,'[2]1516 Exp_Rev Access'!$F$7:$GB$306,41,FALSE)),"",VLOOKUP($A285,'[2]1516 Exp_Rev Access'!$F$7:$GB$306,41,FALSE))</f>
        <v>0</v>
      </c>
      <c r="BD285" s="99">
        <f>IF(ISNA(VLOOKUP($A285,'[2]1516 Exp_Rev Access'!$F$7:$GB$306,42,FALSE)),"",VLOOKUP($A285,'[2]1516 Exp_Rev Access'!$F$7:$GB$306,42,FALSE))</f>
        <v>5813</v>
      </c>
      <c r="BE285" s="99">
        <f>IF(ISNA(VLOOKUP($A285,'[2]1516 Exp_Rev Access'!$F$7:$GB$306,43,FALSE)),"",VLOOKUP($A285,'[2]1516 Exp_Rev Access'!$F$7:$GB$306,43,FALSE))</f>
        <v>0</v>
      </c>
      <c r="BF285" s="99">
        <f>IF(ISNA(VLOOKUP($A285,'[2]1516 Exp_Rev Access'!$F$7:$GB$306,44,FALSE)),"",VLOOKUP($A285,'[2]1516 Exp_Rev Access'!$F$7:$GB$306,44,FALSE))</f>
        <v>0</v>
      </c>
      <c r="BG285" s="99">
        <f>IF(ISNA(VLOOKUP($A285,'[2]1516 Exp_Rev Access'!$F$7:$GB$306,45,FALSE)),"",VLOOKUP($A285,'[2]1516 Exp_Rev Access'!$F$7:$GB$306,45,FALSE))</f>
        <v>1778.67</v>
      </c>
      <c r="BH285" s="99">
        <f>IF(ISNA(VLOOKUP($A285,'[2]1516 Exp_Rev Access'!$F$7:$GB$306,46,FALSE)),"",VLOOKUP($A285,'[2]1516 Exp_Rev Access'!$F$7:$GB$306,46,FALSE))</f>
        <v>0</v>
      </c>
      <c r="BI285" s="99">
        <f>IF(ISNA(VLOOKUP($A285,'[2]1516 Exp_Rev Access'!$F$7:$GB$306,47,FALSE)),"",VLOOKUP($A285,'[2]1516 Exp_Rev Access'!$F$7:$GB$306,47,FALSE))</f>
        <v>649.78</v>
      </c>
      <c r="BJ285" s="99">
        <f>IF(ISNA(VLOOKUP($A285,'[2]1516 Exp_Rev Access'!$F$7:$GB$306,48,FALSE)),"",VLOOKUP($A285,'[2]1516 Exp_Rev Access'!$F$7:$GB$306,48,FALSE))</f>
        <v>94099.93</v>
      </c>
      <c r="BK285" s="99">
        <f>IF(ISNA(VLOOKUP($A285,'[2]1516 Exp_Rev Access'!$F$7:$GB$306,49,FALSE)),"",VLOOKUP($A285,'[2]1516 Exp_Rev Access'!$F$7:$GB$306,49,FALSE))</f>
        <v>0</v>
      </c>
      <c r="BL285" s="99">
        <f>IF(ISNA(VLOOKUP($A285,'[2]1516 Exp_Rev Access'!$F$7:$GB$306,50,FALSE)),"",VLOOKUP($A285,'[2]1516 Exp_Rev Access'!$F$7:$GB$306,50,FALSE))</f>
        <v>0</v>
      </c>
      <c r="BM285" s="99">
        <f>IF(ISNA(VLOOKUP($A285,'[2]1516 Exp_Rev Access'!$F$7:$GB$306,51,FALSE)),"",VLOOKUP($A285,'[2]1516 Exp_Rev Access'!$F$7:$GB$306,51,FALSE))</f>
        <v>0</v>
      </c>
      <c r="BN285" s="99">
        <f>IF(ISNA(VLOOKUP($A285,'[2]1516 Exp_Rev Access'!$F$7:$GB$306,52,FALSE)),"",VLOOKUP($A285,'[2]1516 Exp_Rev Access'!$F$7:$GB$306,52,FALSE))</f>
        <v>0</v>
      </c>
      <c r="BO285" s="99">
        <f>IF(ISNA(VLOOKUP($A285,'[2]1516 Exp_Rev Access'!$F$7:$GB$306,53,FALSE)),"",VLOOKUP($A285,'[2]1516 Exp_Rev Access'!$F$7:$GB$306,53,FALSE))</f>
        <v>0</v>
      </c>
      <c r="BP285" s="99">
        <f>IF(ISNA(VLOOKUP($A285,'[2]1516 Exp_Rev Access'!$F$7:$GB$306,54,FALSE)),"",VLOOKUP($A285,'[2]1516 Exp_Rev Access'!$F$7:$GB$306,54,FALSE))</f>
        <v>0</v>
      </c>
      <c r="BQ285" s="99">
        <f>IF(ISNA(VLOOKUP($A285,'[2]1516 Exp_Rev Access'!$F$7:$GB$306,55,FALSE)),"",VLOOKUP($A285,'[2]1516 Exp_Rev Access'!$F$7:$GB$306,55,FALSE))</f>
        <v>0</v>
      </c>
      <c r="BR285" s="99">
        <f>IF(ISNA(VLOOKUP($A285,'[2]1516 Exp_Rev Access'!$F$7:$GB$306,56,FALSE)),"",VLOOKUP($A285,'[2]1516 Exp_Rev Access'!$F$7:$GB$306,56,FALSE))</f>
        <v>0</v>
      </c>
      <c r="BS285" s="99">
        <f>IF(ISNA(VLOOKUP($A285,'[2]1516 Exp_Rev Access'!$F$7:$GB$306,57,FALSE)),"",VLOOKUP($A285,'[2]1516 Exp_Rev Access'!$F$7:$GB$306,57,FALSE))</f>
        <v>0</v>
      </c>
      <c r="BT285" s="99">
        <f>IF(ISNA(VLOOKUP($A285,'[2]1516 Exp_Rev Access'!$F$7:$GB$306,58,FALSE)),"",VLOOKUP($A285,'[2]1516 Exp_Rev Access'!$F$7:$GB$306,58,FALSE))</f>
        <v>0</v>
      </c>
      <c r="BU285" s="102">
        <f t="shared" si="340"/>
        <v>264493.01</v>
      </c>
      <c r="BV285" s="72">
        <f t="shared" si="341"/>
        <v>0.11765498965711912</v>
      </c>
      <c r="BW285" s="94">
        <f t="shared" si="342"/>
        <v>1554.8351654811593</v>
      </c>
      <c r="BX285" s="99">
        <f>IF(ISNA(VLOOKUP($A285,'[2]1516 Exp_Rev Access'!$F$7:$GB$306,59,FALSE)),"",VLOOKUP($A285,'[2]1516 Exp_Rev Access'!$F$7:$GB$306,59,FALSE))</f>
        <v>0</v>
      </c>
      <c r="BY285" s="99">
        <f>IF(ISNA(VLOOKUP($A285,'[2]1516 Exp_Rev Access'!$F$7:$GB$306,60,FALSE)),"",VLOOKUP($A285,'[2]1516 Exp_Rev Access'!$F$7:$GB$306,60,FALSE))</f>
        <v>0</v>
      </c>
      <c r="BZ285" s="99">
        <f>IF(ISNA(VLOOKUP($A285,'[2]1516 Exp_Rev Access'!$F$7:$GB$306,61,FALSE)),"",VLOOKUP($A285,'[2]1516 Exp_Rev Access'!$F$7:$GB$306,61,FALSE))</f>
        <v>0</v>
      </c>
      <c r="CA285" s="99">
        <f>IF(ISNA(VLOOKUP($A285,'[2]1516 Exp_Rev Access'!$F$7:$GB$306,62,FALSE)),"",VLOOKUP($A285,'[2]1516 Exp_Rev Access'!$F$7:$GB$306,62,FALSE))</f>
        <v>0</v>
      </c>
      <c r="CB285" s="99">
        <f>IF(ISNA(VLOOKUP($A285,'[2]1516 Exp_Rev Access'!$F$7:$GB$306,63,FALSE)),"",VLOOKUP($A285,'[2]1516 Exp_Rev Access'!$F$7:$GB$306,63,FALSE))</f>
        <v>138.9</v>
      </c>
      <c r="CC285" s="99">
        <f>IF(ISNA(VLOOKUP($A285,'[2]1516 Exp_Rev Access'!$F$7:$GB$306,64,FALSE)),"",VLOOKUP($A285,'[2]1516 Exp_Rev Access'!$F$7:$GB$306,64,FALSE))</f>
        <v>0</v>
      </c>
      <c r="CD285" s="101">
        <f t="shared" si="343"/>
        <v>138.9</v>
      </c>
      <c r="CE285" s="72">
        <f t="shared" si="354"/>
        <v>6.1787183197672577E-5</v>
      </c>
      <c r="CF285" s="103">
        <f t="shared" si="355"/>
        <v>0.81653048027746744</v>
      </c>
      <c r="CG285" s="99">
        <f>IF(ISNA(VLOOKUP($A285,'[2]1516 Exp_Rev Access'!$F$7:$GB$306,65,FALSE)),"",VLOOKUP($A285,'[2]1516 Exp_Rev Access'!$F$7:$GB$306,65,FALSE))</f>
        <v>0</v>
      </c>
      <c r="CH285" s="99">
        <f>IF(ISNA(VLOOKUP($A285,'[2]1516 Exp_Rev Access'!$F$7:$GB$306,66,FALSE)),"",VLOOKUP($A285,'[2]1516 Exp_Rev Access'!$F$7:$GB$306,66,FALSE))</f>
        <v>0</v>
      </c>
      <c r="CI285" s="99">
        <f>IF(ISNA(VLOOKUP($A285,'[2]1516 Exp_Rev Access'!$F$7:$GB$306,67,FALSE)),"",VLOOKUP($A285,'[2]1516 Exp_Rev Access'!$F$7:$GB$306,67,FALSE))</f>
        <v>0</v>
      </c>
      <c r="CJ285" s="99">
        <f>IF(ISNA(VLOOKUP($A285,'[2]1516 Exp_Rev Access'!$F$7:$GB$306,68,FALSE)),"",VLOOKUP($A285,'[2]1516 Exp_Rev Access'!$F$7:$GB$306,68,FALSE))</f>
        <v>0</v>
      </c>
      <c r="CK285" s="99">
        <f>IF(ISNA(VLOOKUP($A285,'[2]1516 Exp_Rev Access'!$F$7:$GB$306,69,FALSE)),"",VLOOKUP($A285,'[2]1516 Exp_Rev Access'!$F$7:$GB$306,69,FALSE))</f>
        <v>0</v>
      </c>
      <c r="CL285" s="99">
        <f>IF(ISNA(VLOOKUP($A285,'[2]1516 Exp_Rev Access'!$F$7:$GB$306,70,FALSE)),"",VLOOKUP($A285,'[2]1516 Exp_Rev Access'!$F$7:$GB$306,70,FALSE))</f>
        <v>0</v>
      </c>
      <c r="CM285" s="99">
        <f>IF(ISNA(VLOOKUP($A285,'[2]1516 Exp_Rev Access'!$F$7:$GB$306,71,FALSE)),"",VLOOKUP($A285,'[2]1516 Exp_Rev Access'!$F$7:$GB$306,71,FALSE))</f>
        <v>0</v>
      </c>
      <c r="CN285" s="99">
        <f>IF(ISNA(VLOOKUP($A285,'[2]1516 Exp_Rev Access'!$F$7:$GB$306,72,FALSE)),"",VLOOKUP($A285,'[2]1516 Exp_Rev Access'!$F$7:$GB$306,72,FALSE))</f>
        <v>0</v>
      </c>
      <c r="CO285" s="99">
        <f>IF(ISNA(VLOOKUP($A285,'[2]1516 Exp_Rev Access'!$F$7:$GB$306,73,FALSE)),"",VLOOKUP($A285,'[2]1516 Exp_Rev Access'!$F$7:$GB$306,73,FALSE))</f>
        <v>0</v>
      </c>
      <c r="CP285" s="99">
        <f>IF(ISNA(VLOOKUP($A285,'[2]1516 Exp_Rev Access'!$F$7:$GB$306,74,FALSE)),"",VLOOKUP($A285,'[2]1516 Exp_Rev Access'!$F$7:$GB$306,74,FALSE))</f>
        <v>36834</v>
      </c>
      <c r="CQ285" s="99">
        <f>IF(ISNA(VLOOKUP($A285,'[2]1516 Exp_Rev Access'!$F$7:$GB$306,75,FALSE)),"",VLOOKUP($A285,'[2]1516 Exp_Rev Access'!$F$7:$GB$306,75,FALSE))</f>
        <v>0</v>
      </c>
      <c r="CR285" s="99">
        <f>IF(ISNA(VLOOKUP($A285,'[2]1516 Exp_Rev Access'!$F$7:$GB$306,76,FALSE)),"",VLOOKUP($A285,'[2]1516 Exp_Rev Access'!$F$7:$GB$306,76,FALSE))</f>
        <v>0</v>
      </c>
      <c r="CS285" s="99">
        <f>IF(ISNA(VLOOKUP($A285,'[2]1516 Exp_Rev Access'!$F$7:$GB$306,77,FALSE)),"",VLOOKUP($A285,'[2]1516 Exp_Rev Access'!$F$7:$GB$306,77,FALSE))</f>
        <v>0</v>
      </c>
      <c r="CT285" s="99">
        <f>IF(ISNA(VLOOKUP($A285,'[2]1516 Exp_Rev Access'!$F$7:$GB$306,78,FALSE)),"",VLOOKUP($A285,'[2]1516 Exp_Rev Access'!$F$7:$GB$306,78,FALSE))</f>
        <v>0</v>
      </c>
      <c r="CU285" s="99">
        <f>IF(ISNA(VLOOKUP($A285,'[2]1516 Exp_Rev Access'!$F$7:$GB$306,79,FALSE)),"",VLOOKUP($A285,'[2]1516 Exp_Rev Access'!$F$7:$GB$306,79,FALSE))</f>
        <v>5317</v>
      </c>
      <c r="CV285" s="99">
        <f>IF(ISNA(VLOOKUP($A285,'[2]1516 Exp_Rev Access'!$F$7:$GB$306,80,FALSE)),"",VLOOKUP($A285,'[2]1516 Exp_Rev Access'!$F$7:$GB$306,80,FALSE))</f>
        <v>0</v>
      </c>
      <c r="CW285" s="99">
        <f>IF(ISNA(VLOOKUP($A285,'[2]1516 Exp_Rev Access'!$F$7:$GB$306,81,FALSE)),"",VLOOKUP($A285,'[2]1516 Exp_Rev Access'!$F$7:$GB$306,81,FALSE))</f>
        <v>0</v>
      </c>
      <c r="CX285" s="99">
        <f>IF(ISNA(VLOOKUP($A285,'[2]1516 Exp_Rev Access'!$F$7:$GB$306,82,FALSE)),"",VLOOKUP($A285,'[2]1516 Exp_Rev Access'!$F$7:$GB$306,82,FALSE))</f>
        <v>0</v>
      </c>
      <c r="CY285" s="99">
        <f>IF(ISNA(VLOOKUP($A285,'[2]1516 Exp_Rev Access'!$F$7:$GB$306,83,FALSE)),"",VLOOKUP($A285,'[2]1516 Exp_Rev Access'!$F$7:$GB$306,83,FALSE))</f>
        <v>0</v>
      </c>
      <c r="CZ285" s="99">
        <f>IF(ISNA(VLOOKUP($A285,'[2]1516 Exp_Rev Access'!$F$7:$GB$306,84,FALSE)),"",VLOOKUP($A285,'[2]1516 Exp_Rev Access'!$F$7:$GB$306,84,FALSE))</f>
        <v>0</v>
      </c>
      <c r="DA285" s="99">
        <f>IF(ISNA(VLOOKUP($A285,'[2]1516 Exp_Rev Access'!$F$7:$GB$306,85,FALSE)),"",VLOOKUP($A285,'[2]1516 Exp_Rev Access'!$F$7:$GB$306,85,FALSE))</f>
        <v>0</v>
      </c>
      <c r="DB285" s="99">
        <f>IF(ISNA(VLOOKUP($A285,'[2]1516 Exp_Rev Access'!$F$7:$GB$306,86,FALSE)),"",VLOOKUP($A285,'[2]1516 Exp_Rev Access'!$F$7:$GB$306,86,FALSE))</f>
        <v>0</v>
      </c>
      <c r="DC285" s="99">
        <f>IF(ISNA(VLOOKUP($A285,'[2]1516 Exp_Rev Access'!$F$7:$GB$306,87,FALSE)),"",VLOOKUP($A285,'[2]1516 Exp_Rev Access'!$F$7:$GB$306,87,FALSE))</f>
        <v>0</v>
      </c>
      <c r="DD285" s="99">
        <f>IF(ISNA(VLOOKUP($A285,'[2]1516 Exp_Rev Access'!$F$7:$GB$306,88,FALSE)),"",VLOOKUP($A285,'[2]1516 Exp_Rev Access'!$F$7:$GB$306,88,FALSE))</f>
        <v>0</v>
      </c>
      <c r="DE285" s="99">
        <f>IF(ISNA(VLOOKUP($A285,'[2]1516 Exp_Rev Access'!$F$7:$GB$306,89,FALSE)),"",VLOOKUP($A285,'[2]1516 Exp_Rev Access'!$F$7:$GB$306,89,FALSE))</f>
        <v>0</v>
      </c>
      <c r="DF285" s="99">
        <f>IF(ISNA(VLOOKUP($A285,'[2]1516 Exp_Rev Access'!$F$7:$GB$306,90,FALSE)),"",VLOOKUP($A285,'[2]1516 Exp_Rev Access'!$F$7:$GB$306,90,FALSE))</f>
        <v>0</v>
      </c>
      <c r="DG285" s="99">
        <f>IF(ISNA(VLOOKUP($A285,'[2]1516 Exp_Rev Access'!$F$7:$GB$306,91,FALSE)),"",VLOOKUP($A285,'[2]1516 Exp_Rev Access'!$F$7:$GB$306,91,FALSE))</f>
        <v>0</v>
      </c>
      <c r="DH285" s="99">
        <f>IF(ISNA(VLOOKUP($A285,'[2]1516 Exp_Rev Access'!$F$7:$GB$306,92,FALSE)),"",VLOOKUP($A285,'[2]1516 Exp_Rev Access'!$F$7:$GB$306,92,FALSE))</f>
        <v>22833.93</v>
      </c>
      <c r="DI285" s="99">
        <f>IF(ISNA(VLOOKUP($A285,'[2]1516 Exp_Rev Access'!$F$7:$GB$306,93,FALSE)),"",VLOOKUP($A285,'[2]1516 Exp_Rev Access'!$F$7:$GB$306,93,FALSE))</f>
        <v>0</v>
      </c>
      <c r="DJ285" s="99">
        <f>IF(ISNA(VLOOKUP($A285,'[2]1516 Exp_Rev Access'!$F$7:$GB$306,94,FALSE)),"",VLOOKUP($A285,'[2]1516 Exp_Rev Access'!$F$7:$GB$306,94,FALSE))</f>
        <v>0</v>
      </c>
      <c r="DK285" s="99">
        <f>IF(ISNA(VLOOKUP($A285,'[2]1516 Exp_Rev Access'!$F$7:$GB$306,95,FALSE)),"",VLOOKUP($A285,'[2]1516 Exp_Rev Access'!$F$7:$GB$306,95,FALSE))</f>
        <v>0</v>
      </c>
      <c r="DL285" s="99">
        <f>IF(ISNA(VLOOKUP($A285,'[2]1516 Exp_Rev Access'!$F$7:$GB$306,96,FALSE)),"",VLOOKUP($A285,'[2]1516 Exp_Rev Access'!$F$7:$GB$306,96,FALSE))</f>
        <v>0</v>
      </c>
      <c r="DM285" s="99">
        <f>IF(ISNA(VLOOKUP($A285,'[2]1516 Exp_Rev Access'!$F$7:$GB$306,97,FALSE)),"",VLOOKUP($A285,'[2]1516 Exp_Rev Access'!$F$7:$GB$306,97,FALSE))</f>
        <v>0</v>
      </c>
      <c r="DN285" s="99">
        <f>IF(ISNA(VLOOKUP($A285,'[2]1516 Exp_Rev Access'!$F$7:$GB$306,98,FALSE)),"",VLOOKUP($A285,'[2]1516 Exp_Rev Access'!$F$7:$GB$306,98,FALSE))</f>
        <v>0</v>
      </c>
      <c r="DO285" s="99">
        <f>IF(ISNA(VLOOKUP($A285,'[2]1516 Exp_Rev Access'!$F$7:$GB$306,99,FALSE)),"",VLOOKUP($A285,'[2]1516 Exp_Rev Access'!$F$7:$GB$306,99,FALSE))</f>
        <v>0</v>
      </c>
      <c r="DP285" s="99">
        <f>IF(ISNA(VLOOKUP($A285,'[2]1516 Exp_Rev Access'!$F$7:$GB$306,100,FALSE)),"",VLOOKUP($A285,'[2]1516 Exp_Rev Access'!$F$7:$GB$306,100,FALSE))</f>
        <v>0</v>
      </c>
      <c r="DQ285" s="99">
        <f>IF(ISNA(VLOOKUP($A285,'[2]1516 Exp_Rev Access'!$F$7:$GB$306,101,FALSE)),"",VLOOKUP($A285,'[2]1516 Exp_Rev Access'!$F$7:$GB$306,101,FALSE))</f>
        <v>0</v>
      </c>
      <c r="DR285" s="99">
        <f>IF(ISNA(VLOOKUP($A285,'[2]1516 Exp_Rev Access'!$F$7:$GB$306,102,FALSE)),"",VLOOKUP($A285,'[2]1516 Exp_Rev Access'!$F$7:$GB$306,102,FALSE))</f>
        <v>0</v>
      </c>
      <c r="DS285" s="99">
        <f>IF(ISNA(VLOOKUP($A285,'[2]1516 Exp_Rev Access'!$F$7:$GB$306,103,FALSE)),"",VLOOKUP($A285,'[2]1516 Exp_Rev Access'!$F$7:$GB$306,103,FALSE))</f>
        <v>0</v>
      </c>
      <c r="DT285" s="99">
        <f>IF(ISNA(VLOOKUP($A285,'[2]1516 Exp_Rev Access'!$F$7:$GB$306,104,FALSE)),"",VLOOKUP($A285,'[2]1516 Exp_Rev Access'!$F$7:$GB$306,104,FALSE))</f>
        <v>0</v>
      </c>
      <c r="DU285" s="99">
        <f>IF(ISNA(VLOOKUP($A285,'[2]1516 Exp_Rev Access'!$F$7:$GB$306,105,FALSE)),"",VLOOKUP($A285,'[2]1516 Exp_Rev Access'!$F$7:$GB$306,105,FALSE))</f>
        <v>0</v>
      </c>
      <c r="DV285" s="99">
        <f>IF(ISNA(VLOOKUP($A285,'[2]1516 Exp_Rev Access'!$F$7:$GB$306,106,FALSE)),"",VLOOKUP($A285,'[2]1516 Exp_Rev Access'!$F$7:$GB$306,106,FALSE))</f>
        <v>0</v>
      </c>
      <c r="DW285" s="99">
        <f>IF(ISNA(VLOOKUP($A285,'[2]1516 Exp_Rev Access'!$F$7:$GB$306,107,FALSE)),"",VLOOKUP($A285,'[2]1516 Exp_Rev Access'!$F$7:$GB$306,107,FALSE))</f>
        <v>0</v>
      </c>
      <c r="DX285" s="99">
        <f>IF(ISNA(VLOOKUP($A285,'[2]1516 Exp_Rev Access'!$F$7:$GB$306,108,FALSE)),"",VLOOKUP($A285,'[2]1516 Exp_Rev Access'!$F$7:$GB$306,108,FALSE))</f>
        <v>14257.75</v>
      </c>
      <c r="DY285" s="99">
        <f>IF(ISNA(VLOOKUP($A285,'[2]1516 Exp_Rev Access'!$F$7:$GB$306,109,FALSE)),"",VLOOKUP($A285,'[2]1516 Exp_Rev Access'!$F$7:$GB$306,109,FALSE))</f>
        <v>0</v>
      </c>
      <c r="DZ285" s="99">
        <f>IF(ISNA(VLOOKUP($A285,'[2]1516 Exp_Rev Access'!$F$7:$GB$306,110,FALSE)),"",VLOOKUP($A285,'[2]1516 Exp_Rev Access'!$F$7:$GB$306,110,FALSE))</f>
        <v>0</v>
      </c>
      <c r="EA285" s="99">
        <f>IF(ISNA(VLOOKUP($A285,'[2]1516 Exp_Rev Access'!$F$7:$GB$306,111,FALSE)),"",VLOOKUP($A285,'[2]1516 Exp_Rev Access'!$F$7:$GB$306,111,FALSE))</f>
        <v>0</v>
      </c>
      <c r="EB285" s="99">
        <f>IF(ISNA(VLOOKUP($A285,'[2]1516 Exp_Rev Access'!$F$7:$GB$306,112,FALSE)),"",VLOOKUP($A285,'[2]1516 Exp_Rev Access'!$F$7:$GB$306,112,FALSE))</f>
        <v>0</v>
      </c>
      <c r="EC285" s="99">
        <f>IF(ISNA(VLOOKUP($A285,'[2]1516 Exp_Rev Access'!$F$7:$GB$306,113,FALSE)),"",VLOOKUP($A285,'[2]1516 Exp_Rev Access'!$F$7:$GB$306,113,FALSE))</f>
        <v>0</v>
      </c>
      <c r="ED285" s="99">
        <f>IF(ISNA(VLOOKUP($A285,'[2]1516 Exp_Rev Access'!$F$7:$GB$306,114,FALSE)),"",VLOOKUP($A285,'[2]1516 Exp_Rev Access'!$F$7:$GB$306,114,FALSE))</f>
        <v>0</v>
      </c>
      <c r="EE285" s="99">
        <f>IF(ISNA(VLOOKUP($A285,'[2]1516 Exp_Rev Access'!$F$7:$GB$306,115,FALSE)),"",VLOOKUP($A285,'[2]1516 Exp_Rev Access'!$F$7:$GB$306,115,FALSE))</f>
        <v>0</v>
      </c>
      <c r="EF285" s="99">
        <f>IF(ISNA(VLOOKUP($A285,'[2]1516 Exp_Rev Access'!$F$7:$GB$306,116,FALSE)),"",VLOOKUP($A285,'[2]1516 Exp_Rev Access'!$F$7:$GB$306,116,FALSE))</f>
        <v>0</v>
      </c>
      <c r="EG285" s="99">
        <f>IF(ISNA(VLOOKUP($A285,'[2]1516 Exp_Rev Access'!$F$7:$GB$306,117,FALSE)),"",VLOOKUP($A285,'[2]1516 Exp_Rev Access'!$F$7:$GB$306,117,FALSE))</f>
        <v>0</v>
      </c>
      <c r="EH285" s="99">
        <f>IF(ISNA(VLOOKUP($A285,'[2]1516 Exp_Rev Access'!$F$7:$GB$306,118,FALSE)),"",VLOOKUP($A285,'[2]1516 Exp_Rev Access'!$F$7:$GB$306,118,FALSE))</f>
        <v>0</v>
      </c>
      <c r="EI285" s="99">
        <f>IF(ISNA(VLOOKUP($A285,'[2]1516 Exp_Rev Access'!$F$7:$GB$306,119,FALSE)),"",VLOOKUP($A285,'[2]1516 Exp_Rev Access'!$F$7:$GB$306,119,FALSE))</f>
        <v>0</v>
      </c>
      <c r="EJ285" s="99">
        <f>IF(ISNA(VLOOKUP($A285,'[2]1516 Exp_Rev Access'!$F$7:$GB$306,120,FALSE)),"",VLOOKUP($A285,'[2]1516 Exp_Rev Access'!$F$7:$GB$306,120,FALSE))</f>
        <v>0</v>
      </c>
      <c r="EK285" s="99">
        <f>IF(ISNA(VLOOKUP($A285,'[2]1516 Exp_Rev Access'!$F$7:$GB$306,121,FALSE)),"",VLOOKUP($A285,'[2]1516 Exp_Rev Access'!$F$7:$GB$306,121,FALSE))</f>
        <v>0</v>
      </c>
      <c r="EL285" s="99">
        <f>IF(ISNA(VLOOKUP($A285,'[2]1516 Exp_Rev Access'!$F$7:$GB$306,122,FALSE)),"",VLOOKUP($A285,'[2]1516 Exp_Rev Access'!$F$7:$GB$306,122,FALSE))</f>
        <v>0</v>
      </c>
      <c r="EM285" s="99">
        <f>IF(ISNA(VLOOKUP($A285,'[2]1516 Exp_Rev Access'!$F$7:$GB$306,123,FALSE)),"",VLOOKUP($A285,'[2]1516 Exp_Rev Access'!$F$7:$GB$306,123,FALSE))</f>
        <v>0</v>
      </c>
      <c r="EN285" s="99">
        <f>IF(ISNA(VLOOKUP($A285,'[2]1516 Exp_Rev Access'!$F$7:$GB$306,124,FALSE)),"",VLOOKUP($A285,'[2]1516 Exp_Rev Access'!$F$7:$GB$306,124,FALSE))</f>
        <v>0</v>
      </c>
      <c r="EO285" s="99">
        <f>IF(ISNA(VLOOKUP($A285,'[2]1516 Exp_Rev Access'!$F$7:$GB$306,125,FALSE)),"",VLOOKUP($A285,'[2]1516 Exp_Rev Access'!$F$7:$GB$306,125,FALSE))</f>
        <v>0</v>
      </c>
      <c r="EP285" s="99">
        <f>IF(ISNA(VLOOKUP($A285,'[2]1516 Exp_Rev Access'!$F$7:$GB$306,126,FALSE)),"",VLOOKUP($A285,'[2]1516 Exp_Rev Access'!$F$7:$GB$306,126,FALSE))</f>
        <v>0</v>
      </c>
      <c r="EQ285" s="99">
        <f>IF(ISNA(VLOOKUP($A285,'[2]1516 Exp_Rev Access'!$F$7:$GB$306,127,FALSE)),"",VLOOKUP($A285,'[2]1516 Exp_Rev Access'!$F$7:$GB$306,127,FALSE))</f>
        <v>0</v>
      </c>
      <c r="ER285" s="99">
        <f>IF(ISNA(VLOOKUP($A285,'[2]1516 Exp_Rev Access'!$F$7:$GB$306,128,FALSE)),"",VLOOKUP($A285,'[2]1516 Exp_Rev Access'!$F$7:$GB$306,128,FALSE))</f>
        <v>0</v>
      </c>
      <c r="ES285" s="99">
        <f>IF(ISNA(VLOOKUP($A285,'[2]1516 Exp_Rev Access'!$F$7:$GB$306,129,FALSE)),"",VLOOKUP($A285,'[2]1516 Exp_Rev Access'!$F$7:$GB$306,129,FALSE))</f>
        <v>0</v>
      </c>
      <c r="ET285" s="99">
        <f>IF(ISNA(VLOOKUP($A285,'[2]1516 Exp_Rev Access'!$F$7:$GB$306,130,FALSE)),"",VLOOKUP($A285,'[2]1516 Exp_Rev Access'!$F$7:$GB$306,130,FALSE))</f>
        <v>0</v>
      </c>
      <c r="EU285" s="99">
        <f>IF(ISNA(VLOOKUP($A285,'[2]1516 Exp_Rev Access'!$F$7:$GB$306,131,FALSE)),"",VLOOKUP($A285,'[2]1516 Exp_Rev Access'!$F$7:$GB$306,131,FALSE))</f>
        <v>0</v>
      </c>
      <c r="EV285" s="99">
        <f>IF(ISNA(VLOOKUP($A285,'[2]1516 Exp_Rev Access'!$F$7:$GB$306,132,FALSE)),"",VLOOKUP($A285,'[2]1516 Exp_Rev Access'!$F$7:$GB$306,132,FALSE))</f>
        <v>0</v>
      </c>
      <c r="EW285" s="99">
        <f>IF(ISNA(VLOOKUP($A285,'[2]1516 Exp_Rev Access'!$F$7:$GB$306,133,FALSE)),"",VLOOKUP($A285,'[2]1516 Exp_Rev Access'!$F$7:$GB$306,133,FALSE))</f>
        <v>0</v>
      </c>
      <c r="EX285" s="99">
        <f>IF(ISNA(VLOOKUP($A285,'[2]1516 Exp_Rev Access'!$F$7:$GB$306,134,FALSE)),"",VLOOKUP($A285,'[2]1516 Exp_Rev Access'!$F$7:$GB$306,134,FALSE))</f>
        <v>0</v>
      </c>
      <c r="EY285" s="99">
        <f>IF(ISNA(VLOOKUP($A285,'[2]1516 Exp_Rev Access'!$F$7:$GB$306,135,FALSE)),"",VLOOKUP($A285,'[2]1516 Exp_Rev Access'!$F$7:$GB$306,135,FALSE))</f>
        <v>0</v>
      </c>
      <c r="EZ285" s="99">
        <f>IF(ISNA(VLOOKUP($A285,'[2]1516 Exp_Rev Access'!$F$7:$GB$306,136,FALSE)),"",VLOOKUP($A285,'[2]1516 Exp_Rev Access'!$F$7:$GB$306,136,FALSE))</f>
        <v>0</v>
      </c>
      <c r="FA285" s="99">
        <f>IF(ISNA(VLOOKUP($A285,'[2]1516 Exp_Rev Access'!$F$7:$GB$306,137,FALSE)),"",VLOOKUP($A285,'[2]1516 Exp_Rev Access'!$F$7:$GB$306,137,FALSE))</f>
        <v>0</v>
      </c>
      <c r="FB285" s="99">
        <f>IF(ISNA(VLOOKUP($A285,'[2]1516 Exp_Rev Access'!$F$7:$GB$306,138,FALSE)),"",VLOOKUP($A285,'[2]1516 Exp_Rev Access'!$F$7:$GB$306,138,FALSE))</f>
        <v>0</v>
      </c>
      <c r="FC285" s="99">
        <f>IF(ISNA(VLOOKUP($A285,'[2]1516 Exp_Rev Access'!$F$7:$GB$306,139,FALSE)),"",VLOOKUP($A285,'[2]1516 Exp_Rev Access'!$F$7:$GB$306,139,FALSE))</f>
        <v>0</v>
      </c>
      <c r="FD285" s="99">
        <f>IF(ISNA(VLOOKUP($A285,'[2]1516 Exp_Rev Access'!$F$7:$FS$306,140,FALSE)),"",VLOOKUP($A285,'[2]1516 Exp_Rev Access'!$F$7:$FS$306,140,FALSE))</f>
        <v>0</v>
      </c>
      <c r="FE285" s="99">
        <f>IF(ISNA(VLOOKUP($A285,'[2]1516 Exp_Rev Access'!$F$7:$FS$306,141,FALSE)),"",VLOOKUP($A285,'[2]1516 Exp_Rev Access'!$F$7:$FS$306,141,FALSE))</f>
        <v>0</v>
      </c>
      <c r="FF285" s="99">
        <f>IF(ISNA(VLOOKUP($A285,'[2]1516 Exp_Rev Access'!$F$7:$FS$306,142,FALSE)),"",VLOOKUP($A285,'[2]1516 Exp_Rev Access'!$F$7:$FS$306,142,FALSE))</f>
        <v>0</v>
      </c>
      <c r="FG285" s="99">
        <f>IF(ISNA(VLOOKUP($A285,'[2]1516 Exp_Rev Access'!$F$7:$FS$306,143,FALSE)),"",VLOOKUP($A285,'[2]1516 Exp_Rev Access'!$F$7:$FS$306,143,FALSE))</f>
        <v>0</v>
      </c>
      <c r="FH285" s="99">
        <f>IF(ISNA(VLOOKUP($A285,'[2]1516 Exp_Rev Access'!$F$7:$FS$306,144,FALSE)),"",VLOOKUP($A285,'[2]1516 Exp_Rev Access'!$F$7:$FS$306,144,FALSE))</f>
        <v>0</v>
      </c>
      <c r="FI285" s="99">
        <f>IF(ISNA(VLOOKUP($A285,'[2]1516 Exp_Rev Access'!$F$7:$FS$306,145,FALSE)),"",VLOOKUP($A285,'[2]1516 Exp_Rev Access'!$F$7:$FS$306,145,FALSE))</f>
        <v>0</v>
      </c>
      <c r="FJ285" s="99">
        <f>IF(ISNA(VLOOKUP($A285,'[2]1516 Exp_Rev Access'!$F$7:$FS$306,146,FALSE)),"",VLOOKUP($A285,'[2]1516 Exp_Rev Access'!$F$7:$FS$306,146,FALSE))</f>
        <v>0</v>
      </c>
      <c r="FK285" s="99">
        <f>IF(ISNA(VLOOKUP($A285,'[2]1516 Exp_Rev Access'!$F$7:$FS$306,147,FALSE)),"",VLOOKUP($A285,'[2]1516 Exp_Rev Access'!$F$7:$FS$306,147,FALSE))</f>
        <v>0</v>
      </c>
      <c r="FL285" s="99">
        <f>IF(ISNA(VLOOKUP($A285,'[2]1516 Exp_Rev Access'!$F$7:$FS$306,148,FALSE)),"",VLOOKUP($A285,'[2]1516 Exp_Rev Access'!$F$7:$FS$306,148,FALSE))</f>
        <v>0</v>
      </c>
      <c r="FM285" s="99">
        <f>IF(ISNA(VLOOKUP($A285,'[2]1516 Exp_Rev Access'!$F$7:$FS$306,149,FALSE)),"",VLOOKUP($A285,'[2]1516 Exp_Rev Access'!$F$7:$FS$306,149,FALSE))</f>
        <v>0</v>
      </c>
      <c r="FN285" s="99">
        <f>IF(ISNA(VLOOKUP($A285,'[2]1516 Exp_Rev Access'!$F$7:$FS$306,150,FALSE)),"",VLOOKUP($A285,'[2]1516 Exp_Rev Access'!$F$7:$FS$306,150,FALSE))</f>
        <v>0</v>
      </c>
      <c r="FO285" s="99">
        <f>IF(ISNA(VLOOKUP($A285,'[2]1516 Exp_Rev Access'!$F$7:$FS$306,151,FALSE)),"",VLOOKUP($A285,'[2]1516 Exp_Rev Access'!$F$7:$FS$306,151,FALSE))</f>
        <v>0</v>
      </c>
      <c r="FP285" s="99">
        <f>IF(ISNA(VLOOKUP($A285,'[2]1516 Exp_Rev Access'!$F$7:$FS$306,152,FALSE)),"",VLOOKUP($A285,'[2]1516 Exp_Rev Access'!$F$7:$FS$306,152,FALSE))</f>
        <v>0</v>
      </c>
      <c r="FQ285" s="99">
        <f>IF(ISNA(VLOOKUP($A285,'[2]1516 Exp_Rev Access'!$F$7:$FS$306,153,FALSE)),"",VLOOKUP($A285,'[2]1516 Exp_Rev Access'!$F$7:$FS$306,153,FALSE))</f>
        <v>0</v>
      </c>
      <c r="FR285" s="101">
        <f t="shared" si="346"/>
        <v>79242.679999999993</v>
      </c>
      <c r="FS285" s="72">
        <f t="shared" si="347"/>
        <v>3.5249690325662671E-2</v>
      </c>
      <c r="FT285" s="94">
        <f t="shared" si="348"/>
        <v>465.83199106460518</v>
      </c>
      <c r="FU285" s="99">
        <f>IF(ISNA(VLOOKUP($A285,'[2]1516 Exp_Rev Access'!$F$7:$GB$306,154,FALSE)),"",VLOOKUP($A285,'[2]1516 Exp_Rev Access'!$F$7:$GB$306,154,FALSE))</f>
        <v>0</v>
      </c>
      <c r="FV285" s="99">
        <f>IF(ISNA(VLOOKUP($A285,'[2]1516 Exp_Rev Access'!$F$7:$GB$306,155,FALSE)),"",VLOOKUP($A285,'[2]1516 Exp_Rev Access'!$F$7:$GB$306,155,FALSE))</f>
        <v>0</v>
      </c>
      <c r="FW285" s="99">
        <f>IF(ISNA(VLOOKUP($A285,'[2]1516 Exp_Rev Access'!$F$7:$GB$306,156,FALSE)),"",VLOOKUP($A285,'[2]1516 Exp_Rev Access'!$F$7:$GB$306,156,FALSE))</f>
        <v>0</v>
      </c>
      <c r="FX285" s="99">
        <f>IF(ISNA(VLOOKUP($A285,'[2]1516 Exp_Rev Access'!$F$7:$GB$306,157,FALSE)),"",VLOOKUP($A285,'[2]1516 Exp_Rev Access'!$F$7:$GB$306,157,FALSE))</f>
        <v>0</v>
      </c>
      <c r="FY285" s="99">
        <f>IF(ISNA(VLOOKUP($A285,'[2]1516 Exp_Rev Access'!$F$7:$GB$306,158,FALSE)),"",VLOOKUP($A285,'[2]1516 Exp_Rev Access'!$F$7:$GB$306,158,FALSE))</f>
        <v>0</v>
      </c>
      <c r="FZ285" s="99">
        <f>IF(ISNA(VLOOKUP($A285,'[2]1516 Exp_Rev Access'!$F$7:$GB$306,159,FALSE)),"",VLOOKUP($A285,'[2]1516 Exp_Rev Access'!$F$7:$GB$306,159,FALSE))</f>
        <v>0</v>
      </c>
      <c r="GA285" s="99">
        <f>IF(ISNA(VLOOKUP($A285,'[2]1516 Exp_Rev Access'!$F$7:$GB$306,160,FALSE)),"",VLOOKUP($A285,'[2]1516 Exp_Rev Access'!$F$7:$GB$306,160,FALSE))</f>
        <v>0</v>
      </c>
      <c r="GB285" s="99">
        <f>IF(ISNA(VLOOKUP($A285,'[2]1516 Exp_Rev Access'!$F$7:$GB$306,161,FALSE)),"",VLOOKUP($A285,'[2]1516 Exp_Rev Access'!$F$7:$GB$306,161,FALSE))</f>
        <v>0</v>
      </c>
      <c r="GC285" s="99">
        <f>IF(ISNA(VLOOKUP($A285,'[2]1516 Exp_Rev Access'!$F$7:$GB$306,162,FALSE)),"",VLOOKUP($A285,'[2]1516 Exp_Rev Access'!$F$7:$GB$306,162,FALSE))</f>
        <v>0</v>
      </c>
      <c r="GD285" s="99">
        <f>IF(ISNA(VLOOKUP($A285,'[2]1516 Exp_Rev Access'!$F$7:$GB$306,163,FALSE)),"",VLOOKUP($A285,'[2]1516 Exp_Rev Access'!$F$7:$GB$306,163,FALSE))</f>
        <v>0</v>
      </c>
      <c r="GE285" s="99">
        <f>IF(ISNA(VLOOKUP($A285,'[2]1516 Exp_Rev Access'!$F$7:$GB$306,164,FALSE)),"",VLOOKUP($A285,'[2]1516 Exp_Rev Access'!$F$7:$GB$306,164,FALSE))</f>
        <v>0</v>
      </c>
      <c r="GF285" s="99">
        <f>IF(ISNA(VLOOKUP($A285,'[2]1516 Exp_Rev Access'!$F$7:$GB$306,165,FALSE)),"",VLOOKUP($A285,'[2]1516 Exp_Rev Access'!$F$7:$GB$306,165,FALSE))</f>
        <v>0</v>
      </c>
      <c r="GG285" s="99">
        <f>IF(ISNA(VLOOKUP($A285,'[2]1516 Exp_Rev Access'!$F$7:$GB$306,166,FALSE)),"",VLOOKUP($A285,'[2]1516 Exp_Rev Access'!$F$7:$GB$306,166,FALSE))</f>
        <v>0</v>
      </c>
      <c r="GH285" s="99">
        <f>IF(ISNA(VLOOKUP($A285,'[2]1516 Exp_Rev Access'!$F$7:$GB$306,167,FALSE)),"",VLOOKUP($A285,'[2]1516 Exp_Rev Access'!$F$7:$GB$306,167,FALSE))</f>
        <v>0</v>
      </c>
      <c r="GI285" s="99">
        <f>IF(ISNA(VLOOKUP($A285,'[2]1516 Exp_Rev Access'!$F$7:$GB$306,168,FALSE)),"",VLOOKUP($A285,'[2]1516 Exp_Rev Access'!$F$7:$GB$306,168,FALSE))</f>
        <v>0</v>
      </c>
      <c r="GJ285" s="99">
        <f>IF(ISNA(VLOOKUP($A285,'[2]1516 Exp_Rev Access'!$F$7:$GB$306,169,FALSE)),"",VLOOKUP($A285,'[2]1516 Exp_Rev Access'!$F$7:$GB$306,169,FALSE))</f>
        <v>0</v>
      </c>
      <c r="GK285" s="99">
        <f>IF(ISNA(VLOOKUP($A285,'[2]1516 Exp_Rev Access'!$F$7:$GB$306,170,FALSE)),"",VLOOKUP($A285,'[2]1516 Exp_Rev Access'!$F$7:$GB$306,170,FALSE))</f>
        <v>2010</v>
      </c>
      <c r="GL285" s="99">
        <f>IF(ISNA(VLOOKUP($A285,'[2]1516 Exp_Rev Access'!$F$7:$GB$306,171,FALSE)),"",VLOOKUP($A285,'[2]1516 Exp_Rev Access'!$F$7:$GB$306,171,FALSE))</f>
        <v>0</v>
      </c>
      <c r="GM285" s="99">
        <f>IF(ISNA(VLOOKUP($A285,'[2]1516 Exp_Rev Access'!$F$7:$GB$306,172,FALSE)),"",VLOOKUP($A285,'[2]1516 Exp_Rev Access'!$F$7:$GB$306,172,FALSE))</f>
        <v>0</v>
      </c>
      <c r="GN285" s="99">
        <f>IF(ISNA(VLOOKUP($A285,'[2]1516 Exp_Rev Access'!$F$7:$GB$306,173,FALSE)),"",VLOOKUP($A285,'[2]1516 Exp_Rev Access'!$F$7:$GB$306,173,FALSE))</f>
        <v>0</v>
      </c>
      <c r="GO285" s="99">
        <f>IF(ISNA(VLOOKUP($A285,'[2]1516 Exp_Rev Access'!$F$7:$GB$306,174,FALSE)),"",VLOOKUP($A285,'[2]1516 Exp_Rev Access'!$F$7:$GB$306,174,FALSE))</f>
        <v>0</v>
      </c>
      <c r="GP285" s="99">
        <f>IF(ISNA(VLOOKUP($A285,'[2]1516 Exp_Rev Access'!$F$7:$GB$306,175,FALSE)),"",VLOOKUP($A285,'[2]1516 Exp_Rev Access'!$F$7:$GB$306,175,FALSE))</f>
        <v>0</v>
      </c>
      <c r="GQ285" s="99">
        <f>IF(ISNA(VLOOKUP($A285,'[2]1516 Exp_Rev Access'!$F$7:$GB$306,176,FALSE)),"",VLOOKUP($A285,'[2]1516 Exp_Rev Access'!$F$7:$GB$306,176,FALSE))</f>
        <v>0</v>
      </c>
      <c r="GR285" s="99">
        <f>IF(ISNA(VLOOKUP($A285,'[2]1516 Exp_Rev Access'!$F$7:$GB$306,177,FALSE)),"",VLOOKUP($A285,'[2]1516 Exp_Rev Access'!$F$7:$GB$306,177,FALSE))</f>
        <v>0</v>
      </c>
      <c r="GS285" s="99">
        <f>IF(ISNA(VLOOKUP($A285,'[2]1516 Exp_Rev Access'!$F$7:$GB$306,178,FALSE)),"",VLOOKUP($A285,'[2]1516 Exp_Rev Access'!$F$7:$GB$306,178,FALSE))</f>
        <v>0</v>
      </c>
      <c r="GT285" s="101">
        <f t="shared" si="349"/>
        <v>2010</v>
      </c>
      <c r="GU285" s="72">
        <f t="shared" si="356"/>
        <v>8.9411258622981921E-4</v>
      </c>
      <c r="GV285" s="84">
        <f t="shared" si="351"/>
        <v>11.81588383986832</v>
      </c>
    </row>
    <row r="286" spans="1:204" customFormat="1" ht="12" customHeight="1" x14ac:dyDescent="0.2">
      <c r="A286" s="96" t="s">
        <v>668</v>
      </c>
      <c r="B286" s="69" t="s">
        <v>669</v>
      </c>
      <c r="C286" s="80">
        <f>IF(ISNA(VLOOKUP($A286,'[2]1516 enrollment_Rev_Exp by size'!$A$6:$G$320,3,FALSE)),"",VLOOKUP($A286,'[2]1516 enrollment_Rev_Exp by size'!$A$6:$G$320,3,FALSE))</f>
        <v>175.25999999999996</v>
      </c>
      <c r="D286" s="97">
        <v>2913790.01</v>
      </c>
      <c r="E286" s="80">
        <f t="shared" si="329"/>
        <v>2913790.01</v>
      </c>
      <c r="F286" s="80">
        <f t="shared" si="330"/>
        <v>0</v>
      </c>
      <c r="G286" s="98">
        <f>IF(ISNA(VLOOKUP($A286,'[2]1516 Exp_Rev Access'!$F$7:$FS$306,2,FALSE)),"",VLOOKUP($A286,'[2]1516 Exp_Rev Access'!$F$7:$FS$306,2,FALSE))</f>
        <v>431952.35</v>
      </c>
      <c r="H286" s="98">
        <f>IF(ISNA(VLOOKUP($A286,'[2]1516 Exp_Rev Access'!$F$7:$FS$306,3,FALSE)),"",VLOOKUP($A286,'[2]1516 Exp_Rev Access'!$F$7:$FS$306,3,FALSE))</f>
        <v>0</v>
      </c>
      <c r="I286" s="98">
        <f>IF(ISNA(VLOOKUP($A286,'[2]1516 Exp_Rev Access'!$F$7:$FS$306,4,FALSE)),"",VLOOKUP($A286,'[2]1516 Exp_Rev Access'!$F$7:$FS$306,4,FALSE))</f>
        <v>0</v>
      </c>
      <c r="J286" s="98">
        <f>IF(ISNA(VLOOKUP($A286,'[2]1516 Exp_Rev Access'!$F$7:$FS$306,5,FALSE)),"",VLOOKUP($A286,'[2]1516 Exp_Rev Access'!$F$7:$FS$306,5,FALSE))</f>
        <v>0</v>
      </c>
      <c r="K286" s="98">
        <f>IF(ISNA(VLOOKUP($A286,'[2]1516 Exp_Rev Access'!$F$7:$FS$306,6,FALSE)),"",VLOOKUP($A286,'[2]1516 Exp_Rev Access'!$F$7:$FS$306,6,FALSE))</f>
        <v>0</v>
      </c>
      <c r="L286" s="98">
        <f>IF(ISNA(VLOOKUP($A286,'[2]1516 Exp_Rev Access'!$F$7:$FS$306,7,FALSE)),"",VLOOKUP($A286,'[2]1516 Exp_Rev Access'!$F$7:$FS$306,7,FALSE))</f>
        <v>0</v>
      </c>
      <c r="M286" s="90">
        <f t="shared" si="331"/>
        <v>431952.35</v>
      </c>
      <c r="N286" s="72">
        <f t="shared" si="352"/>
        <v>0.14824415915956826</v>
      </c>
      <c r="O286" s="73">
        <f t="shared" si="353"/>
        <v>2464.6373958689951</v>
      </c>
      <c r="P286" s="99">
        <f>IF(ISNA(VLOOKUP($A286,'[2]1516 Exp_Rev Access'!$F$7:$FS$306,8,FALSE)),"",VLOOKUP($A286,'[2]1516 Exp_Rev Access'!$F$7:$FS$306,8,FALSE))</f>
        <v>7311.05</v>
      </c>
      <c r="Q286" s="99">
        <f>IF(ISNA(VLOOKUP($A286,'[2]1516 Exp_Rev Access'!$F$7:$FS$306,9,FALSE)),"",VLOOKUP($A286,'[2]1516 Exp_Rev Access'!$F$7:$FS$306,9,FALSE))</f>
        <v>0</v>
      </c>
      <c r="R286" s="99">
        <f>IF(ISNA(VLOOKUP($A286,'[2]1516 Exp_Rev Access'!$F$7:$FS$306,10,FALSE)),"",VLOOKUP($A286,'[2]1516 Exp_Rev Access'!$F$7:$FS$306,10,FALSE))</f>
        <v>0</v>
      </c>
      <c r="S286" s="99">
        <f>IF(ISNA(VLOOKUP($A286,'[2]1516 Exp_Rev Access'!$F$7:$FS$306,11,FALSE)),"",VLOOKUP($A286,'[2]1516 Exp_Rev Access'!$F$7:$FS$306,11,FALSE))</f>
        <v>0</v>
      </c>
      <c r="T286" s="99">
        <f>IF(ISNA(VLOOKUP($A286,'[2]1516 Exp_Rev Access'!$F$7:$FS$306,12,FALSE)),"",VLOOKUP($A286,'[2]1516 Exp_Rev Access'!$F$7:$FS$306,12,FALSE))</f>
        <v>4075</v>
      </c>
      <c r="U286" s="99">
        <f>IF(ISNA(VLOOKUP($A286,'[2]1516 Exp_Rev Access'!$F$7:$FS$306,13,FALSE)),"",VLOOKUP($A286,'[2]1516 Exp_Rev Access'!$F$7:$FS$306,13,FALSE))</f>
        <v>0</v>
      </c>
      <c r="V286" s="99">
        <f>IF(ISNA(VLOOKUP($A286,'[2]1516 Exp_Rev Access'!$F$7:$FS$306,14,FALSE)),"",VLOOKUP($A286,'[2]1516 Exp_Rev Access'!$F$7:$FS$306,14,FALSE))</f>
        <v>0</v>
      </c>
      <c r="W286" s="99">
        <f>IF(ISNA(VLOOKUP($A286,'[2]1516 Exp_Rev Access'!$F$7:$FS$306,15,FALSE)),"",VLOOKUP($A286,'[2]1516 Exp_Rev Access'!$F$7:$FS$306,15,FALSE))</f>
        <v>0</v>
      </c>
      <c r="X286" s="99">
        <f>IF(ISNA(VLOOKUP($A286,'[2]1516 Exp_Rev Access'!$F$7:$FS$306,16,FALSE)),"",VLOOKUP($A286,'[2]1516 Exp_Rev Access'!$F$7:$FS$306,16,FALSE))</f>
        <v>1063.1400000000001</v>
      </c>
      <c r="Y286" s="99">
        <f>IF(ISNA(VLOOKUP($A286,'[2]1516 Exp_Rev Access'!$F$7:$FS$306,17,FALSE)),"",VLOOKUP($A286,'[2]1516 Exp_Rev Access'!$F$7:$FS$306,17,FALSE))</f>
        <v>0</v>
      </c>
      <c r="Z286" s="99">
        <f>IF(ISNA(VLOOKUP($A286,'[2]1516 Exp_Rev Access'!$F$7:$FS$306,18,FALSE)),"",VLOOKUP($A286,'[2]1516 Exp_Rev Access'!$F$7:$FS$306,18,FALSE))</f>
        <v>0</v>
      </c>
      <c r="AA286" s="99">
        <f>IF(ISNA(VLOOKUP($A286,'[2]1516 Exp_Rev Access'!$F$7:$FS$306,19,FALSE)),"",VLOOKUP($A286,'[2]1516 Exp_Rev Access'!$F$7:$FS$306,19,FALSE))</f>
        <v>0</v>
      </c>
      <c r="AB286" s="99">
        <f>IF(ISNA(VLOOKUP($A286,'[2]1516 Exp_Rev Access'!$F$7:$FS$306,20,FALSE)),"",VLOOKUP($A286,'[2]1516 Exp_Rev Access'!$F$7:$FS$306,20,FALSE))</f>
        <v>0</v>
      </c>
      <c r="AC286" s="99">
        <f>IF(ISNA(VLOOKUP($A286,'[2]1516 Exp_Rev Access'!$F$7:$FS$306,21,FALSE)),"",VLOOKUP($A286,'[2]1516 Exp_Rev Access'!$F$7:$FS$306,21,FALSE))</f>
        <v>33228.85</v>
      </c>
      <c r="AD286" s="99">
        <f>IF(ISNA(VLOOKUP($A286,'[2]1516 Exp_Rev Access'!$F$7:$FS$306,22,FALSE)),"",VLOOKUP($A286,'[2]1516 Exp_Rev Access'!$F$7:$FS$306,22,FALSE))</f>
        <v>2412.36</v>
      </c>
      <c r="AE286" s="99">
        <f>IF(ISNA(VLOOKUP($A286,'[2]1516 Exp_Rev Access'!$F$7:$FS$306,23,FALSE)),"",VLOOKUP($A286,'[2]1516 Exp_Rev Access'!$F$7:$FS$306,23,FALSE))</f>
        <v>0</v>
      </c>
      <c r="AF286" s="99">
        <f>IF(ISNA(VLOOKUP($A286,'[2]1516 Exp_Rev Access'!$F$7:$FS$306,24,FALSE)),"",VLOOKUP($A286,'[2]1516 Exp_Rev Access'!$F$7:$FS$306,24,FALSE))</f>
        <v>7965</v>
      </c>
      <c r="AG286" s="99">
        <f>IF(ISNA(VLOOKUP($A286,'[2]1516 Exp_Rev Access'!$F$7:$FS$306,25,FALSE)),"",VLOOKUP($A286,'[2]1516 Exp_Rev Access'!$F$7:$FS$306,25,FALSE))</f>
        <v>1289.0999999999999</v>
      </c>
      <c r="AH286" s="98">
        <f>IF(ISNA(VLOOKUP($A286,'[2]1516 Exp_Rev Access'!$F$7:$FS$306,26,FALSE)),"",VLOOKUP($A286,'[2]1516 Exp_Rev Access'!$F$7:$FS$306,26,FALSE))</f>
        <v>0</v>
      </c>
      <c r="AI286" s="98">
        <f>IF(ISNA(VLOOKUP($A286,'[2]1516 Exp_Rev Access'!$F$7:$FS$306,27,FALSE)),"",VLOOKUP($A286,'[2]1516 Exp_Rev Access'!$F$7:$FS$306,27,FALSE))</f>
        <v>2452.19</v>
      </c>
      <c r="AJ286" s="98">
        <f>IF(ISNA(VLOOKUP($A286,'[2]1516 Exp_Rev Access'!$F$7:$FS$306,28,FALSE)),"",VLOOKUP($A286,'[2]1516 Exp_Rev Access'!$F$7:$FS$306,28,FALSE))</f>
        <v>0</v>
      </c>
      <c r="AK286" s="98">
        <f>IF(ISNA(VLOOKUP($A286,'[2]1516 Exp_Rev Access'!$F$7:$FS$306,29,FALSE)),"",VLOOKUP($A286,'[2]1516 Exp_Rev Access'!$F$7:$FS$306,29,FALSE))</f>
        <v>4304.8100000000004</v>
      </c>
      <c r="AL286" s="100">
        <f t="shared" si="334"/>
        <v>64101.499999999993</v>
      </c>
      <c r="AM286" s="72">
        <f t="shared" si="335"/>
        <v>2.199935471671138E-2</v>
      </c>
      <c r="AN286" s="94">
        <f t="shared" si="336"/>
        <v>365.75088440031953</v>
      </c>
      <c r="AO286" s="99">
        <f>IF(ISNA(VLOOKUP($A286,'[2]1516 Exp_Rev Access'!$F$7:$GB$306,30,FALSE)),"",VLOOKUP($A286,'[2]1516 Exp_Rev Access'!$F$7:$FS$306,30,FALSE))</f>
        <v>1737613.79</v>
      </c>
      <c r="AP286" s="99">
        <f>IF(ISNA(VLOOKUP($A286,'[2]1516 Exp_Rev Access'!$F$7:$GB$306,31,FALSE)),"",VLOOKUP($A286,'[2]1516 Exp_Rev Access'!$F$7:$FS$306,31,FALSE))</f>
        <v>17406.169999999998</v>
      </c>
      <c r="AQ286" s="99">
        <f>IF(ISNA(VLOOKUP($A286,'[2]1516 Exp_Rev Access'!$F$7:$GB$306,32,FALSE)),"",VLOOKUP($A286,'[2]1516 Exp_Rev Access'!$F$7:$FS$306,32,FALSE))</f>
        <v>42778.239999999998</v>
      </c>
      <c r="AR286" s="99">
        <f>IF(ISNA(VLOOKUP($A286,'[2]1516 Exp_Rev Access'!$F$7:$GB$306,33,FALSE)),"",VLOOKUP($A286,'[2]1516 Exp_Rev Access'!$F$7:$FS$306,33,FALSE))</f>
        <v>0</v>
      </c>
      <c r="AS286" s="99">
        <f>IF(ISNA(VLOOKUP($A286,'[2]1516 Exp_Rev Access'!$F$7:$GB$306,34,FALSE)),"",VLOOKUP($A286,'[2]1516 Exp_Rev Access'!$F$7:$FS$306,34,FALSE))</f>
        <v>0</v>
      </c>
      <c r="AT286" s="101">
        <f t="shared" si="337"/>
        <v>1797798.2</v>
      </c>
      <c r="AU286" s="72">
        <f t="shared" si="338"/>
        <v>0.6169964869911817</v>
      </c>
      <c r="AV286" s="94">
        <f t="shared" si="339"/>
        <v>10257.892274335276</v>
      </c>
      <c r="AW286" s="99">
        <f>IF(ISNA(VLOOKUP($A286,'[2]1516 Exp_Rev Access'!$F$7:$GB$306,35,FALSE)),"",VLOOKUP($A286,'[2]1516 Exp_Rev Access'!$F$7:$GB$306,35,FALSE))</f>
        <v>0</v>
      </c>
      <c r="AX286" s="99">
        <f>IF(ISNA(VLOOKUP($A286,'[2]1516 Exp_Rev Access'!$F$7:$GB$306,36,FALSE)),"",VLOOKUP($A286,'[2]1516 Exp_Rev Access'!$F$7:$GB$306,36,FALSE))</f>
        <v>115802.62</v>
      </c>
      <c r="AY286" s="99">
        <f>IF(ISNA(VLOOKUP($A286,'[2]1516 Exp_Rev Access'!$F$7:$GB$306,37,FALSE)),"",VLOOKUP($A286,'[2]1516 Exp_Rev Access'!$F$7:$GB$306,37,FALSE))</f>
        <v>0</v>
      </c>
      <c r="AZ286" s="99">
        <f>IF(ISNA(VLOOKUP($A286,'[2]1516 Exp_Rev Access'!$F$7:$GB$306,38,FALSE)),"",VLOOKUP($A286,'[2]1516 Exp_Rev Access'!$F$7:$GB$306,38,FALSE))</f>
        <v>0</v>
      </c>
      <c r="BA286" s="99">
        <f>IF(ISNA(VLOOKUP($A286,'[2]1516 Exp_Rev Access'!$F$7:$GB$306,39,FALSE)),"",VLOOKUP($A286,'[2]1516 Exp_Rev Access'!$F$7:$GB$306,39,FALSE))</f>
        <v>0</v>
      </c>
      <c r="BB286" s="99">
        <f>IF(ISNA(VLOOKUP($A286,'[2]1516 Exp_Rev Access'!$F$7:$GB$306,40,FALSE)),"",VLOOKUP($A286,'[2]1516 Exp_Rev Access'!$F$7:$GB$306,40,FALSE))</f>
        <v>24268.6</v>
      </c>
      <c r="BC286" s="99">
        <f>IF(ISNA(VLOOKUP($A286,'[2]1516 Exp_Rev Access'!$F$7:$GB$306,41,FALSE)),"",VLOOKUP($A286,'[2]1516 Exp_Rev Access'!$F$7:$GB$306,41,FALSE))</f>
        <v>0</v>
      </c>
      <c r="BD286" s="99">
        <f>IF(ISNA(VLOOKUP($A286,'[2]1516 Exp_Rev Access'!$F$7:$GB$306,42,FALSE)),"",VLOOKUP($A286,'[2]1516 Exp_Rev Access'!$F$7:$GB$306,42,FALSE))</f>
        <v>0</v>
      </c>
      <c r="BE286" s="99">
        <f>IF(ISNA(VLOOKUP($A286,'[2]1516 Exp_Rev Access'!$F$7:$GB$306,43,FALSE)),"",VLOOKUP($A286,'[2]1516 Exp_Rev Access'!$F$7:$GB$306,43,FALSE))</f>
        <v>0</v>
      </c>
      <c r="BF286" s="99">
        <f>IF(ISNA(VLOOKUP($A286,'[2]1516 Exp_Rev Access'!$F$7:$GB$306,44,FALSE)),"",VLOOKUP($A286,'[2]1516 Exp_Rev Access'!$F$7:$GB$306,44,FALSE))</f>
        <v>0</v>
      </c>
      <c r="BG286" s="99">
        <f>IF(ISNA(VLOOKUP($A286,'[2]1516 Exp_Rev Access'!$F$7:$GB$306,45,FALSE)),"",VLOOKUP($A286,'[2]1516 Exp_Rev Access'!$F$7:$GB$306,45,FALSE))</f>
        <v>26.34</v>
      </c>
      <c r="BH286" s="99">
        <f>IF(ISNA(VLOOKUP($A286,'[2]1516 Exp_Rev Access'!$F$7:$GB$306,46,FALSE)),"",VLOOKUP($A286,'[2]1516 Exp_Rev Access'!$F$7:$GB$306,46,FALSE))</f>
        <v>0</v>
      </c>
      <c r="BI286" s="99">
        <f>IF(ISNA(VLOOKUP($A286,'[2]1516 Exp_Rev Access'!$F$7:$GB$306,47,FALSE)),"",VLOOKUP($A286,'[2]1516 Exp_Rev Access'!$F$7:$GB$306,47,FALSE))</f>
        <v>190</v>
      </c>
      <c r="BJ286" s="99">
        <f>IF(ISNA(VLOOKUP($A286,'[2]1516 Exp_Rev Access'!$F$7:$GB$306,48,FALSE)),"",VLOOKUP($A286,'[2]1516 Exp_Rev Access'!$F$7:$GB$306,48,FALSE))</f>
        <v>329551.53999999998</v>
      </c>
      <c r="BK286" s="99">
        <f>IF(ISNA(VLOOKUP($A286,'[2]1516 Exp_Rev Access'!$F$7:$GB$306,49,FALSE)),"",VLOOKUP($A286,'[2]1516 Exp_Rev Access'!$F$7:$GB$306,49,FALSE))</f>
        <v>0</v>
      </c>
      <c r="BL286" s="99">
        <f>IF(ISNA(VLOOKUP($A286,'[2]1516 Exp_Rev Access'!$F$7:$GB$306,50,FALSE)),"",VLOOKUP($A286,'[2]1516 Exp_Rev Access'!$F$7:$GB$306,50,FALSE))</f>
        <v>0</v>
      </c>
      <c r="BM286" s="99">
        <f>IF(ISNA(VLOOKUP($A286,'[2]1516 Exp_Rev Access'!$F$7:$GB$306,51,FALSE)),"",VLOOKUP($A286,'[2]1516 Exp_Rev Access'!$F$7:$GB$306,51,FALSE))</f>
        <v>0</v>
      </c>
      <c r="BN286" s="99">
        <f>IF(ISNA(VLOOKUP($A286,'[2]1516 Exp_Rev Access'!$F$7:$GB$306,52,FALSE)),"",VLOOKUP($A286,'[2]1516 Exp_Rev Access'!$F$7:$GB$306,52,FALSE))</f>
        <v>0</v>
      </c>
      <c r="BO286" s="99">
        <f>IF(ISNA(VLOOKUP($A286,'[2]1516 Exp_Rev Access'!$F$7:$GB$306,53,FALSE)),"",VLOOKUP($A286,'[2]1516 Exp_Rev Access'!$F$7:$GB$306,53,FALSE))</f>
        <v>0</v>
      </c>
      <c r="BP286" s="99">
        <f>IF(ISNA(VLOOKUP($A286,'[2]1516 Exp_Rev Access'!$F$7:$GB$306,54,FALSE)),"",VLOOKUP($A286,'[2]1516 Exp_Rev Access'!$F$7:$GB$306,54,FALSE))</f>
        <v>0</v>
      </c>
      <c r="BQ286" s="99">
        <f>IF(ISNA(VLOOKUP($A286,'[2]1516 Exp_Rev Access'!$F$7:$GB$306,55,FALSE)),"",VLOOKUP($A286,'[2]1516 Exp_Rev Access'!$F$7:$GB$306,55,FALSE))</f>
        <v>0</v>
      </c>
      <c r="BR286" s="99">
        <f>IF(ISNA(VLOOKUP($A286,'[2]1516 Exp_Rev Access'!$F$7:$GB$306,56,FALSE)),"",VLOOKUP($A286,'[2]1516 Exp_Rev Access'!$F$7:$GB$306,56,FALSE))</f>
        <v>0</v>
      </c>
      <c r="BS286" s="99">
        <f>IF(ISNA(VLOOKUP($A286,'[2]1516 Exp_Rev Access'!$F$7:$GB$306,57,FALSE)),"",VLOOKUP($A286,'[2]1516 Exp_Rev Access'!$F$7:$GB$306,57,FALSE))</f>
        <v>0</v>
      </c>
      <c r="BT286" s="99">
        <f>IF(ISNA(VLOOKUP($A286,'[2]1516 Exp_Rev Access'!$F$7:$GB$306,58,FALSE)),"",VLOOKUP($A286,'[2]1516 Exp_Rev Access'!$F$7:$GB$306,58,FALSE))</f>
        <v>0</v>
      </c>
      <c r="BU286" s="102">
        <f t="shared" si="340"/>
        <v>469839.1</v>
      </c>
      <c r="BV286" s="72">
        <f t="shared" si="341"/>
        <v>0.16124672621826994</v>
      </c>
      <c r="BW286" s="94">
        <f t="shared" si="342"/>
        <v>2680.8119365514099</v>
      </c>
      <c r="BX286" s="99">
        <f>IF(ISNA(VLOOKUP($A286,'[2]1516 Exp_Rev Access'!$F$7:$GB$306,59,FALSE)),"",VLOOKUP($A286,'[2]1516 Exp_Rev Access'!$F$7:$GB$306,59,FALSE))</f>
        <v>0</v>
      </c>
      <c r="BY286" s="99">
        <f>IF(ISNA(VLOOKUP($A286,'[2]1516 Exp_Rev Access'!$F$7:$GB$306,60,FALSE)),"",VLOOKUP($A286,'[2]1516 Exp_Rev Access'!$F$7:$GB$306,60,FALSE))</f>
        <v>0</v>
      </c>
      <c r="BZ286" s="99">
        <f>IF(ISNA(VLOOKUP($A286,'[2]1516 Exp_Rev Access'!$F$7:$GB$306,61,FALSE)),"",VLOOKUP($A286,'[2]1516 Exp_Rev Access'!$F$7:$GB$306,61,FALSE))</f>
        <v>0</v>
      </c>
      <c r="CA286" s="99">
        <f>IF(ISNA(VLOOKUP($A286,'[2]1516 Exp_Rev Access'!$F$7:$GB$306,62,FALSE)),"",VLOOKUP($A286,'[2]1516 Exp_Rev Access'!$F$7:$GB$306,62,FALSE))</f>
        <v>0</v>
      </c>
      <c r="CB286" s="99">
        <f>IF(ISNA(VLOOKUP($A286,'[2]1516 Exp_Rev Access'!$F$7:$GB$306,63,FALSE)),"",VLOOKUP($A286,'[2]1516 Exp_Rev Access'!$F$7:$GB$306,63,FALSE))</f>
        <v>0</v>
      </c>
      <c r="CC286" s="99">
        <f>IF(ISNA(VLOOKUP($A286,'[2]1516 Exp_Rev Access'!$F$7:$GB$306,64,FALSE)),"",VLOOKUP($A286,'[2]1516 Exp_Rev Access'!$F$7:$GB$306,64,FALSE))</f>
        <v>0</v>
      </c>
      <c r="CD286" s="101">
        <f t="shared" si="343"/>
        <v>0</v>
      </c>
      <c r="CE286" s="72"/>
      <c r="CF286" s="103"/>
      <c r="CG286" s="99">
        <f>IF(ISNA(VLOOKUP($A286,'[2]1516 Exp_Rev Access'!$F$7:$GB$306,65,FALSE)),"",VLOOKUP($A286,'[2]1516 Exp_Rev Access'!$F$7:$GB$306,65,FALSE))</f>
        <v>0</v>
      </c>
      <c r="CH286" s="99">
        <f>IF(ISNA(VLOOKUP($A286,'[2]1516 Exp_Rev Access'!$F$7:$GB$306,66,FALSE)),"",VLOOKUP($A286,'[2]1516 Exp_Rev Access'!$F$7:$GB$306,66,FALSE))</f>
        <v>0</v>
      </c>
      <c r="CI286" s="99">
        <f>IF(ISNA(VLOOKUP($A286,'[2]1516 Exp_Rev Access'!$F$7:$GB$306,67,FALSE)),"",VLOOKUP($A286,'[2]1516 Exp_Rev Access'!$F$7:$GB$306,67,FALSE))</f>
        <v>0</v>
      </c>
      <c r="CJ286" s="99">
        <f>IF(ISNA(VLOOKUP($A286,'[2]1516 Exp_Rev Access'!$F$7:$GB$306,68,FALSE)),"",VLOOKUP($A286,'[2]1516 Exp_Rev Access'!$F$7:$GB$306,68,FALSE))</f>
        <v>0</v>
      </c>
      <c r="CK286" s="99">
        <f>IF(ISNA(VLOOKUP($A286,'[2]1516 Exp_Rev Access'!$F$7:$GB$306,69,FALSE)),"",VLOOKUP($A286,'[2]1516 Exp_Rev Access'!$F$7:$GB$306,69,FALSE))</f>
        <v>0</v>
      </c>
      <c r="CL286" s="99">
        <f>IF(ISNA(VLOOKUP($A286,'[2]1516 Exp_Rev Access'!$F$7:$GB$306,70,FALSE)),"",VLOOKUP($A286,'[2]1516 Exp_Rev Access'!$F$7:$GB$306,70,FALSE))</f>
        <v>0</v>
      </c>
      <c r="CM286" s="99">
        <f>IF(ISNA(VLOOKUP($A286,'[2]1516 Exp_Rev Access'!$F$7:$GB$306,71,FALSE)),"",VLOOKUP($A286,'[2]1516 Exp_Rev Access'!$F$7:$GB$306,71,FALSE))</f>
        <v>0</v>
      </c>
      <c r="CN286" s="99">
        <f>IF(ISNA(VLOOKUP($A286,'[2]1516 Exp_Rev Access'!$F$7:$GB$306,72,FALSE)),"",VLOOKUP($A286,'[2]1516 Exp_Rev Access'!$F$7:$GB$306,72,FALSE))</f>
        <v>0</v>
      </c>
      <c r="CO286" s="99">
        <f>IF(ISNA(VLOOKUP($A286,'[2]1516 Exp_Rev Access'!$F$7:$GB$306,73,FALSE)),"",VLOOKUP($A286,'[2]1516 Exp_Rev Access'!$F$7:$GB$306,73,FALSE))</f>
        <v>0</v>
      </c>
      <c r="CP286" s="99">
        <f>IF(ISNA(VLOOKUP($A286,'[2]1516 Exp_Rev Access'!$F$7:$GB$306,74,FALSE)),"",VLOOKUP($A286,'[2]1516 Exp_Rev Access'!$F$7:$GB$306,74,FALSE))</f>
        <v>29649</v>
      </c>
      <c r="CQ286" s="99">
        <f>IF(ISNA(VLOOKUP($A286,'[2]1516 Exp_Rev Access'!$F$7:$GB$306,75,FALSE)),"",VLOOKUP($A286,'[2]1516 Exp_Rev Access'!$F$7:$GB$306,75,FALSE))</f>
        <v>0</v>
      </c>
      <c r="CR286" s="99">
        <f>IF(ISNA(VLOOKUP($A286,'[2]1516 Exp_Rev Access'!$F$7:$GB$306,76,FALSE)),"",VLOOKUP($A286,'[2]1516 Exp_Rev Access'!$F$7:$GB$306,76,FALSE))</f>
        <v>0</v>
      </c>
      <c r="CS286" s="99">
        <f>IF(ISNA(VLOOKUP($A286,'[2]1516 Exp_Rev Access'!$F$7:$GB$306,77,FALSE)),"",VLOOKUP($A286,'[2]1516 Exp_Rev Access'!$F$7:$GB$306,77,FALSE))</f>
        <v>0</v>
      </c>
      <c r="CT286" s="99">
        <f>IF(ISNA(VLOOKUP($A286,'[2]1516 Exp_Rev Access'!$F$7:$GB$306,78,FALSE)),"",VLOOKUP($A286,'[2]1516 Exp_Rev Access'!$F$7:$GB$306,78,FALSE))</f>
        <v>30100</v>
      </c>
      <c r="CU286" s="99">
        <f>IF(ISNA(VLOOKUP($A286,'[2]1516 Exp_Rev Access'!$F$7:$GB$306,79,FALSE)),"",VLOOKUP($A286,'[2]1516 Exp_Rev Access'!$F$7:$GB$306,79,FALSE))</f>
        <v>6561</v>
      </c>
      <c r="CV286" s="99">
        <f>IF(ISNA(VLOOKUP($A286,'[2]1516 Exp_Rev Access'!$F$7:$GB$306,80,FALSE)),"",VLOOKUP($A286,'[2]1516 Exp_Rev Access'!$F$7:$GB$306,80,FALSE))</f>
        <v>0</v>
      </c>
      <c r="CW286" s="99">
        <f>IF(ISNA(VLOOKUP($A286,'[2]1516 Exp_Rev Access'!$F$7:$GB$306,81,FALSE)),"",VLOOKUP($A286,'[2]1516 Exp_Rev Access'!$F$7:$GB$306,81,FALSE))</f>
        <v>0</v>
      </c>
      <c r="CX286" s="99">
        <f>IF(ISNA(VLOOKUP($A286,'[2]1516 Exp_Rev Access'!$F$7:$GB$306,82,FALSE)),"",VLOOKUP($A286,'[2]1516 Exp_Rev Access'!$F$7:$GB$306,82,FALSE))</f>
        <v>0</v>
      </c>
      <c r="CY286" s="99">
        <f>IF(ISNA(VLOOKUP($A286,'[2]1516 Exp_Rev Access'!$F$7:$GB$306,83,FALSE)),"",VLOOKUP($A286,'[2]1516 Exp_Rev Access'!$F$7:$GB$306,83,FALSE))</f>
        <v>0</v>
      </c>
      <c r="CZ286" s="99">
        <f>IF(ISNA(VLOOKUP($A286,'[2]1516 Exp_Rev Access'!$F$7:$GB$306,84,FALSE)),"",VLOOKUP($A286,'[2]1516 Exp_Rev Access'!$F$7:$GB$306,84,FALSE))</f>
        <v>0</v>
      </c>
      <c r="DA286" s="99">
        <f>IF(ISNA(VLOOKUP($A286,'[2]1516 Exp_Rev Access'!$F$7:$GB$306,85,FALSE)),"",VLOOKUP($A286,'[2]1516 Exp_Rev Access'!$F$7:$GB$306,85,FALSE))</f>
        <v>0</v>
      </c>
      <c r="DB286" s="99">
        <f>IF(ISNA(VLOOKUP($A286,'[2]1516 Exp_Rev Access'!$F$7:$GB$306,86,FALSE)),"",VLOOKUP($A286,'[2]1516 Exp_Rev Access'!$F$7:$GB$306,86,FALSE))</f>
        <v>0</v>
      </c>
      <c r="DC286" s="99">
        <f>IF(ISNA(VLOOKUP($A286,'[2]1516 Exp_Rev Access'!$F$7:$GB$306,87,FALSE)),"",VLOOKUP($A286,'[2]1516 Exp_Rev Access'!$F$7:$GB$306,87,FALSE))</f>
        <v>0</v>
      </c>
      <c r="DD286" s="99">
        <f>IF(ISNA(VLOOKUP($A286,'[2]1516 Exp_Rev Access'!$F$7:$GB$306,88,FALSE)),"",VLOOKUP($A286,'[2]1516 Exp_Rev Access'!$F$7:$GB$306,88,FALSE))</f>
        <v>0</v>
      </c>
      <c r="DE286" s="99">
        <f>IF(ISNA(VLOOKUP($A286,'[2]1516 Exp_Rev Access'!$F$7:$GB$306,89,FALSE)),"",VLOOKUP($A286,'[2]1516 Exp_Rev Access'!$F$7:$GB$306,89,FALSE))</f>
        <v>0</v>
      </c>
      <c r="DF286" s="99">
        <f>IF(ISNA(VLOOKUP($A286,'[2]1516 Exp_Rev Access'!$F$7:$GB$306,90,FALSE)),"",VLOOKUP($A286,'[2]1516 Exp_Rev Access'!$F$7:$GB$306,90,FALSE))</f>
        <v>0</v>
      </c>
      <c r="DG286" s="99">
        <f>IF(ISNA(VLOOKUP($A286,'[2]1516 Exp_Rev Access'!$F$7:$GB$306,91,FALSE)),"",VLOOKUP($A286,'[2]1516 Exp_Rev Access'!$F$7:$GB$306,91,FALSE))</f>
        <v>0</v>
      </c>
      <c r="DH286" s="99">
        <f>IF(ISNA(VLOOKUP($A286,'[2]1516 Exp_Rev Access'!$F$7:$GB$306,92,FALSE)),"",VLOOKUP($A286,'[2]1516 Exp_Rev Access'!$F$7:$GB$306,92,FALSE))</f>
        <v>34264.9</v>
      </c>
      <c r="DI286" s="99">
        <f>IF(ISNA(VLOOKUP($A286,'[2]1516 Exp_Rev Access'!$F$7:$GB$306,93,FALSE)),"",VLOOKUP($A286,'[2]1516 Exp_Rev Access'!$F$7:$GB$306,93,FALSE))</f>
        <v>0</v>
      </c>
      <c r="DJ286" s="99">
        <f>IF(ISNA(VLOOKUP($A286,'[2]1516 Exp_Rev Access'!$F$7:$GB$306,94,FALSE)),"",VLOOKUP($A286,'[2]1516 Exp_Rev Access'!$F$7:$GB$306,94,FALSE))</f>
        <v>0</v>
      </c>
      <c r="DK286" s="99">
        <f>IF(ISNA(VLOOKUP($A286,'[2]1516 Exp_Rev Access'!$F$7:$GB$306,95,FALSE)),"",VLOOKUP($A286,'[2]1516 Exp_Rev Access'!$F$7:$GB$306,95,FALSE))</f>
        <v>0</v>
      </c>
      <c r="DL286" s="99">
        <f>IF(ISNA(VLOOKUP($A286,'[2]1516 Exp_Rev Access'!$F$7:$GB$306,96,FALSE)),"",VLOOKUP($A286,'[2]1516 Exp_Rev Access'!$F$7:$GB$306,96,FALSE))</f>
        <v>0</v>
      </c>
      <c r="DM286" s="99">
        <f>IF(ISNA(VLOOKUP($A286,'[2]1516 Exp_Rev Access'!$F$7:$GB$306,97,FALSE)),"",VLOOKUP($A286,'[2]1516 Exp_Rev Access'!$F$7:$GB$306,97,FALSE))</f>
        <v>0</v>
      </c>
      <c r="DN286" s="99">
        <f>IF(ISNA(VLOOKUP($A286,'[2]1516 Exp_Rev Access'!$F$7:$GB$306,98,FALSE)),"",VLOOKUP($A286,'[2]1516 Exp_Rev Access'!$F$7:$GB$306,98,FALSE))</f>
        <v>0</v>
      </c>
      <c r="DO286" s="99">
        <f>IF(ISNA(VLOOKUP($A286,'[2]1516 Exp_Rev Access'!$F$7:$GB$306,99,FALSE)),"",VLOOKUP($A286,'[2]1516 Exp_Rev Access'!$F$7:$GB$306,99,FALSE))</f>
        <v>0</v>
      </c>
      <c r="DP286" s="99">
        <f>IF(ISNA(VLOOKUP($A286,'[2]1516 Exp_Rev Access'!$F$7:$GB$306,100,FALSE)),"",VLOOKUP($A286,'[2]1516 Exp_Rev Access'!$F$7:$GB$306,100,FALSE))</f>
        <v>0</v>
      </c>
      <c r="DQ286" s="99">
        <f>IF(ISNA(VLOOKUP($A286,'[2]1516 Exp_Rev Access'!$F$7:$GB$306,101,FALSE)),"",VLOOKUP($A286,'[2]1516 Exp_Rev Access'!$F$7:$GB$306,101,FALSE))</f>
        <v>0</v>
      </c>
      <c r="DR286" s="99">
        <f>IF(ISNA(VLOOKUP($A286,'[2]1516 Exp_Rev Access'!$F$7:$GB$306,102,FALSE)),"",VLOOKUP($A286,'[2]1516 Exp_Rev Access'!$F$7:$GB$306,102,FALSE))</f>
        <v>0</v>
      </c>
      <c r="DS286" s="99">
        <f>IF(ISNA(VLOOKUP($A286,'[2]1516 Exp_Rev Access'!$F$7:$GB$306,103,FALSE)),"",VLOOKUP($A286,'[2]1516 Exp_Rev Access'!$F$7:$GB$306,103,FALSE))</f>
        <v>0</v>
      </c>
      <c r="DT286" s="99">
        <f>IF(ISNA(VLOOKUP($A286,'[2]1516 Exp_Rev Access'!$F$7:$GB$306,104,FALSE)),"",VLOOKUP($A286,'[2]1516 Exp_Rev Access'!$F$7:$GB$306,104,FALSE))</f>
        <v>0</v>
      </c>
      <c r="DU286" s="99">
        <f>IF(ISNA(VLOOKUP($A286,'[2]1516 Exp_Rev Access'!$F$7:$GB$306,105,FALSE)),"",VLOOKUP($A286,'[2]1516 Exp_Rev Access'!$F$7:$GB$306,105,FALSE))</f>
        <v>0</v>
      </c>
      <c r="DV286" s="99">
        <f>IF(ISNA(VLOOKUP($A286,'[2]1516 Exp_Rev Access'!$F$7:$GB$306,106,FALSE)),"",VLOOKUP($A286,'[2]1516 Exp_Rev Access'!$F$7:$GB$306,106,FALSE))</f>
        <v>0</v>
      </c>
      <c r="DW286" s="99">
        <f>IF(ISNA(VLOOKUP($A286,'[2]1516 Exp_Rev Access'!$F$7:$GB$306,107,FALSE)),"",VLOOKUP($A286,'[2]1516 Exp_Rev Access'!$F$7:$GB$306,107,FALSE))</f>
        <v>0</v>
      </c>
      <c r="DX286" s="99">
        <f>IF(ISNA(VLOOKUP($A286,'[2]1516 Exp_Rev Access'!$F$7:$GB$306,108,FALSE)),"",VLOOKUP($A286,'[2]1516 Exp_Rev Access'!$F$7:$GB$306,108,FALSE))</f>
        <v>34652</v>
      </c>
      <c r="DY286" s="99">
        <f>IF(ISNA(VLOOKUP($A286,'[2]1516 Exp_Rev Access'!$F$7:$GB$306,109,FALSE)),"",VLOOKUP($A286,'[2]1516 Exp_Rev Access'!$F$7:$GB$306,109,FALSE))</f>
        <v>0</v>
      </c>
      <c r="DZ286" s="99">
        <f>IF(ISNA(VLOOKUP($A286,'[2]1516 Exp_Rev Access'!$F$7:$GB$306,110,FALSE)),"",VLOOKUP($A286,'[2]1516 Exp_Rev Access'!$F$7:$GB$306,110,FALSE))</f>
        <v>0</v>
      </c>
      <c r="EA286" s="99">
        <f>IF(ISNA(VLOOKUP($A286,'[2]1516 Exp_Rev Access'!$F$7:$GB$306,111,FALSE)),"",VLOOKUP($A286,'[2]1516 Exp_Rev Access'!$F$7:$GB$306,111,FALSE))</f>
        <v>0</v>
      </c>
      <c r="EB286" s="99">
        <f>IF(ISNA(VLOOKUP($A286,'[2]1516 Exp_Rev Access'!$F$7:$GB$306,112,FALSE)),"",VLOOKUP($A286,'[2]1516 Exp_Rev Access'!$F$7:$GB$306,112,FALSE))</f>
        <v>0</v>
      </c>
      <c r="EC286" s="99">
        <f>IF(ISNA(VLOOKUP($A286,'[2]1516 Exp_Rev Access'!$F$7:$GB$306,113,FALSE)),"",VLOOKUP($A286,'[2]1516 Exp_Rev Access'!$F$7:$GB$306,113,FALSE))</f>
        <v>0</v>
      </c>
      <c r="ED286" s="99">
        <f>IF(ISNA(VLOOKUP($A286,'[2]1516 Exp_Rev Access'!$F$7:$GB$306,114,FALSE)),"",VLOOKUP($A286,'[2]1516 Exp_Rev Access'!$F$7:$GB$306,114,FALSE))</f>
        <v>0</v>
      </c>
      <c r="EE286" s="99">
        <f>IF(ISNA(VLOOKUP($A286,'[2]1516 Exp_Rev Access'!$F$7:$GB$306,115,FALSE)),"",VLOOKUP($A286,'[2]1516 Exp_Rev Access'!$F$7:$GB$306,115,FALSE))</f>
        <v>0</v>
      </c>
      <c r="EF286" s="99">
        <f>IF(ISNA(VLOOKUP($A286,'[2]1516 Exp_Rev Access'!$F$7:$GB$306,116,FALSE)),"",VLOOKUP($A286,'[2]1516 Exp_Rev Access'!$F$7:$GB$306,116,FALSE))</f>
        <v>0</v>
      </c>
      <c r="EG286" s="99">
        <f>IF(ISNA(VLOOKUP($A286,'[2]1516 Exp_Rev Access'!$F$7:$GB$306,117,FALSE)),"",VLOOKUP($A286,'[2]1516 Exp_Rev Access'!$F$7:$GB$306,117,FALSE))</f>
        <v>0</v>
      </c>
      <c r="EH286" s="99">
        <f>IF(ISNA(VLOOKUP($A286,'[2]1516 Exp_Rev Access'!$F$7:$GB$306,118,FALSE)),"",VLOOKUP($A286,'[2]1516 Exp_Rev Access'!$F$7:$GB$306,118,FALSE))</f>
        <v>0</v>
      </c>
      <c r="EI286" s="99">
        <f>IF(ISNA(VLOOKUP($A286,'[2]1516 Exp_Rev Access'!$F$7:$GB$306,119,FALSE)),"",VLOOKUP($A286,'[2]1516 Exp_Rev Access'!$F$7:$GB$306,119,FALSE))</f>
        <v>0</v>
      </c>
      <c r="EJ286" s="99">
        <f>IF(ISNA(VLOOKUP($A286,'[2]1516 Exp_Rev Access'!$F$7:$GB$306,120,FALSE)),"",VLOOKUP($A286,'[2]1516 Exp_Rev Access'!$F$7:$GB$306,120,FALSE))</f>
        <v>0</v>
      </c>
      <c r="EK286" s="99">
        <f>IF(ISNA(VLOOKUP($A286,'[2]1516 Exp_Rev Access'!$F$7:$GB$306,121,FALSE)),"",VLOOKUP($A286,'[2]1516 Exp_Rev Access'!$F$7:$GB$306,121,FALSE))</f>
        <v>0</v>
      </c>
      <c r="EL286" s="99">
        <f>IF(ISNA(VLOOKUP($A286,'[2]1516 Exp_Rev Access'!$F$7:$GB$306,122,FALSE)),"",VLOOKUP($A286,'[2]1516 Exp_Rev Access'!$F$7:$GB$306,122,FALSE))</f>
        <v>0</v>
      </c>
      <c r="EM286" s="99">
        <f>IF(ISNA(VLOOKUP($A286,'[2]1516 Exp_Rev Access'!$F$7:$GB$306,123,FALSE)),"",VLOOKUP($A286,'[2]1516 Exp_Rev Access'!$F$7:$GB$306,123,FALSE))</f>
        <v>0</v>
      </c>
      <c r="EN286" s="99">
        <f>IF(ISNA(VLOOKUP($A286,'[2]1516 Exp_Rev Access'!$F$7:$GB$306,124,FALSE)),"",VLOOKUP($A286,'[2]1516 Exp_Rev Access'!$F$7:$GB$306,124,FALSE))</f>
        <v>0</v>
      </c>
      <c r="EO286" s="99">
        <f>IF(ISNA(VLOOKUP($A286,'[2]1516 Exp_Rev Access'!$F$7:$GB$306,125,FALSE)),"",VLOOKUP($A286,'[2]1516 Exp_Rev Access'!$F$7:$GB$306,125,FALSE))</f>
        <v>0</v>
      </c>
      <c r="EP286" s="99">
        <f>IF(ISNA(VLOOKUP($A286,'[2]1516 Exp_Rev Access'!$F$7:$GB$306,126,FALSE)),"",VLOOKUP($A286,'[2]1516 Exp_Rev Access'!$F$7:$GB$306,126,FALSE))</f>
        <v>0</v>
      </c>
      <c r="EQ286" s="99">
        <f>IF(ISNA(VLOOKUP($A286,'[2]1516 Exp_Rev Access'!$F$7:$GB$306,127,FALSE)),"",VLOOKUP($A286,'[2]1516 Exp_Rev Access'!$F$7:$GB$306,127,FALSE))</f>
        <v>0</v>
      </c>
      <c r="ER286" s="99">
        <f>IF(ISNA(VLOOKUP($A286,'[2]1516 Exp_Rev Access'!$F$7:$GB$306,128,FALSE)),"",VLOOKUP($A286,'[2]1516 Exp_Rev Access'!$F$7:$GB$306,128,FALSE))</f>
        <v>0</v>
      </c>
      <c r="ES286" s="99">
        <f>IF(ISNA(VLOOKUP($A286,'[2]1516 Exp_Rev Access'!$F$7:$GB$306,129,FALSE)),"",VLOOKUP($A286,'[2]1516 Exp_Rev Access'!$F$7:$GB$306,129,FALSE))</f>
        <v>0</v>
      </c>
      <c r="ET286" s="99">
        <f>IF(ISNA(VLOOKUP($A286,'[2]1516 Exp_Rev Access'!$F$7:$GB$306,130,FALSE)),"",VLOOKUP($A286,'[2]1516 Exp_Rev Access'!$F$7:$GB$306,130,FALSE))</f>
        <v>0</v>
      </c>
      <c r="EU286" s="99">
        <f>IF(ISNA(VLOOKUP($A286,'[2]1516 Exp_Rev Access'!$F$7:$GB$306,131,FALSE)),"",VLOOKUP($A286,'[2]1516 Exp_Rev Access'!$F$7:$GB$306,131,FALSE))</f>
        <v>0</v>
      </c>
      <c r="EV286" s="99">
        <f>IF(ISNA(VLOOKUP($A286,'[2]1516 Exp_Rev Access'!$F$7:$GB$306,132,FALSE)),"",VLOOKUP($A286,'[2]1516 Exp_Rev Access'!$F$7:$GB$306,132,FALSE))</f>
        <v>0</v>
      </c>
      <c r="EW286" s="99">
        <f>IF(ISNA(VLOOKUP($A286,'[2]1516 Exp_Rev Access'!$F$7:$GB$306,133,FALSE)),"",VLOOKUP($A286,'[2]1516 Exp_Rev Access'!$F$7:$GB$306,133,FALSE))</f>
        <v>0</v>
      </c>
      <c r="EX286" s="99">
        <f>IF(ISNA(VLOOKUP($A286,'[2]1516 Exp_Rev Access'!$F$7:$GB$306,134,FALSE)),"",VLOOKUP($A286,'[2]1516 Exp_Rev Access'!$F$7:$GB$306,134,FALSE))</f>
        <v>0</v>
      </c>
      <c r="EY286" s="99">
        <f>IF(ISNA(VLOOKUP($A286,'[2]1516 Exp_Rev Access'!$F$7:$GB$306,135,FALSE)),"",VLOOKUP($A286,'[2]1516 Exp_Rev Access'!$F$7:$GB$306,135,FALSE))</f>
        <v>0</v>
      </c>
      <c r="EZ286" s="99">
        <f>IF(ISNA(VLOOKUP($A286,'[2]1516 Exp_Rev Access'!$F$7:$GB$306,136,FALSE)),"",VLOOKUP($A286,'[2]1516 Exp_Rev Access'!$F$7:$GB$306,136,FALSE))</f>
        <v>0</v>
      </c>
      <c r="FA286" s="99">
        <f>IF(ISNA(VLOOKUP($A286,'[2]1516 Exp_Rev Access'!$F$7:$GB$306,137,FALSE)),"",VLOOKUP($A286,'[2]1516 Exp_Rev Access'!$F$7:$GB$306,137,FALSE))</f>
        <v>0</v>
      </c>
      <c r="FB286" s="99">
        <f>IF(ISNA(VLOOKUP($A286,'[2]1516 Exp_Rev Access'!$F$7:$GB$306,138,FALSE)),"",VLOOKUP($A286,'[2]1516 Exp_Rev Access'!$F$7:$GB$306,138,FALSE))</f>
        <v>0</v>
      </c>
      <c r="FC286" s="99">
        <f>IF(ISNA(VLOOKUP($A286,'[2]1516 Exp_Rev Access'!$F$7:$GB$306,139,FALSE)),"",VLOOKUP($A286,'[2]1516 Exp_Rev Access'!$F$7:$GB$306,139,FALSE))</f>
        <v>0</v>
      </c>
      <c r="FD286" s="99">
        <f>IF(ISNA(VLOOKUP($A286,'[2]1516 Exp_Rev Access'!$F$7:$FS$306,140,FALSE)),"",VLOOKUP($A286,'[2]1516 Exp_Rev Access'!$F$7:$FS$306,140,FALSE))</f>
        <v>0</v>
      </c>
      <c r="FE286" s="99">
        <f>IF(ISNA(VLOOKUP($A286,'[2]1516 Exp_Rev Access'!$F$7:$FS$306,141,FALSE)),"",VLOOKUP($A286,'[2]1516 Exp_Rev Access'!$F$7:$FS$306,141,FALSE))</f>
        <v>0</v>
      </c>
      <c r="FF286" s="99">
        <f>IF(ISNA(VLOOKUP($A286,'[2]1516 Exp_Rev Access'!$F$7:$FS$306,142,FALSE)),"",VLOOKUP($A286,'[2]1516 Exp_Rev Access'!$F$7:$FS$306,142,FALSE))</f>
        <v>0</v>
      </c>
      <c r="FG286" s="99">
        <f>IF(ISNA(VLOOKUP($A286,'[2]1516 Exp_Rev Access'!$F$7:$FS$306,143,FALSE)),"",VLOOKUP($A286,'[2]1516 Exp_Rev Access'!$F$7:$FS$306,143,FALSE))</f>
        <v>0</v>
      </c>
      <c r="FH286" s="99">
        <f>IF(ISNA(VLOOKUP($A286,'[2]1516 Exp_Rev Access'!$F$7:$FS$306,144,FALSE)),"",VLOOKUP($A286,'[2]1516 Exp_Rev Access'!$F$7:$FS$306,144,FALSE))</f>
        <v>0</v>
      </c>
      <c r="FI286" s="99">
        <f>IF(ISNA(VLOOKUP($A286,'[2]1516 Exp_Rev Access'!$F$7:$FS$306,145,FALSE)),"",VLOOKUP($A286,'[2]1516 Exp_Rev Access'!$F$7:$FS$306,145,FALSE))</f>
        <v>0</v>
      </c>
      <c r="FJ286" s="99">
        <f>IF(ISNA(VLOOKUP($A286,'[2]1516 Exp_Rev Access'!$F$7:$FS$306,146,FALSE)),"",VLOOKUP($A286,'[2]1516 Exp_Rev Access'!$F$7:$FS$306,146,FALSE))</f>
        <v>0</v>
      </c>
      <c r="FK286" s="99">
        <f>IF(ISNA(VLOOKUP($A286,'[2]1516 Exp_Rev Access'!$F$7:$FS$306,147,FALSE)),"",VLOOKUP($A286,'[2]1516 Exp_Rev Access'!$F$7:$FS$306,147,FALSE))</f>
        <v>0</v>
      </c>
      <c r="FL286" s="99">
        <f>IF(ISNA(VLOOKUP($A286,'[2]1516 Exp_Rev Access'!$F$7:$FS$306,148,FALSE)),"",VLOOKUP($A286,'[2]1516 Exp_Rev Access'!$F$7:$FS$306,148,FALSE))</f>
        <v>0</v>
      </c>
      <c r="FM286" s="99">
        <f>IF(ISNA(VLOOKUP($A286,'[2]1516 Exp_Rev Access'!$F$7:$FS$306,149,FALSE)),"",VLOOKUP($A286,'[2]1516 Exp_Rev Access'!$F$7:$FS$306,149,FALSE))</f>
        <v>0</v>
      </c>
      <c r="FN286" s="99">
        <f>IF(ISNA(VLOOKUP($A286,'[2]1516 Exp_Rev Access'!$F$7:$FS$306,150,FALSE)),"",VLOOKUP($A286,'[2]1516 Exp_Rev Access'!$F$7:$FS$306,150,FALSE))</f>
        <v>0</v>
      </c>
      <c r="FO286" s="99">
        <f>IF(ISNA(VLOOKUP($A286,'[2]1516 Exp_Rev Access'!$F$7:$FS$306,151,FALSE)),"",VLOOKUP($A286,'[2]1516 Exp_Rev Access'!$F$7:$FS$306,151,FALSE))</f>
        <v>0</v>
      </c>
      <c r="FP286" s="99">
        <f>IF(ISNA(VLOOKUP($A286,'[2]1516 Exp_Rev Access'!$F$7:$FS$306,152,FALSE)),"",VLOOKUP($A286,'[2]1516 Exp_Rev Access'!$F$7:$FS$306,152,FALSE))</f>
        <v>0</v>
      </c>
      <c r="FQ286" s="99">
        <f>IF(ISNA(VLOOKUP($A286,'[2]1516 Exp_Rev Access'!$F$7:$FS$306,153,FALSE)),"",VLOOKUP($A286,'[2]1516 Exp_Rev Access'!$F$7:$FS$306,153,FALSE))</f>
        <v>2696.45</v>
      </c>
      <c r="FR286" s="101">
        <f t="shared" si="346"/>
        <v>137923.35</v>
      </c>
      <c r="FS286" s="72">
        <f t="shared" si="347"/>
        <v>4.733469108159926E-2</v>
      </c>
      <c r="FT286" s="94">
        <f t="shared" si="348"/>
        <v>786.96422458062329</v>
      </c>
      <c r="FU286" s="99">
        <f>IF(ISNA(VLOOKUP($A286,'[2]1516 Exp_Rev Access'!$F$7:$GB$306,154,FALSE)),"",VLOOKUP($A286,'[2]1516 Exp_Rev Access'!$F$7:$GB$306,154,FALSE))</f>
        <v>0</v>
      </c>
      <c r="FV286" s="99">
        <f>IF(ISNA(VLOOKUP($A286,'[2]1516 Exp_Rev Access'!$F$7:$GB$306,155,FALSE)),"",VLOOKUP($A286,'[2]1516 Exp_Rev Access'!$F$7:$GB$306,155,FALSE))</f>
        <v>0</v>
      </c>
      <c r="FW286" s="99">
        <f>IF(ISNA(VLOOKUP($A286,'[2]1516 Exp_Rev Access'!$F$7:$GB$306,156,FALSE)),"",VLOOKUP($A286,'[2]1516 Exp_Rev Access'!$F$7:$GB$306,156,FALSE))</f>
        <v>0</v>
      </c>
      <c r="FX286" s="99">
        <f>IF(ISNA(VLOOKUP($A286,'[2]1516 Exp_Rev Access'!$F$7:$GB$306,157,FALSE)),"",VLOOKUP($A286,'[2]1516 Exp_Rev Access'!$F$7:$GB$306,157,FALSE))</f>
        <v>0</v>
      </c>
      <c r="FY286" s="99">
        <f>IF(ISNA(VLOOKUP($A286,'[2]1516 Exp_Rev Access'!$F$7:$GB$306,158,FALSE)),"",VLOOKUP($A286,'[2]1516 Exp_Rev Access'!$F$7:$GB$306,158,FALSE))</f>
        <v>0</v>
      </c>
      <c r="FZ286" s="99">
        <f>IF(ISNA(VLOOKUP($A286,'[2]1516 Exp_Rev Access'!$F$7:$GB$306,159,FALSE)),"",VLOOKUP($A286,'[2]1516 Exp_Rev Access'!$F$7:$GB$306,159,FALSE))</f>
        <v>0</v>
      </c>
      <c r="GA286" s="99">
        <f>IF(ISNA(VLOOKUP($A286,'[2]1516 Exp_Rev Access'!$F$7:$GB$306,160,FALSE)),"",VLOOKUP($A286,'[2]1516 Exp_Rev Access'!$F$7:$GB$306,160,FALSE))</f>
        <v>0</v>
      </c>
      <c r="GB286" s="99">
        <f>IF(ISNA(VLOOKUP($A286,'[2]1516 Exp_Rev Access'!$F$7:$GB$306,161,FALSE)),"",VLOOKUP($A286,'[2]1516 Exp_Rev Access'!$F$7:$GB$306,161,FALSE))</f>
        <v>0</v>
      </c>
      <c r="GC286" s="99">
        <f>IF(ISNA(VLOOKUP($A286,'[2]1516 Exp_Rev Access'!$F$7:$GB$306,162,FALSE)),"",VLOOKUP($A286,'[2]1516 Exp_Rev Access'!$F$7:$GB$306,162,FALSE))</f>
        <v>0</v>
      </c>
      <c r="GD286" s="99">
        <f>IF(ISNA(VLOOKUP($A286,'[2]1516 Exp_Rev Access'!$F$7:$GB$306,163,FALSE)),"",VLOOKUP($A286,'[2]1516 Exp_Rev Access'!$F$7:$GB$306,163,FALSE))</f>
        <v>10990.14</v>
      </c>
      <c r="GE286" s="99">
        <f>IF(ISNA(VLOOKUP($A286,'[2]1516 Exp_Rev Access'!$F$7:$GB$306,164,FALSE)),"",VLOOKUP($A286,'[2]1516 Exp_Rev Access'!$F$7:$GB$306,164,FALSE))</f>
        <v>200</v>
      </c>
      <c r="GF286" s="99">
        <f>IF(ISNA(VLOOKUP($A286,'[2]1516 Exp_Rev Access'!$F$7:$GB$306,165,FALSE)),"",VLOOKUP($A286,'[2]1516 Exp_Rev Access'!$F$7:$GB$306,165,FALSE))</f>
        <v>0</v>
      </c>
      <c r="GG286" s="99">
        <f>IF(ISNA(VLOOKUP($A286,'[2]1516 Exp_Rev Access'!$F$7:$GB$306,166,FALSE)),"",VLOOKUP($A286,'[2]1516 Exp_Rev Access'!$F$7:$GB$306,166,FALSE))</f>
        <v>0</v>
      </c>
      <c r="GH286" s="99">
        <f>IF(ISNA(VLOOKUP($A286,'[2]1516 Exp_Rev Access'!$F$7:$GB$306,167,FALSE)),"",VLOOKUP($A286,'[2]1516 Exp_Rev Access'!$F$7:$GB$306,167,FALSE))</f>
        <v>0</v>
      </c>
      <c r="GI286" s="99">
        <f>IF(ISNA(VLOOKUP($A286,'[2]1516 Exp_Rev Access'!$F$7:$GB$306,168,FALSE)),"",VLOOKUP($A286,'[2]1516 Exp_Rev Access'!$F$7:$GB$306,168,FALSE))</f>
        <v>0</v>
      </c>
      <c r="GJ286" s="99">
        <f>IF(ISNA(VLOOKUP($A286,'[2]1516 Exp_Rev Access'!$F$7:$GB$306,169,FALSE)),"",VLOOKUP($A286,'[2]1516 Exp_Rev Access'!$F$7:$GB$306,169,FALSE))</f>
        <v>0</v>
      </c>
      <c r="GK286" s="99">
        <f>IF(ISNA(VLOOKUP($A286,'[2]1516 Exp_Rev Access'!$F$7:$GB$306,170,FALSE)),"",VLOOKUP($A286,'[2]1516 Exp_Rev Access'!$F$7:$GB$306,170,FALSE))</f>
        <v>0</v>
      </c>
      <c r="GL286" s="99">
        <f>IF(ISNA(VLOOKUP($A286,'[2]1516 Exp_Rev Access'!$F$7:$GB$306,171,FALSE)),"",VLOOKUP($A286,'[2]1516 Exp_Rev Access'!$F$7:$GB$306,171,FALSE))</f>
        <v>0</v>
      </c>
      <c r="GM286" s="99">
        <f>IF(ISNA(VLOOKUP($A286,'[2]1516 Exp_Rev Access'!$F$7:$GB$306,172,FALSE)),"",VLOOKUP($A286,'[2]1516 Exp_Rev Access'!$F$7:$GB$306,172,FALSE))</f>
        <v>0</v>
      </c>
      <c r="GN286" s="99">
        <f>IF(ISNA(VLOOKUP($A286,'[2]1516 Exp_Rev Access'!$F$7:$GB$306,173,FALSE)),"",VLOOKUP($A286,'[2]1516 Exp_Rev Access'!$F$7:$GB$306,173,FALSE))</f>
        <v>0</v>
      </c>
      <c r="GO286" s="99">
        <f>IF(ISNA(VLOOKUP($A286,'[2]1516 Exp_Rev Access'!$F$7:$GB$306,174,FALSE)),"",VLOOKUP($A286,'[2]1516 Exp_Rev Access'!$F$7:$GB$306,174,FALSE))</f>
        <v>0</v>
      </c>
      <c r="GP286" s="99">
        <f>IF(ISNA(VLOOKUP($A286,'[2]1516 Exp_Rev Access'!$F$7:$GB$306,175,FALSE)),"",VLOOKUP($A286,'[2]1516 Exp_Rev Access'!$F$7:$GB$306,175,FALSE))</f>
        <v>985.37</v>
      </c>
      <c r="GQ286" s="99">
        <f>IF(ISNA(VLOOKUP($A286,'[2]1516 Exp_Rev Access'!$F$7:$GB$306,176,FALSE)),"",VLOOKUP($A286,'[2]1516 Exp_Rev Access'!$F$7:$GB$306,176,FALSE))</f>
        <v>0</v>
      </c>
      <c r="GR286" s="99">
        <f>IF(ISNA(VLOOKUP($A286,'[2]1516 Exp_Rev Access'!$F$7:$GB$306,177,FALSE)),"",VLOOKUP($A286,'[2]1516 Exp_Rev Access'!$F$7:$GB$306,177,FALSE))</f>
        <v>0</v>
      </c>
      <c r="GS286" s="99">
        <f>IF(ISNA(VLOOKUP($A286,'[2]1516 Exp_Rev Access'!$F$7:$GB$306,178,FALSE)),"",VLOOKUP($A286,'[2]1516 Exp_Rev Access'!$F$7:$GB$306,178,FALSE))</f>
        <v>0</v>
      </c>
      <c r="GT286" s="101">
        <f t="shared" si="349"/>
        <v>12175.51</v>
      </c>
      <c r="GU286" s="72">
        <f t="shared" si="356"/>
        <v>4.1785818326695416E-3</v>
      </c>
      <c r="GV286" s="84">
        <f t="shared" si="351"/>
        <v>69.471128608923905</v>
      </c>
    </row>
    <row r="287" spans="1:204" customFormat="1" ht="12" customHeight="1" x14ac:dyDescent="0.2">
      <c r="A287" s="96" t="s">
        <v>670</v>
      </c>
      <c r="B287" s="69" t="s">
        <v>671</v>
      </c>
      <c r="C287" s="80">
        <f>IF(ISNA(VLOOKUP($A287,'[2]1516 enrollment_Rev_Exp by size'!$A$6:$G$320,3,FALSE)),"",VLOOKUP($A287,'[2]1516 enrollment_Rev_Exp by size'!$A$6:$G$320,3,FALSE))</f>
        <v>152.94999999999999</v>
      </c>
      <c r="D287" s="97">
        <v>3339664.01</v>
      </c>
      <c r="E287" s="80">
        <f t="shared" si="329"/>
        <v>3339664.01</v>
      </c>
      <c r="F287" s="80">
        <f t="shared" si="330"/>
        <v>0</v>
      </c>
      <c r="G287" s="98">
        <f>IF(ISNA(VLOOKUP($A287,'[2]1516 Exp_Rev Access'!$F$7:$FS$306,2,FALSE)),"",VLOOKUP($A287,'[2]1516 Exp_Rev Access'!$F$7:$FS$306,2,FALSE))</f>
        <v>828316</v>
      </c>
      <c r="H287" s="98">
        <f>IF(ISNA(VLOOKUP($A287,'[2]1516 Exp_Rev Access'!$F$7:$FS$306,3,FALSE)),"",VLOOKUP($A287,'[2]1516 Exp_Rev Access'!$F$7:$FS$306,3,FALSE))</f>
        <v>0</v>
      </c>
      <c r="I287" s="98">
        <f>IF(ISNA(VLOOKUP($A287,'[2]1516 Exp_Rev Access'!$F$7:$FS$306,4,FALSE)),"",VLOOKUP($A287,'[2]1516 Exp_Rev Access'!$F$7:$FS$306,4,FALSE))</f>
        <v>0</v>
      </c>
      <c r="J287" s="98">
        <f>IF(ISNA(VLOOKUP($A287,'[2]1516 Exp_Rev Access'!$F$7:$FS$306,5,FALSE)),"",VLOOKUP($A287,'[2]1516 Exp_Rev Access'!$F$7:$FS$306,5,FALSE))</f>
        <v>0</v>
      </c>
      <c r="K287" s="98">
        <f>IF(ISNA(VLOOKUP($A287,'[2]1516 Exp_Rev Access'!$F$7:$FS$306,6,FALSE)),"",VLOOKUP($A287,'[2]1516 Exp_Rev Access'!$F$7:$FS$306,6,FALSE))</f>
        <v>0</v>
      </c>
      <c r="L287" s="98">
        <f>IF(ISNA(VLOOKUP($A287,'[2]1516 Exp_Rev Access'!$F$7:$FS$306,7,FALSE)),"",VLOOKUP($A287,'[2]1516 Exp_Rev Access'!$F$7:$FS$306,7,FALSE))</f>
        <v>0</v>
      </c>
      <c r="M287" s="90">
        <f t="shared" si="331"/>
        <v>828316</v>
      </c>
      <c r="N287" s="72">
        <f t="shared" si="352"/>
        <v>0.24802375254509512</v>
      </c>
      <c r="O287" s="73">
        <f t="shared" si="353"/>
        <v>5415.5998692383137</v>
      </c>
      <c r="P287" s="99">
        <f>IF(ISNA(VLOOKUP($A287,'[2]1516 Exp_Rev Access'!$F$7:$FS$306,8,FALSE)),"",VLOOKUP($A287,'[2]1516 Exp_Rev Access'!$F$7:$FS$306,8,FALSE))</f>
        <v>0</v>
      </c>
      <c r="Q287" s="99">
        <f>IF(ISNA(VLOOKUP($A287,'[2]1516 Exp_Rev Access'!$F$7:$FS$306,9,FALSE)),"",VLOOKUP($A287,'[2]1516 Exp_Rev Access'!$F$7:$FS$306,9,FALSE))</f>
        <v>0</v>
      </c>
      <c r="R287" s="99">
        <f>IF(ISNA(VLOOKUP($A287,'[2]1516 Exp_Rev Access'!$F$7:$FS$306,10,FALSE)),"",VLOOKUP($A287,'[2]1516 Exp_Rev Access'!$F$7:$FS$306,10,FALSE))</f>
        <v>0</v>
      </c>
      <c r="S287" s="99">
        <f>IF(ISNA(VLOOKUP($A287,'[2]1516 Exp_Rev Access'!$F$7:$FS$306,11,FALSE)),"",VLOOKUP($A287,'[2]1516 Exp_Rev Access'!$F$7:$FS$306,11,FALSE))</f>
        <v>0</v>
      </c>
      <c r="T287" s="99">
        <f>IF(ISNA(VLOOKUP($A287,'[2]1516 Exp_Rev Access'!$F$7:$FS$306,12,FALSE)),"",VLOOKUP($A287,'[2]1516 Exp_Rev Access'!$F$7:$FS$306,12,FALSE))</f>
        <v>0</v>
      </c>
      <c r="U287" s="99">
        <f>IF(ISNA(VLOOKUP($A287,'[2]1516 Exp_Rev Access'!$F$7:$FS$306,13,FALSE)),"",VLOOKUP($A287,'[2]1516 Exp_Rev Access'!$F$7:$FS$306,13,FALSE))</f>
        <v>0</v>
      </c>
      <c r="V287" s="99">
        <f>IF(ISNA(VLOOKUP($A287,'[2]1516 Exp_Rev Access'!$F$7:$FS$306,14,FALSE)),"",VLOOKUP($A287,'[2]1516 Exp_Rev Access'!$F$7:$FS$306,14,FALSE))</f>
        <v>0</v>
      </c>
      <c r="W287" s="99">
        <f>IF(ISNA(VLOOKUP($A287,'[2]1516 Exp_Rev Access'!$F$7:$FS$306,15,FALSE)),"",VLOOKUP($A287,'[2]1516 Exp_Rev Access'!$F$7:$FS$306,15,FALSE))</f>
        <v>0</v>
      </c>
      <c r="X287" s="99">
        <f>IF(ISNA(VLOOKUP($A287,'[2]1516 Exp_Rev Access'!$F$7:$FS$306,16,FALSE)),"",VLOOKUP($A287,'[2]1516 Exp_Rev Access'!$F$7:$FS$306,16,FALSE))</f>
        <v>0</v>
      </c>
      <c r="Y287" s="99">
        <f>IF(ISNA(VLOOKUP($A287,'[2]1516 Exp_Rev Access'!$F$7:$FS$306,17,FALSE)),"",VLOOKUP($A287,'[2]1516 Exp_Rev Access'!$F$7:$FS$306,17,FALSE))</f>
        <v>0</v>
      </c>
      <c r="Z287" s="99">
        <f>IF(ISNA(VLOOKUP($A287,'[2]1516 Exp_Rev Access'!$F$7:$FS$306,18,FALSE)),"",VLOOKUP($A287,'[2]1516 Exp_Rev Access'!$F$7:$FS$306,18,FALSE))</f>
        <v>0</v>
      </c>
      <c r="AA287" s="99">
        <f>IF(ISNA(VLOOKUP($A287,'[2]1516 Exp_Rev Access'!$F$7:$FS$306,19,FALSE)),"",VLOOKUP($A287,'[2]1516 Exp_Rev Access'!$F$7:$FS$306,19,FALSE))</f>
        <v>0</v>
      </c>
      <c r="AB287" s="99">
        <f>IF(ISNA(VLOOKUP($A287,'[2]1516 Exp_Rev Access'!$F$7:$FS$306,20,FALSE)),"",VLOOKUP($A287,'[2]1516 Exp_Rev Access'!$F$7:$FS$306,20,FALSE))</f>
        <v>0</v>
      </c>
      <c r="AC287" s="99">
        <f>IF(ISNA(VLOOKUP($A287,'[2]1516 Exp_Rev Access'!$F$7:$FS$306,21,FALSE)),"",VLOOKUP($A287,'[2]1516 Exp_Rev Access'!$F$7:$FS$306,21,FALSE))</f>
        <v>3157</v>
      </c>
      <c r="AD287" s="99">
        <f>IF(ISNA(VLOOKUP($A287,'[2]1516 Exp_Rev Access'!$F$7:$FS$306,22,FALSE)),"",VLOOKUP($A287,'[2]1516 Exp_Rev Access'!$F$7:$FS$306,22,FALSE))</f>
        <v>569.96</v>
      </c>
      <c r="AE287" s="99">
        <f>IF(ISNA(VLOOKUP($A287,'[2]1516 Exp_Rev Access'!$F$7:$FS$306,23,FALSE)),"",VLOOKUP($A287,'[2]1516 Exp_Rev Access'!$F$7:$FS$306,23,FALSE))</f>
        <v>0</v>
      </c>
      <c r="AF287" s="99">
        <f>IF(ISNA(VLOOKUP($A287,'[2]1516 Exp_Rev Access'!$F$7:$FS$306,24,FALSE)),"",VLOOKUP($A287,'[2]1516 Exp_Rev Access'!$F$7:$FS$306,24,FALSE))</f>
        <v>341.1</v>
      </c>
      <c r="AG287" s="99">
        <f>IF(ISNA(VLOOKUP($A287,'[2]1516 Exp_Rev Access'!$F$7:$FS$306,25,FALSE)),"",VLOOKUP($A287,'[2]1516 Exp_Rev Access'!$F$7:$FS$306,25,FALSE))</f>
        <v>80</v>
      </c>
      <c r="AH287" s="98">
        <f>IF(ISNA(VLOOKUP($A287,'[2]1516 Exp_Rev Access'!$F$7:$FS$306,26,FALSE)),"",VLOOKUP($A287,'[2]1516 Exp_Rev Access'!$F$7:$FS$306,26,FALSE))</f>
        <v>425</v>
      </c>
      <c r="AI287" s="98">
        <f>IF(ISNA(VLOOKUP($A287,'[2]1516 Exp_Rev Access'!$F$7:$FS$306,27,FALSE)),"",VLOOKUP($A287,'[2]1516 Exp_Rev Access'!$F$7:$FS$306,27,FALSE))</f>
        <v>0</v>
      </c>
      <c r="AJ287" s="98">
        <f>IF(ISNA(VLOOKUP($A287,'[2]1516 Exp_Rev Access'!$F$7:$FS$306,28,FALSE)),"",VLOOKUP($A287,'[2]1516 Exp_Rev Access'!$F$7:$FS$306,28,FALSE))</f>
        <v>1643.55</v>
      </c>
      <c r="AK287" s="98">
        <f>IF(ISNA(VLOOKUP($A287,'[2]1516 Exp_Rev Access'!$F$7:$FS$306,29,FALSE)),"",VLOOKUP($A287,'[2]1516 Exp_Rev Access'!$F$7:$FS$306,29,FALSE))</f>
        <v>0</v>
      </c>
      <c r="AL287" s="100">
        <f t="shared" si="334"/>
        <v>6216.61</v>
      </c>
      <c r="AM287" s="72">
        <f t="shared" si="335"/>
        <v>1.8614477328813685E-3</v>
      </c>
      <c r="AN287" s="94">
        <f t="shared" si="336"/>
        <v>40.644720496894408</v>
      </c>
      <c r="AO287" s="99">
        <f>IF(ISNA(VLOOKUP($A287,'[2]1516 Exp_Rev Access'!$F$7:$GB$306,30,FALSE)),"",VLOOKUP($A287,'[2]1516 Exp_Rev Access'!$F$7:$FS$306,30,FALSE))</f>
        <v>1061865.03</v>
      </c>
      <c r="AP287" s="99">
        <f>IF(ISNA(VLOOKUP($A287,'[2]1516 Exp_Rev Access'!$F$7:$GB$306,31,FALSE)),"",VLOOKUP($A287,'[2]1516 Exp_Rev Access'!$F$7:$FS$306,31,FALSE))</f>
        <v>26539.46</v>
      </c>
      <c r="AQ287" s="99">
        <f>IF(ISNA(VLOOKUP($A287,'[2]1516 Exp_Rev Access'!$F$7:$GB$306,32,FALSE)),"",VLOOKUP($A287,'[2]1516 Exp_Rev Access'!$F$7:$FS$306,32,FALSE))</f>
        <v>0</v>
      </c>
      <c r="AR287" s="99">
        <f>IF(ISNA(VLOOKUP($A287,'[2]1516 Exp_Rev Access'!$F$7:$GB$306,33,FALSE)),"",VLOOKUP($A287,'[2]1516 Exp_Rev Access'!$F$7:$FS$306,33,FALSE))</f>
        <v>0</v>
      </c>
      <c r="AS287" s="99">
        <f>IF(ISNA(VLOOKUP($A287,'[2]1516 Exp_Rev Access'!$F$7:$GB$306,34,FALSE)),"",VLOOKUP($A287,'[2]1516 Exp_Rev Access'!$F$7:$FS$306,34,FALSE))</f>
        <v>0</v>
      </c>
      <c r="AT287" s="101">
        <f t="shared" si="337"/>
        <v>1088404.49</v>
      </c>
      <c r="AU287" s="72">
        <f t="shared" si="338"/>
        <v>0.32590239219902845</v>
      </c>
      <c r="AV287" s="94">
        <f t="shared" si="339"/>
        <v>7116.0803530565545</v>
      </c>
      <c r="AW287" s="99">
        <f>IF(ISNA(VLOOKUP($A287,'[2]1516 Exp_Rev Access'!$F$7:$GB$306,35,FALSE)),"",VLOOKUP($A287,'[2]1516 Exp_Rev Access'!$F$7:$GB$306,35,FALSE))</f>
        <v>0</v>
      </c>
      <c r="AX287" s="99">
        <f>IF(ISNA(VLOOKUP($A287,'[2]1516 Exp_Rev Access'!$F$7:$GB$306,36,FALSE)),"",VLOOKUP($A287,'[2]1516 Exp_Rev Access'!$F$7:$GB$306,36,FALSE))</f>
        <v>156302.12</v>
      </c>
      <c r="AY287" s="99">
        <f>IF(ISNA(VLOOKUP($A287,'[2]1516 Exp_Rev Access'!$F$7:$GB$306,37,FALSE)),"",VLOOKUP($A287,'[2]1516 Exp_Rev Access'!$F$7:$GB$306,37,FALSE))</f>
        <v>19821.919999999998</v>
      </c>
      <c r="AZ287" s="99">
        <f>IF(ISNA(VLOOKUP($A287,'[2]1516 Exp_Rev Access'!$F$7:$GB$306,38,FALSE)),"",VLOOKUP($A287,'[2]1516 Exp_Rev Access'!$F$7:$GB$306,38,FALSE))</f>
        <v>0</v>
      </c>
      <c r="BA287" s="99">
        <f>IF(ISNA(VLOOKUP($A287,'[2]1516 Exp_Rev Access'!$F$7:$GB$306,39,FALSE)),"",VLOOKUP($A287,'[2]1516 Exp_Rev Access'!$F$7:$GB$306,39,FALSE))</f>
        <v>0</v>
      </c>
      <c r="BB287" s="99">
        <f>IF(ISNA(VLOOKUP($A287,'[2]1516 Exp_Rev Access'!$F$7:$GB$306,40,FALSE)),"",VLOOKUP($A287,'[2]1516 Exp_Rev Access'!$F$7:$GB$306,40,FALSE))</f>
        <v>73591.990000000005</v>
      </c>
      <c r="BC287" s="99">
        <f>IF(ISNA(VLOOKUP($A287,'[2]1516 Exp_Rev Access'!$F$7:$GB$306,41,FALSE)),"",VLOOKUP($A287,'[2]1516 Exp_Rev Access'!$F$7:$GB$306,41,FALSE))</f>
        <v>0</v>
      </c>
      <c r="BD287" s="99">
        <f>IF(ISNA(VLOOKUP($A287,'[2]1516 Exp_Rev Access'!$F$7:$GB$306,42,FALSE)),"",VLOOKUP($A287,'[2]1516 Exp_Rev Access'!$F$7:$GB$306,42,FALSE))</f>
        <v>12260.37</v>
      </c>
      <c r="BE287" s="99">
        <f>IF(ISNA(VLOOKUP($A287,'[2]1516 Exp_Rev Access'!$F$7:$GB$306,43,FALSE)),"",VLOOKUP($A287,'[2]1516 Exp_Rev Access'!$F$7:$GB$306,43,FALSE))</f>
        <v>0</v>
      </c>
      <c r="BF287" s="99">
        <f>IF(ISNA(VLOOKUP($A287,'[2]1516 Exp_Rev Access'!$F$7:$GB$306,44,FALSE)),"",VLOOKUP($A287,'[2]1516 Exp_Rev Access'!$F$7:$GB$306,44,FALSE))</f>
        <v>103001.69</v>
      </c>
      <c r="BG287" s="99">
        <f>IF(ISNA(VLOOKUP($A287,'[2]1516 Exp_Rev Access'!$F$7:$GB$306,45,FALSE)),"",VLOOKUP($A287,'[2]1516 Exp_Rev Access'!$F$7:$GB$306,45,FALSE))</f>
        <v>1572.29</v>
      </c>
      <c r="BH287" s="99">
        <f>IF(ISNA(VLOOKUP($A287,'[2]1516 Exp_Rev Access'!$F$7:$GB$306,46,FALSE)),"",VLOOKUP($A287,'[2]1516 Exp_Rev Access'!$F$7:$GB$306,46,FALSE))</f>
        <v>0</v>
      </c>
      <c r="BI287" s="99">
        <f>IF(ISNA(VLOOKUP($A287,'[2]1516 Exp_Rev Access'!$F$7:$GB$306,47,FALSE)),"",VLOOKUP($A287,'[2]1516 Exp_Rev Access'!$F$7:$GB$306,47,FALSE))</f>
        <v>3289.96</v>
      </c>
      <c r="BJ287" s="99">
        <f>IF(ISNA(VLOOKUP($A287,'[2]1516 Exp_Rev Access'!$F$7:$GB$306,48,FALSE)),"",VLOOKUP($A287,'[2]1516 Exp_Rev Access'!$F$7:$GB$306,48,FALSE))</f>
        <v>209095.54</v>
      </c>
      <c r="BK287" s="99">
        <f>IF(ISNA(VLOOKUP($A287,'[2]1516 Exp_Rev Access'!$F$7:$GB$306,49,FALSE)),"",VLOOKUP($A287,'[2]1516 Exp_Rev Access'!$F$7:$GB$306,49,FALSE))</f>
        <v>0</v>
      </c>
      <c r="BL287" s="99">
        <f>IF(ISNA(VLOOKUP($A287,'[2]1516 Exp_Rev Access'!$F$7:$GB$306,50,FALSE)),"",VLOOKUP($A287,'[2]1516 Exp_Rev Access'!$F$7:$GB$306,50,FALSE))</f>
        <v>0</v>
      </c>
      <c r="BM287" s="99">
        <f>IF(ISNA(VLOOKUP($A287,'[2]1516 Exp_Rev Access'!$F$7:$GB$306,51,FALSE)),"",VLOOKUP($A287,'[2]1516 Exp_Rev Access'!$F$7:$GB$306,51,FALSE))</f>
        <v>0</v>
      </c>
      <c r="BN287" s="99">
        <f>IF(ISNA(VLOOKUP($A287,'[2]1516 Exp_Rev Access'!$F$7:$GB$306,52,FALSE)),"",VLOOKUP($A287,'[2]1516 Exp_Rev Access'!$F$7:$GB$306,52,FALSE))</f>
        <v>0</v>
      </c>
      <c r="BO287" s="99">
        <f>IF(ISNA(VLOOKUP($A287,'[2]1516 Exp_Rev Access'!$F$7:$GB$306,53,FALSE)),"",VLOOKUP($A287,'[2]1516 Exp_Rev Access'!$F$7:$GB$306,53,FALSE))</f>
        <v>0</v>
      </c>
      <c r="BP287" s="99">
        <f>IF(ISNA(VLOOKUP($A287,'[2]1516 Exp_Rev Access'!$F$7:$GB$306,54,FALSE)),"",VLOOKUP($A287,'[2]1516 Exp_Rev Access'!$F$7:$GB$306,54,FALSE))</f>
        <v>0</v>
      </c>
      <c r="BQ287" s="99">
        <f>IF(ISNA(VLOOKUP($A287,'[2]1516 Exp_Rev Access'!$F$7:$GB$306,55,FALSE)),"",VLOOKUP($A287,'[2]1516 Exp_Rev Access'!$F$7:$GB$306,55,FALSE))</f>
        <v>0</v>
      </c>
      <c r="BR287" s="99">
        <f>IF(ISNA(VLOOKUP($A287,'[2]1516 Exp_Rev Access'!$F$7:$GB$306,56,FALSE)),"",VLOOKUP($A287,'[2]1516 Exp_Rev Access'!$F$7:$GB$306,56,FALSE))</f>
        <v>0</v>
      </c>
      <c r="BS287" s="99">
        <f>IF(ISNA(VLOOKUP($A287,'[2]1516 Exp_Rev Access'!$F$7:$GB$306,57,FALSE)),"",VLOOKUP($A287,'[2]1516 Exp_Rev Access'!$F$7:$GB$306,57,FALSE))</f>
        <v>0</v>
      </c>
      <c r="BT287" s="99">
        <f>IF(ISNA(VLOOKUP($A287,'[2]1516 Exp_Rev Access'!$F$7:$GB$306,58,FALSE)),"",VLOOKUP($A287,'[2]1516 Exp_Rev Access'!$F$7:$GB$306,58,FALSE))</f>
        <v>0</v>
      </c>
      <c r="BU287" s="102">
        <f t="shared" si="340"/>
        <v>578935.88</v>
      </c>
      <c r="BV287" s="72">
        <f t="shared" si="341"/>
        <v>0.17335153424610522</v>
      </c>
      <c r="BW287" s="94">
        <f t="shared" si="342"/>
        <v>3785.1316116377902</v>
      </c>
      <c r="BX287" s="99">
        <f>IF(ISNA(VLOOKUP($A287,'[2]1516 Exp_Rev Access'!$F$7:$GB$306,59,FALSE)),"",VLOOKUP($A287,'[2]1516 Exp_Rev Access'!$F$7:$GB$306,59,FALSE))</f>
        <v>81.09</v>
      </c>
      <c r="BY287" s="99">
        <f>IF(ISNA(VLOOKUP($A287,'[2]1516 Exp_Rev Access'!$F$7:$GB$306,60,FALSE)),"",VLOOKUP($A287,'[2]1516 Exp_Rev Access'!$F$7:$GB$306,60,FALSE))</f>
        <v>0</v>
      </c>
      <c r="BZ287" s="99">
        <f>IF(ISNA(VLOOKUP($A287,'[2]1516 Exp_Rev Access'!$F$7:$GB$306,61,FALSE)),"",VLOOKUP($A287,'[2]1516 Exp_Rev Access'!$F$7:$GB$306,61,FALSE))</f>
        <v>0</v>
      </c>
      <c r="CA287" s="99">
        <f>IF(ISNA(VLOOKUP($A287,'[2]1516 Exp_Rev Access'!$F$7:$GB$306,62,FALSE)),"",VLOOKUP($A287,'[2]1516 Exp_Rev Access'!$F$7:$GB$306,62,FALSE))</f>
        <v>0</v>
      </c>
      <c r="CB287" s="99">
        <f>IF(ISNA(VLOOKUP($A287,'[2]1516 Exp_Rev Access'!$F$7:$GB$306,63,FALSE)),"",VLOOKUP($A287,'[2]1516 Exp_Rev Access'!$F$7:$GB$306,63,FALSE))</f>
        <v>0</v>
      </c>
      <c r="CC287" s="99">
        <f>IF(ISNA(VLOOKUP($A287,'[2]1516 Exp_Rev Access'!$F$7:$GB$306,64,FALSE)),"",VLOOKUP($A287,'[2]1516 Exp_Rev Access'!$F$7:$GB$306,64,FALSE))</f>
        <v>0</v>
      </c>
      <c r="CD287" s="101">
        <f t="shared" si="343"/>
        <v>81.09</v>
      </c>
      <c r="CE287" s="72">
        <f>CD287/D287</f>
        <v>2.42808856690946E-5</v>
      </c>
      <c r="CF287" s="103">
        <f>CD287/C287</f>
        <v>0.53017325923504421</v>
      </c>
      <c r="CG287" s="99">
        <f>IF(ISNA(VLOOKUP($A287,'[2]1516 Exp_Rev Access'!$F$7:$GB$306,65,FALSE)),"",VLOOKUP($A287,'[2]1516 Exp_Rev Access'!$F$7:$GB$306,65,FALSE))</f>
        <v>0</v>
      </c>
      <c r="CH287" s="99">
        <f>IF(ISNA(VLOOKUP($A287,'[2]1516 Exp_Rev Access'!$F$7:$GB$306,66,FALSE)),"",VLOOKUP($A287,'[2]1516 Exp_Rev Access'!$F$7:$GB$306,66,FALSE))</f>
        <v>0</v>
      </c>
      <c r="CI287" s="99">
        <f>IF(ISNA(VLOOKUP($A287,'[2]1516 Exp_Rev Access'!$F$7:$GB$306,67,FALSE)),"",VLOOKUP($A287,'[2]1516 Exp_Rev Access'!$F$7:$GB$306,67,FALSE))</f>
        <v>0</v>
      </c>
      <c r="CJ287" s="99">
        <f>IF(ISNA(VLOOKUP($A287,'[2]1516 Exp_Rev Access'!$F$7:$GB$306,68,FALSE)),"",VLOOKUP($A287,'[2]1516 Exp_Rev Access'!$F$7:$GB$306,68,FALSE))</f>
        <v>0</v>
      </c>
      <c r="CK287" s="99">
        <f>IF(ISNA(VLOOKUP($A287,'[2]1516 Exp_Rev Access'!$F$7:$GB$306,69,FALSE)),"",VLOOKUP($A287,'[2]1516 Exp_Rev Access'!$F$7:$GB$306,69,FALSE))</f>
        <v>0</v>
      </c>
      <c r="CL287" s="99">
        <f>IF(ISNA(VLOOKUP($A287,'[2]1516 Exp_Rev Access'!$F$7:$GB$306,70,FALSE)),"",VLOOKUP($A287,'[2]1516 Exp_Rev Access'!$F$7:$GB$306,70,FALSE))</f>
        <v>0</v>
      </c>
      <c r="CM287" s="99">
        <f>IF(ISNA(VLOOKUP($A287,'[2]1516 Exp_Rev Access'!$F$7:$GB$306,71,FALSE)),"",VLOOKUP($A287,'[2]1516 Exp_Rev Access'!$F$7:$GB$306,71,FALSE))</f>
        <v>0</v>
      </c>
      <c r="CN287" s="99">
        <f>IF(ISNA(VLOOKUP($A287,'[2]1516 Exp_Rev Access'!$F$7:$GB$306,72,FALSE)),"",VLOOKUP($A287,'[2]1516 Exp_Rev Access'!$F$7:$GB$306,72,FALSE))</f>
        <v>0</v>
      </c>
      <c r="CO287" s="99">
        <f>IF(ISNA(VLOOKUP($A287,'[2]1516 Exp_Rev Access'!$F$7:$GB$306,73,FALSE)),"",VLOOKUP($A287,'[2]1516 Exp_Rev Access'!$F$7:$GB$306,73,FALSE))</f>
        <v>0</v>
      </c>
      <c r="CP287" s="99">
        <f>IF(ISNA(VLOOKUP($A287,'[2]1516 Exp_Rev Access'!$F$7:$GB$306,74,FALSE)),"",VLOOKUP($A287,'[2]1516 Exp_Rev Access'!$F$7:$GB$306,74,FALSE))</f>
        <v>0</v>
      </c>
      <c r="CQ287" s="99">
        <f>IF(ISNA(VLOOKUP($A287,'[2]1516 Exp_Rev Access'!$F$7:$GB$306,75,FALSE)),"",VLOOKUP($A287,'[2]1516 Exp_Rev Access'!$F$7:$GB$306,75,FALSE))</f>
        <v>0</v>
      </c>
      <c r="CR287" s="99">
        <f>IF(ISNA(VLOOKUP($A287,'[2]1516 Exp_Rev Access'!$F$7:$GB$306,76,FALSE)),"",VLOOKUP($A287,'[2]1516 Exp_Rev Access'!$F$7:$GB$306,76,FALSE))</f>
        <v>0</v>
      </c>
      <c r="CS287" s="99">
        <f>IF(ISNA(VLOOKUP($A287,'[2]1516 Exp_Rev Access'!$F$7:$GB$306,77,FALSE)),"",VLOOKUP($A287,'[2]1516 Exp_Rev Access'!$F$7:$GB$306,77,FALSE))</f>
        <v>0</v>
      </c>
      <c r="CT287" s="99">
        <f>IF(ISNA(VLOOKUP($A287,'[2]1516 Exp_Rev Access'!$F$7:$GB$306,78,FALSE)),"",VLOOKUP($A287,'[2]1516 Exp_Rev Access'!$F$7:$GB$306,78,FALSE))</f>
        <v>72140.990000000005</v>
      </c>
      <c r="CU287" s="99">
        <f>IF(ISNA(VLOOKUP($A287,'[2]1516 Exp_Rev Access'!$F$7:$GB$306,79,FALSE)),"",VLOOKUP($A287,'[2]1516 Exp_Rev Access'!$F$7:$GB$306,79,FALSE))</f>
        <v>139329.26999999999</v>
      </c>
      <c r="CV287" s="99">
        <f>IF(ISNA(VLOOKUP($A287,'[2]1516 Exp_Rev Access'!$F$7:$GB$306,80,FALSE)),"",VLOOKUP($A287,'[2]1516 Exp_Rev Access'!$F$7:$GB$306,80,FALSE))</f>
        <v>33487.269999999997</v>
      </c>
      <c r="CW287" s="99">
        <f>IF(ISNA(VLOOKUP($A287,'[2]1516 Exp_Rev Access'!$F$7:$GB$306,81,FALSE)),"",VLOOKUP($A287,'[2]1516 Exp_Rev Access'!$F$7:$GB$306,81,FALSE))</f>
        <v>0</v>
      </c>
      <c r="CX287" s="99">
        <f>IF(ISNA(VLOOKUP($A287,'[2]1516 Exp_Rev Access'!$F$7:$GB$306,82,FALSE)),"",VLOOKUP($A287,'[2]1516 Exp_Rev Access'!$F$7:$GB$306,82,FALSE))</f>
        <v>0</v>
      </c>
      <c r="CY287" s="99">
        <f>IF(ISNA(VLOOKUP($A287,'[2]1516 Exp_Rev Access'!$F$7:$GB$306,83,FALSE)),"",VLOOKUP($A287,'[2]1516 Exp_Rev Access'!$F$7:$GB$306,83,FALSE))</f>
        <v>0</v>
      </c>
      <c r="CZ287" s="99">
        <f>IF(ISNA(VLOOKUP($A287,'[2]1516 Exp_Rev Access'!$F$7:$GB$306,84,FALSE)),"",VLOOKUP($A287,'[2]1516 Exp_Rev Access'!$F$7:$GB$306,84,FALSE))</f>
        <v>0</v>
      </c>
      <c r="DA287" s="99">
        <f>IF(ISNA(VLOOKUP($A287,'[2]1516 Exp_Rev Access'!$F$7:$GB$306,85,FALSE)),"",VLOOKUP($A287,'[2]1516 Exp_Rev Access'!$F$7:$GB$306,85,FALSE))</f>
        <v>20000.03</v>
      </c>
      <c r="DB287" s="99">
        <f>IF(ISNA(VLOOKUP($A287,'[2]1516 Exp_Rev Access'!$F$7:$GB$306,86,FALSE)),"",VLOOKUP($A287,'[2]1516 Exp_Rev Access'!$F$7:$GB$306,86,FALSE))</f>
        <v>0</v>
      </c>
      <c r="DC287" s="99">
        <f>IF(ISNA(VLOOKUP($A287,'[2]1516 Exp_Rev Access'!$F$7:$GB$306,87,FALSE)),"",VLOOKUP($A287,'[2]1516 Exp_Rev Access'!$F$7:$GB$306,87,FALSE))</f>
        <v>0</v>
      </c>
      <c r="DD287" s="99">
        <f>IF(ISNA(VLOOKUP($A287,'[2]1516 Exp_Rev Access'!$F$7:$GB$306,88,FALSE)),"",VLOOKUP($A287,'[2]1516 Exp_Rev Access'!$F$7:$GB$306,88,FALSE))</f>
        <v>0</v>
      </c>
      <c r="DE287" s="99">
        <f>IF(ISNA(VLOOKUP($A287,'[2]1516 Exp_Rev Access'!$F$7:$GB$306,89,FALSE)),"",VLOOKUP($A287,'[2]1516 Exp_Rev Access'!$F$7:$GB$306,89,FALSE))</f>
        <v>0</v>
      </c>
      <c r="DF287" s="99">
        <f>IF(ISNA(VLOOKUP($A287,'[2]1516 Exp_Rev Access'!$F$7:$GB$306,90,FALSE)),"",VLOOKUP($A287,'[2]1516 Exp_Rev Access'!$F$7:$GB$306,90,FALSE))</f>
        <v>0</v>
      </c>
      <c r="DG287" s="99">
        <f>IF(ISNA(VLOOKUP($A287,'[2]1516 Exp_Rev Access'!$F$7:$GB$306,91,FALSE)),"",VLOOKUP($A287,'[2]1516 Exp_Rev Access'!$F$7:$GB$306,91,FALSE))</f>
        <v>5167.1099999999997</v>
      </c>
      <c r="DH287" s="99">
        <f>IF(ISNA(VLOOKUP($A287,'[2]1516 Exp_Rev Access'!$F$7:$GB$306,92,FALSE)),"",VLOOKUP($A287,'[2]1516 Exp_Rev Access'!$F$7:$GB$306,92,FALSE))</f>
        <v>124753.89</v>
      </c>
      <c r="DI287" s="99">
        <f>IF(ISNA(VLOOKUP($A287,'[2]1516 Exp_Rev Access'!$F$7:$GB$306,93,FALSE)),"",VLOOKUP($A287,'[2]1516 Exp_Rev Access'!$F$7:$GB$306,93,FALSE))</f>
        <v>0</v>
      </c>
      <c r="DJ287" s="99">
        <f>IF(ISNA(VLOOKUP($A287,'[2]1516 Exp_Rev Access'!$F$7:$GB$306,94,FALSE)),"",VLOOKUP($A287,'[2]1516 Exp_Rev Access'!$F$7:$GB$306,94,FALSE))</f>
        <v>0</v>
      </c>
      <c r="DK287" s="99">
        <f>IF(ISNA(VLOOKUP($A287,'[2]1516 Exp_Rev Access'!$F$7:$GB$306,95,FALSE)),"",VLOOKUP($A287,'[2]1516 Exp_Rev Access'!$F$7:$GB$306,95,FALSE))</f>
        <v>0</v>
      </c>
      <c r="DL287" s="99">
        <f>IF(ISNA(VLOOKUP($A287,'[2]1516 Exp_Rev Access'!$F$7:$GB$306,96,FALSE)),"",VLOOKUP($A287,'[2]1516 Exp_Rev Access'!$F$7:$GB$306,96,FALSE))</f>
        <v>0</v>
      </c>
      <c r="DM287" s="99">
        <f>IF(ISNA(VLOOKUP($A287,'[2]1516 Exp_Rev Access'!$F$7:$GB$306,97,FALSE)),"",VLOOKUP($A287,'[2]1516 Exp_Rev Access'!$F$7:$GB$306,97,FALSE))</f>
        <v>0</v>
      </c>
      <c r="DN287" s="99">
        <f>IF(ISNA(VLOOKUP($A287,'[2]1516 Exp_Rev Access'!$F$7:$GB$306,98,FALSE)),"",VLOOKUP($A287,'[2]1516 Exp_Rev Access'!$F$7:$GB$306,98,FALSE))</f>
        <v>0</v>
      </c>
      <c r="DO287" s="99">
        <f>IF(ISNA(VLOOKUP($A287,'[2]1516 Exp_Rev Access'!$F$7:$GB$306,99,FALSE)),"",VLOOKUP($A287,'[2]1516 Exp_Rev Access'!$F$7:$GB$306,99,FALSE))</f>
        <v>0</v>
      </c>
      <c r="DP287" s="99">
        <f>IF(ISNA(VLOOKUP($A287,'[2]1516 Exp_Rev Access'!$F$7:$GB$306,100,FALSE)),"",VLOOKUP($A287,'[2]1516 Exp_Rev Access'!$F$7:$GB$306,100,FALSE))</f>
        <v>0</v>
      </c>
      <c r="DQ287" s="99">
        <f>IF(ISNA(VLOOKUP($A287,'[2]1516 Exp_Rev Access'!$F$7:$GB$306,101,FALSE)),"",VLOOKUP($A287,'[2]1516 Exp_Rev Access'!$F$7:$GB$306,101,FALSE))</f>
        <v>0</v>
      </c>
      <c r="DR287" s="99">
        <f>IF(ISNA(VLOOKUP($A287,'[2]1516 Exp_Rev Access'!$F$7:$GB$306,102,FALSE)),"",VLOOKUP($A287,'[2]1516 Exp_Rev Access'!$F$7:$GB$306,102,FALSE))</f>
        <v>0</v>
      </c>
      <c r="DS287" s="99">
        <f>IF(ISNA(VLOOKUP($A287,'[2]1516 Exp_Rev Access'!$F$7:$GB$306,103,FALSE)),"",VLOOKUP($A287,'[2]1516 Exp_Rev Access'!$F$7:$GB$306,103,FALSE))</f>
        <v>0</v>
      </c>
      <c r="DT287" s="99">
        <f>IF(ISNA(VLOOKUP($A287,'[2]1516 Exp_Rev Access'!$F$7:$GB$306,104,FALSE)),"",VLOOKUP($A287,'[2]1516 Exp_Rev Access'!$F$7:$GB$306,104,FALSE))</f>
        <v>0</v>
      </c>
      <c r="DU287" s="99">
        <f>IF(ISNA(VLOOKUP($A287,'[2]1516 Exp_Rev Access'!$F$7:$GB$306,105,FALSE)),"",VLOOKUP($A287,'[2]1516 Exp_Rev Access'!$F$7:$GB$306,105,FALSE))</f>
        <v>0</v>
      </c>
      <c r="DV287" s="99">
        <f>IF(ISNA(VLOOKUP($A287,'[2]1516 Exp_Rev Access'!$F$7:$GB$306,106,FALSE)),"",VLOOKUP($A287,'[2]1516 Exp_Rev Access'!$F$7:$GB$306,106,FALSE))</f>
        <v>0</v>
      </c>
      <c r="DW287" s="99">
        <f>IF(ISNA(VLOOKUP($A287,'[2]1516 Exp_Rev Access'!$F$7:$GB$306,107,FALSE)),"",VLOOKUP($A287,'[2]1516 Exp_Rev Access'!$F$7:$GB$306,107,FALSE))</f>
        <v>0</v>
      </c>
      <c r="DX287" s="99">
        <f>IF(ISNA(VLOOKUP($A287,'[2]1516 Exp_Rev Access'!$F$7:$GB$306,108,FALSE)),"",VLOOKUP($A287,'[2]1516 Exp_Rev Access'!$F$7:$GB$306,108,FALSE))</f>
        <v>11843.14</v>
      </c>
      <c r="DY287" s="99">
        <f>IF(ISNA(VLOOKUP($A287,'[2]1516 Exp_Rev Access'!$F$7:$GB$306,109,FALSE)),"",VLOOKUP($A287,'[2]1516 Exp_Rev Access'!$F$7:$GB$306,109,FALSE))</f>
        <v>0</v>
      </c>
      <c r="DZ287" s="99">
        <f>IF(ISNA(VLOOKUP($A287,'[2]1516 Exp_Rev Access'!$F$7:$GB$306,110,FALSE)),"",VLOOKUP($A287,'[2]1516 Exp_Rev Access'!$F$7:$GB$306,110,FALSE))</f>
        <v>0</v>
      </c>
      <c r="EA287" s="99">
        <f>IF(ISNA(VLOOKUP($A287,'[2]1516 Exp_Rev Access'!$F$7:$GB$306,111,FALSE)),"",VLOOKUP($A287,'[2]1516 Exp_Rev Access'!$F$7:$GB$306,111,FALSE))</f>
        <v>0</v>
      </c>
      <c r="EB287" s="99">
        <f>IF(ISNA(VLOOKUP($A287,'[2]1516 Exp_Rev Access'!$F$7:$GB$306,112,FALSE)),"",VLOOKUP($A287,'[2]1516 Exp_Rev Access'!$F$7:$GB$306,112,FALSE))</f>
        <v>0</v>
      </c>
      <c r="EC287" s="99">
        <f>IF(ISNA(VLOOKUP($A287,'[2]1516 Exp_Rev Access'!$F$7:$GB$306,113,FALSE)),"",VLOOKUP($A287,'[2]1516 Exp_Rev Access'!$F$7:$GB$306,113,FALSE))</f>
        <v>0</v>
      </c>
      <c r="ED287" s="99">
        <f>IF(ISNA(VLOOKUP($A287,'[2]1516 Exp_Rev Access'!$F$7:$GB$306,114,FALSE)),"",VLOOKUP($A287,'[2]1516 Exp_Rev Access'!$F$7:$GB$306,114,FALSE))</f>
        <v>0</v>
      </c>
      <c r="EE287" s="99">
        <f>IF(ISNA(VLOOKUP($A287,'[2]1516 Exp_Rev Access'!$F$7:$GB$306,115,FALSE)),"",VLOOKUP($A287,'[2]1516 Exp_Rev Access'!$F$7:$GB$306,115,FALSE))</f>
        <v>0</v>
      </c>
      <c r="EF287" s="99">
        <f>IF(ISNA(VLOOKUP($A287,'[2]1516 Exp_Rev Access'!$F$7:$GB$306,116,FALSE)),"",VLOOKUP($A287,'[2]1516 Exp_Rev Access'!$F$7:$GB$306,116,FALSE))</f>
        <v>0</v>
      </c>
      <c r="EG287" s="99">
        <f>IF(ISNA(VLOOKUP($A287,'[2]1516 Exp_Rev Access'!$F$7:$GB$306,117,FALSE)),"",VLOOKUP($A287,'[2]1516 Exp_Rev Access'!$F$7:$GB$306,117,FALSE))</f>
        <v>0</v>
      </c>
      <c r="EH287" s="99">
        <f>IF(ISNA(VLOOKUP($A287,'[2]1516 Exp_Rev Access'!$F$7:$GB$306,118,FALSE)),"",VLOOKUP($A287,'[2]1516 Exp_Rev Access'!$F$7:$GB$306,118,FALSE))</f>
        <v>0</v>
      </c>
      <c r="EI287" s="99">
        <f>IF(ISNA(VLOOKUP($A287,'[2]1516 Exp_Rev Access'!$F$7:$GB$306,119,FALSE)),"",VLOOKUP($A287,'[2]1516 Exp_Rev Access'!$F$7:$GB$306,119,FALSE))</f>
        <v>0</v>
      </c>
      <c r="EJ287" s="99">
        <f>IF(ISNA(VLOOKUP($A287,'[2]1516 Exp_Rev Access'!$F$7:$GB$306,120,FALSE)),"",VLOOKUP($A287,'[2]1516 Exp_Rev Access'!$F$7:$GB$306,120,FALSE))</f>
        <v>0</v>
      </c>
      <c r="EK287" s="99">
        <f>IF(ISNA(VLOOKUP($A287,'[2]1516 Exp_Rev Access'!$F$7:$GB$306,121,FALSE)),"",VLOOKUP($A287,'[2]1516 Exp_Rev Access'!$F$7:$GB$306,121,FALSE))</f>
        <v>0</v>
      </c>
      <c r="EL287" s="99">
        <f>IF(ISNA(VLOOKUP($A287,'[2]1516 Exp_Rev Access'!$F$7:$GB$306,122,FALSE)),"",VLOOKUP($A287,'[2]1516 Exp_Rev Access'!$F$7:$GB$306,122,FALSE))</f>
        <v>0</v>
      </c>
      <c r="EM287" s="99">
        <f>IF(ISNA(VLOOKUP($A287,'[2]1516 Exp_Rev Access'!$F$7:$GB$306,123,FALSE)),"",VLOOKUP($A287,'[2]1516 Exp_Rev Access'!$F$7:$GB$306,123,FALSE))</f>
        <v>0</v>
      </c>
      <c r="EN287" s="99">
        <f>IF(ISNA(VLOOKUP($A287,'[2]1516 Exp_Rev Access'!$F$7:$GB$306,124,FALSE)),"",VLOOKUP($A287,'[2]1516 Exp_Rev Access'!$F$7:$GB$306,124,FALSE))</f>
        <v>0</v>
      </c>
      <c r="EO287" s="99">
        <f>IF(ISNA(VLOOKUP($A287,'[2]1516 Exp_Rev Access'!$F$7:$GB$306,125,FALSE)),"",VLOOKUP($A287,'[2]1516 Exp_Rev Access'!$F$7:$GB$306,125,FALSE))</f>
        <v>0</v>
      </c>
      <c r="EP287" s="99">
        <f>IF(ISNA(VLOOKUP($A287,'[2]1516 Exp_Rev Access'!$F$7:$GB$306,126,FALSE)),"",VLOOKUP($A287,'[2]1516 Exp_Rev Access'!$F$7:$GB$306,126,FALSE))</f>
        <v>0</v>
      </c>
      <c r="EQ287" s="99">
        <f>IF(ISNA(VLOOKUP($A287,'[2]1516 Exp_Rev Access'!$F$7:$GB$306,127,FALSE)),"",VLOOKUP($A287,'[2]1516 Exp_Rev Access'!$F$7:$GB$306,127,FALSE))</f>
        <v>0</v>
      </c>
      <c r="ER287" s="99">
        <f>IF(ISNA(VLOOKUP($A287,'[2]1516 Exp_Rev Access'!$F$7:$GB$306,128,FALSE)),"",VLOOKUP($A287,'[2]1516 Exp_Rev Access'!$F$7:$GB$306,128,FALSE))</f>
        <v>0</v>
      </c>
      <c r="ES287" s="99">
        <f>IF(ISNA(VLOOKUP($A287,'[2]1516 Exp_Rev Access'!$F$7:$GB$306,129,FALSE)),"",VLOOKUP($A287,'[2]1516 Exp_Rev Access'!$F$7:$GB$306,129,FALSE))</f>
        <v>0</v>
      </c>
      <c r="ET287" s="99">
        <f>IF(ISNA(VLOOKUP($A287,'[2]1516 Exp_Rev Access'!$F$7:$GB$306,130,FALSE)),"",VLOOKUP($A287,'[2]1516 Exp_Rev Access'!$F$7:$GB$306,130,FALSE))</f>
        <v>0</v>
      </c>
      <c r="EU287" s="99">
        <f>IF(ISNA(VLOOKUP($A287,'[2]1516 Exp_Rev Access'!$F$7:$GB$306,131,FALSE)),"",VLOOKUP($A287,'[2]1516 Exp_Rev Access'!$F$7:$GB$306,131,FALSE))</f>
        <v>0</v>
      </c>
      <c r="EV287" s="99">
        <f>IF(ISNA(VLOOKUP($A287,'[2]1516 Exp_Rev Access'!$F$7:$GB$306,132,FALSE)),"",VLOOKUP($A287,'[2]1516 Exp_Rev Access'!$F$7:$GB$306,132,FALSE))</f>
        <v>0</v>
      </c>
      <c r="EW287" s="99">
        <f>IF(ISNA(VLOOKUP($A287,'[2]1516 Exp_Rev Access'!$F$7:$GB$306,133,FALSE)),"",VLOOKUP($A287,'[2]1516 Exp_Rev Access'!$F$7:$GB$306,133,FALSE))</f>
        <v>0</v>
      </c>
      <c r="EX287" s="99">
        <f>IF(ISNA(VLOOKUP($A287,'[2]1516 Exp_Rev Access'!$F$7:$GB$306,134,FALSE)),"",VLOOKUP($A287,'[2]1516 Exp_Rev Access'!$F$7:$GB$306,134,FALSE))</f>
        <v>0</v>
      </c>
      <c r="EY287" s="99">
        <f>IF(ISNA(VLOOKUP($A287,'[2]1516 Exp_Rev Access'!$F$7:$GB$306,135,FALSE)),"",VLOOKUP($A287,'[2]1516 Exp_Rev Access'!$F$7:$GB$306,135,FALSE))</f>
        <v>0</v>
      </c>
      <c r="EZ287" s="99">
        <f>IF(ISNA(VLOOKUP($A287,'[2]1516 Exp_Rev Access'!$F$7:$GB$306,136,FALSE)),"",VLOOKUP($A287,'[2]1516 Exp_Rev Access'!$F$7:$GB$306,136,FALSE))</f>
        <v>0</v>
      </c>
      <c r="FA287" s="99">
        <f>IF(ISNA(VLOOKUP($A287,'[2]1516 Exp_Rev Access'!$F$7:$GB$306,137,FALSE)),"",VLOOKUP($A287,'[2]1516 Exp_Rev Access'!$F$7:$GB$306,137,FALSE))</f>
        <v>0</v>
      </c>
      <c r="FB287" s="99">
        <f>IF(ISNA(VLOOKUP($A287,'[2]1516 Exp_Rev Access'!$F$7:$GB$306,138,FALSE)),"",VLOOKUP($A287,'[2]1516 Exp_Rev Access'!$F$7:$GB$306,138,FALSE))</f>
        <v>0</v>
      </c>
      <c r="FC287" s="99">
        <f>IF(ISNA(VLOOKUP($A287,'[2]1516 Exp_Rev Access'!$F$7:$GB$306,139,FALSE)),"",VLOOKUP($A287,'[2]1516 Exp_Rev Access'!$F$7:$GB$306,139,FALSE))</f>
        <v>0</v>
      </c>
      <c r="FD287" s="99">
        <f>IF(ISNA(VLOOKUP($A287,'[2]1516 Exp_Rev Access'!$F$7:$FS$306,140,FALSE)),"",VLOOKUP($A287,'[2]1516 Exp_Rev Access'!$F$7:$FS$306,140,FALSE))</f>
        <v>0</v>
      </c>
      <c r="FE287" s="99">
        <f>IF(ISNA(VLOOKUP($A287,'[2]1516 Exp_Rev Access'!$F$7:$FS$306,141,FALSE)),"",VLOOKUP($A287,'[2]1516 Exp_Rev Access'!$F$7:$FS$306,141,FALSE))</f>
        <v>0</v>
      </c>
      <c r="FF287" s="99">
        <f>IF(ISNA(VLOOKUP($A287,'[2]1516 Exp_Rev Access'!$F$7:$FS$306,142,FALSE)),"",VLOOKUP($A287,'[2]1516 Exp_Rev Access'!$F$7:$FS$306,142,FALSE))</f>
        <v>0</v>
      </c>
      <c r="FG287" s="99">
        <f>IF(ISNA(VLOOKUP($A287,'[2]1516 Exp_Rev Access'!$F$7:$FS$306,143,FALSE)),"",VLOOKUP($A287,'[2]1516 Exp_Rev Access'!$F$7:$FS$306,143,FALSE))</f>
        <v>0</v>
      </c>
      <c r="FH287" s="99">
        <f>IF(ISNA(VLOOKUP($A287,'[2]1516 Exp_Rev Access'!$F$7:$FS$306,144,FALSE)),"",VLOOKUP($A287,'[2]1516 Exp_Rev Access'!$F$7:$FS$306,144,FALSE))</f>
        <v>0</v>
      </c>
      <c r="FI287" s="99">
        <f>IF(ISNA(VLOOKUP($A287,'[2]1516 Exp_Rev Access'!$F$7:$FS$306,145,FALSE)),"",VLOOKUP($A287,'[2]1516 Exp_Rev Access'!$F$7:$FS$306,145,FALSE))</f>
        <v>0</v>
      </c>
      <c r="FJ287" s="99">
        <f>IF(ISNA(VLOOKUP($A287,'[2]1516 Exp_Rev Access'!$F$7:$FS$306,146,FALSE)),"",VLOOKUP($A287,'[2]1516 Exp_Rev Access'!$F$7:$FS$306,146,FALSE))</f>
        <v>0</v>
      </c>
      <c r="FK287" s="99">
        <f>IF(ISNA(VLOOKUP($A287,'[2]1516 Exp_Rev Access'!$F$7:$FS$306,147,FALSE)),"",VLOOKUP($A287,'[2]1516 Exp_Rev Access'!$F$7:$FS$306,147,FALSE))</f>
        <v>0</v>
      </c>
      <c r="FL287" s="99">
        <f>IF(ISNA(VLOOKUP($A287,'[2]1516 Exp_Rev Access'!$F$7:$FS$306,148,FALSE)),"",VLOOKUP($A287,'[2]1516 Exp_Rev Access'!$F$7:$FS$306,148,FALSE))</f>
        <v>0</v>
      </c>
      <c r="FM287" s="99">
        <f>IF(ISNA(VLOOKUP($A287,'[2]1516 Exp_Rev Access'!$F$7:$FS$306,149,FALSE)),"",VLOOKUP($A287,'[2]1516 Exp_Rev Access'!$F$7:$FS$306,149,FALSE))</f>
        <v>0</v>
      </c>
      <c r="FN287" s="99">
        <f>IF(ISNA(VLOOKUP($A287,'[2]1516 Exp_Rev Access'!$F$7:$FS$306,150,FALSE)),"",VLOOKUP($A287,'[2]1516 Exp_Rev Access'!$F$7:$FS$306,150,FALSE))</f>
        <v>0</v>
      </c>
      <c r="FO287" s="99">
        <f>IF(ISNA(VLOOKUP($A287,'[2]1516 Exp_Rev Access'!$F$7:$FS$306,151,FALSE)),"",VLOOKUP($A287,'[2]1516 Exp_Rev Access'!$F$7:$FS$306,151,FALSE))</f>
        <v>0</v>
      </c>
      <c r="FP287" s="99">
        <f>IF(ISNA(VLOOKUP($A287,'[2]1516 Exp_Rev Access'!$F$7:$FS$306,152,FALSE)),"",VLOOKUP($A287,'[2]1516 Exp_Rev Access'!$F$7:$FS$306,152,FALSE))</f>
        <v>0</v>
      </c>
      <c r="FQ287" s="99">
        <f>IF(ISNA(VLOOKUP($A287,'[2]1516 Exp_Rev Access'!$F$7:$FS$306,153,FALSE)),"",VLOOKUP($A287,'[2]1516 Exp_Rev Access'!$F$7:$FS$306,153,FALSE))</f>
        <v>6343.4</v>
      </c>
      <c r="FR287" s="101">
        <f t="shared" si="346"/>
        <v>413065.10000000003</v>
      </c>
      <c r="FS287" s="72">
        <f t="shared" si="347"/>
        <v>0.12368462778385902</v>
      </c>
      <c r="FT287" s="94">
        <f t="shared" si="348"/>
        <v>2700.6544622425636</v>
      </c>
      <c r="FU287" s="99">
        <f>IF(ISNA(VLOOKUP($A287,'[2]1516 Exp_Rev Access'!$F$7:$GB$306,154,FALSE)),"",VLOOKUP($A287,'[2]1516 Exp_Rev Access'!$F$7:$GB$306,154,FALSE))</f>
        <v>68344</v>
      </c>
      <c r="FV287" s="99">
        <f>IF(ISNA(VLOOKUP($A287,'[2]1516 Exp_Rev Access'!$F$7:$GB$306,155,FALSE)),"",VLOOKUP($A287,'[2]1516 Exp_Rev Access'!$F$7:$GB$306,155,FALSE))</f>
        <v>0</v>
      </c>
      <c r="FW287" s="99">
        <f>IF(ISNA(VLOOKUP($A287,'[2]1516 Exp_Rev Access'!$F$7:$GB$306,156,FALSE)),"",VLOOKUP($A287,'[2]1516 Exp_Rev Access'!$F$7:$GB$306,156,FALSE))</f>
        <v>0</v>
      </c>
      <c r="FX287" s="99">
        <f>IF(ISNA(VLOOKUP($A287,'[2]1516 Exp_Rev Access'!$F$7:$GB$306,157,FALSE)),"",VLOOKUP($A287,'[2]1516 Exp_Rev Access'!$F$7:$GB$306,157,FALSE))</f>
        <v>0</v>
      </c>
      <c r="FY287" s="99">
        <f>IF(ISNA(VLOOKUP($A287,'[2]1516 Exp_Rev Access'!$F$7:$GB$306,158,FALSE)),"",VLOOKUP($A287,'[2]1516 Exp_Rev Access'!$F$7:$GB$306,158,FALSE))</f>
        <v>0</v>
      </c>
      <c r="FZ287" s="99">
        <f>IF(ISNA(VLOOKUP($A287,'[2]1516 Exp_Rev Access'!$F$7:$GB$306,159,FALSE)),"",VLOOKUP($A287,'[2]1516 Exp_Rev Access'!$F$7:$GB$306,159,FALSE))</f>
        <v>0</v>
      </c>
      <c r="GA287" s="99">
        <f>IF(ISNA(VLOOKUP($A287,'[2]1516 Exp_Rev Access'!$F$7:$GB$306,160,FALSE)),"",VLOOKUP($A287,'[2]1516 Exp_Rev Access'!$F$7:$GB$306,160,FALSE))</f>
        <v>0</v>
      </c>
      <c r="GB287" s="99">
        <f>IF(ISNA(VLOOKUP($A287,'[2]1516 Exp_Rev Access'!$F$7:$GB$306,161,FALSE)),"",VLOOKUP($A287,'[2]1516 Exp_Rev Access'!$F$7:$GB$306,161,FALSE))</f>
        <v>0</v>
      </c>
      <c r="GC287" s="99">
        <f>IF(ISNA(VLOOKUP($A287,'[2]1516 Exp_Rev Access'!$F$7:$GB$306,162,FALSE)),"",VLOOKUP($A287,'[2]1516 Exp_Rev Access'!$F$7:$GB$306,162,FALSE))</f>
        <v>0</v>
      </c>
      <c r="GD287" s="99">
        <f>IF(ISNA(VLOOKUP($A287,'[2]1516 Exp_Rev Access'!$F$7:$GB$306,163,FALSE)),"",VLOOKUP($A287,'[2]1516 Exp_Rev Access'!$F$7:$GB$306,163,FALSE))</f>
        <v>0</v>
      </c>
      <c r="GE287" s="99">
        <f>IF(ISNA(VLOOKUP($A287,'[2]1516 Exp_Rev Access'!$F$7:$GB$306,164,FALSE)),"",VLOOKUP($A287,'[2]1516 Exp_Rev Access'!$F$7:$GB$306,164,FALSE))</f>
        <v>93630</v>
      </c>
      <c r="GF287" s="99">
        <f>IF(ISNA(VLOOKUP($A287,'[2]1516 Exp_Rev Access'!$F$7:$GB$306,165,FALSE)),"",VLOOKUP($A287,'[2]1516 Exp_Rev Access'!$F$7:$GB$306,165,FALSE))</f>
        <v>0</v>
      </c>
      <c r="GG287" s="99">
        <f>IF(ISNA(VLOOKUP($A287,'[2]1516 Exp_Rev Access'!$F$7:$GB$306,166,FALSE)),"",VLOOKUP($A287,'[2]1516 Exp_Rev Access'!$F$7:$GB$306,166,FALSE))</f>
        <v>0</v>
      </c>
      <c r="GH287" s="99">
        <f>IF(ISNA(VLOOKUP($A287,'[2]1516 Exp_Rev Access'!$F$7:$GB$306,167,FALSE)),"",VLOOKUP($A287,'[2]1516 Exp_Rev Access'!$F$7:$GB$306,167,FALSE))</f>
        <v>0</v>
      </c>
      <c r="GI287" s="99">
        <f>IF(ISNA(VLOOKUP($A287,'[2]1516 Exp_Rev Access'!$F$7:$GB$306,168,FALSE)),"",VLOOKUP($A287,'[2]1516 Exp_Rev Access'!$F$7:$GB$306,168,FALSE))</f>
        <v>0</v>
      </c>
      <c r="GJ287" s="99">
        <f>IF(ISNA(VLOOKUP($A287,'[2]1516 Exp_Rev Access'!$F$7:$GB$306,169,FALSE)),"",VLOOKUP($A287,'[2]1516 Exp_Rev Access'!$F$7:$GB$306,169,FALSE))</f>
        <v>0</v>
      </c>
      <c r="GK287" s="99">
        <f>IF(ISNA(VLOOKUP($A287,'[2]1516 Exp_Rev Access'!$F$7:$GB$306,170,FALSE)),"",VLOOKUP($A287,'[2]1516 Exp_Rev Access'!$F$7:$GB$306,170,FALSE))</f>
        <v>262670.84000000003</v>
      </c>
      <c r="GL287" s="99">
        <f>IF(ISNA(VLOOKUP($A287,'[2]1516 Exp_Rev Access'!$F$7:$GB$306,171,FALSE)),"",VLOOKUP($A287,'[2]1516 Exp_Rev Access'!$F$7:$GB$306,171,FALSE))</f>
        <v>0</v>
      </c>
      <c r="GM287" s="99">
        <f>IF(ISNA(VLOOKUP($A287,'[2]1516 Exp_Rev Access'!$F$7:$GB$306,172,FALSE)),"",VLOOKUP($A287,'[2]1516 Exp_Rev Access'!$F$7:$GB$306,172,FALSE))</f>
        <v>0</v>
      </c>
      <c r="GN287" s="99">
        <f>IF(ISNA(VLOOKUP($A287,'[2]1516 Exp_Rev Access'!$F$7:$GB$306,173,FALSE)),"",VLOOKUP($A287,'[2]1516 Exp_Rev Access'!$F$7:$GB$306,173,FALSE))</f>
        <v>0</v>
      </c>
      <c r="GO287" s="99">
        <f>IF(ISNA(VLOOKUP($A287,'[2]1516 Exp_Rev Access'!$F$7:$GB$306,174,FALSE)),"",VLOOKUP($A287,'[2]1516 Exp_Rev Access'!$F$7:$GB$306,174,FALSE))</f>
        <v>0</v>
      </c>
      <c r="GP287" s="99">
        <f>IF(ISNA(VLOOKUP($A287,'[2]1516 Exp_Rev Access'!$F$7:$GB$306,175,FALSE)),"",VLOOKUP($A287,'[2]1516 Exp_Rev Access'!$F$7:$GB$306,175,FALSE))</f>
        <v>0</v>
      </c>
      <c r="GQ287" s="99">
        <f>IF(ISNA(VLOOKUP($A287,'[2]1516 Exp_Rev Access'!$F$7:$GB$306,176,FALSE)),"",VLOOKUP($A287,'[2]1516 Exp_Rev Access'!$F$7:$GB$306,176,FALSE))</f>
        <v>0</v>
      </c>
      <c r="GR287" s="99">
        <f>IF(ISNA(VLOOKUP($A287,'[2]1516 Exp_Rev Access'!$F$7:$GB$306,177,FALSE)),"",VLOOKUP($A287,'[2]1516 Exp_Rev Access'!$F$7:$GB$306,177,FALSE))</f>
        <v>0</v>
      </c>
      <c r="GS287" s="99">
        <f>IF(ISNA(VLOOKUP($A287,'[2]1516 Exp_Rev Access'!$F$7:$GB$306,178,FALSE)),"",VLOOKUP($A287,'[2]1516 Exp_Rev Access'!$F$7:$GB$306,178,FALSE))</f>
        <v>0</v>
      </c>
      <c r="GT287" s="101">
        <f t="shared" si="349"/>
        <v>424644.84</v>
      </c>
      <c r="GU287" s="72">
        <f t="shared" si="356"/>
        <v>0.12715196460736183</v>
      </c>
      <c r="GV287" s="84">
        <f t="shared" si="351"/>
        <v>2776.3637790127495</v>
      </c>
    </row>
    <row r="288" spans="1:204" customFormat="1" ht="12" customHeight="1" x14ac:dyDescent="0.2">
      <c r="A288" s="96" t="s">
        <v>672</v>
      </c>
      <c r="B288" s="69" t="s">
        <v>673</v>
      </c>
      <c r="C288" s="80">
        <f>IF(ISNA(VLOOKUP($A288,'[2]1516 enrollment_Rev_Exp by size'!$A$6:$G$320,3,FALSE)),"",VLOOKUP($A288,'[2]1516 enrollment_Rev_Exp by size'!$A$6:$G$320,3,FALSE))</f>
        <v>180.95</v>
      </c>
      <c r="D288" s="97">
        <v>2991907.46</v>
      </c>
      <c r="E288" s="80">
        <f t="shared" si="329"/>
        <v>2991907.4600000004</v>
      </c>
      <c r="F288" s="80">
        <f t="shared" si="330"/>
        <v>0</v>
      </c>
      <c r="G288" s="98">
        <f>IF(ISNA(VLOOKUP($A288,'[2]1516 Exp_Rev Access'!$F$7:$FS$306,2,FALSE)),"",VLOOKUP($A288,'[2]1516 Exp_Rev Access'!$F$7:$FS$306,2,FALSE))</f>
        <v>461602.48</v>
      </c>
      <c r="H288" s="98">
        <f>IF(ISNA(VLOOKUP($A288,'[2]1516 Exp_Rev Access'!$F$7:$FS$306,3,FALSE)),"",VLOOKUP($A288,'[2]1516 Exp_Rev Access'!$F$7:$FS$306,3,FALSE))</f>
        <v>0</v>
      </c>
      <c r="I288" s="98">
        <f>IF(ISNA(VLOOKUP($A288,'[2]1516 Exp_Rev Access'!$F$7:$FS$306,4,FALSE)),"",VLOOKUP($A288,'[2]1516 Exp_Rev Access'!$F$7:$FS$306,4,FALSE))</f>
        <v>0</v>
      </c>
      <c r="J288" s="98">
        <f>IF(ISNA(VLOOKUP($A288,'[2]1516 Exp_Rev Access'!$F$7:$FS$306,5,FALSE)),"",VLOOKUP($A288,'[2]1516 Exp_Rev Access'!$F$7:$FS$306,5,FALSE))</f>
        <v>0</v>
      </c>
      <c r="K288" s="98">
        <f>IF(ISNA(VLOOKUP($A288,'[2]1516 Exp_Rev Access'!$F$7:$FS$306,6,FALSE)),"",VLOOKUP($A288,'[2]1516 Exp_Rev Access'!$F$7:$FS$306,6,FALSE))</f>
        <v>0</v>
      </c>
      <c r="L288" s="98">
        <f>IF(ISNA(VLOOKUP($A288,'[2]1516 Exp_Rev Access'!$F$7:$FS$306,7,FALSE)),"",VLOOKUP($A288,'[2]1516 Exp_Rev Access'!$F$7:$FS$306,7,FALSE))</f>
        <v>0</v>
      </c>
      <c r="M288" s="90">
        <f t="shared" si="331"/>
        <v>461602.48</v>
      </c>
      <c r="N288" s="72">
        <f t="shared" si="352"/>
        <v>0.15428367560539455</v>
      </c>
      <c r="O288" s="73">
        <f t="shared" si="353"/>
        <v>2550.9946394031499</v>
      </c>
      <c r="P288" s="99">
        <f>IF(ISNA(VLOOKUP($A288,'[2]1516 Exp_Rev Access'!$F$7:$FS$306,8,FALSE)),"",VLOOKUP($A288,'[2]1516 Exp_Rev Access'!$F$7:$FS$306,8,FALSE))</f>
        <v>6272.48</v>
      </c>
      <c r="Q288" s="99">
        <f>IF(ISNA(VLOOKUP($A288,'[2]1516 Exp_Rev Access'!$F$7:$FS$306,9,FALSE)),"",VLOOKUP($A288,'[2]1516 Exp_Rev Access'!$F$7:$FS$306,9,FALSE))</f>
        <v>0</v>
      </c>
      <c r="R288" s="99">
        <f>IF(ISNA(VLOOKUP($A288,'[2]1516 Exp_Rev Access'!$F$7:$FS$306,10,FALSE)),"",VLOOKUP($A288,'[2]1516 Exp_Rev Access'!$F$7:$FS$306,10,FALSE))</f>
        <v>0</v>
      </c>
      <c r="S288" s="99">
        <f>IF(ISNA(VLOOKUP($A288,'[2]1516 Exp_Rev Access'!$F$7:$FS$306,11,FALSE)),"",VLOOKUP($A288,'[2]1516 Exp_Rev Access'!$F$7:$FS$306,11,FALSE))</f>
        <v>0</v>
      </c>
      <c r="T288" s="99">
        <f>IF(ISNA(VLOOKUP($A288,'[2]1516 Exp_Rev Access'!$F$7:$FS$306,12,FALSE)),"",VLOOKUP($A288,'[2]1516 Exp_Rev Access'!$F$7:$FS$306,12,FALSE))</f>
        <v>0</v>
      </c>
      <c r="U288" s="99">
        <f>IF(ISNA(VLOOKUP($A288,'[2]1516 Exp_Rev Access'!$F$7:$FS$306,13,FALSE)),"",VLOOKUP($A288,'[2]1516 Exp_Rev Access'!$F$7:$FS$306,13,FALSE))</f>
        <v>0</v>
      </c>
      <c r="V288" s="99">
        <f>IF(ISNA(VLOOKUP($A288,'[2]1516 Exp_Rev Access'!$F$7:$FS$306,14,FALSE)),"",VLOOKUP($A288,'[2]1516 Exp_Rev Access'!$F$7:$FS$306,14,FALSE))</f>
        <v>0</v>
      </c>
      <c r="W288" s="99">
        <f>IF(ISNA(VLOOKUP($A288,'[2]1516 Exp_Rev Access'!$F$7:$FS$306,15,FALSE)),"",VLOOKUP($A288,'[2]1516 Exp_Rev Access'!$F$7:$FS$306,15,FALSE))</f>
        <v>0</v>
      </c>
      <c r="X288" s="99">
        <f>IF(ISNA(VLOOKUP($A288,'[2]1516 Exp_Rev Access'!$F$7:$FS$306,16,FALSE)),"",VLOOKUP($A288,'[2]1516 Exp_Rev Access'!$F$7:$FS$306,16,FALSE))</f>
        <v>1816.19</v>
      </c>
      <c r="Y288" s="99">
        <f>IF(ISNA(VLOOKUP($A288,'[2]1516 Exp_Rev Access'!$F$7:$FS$306,17,FALSE)),"",VLOOKUP($A288,'[2]1516 Exp_Rev Access'!$F$7:$FS$306,17,FALSE))</f>
        <v>0</v>
      </c>
      <c r="Z288" s="99">
        <f>IF(ISNA(VLOOKUP($A288,'[2]1516 Exp_Rev Access'!$F$7:$FS$306,18,FALSE)),"",VLOOKUP($A288,'[2]1516 Exp_Rev Access'!$F$7:$FS$306,18,FALSE))</f>
        <v>0</v>
      </c>
      <c r="AA288" s="99">
        <f>IF(ISNA(VLOOKUP($A288,'[2]1516 Exp_Rev Access'!$F$7:$FS$306,19,FALSE)),"",VLOOKUP($A288,'[2]1516 Exp_Rev Access'!$F$7:$FS$306,19,FALSE))</f>
        <v>0</v>
      </c>
      <c r="AB288" s="99">
        <f>IF(ISNA(VLOOKUP($A288,'[2]1516 Exp_Rev Access'!$F$7:$FS$306,20,FALSE)),"",VLOOKUP($A288,'[2]1516 Exp_Rev Access'!$F$7:$FS$306,20,FALSE))</f>
        <v>11738.8</v>
      </c>
      <c r="AC288" s="99">
        <f>IF(ISNA(VLOOKUP($A288,'[2]1516 Exp_Rev Access'!$F$7:$FS$306,21,FALSE)),"",VLOOKUP($A288,'[2]1516 Exp_Rev Access'!$F$7:$FS$306,21,FALSE))</f>
        <v>22827.35</v>
      </c>
      <c r="AD288" s="99">
        <f>IF(ISNA(VLOOKUP($A288,'[2]1516 Exp_Rev Access'!$F$7:$FS$306,22,FALSE)),"",VLOOKUP($A288,'[2]1516 Exp_Rev Access'!$F$7:$FS$306,22,FALSE))</f>
        <v>1016.09</v>
      </c>
      <c r="AE288" s="99">
        <f>IF(ISNA(VLOOKUP($A288,'[2]1516 Exp_Rev Access'!$F$7:$FS$306,23,FALSE)),"",VLOOKUP($A288,'[2]1516 Exp_Rev Access'!$F$7:$FS$306,23,FALSE))</f>
        <v>0</v>
      </c>
      <c r="AF288" s="99">
        <f>IF(ISNA(VLOOKUP($A288,'[2]1516 Exp_Rev Access'!$F$7:$FS$306,24,FALSE)),"",VLOOKUP($A288,'[2]1516 Exp_Rev Access'!$F$7:$FS$306,24,FALSE))</f>
        <v>96764.97</v>
      </c>
      <c r="AG288" s="99">
        <f>IF(ISNA(VLOOKUP($A288,'[2]1516 Exp_Rev Access'!$F$7:$FS$306,25,FALSE)),"",VLOOKUP($A288,'[2]1516 Exp_Rev Access'!$F$7:$FS$306,25,FALSE))</f>
        <v>184.01</v>
      </c>
      <c r="AH288" s="98">
        <f>IF(ISNA(VLOOKUP($A288,'[2]1516 Exp_Rev Access'!$F$7:$FS$306,26,FALSE)),"",VLOOKUP($A288,'[2]1516 Exp_Rev Access'!$F$7:$FS$306,26,FALSE))</f>
        <v>0</v>
      </c>
      <c r="AI288" s="98">
        <f>IF(ISNA(VLOOKUP($A288,'[2]1516 Exp_Rev Access'!$F$7:$FS$306,27,FALSE)),"",VLOOKUP($A288,'[2]1516 Exp_Rev Access'!$F$7:$FS$306,27,FALSE))</f>
        <v>0</v>
      </c>
      <c r="AJ288" s="98">
        <f>IF(ISNA(VLOOKUP($A288,'[2]1516 Exp_Rev Access'!$F$7:$FS$306,28,FALSE)),"",VLOOKUP($A288,'[2]1516 Exp_Rev Access'!$F$7:$FS$306,28,FALSE))</f>
        <v>15041.75</v>
      </c>
      <c r="AK288" s="98">
        <f>IF(ISNA(VLOOKUP($A288,'[2]1516 Exp_Rev Access'!$F$7:$FS$306,29,FALSE)),"",VLOOKUP($A288,'[2]1516 Exp_Rev Access'!$F$7:$FS$306,29,FALSE))</f>
        <v>12918.29</v>
      </c>
      <c r="AL288" s="100">
        <f t="shared" si="334"/>
        <v>168579.93000000002</v>
      </c>
      <c r="AM288" s="72">
        <f t="shared" si="335"/>
        <v>5.63453022039659E-2</v>
      </c>
      <c r="AN288" s="94">
        <f t="shared" si="336"/>
        <v>931.6381873445705</v>
      </c>
      <c r="AO288" s="99">
        <f>IF(ISNA(VLOOKUP($A288,'[2]1516 Exp_Rev Access'!$F$7:$GB$306,30,FALSE)),"",VLOOKUP($A288,'[2]1516 Exp_Rev Access'!$F$7:$FS$306,30,FALSE))</f>
        <v>1830911.87</v>
      </c>
      <c r="AP288" s="99">
        <f>IF(ISNA(VLOOKUP($A288,'[2]1516 Exp_Rev Access'!$F$7:$GB$306,31,FALSE)),"",VLOOKUP($A288,'[2]1516 Exp_Rev Access'!$F$7:$FS$306,31,FALSE))</f>
        <v>12940.83</v>
      </c>
      <c r="AQ288" s="99">
        <f>IF(ISNA(VLOOKUP($A288,'[2]1516 Exp_Rev Access'!$F$7:$GB$306,32,FALSE)),"",VLOOKUP($A288,'[2]1516 Exp_Rev Access'!$F$7:$FS$306,32,FALSE))</f>
        <v>132870.6</v>
      </c>
      <c r="AR288" s="99">
        <f>IF(ISNA(VLOOKUP($A288,'[2]1516 Exp_Rev Access'!$F$7:$GB$306,33,FALSE)),"",VLOOKUP($A288,'[2]1516 Exp_Rev Access'!$F$7:$FS$306,33,FALSE))</f>
        <v>0</v>
      </c>
      <c r="AS288" s="99">
        <f>IF(ISNA(VLOOKUP($A288,'[2]1516 Exp_Rev Access'!$F$7:$GB$306,34,FALSE)),"",VLOOKUP($A288,'[2]1516 Exp_Rev Access'!$F$7:$FS$306,34,FALSE))</f>
        <v>0</v>
      </c>
      <c r="AT288" s="101">
        <f t="shared" si="337"/>
        <v>1976723.3000000003</v>
      </c>
      <c r="AU288" s="72">
        <f t="shared" si="338"/>
        <v>0.66068998671503043</v>
      </c>
      <c r="AV288" s="94">
        <f t="shared" si="339"/>
        <v>10924.140922906883</v>
      </c>
      <c r="AW288" s="99">
        <f>IF(ISNA(VLOOKUP($A288,'[2]1516 Exp_Rev Access'!$F$7:$GB$306,35,FALSE)),"",VLOOKUP($A288,'[2]1516 Exp_Rev Access'!$F$7:$GB$306,35,FALSE))</f>
        <v>0</v>
      </c>
      <c r="AX288" s="99">
        <f>IF(ISNA(VLOOKUP($A288,'[2]1516 Exp_Rev Access'!$F$7:$GB$306,36,FALSE)),"",VLOOKUP($A288,'[2]1516 Exp_Rev Access'!$F$7:$GB$306,36,FALSE))</f>
        <v>148708.19</v>
      </c>
      <c r="AY288" s="99">
        <f>IF(ISNA(VLOOKUP($A288,'[2]1516 Exp_Rev Access'!$F$7:$GB$306,37,FALSE)),"",VLOOKUP($A288,'[2]1516 Exp_Rev Access'!$F$7:$GB$306,37,FALSE))</f>
        <v>4870.26</v>
      </c>
      <c r="AZ288" s="99">
        <f>IF(ISNA(VLOOKUP($A288,'[2]1516 Exp_Rev Access'!$F$7:$GB$306,38,FALSE)),"",VLOOKUP($A288,'[2]1516 Exp_Rev Access'!$F$7:$GB$306,38,FALSE))</f>
        <v>0</v>
      </c>
      <c r="BA288" s="99">
        <f>IF(ISNA(VLOOKUP($A288,'[2]1516 Exp_Rev Access'!$F$7:$GB$306,39,FALSE)),"",VLOOKUP($A288,'[2]1516 Exp_Rev Access'!$F$7:$GB$306,39,FALSE))</f>
        <v>0</v>
      </c>
      <c r="BB288" s="99">
        <f>IF(ISNA(VLOOKUP($A288,'[2]1516 Exp_Rev Access'!$F$7:$GB$306,40,FALSE)),"",VLOOKUP($A288,'[2]1516 Exp_Rev Access'!$F$7:$GB$306,40,FALSE))</f>
        <v>30192.67</v>
      </c>
      <c r="BC288" s="99">
        <f>IF(ISNA(VLOOKUP($A288,'[2]1516 Exp_Rev Access'!$F$7:$GB$306,41,FALSE)),"",VLOOKUP($A288,'[2]1516 Exp_Rev Access'!$F$7:$GB$306,41,FALSE))</f>
        <v>0</v>
      </c>
      <c r="BD288" s="99">
        <f>IF(ISNA(VLOOKUP($A288,'[2]1516 Exp_Rev Access'!$F$7:$GB$306,42,FALSE)),"",VLOOKUP($A288,'[2]1516 Exp_Rev Access'!$F$7:$GB$306,42,FALSE))</f>
        <v>12000</v>
      </c>
      <c r="BE288" s="99">
        <f>IF(ISNA(VLOOKUP($A288,'[2]1516 Exp_Rev Access'!$F$7:$GB$306,43,FALSE)),"",VLOOKUP($A288,'[2]1516 Exp_Rev Access'!$F$7:$GB$306,43,FALSE))</f>
        <v>0</v>
      </c>
      <c r="BF288" s="99">
        <f>IF(ISNA(VLOOKUP($A288,'[2]1516 Exp_Rev Access'!$F$7:$GB$306,44,FALSE)),"",VLOOKUP($A288,'[2]1516 Exp_Rev Access'!$F$7:$GB$306,44,FALSE))</f>
        <v>0</v>
      </c>
      <c r="BG288" s="99">
        <f>IF(ISNA(VLOOKUP($A288,'[2]1516 Exp_Rev Access'!$F$7:$GB$306,45,FALSE)),"",VLOOKUP($A288,'[2]1516 Exp_Rev Access'!$F$7:$GB$306,45,FALSE))</f>
        <v>0</v>
      </c>
      <c r="BH288" s="99">
        <f>IF(ISNA(VLOOKUP($A288,'[2]1516 Exp_Rev Access'!$F$7:$GB$306,46,FALSE)),"",VLOOKUP($A288,'[2]1516 Exp_Rev Access'!$F$7:$GB$306,46,FALSE))</f>
        <v>0</v>
      </c>
      <c r="BI288" s="99">
        <f>IF(ISNA(VLOOKUP($A288,'[2]1516 Exp_Rev Access'!$F$7:$GB$306,47,FALSE)),"",VLOOKUP($A288,'[2]1516 Exp_Rev Access'!$F$7:$GB$306,47,FALSE))</f>
        <v>1493.53</v>
      </c>
      <c r="BJ288" s="99">
        <f>IF(ISNA(VLOOKUP($A288,'[2]1516 Exp_Rev Access'!$F$7:$GB$306,48,FALSE)),"",VLOOKUP($A288,'[2]1516 Exp_Rev Access'!$F$7:$GB$306,48,FALSE))</f>
        <v>0</v>
      </c>
      <c r="BK288" s="99">
        <f>IF(ISNA(VLOOKUP($A288,'[2]1516 Exp_Rev Access'!$F$7:$GB$306,49,FALSE)),"",VLOOKUP($A288,'[2]1516 Exp_Rev Access'!$F$7:$GB$306,49,FALSE))</f>
        <v>22410</v>
      </c>
      <c r="BL288" s="99">
        <f>IF(ISNA(VLOOKUP($A288,'[2]1516 Exp_Rev Access'!$F$7:$GB$306,50,FALSE)),"",VLOOKUP($A288,'[2]1516 Exp_Rev Access'!$F$7:$GB$306,50,FALSE))</f>
        <v>0</v>
      </c>
      <c r="BM288" s="99">
        <f>IF(ISNA(VLOOKUP($A288,'[2]1516 Exp_Rev Access'!$F$7:$GB$306,51,FALSE)),"",VLOOKUP($A288,'[2]1516 Exp_Rev Access'!$F$7:$GB$306,51,FALSE))</f>
        <v>0</v>
      </c>
      <c r="BN288" s="99">
        <f>IF(ISNA(VLOOKUP($A288,'[2]1516 Exp_Rev Access'!$F$7:$GB$306,52,FALSE)),"",VLOOKUP($A288,'[2]1516 Exp_Rev Access'!$F$7:$GB$306,52,FALSE))</f>
        <v>0</v>
      </c>
      <c r="BO288" s="99">
        <f>IF(ISNA(VLOOKUP($A288,'[2]1516 Exp_Rev Access'!$F$7:$GB$306,53,FALSE)),"",VLOOKUP($A288,'[2]1516 Exp_Rev Access'!$F$7:$GB$306,53,FALSE))</f>
        <v>0</v>
      </c>
      <c r="BP288" s="99">
        <f>IF(ISNA(VLOOKUP($A288,'[2]1516 Exp_Rev Access'!$F$7:$GB$306,54,FALSE)),"",VLOOKUP($A288,'[2]1516 Exp_Rev Access'!$F$7:$GB$306,54,FALSE))</f>
        <v>0</v>
      </c>
      <c r="BQ288" s="99">
        <f>IF(ISNA(VLOOKUP($A288,'[2]1516 Exp_Rev Access'!$F$7:$GB$306,55,FALSE)),"",VLOOKUP($A288,'[2]1516 Exp_Rev Access'!$F$7:$GB$306,55,FALSE))</f>
        <v>0</v>
      </c>
      <c r="BR288" s="99">
        <f>IF(ISNA(VLOOKUP($A288,'[2]1516 Exp_Rev Access'!$F$7:$GB$306,56,FALSE)),"",VLOOKUP($A288,'[2]1516 Exp_Rev Access'!$F$7:$GB$306,56,FALSE))</f>
        <v>0</v>
      </c>
      <c r="BS288" s="99">
        <f>IF(ISNA(VLOOKUP($A288,'[2]1516 Exp_Rev Access'!$F$7:$GB$306,57,FALSE)),"",VLOOKUP($A288,'[2]1516 Exp_Rev Access'!$F$7:$GB$306,57,FALSE))</f>
        <v>0</v>
      </c>
      <c r="BT288" s="99">
        <f>IF(ISNA(VLOOKUP($A288,'[2]1516 Exp_Rev Access'!$F$7:$GB$306,58,FALSE)),"",VLOOKUP($A288,'[2]1516 Exp_Rev Access'!$F$7:$GB$306,58,FALSE))</f>
        <v>0</v>
      </c>
      <c r="BU288" s="102">
        <f t="shared" si="340"/>
        <v>219674.65</v>
      </c>
      <c r="BV288" s="72">
        <f t="shared" si="341"/>
        <v>7.3422942700239802E-2</v>
      </c>
      <c r="BW288" s="94">
        <f t="shared" si="342"/>
        <v>1214.0074606244818</v>
      </c>
      <c r="BX288" s="99">
        <f>IF(ISNA(VLOOKUP($A288,'[2]1516 Exp_Rev Access'!$F$7:$GB$306,59,FALSE)),"",VLOOKUP($A288,'[2]1516 Exp_Rev Access'!$F$7:$GB$306,59,FALSE))</f>
        <v>0</v>
      </c>
      <c r="BY288" s="99">
        <f>IF(ISNA(VLOOKUP($A288,'[2]1516 Exp_Rev Access'!$F$7:$GB$306,60,FALSE)),"",VLOOKUP($A288,'[2]1516 Exp_Rev Access'!$F$7:$GB$306,60,FALSE))</f>
        <v>0</v>
      </c>
      <c r="BZ288" s="99">
        <f>IF(ISNA(VLOOKUP($A288,'[2]1516 Exp_Rev Access'!$F$7:$GB$306,61,FALSE)),"",VLOOKUP($A288,'[2]1516 Exp_Rev Access'!$F$7:$GB$306,61,FALSE))</f>
        <v>0</v>
      </c>
      <c r="CA288" s="99">
        <f>IF(ISNA(VLOOKUP($A288,'[2]1516 Exp_Rev Access'!$F$7:$GB$306,62,FALSE)),"",VLOOKUP($A288,'[2]1516 Exp_Rev Access'!$F$7:$GB$306,62,FALSE))</f>
        <v>0</v>
      </c>
      <c r="CB288" s="99">
        <f>IF(ISNA(VLOOKUP($A288,'[2]1516 Exp_Rev Access'!$F$7:$GB$306,63,FALSE)),"",VLOOKUP($A288,'[2]1516 Exp_Rev Access'!$F$7:$GB$306,63,FALSE))</f>
        <v>0</v>
      </c>
      <c r="CC288" s="99">
        <f>IF(ISNA(VLOOKUP($A288,'[2]1516 Exp_Rev Access'!$F$7:$GB$306,64,FALSE)),"",VLOOKUP($A288,'[2]1516 Exp_Rev Access'!$F$7:$GB$306,64,FALSE))</f>
        <v>0</v>
      </c>
      <c r="CD288" s="101">
        <f t="shared" si="343"/>
        <v>0</v>
      </c>
      <c r="CE288" s="72"/>
      <c r="CF288" s="103"/>
      <c r="CG288" s="99">
        <f>IF(ISNA(VLOOKUP($A288,'[2]1516 Exp_Rev Access'!$F$7:$GB$306,65,FALSE)),"",VLOOKUP($A288,'[2]1516 Exp_Rev Access'!$F$7:$GB$306,65,FALSE))</f>
        <v>0</v>
      </c>
      <c r="CH288" s="99">
        <f>IF(ISNA(VLOOKUP($A288,'[2]1516 Exp_Rev Access'!$F$7:$GB$306,66,FALSE)),"",VLOOKUP($A288,'[2]1516 Exp_Rev Access'!$F$7:$GB$306,66,FALSE))</f>
        <v>0</v>
      </c>
      <c r="CI288" s="99">
        <f>IF(ISNA(VLOOKUP($A288,'[2]1516 Exp_Rev Access'!$F$7:$GB$306,67,FALSE)),"",VLOOKUP($A288,'[2]1516 Exp_Rev Access'!$F$7:$GB$306,67,FALSE))</f>
        <v>0</v>
      </c>
      <c r="CJ288" s="99">
        <f>IF(ISNA(VLOOKUP($A288,'[2]1516 Exp_Rev Access'!$F$7:$GB$306,68,FALSE)),"",VLOOKUP($A288,'[2]1516 Exp_Rev Access'!$F$7:$GB$306,68,FALSE))</f>
        <v>0</v>
      </c>
      <c r="CK288" s="99">
        <f>IF(ISNA(VLOOKUP($A288,'[2]1516 Exp_Rev Access'!$F$7:$GB$306,69,FALSE)),"",VLOOKUP($A288,'[2]1516 Exp_Rev Access'!$F$7:$GB$306,69,FALSE))</f>
        <v>0</v>
      </c>
      <c r="CL288" s="99">
        <f>IF(ISNA(VLOOKUP($A288,'[2]1516 Exp_Rev Access'!$F$7:$GB$306,70,FALSE)),"",VLOOKUP($A288,'[2]1516 Exp_Rev Access'!$F$7:$GB$306,70,FALSE))</f>
        <v>0</v>
      </c>
      <c r="CM288" s="99">
        <f>IF(ISNA(VLOOKUP($A288,'[2]1516 Exp_Rev Access'!$F$7:$GB$306,71,FALSE)),"",VLOOKUP($A288,'[2]1516 Exp_Rev Access'!$F$7:$GB$306,71,FALSE))</f>
        <v>0</v>
      </c>
      <c r="CN288" s="99">
        <f>IF(ISNA(VLOOKUP($A288,'[2]1516 Exp_Rev Access'!$F$7:$GB$306,72,FALSE)),"",VLOOKUP($A288,'[2]1516 Exp_Rev Access'!$F$7:$GB$306,72,FALSE))</f>
        <v>0</v>
      </c>
      <c r="CO288" s="99">
        <f>IF(ISNA(VLOOKUP($A288,'[2]1516 Exp_Rev Access'!$F$7:$GB$306,73,FALSE)),"",VLOOKUP($A288,'[2]1516 Exp_Rev Access'!$F$7:$GB$306,73,FALSE))</f>
        <v>0</v>
      </c>
      <c r="CP288" s="99">
        <f>IF(ISNA(VLOOKUP($A288,'[2]1516 Exp_Rev Access'!$F$7:$GB$306,74,FALSE)),"",VLOOKUP($A288,'[2]1516 Exp_Rev Access'!$F$7:$GB$306,74,FALSE))</f>
        <v>42530</v>
      </c>
      <c r="CQ288" s="99">
        <f>IF(ISNA(VLOOKUP($A288,'[2]1516 Exp_Rev Access'!$F$7:$GB$306,75,FALSE)),"",VLOOKUP($A288,'[2]1516 Exp_Rev Access'!$F$7:$GB$306,75,FALSE))</f>
        <v>0</v>
      </c>
      <c r="CR288" s="99">
        <f>IF(ISNA(VLOOKUP($A288,'[2]1516 Exp_Rev Access'!$F$7:$GB$306,76,FALSE)),"",VLOOKUP($A288,'[2]1516 Exp_Rev Access'!$F$7:$GB$306,76,FALSE))</f>
        <v>2721</v>
      </c>
      <c r="CS288" s="99">
        <f>IF(ISNA(VLOOKUP($A288,'[2]1516 Exp_Rev Access'!$F$7:$GB$306,77,FALSE)),"",VLOOKUP($A288,'[2]1516 Exp_Rev Access'!$F$7:$GB$306,77,FALSE))</f>
        <v>0</v>
      </c>
      <c r="CT288" s="99">
        <f>IF(ISNA(VLOOKUP($A288,'[2]1516 Exp_Rev Access'!$F$7:$GB$306,78,FALSE)),"",VLOOKUP($A288,'[2]1516 Exp_Rev Access'!$F$7:$GB$306,78,FALSE))</f>
        <v>52939</v>
      </c>
      <c r="CU288" s="99">
        <f>IF(ISNA(VLOOKUP($A288,'[2]1516 Exp_Rev Access'!$F$7:$GB$306,79,FALSE)),"",VLOOKUP($A288,'[2]1516 Exp_Rev Access'!$F$7:$GB$306,79,FALSE))</f>
        <v>5948</v>
      </c>
      <c r="CV288" s="99">
        <f>IF(ISNA(VLOOKUP($A288,'[2]1516 Exp_Rev Access'!$F$7:$GB$306,80,FALSE)),"",VLOOKUP($A288,'[2]1516 Exp_Rev Access'!$F$7:$GB$306,80,FALSE))</f>
        <v>0</v>
      </c>
      <c r="CW288" s="99">
        <f>IF(ISNA(VLOOKUP($A288,'[2]1516 Exp_Rev Access'!$F$7:$GB$306,81,FALSE)),"",VLOOKUP($A288,'[2]1516 Exp_Rev Access'!$F$7:$GB$306,81,FALSE))</f>
        <v>0</v>
      </c>
      <c r="CX288" s="99">
        <f>IF(ISNA(VLOOKUP($A288,'[2]1516 Exp_Rev Access'!$F$7:$GB$306,82,FALSE)),"",VLOOKUP($A288,'[2]1516 Exp_Rev Access'!$F$7:$GB$306,82,FALSE))</f>
        <v>0</v>
      </c>
      <c r="CY288" s="99">
        <f>IF(ISNA(VLOOKUP($A288,'[2]1516 Exp_Rev Access'!$F$7:$GB$306,83,FALSE)),"",VLOOKUP($A288,'[2]1516 Exp_Rev Access'!$F$7:$GB$306,83,FALSE))</f>
        <v>0</v>
      </c>
      <c r="CZ288" s="99">
        <f>IF(ISNA(VLOOKUP($A288,'[2]1516 Exp_Rev Access'!$F$7:$GB$306,84,FALSE)),"",VLOOKUP($A288,'[2]1516 Exp_Rev Access'!$F$7:$GB$306,84,FALSE))</f>
        <v>0</v>
      </c>
      <c r="DA288" s="99">
        <f>IF(ISNA(VLOOKUP($A288,'[2]1516 Exp_Rev Access'!$F$7:$GB$306,85,FALSE)),"",VLOOKUP($A288,'[2]1516 Exp_Rev Access'!$F$7:$GB$306,85,FALSE))</f>
        <v>0</v>
      </c>
      <c r="DB288" s="99">
        <f>IF(ISNA(VLOOKUP($A288,'[2]1516 Exp_Rev Access'!$F$7:$GB$306,86,FALSE)),"",VLOOKUP($A288,'[2]1516 Exp_Rev Access'!$F$7:$GB$306,86,FALSE))</f>
        <v>0</v>
      </c>
      <c r="DC288" s="99">
        <f>IF(ISNA(VLOOKUP($A288,'[2]1516 Exp_Rev Access'!$F$7:$GB$306,87,FALSE)),"",VLOOKUP($A288,'[2]1516 Exp_Rev Access'!$F$7:$GB$306,87,FALSE))</f>
        <v>0</v>
      </c>
      <c r="DD288" s="99">
        <f>IF(ISNA(VLOOKUP($A288,'[2]1516 Exp_Rev Access'!$F$7:$GB$306,88,FALSE)),"",VLOOKUP($A288,'[2]1516 Exp_Rev Access'!$F$7:$GB$306,88,FALSE))</f>
        <v>0</v>
      </c>
      <c r="DE288" s="99">
        <f>IF(ISNA(VLOOKUP($A288,'[2]1516 Exp_Rev Access'!$F$7:$GB$306,89,FALSE)),"",VLOOKUP($A288,'[2]1516 Exp_Rev Access'!$F$7:$GB$306,89,FALSE))</f>
        <v>0</v>
      </c>
      <c r="DF288" s="99">
        <f>IF(ISNA(VLOOKUP($A288,'[2]1516 Exp_Rev Access'!$F$7:$GB$306,90,FALSE)),"",VLOOKUP($A288,'[2]1516 Exp_Rev Access'!$F$7:$GB$306,90,FALSE))</f>
        <v>0</v>
      </c>
      <c r="DG288" s="99">
        <f>IF(ISNA(VLOOKUP($A288,'[2]1516 Exp_Rev Access'!$F$7:$GB$306,91,FALSE)),"",VLOOKUP($A288,'[2]1516 Exp_Rev Access'!$F$7:$GB$306,91,FALSE))</f>
        <v>0</v>
      </c>
      <c r="DH288" s="99">
        <f>IF(ISNA(VLOOKUP($A288,'[2]1516 Exp_Rev Access'!$F$7:$GB$306,92,FALSE)),"",VLOOKUP($A288,'[2]1516 Exp_Rev Access'!$F$7:$GB$306,92,FALSE))</f>
        <v>32786.75</v>
      </c>
      <c r="DI288" s="99">
        <f>IF(ISNA(VLOOKUP($A288,'[2]1516 Exp_Rev Access'!$F$7:$GB$306,93,FALSE)),"",VLOOKUP($A288,'[2]1516 Exp_Rev Access'!$F$7:$GB$306,93,FALSE))</f>
        <v>0</v>
      </c>
      <c r="DJ288" s="99">
        <f>IF(ISNA(VLOOKUP($A288,'[2]1516 Exp_Rev Access'!$F$7:$GB$306,94,FALSE)),"",VLOOKUP($A288,'[2]1516 Exp_Rev Access'!$F$7:$GB$306,94,FALSE))</f>
        <v>0</v>
      </c>
      <c r="DK288" s="99">
        <f>IF(ISNA(VLOOKUP($A288,'[2]1516 Exp_Rev Access'!$F$7:$GB$306,95,FALSE)),"",VLOOKUP($A288,'[2]1516 Exp_Rev Access'!$F$7:$GB$306,95,FALSE))</f>
        <v>0</v>
      </c>
      <c r="DL288" s="99">
        <f>IF(ISNA(VLOOKUP($A288,'[2]1516 Exp_Rev Access'!$F$7:$GB$306,96,FALSE)),"",VLOOKUP($A288,'[2]1516 Exp_Rev Access'!$F$7:$GB$306,96,FALSE))</f>
        <v>0</v>
      </c>
      <c r="DM288" s="99">
        <f>IF(ISNA(VLOOKUP($A288,'[2]1516 Exp_Rev Access'!$F$7:$GB$306,97,FALSE)),"",VLOOKUP($A288,'[2]1516 Exp_Rev Access'!$F$7:$GB$306,97,FALSE))</f>
        <v>0</v>
      </c>
      <c r="DN288" s="99">
        <f>IF(ISNA(VLOOKUP($A288,'[2]1516 Exp_Rev Access'!$F$7:$GB$306,98,FALSE)),"",VLOOKUP($A288,'[2]1516 Exp_Rev Access'!$F$7:$GB$306,98,FALSE))</f>
        <v>0</v>
      </c>
      <c r="DO288" s="99">
        <f>IF(ISNA(VLOOKUP($A288,'[2]1516 Exp_Rev Access'!$F$7:$GB$306,99,FALSE)),"",VLOOKUP($A288,'[2]1516 Exp_Rev Access'!$F$7:$GB$306,99,FALSE))</f>
        <v>0</v>
      </c>
      <c r="DP288" s="99">
        <f>IF(ISNA(VLOOKUP($A288,'[2]1516 Exp_Rev Access'!$F$7:$GB$306,100,FALSE)),"",VLOOKUP($A288,'[2]1516 Exp_Rev Access'!$F$7:$GB$306,100,FALSE))</f>
        <v>0</v>
      </c>
      <c r="DQ288" s="99">
        <f>IF(ISNA(VLOOKUP($A288,'[2]1516 Exp_Rev Access'!$F$7:$GB$306,101,FALSE)),"",VLOOKUP($A288,'[2]1516 Exp_Rev Access'!$F$7:$GB$306,101,FALSE))</f>
        <v>0</v>
      </c>
      <c r="DR288" s="99">
        <f>IF(ISNA(VLOOKUP($A288,'[2]1516 Exp_Rev Access'!$F$7:$GB$306,102,FALSE)),"",VLOOKUP($A288,'[2]1516 Exp_Rev Access'!$F$7:$GB$306,102,FALSE))</f>
        <v>0</v>
      </c>
      <c r="DS288" s="99">
        <f>IF(ISNA(VLOOKUP($A288,'[2]1516 Exp_Rev Access'!$F$7:$GB$306,103,FALSE)),"",VLOOKUP($A288,'[2]1516 Exp_Rev Access'!$F$7:$GB$306,103,FALSE))</f>
        <v>0</v>
      </c>
      <c r="DT288" s="99">
        <f>IF(ISNA(VLOOKUP($A288,'[2]1516 Exp_Rev Access'!$F$7:$GB$306,104,FALSE)),"",VLOOKUP($A288,'[2]1516 Exp_Rev Access'!$F$7:$GB$306,104,FALSE))</f>
        <v>0</v>
      </c>
      <c r="DU288" s="99">
        <f>IF(ISNA(VLOOKUP($A288,'[2]1516 Exp_Rev Access'!$F$7:$GB$306,105,FALSE)),"",VLOOKUP($A288,'[2]1516 Exp_Rev Access'!$F$7:$GB$306,105,FALSE))</f>
        <v>0</v>
      </c>
      <c r="DV288" s="99">
        <f>IF(ISNA(VLOOKUP($A288,'[2]1516 Exp_Rev Access'!$F$7:$GB$306,106,FALSE)),"",VLOOKUP($A288,'[2]1516 Exp_Rev Access'!$F$7:$GB$306,106,FALSE))</f>
        <v>0</v>
      </c>
      <c r="DW288" s="99">
        <f>IF(ISNA(VLOOKUP($A288,'[2]1516 Exp_Rev Access'!$F$7:$GB$306,107,FALSE)),"",VLOOKUP($A288,'[2]1516 Exp_Rev Access'!$F$7:$GB$306,107,FALSE))</f>
        <v>0</v>
      </c>
      <c r="DX288" s="99">
        <f>IF(ISNA(VLOOKUP($A288,'[2]1516 Exp_Rev Access'!$F$7:$GB$306,108,FALSE)),"",VLOOKUP($A288,'[2]1516 Exp_Rev Access'!$F$7:$GB$306,108,FALSE))</f>
        <v>0</v>
      </c>
      <c r="DY288" s="99">
        <f>IF(ISNA(VLOOKUP($A288,'[2]1516 Exp_Rev Access'!$F$7:$GB$306,109,FALSE)),"",VLOOKUP($A288,'[2]1516 Exp_Rev Access'!$F$7:$GB$306,109,FALSE))</f>
        <v>0</v>
      </c>
      <c r="DZ288" s="99">
        <f>IF(ISNA(VLOOKUP($A288,'[2]1516 Exp_Rev Access'!$F$7:$GB$306,110,FALSE)),"",VLOOKUP($A288,'[2]1516 Exp_Rev Access'!$F$7:$GB$306,110,FALSE))</f>
        <v>0</v>
      </c>
      <c r="EA288" s="99">
        <f>IF(ISNA(VLOOKUP($A288,'[2]1516 Exp_Rev Access'!$F$7:$GB$306,111,FALSE)),"",VLOOKUP($A288,'[2]1516 Exp_Rev Access'!$F$7:$GB$306,111,FALSE))</f>
        <v>0</v>
      </c>
      <c r="EB288" s="99">
        <f>IF(ISNA(VLOOKUP($A288,'[2]1516 Exp_Rev Access'!$F$7:$GB$306,112,FALSE)),"",VLOOKUP($A288,'[2]1516 Exp_Rev Access'!$F$7:$GB$306,112,FALSE))</f>
        <v>0</v>
      </c>
      <c r="EC288" s="99">
        <f>IF(ISNA(VLOOKUP($A288,'[2]1516 Exp_Rev Access'!$F$7:$GB$306,113,FALSE)),"",VLOOKUP($A288,'[2]1516 Exp_Rev Access'!$F$7:$GB$306,113,FALSE))</f>
        <v>0</v>
      </c>
      <c r="ED288" s="99">
        <f>IF(ISNA(VLOOKUP($A288,'[2]1516 Exp_Rev Access'!$F$7:$GB$306,114,FALSE)),"",VLOOKUP($A288,'[2]1516 Exp_Rev Access'!$F$7:$GB$306,114,FALSE))</f>
        <v>0</v>
      </c>
      <c r="EE288" s="99">
        <f>IF(ISNA(VLOOKUP($A288,'[2]1516 Exp_Rev Access'!$F$7:$GB$306,115,FALSE)),"",VLOOKUP($A288,'[2]1516 Exp_Rev Access'!$F$7:$GB$306,115,FALSE))</f>
        <v>0</v>
      </c>
      <c r="EF288" s="99">
        <f>IF(ISNA(VLOOKUP($A288,'[2]1516 Exp_Rev Access'!$F$7:$GB$306,116,FALSE)),"",VLOOKUP($A288,'[2]1516 Exp_Rev Access'!$F$7:$GB$306,116,FALSE))</f>
        <v>0</v>
      </c>
      <c r="EG288" s="99">
        <f>IF(ISNA(VLOOKUP($A288,'[2]1516 Exp_Rev Access'!$F$7:$GB$306,117,FALSE)),"",VLOOKUP($A288,'[2]1516 Exp_Rev Access'!$F$7:$GB$306,117,FALSE))</f>
        <v>0</v>
      </c>
      <c r="EH288" s="99">
        <f>IF(ISNA(VLOOKUP($A288,'[2]1516 Exp_Rev Access'!$F$7:$GB$306,118,FALSE)),"",VLOOKUP($A288,'[2]1516 Exp_Rev Access'!$F$7:$GB$306,118,FALSE))</f>
        <v>0</v>
      </c>
      <c r="EI288" s="99">
        <f>IF(ISNA(VLOOKUP($A288,'[2]1516 Exp_Rev Access'!$F$7:$GB$306,119,FALSE)),"",VLOOKUP($A288,'[2]1516 Exp_Rev Access'!$F$7:$GB$306,119,FALSE))</f>
        <v>0</v>
      </c>
      <c r="EJ288" s="99">
        <f>IF(ISNA(VLOOKUP($A288,'[2]1516 Exp_Rev Access'!$F$7:$GB$306,120,FALSE)),"",VLOOKUP($A288,'[2]1516 Exp_Rev Access'!$F$7:$GB$306,120,FALSE))</f>
        <v>0</v>
      </c>
      <c r="EK288" s="99">
        <f>IF(ISNA(VLOOKUP($A288,'[2]1516 Exp_Rev Access'!$F$7:$GB$306,121,FALSE)),"",VLOOKUP($A288,'[2]1516 Exp_Rev Access'!$F$7:$GB$306,121,FALSE))</f>
        <v>0</v>
      </c>
      <c r="EL288" s="99">
        <f>IF(ISNA(VLOOKUP($A288,'[2]1516 Exp_Rev Access'!$F$7:$GB$306,122,FALSE)),"",VLOOKUP($A288,'[2]1516 Exp_Rev Access'!$F$7:$GB$306,122,FALSE))</f>
        <v>0</v>
      </c>
      <c r="EM288" s="99">
        <f>IF(ISNA(VLOOKUP($A288,'[2]1516 Exp_Rev Access'!$F$7:$GB$306,123,FALSE)),"",VLOOKUP($A288,'[2]1516 Exp_Rev Access'!$F$7:$GB$306,123,FALSE))</f>
        <v>0</v>
      </c>
      <c r="EN288" s="99">
        <f>IF(ISNA(VLOOKUP($A288,'[2]1516 Exp_Rev Access'!$F$7:$GB$306,124,FALSE)),"",VLOOKUP($A288,'[2]1516 Exp_Rev Access'!$F$7:$GB$306,124,FALSE))</f>
        <v>0</v>
      </c>
      <c r="EO288" s="99">
        <f>IF(ISNA(VLOOKUP($A288,'[2]1516 Exp_Rev Access'!$F$7:$GB$306,125,FALSE)),"",VLOOKUP($A288,'[2]1516 Exp_Rev Access'!$F$7:$GB$306,125,FALSE))</f>
        <v>0</v>
      </c>
      <c r="EP288" s="99">
        <f>IF(ISNA(VLOOKUP($A288,'[2]1516 Exp_Rev Access'!$F$7:$GB$306,126,FALSE)),"",VLOOKUP($A288,'[2]1516 Exp_Rev Access'!$F$7:$GB$306,126,FALSE))</f>
        <v>0</v>
      </c>
      <c r="EQ288" s="99">
        <f>IF(ISNA(VLOOKUP($A288,'[2]1516 Exp_Rev Access'!$F$7:$GB$306,127,FALSE)),"",VLOOKUP($A288,'[2]1516 Exp_Rev Access'!$F$7:$GB$306,127,FALSE))</f>
        <v>0</v>
      </c>
      <c r="ER288" s="99">
        <f>IF(ISNA(VLOOKUP($A288,'[2]1516 Exp_Rev Access'!$F$7:$GB$306,128,FALSE)),"",VLOOKUP($A288,'[2]1516 Exp_Rev Access'!$F$7:$GB$306,128,FALSE))</f>
        <v>0</v>
      </c>
      <c r="ES288" s="99">
        <f>IF(ISNA(VLOOKUP($A288,'[2]1516 Exp_Rev Access'!$F$7:$GB$306,129,FALSE)),"",VLOOKUP($A288,'[2]1516 Exp_Rev Access'!$F$7:$GB$306,129,FALSE))</f>
        <v>0</v>
      </c>
      <c r="ET288" s="99">
        <f>IF(ISNA(VLOOKUP($A288,'[2]1516 Exp_Rev Access'!$F$7:$GB$306,130,FALSE)),"",VLOOKUP($A288,'[2]1516 Exp_Rev Access'!$F$7:$GB$306,130,FALSE))</f>
        <v>0</v>
      </c>
      <c r="EU288" s="99">
        <f>IF(ISNA(VLOOKUP($A288,'[2]1516 Exp_Rev Access'!$F$7:$GB$306,131,FALSE)),"",VLOOKUP($A288,'[2]1516 Exp_Rev Access'!$F$7:$GB$306,131,FALSE))</f>
        <v>0</v>
      </c>
      <c r="EV288" s="99">
        <f>IF(ISNA(VLOOKUP($A288,'[2]1516 Exp_Rev Access'!$F$7:$GB$306,132,FALSE)),"",VLOOKUP($A288,'[2]1516 Exp_Rev Access'!$F$7:$GB$306,132,FALSE))</f>
        <v>0</v>
      </c>
      <c r="EW288" s="99">
        <f>IF(ISNA(VLOOKUP($A288,'[2]1516 Exp_Rev Access'!$F$7:$GB$306,133,FALSE)),"",VLOOKUP($A288,'[2]1516 Exp_Rev Access'!$F$7:$GB$306,133,FALSE))</f>
        <v>0</v>
      </c>
      <c r="EX288" s="99">
        <f>IF(ISNA(VLOOKUP($A288,'[2]1516 Exp_Rev Access'!$F$7:$GB$306,134,FALSE)),"",VLOOKUP($A288,'[2]1516 Exp_Rev Access'!$F$7:$GB$306,134,FALSE))</f>
        <v>0</v>
      </c>
      <c r="EY288" s="99">
        <f>IF(ISNA(VLOOKUP($A288,'[2]1516 Exp_Rev Access'!$F$7:$GB$306,135,FALSE)),"",VLOOKUP($A288,'[2]1516 Exp_Rev Access'!$F$7:$GB$306,135,FALSE))</f>
        <v>0</v>
      </c>
      <c r="EZ288" s="99">
        <f>IF(ISNA(VLOOKUP($A288,'[2]1516 Exp_Rev Access'!$F$7:$GB$306,136,FALSE)),"",VLOOKUP($A288,'[2]1516 Exp_Rev Access'!$F$7:$GB$306,136,FALSE))</f>
        <v>0</v>
      </c>
      <c r="FA288" s="99">
        <f>IF(ISNA(VLOOKUP($A288,'[2]1516 Exp_Rev Access'!$F$7:$GB$306,137,FALSE)),"",VLOOKUP($A288,'[2]1516 Exp_Rev Access'!$F$7:$GB$306,137,FALSE))</f>
        <v>0</v>
      </c>
      <c r="FB288" s="99">
        <f>IF(ISNA(VLOOKUP($A288,'[2]1516 Exp_Rev Access'!$F$7:$GB$306,138,FALSE)),"",VLOOKUP($A288,'[2]1516 Exp_Rev Access'!$F$7:$GB$306,138,FALSE))</f>
        <v>0</v>
      </c>
      <c r="FC288" s="99">
        <f>IF(ISNA(VLOOKUP($A288,'[2]1516 Exp_Rev Access'!$F$7:$GB$306,139,FALSE)),"",VLOOKUP($A288,'[2]1516 Exp_Rev Access'!$F$7:$GB$306,139,FALSE))</f>
        <v>0</v>
      </c>
      <c r="FD288" s="99">
        <f>IF(ISNA(VLOOKUP($A288,'[2]1516 Exp_Rev Access'!$F$7:$FS$306,140,FALSE)),"",VLOOKUP($A288,'[2]1516 Exp_Rev Access'!$F$7:$FS$306,140,FALSE))</f>
        <v>0</v>
      </c>
      <c r="FE288" s="99">
        <f>IF(ISNA(VLOOKUP($A288,'[2]1516 Exp_Rev Access'!$F$7:$FS$306,141,FALSE)),"",VLOOKUP($A288,'[2]1516 Exp_Rev Access'!$F$7:$FS$306,141,FALSE))</f>
        <v>0</v>
      </c>
      <c r="FF288" s="99">
        <f>IF(ISNA(VLOOKUP($A288,'[2]1516 Exp_Rev Access'!$F$7:$FS$306,142,FALSE)),"",VLOOKUP($A288,'[2]1516 Exp_Rev Access'!$F$7:$FS$306,142,FALSE))</f>
        <v>0</v>
      </c>
      <c r="FG288" s="99">
        <f>IF(ISNA(VLOOKUP($A288,'[2]1516 Exp_Rev Access'!$F$7:$FS$306,143,FALSE)),"",VLOOKUP($A288,'[2]1516 Exp_Rev Access'!$F$7:$FS$306,143,FALSE))</f>
        <v>0</v>
      </c>
      <c r="FH288" s="99">
        <f>IF(ISNA(VLOOKUP($A288,'[2]1516 Exp_Rev Access'!$F$7:$FS$306,144,FALSE)),"",VLOOKUP($A288,'[2]1516 Exp_Rev Access'!$F$7:$FS$306,144,FALSE))</f>
        <v>0</v>
      </c>
      <c r="FI288" s="99">
        <f>IF(ISNA(VLOOKUP($A288,'[2]1516 Exp_Rev Access'!$F$7:$FS$306,145,FALSE)),"",VLOOKUP($A288,'[2]1516 Exp_Rev Access'!$F$7:$FS$306,145,FALSE))</f>
        <v>0</v>
      </c>
      <c r="FJ288" s="99">
        <f>IF(ISNA(VLOOKUP($A288,'[2]1516 Exp_Rev Access'!$F$7:$FS$306,146,FALSE)),"",VLOOKUP($A288,'[2]1516 Exp_Rev Access'!$F$7:$FS$306,146,FALSE))</f>
        <v>0</v>
      </c>
      <c r="FK288" s="99">
        <f>IF(ISNA(VLOOKUP($A288,'[2]1516 Exp_Rev Access'!$F$7:$FS$306,147,FALSE)),"",VLOOKUP($A288,'[2]1516 Exp_Rev Access'!$F$7:$FS$306,147,FALSE))</f>
        <v>0</v>
      </c>
      <c r="FL288" s="99">
        <f>IF(ISNA(VLOOKUP($A288,'[2]1516 Exp_Rev Access'!$F$7:$FS$306,148,FALSE)),"",VLOOKUP($A288,'[2]1516 Exp_Rev Access'!$F$7:$FS$306,148,FALSE))</f>
        <v>0</v>
      </c>
      <c r="FM288" s="99">
        <f>IF(ISNA(VLOOKUP($A288,'[2]1516 Exp_Rev Access'!$F$7:$FS$306,149,FALSE)),"",VLOOKUP($A288,'[2]1516 Exp_Rev Access'!$F$7:$FS$306,149,FALSE))</f>
        <v>0</v>
      </c>
      <c r="FN288" s="99">
        <f>IF(ISNA(VLOOKUP($A288,'[2]1516 Exp_Rev Access'!$F$7:$FS$306,150,FALSE)),"",VLOOKUP($A288,'[2]1516 Exp_Rev Access'!$F$7:$FS$306,150,FALSE))</f>
        <v>0</v>
      </c>
      <c r="FO288" s="99">
        <f>IF(ISNA(VLOOKUP($A288,'[2]1516 Exp_Rev Access'!$F$7:$FS$306,151,FALSE)),"",VLOOKUP($A288,'[2]1516 Exp_Rev Access'!$F$7:$FS$306,151,FALSE))</f>
        <v>0</v>
      </c>
      <c r="FP288" s="99">
        <f>IF(ISNA(VLOOKUP($A288,'[2]1516 Exp_Rev Access'!$F$7:$FS$306,152,FALSE)),"",VLOOKUP($A288,'[2]1516 Exp_Rev Access'!$F$7:$FS$306,152,FALSE))</f>
        <v>0</v>
      </c>
      <c r="FQ288" s="99">
        <f>IF(ISNA(VLOOKUP($A288,'[2]1516 Exp_Rev Access'!$F$7:$FS$306,153,FALSE)),"",VLOOKUP($A288,'[2]1516 Exp_Rev Access'!$F$7:$FS$306,153,FALSE))</f>
        <v>0</v>
      </c>
      <c r="FR288" s="101">
        <f t="shared" si="346"/>
        <v>136924.75</v>
      </c>
      <c r="FS288" s="72">
        <f t="shared" si="347"/>
        <v>4.5765035125785607E-2</v>
      </c>
      <c r="FT288" s="94">
        <f t="shared" si="348"/>
        <v>756.69936446532199</v>
      </c>
      <c r="FU288" s="99">
        <f>IF(ISNA(VLOOKUP($A288,'[2]1516 Exp_Rev Access'!$F$7:$GB$306,154,FALSE)),"",VLOOKUP($A288,'[2]1516 Exp_Rev Access'!$F$7:$GB$306,154,FALSE))</f>
        <v>23831.55</v>
      </c>
      <c r="FV288" s="99">
        <f>IF(ISNA(VLOOKUP($A288,'[2]1516 Exp_Rev Access'!$F$7:$GB$306,155,FALSE)),"",VLOOKUP($A288,'[2]1516 Exp_Rev Access'!$F$7:$GB$306,155,FALSE))</f>
        <v>0</v>
      </c>
      <c r="FW288" s="99">
        <f>IF(ISNA(VLOOKUP($A288,'[2]1516 Exp_Rev Access'!$F$7:$GB$306,156,FALSE)),"",VLOOKUP($A288,'[2]1516 Exp_Rev Access'!$F$7:$GB$306,156,FALSE))</f>
        <v>0</v>
      </c>
      <c r="FX288" s="99">
        <f>IF(ISNA(VLOOKUP($A288,'[2]1516 Exp_Rev Access'!$F$7:$GB$306,157,FALSE)),"",VLOOKUP($A288,'[2]1516 Exp_Rev Access'!$F$7:$GB$306,157,FALSE))</f>
        <v>0</v>
      </c>
      <c r="FY288" s="99">
        <f>IF(ISNA(VLOOKUP($A288,'[2]1516 Exp_Rev Access'!$F$7:$GB$306,158,FALSE)),"",VLOOKUP($A288,'[2]1516 Exp_Rev Access'!$F$7:$GB$306,158,FALSE))</f>
        <v>0</v>
      </c>
      <c r="FZ288" s="99">
        <f>IF(ISNA(VLOOKUP($A288,'[2]1516 Exp_Rev Access'!$F$7:$GB$306,159,FALSE)),"",VLOOKUP($A288,'[2]1516 Exp_Rev Access'!$F$7:$GB$306,159,FALSE))</f>
        <v>0</v>
      </c>
      <c r="GA288" s="99">
        <f>IF(ISNA(VLOOKUP($A288,'[2]1516 Exp_Rev Access'!$F$7:$GB$306,160,FALSE)),"",VLOOKUP($A288,'[2]1516 Exp_Rev Access'!$F$7:$GB$306,160,FALSE))</f>
        <v>0</v>
      </c>
      <c r="GB288" s="99">
        <f>IF(ISNA(VLOOKUP($A288,'[2]1516 Exp_Rev Access'!$F$7:$GB$306,161,FALSE)),"",VLOOKUP($A288,'[2]1516 Exp_Rev Access'!$F$7:$GB$306,161,FALSE))</f>
        <v>0</v>
      </c>
      <c r="GC288" s="99">
        <f>IF(ISNA(VLOOKUP($A288,'[2]1516 Exp_Rev Access'!$F$7:$GB$306,162,FALSE)),"",VLOOKUP($A288,'[2]1516 Exp_Rev Access'!$F$7:$GB$306,162,FALSE))</f>
        <v>0</v>
      </c>
      <c r="GD288" s="99">
        <f>IF(ISNA(VLOOKUP($A288,'[2]1516 Exp_Rev Access'!$F$7:$GB$306,163,FALSE)),"",VLOOKUP($A288,'[2]1516 Exp_Rev Access'!$F$7:$GB$306,163,FALSE))</f>
        <v>0</v>
      </c>
      <c r="GE288" s="99">
        <f>IF(ISNA(VLOOKUP($A288,'[2]1516 Exp_Rev Access'!$F$7:$GB$306,164,FALSE)),"",VLOOKUP($A288,'[2]1516 Exp_Rev Access'!$F$7:$GB$306,164,FALSE))</f>
        <v>0</v>
      </c>
      <c r="GF288" s="99">
        <f>IF(ISNA(VLOOKUP($A288,'[2]1516 Exp_Rev Access'!$F$7:$GB$306,165,FALSE)),"",VLOOKUP($A288,'[2]1516 Exp_Rev Access'!$F$7:$GB$306,165,FALSE))</f>
        <v>0</v>
      </c>
      <c r="GG288" s="99">
        <f>IF(ISNA(VLOOKUP($A288,'[2]1516 Exp_Rev Access'!$F$7:$GB$306,166,FALSE)),"",VLOOKUP($A288,'[2]1516 Exp_Rev Access'!$F$7:$GB$306,166,FALSE))</f>
        <v>0</v>
      </c>
      <c r="GH288" s="99">
        <f>IF(ISNA(VLOOKUP($A288,'[2]1516 Exp_Rev Access'!$F$7:$GB$306,167,FALSE)),"",VLOOKUP($A288,'[2]1516 Exp_Rev Access'!$F$7:$GB$306,167,FALSE))</f>
        <v>0</v>
      </c>
      <c r="GI288" s="99">
        <f>IF(ISNA(VLOOKUP($A288,'[2]1516 Exp_Rev Access'!$F$7:$GB$306,168,FALSE)),"",VLOOKUP($A288,'[2]1516 Exp_Rev Access'!$F$7:$GB$306,168,FALSE))</f>
        <v>0</v>
      </c>
      <c r="GJ288" s="99">
        <f>IF(ISNA(VLOOKUP($A288,'[2]1516 Exp_Rev Access'!$F$7:$GB$306,169,FALSE)),"",VLOOKUP($A288,'[2]1516 Exp_Rev Access'!$F$7:$GB$306,169,FALSE))</f>
        <v>0</v>
      </c>
      <c r="GK288" s="99">
        <f>IF(ISNA(VLOOKUP($A288,'[2]1516 Exp_Rev Access'!$F$7:$GB$306,170,FALSE)),"",VLOOKUP($A288,'[2]1516 Exp_Rev Access'!$F$7:$GB$306,170,FALSE))</f>
        <v>4570.8</v>
      </c>
      <c r="GL288" s="99">
        <f>IF(ISNA(VLOOKUP($A288,'[2]1516 Exp_Rev Access'!$F$7:$GB$306,171,FALSE)),"",VLOOKUP($A288,'[2]1516 Exp_Rev Access'!$F$7:$GB$306,171,FALSE))</f>
        <v>0</v>
      </c>
      <c r="GM288" s="99">
        <f>IF(ISNA(VLOOKUP($A288,'[2]1516 Exp_Rev Access'!$F$7:$GB$306,172,FALSE)),"",VLOOKUP($A288,'[2]1516 Exp_Rev Access'!$F$7:$GB$306,172,FALSE))</f>
        <v>0</v>
      </c>
      <c r="GN288" s="99">
        <f>IF(ISNA(VLOOKUP($A288,'[2]1516 Exp_Rev Access'!$F$7:$GB$306,173,FALSE)),"",VLOOKUP($A288,'[2]1516 Exp_Rev Access'!$F$7:$GB$306,173,FALSE))</f>
        <v>0</v>
      </c>
      <c r="GO288" s="99">
        <f>IF(ISNA(VLOOKUP($A288,'[2]1516 Exp_Rev Access'!$F$7:$GB$306,174,FALSE)),"",VLOOKUP($A288,'[2]1516 Exp_Rev Access'!$F$7:$GB$306,174,FALSE))</f>
        <v>0</v>
      </c>
      <c r="GP288" s="99">
        <f>IF(ISNA(VLOOKUP($A288,'[2]1516 Exp_Rev Access'!$F$7:$GB$306,175,FALSE)),"",VLOOKUP($A288,'[2]1516 Exp_Rev Access'!$F$7:$GB$306,175,FALSE))</f>
        <v>0</v>
      </c>
      <c r="GQ288" s="99">
        <f>IF(ISNA(VLOOKUP($A288,'[2]1516 Exp_Rev Access'!$F$7:$GB$306,176,FALSE)),"",VLOOKUP($A288,'[2]1516 Exp_Rev Access'!$F$7:$GB$306,176,FALSE))</f>
        <v>0</v>
      </c>
      <c r="GR288" s="99">
        <f>IF(ISNA(VLOOKUP($A288,'[2]1516 Exp_Rev Access'!$F$7:$GB$306,177,FALSE)),"",VLOOKUP($A288,'[2]1516 Exp_Rev Access'!$F$7:$GB$306,177,FALSE))</f>
        <v>0</v>
      </c>
      <c r="GS288" s="99">
        <f>IF(ISNA(VLOOKUP($A288,'[2]1516 Exp_Rev Access'!$F$7:$GB$306,178,FALSE)),"",VLOOKUP($A288,'[2]1516 Exp_Rev Access'!$F$7:$GB$306,178,FALSE))</f>
        <v>0</v>
      </c>
      <c r="GT288" s="101">
        <f t="shared" si="349"/>
        <v>28402.35</v>
      </c>
      <c r="GU288" s="72">
        <f t="shared" si="356"/>
        <v>9.4930576495838546E-3</v>
      </c>
      <c r="GV288" s="84">
        <f t="shared" si="351"/>
        <v>156.96242055816523</v>
      </c>
    </row>
    <row r="289" spans="1:206" customFormat="1" ht="12" customHeight="1" x14ac:dyDescent="0.2">
      <c r="A289" s="96" t="s">
        <v>674</v>
      </c>
      <c r="B289" s="69" t="s">
        <v>675</v>
      </c>
      <c r="C289" s="80">
        <f>IF(ISNA(VLOOKUP($A289,'[2]1516 enrollment_Rev_Exp by size'!$A$6:$G$320,3,FALSE)),"",VLOOKUP($A289,'[2]1516 enrollment_Rev_Exp by size'!$A$6:$G$320,3,FALSE))</f>
        <v>168.04</v>
      </c>
      <c r="D289" s="97">
        <v>3585774</v>
      </c>
      <c r="E289" s="80">
        <f t="shared" si="329"/>
        <v>3585773.9999999995</v>
      </c>
      <c r="F289" s="80">
        <f t="shared" si="330"/>
        <v>0</v>
      </c>
      <c r="G289" s="98">
        <f>IF(ISNA(VLOOKUP($A289,'[2]1516 Exp_Rev Access'!$F$7:$FS$306,2,FALSE)),"",VLOOKUP($A289,'[2]1516 Exp_Rev Access'!$F$7:$FS$306,2,FALSE))</f>
        <v>313582.81</v>
      </c>
      <c r="H289" s="98">
        <f>IF(ISNA(VLOOKUP($A289,'[2]1516 Exp_Rev Access'!$F$7:$FS$306,3,FALSE)),"",VLOOKUP($A289,'[2]1516 Exp_Rev Access'!$F$7:$FS$306,3,FALSE))</f>
        <v>43.06</v>
      </c>
      <c r="I289" s="98">
        <f>IF(ISNA(VLOOKUP($A289,'[2]1516 Exp_Rev Access'!$F$7:$FS$306,4,FALSE)),"",VLOOKUP($A289,'[2]1516 Exp_Rev Access'!$F$7:$FS$306,4,FALSE))</f>
        <v>7632.76</v>
      </c>
      <c r="J289" s="98">
        <f>IF(ISNA(VLOOKUP($A289,'[2]1516 Exp_Rev Access'!$F$7:$FS$306,5,FALSE)),"",VLOOKUP($A289,'[2]1516 Exp_Rev Access'!$F$7:$FS$306,5,FALSE))</f>
        <v>147697</v>
      </c>
      <c r="K289" s="98">
        <f>IF(ISNA(VLOOKUP($A289,'[2]1516 Exp_Rev Access'!$F$7:$FS$306,6,FALSE)),"",VLOOKUP($A289,'[2]1516 Exp_Rev Access'!$F$7:$FS$306,6,FALSE))</f>
        <v>234937.51</v>
      </c>
      <c r="L289" s="98">
        <f>IF(ISNA(VLOOKUP($A289,'[2]1516 Exp_Rev Access'!$F$7:$FS$306,7,FALSE)),"",VLOOKUP($A289,'[2]1516 Exp_Rev Access'!$F$7:$FS$306,7,FALSE))</f>
        <v>0</v>
      </c>
      <c r="M289" s="90">
        <f t="shared" si="331"/>
        <v>703893.14</v>
      </c>
      <c r="N289" s="72">
        <f t="shared" si="352"/>
        <v>0.1963015906747051</v>
      </c>
      <c r="O289" s="73">
        <f t="shared" si="353"/>
        <v>4188.8427755296361</v>
      </c>
      <c r="P289" s="99">
        <f>IF(ISNA(VLOOKUP($A289,'[2]1516 Exp_Rev Access'!$F$7:$FS$306,8,FALSE)),"",VLOOKUP($A289,'[2]1516 Exp_Rev Access'!$F$7:$FS$306,8,FALSE))</f>
        <v>0</v>
      </c>
      <c r="Q289" s="99">
        <f>IF(ISNA(VLOOKUP($A289,'[2]1516 Exp_Rev Access'!$F$7:$FS$306,9,FALSE)),"",VLOOKUP($A289,'[2]1516 Exp_Rev Access'!$F$7:$FS$306,9,FALSE))</f>
        <v>0</v>
      </c>
      <c r="R289" s="99">
        <f>IF(ISNA(VLOOKUP($A289,'[2]1516 Exp_Rev Access'!$F$7:$FS$306,10,FALSE)),"",VLOOKUP($A289,'[2]1516 Exp_Rev Access'!$F$7:$FS$306,10,FALSE))</f>
        <v>0</v>
      </c>
      <c r="S289" s="99">
        <f>IF(ISNA(VLOOKUP($A289,'[2]1516 Exp_Rev Access'!$F$7:$FS$306,11,FALSE)),"",VLOOKUP($A289,'[2]1516 Exp_Rev Access'!$F$7:$FS$306,11,FALSE))</f>
        <v>0</v>
      </c>
      <c r="T289" s="99">
        <f>IF(ISNA(VLOOKUP($A289,'[2]1516 Exp_Rev Access'!$F$7:$FS$306,12,FALSE)),"",VLOOKUP($A289,'[2]1516 Exp_Rev Access'!$F$7:$FS$306,12,FALSE))</f>
        <v>0</v>
      </c>
      <c r="U289" s="99">
        <f>IF(ISNA(VLOOKUP($A289,'[2]1516 Exp_Rev Access'!$F$7:$FS$306,13,FALSE)),"",VLOOKUP($A289,'[2]1516 Exp_Rev Access'!$F$7:$FS$306,13,FALSE))</f>
        <v>0</v>
      </c>
      <c r="V289" s="99">
        <f>IF(ISNA(VLOOKUP($A289,'[2]1516 Exp_Rev Access'!$F$7:$FS$306,14,FALSE)),"",VLOOKUP($A289,'[2]1516 Exp_Rev Access'!$F$7:$FS$306,14,FALSE))</f>
        <v>0</v>
      </c>
      <c r="W289" s="99">
        <f>IF(ISNA(VLOOKUP($A289,'[2]1516 Exp_Rev Access'!$F$7:$FS$306,15,FALSE)),"",VLOOKUP($A289,'[2]1516 Exp_Rev Access'!$F$7:$FS$306,15,FALSE))</f>
        <v>0</v>
      </c>
      <c r="X289" s="99">
        <f>IF(ISNA(VLOOKUP($A289,'[2]1516 Exp_Rev Access'!$F$7:$FS$306,16,FALSE)),"",VLOOKUP($A289,'[2]1516 Exp_Rev Access'!$F$7:$FS$306,16,FALSE))</f>
        <v>5742.43</v>
      </c>
      <c r="Y289" s="99">
        <f>IF(ISNA(VLOOKUP($A289,'[2]1516 Exp_Rev Access'!$F$7:$FS$306,17,FALSE)),"",VLOOKUP($A289,'[2]1516 Exp_Rev Access'!$F$7:$FS$306,17,FALSE))</f>
        <v>139</v>
      </c>
      <c r="Z289" s="99">
        <f>IF(ISNA(VLOOKUP($A289,'[2]1516 Exp_Rev Access'!$F$7:$FS$306,18,FALSE)),"",VLOOKUP($A289,'[2]1516 Exp_Rev Access'!$F$7:$FS$306,18,FALSE))</f>
        <v>0</v>
      </c>
      <c r="AA289" s="99">
        <f>IF(ISNA(VLOOKUP($A289,'[2]1516 Exp_Rev Access'!$F$7:$FS$306,19,FALSE)),"",VLOOKUP($A289,'[2]1516 Exp_Rev Access'!$F$7:$FS$306,19,FALSE))</f>
        <v>0</v>
      </c>
      <c r="AB289" s="99">
        <f>IF(ISNA(VLOOKUP($A289,'[2]1516 Exp_Rev Access'!$F$7:$FS$306,20,FALSE)),"",VLOOKUP($A289,'[2]1516 Exp_Rev Access'!$F$7:$FS$306,20,FALSE))</f>
        <v>0</v>
      </c>
      <c r="AC289" s="99">
        <f>IF(ISNA(VLOOKUP($A289,'[2]1516 Exp_Rev Access'!$F$7:$FS$306,21,FALSE)),"",VLOOKUP($A289,'[2]1516 Exp_Rev Access'!$F$7:$FS$306,21,FALSE))</f>
        <v>4379.0600000000004</v>
      </c>
      <c r="AD289" s="99">
        <f>IF(ISNA(VLOOKUP($A289,'[2]1516 Exp_Rev Access'!$F$7:$FS$306,22,FALSE)),"",VLOOKUP($A289,'[2]1516 Exp_Rev Access'!$F$7:$FS$306,22,FALSE))</f>
        <v>0</v>
      </c>
      <c r="AE289" s="99">
        <f>IF(ISNA(VLOOKUP($A289,'[2]1516 Exp_Rev Access'!$F$7:$FS$306,23,FALSE)),"",VLOOKUP($A289,'[2]1516 Exp_Rev Access'!$F$7:$FS$306,23,FALSE))</f>
        <v>0</v>
      </c>
      <c r="AF289" s="99">
        <f>IF(ISNA(VLOOKUP($A289,'[2]1516 Exp_Rev Access'!$F$7:$FS$306,24,FALSE)),"",VLOOKUP($A289,'[2]1516 Exp_Rev Access'!$F$7:$FS$306,24,FALSE))</f>
        <v>7610.39</v>
      </c>
      <c r="AG289" s="99">
        <f>IF(ISNA(VLOOKUP($A289,'[2]1516 Exp_Rev Access'!$F$7:$FS$306,25,FALSE)),"",VLOOKUP($A289,'[2]1516 Exp_Rev Access'!$F$7:$FS$306,25,FALSE))</f>
        <v>126.84</v>
      </c>
      <c r="AH289" s="98">
        <f>IF(ISNA(VLOOKUP($A289,'[2]1516 Exp_Rev Access'!$F$7:$FS$306,26,FALSE)),"",VLOOKUP($A289,'[2]1516 Exp_Rev Access'!$F$7:$FS$306,26,FALSE))</f>
        <v>50</v>
      </c>
      <c r="AI289" s="98">
        <f>IF(ISNA(VLOOKUP($A289,'[2]1516 Exp_Rev Access'!$F$7:$FS$306,27,FALSE)),"",VLOOKUP($A289,'[2]1516 Exp_Rev Access'!$F$7:$FS$306,27,FALSE))</f>
        <v>660.58</v>
      </c>
      <c r="AJ289" s="98">
        <f>IF(ISNA(VLOOKUP($A289,'[2]1516 Exp_Rev Access'!$F$7:$FS$306,28,FALSE)),"",VLOOKUP($A289,'[2]1516 Exp_Rev Access'!$F$7:$FS$306,28,FALSE))</f>
        <v>613.63</v>
      </c>
      <c r="AK289" s="98">
        <f>IF(ISNA(VLOOKUP($A289,'[2]1516 Exp_Rev Access'!$F$7:$FS$306,29,FALSE)),"",VLOOKUP($A289,'[2]1516 Exp_Rev Access'!$F$7:$FS$306,29,FALSE))</f>
        <v>0</v>
      </c>
      <c r="AL289" s="100">
        <f t="shared" si="334"/>
        <v>19321.930000000004</v>
      </c>
      <c r="AM289" s="72">
        <f t="shared" si="335"/>
        <v>5.388496319065285E-3</v>
      </c>
      <c r="AN289" s="94">
        <f t="shared" si="336"/>
        <v>114.98411092597003</v>
      </c>
      <c r="AO289" s="99">
        <f>IF(ISNA(VLOOKUP($A289,'[2]1516 Exp_Rev Access'!$F$7:$GB$306,30,FALSE)),"",VLOOKUP($A289,'[2]1516 Exp_Rev Access'!$F$7:$FS$306,30,FALSE))</f>
        <v>1501330.1</v>
      </c>
      <c r="AP289" s="99">
        <f>IF(ISNA(VLOOKUP($A289,'[2]1516 Exp_Rev Access'!$F$7:$GB$306,31,FALSE)),"",VLOOKUP($A289,'[2]1516 Exp_Rev Access'!$F$7:$FS$306,31,FALSE))</f>
        <v>19818.88</v>
      </c>
      <c r="AQ289" s="99">
        <f>IF(ISNA(VLOOKUP($A289,'[2]1516 Exp_Rev Access'!$F$7:$GB$306,32,FALSE)),"",VLOOKUP($A289,'[2]1516 Exp_Rev Access'!$F$7:$FS$306,32,FALSE))</f>
        <v>157317.07999999999</v>
      </c>
      <c r="AR289" s="99">
        <f>IF(ISNA(VLOOKUP($A289,'[2]1516 Exp_Rev Access'!$F$7:$GB$306,33,FALSE)),"",VLOOKUP($A289,'[2]1516 Exp_Rev Access'!$F$7:$FS$306,33,FALSE))</f>
        <v>0</v>
      </c>
      <c r="AS289" s="99">
        <f>IF(ISNA(VLOOKUP($A289,'[2]1516 Exp_Rev Access'!$F$7:$GB$306,34,FALSE)),"",VLOOKUP($A289,'[2]1516 Exp_Rev Access'!$F$7:$FS$306,34,FALSE))</f>
        <v>0</v>
      </c>
      <c r="AT289" s="101">
        <f t="shared" si="337"/>
        <v>1678466.06</v>
      </c>
      <c r="AU289" s="72">
        <f t="shared" si="338"/>
        <v>0.46809030909365734</v>
      </c>
      <c r="AV289" s="94">
        <f t="shared" si="339"/>
        <v>9988.4911925731976</v>
      </c>
      <c r="AW289" s="99">
        <f>IF(ISNA(VLOOKUP($A289,'[2]1516 Exp_Rev Access'!$F$7:$GB$306,35,FALSE)),"",VLOOKUP($A289,'[2]1516 Exp_Rev Access'!$F$7:$GB$306,35,FALSE))</f>
        <v>0</v>
      </c>
      <c r="AX289" s="99">
        <f>IF(ISNA(VLOOKUP($A289,'[2]1516 Exp_Rev Access'!$F$7:$GB$306,36,FALSE)),"",VLOOKUP($A289,'[2]1516 Exp_Rev Access'!$F$7:$GB$306,36,FALSE))</f>
        <v>124148.3</v>
      </c>
      <c r="AY289" s="99">
        <f>IF(ISNA(VLOOKUP($A289,'[2]1516 Exp_Rev Access'!$F$7:$GB$306,37,FALSE)),"",VLOOKUP($A289,'[2]1516 Exp_Rev Access'!$F$7:$GB$306,37,FALSE))</f>
        <v>5644.6</v>
      </c>
      <c r="AZ289" s="99">
        <f>IF(ISNA(VLOOKUP($A289,'[2]1516 Exp_Rev Access'!$F$7:$GB$306,38,FALSE)),"",VLOOKUP($A289,'[2]1516 Exp_Rev Access'!$F$7:$GB$306,38,FALSE))</f>
        <v>0</v>
      </c>
      <c r="BA289" s="99">
        <f>IF(ISNA(VLOOKUP($A289,'[2]1516 Exp_Rev Access'!$F$7:$GB$306,39,FALSE)),"",VLOOKUP($A289,'[2]1516 Exp_Rev Access'!$F$7:$GB$306,39,FALSE))</f>
        <v>0</v>
      </c>
      <c r="BB289" s="99">
        <f>IF(ISNA(VLOOKUP($A289,'[2]1516 Exp_Rev Access'!$F$7:$GB$306,40,FALSE)),"",VLOOKUP($A289,'[2]1516 Exp_Rev Access'!$F$7:$GB$306,40,FALSE))</f>
        <v>69062.02</v>
      </c>
      <c r="BC289" s="99">
        <f>IF(ISNA(VLOOKUP($A289,'[2]1516 Exp_Rev Access'!$F$7:$GB$306,41,FALSE)),"",VLOOKUP($A289,'[2]1516 Exp_Rev Access'!$F$7:$GB$306,41,FALSE))</f>
        <v>0</v>
      </c>
      <c r="BD289" s="99">
        <f>IF(ISNA(VLOOKUP($A289,'[2]1516 Exp_Rev Access'!$F$7:$GB$306,42,FALSE)),"",VLOOKUP($A289,'[2]1516 Exp_Rev Access'!$F$7:$GB$306,42,FALSE))</f>
        <v>38553.32</v>
      </c>
      <c r="BE289" s="99">
        <f>IF(ISNA(VLOOKUP($A289,'[2]1516 Exp_Rev Access'!$F$7:$GB$306,43,FALSE)),"",VLOOKUP($A289,'[2]1516 Exp_Rev Access'!$F$7:$GB$306,43,FALSE))</f>
        <v>0</v>
      </c>
      <c r="BF289" s="99">
        <f>IF(ISNA(VLOOKUP($A289,'[2]1516 Exp_Rev Access'!$F$7:$GB$306,44,FALSE)),"",VLOOKUP($A289,'[2]1516 Exp_Rev Access'!$F$7:$GB$306,44,FALSE))</f>
        <v>22622.09</v>
      </c>
      <c r="BG289" s="99">
        <f>IF(ISNA(VLOOKUP($A289,'[2]1516 Exp_Rev Access'!$F$7:$GB$306,45,FALSE)),"",VLOOKUP($A289,'[2]1516 Exp_Rev Access'!$F$7:$GB$306,45,FALSE))</f>
        <v>0</v>
      </c>
      <c r="BH289" s="99">
        <f>IF(ISNA(VLOOKUP($A289,'[2]1516 Exp_Rev Access'!$F$7:$GB$306,46,FALSE)),"",VLOOKUP($A289,'[2]1516 Exp_Rev Access'!$F$7:$GB$306,46,FALSE))</f>
        <v>0</v>
      </c>
      <c r="BI289" s="99">
        <f>IF(ISNA(VLOOKUP($A289,'[2]1516 Exp_Rev Access'!$F$7:$GB$306,47,FALSE)),"",VLOOKUP($A289,'[2]1516 Exp_Rev Access'!$F$7:$GB$306,47,FALSE))</f>
        <v>11324.37</v>
      </c>
      <c r="BJ289" s="99">
        <f>IF(ISNA(VLOOKUP($A289,'[2]1516 Exp_Rev Access'!$F$7:$GB$306,48,FALSE)),"",VLOOKUP($A289,'[2]1516 Exp_Rev Access'!$F$7:$GB$306,48,FALSE))</f>
        <v>210737.2</v>
      </c>
      <c r="BK289" s="99">
        <f>IF(ISNA(VLOOKUP($A289,'[2]1516 Exp_Rev Access'!$F$7:$GB$306,49,FALSE)),"",VLOOKUP($A289,'[2]1516 Exp_Rev Access'!$F$7:$GB$306,49,FALSE))</f>
        <v>0</v>
      </c>
      <c r="BL289" s="99">
        <f>IF(ISNA(VLOOKUP($A289,'[2]1516 Exp_Rev Access'!$F$7:$GB$306,50,FALSE)),"",VLOOKUP($A289,'[2]1516 Exp_Rev Access'!$F$7:$GB$306,50,FALSE))</f>
        <v>0</v>
      </c>
      <c r="BM289" s="99">
        <f>IF(ISNA(VLOOKUP($A289,'[2]1516 Exp_Rev Access'!$F$7:$GB$306,51,FALSE)),"",VLOOKUP($A289,'[2]1516 Exp_Rev Access'!$F$7:$GB$306,51,FALSE))</f>
        <v>0</v>
      </c>
      <c r="BN289" s="99">
        <f>IF(ISNA(VLOOKUP($A289,'[2]1516 Exp_Rev Access'!$F$7:$GB$306,52,FALSE)),"",VLOOKUP($A289,'[2]1516 Exp_Rev Access'!$F$7:$GB$306,52,FALSE))</f>
        <v>0</v>
      </c>
      <c r="BO289" s="99">
        <f>IF(ISNA(VLOOKUP($A289,'[2]1516 Exp_Rev Access'!$F$7:$GB$306,53,FALSE)),"",VLOOKUP($A289,'[2]1516 Exp_Rev Access'!$F$7:$GB$306,53,FALSE))</f>
        <v>0</v>
      </c>
      <c r="BP289" s="99">
        <f>IF(ISNA(VLOOKUP($A289,'[2]1516 Exp_Rev Access'!$F$7:$GB$306,54,FALSE)),"",VLOOKUP($A289,'[2]1516 Exp_Rev Access'!$F$7:$GB$306,54,FALSE))</f>
        <v>0</v>
      </c>
      <c r="BQ289" s="99">
        <f>IF(ISNA(VLOOKUP($A289,'[2]1516 Exp_Rev Access'!$F$7:$GB$306,55,FALSE)),"",VLOOKUP($A289,'[2]1516 Exp_Rev Access'!$F$7:$GB$306,55,FALSE))</f>
        <v>0</v>
      </c>
      <c r="BR289" s="99">
        <f>IF(ISNA(VLOOKUP($A289,'[2]1516 Exp_Rev Access'!$F$7:$GB$306,56,FALSE)),"",VLOOKUP($A289,'[2]1516 Exp_Rev Access'!$F$7:$GB$306,56,FALSE))</f>
        <v>132132.74</v>
      </c>
      <c r="BS289" s="99">
        <f>IF(ISNA(VLOOKUP($A289,'[2]1516 Exp_Rev Access'!$F$7:$GB$306,57,FALSE)),"",VLOOKUP($A289,'[2]1516 Exp_Rev Access'!$F$7:$GB$306,57,FALSE))</f>
        <v>0</v>
      </c>
      <c r="BT289" s="99">
        <f>IF(ISNA(VLOOKUP($A289,'[2]1516 Exp_Rev Access'!$F$7:$GB$306,58,FALSE)),"",VLOOKUP($A289,'[2]1516 Exp_Rev Access'!$F$7:$GB$306,58,FALSE))</f>
        <v>0</v>
      </c>
      <c r="BU289" s="102">
        <f t="shared" si="340"/>
        <v>614224.64000000001</v>
      </c>
      <c r="BV289" s="72">
        <f t="shared" si="341"/>
        <v>0.17129485572710385</v>
      </c>
      <c r="BW289" s="94">
        <f t="shared" si="342"/>
        <v>3655.2287550583196</v>
      </c>
      <c r="BX289" s="99">
        <f>IF(ISNA(VLOOKUP($A289,'[2]1516 Exp_Rev Access'!$F$7:$GB$306,59,FALSE)),"",VLOOKUP($A289,'[2]1516 Exp_Rev Access'!$F$7:$GB$306,59,FALSE))</f>
        <v>0</v>
      </c>
      <c r="BY289" s="99">
        <f>IF(ISNA(VLOOKUP($A289,'[2]1516 Exp_Rev Access'!$F$7:$GB$306,60,FALSE)),"",VLOOKUP($A289,'[2]1516 Exp_Rev Access'!$F$7:$GB$306,60,FALSE))</f>
        <v>74041.919999999998</v>
      </c>
      <c r="BZ289" s="99">
        <f>IF(ISNA(VLOOKUP($A289,'[2]1516 Exp_Rev Access'!$F$7:$GB$306,61,FALSE)),"",VLOOKUP($A289,'[2]1516 Exp_Rev Access'!$F$7:$GB$306,61,FALSE))</f>
        <v>0</v>
      </c>
      <c r="CA289" s="99">
        <f>IF(ISNA(VLOOKUP($A289,'[2]1516 Exp_Rev Access'!$F$7:$GB$306,62,FALSE)),"",VLOOKUP($A289,'[2]1516 Exp_Rev Access'!$F$7:$GB$306,62,FALSE))</f>
        <v>0</v>
      </c>
      <c r="CB289" s="99">
        <f>IF(ISNA(VLOOKUP($A289,'[2]1516 Exp_Rev Access'!$F$7:$GB$306,63,FALSE)),"",VLOOKUP($A289,'[2]1516 Exp_Rev Access'!$F$7:$GB$306,63,FALSE))</f>
        <v>2560.46</v>
      </c>
      <c r="CC289" s="99">
        <f>IF(ISNA(VLOOKUP($A289,'[2]1516 Exp_Rev Access'!$F$7:$GB$306,64,FALSE)),"",VLOOKUP($A289,'[2]1516 Exp_Rev Access'!$F$7:$GB$306,64,FALSE))</f>
        <v>0</v>
      </c>
      <c r="CD289" s="101">
        <f t="shared" si="343"/>
        <v>76602.38</v>
      </c>
      <c r="CE289" s="72">
        <f t="shared" ref="CE289:CE295" si="357">CD289/D289</f>
        <v>2.1362857781890326E-2</v>
      </c>
      <c r="CF289" s="103">
        <f t="shared" ref="CF289:CF295" si="358">CD289/C289</f>
        <v>455.85800999761966</v>
      </c>
      <c r="CG289" s="99">
        <f>IF(ISNA(VLOOKUP($A289,'[2]1516 Exp_Rev Access'!$F$7:$GB$306,65,FALSE)),"",VLOOKUP($A289,'[2]1516 Exp_Rev Access'!$F$7:$GB$306,65,FALSE))</f>
        <v>0</v>
      </c>
      <c r="CH289" s="99">
        <f>IF(ISNA(VLOOKUP($A289,'[2]1516 Exp_Rev Access'!$F$7:$GB$306,66,FALSE)),"",VLOOKUP($A289,'[2]1516 Exp_Rev Access'!$F$7:$GB$306,66,FALSE))</f>
        <v>0</v>
      </c>
      <c r="CI289" s="99">
        <f>IF(ISNA(VLOOKUP($A289,'[2]1516 Exp_Rev Access'!$F$7:$GB$306,67,FALSE)),"",VLOOKUP($A289,'[2]1516 Exp_Rev Access'!$F$7:$GB$306,67,FALSE))</f>
        <v>0</v>
      </c>
      <c r="CJ289" s="99">
        <f>IF(ISNA(VLOOKUP($A289,'[2]1516 Exp_Rev Access'!$F$7:$GB$306,68,FALSE)),"",VLOOKUP($A289,'[2]1516 Exp_Rev Access'!$F$7:$GB$306,68,FALSE))</f>
        <v>0</v>
      </c>
      <c r="CK289" s="99">
        <f>IF(ISNA(VLOOKUP($A289,'[2]1516 Exp_Rev Access'!$F$7:$GB$306,69,FALSE)),"",VLOOKUP($A289,'[2]1516 Exp_Rev Access'!$F$7:$GB$306,69,FALSE))</f>
        <v>0</v>
      </c>
      <c r="CL289" s="99">
        <f>IF(ISNA(VLOOKUP($A289,'[2]1516 Exp_Rev Access'!$F$7:$GB$306,70,FALSE)),"",VLOOKUP($A289,'[2]1516 Exp_Rev Access'!$F$7:$GB$306,70,FALSE))</f>
        <v>0</v>
      </c>
      <c r="CM289" s="99">
        <f>IF(ISNA(VLOOKUP($A289,'[2]1516 Exp_Rev Access'!$F$7:$GB$306,71,FALSE)),"",VLOOKUP($A289,'[2]1516 Exp_Rev Access'!$F$7:$GB$306,71,FALSE))</f>
        <v>0</v>
      </c>
      <c r="CN289" s="99">
        <f>IF(ISNA(VLOOKUP($A289,'[2]1516 Exp_Rev Access'!$F$7:$GB$306,72,FALSE)),"",VLOOKUP($A289,'[2]1516 Exp_Rev Access'!$F$7:$GB$306,72,FALSE))</f>
        <v>0</v>
      </c>
      <c r="CO289" s="99">
        <f>IF(ISNA(VLOOKUP($A289,'[2]1516 Exp_Rev Access'!$F$7:$GB$306,73,FALSE)),"",VLOOKUP($A289,'[2]1516 Exp_Rev Access'!$F$7:$GB$306,73,FALSE))</f>
        <v>0</v>
      </c>
      <c r="CP289" s="99">
        <f>IF(ISNA(VLOOKUP($A289,'[2]1516 Exp_Rev Access'!$F$7:$GB$306,74,FALSE)),"",VLOOKUP($A289,'[2]1516 Exp_Rev Access'!$F$7:$GB$306,74,FALSE))</f>
        <v>0</v>
      </c>
      <c r="CQ289" s="99">
        <f>IF(ISNA(VLOOKUP($A289,'[2]1516 Exp_Rev Access'!$F$7:$GB$306,75,FALSE)),"",VLOOKUP($A289,'[2]1516 Exp_Rev Access'!$F$7:$GB$306,75,FALSE))</f>
        <v>0</v>
      </c>
      <c r="CR289" s="99">
        <f>IF(ISNA(VLOOKUP($A289,'[2]1516 Exp_Rev Access'!$F$7:$GB$306,76,FALSE)),"",VLOOKUP($A289,'[2]1516 Exp_Rev Access'!$F$7:$GB$306,76,FALSE))</f>
        <v>1844</v>
      </c>
      <c r="CS289" s="99">
        <f>IF(ISNA(VLOOKUP($A289,'[2]1516 Exp_Rev Access'!$F$7:$GB$306,77,FALSE)),"",VLOOKUP($A289,'[2]1516 Exp_Rev Access'!$F$7:$GB$306,77,FALSE))</f>
        <v>0</v>
      </c>
      <c r="CT289" s="99">
        <f>IF(ISNA(VLOOKUP($A289,'[2]1516 Exp_Rev Access'!$F$7:$GB$306,78,FALSE)),"",VLOOKUP($A289,'[2]1516 Exp_Rev Access'!$F$7:$GB$306,78,FALSE))</f>
        <v>65292.72</v>
      </c>
      <c r="CU289" s="99">
        <f>IF(ISNA(VLOOKUP($A289,'[2]1516 Exp_Rev Access'!$F$7:$GB$306,79,FALSE)),"",VLOOKUP($A289,'[2]1516 Exp_Rev Access'!$F$7:$GB$306,79,FALSE))</f>
        <v>22570.27</v>
      </c>
      <c r="CV289" s="99">
        <f>IF(ISNA(VLOOKUP($A289,'[2]1516 Exp_Rev Access'!$F$7:$GB$306,80,FALSE)),"",VLOOKUP($A289,'[2]1516 Exp_Rev Access'!$F$7:$GB$306,80,FALSE))</f>
        <v>0</v>
      </c>
      <c r="CW289" s="99">
        <f>IF(ISNA(VLOOKUP($A289,'[2]1516 Exp_Rev Access'!$F$7:$GB$306,81,FALSE)),"",VLOOKUP($A289,'[2]1516 Exp_Rev Access'!$F$7:$GB$306,81,FALSE))</f>
        <v>0</v>
      </c>
      <c r="CX289" s="99">
        <f>IF(ISNA(VLOOKUP($A289,'[2]1516 Exp_Rev Access'!$F$7:$GB$306,82,FALSE)),"",VLOOKUP($A289,'[2]1516 Exp_Rev Access'!$F$7:$GB$306,82,FALSE))</f>
        <v>0</v>
      </c>
      <c r="CY289" s="99">
        <f>IF(ISNA(VLOOKUP($A289,'[2]1516 Exp_Rev Access'!$F$7:$GB$306,83,FALSE)),"",VLOOKUP($A289,'[2]1516 Exp_Rev Access'!$F$7:$GB$306,83,FALSE))</f>
        <v>0</v>
      </c>
      <c r="CZ289" s="99">
        <f>IF(ISNA(VLOOKUP($A289,'[2]1516 Exp_Rev Access'!$F$7:$GB$306,84,FALSE)),"",VLOOKUP($A289,'[2]1516 Exp_Rev Access'!$F$7:$GB$306,84,FALSE))</f>
        <v>0</v>
      </c>
      <c r="DA289" s="99">
        <f>IF(ISNA(VLOOKUP($A289,'[2]1516 Exp_Rev Access'!$F$7:$GB$306,85,FALSE)),"",VLOOKUP($A289,'[2]1516 Exp_Rev Access'!$F$7:$GB$306,85,FALSE))</f>
        <v>0</v>
      </c>
      <c r="DB289" s="99">
        <f>IF(ISNA(VLOOKUP($A289,'[2]1516 Exp_Rev Access'!$F$7:$GB$306,86,FALSE)),"",VLOOKUP($A289,'[2]1516 Exp_Rev Access'!$F$7:$GB$306,86,FALSE))</f>
        <v>0</v>
      </c>
      <c r="DC289" s="99">
        <f>IF(ISNA(VLOOKUP($A289,'[2]1516 Exp_Rev Access'!$F$7:$GB$306,87,FALSE)),"",VLOOKUP($A289,'[2]1516 Exp_Rev Access'!$F$7:$GB$306,87,FALSE))</f>
        <v>0</v>
      </c>
      <c r="DD289" s="99">
        <f>IF(ISNA(VLOOKUP($A289,'[2]1516 Exp_Rev Access'!$F$7:$GB$306,88,FALSE)),"",VLOOKUP($A289,'[2]1516 Exp_Rev Access'!$F$7:$GB$306,88,FALSE))</f>
        <v>0</v>
      </c>
      <c r="DE289" s="99">
        <f>IF(ISNA(VLOOKUP($A289,'[2]1516 Exp_Rev Access'!$F$7:$GB$306,89,FALSE)),"",VLOOKUP($A289,'[2]1516 Exp_Rev Access'!$F$7:$GB$306,89,FALSE))</f>
        <v>0</v>
      </c>
      <c r="DF289" s="99">
        <f>IF(ISNA(VLOOKUP($A289,'[2]1516 Exp_Rev Access'!$F$7:$GB$306,90,FALSE)),"",VLOOKUP($A289,'[2]1516 Exp_Rev Access'!$F$7:$GB$306,90,FALSE))</f>
        <v>0</v>
      </c>
      <c r="DG289" s="99">
        <f>IF(ISNA(VLOOKUP($A289,'[2]1516 Exp_Rev Access'!$F$7:$GB$306,91,FALSE)),"",VLOOKUP($A289,'[2]1516 Exp_Rev Access'!$F$7:$GB$306,91,FALSE))</f>
        <v>6101.95</v>
      </c>
      <c r="DH289" s="99">
        <f>IF(ISNA(VLOOKUP($A289,'[2]1516 Exp_Rev Access'!$F$7:$GB$306,92,FALSE)),"",VLOOKUP($A289,'[2]1516 Exp_Rev Access'!$F$7:$GB$306,92,FALSE))</f>
        <v>108465.15</v>
      </c>
      <c r="DI289" s="99">
        <f>IF(ISNA(VLOOKUP($A289,'[2]1516 Exp_Rev Access'!$F$7:$GB$306,93,FALSE)),"",VLOOKUP($A289,'[2]1516 Exp_Rev Access'!$F$7:$GB$306,93,FALSE))</f>
        <v>0</v>
      </c>
      <c r="DJ289" s="99">
        <f>IF(ISNA(VLOOKUP($A289,'[2]1516 Exp_Rev Access'!$F$7:$GB$306,94,FALSE)),"",VLOOKUP($A289,'[2]1516 Exp_Rev Access'!$F$7:$GB$306,94,FALSE))</f>
        <v>198487.05</v>
      </c>
      <c r="DK289" s="99">
        <f>IF(ISNA(VLOOKUP($A289,'[2]1516 Exp_Rev Access'!$F$7:$GB$306,95,FALSE)),"",VLOOKUP($A289,'[2]1516 Exp_Rev Access'!$F$7:$GB$306,95,FALSE))</f>
        <v>0</v>
      </c>
      <c r="DL289" s="99">
        <f>IF(ISNA(VLOOKUP($A289,'[2]1516 Exp_Rev Access'!$F$7:$GB$306,96,FALSE)),"",VLOOKUP($A289,'[2]1516 Exp_Rev Access'!$F$7:$GB$306,96,FALSE))</f>
        <v>0</v>
      </c>
      <c r="DM289" s="99">
        <f>IF(ISNA(VLOOKUP($A289,'[2]1516 Exp_Rev Access'!$F$7:$GB$306,97,FALSE)),"",VLOOKUP($A289,'[2]1516 Exp_Rev Access'!$F$7:$GB$306,97,FALSE))</f>
        <v>0</v>
      </c>
      <c r="DN289" s="99">
        <f>IF(ISNA(VLOOKUP($A289,'[2]1516 Exp_Rev Access'!$F$7:$GB$306,98,FALSE)),"",VLOOKUP($A289,'[2]1516 Exp_Rev Access'!$F$7:$GB$306,98,FALSE))</f>
        <v>0</v>
      </c>
      <c r="DO289" s="99">
        <f>IF(ISNA(VLOOKUP($A289,'[2]1516 Exp_Rev Access'!$F$7:$GB$306,99,FALSE)),"",VLOOKUP($A289,'[2]1516 Exp_Rev Access'!$F$7:$GB$306,99,FALSE))</f>
        <v>0</v>
      </c>
      <c r="DP289" s="99">
        <f>IF(ISNA(VLOOKUP($A289,'[2]1516 Exp_Rev Access'!$F$7:$GB$306,100,FALSE)),"",VLOOKUP($A289,'[2]1516 Exp_Rev Access'!$F$7:$GB$306,100,FALSE))</f>
        <v>0</v>
      </c>
      <c r="DQ289" s="99">
        <f>IF(ISNA(VLOOKUP($A289,'[2]1516 Exp_Rev Access'!$F$7:$GB$306,101,FALSE)),"",VLOOKUP($A289,'[2]1516 Exp_Rev Access'!$F$7:$GB$306,101,FALSE))</f>
        <v>0</v>
      </c>
      <c r="DR289" s="99">
        <f>IF(ISNA(VLOOKUP($A289,'[2]1516 Exp_Rev Access'!$F$7:$GB$306,102,FALSE)),"",VLOOKUP($A289,'[2]1516 Exp_Rev Access'!$F$7:$GB$306,102,FALSE))</f>
        <v>0</v>
      </c>
      <c r="DS289" s="99">
        <f>IF(ISNA(VLOOKUP($A289,'[2]1516 Exp_Rev Access'!$F$7:$GB$306,103,FALSE)),"",VLOOKUP($A289,'[2]1516 Exp_Rev Access'!$F$7:$GB$306,103,FALSE))</f>
        <v>0</v>
      </c>
      <c r="DT289" s="99">
        <f>IF(ISNA(VLOOKUP($A289,'[2]1516 Exp_Rev Access'!$F$7:$GB$306,104,FALSE)),"",VLOOKUP($A289,'[2]1516 Exp_Rev Access'!$F$7:$GB$306,104,FALSE))</f>
        <v>0</v>
      </c>
      <c r="DU289" s="99">
        <f>IF(ISNA(VLOOKUP($A289,'[2]1516 Exp_Rev Access'!$F$7:$GB$306,105,FALSE)),"",VLOOKUP($A289,'[2]1516 Exp_Rev Access'!$F$7:$GB$306,105,FALSE))</f>
        <v>0</v>
      </c>
      <c r="DV289" s="99">
        <f>IF(ISNA(VLOOKUP($A289,'[2]1516 Exp_Rev Access'!$F$7:$GB$306,106,FALSE)),"",VLOOKUP($A289,'[2]1516 Exp_Rev Access'!$F$7:$GB$306,106,FALSE))</f>
        <v>0</v>
      </c>
      <c r="DW289" s="99">
        <f>IF(ISNA(VLOOKUP($A289,'[2]1516 Exp_Rev Access'!$F$7:$GB$306,107,FALSE)),"",VLOOKUP($A289,'[2]1516 Exp_Rev Access'!$F$7:$GB$306,107,FALSE))</f>
        <v>0</v>
      </c>
      <c r="DX289" s="99">
        <f>IF(ISNA(VLOOKUP($A289,'[2]1516 Exp_Rev Access'!$F$7:$GB$306,108,FALSE)),"",VLOOKUP($A289,'[2]1516 Exp_Rev Access'!$F$7:$GB$306,108,FALSE))</f>
        <v>10158</v>
      </c>
      <c r="DY289" s="99">
        <f>IF(ISNA(VLOOKUP($A289,'[2]1516 Exp_Rev Access'!$F$7:$GB$306,109,FALSE)),"",VLOOKUP($A289,'[2]1516 Exp_Rev Access'!$F$7:$GB$306,109,FALSE))</f>
        <v>0</v>
      </c>
      <c r="DZ289" s="99">
        <f>IF(ISNA(VLOOKUP($A289,'[2]1516 Exp_Rev Access'!$F$7:$GB$306,110,FALSE)),"",VLOOKUP($A289,'[2]1516 Exp_Rev Access'!$F$7:$GB$306,110,FALSE))</f>
        <v>0</v>
      </c>
      <c r="EA289" s="99">
        <f>IF(ISNA(VLOOKUP($A289,'[2]1516 Exp_Rev Access'!$F$7:$GB$306,111,FALSE)),"",VLOOKUP($A289,'[2]1516 Exp_Rev Access'!$F$7:$GB$306,111,FALSE))</f>
        <v>0</v>
      </c>
      <c r="EB289" s="99">
        <f>IF(ISNA(VLOOKUP($A289,'[2]1516 Exp_Rev Access'!$F$7:$GB$306,112,FALSE)),"",VLOOKUP($A289,'[2]1516 Exp_Rev Access'!$F$7:$GB$306,112,FALSE))</f>
        <v>0</v>
      </c>
      <c r="EC289" s="99">
        <f>IF(ISNA(VLOOKUP($A289,'[2]1516 Exp_Rev Access'!$F$7:$GB$306,113,FALSE)),"",VLOOKUP($A289,'[2]1516 Exp_Rev Access'!$F$7:$GB$306,113,FALSE))</f>
        <v>0</v>
      </c>
      <c r="ED289" s="99">
        <f>IF(ISNA(VLOOKUP($A289,'[2]1516 Exp_Rev Access'!$F$7:$GB$306,114,FALSE)),"",VLOOKUP($A289,'[2]1516 Exp_Rev Access'!$F$7:$GB$306,114,FALSE))</f>
        <v>0</v>
      </c>
      <c r="EE289" s="99">
        <f>IF(ISNA(VLOOKUP($A289,'[2]1516 Exp_Rev Access'!$F$7:$GB$306,115,FALSE)),"",VLOOKUP($A289,'[2]1516 Exp_Rev Access'!$F$7:$GB$306,115,FALSE))</f>
        <v>0</v>
      </c>
      <c r="EF289" s="99">
        <f>IF(ISNA(VLOOKUP($A289,'[2]1516 Exp_Rev Access'!$F$7:$GB$306,116,FALSE)),"",VLOOKUP($A289,'[2]1516 Exp_Rev Access'!$F$7:$GB$306,116,FALSE))</f>
        <v>10138.43</v>
      </c>
      <c r="EG289" s="99">
        <f>IF(ISNA(VLOOKUP($A289,'[2]1516 Exp_Rev Access'!$F$7:$GB$306,117,FALSE)),"",VLOOKUP($A289,'[2]1516 Exp_Rev Access'!$F$7:$GB$306,117,FALSE))</f>
        <v>0</v>
      </c>
      <c r="EH289" s="99">
        <f>IF(ISNA(VLOOKUP($A289,'[2]1516 Exp_Rev Access'!$F$7:$GB$306,118,FALSE)),"",VLOOKUP($A289,'[2]1516 Exp_Rev Access'!$F$7:$GB$306,118,FALSE))</f>
        <v>0</v>
      </c>
      <c r="EI289" s="99">
        <f>IF(ISNA(VLOOKUP($A289,'[2]1516 Exp_Rev Access'!$F$7:$GB$306,119,FALSE)),"",VLOOKUP($A289,'[2]1516 Exp_Rev Access'!$F$7:$GB$306,119,FALSE))</f>
        <v>0</v>
      </c>
      <c r="EJ289" s="99">
        <f>IF(ISNA(VLOOKUP($A289,'[2]1516 Exp_Rev Access'!$F$7:$GB$306,120,FALSE)),"",VLOOKUP($A289,'[2]1516 Exp_Rev Access'!$F$7:$GB$306,120,FALSE))</f>
        <v>0</v>
      </c>
      <c r="EK289" s="99">
        <f>IF(ISNA(VLOOKUP($A289,'[2]1516 Exp_Rev Access'!$F$7:$GB$306,121,FALSE)),"",VLOOKUP($A289,'[2]1516 Exp_Rev Access'!$F$7:$GB$306,121,FALSE))</f>
        <v>0</v>
      </c>
      <c r="EL289" s="99">
        <f>IF(ISNA(VLOOKUP($A289,'[2]1516 Exp_Rev Access'!$F$7:$GB$306,122,FALSE)),"",VLOOKUP($A289,'[2]1516 Exp_Rev Access'!$F$7:$GB$306,122,FALSE))</f>
        <v>0</v>
      </c>
      <c r="EM289" s="99">
        <f>IF(ISNA(VLOOKUP($A289,'[2]1516 Exp_Rev Access'!$F$7:$GB$306,123,FALSE)),"",VLOOKUP($A289,'[2]1516 Exp_Rev Access'!$F$7:$GB$306,123,FALSE))</f>
        <v>0</v>
      </c>
      <c r="EN289" s="99">
        <f>IF(ISNA(VLOOKUP($A289,'[2]1516 Exp_Rev Access'!$F$7:$GB$306,124,FALSE)),"",VLOOKUP($A289,'[2]1516 Exp_Rev Access'!$F$7:$GB$306,124,FALSE))</f>
        <v>2202.14</v>
      </c>
      <c r="EO289" s="99">
        <f>IF(ISNA(VLOOKUP($A289,'[2]1516 Exp_Rev Access'!$F$7:$GB$306,125,FALSE)),"",VLOOKUP($A289,'[2]1516 Exp_Rev Access'!$F$7:$GB$306,125,FALSE))</f>
        <v>0</v>
      </c>
      <c r="EP289" s="99">
        <f>IF(ISNA(VLOOKUP($A289,'[2]1516 Exp_Rev Access'!$F$7:$GB$306,126,FALSE)),"",VLOOKUP($A289,'[2]1516 Exp_Rev Access'!$F$7:$GB$306,126,FALSE))</f>
        <v>0</v>
      </c>
      <c r="EQ289" s="99">
        <f>IF(ISNA(VLOOKUP($A289,'[2]1516 Exp_Rev Access'!$F$7:$GB$306,127,FALSE)),"",VLOOKUP($A289,'[2]1516 Exp_Rev Access'!$F$7:$GB$306,127,FALSE))</f>
        <v>0</v>
      </c>
      <c r="ER289" s="99">
        <f>IF(ISNA(VLOOKUP($A289,'[2]1516 Exp_Rev Access'!$F$7:$GB$306,128,FALSE)),"",VLOOKUP($A289,'[2]1516 Exp_Rev Access'!$F$7:$GB$306,128,FALSE))</f>
        <v>0</v>
      </c>
      <c r="ES289" s="99">
        <f>IF(ISNA(VLOOKUP($A289,'[2]1516 Exp_Rev Access'!$F$7:$GB$306,129,FALSE)),"",VLOOKUP($A289,'[2]1516 Exp_Rev Access'!$F$7:$GB$306,129,FALSE))</f>
        <v>0</v>
      </c>
      <c r="ET289" s="99">
        <f>IF(ISNA(VLOOKUP($A289,'[2]1516 Exp_Rev Access'!$F$7:$GB$306,130,FALSE)),"",VLOOKUP($A289,'[2]1516 Exp_Rev Access'!$F$7:$GB$306,130,FALSE))</f>
        <v>0</v>
      </c>
      <c r="EU289" s="99">
        <f>IF(ISNA(VLOOKUP($A289,'[2]1516 Exp_Rev Access'!$F$7:$GB$306,131,FALSE)),"",VLOOKUP($A289,'[2]1516 Exp_Rev Access'!$F$7:$GB$306,131,FALSE))</f>
        <v>0</v>
      </c>
      <c r="EV289" s="99">
        <f>IF(ISNA(VLOOKUP($A289,'[2]1516 Exp_Rev Access'!$F$7:$GB$306,132,FALSE)),"",VLOOKUP($A289,'[2]1516 Exp_Rev Access'!$F$7:$GB$306,132,FALSE))</f>
        <v>0</v>
      </c>
      <c r="EW289" s="99">
        <f>IF(ISNA(VLOOKUP($A289,'[2]1516 Exp_Rev Access'!$F$7:$GB$306,133,FALSE)),"",VLOOKUP($A289,'[2]1516 Exp_Rev Access'!$F$7:$GB$306,133,FALSE))</f>
        <v>0</v>
      </c>
      <c r="EX289" s="99">
        <f>IF(ISNA(VLOOKUP($A289,'[2]1516 Exp_Rev Access'!$F$7:$GB$306,134,FALSE)),"",VLOOKUP($A289,'[2]1516 Exp_Rev Access'!$F$7:$GB$306,134,FALSE))</f>
        <v>0</v>
      </c>
      <c r="EY289" s="99">
        <f>IF(ISNA(VLOOKUP($A289,'[2]1516 Exp_Rev Access'!$F$7:$GB$306,135,FALSE)),"",VLOOKUP($A289,'[2]1516 Exp_Rev Access'!$F$7:$GB$306,135,FALSE))</f>
        <v>0</v>
      </c>
      <c r="EZ289" s="99">
        <f>IF(ISNA(VLOOKUP($A289,'[2]1516 Exp_Rev Access'!$F$7:$GB$306,136,FALSE)),"",VLOOKUP($A289,'[2]1516 Exp_Rev Access'!$F$7:$GB$306,136,FALSE))</f>
        <v>0</v>
      </c>
      <c r="FA289" s="99">
        <f>IF(ISNA(VLOOKUP($A289,'[2]1516 Exp_Rev Access'!$F$7:$GB$306,137,FALSE)),"",VLOOKUP($A289,'[2]1516 Exp_Rev Access'!$F$7:$GB$306,137,FALSE))</f>
        <v>0</v>
      </c>
      <c r="FB289" s="99">
        <f>IF(ISNA(VLOOKUP($A289,'[2]1516 Exp_Rev Access'!$F$7:$GB$306,138,FALSE)),"",VLOOKUP($A289,'[2]1516 Exp_Rev Access'!$F$7:$GB$306,138,FALSE))</f>
        <v>0</v>
      </c>
      <c r="FC289" s="99">
        <f>IF(ISNA(VLOOKUP($A289,'[2]1516 Exp_Rev Access'!$F$7:$GB$306,139,FALSE)),"",VLOOKUP($A289,'[2]1516 Exp_Rev Access'!$F$7:$GB$306,139,FALSE))</f>
        <v>0</v>
      </c>
      <c r="FD289" s="99">
        <f>IF(ISNA(VLOOKUP($A289,'[2]1516 Exp_Rev Access'!$F$7:$FS$306,140,FALSE)),"",VLOOKUP($A289,'[2]1516 Exp_Rev Access'!$F$7:$FS$306,140,FALSE))</f>
        <v>0</v>
      </c>
      <c r="FE289" s="99">
        <f>IF(ISNA(VLOOKUP($A289,'[2]1516 Exp_Rev Access'!$F$7:$FS$306,141,FALSE)),"",VLOOKUP($A289,'[2]1516 Exp_Rev Access'!$F$7:$FS$306,141,FALSE))</f>
        <v>0</v>
      </c>
      <c r="FF289" s="99">
        <f>IF(ISNA(VLOOKUP($A289,'[2]1516 Exp_Rev Access'!$F$7:$FS$306,142,FALSE)),"",VLOOKUP($A289,'[2]1516 Exp_Rev Access'!$F$7:$FS$306,142,FALSE))</f>
        <v>0</v>
      </c>
      <c r="FG289" s="99">
        <f>IF(ISNA(VLOOKUP($A289,'[2]1516 Exp_Rev Access'!$F$7:$FS$306,143,FALSE)),"",VLOOKUP($A289,'[2]1516 Exp_Rev Access'!$F$7:$FS$306,143,FALSE))</f>
        <v>0</v>
      </c>
      <c r="FH289" s="99">
        <f>IF(ISNA(VLOOKUP($A289,'[2]1516 Exp_Rev Access'!$F$7:$FS$306,144,FALSE)),"",VLOOKUP($A289,'[2]1516 Exp_Rev Access'!$F$7:$FS$306,144,FALSE))</f>
        <v>6300</v>
      </c>
      <c r="FI289" s="99">
        <f>IF(ISNA(VLOOKUP($A289,'[2]1516 Exp_Rev Access'!$F$7:$FS$306,145,FALSE)),"",VLOOKUP($A289,'[2]1516 Exp_Rev Access'!$F$7:$FS$306,145,FALSE))</f>
        <v>0</v>
      </c>
      <c r="FJ289" s="99">
        <f>IF(ISNA(VLOOKUP($A289,'[2]1516 Exp_Rev Access'!$F$7:$FS$306,146,FALSE)),"",VLOOKUP($A289,'[2]1516 Exp_Rev Access'!$F$7:$FS$306,146,FALSE))</f>
        <v>0</v>
      </c>
      <c r="FK289" s="99">
        <f>IF(ISNA(VLOOKUP($A289,'[2]1516 Exp_Rev Access'!$F$7:$FS$306,147,FALSE)),"",VLOOKUP($A289,'[2]1516 Exp_Rev Access'!$F$7:$FS$306,147,FALSE))</f>
        <v>0</v>
      </c>
      <c r="FL289" s="99">
        <f>IF(ISNA(VLOOKUP($A289,'[2]1516 Exp_Rev Access'!$F$7:$FS$306,148,FALSE)),"",VLOOKUP($A289,'[2]1516 Exp_Rev Access'!$F$7:$FS$306,148,FALSE))</f>
        <v>0</v>
      </c>
      <c r="FM289" s="99">
        <f>IF(ISNA(VLOOKUP($A289,'[2]1516 Exp_Rev Access'!$F$7:$FS$306,149,FALSE)),"",VLOOKUP($A289,'[2]1516 Exp_Rev Access'!$F$7:$FS$306,149,FALSE))</f>
        <v>0</v>
      </c>
      <c r="FN289" s="99">
        <f>IF(ISNA(VLOOKUP($A289,'[2]1516 Exp_Rev Access'!$F$7:$FS$306,150,FALSE)),"",VLOOKUP($A289,'[2]1516 Exp_Rev Access'!$F$7:$FS$306,150,FALSE))</f>
        <v>0</v>
      </c>
      <c r="FO289" s="99">
        <f>IF(ISNA(VLOOKUP($A289,'[2]1516 Exp_Rev Access'!$F$7:$FS$306,151,FALSE)),"",VLOOKUP($A289,'[2]1516 Exp_Rev Access'!$F$7:$FS$306,151,FALSE))</f>
        <v>0</v>
      </c>
      <c r="FP289" s="99">
        <f>IF(ISNA(VLOOKUP($A289,'[2]1516 Exp_Rev Access'!$F$7:$FS$306,152,FALSE)),"",VLOOKUP($A289,'[2]1516 Exp_Rev Access'!$F$7:$FS$306,152,FALSE))</f>
        <v>0</v>
      </c>
      <c r="FQ289" s="99">
        <f>IF(ISNA(VLOOKUP($A289,'[2]1516 Exp_Rev Access'!$F$7:$FS$306,153,FALSE)),"",VLOOKUP($A289,'[2]1516 Exp_Rev Access'!$F$7:$FS$306,153,FALSE))</f>
        <v>7921.38</v>
      </c>
      <c r="FR289" s="101">
        <f t="shared" si="346"/>
        <v>439481.09</v>
      </c>
      <c r="FS289" s="72">
        <f t="shared" si="347"/>
        <v>0.12256240633124119</v>
      </c>
      <c r="FT289" s="94">
        <f t="shared" si="348"/>
        <v>2615.3361699595339</v>
      </c>
      <c r="FU289" s="99">
        <f>IF(ISNA(VLOOKUP($A289,'[2]1516 Exp_Rev Access'!$F$7:$GB$306,154,FALSE)),"",VLOOKUP($A289,'[2]1516 Exp_Rev Access'!$F$7:$GB$306,154,FALSE))</f>
        <v>0</v>
      </c>
      <c r="FV289" s="99">
        <f>IF(ISNA(VLOOKUP($A289,'[2]1516 Exp_Rev Access'!$F$7:$GB$306,155,FALSE)),"",VLOOKUP($A289,'[2]1516 Exp_Rev Access'!$F$7:$GB$306,155,FALSE))</f>
        <v>0</v>
      </c>
      <c r="FW289" s="99">
        <f>IF(ISNA(VLOOKUP($A289,'[2]1516 Exp_Rev Access'!$F$7:$GB$306,156,FALSE)),"",VLOOKUP($A289,'[2]1516 Exp_Rev Access'!$F$7:$GB$306,156,FALSE))</f>
        <v>0</v>
      </c>
      <c r="FX289" s="99">
        <f>IF(ISNA(VLOOKUP($A289,'[2]1516 Exp_Rev Access'!$F$7:$GB$306,157,FALSE)),"",VLOOKUP($A289,'[2]1516 Exp_Rev Access'!$F$7:$GB$306,157,FALSE))</f>
        <v>0</v>
      </c>
      <c r="FY289" s="99">
        <f>IF(ISNA(VLOOKUP($A289,'[2]1516 Exp_Rev Access'!$F$7:$GB$306,158,FALSE)),"",VLOOKUP($A289,'[2]1516 Exp_Rev Access'!$F$7:$GB$306,158,FALSE))</f>
        <v>0</v>
      </c>
      <c r="FZ289" s="99">
        <f>IF(ISNA(VLOOKUP($A289,'[2]1516 Exp_Rev Access'!$F$7:$GB$306,159,FALSE)),"",VLOOKUP($A289,'[2]1516 Exp_Rev Access'!$F$7:$GB$306,159,FALSE))</f>
        <v>0</v>
      </c>
      <c r="GA289" s="99">
        <f>IF(ISNA(VLOOKUP($A289,'[2]1516 Exp_Rev Access'!$F$7:$GB$306,160,FALSE)),"",VLOOKUP($A289,'[2]1516 Exp_Rev Access'!$F$7:$GB$306,160,FALSE))</f>
        <v>0</v>
      </c>
      <c r="GB289" s="99">
        <f>IF(ISNA(VLOOKUP($A289,'[2]1516 Exp_Rev Access'!$F$7:$GB$306,161,FALSE)),"",VLOOKUP($A289,'[2]1516 Exp_Rev Access'!$F$7:$GB$306,161,FALSE))</f>
        <v>0</v>
      </c>
      <c r="GC289" s="99">
        <f>IF(ISNA(VLOOKUP($A289,'[2]1516 Exp_Rev Access'!$F$7:$GB$306,162,FALSE)),"",VLOOKUP($A289,'[2]1516 Exp_Rev Access'!$F$7:$GB$306,162,FALSE))</f>
        <v>0</v>
      </c>
      <c r="GD289" s="99">
        <f>IF(ISNA(VLOOKUP($A289,'[2]1516 Exp_Rev Access'!$F$7:$GB$306,163,FALSE)),"",VLOOKUP($A289,'[2]1516 Exp_Rev Access'!$F$7:$GB$306,163,FALSE))</f>
        <v>43845</v>
      </c>
      <c r="GE289" s="99">
        <f>IF(ISNA(VLOOKUP($A289,'[2]1516 Exp_Rev Access'!$F$7:$GB$306,164,FALSE)),"",VLOOKUP($A289,'[2]1516 Exp_Rev Access'!$F$7:$GB$306,164,FALSE))</f>
        <v>0</v>
      </c>
      <c r="GF289" s="99">
        <f>IF(ISNA(VLOOKUP($A289,'[2]1516 Exp_Rev Access'!$F$7:$GB$306,165,FALSE)),"",VLOOKUP($A289,'[2]1516 Exp_Rev Access'!$F$7:$GB$306,165,FALSE))</f>
        <v>0</v>
      </c>
      <c r="GG289" s="99">
        <f>IF(ISNA(VLOOKUP($A289,'[2]1516 Exp_Rev Access'!$F$7:$GB$306,166,FALSE)),"",VLOOKUP($A289,'[2]1516 Exp_Rev Access'!$F$7:$GB$306,166,FALSE))</f>
        <v>0</v>
      </c>
      <c r="GH289" s="99">
        <f>IF(ISNA(VLOOKUP($A289,'[2]1516 Exp_Rev Access'!$F$7:$GB$306,167,FALSE)),"",VLOOKUP($A289,'[2]1516 Exp_Rev Access'!$F$7:$GB$306,167,FALSE))</f>
        <v>0</v>
      </c>
      <c r="GI289" s="99">
        <f>IF(ISNA(VLOOKUP($A289,'[2]1516 Exp_Rev Access'!$F$7:$GB$306,168,FALSE)),"",VLOOKUP($A289,'[2]1516 Exp_Rev Access'!$F$7:$GB$306,168,FALSE))</f>
        <v>0</v>
      </c>
      <c r="GJ289" s="99">
        <f>IF(ISNA(VLOOKUP($A289,'[2]1516 Exp_Rev Access'!$F$7:$GB$306,169,FALSE)),"",VLOOKUP($A289,'[2]1516 Exp_Rev Access'!$F$7:$GB$306,169,FALSE))</f>
        <v>0</v>
      </c>
      <c r="GK289" s="99">
        <f>IF(ISNA(VLOOKUP($A289,'[2]1516 Exp_Rev Access'!$F$7:$GB$306,170,FALSE)),"",VLOOKUP($A289,'[2]1516 Exp_Rev Access'!$F$7:$GB$306,170,FALSE))</f>
        <v>9939.76</v>
      </c>
      <c r="GL289" s="99">
        <f>IF(ISNA(VLOOKUP($A289,'[2]1516 Exp_Rev Access'!$F$7:$GB$306,171,FALSE)),"",VLOOKUP($A289,'[2]1516 Exp_Rev Access'!$F$7:$GB$306,171,FALSE))</f>
        <v>0</v>
      </c>
      <c r="GM289" s="99">
        <f>IF(ISNA(VLOOKUP($A289,'[2]1516 Exp_Rev Access'!$F$7:$GB$306,172,FALSE)),"",VLOOKUP($A289,'[2]1516 Exp_Rev Access'!$F$7:$GB$306,172,FALSE))</f>
        <v>0</v>
      </c>
      <c r="GN289" s="99">
        <f>IF(ISNA(VLOOKUP($A289,'[2]1516 Exp_Rev Access'!$F$7:$GB$306,173,FALSE)),"",VLOOKUP($A289,'[2]1516 Exp_Rev Access'!$F$7:$GB$306,173,FALSE))</f>
        <v>0</v>
      </c>
      <c r="GO289" s="99">
        <f>IF(ISNA(VLOOKUP($A289,'[2]1516 Exp_Rev Access'!$F$7:$GB$306,174,FALSE)),"",VLOOKUP($A289,'[2]1516 Exp_Rev Access'!$F$7:$GB$306,174,FALSE))</f>
        <v>0</v>
      </c>
      <c r="GP289" s="99">
        <f>IF(ISNA(VLOOKUP($A289,'[2]1516 Exp_Rev Access'!$F$7:$GB$306,175,FALSE)),"",VLOOKUP($A289,'[2]1516 Exp_Rev Access'!$F$7:$GB$306,175,FALSE))</f>
        <v>0</v>
      </c>
      <c r="GQ289" s="99">
        <f>IF(ISNA(VLOOKUP($A289,'[2]1516 Exp_Rev Access'!$F$7:$GB$306,176,FALSE)),"",VLOOKUP($A289,'[2]1516 Exp_Rev Access'!$F$7:$GB$306,176,FALSE))</f>
        <v>0</v>
      </c>
      <c r="GR289" s="99">
        <f>IF(ISNA(VLOOKUP($A289,'[2]1516 Exp_Rev Access'!$F$7:$GB$306,177,FALSE)),"",VLOOKUP($A289,'[2]1516 Exp_Rev Access'!$F$7:$GB$306,177,FALSE))</f>
        <v>0</v>
      </c>
      <c r="GS289" s="99">
        <f>IF(ISNA(VLOOKUP($A289,'[2]1516 Exp_Rev Access'!$F$7:$GB$306,178,FALSE)),"",VLOOKUP($A289,'[2]1516 Exp_Rev Access'!$F$7:$GB$306,178,FALSE))</f>
        <v>0</v>
      </c>
      <c r="GT289" s="101">
        <f t="shared" si="349"/>
        <v>53784.76</v>
      </c>
      <c r="GU289" s="72">
        <f t="shared" si="356"/>
        <v>1.4999484072336963E-2</v>
      </c>
      <c r="GV289" s="84">
        <f t="shared" si="351"/>
        <v>320.07117353011188</v>
      </c>
    </row>
    <row r="290" spans="1:206" customFormat="1" ht="12" customHeight="1" x14ac:dyDescent="0.2">
      <c r="A290" s="96" t="s">
        <v>676</v>
      </c>
      <c r="B290" s="69" t="s">
        <v>677</v>
      </c>
      <c r="C290" s="80">
        <f>IF(ISNA(VLOOKUP($A290,'[2]1516 enrollment_Rev_Exp by size'!$A$6:$G$320,3,FALSE)),"",VLOOKUP($A290,'[2]1516 enrollment_Rev_Exp by size'!$A$6:$G$320,3,FALSE))</f>
        <v>141.04</v>
      </c>
      <c r="D290" s="97">
        <v>2795504.96</v>
      </c>
      <c r="E290" s="80">
        <f t="shared" si="329"/>
        <v>2795504.96</v>
      </c>
      <c r="F290" s="80">
        <f t="shared" si="330"/>
        <v>0</v>
      </c>
      <c r="G290" s="98">
        <f>IF(ISNA(VLOOKUP($A290,'[2]1516 Exp_Rev Access'!$F$7:$FS$306,2,FALSE)),"",VLOOKUP($A290,'[2]1516 Exp_Rev Access'!$F$7:$FS$306,2,FALSE))</f>
        <v>497692.94</v>
      </c>
      <c r="H290" s="98">
        <f>IF(ISNA(VLOOKUP($A290,'[2]1516 Exp_Rev Access'!$F$7:$FS$306,3,FALSE)),"",VLOOKUP($A290,'[2]1516 Exp_Rev Access'!$F$7:$FS$306,3,FALSE))</f>
        <v>0</v>
      </c>
      <c r="I290" s="98">
        <f>IF(ISNA(VLOOKUP($A290,'[2]1516 Exp_Rev Access'!$F$7:$FS$306,4,FALSE)),"",VLOOKUP($A290,'[2]1516 Exp_Rev Access'!$F$7:$FS$306,4,FALSE))</f>
        <v>0</v>
      </c>
      <c r="J290" s="98">
        <f>IF(ISNA(VLOOKUP($A290,'[2]1516 Exp_Rev Access'!$F$7:$FS$306,5,FALSE)),"",VLOOKUP($A290,'[2]1516 Exp_Rev Access'!$F$7:$FS$306,5,FALSE))</f>
        <v>0</v>
      </c>
      <c r="K290" s="98">
        <f>IF(ISNA(VLOOKUP($A290,'[2]1516 Exp_Rev Access'!$F$7:$FS$306,6,FALSE)),"",VLOOKUP($A290,'[2]1516 Exp_Rev Access'!$F$7:$FS$306,6,FALSE))</f>
        <v>0</v>
      </c>
      <c r="L290" s="98">
        <f>IF(ISNA(VLOOKUP($A290,'[2]1516 Exp_Rev Access'!$F$7:$FS$306,7,FALSE)),"",VLOOKUP($A290,'[2]1516 Exp_Rev Access'!$F$7:$FS$306,7,FALSE))</f>
        <v>0</v>
      </c>
      <c r="M290" s="90">
        <f t="shared" si="331"/>
        <v>497692.94</v>
      </c>
      <c r="N290" s="72">
        <f t="shared" si="352"/>
        <v>0.17803328812551991</v>
      </c>
      <c r="O290" s="73">
        <f t="shared" si="353"/>
        <v>3528.7361032331255</v>
      </c>
      <c r="P290" s="99">
        <f>IF(ISNA(VLOOKUP($A290,'[2]1516 Exp_Rev Access'!$F$7:$FS$306,8,FALSE)),"",VLOOKUP($A290,'[2]1516 Exp_Rev Access'!$F$7:$FS$306,8,FALSE))</f>
        <v>0</v>
      </c>
      <c r="Q290" s="99">
        <f>IF(ISNA(VLOOKUP($A290,'[2]1516 Exp_Rev Access'!$F$7:$FS$306,9,FALSE)),"",VLOOKUP($A290,'[2]1516 Exp_Rev Access'!$F$7:$FS$306,9,FALSE))</f>
        <v>0</v>
      </c>
      <c r="R290" s="99">
        <f>IF(ISNA(VLOOKUP($A290,'[2]1516 Exp_Rev Access'!$F$7:$FS$306,10,FALSE)),"",VLOOKUP($A290,'[2]1516 Exp_Rev Access'!$F$7:$FS$306,10,FALSE))</f>
        <v>0</v>
      </c>
      <c r="S290" s="99">
        <f>IF(ISNA(VLOOKUP($A290,'[2]1516 Exp_Rev Access'!$F$7:$FS$306,11,FALSE)),"",VLOOKUP($A290,'[2]1516 Exp_Rev Access'!$F$7:$FS$306,11,FALSE))</f>
        <v>0</v>
      </c>
      <c r="T290" s="99">
        <f>IF(ISNA(VLOOKUP($A290,'[2]1516 Exp_Rev Access'!$F$7:$FS$306,12,FALSE)),"",VLOOKUP($A290,'[2]1516 Exp_Rev Access'!$F$7:$FS$306,12,FALSE))</f>
        <v>0</v>
      </c>
      <c r="U290" s="99">
        <f>IF(ISNA(VLOOKUP($A290,'[2]1516 Exp_Rev Access'!$F$7:$FS$306,13,FALSE)),"",VLOOKUP($A290,'[2]1516 Exp_Rev Access'!$F$7:$FS$306,13,FALSE))</f>
        <v>0</v>
      </c>
      <c r="V290" s="99">
        <f>IF(ISNA(VLOOKUP($A290,'[2]1516 Exp_Rev Access'!$F$7:$FS$306,14,FALSE)),"",VLOOKUP($A290,'[2]1516 Exp_Rev Access'!$F$7:$FS$306,14,FALSE))</f>
        <v>0</v>
      </c>
      <c r="W290" s="99">
        <f>IF(ISNA(VLOOKUP($A290,'[2]1516 Exp_Rev Access'!$F$7:$FS$306,15,FALSE)),"",VLOOKUP($A290,'[2]1516 Exp_Rev Access'!$F$7:$FS$306,15,FALSE))</f>
        <v>109114.85</v>
      </c>
      <c r="X290" s="99">
        <f>IF(ISNA(VLOOKUP($A290,'[2]1516 Exp_Rev Access'!$F$7:$FS$306,16,FALSE)),"",VLOOKUP($A290,'[2]1516 Exp_Rev Access'!$F$7:$FS$306,16,FALSE))</f>
        <v>154.30000000000001</v>
      </c>
      <c r="Y290" s="99">
        <f>IF(ISNA(VLOOKUP($A290,'[2]1516 Exp_Rev Access'!$F$7:$FS$306,17,FALSE)),"",VLOOKUP($A290,'[2]1516 Exp_Rev Access'!$F$7:$FS$306,17,FALSE))</f>
        <v>0</v>
      </c>
      <c r="Z290" s="99">
        <f>IF(ISNA(VLOOKUP($A290,'[2]1516 Exp_Rev Access'!$F$7:$FS$306,18,FALSE)),"",VLOOKUP($A290,'[2]1516 Exp_Rev Access'!$F$7:$FS$306,18,FALSE))</f>
        <v>0</v>
      </c>
      <c r="AA290" s="99">
        <f>IF(ISNA(VLOOKUP($A290,'[2]1516 Exp_Rev Access'!$F$7:$FS$306,19,FALSE)),"",VLOOKUP($A290,'[2]1516 Exp_Rev Access'!$F$7:$FS$306,19,FALSE))</f>
        <v>0</v>
      </c>
      <c r="AB290" s="99">
        <f>IF(ISNA(VLOOKUP($A290,'[2]1516 Exp_Rev Access'!$F$7:$FS$306,20,FALSE)),"",VLOOKUP($A290,'[2]1516 Exp_Rev Access'!$F$7:$FS$306,20,FALSE))</f>
        <v>0</v>
      </c>
      <c r="AC290" s="99">
        <f>IF(ISNA(VLOOKUP($A290,'[2]1516 Exp_Rev Access'!$F$7:$FS$306,21,FALSE)),"",VLOOKUP($A290,'[2]1516 Exp_Rev Access'!$F$7:$FS$306,21,FALSE))</f>
        <v>17910.900000000001</v>
      </c>
      <c r="AD290" s="99">
        <f>IF(ISNA(VLOOKUP($A290,'[2]1516 Exp_Rev Access'!$F$7:$FS$306,22,FALSE)),"",VLOOKUP($A290,'[2]1516 Exp_Rev Access'!$F$7:$FS$306,22,FALSE))</f>
        <v>2959.37</v>
      </c>
      <c r="AE290" s="99">
        <f>IF(ISNA(VLOOKUP($A290,'[2]1516 Exp_Rev Access'!$F$7:$FS$306,23,FALSE)),"",VLOOKUP($A290,'[2]1516 Exp_Rev Access'!$F$7:$FS$306,23,FALSE))</f>
        <v>38.89</v>
      </c>
      <c r="AF290" s="99">
        <f>IF(ISNA(VLOOKUP($A290,'[2]1516 Exp_Rev Access'!$F$7:$FS$306,24,FALSE)),"",VLOOKUP($A290,'[2]1516 Exp_Rev Access'!$F$7:$FS$306,24,FALSE))</f>
        <v>0</v>
      </c>
      <c r="AG290" s="99">
        <f>IF(ISNA(VLOOKUP($A290,'[2]1516 Exp_Rev Access'!$F$7:$FS$306,25,FALSE)),"",VLOOKUP($A290,'[2]1516 Exp_Rev Access'!$F$7:$FS$306,25,FALSE))</f>
        <v>0</v>
      </c>
      <c r="AH290" s="98">
        <f>IF(ISNA(VLOOKUP($A290,'[2]1516 Exp_Rev Access'!$F$7:$FS$306,26,FALSE)),"",VLOOKUP($A290,'[2]1516 Exp_Rev Access'!$F$7:$FS$306,26,FALSE))</f>
        <v>1000</v>
      </c>
      <c r="AI290" s="98">
        <f>IF(ISNA(VLOOKUP($A290,'[2]1516 Exp_Rev Access'!$F$7:$FS$306,27,FALSE)),"",VLOOKUP($A290,'[2]1516 Exp_Rev Access'!$F$7:$FS$306,27,FALSE))</f>
        <v>0</v>
      </c>
      <c r="AJ290" s="98">
        <f>IF(ISNA(VLOOKUP($A290,'[2]1516 Exp_Rev Access'!$F$7:$FS$306,28,FALSE)),"",VLOOKUP($A290,'[2]1516 Exp_Rev Access'!$F$7:$FS$306,28,FALSE))</f>
        <v>8834.6</v>
      </c>
      <c r="AK290" s="98">
        <f>IF(ISNA(VLOOKUP($A290,'[2]1516 Exp_Rev Access'!$F$7:$FS$306,29,FALSE)),"",VLOOKUP($A290,'[2]1516 Exp_Rev Access'!$F$7:$FS$306,29,FALSE))</f>
        <v>7043.46</v>
      </c>
      <c r="AL290" s="100">
        <f t="shared" si="334"/>
        <v>147056.37</v>
      </c>
      <c r="AM290" s="72">
        <f t="shared" si="335"/>
        <v>5.2604582035869471E-2</v>
      </c>
      <c r="AN290" s="94">
        <f t="shared" si="336"/>
        <v>1042.6571894498015</v>
      </c>
      <c r="AO290" s="99">
        <f>IF(ISNA(VLOOKUP($A290,'[2]1516 Exp_Rev Access'!$F$7:$GB$306,30,FALSE)),"",VLOOKUP($A290,'[2]1516 Exp_Rev Access'!$F$7:$FS$306,30,FALSE))</f>
        <v>1637497.29</v>
      </c>
      <c r="AP290" s="99">
        <f>IF(ISNA(VLOOKUP($A290,'[2]1516 Exp_Rev Access'!$F$7:$GB$306,31,FALSE)),"",VLOOKUP($A290,'[2]1516 Exp_Rev Access'!$F$7:$FS$306,31,FALSE))</f>
        <v>24085.94</v>
      </c>
      <c r="AQ290" s="99">
        <f>IF(ISNA(VLOOKUP($A290,'[2]1516 Exp_Rev Access'!$F$7:$GB$306,32,FALSE)),"",VLOOKUP($A290,'[2]1516 Exp_Rev Access'!$F$7:$FS$306,32,FALSE))</f>
        <v>99519.16</v>
      </c>
      <c r="AR290" s="99">
        <f>IF(ISNA(VLOOKUP($A290,'[2]1516 Exp_Rev Access'!$F$7:$GB$306,33,FALSE)),"",VLOOKUP($A290,'[2]1516 Exp_Rev Access'!$F$7:$FS$306,33,FALSE))</f>
        <v>0</v>
      </c>
      <c r="AS290" s="99">
        <f>IF(ISNA(VLOOKUP($A290,'[2]1516 Exp_Rev Access'!$F$7:$GB$306,34,FALSE)),"",VLOOKUP($A290,'[2]1516 Exp_Rev Access'!$F$7:$FS$306,34,FALSE))</f>
        <v>0</v>
      </c>
      <c r="AT290" s="101">
        <f t="shared" si="337"/>
        <v>1761102.39</v>
      </c>
      <c r="AU290" s="72">
        <f t="shared" si="338"/>
        <v>0.62997648553626606</v>
      </c>
      <c r="AV290" s="94">
        <f t="shared" si="339"/>
        <v>12486.545589903573</v>
      </c>
      <c r="AW290" s="99">
        <f>IF(ISNA(VLOOKUP($A290,'[2]1516 Exp_Rev Access'!$F$7:$GB$306,35,FALSE)),"",VLOOKUP($A290,'[2]1516 Exp_Rev Access'!$F$7:$GB$306,35,FALSE))</f>
        <v>0</v>
      </c>
      <c r="AX290" s="99">
        <f>IF(ISNA(VLOOKUP($A290,'[2]1516 Exp_Rev Access'!$F$7:$GB$306,36,FALSE)),"",VLOOKUP($A290,'[2]1516 Exp_Rev Access'!$F$7:$GB$306,36,FALSE))</f>
        <v>129125.5</v>
      </c>
      <c r="AY290" s="99">
        <f>IF(ISNA(VLOOKUP($A290,'[2]1516 Exp_Rev Access'!$F$7:$GB$306,37,FALSE)),"",VLOOKUP($A290,'[2]1516 Exp_Rev Access'!$F$7:$GB$306,37,FALSE))</f>
        <v>2462.6999999999998</v>
      </c>
      <c r="AZ290" s="99">
        <f>IF(ISNA(VLOOKUP($A290,'[2]1516 Exp_Rev Access'!$F$7:$GB$306,38,FALSE)),"",VLOOKUP($A290,'[2]1516 Exp_Rev Access'!$F$7:$GB$306,38,FALSE))</f>
        <v>0</v>
      </c>
      <c r="BA290" s="99">
        <f>IF(ISNA(VLOOKUP($A290,'[2]1516 Exp_Rev Access'!$F$7:$GB$306,39,FALSE)),"",VLOOKUP($A290,'[2]1516 Exp_Rev Access'!$F$7:$GB$306,39,FALSE))</f>
        <v>0</v>
      </c>
      <c r="BB290" s="99">
        <f>IF(ISNA(VLOOKUP($A290,'[2]1516 Exp_Rev Access'!$F$7:$GB$306,40,FALSE)),"",VLOOKUP($A290,'[2]1516 Exp_Rev Access'!$F$7:$GB$306,40,FALSE))</f>
        <v>13758.19</v>
      </c>
      <c r="BC290" s="99">
        <f>IF(ISNA(VLOOKUP($A290,'[2]1516 Exp_Rev Access'!$F$7:$GB$306,41,FALSE)),"",VLOOKUP($A290,'[2]1516 Exp_Rev Access'!$F$7:$GB$306,41,FALSE))</f>
        <v>0</v>
      </c>
      <c r="BD290" s="99">
        <f>IF(ISNA(VLOOKUP($A290,'[2]1516 Exp_Rev Access'!$F$7:$GB$306,42,FALSE)),"",VLOOKUP($A290,'[2]1516 Exp_Rev Access'!$F$7:$GB$306,42,FALSE))</f>
        <v>20804.11</v>
      </c>
      <c r="BE290" s="99">
        <f>IF(ISNA(VLOOKUP($A290,'[2]1516 Exp_Rev Access'!$F$7:$GB$306,43,FALSE)),"",VLOOKUP($A290,'[2]1516 Exp_Rev Access'!$F$7:$GB$306,43,FALSE))</f>
        <v>0</v>
      </c>
      <c r="BF290" s="99">
        <f>IF(ISNA(VLOOKUP($A290,'[2]1516 Exp_Rev Access'!$F$7:$GB$306,44,FALSE)),"",VLOOKUP($A290,'[2]1516 Exp_Rev Access'!$F$7:$GB$306,44,FALSE))</f>
        <v>0</v>
      </c>
      <c r="BG290" s="99">
        <f>IF(ISNA(VLOOKUP($A290,'[2]1516 Exp_Rev Access'!$F$7:$GB$306,45,FALSE)),"",VLOOKUP($A290,'[2]1516 Exp_Rev Access'!$F$7:$GB$306,45,FALSE))</f>
        <v>0</v>
      </c>
      <c r="BH290" s="99">
        <f>IF(ISNA(VLOOKUP($A290,'[2]1516 Exp_Rev Access'!$F$7:$GB$306,46,FALSE)),"",VLOOKUP($A290,'[2]1516 Exp_Rev Access'!$F$7:$GB$306,46,FALSE))</f>
        <v>0</v>
      </c>
      <c r="BI290" s="99">
        <f>IF(ISNA(VLOOKUP($A290,'[2]1516 Exp_Rev Access'!$F$7:$GB$306,47,FALSE)),"",VLOOKUP($A290,'[2]1516 Exp_Rev Access'!$F$7:$GB$306,47,FALSE))</f>
        <v>135.6</v>
      </c>
      <c r="BJ290" s="99">
        <f>IF(ISNA(VLOOKUP($A290,'[2]1516 Exp_Rev Access'!$F$7:$GB$306,48,FALSE)),"",VLOOKUP($A290,'[2]1516 Exp_Rev Access'!$F$7:$GB$306,48,FALSE))</f>
        <v>120601.22</v>
      </c>
      <c r="BK290" s="99">
        <f>IF(ISNA(VLOOKUP($A290,'[2]1516 Exp_Rev Access'!$F$7:$GB$306,49,FALSE)),"",VLOOKUP($A290,'[2]1516 Exp_Rev Access'!$F$7:$GB$306,49,FALSE))</f>
        <v>3000</v>
      </c>
      <c r="BL290" s="99">
        <f>IF(ISNA(VLOOKUP($A290,'[2]1516 Exp_Rev Access'!$F$7:$GB$306,50,FALSE)),"",VLOOKUP($A290,'[2]1516 Exp_Rev Access'!$F$7:$GB$306,50,FALSE))</f>
        <v>0</v>
      </c>
      <c r="BM290" s="99">
        <f>IF(ISNA(VLOOKUP($A290,'[2]1516 Exp_Rev Access'!$F$7:$GB$306,51,FALSE)),"",VLOOKUP($A290,'[2]1516 Exp_Rev Access'!$F$7:$GB$306,51,FALSE))</f>
        <v>0</v>
      </c>
      <c r="BN290" s="99">
        <f>IF(ISNA(VLOOKUP($A290,'[2]1516 Exp_Rev Access'!$F$7:$GB$306,52,FALSE)),"",VLOOKUP($A290,'[2]1516 Exp_Rev Access'!$F$7:$GB$306,52,FALSE))</f>
        <v>0</v>
      </c>
      <c r="BO290" s="99">
        <f>IF(ISNA(VLOOKUP($A290,'[2]1516 Exp_Rev Access'!$F$7:$GB$306,53,FALSE)),"",VLOOKUP($A290,'[2]1516 Exp_Rev Access'!$F$7:$GB$306,53,FALSE))</f>
        <v>0</v>
      </c>
      <c r="BP290" s="99">
        <f>IF(ISNA(VLOOKUP($A290,'[2]1516 Exp_Rev Access'!$F$7:$GB$306,54,FALSE)),"",VLOOKUP($A290,'[2]1516 Exp_Rev Access'!$F$7:$GB$306,54,FALSE))</f>
        <v>0</v>
      </c>
      <c r="BQ290" s="99">
        <f>IF(ISNA(VLOOKUP($A290,'[2]1516 Exp_Rev Access'!$F$7:$GB$306,55,FALSE)),"",VLOOKUP($A290,'[2]1516 Exp_Rev Access'!$F$7:$GB$306,55,FALSE))</f>
        <v>0</v>
      </c>
      <c r="BR290" s="99">
        <f>IF(ISNA(VLOOKUP($A290,'[2]1516 Exp_Rev Access'!$F$7:$GB$306,56,FALSE)),"",VLOOKUP($A290,'[2]1516 Exp_Rev Access'!$F$7:$GB$306,56,FALSE))</f>
        <v>0</v>
      </c>
      <c r="BS290" s="99">
        <f>IF(ISNA(VLOOKUP($A290,'[2]1516 Exp_Rev Access'!$F$7:$GB$306,57,FALSE)),"",VLOOKUP($A290,'[2]1516 Exp_Rev Access'!$F$7:$GB$306,57,FALSE))</f>
        <v>0</v>
      </c>
      <c r="BT290" s="99">
        <f>IF(ISNA(VLOOKUP($A290,'[2]1516 Exp_Rev Access'!$F$7:$GB$306,58,FALSE)),"",VLOOKUP($A290,'[2]1516 Exp_Rev Access'!$F$7:$GB$306,58,FALSE))</f>
        <v>0</v>
      </c>
      <c r="BU290" s="102">
        <f t="shared" si="340"/>
        <v>289887.32</v>
      </c>
      <c r="BV290" s="72">
        <f t="shared" si="341"/>
        <v>0.10369765897321105</v>
      </c>
      <c r="BW290" s="94">
        <f t="shared" si="342"/>
        <v>2055.3553601815088</v>
      </c>
      <c r="BX290" s="99">
        <f>IF(ISNA(VLOOKUP($A290,'[2]1516 Exp_Rev Access'!$F$7:$GB$306,59,FALSE)),"",VLOOKUP($A290,'[2]1516 Exp_Rev Access'!$F$7:$GB$306,59,FALSE))</f>
        <v>18491</v>
      </c>
      <c r="BY290" s="99">
        <f>IF(ISNA(VLOOKUP($A290,'[2]1516 Exp_Rev Access'!$F$7:$GB$306,60,FALSE)),"",VLOOKUP($A290,'[2]1516 Exp_Rev Access'!$F$7:$GB$306,60,FALSE))</f>
        <v>0</v>
      </c>
      <c r="BZ290" s="99">
        <f>IF(ISNA(VLOOKUP($A290,'[2]1516 Exp_Rev Access'!$F$7:$GB$306,61,FALSE)),"",VLOOKUP($A290,'[2]1516 Exp_Rev Access'!$F$7:$GB$306,61,FALSE))</f>
        <v>0</v>
      </c>
      <c r="CA290" s="99">
        <f>IF(ISNA(VLOOKUP($A290,'[2]1516 Exp_Rev Access'!$F$7:$GB$306,62,FALSE)),"",VLOOKUP($A290,'[2]1516 Exp_Rev Access'!$F$7:$GB$306,62,FALSE))</f>
        <v>0</v>
      </c>
      <c r="CB290" s="99">
        <f>IF(ISNA(VLOOKUP($A290,'[2]1516 Exp_Rev Access'!$F$7:$GB$306,63,FALSE)),"",VLOOKUP($A290,'[2]1516 Exp_Rev Access'!$F$7:$GB$306,63,FALSE))</f>
        <v>0</v>
      </c>
      <c r="CC290" s="99">
        <f>IF(ISNA(VLOOKUP($A290,'[2]1516 Exp_Rev Access'!$F$7:$GB$306,64,FALSE)),"",VLOOKUP($A290,'[2]1516 Exp_Rev Access'!$F$7:$GB$306,64,FALSE))</f>
        <v>0</v>
      </c>
      <c r="CD290" s="101">
        <f t="shared" si="343"/>
        <v>18491</v>
      </c>
      <c r="CE290" s="72">
        <f t="shared" si="357"/>
        <v>6.6145473768002188E-3</v>
      </c>
      <c r="CF290" s="103">
        <f t="shared" si="358"/>
        <v>131.1046511627907</v>
      </c>
      <c r="CG290" s="99">
        <f>IF(ISNA(VLOOKUP($A290,'[2]1516 Exp_Rev Access'!$F$7:$GB$306,65,FALSE)),"",VLOOKUP($A290,'[2]1516 Exp_Rev Access'!$F$7:$GB$306,65,FALSE))</f>
        <v>0</v>
      </c>
      <c r="CH290" s="99">
        <f>IF(ISNA(VLOOKUP($A290,'[2]1516 Exp_Rev Access'!$F$7:$GB$306,66,FALSE)),"",VLOOKUP($A290,'[2]1516 Exp_Rev Access'!$F$7:$GB$306,66,FALSE))</f>
        <v>0</v>
      </c>
      <c r="CI290" s="99">
        <f>IF(ISNA(VLOOKUP($A290,'[2]1516 Exp_Rev Access'!$F$7:$GB$306,67,FALSE)),"",VLOOKUP($A290,'[2]1516 Exp_Rev Access'!$F$7:$GB$306,67,FALSE))</f>
        <v>0</v>
      </c>
      <c r="CJ290" s="99">
        <f>IF(ISNA(VLOOKUP($A290,'[2]1516 Exp_Rev Access'!$F$7:$GB$306,68,FALSE)),"",VLOOKUP($A290,'[2]1516 Exp_Rev Access'!$F$7:$GB$306,68,FALSE))</f>
        <v>0</v>
      </c>
      <c r="CK290" s="99">
        <f>IF(ISNA(VLOOKUP($A290,'[2]1516 Exp_Rev Access'!$F$7:$GB$306,69,FALSE)),"",VLOOKUP($A290,'[2]1516 Exp_Rev Access'!$F$7:$GB$306,69,FALSE))</f>
        <v>0</v>
      </c>
      <c r="CL290" s="99">
        <f>IF(ISNA(VLOOKUP($A290,'[2]1516 Exp_Rev Access'!$F$7:$GB$306,70,FALSE)),"",VLOOKUP($A290,'[2]1516 Exp_Rev Access'!$F$7:$GB$306,70,FALSE))</f>
        <v>0</v>
      </c>
      <c r="CM290" s="99">
        <f>IF(ISNA(VLOOKUP($A290,'[2]1516 Exp_Rev Access'!$F$7:$GB$306,71,FALSE)),"",VLOOKUP($A290,'[2]1516 Exp_Rev Access'!$F$7:$GB$306,71,FALSE))</f>
        <v>0</v>
      </c>
      <c r="CN290" s="99">
        <f>IF(ISNA(VLOOKUP($A290,'[2]1516 Exp_Rev Access'!$F$7:$GB$306,72,FALSE)),"",VLOOKUP($A290,'[2]1516 Exp_Rev Access'!$F$7:$GB$306,72,FALSE))</f>
        <v>0</v>
      </c>
      <c r="CO290" s="99">
        <f>IF(ISNA(VLOOKUP($A290,'[2]1516 Exp_Rev Access'!$F$7:$GB$306,73,FALSE)),"",VLOOKUP($A290,'[2]1516 Exp_Rev Access'!$F$7:$GB$306,73,FALSE))</f>
        <v>0</v>
      </c>
      <c r="CP290" s="99">
        <f>IF(ISNA(VLOOKUP($A290,'[2]1516 Exp_Rev Access'!$F$7:$GB$306,74,FALSE)),"",VLOOKUP($A290,'[2]1516 Exp_Rev Access'!$F$7:$GB$306,74,FALSE))</f>
        <v>35055</v>
      </c>
      <c r="CQ290" s="99">
        <f>IF(ISNA(VLOOKUP($A290,'[2]1516 Exp_Rev Access'!$F$7:$GB$306,75,FALSE)),"",VLOOKUP($A290,'[2]1516 Exp_Rev Access'!$F$7:$GB$306,75,FALSE))</f>
        <v>0</v>
      </c>
      <c r="CR290" s="99">
        <f>IF(ISNA(VLOOKUP($A290,'[2]1516 Exp_Rev Access'!$F$7:$GB$306,76,FALSE)),"",VLOOKUP($A290,'[2]1516 Exp_Rev Access'!$F$7:$GB$306,76,FALSE))</f>
        <v>3627</v>
      </c>
      <c r="CS290" s="99">
        <f>IF(ISNA(VLOOKUP($A290,'[2]1516 Exp_Rev Access'!$F$7:$GB$306,77,FALSE)),"",VLOOKUP($A290,'[2]1516 Exp_Rev Access'!$F$7:$GB$306,77,FALSE))</f>
        <v>0</v>
      </c>
      <c r="CT290" s="99">
        <f>IF(ISNA(VLOOKUP($A290,'[2]1516 Exp_Rev Access'!$F$7:$GB$306,78,FALSE)),"",VLOOKUP($A290,'[2]1516 Exp_Rev Access'!$F$7:$GB$306,78,FALSE))</f>
        <v>19453</v>
      </c>
      <c r="CU290" s="99">
        <f>IF(ISNA(VLOOKUP($A290,'[2]1516 Exp_Rev Access'!$F$7:$GB$306,79,FALSE)),"",VLOOKUP($A290,'[2]1516 Exp_Rev Access'!$F$7:$GB$306,79,FALSE))</f>
        <v>5740</v>
      </c>
      <c r="CV290" s="99">
        <f>IF(ISNA(VLOOKUP($A290,'[2]1516 Exp_Rev Access'!$F$7:$GB$306,80,FALSE)),"",VLOOKUP($A290,'[2]1516 Exp_Rev Access'!$F$7:$GB$306,80,FALSE))</f>
        <v>0</v>
      </c>
      <c r="CW290" s="99">
        <f>IF(ISNA(VLOOKUP($A290,'[2]1516 Exp_Rev Access'!$F$7:$GB$306,81,FALSE)),"",VLOOKUP($A290,'[2]1516 Exp_Rev Access'!$F$7:$GB$306,81,FALSE))</f>
        <v>0</v>
      </c>
      <c r="CX290" s="99">
        <f>IF(ISNA(VLOOKUP($A290,'[2]1516 Exp_Rev Access'!$F$7:$GB$306,82,FALSE)),"",VLOOKUP($A290,'[2]1516 Exp_Rev Access'!$F$7:$GB$306,82,FALSE))</f>
        <v>0</v>
      </c>
      <c r="CY290" s="99">
        <f>IF(ISNA(VLOOKUP($A290,'[2]1516 Exp_Rev Access'!$F$7:$GB$306,83,FALSE)),"",VLOOKUP($A290,'[2]1516 Exp_Rev Access'!$F$7:$GB$306,83,FALSE))</f>
        <v>0</v>
      </c>
      <c r="CZ290" s="99">
        <f>IF(ISNA(VLOOKUP($A290,'[2]1516 Exp_Rev Access'!$F$7:$GB$306,84,FALSE)),"",VLOOKUP($A290,'[2]1516 Exp_Rev Access'!$F$7:$GB$306,84,FALSE))</f>
        <v>0</v>
      </c>
      <c r="DA290" s="99">
        <f>IF(ISNA(VLOOKUP($A290,'[2]1516 Exp_Rev Access'!$F$7:$GB$306,85,FALSE)),"",VLOOKUP($A290,'[2]1516 Exp_Rev Access'!$F$7:$GB$306,85,FALSE))</f>
        <v>0</v>
      </c>
      <c r="DB290" s="99">
        <f>IF(ISNA(VLOOKUP($A290,'[2]1516 Exp_Rev Access'!$F$7:$GB$306,86,FALSE)),"",VLOOKUP($A290,'[2]1516 Exp_Rev Access'!$F$7:$GB$306,86,FALSE))</f>
        <v>0</v>
      </c>
      <c r="DC290" s="99">
        <f>IF(ISNA(VLOOKUP($A290,'[2]1516 Exp_Rev Access'!$F$7:$GB$306,87,FALSE)),"",VLOOKUP($A290,'[2]1516 Exp_Rev Access'!$F$7:$GB$306,87,FALSE))</f>
        <v>0</v>
      </c>
      <c r="DD290" s="99">
        <f>IF(ISNA(VLOOKUP($A290,'[2]1516 Exp_Rev Access'!$F$7:$GB$306,88,FALSE)),"",VLOOKUP($A290,'[2]1516 Exp_Rev Access'!$F$7:$GB$306,88,FALSE))</f>
        <v>0</v>
      </c>
      <c r="DE290" s="99">
        <f>IF(ISNA(VLOOKUP($A290,'[2]1516 Exp_Rev Access'!$F$7:$GB$306,89,FALSE)),"",VLOOKUP($A290,'[2]1516 Exp_Rev Access'!$F$7:$GB$306,89,FALSE))</f>
        <v>0</v>
      </c>
      <c r="DF290" s="99">
        <f>IF(ISNA(VLOOKUP($A290,'[2]1516 Exp_Rev Access'!$F$7:$GB$306,90,FALSE)),"",VLOOKUP($A290,'[2]1516 Exp_Rev Access'!$F$7:$GB$306,90,FALSE))</f>
        <v>0</v>
      </c>
      <c r="DG290" s="99">
        <f>IF(ISNA(VLOOKUP($A290,'[2]1516 Exp_Rev Access'!$F$7:$GB$306,91,FALSE)),"",VLOOKUP($A290,'[2]1516 Exp_Rev Access'!$F$7:$GB$306,91,FALSE))</f>
        <v>0</v>
      </c>
      <c r="DH290" s="99">
        <f>IF(ISNA(VLOOKUP($A290,'[2]1516 Exp_Rev Access'!$F$7:$GB$306,92,FALSE)),"",VLOOKUP($A290,'[2]1516 Exp_Rev Access'!$F$7:$GB$306,92,FALSE))</f>
        <v>13613.45</v>
      </c>
      <c r="DI290" s="99">
        <f>IF(ISNA(VLOOKUP($A290,'[2]1516 Exp_Rev Access'!$F$7:$GB$306,93,FALSE)),"",VLOOKUP($A290,'[2]1516 Exp_Rev Access'!$F$7:$GB$306,93,FALSE))</f>
        <v>0</v>
      </c>
      <c r="DJ290" s="99">
        <f>IF(ISNA(VLOOKUP($A290,'[2]1516 Exp_Rev Access'!$F$7:$GB$306,94,FALSE)),"",VLOOKUP($A290,'[2]1516 Exp_Rev Access'!$F$7:$GB$306,94,FALSE))</f>
        <v>0</v>
      </c>
      <c r="DK290" s="99">
        <f>IF(ISNA(VLOOKUP($A290,'[2]1516 Exp_Rev Access'!$F$7:$GB$306,95,FALSE)),"",VLOOKUP($A290,'[2]1516 Exp_Rev Access'!$F$7:$GB$306,95,FALSE))</f>
        <v>0</v>
      </c>
      <c r="DL290" s="99">
        <f>IF(ISNA(VLOOKUP($A290,'[2]1516 Exp_Rev Access'!$F$7:$GB$306,96,FALSE)),"",VLOOKUP($A290,'[2]1516 Exp_Rev Access'!$F$7:$GB$306,96,FALSE))</f>
        <v>0</v>
      </c>
      <c r="DM290" s="99">
        <f>IF(ISNA(VLOOKUP($A290,'[2]1516 Exp_Rev Access'!$F$7:$GB$306,97,FALSE)),"",VLOOKUP($A290,'[2]1516 Exp_Rev Access'!$F$7:$GB$306,97,FALSE))</f>
        <v>0</v>
      </c>
      <c r="DN290" s="99">
        <f>IF(ISNA(VLOOKUP($A290,'[2]1516 Exp_Rev Access'!$F$7:$GB$306,98,FALSE)),"",VLOOKUP($A290,'[2]1516 Exp_Rev Access'!$F$7:$GB$306,98,FALSE))</f>
        <v>0</v>
      </c>
      <c r="DO290" s="99">
        <f>IF(ISNA(VLOOKUP($A290,'[2]1516 Exp_Rev Access'!$F$7:$GB$306,99,FALSE)),"",VLOOKUP($A290,'[2]1516 Exp_Rev Access'!$F$7:$GB$306,99,FALSE))</f>
        <v>0</v>
      </c>
      <c r="DP290" s="99">
        <f>IF(ISNA(VLOOKUP($A290,'[2]1516 Exp_Rev Access'!$F$7:$GB$306,100,FALSE)),"",VLOOKUP($A290,'[2]1516 Exp_Rev Access'!$F$7:$GB$306,100,FALSE))</f>
        <v>0</v>
      </c>
      <c r="DQ290" s="99">
        <f>IF(ISNA(VLOOKUP($A290,'[2]1516 Exp_Rev Access'!$F$7:$GB$306,101,FALSE)),"",VLOOKUP($A290,'[2]1516 Exp_Rev Access'!$F$7:$GB$306,101,FALSE))</f>
        <v>0</v>
      </c>
      <c r="DR290" s="99">
        <f>IF(ISNA(VLOOKUP($A290,'[2]1516 Exp_Rev Access'!$F$7:$GB$306,102,FALSE)),"",VLOOKUP($A290,'[2]1516 Exp_Rev Access'!$F$7:$GB$306,102,FALSE))</f>
        <v>0</v>
      </c>
      <c r="DS290" s="99">
        <f>IF(ISNA(VLOOKUP($A290,'[2]1516 Exp_Rev Access'!$F$7:$GB$306,103,FALSE)),"",VLOOKUP($A290,'[2]1516 Exp_Rev Access'!$F$7:$GB$306,103,FALSE))</f>
        <v>0</v>
      </c>
      <c r="DT290" s="99">
        <f>IF(ISNA(VLOOKUP($A290,'[2]1516 Exp_Rev Access'!$F$7:$GB$306,104,FALSE)),"",VLOOKUP($A290,'[2]1516 Exp_Rev Access'!$F$7:$GB$306,104,FALSE))</f>
        <v>0</v>
      </c>
      <c r="DU290" s="99">
        <f>IF(ISNA(VLOOKUP($A290,'[2]1516 Exp_Rev Access'!$F$7:$GB$306,105,FALSE)),"",VLOOKUP($A290,'[2]1516 Exp_Rev Access'!$F$7:$GB$306,105,FALSE))</f>
        <v>0</v>
      </c>
      <c r="DV290" s="99">
        <f>IF(ISNA(VLOOKUP($A290,'[2]1516 Exp_Rev Access'!$F$7:$GB$306,106,FALSE)),"",VLOOKUP($A290,'[2]1516 Exp_Rev Access'!$F$7:$GB$306,106,FALSE))</f>
        <v>0</v>
      </c>
      <c r="DW290" s="99">
        <f>IF(ISNA(VLOOKUP($A290,'[2]1516 Exp_Rev Access'!$F$7:$GB$306,107,FALSE)),"",VLOOKUP($A290,'[2]1516 Exp_Rev Access'!$F$7:$GB$306,107,FALSE))</f>
        <v>0</v>
      </c>
      <c r="DX290" s="99">
        <f>IF(ISNA(VLOOKUP($A290,'[2]1516 Exp_Rev Access'!$F$7:$GB$306,108,FALSE)),"",VLOOKUP($A290,'[2]1516 Exp_Rev Access'!$F$7:$GB$306,108,FALSE))</f>
        <v>0</v>
      </c>
      <c r="DY290" s="99">
        <f>IF(ISNA(VLOOKUP($A290,'[2]1516 Exp_Rev Access'!$F$7:$GB$306,109,FALSE)),"",VLOOKUP($A290,'[2]1516 Exp_Rev Access'!$F$7:$GB$306,109,FALSE))</f>
        <v>0</v>
      </c>
      <c r="DZ290" s="99">
        <f>IF(ISNA(VLOOKUP($A290,'[2]1516 Exp_Rev Access'!$F$7:$GB$306,110,FALSE)),"",VLOOKUP($A290,'[2]1516 Exp_Rev Access'!$F$7:$GB$306,110,FALSE))</f>
        <v>0</v>
      </c>
      <c r="EA290" s="99">
        <f>IF(ISNA(VLOOKUP($A290,'[2]1516 Exp_Rev Access'!$F$7:$GB$306,111,FALSE)),"",VLOOKUP($A290,'[2]1516 Exp_Rev Access'!$F$7:$GB$306,111,FALSE))</f>
        <v>0</v>
      </c>
      <c r="EB290" s="99">
        <f>IF(ISNA(VLOOKUP($A290,'[2]1516 Exp_Rev Access'!$F$7:$GB$306,112,FALSE)),"",VLOOKUP($A290,'[2]1516 Exp_Rev Access'!$F$7:$GB$306,112,FALSE))</f>
        <v>0</v>
      </c>
      <c r="EC290" s="99">
        <f>IF(ISNA(VLOOKUP($A290,'[2]1516 Exp_Rev Access'!$F$7:$GB$306,113,FALSE)),"",VLOOKUP($A290,'[2]1516 Exp_Rev Access'!$F$7:$GB$306,113,FALSE))</f>
        <v>0</v>
      </c>
      <c r="ED290" s="99">
        <f>IF(ISNA(VLOOKUP($A290,'[2]1516 Exp_Rev Access'!$F$7:$GB$306,114,FALSE)),"",VLOOKUP($A290,'[2]1516 Exp_Rev Access'!$F$7:$GB$306,114,FALSE))</f>
        <v>0</v>
      </c>
      <c r="EE290" s="99">
        <f>IF(ISNA(VLOOKUP($A290,'[2]1516 Exp_Rev Access'!$F$7:$GB$306,115,FALSE)),"",VLOOKUP($A290,'[2]1516 Exp_Rev Access'!$F$7:$GB$306,115,FALSE))</f>
        <v>0</v>
      </c>
      <c r="EF290" s="99">
        <f>IF(ISNA(VLOOKUP($A290,'[2]1516 Exp_Rev Access'!$F$7:$GB$306,116,FALSE)),"",VLOOKUP($A290,'[2]1516 Exp_Rev Access'!$F$7:$GB$306,116,FALSE))</f>
        <v>0</v>
      </c>
      <c r="EG290" s="99">
        <f>IF(ISNA(VLOOKUP($A290,'[2]1516 Exp_Rev Access'!$F$7:$GB$306,117,FALSE)),"",VLOOKUP($A290,'[2]1516 Exp_Rev Access'!$F$7:$GB$306,117,FALSE))</f>
        <v>0</v>
      </c>
      <c r="EH290" s="99">
        <f>IF(ISNA(VLOOKUP($A290,'[2]1516 Exp_Rev Access'!$F$7:$GB$306,118,FALSE)),"",VLOOKUP($A290,'[2]1516 Exp_Rev Access'!$F$7:$GB$306,118,FALSE))</f>
        <v>0</v>
      </c>
      <c r="EI290" s="99">
        <f>IF(ISNA(VLOOKUP($A290,'[2]1516 Exp_Rev Access'!$F$7:$GB$306,119,FALSE)),"",VLOOKUP($A290,'[2]1516 Exp_Rev Access'!$F$7:$GB$306,119,FALSE))</f>
        <v>0</v>
      </c>
      <c r="EJ290" s="99">
        <f>IF(ISNA(VLOOKUP($A290,'[2]1516 Exp_Rev Access'!$F$7:$GB$306,120,FALSE)),"",VLOOKUP($A290,'[2]1516 Exp_Rev Access'!$F$7:$GB$306,120,FALSE))</f>
        <v>0</v>
      </c>
      <c r="EK290" s="99">
        <f>IF(ISNA(VLOOKUP($A290,'[2]1516 Exp_Rev Access'!$F$7:$GB$306,121,FALSE)),"",VLOOKUP($A290,'[2]1516 Exp_Rev Access'!$F$7:$GB$306,121,FALSE))</f>
        <v>0</v>
      </c>
      <c r="EL290" s="99">
        <f>IF(ISNA(VLOOKUP($A290,'[2]1516 Exp_Rev Access'!$F$7:$GB$306,122,FALSE)),"",VLOOKUP($A290,'[2]1516 Exp_Rev Access'!$F$7:$GB$306,122,FALSE))</f>
        <v>0</v>
      </c>
      <c r="EM290" s="99">
        <f>IF(ISNA(VLOOKUP($A290,'[2]1516 Exp_Rev Access'!$F$7:$GB$306,123,FALSE)),"",VLOOKUP($A290,'[2]1516 Exp_Rev Access'!$F$7:$GB$306,123,FALSE))</f>
        <v>0</v>
      </c>
      <c r="EN290" s="99">
        <f>IF(ISNA(VLOOKUP($A290,'[2]1516 Exp_Rev Access'!$F$7:$GB$306,124,FALSE)),"",VLOOKUP($A290,'[2]1516 Exp_Rev Access'!$F$7:$GB$306,124,FALSE))</f>
        <v>0</v>
      </c>
      <c r="EO290" s="99">
        <f>IF(ISNA(VLOOKUP($A290,'[2]1516 Exp_Rev Access'!$F$7:$GB$306,125,FALSE)),"",VLOOKUP($A290,'[2]1516 Exp_Rev Access'!$F$7:$GB$306,125,FALSE))</f>
        <v>0</v>
      </c>
      <c r="EP290" s="99">
        <f>IF(ISNA(VLOOKUP($A290,'[2]1516 Exp_Rev Access'!$F$7:$GB$306,126,FALSE)),"",VLOOKUP($A290,'[2]1516 Exp_Rev Access'!$F$7:$GB$306,126,FALSE))</f>
        <v>0</v>
      </c>
      <c r="EQ290" s="99">
        <f>IF(ISNA(VLOOKUP($A290,'[2]1516 Exp_Rev Access'!$F$7:$GB$306,127,FALSE)),"",VLOOKUP($A290,'[2]1516 Exp_Rev Access'!$F$7:$GB$306,127,FALSE))</f>
        <v>0</v>
      </c>
      <c r="ER290" s="99">
        <f>IF(ISNA(VLOOKUP($A290,'[2]1516 Exp_Rev Access'!$F$7:$GB$306,128,FALSE)),"",VLOOKUP($A290,'[2]1516 Exp_Rev Access'!$F$7:$GB$306,128,FALSE))</f>
        <v>0</v>
      </c>
      <c r="ES290" s="99">
        <f>IF(ISNA(VLOOKUP($A290,'[2]1516 Exp_Rev Access'!$F$7:$GB$306,129,FALSE)),"",VLOOKUP($A290,'[2]1516 Exp_Rev Access'!$F$7:$GB$306,129,FALSE))</f>
        <v>0</v>
      </c>
      <c r="ET290" s="99">
        <f>IF(ISNA(VLOOKUP($A290,'[2]1516 Exp_Rev Access'!$F$7:$GB$306,130,FALSE)),"",VLOOKUP($A290,'[2]1516 Exp_Rev Access'!$F$7:$GB$306,130,FALSE))</f>
        <v>0</v>
      </c>
      <c r="EU290" s="99">
        <f>IF(ISNA(VLOOKUP($A290,'[2]1516 Exp_Rev Access'!$F$7:$GB$306,131,FALSE)),"",VLOOKUP($A290,'[2]1516 Exp_Rev Access'!$F$7:$GB$306,131,FALSE))</f>
        <v>0</v>
      </c>
      <c r="EV290" s="99">
        <f>IF(ISNA(VLOOKUP($A290,'[2]1516 Exp_Rev Access'!$F$7:$GB$306,132,FALSE)),"",VLOOKUP($A290,'[2]1516 Exp_Rev Access'!$F$7:$GB$306,132,FALSE))</f>
        <v>0</v>
      </c>
      <c r="EW290" s="99">
        <f>IF(ISNA(VLOOKUP($A290,'[2]1516 Exp_Rev Access'!$F$7:$GB$306,133,FALSE)),"",VLOOKUP($A290,'[2]1516 Exp_Rev Access'!$F$7:$GB$306,133,FALSE))</f>
        <v>0</v>
      </c>
      <c r="EX290" s="99">
        <f>IF(ISNA(VLOOKUP($A290,'[2]1516 Exp_Rev Access'!$F$7:$GB$306,134,FALSE)),"",VLOOKUP($A290,'[2]1516 Exp_Rev Access'!$F$7:$GB$306,134,FALSE))</f>
        <v>0</v>
      </c>
      <c r="EY290" s="99">
        <f>IF(ISNA(VLOOKUP($A290,'[2]1516 Exp_Rev Access'!$F$7:$GB$306,135,FALSE)),"",VLOOKUP($A290,'[2]1516 Exp_Rev Access'!$F$7:$GB$306,135,FALSE))</f>
        <v>0</v>
      </c>
      <c r="EZ290" s="99">
        <f>IF(ISNA(VLOOKUP($A290,'[2]1516 Exp_Rev Access'!$F$7:$GB$306,136,FALSE)),"",VLOOKUP($A290,'[2]1516 Exp_Rev Access'!$F$7:$GB$306,136,FALSE))</f>
        <v>0</v>
      </c>
      <c r="FA290" s="99">
        <f>IF(ISNA(VLOOKUP($A290,'[2]1516 Exp_Rev Access'!$F$7:$GB$306,137,FALSE)),"",VLOOKUP($A290,'[2]1516 Exp_Rev Access'!$F$7:$GB$306,137,FALSE))</f>
        <v>0</v>
      </c>
      <c r="FB290" s="99">
        <f>IF(ISNA(VLOOKUP($A290,'[2]1516 Exp_Rev Access'!$F$7:$GB$306,138,FALSE)),"",VLOOKUP($A290,'[2]1516 Exp_Rev Access'!$F$7:$GB$306,138,FALSE))</f>
        <v>0</v>
      </c>
      <c r="FC290" s="99">
        <f>IF(ISNA(VLOOKUP($A290,'[2]1516 Exp_Rev Access'!$F$7:$GB$306,139,FALSE)),"",VLOOKUP($A290,'[2]1516 Exp_Rev Access'!$F$7:$GB$306,139,FALSE))</f>
        <v>0</v>
      </c>
      <c r="FD290" s="99">
        <f>IF(ISNA(VLOOKUP($A290,'[2]1516 Exp_Rev Access'!$F$7:$FS$306,140,FALSE)),"",VLOOKUP($A290,'[2]1516 Exp_Rev Access'!$F$7:$FS$306,140,FALSE))</f>
        <v>0</v>
      </c>
      <c r="FE290" s="99">
        <f>IF(ISNA(VLOOKUP($A290,'[2]1516 Exp_Rev Access'!$F$7:$FS$306,141,FALSE)),"",VLOOKUP($A290,'[2]1516 Exp_Rev Access'!$F$7:$FS$306,141,FALSE))</f>
        <v>0</v>
      </c>
      <c r="FF290" s="99">
        <f>IF(ISNA(VLOOKUP($A290,'[2]1516 Exp_Rev Access'!$F$7:$FS$306,142,FALSE)),"",VLOOKUP($A290,'[2]1516 Exp_Rev Access'!$F$7:$FS$306,142,FALSE))</f>
        <v>0</v>
      </c>
      <c r="FG290" s="99">
        <f>IF(ISNA(VLOOKUP($A290,'[2]1516 Exp_Rev Access'!$F$7:$FS$306,143,FALSE)),"",VLOOKUP($A290,'[2]1516 Exp_Rev Access'!$F$7:$FS$306,143,FALSE))</f>
        <v>0</v>
      </c>
      <c r="FH290" s="99">
        <f>IF(ISNA(VLOOKUP($A290,'[2]1516 Exp_Rev Access'!$F$7:$FS$306,144,FALSE)),"",VLOOKUP($A290,'[2]1516 Exp_Rev Access'!$F$7:$FS$306,144,FALSE))</f>
        <v>0</v>
      </c>
      <c r="FI290" s="99">
        <f>IF(ISNA(VLOOKUP($A290,'[2]1516 Exp_Rev Access'!$F$7:$FS$306,145,FALSE)),"",VLOOKUP($A290,'[2]1516 Exp_Rev Access'!$F$7:$FS$306,145,FALSE))</f>
        <v>0</v>
      </c>
      <c r="FJ290" s="99">
        <f>IF(ISNA(VLOOKUP($A290,'[2]1516 Exp_Rev Access'!$F$7:$FS$306,146,FALSE)),"",VLOOKUP($A290,'[2]1516 Exp_Rev Access'!$F$7:$FS$306,146,FALSE))</f>
        <v>0</v>
      </c>
      <c r="FK290" s="99">
        <f>IF(ISNA(VLOOKUP($A290,'[2]1516 Exp_Rev Access'!$F$7:$FS$306,147,FALSE)),"",VLOOKUP($A290,'[2]1516 Exp_Rev Access'!$F$7:$FS$306,147,FALSE))</f>
        <v>0</v>
      </c>
      <c r="FL290" s="99">
        <f>IF(ISNA(VLOOKUP($A290,'[2]1516 Exp_Rev Access'!$F$7:$FS$306,148,FALSE)),"",VLOOKUP($A290,'[2]1516 Exp_Rev Access'!$F$7:$FS$306,148,FALSE))</f>
        <v>0</v>
      </c>
      <c r="FM290" s="99">
        <f>IF(ISNA(VLOOKUP($A290,'[2]1516 Exp_Rev Access'!$F$7:$FS$306,149,FALSE)),"",VLOOKUP($A290,'[2]1516 Exp_Rev Access'!$F$7:$FS$306,149,FALSE))</f>
        <v>0</v>
      </c>
      <c r="FN290" s="99">
        <f>IF(ISNA(VLOOKUP($A290,'[2]1516 Exp_Rev Access'!$F$7:$FS$306,150,FALSE)),"",VLOOKUP($A290,'[2]1516 Exp_Rev Access'!$F$7:$FS$306,150,FALSE))</f>
        <v>0</v>
      </c>
      <c r="FO290" s="99">
        <f>IF(ISNA(VLOOKUP($A290,'[2]1516 Exp_Rev Access'!$F$7:$FS$306,151,FALSE)),"",VLOOKUP($A290,'[2]1516 Exp_Rev Access'!$F$7:$FS$306,151,FALSE))</f>
        <v>0</v>
      </c>
      <c r="FP290" s="99">
        <f>IF(ISNA(VLOOKUP($A290,'[2]1516 Exp_Rev Access'!$F$7:$FS$306,152,FALSE)),"",VLOOKUP($A290,'[2]1516 Exp_Rev Access'!$F$7:$FS$306,152,FALSE))</f>
        <v>0</v>
      </c>
      <c r="FQ290" s="99">
        <f>IF(ISNA(VLOOKUP($A290,'[2]1516 Exp_Rev Access'!$F$7:$FS$306,153,FALSE)),"",VLOOKUP($A290,'[2]1516 Exp_Rev Access'!$F$7:$FS$306,153,FALSE))</f>
        <v>3086.16</v>
      </c>
      <c r="FR290" s="101">
        <f t="shared" si="346"/>
        <v>80574.61</v>
      </c>
      <c r="FS290" s="72">
        <f t="shared" si="347"/>
        <v>2.8822917917484217E-2</v>
      </c>
      <c r="FT290" s="94">
        <f t="shared" si="348"/>
        <v>571.28906693136707</v>
      </c>
      <c r="FU290" s="99">
        <f>IF(ISNA(VLOOKUP($A290,'[2]1516 Exp_Rev Access'!$F$7:$GB$306,154,FALSE)),"",VLOOKUP($A290,'[2]1516 Exp_Rev Access'!$F$7:$GB$306,154,FALSE))</f>
        <v>0</v>
      </c>
      <c r="FV290" s="99">
        <f>IF(ISNA(VLOOKUP($A290,'[2]1516 Exp_Rev Access'!$F$7:$GB$306,155,FALSE)),"",VLOOKUP($A290,'[2]1516 Exp_Rev Access'!$F$7:$GB$306,155,FALSE))</f>
        <v>0</v>
      </c>
      <c r="FW290" s="99">
        <f>IF(ISNA(VLOOKUP($A290,'[2]1516 Exp_Rev Access'!$F$7:$GB$306,156,FALSE)),"",VLOOKUP($A290,'[2]1516 Exp_Rev Access'!$F$7:$GB$306,156,FALSE))</f>
        <v>0</v>
      </c>
      <c r="FX290" s="99">
        <f>IF(ISNA(VLOOKUP($A290,'[2]1516 Exp_Rev Access'!$F$7:$GB$306,157,FALSE)),"",VLOOKUP($A290,'[2]1516 Exp_Rev Access'!$F$7:$GB$306,157,FALSE))</f>
        <v>0</v>
      </c>
      <c r="FY290" s="99">
        <f>IF(ISNA(VLOOKUP($A290,'[2]1516 Exp_Rev Access'!$F$7:$GB$306,158,FALSE)),"",VLOOKUP($A290,'[2]1516 Exp_Rev Access'!$F$7:$GB$306,158,FALSE))</f>
        <v>0</v>
      </c>
      <c r="FZ290" s="99">
        <f>IF(ISNA(VLOOKUP($A290,'[2]1516 Exp_Rev Access'!$F$7:$GB$306,159,FALSE)),"",VLOOKUP($A290,'[2]1516 Exp_Rev Access'!$F$7:$GB$306,159,FALSE))</f>
        <v>0</v>
      </c>
      <c r="GA290" s="99">
        <f>IF(ISNA(VLOOKUP($A290,'[2]1516 Exp_Rev Access'!$F$7:$GB$306,160,FALSE)),"",VLOOKUP($A290,'[2]1516 Exp_Rev Access'!$F$7:$GB$306,160,FALSE))</f>
        <v>0</v>
      </c>
      <c r="GB290" s="99">
        <f>IF(ISNA(VLOOKUP($A290,'[2]1516 Exp_Rev Access'!$F$7:$GB$306,161,FALSE)),"",VLOOKUP($A290,'[2]1516 Exp_Rev Access'!$F$7:$GB$306,161,FALSE))</f>
        <v>0</v>
      </c>
      <c r="GC290" s="99">
        <f>IF(ISNA(VLOOKUP($A290,'[2]1516 Exp_Rev Access'!$F$7:$GB$306,162,FALSE)),"",VLOOKUP($A290,'[2]1516 Exp_Rev Access'!$F$7:$GB$306,162,FALSE))</f>
        <v>0</v>
      </c>
      <c r="GD290" s="99">
        <f>IF(ISNA(VLOOKUP($A290,'[2]1516 Exp_Rev Access'!$F$7:$GB$306,163,FALSE)),"",VLOOKUP($A290,'[2]1516 Exp_Rev Access'!$F$7:$GB$306,163,FALSE))</f>
        <v>0</v>
      </c>
      <c r="GE290" s="99">
        <f>IF(ISNA(VLOOKUP($A290,'[2]1516 Exp_Rev Access'!$F$7:$GB$306,164,FALSE)),"",VLOOKUP($A290,'[2]1516 Exp_Rev Access'!$F$7:$GB$306,164,FALSE))</f>
        <v>0</v>
      </c>
      <c r="GF290" s="99">
        <f>IF(ISNA(VLOOKUP($A290,'[2]1516 Exp_Rev Access'!$F$7:$GB$306,165,FALSE)),"",VLOOKUP($A290,'[2]1516 Exp_Rev Access'!$F$7:$GB$306,165,FALSE))</f>
        <v>0</v>
      </c>
      <c r="GG290" s="99">
        <f>IF(ISNA(VLOOKUP($A290,'[2]1516 Exp_Rev Access'!$F$7:$GB$306,166,FALSE)),"",VLOOKUP($A290,'[2]1516 Exp_Rev Access'!$F$7:$GB$306,166,FALSE))</f>
        <v>0</v>
      </c>
      <c r="GH290" s="99">
        <f>IF(ISNA(VLOOKUP($A290,'[2]1516 Exp_Rev Access'!$F$7:$GB$306,167,FALSE)),"",VLOOKUP($A290,'[2]1516 Exp_Rev Access'!$F$7:$GB$306,167,FALSE))</f>
        <v>0</v>
      </c>
      <c r="GI290" s="99">
        <f>IF(ISNA(VLOOKUP($A290,'[2]1516 Exp_Rev Access'!$F$7:$GB$306,168,FALSE)),"",VLOOKUP($A290,'[2]1516 Exp_Rev Access'!$F$7:$GB$306,168,FALSE))</f>
        <v>0</v>
      </c>
      <c r="GJ290" s="99">
        <f>IF(ISNA(VLOOKUP($A290,'[2]1516 Exp_Rev Access'!$F$7:$GB$306,169,FALSE)),"",VLOOKUP($A290,'[2]1516 Exp_Rev Access'!$F$7:$GB$306,169,FALSE))</f>
        <v>0</v>
      </c>
      <c r="GK290" s="99">
        <f>IF(ISNA(VLOOKUP($A290,'[2]1516 Exp_Rev Access'!$F$7:$GB$306,170,FALSE)),"",VLOOKUP($A290,'[2]1516 Exp_Rev Access'!$F$7:$GB$306,170,FALSE))</f>
        <v>288.33</v>
      </c>
      <c r="GL290" s="99">
        <f>IF(ISNA(VLOOKUP($A290,'[2]1516 Exp_Rev Access'!$F$7:$GB$306,171,FALSE)),"",VLOOKUP($A290,'[2]1516 Exp_Rev Access'!$F$7:$GB$306,171,FALSE))</f>
        <v>0</v>
      </c>
      <c r="GM290" s="99">
        <f>IF(ISNA(VLOOKUP($A290,'[2]1516 Exp_Rev Access'!$F$7:$GB$306,172,FALSE)),"",VLOOKUP($A290,'[2]1516 Exp_Rev Access'!$F$7:$GB$306,172,FALSE))</f>
        <v>0</v>
      </c>
      <c r="GN290" s="99">
        <f>IF(ISNA(VLOOKUP($A290,'[2]1516 Exp_Rev Access'!$F$7:$GB$306,173,FALSE)),"",VLOOKUP($A290,'[2]1516 Exp_Rev Access'!$F$7:$GB$306,173,FALSE))</f>
        <v>0</v>
      </c>
      <c r="GO290" s="99">
        <f>IF(ISNA(VLOOKUP($A290,'[2]1516 Exp_Rev Access'!$F$7:$GB$306,174,FALSE)),"",VLOOKUP($A290,'[2]1516 Exp_Rev Access'!$F$7:$GB$306,174,FALSE))</f>
        <v>0</v>
      </c>
      <c r="GP290" s="99">
        <f>IF(ISNA(VLOOKUP($A290,'[2]1516 Exp_Rev Access'!$F$7:$GB$306,175,FALSE)),"",VLOOKUP($A290,'[2]1516 Exp_Rev Access'!$F$7:$GB$306,175,FALSE))</f>
        <v>412</v>
      </c>
      <c r="GQ290" s="99">
        <f>IF(ISNA(VLOOKUP($A290,'[2]1516 Exp_Rev Access'!$F$7:$GB$306,176,FALSE)),"",VLOOKUP($A290,'[2]1516 Exp_Rev Access'!$F$7:$GB$306,176,FALSE))</f>
        <v>0</v>
      </c>
      <c r="GR290" s="99">
        <f>IF(ISNA(VLOOKUP($A290,'[2]1516 Exp_Rev Access'!$F$7:$GB$306,177,FALSE)),"",VLOOKUP($A290,'[2]1516 Exp_Rev Access'!$F$7:$GB$306,177,FALSE))</f>
        <v>0</v>
      </c>
      <c r="GS290" s="99">
        <f>IF(ISNA(VLOOKUP($A290,'[2]1516 Exp_Rev Access'!$F$7:$GB$306,178,FALSE)),"",VLOOKUP($A290,'[2]1516 Exp_Rev Access'!$F$7:$GB$306,178,FALSE))</f>
        <v>0</v>
      </c>
      <c r="GT290" s="101">
        <f t="shared" si="349"/>
        <v>700.32999999999993</v>
      </c>
      <c r="GU290" s="72">
        <f t="shared" si="356"/>
        <v>2.5052003484908857E-4</v>
      </c>
      <c r="GV290" s="84">
        <f t="shared" si="351"/>
        <v>4.9654707884288145</v>
      </c>
    </row>
    <row r="291" spans="1:206" customFormat="1" ht="12" customHeight="1" x14ac:dyDescent="0.2">
      <c r="A291" s="96" t="s">
        <v>678</v>
      </c>
      <c r="B291" s="69" t="s">
        <v>679</v>
      </c>
      <c r="C291" s="80">
        <f>IF(ISNA(VLOOKUP($A291,'[2]1516 enrollment_Rev_Exp by size'!$A$6:$G$320,3,FALSE)),"",VLOOKUP($A291,'[2]1516 enrollment_Rev_Exp by size'!$A$6:$G$320,3,FALSE))</f>
        <v>158.00999999999996</v>
      </c>
      <c r="D291" s="97">
        <v>3016506.98</v>
      </c>
      <c r="E291" s="80">
        <f t="shared" si="329"/>
        <v>3016506.98</v>
      </c>
      <c r="F291" s="80">
        <f t="shared" si="330"/>
        <v>0</v>
      </c>
      <c r="G291" s="98">
        <f>IF(ISNA(VLOOKUP($A291,'[2]1516 Exp_Rev Access'!$F$7:$FS$306,2,FALSE)),"",VLOOKUP($A291,'[2]1516 Exp_Rev Access'!$F$7:$FS$306,2,FALSE))</f>
        <v>119114.51</v>
      </c>
      <c r="H291" s="98">
        <f>IF(ISNA(VLOOKUP($A291,'[2]1516 Exp_Rev Access'!$F$7:$FS$306,3,FALSE)),"",VLOOKUP($A291,'[2]1516 Exp_Rev Access'!$F$7:$FS$306,3,FALSE))</f>
        <v>0</v>
      </c>
      <c r="I291" s="98">
        <f>IF(ISNA(VLOOKUP($A291,'[2]1516 Exp_Rev Access'!$F$7:$FS$306,4,FALSE)),"",VLOOKUP($A291,'[2]1516 Exp_Rev Access'!$F$7:$FS$306,4,FALSE))</f>
        <v>0</v>
      </c>
      <c r="J291" s="98">
        <f>IF(ISNA(VLOOKUP($A291,'[2]1516 Exp_Rev Access'!$F$7:$FS$306,5,FALSE)),"",VLOOKUP($A291,'[2]1516 Exp_Rev Access'!$F$7:$FS$306,5,FALSE))</f>
        <v>8281.36</v>
      </c>
      <c r="K291" s="98">
        <f>IF(ISNA(VLOOKUP($A291,'[2]1516 Exp_Rev Access'!$F$7:$FS$306,6,FALSE)),"",VLOOKUP($A291,'[2]1516 Exp_Rev Access'!$F$7:$FS$306,6,FALSE))</f>
        <v>0</v>
      </c>
      <c r="L291" s="98">
        <f>IF(ISNA(VLOOKUP($A291,'[2]1516 Exp_Rev Access'!$F$7:$FS$306,7,FALSE)),"",VLOOKUP($A291,'[2]1516 Exp_Rev Access'!$F$7:$FS$306,7,FALSE))</f>
        <v>0</v>
      </c>
      <c r="M291" s="90">
        <f t="shared" si="331"/>
        <v>127395.87</v>
      </c>
      <c r="N291" s="72">
        <f t="shared" si="352"/>
        <v>4.2232910729084402E-2</v>
      </c>
      <c r="O291" s="73">
        <f t="shared" si="353"/>
        <v>806.25194607936226</v>
      </c>
      <c r="P291" s="99">
        <f>IF(ISNA(VLOOKUP($A291,'[2]1516 Exp_Rev Access'!$F$7:$FS$306,8,FALSE)),"",VLOOKUP($A291,'[2]1516 Exp_Rev Access'!$F$7:$FS$306,8,FALSE))</f>
        <v>0</v>
      </c>
      <c r="Q291" s="99">
        <f>IF(ISNA(VLOOKUP($A291,'[2]1516 Exp_Rev Access'!$F$7:$FS$306,9,FALSE)),"",VLOOKUP($A291,'[2]1516 Exp_Rev Access'!$F$7:$FS$306,9,FALSE))</f>
        <v>0</v>
      </c>
      <c r="R291" s="99">
        <f>IF(ISNA(VLOOKUP($A291,'[2]1516 Exp_Rev Access'!$F$7:$FS$306,10,FALSE)),"",VLOOKUP($A291,'[2]1516 Exp_Rev Access'!$F$7:$FS$306,10,FALSE))</f>
        <v>0</v>
      </c>
      <c r="S291" s="99">
        <f>IF(ISNA(VLOOKUP($A291,'[2]1516 Exp_Rev Access'!$F$7:$FS$306,11,FALSE)),"",VLOOKUP($A291,'[2]1516 Exp_Rev Access'!$F$7:$FS$306,11,FALSE))</f>
        <v>0</v>
      </c>
      <c r="T291" s="99">
        <f>IF(ISNA(VLOOKUP($A291,'[2]1516 Exp_Rev Access'!$F$7:$FS$306,12,FALSE)),"",VLOOKUP($A291,'[2]1516 Exp_Rev Access'!$F$7:$FS$306,12,FALSE))</f>
        <v>0</v>
      </c>
      <c r="U291" s="99">
        <f>IF(ISNA(VLOOKUP($A291,'[2]1516 Exp_Rev Access'!$F$7:$FS$306,13,FALSE)),"",VLOOKUP($A291,'[2]1516 Exp_Rev Access'!$F$7:$FS$306,13,FALSE))</f>
        <v>0</v>
      </c>
      <c r="V291" s="99">
        <f>IF(ISNA(VLOOKUP($A291,'[2]1516 Exp_Rev Access'!$F$7:$FS$306,14,FALSE)),"",VLOOKUP($A291,'[2]1516 Exp_Rev Access'!$F$7:$FS$306,14,FALSE))</f>
        <v>0</v>
      </c>
      <c r="W291" s="99">
        <f>IF(ISNA(VLOOKUP($A291,'[2]1516 Exp_Rev Access'!$F$7:$FS$306,15,FALSE)),"",VLOOKUP($A291,'[2]1516 Exp_Rev Access'!$F$7:$FS$306,15,FALSE))</f>
        <v>0</v>
      </c>
      <c r="X291" s="99">
        <f>IF(ISNA(VLOOKUP($A291,'[2]1516 Exp_Rev Access'!$F$7:$FS$306,16,FALSE)),"",VLOOKUP($A291,'[2]1516 Exp_Rev Access'!$F$7:$FS$306,16,FALSE))</f>
        <v>1251.47</v>
      </c>
      <c r="Y291" s="99">
        <f>IF(ISNA(VLOOKUP($A291,'[2]1516 Exp_Rev Access'!$F$7:$FS$306,17,FALSE)),"",VLOOKUP($A291,'[2]1516 Exp_Rev Access'!$F$7:$FS$306,17,FALSE))</f>
        <v>0</v>
      </c>
      <c r="Z291" s="99">
        <f>IF(ISNA(VLOOKUP($A291,'[2]1516 Exp_Rev Access'!$F$7:$FS$306,18,FALSE)),"",VLOOKUP($A291,'[2]1516 Exp_Rev Access'!$F$7:$FS$306,18,FALSE))</f>
        <v>0</v>
      </c>
      <c r="AA291" s="99">
        <f>IF(ISNA(VLOOKUP($A291,'[2]1516 Exp_Rev Access'!$F$7:$FS$306,19,FALSE)),"",VLOOKUP($A291,'[2]1516 Exp_Rev Access'!$F$7:$FS$306,19,FALSE))</f>
        <v>0</v>
      </c>
      <c r="AB291" s="99">
        <f>IF(ISNA(VLOOKUP($A291,'[2]1516 Exp_Rev Access'!$F$7:$FS$306,20,FALSE)),"",VLOOKUP($A291,'[2]1516 Exp_Rev Access'!$F$7:$FS$306,20,FALSE))</f>
        <v>0</v>
      </c>
      <c r="AC291" s="99">
        <f>IF(ISNA(VLOOKUP($A291,'[2]1516 Exp_Rev Access'!$F$7:$FS$306,21,FALSE)),"",VLOOKUP($A291,'[2]1516 Exp_Rev Access'!$F$7:$FS$306,21,FALSE))</f>
        <v>16441.98</v>
      </c>
      <c r="AD291" s="99">
        <f>IF(ISNA(VLOOKUP($A291,'[2]1516 Exp_Rev Access'!$F$7:$FS$306,22,FALSE)),"",VLOOKUP($A291,'[2]1516 Exp_Rev Access'!$F$7:$FS$306,22,FALSE))</f>
        <v>1455.01</v>
      </c>
      <c r="AE291" s="99">
        <f>IF(ISNA(VLOOKUP($A291,'[2]1516 Exp_Rev Access'!$F$7:$FS$306,23,FALSE)),"",VLOOKUP($A291,'[2]1516 Exp_Rev Access'!$F$7:$FS$306,23,FALSE))</f>
        <v>0</v>
      </c>
      <c r="AF291" s="99">
        <f>IF(ISNA(VLOOKUP($A291,'[2]1516 Exp_Rev Access'!$F$7:$FS$306,24,FALSE)),"",VLOOKUP($A291,'[2]1516 Exp_Rev Access'!$F$7:$FS$306,24,FALSE))</f>
        <v>1297.25</v>
      </c>
      <c r="AG291" s="99">
        <f>IF(ISNA(VLOOKUP($A291,'[2]1516 Exp_Rev Access'!$F$7:$FS$306,25,FALSE)),"",VLOOKUP($A291,'[2]1516 Exp_Rev Access'!$F$7:$FS$306,25,FALSE))</f>
        <v>135.29</v>
      </c>
      <c r="AH291" s="98">
        <f>IF(ISNA(VLOOKUP($A291,'[2]1516 Exp_Rev Access'!$F$7:$FS$306,26,FALSE)),"",VLOOKUP($A291,'[2]1516 Exp_Rev Access'!$F$7:$FS$306,26,FALSE))</f>
        <v>4900</v>
      </c>
      <c r="AI291" s="98">
        <f>IF(ISNA(VLOOKUP($A291,'[2]1516 Exp_Rev Access'!$F$7:$FS$306,27,FALSE)),"",VLOOKUP($A291,'[2]1516 Exp_Rev Access'!$F$7:$FS$306,27,FALSE))</f>
        <v>0</v>
      </c>
      <c r="AJ291" s="98">
        <f>IF(ISNA(VLOOKUP($A291,'[2]1516 Exp_Rev Access'!$F$7:$FS$306,28,FALSE)),"",VLOOKUP($A291,'[2]1516 Exp_Rev Access'!$F$7:$FS$306,28,FALSE))</f>
        <v>0</v>
      </c>
      <c r="AK291" s="98">
        <f>IF(ISNA(VLOOKUP($A291,'[2]1516 Exp_Rev Access'!$F$7:$FS$306,29,FALSE)),"",VLOOKUP($A291,'[2]1516 Exp_Rev Access'!$F$7:$FS$306,29,FALSE))</f>
        <v>10894.35</v>
      </c>
      <c r="AL291" s="100">
        <f t="shared" si="334"/>
        <v>36375.35</v>
      </c>
      <c r="AM291" s="72">
        <f t="shared" si="335"/>
        <v>1.2058765400237859E-2</v>
      </c>
      <c r="AN291" s="94">
        <f t="shared" si="336"/>
        <v>230.20916397696354</v>
      </c>
      <c r="AO291" s="99">
        <f>IF(ISNA(VLOOKUP($A291,'[2]1516 Exp_Rev Access'!$F$7:$GB$306,30,FALSE)),"",VLOOKUP($A291,'[2]1516 Exp_Rev Access'!$F$7:$FS$306,30,FALSE))</f>
        <v>1735072.58</v>
      </c>
      <c r="AP291" s="99">
        <f>IF(ISNA(VLOOKUP($A291,'[2]1516 Exp_Rev Access'!$F$7:$GB$306,31,FALSE)),"",VLOOKUP($A291,'[2]1516 Exp_Rev Access'!$F$7:$FS$306,31,FALSE))</f>
        <v>29091.86</v>
      </c>
      <c r="AQ291" s="99">
        <f>IF(ISNA(VLOOKUP($A291,'[2]1516 Exp_Rev Access'!$F$7:$GB$306,32,FALSE)),"",VLOOKUP($A291,'[2]1516 Exp_Rev Access'!$F$7:$FS$306,32,FALSE))</f>
        <v>161345.24</v>
      </c>
      <c r="AR291" s="99">
        <f>IF(ISNA(VLOOKUP($A291,'[2]1516 Exp_Rev Access'!$F$7:$GB$306,33,FALSE)),"",VLOOKUP($A291,'[2]1516 Exp_Rev Access'!$F$7:$FS$306,33,FALSE))</f>
        <v>0</v>
      </c>
      <c r="AS291" s="99">
        <f>IF(ISNA(VLOOKUP($A291,'[2]1516 Exp_Rev Access'!$F$7:$GB$306,34,FALSE)),"",VLOOKUP($A291,'[2]1516 Exp_Rev Access'!$F$7:$FS$306,34,FALSE))</f>
        <v>0</v>
      </c>
      <c r="AT291" s="101">
        <f t="shared" si="337"/>
        <v>1925509.6800000002</v>
      </c>
      <c r="AU291" s="72">
        <f t="shared" si="338"/>
        <v>0.63832429123038203</v>
      </c>
      <c r="AV291" s="94">
        <f t="shared" si="339"/>
        <v>12185.998860831596</v>
      </c>
      <c r="AW291" s="99">
        <f>IF(ISNA(VLOOKUP($A291,'[2]1516 Exp_Rev Access'!$F$7:$GB$306,35,FALSE)),"",VLOOKUP($A291,'[2]1516 Exp_Rev Access'!$F$7:$GB$306,35,FALSE))</f>
        <v>162.76</v>
      </c>
      <c r="AX291" s="99">
        <f>IF(ISNA(VLOOKUP($A291,'[2]1516 Exp_Rev Access'!$F$7:$GB$306,36,FALSE)),"",VLOOKUP($A291,'[2]1516 Exp_Rev Access'!$F$7:$GB$306,36,FALSE))</f>
        <v>132737.15</v>
      </c>
      <c r="AY291" s="99">
        <f>IF(ISNA(VLOOKUP($A291,'[2]1516 Exp_Rev Access'!$F$7:$GB$306,37,FALSE)),"",VLOOKUP($A291,'[2]1516 Exp_Rev Access'!$F$7:$GB$306,37,FALSE))</f>
        <v>0</v>
      </c>
      <c r="AZ291" s="99">
        <f>IF(ISNA(VLOOKUP($A291,'[2]1516 Exp_Rev Access'!$F$7:$GB$306,38,FALSE)),"",VLOOKUP($A291,'[2]1516 Exp_Rev Access'!$F$7:$GB$306,38,FALSE))</f>
        <v>0</v>
      </c>
      <c r="BA291" s="99">
        <f>IF(ISNA(VLOOKUP($A291,'[2]1516 Exp_Rev Access'!$F$7:$GB$306,39,FALSE)),"",VLOOKUP($A291,'[2]1516 Exp_Rev Access'!$F$7:$GB$306,39,FALSE))</f>
        <v>0</v>
      </c>
      <c r="BB291" s="99">
        <f>IF(ISNA(VLOOKUP($A291,'[2]1516 Exp_Rev Access'!$F$7:$GB$306,40,FALSE)),"",VLOOKUP($A291,'[2]1516 Exp_Rev Access'!$F$7:$GB$306,40,FALSE))</f>
        <v>58072.55</v>
      </c>
      <c r="BC291" s="99">
        <f>IF(ISNA(VLOOKUP($A291,'[2]1516 Exp_Rev Access'!$F$7:$GB$306,41,FALSE)),"",VLOOKUP($A291,'[2]1516 Exp_Rev Access'!$F$7:$GB$306,41,FALSE))</f>
        <v>0</v>
      </c>
      <c r="BD291" s="99">
        <f>IF(ISNA(VLOOKUP($A291,'[2]1516 Exp_Rev Access'!$F$7:$GB$306,42,FALSE)),"",VLOOKUP($A291,'[2]1516 Exp_Rev Access'!$F$7:$GB$306,42,FALSE))</f>
        <v>45298.33</v>
      </c>
      <c r="BE291" s="99">
        <f>IF(ISNA(VLOOKUP($A291,'[2]1516 Exp_Rev Access'!$F$7:$GB$306,43,FALSE)),"",VLOOKUP($A291,'[2]1516 Exp_Rev Access'!$F$7:$GB$306,43,FALSE))</f>
        <v>0</v>
      </c>
      <c r="BF291" s="99">
        <f>IF(ISNA(VLOOKUP($A291,'[2]1516 Exp_Rev Access'!$F$7:$GB$306,44,FALSE)),"",VLOOKUP($A291,'[2]1516 Exp_Rev Access'!$F$7:$GB$306,44,FALSE))</f>
        <v>0</v>
      </c>
      <c r="BG291" s="99">
        <f>IF(ISNA(VLOOKUP($A291,'[2]1516 Exp_Rev Access'!$F$7:$GB$306,45,FALSE)),"",VLOOKUP($A291,'[2]1516 Exp_Rev Access'!$F$7:$GB$306,45,FALSE))</f>
        <v>1378.15</v>
      </c>
      <c r="BH291" s="99">
        <f>IF(ISNA(VLOOKUP($A291,'[2]1516 Exp_Rev Access'!$F$7:$GB$306,46,FALSE)),"",VLOOKUP($A291,'[2]1516 Exp_Rev Access'!$F$7:$GB$306,46,FALSE))</f>
        <v>0</v>
      </c>
      <c r="BI291" s="99">
        <f>IF(ISNA(VLOOKUP($A291,'[2]1516 Exp_Rev Access'!$F$7:$GB$306,47,FALSE)),"",VLOOKUP($A291,'[2]1516 Exp_Rev Access'!$F$7:$GB$306,47,FALSE))</f>
        <v>1976.25</v>
      </c>
      <c r="BJ291" s="99">
        <f>IF(ISNA(VLOOKUP($A291,'[2]1516 Exp_Rev Access'!$F$7:$GB$306,48,FALSE)),"",VLOOKUP($A291,'[2]1516 Exp_Rev Access'!$F$7:$GB$306,48,FALSE))</f>
        <v>224143.6</v>
      </c>
      <c r="BK291" s="99">
        <f>IF(ISNA(VLOOKUP($A291,'[2]1516 Exp_Rev Access'!$F$7:$GB$306,49,FALSE)),"",VLOOKUP($A291,'[2]1516 Exp_Rev Access'!$F$7:$GB$306,49,FALSE))</f>
        <v>34156</v>
      </c>
      <c r="BL291" s="99">
        <f>IF(ISNA(VLOOKUP($A291,'[2]1516 Exp_Rev Access'!$F$7:$GB$306,50,FALSE)),"",VLOOKUP($A291,'[2]1516 Exp_Rev Access'!$F$7:$GB$306,50,FALSE))</f>
        <v>0</v>
      </c>
      <c r="BM291" s="99">
        <f>IF(ISNA(VLOOKUP($A291,'[2]1516 Exp_Rev Access'!$F$7:$GB$306,51,FALSE)),"",VLOOKUP($A291,'[2]1516 Exp_Rev Access'!$F$7:$GB$306,51,FALSE))</f>
        <v>0</v>
      </c>
      <c r="BN291" s="99">
        <f>IF(ISNA(VLOOKUP($A291,'[2]1516 Exp_Rev Access'!$F$7:$GB$306,52,FALSE)),"",VLOOKUP($A291,'[2]1516 Exp_Rev Access'!$F$7:$GB$306,52,FALSE))</f>
        <v>0</v>
      </c>
      <c r="BO291" s="99">
        <f>IF(ISNA(VLOOKUP($A291,'[2]1516 Exp_Rev Access'!$F$7:$GB$306,53,FALSE)),"",VLOOKUP($A291,'[2]1516 Exp_Rev Access'!$F$7:$GB$306,53,FALSE))</f>
        <v>0</v>
      </c>
      <c r="BP291" s="99">
        <f>IF(ISNA(VLOOKUP($A291,'[2]1516 Exp_Rev Access'!$F$7:$GB$306,54,FALSE)),"",VLOOKUP($A291,'[2]1516 Exp_Rev Access'!$F$7:$GB$306,54,FALSE))</f>
        <v>0</v>
      </c>
      <c r="BQ291" s="99">
        <f>IF(ISNA(VLOOKUP($A291,'[2]1516 Exp_Rev Access'!$F$7:$GB$306,55,FALSE)),"",VLOOKUP($A291,'[2]1516 Exp_Rev Access'!$F$7:$GB$306,55,FALSE))</f>
        <v>0</v>
      </c>
      <c r="BR291" s="99">
        <f>IF(ISNA(VLOOKUP($A291,'[2]1516 Exp_Rev Access'!$F$7:$GB$306,56,FALSE)),"",VLOOKUP($A291,'[2]1516 Exp_Rev Access'!$F$7:$GB$306,56,FALSE))</f>
        <v>0</v>
      </c>
      <c r="BS291" s="99">
        <f>IF(ISNA(VLOOKUP($A291,'[2]1516 Exp_Rev Access'!$F$7:$GB$306,57,FALSE)),"",VLOOKUP($A291,'[2]1516 Exp_Rev Access'!$F$7:$GB$306,57,FALSE))</f>
        <v>0</v>
      </c>
      <c r="BT291" s="99">
        <f>IF(ISNA(VLOOKUP($A291,'[2]1516 Exp_Rev Access'!$F$7:$GB$306,58,FALSE)),"",VLOOKUP($A291,'[2]1516 Exp_Rev Access'!$F$7:$GB$306,58,FALSE))</f>
        <v>0</v>
      </c>
      <c r="BU291" s="102">
        <f t="shared" si="340"/>
        <v>497924.79000000004</v>
      </c>
      <c r="BV291" s="72">
        <f t="shared" si="341"/>
        <v>0.16506667920920906</v>
      </c>
      <c r="BW291" s="94">
        <f t="shared" si="342"/>
        <v>3151.2232770077853</v>
      </c>
      <c r="BX291" s="99">
        <f>IF(ISNA(VLOOKUP($A291,'[2]1516 Exp_Rev Access'!$F$7:$GB$306,59,FALSE)),"",VLOOKUP($A291,'[2]1516 Exp_Rev Access'!$F$7:$GB$306,59,FALSE))</f>
        <v>0</v>
      </c>
      <c r="BY291" s="99">
        <f>IF(ISNA(VLOOKUP($A291,'[2]1516 Exp_Rev Access'!$F$7:$GB$306,60,FALSE)),"",VLOOKUP($A291,'[2]1516 Exp_Rev Access'!$F$7:$GB$306,60,FALSE))</f>
        <v>150200.66</v>
      </c>
      <c r="BZ291" s="99">
        <f>IF(ISNA(VLOOKUP($A291,'[2]1516 Exp_Rev Access'!$F$7:$GB$306,61,FALSE)),"",VLOOKUP($A291,'[2]1516 Exp_Rev Access'!$F$7:$GB$306,61,FALSE))</f>
        <v>7857.75</v>
      </c>
      <c r="CA291" s="99">
        <f>IF(ISNA(VLOOKUP($A291,'[2]1516 Exp_Rev Access'!$F$7:$GB$306,62,FALSE)),"",VLOOKUP($A291,'[2]1516 Exp_Rev Access'!$F$7:$GB$306,62,FALSE))</f>
        <v>0</v>
      </c>
      <c r="CB291" s="99">
        <f>IF(ISNA(VLOOKUP($A291,'[2]1516 Exp_Rev Access'!$F$7:$GB$306,63,FALSE)),"",VLOOKUP($A291,'[2]1516 Exp_Rev Access'!$F$7:$GB$306,63,FALSE))</f>
        <v>5160.49</v>
      </c>
      <c r="CC291" s="99">
        <f>IF(ISNA(VLOOKUP($A291,'[2]1516 Exp_Rev Access'!$F$7:$GB$306,64,FALSE)),"",VLOOKUP($A291,'[2]1516 Exp_Rev Access'!$F$7:$GB$306,64,FALSE))</f>
        <v>0</v>
      </c>
      <c r="CD291" s="101">
        <f t="shared" si="343"/>
        <v>163218.9</v>
      </c>
      <c r="CE291" s="72">
        <f t="shared" si="357"/>
        <v>5.4108576934239351E-2</v>
      </c>
      <c r="CF291" s="103">
        <f t="shared" si="358"/>
        <v>1032.9656350863872</v>
      </c>
      <c r="CG291" s="99">
        <f>IF(ISNA(VLOOKUP($A291,'[2]1516 Exp_Rev Access'!$F$7:$GB$306,65,FALSE)),"",VLOOKUP($A291,'[2]1516 Exp_Rev Access'!$F$7:$GB$306,65,FALSE))</f>
        <v>0</v>
      </c>
      <c r="CH291" s="99">
        <f>IF(ISNA(VLOOKUP($A291,'[2]1516 Exp_Rev Access'!$F$7:$GB$306,66,FALSE)),"",VLOOKUP($A291,'[2]1516 Exp_Rev Access'!$F$7:$GB$306,66,FALSE))</f>
        <v>0</v>
      </c>
      <c r="CI291" s="99">
        <f>IF(ISNA(VLOOKUP($A291,'[2]1516 Exp_Rev Access'!$F$7:$GB$306,67,FALSE)),"",VLOOKUP($A291,'[2]1516 Exp_Rev Access'!$F$7:$GB$306,67,FALSE))</f>
        <v>0</v>
      </c>
      <c r="CJ291" s="99">
        <f>IF(ISNA(VLOOKUP($A291,'[2]1516 Exp_Rev Access'!$F$7:$GB$306,68,FALSE)),"",VLOOKUP($A291,'[2]1516 Exp_Rev Access'!$F$7:$GB$306,68,FALSE))</f>
        <v>0</v>
      </c>
      <c r="CK291" s="99">
        <f>IF(ISNA(VLOOKUP($A291,'[2]1516 Exp_Rev Access'!$F$7:$GB$306,69,FALSE)),"",VLOOKUP($A291,'[2]1516 Exp_Rev Access'!$F$7:$GB$306,69,FALSE))</f>
        <v>0</v>
      </c>
      <c r="CL291" s="99">
        <f>IF(ISNA(VLOOKUP($A291,'[2]1516 Exp_Rev Access'!$F$7:$GB$306,70,FALSE)),"",VLOOKUP($A291,'[2]1516 Exp_Rev Access'!$F$7:$GB$306,70,FALSE))</f>
        <v>0</v>
      </c>
      <c r="CM291" s="99">
        <f>IF(ISNA(VLOOKUP($A291,'[2]1516 Exp_Rev Access'!$F$7:$GB$306,71,FALSE)),"",VLOOKUP($A291,'[2]1516 Exp_Rev Access'!$F$7:$GB$306,71,FALSE))</f>
        <v>0</v>
      </c>
      <c r="CN291" s="99">
        <f>IF(ISNA(VLOOKUP($A291,'[2]1516 Exp_Rev Access'!$F$7:$GB$306,72,FALSE)),"",VLOOKUP($A291,'[2]1516 Exp_Rev Access'!$F$7:$GB$306,72,FALSE))</f>
        <v>0</v>
      </c>
      <c r="CO291" s="99">
        <f>IF(ISNA(VLOOKUP($A291,'[2]1516 Exp_Rev Access'!$F$7:$GB$306,73,FALSE)),"",VLOOKUP($A291,'[2]1516 Exp_Rev Access'!$F$7:$GB$306,73,FALSE))</f>
        <v>0</v>
      </c>
      <c r="CP291" s="99">
        <f>IF(ISNA(VLOOKUP($A291,'[2]1516 Exp_Rev Access'!$F$7:$GB$306,74,FALSE)),"",VLOOKUP($A291,'[2]1516 Exp_Rev Access'!$F$7:$GB$306,74,FALSE))</f>
        <v>32945</v>
      </c>
      <c r="CQ291" s="99">
        <f>IF(ISNA(VLOOKUP($A291,'[2]1516 Exp_Rev Access'!$F$7:$GB$306,75,FALSE)),"",VLOOKUP($A291,'[2]1516 Exp_Rev Access'!$F$7:$GB$306,75,FALSE))</f>
        <v>0</v>
      </c>
      <c r="CR291" s="99">
        <f>IF(ISNA(VLOOKUP($A291,'[2]1516 Exp_Rev Access'!$F$7:$GB$306,76,FALSE)),"",VLOOKUP($A291,'[2]1516 Exp_Rev Access'!$F$7:$GB$306,76,FALSE))</f>
        <v>2331</v>
      </c>
      <c r="CS291" s="99">
        <f>IF(ISNA(VLOOKUP($A291,'[2]1516 Exp_Rev Access'!$F$7:$GB$306,77,FALSE)),"",VLOOKUP($A291,'[2]1516 Exp_Rev Access'!$F$7:$GB$306,77,FALSE))</f>
        <v>0</v>
      </c>
      <c r="CT291" s="99">
        <f>IF(ISNA(VLOOKUP($A291,'[2]1516 Exp_Rev Access'!$F$7:$GB$306,78,FALSE)),"",VLOOKUP($A291,'[2]1516 Exp_Rev Access'!$F$7:$GB$306,78,FALSE))</f>
        <v>65190</v>
      </c>
      <c r="CU291" s="99">
        <f>IF(ISNA(VLOOKUP($A291,'[2]1516 Exp_Rev Access'!$F$7:$GB$306,79,FALSE)),"",VLOOKUP($A291,'[2]1516 Exp_Rev Access'!$F$7:$GB$306,79,FALSE))</f>
        <v>14348</v>
      </c>
      <c r="CV291" s="99">
        <f>IF(ISNA(VLOOKUP($A291,'[2]1516 Exp_Rev Access'!$F$7:$GB$306,80,FALSE)),"",VLOOKUP($A291,'[2]1516 Exp_Rev Access'!$F$7:$GB$306,80,FALSE))</f>
        <v>0</v>
      </c>
      <c r="CW291" s="99">
        <f>IF(ISNA(VLOOKUP($A291,'[2]1516 Exp_Rev Access'!$F$7:$GB$306,81,FALSE)),"",VLOOKUP($A291,'[2]1516 Exp_Rev Access'!$F$7:$GB$306,81,FALSE))</f>
        <v>0</v>
      </c>
      <c r="CX291" s="99">
        <f>IF(ISNA(VLOOKUP($A291,'[2]1516 Exp_Rev Access'!$F$7:$GB$306,82,FALSE)),"",VLOOKUP($A291,'[2]1516 Exp_Rev Access'!$F$7:$GB$306,82,FALSE))</f>
        <v>0</v>
      </c>
      <c r="CY291" s="99">
        <f>IF(ISNA(VLOOKUP($A291,'[2]1516 Exp_Rev Access'!$F$7:$GB$306,83,FALSE)),"",VLOOKUP($A291,'[2]1516 Exp_Rev Access'!$F$7:$GB$306,83,FALSE))</f>
        <v>0</v>
      </c>
      <c r="CZ291" s="99">
        <f>IF(ISNA(VLOOKUP($A291,'[2]1516 Exp_Rev Access'!$F$7:$GB$306,84,FALSE)),"",VLOOKUP($A291,'[2]1516 Exp_Rev Access'!$F$7:$GB$306,84,FALSE))</f>
        <v>0</v>
      </c>
      <c r="DA291" s="99">
        <f>IF(ISNA(VLOOKUP($A291,'[2]1516 Exp_Rev Access'!$F$7:$GB$306,85,FALSE)),"",VLOOKUP($A291,'[2]1516 Exp_Rev Access'!$F$7:$GB$306,85,FALSE))</f>
        <v>0</v>
      </c>
      <c r="DB291" s="99">
        <f>IF(ISNA(VLOOKUP($A291,'[2]1516 Exp_Rev Access'!$F$7:$GB$306,86,FALSE)),"",VLOOKUP($A291,'[2]1516 Exp_Rev Access'!$F$7:$GB$306,86,FALSE))</f>
        <v>0</v>
      </c>
      <c r="DC291" s="99">
        <f>IF(ISNA(VLOOKUP($A291,'[2]1516 Exp_Rev Access'!$F$7:$GB$306,87,FALSE)),"",VLOOKUP($A291,'[2]1516 Exp_Rev Access'!$F$7:$GB$306,87,FALSE))</f>
        <v>0</v>
      </c>
      <c r="DD291" s="99">
        <f>IF(ISNA(VLOOKUP($A291,'[2]1516 Exp_Rev Access'!$F$7:$GB$306,88,FALSE)),"",VLOOKUP($A291,'[2]1516 Exp_Rev Access'!$F$7:$GB$306,88,FALSE))</f>
        <v>0</v>
      </c>
      <c r="DE291" s="99">
        <f>IF(ISNA(VLOOKUP($A291,'[2]1516 Exp_Rev Access'!$F$7:$GB$306,89,FALSE)),"",VLOOKUP($A291,'[2]1516 Exp_Rev Access'!$F$7:$GB$306,89,FALSE))</f>
        <v>0</v>
      </c>
      <c r="DF291" s="99">
        <f>IF(ISNA(VLOOKUP($A291,'[2]1516 Exp_Rev Access'!$F$7:$GB$306,90,FALSE)),"",VLOOKUP($A291,'[2]1516 Exp_Rev Access'!$F$7:$GB$306,90,FALSE))</f>
        <v>0</v>
      </c>
      <c r="DG291" s="99">
        <f>IF(ISNA(VLOOKUP($A291,'[2]1516 Exp_Rev Access'!$F$7:$GB$306,91,FALSE)),"",VLOOKUP($A291,'[2]1516 Exp_Rev Access'!$F$7:$GB$306,91,FALSE))</f>
        <v>0</v>
      </c>
      <c r="DH291" s="99">
        <f>IF(ISNA(VLOOKUP($A291,'[2]1516 Exp_Rev Access'!$F$7:$GB$306,92,FALSE)),"",VLOOKUP($A291,'[2]1516 Exp_Rev Access'!$F$7:$GB$306,92,FALSE))</f>
        <v>68959.3</v>
      </c>
      <c r="DI291" s="99">
        <f>IF(ISNA(VLOOKUP($A291,'[2]1516 Exp_Rev Access'!$F$7:$GB$306,93,FALSE)),"",VLOOKUP($A291,'[2]1516 Exp_Rev Access'!$F$7:$GB$306,93,FALSE))</f>
        <v>0</v>
      </c>
      <c r="DJ291" s="99">
        <f>IF(ISNA(VLOOKUP($A291,'[2]1516 Exp_Rev Access'!$F$7:$GB$306,94,FALSE)),"",VLOOKUP($A291,'[2]1516 Exp_Rev Access'!$F$7:$GB$306,94,FALSE))</f>
        <v>16950</v>
      </c>
      <c r="DK291" s="99">
        <f>IF(ISNA(VLOOKUP($A291,'[2]1516 Exp_Rev Access'!$F$7:$GB$306,95,FALSE)),"",VLOOKUP($A291,'[2]1516 Exp_Rev Access'!$F$7:$GB$306,95,FALSE))</f>
        <v>0</v>
      </c>
      <c r="DL291" s="99">
        <f>IF(ISNA(VLOOKUP($A291,'[2]1516 Exp_Rev Access'!$F$7:$GB$306,96,FALSE)),"",VLOOKUP($A291,'[2]1516 Exp_Rev Access'!$F$7:$GB$306,96,FALSE))</f>
        <v>0</v>
      </c>
      <c r="DM291" s="99">
        <f>IF(ISNA(VLOOKUP($A291,'[2]1516 Exp_Rev Access'!$F$7:$GB$306,97,FALSE)),"",VLOOKUP($A291,'[2]1516 Exp_Rev Access'!$F$7:$GB$306,97,FALSE))</f>
        <v>0</v>
      </c>
      <c r="DN291" s="99">
        <f>IF(ISNA(VLOOKUP($A291,'[2]1516 Exp_Rev Access'!$F$7:$GB$306,98,FALSE)),"",VLOOKUP($A291,'[2]1516 Exp_Rev Access'!$F$7:$GB$306,98,FALSE))</f>
        <v>0</v>
      </c>
      <c r="DO291" s="99">
        <f>IF(ISNA(VLOOKUP($A291,'[2]1516 Exp_Rev Access'!$F$7:$GB$306,99,FALSE)),"",VLOOKUP($A291,'[2]1516 Exp_Rev Access'!$F$7:$GB$306,99,FALSE))</f>
        <v>0</v>
      </c>
      <c r="DP291" s="99">
        <f>IF(ISNA(VLOOKUP($A291,'[2]1516 Exp_Rev Access'!$F$7:$GB$306,100,FALSE)),"",VLOOKUP($A291,'[2]1516 Exp_Rev Access'!$F$7:$GB$306,100,FALSE))</f>
        <v>0</v>
      </c>
      <c r="DQ291" s="99">
        <f>IF(ISNA(VLOOKUP($A291,'[2]1516 Exp_Rev Access'!$F$7:$GB$306,101,FALSE)),"",VLOOKUP($A291,'[2]1516 Exp_Rev Access'!$F$7:$GB$306,101,FALSE))</f>
        <v>0</v>
      </c>
      <c r="DR291" s="99">
        <f>IF(ISNA(VLOOKUP($A291,'[2]1516 Exp_Rev Access'!$F$7:$GB$306,102,FALSE)),"",VLOOKUP($A291,'[2]1516 Exp_Rev Access'!$F$7:$GB$306,102,FALSE))</f>
        <v>0</v>
      </c>
      <c r="DS291" s="99">
        <f>IF(ISNA(VLOOKUP($A291,'[2]1516 Exp_Rev Access'!$F$7:$GB$306,103,FALSE)),"",VLOOKUP($A291,'[2]1516 Exp_Rev Access'!$F$7:$GB$306,103,FALSE))</f>
        <v>0</v>
      </c>
      <c r="DT291" s="99">
        <f>IF(ISNA(VLOOKUP($A291,'[2]1516 Exp_Rev Access'!$F$7:$GB$306,104,FALSE)),"",VLOOKUP($A291,'[2]1516 Exp_Rev Access'!$F$7:$GB$306,104,FALSE))</f>
        <v>0</v>
      </c>
      <c r="DU291" s="99">
        <f>IF(ISNA(VLOOKUP($A291,'[2]1516 Exp_Rev Access'!$F$7:$GB$306,105,FALSE)),"",VLOOKUP($A291,'[2]1516 Exp_Rev Access'!$F$7:$GB$306,105,FALSE))</f>
        <v>0</v>
      </c>
      <c r="DV291" s="99">
        <f>IF(ISNA(VLOOKUP($A291,'[2]1516 Exp_Rev Access'!$F$7:$GB$306,106,FALSE)),"",VLOOKUP($A291,'[2]1516 Exp_Rev Access'!$F$7:$GB$306,106,FALSE))</f>
        <v>0</v>
      </c>
      <c r="DW291" s="99">
        <f>IF(ISNA(VLOOKUP($A291,'[2]1516 Exp_Rev Access'!$F$7:$GB$306,107,FALSE)),"",VLOOKUP($A291,'[2]1516 Exp_Rev Access'!$F$7:$GB$306,107,FALSE))</f>
        <v>0</v>
      </c>
      <c r="DX291" s="99">
        <f>IF(ISNA(VLOOKUP($A291,'[2]1516 Exp_Rev Access'!$F$7:$GB$306,108,FALSE)),"",VLOOKUP($A291,'[2]1516 Exp_Rev Access'!$F$7:$GB$306,108,FALSE))</f>
        <v>0</v>
      </c>
      <c r="DY291" s="99">
        <f>IF(ISNA(VLOOKUP($A291,'[2]1516 Exp_Rev Access'!$F$7:$GB$306,109,FALSE)),"",VLOOKUP($A291,'[2]1516 Exp_Rev Access'!$F$7:$GB$306,109,FALSE))</f>
        <v>0</v>
      </c>
      <c r="DZ291" s="99">
        <f>IF(ISNA(VLOOKUP($A291,'[2]1516 Exp_Rev Access'!$F$7:$GB$306,110,FALSE)),"",VLOOKUP($A291,'[2]1516 Exp_Rev Access'!$F$7:$GB$306,110,FALSE))</f>
        <v>0</v>
      </c>
      <c r="EA291" s="99">
        <f>IF(ISNA(VLOOKUP($A291,'[2]1516 Exp_Rev Access'!$F$7:$GB$306,111,FALSE)),"",VLOOKUP($A291,'[2]1516 Exp_Rev Access'!$F$7:$GB$306,111,FALSE))</f>
        <v>0</v>
      </c>
      <c r="EB291" s="99">
        <f>IF(ISNA(VLOOKUP($A291,'[2]1516 Exp_Rev Access'!$F$7:$GB$306,112,FALSE)),"",VLOOKUP($A291,'[2]1516 Exp_Rev Access'!$F$7:$GB$306,112,FALSE))</f>
        <v>0</v>
      </c>
      <c r="EC291" s="99">
        <f>IF(ISNA(VLOOKUP($A291,'[2]1516 Exp_Rev Access'!$F$7:$GB$306,113,FALSE)),"",VLOOKUP($A291,'[2]1516 Exp_Rev Access'!$F$7:$GB$306,113,FALSE))</f>
        <v>0</v>
      </c>
      <c r="ED291" s="99">
        <f>IF(ISNA(VLOOKUP($A291,'[2]1516 Exp_Rev Access'!$F$7:$GB$306,114,FALSE)),"",VLOOKUP($A291,'[2]1516 Exp_Rev Access'!$F$7:$GB$306,114,FALSE))</f>
        <v>0</v>
      </c>
      <c r="EE291" s="99">
        <f>IF(ISNA(VLOOKUP($A291,'[2]1516 Exp_Rev Access'!$F$7:$GB$306,115,FALSE)),"",VLOOKUP($A291,'[2]1516 Exp_Rev Access'!$F$7:$GB$306,115,FALSE))</f>
        <v>0</v>
      </c>
      <c r="EF291" s="99">
        <f>IF(ISNA(VLOOKUP($A291,'[2]1516 Exp_Rev Access'!$F$7:$GB$306,116,FALSE)),"",VLOOKUP($A291,'[2]1516 Exp_Rev Access'!$F$7:$GB$306,116,FALSE))</f>
        <v>7563</v>
      </c>
      <c r="EG291" s="99">
        <f>IF(ISNA(VLOOKUP($A291,'[2]1516 Exp_Rev Access'!$F$7:$GB$306,117,FALSE)),"",VLOOKUP($A291,'[2]1516 Exp_Rev Access'!$F$7:$GB$306,117,FALSE))</f>
        <v>0</v>
      </c>
      <c r="EH291" s="99">
        <f>IF(ISNA(VLOOKUP($A291,'[2]1516 Exp_Rev Access'!$F$7:$GB$306,118,FALSE)),"",VLOOKUP($A291,'[2]1516 Exp_Rev Access'!$F$7:$GB$306,118,FALSE))</f>
        <v>0</v>
      </c>
      <c r="EI291" s="99">
        <f>IF(ISNA(VLOOKUP($A291,'[2]1516 Exp_Rev Access'!$F$7:$GB$306,119,FALSE)),"",VLOOKUP($A291,'[2]1516 Exp_Rev Access'!$F$7:$GB$306,119,FALSE))</f>
        <v>0</v>
      </c>
      <c r="EJ291" s="99">
        <f>IF(ISNA(VLOOKUP($A291,'[2]1516 Exp_Rev Access'!$F$7:$GB$306,120,FALSE)),"",VLOOKUP($A291,'[2]1516 Exp_Rev Access'!$F$7:$GB$306,120,FALSE))</f>
        <v>0</v>
      </c>
      <c r="EK291" s="99">
        <f>IF(ISNA(VLOOKUP($A291,'[2]1516 Exp_Rev Access'!$F$7:$GB$306,121,FALSE)),"",VLOOKUP($A291,'[2]1516 Exp_Rev Access'!$F$7:$GB$306,121,FALSE))</f>
        <v>0</v>
      </c>
      <c r="EL291" s="99">
        <f>IF(ISNA(VLOOKUP($A291,'[2]1516 Exp_Rev Access'!$F$7:$GB$306,122,FALSE)),"",VLOOKUP($A291,'[2]1516 Exp_Rev Access'!$F$7:$GB$306,122,FALSE))</f>
        <v>0</v>
      </c>
      <c r="EM291" s="99">
        <f>IF(ISNA(VLOOKUP($A291,'[2]1516 Exp_Rev Access'!$F$7:$GB$306,123,FALSE)),"",VLOOKUP($A291,'[2]1516 Exp_Rev Access'!$F$7:$GB$306,123,FALSE))</f>
        <v>0</v>
      </c>
      <c r="EN291" s="99">
        <f>IF(ISNA(VLOOKUP($A291,'[2]1516 Exp_Rev Access'!$F$7:$GB$306,124,FALSE)),"",VLOOKUP($A291,'[2]1516 Exp_Rev Access'!$F$7:$GB$306,124,FALSE))</f>
        <v>0</v>
      </c>
      <c r="EO291" s="99">
        <f>IF(ISNA(VLOOKUP($A291,'[2]1516 Exp_Rev Access'!$F$7:$GB$306,125,FALSE)),"",VLOOKUP($A291,'[2]1516 Exp_Rev Access'!$F$7:$GB$306,125,FALSE))</f>
        <v>0</v>
      </c>
      <c r="EP291" s="99">
        <f>IF(ISNA(VLOOKUP($A291,'[2]1516 Exp_Rev Access'!$F$7:$GB$306,126,FALSE)),"",VLOOKUP($A291,'[2]1516 Exp_Rev Access'!$F$7:$GB$306,126,FALSE))</f>
        <v>0</v>
      </c>
      <c r="EQ291" s="99">
        <f>IF(ISNA(VLOOKUP($A291,'[2]1516 Exp_Rev Access'!$F$7:$GB$306,127,FALSE)),"",VLOOKUP($A291,'[2]1516 Exp_Rev Access'!$F$7:$GB$306,127,FALSE))</f>
        <v>0</v>
      </c>
      <c r="ER291" s="99">
        <f>IF(ISNA(VLOOKUP($A291,'[2]1516 Exp_Rev Access'!$F$7:$GB$306,128,FALSE)),"",VLOOKUP($A291,'[2]1516 Exp_Rev Access'!$F$7:$GB$306,128,FALSE))</f>
        <v>0</v>
      </c>
      <c r="ES291" s="99">
        <f>IF(ISNA(VLOOKUP($A291,'[2]1516 Exp_Rev Access'!$F$7:$GB$306,129,FALSE)),"",VLOOKUP($A291,'[2]1516 Exp_Rev Access'!$F$7:$GB$306,129,FALSE))</f>
        <v>0</v>
      </c>
      <c r="ET291" s="99">
        <f>IF(ISNA(VLOOKUP($A291,'[2]1516 Exp_Rev Access'!$F$7:$GB$306,130,FALSE)),"",VLOOKUP($A291,'[2]1516 Exp_Rev Access'!$F$7:$GB$306,130,FALSE))</f>
        <v>0</v>
      </c>
      <c r="EU291" s="99">
        <f>IF(ISNA(VLOOKUP($A291,'[2]1516 Exp_Rev Access'!$F$7:$GB$306,131,FALSE)),"",VLOOKUP($A291,'[2]1516 Exp_Rev Access'!$F$7:$GB$306,131,FALSE))</f>
        <v>0</v>
      </c>
      <c r="EV291" s="99">
        <f>IF(ISNA(VLOOKUP($A291,'[2]1516 Exp_Rev Access'!$F$7:$GB$306,132,FALSE)),"",VLOOKUP($A291,'[2]1516 Exp_Rev Access'!$F$7:$GB$306,132,FALSE))</f>
        <v>0</v>
      </c>
      <c r="EW291" s="99">
        <f>IF(ISNA(VLOOKUP($A291,'[2]1516 Exp_Rev Access'!$F$7:$GB$306,133,FALSE)),"",VLOOKUP($A291,'[2]1516 Exp_Rev Access'!$F$7:$GB$306,133,FALSE))</f>
        <v>0</v>
      </c>
      <c r="EX291" s="99">
        <f>IF(ISNA(VLOOKUP($A291,'[2]1516 Exp_Rev Access'!$F$7:$GB$306,134,FALSE)),"",VLOOKUP($A291,'[2]1516 Exp_Rev Access'!$F$7:$GB$306,134,FALSE))</f>
        <v>0</v>
      </c>
      <c r="EY291" s="99">
        <f>IF(ISNA(VLOOKUP($A291,'[2]1516 Exp_Rev Access'!$F$7:$GB$306,135,FALSE)),"",VLOOKUP($A291,'[2]1516 Exp_Rev Access'!$F$7:$GB$306,135,FALSE))</f>
        <v>0</v>
      </c>
      <c r="EZ291" s="99">
        <f>IF(ISNA(VLOOKUP($A291,'[2]1516 Exp_Rev Access'!$F$7:$GB$306,136,FALSE)),"",VLOOKUP($A291,'[2]1516 Exp_Rev Access'!$F$7:$GB$306,136,FALSE))</f>
        <v>0</v>
      </c>
      <c r="FA291" s="99">
        <f>IF(ISNA(VLOOKUP($A291,'[2]1516 Exp_Rev Access'!$F$7:$GB$306,137,FALSE)),"",VLOOKUP($A291,'[2]1516 Exp_Rev Access'!$F$7:$GB$306,137,FALSE))</f>
        <v>0</v>
      </c>
      <c r="FB291" s="99">
        <f>IF(ISNA(VLOOKUP($A291,'[2]1516 Exp_Rev Access'!$F$7:$GB$306,138,FALSE)),"",VLOOKUP($A291,'[2]1516 Exp_Rev Access'!$F$7:$GB$306,138,FALSE))</f>
        <v>0</v>
      </c>
      <c r="FC291" s="99">
        <f>IF(ISNA(VLOOKUP($A291,'[2]1516 Exp_Rev Access'!$F$7:$GB$306,139,FALSE)),"",VLOOKUP($A291,'[2]1516 Exp_Rev Access'!$F$7:$GB$306,139,FALSE))</f>
        <v>0</v>
      </c>
      <c r="FD291" s="99">
        <f>IF(ISNA(VLOOKUP($A291,'[2]1516 Exp_Rev Access'!$F$7:$FS$306,140,FALSE)),"",VLOOKUP($A291,'[2]1516 Exp_Rev Access'!$F$7:$FS$306,140,FALSE))</f>
        <v>0</v>
      </c>
      <c r="FE291" s="99">
        <f>IF(ISNA(VLOOKUP($A291,'[2]1516 Exp_Rev Access'!$F$7:$FS$306,141,FALSE)),"",VLOOKUP($A291,'[2]1516 Exp_Rev Access'!$F$7:$FS$306,141,FALSE))</f>
        <v>0</v>
      </c>
      <c r="FF291" s="99">
        <f>IF(ISNA(VLOOKUP($A291,'[2]1516 Exp_Rev Access'!$F$7:$FS$306,142,FALSE)),"",VLOOKUP($A291,'[2]1516 Exp_Rev Access'!$F$7:$FS$306,142,FALSE))</f>
        <v>0</v>
      </c>
      <c r="FG291" s="99">
        <f>IF(ISNA(VLOOKUP($A291,'[2]1516 Exp_Rev Access'!$F$7:$FS$306,143,FALSE)),"",VLOOKUP($A291,'[2]1516 Exp_Rev Access'!$F$7:$FS$306,143,FALSE))</f>
        <v>0</v>
      </c>
      <c r="FH291" s="99">
        <f>IF(ISNA(VLOOKUP($A291,'[2]1516 Exp_Rev Access'!$F$7:$FS$306,144,FALSE)),"",VLOOKUP($A291,'[2]1516 Exp_Rev Access'!$F$7:$FS$306,144,FALSE))</f>
        <v>0</v>
      </c>
      <c r="FI291" s="99">
        <f>IF(ISNA(VLOOKUP($A291,'[2]1516 Exp_Rev Access'!$F$7:$FS$306,145,FALSE)),"",VLOOKUP($A291,'[2]1516 Exp_Rev Access'!$F$7:$FS$306,145,FALSE))</f>
        <v>0</v>
      </c>
      <c r="FJ291" s="99">
        <f>IF(ISNA(VLOOKUP($A291,'[2]1516 Exp_Rev Access'!$F$7:$FS$306,146,FALSE)),"",VLOOKUP($A291,'[2]1516 Exp_Rev Access'!$F$7:$FS$306,146,FALSE))</f>
        <v>0</v>
      </c>
      <c r="FK291" s="99">
        <f>IF(ISNA(VLOOKUP($A291,'[2]1516 Exp_Rev Access'!$F$7:$FS$306,147,FALSE)),"",VLOOKUP($A291,'[2]1516 Exp_Rev Access'!$F$7:$FS$306,147,FALSE))</f>
        <v>0</v>
      </c>
      <c r="FL291" s="99">
        <f>IF(ISNA(VLOOKUP($A291,'[2]1516 Exp_Rev Access'!$F$7:$FS$306,148,FALSE)),"",VLOOKUP($A291,'[2]1516 Exp_Rev Access'!$F$7:$FS$306,148,FALSE))</f>
        <v>0</v>
      </c>
      <c r="FM291" s="99">
        <f>IF(ISNA(VLOOKUP($A291,'[2]1516 Exp_Rev Access'!$F$7:$FS$306,149,FALSE)),"",VLOOKUP($A291,'[2]1516 Exp_Rev Access'!$F$7:$FS$306,149,FALSE))</f>
        <v>0</v>
      </c>
      <c r="FN291" s="99">
        <f>IF(ISNA(VLOOKUP($A291,'[2]1516 Exp_Rev Access'!$F$7:$FS$306,150,FALSE)),"",VLOOKUP($A291,'[2]1516 Exp_Rev Access'!$F$7:$FS$306,150,FALSE))</f>
        <v>0</v>
      </c>
      <c r="FO291" s="99">
        <f>IF(ISNA(VLOOKUP($A291,'[2]1516 Exp_Rev Access'!$F$7:$FS$306,151,FALSE)),"",VLOOKUP($A291,'[2]1516 Exp_Rev Access'!$F$7:$FS$306,151,FALSE))</f>
        <v>0</v>
      </c>
      <c r="FP291" s="99">
        <f>IF(ISNA(VLOOKUP($A291,'[2]1516 Exp_Rev Access'!$F$7:$FS$306,152,FALSE)),"",VLOOKUP($A291,'[2]1516 Exp_Rev Access'!$F$7:$FS$306,152,FALSE))</f>
        <v>0</v>
      </c>
      <c r="FQ291" s="99">
        <f>IF(ISNA(VLOOKUP($A291,'[2]1516 Exp_Rev Access'!$F$7:$FS$306,153,FALSE)),"",VLOOKUP($A291,'[2]1516 Exp_Rev Access'!$F$7:$FS$306,153,FALSE))</f>
        <v>6149.25</v>
      </c>
      <c r="FR291" s="101">
        <f t="shared" si="346"/>
        <v>214435.55</v>
      </c>
      <c r="FS291" s="72">
        <f t="shared" si="347"/>
        <v>7.1087370731030095E-2</v>
      </c>
      <c r="FT291" s="94">
        <f t="shared" si="348"/>
        <v>1357.1011328396939</v>
      </c>
      <c r="FU291" s="99">
        <f>IF(ISNA(VLOOKUP($A291,'[2]1516 Exp_Rev Access'!$F$7:$GB$306,154,FALSE)),"",VLOOKUP($A291,'[2]1516 Exp_Rev Access'!$F$7:$GB$306,154,FALSE))</f>
        <v>24036.2</v>
      </c>
      <c r="FV291" s="99">
        <f>IF(ISNA(VLOOKUP($A291,'[2]1516 Exp_Rev Access'!$F$7:$GB$306,155,FALSE)),"",VLOOKUP($A291,'[2]1516 Exp_Rev Access'!$F$7:$GB$306,155,FALSE))</f>
        <v>0</v>
      </c>
      <c r="FW291" s="99">
        <f>IF(ISNA(VLOOKUP($A291,'[2]1516 Exp_Rev Access'!$F$7:$GB$306,156,FALSE)),"",VLOOKUP($A291,'[2]1516 Exp_Rev Access'!$F$7:$GB$306,156,FALSE))</f>
        <v>0</v>
      </c>
      <c r="FX291" s="99">
        <f>IF(ISNA(VLOOKUP($A291,'[2]1516 Exp_Rev Access'!$F$7:$GB$306,157,FALSE)),"",VLOOKUP($A291,'[2]1516 Exp_Rev Access'!$F$7:$GB$306,157,FALSE))</f>
        <v>0</v>
      </c>
      <c r="FY291" s="99">
        <f>IF(ISNA(VLOOKUP($A291,'[2]1516 Exp_Rev Access'!$F$7:$GB$306,158,FALSE)),"",VLOOKUP($A291,'[2]1516 Exp_Rev Access'!$F$7:$GB$306,158,FALSE))</f>
        <v>0</v>
      </c>
      <c r="FZ291" s="99">
        <f>IF(ISNA(VLOOKUP($A291,'[2]1516 Exp_Rev Access'!$F$7:$GB$306,159,FALSE)),"",VLOOKUP($A291,'[2]1516 Exp_Rev Access'!$F$7:$GB$306,159,FALSE))</f>
        <v>0</v>
      </c>
      <c r="GA291" s="99">
        <f>IF(ISNA(VLOOKUP($A291,'[2]1516 Exp_Rev Access'!$F$7:$GB$306,160,FALSE)),"",VLOOKUP($A291,'[2]1516 Exp_Rev Access'!$F$7:$GB$306,160,FALSE))</f>
        <v>1741.46</v>
      </c>
      <c r="GB291" s="99">
        <f>IF(ISNA(VLOOKUP($A291,'[2]1516 Exp_Rev Access'!$F$7:$GB$306,161,FALSE)),"",VLOOKUP($A291,'[2]1516 Exp_Rev Access'!$F$7:$GB$306,161,FALSE))</f>
        <v>0</v>
      </c>
      <c r="GC291" s="99">
        <f>IF(ISNA(VLOOKUP($A291,'[2]1516 Exp_Rev Access'!$F$7:$GB$306,162,FALSE)),"",VLOOKUP($A291,'[2]1516 Exp_Rev Access'!$F$7:$GB$306,162,FALSE))</f>
        <v>622.28</v>
      </c>
      <c r="GD291" s="99">
        <f>IF(ISNA(VLOOKUP($A291,'[2]1516 Exp_Rev Access'!$F$7:$GB$306,163,FALSE)),"",VLOOKUP($A291,'[2]1516 Exp_Rev Access'!$F$7:$GB$306,163,FALSE))</f>
        <v>9316.5</v>
      </c>
      <c r="GE291" s="99">
        <f>IF(ISNA(VLOOKUP($A291,'[2]1516 Exp_Rev Access'!$F$7:$GB$306,164,FALSE)),"",VLOOKUP($A291,'[2]1516 Exp_Rev Access'!$F$7:$GB$306,164,FALSE))</f>
        <v>942.4</v>
      </c>
      <c r="GF291" s="99">
        <f>IF(ISNA(VLOOKUP($A291,'[2]1516 Exp_Rev Access'!$F$7:$GB$306,165,FALSE)),"",VLOOKUP($A291,'[2]1516 Exp_Rev Access'!$F$7:$GB$306,165,FALSE))</f>
        <v>0</v>
      </c>
      <c r="GG291" s="99">
        <f>IF(ISNA(VLOOKUP($A291,'[2]1516 Exp_Rev Access'!$F$7:$GB$306,166,FALSE)),"",VLOOKUP($A291,'[2]1516 Exp_Rev Access'!$F$7:$GB$306,166,FALSE))</f>
        <v>0</v>
      </c>
      <c r="GH291" s="99">
        <f>IF(ISNA(VLOOKUP($A291,'[2]1516 Exp_Rev Access'!$F$7:$GB$306,167,FALSE)),"",VLOOKUP($A291,'[2]1516 Exp_Rev Access'!$F$7:$GB$306,167,FALSE))</f>
        <v>0</v>
      </c>
      <c r="GI291" s="99">
        <f>IF(ISNA(VLOOKUP($A291,'[2]1516 Exp_Rev Access'!$F$7:$GB$306,168,FALSE)),"",VLOOKUP($A291,'[2]1516 Exp_Rev Access'!$F$7:$GB$306,168,FALSE))</f>
        <v>0</v>
      </c>
      <c r="GJ291" s="99">
        <f>IF(ISNA(VLOOKUP($A291,'[2]1516 Exp_Rev Access'!$F$7:$GB$306,169,FALSE)),"",VLOOKUP($A291,'[2]1516 Exp_Rev Access'!$F$7:$GB$306,169,FALSE))</f>
        <v>14988</v>
      </c>
      <c r="GK291" s="99">
        <f>IF(ISNA(VLOOKUP($A291,'[2]1516 Exp_Rev Access'!$F$7:$GB$306,170,FALSE)),"",VLOOKUP($A291,'[2]1516 Exp_Rev Access'!$F$7:$GB$306,170,FALSE))</f>
        <v>0</v>
      </c>
      <c r="GL291" s="99">
        <f>IF(ISNA(VLOOKUP($A291,'[2]1516 Exp_Rev Access'!$F$7:$GB$306,171,FALSE)),"",VLOOKUP($A291,'[2]1516 Exp_Rev Access'!$F$7:$GB$306,171,FALSE))</f>
        <v>0</v>
      </c>
      <c r="GM291" s="99">
        <f>IF(ISNA(VLOOKUP($A291,'[2]1516 Exp_Rev Access'!$F$7:$GB$306,172,FALSE)),"",VLOOKUP($A291,'[2]1516 Exp_Rev Access'!$F$7:$GB$306,172,FALSE))</f>
        <v>0</v>
      </c>
      <c r="GN291" s="99">
        <f>IF(ISNA(VLOOKUP($A291,'[2]1516 Exp_Rev Access'!$F$7:$GB$306,173,FALSE)),"",VLOOKUP($A291,'[2]1516 Exp_Rev Access'!$F$7:$GB$306,173,FALSE))</f>
        <v>0</v>
      </c>
      <c r="GO291" s="99">
        <f>IF(ISNA(VLOOKUP($A291,'[2]1516 Exp_Rev Access'!$F$7:$GB$306,174,FALSE)),"",VLOOKUP($A291,'[2]1516 Exp_Rev Access'!$F$7:$GB$306,174,FALSE))</f>
        <v>0</v>
      </c>
      <c r="GP291" s="99">
        <f>IF(ISNA(VLOOKUP($A291,'[2]1516 Exp_Rev Access'!$F$7:$GB$306,175,FALSE)),"",VLOOKUP($A291,'[2]1516 Exp_Rev Access'!$F$7:$GB$306,175,FALSE))</f>
        <v>0</v>
      </c>
      <c r="GQ291" s="99">
        <f>IF(ISNA(VLOOKUP($A291,'[2]1516 Exp_Rev Access'!$F$7:$GB$306,176,FALSE)),"",VLOOKUP($A291,'[2]1516 Exp_Rev Access'!$F$7:$GB$306,176,FALSE))</f>
        <v>0</v>
      </c>
      <c r="GR291" s="99">
        <f>IF(ISNA(VLOOKUP($A291,'[2]1516 Exp_Rev Access'!$F$7:$GB$306,177,FALSE)),"",VLOOKUP($A291,'[2]1516 Exp_Rev Access'!$F$7:$GB$306,177,FALSE))</f>
        <v>0</v>
      </c>
      <c r="GS291" s="99">
        <f>IF(ISNA(VLOOKUP($A291,'[2]1516 Exp_Rev Access'!$F$7:$GB$306,178,FALSE)),"",VLOOKUP($A291,'[2]1516 Exp_Rev Access'!$F$7:$GB$306,178,FALSE))</f>
        <v>0</v>
      </c>
      <c r="GT291" s="101">
        <f t="shared" si="349"/>
        <v>51646.840000000004</v>
      </c>
      <c r="GU291" s="72">
        <f t="shared" si="356"/>
        <v>1.712140576581726E-2</v>
      </c>
      <c r="GV291" s="84">
        <f t="shared" si="351"/>
        <v>326.85804695905335</v>
      </c>
    </row>
    <row r="292" spans="1:206" customFormat="1" ht="12" customHeight="1" x14ac:dyDescent="0.2">
      <c r="A292" s="96" t="s">
        <v>680</v>
      </c>
      <c r="B292" s="69" t="s">
        <v>681</v>
      </c>
      <c r="C292" s="80">
        <f>IF(ISNA(VLOOKUP($A292,'[2]1516 enrollment_Rev_Exp by size'!$A$6:$G$320,3,FALSE)),"",VLOOKUP($A292,'[2]1516 enrollment_Rev_Exp by size'!$A$6:$G$320,3,FALSE))</f>
        <v>151.60000000000002</v>
      </c>
      <c r="D292" s="97">
        <v>2949431.19</v>
      </c>
      <c r="E292" s="80">
        <f t="shared" si="329"/>
        <v>2949431.19</v>
      </c>
      <c r="F292" s="80">
        <f t="shared" si="330"/>
        <v>0</v>
      </c>
      <c r="G292" s="98">
        <f>IF(ISNA(VLOOKUP($A292,'[2]1516 Exp_Rev Access'!$F$7:$FS$306,2,FALSE)),"",VLOOKUP($A292,'[2]1516 Exp_Rev Access'!$F$7:$FS$306,2,FALSE))</f>
        <v>260134.47</v>
      </c>
      <c r="H292" s="98">
        <f>IF(ISNA(VLOOKUP($A292,'[2]1516 Exp_Rev Access'!$F$7:$FS$306,3,FALSE)),"",VLOOKUP($A292,'[2]1516 Exp_Rev Access'!$F$7:$FS$306,3,FALSE))</f>
        <v>0</v>
      </c>
      <c r="I292" s="98">
        <f>IF(ISNA(VLOOKUP($A292,'[2]1516 Exp_Rev Access'!$F$7:$FS$306,4,FALSE)),"",VLOOKUP($A292,'[2]1516 Exp_Rev Access'!$F$7:$FS$306,4,FALSE))</f>
        <v>44</v>
      </c>
      <c r="J292" s="98">
        <f>IF(ISNA(VLOOKUP($A292,'[2]1516 Exp_Rev Access'!$F$7:$FS$306,5,FALSE)),"",VLOOKUP($A292,'[2]1516 Exp_Rev Access'!$F$7:$FS$306,5,FALSE))</f>
        <v>0</v>
      </c>
      <c r="K292" s="98">
        <f>IF(ISNA(VLOOKUP($A292,'[2]1516 Exp_Rev Access'!$F$7:$FS$306,6,FALSE)),"",VLOOKUP($A292,'[2]1516 Exp_Rev Access'!$F$7:$FS$306,6,FALSE))</f>
        <v>0</v>
      </c>
      <c r="L292" s="98">
        <f>IF(ISNA(VLOOKUP($A292,'[2]1516 Exp_Rev Access'!$F$7:$FS$306,7,FALSE)),"",VLOOKUP($A292,'[2]1516 Exp_Rev Access'!$F$7:$FS$306,7,FALSE))</f>
        <v>0</v>
      </c>
      <c r="M292" s="90">
        <f t="shared" si="331"/>
        <v>260178.47</v>
      </c>
      <c r="N292" s="72">
        <f t="shared" si="352"/>
        <v>8.8213100506338654E-2</v>
      </c>
      <c r="O292" s="73">
        <f t="shared" si="353"/>
        <v>1716.2168205804746</v>
      </c>
      <c r="P292" s="99">
        <f>IF(ISNA(VLOOKUP($A292,'[2]1516 Exp_Rev Access'!$F$7:$FS$306,8,FALSE)),"",VLOOKUP($A292,'[2]1516 Exp_Rev Access'!$F$7:$FS$306,8,FALSE))</f>
        <v>0</v>
      </c>
      <c r="Q292" s="99">
        <f>IF(ISNA(VLOOKUP($A292,'[2]1516 Exp_Rev Access'!$F$7:$FS$306,9,FALSE)),"",VLOOKUP($A292,'[2]1516 Exp_Rev Access'!$F$7:$FS$306,9,FALSE))</f>
        <v>0</v>
      </c>
      <c r="R292" s="99">
        <f>IF(ISNA(VLOOKUP($A292,'[2]1516 Exp_Rev Access'!$F$7:$FS$306,10,FALSE)),"",VLOOKUP($A292,'[2]1516 Exp_Rev Access'!$F$7:$FS$306,10,FALSE))</f>
        <v>0</v>
      </c>
      <c r="S292" s="99">
        <f>IF(ISNA(VLOOKUP($A292,'[2]1516 Exp_Rev Access'!$F$7:$FS$306,11,FALSE)),"",VLOOKUP($A292,'[2]1516 Exp_Rev Access'!$F$7:$FS$306,11,FALSE))</f>
        <v>0</v>
      </c>
      <c r="T292" s="99">
        <f>IF(ISNA(VLOOKUP($A292,'[2]1516 Exp_Rev Access'!$F$7:$FS$306,12,FALSE)),"",VLOOKUP($A292,'[2]1516 Exp_Rev Access'!$F$7:$FS$306,12,FALSE))</f>
        <v>1295</v>
      </c>
      <c r="U292" s="99">
        <f>IF(ISNA(VLOOKUP($A292,'[2]1516 Exp_Rev Access'!$F$7:$FS$306,13,FALSE)),"",VLOOKUP($A292,'[2]1516 Exp_Rev Access'!$F$7:$FS$306,13,FALSE))</f>
        <v>0</v>
      </c>
      <c r="V292" s="99">
        <f>IF(ISNA(VLOOKUP($A292,'[2]1516 Exp_Rev Access'!$F$7:$FS$306,14,FALSE)),"",VLOOKUP($A292,'[2]1516 Exp_Rev Access'!$F$7:$FS$306,14,FALSE))</f>
        <v>0</v>
      </c>
      <c r="W292" s="99">
        <f>IF(ISNA(VLOOKUP($A292,'[2]1516 Exp_Rev Access'!$F$7:$FS$306,15,FALSE)),"",VLOOKUP($A292,'[2]1516 Exp_Rev Access'!$F$7:$FS$306,15,FALSE))</f>
        <v>0</v>
      </c>
      <c r="X292" s="99">
        <f>IF(ISNA(VLOOKUP($A292,'[2]1516 Exp_Rev Access'!$F$7:$FS$306,16,FALSE)),"",VLOOKUP($A292,'[2]1516 Exp_Rev Access'!$F$7:$FS$306,16,FALSE))</f>
        <v>31486.87</v>
      </c>
      <c r="Y292" s="99">
        <f>IF(ISNA(VLOOKUP($A292,'[2]1516 Exp_Rev Access'!$F$7:$FS$306,17,FALSE)),"",VLOOKUP($A292,'[2]1516 Exp_Rev Access'!$F$7:$FS$306,17,FALSE))</f>
        <v>0</v>
      </c>
      <c r="Z292" s="99">
        <f>IF(ISNA(VLOOKUP($A292,'[2]1516 Exp_Rev Access'!$F$7:$FS$306,18,FALSE)),"",VLOOKUP($A292,'[2]1516 Exp_Rev Access'!$F$7:$FS$306,18,FALSE))</f>
        <v>0</v>
      </c>
      <c r="AA292" s="99">
        <f>IF(ISNA(VLOOKUP($A292,'[2]1516 Exp_Rev Access'!$F$7:$FS$306,19,FALSE)),"",VLOOKUP($A292,'[2]1516 Exp_Rev Access'!$F$7:$FS$306,19,FALSE))</f>
        <v>0</v>
      </c>
      <c r="AB292" s="99">
        <f>IF(ISNA(VLOOKUP($A292,'[2]1516 Exp_Rev Access'!$F$7:$FS$306,20,FALSE)),"",VLOOKUP($A292,'[2]1516 Exp_Rev Access'!$F$7:$FS$306,20,FALSE))</f>
        <v>0</v>
      </c>
      <c r="AC292" s="99">
        <f>IF(ISNA(VLOOKUP($A292,'[2]1516 Exp_Rev Access'!$F$7:$FS$306,21,FALSE)),"",VLOOKUP($A292,'[2]1516 Exp_Rev Access'!$F$7:$FS$306,21,FALSE))</f>
        <v>20261.740000000002</v>
      </c>
      <c r="AD292" s="99">
        <f>IF(ISNA(VLOOKUP($A292,'[2]1516 Exp_Rev Access'!$F$7:$FS$306,22,FALSE)),"",VLOOKUP($A292,'[2]1516 Exp_Rev Access'!$F$7:$FS$306,22,FALSE))</f>
        <v>42.21</v>
      </c>
      <c r="AE292" s="99">
        <f>IF(ISNA(VLOOKUP($A292,'[2]1516 Exp_Rev Access'!$F$7:$FS$306,23,FALSE)),"",VLOOKUP($A292,'[2]1516 Exp_Rev Access'!$F$7:$FS$306,23,FALSE))</f>
        <v>0</v>
      </c>
      <c r="AF292" s="99">
        <f>IF(ISNA(VLOOKUP($A292,'[2]1516 Exp_Rev Access'!$F$7:$FS$306,24,FALSE)),"",VLOOKUP($A292,'[2]1516 Exp_Rev Access'!$F$7:$FS$306,24,FALSE))</f>
        <v>11185.32</v>
      </c>
      <c r="AG292" s="99">
        <f>IF(ISNA(VLOOKUP($A292,'[2]1516 Exp_Rev Access'!$F$7:$FS$306,25,FALSE)),"",VLOOKUP($A292,'[2]1516 Exp_Rev Access'!$F$7:$FS$306,25,FALSE))</f>
        <v>604.99</v>
      </c>
      <c r="AH292" s="98">
        <f>IF(ISNA(VLOOKUP($A292,'[2]1516 Exp_Rev Access'!$F$7:$FS$306,26,FALSE)),"",VLOOKUP($A292,'[2]1516 Exp_Rev Access'!$F$7:$FS$306,26,FALSE))</f>
        <v>568.5</v>
      </c>
      <c r="AI292" s="98">
        <f>IF(ISNA(VLOOKUP($A292,'[2]1516 Exp_Rev Access'!$F$7:$FS$306,27,FALSE)),"",VLOOKUP($A292,'[2]1516 Exp_Rev Access'!$F$7:$FS$306,27,FALSE))</f>
        <v>0</v>
      </c>
      <c r="AJ292" s="98">
        <f>IF(ISNA(VLOOKUP($A292,'[2]1516 Exp_Rev Access'!$F$7:$FS$306,28,FALSE)),"",VLOOKUP($A292,'[2]1516 Exp_Rev Access'!$F$7:$FS$306,28,FALSE))</f>
        <v>0</v>
      </c>
      <c r="AK292" s="98">
        <f>IF(ISNA(VLOOKUP($A292,'[2]1516 Exp_Rev Access'!$F$7:$FS$306,29,FALSE)),"",VLOOKUP($A292,'[2]1516 Exp_Rev Access'!$F$7:$FS$306,29,FALSE))</f>
        <v>0</v>
      </c>
      <c r="AL292" s="100">
        <f t="shared" si="334"/>
        <v>65444.63</v>
      </c>
      <c r="AM292" s="72">
        <f t="shared" si="335"/>
        <v>2.2188898734742137E-2</v>
      </c>
      <c r="AN292" s="94">
        <f t="shared" si="336"/>
        <v>431.69281002638513</v>
      </c>
      <c r="AO292" s="99">
        <f>IF(ISNA(VLOOKUP($A292,'[2]1516 Exp_Rev Access'!$F$7:$GB$306,30,FALSE)),"",VLOOKUP($A292,'[2]1516 Exp_Rev Access'!$F$7:$FS$306,30,FALSE))</f>
        <v>1796358.78</v>
      </c>
      <c r="AP292" s="99">
        <f>IF(ISNA(VLOOKUP($A292,'[2]1516 Exp_Rev Access'!$F$7:$GB$306,31,FALSE)),"",VLOOKUP($A292,'[2]1516 Exp_Rev Access'!$F$7:$FS$306,31,FALSE))</f>
        <v>14262.12</v>
      </c>
      <c r="AQ292" s="99">
        <f>IF(ISNA(VLOOKUP($A292,'[2]1516 Exp_Rev Access'!$F$7:$GB$306,32,FALSE)),"",VLOOKUP($A292,'[2]1516 Exp_Rev Access'!$F$7:$FS$306,32,FALSE))</f>
        <v>247606.68</v>
      </c>
      <c r="AR292" s="99">
        <f>IF(ISNA(VLOOKUP($A292,'[2]1516 Exp_Rev Access'!$F$7:$GB$306,33,FALSE)),"",VLOOKUP($A292,'[2]1516 Exp_Rev Access'!$F$7:$FS$306,33,FALSE))</f>
        <v>0</v>
      </c>
      <c r="AS292" s="99">
        <f>IF(ISNA(VLOOKUP($A292,'[2]1516 Exp_Rev Access'!$F$7:$GB$306,34,FALSE)),"",VLOOKUP($A292,'[2]1516 Exp_Rev Access'!$F$7:$FS$306,34,FALSE))</f>
        <v>0</v>
      </c>
      <c r="AT292" s="101">
        <f t="shared" si="337"/>
        <v>2058227.58</v>
      </c>
      <c r="AU292" s="72">
        <f t="shared" si="338"/>
        <v>0.69783881955896732</v>
      </c>
      <c r="AV292" s="94">
        <f t="shared" si="339"/>
        <v>13576.699076517149</v>
      </c>
      <c r="AW292" s="99">
        <f>IF(ISNA(VLOOKUP($A292,'[2]1516 Exp_Rev Access'!$F$7:$GB$306,35,FALSE)),"",VLOOKUP($A292,'[2]1516 Exp_Rev Access'!$F$7:$GB$306,35,FALSE))</f>
        <v>0</v>
      </c>
      <c r="AX292" s="99">
        <f>IF(ISNA(VLOOKUP($A292,'[2]1516 Exp_Rev Access'!$F$7:$GB$306,36,FALSE)),"",VLOOKUP($A292,'[2]1516 Exp_Rev Access'!$F$7:$GB$306,36,FALSE))</f>
        <v>101883.4</v>
      </c>
      <c r="AY292" s="99">
        <f>IF(ISNA(VLOOKUP($A292,'[2]1516 Exp_Rev Access'!$F$7:$GB$306,37,FALSE)),"",VLOOKUP($A292,'[2]1516 Exp_Rev Access'!$F$7:$GB$306,37,FALSE))</f>
        <v>2452.17</v>
      </c>
      <c r="AZ292" s="99">
        <f>IF(ISNA(VLOOKUP($A292,'[2]1516 Exp_Rev Access'!$F$7:$GB$306,38,FALSE)),"",VLOOKUP($A292,'[2]1516 Exp_Rev Access'!$F$7:$GB$306,38,FALSE))</f>
        <v>0</v>
      </c>
      <c r="BA292" s="99">
        <f>IF(ISNA(VLOOKUP($A292,'[2]1516 Exp_Rev Access'!$F$7:$GB$306,39,FALSE)),"",VLOOKUP($A292,'[2]1516 Exp_Rev Access'!$F$7:$GB$306,39,FALSE))</f>
        <v>0</v>
      </c>
      <c r="BB292" s="99">
        <f>IF(ISNA(VLOOKUP($A292,'[2]1516 Exp_Rev Access'!$F$7:$GB$306,40,FALSE)),"",VLOOKUP($A292,'[2]1516 Exp_Rev Access'!$F$7:$GB$306,40,FALSE))</f>
        <v>29312.61</v>
      </c>
      <c r="BC292" s="99">
        <f>IF(ISNA(VLOOKUP($A292,'[2]1516 Exp_Rev Access'!$F$7:$GB$306,41,FALSE)),"",VLOOKUP($A292,'[2]1516 Exp_Rev Access'!$F$7:$GB$306,41,FALSE))</f>
        <v>0</v>
      </c>
      <c r="BD292" s="99">
        <f>IF(ISNA(VLOOKUP($A292,'[2]1516 Exp_Rev Access'!$F$7:$GB$306,42,FALSE)),"",VLOOKUP($A292,'[2]1516 Exp_Rev Access'!$F$7:$GB$306,42,FALSE))</f>
        <v>0</v>
      </c>
      <c r="BE292" s="99">
        <f>IF(ISNA(VLOOKUP($A292,'[2]1516 Exp_Rev Access'!$F$7:$GB$306,43,FALSE)),"",VLOOKUP($A292,'[2]1516 Exp_Rev Access'!$F$7:$GB$306,43,FALSE))</f>
        <v>0</v>
      </c>
      <c r="BF292" s="99">
        <f>IF(ISNA(VLOOKUP($A292,'[2]1516 Exp_Rev Access'!$F$7:$GB$306,44,FALSE)),"",VLOOKUP($A292,'[2]1516 Exp_Rev Access'!$F$7:$GB$306,44,FALSE))</f>
        <v>0</v>
      </c>
      <c r="BG292" s="99">
        <f>IF(ISNA(VLOOKUP($A292,'[2]1516 Exp_Rev Access'!$F$7:$GB$306,45,FALSE)),"",VLOOKUP($A292,'[2]1516 Exp_Rev Access'!$F$7:$GB$306,45,FALSE))</f>
        <v>0</v>
      </c>
      <c r="BH292" s="99">
        <f>IF(ISNA(VLOOKUP($A292,'[2]1516 Exp_Rev Access'!$F$7:$GB$306,46,FALSE)),"",VLOOKUP($A292,'[2]1516 Exp_Rev Access'!$F$7:$GB$306,46,FALSE))</f>
        <v>0</v>
      </c>
      <c r="BI292" s="99">
        <f>IF(ISNA(VLOOKUP($A292,'[2]1516 Exp_Rev Access'!$F$7:$GB$306,47,FALSE)),"",VLOOKUP($A292,'[2]1516 Exp_Rev Access'!$F$7:$GB$306,47,FALSE))</f>
        <v>1547.57</v>
      </c>
      <c r="BJ292" s="99">
        <f>IF(ISNA(VLOOKUP($A292,'[2]1516 Exp_Rev Access'!$F$7:$GB$306,48,FALSE)),"",VLOOKUP($A292,'[2]1516 Exp_Rev Access'!$F$7:$GB$306,48,FALSE))</f>
        <v>228933.15</v>
      </c>
      <c r="BK292" s="99">
        <f>IF(ISNA(VLOOKUP($A292,'[2]1516 Exp_Rev Access'!$F$7:$GB$306,49,FALSE)),"",VLOOKUP($A292,'[2]1516 Exp_Rev Access'!$F$7:$GB$306,49,FALSE))</f>
        <v>0</v>
      </c>
      <c r="BL292" s="99">
        <f>IF(ISNA(VLOOKUP($A292,'[2]1516 Exp_Rev Access'!$F$7:$GB$306,50,FALSE)),"",VLOOKUP($A292,'[2]1516 Exp_Rev Access'!$F$7:$GB$306,50,FALSE))</f>
        <v>0</v>
      </c>
      <c r="BM292" s="99">
        <f>IF(ISNA(VLOOKUP($A292,'[2]1516 Exp_Rev Access'!$F$7:$GB$306,51,FALSE)),"",VLOOKUP($A292,'[2]1516 Exp_Rev Access'!$F$7:$GB$306,51,FALSE))</f>
        <v>0</v>
      </c>
      <c r="BN292" s="99">
        <f>IF(ISNA(VLOOKUP($A292,'[2]1516 Exp_Rev Access'!$F$7:$GB$306,52,FALSE)),"",VLOOKUP($A292,'[2]1516 Exp_Rev Access'!$F$7:$GB$306,52,FALSE))</f>
        <v>0</v>
      </c>
      <c r="BO292" s="99">
        <f>IF(ISNA(VLOOKUP($A292,'[2]1516 Exp_Rev Access'!$F$7:$GB$306,53,FALSE)),"",VLOOKUP($A292,'[2]1516 Exp_Rev Access'!$F$7:$GB$306,53,FALSE))</f>
        <v>0</v>
      </c>
      <c r="BP292" s="99">
        <f>IF(ISNA(VLOOKUP($A292,'[2]1516 Exp_Rev Access'!$F$7:$GB$306,54,FALSE)),"",VLOOKUP($A292,'[2]1516 Exp_Rev Access'!$F$7:$GB$306,54,FALSE))</f>
        <v>0</v>
      </c>
      <c r="BQ292" s="99">
        <f>IF(ISNA(VLOOKUP($A292,'[2]1516 Exp_Rev Access'!$F$7:$GB$306,55,FALSE)),"",VLOOKUP($A292,'[2]1516 Exp_Rev Access'!$F$7:$GB$306,55,FALSE))</f>
        <v>0</v>
      </c>
      <c r="BR292" s="99">
        <f>IF(ISNA(VLOOKUP($A292,'[2]1516 Exp_Rev Access'!$F$7:$GB$306,56,FALSE)),"",VLOOKUP($A292,'[2]1516 Exp_Rev Access'!$F$7:$GB$306,56,FALSE))</f>
        <v>0</v>
      </c>
      <c r="BS292" s="99">
        <f>IF(ISNA(VLOOKUP($A292,'[2]1516 Exp_Rev Access'!$F$7:$GB$306,57,FALSE)),"",VLOOKUP($A292,'[2]1516 Exp_Rev Access'!$F$7:$GB$306,57,FALSE))</f>
        <v>0</v>
      </c>
      <c r="BT292" s="99">
        <f>IF(ISNA(VLOOKUP($A292,'[2]1516 Exp_Rev Access'!$F$7:$GB$306,58,FALSE)),"",VLOOKUP($A292,'[2]1516 Exp_Rev Access'!$F$7:$GB$306,58,FALSE))</f>
        <v>0</v>
      </c>
      <c r="BU292" s="102">
        <f t="shared" si="340"/>
        <v>364128.9</v>
      </c>
      <c r="BV292" s="72">
        <f t="shared" si="341"/>
        <v>0.12345733008946719</v>
      </c>
      <c r="BW292" s="94">
        <f t="shared" si="342"/>
        <v>2401.905672823219</v>
      </c>
      <c r="BX292" s="99">
        <f>IF(ISNA(VLOOKUP($A292,'[2]1516 Exp_Rev Access'!$F$7:$GB$306,59,FALSE)),"",VLOOKUP($A292,'[2]1516 Exp_Rev Access'!$F$7:$GB$306,59,FALSE))</f>
        <v>0</v>
      </c>
      <c r="BY292" s="99">
        <f>IF(ISNA(VLOOKUP($A292,'[2]1516 Exp_Rev Access'!$F$7:$GB$306,60,FALSE)),"",VLOOKUP($A292,'[2]1516 Exp_Rev Access'!$F$7:$GB$306,60,FALSE))</f>
        <v>0</v>
      </c>
      <c r="BZ292" s="99">
        <f>IF(ISNA(VLOOKUP($A292,'[2]1516 Exp_Rev Access'!$F$7:$GB$306,61,FALSE)),"",VLOOKUP($A292,'[2]1516 Exp_Rev Access'!$F$7:$GB$306,61,FALSE))</f>
        <v>0</v>
      </c>
      <c r="CA292" s="99">
        <f>IF(ISNA(VLOOKUP($A292,'[2]1516 Exp_Rev Access'!$F$7:$GB$306,62,FALSE)),"",VLOOKUP($A292,'[2]1516 Exp_Rev Access'!$F$7:$GB$306,62,FALSE))</f>
        <v>0</v>
      </c>
      <c r="CB292" s="99">
        <f>IF(ISNA(VLOOKUP($A292,'[2]1516 Exp_Rev Access'!$F$7:$GB$306,63,FALSE)),"",VLOOKUP($A292,'[2]1516 Exp_Rev Access'!$F$7:$GB$306,63,FALSE))</f>
        <v>0</v>
      </c>
      <c r="CC292" s="99">
        <f>IF(ISNA(VLOOKUP($A292,'[2]1516 Exp_Rev Access'!$F$7:$GB$306,64,FALSE)),"",VLOOKUP($A292,'[2]1516 Exp_Rev Access'!$F$7:$GB$306,64,FALSE))</f>
        <v>0</v>
      </c>
      <c r="CD292" s="101">
        <f t="shared" si="343"/>
        <v>0</v>
      </c>
      <c r="CE292" s="72"/>
      <c r="CF292" s="103"/>
      <c r="CG292" s="99">
        <f>IF(ISNA(VLOOKUP($A292,'[2]1516 Exp_Rev Access'!$F$7:$GB$306,65,FALSE)),"",VLOOKUP($A292,'[2]1516 Exp_Rev Access'!$F$7:$GB$306,65,FALSE))</f>
        <v>0</v>
      </c>
      <c r="CH292" s="99">
        <f>IF(ISNA(VLOOKUP($A292,'[2]1516 Exp_Rev Access'!$F$7:$GB$306,66,FALSE)),"",VLOOKUP($A292,'[2]1516 Exp_Rev Access'!$F$7:$GB$306,66,FALSE))</f>
        <v>0</v>
      </c>
      <c r="CI292" s="99">
        <f>IF(ISNA(VLOOKUP($A292,'[2]1516 Exp_Rev Access'!$F$7:$GB$306,67,FALSE)),"",VLOOKUP($A292,'[2]1516 Exp_Rev Access'!$F$7:$GB$306,67,FALSE))</f>
        <v>0</v>
      </c>
      <c r="CJ292" s="99">
        <f>IF(ISNA(VLOOKUP($A292,'[2]1516 Exp_Rev Access'!$F$7:$GB$306,68,FALSE)),"",VLOOKUP($A292,'[2]1516 Exp_Rev Access'!$F$7:$GB$306,68,FALSE))</f>
        <v>0</v>
      </c>
      <c r="CK292" s="99">
        <f>IF(ISNA(VLOOKUP($A292,'[2]1516 Exp_Rev Access'!$F$7:$GB$306,69,FALSE)),"",VLOOKUP($A292,'[2]1516 Exp_Rev Access'!$F$7:$GB$306,69,FALSE))</f>
        <v>0</v>
      </c>
      <c r="CL292" s="99">
        <f>IF(ISNA(VLOOKUP($A292,'[2]1516 Exp_Rev Access'!$F$7:$GB$306,70,FALSE)),"",VLOOKUP($A292,'[2]1516 Exp_Rev Access'!$F$7:$GB$306,70,FALSE))</f>
        <v>0</v>
      </c>
      <c r="CM292" s="99">
        <f>IF(ISNA(VLOOKUP($A292,'[2]1516 Exp_Rev Access'!$F$7:$GB$306,71,FALSE)),"",VLOOKUP($A292,'[2]1516 Exp_Rev Access'!$F$7:$GB$306,71,FALSE))</f>
        <v>0</v>
      </c>
      <c r="CN292" s="99">
        <f>IF(ISNA(VLOOKUP($A292,'[2]1516 Exp_Rev Access'!$F$7:$GB$306,72,FALSE)),"",VLOOKUP($A292,'[2]1516 Exp_Rev Access'!$F$7:$GB$306,72,FALSE))</f>
        <v>0</v>
      </c>
      <c r="CO292" s="99">
        <f>IF(ISNA(VLOOKUP($A292,'[2]1516 Exp_Rev Access'!$F$7:$GB$306,73,FALSE)),"",VLOOKUP($A292,'[2]1516 Exp_Rev Access'!$F$7:$GB$306,73,FALSE))</f>
        <v>0</v>
      </c>
      <c r="CP292" s="99">
        <f>IF(ISNA(VLOOKUP($A292,'[2]1516 Exp_Rev Access'!$F$7:$GB$306,74,FALSE)),"",VLOOKUP($A292,'[2]1516 Exp_Rev Access'!$F$7:$GB$306,74,FALSE))</f>
        <v>25459.919999999998</v>
      </c>
      <c r="CQ292" s="99">
        <f>IF(ISNA(VLOOKUP($A292,'[2]1516 Exp_Rev Access'!$F$7:$GB$306,75,FALSE)),"",VLOOKUP($A292,'[2]1516 Exp_Rev Access'!$F$7:$GB$306,75,FALSE))</f>
        <v>0</v>
      </c>
      <c r="CR292" s="99">
        <f>IF(ISNA(VLOOKUP($A292,'[2]1516 Exp_Rev Access'!$F$7:$GB$306,76,FALSE)),"",VLOOKUP($A292,'[2]1516 Exp_Rev Access'!$F$7:$GB$306,76,FALSE))</f>
        <v>691</v>
      </c>
      <c r="CS292" s="99">
        <f>IF(ISNA(VLOOKUP($A292,'[2]1516 Exp_Rev Access'!$F$7:$GB$306,77,FALSE)),"",VLOOKUP($A292,'[2]1516 Exp_Rev Access'!$F$7:$GB$306,77,FALSE))</f>
        <v>0</v>
      </c>
      <c r="CT292" s="99">
        <f>IF(ISNA(VLOOKUP($A292,'[2]1516 Exp_Rev Access'!$F$7:$GB$306,78,FALSE)),"",VLOOKUP($A292,'[2]1516 Exp_Rev Access'!$F$7:$GB$306,78,FALSE))</f>
        <v>36294.5</v>
      </c>
      <c r="CU292" s="99">
        <f>IF(ISNA(VLOOKUP($A292,'[2]1516 Exp_Rev Access'!$F$7:$GB$306,79,FALSE)),"",VLOOKUP($A292,'[2]1516 Exp_Rev Access'!$F$7:$GB$306,79,FALSE))</f>
        <v>26169.279999999999</v>
      </c>
      <c r="CV292" s="99">
        <f>IF(ISNA(VLOOKUP($A292,'[2]1516 Exp_Rev Access'!$F$7:$GB$306,80,FALSE)),"",VLOOKUP($A292,'[2]1516 Exp_Rev Access'!$F$7:$GB$306,80,FALSE))</f>
        <v>0</v>
      </c>
      <c r="CW292" s="99">
        <f>IF(ISNA(VLOOKUP($A292,'[2]1516 Exp_Rev Access'!$F$7:$GB$306,81,FALSE)),"",VLOOKUP($A292,'[2]1516 Exp_Rev Access'!$F$7:$GB$306,81,FALSE))</f>
        <v>0</v>
      </c>
      <c r="CX292" s="99">
        <f>IF(ISNA(VLOOKUP($A292,'[2]1516 Exp_Rev Access'!$F$7:$GB$306,82,FALSE)),"",VLOOKUP($A292,'[2]1516 Exp_Rev Access'!$F$7:$GB$306,82,FALSE))</f>
        <v>0</v>
      </c>
      <c r="CY292" s="99">
        <f>IF(ISNA(VLOOKUP($A292,'[2]1516 Exp_Rev Access'!$F$7:$GB$306,83,FALSE)),"",VLOOKUP($A292,'[2]1516 Exp_Rev Access'!$F$7:$GB$306,83,FALSE))</f>
        <v>0</v>
      </c>
      <c r="CZ292" s="99">
        <f>IF(ISNA(VLOOKUP($A292,'[2]1516 Exp_Rev Access'!$F$7:$GB$306,84,FALSE)),"",VLOOKUP($A292,'[2]1516 Exp_Rev Access'!$F$7:$GB$306,84,FALSE))</f>
        <v>0</v>
      </c>
      <c r="DA292" s="99">
        <f>IF(ISNA(VLOOKUP($A292,'[2]1516 Exp_Rev Access'!$F$7:$GB$306,85,FALSE)),"",VLOOKUP($A292,'[2]1516 Exp_Rev Access'!$F$7:$GB$306,85,FALSE))</f>
        <v>0</v>
      </c>
      <c r="DB292" s="99">
        <f>IF(ISNA(VLOOKUP($A292,'[2]1516 Exp_Rev Access'!$F$7:$GB$306,86,FALSE)),"",VLOOKUP($A292,'[2]1516 Exp_Rev Access'!$F$7:$GB$306,86,FALSE))</f>
        <v>0</v>
      </c>
      <c r="DC292" s="99">
        <f>IF(ISNA(VLOOKUP($A292,'[2]1516 Exp_Rev Access'!$F$7:$GB$306,87,FALSE)),"",VLOOKUP($A292,'[2]1516 Exp_Rev Access'!$F$7:$GB$306,87,FALSE))</f>
        <v>0</v>
      </c>
      <c r="DD292" s="99">
        <f>IF(ISNA(VLOOKUP($A292,'[2]1516 Exp_Rev Access'!$F$7:$GB$306,88,FALSE)),"",VLOOKUP($A292,'[2]1516 Exp_Rev Access'!$F$7:$GB$306,88,FALSE))</f>
        <v>0</v>
      </c>
      <c r="DE292" s="99">
        <f>IF(ISNA(VLOOKUP($A292,'[2]1516 Exp_Rev Access'!$F$7:$GB$306,89,FALSE)),"",VLOOKUP($A292,'[2]1516 Exp_Rev Access'!$F$7:$GB$306,89,FALSE))</f>
        <v>0</v>
      </c>
      <c r="DF292" s="99">
        <f>IF(ISNA(VLOOKUP($A292,'[2]1516 Exp_Rev Access'!$F$7:$GB$306,90,FALSE)),"",VLOOKUP($A292,'[2]1516 Exp_Rev Access'!$F$7:$GB$306,90,FALSE))</f>
        <v>0</v>
      </c>
      <c r="DG292" s="99">
        <f>IF(ISNA(VLOOKUP($A292,'[2]1516 Exp_Rev Access'!$F$7:$GB$306,91,FALSE)),"",VLOOKUP($A292,'[2]1516 Exp_Rev Access'!$F$7:$GB$306,91,FALSE))</f>
        <v>0</v>
      </c>
      <c r="DH292" s="99">
        <f>IF(ISNA(VLOOKUP($A292,'[2]1516 Exp_Rev Access'!$F$7:$GB$306,92,FALSE)),"",VLOOKUP($A292,'[2]1516 Exp_Rev Access'!$F$7:$GB$306,92,FALSE))</f>
        <v>53055.33</v>
      </c>
      <c r="DI292" s="99">
        <f>IF(ISNA(VLOOKUP($A292,'[2]1516 Exp_Rev Access'!$F$7:$GB$306,93,FALSE)),"",VLOOKUP($A292,'[2]1516 Exp_Rev Access'!$F$7:$GB$306,93,FALSE))</f>
        <v>0</v>
      </c>
      <c r="DJ292" s="99">
        <f>IF(ISNA(VLOOKUP($A292,'[2]1516 Exp_Rev Access'!$F$7:$GB$306,94,FALSE)),"",VLOOKUP($A292,'[2]1516 Exp_Rev Access'!$F$7:$GB$306,94,FALSE))</f>
        <v>0</v>
      </c>
      <c r="DK292" s="99">
        <f>IF(ISNA(VLOOKUP($A292,'[2]1516 Exp_Rev Access'!$F$7:$GB$306,95,FALSE)),"",VLOOKUP($A292,'[2]1516 Exp_Rev Access'!$F$7:$GB$306,95,FALSE))</f>
        <v>0</v>
      </c>
      <c r="DL292" s="99">
        <f>IF(ISNA(VLOOKUP($A292,'[2]1516 Exp_Rev Access'!$F$7:$GB$306,96,FALSE)),"",VLOOKUP($A292,'[2]1516 Exp_Rev Access'!$F$7:$GB$306,96,FALSE))</f>
        <v>0</v>
      </c>
      <c r="DM292" s="99">
        <f>IF(ISNA(VLOOKUP($A292,'[2]1516 Exp_Rev Access'!$F$7:$GB$306,97,FALSE)),"",VLOOKUP($A292,'[2]1516 Exp_Rev Access'!$F$7:$GB$306,97,FALSE))</f>
        <v>0</v>
      </c>
      <c r="DN292" s="99">
        <f>IF(ISNA(VLOOKUP($A292,'[2]1516 Exp_Rev Access'!$F$7:$GB$306,98,FALSE)),"",VLOOKUP($A292,'[2]1516 Exp_Rev Access'!$F$7:$GB$306,98,FALSE))</f>
        <v>0</v>
      </c>
      <c r="DO292" s="99">
        <f>IF(ISNA(VLOOKUP($A292,'[2]1516 Exp_Rev Access'!$F$7:$GB$306,99,FALSE)),"",VLOOKUP($A292,'[2]1516 Exp_Rev Access'!$F$7:$GB$306,99,FALSE))</f>
        <v>0</v>
      </c>
      <c r="DP292" s="99">
        <f>IF(ISNA(VLOOKUP($A292,'[2]1516 Exp_Rev Access'!$F$7:$GB$306,100,FALSE)),"",VLOOKUP($A292,'[2]1516 Exp_Rev Access'!$F$7:$GB$306,100,FALSE))</f>
        <v>0</v>
      </c>
      <c r="DQ292" s="99">
        <f>IF(ISNA(VLOOKUP($A292,'[2]1516 Exp_Rev Access'!$F$7:$GB$306,101,FALSE)),"",VLOOKUP($A292,'[2]1516 Exp_Rev Access'!$F$7:$GB$306,101,FALSE))</f>
        <v>0</v>
      </c>
      <c r="DR292" s="99">
        <f>IF(ISNA(VLOOKUP($A292,'[2]1516 Exp_Rev Access'!$F$7:$GB$306,102,FALSE)),"",VLOOKUP($A292,'[2]1516 Exp_Rev Access'!$F$7:$GB$306,102,FALSE))</f>
        <v>0</v>
      </c>
      <c r="DS292" s="99">
        <f>IF(ISNA(VLOOKUP($A292,'[2]1516 Exp_Rev Access'!$F$7:$GB$306,103,FALSE)),"",VLOOKUP($A292,'[2]1516 Exp_Rev Access'!$F$7:$GB$306,103,FALSE))</f>
        <v>0</v>
      </c>
      <c r="DT292" s="99">
        <f>IF(ISNA(VLOOKUP($A292,'[2]1516 Exp_Rev Access'!$F$7:$GB$306,104,FALSE)),"",VLOOKUP($A292,'[2]1516 Exp_Rev Access'!$F$7:$GB$306,104,FALSE))</f>
        <v>0</v>
      </c>
      <c r="DU292" s="99">
        <f>IF(ISNA(VLOOKUP($A292,'[2]1516 Exp_Rev Access'!$F$7:$GB$306,105,FALSE)),"",VLOOKUP($A292,'[2]1516 Exp_Rev Access'!$F$7:$GB$306,105,FALSE))</f>
        <v>0</v>
      </c>
      <c r="DV292" s="99">
        <f>IF(ISNA(VLOOKUP($A292,'[2]1516 Exp_Rev Access'!$F$7:$GB$306,106,FALSE)),"",VLOOKUP($A292,'[2]1516 Exp_Rev Access'!$F$7:$GB$306,106,FALSE))</f>
        <v>0</v>
      </c>
      <c r="DW292" s="99">
        <f>IF(ISNA(VLOOKUP($A292,'[2]1516 Exp_Rev Access'!$F$7:$GB$306,107,FALSE)),"",VLOOKUP($A292,'[2]1516 Exp_Rev Access'!$F$7:$GB$306,107,FALSE))</f>
        <v>0</v>
      </c>
      <c r="DX292" s="99">
        <f>IF(ISNA(VLOOKUP($A292,'[2]1516 Exp_Rev Access'!$F$7:$GB$306,108,FALSE)),"",VLOOKUP($A292,'[2]1516 Exp_Rev Access'!$F$7:$GB$306,108,FALSE))</f>
        <v>0</v>
      </c>
      <c r="DY292" s="99">
        <f>IF(ISNA(VLOOKUP($A292,'[2]1516 Exp_Rev Access'!$F$7:$GB$306,109,FALSE)),"",VLOOKUP($A292,'[2]1516 Exp_Rev Access'!$F$7:$GB$306,109,FALSE))</f>
        <v>0</v>
      </c>
      <c r="DZ292" s="99">
        <f>IF(ISNA(VLOOKUP($A292,'[2]1516 Exp_Rev Access'!$F$7:$GB$306,110,FALSE)),"",VLOOKUP($A292,'[2]1516 Exp_Rev Access'!$F$7:$GB$306,110,FALSE))</f>
        <v>0</v>
      </c>
      <c r="EA292" s="99">
        <f>IF(ISNA(VLOOKUP($A292,'[2]1516 Exp_Rev Access'!$F$7:$GB$306,111,FALSE)),"",VLOOKUP($A292,'[2]1516 Exp_Rev Access'!$F$7:$GB$306,111,FALSE))</f>
        <v>0</v>
      </c>
      <c r="EB292" s="99">
        <f>IF(ISNA(VLOOKUP($A292,'[2]1516 Exp_Rev Access'!$F$7:$GB$306,112,FALSE)),"",VLOOKUP($A292,'[2]1516 Exp_Rev Access'!$F$7:$GB$306,112,FALSE))</f>
        <v>0</v>
      </c>
      <c r="EC292" s="99">
        <f>IF(ISNA(VLOOKUP($A292,'[2]1516 Exp_Rev Access'!$F$7:$GB$306,113,FALSE)),"",VLOOKUP($A292,'[2]1516 Exp_Rev Access'!$F$7:$GB$306,113,FALSE))</f>
        <v>0</v>
      </c>
      <c r="ED292" s="99">
        <f>IF(ISNA(VLOOKUP($A292,'[2]1516 Exp_Rev Access'!$F$7:$GB$306,114,FALSE)),"",VLOOKUP($A292,'[2]1516 Exp_Rev Access'!$F$7:$GB$306,114,FALSE))</f>
        <v>0</v>
      </c>
      <c r="EE292" s="99">
        <f>IF(ISNA(VLOOKUP($A292,'[2]1516 Exp_Rev Access'!$F$7:$GB$306,115,FALSE)),"",VLOOKUP($A292,'[2]1516 Exp_Rev Access'!$F$7:$GB$306,115,FALSE))</f>
        <v>0</v>
      </c>
      <c r="EF292" s="99">
        <f>IF(ISNA(VLOOKUP($A292,'[2]1516 Exp_Rev Access'!$F$7:$GB$306,116,FALSE)),"",VLOOKUP($A292,'[2]1516 Exp_Rev Access'!$F$7:$GB$306,116,FALSE))</f>
        <v>0</v>
      </c>
      <c r="EG292" s="99">
        <f>IF(ISNA(VLOOKUP($A292,'[2]1516 Exp_Rev Access'!$F$7:$GB$306,117,FALSE)),"",VLOOKUP($A292,'[2]1516 Exp_Rev Access'!$F$7:$GB$306,117,FALSE))</f>
        <v>0</v>
      </c>
      <c r="EH292" s="99">
        <f>IF(ISNA(VLOOKUP($A292,'[2]1516 Exp_Rev Access'!$F$7:$GB$306,118,FALSE)),"",VLOOKUP($A292,'[2]1516 Exp_Rev Access'!$F$7:$GB$306,118,FALSE))</f>
        <v>0</v>
      </c>
      <c r="EI292" s="99">
        <f>IF(ISNA(VLOOKUP($A292,'[2]1516 Exp_Rev Access'!$F$7:$GB$306,119,FALSE)),"",VLOOKUP($A292,'[2]1516 Exp_Rev Access'!$F$7:$GB$306,119,FALSE))</f>
        <v>0</v>
      </c>
      <c r="EJ292" s="99">
        <f>IF(ISNA(VLOOKUP($A292,'[2]1516 Exp_Rev Access'!$F$7:$GB$306,120,FALSE)),"",VLOOKUP($A292,'[2]1516 Exp_Rev Access'!$F$7:$GB$306,120,FALSE))</f>
        <v>0</v>
      </c>
      <c r="EK292" s="99">
        <f>IF(ISNA(VLOOKUP($A292,'[2]1516 Exp_Rev Access'!$F$7:$GB$306,121,FALSE)),"",VLOOKUP($A292,'[2]1516 Exp_Rev Access'!$F$7:$GB$306,121,FALSE))</f>
        <v>0</v>
      </c>
      <c r="EL292" s="99">
        <f>IF(ISNA(VLOOKUP($A292,'[2]1516 Exp_Rev Access'!$F$7:$GB$306,122,FALSE)),"",VLOOKUP($A292,'[2]1516 Exp_Rev Access'!$F$7:$GB$306,122,FALSE))</f>
        <v>0</v>
      </c>
      <c r="EM292" s="99">
        <f>IF(ISNA(VLOOKUP($A292,'[2]1516 Exp_Rev Access'!$F$7:$GB$306,123,FALSE)),"",VLOOKUP($A292,'[2]1516 Exp_Rev Access'!$F$7:$GB$306,123,FALSE))</f>
        <v>0</v>
      </c>
      <c r="EN292" s="99">
        <f>IF(ISNA(VLOOKUP($A292,'[2]1516 Exp_Rev Access'!$F$7:$GB$306,124,FALSE)),"",VLOOKUP($A292,'[2]1516 Exp_Rev Access'!$F$7:$GB$306,124,FALSE))</f>
        <v>0</v>
      </c>
      <c r="EO292" s="99">
        <f>IF(ISNA(VLOOKUP($A292,'[2]1516 Exp_Rev Access'!$F$7:$GB$306,125,FALSE)),"",VLOOKUP($A292,'[2]1516 Exp_Rev Access'!$F$7:$GB$306,125,FALSE))</f>
        <v>0</v>
      </c>
      <c r="EP292" s="99">
        <f>IF(ISNA(VLOOKUP($A292,'[2]1516 Exp_Rev Access'!$F$7:$GB$306,126,FALSE)),"",VLOOKUP($A292,'[2]1516 Exp_Rev Access'!$F$7:$GB$306,126,FALSE))</f>
        <v>0</v>
      </c>
      <c r="EQ292" s="99">
        <f>IF(ISNA(VLOOKUP($A292,'[2]1516 Exp_Rev Access'!$F$7:$GB$306,127,FALSE)),"",VLOOKUP($A292,'[2]1516 Exp_Rev Access'!$F$7:$GB$306,127,FALSE))</f>
        <v>0</v>
      </c>
      <c r="ER292" s="99">
        <f>IF(ISNA(VLOOKUP($A292,'[2]1516 Exp_Rev Access'!$F$7:$GB$306,128,FALSE)),"",VLOOKUP($A292,'[2]1516 Exp_Rev Access'!$F$7:$GB$306,128,FALSE))</f>
        <v>0</v>
      </c>
      <c r="ES292" s="99">
        <f>IF(ISNA(VLOOKUP($A292,'[2]1516 Exp_Rev Access'!$F$7:$GB$306,129,FALSE)),"",VLOOKUP($A292,'[2]1516 Exp_Rev Access'!$F$7:$GB$306,129,FALSE))</f>
        <v>0</v>
      </c>
      <c r="ET292" s="99">
        <f>IF(ISNA(VLOOKUP($A292,'[2]1516 Exp_Rev Access'!$F$7:$GB$306,130,FALSE)),"",VLOOKUP($A292,'[2]1516 Exp_Rev Access'!$F$7:$GB$306,130,FALSE))</f>
        <v>0</v>
      </c>
      <c r="EU292" s="99">
        <f>IF(ISNA(VLOOKUP($A292,'[2]1516 Exp_Rev Access'!$F$7:$GB$306,131,FALSE)),"",VLOOKUP($A292,'[2]1516 Exp_Rev Access'!$F$7:$GB$306,131,FALSE))</f>
        <v>0</v>
      </c>
      <c r="EV292" s="99">
        <f>IF(ISNA(VLOOKUP($A292,'[2]1516 Exp_Rev Access'!$F$7:$GB$306,132,FALSE)),"",VLOOKUP($A292,'[2]1516 Exp_Rev Access'!$F$7:$GB$306,132,FALSE))</f>
        <v>0</v>
      </c>
      <c r="EW292" s="99">
        <f>IF(ISNA(VLOOKUP($A292,'[2]1516 Exp_Rev Access'!$F$7:$GB$306,133,FALSE)),"",VLOOKUP($A292,'[2]1516 Exp_Rev Access'!$F$7:$GB$306,133,FALSE))</f>
        <v>0</v>
      </c>
      <c r="EX292" s="99">
        <f>IF(ISNA(VLOOKUP($A292,'[2]1516 Exp_Rev Access'!$F$7:$GB$306,134,FALSE)),"",VLOOKUP($A292,'[2]1516 Exp_Rev Access'!$F$7:$GB$306,134,FALSE))</f>
        <v>0</v>
      </c>
      <c r="EY292" s="99">
        <f>IF(ISNA(VLOOKUP($A292,'[2]1516 Exp_Rev Access'!$F$7:$GB$306,135,FALSE)),"",VLOOKUP($A292,'[2]1516 Exp_Rev Access'!$F$7:$GB$306,135,FALSE))</f>
        <v>0</v>
      </c>
      <c r="EZ292" s="99">
        <f>IF(ISNA(VLOOKUP($A292,'[2]1516 Exp_Rev Access'!$F$7:$GB$306,136,FALSE)),"",VLOOKUP($A292,'[2]1516 Exp_Rev Access'!$F$7:$GB$306,136,FALSE))</f>
        <v>0</v>
      </c>
      <c r="FA292" s="99">
        <f>IF(ISNA(VLOOKUP($A292,'[2]1516 Exp_Rev Access'!$F$7:$GB$306,137,FALSE)),"",VLOOKUP($A292,'[2]1516 Exp_Rev Access'!$F$7:$GB$306,137,FALSE))</f>
        <v>0</v>
      </c>
      <c r="FB292" s="99">
        <f>IF(ISNA(VLOOKUP($A292,'[2]1516 Exp_Rev Access'!$F$7:$GB$306,138,FALSE)),"",VLOOKUP($A292,'[2]1516 Exp_Rev Access'!$F$7:$GB$306,138,FALSE))</f>
        <v>0</v>
      </c>
      <c r="FC292" s="99">
        <f>IF(ISNA(VLOOKUP($A292,'[2]1516 Exp_Rev Access'!$F$7:$GB$306,139,FALSE)),"",VLOOKUP($A292,'[2]1516 Exp_Rev Access'!$F$7:$GB$306,139,FALSE))</f>
        <v>0</v>
      </c>
      <c r="FD292" s="99">
        <f>IF(ISNA(VLOOKUP($A292,'[2]1516 Exp_Rev Access'!$F$7:$FS$306,140,FALSE)),"",VLOOKUP($A292,'[2]1516 Exp_Rev Access'!$F$7:$FS$306,140,FALSE))</f>
        <v>0</v>
      </c>
      <c r="FE292" s="99">
        <f>IF(ISNA(VLOOKUP($A292,'[2]1516 Exp_Rev Access'!$F$7:$FS$306,141,FALSE)),"",VLOOKUP($A292,'[2]1516 Exp_Rev Access'!$F$7:$FS$306,141,FALSE))</f>
        <v>0</v>
      </c>
      <c r="FF292" s="99">
        <f>IF(ISNA(VLOOKUP($A292,'[2]1516 Exp_Rev Access'!$F$7:$FS$306,142,FALSE)),"",VLOOKUP($A292,'[2]1516 Exp_Rev Access'!$F$7:$FS$306,142,FALSE))</f>
        <v>0</v>
      </c>
      <c r="FG292" s="99">
        <f>IF(ISNA(VLOOKUP($A292,'[2]1516 Exp_Rev Access'!$F$7:$FS$306,143,FALSE)),"",VLOOKUP($A292,'[2]1516 Exp_Rev Access'!$F$7:$FS$306,143,FALSE))</f>
        <v>0</v>
      </c>
      <c r="FH292" s="99">
        <f>IF(ISNA(VLOOKUP($A292,'[2]1516 Exp_Rev Access'!$F$7:$FS$306,144,FALSE)),"",VLOOKUP($A292,'[2]1516 Exp_Rev Access'!$F$7:$FS$306,144,FALSE))</f>
        <v>0</v>
      </c>
      <c r="FI292" s="99">
        <f>IF(ISNA(VLOOKUP($A292,'[2]1516 Exp_Rev Access'!$F$7:$FS$306,145,FALSE)),"",VLOOKUP($A292,'[2]1516 Exp_Rev Access'!$F$7:$FS$306,145,FALSE))</f>
        <v>0</v>
      </c>
      <c r="FJ292" s="99">
        <f>IF(ISNA(VLOOKUP($A292,'[2]1516 Exp_Rev Access'!$F$7:$FS$306,146,FALSE)),"",VLOOKUP($A292,'[2]1516 Exp_Rev Access'!$F$7:$FS$306,146,FALSE))</f>
        <v>0</v>
      </c>
      <c r="FK292" s="99">
        <f>IF(ISNA(VLOOKUP($A292,'[2]1516 Exp_Rev Access'!$F$7:$FS$306,147,FALSE)),"",VLOOKUP($A292,'[2]1516 Exp_Rev Access'!$F$7:$FS$306,147,FALSE))</f>
        <v>0</v>
      </c>
      <c r="FL292" s="99">
        <f>IF(ISNA(VLOOKUP($A292,'[2]1516 Exp_Rev Access'!$F$7:$FS$306,148,FALSE)),"",VLOOKUP($A292,'[2]1516 Exp_Rev Access'!$F$7:$FS$306,148,FALSE))</f>
        <v>0</v>
      </c>
      <c r="FM292" s="99">
        <f>IF(ISNA(VLOOKUP($A292,'[2]1516 Exp_Rev Access'!$F$7:$FS$306,149,FALSE)),"",VLOOKUP($A292,'[2]1516 Exp_Rev Access'!$F$7:$FS$306,149,FALSE))</f>
        <v>0</v>
      </c>
      <c r="FN292" s="99">
        <f>IF(ISNA(VLOOKUP($A292,'[2]1516 Exp_Rev Access'!$F$7:$FS$306,150,FALSE)),"",VLOOKUP($A292,'[2]1516 Exp_Rev Access'!$F$7:$FS$306,150,FALSE))</f>
        <v>0</v>
      </c>
      <c r="FO292" s="99">
        <f>IF(ISNA(VLOOKUP($A292,'[2]1516 Exp_Rev Access'!$F$7:$FS$306,151,FALSE)),"",VLOOKUP($A292,'[2]1516 Exp_Rev Access'!$F$7:$FS$306,151,FALSE))</f>
        <v>0</v>
      </c>
      <c r="FP292" s="99">
        <f>IF(ISNA(VLOOKUP($A292,'[2]1516 Exp_Rev Access'!$F$7:$FS$306,152,FALSE)),"",VLOOKUP($A292,'[2]1516 Exp_Rev Access'!$F$7:$FS$306,152,FALSE))</f>
        <v>0</v>
      </c>
      <c r="FQ292" s="99">
        <f>IF(ISNA(VLOOKUP($A292,'[2]1516 Exp_Rev Access'!$F$7:$FS$306,153,FALSE)),"",VLOOKUP($A292,'[2]1516 Exp_Rev Access'!$F$7:$FS$306,153,FALSE))</f>
        <v>7106.24</v>
      </c>
      <c r="FR292" s="101">
        <f t="shared" si="346"/>
        <v>148776.26999999999</v>
      </c>
      <c r="FS292" s="72">
        <f t="shared" si="347"/>
        <v>5.04423600402761E-2</v>
      </c>
      <c r="FT292" s="94">
        <f t="shared" si="348"/>
        <v>981.3738126649074</v>
      </c>
      <c r="FU292" s="99">
        <f>IF(ISNA(VLOOKUP($A292,'[2]1516 Exp_Rev Access'!$F$7:$GB$306,154,FALSE)),"",VLOOKUP($A292,'[2]1516 Exp_Rev Access'!$F$7:$GB$306,154,FALSE))</f>
        <v>0</v>
      </c>
      <c r="FV292" s="99">
        <f>IF(ISNA(VLOOKUP($A292,'[2]1516 Exp_Rev Access'!$F$7:$GB$306,155,FALSE)),"",VLOOKUP($A292,'[2]1516 Exp_Rev Access'!$F$7:$GB$306,155,FALSE))</f>
        <v>0</v>
      </c>
      <c r="FW292" s="99">
        <f>IF(ISNA(VLOOKUP($A292,'[2]1516 Exp_Rev Access'!$F$7:$GB$306,156,FALSE)),"",VLOOKUP($A292,'[2]1516 Exp_Rev Access'!$F$7:$GB$306,156,FALSE))</f>
        <v>0</v>
      </c>
      <c r="FX292" s="99">
        <f>IF(ISNA(VLOOKUP($A292,'[2]1516 Exp_Rev Access'!$F$7:$GB$306,157,FALSE)),"",VLOOKUP($A292,'[2]1516 Exp_Rev Access'!$F$7:$GB$306,157,FALSE))</f>
        <v>0</v>
      </c>
      <c r="FY292" s="99">
        <f>IF(ISNA(VLOOKUP($A292,'[2]1516 Exp_Rev Access'!$F$7:$GB$306,158,FALSE)),"",VLOOKUP($A292,'[2]1516 Exp_Rev Access'!$F$7:$GB$306,158,FALSE))</f>
        <v>0</v>
      </c>
      <c r="FZ292" s="99">
        <f>IF(ISNA(VLOOKUP($A292,'[2]1516 Exp_Rev Access'!$F$7:$GB$306,159,FALSE)),"",VLOOKUP($A292,'[2]1516 Exp_Rev Access'!$F$7:$GB$306,159,FALSE))</f>
        <v>0</v>
      </c>
      <c r="GA292" s="99">
        <f>IF(ISNA(VLOOKUP($A292,'[2]1516 Exp_Rev Access'!$F$7:$GB$306,160,FALSE)),"",VLOOKUP($A292,'[2]1516 Exp_Rev Access'!$F$7:$GB$306,160,FALSE))</f>
        <v>0</v>
      </c>
      <c r="GB292" s="99">
        <f>IF(ISNA(VLOOKUP($A292,'[2]1516 Exp_Rev Access'!$F$7:$GB$306,161,FALSE)),"",VLOOKUP($A292,'[2]1516 Exp_Rev Access'!$F$7:$GB$306,161,FALSE))</f>
        <v>0</v>
      </c>
      <c r="GC292" s="99">
        <f>IF(ISNA(VLOOKUP($A292,'[2]1516 Exp_Rev Access'!$F$7:$GB$306,162,FALSE)),"",VLOOKUP($A292,'[2]1516 Exp_Rev Access'!$F$7:$GB$306,162,FALSE))</f>
        <v>0</v>
      </c>
      <c r="GD292" s="99">
        <f>IF(ISNA(VLOOKUP($A292,'[2]1516 Exp_Rev Access'!$F$7:$GB$306,163,FALSE)),"",VLOOKUP($A292,'[2]1516 Exp_Rev Access'!$F$7:$GB$306,163,FALSE))</f>
        <v>0</v>
      </c>
      <c r="GE292" s="99">
        <f>IF(ISNA(VLOOKUP($A292,'[2]1516 Exp_Rev Access'!$F$7:$GB$306,164,FALSE)),"",VLOOKUP($A292,'[2]1516 Exp_Rev Access'!$F$7:$GB$306,164,FALSE))</f>
        <v>52675.34</v>
      </c>
      <c r="GF292" s="99">
        <f>IF(ISNA(VLOOKUP($A292,'[2]1516 Exp_Rev Access'!$F$7:$GB$306,165,FALSE)),"",VLOOKUP($A292,'[2]1516 Exp_Rev Access'!$F$7:$GB$306,165,FALSE))</f>
        <v>0</v>
      </c>
      <c r="GG292" s="99">
        <f>IF(ISNA(VLOOKUP($A292,'[2]1516 Exp_Rev Access'!$F$7:$GB$306,166,FALSE)),"",VLOOKUP($A292,'[2]1516 Exp_Rev Access'!$F$7:$GB$306,166,FALSE))</f>
        <v>0</v>
      </c>
      <c r="GH292" s="99">
        <f>IF(ISNA(VLOOKUP($A292,'[2]1516 Exp_Rev Access'!$F$7:$GB$306,167,FALSE)),"",VLOOKUP($A292,'[2]1516 Exp_Rev Access'!$F$7:$GB$306,167,FALSE))</f>
        <v>0</v>
      </c>
      <c r="GI292" s="99">
        <f>IF(ISNA(VLOOKUP($A292,'[2]1516 Exp_Rev Access'!$F$7:$GB$306,168,FALSE)),"",VLOOKUP($A292,'[2]1516 Exp_Rev Access'!$F$7:$GB$306,168,FALSE))</f>
        <v>0</v>
      </c>
      <c r="GJ292" s="99">
        <f>IF(ISNA(VLOOKUP($A292,'[2]1516 Exp_Rev Access'!$F$7:$GB$306,169,FALSE)),"",VLOOKUP($A292,'[2]1516 Exp_Rev Access'!$F$7:$GB$306,169,FALSE))</f>
        <v>0</v>
      </c>
      <c r="GK292" s="99">
        <f>IF(ISNA(VLOOKUP($A292,'[2]1516 Exp_Rev Access'!$F$7:$GB$306,170,FALSE)),"",VLOOKUP($A292,'[2]1516 Exp_Rev Access'!$F$7:$GB$306,170,FALSE))</f>
        <v>0</v>
      </c>
      <c r="GL292" s="99">
        <f>IF(ISNA(VLOOKUP($A292,'[2]1516 Exp_Rev Access'!$F$7:$GB$306,171,FALSE)),"",VLOOKUP($A292,'[2]1516 Exp_Rev Access'!$F$7:$GB$306,171,FALSE))</f>
        <v>0</v>
      </c>
      <c r="GM292" s="99">
        <f>IF(ISNA(VLOOKUP($A292,'[2]1516 Exp_Rev Access'!$F$7:$GB$306,172,FALSE)),"",VLOOKUP($A292,'[2]1516 Exp_Rev Access'!$F$7:$GB$306,172,FALSE))</f>
        <v>0</v>
      </c>
      <c r="GN292" s="99">
        <f>IF(ISNA(VLOOKUP($A292,'[2]1516 Exp_Rev Access'!$F$7:$GB$306,173,FALSE)),"",VLOOKUP($A292,'[2]1516 Exp_Rev Access'!$F$7:$GB$306,173,FALSE))</f>
        <v>0</v>
      </c>
      <c r="GO292" s="99">
        <f>IF(ISNA(VLOOKUP($A292,'[2]1516 Exp_Rev Access'!$F$7:$GB$306,174,FALSE)),"",VLOOKUP($A292,'[2]1516 Exp_Rev Access'!$F$7:$GB$306,174,FALSE))</f>
        <v>0</v>
      </c>
      <c r="GP292" s="99">
        <f>IF(ISNA(VLOOKUP($A292,'[2]1516 Exp_Rev Access'!$F$7:$GB$306,175,FALSE)),"",VLOOKUP($A292,'[2]1516 Exp_Rev Access'!$F$7:$GB$306,175,FALSE))</f>
        <v>0</v>
      </c>
      <c r="GQ292" s="99">
        <f>IF(ISNA(VLOOKUP($A292,'[2]1516 Exp_Rev Access'!$F$7:$GB$306,176,FALSE)),"",VLOOKUP($A292,'[2]1516 Exp_Rev Access'!$F$7:$GB$306,176,FALSE))</f>
        <v>0</v>
      </c>
      <c r="GR292" s="99">
        <f>IF(ISNA(VLOOKUP($A292,'[2]1516 Exp_Rev Access'!$F$7:$GB$306,177,FALSE)),"",VLOOKUP($A292,'[2]1516 Exp_Rev Access'!$F$7:$GB$306,177,FALSE))</f>
        <v>0</v>
      </c>
      <c r="GS292" s="99">
        <f>IF(ISNA(VLOOKUP($A292,'[2]1516 Exp_Rev Access'!$F$7:$GB$306,178,FALSE)),"",VLOOKUP($A292,'[2]1516 Exp_Rev Access'!$F$7:$GB$306,178,FALSE))</f>
        <v>0</v>
      </c>
      <c r="GT292" s="101">
        <f t="shared" si="349"/>
        <v>52675.34</v>
      </c>
      <c r="GU292" s="72">
        <f t="shared" si="356"/>
        <v>1.7859491070208691E-2</v>
      </c>
      <c r="GV292" s="84">
        <f t="shared" si="351"/>
        <v>347.46266490765163</v>
      </c>
    </row>
    <row r="293" spans="1:206" customFormat="1" ht="12" customHeight="1" x14ac:dyDescent="0.2">
      <c r="A293" s="96" t="s">
        <v>682</v>
      </c>
      <c r="B293" s="69" t="s">
        <v>683</v>
      </c>
      <c r="C293" s="80">
        <f>IF(ISNA(VLOOKUP($A293,'[2]1516 enrollment_Rev_Exp by size'!$A$6:$G$320,3,FALSE)),"",VLOOKUP($A293,'[2]1516 enrollment_Rev_Exp by size'!$A$6:$G$320,3,FALSE))</f>
        <v>150.51000000000002</v>
      </c>
      <c r="D293" s="97">
        <v>2245837.0699999998</v>
      </c>
      <c r="E293" s="80">
        <f t="shared" si="329"/>
        <v>2245837.0699999998</v>
      </c>
      <c r="F293" s="80">
        <f t="shared" si="330"/>
        <v>0</v>
      </c>
      <c r="G293" s="98">
        <f>IF(ISNA(VLOOKUP($A293,'[2]1516 Exp_Rev Access'!$F$7:$FS$306,2,FALSE)),"",VLOOKUP($A293,'[2]1516 Exp_Rev Access'!$F$7:$FS$306,2,FALSE))</f>
        <v>351334.93</v>
      </c>
      <c r="H293" s="98">
        <f>IF(ISNA(VLOOKUP($A293,'[2]1516 Exp_Rev Access'!$F$7:$FS$306,3,FALSE)),"",VLOOKUP($A293,'[2]1516 Exp_Rev Access'!$F$7:$FS$306,3,FALSE))</f>
        <v>0</v>
      </c>
      <c r="I293" s="98">
        <f>IF(ISNA(VLOOKUP($A293,'[2]1516 Exp_Rev Access'!$F$7:$FS$306,4,FALSE)),"",VLOOKUP($A293,'[2]1516 Exp_Rev Access'!$F$7:$FS$306,4,FALSE))</f>
        <v>0</v>
      </c>
      <c r="J293" s="98">
        <f>IF(ISNA(VLOOKUP($A293,'[2]1516 Exp_Rev Access'!$F$7:$FS$306,5,FALSE)),"",VLOOKUP($A293,'[2]1516 Exp_Rev Access'!$F$7:$FS$306,5,FALSE))</f>
        <v>78159.66</v>
      </c>
      <c r="K293" s="98">
        <f>IF(ISNA(VLOOKUP($A293,'[2]1516 Exp_Rev Access'!$F$7:$FS$306,6,FALSE)),"",VLOOKUP($A293,'[2]1516 Exp_Rev Access'!$F$7:$FS$306,6,FALSE))</f>
        <v>324438.36</v>
      </c>
      <c r="L293" s="98">
        <f>IF(ISNA(VLOOKUP($A293,'[2]1516 Exp_Rev Access'!$F$7:$FS$306,7,FALSE)),"",VLOOKUP($A293,'[2]1516 Exp_Rev Access'!$F$7:$FS$306,7,FALSE))</f>
        <v>0</v>
      </c>
      <c r="M293" s="90">
        <f t="shared" si="331"/>
        <v>753932.95</v>
      </c>
      <c r="N293" s="72">
        <f t="shared" si="352"/>
        <v>0.33570242475336826</v>
      </c>
      <c r="O293" s="73">
        <f t="shared" si="353"/>
        <v>5009.1884260182042</v>
      </c>
      <c r="P293" s="99">
        <f>IF(ISNA(VLOOKUP($A293,'[2]1516 Exp_Rev Access'!$F$7:$FS$306,8,FALSE)),"",VLOOKUP($A293,'[2]1516 Exp_Rev Access'!$F$7:$FS$306,8,FALSE))</f>
        <v>2919.42</v>
      </c>
      <c r="Q293" s="99">
        <f>IF(ISNA(VLOOKUP($A293,'[2]1516 Exp_Rev Access'!$F$7:$FS$306,9,FALSE)),"",VLOOKUP($A293,'[2]1516 Exp_Rev Access'!$F$7:$FS$306,9,FALSE))</f>
        <v>0</v>
      </c>
      <c r="R293" s="99">
        <f>IF(ISNA(VLOOKUP($A293,'[2]1516 Exp_Rev Access'!$F$7:$FS$306,10,FALSE)),"",VLOOKUP($A293,'[2]1516 Exp_Rev Access'!$F$7:$FS$306,10,FALSE))</f>
        <v>0</v>
      </c>
      <c r="S293" s="99">
        <f>IF(ISNA(VLOOKUP($A293,'[2]1516 Exp_Rev Access'!$F$7:$FS$306,11,FALSE)),"",VLOOKUP($A293,'[2]1516 Exp_Rev Access'!$F$7:$FS$306,11,FALSE))</f>
        <v>0</v>
      </c>
      <c r="T293" s="99">
        <f>IF(ISNA(VLOOKUP($A293,'[2]1516 Exp_Rev Access'!$F$7:$FS$306,12,FALSE)),"",VLOOKUP($A293,'[2]1516 Exp_Rev Access'!$F$7:$FS$306,12,FALSE))</f>
        <v>0</v>
      </c>
      <c r="U293" s="99">
        <f>IF(ISNA(VLOOKUP($A293,'[2]1516 Exp_Rev Access'!$F$7:$FS$306,13,FALSE)),"",VLOOKUP($A293,'[2]1516 Exp_Rev Access'!$F$7:$FS$306,13,FALSE))</f>
        <v>0</v>
      </c>
      <c r="V293" s="99">
        <f>IF(ISNA(VLOOKUP($A293,'[2]1516 Exp_Rev Access'!$F$7:$FS$306,14,FALSE)),"",VLOOKUP($A293,'[2]1516 Exp_Rev Access'!$F$7:$FS$306,14,FALSE))</f>
        <v>0</v>
      </c>
      <c r="W293" s="99">
        <f>IF(ISNA(VLOOKUP($A293,'[2]1516 Exp_Rev Access'!$F$7:$FS$306,15,FALSE)),"",VLOOKUP($A293,'[2]1516 Exp_Rev Access'!$F$7:$FS$306,15,FALSE))</f>
        <v>0</v>
      </c>
      <c r="X293" s="99">
        <f>IF(ISNA(VLOOKUP($A293,'[2]1516 Exp_Rev Access'!$F$7:$FS$306,16,FALSE)),"",VLOOKUP($A293,'[2]1516 Exp_Rev Access'!$F$7:$FS$306,16,FALSE))</f>
        <v>3995</v>
      </c>
      <c r="Y293" s="99">
        <f>IF(ISNA(VLOOKUP($A293,'[2]1516 Exp_Rev Access'!$F$7:$FS$306,17,FALSE)),"",VLOOKUP($A293,'[2]1516 Exp_Rev Access'!$F$7:$FS$306,17,FALSE))</f>
        <v>0</v>
      </c>
      <c r="Z293" s="99">
        <f>IF(ISNA(VLOOKUP($A293,'[2]1516 Exp_Rev Access'!$F$7:$FS$306,18,FALSE)),"",VLOOKUP($A293,'[2]1516 Exp_Rev Access'!$F$7:$FS$306,18,FALSE))</f>
        <v>0</v>
      </c>
      <c r="AA293" s="99">
        <f>IF(ISNA(VLOOKUP($A293,'[2]1516 Exp_Rev Access'!$F$7:$FS$306,19,FALSE)),"",VLOOKUP($A293,'[2]1516 Exp_Rev Access'!$F$7:$FS$306,19,FALSE))</f>
        <v>0</v>
      </c>
      <c r="AB293" s="99">
        <f>IF(ISNA(VLOOKUP($A293,'[2]1516 Exp_Rev Access'!$F$7:$FS$306,20,FALSE)),"",VLOOKUP($A293,'[2]1516 Exp_Rev Access'!$F$7:$FS$306,20,FALSE))</f>
        <v>300.02</v>
      </c>
      <c r="AC293" s="99">
        <f>IF(ISNA(VLOOKUP($A293,'[2]1516 Exp_Rev Access'!$F$7:$FS$306,21,FALSE)),"",VLOOKUP($A293,'[2]1516 Exp_Rev Access'!$F$7:$FS$306,21,FALSE))</f>
        <v>20529.400000000001</v>
      </c>
      <c r="AD293" s="99">
        <f>IF(ISNA(VLOOKUP($A293,'[2]1516 Exp_Rev Access'!$F$7:$FS$306,22,FALSE)),"",VLOOKUP($A293,'[2]1516 Exp_Rev Access'!$F$7:$FS$306,22,FALSE))</f>
        <v>1698.39</v>
      </c>
      <c r="AE293" s="99">
        <f>IF(ISNA(VLOOKUP($A293,'[2]1516 Exp_Rev Access'!$F$7:$FS$306,23,FALSE)),"",VLOOKUP($A293,'[2]1516 Exp_Rev Access'!$F$7:$FS$306,23,FALSE))</f>
        <v>0</v>
      </c>
      <c r="AF293" s="99">
        <f>IF(ISNA(VLOOKUP($A293,'[2]1516 Exp_Rev Access'!$F$7:$FS$306,24,FALSE)),"",VLOOKUP($A293,'[2]1516 Exp_Rev Access'!$F$7:$FS$306,24,FALSE))</f>
        <v>12892.71</v>
      </c>
      <c r="AG293" s="99">
        <f>IF(ISNA(VLOOKUP($A293,'[2]1516 Exp_Rev Access'!$F$7:$FS$306,25,FALSE)),"",VLOOKUP($A293,'[2]1516 Exp_Rev Access'!$F$7:$FS$306,25,FALSE))</f>
        <v>307.33999999999997</v>
      </c>
      <c r="AH293" s="98">
        <f>IF(ISNA(VLOOKUP($A293,'[2]1516 Exp_Rev Access'!$F$7:$FS$306,26,FALSE)),"",VLOOKUP($A293,'[2]1516 Exp_Rev Access'!$F$7:$FS$306,26,FALSE))</f>
        <v>0</v>
      </c>
      <c r="AI293" s="98">
        <f>IF(ISNA(VLOOKUP($A293,'[2]1516 Exp_Rev Access'!$F$7:$FS$306,27,FALSE)),"",VLOOKUP($A293,'[2]1516 Exp_Rev Access'!$F$7:$FS$306,27,FALSE))</f>
        <v>0</v>
      </c>
      <c r="AJ293" s="98">
        <f>IF(ISNA(VLOOKUP($A293,'[2]1516 Exp_Rev Access'!$F$7:$FS$306,28,FALSE)),"",VLOOKUP($A293,'[2]1516 Exp_Rev Access'!$F$7:$FS$306,28,FALSE))</f>
        <v>1472.54</v>
      </c>
      <c r="AK293" s="98">
        <f>IF(ISNA(VLOOKUP($A293,'[2]1516 Exp_Rev Access'!$F$7:$FS$306,29,FALSE)),"",VLOOKUP($A293,'[2]1516 Exp_Rev Access'!$F$7:$FS$306,29,FALSE))</f>
        <v>0</v>
      </c>
      <c r="AL293" s="100">
        <f t="shared" si="334"/>
        <v>44114.82</v>
      </c>
      <c r="AM293" s="72">
        <f t="shared" si="335"/>
        <v>1.9642929840854396E-2</v>
      </c>
      <c r="AN293" s="94">
        <f t="shared" si="336"/>
        <v>293.10225234203705</v>
      </c>
      <c r="AO293" s="99">
        <f>IF(ISNA(VLOOKUP($A293,'[2]1516 Exp_Rev Access'!$F$7:$GB$306,30,FALSE)),"",VLOOKUP($A293,'[2]1516 Exp_Rev Access'!$F$7:$FS$306,30,FALSE))</f>
        <v>964776.02</v>
      </c>
      <c r="AP293" s="99">
        <f>IF(ISNA(VLOOKUP($A293,'[2]1516 Exp_Rev Access'!$F$7:$GB$306,31,FALSE)),"",VLOOKUP($A293,'[2]1516 Exp_Rev Access'!$F$7:$FS$306,31,FALSE))</f>
        <v>23329.45</v>
      </c>
      <c r="AQ293" s="99">
        <f>IF(ISNA(VLOOKUP($A293,'[2]1516 Exp_Rev Access'!$F$7:$GB$306,32,FALSE)),"",VLOOKUP($A293,'[2]1516 Exp_Rev Access'!$F$7:$FS$306,32,FALSE))</f>
        <v>166567.6</v>
      </c>
      <c r="AR293" s="99">
        <f>IF(ISNA(VLOOKUP($A293,'[2]1516 Exp_Rev Access'!$F$7:$GB$306,33,FALSE)),"",VLOOKUP($A293,'[2]1516 Exp_Rev Access'!$F$7:$FS$306,33,FALSE))</f>
        <v>0</v>
      </c>
      <c r="AS293" s="99">
        <f>IF(ISNA(VLOOKUP($A293,'[2]1516 Exp_Rev Access'!$F$7:$GB$306,34,FALSE)),"",VLOOKUP($A293,'[2]1516 Exp_Rev Access'!$F$7:$FS$306,34,FALSE))</f>
        <v>0</v>
      </c>
      <c r="AT293" s="101">
        <f t="shared" si="337"/>
        <v>1154673.07</v>
      </c>
      <c r="AU293" s="72">
        <f t="shared" si="338"/>
        <v>0.51413928704988388</v>
      </c>
      <c r="AV293" s="94">
        <f t="shared" si="339"/>
        <v>7671.7365623546602</v>
      </c>
      <c r="AW293" s="99">
        <f>IF(ISNA(VLOOKUP($A293,'[2]1516 Exp_Rev Access'!$F$7:$GB$306,35,FALSE)),"",VLOOKUP($A293,'[2]1516 Exp_Rev Access'!$F$7:$GB$306,35,FALSE))</f>
        <v>0</v>
      </c>
      <c r="AX293" s="99">
        <f>IF(ISNA(VLOOKUP($A293,'[2]1516 Exp_Rev Access'!$F$7:$GB$306,36,FALSE)),"",VLOOKUP($A293,'[2]1516 Exp_Rev Access'!$F$7:$GB$306,36,FALSE))</f>
        <v>86136.6</v>
      </c>
      <c r="AY293" s="99">
        <f>IF(ISNA(VLOOKUP($A293,'[2]1516 Exp_Rev Access'!$F$7:$GB$306,37,FALSE)),"",VLOOKUP($A293,'[2]1516 Exp_Rev Access'!$F$7:$GB$306,37,FALSE))</f>
        <v>0</v>
      </c>
      <c r="AZ293" s="99">
        <f>IF(ISNA(VLOOKUP($A293,'[2]1516 Exp_Rev Access'!$F$7:$GB$306,38,FALSE)),"",VLOOKUP($A293,'[2]1516 Exp_Rev Access'!$F$7:$GB$306,38,FALSE))</f>
        <v>0</v>
      </c>
      <c r="BA293" s="99">
        <f>IF(ISNA(VLOOKUP($A293,'[2]1516 Exp_Rev Access'!$F$7:$GB$306,39,FALSE)),"",VLOOKUP($A293,'[2]1516 Exp_Rev Access'!$F$7:$GB$306,39,FALSE))</f>
        <v>0</v>
      </c>
      <c r="BB293" s="99">
        <f>IF(ISNA(VLOOKUP($A293,'[2]1516 Exp_Rev Access'!$F$7:$GB$306,40,FALSE)),"",VLOOKUP($A293,'[2]1516 Exp_Rev Access'!$F$7:$GB$306,40,FALSE))</f>
        <v>28335.66</v>
      </c>
      <c r="BC293" s="99">
        <f>IF(ISNA(VLOOKUP($A293,'[2]1516 Exp_Rev Access'!$F$7:$GB$306,41,FALSE)),"",VLOOKUP($A293,'[2]1516 Exp_Rev Access'!$F$7:$GB$306,41,FALSE))</f>
        <v>0</v>
      </c>
      <c r="BD293" s="99">
        <f>IF(ISNA(VLOOKUP($A293,'[2]1516 Exp_Rev Access'!$F$7:$GB$306,42,FALSE)),"",VLOOKUP($A293,'[2]1516 Exp_Rev Access'!$F$7:$GB$306,42,FALSE))</f>
        <v>19.2</v>
      </c>
      <c r="BE293" s="99">
        <f>IF(ISNA(VLOOKUP($A293,'[2]1516 Exp_Rev Access'!$F$7:$GB$306,43,FALSE)),"",VLOOKUP($A293,'[2]1516 Exp_Rev Access'!$F$7:$GB$306,43,FALSE))</f>
        <v>0</v>
      </c>
      <c r="BF293" s="99">
        <f>IF(ISNA(VLOOKUP($A293,'[2]1516 Exp_Rev Access'!$F$7:$GB$306,44,FALSE)),"",VLOOKUP($A293,'[2]1516 Exp_Rev Access'!$F$7:$GB$306,44,FALSE))</f>
        <v>0</v>
      </c>
      <c r="BG293" s="99">
        <f>IF(ISNA(VLOOKUP($A293,'[2]1516 Exp_Rev Access'!$F$7:$GB$306,45,FALSE)),"",VLOOKUP($A293,'[2]1516 Exp_Rev Access'!$F$7:$GB$306,45,FALSE))</f>
        <v>0</v>
      </c>
      <c r="BH293" s="99">
        <f>IF(ISNA(VLOOKUP($A293,'[2]1516 Exp_Rev Access'!$F$7:$GB$306,46,FALSE)),"",VLOOKUP($A293,'[2]1516 Exp_Rev Access'!$F$7:$GB$306,46,FALSE))</f>
        <v>0</v>
      </c>
      <c r="BI293" s="99">
        <f>IF(ISNA(VLOOKUP($A293,'[2]1516 Exp_Rev Access'!$F$7:$GB$306,47,FALSE)),"",VLOOKUP($A293,'[2]1516 Exp_Rev Access'!$F$7:$GB$306,47,FALSE))</f>
        <v>1072.6099999999999</v>
      </c>
      <c r="BJ293" s="99">
        <f>IF(ISNA(VLOOKUP($A293,'[2]1516 Exp_Rev Access'!$F$7:$GB$306,48,FALSE)),"",VLOOKUP($A293,'[2]1516 Exp_Rev Access'!$F$7:$GB$306,48,FALSE))</f>
        <v>70317.39</v>
      </c>
      <c r="BK293" s="99">
        <f>IF(ISNA(VLOOKUP($A293,'[2]1516 Exp_Rev Access'!$F$7:$GB$306,49,FALSE)),"",VLOOKUP($A293,'[2]1516 Exp_Rev Access'!$F$7:$GB$306,49,FALSE))</f>
        <v>0</v>
      </c>
      <c r="BL293" s="99">
        <f>IF(ISNA(VLOOKUP($A293,'[2]1516 Exp_Rev Access'!$F$7:$GB$306,50,FALSE)),"",VLOOKUP($A293,'[2]1516 Exp_Rev Access'!$F$7:$GB$306,50,FALSE))</f>
        <v>0</v>
      </c>
      <c r="BM293" s="99">
        <f>IF(ISNA(VLOOKUP($A293,'[2]1516 Exp_Rev Access'!$F$7:$GB$306,51,FALSE)),"",VLOOKUP($A293,'[2]1516 Exp_Rev Access'!$F$7:$GB$306,51,FALSE))</f>
        <v>0</v>
      </c>
      <c r="BN293" s="99">
        <f>IF(ISNA(VLOOKUP($A293,'[2]1516 Exp_Rev Access'!$F$7:$GB$306,52,FALSE)),"",VLOOKUP($A293,'[2]1516 Exp_Rev Access'!$F$7:$GB$306,52,FALSE))</f>
        <v>0</v>
      </c>
      <c r="BO293" s="99">
        <f>IF(ISNA(VLOOKUP($A293,'[2]1516 Exp_Rev Access'!$F$7:$GB$306,53,FALSE)),"",VLOOKUP($A293,'[2]1516 Exp_Rev Access'!$F$7:$GB$306,53,FALSE))</f>
        <v>0</v>
      </c>
      <c r="BP293" s="99">
        <f>IF(ISNA(VLOOKUP($A293,'[2]1516 Exp_Rev Access'!$F$7:$GB$306,54,FALSE)),"",VLOOKUP($A293,'[2]1516 Exp_Rev Access'!$F$7:$GB$306,54,FALSE))</f>
        <v>0</v>
      </c>
      <c r="BQ293" s="99">
        <f>IF(ISNA(VLOOKUP($A293,'[2]1516 Exp_Rev Access'!$F$7:$GB$306,55,FALSE)),"",VLOOKUP($A293,'[2]1516 Exp_Rev Access'!$F$7:$GB$306,55,FALSE))</f>
        <v>0</v>
      </c>
      <c r="BR293" s="99">
        <f>IF(ISNA(VLOOKUP($A293,'[2]1516 Exp_Rev Access'!$F$7:$GB$306,56,FALSE)),"",VLOOKUP($A293,'[2]1516 Exp_Rev Access'!$F$7:$GB$306,56,FALSE))</f>
        <v>0</v>
      </c>
      <c r="BS293" s="99">
        <f>IF(ISNA(VLOOKUP($A293,'[2]1516 Exp_Rev Access'!$F$7:$GB$306,57,FALSE)),"",VLOOKUP($A293,'[2]1516 Exp_Rev Access'!$F$7:$GB$306,57,FALSE))</f>
        <v>0</v>
      </c>
      <c r="BT293" s="99">
        <f>IF(ISNA(VLOOKUP($A293,'[2]1516 Exp_Rev Access'!$F$7:$GB$306,58,FALSE)),"",VLOOKUP($A293,'[2]1516 Exp_Rev Access'!$F$7:$GB$306,58,FALSE))</f>
        <v>0</v>
      </c>
      <c r="BU293" s="102">
        <f t="shared" si="340"/>
        <v>185881.46000000002</v>
      </c>
      <c r="BV293" s="72">
        <f t="shared" si="341"/>
        <v>8.2767117206770491E-2</v>
      </c>
      <c r="BW293" s="94">
        <f t="shared" si="342"/>
        <v>1235.010696963657</v>
      </c>
      <c r="BX293" s="99">
        <f>IF(ISNA(VLOOKUP($A293,'[2]1516 Exp_Rev Access'!$F$7:$GB$306,59,FALSE)),"",VLOOKUP($A293,'[2]1516 Exp_Rev Access'!$F$7:$GB$306,59,FALSE))</f>
        <v>0</v>
      </c>
      <c r="BY293" s="99">
        <f>IF(ISNA(VLOOKUP($A293,'[2]1516 Exp_Rev Access'!$F$7:$GB$306,60,FALSE)),"",VLOOKUP($A293,'[2]1516 Exp_Rev Access'!$F$7:$GB$306,60,FALSE))</f>
        <v>0</v>
      </c>
      <c r="BZ293" s="99">
        <f>IF(ISNA(VLOOKUP($A293,'[2]1516 Exp_Rev Access'!$F$7:$GB$306,61,FALSE)),"",VLOOKUP($A293,'[2]1516 Exp_Rev Access'!$F$7:$GB$306,61,FALSE))</f>
        <v>0</v>
      </c>
      <c r="CA293" s="99">
        <f>IF(ISNA(VLOOKUP($A293,'[2]1516 Exp_Rev Access'!$F$7:$GB$306,62,FALSE)),"",VLOOKUP($A293,'[2]1516 Exp_Rev Access'!$F$7:$GB$306,62,FALSE))</f>
        <v>0</v>
      </c>
      <c r="CB293" s="99">
        <f>IF(ISNA(VLOOKUP($A293,'[2]1516 Exp_Rev Access'!$F$7:$GB$306,63,FALSE)),"",VLOOKUP($A293,'[2]1516 Exp_Rev Access'!$F$7:$GB$306,63,FALSE))</f>
        <v>2279.1</v>
      </c>
      <c r="CC293" s="99">
        <f>IF(ISNA(VLOOKUP($A293,'[2]1516 Exp_Rev Access'!$F$7:$GB$306,64,FALSE)),"",VLOOKUP($A293,'[2]1516 Exp_Rev Access'!$F$7:$GB$306,64,FALSE))</f>
        <v>0</v>
      </c>
      <c r="CD293" s="101">
        <f t="shared" si="343"/>
        <v>2279.1</v>
      </c>
      <c r="CE293" s="72">
        <f t="shared" si="357"/>
        <v>1.0148109274908353E-3</v>
      </c>
      <c r="CF293" s="103">
        <f t="shared" si="358"/>
        <v>15.142515447478571</v>
      </c>
      <c r="CG293" s="99">
        <f>IF(ISNA(VLOOKUP($A293,'[2]1516 Exp_Rev Access'!$F$7:$GB$306,65,FALSE)),"",VLOOKUP($A293,'[2]1516 Exp_Rev Access'!$F$7:$GB$306,65,FALSE))</f>
        <v>0</v>
      </c>
      <c r="CH293" s="99">
        <f>IF(ISNA(VLOOKUP($A293,'[2]1516 Exp_Rev Access'!$F$7:$GB$306,66,FALSE)),"",VLOOKUP($A293,'[2]1516 Exp_Rev Access'!$F$7:$GB$306,66,FALSE))</f>
        <v>0</v>
      </c>
      <c r="CI293" s="99">
        <f>IF(ISNA(VLOOKUP($A293,'[2]1516 Exp_Rev Access'!$F$7:$GB$306,67,FALSE)),"",VLOOKUP($A293,'[2]1516 Exp_Rev Access'!$F$7:$GB$306,67,FALSE))</f>
        <v>0</v>
      </c>
      <c r="CJ293" s="99">
        <f>IF(ISNA(VLOOKUP($A293,'[2]1516 Exp_Rev Access'!$F$7:$GB$306,68,FALSE)),"",VLOOKUP($A293,'[2]1516 Exp_Rev Access'!$F$7:$GB$306,68,FALSE))</f>
        <v>0</v>
      </c>
      <c r="CK293" s="99">
        <f>IF(ISNA(VLOOKUP($A293,'[2]1516 Exp_Rev Access'!$F$7:$GB$306,69,FALSE)),"",VLOOKUP($A293,'[2]1516 Exp_Rev Access'!$F$7:$GB$306,69,FALSE))</f>
        <v>0</v>
      </c>
      <c r="CL293" s="99">
        <f>IF(ISNA(VLOOKUP($A293,'[2]1516 Exp_Rev Access'!$F$7:$GB$306,70,FALSE)),"",VLOOKUP($A293,'[2]1516 Exp_Rev Access'!$F$7:$GB$306,70,FALSE))</f>
        <v>0</v>
      </c>
      <c r="CM293" s="99">
        <f>IF(ISNA(VLOOKUP($A293,'[2]1516 Exp_Rev Access'!$F$7:$GB$306,71,FALSE)),"",VLOOKUP($A293,'[2]1516 Exp_Rev Access'!$F$7:$GB$306,71,FALSE))</f>
        <v>0</v>
      </c>
      <c r="CN293" s="99">
        <f>IF(ISNA(VLOOKUP($A293,'[2]1516 Exp_Rev Access'!$F$7:$GB$306,72,FALSE)),"",VLOOKUP($A293,'[2]1516 Exp_Rev Access'!$F$7:$GB$306,72,FALSE))</f>
        <v>0</v>
      </c>
      <c r="CO293" s="99">
        <f>IF(ISNA(VLOOKUP($A293,'[2]1516 Exp_Rev Access'!$F$7:$GB$306,73,FALSE)),"",VLOOKUP($A293,'[2]1516 Exp_Rev Access'!$F$7:$GB$306,73,FALSE))</f>
        <v>0</v>
      </c>
      <c r="CP293" s="99">
        <f>IF(ISNA(VLOOKUP($A293,'[2]1516 Exp_Rev Access'!$F$7:$GB$306,74,FALSE)),"",VLOOKUP($A293,'[2]1516 Exp_Rev Access'!$F$7:$GB$306,74,FALSE))</f>
        <v>30396</v>
      </c>
      <c r="CQ293" s="99">
        <f>IF(ISNA(VLOOKUP($A293,'[2]1516 Exp_Rev Access'!$F$7:$GB$306,75,FALSE)),"",VLOOKUP($A293,'[2]1516 Exp_Rev Access'!$F$7:$GB$306,75,FALSE))</f>
        <v>0</v>
      </c>
      <c r="CR293" s="99">
        <f>IF(ISNA(VLOOKUP($A293,'[2]1516 Exp_Rev Access'!$F$7:$GB$306,76,FALSE)),"",VLOOKUP($A293,'[2]1516 Exp_Rev Access'!$F$7:$GB$306,76,FALSE))</f>
        <v>699</v>
      </c>
      <c r="CS293" s="99">
        <f>IF(ISNA(VLOOKUP($A293,'[2]1516 Exp_Rev Access'!$F$7:$GB$306,77,FALSE)),"",VLOOKUP($A293,'[2]1516 Exp_Rev Access'!$F$7:$GB$306,77,FALSE))</f>
        <v>0</v>
      </c>
      <c r="CT293" s="99">
        <f>IF(ISNA(VLOOKUP($A293,'[2]1516 Exp_Rev Access'!$F$7:$GB$306,78,FALSE)),"",VLOOKUP($A293,'[2]1516 Exp_Rev Access'!$F$7:$GB$306,78,FALSE))</f>
        <v>18140</v>
      </c>
      <c r="CU293" s="99">
        <f>IF(ISNA(VLOOKUP($A293,'[2]1516 Exp_Rev Access'!$F$7:$GB$306,79,FALSE)),"",VLOOKUP($A293,'[2]1516 Exp_Rev Access'!$F$7:$GB$306,79,FALSE))</f>
        <v>4225</v>
      </c>
      <c r="CV293" s="99">
        <f>IF(ISNA(VLOOKUP($A293,'[2]1516 Exp_Rev Access'!$F$7:$GB$306,80,FALSE)),"",VLOOKUP($A293,'[2]1516 Exp_Rev Access'!$F$7:$GB$306,80,FALSE))</f>
        <v>0</v>
      </c>
      <c r="CW293" s="99">
        <f>IF(ISNA(VLOOKUP($A293,'[2]1516 Exp_Rev Access'!$F$7:$GB$306,81,FALSE)),"",VLOOKUP($A293,'[2]1516 Exp_Rev Access'!$F$7:$GB$306,81,FALSE))</f>
        <v>0</v>
      </c>
      <c r="CX293" s="99">
        <f>IF(ISNA(VLOOKUP($A293,'[2]1516 Exp_Rev Access'!$F$7:$GB$306,82,FALSE)),"",VLOOKUP($A293,'[2]1516 Exp_Rev Access'!$F$7:$GB$306,82,FALSE))</f>
        <v>0</v>
      </c>
      <c r="CY293" s="99">
        <f>IF(ISNA(VLOOKUP($A293,'[2]1516 Exp_Rev Access'!$F$7:$GB$306,83,FALSE)),"",VLOOKUP($A293,'[2]1516 Exp_Rev Access'!$F$7:$GB$306,83,FALSE))</f>
        <v>0</v>
      </c>
      <c r="CZ293" s="99">
        <f>IF(ISNA(VLOOKUP($A293,'[2]1516 Exp_Rev Access'!$F$7:$GB$306,84,FALSE)),"",VLOOKUP($A293,'[2]1516 Exp_Rev Access'!$F$7:$GB$306,84,FALSE))</f>
        <v>0</v>
      </c>
      <c r="DA293" s="99">
        <f>IF(ISNA(VLOOKUP($A293,'[2]1516 Exp_Rev Access'!$F$7:$GB$306,85,FALSE)),"",VLOOKUP($A293,'[2]1516 Exp_Rev Access'!$F$7:$GB$306,85,FALSE))</f>
        <v>0</v>
      </c>
      <c r="DB293" s="99">
        <f>IF(ISNA(VLOOKUP($A293,'[2]1516 Exp_Rev Access'!$F$7:$GB$306,86,FALSE)),"",VLOOKUP($A293,'[2]1516 Exp_Rev Access'!$F$7:$GB$306,86,FALSE))</f>
        <v>0</v>
      </c>
      <c r="DC293" s="99">
        <f>IF(ISNA(VLOOKUP($A293,'[2]1516 Exp_Rev Access'!$F$7:$GB$306,87,FALSE)),"",VLOOKUP($A293,'[2]1516 Exp_Rev Access'!$F$7:$GB$306,87,FALSE))</f>
        <v>0</v>
      </c>
      <c r="DD293" s="99">
        <f>IF(ISNA(VLOOKUP($A293,'[2]1516 Exp_Rev Access'!$F$7:$GB$306,88,FALSE)),"",VLOOKUP($A293,'[2]1516 Exp_Rev Access'!$F$7:$GB$306,88,FALSE))</f>
        <v>0</v>
      </c>
      <c r="DE293" s="99">
        <f>IF(ISNA(VLOOKUP($A293,'[2]1516 Exp_Rev Access'!$F$7:$GB$306,89,FALSE)),"",VLOOKUP($A293,'[2]1516 Exp_Rev Access'!$F$7:$GB$306,89,FALSE))</f>
        <v>0</v>
      </c>
      <c r="DF293" s="99">
        <f>IF(ISNA(VLOOKUP($A293,'[2]1516 Exp_Rev Access'!$F$7:$GB$306,90,FALSE)),"",VLOOKUP($A293,'[2]1516 Exp_Rev Access'!$F$7:$GB$306,90,FALSE))</f>
        <v>0</v>
      </c>
      <c r="DG293" s="99">
        <f>IF(ISNA(VLOOKUP($A293,'[2]1516 Exp_Rev Access'!$F$7:$GB$306,91,FALSE)),"",VLOOKUP($A293,'[2]1516 Exp_Rev Access'!$F$7:$GB$306,91,FALSE))</f>
        <v>0</v>
      </c>
      <c r="DH293" s="99">
        <f>IF(ISNA(VLOOKUP($A293,'[2]1516 Exp_Rev Access'!$F$7:$GB$306,92,FALSE)),"",VLOOKUP($A293,'[2]1516 Exp_Rev Access'!$F$7:$GB$306,92,FALSE))</f>
        <v>38553.75</v>
      </c>
      <c r="DI293" s="99">
        <f>IF(ISNA(VLOOKUP($A293,'[2]1516 Exp_Rev Access'!$F$7:$GB$306,93,FALSE)),"",VLOOKUP($A293,'[2]1516 Exp_Rev Access'!$F$7:$GB$306,93,FALSE))</f>
        <v>0</v>
      </c>
      <c r="DJ293" s="99">
        <f>IF(ISNA(VLOOKUP($A293,'[2]1516 Exp_Rev Access'!$F$7:$GB$306,94,FALSE)),"",VLOOKUP($A293,'[2]1516 Exp_Rev Access'!$F$7:$GB$306,94,FALSE))</f>
        <v>0</v>
      </c>
      <c r="DK293" s="99">
        <f>IF(ISNA(VLOOKUP($A293,'[2]1516 Exp_Rev Access'!$F$7:$GB$306,95,FALSE)),"",VLOOKUP($A293,'[2]1516 Exp_Rev Access'!$F$7:$GB$306,95,FALSE))</f>
        <v>0</v>
      </c>
      <c r="DL293" s="99">
        <f>IF(ISNA(VLOOKUP($A293,'[2]1516 Exp_Rev Access'!$F$7:$GB$306,96,FALSE)),"",VLOOKUP($A293,'[2]1516 Exp_Rev Access'!$F$7:$GB$306,96,FALSE))</f>
        <v>0</v>
      </c>
      <c r="DM293" s="99">
        <f>IF(ISNA(VLOOKUP($A293,'[2]1516 Exp_Rev Access'!$F$7:$GB$306,97,FALSE)),"",VLOOKUP($A293,'[2]1516 Exp_Rev Access'!$F$7:$GB$306,97,FALSE))</f>
        <v>0</v>
      </c>
      <c r="DN293" s="99">
        <f>IF(ISNA(VLOOKUP($A293,'[2]1516 Exp_Rev Access'!$F$7:$GB$306,98,FALSE)),"",VLOOKUP($A293,'[2]1516 Exp_Rev Access'!$F$7:$GB$306,98,FALSE))</f>
        <v>0</v>
      </c>
      <c r="DO293" s="99">
        <f>IF(ISNA(VLOOKUP($A293,'[2]1516 Exp_Rev Access'!$F$7:$GB$306,99,FALSE)),"",VLOOKUP($A293,'[2]1516 Exp_Rev Access'!$F$7:$GB$306,99,FALSE))</f>
        <v>0</v>
      </c>
      <c r="DP293" s="99">
        <f>IF(ISNA(VLOOKUP($A293,'[2]1516 Exp_Rev Access'!$F$7:$GB$306,100,FALSE)),"",VLOOKUP($A293,'[2]1516 Exp_Rev Access'!$F$7:$GB$306,100,FALSE))</f>
        <v>0</v>
      </c>
      <c r="DQ293" s="99">
        <f>IF(ISNA(VLOOKUP($A293,'[2]1516 Exp_Rev Access'!$F$7:$GB$306,101,FALSE)),"",VLOOKUP($A293,'[2]1516 Exp_Rev Access'!$F$7:$GB$306,101,FALSE))</f>
        <v>0</v>
      </c>
      <c r="DR293" s="99">
        <f>IF(ISNA(VLOOKUP($A293,'[2]1516 Exp_Rev Access'!$F$7:$GB$306,102,FALSE)),"",VLOOKUP($A293,'[2]1516 Exp_Rev Access'!$F$7:$GB$306,102,FALSE))</f>
        <v>0</v>
      </c>
      <c r="DS293" s="99">
        <f>IF(ISNA(VLOOKUP($A293,'[2]1516 Exp_Rev Access'!$F$7:$GB$306,103,FALSE)),"",VLOOKUP($A293,'[2]1516 Exp_Rev Access'!$F$7:$GB$306,103,FALSE))</f>
        <v>0</v>
      </c>
      <c r="DT293" s="99">
        <f>IF(ISNA(VLOOKUP($A293,'[2]1516 Exp_Rev Access'!$F$7:$GB$306,104,FALSE)),"",VLOOKUP($A293,'[2]1516 Exp_Rev Access'!$F$7:$GB$306,104,FALSE))</f>
        <v>0</v>
      </c>
      <c r="DU293" s="99">
        <f>IF(ISNA(VLOOKUP($A293,'[2]1516 Exp_Rev Access'!$F$7:$GB$306,105,FALSE)),"",VLOOKUP($A293,'[2]1516 Exp_Rev Access'!$F$7:$GB$306,105,FALSE))</f>
        <v>0</v>
      </c>
      <c r="DV293" s="99">
        <f>IF(ISNA(VLOOKUP($A293,'[2]1516 Exp_Rev Access'!$F$7:$GB$306,106,FALSE)),"",VLOOKUP($A293,'[2]1516 Exp_Rev Access'!$F$7:$GB$306,106,FALSE))</f>
        <v>0</v>
      </c>
      <c r="DW293" s="99">
        <f>IF(ISNA(VLOOKUP($A293,'[2]1516 Exp_Rev Access'!$F$7:$GB$306,107,FALSE)),"",VLOOKUP($A293,'[2]1516 Exp_Rev Access'!$F$7:$GB$306,107,FALSE))</f>
        <v>0</v>
      </c>
      <c r="DX293" s="99">
        <f>IF(ISNA(VLOOKUP($A293,'[2]1516 Exp_Rev Access'!$F$7:$GB$306,108,FALSE)),"",VLOOKUP($A293,'[2]1516 Exp_Rev Access'!$F$7:$GB$306,108,FALSE))</f>
        <v>8614.06</v>
      </c>
      <c r="DY293" s="99">
        <f>IF(ISNA(VLOOKUP($A293,'[2]1516 Exp_Rev Access'!$F$7:$GB$306,109,FALSE)),"",VLOOKUP($A293,'[2]1516 Exp_Rev Access'!$F$7:$GB$306,109,FALSE))</f>
        <v>0</v>
      </c>
      <c r="DZ293" s="99">
        <f>IF(ISNA(VLOOKUP($A293,'[2]1516 Exp_Rev Access'!$F$7:$GB$306,110,FALSE)),"",VLOOKUP($A293,'[2]1516 Exp_Rev Access'!$F$7:$GB$306,110,FALSE))</f>
        <v>0</v>
      </c>
      <c r="EA293" s="99">
        <f>IF(ISNA(VLOOKUP($A293,'[2]1516 Exp_Rev Access'!$F$7:$GB$306,111,FALSE)),"",VLOOKUP($A293,'[2]1516 Exp_Rev Access'!$F$7:$GB$306,111,FALSE))</f>
        <v>0</v>
      </c>
      <c r="EB293" s="99">
        <f>IF(ISNA(VLOOKUP($A293,'[2]1516 Exp_Rev Access'!$F$7:$GB$306,112,FALSE)),"",VLOOKUP($A293,'[2]1516 Exp_Rev Access'!$F$7:$GB$306,112,FALSE))</f>
        <v>0</v>
      </c>
      <c r="EC293" s="99">
        <f>IF(ISNA(VLOOKUP($A293,'[2]1516 Exp_Rev Access'!$F$7:$GB$306,113,FALSE)),"",VLOOKUP($A293,'[2]1516 Exp_Rev Access'!$F$7:$GB$306,113,FALSE))</f>
        <v>0</v>
      </c>
      <c r="ED293" s="99">
        <f>IF(ISNA(VLOOKUP($A293,'[2]1516 Exp_Rev Access'!$F$7:$GB$306,114,FALSE)),"",VLOOKUP($A293,'[2]1516 Exp_Rev Access'!$F$7:$GB$306,114,FALSE))</f>
        <v>0</v>
      </c>
      <c r="EE293" s="99">
        <f>IF(ISNA(VLOOKUP($A293,'[2]1516 Exp_Rev Access'!$F$7:$GB$306,115,FALSE)),"",VLOOKUP($A293,'[2]1516 Exp_Rev Access'!$F$7:$GB$306,115,FALSE))</f>
        <v>0</v>
      </c>
      <c r="EF293" s="99">
        <f>IF(ISNA(VLOOKUP($A293,'[2]1516 Exp_Rev Access'!$F$7:$GB$306,116,FALSE)),"",VLOOKUP($A293,'[2]1516 Exp_Rev Access'!$F$7:$GB$306,116,FALSE))</f>
        <v>0</v>
      </c>
      <c r="EG293" s="99">
        <f>IF(ISNA(VLOOKUP($A293,'[2]1516 Exp_Rev Access'!$F$7:$GB$306,117,FALSE)),"",VLOOKUP($A293,'[2]1516 Exp_Rev Access'!$F$7:$GB$306,117,FALSE))</f>
        <v>0</v>
      </c>
      <c r="EH293" s="99">
        <f>IF(ISNA(VLOOKUP($A293,'[2]1516 Exp_Rev Access'!$F$7:$GB$306,118,FALSE)),"",VLOOKUP($A293,'[2]1516 Exp_Rev Access'!$F$7:$GB$306,118,FALSE))</f>
        <v>0</v>
      </c>
      <c r="EI293" s="99">
        <f>IF(ISNA(VLOOKUP($A293,'[2]1516 Exp_Rev Access'!$F$7:$GB$306,119,FALSE)),"",VLOOKUP($A293,'[2]1516 Exp_Rev Access'!$F$7:$GB$306,119,FALSE))</f>
        <v>0</v>
      </c>
      <c r="EJ293" s="99">
        <f>IF(ISNA(VLOOKUP($A293,'[2]1516 Exp_Rev Access'!$F$7:$GB$306,120,FALSE)),"",VLOOKUP($A293,'[2]1516 Exp_Rev Access'!$F$7:$GB$306,120,FALSE))</f>
        <v>0</v>
      </c>
      <c r="EK293" s="99">
        <f>IF(ISNA(VLOOKUP($A293,'[2]1516 Exp_Rev Access'!$F$7:$GB$306,121,FALSE)),"",VLOOKUP($A293,'[2]1516 Exp_Rev Access'!$F$7:$GB$306,121,FALSE))</f>
        <v>0</v>
      </c>
      <c r="EL293" s="99">
        <f>IF(ISNA(VLOOKUP($A293,'[2]1516 Exp_Rev Access'!$F$7:$GB$306,122,FALSE)),"",VLOOKUP($A293,'[2]1516 Exp_Rev Access'!$F$7:$GB$306,122,FALSE))</f>
        <v>0</v>
      </c>
      <c r="EM293" s="99">
        <f>IF(ISNA(VLOOKUP($A293,'[2]1516 Exp_Rev Access'!$F$7:$GB$306,123,FALSE)),"",VLOOKUP($A293,'[2]1516 Exp_Rev Access'!$F$7:$GB$306,123,FALSE))</f>
        <v>0</v>
      </c>
      <c r="EN293" s="99">
        <f>IF(ISNA(VLOOKUP($A293,'[2]1516 Exp_Rev Access'!$F$7:$GB$306,124,FALSE)),"",VLOOKUP($A293,'[2]1516 Exp_Rev Access'!$F$7:$GB$306,124,FALSE))</f>
        <v>0</v>
      </c>
      <c r="EO293" s="99">
        <f>IF(ISNA(VLOOKUP($A293,'[2]1516 Exp_Rev Access'!$F$7:$GB$306,125,FALSE)),"",VLOOKUP($A293,'[2]1516 Exp_Rev Access'!$F$7:$GB$306,125,FALSE))</f>
        <v>0</v>
      </c>
      <c r="EP293" s="99">
        <f>IF(ISNA(VLOOKUP($A293,'[2]1516 Exp_Rev Access'!$F$7:$GB$306,126,FALSE)),"",VLOOKUP($A293,'[2]1516 Exp_Rev Access'!$F$7:$GB$306,126,FALSE))</f>
        <v>0</v>
      </c>
      <c r="EQ293" s="99">
        <f>IF(ISNA(VLOOKUP($A293,'[2]1516 Exp_Rev Access'!$F$7:$GB$306,127,FALSE)),"",VLOOKUP($A293,'[2]1516 Exp_Rev Access'!$F$7:$GB$306,127,FALSE))</f>
        <v>0</v>
      </c>
      <c r="ER293" s="99">
        <f>IF(ISNA(VLOOKUP($A293,'[2]1516 Exp_Rev Access'!$F$7:$GB$306,128,FALSE)),"",VLOOKUP($A293,'[2]1516 Exp_Rev Access'!$F$7:$GB$306,128,FALSE))</f>
        <v>0</v>
      </c>
      <c r="ES293" s="99">
        <f>IF(ISNA(VLOOKUP($A293,'[2]1516 Exp_Rev Access'!$F$7:$GB$306,129,FALSE)),"",VLOOKUP($A293,'[2]1516 Exp_Rev Access'!$F$7:$GB$306,129,FALSE))</f>
        <v>0</v>
      </c>
      <c r="ET293" s="99">
        <f>IF(ISNA(VLOOKUP($A293,'[2]1516 Exp_Rev Access'!$F$7:$GB$306,130,FALSE)),"",VLOOKUP($A293,'[2]1516 Exp_Rev Access'!$F$7:$GB$306,130,FALSE))</f>
        <v>0</v>
      </c>
      <c r="EU293" s="99">
        <f>IF(ISNA(VLOOKUP($A293,'[2]1516 Exp_Rev Access'!$F$7:$GB$306,131,FALSE)),"",VLOOKUP($A293,'[2]1516 Exp_Rev Access'!$F$7:$GB$306,131,FALSE))</f>
        <v>0</v>
      </c>
      <c r="EV293" s="99">
        <f>IF(ISNA(VLOOKUP($A293,'[2]1516 Exp_Rev Access'!$F$7:$GB$306,132,FALSE)),"",VLOOKUP($A293,'[2]1516 Exp_Rev Access'!$F$7:$GB$306,132,FALSE))</f>
        <v>0</v>
      </c>
      <c r="EW293" s="99">
        <f>IF(ISNA(VLOOKUP($A293,'[2]1516 Exp_Rev Access'!$F$7:$GB$306,133,FALSE)),"",VLOOKUP($A293,'[2]1516 Exp_Rev Access'!$F$7:$GB$306,133,FALSE))</f>
        <v>0</v>
      </c>
      <c r="EX293" s="99">
        <f>IF(ISNA(VLOOKUP($A293,'[2]1516 Exp_Rev Access'!$F$7:$GB$306,134,FALSE)),"",VLOOKUP($A293,'[2]1516 Exp_Rev Access'!$F$7:$GB$306,134,FALSE))</f>
        <v>0</v>
      </c>
      <c r="EY293" s="99">
        <f>IF(ISNA(VLOOKUP($A293,'[2]1516 Exp_Rev Access'!$F$7:$GB$306,135,FALSE)),"",VLOOKUP($A293,'[2]1516 Exp_Rev Access'!$F$7:$GB$306,135,FALSE))</f>
        <v>0</v>
      </c>
      <c r="EZ293" s="99">
        <f>IF(ISNA(VLOOKUP($A293,'[2]1516 Exp_Rev Access'!$F$7:$GB$306,136,FALSE)),"",VLOOKUP($A293,'[2]1516 Exp_Rev Access'!$F$7:$GB$306,136,FALSE))</f>
        <v>0</v>
      </c>
      <c r="FA293" s="99">
        <f>IF(ISNA(VLOOKUP($A293,'[2]1516 Exp_Rev Access'!$F$7:$GB$306,137,FALSE)),"",VLOOKUP($A293,'[2]1516 Exp_Rev Access'!$F$7:$GB$306,137,FALSE))</f>
        <v>0</v>
      </c>
      <c r="FB293" s="99">
        <f>IF(ISNA(VLOOKUP($A293,'[2]1516 Exp_Rev Access'!$F$7:$GB$306,138,FALSE)),"",VLOOKUP($A293,'[2]1516 Exp_Rev Access'!$F$7:$GB$306,138,FALSE))</f>
        <v>0</v>
      </c>
      <c r="FC293" s="99">
        <f>IF(ISNA(VLOOKUP($A293,'[2]1516 Exp_Rev Access'!$F$7:$GB$306,139,FALSE)),"",VLOOKUP($A293,'[2]1516 Exp_Rev Access'!$F$7:$GB$306,139,FALSE))</f>
        <v>0</v>
      </c>
      <c r="FD293" s="99">
        <f>IF(ISNA(VLOOKUP($A293,'[2]1516 Exp_Rev Access'!$F$7:$FS$306,140,FALSE)),"",VLOOKUP($A293,'[2]1516 Exp_Rev Access'!$F$7:$FS$306,140,FALSE))</f>
        <v>0</v>
      </c>
      <c r="FE293" s="99">
        <f>IF(ISNA(VLOOKUP($A293,'[2]1516 Exp_Rev Access'!$F$7:$FS$306,141,FALSE)),"",VLOOKUP($A293,'[2]1516 Exp_Rev Access'!$F$7:$FS$306,141,FALSE))</f>
        <v>0</v>
      </c>
      <c r="FF293" s="99">
        <f>IF(ISNA(VLOOKUP($A293,'[2]1516 Exp_Rev Access'!$F$7:$FS$306,142,FALSE)),"",VLOOKUP($A293,'[2]1516 Exp_Rev Access'!$F$7:$FS$306,142,FALSE))</f>
        <v>0</v>
      </c>
      <c r="FG293" s="99">
        <f>IF(ISNA(VLOOKUP($A293,'[2]1516 Exp_Rev Access'!$F$7:$FS$306,143,FALSE)),"",VLOOKUP($A293,'[2]1516 Exp_Rev Access'!$F$7:$FS$306,143,FALSE))</f>
        <v>0</v>
      </c>
      <c r="FH293" s="99">
        <f>IF(ISNA(VLOOKUP($A293,'[2]1516 Exp_Rev Access'!$F$7:$FS$306,144,FALSE)),"",VLOOKUP($A293,'[2]1516 Exp_Rev Access'!$F$7:$FS$306,144,FALSE))</f>
        <v>0</v>
      </c>
      <c r="FI293" s="99">
        <f>IF(ISNA(VLOOKUP($A293,'[2]1516 Exp_Rev Access'!$F$7:$FS$306,145,FALSE)),"",VLOOKUP($A293,'[2]1516 Exp_Rev Access'!$F$7:$FS$306,145,FALSE))</f>
        <v>0</v>
      </c>
      <c r="FJ293" s="99">
        <f>IF(ISNA(VLOOKUP($A293,'[2]1516 Exp_Rev Access'!$F$7:$FS$306,146,FALSE)),"",VLOOKUP($A293,'[2]1516 Exp_Rev Access'!$F$7:$FS$306,146,FALSE))</f>
        <v>0</v>
      </c>
      <c r="FK293" s="99">
        <f>IF(ISNA(VLOOKUP($A293,'[2]1516 Exp_Rev Access'!$F$7:$FS$306,147,FALSE)),"",VLOOKUP($A293,'[2]1516 Exp_Rev Access'!$F$7:$FS$306,147,FALSE))</f>
        <v>0</v>
      </c>
      <c r="FL293" s="99">
        <f>IF(ISNA(VLOOKUP($A293,'[2]1516 Exp_Rev Access'!$F$7:$FS$306,148,FALSE)),"",VLOOKUP($A293,'[2]1516 Exp_Rev Access'!$F$7:$FS$306,148,FALSE))</f>
        <v>0</v>
      </c>
      <c r="FM293" s="99">
        <f>IF(ISNA(VLOOKUP($A293,'[2]1516 Exp_Rev Access'!$F$7:$FS$306,149,FALSE)),"",VLOOKUP($A293,'[2]1516 Exp_Rev Access'!$F$7:$FS$306,149,FALSE))</f>
        <v>0</v>
      </c>
      <c r="FN293" s="99">
        <f>IF(ISNA(VLOOKUP($A293,'[2]1516 Exp_Rev Access'!$F$7:$FS$306,150,FALSE)),"",VLOOKUP($A293,'[2]1516 Exp_Rev Access'!$F$7:$FS$306,150,FALSE))</f>
        <v>0</v>
      </c>
      <c r="FO293" s="99">
        <f>IF(ISNA(VLOOKUP($A293,'[2]1516 Exp_Rev Access'!$F$7:$FS$306,151,FALSE)),"",VLOOKUP($A293,'[2]1516 Exp_Rev Access'!$F$7:$FS$306,151,FALSE))</f>
        <v>0</v>
      </c>
      <c r="FP293" s="99">
        <f>IF(ISNA(VLOOKUP($A293,'[2]1516 Exp_Rev Access'!$F$7:$FS$306,152,FALSE)),"",VLOOKUP($A293,'[2]1516 Exp_Rev Access'!$F$7:$FS$306,152,FALSE))</f>
        <v>0</v>
      </c>
      <c r="FQ293" s="99">
        <f>IF(ISNA(VLOOKUP($A293,'[2]1516 Exp_Rev Access'!$F$7:$FS$306,153,FALSE)),"",VLOOKUP($A293,'[2]1516 Exp_Rev Access'!$F$7:$FS$306,153,FALSE))</f>
        <v>4327.8599999999997</v>
      </c>
      <c r="FR293" s="101">
        <f t="shared" si="346"/>
        <v>104955.67</v>
      </c>
      <c r="FS293" s="72">
        <f t="shared" si="347"/>
        <v>4.673343022163224E-2</v>
      </c>
      <c r="FT293" s="94">
        <f t="shared" si="348"/>
        <v>697.33353265563744</v>
      </c>
      <c r="FU293" s="99">
        <f>IF(ISNA(VLOOKUP($A293,'[2]1516 Exp_Rev Access'!$F$7:$GB$306,154,FALSE)),"",VLOOKUP($A293,'[2]1516 Exp_Rev Access'!$F$7:$GB$306,154,FALSE))</f>
        <v>0</v>
      </c>
      <c r="FV293" s="99">
        <f>IF(ISNA(VLOOKUP($A293,'[2]1516 Exp_Rev Access'!$F$7:$GB$306,155,FALSE)),"",VLOOKUP($A293,'[2]1516 Exp_Rev Access'!$F$7:$GB$306,155,FALSE))</f>
        <v>0</v>
      </c>
      <c r="FW293" s="99">
        <f>IF(ISNA(VLOOKUP($A293,'[2]1516 Exp_Rev Access'!$F$7:$GB$306,156,FALSE)),"",VLOOKUP($A293,'[2]1516 Exp_Rev Access'!$F$7:$GB$306,156,FALSE))</f>
        <v>0</v>
      </c>
      <c r="FX293" s="99">
        <f>IF(ISNA(VLOOKUP($A293,'[2]1516 Exp_Rev Access'!$F$7:$GB$306,157,FALSE)),"",VLOOKUP($A293,'[2]1516 Exp_Rev Access'!$F$7:$GB$306,157,FALSE))</f>
        <v>0</v>
      </c>
      <c r="FY293" s="99">
        <f>IF(ISNA(VLOOKUP($A293,'[2]1516 Exp_Rev Access'!$F$7:$GB$306,158,FALSE)),"",VLOOKUP($A293,'[2]1516 Exp_Rev Access'!$F$7:$GB$306,158,FALSE))</f>
        <v>0</v>
      </c>
      <c r="FZ293" s="99">
        <f>IF(ISNA(VLOOKUP($A293,'[2]1516 Exp_Rev Access'!$F$7:$GB$306,159,FALSE)),"",VLOOKUP($A293,'[2]1516 Exp_Rev Access'!$F$7:$GB$306,159,FALSE))</f>
        <v>0</v>
      </c>
      <c r="GA293" s="99">
        <f>IF(ISNA(VLOOKUP($A293,'[2]1516 Exp_Rev Access'!$F$7:$GB$306,160,FALSE)),"",VLOOKUP($A293,'[2]1516 Exp_Rev Access'!$F$7:$GB$306,160,FALSE))</f>
        <v>0</v>
      </c>
      <c r="GB293" s="99">
        <f>IF(ISNA(VLOOKUP($A293,'[2]1516 Exp_Rev Access'!$F$7:$GB$306,161,FALSE)),"",VLOOKUP($A293,'[2]1516 Exp_Rev Access'!$F$7:$GB$306,161,FALSE))</f>
        <v>0</v>
      </c>
      <c r="GC293" s="99">
        <f>IF(ISNA(VLOOKUP($A293,'[2]1516 Exp_Rev Access'!$F$7:$GB$306,162,FALSE)),"",VLOOKUP($A293,'[2]1516 Exp_Rev Access'!$F$7:$GB$306,162,FALSE))</f>
        <v>0</v>
      </c>
      <c r="GD293" s="99">
        <f>IF(ISNA(VLOOKUP($A293,'[2]1516 Exp_Rev Access'!$F$7:$GB$306,163,FALSE)),"",VLOOKUP($A293,'[2]1516 Exp_Rev Access'!$F$7:$GB$306,163,FALSE))</f>
        <v>0</v>
      </c>
      <c r="GE293" s="99">
        <f>IF(ISNA(VLOOKUP($A293,'[2]1516 Exp_Rev Access'!$F$7:$GB$306,164,FALSE)),"",VLOOKUP($A293,'[2]1516 Exp_Rev Access'!$F$7:$GB$306,164,FALSE))</f>
        <v>0</v>
      </c>
      <c r="GF293" s="99">
        <f>IF(ISNA(VLOOKUP($A293,'[2]1516 Exp_Rev Access'!$F$7:$GB$306,165,FALSE)),"",VLOOKUP($A293,'[2]1516 Exp_Rev Access'!$F$7:$GB$306,165,FALSE))</f>
        <v>0</v>
      </c>
      <c r="GG293" s="99">
        <f>IF(ISNA(VLOOKUP($A293,'[2]1516 Exp_Rev Access'!$F$7:$GB$306,166,FALSE)),"",VLOOKUP($A293,'[2]1516 Exp_Rev Access'!$F$7:$GB$306,166,FALSE))</f>
        <v>0</v>
      </c>
      <c r="GH293" s="99">
        <f>IF(ISNA(VLOOKUP($A293,'[2]1516 Exp_Rev Access'!$F$7:$GB$306,167,FALSE)),"",VLOOKUP($A293,'[2]1516 Exp_Rev Access'!$F$7:$GB$306,167,FALSE))</f>
        <v>0</v>
      </c>
      <c r="GI293" s="99">
        <f>IF(ISNA(VLOOKUP($A293,'[2]1516 Exp_Rev Access'!$F$7:$GB$306,168,FALSE)),"",VLOOKUP($A293,'[2]1516 Exp_Rev Access'!$F$7:$GB$306,168,FALSE))</f>
        <v>0</v>
      </c>
      <c r="GJ293" s="99">
        <f>IF(ISNA(VLOOKUP($A293,'[2]1516 Exp_Rev Access'!$F$7:$GB$306,169,FALSE)),"",VLOOKUP($A293,'[2]1516 Exp_Rev Access'!$F$7:$GB$306,169,FALSE))</f>
        <v>0</v>
      </c>
      <c r="GK293" s="99">
        <f>IF(ISNA(VLOOKUP($A293,'[2]1516 Exp_Rev Access'!$F$7:$GB$306,170,FALSE)),"",VLOOKUP($A293,'[2]1516 Exp_Rev Access'!$F$7:$GB$306,170,FALSE))</f>
        <v>0</v>
      </c>
      <c r="GL293" s="99">
        <f>IF(ISNA(VLOOKUP($A293,'[2]1516 Exp_Rev Access'!$F$7:$GB$306,171,FALSE)),"",VLOOKUP($A293,'[2]1516 Exp_Rev Access'!$F$7:$GB$306,171,FALSE))</f>
        <v>0</v>
      </c>
      <c r="GM293" s="99">
        <f>IF(ISNA(VLOOKUP($A293,'[2]1516 Exp_Rev Access'!$F$7:$GB$306,172,FALSE)),"",VLOOKUP($A293,'[2]1516 Exp_Rev Access'!$F$7:$GB$306,172,FALSE))</f>
        <v>0</v>
      </c>
      <c r="GN293" s="99">
        <f>IF(ISNA(VLOOKUP($A293,'[2]1516 Exp_Rev Access'!$F$7:$GB$306,173,FALSE)),"",VLOOKUP($A293,'[2]1516 Exp_Rev Access'!$F$7:$GB$306,173,FALSE))</f>
        <v>0</v>
      </c>
      <c r="GO293" s="99">
        <f>IF(ISNA(VLOOKUP($A293,'[2]1516 Exp_Rev Access'!$F$7:$GB$306,174,FALSE)),"",VLOOKUP($A293,'[2]1516 Exp_Rev Access'!$F$7:$GB$306,174,FALSE))</f>
        <v>0</v>
      </c>
      <c r="GP293" s="99">
        <f>IF(ISNA(VLOOKUP($A293,'[2]1516 Exp_Rev Access'!$F$7:$GB$306,175,FALSE)),"",VLOOKUP($A293,'[2]1516 Exp_Rev Access'!$F$7:$GB$306,175,FALSE))</f>
        <v>0</v>
      </c>
      <c r="GQ293" s="99">
        <f>IF(ISNA(VLOOKUP($A293,'[2]1516 Exp_Rev Access'!$F$7:$GB$306,176,FALSE)),"",VLOOKUP($A293,'[2]1516 Exp_Rev Access'!$F$7:$GB$306,176,FALSE))</f>
        <v>0</v>
      </c>
      <c r="GR293" s="99">
        <f>IF(ISNA(VLOOKUP($A293,'[2]1516 Exp_Rev Access'!$F$7:$GB$306,177,FALSE)),"",VLOOKUP($A293,'[2]1516 Exp_Rev Access'!$F$7:$GB$306,177,FALSE))</f>
        <v>0</v>
      </c>
      <c r="GS293" s="99">
        <f>IF(ISNA(VLOOKUP($A293,'[2]1516 Exp_Rev Access'!$F$7:$GB$306,178,FALSE)),"",VLOOKUP($A293,'[2]1516 Exp_Rev Access'!$F$7:$GB$306,178,FALSE))</f>
        <v>0</v>
      </c>
      <c r="GT293" s="101">
        <f t="shared" si="349"/>
        <v>0</v>
      </c>
      <c r="GU293" s="72"/>
      <c r="GV293" s="84">
        <f t="shared" si="351"/>
        <v>0</v>
      </c>
    </row>
    <row r="294" spans="1:206" customFormat="1" ht="12" customHeight="1" x14ac:dyDescent="0.2">
      <c r="A294" s="96" t="s">
        <v>684</v>
      </c>
      <c r="B294" s="69" t="s">
        <v>685</v>
      </c>
      <c r="C294" s="80">
        <f>IF(ISNA(VLOOKUP($A294,'[2]1516 enrollment_Rev_Exp by size'!$A$6:$G$320,3,FALSE)),"",VLOOKUP($A294,'[2]1516 enrollment_Rev_Exp by size'!$A$6:$G$320,3,FALSE))</f>
        <v>158.79999999999998</v>
      </c>
      <c r="D294" s="97">
        <v>1787702.98</v>
      </c>
      <c r="E294" s="80">
        <f t="shared" si="329"/>
        <v>1787702.98</v>
      </c>
      <c r="F294" s="80">
        <f t="shared" si="330"/>
        <v>0</v>
      </c>
      <c r="G294" s="98">
        <f>IF(ISNA(VLOOKUP($A294,'[2]1516 Exp_Rev Access'!$F$7:$FS$306,2,FALSE)),"",VLOOKUP($A294,'[2]1516 Exp_Rev Access'!$F$7:$FS$306,2,FALSE))</f>
        <v>374608.65</v>
      </c>
      <c r="H294" s="98">
        <f>IF(ISNA(VLOOKUP($A294,'[2]1516 Exp_Rev Access'!$F$7:$FS$306,3,FALSE)),"",VLOOKUP($A294,'[2]1516 Exp_Rev Access'!$F$7:$FS$306,3,FALSE))</f>
        <v>0</v>
      </c>
      <c r="I294" s="98">
        <f>IF(ISNA(VLOOKUP($A294,'[2]1516 Exp_Rev Access'!$F$7:$FS$306,4,FALSE)),"",VLOOKUP($A294,'[2]1516 Exp_Rev Access'!$F$7:$FS$306,4,FALSE))</f>
        <v>0</v>
      </c>
      <c r="J294" s="98">
        <f>IF(ISNA(VLOOKUP($A294,'[2]1516 Exp_Rev Access'!$F$7:$FS$306,5,FALSE)),"",VLOOKUP($A294,'[2]1516 Exp_Rev Access'!$F$7:$FS$306,5,FALSE))</f>
        <v>17578.62</v>
      </c>
      <c r="K294" s="98">
        <f>IF(ISNA(VLOOKUP($A294,'[2]1516 Exp_Rev Access'!$F$7:$FS$306,6,FALSE)),"",VLOOKUP($A294,'[2]1516 Exp_Rev Access'!$F$7:$FS$306,6,FALSE))</f>
        <v>0</v>
      </c>
      <c r="L294" s="98">
        <f>IF(ISNA(VLOOKUP($A294,'[2]1516 Exp_Rev Access'!$F$7:$FS$306,7,FALSE)),"",VLOOKUP($A294,'[2]1516 Exp_Rev Access'!$F$7:$FS$306,7,FALSE))</f>
        <v>0</v>
      </c>
      <c r="M294" s="90">
        <f t="shared" si="331"/>
        <v>392187.27</v>
      </c>
      <c r="N294" s="72">
        <f t="shared" si="352"/>
        <v>0.21938055392177061</v>
      </c>
      <c r="O294" s="73">
        <f t="shared" si="353"/>
        <v>2469.6931360201515</v>
      </c>
      <c r="P294" s="99">
        <f>IF(ISNA(VLOOKUP($A294,'[2]1516 Exp_Rev Access'!$F$7:$FS$306,8,FALSE)),"",VLOOKUP($A294,'[2]1516 Exp_Rev Access'!$F$7:$FS$306,8,FALSE))</f>
        <v>0</v>
      </c>
      <c r="Q294" s="99">
        <f>IF(ISNA(VLOOKUP($A294,'[2]1516 Exp_Rev Access'!$F$7:$FS$306,9,FALSE)),"",VLOOKUP($A294,'[2]1516 Exp_Rev Access'!$F$7:$FS$306,9,FALSE))</f>
        <v>0</v>
      </c>
      <c r="R294" s="99">
        <f>IF(ISNA(VLOOKUP($A294,'[2]1516 Exp_Rev Access'!$F$7:$FS$306,10,FALSE)),"",VLOOKUP($A294,'[2]1516 Exp_Rev Access'!$F$7:$FS$306,10,FALSE))</f>
        <v>0</v>
      </c>
      <c r="S294" s="99">
        <f>IF(ISNA(VLOOKUP($A294,'[2]1516 Exp_Rev Access'!$F$7:$FS$306,11,FALSE)),"",VLOOKUP($A294,'[2]1516 Exp_Rev Access'!$F$7:$FS$306,11,FALSE))</f>
        <v>0</v>
      </c>
      <c r="T294" s="99">
        <f>IF(ISNA(VLOOKUP($A294,'[2]1516 Exp_Rev Access'!$F$7:$FS$306,12,FALSE)),"",VLOOKUP($A294,'[2]1516 Exp_Rev Access'!$F$7:$FS$306,12,FALSE))</f>
        <v>0</v>
      </c>
      <c r="U294" s="99">
        <f>IF(ISNA(VLOOKUP($A294,'[2]1516 Exp_Rev Access'!$F$7:$FS$306,13,FALSE)),"",VLOOKUP($A294,'[2]1516 Exp_Rev Access'!$F$7:$FS$306,13,FALSE))</f>
        <v>0</v>
      </c>
      <c r="V294" s="99">
        <f>IF(ISNA(VLOOKUP($A294,'[2]1516 Exp_Rev Access'!$F$7:$FS$306,14,FALSE)),"",VLOOKUP($A294,'[2]1516 Exp_Rev Access'!$F$7:$FS$306,14,FALSE))</f>
        <v>0</v>
      </c>
      <c r="W294" s="99">
        <f>IF(ISNA(VLOOKUP($A294,'[2]1516 Exp_Rev Access'!$F$7:$FS$306,15,FALSE)),"",VLOOKUP($A294,'[2]1516 Exp_Rev Access'!$F$7:$FS$306,15,FALSE))</f>
        <v>0</v>
      </c>
      <c r="X294" s="99">
        <f>IF(ISNA(VLOOKUP($A294,'[2]1516 Exp_Rev Access'!$F$7:$FS$306,16,FALSE)),"",VLOOKUP($A294,'[2]1516 Exp_Rev Access'!$F$7:$FS$306,16,FALSE))</f>
        <v>1941.6</v>
      </c>
      <c r="Y294" s="99">
        <f>IF(ISNA(VLOOKUP($A294,'[2]1516 Exp_Rev Access'!$F$7:$FS$306,17,FALSE)),"",VLOOKUP($A294,'[2]1516 Exp_Rev Access'!$F$7:$FS$306,17,FALSE))</f>
        <v>0</v>
      </c>
      <c r="Z294" s="99">
        <f>IF(ISNA(VLOOKUP($A294,'[2]1516 Exp_Rev Access'!$F$7:$FS$306,18,FALSE)),"",VLOOKUP($A294,'[2]1516 Exp_Rev Access'!$F$7:$FS$306,18,FALSE))</f>
        <v>0</v>
      </c>
      <c r="AA294" s="99">
        <f>IF(ISNA(VLOOKUP($A294,'[2]1516 Exp_Rev Access'!$F$7:$FS$306,19,FALSE)),"",VLOOKUP($A294,'[2]1516 Exp_Rev Access'!$F$7:$FS$306,19,FALSE))</f>
        <v>0</v>
      </c>
      <c r="AB294" s="99">
        <f>IF(ISNA(VLOOKUP($A294,'[2]1516 Exp_Rev Access'!$F$7:$FS$306,20,FALSE)),"",VLOOKUP($A294,'[2]1516 Exp_Rev Access'!$F$7:$FS$306,20,FALSE))</f>
        <v>0</v>
      </c>
      <c r="AC294" s="99">
        <f>IF(ISNA(VLOOKUP($A294,'[2]1516 Exp_Rev Access'!$F$7:$FS$306,21,FALSE)),"",VLOOKUP($A294,'[2]1516 Exp_Rev Access'!$F$7:$FS$306,21,FALSE))</f>
        <v>16662.07</v>
      </c>
      <c r="AD294" s="99">
        <f>IF(ISNA(VLOOKUP($A294,'[2]1516 Exp_Rev Access'!$F$7:$FS$306,22,FALSE)),"",VLOOKUP($A294,'[2]1516 Exp_Rev Access'!$F$7:$FS$306,22,FALSE))</f>
        <v>1148.3800000000001</v>
      </c>
      <c r="AE294" s="99">
        <f>IF(ISNA(VLOOKUP($A294,'[2]1516 Exp_Rev Access'!$F$7:$FS$306,23,FALSE)),"",VLOOKUP($A294,'[2]1516 Exp_Rev Access'!$F$7:$FS$306,23,FALSE))</f>
        <v>0</v>
      </c>
      <c r="AF294" s="99">
        <f>IF(ISNA(VLOOKUP($A294,'[2]1516 Exp_Rev Access'!$F$7:$FS$306,24,FALSE)),"",VLOOKUP($A294,'[2]1516 Exp_Rev Access'!$F$7:$FS$306,24,FALSE))</f>
        <v>7373.25</v>
      </c>
      <c r="AG294" s="99">
        <f>IF(ISNA(VLOOKUP($A294,'[2]1516 Exp_Rev Access'!$F$7:$FS$306,25,FALSE)),"",VLOOKUP($A294,'[2]1516 Exp_Rev Access'!$F$7:$FS$306,25,FALSE))</f>
        <v>10</v>
      </c>
      <c r="AH294" s="98">
        <f>IF(ISNA(VLOOKUP($A294,'[2]1516 Exp_Rev Access'!$F$7:$FS$306,26,FALSE)),"",VLOOKUP($A294,'[2]1516 Exp_Rev Access'!$F$7:$FS$306,26,FALSE))</f>
        <v>0</v>
      </c>
      <c r="AI294" s="98">
        <f>IF(ISNA(VLOOKUP($A294,'[2]1516 Exp_Rev Access'!$F$7:$FS$306,27,FALSE)),"",VLOOKUP($A294,'[2]1516 Exp_Rev Access'!$F$7:$FS$306,27,FALSE))</f>
        <v>0</v>
      </c>
      <c r="AJ294" s="98">
        <f>IF(ISNA(VLOOKUP($A294,'[2]1516 Exp_Rev Access'!$F$7:$FS$306,28,FALSE)),"",VLOOKUP($A294,'[2]1516 Exp_Rev Access'!$F$7:$FS$306,28,FALSE))</f>
        <v>22731.56</v>
      </c>
      <c r="AK294" s="98">
        <f>IF(ISNA(VLOOKUP($A294,'[2]1516 Exp_Rev Access'!$F$7:$FS$306,29,FALSE)),"",VLOOKUP($A294,'[2]1516 Exp_Rev Access'!$F$7:$FS$306,29,FALSE))</f>
        <v>0</v>
      </c>
      <c r="AL294" s="100">
        <f t="shared" si="334"/>
        <v>49866.86</v>
      </c>
      <c r="AM294" s="72">
        <f t="shared" si="335"/>
        <v>2.7894376503192941E-2</v>
      </c>
      <c r="AN294" s="94">
        <f t="shared" si="336"/>
        <v>314.02304785894211</v>
      </c>
      <c r="AO294" s="99">
        <f>IF(ISNA(VLOOKUP($A294,'[2]1516 Exp_Rev Access'!$F$7:$GB$306,30,FALSE)),"",VLOOKUP($A294,'[2]1516 Exp_Rev Access'!$F$7:$FS$306,30,FALSE))</f>
        <v>949506.1</v>
      </c>
      <c r="AP294" s="99">
        <f>IF(ISNA(VLOOKUP($A294,'[2]1516 Exp_Rev Access'!$F$7:$GB$306,31,FALSE)),"",VLOOKUP($A294,'[2]1516 Exp_Rev Access'!$F$7:$FS$306,31,FALSE))</f>
        <v>25219.81</v>
      </c>
      <c r="AQ294" s="99">
        <f>IF(ISNA(VLOOKUP($A294,'[2]1516 Exp_Rev Access'!$F$7:$GB$306,32,FALSE)),"",VLOOKUP($A294,'[2]1516 Exp_Rev Access'!$F$7:$FS$306,32,FALSE))</f>
        <v>20847.88</v>
      </c>
      <c r="AR294" s="99">
        <f>IF(ISNA(VLOOKUP($A294,'[2]1516 Exp_Rev Access'!$F$7:$GB$306,33,FALSE)),"",VLOOKUP($A294,'[2]1516 Exp_Rev Access'!$F$7:$FS$306,33,FALSE))</f>
        <v>19572.84</v>
      </c>
      <c r="AS294" s="99">
        <f>IF(ISNA(VLOOKUP($A294,'[2]1516 Exp_Rev Access'!$F$7:$GB$306,34,FALSE)),"",VLOOKUP($A294,'[2]1516 Exp_Rev Access'!$F$7:$FS$306,34,FALSE))</f>
        <v>0</v>
      </c>
      <c r="AT294" s="101">
        <f t="shared" si="337"/>
        <v>1015146.63</v>
      </c>
      <c r="AU294" s="72">
        <f t="shared" si="338"/>
        <v>0.56784971628788139</v>
      </c>
      <c r="AV294" s="94">
        <f t="shared" si="339"/>
        <v>6392.6110201511347</v>
      </c>
      <c r="AW294" s="99">
        <f>IF(ISNA(VLOOKUP($A294,'[2]1516 Exp_Rev Access'!$F$7:$GB$306,35,FALSE)),"",VLOOKUP($A294,'[2]1516 Exp_Rev Access'!$F$7:$GB$306,35,FALSE))</f>
        <v>0</v>
      </c>
      <c r="AX294" s="99">
        <f>IF(ISNA(VLOOKUP($A294,'[2]1516 Exp_Rev Access'!$F$7:$GB$306,36,FALSE)),"",VLOOKUP($A294,'[2]1516 Exp_Rev Access'!$F$7:$GB$306,36,FALSE))</f>
        <v>118681.48</v>
      </c>
      <c r="AY294" s="99">
        <f>IF(ISNA(VLOOKUP($A294,'[2]1516 Exp_Rev Access'!$F$7:$GB$306,37,FALSE)),"",VLOOKUP($A294,'[2]1516 Exp_Rev Access'!$F$7:$GB$306,37,FALSE))</f>
        <v>796.03</v>
      </c>
      <c r="AZ294" s="99">
        <f>IF(ISNA(VLOOKUP($A294,'[2]1516 Exp_Rev Access'!$F$7:$GB$306,38,FALSE)),"",VLOOKUP($A294,'[2]1516 Exp_Rev Access'!$F$7:$GB$306,38,FALSE))</f>
        <v>0</v>
      </c>
      <c r="BA294" s="99">
        <f>IF(ISNA(VLOOKUP($A294,'[2]1516 Exp_Rev Access'!$F$7:$GB$306,39,FALSE)),"",VLOOKUP($A294,'[2]1516 Exp_Rev Access'!$F$7:$GB$306,39,FALSE))</f>
        <v>0</v>
      </c>
      <c r="BB294" s="99">
        <f>IF(ISNA(VLOOKUP($A294,'[2]1516 Exp_Rev Access'!$F$7:$GB$306,40,FALSE)),"",VLOOKUP($A294,'[2]1516 Exp_Rev Access'!$F$7:$GB$306,40,FALSE))</f>
        <v>23595.07</v>
      </c>
      <c r="BC294" s="99">
        <f>IF(ISNA(VLOOKUP($A294,'[2]1516 Exp_Rev Access'!$F$7:$GB$306,41,FALSE)),"",VLOOKUP($A294,'[2]1516 Exp_Rev Access'!$F$7:$GB$306,41,FALSE))</f>
        <v>0</v>
      </c>
      <c r="BD294" s="99">
        <f>IF(ISNA(VLOOKUP($A294,'[2]1516 Exp_Rev Access'!$F$7:$GB$306,42,FALSE)),"",VLOOKUP($A294,'[2]1516 Exp_Rev Access'!$F$7:$GB$306,42,FALSE))</f>
        <v>834</v>
      </c>
      <c r="BE294" s="99">
        <f>IF(ISNA(VLOOKUP($A294,'[2]1516 Exp_Rev Access'!$F$7:$GB$306,43,FALSE)),"",VLOOKUP($A294,'[2]1516 Exp_Rev Access'!$F$7:$GB$306,43,FALSE))</f>
        <v>0</v>
      </c>
      <c r="BF294" s="99">
        <f>IF(ISNA(VLOOKUP($A294,'[2]1516 Exp_Rev Access'!$F$7:$GB$306,44,FALSE)),"",VLOOKUP($A294,'[2]1516 Exp_Rev Access'!$F$7:$GB$306,44,FALSE))</f>
        <v>0</v>
      </c>
      <c r="BG294" s="99">
        <f>IF(ISNA(VLOOKUP($A294,'[2]1516 Exp_Rev Access'!$F$7:$GB$306,45,FALSE)),"",VLOOKUP($A294,'[2]1516 Exp_Rev Access'!$F$7:$GB$306,45,FALSE))</f>
        <v>1483.52</v>
      </c>
      <c r="BH294" s="99">
        <f>IF(ISNA(VLOOKUP($A294,'[2]1516 Exp_Rev Access'!$F$7:$GB$306,46,FALSE)),"",VLOOKUP($A294,'[2]1516 Exp_Rev Access'!$F$7:$GB$306,46,FALSE))</f>
        <v>0</v>
      </c>
      <c r="BI294" s="99">
        <f>IF(ISNA(VLOOKUP($A294,'[2]1516 Exp_Rev Access'!$F$7:$GB$306,47,FALSE)),"",VLOOKUP($A294,'[2]1516 Exp_Rev Access'!$F$7:$GB$306,47,FALSE))</f>
        <v>13595.03</v>
      </c>
      <c r="BJ294" s="99">
        <f>IF(ISNA(VLOOKUP($A294,'[2]1516 Exp_Rev Access'!$F$7:$GB$306,48,FALSE)),"",VLOOKUP($A294,'[2]1516 Exp_Rev Access'!$F$7:$GB$306,48,FALSE))</f>
        <v>106735.55</v>
      </c>
      <c r="BK294" s="99">
        <f>IF(ISNA(VLOOKUP($A294,'[2]1516 Exp_Rev Access'!$F$7:$GB$306,49,FALSE)),"",VLOOKUP($A294,'[2]1516 Exp_Rev Access'!$F$7:$GB$306,49,FALSE))</f>
        <v>0</v>
      </c>
      <c r="BL294" s="99">
        <f>IF(ISNA(VLOOKUP($A294,'[2]1516 Exp_Rev Access'!$F$7:$GB$306,50,FALSE)),"",VLOOKUP($A294,'[2]1516 Exp_Rev Access'!$F$7:$GB$306,50,FALSE))</f>
        <v>0</v>
      </c>
      <c r="BM294" s="99">
        <f>IF(ISNA(VLOOKUP($A294,'[2]1516 Exp_Rev Access'!$F$7:$GB$306,51,FALSE)),"",VLOOKUP($A294,'[2]1516 Exp_Rev Access'!$F$7:$GB$306,51,FALSE))</f>
        <v>0</v>
      </c>
      <c r="BN294" s="99">
        <f>IF(ISNA(VLOOKUP($A294,'[2]1516 Exp_Rev Access'!$F$7:$GB$306,52,FALSE)),"",VLOOKUP($A294,'[2]1516 Exp_Rev Access'!$F$7:$GB$306,52,FALSE))</f>
        <v>0</v>
      </c>
      <c r="BO294" s="99">
        <f>IF(ISNA(VLOOKUP($A294,'[2]1516 Exp_Rev Access'!$F$7:$GB$306,53,FALSE)),"",VLOOKUP($A294,'[2]1516 Exp_Rev Access'!$F$7:$GB$306,53,FALSE))</f>
        <v>0</v>
      </c>
      <c r="BP294" s="99">
        <f>IF(ISNA(VLOOKUP($A294,'[2]1516 Exp_Rev Access'!$F$7:$GB$306,54,FALSE)),"",VLOOKUP($A294,'[2]1516 Exp_Rev Access'!$F$7:$GB$306,54,FALSE))</f>
        <v>0</v>
      </c>
      <c r="BQ294" s="99">
        <f>IF(ISNA(VLOOKUP($A294,'[2]1516 Exp_Rev Access'!$F$7:$GB$306,55,FALSE)),"",VLOOKUP($A294,'[2]1516 Exp_Rev Access'!$F$7:$GB$306,55,FALSE))</f>
        <v>0</v>
      </c>
      <c r="BR294" s="99">
        <f>IF(ISNA(VLOOKUP($A294,'[2]1516 Exp_Rev Access'!$F$7:$GB$306,56,FALSE)),"",VLOOKUP($A294,'[2]1516 Exp_Rev Access'!$F$7:$GB$306,56,FALSE))</f>
        <v>0</v>
      </c>
      <c r="BS294" s="99">
        <f>IF(ISNA(VLOOKUP($A294,'[2]1516 Exp_Rev Access'!$F$7:$GB$306,57,FALSE)),"",VLOOKUP($A294,'[2]1516 Exp_Rev Access'!$F$7:$GB$306,57,FALSE))</f>
        <v>0</v>
      </c>
      <c r="BT294" s="99">
        <f>IF(ISNA(VLOOKUP($A294,'[2]1516 Exp_Rev Access'!$F$7:$GB$306,58,FALSE)),"",VLOOKUP($A294,'[2]1516 Exp_Rev Access'!$F$7:$GB$306,58,FALSE))</f>
        <v>0</v>
      </c>
      <c r="BU294" s="102">
        <f t="shared" si="340"/>
        <v>265720.68</v>
      </c>
      <c r="BV294" s="72">
        <f t="shared" si="341"/>
        <v>0.14863804724429111</v>
      </c>
      <c r="BW294" s="94">
        <f t="shared" si="342"/>
        <v>1673.3040302267004</v>
      </c>
      <c r="BX294" s="99">
        <f>IF(ISNA(VLOOKUP($A294,'[2]1516 Exp_Rev Access'!$F$7:$GB$306,59,FALSE)),"",VLOOKUP($A294,'[2]1516 Exp_Rev Access'!$F$7:$GB$306,59,FALSE))</f>
        <v>0</v>
      </c>
      <c r="BY294" s="99">
        <f>IF(ISNA(VLOOKUP($A294,'[2]1516 Exp_Rev Access'!$F$7:$GB$306,60,FALSE)),"",VLOOKUP($A294,'[2]1516 Exp_Rev Access'!$F$7:$GB$306,60,FALSE))</f>
        <v>0</v>
      </c>
      <c r="BZ294" s="99">
        <f>IF(ISNA(VLOOKUP($A294,'[2]1516 Exp_Rev Access'!$F$7:$GB$306,61,FALSE)),"",VLOOKUP($A294,'[2]1516 Exp_Rev Access'!$F$7:$GB$306,61,FALSE))</f>
        <v>0</v>
      </c>
      <c r="CA294" s="99">
        <f>IF(ISNA(VLOOKUP($A294,'[2]1516 Exp_Rev Access'!$F$7:$GB$306,62,FALSE)),"",VLOOKUP($A294,'[2]1516 Exp_Rev Access'!$F$7:$GB$306,62,FALSE))</f>
        <v>0</v>
      </c>
      <c r="CB294" s="99">
        <f>IF(ISNA(VLOOKUP($A294,'[2]1516 Exp_Rev Access'!$F$7:$GB$306,63,FALSE)),"",VLOOKUP($A294,'[2]1516 Exp_Rev Access'!$F$7:$GB$306,63,FALSE))</f>
        <v>4.12</v>
      </c>
      <c r="CC294" s="99">
        <f>IF(ISNA(VLOOKUP($A294,'[2]1516 Exp_Rev Access'!$F$7:$GB$306,64,FALSE)),"",VLOOKUP($A294,'[2]1516 Exp_Rev Access'!$F$7:$GB$306,64,FALSE))</f>
        <v>0</v>
      </c>
      <c r="CD294" s="101">
        <f t="shared" si="343"/>
        <v>4.12</v>
      </c>
      <c r="CE294" s="72">
        <f t="shared" si="357"/>
        <v>2.3046334016851055E-6</v>
      </c>
      <c r="CF294" s="103">
        <f t="shared" si="358"/>
        <v>2.594458438287154E-2</v>
      </c>
      <c r="CG294" s="99">
        <f>IF(ISNA(VLOOKUP($A294,'[2]1516 Exp_Rev Access'!$F$7:$GB$306,65,FALSE)),"",VLOOKUP($A294,'[2]1516 Exp_Rev Access'!$F$7:$GB$306,65,FALSE))</f>
        <v>0</v>
      </c>
      <c r="CH294" s="99">
        <f>IF(ISNA(VLOOKUP($A294,'[2]1516 Exp_Rev Access'!$F$7:$GB$306,66,FALSE)),"",VLOOKUP($A294,'[2]1516 Exp_Rev Access'!$F$7:$GB$306,66,FALSE))</f>
        <v>0</v>
      </c>
      <c r="CI294" s="99">
        <f>IF(ISNA(VLOOKUP($A294,'[2]1516 Exp_Rev Access'!$F$7:$GB$306,67,FALSE)),"",VLOOKUP($A294,'[2]1516 Exp_Rev Access'!$F$7:$GB$306,67,FALSE))</f>
        <v>0</v>
      </c>
      <c r="CJ294" s="99">
        <f>IF(ISNA(VLOOKUP($A294,'[2]1516 Exp_Rev Access'!$F$7:$GB$306,68,FALSE)),"",VLOOKUP($A294,'[2]1516 Exp_Rev Access'!$F$7:$GB$306,68,FALSE))</f>
        <v>0</v>
      </c>
      <c r="CK294" s="99">
        <f>IF(ISNA(VLOOKUP($A294,'[2]1516 Exp_Rev Access'!$F$7:$GB$306,69,FALSE)),"",VLOOKUP($A294,'[2]1516 Exp_Rev Access'!$F$7:$GB$306,69,FALSE))</f>
        <v>0</v>
      </c>
      <c r="CL294" s="99">
        <f>IF(ISNA(VLOOKUP($A294,'[2]1516 Exp_Rev Access'!$F$7:$GB$306,70,FALSE)),"",VLOOKUP($A294,'[2]1516 Exp_Rev Access'!$F$7:$GB$306,70,FALSE))</f>
        <v>0</v>
      </c>
      <c r="CM294" s="99">
        <f>IF(ISNA(VLOOKUP($A294,'[2]1516 Exp_Rev Access'!$F$7:$GB$306,71,FALSE)),"",VLOOKUP($A294,'[2]1516 Exp_Rev Access'!$F$7:$GB$306,71,FALSE))</f>
        <v>0</v>
      </c>
      <c r="CN294" s="99">
        <f>IF(ISNA(VLOOKUP($A294,'[2]1516 Exp_Rev Access'!$F$7:$GB$306,72,FALSE)),"",VLOOKUP($A294,'[2]1516 Exp_Rev Access'!$F$7:$GB$306,72,FALSE))</f>
        <v>0</v>
      </c>
      <c r="CO294" s="99">
        <f>IF(ISNA(VLOOKUP($A294,'[2]1516 Exp_Rev Access'!$F$7:$GB$306,73,FALSE)),"",VLOOKUP($A294,'[2]1516 Exp_Rev Access'!$F$7:$GB$306,73,FALSE))</f>
        <v>0</v>
      </c>
      <c r="CP294" s="99">
        <f>IF(ISNA(VLOOKUP($A294,'[2]1516 Exp_Rev Access'!$F$7:$GB$306,74,FALSE)),"",VLOOKUP($A294,'[2]1516 Exp_Rev Access'!$F$7:$GB$306,74,FALSE))</f>
        <v>0</v>
      </c>
      <c r="CQ294" s="99">
        <f>IF(ISNA(VLOOKUP($A294,'[2]1516 Exp_Rev Access'!$F$7:$GB$306,75,FALSE)),"",VLOOKUP($A294,'[2]1516 Exp_Rev Access'!$F$7:$GB$306,75,FALSE))</f>
        <v>0</v>
      </c>
      <c r="CR294" s="99">
        <f>IF(ISNA(VLOOKUP($A294,'[2]1516 Exp_Rev Access'!$F$7:$GB$306,76,FALSE)),"",VLOOKUP($A294,'[2]1516 Exp_Rev Access'!$F$7:$GB$306,76,FALSE))</f>
        <v>0</v>
      </c>
      <c r="CS294" s="99">
        <f>IF(ISNA(VLOOKUP($A294,'[2]1516 Exp_Rev Access'!$F$7:$GB$306,77,FALSE)),"",VLOOKUP($A294,'[2]1516 Exp_Rev Access'!$F$7:$GB$306,77,FALSE))</f>
        <v>0</v>
      </c>
      <c r="CT294" s="99">
        <f>IF(ISNA(VLOOKUP($A294,'[2]1516 Exp_Rev Access'!$F$7:$GB$306,78,FALSE)),"",VLOOKUP($A294,'[2]1516 Exp_Rev Access'!$F$7:$GB$306,78,FALSE))</f>
        <v>30339.5</v>
      </c>
      <c r="CU294" s="99">
        <f>IF(ISNA(VLOOKUP($A294,'[2]1516 Exp_Rev Access'!$F$7:$GB$306,79,FALSE)),"",VLOOKUP($A294,'[2]1516 Exp_Rev Access'!$F$7:$GB$306,79,FALSE))</f>
        <v>2109.42</v>
      </c>
      <c r="CV294" s="99">
        <f>IF(ISNA(VLOOKUP($A294,'[2]1516 Exp_Rev Access'!$F$7:$GB$306,80,FALSE)),"",VLOOKUP($A294,'[2]1516 Exp_Rev Access'!$F$7:$GB$306,80,FALSE))</f>
        <v>0</v>
      </c>
      <c r="CW294" s="99">
        <f>IF(ISNA(VLOOKUP($A294,'[2]1516 Exp_Rev Access'!$F$7:$GB$306,81,FALSE)),"",VLOOKUP($A294,'[2]1516 Exp_Rev Access'!$F$7:$GB$306,81,FALSE))</f>
        <v>0</v>
      </c>
      <c r="CX294" s="99">
        <f>IF(ISNA(VLOOKUP($A294,'[2]1516 Exp_Rev Access'!$F$7:$GB$306,82,FALSE)),"",VLOOKUP($A294,'[2]1516 Exp_Rev Access'!$F$7:$GB$306,82,FALSE))</f>
        <v>0</v>
      </c>
      <c r="CY294" s="99">
        <f>IF(ISNA(VLOOKUP($A294,'[2]1516 Exp_Rev Access'!$F$7:$GB$306,83,FALSE)),"",VLOOKUP($A294,'[2]1516 Exp_Rev Access'!$F$7:$GB$306,83,FALSE))</f>
        <v>0</v>
      </c>
      <c r="CZ294" s="99">
        <f>IF(ISNA(VLOOKUP($A294,'[2]1516 Exp_Rev Access'!$F$7:$GB$306,84,FALSE)),"",VLOOKUP($A294,'[2]1516 Exp_Rev Access'!$F$7:$GB$306,84,FALSE))</f>
        <v>0</v>
      </c>
      <c r="DA294" s="99">
        <f>IF(ISNA(VLOOKUP($A294,'[2]1516 Exp_Rev Access'!$F$7:$GB$306,85,FALSE)),"",VLOOKUP($A294,'[2]1516 Exp_Rev Access'!$F$7:$GB$306,85,FALSE))</f>
        <v>0</v>
      </c>
      <c r="DB294" s="99">
        <f>IF(ISNA(VLOOKUP($A294,'[2]1516 Exp_Rev Access'!$F$7:$GB$306,86,FALSE)),"",VLOOKUP($A294,'[2]1516 Exp_Rev Access'!$F$7:$GB$306,86,FALSE))</f>
        <v>0</v>
      </c>
      <c r="DC294" s="99">
        <f>IF(ISNA(VLOOKUP($A294,'[2]1516 Exp_Rev Access'!$F$7:$GB$306,87,FALSE)),"",VLOOKUP($A294,'[2]1516 Exp_Rev Access'!$F$7:$GB$306,87,FALSE))</f>
        <v>0</v>
      </c>
      <c r="DD294" s="99">
        <f>IF(ISNA(VLOOKUP($A294,'[2]1516 Exp_Rev Access'!$F$7:$GB$306,88,FALSE)),"",VLOOKUP($A294,'[2]1516 Exp_Rev Access'!$F$7:$GB$306,88,FALSE))</f>
        <v>0</v>
      </c>
      <c r="DE294" s="99">
        <f>IF(ISNA(VLOOKUP($A294,'[2]1516 Exp_Rev Access'!$F$7:$GB$306,89,FALSE)),"",VLOOKUP($A294,'[2]1516 Exp_Rev Access'!$F$7:$GB$306,89,FALSE))</f>
        <v>0</v>
      </c>
      <c r="DF294" s="99">
        <f>IF(ISNA(VLOOKUP($A294,'[2]1516 Exp_Rev Access'!$F$7:$GB$306,90,FALSE)),"",VLOOKUP($A294,'[2]1516 Exp_Rev Access'!$F$7:$GB$306,90,FALSE))</f>
        <v>0</v>
      </c>
      <c r="DG294" s="99">
        <f>IF(ISNA(VLOOKUP($A294,'[2]1516 Exp_Rev Access'!$F$7:$GB$306,91,FALSE)),"",VLOOKUP($A294,'[2]1516 Exp_Rev Access'!$F$7:$GB$306,91,FALSE))</f>
        <v>0</v>
      </c>
      <c r="DH294" s="99">
        <f>IF(ISNA(VLOOKUP($A294,'[2]1516 Exp_Rev Access'!$F$7:$GB$306,92,FALSE)),"",VLOOKUP($A294,'[2]1516 Exp_Rev Access'!$F$7:$GB$306,92,FALSE))</f>
        <v>21754.6</v>
      </c>
      <c r="DI294" s="99">
        <f>IF(ISNA(VLOOKUP($A294,'[2]1516 Exp_Rev Access'!$F$7:$GB$306,93,FALSE)),"",VLOOKUP($A294,'[2]1516 Exp_Rev Access'!$F$7:$GB$306,93,FALSE))</f>
        <v>0</v>
      </c>
      <c r="DJ294" s="99">
        <f>IF(ISNA(VLOOKUP($A294,'[2]1516 Exp_Rev Access'!$F$7:$GB$306,94,FALSE)),"",VLOOKUP($A294,'[2]1516 Exp_Rev Access'!$F$7:$GB$306,94,FALSE))</f>
        <v>0</v>
      </c>
      <c r="DK294" s="99">
        <f>IF(ISNA(VLOOKUP($A294,'[2]1516 Exp_Rev Access'!$F$7:$GB$306,95,FALSE)),"",VLOOKUP($A294,'[2]1516 Exp_Rev Access'!$F$7:$GB$306,95,FALSE))</f>
        <v>0</v>
      </c>
      <c r="DL294" s="99">
        <f>IF(ISNA(VLOOKUP($A294,'[2]1516 Exp_Rev Access'!$F$7:$GB$306,96,FALSE)),"",VLOOKUP($A294,'[2]1516 Exp_Rev Access'!$F$7:$GB$306,96,FALSE))</f>
        <v>0</v>
      </c>
      <c r="DM294" s="99">
        <f>IF(ISNA(VLOOKUP($A294,'[2]1516 Exp_Rev Access'!$F$7:$GB$306,97,FALSE)),"",VLOOKUP($A294,'[2]1516 Exp_Rev Access'!$F$7:$GB$306,97,FALSE))</f>
        <v>0</v>
      </c>
      <c r="DN294" s="99">
        <f>IF(ISNA(VLOOKUP($A294,'[2]1516 Exp_Rev Access'!$F$7:$GB$306,98,FALSE)),"",VLOOKUP($A294,'[2]1516 Exp_Rev Access'!$F$7:$GB$306,98,FALSE))</f>
        <v>0</v>
      </c>
      <c r="DO294" s="99">
        <f>IF(ISNA(VLOOKUP($A294,'[2]1516 Exp_Rev Access'!$F$7:$GB$306,99,FALSE)),"",VLOOKUP($A294,'[2]1516 Exp_Rev Access'!$F$7:$GB$306,99,FALSE))</f>
        <v>0</v>
      </c>
      <c r="DP294" s="99">
        <f>IF(ISNA(VLOOKUP($A294,'[2]1516 Exp_Rev Access'!$F$7:$GB$306,100,FALSE)),"",VLOOKUP($A294,'[2]1516 Exp_Rev Access'!$F$7:$GB$306,100,FALSE))</f>
        <v>0</v>
      </c>
      <c r="DQ294" s="99">
        <f>IF(ISNA(VLOOKUP($A294,'[2]1516 Exp_Rev Access'!$F$7:$GB$306,101,FALSE)),"",VLOOKUP($A294,'[2]1516 Exp_Rev Access'!$F$7:$GB$306,101,FALSE))</f>
        <v>0</v>
      </c>
      <c r="DR294" s="99">
        <f>IF(ISNA(VLOOKUP($A294,'[2]1516 Exp_Rev Access'!$F$7:$GB$306,102,FALSE)),"",VLOOKUP($A294,'[2]1516 Exp_Rev Access'!$F$7:$GB$306,102,FALSE))</f>
        <v>0</v>
      </c>
      <c r="DS294" s="99">
        <f>IF(ISNA(VLOOKUP($A294,'[2]1516 Exp_Rev Access'!$F$7:$GB$306,103,FALSE)),"",VLOOKUP($A294,'[2]1516 Exp_Rev Access'!$F$7:$GB$306,103,FALSE))</f>
        <v>0</v>
      </c>
      <c r="DT294" s="99">
        <f>IF(ISNA(VLOOKUP($A294,'[2]1516 Exp_Rev Access'!$F$7:$GB$306,104,FALSE)),"",VLOOKUP($A294,'[2]1516 Exp_Rev Access'!$F$7:$GB$306,104,FALSE))</f>
        <v>0</v>
      </c>
      <c r="DU294" s="99">
        <f>IF(ISNA(VLOOKUP($A294,'[2]1516 Exp_Rev Access'!$F$7:$GB$306,105,FALSE)),"",VLOOKUP($A294,'[2]1516 Exp_Rev Access'!$F$7:$GB$306,105,FALSE))</f>
        <v>0</v>
      </c>
      <c r="DV294" s="99">
        <f>IF(ISNA(VLOOKUP($A294,'[2]1516 Exp_Rev Access'!$F$7:$GB$306,106,FALSE)),"",VLOOKUP($A294,'[2]1516 Exp_Rev Access'!$F$7:$GB$306,106,FALSE))</f>
        <v>0</v>
      </c>
      <c r="DW294" s="99">
        <f>IF(ISNA(VLOOKUP($A294,'[2]1516 Exp_Rev Access'!$F$7:$GB$306,107,FALSE)),"",VLOOKUP($A294,'[2]1516 Exp_Rev Access'!$F$7:$GB$306,107,FALSE))</f>
        <v>0</v>
      </c>
      <c r="DX294" s="99">
        <f>IF(ISNA(VLOOKUP($A294,'[2]1516 Exp_Rev Access'!$F$7:$GB$306,108,FALSE)),"",VLOOKUP($A294,'[2]1516 Exp_Rev Access'!$F$7:$GB$306,108,FALSE))</f>
        <v>0</v>
      </c>
      <c r="DY294" s="99">
        <f>IF(ISNA(VLOOKUP($A294,'[2]1516 Exp_Rev Access'!$F$7:$GB$306,109,FALSE)),"",VLOOKUP($A294,'[2]1516 Exp_Rev Access'!$F$7:$GB$306,109,FALSE))</f>
        <v>0</v>
      </c>
      <c r="DZ294" s="99">
        <f>IF(ISNA(VLOOKUP($A294,'[2]1516 Exp_Rev Access'!$F$7:$GB$306,110,FALSE)),"",VLOOKUP($A294,'[2]1516 Exp_Rev Access'!$F$7:$GB$306,110,FALSE))</f>
        <v>0</v>
      </c>
      <c r="EA294" s="99">
        <f>IF(ISNA(VLOOKUP($A294,'[2]1516 Exp_Rev Access'!$F$7:$GB$306,111,FALSE)),"",VLOOKUP($A294,'[2]1516 Exp_Rev Access'!$F$7:$GB$306,111,FALSE))</f>
        <v>0</v>
      </c>
      <c r="EB294" s="99">
        <f>IF(ISNA(VLOOKUP($A294,'[2]1516 Exp_Rev Access'!$F$7:$GB$306,112,FALSE)),"",VLOOKUP($A294,'[2]1516 Exp_Rev Access'!$F$7:$GB$306,112,FALSE))</f>
        <v>0</v>
      </c>
      <c r="EC294" s="99">
        <f>IF(ISNA(VLOOKUP($A294,'[2]1516 Exp_Rev Access'!$F$7:$GB$306,113,FALSE)),"",VLOOKUP($A294,'[2]1516 Exp_Rev Access'!$F$7:$GB$306,113,FALSE))</f>
        <v>0</v>
      </c>
      <c r="ED294" s="99">
        <f>IF(ISNA(VLOOKUP($A294,'[2]1516 Exp_Rev Access'!$F$7:$GB$306,114,FALSE)),"",VLOOKUP($A294,'[2]1516 Exp_Rev Access'!$F$7:$GB$306,114,FALSE))</f>
        <v>0</v>
      </c>
      <c r="EE294" s="99">
        <f>IF(ISNA(VLOOKUP($A294,'[2]1516 Exp_Rev Access'!$F$7:$GB$306,115,FALSE)),"",VLOOKUP($A294,'[2]1516 Exp_Rev Access'!$F$7:$GB$306,115,FALSE))</f>
        <v>0</v>
      </c>
      <c r="EF294" s="99">
        <f>IF(ISNA(VLOOKUP($A294,'[2]1516 Exp_Rev Access'!$F$7:$GB$306,116,FALSE)),"",VLOOKUP($A294,'[2]1516 Exp_Rev Access'!$F$7:$GB$306,116,FALSE))</f>
        <v>0</v>
      </c>
      <c r="EG294" s="99">
        <f>IF(ISNA(VLOOKUP($A294,'[2]1516 Exp_Rev Access'!$F$7:$GB$306,117,FALSE)),"",VLOOKUP($A294,'[2]1516 Exp_Rev Access'!$F$7:$GB$306,117,FALSE))</f>
        <v>0</v>
      </c>
      <c r="EH294" s="99">
        <f>IF(ISNA(VLOOKUP($A294,'[2]1516 Exp_Rev Access'!$F$7:$GB$306,118,FALSE)),"",VLOOKUP($A294,'[2]1516 Exp_Rev Access'!$F$7:$GB$306,118,FALSE))</f>
        <v>0</v>
      </c>
      <c r="EI294" s="99">
        <f>IF(ISNA(VLOOKUP($A294,'[2]1516 Exp_Rev Access'!$F$7:$GB$306,119,FALSE)),"",VLOOKUP($A294,'[2]1516 Exp_Rev Access'!$F$7:$GB$306,119,FALSE))</f>
        <v>0</v>
      </c>
      <c r="EJ294" s="99">
        <f>IF(ISNA(VLOOKUP($A294,'[2]1516 Exp_Rev Access'!$F$7:$GB$306,120,FALSE)),"",VLOOKUP($A294,'[2]1516 Exp_Rev Access'!$F$7:$GB$306,120,FALSE))</f>
        <v>0</v>
      </c>
      <c r="EK294" s="99">
        <f>IF(ISNA(VLOOKUP($A294,'[2]1516 Exp_Rev Access'!$F$7:$GB$306,121,FALSE)),"",VLOOKUP($A294,'[2]1516 Exp_Rev Access'!$F$7:$GB$306,121,FALSE))</f>
        <v>0</v>
      </c>
      <c r="EL294" s="99">
        <f>IF(ISNA(VLOOKUP($A294,'[2]1516 Exp_Rev Access'!$F$7:$GB$306,122,FALSE)),"",VLOOKUP($A294,'[2]1516 Exp_Rev Access'!$F$7:$GB$306,122,FALSE))</f>
        <v>0</v>
      </c>
      <c r="EM294" s="99">
        <f>IF(ISNA(VLOOKUP($A294,'[2]1516 Exp_Rev Access'!$F$7:$GB$306,123,FALSE)),"",VLOOKUP($A294,'[2]1516 Exp_Rev Access'!$F$7:$GB$306,123,FALSE))</f>
        <v>0</v>
      </c>
      <c r="EN294" s="99">
        <f>IF(ISNA(VLOOKUP($A294,'[2]1516 Exp_Rev Access'!$F$7:$GB$306,124,FALSE)),"",VLOOKUP($A294,'[2]1516 Exp_Rev Access'!$F$7:$GB$306,124,FALSE))</f>
        <v>0</v>
      </c>
      <c r="EO294" s="99">
        <f>IF(ISNA(VLOOKUP($A294,'[2]1516 Exp_Rev Access'!$F$7:$GB$306,125,FALSE)),"",VLOOKUP($A294,'[2]1516 Exp_Rev Access'!$F$7:$GB$306,125,FALSE))</f>
        <v>0</v>
      </c>
      <c r="EP294" s="99">
        <f>IF(ISNA(VLOOKUP($A294,'[2]1516 Exp_Rev Access'!$F$7:$GB$306,126,FALSE)),"",VLOOKUP($A294,'[2]1516 Exp_Rev Access'!$F$7:$GB$306,126,FALSE))</f>
        <v>0</v>
      </c>
      <c r="EQ294" s="99">
        <f>IF(ISNA(VLOOKUP($A294,'[2]1516 Exp_Rev Access'!$F$7:$GB$306,127,FALSE)),"",VLOOKUP($A294,'[2]1516 Exp_Rev Access'!$F$7:$GB$306,127,FALSE))</f>
        <v>0</v>
      </c>
      <c r="ER294" s="99">
        <f>IF(ISNA(VLOOKUP($A294,'[2]1516 Exp_Rev Access'!$F$7:$GB$306,128,FALSE)),"",VLOOKUP($A294,'[2]1516 Exp_Rev Access'!$F$7:$GB$306,128,FALSE))</f>
        <v>0</v>
      </c>
      <c r="ES294" s="99">
        <f>IF(ISNA(VLOOKUP($A294,'[2]1516 Exp_Rev Access'!$F$7:$GB$306,129,FALSE)),"",VLOOKUP($A294,'[2]1516 Exp_Rev Access'!$F$7:$GB$306,129,FALSE))</f>
        <v>0</v>
      </c>
      <c r="ET294" s="99">
        <f>IF(ISNA(VLOOKUP($A294,'[2]1516 Exp_Rev Access'!$F$7:$GB$306,130,FALSE)),"",VLOOKUP($A294,'[2]1516 Exp_Rev Access'!$F$7:$GB$306,130,FALSE))</f>
        <v>0</v>
      </c>
      <c r="EU294" s="99">
        <f>IF(ISNA(VLOOKUP($A294,'[2]1516 Exp_Rev Access'!$F$7:$GB$306,131,FALSE)),"",VLOOKUP($A294,'[2]1516 Exp_Rev Access'!$F$7:$GB$306,131,FALSE))</f>
        <v>0</v>
      </c>
      <c r="EV294" s="99">
        <f>IF(ISNA(VLOOKUP($A294,'[2]1516 Exp_Rev Access'!$F$7:$GB$306,132,FALSE)),"",VLOOKUP($A294,'[2]1516 Exp_Rev Access'!$F$7:$GB$306,132,FALSE))</f>
        <v>0</v>
      </c>
      <c r="EW294" s="99">
        <f>IF(ISNA(VLOOKUP($A294,'[2]1516 Exp_Rev Access'!$F$7:$GB$306,133,FALSE)),"",VLOOKUP($A294,'[2]1516 Exp_Rev Access'!$F$7:$GB$306,133,FALSE))</f>
        <v>0</v>
      </c>
      <c r="EX294" s="99">
        <f>IF(ISNA(VLOOKUP($A294,'[2]1516 Exp_Rev Access'!$F$7:$GB$306,134,FALSE)),"",VLOOKUP($A294,'[2]1516 Exp_Rev Access'!$F$7:$GB$306,134,FALSE))</f>
        <v>0</v>
      </c>
      <c r="EY294" s="99">
        <f>IF(ISNA(VLOOKUP($A294,'[2]1516 Exp_Rev Access'!$F$7:$GB$306,135,FALSE)),"",VLOOKUP($A294,'[2]1516 Exp_Rev Access'!$F$7:$GB$306,135,FALSE))</f>
        <v>0</v>
      </c>
      <c r="EZ294" s="99">
        <f>IF(ISNA(VLOOKUP($A294,'[2]1516 Exp_Rev Access'!$F$7:$GB$306,136,FALSE)),"",VLOOKUP($A294,'[2]1516 Exp_Rev Access'!$F$7:$GB$306,136,FALSE))</f>
        <v>0</v>
      </c>
      <c r="FA294" s="99">
        <f>IF(ISNA(VLOOKUP($A294,'[2]1516 Exp_Rev Access'!$F$7:$GB$306,137,FALSE)),"",VLOOKUP($A294,'[2]1516 Exp_Rev Access'!$F$7:$GB$306,137,FALSE))</f>
        <v>0</v>
      </c>
      <c r="FB294" s="99">
        <f>IF(ISNA(VLOOKUP($A294,'[2]1516 Exp_Rev Access'!$F$7:$GB$306,138,FALSE)),"",VLOOKUP($A294,'[2]1516 Exp_Rev Access'!$F$7:$GB$306,138,FALSE))</f>
        <v>0</v>
      </c>
      <c r="FC294" s="99">
        <f>IF(ISNA(VLOOKUP($A294,'[2]1516 Exp_Rev Access'!$F$7:$GB$306,139,FALSE)),"",VLOOKUP($A294,'[2]1516 Exp_Rev Access'!$F$7:$GB$306,139,FALSE))</f>
        <v>0</v>
      </c>
      <c r="FD294" s="99">
        <f>IF(ISNA(VLOOKUP($A294,'[2]1516 Exp_Rev Access'!$F$7:$FS$306,140,FALSE)),"",VLOOKUP($A294,'[2]1516 Exp_Rev Access'!$F$7:$FS$306,140,FALSE))</f>
        <v>0</v>
      </c>
      <c r="FE294" s="99">
        <f>IF(ISNA(VLOOKUP($A294,'[2]1516 Exp_Rev Access'!$F$7:$FS$306,141,FALSE)),"",VLOOKUP($A294,'[2]1516 Exp_Rev Access'!$F$7:$FS$306,141,FALSE))</f>
        <v>0</v>
      </c>
      <c r="FF294" s="99">
        <f>IF(ISNA(VLOOKUP($A294,'[2]1516 Exp_Rev Access'!$F$7:$FS$306,142,FALSE)),"",VLOOKUP($A294,'[2]1516 Exp_Rev Access'!$F$7:$FS$306,142,FALSE))</f>
        <v>0</v>
      </c>
      <c r="FG294" s="99">
        <f>IF(ISNA(VLOOKUP($A294,'[2]1516 Exp_Rev Access'!$F$7:$FS$306,143,FALSE)),"",VLOOKUP($A294,'[2]1516 Exp_Rev Access'!$F$7:$FS$306,143,FALSE))</f>
        <v>0</v>
      </c>
      <c r="FH294" s="99">
        <f>IF(ISNA(VLOOKUP($A294,'[2]1516 Exp_Rev Access'!$F$7:$FS$306,144,FALSE)),"",VLOOKUP($A294,'[2]1516 Exp_Rev Access'!$F$7:$FS$306,144,FALSE))</f>
        <v>0</v>
      </c>
      <c r="FI294" s="99">
        <f>IF(ISNA(VLOOKUP($A294,'[2]1516 Exp_Rev Access'!$F$7:$FS$306,145,FALSE)),"",VLOOKUP($A294,'[2]1516 Exp_Rev Access'!$F$7:$FS$306,145,FALSE))</f>
        <v>0</v>
      </c>
      <c r="FJ294" s="99">
        <f>IF(ISNA(VLOOKUP($A294,'[2]1516 Exp_Rev Access'!$F$7:$FS$306,146,FALSE)),"",VLOOKUP($A294,'[2]1516 Exp_Rev Access'!$F$7:$FS$306,146,FALSE))</f>
        <v>0</v>
      </c>
      <c r="FK294" s="99">
        <f>IF(ISNA(VLOOKUP($A294,'[2]1516 Exp_Rev Access'!$F$7:$FS$306,147,FALSE)),"",VLOOKUP($A294,'[2]1516 Exp_Rev Access'!$F$7:$FS$306,147,FALSE))</f>
        <v>0</v>
      </c>
      <c r="FL294" s="99">
        <f>IF(ISNA(VLOOKUP($A294,'[2]1516 Exp_Rev Access'!$F$7:$FS$306,148,FALSE)),"",VLOOKUP($A294,'[2]1516 Exp_Rev Access'!$F$7:$FS$306,148,FALSE))</f>
        <v>0</v>
      </c>
      <c r="FM294" s="99">
        <f>IF(ISNA(VLOOKUP($A294,'[2]1516 Exp_Rev Access'!$F$7:$FS$306,149,FALSE)),"",VLOOKUP($A294,'[2]1516 Exp_Rev Access'!$F$7:$FS$306,149,FALSE))</f>
        <v>0</v>
      </c>
      <c r="FN294" s="99">
        <f>IF(ISNA(VLOOKUP($A294,'[2]1516 Exp_Rev Access'!$F$7:$FS$306,150,FALSE)),"",VLOOKUP($A294,'[2]1516 Exp_Rev Access'!$F$7:$FS$306,150,FALSE))</f>
        <v>0</v>
      </c>
      <c r="FO294" s="99">
        <f>IF(ISNA(VLOOKUP($A294,'[2]1516 Exp_Rev Access'!$F$7:$FS$306,151,FALSE)),"",VLOOKUP($A294,'[2]1516 Exp_Rev Access'!$F$7:$FS$306,151,FALSE))</f>
        <v>0</v>
      </c>
      <c r="FP294" s="99">
        <f>IF(ISNA(VLOOKUP($A294,'[2]1516 Exp_Rev Access'!$F$7:$FS$306,152,FALSE)),"",VLOOKUP($A294,'[2]1516 Exp_Rev Access'!$F$7:$FS$306,152,FALSE))</f>
        <v>0</v>
      </c>
      <c r="FQ294" s="99">
        <f>IF(ISNA(VLOOKUP($A294,'[2]1516 Exp_Rev Access'!$F$7:$FS$306,153,FALSE)),"",VLOOKUP($A294,'[2]1516 Exp_Rev Access'!$F$7:$FS$306,153,FALSE))</f>
        <v>2881.24</v>
      </c>
      <c r="FR294" s="101">
        <f t="shared" si="346"/>
        <v>57084.759999999995</v>
      </c>
      <c r="FS294" s="72">
        <f t="shared" si="347"/>
        <v>3.19319040347519E-2</v>
      </c>
      <c r="FT294" s="94">
        <f t="shared" si="348"/>
        <v>359.47581863979849</v>
      </c>
      <c r="FU294" s="99">
        <f>IF(ISNA(VLOOKUP($A294,'[2]1516 Exp_Rev Access'!$F$7:$GB$306,154,FALSE)),"",VLOOKUP($A294,'[2]1516 Exp_Rev Access'!$F$7:$GB$306,154,FALSE))</f>
        <v>0</v>
      </c>
      <c r="FV294" s="99">
        <f>IF(ISNA(VLOOKUP($A294,'[2]1516 Exp_Rev Access'!$F$7:$GB$306,155,FALSE)),"",VLOOKUP($A294,'[2]1516 Exp_Rev Access'!$F$7:$GB$306,155,FALSE))</f>
        <v>0</v>
      </c>
      <c r="FW294" s="99">
        <f>IF(ISNA(VLOOKUP($A294,'[2]1516 Exp_Rev Access'!$F$7:$GB$306,156,FALSE)),"",VLOOKUP($A294,'[2]1516 Exp_Rev Access'!$F$7:$GB$306,156,FALSE))</f>
        <v>0</v>
      </c>
      <c r="FX294" s="99">
        <f>IF(ISNA(VLOOKUP($A294,'[2]1516 Exp_Rev Access'!$F$7:$GB$306,157,FALSE)),"",VLOOKUP($A294,'[2]1516 Exp_Rev Access'!$F$7:$GB$306,157,FALSE))</f>
        <v>0</v>
      </c>
      <c r="FY294" s="99">
        <f>IF(ISNA(VLOOKUP($A294,'[2]1516 Exp_Rev Access'!$F$7:$GB$306,158,FALSE)),"",VLOOKUP($A294,'[2]1516 Exp_Rev Access'!$F$7:$GB$306,158,FALSE))</f>
        <v>0</v>
      </c>
      <c r="FZ294" s="99">
        <f>IF(ISNA(VLOOKUP($A294,'[2]1516 Exp_Rev Access'!$F$7:$GB$306,159,FALSE)),"",VLOOKUP($A294,'[2]1516 Exp_Rev Access'!$F$7:$GB$306,159,FALSE))</f>
        <v>0</v>
      </c>
      <c r="GA294" s="99">
        <f>IF(ISNA(VLOOKUP($A294,'[2]1516 Exp_Rev Access'!$F$7:$GB$306,160,FALSE)),"",VLOOKUP($A294,'[2]1516 Exp_Rev Access'!$F$7:$GB$306,160,FALSE))</f>
        <v>0</v>
      </c>
      <c r="GB294" s="99">
        <f>IF(ISNA(VLOOKUP($A294,'[2]1516 Exp_Rev Access'!$F$7:$GB$306,161,FALSE)),"",VLOOKUP($A294,'[2]1516 Exp_Rev Access'!$F$7:$GB$306,161,FALSE))</f>
        <v>0</v>
      </c>
      <c r="GC294" s="99">
        <f>IF(ISNA(VLOOKUP($A294,'[2]1516 Exp_Rev Access'!$F$7:$GB$306,162,FALSE)),"",VLOOKUP($A294,'[2]1516 Exp_Rev Access'!$F$7:$GB$306,162,FALSE))</f>
        <v>0</v>
      </c>
      <c r="GD294" s="99">
        <f>IF(ISNA(VLOOKUP($A294,'[2]1516 Exp_Rev Access'!$F$7:$GB$306,163,FALSE)),"",VLOOKUP($A294,'[2]1516 Exp_Rev Access'!$F$7:$GB$306,163,FALSE))</f>
        <v>0</v>
      </c>
      <c r="GE294" s="99">
        <f>IF(ISNA(VLOOKUP($A294,'[2]1516 Exp_Rev Access'!$F$7:$GB$306,164,FALSE)),"",VLOOKUP($A294,'[2]1516 Exp_Rev Access'!$F$7:$GB$306,164,FALSE))</f>
        <v>0</v>
      </c>
      <c r="GF294" s="99">
        <f>IF(ISNA(VLOOKUP($A294,'[2]1516 Exp_Rev Access'!$F$7:$GB$306,165,FALSE)),"",VLOOKUP($A294,'[2]1516 Exp_Rev Access'!$F$7:$GB$306,165,FALSE))</f>
        <v>0</v>
      </c>
      <c r="GG294" s="99">
        <f>IF(ISNA(VLOOKUP($A294,'[2]1516 Exp_Rev Access'!$F$7:$GB$306,166,FALSE)),"",VLOOKUP($A294,'[2]1516 Exp_Rev Access'!$F$7:$GB$306,166,FALSE))</f>
        <v>0</v>
      </c>
      <c r="GH294" s="99">
        <f>IF(ISNA(VLOOKUP($A294,'[2]1516 Exp_Rev Access'!$F$7:$GB$306,167,FALSE)),"",VLOOKUP($A294,'[2]1516 Exp_Rev Access'!$F$7:$GB$306,167,FALSE))</f>
        <v>0</v>
      </c>
      <c r="GI294" s="99">
        <f>IF(ISNA(VLOOKUP($A294,'[2]1516 Exp_Rev Access'!$F$7:$GB$306,168,FALSE)),"",VLOOKUP($A294,'[2]1516 Exp_Rev Access'!$F$7:$GB$306,168,FALSE))</f>
        <v>0</v>
      </c>
      <c r="GJ294" s="99">
        <f>IF(ISNA(VLOOKUP($A294,'[2]1516 Exp_Rev Access'!$F$7:$GB$306,169,FALSE)),"",VLOOKUP($A294,'[2]1516 Exp_Rev Access'!$F$7:$GB$306,169,FALSE))</f>
        <v>0</v>
      </c>
      <c r="GK294" s="99">
        <f>IF(ISNA(VLOOKUP($A294,'[2]1516 Exp_Rev Access'!$F$7:$GB$306,170,FALSE)),"",VLOOKUP($A294,'[2]1516 Exp_Rev Access'!$F$7:$GB$306,170,FALSE))</f>
        <v>7492.66</v>
      </c>
      <c r="GL294" s="99">
        <f>IF(ISNA(VLOOKUP($A294,'[2]1516 Exp_Rev Access'!$F$7:$GB$306,171,FALSE)),"",VLOOKUP($A294,'[2]1516 Exp_Rev Access'!$F$7:$GB$306,171,FALSE))</f>
        <v>0</v>
      </c>
      <c r="GM294" s="99">
        <f>IF(ISNA(VLOOKUP($A294,'[2]1516 Exp_Rev Access'!$F$7:$GB$306,172,FALSE)),"",VLOOKUP($A294,'[2]1516 Exp_Rev Access'!$F$7:$GB$306,172,FALSE))</f>
        <v>0</v>
      </c>
      <c r="GN294" s="99">
        <f>IF(ISNA(VLOOKUP($A294,'[2]1516 Exp_Rev Access'!$F$7:$GB$306,173,FALSE)),"",VLOOKUP($A294,'[2]1516 Exp_Rev Access'!$F$7:$GB$306,173,FALSE))</f>
        <v>0</v>
      </c>
      <c r="GO294" s="99">
        <f>IF(ISNA(VLOOKUP($A294,'[2]1516 Exp_Rev Access'!$F$7:$GB$306,174,FALSE)),"",VLOOKUP($A294,'[2]1516 Exp_Rev Access'!$F$7:$GB$306,174,FALSE))</f>
        <v>0</v>
      </c>
      <c r="GP294" s="99">
        <f>IF(ISNA(VLOOKUP($A294,'[2]1516 Exp_Rev Access'!$F$7:$GB$306,175,FALSE)),"",VLOOKUP($A294,'[2]1516 Exp_Rev Access'!$F$7:$GB$306,175,FALSE))</f>
        <v>200</v>
      </c>
      <c r="GQ294" s="99">
        <f>IF(ISNA(VLOOKUP($A294,'[2]1516 Exp_Rev Access'!$F$7:$GB$306,176,FALSE)),"",VLOOKUP($A294,'[2]1516 Exp_Rev Access'!$F$7:$GB$306,176,FALSE))</f>
        <v>0</v>
      </c>
      <c r="GR294" s="99">
        <f>IF(ISNA(VLOOKUP($A294,'[2]1516 Exp_Rev Access'!$F$7:$GB$306,177,FALSE)),"",VLOOKUP($A294,'[2]1516 Exp_Rev Access'!$F$7:$GB$306,177,FALSE))</f>
        <v>0</v>
      </c>
      <c r="GS294" s="99">
        <f>IF(ISNA(VLOOKUP($A294,'[2]1516 Exp_Rev Access'!$F$7:$GB$306,178,FALSE)),"",VLOOKUP($A294,'[2]1516 Exp_Rev Access'!$F$7:$GB$306,178,FALSE))</f>
        <v>0</v>
      </c>
      <c r="GT294" s="101">
        <f t="shared" si="349"/>
        <v>7692.66</v>
      </c>
      <c r="GU294" s="72">
        <f>GT294/D294</f>
        <v>4.3030973747104229E-3</v>
      </c>
      <c r="GV294" s="84">
        <f t="shared" si="351"/>
        <v>48.442443324937031</v>
      </c>
    </row>
    <row r="295" spans="1:206" customFormat="1" ht="12" customHeight="1" x14ac:dyDescent="0.2">
      <c r="A295" s="96" t="s">
        <v>686</v>
      </c>
      <c r="B295" s="69" t="s">
        <v>687</v>
      </c>
      <c r="C295" s="80">
        <f>IF(ISNA(VLOOKUP($A295,'[2]1516 enrollment_Rev_Exp by size'!$A$6:$G$320,3,FALSE)),"",VLOOKUP($A295,'[2]1516 enrollment_Rev_Exp by size'!$A$6:$G$320,3,FALSE))</f>
        <v>146.57999999999998</v>
      </c>
      <c r="D295" s="97">
        <v>2314682.36</v>
      </c>
      <c r="E295" s="80">
        <f t="shared" si="329"/>
        <v>2314682.36</v>
      </c>
      <c r="F295" s="80">
        <f t="shared" si="330"/>
        <v>0</v>
      </c>
      <c r="G295" s="98">
        <f>IF(ISNA(VLOOKUP($A295,'[2]1516 Exp_Rev Access'!$F$7:$FS$306,2,FALSE)),"",VLOOKUP($A295,'[2]1516 Exp_Rev Access'!$F$7:$FS$306,2,FALSE))</f>
        <v>752872.09</v>
      </c>
      <c r="H295" s="98">
        <f>IF(ISNA(VLOOKUP($A295,'[2]1516 Exp_Rev Access'!$F$7:$FS$306,3,FALSE)),"",VLOOKUP($A295,'[2]1516 Exp_Rev Access'!$F$7:$FS$306,3,FALSE))</f>
        <v>0</v>
      </c>
      <c r="I295" s="98">
        <f>IF(ISNA(VLOOKUP($A295,'[2]1516 Exp_Rev Access'!$F$7:$FS$306,4,FALSE)),"",VLOOKUP($A295,'[2]1516 Exp_Rev Access'!$F$7:$FS$306,4,FALSE))</f>
        <v>3875.83</v>
      </c>
      <c r="J295" s="98">
        <f>IF(ISNA(VLOOKUP($A295,'[2]1516 Exp_Rev Access'!$F$7:$FS$306,5,FALSE)),"",VLOOKUP($A295,'[2]1516 Exp_Rev Access'!$F$7:$FS$306,5,FALSE))</f>
        <v>41801.199999999997</v>
      </c>
      <c r="K295" s="98">
        <f>IF(ISNA(VLOOKUP($A295,'[2]1516 Exp_Rev Access'!$F$7:$FS$306,6,FALSE)),"",VLOOKUP($A295,'[2]1516 Exp_Rev Access'!$F$7:$FS$306,6,FALSE))</f>
        <v>0</v>
      </c>
      <c r="L295" s="98">
        <f>IF(ISNA(VLOOKUP($A295,'[2]1516 Exp_Rev Access'!$F$7:$FS$306,7,FALSE)),"",VLOOKUP($A295,'[2]1516 Exp_Rev Access'!$F$7:$FS$306,7,FALSE))</f>
        <v>0</v>
      </c>
      <c r="M295" s="90">
        <f t="shared" si="331"/>
        <v>798549.11999999988</v>
      </c>
      <c r="N295" s="72">
        <f t="shared" si="352"/>
        <v>0.34499296050279654</v>
      </c>
      <c r="O295" s="73">
        <f t="shared" si="353"/>
        <v>5447.8722881702824</v>
      </c>
      <c r="P295" s="99">
        <f>IF(ISNA(VLOOKUP($A295,'[2]1516 Exp_Rev Access'!$F$7:$FS$306,8,FALSE)),"",VLOOKUP($A295,'[2]1516 Exp_Rev Access'!$F$7:$FS$306,8,FALSE))</f>
        <v>309.95</v>
      </c>
      <c r="Q295" s="99">
        <f>IF(ISNA(VLOOKUP($A295,'[2]1516 Exp_Rev Access'!$F$7:$FS$306,9,FALSE)),"",VLOOKUP($A295,'[2]1516 Exp_Rev Access'!$F$7:$FS$306,9,FALSE))</f>
        <v>0</v>
      </c>
      <c r="R295" s="99">
        <f>IF(ISNA(VLOOKUP($A295,'[2]1516 Exp_Rev Access'!$F$7:$FS$306,10,FALSE)),"",VLOOKUP($A295,'[2]1516 Exp_Rev Access'!$F$7:$FS$306,10,FALSE))</f>
        <v>0</v>
      </c>
      <c r="S295" s="99">
        <f>IF(ISNA(VLOOKUP($A295,'[2]1516 Exp_Rev Access'!$F$7:$FS$306,11,FALSE)),"",VLOOKUP($A295,'[2]1516 Exp_Rev Access'!$F$7:$FS$306,11,FALSE))</f>
        <v>0</v>
      </c>
      <c r="T295" s="99">
        <f>IF(ISNA(VLOOKUP($A295,'[2]1516 Exp_Rev Access'!$F$7:$FS$306,12,FALSE)),"",VLOOKUP($A295,'[2]1516 Exp_Rev Access'!$F$7:$FS$306,12,FALSE))</f>
        <v>0</v>
      </c>
      <c r="U295" s="99">
        <f>IF(ISNA(VLOOKUP($A295,'[2]1516 Exp_Rev Access'!$F$7:$FS$306,13,FALSE)),"",VLOOKUP($A295,'[2]1516 Exp_Rev Access'!$F$7:$FS$306,13,FALSE))</f>
        <v>0</v>
      </c>
      <c r="V295" s="99">
        <f>IF(ISNA(VLOOKUP($A295,'[2]1516 Exp_Rev Access'!$F$7:$FS$306,14,FALSE)),"",VLOOKUP($A295,'[2]1516 Exp_Rev Access'!$F$7:$FS$306,14,FALSE))</f>
        <v>0</v>
      </c>
      <c r="W295" s="99">
        <f>IF(ISNA(VLOOKUP($A295,'[2]1516 Exp_Rev Access'!$F$7:$FS$306,15,FALSE)),"",VLOOKUP($A295,'[2]1516 Exp_Rev Access'!$F$7:$FS$306,15,FALSE))</f>
        <v>0</v>
      </c>
      <c r="X295" s="99">
        <f>IF(ISNA(VLOOKUP($A295,'[2]1516 Exp_Rev Access'!$F$7:$FS$306,16,FALSE)),"",VLOOKUP($A295,'[2]1516 Exp_Rev Access'!$F$7:$FS$306,16,FALSE))</f>
        <v>1215</v>
      </c>
      <c r="Y295" s="99">
        <f>IF(ISNA(VLOOKUP($A295,'[2]1516 Exp_Rev Access'!$F$7:$FS$306,17,FALSE)),"",VLOOKUP($A295,'[2]1516 Exp_Rev Access'!$F$7:$FS$306,17,FALSE))</f>
        <v>0</v>
      </c>
      <c r="Z295" s="99">
        <f>IF(ISNA(VLOOKUP($A295,'[2]1516 Exp_Rev Access'!$F$7:$FS$306,18,FALSE)),"",VLOOKUP($A295,'[2]1516 Exp_Rev Access'!$F$7:$FS$306,18,FALSE))</f>
        <v>0</v>
      </c>
      <c r="AA295" s="99">
        <f>IF(ISNA(VLOOKUP($A295,'[2]1516 Exp_Rev Access'!$F$7:$FS$306,19,FALSE)),"",VLOOKUP($A295,'[2]1516 Exp_Rev Access'!$F$7:$FS$306,19,FALSE))</f>
        <v>0</v>
      </c>
      <c r="AB295" s="99">
        <f>IF(ISNA(VLOOKUP($A295,'[2]1516 Exp_Rev Access'!$F$7:$FS$306,20,FALSE)),"",VLOOKUP($A295,'[2]1516 Exp_Rev Access'!$F$7:$FS$306,20,FALSE))</f>
        <v>0</v>
      </c>
      <c r="AC295" s="99">
        <f>IF(ISNA(VLOOKUP($A295,'[2]1516 Exp_Rev Access'!$F$7:$FS$306,21,FALSE)),"",VLOOKUP($A295,'[2]1516 Exp_Rev Access'!$F$7:$FS$306,21,FALSE))</f>
        <v>19872.04</v>
      </c>
      <c r="AD295" s="99">
        <f>IF(ISNA(VLOOKUP($A295,'[2]1516 Exp_Rev Access'!$F$7:$FS$306,22,FALSE)),"",VLOOKUP($A295,'[2]1516 Exp_Rev Access'!$F$7:$FS$306,22,FALSE))</f>
        <v>731.5</v>
      </c>
      <c r="AE295" s="99">
        <f>IF(ISNA(VLOOKUP($A295,'[2]1516 Exp_Rev Access'!$F$7:$FS$306,23,FALSE)),"",VLOOKUP($A295,'[2]1516 Exp_Rev Access'!$F$7:$FS$306,23,FALSE))</f>
        <v>0</v>
      </c>
      <c r="AF295" s="99">
        <f>IF(ISNA(VLOOKUP($A295,'[2]1516 Exp_Rev Access'!$F$7:$FS$306,24,FALSE)),"",VLOOKUP($A295,'[2]1516 Exp_Rev Access'!$F$7:$FS$306,24,FALSE))</f>
        <v>5001.03</v>
      </c>
      <c r="AG295" s="99">
        <f>IF(ISNA(VLOOKUP($A295,'[2]1516 Exp_Rev Access'!$F$7:$FS$306,25,FALSE)),"",VLOOKUP($A295,'[2]1516 Exp_Rev Access'!$F$7:$FS$306,25,FALSE))</f>
        <v>107.38</v>
      </c>
      <c r="AH295" s="98">
        <f>IF(ISNA(VLOOKUP($A295,'[2]1516 Exp_Rev Access'!$F$7:$FS$306,26,FALSE)),"",VLOOKUP($A295,'[2]1516 Exp_Rev Access'!$F$7:$FS$306,26,FALSE))</f>
        <v>2379.85</v>
      </c>
      <c r="AI295" s="98">
        <f>IF(ISNA(VLOOKUP($A295,'[2]1516 Exp_Rev Access'!$F$7:$FS$306,27,FALSE)),"",VLOOKUP($A295,'[2]1516 Exp_Rev Access'!$F$7:$FS$306,27,FALSE))</f>
        <v>0</v>
      </c>
      <c r="AJ295" s="98">
        <f>IF(ISNA(VLOOKUP($A295,'[2]1516 Exp_Rev Access'!$F$7:$FS$306,28,FALSE)),"",VLOOKUP($A295,'[2]1516 Exp_Rev Access'!$F$7:$FS$306,28,FALSE))</f>
        <v>10391.68</v>
      </c>
      <c r="AK295" s="98">
        <f>IF(ISNA(VLOOKUP($A295,'[2]1516 Exp_Rev Access'!$F$7:$FS$306,29,FALSE)),"",VLOOKUP($A295,'[2]1516 Exp_Rev Access'!$F$7:$FS$306,29,FALSE))</f>
        <v>2784.97</v>
      </c>
      <c r="AL295" s="100">
        <f t="shared" si="334"/>
        <v>42793.4</v>
      </c>
      <c r="AM295" s="72">
        <f t="shared" si="335"/>
        <v>1.8487806681172447E-2</v>
      </c>
      <c r="AN295" s="94">
        <f t="shared" si="336"/>
        <v>291.94569518351756</v>
      </c>
      <c r="AO295" s="99">
        <f>IF(ISNA(VLOOKUP($A295,'[2]1516 Exp_Rev Access'!$F$7:$GB$306,30,FALSE)),"",VLOOKUP($A295,'[2]1516 Exp_Rev Access'!$F$7:$FS$306,30,FALSE))</f>
        <v>952430.65</v>
      </c>
      <c r="AP295" s="99">
        <f>IF(ISNA(VLOOKUP($A295,'[2]1516 Exp_Rev Access'!$F$7:$GB$306,31,FALSE)),"",VLOOKUP($A295,'[2]1516 Exp_Rev Access'!$F$7:$FS$306,31,FALSE))</f>
        <v>19070.86</v>
      </c>
      <c r="AQ295" s="99">
        <f>IF(ISNA(VLOOKUP($A295,'[2]1516 Exp_Rev Access'!$F$7:$GB$306,32,FALSE)),"",VLOOKUP($A295,'[2]1516 Exp_Rev Access'!$F$7:$FS$306,32,FALSE))</f>
        <v>67509.279999999999</v>
      </c>
      <c r="AR295" s="99">
        <f>IF(ISNA(VLOOKUP($A295,'[2]1516 Exp_Rev Access'!$F$7:$GB$306,33,FALSE)),"",VLOOKUP($A295,'[2]1516 Exp_Rev Access'!$F$7:$FS$306,33,FALSE))</f>
        <v>0</v>
      </c>
      <c r="AS295" s="99">
        <f>IF(ISNA(VLOOKUP($A295,'[2]1516 Exp_Rev Access'!$F$7:$GB$306,34,FALSE)),"",VLOOKUP($A295,'[2]1516 Exp_Rev Access'!$F$7:$FS$306,34,FALSE))</f>
        <v>0</v>
      </c>
      <c r="AT295" s="101">
        <f t="shared" si="337"/>
        <v>1039010.79</v>
      </c>
      <c r="AU295" s="72">
        <f t="shared" si="338"/>
        <v>0.44887834631443774</v>
      </c>
      <c r="AV295" s="94">
        <f t="shared" si="339"/>
        <v>7088.353049529268</v>
      </c>
      <c r="AW295" s="99">
        <f>IF(ISNA(VLOOKUP($A295,'[2]1516 Exp_Rev Access'!$F$7:$GB$306,35,FALSE)),"",VLOOKUP($A295,'[2]1516 Exp_Rev Access'!$F$7:$GB$306,35,FALSE))</f>
        <v>0</v>
      </c>
      <c r="AX295" s="99">
        <f>IF(ISNA(VLOOKUP($A295,'[2]1516 Exp_Rev Access'!$F$7:$GB$306,36,FALSE)),"",VLOOKUP($A295,'[2]1516 Exp_Rev Access'!$F$7:$GB$306,36,FALSE))</f>
        <v>133348.85</v>
      </c>
      <c r="AY295" s="99">
        <f>IF(ISNA(VLOOKUP($A295,'[2]1516 Exp_Rev Access'!$F$7:$GB$306,37,FALSE)),"",VLOOKUP($A295,'[2]1516 Exp_Rev Access'!$F$7:$GB$306,37,FALSE))</f>
        <v>2298.9899999999998</v>
      </c>
      <c r="AZ295" s="99">
        <f>IF(ISNA(VLOOKUP($A295,'[2]1516 Exp_Rev Access'!$F$7:$GB$306,38,FALSE)),"",VLOOKUP($A295,'[2]1516 Exp_Rev Access'!$F$7:$GB$306,38,FALSE))</f>
        <v>0</v>
      </c>
      <c r="BA295" s="99">
        <f>IF(ISNA(VLOOKUP($A295,'[2]1516 Exp_Rev Access'!$F$7:$GB$306,39,FALSE)),"",VLOOKUP($A295,'[2]1516 Exp_Rev Access'!$F$7:$GB$306,39,FALSE))</f>
        <v>0</v>
      </c>
      <c r="BB295" s="99">
        <f>IF(ISNA(VLOOKUP($A295,'[2]1516 Exp_Rev Access'!$F$7:$GB$306,40,FALSE)),"",VLOOKUP($A295,'[2]1516 Exp_Rev Access'!$F$7:$GB$306,40,FALSE))</f>
        <v>30265.88</v>
      </c>
      <c r="BC295" s="99">
        <f>IF(ISNA(VLOOKUP($A295,'[2]1516 Exp_Rev Access'!$F$7:$GB$306,41,FALSE)),"",VLOOKUP($A295,'[2]1516 Exp_Rev Access'!$F$7:$GB$306,41,FALSE))</f>
        <v>0</v>
      </c>
      <c r="BD295" s="99">
        <f>IF(ISNA(VLOOKUP($A295,'[2]1516 Exp_Rev Access'!$F$7:$GB$306,42,FALSE)),"",VLOOKUP($A295,'[2]1516 Exp_Rev Access'!$F$7:$GB$306,42,FALSE))</f>
        <v>13359.74</v>
      </c>
      <c r="BE295" s="99">
        <f>IF(ISNA(VLOOKUP($A295,'[2]1516 Exp_Rev Access'!$F$7:$GB$306,43,FALSE)),"",VLOOKUP($A295,'[2]1516 Exp_Rev Access'!$F$7:$GB$306,43,FALSE))</f>
        <v>0</v>
      </c>
      <c r="BF295" s="99">
        <f>IF(ISNA(VLOOKUP($A295,'[2]1516 Exp_Rev Access'!$F$7:$GB$306,44,FALSE)),"",VLOOKUP($A295,'[2]1516 Exp_Rev Access'!$F$7:$GB$306,44,FALSE))</f>
        <v>0</v>
      </c>
      <c r="BG295" s="99">
        <f>IF(ISNA(VLOOKUP($A295,'[2]1516 Exp_Rev Access'!$F$7:$GB$306,45,FALSE)),"",VLOOKUP($A295,'[2]1516 Exp_Rev Access'!$F$7:$GB$306,45,FALSE))</f>
        <v>625.28</v>
      </c>
      <c r="BH295" s="99">
        <f>IF(ISNA(VLOOKUP($A295,'[2]1516 Exp_Rev Access'!$F$7:$GB$306,46,FALSE)),"",VLOOKUP($A295,'[2]1516 Exp_Rev Access'!$F$7:$GB$306,46,FALSE))</f>
        <v>0</v>
      </c>
      <c r="BI295" s="99">
        <f>IF(ISNA(VLOOKUP($A295,'[2]1516 Exp_Rev Access'!$F$7:$GB$306,47,FALSE)),"",VLOOKUP($A295,'[2]1516 Exp_Rev Access'!$F$7:$GB$306,47,FALSE))</f>
        <v>2208.02</v>
      </c>
      <c r="BJ295" s="99">
        <f>IF(ISNA(VLOOKUP($A295,'[2]1516 Exp_Rev Access'!$F$7:$GB$306,48,FALSE)),"",VLOOKUP($A295,'[2]1516 Exp_Rev Access'!$F$7:$GB$306,48,FALSE))</f>
        <v>33101.15</v>
      </c>
      <c r="BK295" s="99">
        <f>IF(ISNA(VLOOKUP($A295,'[2]1516 Exp_Rev Access'!$F$7:$GB$306,49,FALSE)),"",VLOOKUP($A295,'[2]1516 Exp_Rev Access'!$F$7:$GB$306,49,FALSE))</f>
        <v>0</v>
      </c>
      <c r="BL295" s="99">
        <f>IF(ISNA(VLOOKUP($A295,'[2]1516 Exp_Rev Access'!$F$7:$GB$306,50,FALSE)),"",VLOOKUP($A295,'[2]1516 Exp_Rev Access'!$F$7:$GB$306,50,FALSE))</f>
        <v>0</v>
      </c>
      <c r="BM295" s="99">
        <f>IF(ISNA(VLOOKUP($A295,'[2]1516 Exp_Rev Access'!$F$7:$GB$306,51,FALSE)),"",VLOOKUP($A295,'[2]1516 Exp_Rev Access'!$F$7:$GB$306,51,FALSE))</f>
        <v>0</v>
      </c>
      <c r="BN295" s="99">
        <f>IF(ISNA(VLOOKUP($A295,'[2]1516 Exp_Rev Access'!$F$7:$GB$306,52,FALSE)),"",VLOOKUP($A295,'[2]1516 Exp_Rev Access'!$F$7:$GB$306,52,FALSE))</f>
        <v>0</v>
      </c>
      <c r="BO295" s="99">
        <f>IF(ISNA(VLOOKUP($A295,'[2]1516 Exp_Rev Access'!$F$7:$GB$306,53,FALSE)),"",VLOOKUP($A295,'[2]1516 Exp_Rev Access'!$F$7:$GB$306,53,FALSE))</f>
        <v>0</v>
      </c>
      <c r="BP295" s="99">
        <f>IF(ISNA(VLOOKUP($A295,'[2]1516 Exp_Rev Access'!$F$7:$GB$306,54,FALSE)),"",VLOOKUP($A295,'[2]1516 Exp_Rev Access'!$F$7:$GB$306,54,FALSE))</f>
        <v>0</v>
      </c>
      <c r="BQ295" s="99">
        <f>IF(ISNA(VLOOKUP($A295,'[2]1516 Exp_Rev Access'!$F$7:$GB$306,55,FALSE)),"",VLOOKUP($A295,'[2]1516 Exp_Rev Access'!$F$7:$GB$306,55,FALSE))</f>
        <v>0</v>
      </c>
      <c r="BR295" s="99">
        <f>IF(ISNA(VLOOKUP($A295,'[2]1516 Exp_Rev Access'!$F$7:$GB$306,56,FALSE)),"",VLOOKUP($A295,'[2]1516 Exp_Rev Access'!$F$7:$GB$306,56,FALSE))</f>
        <v>0</v>
      </c>
      <c r="BS295" s="99">
        <f>IF(ISNA(VLOOKUP($A295,'[2]1516 Exp_Rev Access'!$F$7:$GB$306,57,FALSE)),"",VLOOKUP($A295,'[2]1516 Exp_Rev Access'!$F$7:$GB$306,57,FALSE))</f>
        <v>0</v>
      </c>
      <c r="BT295" s="99">
        <f>IF(ISNA(VLOOKUP($A295,'[2]1516 Exp_Rev Access'!$F$7:$GB$306,58,FALSE)),"",VLOOKUP($A295,'[2]1516 Exp_Rev Access'!$F$7:$GB$306,58,FALSE))</f>
        <v>0</v>
      </c>
      <c r="BU295" s="102">
        <f t="shared" si="340"/>
        <v>215207.90999999997</v>
      </c>
      <c r="BV295" s="72">
        <f t="shared" si="341"/>
        <v>9.2975137201978753E-2</v>
      </c>
      <c r="BW295" s="94">
        <f t="shared" si="342"/>
        <v>1468.1942284076954</v>
      </c>
      <c r="BX295" s="99">
        <f>IF(ISNA(VLOOKUP($A295,'[2]1516 Exp_Rev Access'!$F$7:$GB$306,59,FALSE)),"",VLOOKUP($A295,'[2]1516 Exp_Rev Access'!$F$7:$GB$306,59,FALSE))</f>
        <v>0</v>
      </c>
      <c r="BY295" s="99">
        <f>IF(ISNA(VLOOKUP($A295,'[2]1516 Exp_Rev Access'!$F$7:$GB$306,60,FALSE)),"",VLOOKUP($A295,'[2]1516 Exp_Rev Access'!$F$7:$GB$306,60,FALSE))</f>
        <v>0</v>
      </c>
      <c r="BZ295" s="99">
        <f>IF(ISNA(VLOOKUP($A295,'[2]1516 Exp_Rev Access'!$F$7:$GB$306,61,FALSE)),"",VLOOKUP($A295,'[2]1516 Exp_Rev Access'!$F$7:$GB$306,61,FALSE))</f>
        <v>0</v>
      </c>
      <c r="CA295" s="99">
        <f>IF(ISNA(VLOOKUP($A295,'[2]1516 Exp_Rev Access'!$F$7:$GB$306,62,FALSE)),"",VLOOKUP($A295,'[2]1516 Exp_Rev Access'!$F$7:$GB$306,62,FALSE))</f>
        <v>0</v>
      </c>
      <c r="CB295" s="99">
        <f>IF(ISNA(VLOOKUP($A295,'[2]1516 Exp_Rev Access'!$F$7:$GB$306,63,FALSE)),"",VLOOKUP($A295,'[2]1516 Exp_Rev Access'!$F$7:$GB$306,63,FALSE))</f>
        <v>2167.83</v>
      </c>
      <c r="CC295" s="99">
        <f>IF(ISNA(VLOOKUP($A295,'[2]1516 Exp_Rev Access'!$F$7:$GB$306,64,FALSE)),"",VLOOKUP($A295,'[2]1516 Exp_Rev Access'!$F$7:$GB$306,64,FALSE))</f>
        <v>0</v>
      </c>
      <c r="CD295" s="101">
        <f t="shared" si="343"/>
        <v>2167.83</v>
      </c>
      <c r="CE295" s="72">
        <f t="shared" si="357"/>
        <v>9.3655615019246096E-4</v>
      </c>
      <c r="CF295" s="103">
        <f t="shared" si="358"/>
        <v>14.789398280802294</v>
      </c>
      <c r="CG295" s="99">
        <f>IF(ISNA(VLOOKUP($A295,'[2]1516 Exp_Rev Access'!$F$7:$GB$306,65,FALSE)),"",VLOOKUP($A295,'[2]1516 Exp_Rev Access'!$F$7:$GB$306,65,FALSE))</f>
        <v>0</v>
      </c>
      <c r="CH295" s="99">
        <f>IF(ISNA(VLOOKUP($A295,'[2]1516 Exp_Rev Access'!$F$7:$GB$306,66,FALSE)),"",VLOOKUP($A295,'[2]1516 Exp_Rev Access'!$F$7:$GB$306,66,FALSE))</f>
        <v>0</v>
      </c>
      <c r="CI295" s="99">
        <f>IF(ISNA(VLOOKUP($A295,'[2]1516 Exp_Rev Access'!$F$7:$GB$306,67,FALSE)),"",VLOOKUP($A295,'[2]1516 Exp_Rev Access'!$F$7:$GB$306,67,FALSE))</f>
        <v>0</v>
      </c>
      <c r="CJ295" s="99">
        <f>IF(ISNA(VLOOKUP($A295,'[2]1516 Exp_Rev Access'!$F$7:$GB$306,68,FALSE)),"",VLOOKUP($A295,'[2]1516 Exp_Rev Access'!$F$7:$GB$306,68,FALSE))</f>
        <v>0</v>
      </c>
      <c r="CK295" s="99">
        <f>IF(ISNA(VLOOKUP($A295,'[2]1516 Exp_Rev Access'!$F$7:$GB$306,69,FALSE)),"",VLOOKUP($A295,'[2]1516 Exp_Rev Access'!$F$7:$GB$306,69,FALSE))</f>
        <v>0</v>
      </c>
      <c r="CL295" s="99">
        <f>IF(ISNA(VLOOKUP($A295,'[2]1516 Exp_Rev Access'!$F$7:$GB$306,70,FALSE)),"",VLOOKUP($A295,'[2]1516 Exp_Rev Access'!$F$7:$GB$306,70,FALSE))</f>
        <v>0</v>
      </c>
      <c r="CM295" s="99">
        <f>IF(ISNA(VLOOKUP($A295,'[2]1516 Exp_Rev Access'!$F$7:$GB$306,71,FALSE)),"",VLOOKUP($A295,'[2]1516 Exp_Rev Access'!$F$7:$GB$306,71,FALSE))</f>
        <v>0</v>
      </c>
      <c r="CN295" s="99">
        <f>IF(ISNA(VLOOKUP($A295,'[2]1516 Exp_Rev Access'!$F$7:$GB$306,72,FALSE)),"",VLOOKUP($A295,'[2]1516 Exp_Rev Access'!$F$7:$GB$306,72,FALSE))</f>
        <v>0</v>
      </c>
      <c r="CO295" s="99">
        <f>IF(ISNA(VLOOKUP($A295,'[2]1516 Exp_Rev Access'!$F$7:$GB$306,73,FALSE)),"",VLOOKUP($A295,'[2]1516 Exp_Rev Access'!$F$7:$GB$306,73,FALSE))</f>
        <v>0</v>
      </c>
      <c r="CP295" s="99">
        <f>IF(ISNA(VLOOKUP($A295,'[2]1516 Exp_Rev Access'!$F$7:$GB$306,74,FALSE)),"",VLOOKUP($A295,'[2]1516 Exp_Rev Access'!$F$7:$GB$306,74,FALSE))</f>
        <v>42535.27</v>
      </c>
      <c r="CQ295" s="99">
        <f>IF(ISNA(VLOOKUP($A295,'[2]1516 Exp_Rev Access'!$F$7:$GB$306,75,FALSE)),"",VLOOKUP($A295,'[2]1516 Exp_Rev Access'!$F$7:$GB$306,75,FALSE))</f>
        <v>0</v>
      </c>
      <c r="CR295" s="99">
        <f>IF(ISNA(VLOOKUP($A295,'[2]1516 Exp_Rev Access'!$F$7:$GB$306,76,FALSE)),"",VLOOKUP($A295,'[2]1516 Exp_Rev Access'!$F$7:$GB$306,76,FALSE))</f>
        <v>0</v>
      </c>
      <c r="CS295" s="99">
        <f>IF(ISNA(VLOOKUP($A295,'[2]1516 Exp_Rev Access'!$F$7:$GB$306,77,FALSE)),"",VLOOKUP($A295,'[2]1516 Exp_Rev Access'!$F$7:$GB$306,77,FALSE))</f>
        <v>0</v>
      </c>
      <c r="CT295" s="99">
        <f>IF(ISNA(VLOOKUP($A295,'[2]1516 Exp_Rev Access'!$F$7:$GB$306,78,FALSE)),"",VLOOKUP($A295,'[2]1516 Exp_Rev Access'!$F$7:$GB$306,78,FALSE))</f>
        <v>75814.58</v>
      </c>
      <c r="CU295" s="99">
        <f>IF(ISNA(VLOOKUP($A295,'[2]1516 Exp_Rev Access'!$F$7:$GB$306,79,FALSE)),"",VLOOKUP($A295,'[2]1516 Exp_Rev Access'!$F$7:$GB$306,79,FALSE))</f>
        <v>5722</v>
      </c>
      <c r="CV295" s="99">
        <f>IF(ISNA(VLOOKUP($A295,'[2]1516 Exp_Rev Access'!$F$7:$GB$306,80,FALSE)),"",VLOOKUP($A295,'[2]1516 Exp_Rev Access'!$F$7:$GB$306,80,FALSE))</f>
        <v>0</v>
      </c>
      <c r="CW295" s="99">
        <f>IF(ISNA(VLOOKUP($A295,'[2]1516 Exp_Rev Access'!$F$7:$GB$306,81,FALSE)),"",VLOOKUP($A295,'[2]1516 Exp_Rev Access'!$F$7:$GB$306,81,FALSE))</f>
        <v>0</v>
      </c>
      <c r="CX295" s="99">
        <f>IF(ISNA(VLOOKUP($A295,'[2]1516 Exp_Rev Access'!$F$7:$GB$306,82,FALSE)),"",VLOOKUP($A295,'[2]1516 Exp_Rev Access'!$F$7:$GB$306,82,FALSE))</f>
        <v>0</v>
      </c>
      <c r="CY295" s="99">
        <f>IF(ISNA(VLOOKUP($A295,'[2]1516 Exp_Rev Access'!$F$7:$GB$306,83,FALSE)),"",VLOOKUP($A295,'[2]1516 Exp_Rev Access'!$F$7:$GB$306,83,FALSE))</f>
        <v>0</v>
      </c>
      <c r="CZ295" s="99">
        <f>IF(ISNA(VLOOKUP($A295,'[2]1516 Exp_Rev Access'!$F$7:$GB$306,84,FALSE)),"",VLOOKUP($A295,'[2]1516 Exp_Rev Access'!$F$7:$GB$306,84,FALSE))</f>
        <v>0</v>
      </c>
      <c r="DA295" s="99">
        <f>IF(ISNA(VLOOKUP($A295,'[2]1516 Exp_Rev Access'!$F$7:$GB$306,85,FALSE)),"",VLOOKUP($A295,'[2]1516 Exp_Rev Access'!$F$7:$GB$306,85,FALSE))</f>
        <v>0</v>
      </c>
      <c r="DB295" s="99">
        <f>IF(ISNA(VLOOKUP($A295,'[2]1516 Exp_Rev Access'!$F$7:$GB$306,86,FALSE)),"",VLOOKUP($A295,'[2]1516 Exp_Rev Access'!$F$7:$GB$306,86,FALSE))</f>
        <v>0</v>
      </c>
      <c r="DC295" s="99">
        <f>IF(ISNA(VLOOKUP($A295,'[2]1516 Exp_Rev Access'!$F$7:$GB$306,87,FALSE)),"",VLOOKUP($A295,'[2]1516 Exp_Rev Access'!$F$7:$GB$306,87,FALSE))</f>
        <v>0</v>
      </c>
      <c r="DD295" s="99">
        <f>IF(ISNA(VLOOKUP($A295,'[2]1516 Exp_Rev Access'!$F$7:$GB$306,88,FALSE)),"",VLOOKUP($A295,'[2]1516 Exp_Rev Access'!$F$7:$GB$306,88,FALSE))</f>
        <v>0</v>
      </c>
      <c r="DE295" s="99">
        <f>IF(ISNA(VLOOKUP($A295,'[2]1516 Exp_Rev Access'!$F$7:$GB$306,89,FALSE)),"",VLOOKUP($A295,'[2]1516 Exp_Rev Access'!$F$7:$GB$306,89,FALSE))</f>
        <v>0</v>
      </c>
      <c r="DF295" s="99">
        <f>IF(ISNA(VLOOKUP($A295,'[2]1516 Exp_Rev Access'!$F$7:$GB$306,90,FALSE)),"",VLOOKUP($A295,'[2]1516 Exp_Rev Access'!$F$7:$GB$306,90,FALSE))</f>
        <v>0</v>
      </c>
      <c r="DG295" s="99">
        <f>IF(ISNA(VLOOKUP($A295,'[2]1516 Exp_Rev Access'!$F$7:$GB$306,91,FALSE)),"",VLOOKUP($A295,'[2]1516 Exp_Rev Access'!$F$7:$GB$306,91,FALSE))</f>
        <v>1845</v>
      </c>
      <c r="DH295" s="99">
        <f>IF(ISNA(VLOOKUP($A295,'[2]1516 Exp_Rev Access'!$F$7:$GB$306,92,FALSE)),"",VLOOKUP($A295,'[2]1516 Exp_Rev Access'!$F$7:$GB$306,92,FALSE))</f>
        <v>51841.67</v>
      </c>
      <c r="DI295" s="99">
        <f>IF(ISNA(VLOOKUP($A295,'[2]1516 Exp_Rev Access'!$F$7:$GB$306,93,FALSE)),"",VLOOKUP($A295,'[2]1516 Exp_Rev Access'!$F$7:$GB$306,93,FALSE))</f>
        <v>0</v>
      </c>
      <c r="DJ295" s="99">
        <f>IF(ISNA(VLOOKUP($A295,'[2]1516 Exp_Rev Access'!$F$7:$GB$306,94,FALSE)),"",VLOOKUP($A295,'[2]1516 Exp_Rev Access'!$F$7:$GB$306,94,FALSE))</f>
        <v>0</v>
      </c>
      <c r="DK295" s="99">
        <f>IF(ISNA(VLOOKUP($A295,'[2]1516 Exp_Rev Access'!$F$7:$GB$306,95,FALSE)),"",VLOOKUP($A295,'[2]1516 Exp_Rev Access'!$F$7:$GB$306,95,FALSE))</f>
        <v>0</v>
      </c>
      <c r="DL295" s="99">
        <f>IF(ISNA(VLOOKUP($A295,'[2]1516 Exp_Rev Access'!$F$7:$GB$306,96,FALSE)),"",VLOOKUP($A295,'[2]1516 Exp_Rev Access'!$F$7:$GB$306,96,FALSE))</f>
        <v>0</v>
      </c>
      <c r="DM295" s="99">
        <f>IF(ISNA(VLOOKUP($A295,'[2]1516 Exp_Rev Access'!$F$7:$GB$306,97,FALSE)),"",VLOOKUP($A295,'[2]1516 Exp_Rev Access'!$F$7:$GB$306,97,FALSE))</f>
        <v>0</v>
      </c>
      <c r="DN295" s="99">
        <f>IF(ISNA(VLOOKUP($A295,'[2]1516 Exp_Rev Access'!$F$7:$GB$306,98,FALSE)),"",VLOOKUP($A295,'[2]1516 Exp_Rev Access'!$F$7:$GB$306,98,FALSE))</f>
        <v>0</v>
      </c>
      <c r="DO295" s="99">
        <f>IF(ISNA(VLOOKUP($A295,'[2]1516 Exp_Rev Access'!$F$7:$GB$306,99,FALSE)),"",VLOOKUP($A295,'[2]1516 Exp_Rev Access'!$F$7:$GB$306,99,FALSE))</f>
        <v>0</v>
      </c>
      <c r="DP295" s="99">
        <f>IF(ISNA(VLOOKUP($A295,'[2]1516 Exp_Rev Access'!$F$7:$GB$306,100,FALSE)),"",VLOOKUP($A295,'[2]1516 Exp_Rev Access'!$F$7:$GB$306,100,FALSE))</f>
        <v>0</v>
      </c>
      <c r="DQ295" s="99">
        <f>IF(ISNA(VLOOKUP($A295,'[2]1516 Exp_Rev Access'!$F$7:$GB$306,101,FALSE)),"",VLOOKUP($A295,'[2]1516 Exp_Rev Access'!$F$7:$GB$306,101,FALSE))</f>
        <v>0</v>
      </c>
      <c r="DR295" s="99">
        <f>IF(ISNA(VLOOKUP($A295,'[2]1516 Exp_Rev Access'!$F$7:$GB$306,102,FALSE)),"",VLOOKUP($A295,'[2]1516 Exp_Rev Access'!$F$7:$GB$306,102,FALSE))</f>
        <v>0</v>
      </c>
      <c r="DS295" s="99">
        <f>IF(ISNA(VLOOKUP($A295,'[2]1516 Exp_Rev Access'!$F$7:$GB$306,103,FALSE)),"",VLOOKUP($A295,'[2]1516 Exp_Rev Access'!$F$7:$GB$306,103,FALSE))</f>
        <v>0</v>
      </c>
      <c r="DT295" s="99">
        <f>IF(ISNA(VLOOKUP($A295,'[2]1516 Exp_Rev Access'!$F$7:$GB$306,104,FALSE)),"",VLOOKUP($A295,'[2]1516 Exp_Rev Access'!$F$7:$GB$306,104,FALSE))</f>
        <v>0</v>
      </c>
      <c r="DU295" s="99">
        <f>IF(ISNA(VLOOKUP($A295,'[2]1516 Exp_Rev Access'!$F$7:$GB$306,105,FALSE)),"",VLOOKUP($A295,'[2]1516 Exp_Rev Access'!$F$7:$GB$306,105,FALSE))</f>
        <v>0</v>
      </c>
      <c r="DV295" s="99">
        <f>IF(ISNA(VLOOKUP($A295,'[2]1516 Exp_Rev Access'!$F$7:$GB$306,106,FALSE)),"",VLOOKUP($A295,'[2]1516 Exp_Rev Access'!$F$7:$GB$306,106,FALSE))</f>
        <v>0</v>
      </c>
      <c r="DW295" s="99">
        <f>IF(ISNA(VLOOKUP($A295,'[2]1516 Exp_Rev Access'!$F$7:$GB$306,107,FALSE)),"",VLOOKUP($A295,'[2]1516 Exp_Rev Access'!$F$7:$GB$306,107,FALSE))</f>
        <v>0</v>
      </c>
      <c r="DX295" s="99">
        <f>IF(ISNA(VLOOKUP($A295,'[2]1516 Exp_Rev Access'!$F$7:$GB$306,108,FALSE)),"",VLOOKUP($A295,'[2]1516 Exp_Rev Access'!$F$7:$GB$306,108,FALSE))</f>
        <v>0</v>
      </c>
      <c r="DY295" s="99">
        <f>IF(ISNA(VLOOKUP($A295,'[2]1516 Exp_Rev Access'!$F$7:$GB$306,109,FALSE)),"",VLOOKUP($A295,'[2]1516 Exp_Rev Access'!$F$7:$GB$306,109,FALSE))</f>
        <v>0</v>
      </c>
      <c r="DZ295" s="99">
        <f>IF(ISNA(VLOOKUP($A295,'[2]1516 Exp_Rev Access'!$F$7:$GB$306,110,FALSE)),"",VLOOKUP($A295,'[2]1516 Exp_Rev Access'!$F$7:$GB$306,110,FALSE))</f>
        <v>0</v>
      </c>
      <c r="EA295" s="99">
        <f>IF(ISNA(VLOOKUP($A295,'[2]1516 Exp_Rev Access'!$F$7:$GB$306,111,FALSE)),"",VLOOKUP($A295,'[2]1516 Exp_Rev Access'!$F$7:$GB$306,111,FALSE))</f>
        <v>0</v>
      </c>
      <c r="EB295" s="99">
        <f>IF(ISNA(VLOOKUP($A295,'[2]1516 Exp_Rev Access'!$F$7:$GB$306,112,FALSE)),"",VLOOKUP($A295,'[2]1516 Exp_Rev Access'!$F$7:$GB$306,112,FALSE))</f>
        <v>0</v>
      </c>
      <c r="EC295" s="99">
        <f>IF(ISNA(VLOOKUP($A295,'[2]1516 Exp_Rev Access'!$F$7:$GB$306,113,FALSE)),"",VLOOKUP($A295,'[2]1516 Exp_Rev Access'!$F$7:$GB$306,113,FALSE))</f>
        <v>0</v>
      </c>
      <c r="ED295" s="99">
        <f>IF(ISNA(VLOOKUP($A295,'[2]1516 Exp_Rev Access'!$F$7:$GB$306,114,FALSE)),"",VLOOKUP($A295,'[2]1516 Exp_Rev Access'!$F$7:$GB$306,114,FALSE))</f>
        <v>0</v>
      </c>
      <c r="EE295" s="99">
        <f>IF(ISNA(VLOOKUP($A295,'[2]1516 Exp_Rev Access'!$F$7:$GB$306,115,FALSE)),"",VLOOKUP($A295,'[2]1516 Exp_Rev Access'!$F$7:$GB$306,115,FALSE))</f>
        <v>0</v>
      </c>
      <c r="EF295" s="99">
        <f>IF(ISNA(VLOOKUP($A295,'[2]1516 Exp_Rev Access'!$F$7:$GB$306,116,FALSE)),"",VLOOKUP($A295,'[2]1516 Exp_Rev Access'!$F$7:$GB$306,116,FALSE))</f>
        <v>0</v>
      </c>
      <c r="EG295" s="99">
        <f>IF(ISNA(VLOOKUP($A295,'[2]1516 Exp_Rev Access'!$F$7:$GB$306,117,FALSE)),"",VLOOKUP($A295,'[2]1516 Exp_Rev Access'!$F$7:$GB$306,117,FALSE))</f>
        <v>0</v>
      </c>
      <c r="EH295" s="99">
        <f>IF(ISNA(VLOOKUP($A295,'[2]1516 Exp_Rev Access'!$F$7:$GB$306,118,FALSE)),"",VLOOKUP($A295,'[2]1516 Exp_Rev Access'!$F$7:$GB$306,118,FALSE))</f>
        <v>0</v>
      </c>
      <c r="EI295" s="99">
        <f>IF(ISNA(VLOOKUP($A295,'[2]1516 Exp_Rev Access'!$F$7:$GB$306,119,FALSE)),"",VLOOKUP($A295,'[2]1516 Exp_Rev Access'!$F$7:$GB$306,119,FALSE))</f>
        <v>0</v>
      </c>
      <c r="EJ295" s="99">
        <f>IF(ISNA(VLOOKUP($A295,'[2]1516 Exp_Rev Access'!$F$7:$GB$306,120,FALSE)),"",VLOOKUP($A295,'[2]1516 Exp_Rev Access'!$F$7:$GB$306,120,FALSE))</f>
        <v>0</v>
      </c>
      <c r="EK295" s="99">
        <f>IF(ISNA(VLOOKUP($A295,'[2]1516 Exp_Rev Access'!$F$7:$GB$306,121,FALSE)),"",VLOOKUP($A295,'[2]1516 Exp_Rev Access'!$F$7:$GB$306,121,FALSE))</f>
        <v>0</v>
      </c>
      <c r="EL295" s="99">
        <f>IF(ISNA(VLOOKUP($A295,'[2]1516 Exp_Rev Access'!$F$7:$GB$306,122,FALSE)),"",VLOOKUP($A295,'[2]1516 Exp_Rev Access'!$F$7:$GB$306,122,FALSE))</f>
        <v>0</v>
      </c>
      <c r="EM295" s="99">
        <f>IF(ISNA(VLOOKUP($A295,'[2]1516 Exp_Rev Access'!$F$7:$GB$306,123,FALSE)),"",VLOOKUP($A295,'[2]1516 Exp_Rev Access'!$F$7:$GB$306,123,FALSE))</f>
        <v>13215.91</v>
      </c>
      <c r="EN295" s="99">
        <f>IF(ISNA(VLOOKUP($A295,'[2]1516 Exp_Rev Access'!$F$7:$GB$306,124,FALSE)),"",VLOOKUP($A295,'[2]1516 Exp_Rev Access'!$F$7:$GB$306,124,FALSE))</f>
        <v>0</v>
      </c>
      <c r="EO295" s="99">
        <f>IF(ISNA(VLOOKUP($A295,'[2]1516 Exp_Rev Access'!$F$7:$GB$306,125,FALSE)),"",VLOOKUP($A295,'[2]1516 Exp_Rev Access'!$F$7:$GB$306,125,FALSE))</f>
        <v>0</v>
      </c>
      <c r="EP295" s="99">
        <f>IF(ISNA(VLOOKUP($A295,'[2]1516 Exp_Rev Access'!$F$7:$GB$306,126,FALSE)),"",VLOOKUP($A295,'[2]1516 Exp_Rev Access'!$F$7:$GB$306,126,FALSE))</f>
        <v>0</v>
      </c>
      <c r="EQ295" s="99">
        <f>IF(ISNA(VLOOKUP($A295,'[2]1516 Exp_Rev Access'!$F$7:$GB$306,127,FALSE)),"",VLOOKUP($A295,'[2]1516 Exp_Rev Access'!$F$7:$GB$306,127,FALSE))</f>
        <v>0</v>
      </c>
      <c r="ER295" s="99">
        <f>IF(ISNA(VLOOKUP($A295,'[2]1516 Exp_Rev Access'!$F$7:$GB$306,128,FALSE)),"",VLOOKUP($A295,'[2]1516 Exp_Rev Access'!$F$7:$GB$306,128,FALSE))</f>
        <v>0</v>
      </c>
      <c r="ES295" s="99">
        <f>IF(ISNA(VLOOKUP($A295,'[2]1516 Exp_Rev Access'!$F$7:$GB$306,129,FALSE)),"",VLOOKUP($A295,'[2]1516 Exp_Rev Access'!$F$7:$GB$306,129,FALSE))</f>
        <v>0</v>
      </c>
      <c r="ET295" s="99">
        <f>IF(ISNA(VLOOKUP($A295,'[2]1516 Exp_Rev Access'!$F$7:$GB$306,130,FALSE)),"",VLOOKUP($A295,'[2]1516 Exp_Rev Access'!$F$7:$GB$306,130,FALSE))</f>
        <v>0</v>
      </c>
      <c r="EU295" s="99">
        <f>IF(ISNA(VLOOKUP($A295,'[2]1516 Exp_Rev Access'!$F$7:$GB$306,131,FALSE)),"",VLOOKUP($A295,'[2]1516 Exp_Rev Access'!$F$7:$GB$306,131,FALSE))</f>
        <v>0</v>
      </c>
      <c r="EV295" s="99">
        <f>IF(ISNA(VLOOKUP($A295,'[2]1516 Exp_Rev Access'!$F$7:$GB$306,132,FALSE)),"",VLOOKUP($A295,'[2]1516 Exp_Rev Access'!$F$7:$GB$306,132,FALSE))</f>
        <v>0</v>
      </c>
      <c r="EW295" s="99">
        <f>IF(ISNA(VLOOKUP($A295,'[2]1516 Exp_Rev Access'!$F$7:$GB$306,133,FALSE)),"",VLOOKUP($A295,'[2]1516 Exp_Rev Access'!$F$7:$GB$306,133,FALSE))</f>
        <v>0</v>
      </c>
      <c r="EX295" s="99">
        <f>IF(ISNA(VLOOKUP($A295,'[2]1516 Exp_Rev Access'!$F$7:$GB$306,134,FALSE)),"",VLOOKUP($A295,'[2]1516 Exp_Rev Access'!$F$7:$GB$306,134,FALSE))</f>
        <v>0</v>
      </c>
      <c r="EY295" s="99">
        <f>IF(ISNA(VLOOKUP($A295,'[2]1516 Exp_Rev Access'!$F$7:$GB$306,135,FALSE)),"",VLOOKUP($A295,'[2]1516 Exp_Rev Access'!$F$7:$GB$306,135,FALSE))</f>
        <v>0</v>
      </c>
      <c r="EZ295" s="99">
        <f>IF(ISNA(VLOOKUP($A295,'[2]1516 Exp_Rev Access'!$F$7:$GB$306,136,FALSE)),"",VLOOKUP($A295,'[2]1516 Exp_Rev Access'!$F$7:$GB$306,136,FALSE))</f>
        <v>0</v>
      </c>
      <c r="FA295" s="99">
        <f>IF(ISNA(VLOOKUP($A295,'[2]1516 Exp_Rev Access'!$F$7:$GB$306,137,FALSE)),"",VLOOKUP($A295,'[2]1516 Exp_Rev Access'!$F$7:$GB$306,137,FALSE))</f>
        <v>0</v>
      </c>
      <c r="FB295" s="99">
        <f>IF(ISNA(VLOOKUP($A295,'[2]1516 Exp_Rev Access'!$F$7:$GB$306,138,FALSE)),"",VLOOKUP($A295,'[2]1516 Exp_Rev Access'!$F$7:$GB$306,138,FALSE))</f>
        <v>0</v>
      </c>
      <c r="FC295" s="99">
        <f>IF(ISNA(VLOOKUP($A295,'[2]1516 Exp_Rev Access'!$F$7:$GB$306,139,FALSE)),"",VLOOKUP($A295,'[2]1516 Exp_Rev Access'!$F$7:$GB$306,139,FALSE))</f>
        <v>0</v>
      </c>
      <c r="FD295" s="99">
        <f>IF(ISNA(VLOOKUP($A295,'[2]1516 Exp_Rev Access'!$F$7:$FS$306,140,FALSE)),"",VLOOKUP($A295,'[2]1516 Exp_Rev Access'!$F$7:$FS$306,140,FALSE))</f>
        <v>0</v>
      </c>
      <c r="FE295" s="99">
        <f>IF(ISNA(VLOOKUP($A295,'[2]1516 Exp_Rev Access'!$F$7:$FS$306,141,FALSE)),"",VLOOKUP($A295,'[2]1516 Exp_Rev Access'!$F$7:$FS$306,141,FALSE))</f>
        <v>0</v>
      </c>
      <c r="FF295" s="99">
        <f>IF(ISNA(VLOOKUP($A295,'[2]1516 Exp_Rev Access'!$F$7:$FS$306,142,FALSE)),"",VLOOKUP($A295,'[2]1516 Exp_Rev Access'!$F$7:$FS$306,142,FALSE))</f>
        <v>0</v>
      </c>
      <c r="FG295" s="99">
        <f>IF(ISNA(VLOOKUP($A295,'[2]1516 Exp_Rev Access'!$F$7:$FS$306,143,FALSE)),"",VLOOKUP($A295,'[2]1516 Exp_Rev Access'!$F$7:$FS$306,143,FALSE))</f>
        <v>0</v>
      </c>
      <c r="FH295" s="99">
        <f>IF(ISNA(VLOOKUP($A295,'[2]1516 Exp_Rev Access'!$F$7:$FS$306,144,FALSE)),"",VLOOKUP($A295,'[2]1516 Exp_Rev Access'!$F$7:$FS$306,144,FALSE))</f>
        <v>0</v>
      </c>
      <c r="FI295" s="99">
        <f>IF(ISNA(VLOOKUP($A295,'[2]1516 Exp_Rev Access'!$F$7:$FS$306,145,FALSE)),"",VLOOKUP($A295,'[2]1516 Exp_Rev Access'!$F$7:$FS$306,145,FALSE))</f>
        <v>0</v>
      </c>
      <c r="FJ295" s="99">
        <f>IF(ISNA(VLOOKUP($A295,'[2]1516 Exp_Rev Access'!$F$7:$FS$306,146,FALSE)),"",VLOOKUP($A295,'[2]1516 Exp_Rev Access'!$F$7:$FS$306,146,FALSE))</f>
        <v>0</v>
      </c>
      <c r="FK295" s="99">
        <f>IF(ISNA(VLOOKUP($A295,'[2]1516 Exp_Rev Access'!$F$7:$FS$306,147,FALSE)),"",VLOOKUP($A295,'[2]1516 Exp_Rev Access'!$F$7:$FS$306,147,FALSE))</f>
        <v>0</v>
      </c>
      <c r="FL295" s="99">
        <f>IF(ISNA(VLOOKUP($A295,'[2]1516 Exp_Rev Access'!$F$7:$FS$306,148,FALSE)),"",VLOOKUP($A295,'[2]1516 Exp_Rev Access'!$F$7:$FS$306,148,FALSE))</f>
        <v>0</v>
      </c>
      <c r="FM295" s="99">
        <f>IF(ISNA(VLOOKUP($A295,'[2]1516 Exp_Rev Access'!$F$7:$FS$306,149,FALSE)),"",VLOOKUP($A295,'[2]1516 Exp_Rev Access'!$F$7:$FS$306,149,FALSE))</f>
        <v>0</v>
      </c>
      <c r="FN295" s="99">
        <f>IF(ISNA(VLOOKUP($A295,'[2]1516 Exp_Rev Access'!$F$7:$FS$306,150,FALSE)),"",VLOOKUP($A295,'[2]1516 Exp_Rev Access'!$F$7:$FS$306,150,FALSE))</f>
        <v>0</v>
      </c>
      <c r="FO295" s="99">
        <f>IF(ISNA(VLOOKUP($A295,'[2]1516 Exp_Rev Access'!$F$7:$FS$306,151,FALSE)),"",VLOOKUP($A295,'[2]1516 Exp_Rev Access'!$F$7:$FS$306,151,FALSE))</f>
        <v>0</v>
      </c>
      <c r="FP295" s="99">
        <f>IF(ISNA(VLOOKUP($A295,'[2]1516 Exp_Rev Access'!$F$7:$FS$306,152,FALSE)),"",VLOOKUP($A295,'[2]1516 Exp_Rev Access'!$F$7:$FS$306,152,FALSE))</f>
        <v>0</v>
      </c>
      <c r="FQ295" s="99">
        <f>IF(ISNA(VLOOKUP($A295,'[2]1516 Exp_Rev Access'!$F$7:$FS$306,153,FALSE)),"",VLOOKUP($A295,'[2]1516 Exp_Rev Access'!$F$7:$FS$306,153,FALSE))</f>
        <v>3355.78</v>
      </c>
      <c r="FR295" s="101">
        <f t="shared" si="346"/>
        <v>194330.21000000002</v>
      </c>
      <c r="FS295" s="72">
        <f t="shared" si="347"/>
        <v>8.3955454691416076E-2</v>
      </c>
      <c r="FT295" s="94">
        <f t="shared" si="348"/>
        <v>1325.7621094282988</v>
      </c>
      <c r="FU295" s="99">
        <f>IF(ISNA(VLOOKUP($A295,'[2]1516 Exp_Rev Access'!$F$7:$GB$306,154,FALSE)),"",VLOOKUP($A295,'[2]1516 Exp_Rev Access'!$F$7:$GB$306,154,FALSE))</f>
        <v>0</v>
      </c>
      <c r="FV295" s="99">
        <f>IF(ISNA(VLOOKUP($A295,'[2]1516 Exp_Rev Access'!$F$7:$GB$306,155,FALSE)),"",VLOOKUP($A295,'[2]1516 Exp_Rev Access'!$F$7:$GB$306,155,FALSE))</f>
        <v>0</v>
      </c>
      <c r="FW295" s="99">
        <f>IF(ISNA(VLOOKUP($A295,'[2]1516 Exp_Rev Access'!$F$7:$GB$306,156,FALSE)),"",VLOOKUP($A295,'[2]1516 Exp_Rev Access'!$F$7:$GB$306,156,FALSE))</f>
        <v>0</v>
      </c>
      <c r="FX295" s="99">
        <f>IF(ISNA(VLOOKUP($A295,'[2]1516 Exp_Rev Access'!$F$7:$GB$306,157,FALSE)),"",VLOOKUP($A295,'[2]1516 Exp_Rev Access'!$F$7:$GB$306,157,FALSE))</f>
        <v>0</v>
      </c>
      <c r="FY295" s="99">
        <f>IF(ISNA(VLOOKUP($A295,'[2]1516 Exp_Rev Access'!$F$7:$GB$306,158,FALSE)),"",VLOOKUP($A295,'[2]1516 Exp_Rev Access'!$F$7:$GB$306,158,FALSE))</f>
        <v>0</v>
      </c>
      <c r="FZ295" s="99">
        <f>IF(ISNA(VLOOKUP($A295,'[2]1516 Exp_Rev Access'!$F$7:$GB$306,159,FALSE)),"",VLOOKUP($A295,'[2]1516 Exp_Rev Access'!$F$7:$GB$306,159,FALSE))</f>
        <v>0</v>
      </c>
      <c r="GA295" s="99">
        <f>IF(ISNA(VLOOKUP($A295,'[2]1516 Exp_Rev Access'!$F$7:$GB$306,160,FALSE)),"",VLOOKUP($A295,'[2]1516 Exp_Rev Access'!$F$7:$GB$306,160,FALSE))</f>
        <v>0</v>
      </c>
      <c r="GB295" s="99">
        <f>IF(ISNA(VLOOKUP($A295,'[2]1516 Exp_Rev Access'!$F$7:$GB$306,161,FALSE)),"",VLOOKUP($A295,'[2]1516 Exp_Rev Access'!$F$7:$GB$306,161,FALSE))</f>
        <v>0</v>
      </c>
      <c r="GC295" s="99">
        <f>IF(ISNA(VLOOKUP($A295,'[2]1516 Exp_Rev Access'!$F$7:$GB$306,162,FALSE)),"",VLOOKUP($A295,'[2]1516 Exp_Rev Access'!$F$7:$GB$306,162,FALSE))</f>
        <v>0</v>
      </c>
      <c r="GD295" s="99">
        <f>IF(ISNA(VLOOKUP($A295,'[2]1516 Exp_Rev Access'!$F$7:$GB$306,163,FALSE)),"",VLOOKUP($A295,'[2]1516 Exp_Rev Access'!$F$7:$GB$306,163,FALSE))</f>
        <v>0</v>
      </c>
      <c r="GE295" s="99">
        <f>IF(ISNA(VLOOKUP($A295,'[2]1516 Exp_Rev Access'!$F$7:$GB$306,164,FALSE)),"",VLOOKUP($A295,'[2]1516 Exp_Rev Access'!$F$7:$GB$306,164,FALSE))</f>
        <v>0</v>
      </c>
      <c r="GF295" s="99">
        <f>IF(ISNA(VLOOKUP($A295,'[2]1516 Exp_Rev Access'!$F$7:$GB$306,165,FALSE)),"",VLOOKUP($A295,'[2]1516 Exp_Rev Access'!$F$7:$GB$306,165,FALSE))</f>
        <v>0</v>
      </c>
      <c r="GG295" s="99">
        <f>IF(ISNA(VLOOKUP($A295,'[2]1516 Exp_Rev Access'!$F$7:$GB$306,166,FALSE)),"",VLOOKUP($A295,'[2]1516 Exp_Rev Access'!$F$7:$GB$306,166,FALSE))</f>
        <v>17470</v>
      </c>
      <c r="GH295" s="99">
        <f>IF(ISNA(VLOOKUP($A295,'[2]1516 Exp_Rev Access'!$F$7:$GB$306,167,FALSE)),"",VLOOKUP($A295,'[2]1516 Exp_Rev Access'!$F$7:$GB$306,167,FALSE))</f>
        <v>0</v>
      </c>
      <c r="GI295" s="99">
        <f>IF(ISNA(VLOOKUP($A295,'[2]1516 Exp_Rev Access'!$F$7:$GB$306,168,FALSE)),"",VLOOKUP($A295,'[2]1516 Exp_Rev Access'!$F$7:$GB$306,168,FALSE))</f>
        <v>0</v>
      </c>
      <c r="GJ295" s="99">
        <f>IF(ISNA(VLOOKUP($A295,'[2]1516 Exp_Rev Access'!$F$7:$GB$306,169,FALSE)),"",VLOOKUP($A295,'[2]1516 Exp_Rev Access'!$F$7:$GB$306,169,FALSE))</f>
        <v>153.1</v>
      </c>
      <c r="GK295" s="99">
        <f>IF(ISNA(VLOOKUP($A295,'[2]1516 Exp_Rev Access'!$F$7:$GB$306,170,FALSE)),"",VLOOKUP($A295,'[2]1516 Exp_Rev Access'!$F$7:$GB$306,170,FALSE))</f>
        <v>5000</v>
      </c>
      <c r="GL295" s="99">
        <f>IF(ISNA(VLOOKUP($A295,'[2]1516 Exp_Rev Access'!$F$7:$GB$306,171,FALSE)),"",VLOOKUP($A295,'[2]1516 Exp_Rev Access'!$F$7:$GB$306,171,FALSE))</f>
        <v>0</v>
      </c>
      <c r="GM295" s="99">
        <f>IF(ISNA(VLOOKUP($A295,'[2]1516 Exp_Rev Access'!$F$7:$GB$306,172,FALSE)),"",VLOOKUP($A295,'[2]1516 Exp_Rev Access'!$F$7:$GB$306,172,FALSE))</f>
        <v>0</v>
      </c>
      <c r="GN295" s="99">
        <f>IF(ISNA(VLOOKUP($A295,'[2]1516 Exp_Rev Access'!$F$7:$GB$306,173,FALSE)),"",VLOOKUP($A295,'[2]1516 Exp_Rev Access'!$F$7:$GB$306,173,FALSE))</f>
        <v>0</v>
      </c>
      <c r="GO295" s="99">
        <f>IF(ISNA(VLOOKUP($A295,'[2]1516 Exp_Rev Access'!$F$7:$GB$306,174,FALSE)),"",VLOOKUP($A295,'[2]1516 Exp_Rev Access'!$F$7:$GB$306,174,FALSE))</f>
        <v>0</v>
      </c>
      <c r="GP295" s="99">
        <f>IF(ISNA(VLOOKUP($A295,'[2]1516 Exp_Rev Access'!$F$7:$GB$306,175,FALSE)),"",VLOOKUP($A295,'[2]1516 Exp_Rev Access'!$F$7:$GB$306,175,FALSE))</f>
        <v>0</v>
      </c>
      <c r="GQ295" s="99">
        <f>IF(ISNA(VLOOKUP($A295,'[2]1516 Exp_Rev Access'!$F$7:$GB$306,176,FALSE)),"",VLOOKUP($A295,'[2]1516 Exp_Rev Access'!$F$7:$GB$306,176,FALSE))</f>
        <v>0</v>
      </c>
      <c r="GR295" s="99">
        <f>IF(ISNA(VLOOKUP($A295,'[2]1516 Exp_Rev Access'!$F$7:$GB$306,177,FALSE)),"",VLOOKUP($A295,'[2]1516 Exp_Rev Access'!$F$7:$GB$306,177,FALSE))</f>
        <v>0</v>
      </c>
      <c r="GS295" s="99">
        <f>IF(ISNA(VLOOKUP($A295,'[2]1516 Exp_Rev Access'!$F$7:$GB$306,178,FALSE)),"",VLOOKUP($A295,'[2]1516 Exp_Rev Access'!$F$7:$GB$306,178,FALSE))</f>
        <v>0</v>
      </c>
      <c r="GT295" s="101">
        <f t="shared" si="349"/>
        <v>22623.1</v>
      </c>
      <c r="GU295" s="72">
        <f>GT295/D295</f>
        <v>9.7737384580059618E-3</v>
      </c>
      <c r="GV295" s="84">
        <f t="shared" si="351"/>
        <v>154.33960976940921</v>
      </c>
    </row>
    <row r="296" spans="1:206" customFormat="1" ht="12" customHeight="1" x14ac:dyDescent="0.2">
      <c r="A296" s="96" t="s">
        <v>688</v>
      </c>
      <c r="B296" s="69" t="s">
        <v>689</v>
      </c>
      <c r="C296" s="80">
        <f>IF(ISNA(VLOOKUP($A296,'[2]1516 enrollment_Rev_Exp by size'!$A$6:$G$320,3,FALSE)),"",VLOOKUP($A296,'[2]1516 enrollment_Rev_Exp by size'!$A$6:$G$320,3,FALSE))</f>
        <v>134.1</v>
      </c>
      <c r="D296" s="97">
        <v>1729676.57</v>
      </c>
      <c r="E296" s="80">
        <f t="shared" si="329"/>
        <v>1729676.57</v>
      </c>
      <c r="F296" s="80">
        <f t="shared" si="330"/>
        <v>0</v>
      </c>
      <c r="G296" s="98">
        <f>IF(ISNA(VLOOKUP($A296,'[2]1516 Exp_Rev Access'!$F$7:$FS$306,2,FALSE)),"",VLOOKUP($A296,'[2]1516 Exp_Rev Access'!$F$7:$FS$306,2,FALSE))</f>
        <v>223544.24</v>
      </c>
      <c r="H296" s="98">
        <f>IF(ISNA(VLOOKUP($A296,'[2]1516 Exp_Rev Access'!$F$7:$FS$306,3,FALSE)),"",VLOOKUP($A296,'[2]1516 Exp_Rev Access'!$F$7:$FS$306,3,FALSE))</f>
        <v>0</v>
      </c>
      <c r="I296" s="98">
        <f>IF(ISNA(VLOOKUP($A296,'[2]1516 Exp_Rev Access'!$F$7:$FS$306,4,FALSE)),"",VLOOKUP($A296,'[2]1516 Exp_Rev Access'!$F$7:$FS$306,4,FALSE))</f>
        <v>0</v>
      </c>
      <c r="J296" s="98">
        <f>IF(ISNA(VLOOKUP($A296,'[2]1516 Exp_Rev Access'!$F$7:$FS$306,5,FALSE)),"",VLOOKUP($A296,'[2]1516 Exp_Rev Access'!$F$7:$FS$306,5,FALSE))</f>
        <v>0</v>
      </c>
      <c r="K296" s="98">
        <f>IF(ISNA(VLOOKUP($A296,'[2]1516 Exp_Rev Access'!$F$7:$FS$306,6,FALSE)),"",VLOOKUP($A296,'[2]1516 Exp_Rev Access'!$F$7:$FS$306,6,FALSE))</f>
        <v>0</v>
      </c>
      <c r="L296" s="98">
        <f>IF(ISNA(VLOOKUP($A296,'[2]1516 Exp_Rev Access'!$F$7:$FS$306,7,FALSE)),"",VLOOKUP($A296,'[2]1516 Exp_Rev Access'!$F$7:$FS$306,7,FALSE))</f>
        <v>0</v>
      </c>
      <c r="M296" s="90">
        <f t="shared" si="331"/>
        <v>223544.24</v>
      </c>
      <c r="N296" s="72">
        <f t="shared" si="352"/>
        <v>0.12924048569380805</v>
      </c>
      <c r="O296" s="73">
        <f t="shared" si="353"/>
        <v>1666.9965697240866</v>
      </c>
      <c r="P296" s="99">
        <f>IF(ISNA(VLOOKUP($A296,'[2]1516 Exp_Rev Access'!$F$7:$FS$306,8,FALSE)),"",VLOOKUP($A296,'[2]1516 Exp_Rev Access'!$F$7:$FS$306,8,FALSE))</f>
        <v>0</v>
      </c>
      <c r="Q296" s="99">
        <f>IF(ISNA(VLOOKUP($A296,'[2]1516 Exp_Rev Access'!$F$7:$FS$306,9,FALSE)),"",VLOOKUP($A296,'[2]1516 Exp_Rev Access'!$F$7:$FS$306,9,FALSE))</f>
        <v>0</v>
      </c>
      <c r="R296" s="99">
        <f>IF(ISNA(VLOOKUP($A296,'[2]1516 Exp_Rev Access'!$F$7:$FS$306,10,FALSE)),"",VLOOKUP($A296,'[2]1516 Exp_Rev Access'!$F$7:$FS$306,10,FALSE))</f>
        <v>0</v>
      </c>
      <c r="S296" s="99">
        <f>IF(ISNA(VLOOKUP($A296,'[2]1516 Exp_Rev Access'!$F$7:$FS$306,11,FALSE)),"",VLOOKUP($A296,'[2]1516 Exp_Rev Access'!$F$7:$FS$306,11,FALSE))</f>
        <v>0</v>
      </c>
      <c r="T296" s="99">
        <f>IF(ISNA(VLOOKUP($A296,'[2]1516 Exp_Rev Access'!$F$7:$FS$306,12,FALSE)),"",VLOOKUP($A296,'[2]1516 Exp_Rev Access'!$F$7:$FS$306,12,FALSE))</f>
        <v>0</v>
      </c>
      <c r="U296" s="99">
        <f>IF(ISNA(VLOOKUP($A296,'[2]1516 Exp_Rev Access'!$F$7:$FS$306,13,FALSE)),"",VLOOKUP($A296,'[2]1516 Exp_Rev Access'!$F$7:$FS$306,13,FALSE))</f>
        <v>0</v>
      </c>
      <c r="V296" s="99">
        <f>IF(ISNA(VLOOKUP($A296,'[2]1516 Exp_Rev Access'!$F$7:$FS$306,14,FALSE)),"",VLOOKUP($A296,'[2]1516 Exp_Rev Access'!$F$7:$FS$306,14,FALSE))</f>
        <v>0</v>
      </c>
      <c r="W296" s="99">
        <f>IF(ISNA(VLOOKUP($A296,'[2]1516 Exp_Rev Access'!$F$7:$FS$306,15,FALSE)),"",VLOOKUP($A296,'[2]1516 Exp_Rev Access'!$F$7:$FS$306,15,FALSE))</f>
        <v>0</v>
      </c>
      <c r="X296" s="99">
        <f>IF(ISNA(VLOOKUP($A296,'[2]1516 Exp_Rev Access'!$F$7:$FS$306,16,FALSE)),"",VLOOKUP($A296,'[2]1516 Exp_Rev Access'!$F$7:$FS$306,16,FALSE))</f>
        <v>0</v>
      </c>
      <c r="Y296" s="99">
        <f>IF(ISNA(VLOOKUP($A296,'[2]1516 Exp_Rev Access'!$F$7:$FS$306,17,FALSE)),"",VLOOKUP($A296,'[2]1516 Exp_Rev Access'!$F$7:$FS$306,17,FALSE))</f>
        <v>0</v>
      </c>
      <c r="Z296" s="99">
        <f>IF(ISNA(VLOOKUP($A296,'[2]1516 Exp_Rev Access'!$F$7:$FS$306,18,FALSE)),"",VLOOKUP($A296,'[2]1516 Exp_Rev Access'!$F$7:$FS$306,18,FALSE))</f>
        <v>0</v>
      </c>
      <c r="AA296" s="99">
        <f>IF(ISNA(VLOOKUP($A296,'[2]1516 Exp_Rev Access'!$F$7:$FS$306,19,FALSE)),"",VLOOKUP($A296,'[2]1516 Exp_Rev Access'!$F$7:$FS$306,19,FALSE))</f>
        <v>0</v>
      </c>
      <c r="AB296" s="99">
        <f>IF(ISNA(VLOOKUP($A296,'[2]1516 Exp_Rev Access'!$F$7:$FS$306,20,FALSE)),"",VLOOKUP($A296,'[2]1516 Exp_Rev Access'!$F$7:$FS$306,20,FALSE))</f>
        <v>0</v>
      </c>
      <c r="AC296" s="99">
        <f>IF(ISNA(VLOOKUP($A296,'[2]1516 Exp_Rev Access'!$F$7:$FS$306,21,FALSE)),"",VLOOKUP($A296,'[2]1516 Exp_Rev Access'!$F$7:$FS$306,21,FALSE))</f>
        <v>1602.75</v>
      </c>
      <c r="AD296" s="99">
        <f>IF(ISNA(VLOOKUP($A296,'[2]1516 Exp_Rev Access'!$F$7:$FS$306,22,FALSE)),"",VLOOKUP($A296,'[2]1516 Exp_Rev Access'!$F$7:$FS$306,22,FALSE))</f>
        <v>1137.75</v>
      </c>
      <c r="AE296" s="99">
        <f>IF(ISNA(VLOOKUP($A296,'[2]1516 Exp_Rev Access'!$F$7:$FS$306,23,FALSE)),"",VLOOKUP($A296,'[2]1516 Exp_Rev Access'!$F$7:$FS$306,23,FALSE))</f>
        <v>0</v>
      </c>
      <c r="AF296" s="99">
        <f>IF(ISNA(VLOOKUP($A296,'[2]1516 Exp_Rev Access'!$F$7:$FS$306,24,FALSE)),"",VLOOKUP($A296,'[2]1516 Exp_Rev Access'!$F$7:$FS$306,24,FALSE))</f>
        <v>0</v>
      </c>
      <c r="AG296" s="99">
        <f>IF(ISNA(VLOOKUP($A296,'[2]1516 Exp_Rev Access'!$F$7:$FS$306,25,FALSE)),"",VLOOKUP($A296,'[2]1516 Exp_Rev Access'!$F$7:$FS$306,25,FALSE))</f>
        <v>0</v>
      </c>
      <c r="AH296" s="98">
        <f>IF(ISNA(VLOOKUP($A296,'[2]1516 Exp_Rev Access'!$F$7:$FS$306,26,FALSE)),"",VLOOKUP($A296,'[2]1516 Exp_Rev Access'!$F$7:$FS$306,26,FALSE))</f>
        <v>0</v>
      </c>
      <c r="AI296" s="98">
        <f>IF(ISNA(VLOOKUP($A296,'[2]1516 Exp_Rev Access'!$F$7:$FS$306,27,FALSE)),"",VLOOKUP($A296,'[2]1516 Exp_Rev Access'!$F$7:$FS$306,27,FALSE))</f>
        <v>0</v>
      </c>
      <c r="AJ296" s="98">
        <f>IF(ISNA(VLOOKUP($A296,'[2]1516 Exp_Rev Access'!$F$7:$FS$306,28,FALSE)),"",VLOOKUP($A296,'[2]1516 Exp_Rev Access'!$F$7:$FS$306,28,FALSE))</f>
        <v>16170.79</v>
      </c>
      <c r="AK296" s="98">
        <f>IF(ISNA(VLOOKUP($A296,'[2]1516 Exp_Rev Access'!$F$7:$FS$306,29,FALSE)),"",VLOOKUP($A296,'[2]1516 Exp_Rev Access'!$F$7:$FS$306,29,FALSE))</f>
        <v>3140.54</v>
      </c>
      <c r="AL296" s="100">
        <f t="shared" si="334"/>
        <v>22051.83</v>
      </c>
      <c r="AM296" s="72">
        <f t="shared" si="335"/>
        <v>1.2749106036627414E-2</v>
      </c>
      <c r="AN296" s="94">
        <f t="shared" si="336"/>
        <v>164.44317673378077</v>
      </c>
      <c r="AO296" s="99">
        <f>IF(ISNA(VLOOKUP($A296,'[2]1516 Exp_Rev Access'!$F$7:$GB$306,30,FALSE)),"",VLOOKUP($A296,'[2]1516 Exp_Rev Access'!$F$7:$FS$306,30,FALSE))</f>
        <v>894210.59</v>
      </c>
      <c r="AP296" s="99">
        <f>IF(ISNA(VLOOKUP($A296,'[2]1516 Exp_Rev Access'!$F$7:$GB$306,31,FALSE)),"",VLOOKUP($A296,'[2]1516 Exp_Rev Access'!$F$7:$FS$306,31,FALSE))</f>
        <v>15476.38</v>
      </c>
      <c r="AQ296" s="99">
        <f>IF(ISNA(VLOOKUP($A296,'[2]1516 Exp_Rev Access'!$F$7:$GB$306,32,FALSE)),"",VLOOKUP($A296,'[2]1516 Exp_Rev Access'!$F$7:$FS$306,32,FALSE))</f>
        <v>0</v>
      </c>
      <c r="AR296" s="99">
        <f>IF(ISNA(VLOOKUP($A296,'[2]1516 Exp_Rev Access'!$F$7:$GB$306,33,FALSE)),"",VLOOKUP($A296,'[2]1516 Exp_Rev Access'!$F$7:$FS$306,33,FALSE))</f>
        <v>0</v>
      </c>
      <c r="AS296" s="99">
        <f>IF(ISNA(VLOOKUP($A296,'[2]1516 Exp_Rev Access'!$F$7:$GB$306,34,FALSE)),"",VLOOKUP($A296,'[2]1516 Exp_Rev Access'!$F$7:$FS$306,34,FALSE))</f>
        <v>0</v>
      </c>
      <c r="AT296" s="101">
        <f t="shared" si="337"/>
        <v>909686.97</v>
      </c>
      <c r="AU296" s="72">
        <f t="shared" si="338"/>
        <v>0.52592894288901648</v>
      </c>
      <c r="AV296" s="94">
        <f t="shared" si="339"/>
        <v>6783.6463087248321</v>
      </c>
      <c r="AW296" s="99">
        <f>IF(ISNA(VLOOKUP($A296,'[2]1516 Exp_Rev Access'!$F$7:$GB$306,35,FALSE)),"",VLOOKUP($A296,'[2]1516 Exp_Rev Access'!$F$7:$GB$306,35,FALSE))</f>
        <v>0</v>
      </c>
      <c r="AX296" s="99">
        <f>IF(ISNA(VLOOKUP($A296,'[2]1516 Exp_Rev Access'!$F$7:$GB$306,36,FALSE)),"",VLOOKUP($A296,'[2]1516 Exp_Rev Access'!$F$7:$GB$306,36,FALSE))</f>
        <v>84489.279999999999</v>
      </c>
      <c r="AY296" s="99">
        <f>IF(ISNA(VLOOKUP($A296,'[2]1516 Exp_Rev Access'!$F$7:$GB$306,37,FALSE)),"",VLOOKUP($A296,'[2]1516 Exp_Rev Access'!$F$7:$GB$306,37,FALSE))</f>
        <v>0</v>
      </c>
      <c r="AZ296" s="99">
        <f>IF(ISNA(VLOOKUP($A296,'[2]1516 Exp_Rev Access'!$F$7:$GB$306,38,FALSE)),"",VLOOKUP($A296,'[2]1516 Exp_Rev Access'!$F$7:$GB$306,38,FALSE))</f>
        <v>0</v>
      </c>
      <c r="BA296" s="99">
        <f>IF(ISNA(VLOOKUP($A296,'[2]1516 Exp_Rev Access'!$F$7:$GB$306,39,FALSE)),"",VLOOKUP($A296,'[2]1516 Exp_Rev Access'!$F$7:$GB$306,39,FALSE))</f>
        <v>0</v>
      </c>
      <c r="BB296" s="99">
        <f>IF(ISNA(VLOOKUP($A296,'[2]1516 Exp_Rev Access'!$F$7:$GB$306,40,FALSE)),"",VLOOKUP($A296,'[2]1516 Exp_Rev Access'!$F$7:$GB$306,40,FALSE))</f>
        <v>60698.14</v>
      </c>
      <c r="BC296" s="99">
        <f>IF(ISNA(VLOOKUP($A296,'[2]1516 Exp_Rev Access'!$F$7:$GB$306,41,FALSE)),"",VLOOKUP($A296,'[2]1516 Exp_Rev Access'!$F$7:$GB$306,41,FALSE))</f>
        <v>0</v>
      </c>
      <c r="BD296" s="99">
        <f>IF(ISNA(VLOOKUP($A296,'[2]1516 Exp_Rev Access'!$F$7:$GB$306,42,FALSE)),"",VLOOKUP($A296,'[2]1516 Exp_Rev Access'!$F$7:$GB$306,42,FALSE))</f>
        <v>750</v>
      </c>
      <c r="BE296" s="99">
        <f>IF(ISNA(VLOOKUP($A296,'[2]1516 Exp_Rev Access'!$F$7:$GB$306,43,FALSE)),"",VLOOKUP($A296,'[2]1516 Exp_Rev Access'!$F$7:$GB$306,43,FALSE))</f>
        <v>0</v>
      </c>
      <c r="BF296" s="99">
        <f>IF(ISNA(VLOOKUP($A296,'[2]1516 Exp_Rev Access'!$F$7:$GB$306,44,FALSE)),"",VLOOKUP($A296,'[2]1516 Exp_Rev Access'!$F$7:$GB$306,44,FALSE))</f>
        <v>27897.23</v>
      </c>
      <c r="BG296" s="99">
        <f>IF(ISNA(VLOOKUP($A296,'[2]1516 Exp_Rev Access'!$F$7:$GB$306,45,FALSE)),"",VLOOKUP($A296,'[2]1516 Exp_Rev Access'!$F$7:$GB$306,45,FALSE))</f>
        <v>540.85</v>
      </c>
      <c r="BH296" s="99">
        <f>IF(ISNA(VLOOKUP($A296,'[2]1516 Exp_Rev Access'!$F$7:$GB$306,46,FALSE)),"",VLOOKUP($A296,'[2]1516 Exp_Rev Access'!$F$7:$GB$306,46,FALSE))</f>
        <v>0</v>
      </c>
      <c r="BI296" s="99">
        <f>IF(ISNA(VLOOKUP($A296,'[2]1516 Exp_Rev Access'!$F$7:$GB$306,47,FALSE)),"",VLOOKUP($A296,'[2]1516 Exp_Rev Access'!$F$7:$GB$306,47,FALSE))</f>
        <v>2711.11</v>
      </c>
      <c r="BJ296" s="99">
        <f>IF(ISNA(VLOOKUP($A296,'[2]1516 Exp_Rev Access'!$F$7:$GB$306,48,FALSE)),"",VLOOKUP($A296,'[2]1516 Exp_Rev Access'!$F$7:$GB$306,48,FALSE))</f>
        <v>252858.74</v>
      </c>
      <c r="BK296" s="99">
        <f>IF(ISNA(VLOOKUP($A296,'[2]1516 Exp_Rev Access'!$F$7:$GB$306,49,FALSE)),"",VLOOKUP($A296,'[2]1516 Exp_Rev Access'!$F$7:$GB$306,49,FALSE))</f>
        <v>0</v>
      </c>
      <c r="BL296" s="99">
        <f>IF(ISNA(VLOOKUP($A296,'[2]1516 Exp_Rev Access'!$F$7:$GB$306,50,FALSE)),"",VLOOKUP($A296,'[2]1516 Exp_Rev Access'!$F$7:$GB$306,50,FALSE))</f>
        <v>0</v>
      </c>
      <c r="BM296" s="99">
        <f>IF(ISNA(VLOOKUP($A296,'[2]1516 Exp_Rev Access'!$F$7:$GB$306,51,FALSE)),"",VLOOKUP($A296,'[2]1516 Exp_Rev Access'!$F$7:$GB$306,51,FALSE))</f>
        <v>0</v>
      </c>
      <c r="BN296" s="99">
        <f>IF(ISNA(VLOOKUP($A296,'[2]1516 Exp_Rev Access'!$F$7:$GB$306,52,FALSE)),"",VLOOKUP($A296,'[2]1516 Exp_Rev Access'!$F$7:$GB$306,52,FALSE))</f>
        <v>0</v>
      </c>
      <c r="BO296" s="99">
        <f>IF(ISNA(VLOOKUP($A296,'[2]1516 Exp_Rev Access'!$F$7:$GB$306,53,FALSE)),"",VLOOKUP($A296,'[2]1516 Exp_Rev Access'!$F$7:$GB$306,53,FALSE))</f>
        <v>0</v>
      </c>
      <c r="BP296" s="99">
        <f>IF(ISNA(VLOOKUP($A296,'[2]1516 Exp_Rev Access'!$F$7:$GB$306,54,FALSE)),"",VLOOKUP($A296,'[2]1516 Exp_Rev Access'!$F$7:$GB$306,54,FALSE))</f>
        <v>0</v>
      </c>
      <c r="BQ296" s="99">
        <f>IF(ISNA(VLOOKUP($A296,'[2]1516 Exp_Rev Access'!$F$7:$GB$306,55,FALSE)),"",VLOOKUP($A296,'[2]1516 Exp_Rev Access'!$F$7:$GB$306,55,FALSE))</f>
        <v>0</v>
      </c>
      <c r="BR296" s="99">
        <f>IF(ISNA(VLOOKUP($A296,'[2]1516 Exp_Rev Access'!$F$7:$GB$306,56,FALSE)),"",VLOOKUP($A296,'[2]1516 Exp_Rev Access'!$F$7:$GB$306,56,FALSE))</f>
        <v>0</v>
      </c>
      <c r="BS296" s="99">
        <f>IF(ISNA(VLOOKUP($A296,'[2]1516 Exp_Rev Access'!$F$7:$GB$306,57,FALSE)),"",VLOOKUP($A296,'[2]1516 Exp_Rev Access'!$F$7:$GB$306,57,FALSE))</f>
        <v>0</v>
      </c>
      <c r="BT296" s="99">
        <f>IF(ISNA(VLOOKUP($A296,'[2]1516 Exp_Rev Access'!$F$7:$GB$306,58,FALSE)),"",VLOOKUP($A296,'[2]1516 Exp_Rev Access'!$F$7:$GB$306,58,FALSE))</f>
        <v>0</v>
      </c>
      <c r="BU296" s="102">
        <f t="shared" si="340"/>
        <v>429945.35</v>
      </c>
      <c r="BV296" s="72">
        <f t="shared" si="341"/>
        <v>0.24856979475648441</v>
      </c>
      <c r="BW296" s="94">
        <f t="shared" si="342"/>
        <v>3206.154735272185</v>
      </c>
      <c r="BX296" s="99">
        <f>IF(ISNA(VLOOKUP($A296,'[2]1516 Exp_Rev Access'!$F$7:$GB$306,59,FALSE)),"",VLOOKUP($A296,'[2]1516 Exp_Rev Access'!$F$7:$GB$306,59,FALSE))</f>
        <v>0</v>
      </c>
      <c r="BY296" s="99">
        <f>IF(ISNA(VLOOKUP($A296,'[2]1516 Exp_Rev Access'!$F$7:$GB$306,60,FALSE)),"",VLOOKUP($A296,'[2]1516 Exp_Rev Access'!$F$7:$GB$306,60,FALSE))</f>
        <v>0</v>
      </c>
      <c r="BZ296" s="99">
        <f>IF(ISNA(VLOOKUP($A296,'[2]1516 Exp_Rev Access'!$F$7:$GB$306,61,FALSE)),"",VLOOKUP($A296,'[2]1516 Exp_Rev Access'!$F$7:$GB$306,61,FALSE))</f>
        <v>0</v>
      </c>
      <c r="CA296" s="99">
        <f>IF(ISNA(VLOOKUP($A296,'[2]1516 Exp_Rev Access'!$F$7:$GB$306,62,FALSE)),"",VLOOKUP($A296,'[2]1516 Exp_Rev Access'!$F$7:$GB$306,62,FALSE))</f>
        <v>0</v>
      </c>
      <c r="CB296" s="99">
        <f>IF(ISNA(VLOOKUP($A296,'[2]1516 Exp_Rev Access'!$F$7:$GB$306,63,FALSE)),"",VLOOKUP($A296,'[2]1516 Exp_Rev Access'!$F$7:$GB$306,63,FALSE))</f>
        <v>0</v>
      </c>
      <c r="CC296" s="99">
        <f>IF(ISNA(VLOOKUP($A296,'[2]1516 Exp_Rev Access'!$F$7:$GB$306,64,FALSE)),"",VLOOKUP($A296,'[2]1516 Exp_Rev Access'!$F$7:$GB$306,64,FALSE))</f>
        <v>0</v>
      </c>
      <c r="CD296" s="101">
        <f t="shared" si="343"/>
        <v>0</v>
      </c>
      <c r="CE296" s="72"/>
      <c r="CF296" s="103"/>
      <c r="CG296" s="99">
        <f>IF(ISNA(VLOOKUP($A296,'[2]1516 Exp_Rev Access'!$F$7:$GB$306,65,FALSE)),"",VLOOKUP($A296,'[2]1516 Exp_Rev Access'!$F$7:$GB$306,65,FALSE))</f>
        <v>0</v>
      </c>
      <c r="CH296" s="99">
        <f>IF(ISNA(VLOOKUP($A296,'[2]1516 Exp_Rev Access'!$F$7:$GB$306,66,FALSE)),"",VLOOKUP($A296,'[2]1516 Exp_Rev Access'!$F$7:$GB$306,66,FALSE))</f>
        <v>0</v>
      </c>
      <c r="CI296" s="99">
        <f>IF(ISNA(VLOOKUP($A296,'[2]1516 Exp_Rev Access'!$F$7:$GB$306,67,FALSE)),"",VLOOKUP($A296,'[2]1516 Exp_Rev Access'!$F$7:$GB$306,67,FALSE))</f>
        <v>0</v>
      </c>
      <c r="CJ296" s="99">
        <f>IF(ISNA(VLOOKUP($A296,'[2]1516 Exp_Rev Access'!$F$7:$GB$306,68,FALSE)),"",VLOOKUP($A296,'[2]1516 Exp_Rev Access'!$F$7:$GB$306,68,FALSE))</f>
        <v>0</v>
      </c>
      <c r="CK296" s="99">
        <f>IF(ISNA(VLOOKUP($A296,'[2]1516 Exp_Rev Access'!$F$7:$GB$306,69,FALSE)),"",VLOOKUP($A296,'[2]1516 Exp_Rev Access'!$F$7:$GB$306,69,FALSE))</f>
        <v>0</v>
      </c>
      <c r="CL296" s="99">
        <f>IF(ISNA(VLOOKUP($A296,'[2]1516 Exp_Rev Access'!$F$7:$GB$306,70,FALSE)),"",VLOOKUP($A296,'[2]1516 Exp_Rev Access'!$F$7:$GB$306,70,FALSE))</f>
        <v>0</v>
      </c>
      <c r="CM296" s="99">
        <f>IF(ISNA(VLOOKUP($A296,'[2]1516 Exp_Rev Access'!$F$7:$GB$306,71,FALSE)),"",VLOOKUP($A296,'[2]1516 Exp_Rev Access'!$F$7:$GB$306,71,FALSE))</f>
        <v>0</v>
      </c>
      <c r="CN296" s="99">
        <f>IF(ISNA(VLOOKUP($A296,'[2]1516 Exp_Rev Access'!$F$7:$GB$306,72,FALSE)),"",VLOOKUP($A296,'[2]1516 Exp_Rev Access'!$F$7:$GB$306,72,FALSE))</f>
        <v>0</v>
      </c>
      <c r="CO296" s="99">
        <f>IF(ISNA(VLOOKUP($A296,'[2]1516 Exp_Rev Access'!$F$7:$GB$306,73,FALSE)),"",VLOOKUP($A296,'[2]1516 Exp_Rev Access'!$F$7:$GB$306,73,FALSE))</f>
        <v>0</v>
      </c>
      <c r="CP296" s="99">
        <f>IF(ISNA(VLOOKUP($A296,'[2]1516 Exp_Rev Access'!$F$7:$GB$306,74,FALSE)),"",VLOOKUP($A296,'[2]1516 Exp_Rev Access'!$F$7:$GB$306,74,FALSE))</f>
        <v>17558.98</v>
      </c>
      <c r="CQ296" s="99">
        <f>IF(ISNA(VLOOKUP($A296,'[2]1516 Exp_Rev Access'!$F$7:$GB$306,75,FALSE)),"",VLOOKUP($A296,'[2]1516 Exp_Rev Access'!$F$7:$GB$306,75,FALSE))</f>
        <v>0</v>
      </c>
      <c r="CR296" s="99">
        <f>IF(ISNA(VLOOKUP($A296,'[2]1516 Exp_Rev Access'!$F$7:$GB$306,76,FALSE)),"",VLOOKUP($A296,'[2]1516 Exp_Rev Access'!$F$7:$GB$306,76,FALSE))</f>
        <v>0</v>
      </c>
      <c r="CS296" s="99">
        <f>IF(ISNA(VLOOKUP($A296,'[2]1516 Exp_Rev Access'!$F$7:$GB$306,77,FALSE)),"",VLOOKUP($A296,'[2]1516 Exp_Rev Access'!$F$7:$GB$306,77,FALSE))</f>
        <v>0</v>
      </c>
      <c r="CT296" s="99">
        <f>IF(ISNA(VLOOKUP($A296,'[2]1516 Exp_Rev Access'!$F$7:$GB$306,78,FALSE)),"",VLOOKUP($A296,'[2]1516 Exp_Rev Access'!$F$7:$GB$306,78,FALSE))</f>
        <v>34745.86</v>
      </c>
      <c r="CU296" s="99">
        <f>IF(ISNA(VLOOKUP($A296,'[2]1516 Exp_Rev Access'!$F$7:$GB$306,79,FALSE)),"",VLOOKUP($A296,'[2]1516 Exp_Rev Access'!$F$7:$GB$306,79,FALSE))</f>
        <v>17503</v>
      </c>
      <c r="CV296" s="99">
        <f>IF(ISNA(VLOOKUP($A296,'[2]1516 Exp_Rev Access'!$F$7:$GB$306,80,FALSE)),"",VLOOKUP($A296,'[2]1516 Exp_Rev Access'!$F$7:$GB$306,80,FALSE))</f>
        <v>19568.099999999999</v>
      </c>
      <c r="CW296" s="99">
        <f>IF(ISNA(VLOOKUP($A296,'[2]1516 Exp_Rev Access'!$F$7:$GB$306,81,FALSE)),"",VLOOKUP($A296,'[2]1516 Exp_Rev Access'!$F$7:$GB$306,81,FALSE))</f>
        <v>0</v>
      </c>
      <c r="CX296" s="99">
        <f>IF(ISNA(VLOOKUP($A296,'[2]1516 Exp_Rev Access'!$F$7:$GB$306,82,FALSE)),"",VLOOKUP($A296,'[2]1516 Exp_Rev Access'!$F$7:$GB$306,82,FALSE))</f>
        <v>0</v>
      </c>
      <c r="CY296" s="99">
        <f>IF(ISNA(VLOOKUP($A296,'[2]1516 Exp_Rev Access'!$F$7:$GB$306,83,FALSE)),"",VLOOKUP($A296,'[2]1516 Exp_Rev Access'!$F$7:$GB$306,83,FALSE))</f>
        <v>0</v>
      </c>
      <c r="CZ296" s="99">
        <f>IF(ISNA(VLOOKUP($A296,'[2]1516 Exp_Rev Access'!$F$7:$GB$306,84,FALSE)),"",VLOOKUP($A296,'[2]1516 Exp_Rev Access'!$F$7:$GB$306,84,FALSE))</f>
        <v>0</v>
      </c>
      <c r="DA296" s="99">
        <f>IF(ISNA(VLOOKUP($A296,'[2]1516 Exp_Rev Access'!$F$7:$GB$306,85,FALSE)),"",VLOOKUP($A296,'[2]1516 Exp_Rev Access'!$F$7:$GB$306,85,FALSE))</f>
        <v>0</v>
      </c>
      <c r="DB296" s="99">
        <f>IF(ISNA(VLOOKUP($A296,'[2]1516 Exp_Rev Access'!$F$7:$GB$306,86,FALSE)),"",VLOOKUP($A296,'[2]1516 Exp_Rev Access'!$F$7:$GB$306,86,FALSE))</f>
        <v>0</v>
      </c>
      <c r="DC296" s="99">
        <f>IF(ISNA(VLOOKUP($A296,'[2]1516 Exp_Rev Access'!$F$7:$GB$306,87,FALSE)),"",VLOOKUP($A296,'[2]1516 Exp_Rev Access'!$F$7:$GB$306,87,FALSE))</f>
        <v>0</v>
      </c>
      <c r="DD296" s="99">
        <f>IF(ISNA(VLOOKUP($A296,'[2]1516 Exp_Rev Access'!$F$7:$GB$306,88,FALSE)),"",VLOOKUP($A296,'[2]1516 Exp_Rev Access'!$F$7:$GB$306,88,FALSE))</f>
        <v>0</v>
      </c>
      <c r="DE296" s="99">
        <f>IF(ISNA(VLOOKUP($A296,'[2]1516 Exp_Rev Access'!$F$7:$GB$306,89,FALSE)),"",VLOOKUP($A296,'[2]1516 Exp_Rev Access'!$F$7:$GB$306,89,FALSE))</f>
        <v>0</v>
      </c>
      <c r="DF296" s="99">
        <f>IF(ISNA(VLOOKUP($A296,'[2]1516 Exp_Rev Access'!$F$7:$GB$306,90,FALSE)),"",VLOOKUP($A296,'[2]1516 Exp_Rev Access'!$F$7:$GB$306,90,FALSE))</f>
        <v>0</v>
      </c>
      <c r="DG296" s="99">
        <f>IF(ISNA(VLOOKUP($A296,'[2]1516 Exp_Rev Access'!$F$7:$GB$306,91,FALSE)),"",VLOOKUP($A296,'[2]1516 Exp_Rev Access'!$F$7:$GB$306,91,FALSE))</f>
        <v>0</v>
      </c>
      <c r="DH296" s="99">
        <f>IF(ISNA(VLOOKUP($A296,'[2]1516 Exp_Rev Access'!$F$7:$GB$306,92,FALSE)),"",VLOOKUP($A296,'[2]1516 Exp_Rev Access'!$F$7:$GB$306,92,FALSE))</f>
        <v>52724.94</v>
      </c>
      <c r="DI296" s="99">
        <f>IF(ISNA(VLOOKUP($A296,'[2]1516 Exp_Rev Access'!$F$7:$GB$306,93,FALSE)),"",VLOOKUP($A296,'[2]1516 Exp_Rev Access'!$F$7:$GB$306,93,FALSE))</f>
        <v>0</v>
      </c>
      <c r="DJ296" s="99">
        <f>IF(ISNA(VLOOKUP($A296,'[2]1516 Exp_Rev Access'!$F$7:$GB$306,94,FALSE)),"",VLOOKUP($A296,'[2]1516 Exp_Rev Access'!$F$7:$GB$306,94,FALSE))</f>
        <v>0</v>
      </c>
      <c r="DK296" s="99">
        <f>IF(ISNA(VLOOKUP($A296,'[2]1516 Exp_Rev Access'!$F$7:$GB$306,95,FALSE)),"",VLOOKUP($A296,'[2]1516 Exp_Rev Access'!$F$7:$GB$306,95,FALSE))</f>
        <v>0</v>
      </c>
      <c r="DL296" s="99">
        <f>IF(ISNA(VLOOKUP($A296,'[2]1516 Exp_Rev Access'!$F$7:$GB$306,96,FALSE)),"",VLOOKUP($A296,'[2]1516 Exp_Rev Access'!$F$7:$GB$306,96,FALSE))</f>
        <v>0</v>
      </c>
      <c r="DM296" s="99">
        <f>IF(ISNA(VLOOKUP($A296,'[2]1516 Exp_Rev Access'!$F$7:$GB$306,97,FALSE)),"",VLOOKUP($A296,'[2]1516 Exp_Rev Access'!$F$7:$GB$306,97,FALSE))</f>
        <v>0</v>
      </c>
      <c r="DN296" s="99">
        <f>IF(ISNA(VLOOKUP($A296,'[2]1516 Exp_Rev Access'!$F$7:$GB$306,98,FALSE)),"",VLOOKUP($A296,'[2]1516 Exp_Rev Access'!$F$7:$GB$306,98,FALSE))</f>
        <v>0</v>
      </c>
      <c r="DO296" s="99">
        <f>IF(ISNA(VLOOKUP($A296,'[2]1516 Exp_Rev Access'!$F$7:$GB$306,99,FALSE)),"",VLOOKUP($A296,'[2]1516 Exp_Rev Access'!$F$7:$GB$306,99,FALSE))</f>
        <v>0</v>
      </c>
      <c r="DP296" s="99">
        <f>IF(ISNA(VLOOKUP($A296,'[2]1516 Exp_Rev Access'!$F$7:$GB$306,100,FALSE)),"",VLOOKUP($A296,'[2]1516 Exp_Rev Access'!$F$7:$GB$306,100,FALSE))</f>
        <v>0</v>
      </c>
      <c r="DQ296" s="99">
        <f>IF(ISNA(VLOOKUP($A296,'[2]1516 Exp_Rev Access'!$F$7:$GB$306,101,FALSE)),"",VLOOKUP($A296,'[2]1516 Exp_Rev Access'!$F$7:$GB$306,101,FALSE))</f>
        <v>0</v>
      </c>
      <c r="DR296" s="99">
        <f>IF(ISNA(VLOOKUP($A296,'[2]1516 Exp_Rev Access'!$F$7:$GB$306,102,FALSE)),"",VLOOKUP($A296,'[2]1516 Exp_Rev Access'!$F$7:$GB$306,102,FALSE))</f>
        <v>0</v>
      </c>
      <c r="DS296" s="99">
        <f>IF(ISNA(VLOOKUP($A296,'[2]1516 Exp_Rev Access'!$F$7:$GB$306,103,FALSE)),"",VLOOKUP($A296,'[2]1516 Exp_Rev Access'!$F$7:$GB$306,103,FALSE))</f>
        <v>0</v>
      </c>
      <c r="DT296" s="99">
        <f>IF(ISNA(VLOOKUP($A296,'[2]1516 Exp_Rev Access'!$F$7:$GB$306,104,FALSE)),"",VLOOKUP($A296,'[2]1516 Exp_Rev Access'!$F$7:$GB$306,104,FALSE))</f>
        <v>0</v>
      </c>
      <c r="DU296" s="99">
        <f>IF(ISNA(VLOOKUP($A296,'[2]1516 Exp_Rev Access'!$F$7:$GB$306,105,FALSE)),"",VLOOKUP($A296,'[2]1516 Exp_Rev Access'!$F$7:$GB$306,105,FALSE))</f>
        <v>0</v>
      </c>
      <c r="DV296" s="99">
        <f>IF(ISNA(VLOOKUP($A296,'[2]1516 Exp_Rev Access'!$F$7:$GB$306,106,FALSE)),"",VLOOKUP($A296,'[2]1516 Exp_Rev Access'!$F$7:$GB$306,106,FALSE))</f>
        <v>0</v>
      </c>
      <c r="DW296" s="99">
        <f>IF(ISNA(VLOOKUP($A296,'[2]1516 Exp_Rev Access'!$F$7:$GB$306,107,FALSE)),"",VLOOKUP($A296,'[2]1516 Exp_Rev Access'!$F$7:$GB$306,107,FALSE))</f>
        <v>0</v>
      </c>
      <c r="DX296" s="99">
        <f>IF(ISNA(VLOOKUP($A296,'[2]1516 Exp_Rev Access'!$F$7:$GB$306,108,FALSE)),"",VLOOKUP($A296,'[2]1516 Exp_Rev Access'!$F$7:$GB$306,108,FALSE))</f>
        <v>0</v>
      </c>
      <c r="DY296" s="99">
        <f>IF(ISNA(VLOOKUP($A296,'[2]1516 Exp_Rev Access'!$F$7:$GB$306,109,FALSE)),"",VLOOKUP($A296,'[2]1516 Exp_Rev Access'!$F$7:$GB$306,109,FALSE))</f>
        <v>0</v>
      </c>
      <c r="DZ296" s="99">
        <f>IF(ISNA(VLOOKUP($A296,'[2]1516 Exp_Rev Access'!$F$7:$GB$306,110,FALSE)),"",VLOOKUP($A296,'[2]1516 Exp_Rev Access'!$F$7:$GB$306,110,FALSE))</f>
        <v>0</v>
      </c>
      <c r="EA296" s="99">
        <f>IF(ISNA(VLOOKUP($A296,'[2]1516 Exp_Rev Access'!$F$7:$GB$306,111,FALSE)),"",VLOOKUP($A296,'[2]1516 Exp_Rev Access'!$F$7:$GB$306,111,FALSE))</f>
        <v>0</v>
      </c>
      <c r="EB296" s="99">
        <f>IF(ISNA(VLOOKUP($A296,'[2]1516 Exp_Rev Access'!$F$7:$GB$306,112,FALSE)),"",VLOOKUP($A296,'[2]1516 Exp_Rev Access'!$F$7:$GB$306,112,FALSE))</f>
        <v>0</v>
      </c>
      <c r="EC296" s="99">
        <f>IF(ISNA(VLOOKUP($A296,'[2]1516 Exp_Rev Access'!$F$7:$GB$306,113,FALSE)),"",VLOOKUP($A296,'[2]1516 Exp_Rev Access'!$F$7:$GB$306,113,FALSE))</f>
        <v>0</v>
      </c>
      <c r="ED296" s="99">
        <f>IF(ISNA(VLOOKUP($A296,'[2]1516 Exp_Rev Access'!$F$7:$GB$306,114,FALSE)),"",VLOOKUP($A296,'[2]1516 Exp_Rev Access'!$F$7:$GB$306,114,FALSE))</f>
        <v>0</v>
      </c>
      <c r="EE296" s="99">
        <f>IF(ISNA(VLOOKUP($A296,'[2]1516 Exp_Rev Access'!$F$7:$GB$306,115,FALSE)),"",VLOOKUP($A296,'[2]1516 Exp_Rev Access'!$F$7:$GB$306,115,FALSE))</f>
        <v>0</v>
      </c>
      <c r="EF296" s="99">
        <f>IF(ISNA(VLOOKUP($A296,'[2]1516 Exp_Rev Access'!$F$7:$GB$306,116,FALSE)),"",VLOOKUP($A296,'[2]1516 Exp_Rev Access'!$F$7:$GB$306,116,FALSE))</f>
        <v>0</v>
      </c>
      <c r="EG296" s="99">
        <f>IF(ISNA(VLOOKUP($A296,'[2]1516 Exp_Rev Access'!$F$7:$GB$306,117,FALSE)),"",VLOOKUP($A296,'[2]1516 Exp_Rev Access'!$F$7:$GB$306,117,FALSE))</f>
        <v>0</v>
      </c>
      <c r="EH296" s="99">
        <f>IF(ISNA(VLOOKUP($A296,'[2]1516 Exp_Rev Access'!$F$7:$GB$306,118,FALSE)),"",VLOOKUP($A296,'[2]1516 Exp_Rev Access'!$F$7:$GB$306,118,FALSE))</f>
        <v>0</v>
      </c>
      <c r="EI296" s="99">
        <f>IF(ISNA(VLOOKUP($A296,'[2]1516 Exp_Rev Access'!$F$7:$GB$306,119,FALSE)),"",VLOOKUP($A296,'[2]1516 Exp_Rev Access'!$F$7:$GB$306,119,FALSE))</f>
        <v>0</v>
      </c>
      <c r="EJ296" s="99">
        <f>IF(ISNA(VLOOKUP($A296,'[2]1516 Exp_Rev Access'!$F$7:$GB$306,120,FALSE)),"",VLOOKUP($A296,'[2]1516 Exp_Rev Access'!$F$7:$GB$306,120,FALSE))</f>
        <v>0</v>
      </c>
      <c r="EK296" s="99">
        <f>IF(ISNA(VLOOKUP($A296,'[2]1516 Exp_Rev Access'!$F$7:$GB$306,121,FALSE)),"",VLOOKUP($A296,'[2]1516 Exp_Rev Access'!$F$7:$GB$306,121,FALSE))</f>
        <v>0</v>
      </c>
      <c r="EL296" s="99">
        <f>IF(ISNA(VLOOKUP($A296,'[2]1516 Exp_Rev Access'!$F$7:$GB$306,122,FALSE)),"",VLOOKUP($A296,'[2]1516 Exp_Rev Access'!$F$7:$GB$306,122,FALSE))</f>
        <v>0</v>
      </c>
      <c r="EM296" s="99">
        <f>IF(ISNA(VLOOKUP($A296,'[2]1516 Exp_Rev Access'!$F$7:$GB$306,123,FALSE)),"",VLOOKUP($A296,'[2]1516 Exp_Rev Access'!$F$7:$GB$306,123,FALSE))</f>
        <v>0</v>
      </c>
      <c r="EN296" s="99">
        <f>IF(ISNA(VLOOKUP($A296,'[2]1516 Exp_Rev Access'!$F$7:$GB$306,124,FALSE)),"",VLOOKUP($A296,'[2]1516 Exp_Rev Access'!$F$7:$GB$306,124,FALSE))</f>
        <v>0</v>
      </c>
      <c r="EO296" s="99">
        <f>IF(ISNA(VLOOKUP($A296,'[2]1516 Exp_Rev Access'!$F$7:$GB$306,125,FALSE)),"",VLOOKUP($A296,'[2]1516 Exp_Rev Access'!$F$7:$GB$306,125,FALSE))</f>
        <v>0</v>
      </c>
      <c r="EP296" s="99">
        <f>IF(ISNA(VLOOKUP($A296,'[2]1516 Exp_Rev Access'!$F$7:$GB$306,126,FALSE)),"",VLOOKUP($A296,'[2]1516 Exp_Rev Access'!$F$7:$GB$306,126,FALSE))</f>
        <v>0</v>
      </c>
      <c r="EQ296" s="99">
        <f>IF(ISNA(VLOOKUP($A296,'[2]1516 Exp_Rev Access'!$F$7:$GB$306,127,FALSE)),"",VLOOKUP($A296,'[2]1516 Exp_Rev Access'!$F$7:$GB$306,127,FALSE))</f>
        <v>0</v>
      </c>
      <c r="ER296" s="99">
        <f>IF(ISNA(VLOOKUP($A296,'[2]1516 Exp_Rev Access'!$F$7:$GB$306,128,FALSE)),"",VLOOKUP($A296,'[2]1516 Exp_Rev Access'!$F$7:$GB$306,128,FALSE))</f>
        <v>0</v>
      </c>
      <c r="ES296" s="99">
        <f>IF(ISNA(VLOOKUP($A296,'[2]1516 Exp_Rev Access'!$F$7:$GB$306,129,FALSE)),"",VLOOKUP($A296,'[2]1516 Exp_Rev Access'!$F$7:$GB$306,129,FALSE))</f>
        <v>0</v>
      </c>
      <c r="ET296" s="99">
        <f>IF(ISNA(VLOOKUP($A296,'[2]1516 Exp_Rev Access'!$F$7:$GB$306,130,FALSE)),"",VLOOKUP($A296,'[2]1516 Exp_Rev Access'!$F$7:$GB$306,130,FALSE))</f>
        <v>0</v>
      </c>
      <c r="EU296" s="99">
        <f>IF(ISNA(VLOOKUP($A296,'[2]1516 Exp_Rev Access'!$F$7:$GB$306,131,FALSE)),"",VLOOKUP($A296,'[2]1516 Exp_Rev Access'!$F$7:$GB$306,131,FALSE))</f>
        <v>0</v>
      </c>
      <c r="EV296" s="99">
        <f>IF(ISNA(VLOOKUP($A296,'[2]1516 Exp_Rev Access'!$F$7:$GB$306,132,FALSE)),"",VLOOKUP($A296,'[2]1516 Exp_Rev Access'!$F$7:$GB$306,132,FALSE))</f>
        <v>0</v>
      </c>
      <c r="EW296" s="99">
        <f>IF(ISNA(VLOOKUP($A296,'[2]1516 Exp_Rev Access'!$F$7:$GB$306,133,FALSE)),"",VLOOKUP($A296,'[2]1516 Exp_Rev Access'!$F$7:$GB$306,133,FALSE))</f>
        <v>0</v>
      </c>
      <c r="EX296" s="99">
        <f>IF(ISNA(VLOOKUP($A296,'[2]1516 Exp_Rev Access'!$F$7:$GB$306,134,FALSE)),"",VLOOKUP($A296,'[2]1516 Exp_Rev Access'!$F$7:$GB$306,134,FALSE))</f>
        <v>0</v>
      </c>
      <c r="EY296" s="99">
        <f>IF(ISNA(VLOOKUP($A296,'[2]1516 Exp_Rev Access'!$F$7:$GB$306,135,FALSE)),"",VLOOKUP($A296,'[2]1516 Exp_Rev Access'!$F$7:$GB$306,135,FALSE))</f>
        <v>0</v>
      </c>
      <c r="EZ296" s="99">
        <f>IF(ISNA(VLOOKUP($A296,'[2]1516 Exp_Rev Access'!$F$7:$GB$306,136,FALSE)),"",VLOOKUP($A296,'[2]1516 Exp_Rev Access'!$F$7:$GB$306,136,FALSE))</f>
        <v>0</v>
      </c>
      <c r="FA296" s="99">
        <f>IF(ISNA(VLOOKUP($A296,'[2]1516 Exp_Rev Access'!$F$7:$GB$306,137,FALSE)),"",VLOOKUP($A296,'[2]1516 Exp_Rev Access'!$F$7:$GB$306,137,FALSE))</f>
        <v>0</v>
      </c>
      <c r="FB296" s="99">
        <f>IF(ISNA(VLOOKUP($A296,'[2]1516 Exp_Rev Access'!$F$7:$GB$306,138,FALSE)),"",VLOOKUP($A296,'[2]1516 Exp_Rev Access'!$F$7:$GB$306,138,FALSE))</f>
        <v>0</v>
      </c>
      <c r="FC296" s="99">
        <f>IF(ISNA(VLOOKUP($A296,'[2]1516 Exp_Rev Access'!$F$7:$GB$306,139,FALSE)),"",VLOOKUP($A296,'[2]1516 Exp_Rev Access'!$F$7:$GB$306,139,FALSE))</f>
        <v>0</v>
      </c>
      <c r="FD296" s="99">
        <f>IF(ISNA(VLOOKUP($A296,'[2]1516 Exp_Rev Access'!$F$7:$FS$306,140,FALSE)),"",VLOOKUP($A296,'[2]1516 Exp_Rev Access'!$F$7:$FS$306,140,FALSE))</f>
        <v>0</v>
      </c>
      <c r="FE296" s="99">
        <f>IF(ISNA(VLOOKUP($A296,'[2]1516 Exp_Rev Access'!$F$7:$FS$306,141,FALSE)),"",VLOOKUP($A296,'[2]1516 Exp_Rev Access'!$F$7:$FS$306,141,FALSE))</f>
        <v>0</v>
      </c>
      <c r="FF296" s="99">
        <f>IF(ISNA(VLOOKUP($A296,'[2]1516 Exp_Rev Access'!$F$7:$FS$306,142,FALSE)),"",VLOOKUP($A296,'[2]1516 Exp_Rev Access'!$F$7:$FS$306,142,FALSE))</f>
        <v>0</v>
      </c>
      <c r="FG296" s="99">
        <f>IF(ISNA(VLOOKUP($A296,'[2]1516 Exp_Rev Access'!$F$7:$FS$306,143,FALSE)),"",VLOOKUP($A296,'[2]1516 Exp_Rev Access'!$F$7:$FS$306,143,FALSE))</f>
        <v>0</v>
      </c>
      <c r="FH296" s="99">
        <f>IF(ISNA(VLOOKUP($A296,'[2]1516 Exp_Rev Access'!$F$7:$FS$306,144,FALSE)),"",VLOOKUP($A296,'[2]1516 Exp_Rev Access'!$F$7:$FS$306,144,FALSE))</f>
        <v>0</v>
      </c>
      <c r="FI296" s="99">
        <f>IF(ISNA(VLOOKUP($A296,'[2]1516 Exp_Rev Access'!$F$7:$FS$306,145,FALSE)),"",VLOOKUP($A296,'[2]1516 Exp_Rev Access'!$F$7:$FS$306,145,FALSE))</f>
        <v>0</v>
      </c>
      <c r="FJ296" s="99">
        <f>IF(ISNA(VLOOKUP($A296,'[2]1516 Exp_Rev Access'!$F$7:$FS$306,146,FALSE)),"",VLOOKUP($A296,'[2]1516 Exp_Rev Access'!$F$7:$FS$306,146,FALSE))</f>
        <v>0</v>
      </c>
      <c r="FK296" s="99">
        <f>IF(ISNA(VLOOKUP($A296,'[2]1516 Exp_Rev Access'!$F$7:$FS$306,147,FALSE)),"",VLOOKUP($A296,'[2]1516 Exp_Rev Access'!$F$7:$FS$306,147,FALSE))</f>
        <v>0</v>
      </c>
      <c r="FL296" s="99">
        <f>IF(ISNA(VLOOKUP($A296,'[2]1516 Exp_Rev Access'!$F$7:$FS$306,148,FALSE)),"",VLOOKUP($A296,'[2]1516 Exp_Rev Access'!$F$7:$FS$306,148,FALSE))</f>
        <v>0</v>
      </c>
      <c r="FM296" s="99">
        <f>IF(ISNA(VLOOKUP($A296,'[2]1516 Exp_Rev Access'!$F$7:$FS$306,149,FALSE)),"",VLOOKUP($A296,'[2]1516 Exp_Rev Access'!$F$7:$FS$306,149,FALSE))</f>
        <v>0</v>
      </c>
      <c r="FN296" s="99">
        <f>IF(ISNA(VLOOKUP($A296,'[2]1516 Exp_Rev Access'!$F$7:$FS$306,150,FALSE)),"",VLOOKUP($A296,'[2]1516 Exp_Rev Access'!$F$7:$FS$306,150,FALSE))</f>
        <v>0</v>
      </c>
      <c r="FO296" s="99">
        <f>IF(ISNA(VLOOKUP($A296,'[2]1516 Exp_Rev Access'!$F$7:$FS$306,151,FALSE)),"",VLOOKUP($A296,'[2]1516 Exp_Rev Access'!$F$7:$FS$306,151,FALSE))</f>
        <v>0</v>
      </c>
      <c r="FP296" s="99">
        <f>IF(ISNA(VLOOKUP($A296,'[2]1516 Exp_Rev Access'!$F$7:$FS$306,152,FALSE)),"",VLOOKUP($A296,'[2]1516 Exp_Rev Access'!$F$7:$FS$306,152,FALSE))</f>
        <v>0</v>
      </c>
      <c r="FQ296" s="99">
        <f>IF(ISNA(VLOOKUP($A296,'[2]1516 Exp_Rev Access'!$F$7:$FS$306,153,FALSE)),"",VLOOKUP($A296,'[2]1516 Exp_Rev Access'!$F$7:$FS$306,153,FALSE))</f>
        <v>2347.3000000000002</v>
      </c>
      <c r="FR296" s="101">
        <f t="shared" si="346"/>
        <v>144448.18</v>
      </c>
      <c r="FS296" s="72">
        <f t="shared" si="347"/>
        <v>8.3511670624063547E-2</v>
      </c>
      <c r="FT296" s="94">
        <f t="shared" si="348"/>
        <v>1077.1676360924682</v>
      </c>
      <c r="FU296" s="99">
        <f>IF(ISNA(VLOOKUP($A296,'[2]1516 Exp_Rev Access'!$F$7:$GB$306,154,FALSE)),"",VLOOKUP($A296,'[2]1516 Exp_Rev Access'!$F$7:$GB$306,154,FALSE))</f>
        <v>0</v>
      </c>
      <c r="FV296" s="99">
        <f>IF(ISNA(VLOOKUP($A296,'[2]1516 Exp_Rev Access'!$F$7:$GB$306,155,FALSE)),"",VLOOKUP($A296,'[2]1516 Exp_Rev Access'!$F$7:$GB$306,155,FALSE))</f>
        <v>0</v>
      </c>
      <c r="FW296" s="99">
        <f>IF(ISNA(VLOOKUP($A296,'[2]1516 Exp_Rev Access'!$F$7:$GB$306,156,FALSE)),"",VLOOKUP($A296,'[2]1516 Exp_Rev Access'!$F$7:$GB$306,156,FALSE))</f>
        <v>0</v>
      </c>
      <c r="FX296" s="99">
        <f>IF(ISNA(VLOOKUP($A296,'[2]1516 Exp_Rev Access'!$F$7:$GB$306,157,FALSE)),"",VLOOKUP($A296,'[2]1516 Exp_Rev Access'!$F$7:$GB$306,157,FALSE))</f>
        <v>0</v>
      </c>
      <c r="FY296" s="99">
        <f>IF(ISNA(VLOOKUP($A296,'[2]1516 Exp_Rev Access'!$F$7:$GB$306,158,FALSE)),"",VLOOKUP($A296,'[2]1516 Exp_Rev Access'!$F$7:$GB$306,158,FALSE))</f>
        <v>0</v>
      </c>
      <c r="FZ296" s="99">
        <f>IF(ISNA(VLOOKUP($A296,'[2]1516 Exp_Rev Access'!$F$7:$GB$306,159,FALSE)),"",VLOOKUP($A296,'[2]1516 Exp_Rev Access'!$F$7:$GB$306,159,FALSE))</f>
        <v>0</v>
      </c>
      <c r="GA296" s="99">
        <f>IF(ISNA(VLOOKUP($A296,'[2]1516 Exp_Rev Access'!$F$7:$GB$306,160,FALSE)),"",VLOOKUP($A296,'[2]1516 Exp_Rev Access'!$F$7:$GB$306,160,FALSE))</f>
        <v>0</v>
      </c>
      <c r="GB296" s="99">
        <f>IF(ISNA(VLOOKUP($A296,'[2]1516 Exp_Rev Access'!$F$7:$GB$306,161,FALSE)),"",VLOOKUP($A296,'[2]1516 Exp_Rev Access'!$F$7:$GB$306,161,FALSE))</f>
        <v>0</v>
      </c>
      <c r="GC296" s="99">
        <f>IF(ISNA(VLOOKUP($A296,'[2]1516 Exp_Rev Access'!$F$7:$GB$306,162,FALSE)),"",VLOOKUP($A296,'[2]1516 Exp_Rev Access'!$F$7:$GB$306,162,FALSE))</f>
        <v>0</v>
      </c>
      <c r="GD296" s="99">
        <f>IF(ISNA(VLOOKUP($A296,'[2]1516 Exp_Rev Access'!$F$7:$GB$306,163,FALSE)),"",VLOOKUP($A296,'[2]1516 Exp_Rev Access'!$F$7:$GB$306,163,FALSE))</f>
        <v>0</v>
      </c>
      <c r="GE296" s="99">
        <f>IF(ISNA(VLOOKUP($A296,'[2]1516 Exp_Rev Access'!$F$7:$GB$306,164,FALSE)),"",VLOOKUP($A296,'[2]1516 Exp_Rev Access'!$F$7:$GB$306,164,FALSE))</f>
        <v>0</v>
      </c>
      <c r="GF296" s="99">
        <f>IF(ISNA(VLOOKUP($A296,'[2]1516 Exp_Rev Access'!$F$7:$GB$306,165,FALSE)),"",VLOOKUP($A296,'[2]1516 Exp_Rev Access'!$F$7:$GB$306,165,FALSE))</f>
        <v>0</v>
      </c>
      <c r="GG296" s="99">
        <f>IF(ISNA(VLOOKUP($A296,'[2]1516 Exp_Rev Access'!$F$7:$GB$306,166,FALSE)),"",VLOOKUP($A296,'[2]1516 Exp_Rev Access'!$F$7:$GB$306,166,FALSE))</f>
        <v>0</v>
      </c>
      <c r="GH296" s="99">
        <f>IF(ISNA(VLOOKUP($A296,'[2]1516 Exp_Rev Access'!$F$7:$GB$306,167,FALSE)),"",VLOOKUP($A296,'[2]1516 Exp_Rev Access'!$F$7:$GB$306,167,FALSE))</f>
        <v>0</v>
      </c>
      <c r="GI296" s="99">
        <f>IF(ISNA(VLOOKUP($A296,'[2]1516 Exp_Rev Access'!$F$7:$GB$306,168,FALSE)),"",VLOOKUP($A296,'[2]1516 Exp_Rev Access'!$F$7:$GB$306,168,FALSE))</f>
        <v>0</v>
      </c>
      <c r="GJ296" s="99">
        <f>IF(ISNA(VLOOKUP($A296,'[2]1516 Exp_Rev Access'!$F$7:$GB$306,169,FALSE)),"",VLOOKUP($A296,'[2]1516 Exp_Rev Access'!$F$7:$GB$306,169,FALSE))</f>
        <v>0</v>
      </c>
      <c r="GK296" s="99">
        <f>IF(ISNA(VLOOKUP($A296,'[2]1516 Exp_Rev Access'!$F$7:$GB$306,170,FALSE)),"",VLOOKUP($A296,'[2]1516 Exp_Rev Access'!$F$7:$GB$306,170,FALSE))</f>
        <v>0</v>
      </c>
      <c r="GL296" s="99">
        <f>IF(ISNA(VLOOKUP($A296,'[2]1516 Exp_Rev Access'!$F$7:$GB$306,171,FALSE)),"",VLOOKUP($A296,'[2]1516 Exp_Rev Access'!$F$7:$GB$306,171,FALSE))</f>
        <v>0</v>
      </c>
      <c r="GM296" s="99">
        <f>IF(ISNA(VLOOKUP($A296,'[2]1516 Exp_Rev Access'!$F$7:$GB$306,172,FALSE)),"",VLOOKUP($A296,'[2]1516 Exp_Rev Access'!$F$7:$GB$306,172,FALSE))</f>
        <v>0</v>
      </c>
      <c r="GN296" s="99">
        <f>IF(ISNA(VLOOKUP($A296,'[2]1516 Exp_Rev Access'!$F$7:$GB$306,173,FALSE)),"",VLOOKUP($A296,'[2]1516 Exp_Rev Access'!$F$7:$GB$306,173,FALSE))</f>
        <v>0</v>
      </c>
      <c r="GO296" s="99">
        <f>IF(ISNA(VLOOKUP($A296,'[2]1516 Exp_Rev Access'!$F$7:$GB$306,174,FALSE)),"",VLOOKUP($A296,'[2]1516 Exp_Rev Access'!$F$7:$GB$306,174,FALSE))</f>
        <v>0</v>
      </c>
      <c r="GP296" s="99">
        <f>IF(ISNA(VLOOKUP($A296,'[2]1516 Exp_Rev Access'!$F$7:$GB$306,175,FALSE)),"",VLOOKUP($A296,'[2]1516 Exp_Rev Access'!$F$7:$GB$306,175,FALSE))</f>
        <v>0</v>
      </c>
      <c r="GQ296" s="99">
        <f>IF(ISNA(VLOOKUP($A296,'[2]1516 Exp_Rev Access'!$F$7:$GB$306,176,FALSE)),"",VLOOKUP($A296,'[2]1516 Exp_Rev Access'!$F$7:$GB$306,176,FALSE))</f>
        <v>0</v>
      </c>
      <c r="GR296" s="99">
        <f>IF(ISNA(VLOOKUP($A296,'[2]1516 Exp_Rev Access'!$F$7:$GB$306,177,FALSE)),"",VLOOKUP($A296,'[2]1516 Exp_Rev Access'!$F$7:$GB$306,177,FALSE))</f>
        <v>0</v>
      </c>
      <c r="GS296" s="99">
        <f>IF(ISNA(VLOOKUP($A296,'[2]1516 Exp_Rev Access'!$F$7:$GB$306,178,FALSE)),"",VLOOKUP($A296,'[2]1516 Exp_Rev Access'!$F$7:$GB$306,178,FALSE))</f>
        <v>0</v>
      </c>
      <c r="GT296" s="101">
        <f t="shared" si="349"/>
        <v>0</v>
      </c>
      <c r="GU296" s="72"/>
      <c r="GV296" s="84">
        <f t="shared" si="351"/>
        <v>0</v>
      </c>
    </row>
    <row r="297" spans="1:206" customFormat="1" ht="12" customHeight="1" x14ac:dyDescent="0.2">
      <c r="A297" s="96" t="s">
        <v>690</v>
      </c>
      <c r="B297" s="69" t="s">
        <v>691</v>
      </c>
      <c r="C297" s="80">
        <f>IF(ISNA(VLOOKUP($A297,'[2]1516 enrollment_Rev_Exp by size'!$A$6:$G$320,3,FALSE)),"",VLOOKUP($A297,'[2]1516 enrollment_Rev_Exp by size'!$A$6:$G$320,3,FALSE))</f>
        <v>120.43</v>
      </c>
      <c r="D297" s="97">
        <v>3387971.06</v>
      </c>
      <c r="E297" s="80">
        <f t="shared" si="329"/>
        <v>3387971.06</v>
      </c>
      <c r="F297" s="80">
        <f t="shared" si="330"/>
        <v>0</v>
      </c>
      <c r="G297" s="98">
        <f>IF(ISNA(VLOOKUP($A297,'[2]1516 Exp_Rev Access'!$F$7:$FS$306,2,FALSE)),"",VLOOKUP($A297,'[2]1516 Exp_Rev Access'!$F$7:$FS$306,2,FALSE))</f>
        <v>32063.09</v>
      </c>
      <c r="H297" s="98">
        <f>IF(ISNA(VLOOKUP($A297,'[2]1516 Exp_Rev Access'!$F$7:$FS$306,3,FALSE)),"",VLOOKUP($A297,'[2]1516 Exp_Rev Access'!$F$7:$FS$306,3,FALSE))</f>
        <v>0</v>
      </c>
      <c r="I297" s="98">
        <f>IF(ISNA(VLOOKUP($A297,'[2]1516 Exp_Rev Access'!$F$7:$FS$306,4,FALSE)),"",VLOOKUP($A297,'[2]1516 Exp_Rev Access'!$F$7:$FS$306,4,FALSE))</f>
        <v>0</v>
      </c>
      <c r="J297" s="98">
        <f>IF(ISNA(VLOOKUP($A297,'[2]1516 Exp_Rev Access'!$F$7:$FS$306,5,FALSE)),"",VLOOKUP($A297,'[2]1516 Exp_Rev Access'!$F$7:$FS$306,5,FALSE))</f>
        <v>65.66</v>
      </c>
      <c r="K297" s="98">
        <f>IF(ISNA(VLOOKUP($A297,'[2]1516 Exp_Rev Access'!$F$7:$FS$306,6,FALSE)),"",VLOOKUP($A297,'[2]1516 Exp_Rev Access'!$F$7:$FS$306,6,FALSE))</f>
        <v>0</v>
      </c>
      <c r="L297" s="98">
        <f>IF(ISNA(VLOOKUP($A297,'[2]1516 Exp_Rev Access'!$F$7:$FS$306,7,FALSE)),"",VLOOKUP($A297,'[2]1516 Exp_Rev Access'!$F$7:$FS$306,7,FALSE))</f>
        <v>0</v>
      </c>
      <c r="M297" s="90">
        <f t="shared" si="331"/>
        <v>32128.75</v>
      </c>
      <c r="N297" s="72">
        <f t="shared" si="352"/>
        <v>9.4831831296693543E-3</v>
      </c>
      <c r="O297" s="73">
        <f t="shared" si="353"/>
        <v>266.78360873536491</v>
      </c>
      <c r="P297" s="99">
        <f>IF(ISNA(VLOOKUP($A297,'[2]1516 Exp_Rev Access'!$F$7:$FS$306,8,FALSE)),"",VLOOKUP($A297,'[2]1516 Exp_Rev Access'!$F$7:$FS$306,8,FALSE))</f>
        <v>0</v>
      </c>
      <c r="Q297" s="99">
        <f>IF(ISNA(VLOOKUP($A297,'[2]1516 Exp_Rev Access'!$F$7:$FS$306,9,FALSE)),"",VLOOKUP($A297,'[2]1516 Exp_Rev Access'!$F$7:$FS$306,9,FALSE))</f>
        <v>0</v>
      </c>
      <c r="R297" s="99">
        <f>IF(ISNA(VLOOKUP($A297,'[2]1516 Exp_Rev Access'!$F$7:$FS$306,10,FALSE)),"",VLOOKUP($A297,'[2]1516 Exp_Rev Access'!$F$7:$FS$306,10,FALSE))</f>
        <v>0</v>
      </c>
      <c r="S297" s="99">
        <f>IF(ISNA(VLOOKUP($A297,'[2]1516 Exp_Rev Access'!$F$7:$FS$306,11,FALSE)),"",VLOOKUP($A297,'[2]1516 Exp_Rev Access'!$F$7:$FS$306,11,FALSE))</f>
        <v>0</v>
      </c>
      <c r="T297" s="99">
        <f>IF(ISNA(VLOOKUP($A297,'[2]1516 Exp_Rev Access'!$F$7:$FS$306,12,FALSE)),"",VLOOKUP($A297,'[2]1516 Exp_Rev Access'!$F$7:$FS$306,12,FALSE))</f>
        <v>0</v>
      </c>
      <c r="U297" s="99">
        <f>IF(ISNA(VLOOKUP($A297,'[2]1516 Exp_Rev Access'!$F$7:$FS$306,13,FALSE)),"",VLOOKUP($A297,'[2]1516 Exp_Rev Access'!$F$7:$FS$306,13,FALSE))</f>
        <v>0</v>
      </c>
      <c r="V297" s="99">
        <f>IF(ISNA(VLOOKUP($A297,'[2]1516 Exp_Rev Access'!$F$7:$FS$306,14,FALSE)),"",VLOOKUP($A297,'[2]1516 Exp_Rev Access'!$F$7:$FS$306,14,FALSE))</f>
        <v>0</v>
      </c>
      <c r="W297" s="99">
        <f>IF(ISNA(VLOOKUP($A297,'[2]1516 Exp_Rev Access'!$F$7:$FS$306,15,FALSE)),"",VLOOKUP($A297,'[2]1516 Exp_Rev Access'!$F$7:$FS$306,15,FALSE))</f>
        <v>0</v>
      </c>
      <c r="X297" s="99">
        <f>IF(ISNA(VLOOKUP($A297,'[2]1516 Exp_Rev Access'!$F$7:$FS$306,16,FALSE)),"",VLOOKUP($A297,'[2]1516 Exp_Rev Access'!$F$7:$FS$306,16,FALSE))</f>
        <v>0</v>
      </c>
      <c r="Y297" s="99">
        <f>IF(ISNA(VLOOKUP($A297,'[2]1516 Exp_Rev Access'!$F$7:$FS$306,17,FALSE)),"",VLOOKUP($A297,'[2]1516 Exp_Rev Access'!$F$7:$FS$306,17,FALSE))</f>
        <v>0</v>
      </c>
      <c r="Z297" s="99">
        <f>IF(ISNA(VLOOKUP($A297,'[2]1516 Exp_Rev Access'!$F$7:$FS$306,18,FALSE)),"",VLOOKUP($A297,'[2]1516 Exp_Rev Access'!$F$7:$FS$306,18,FALSE))</f>
        <v>0</v>
      </c>
      <c r="AA297" s="99">
        <f>IF(ISNA(VLOOKUP($A297,'[2]1516 Exp_Rev Access'!$F$7:$FS$306,19,FALSE)),"",VLOOKUP($A297,'[2]1516 Exp_Rev Access'!$F$7:$FS$306,19,FALSE))</f>
        <v>0</v>
      </c>
      <c r="AB297" s="99">
        <f>IF(ISNA(VLOOKUP($A297,'[2]1516 Exp_Rev Access'!$F$7:$FS$306,20,FALSE)),"",VLOOKUP($A297,'[2]1516 Exp_Rev Access'!$F$7:$FS$306,20,FALSE))</f>
        <v>0</v>
      </c>
      <c r="AC297" s="99">
        <f>IF(ISNA(VLOOKUP($A297,'[2]1516 Exp_Rev Access'!$F$7:$FS$306,21,FALSE)),"",VLOOKUP($A297,'[2]1516 Exp_Rev Access'!$F$7:$FS$306,21,FALSE))</f>
        <v>3938.04</v>
      </c>
      <c r="AD297" s="99">
        <f>IF(ISNA(VLOOKUP($A297,'[2]1516 Exp_Rev Access'!$F$7:$FS$306,22,FALSE)),"",VLOOKUP($A297,'[2]1516 Exp_Rev Access'!$F$7:$FS$306,22,FALSE))</f>
        <v>2331.21</v>
      </c>
      <c r="AE297" s="99">
        <f>IF(ISNA(VLOOKUP($A297,'[2]1516 Exp_Rev Access'!$F$7:$FS$306,23,FALSE)),"",VLOOKUP($A297,'[2]1516 Exp_Rev Access'!$F$7:$FS$306,23,FALSE))</f>
        <v>0</v>
      </c>
      <c r="AF297" s="99">
        <f>IF(ISNA(VLOOKUP($A297,'[2]1516 Exp_Rev Access'!$F$7:$FS$306,24,FALSE)),"",VLOOKUP($A297,'[2]1516 Exp_Rev Access'!$F$7:$FS$306,24,FALSE))</f>
        <v>61920.83</v>
      </c>
      <c r="AG297" s="99">
        <f>IF(ISNA(VLOOKUP($A297,'[2]1516 Exp_Rev Access'!$F$7:$FS$306,25,FALSE)),"",VLOOKUP($A297,'[2]1516 Exp_Rev Access'!$F$7:$FS$306,25,FALSE))</f>
        <v>136.72999999999999</v>
      </c>
      <c r="AH297" s="98">
        <f>IF(ISNA(VLOOKUP($A297,'[2]1516 Exp_Rev Access'!$F$7:$FS$306,26,FALSE)),"",VLOOKUP($A297,'[2]1516 Exp_Rev Access'!$F$7:$FS$306,26,FALSE))</f>
        <v>2400</v>
      </c>
      <c r="AI297" s="98">
        <f>IF(ISNA(VLOOKUP($A297,'[2]1516 Exp_Rev Access'!$F$7:$FS$306,27,FALSE)),"",VLOOKUP($A297,'[2]1516 Exp_Rev Access'!$F$7:$FS$306,27,FALSE))</f>
        <v>0</v>
      </c>
      <c r="AJ297" s="98">
        <f>IF(ISNA(VLOOKUP($A297,'[2]1516 Exp_Rev Access'!$F$7:$FS$306,28,FALSE)),"",VLOOKUP($A297,'[2]1516 Exp_Rev Access'!$F$7:$FS$306,28,FALSE))</f>
        <v>3979.94</v>
      </c>
      <c r="AK297" s="98">
        <f>IF(ISNA(VLOOKUP($A297,'[2]1516 Exp_Rev Access'!$F$7:$FS$306,29,FALSE)),"",VLOOKUP($A297,'[2]1516 Exp_Rev Access'!$F$7:$FS$306,29,FALSE))</f>
        <v>0</v>
      </c>
      <c r="AL297" s="100">
        <f t="shared" si="334"/>
        <v>74706.75</v>
      </c>
      <c r="AM297" s="72">
        <f t="shared" si="335"/>
        <v>2.2050586819357305E-2</v>
      </c>
      <c r="AN297" s="94">
        <f t="shared" si="336"/>
        <v>620.33338869052557</v>
      </c>
      <c r="AO297" s="99">
        <f>IF(ISNA(VLOOKUP($A297,'[2]1516 Exp_Rev Access'!$F$7:$GB$306,30,FALSE)),"",VLOOKUP($A297,'[2]1516 Exp_Rev Access'!$F$7:$FS$306,30,FALSE))</f>
        <v>795458.94</v>
      </c>
      <c r="AP297" s="99">
        <f>IF(ISNA(VLOOKUP($A297,'[2]1516 Exp_Rev Access'!$F$7:$GB$306,31,FALSE)),"",VLOOKUP($A297,'[2]1516 Exp_Rev Access'!$F$7:$FS$306,31,FALSE))</f>
        <v>16713.61</v>
      </c>
      <c r="AQ297" s="99">
        <f>IF(ISNA(VLOOKUP($A297,'[2]1516 Exp_Rev Access'!$F$7:$GB$306,32,FALSE)),"",VLOOKUP($A297,'[2]1516 Exp_Rev Access'!$F$7:$FS$306,32,FALSE))</f>
        <v>332182.52</v>
      </c>
      <c r="AR297" s="99">
        <f>IF(ISNA(VLOOKUP($A297,'[2]1516 Exp_Rev Access'!$F$7:$GB$306,33,FALSE)),"",VLOOKUP($A297,'[2]1516 Exp_Rev Access'!$F$7:$FS$306,33,FALSE))</f>
        <v>263.5</v>
      </c>
      <c r="AS297" s="99">
        <f>IF(ISNA(VLOOKUP($A297,'[2]1516 Exp_Rev Access'!$F$7:$GB$306,34,FALSE)),"",VLOOKUP($A297,'[2]1516 Exp_Rev Access'!$F$7:$FS$306,34,FALSE))</f>
        <v>0</v>
      </c>
      <c r="AT297" s="101">
        <f t="shared" si="337"/>
        <v>1144618.5699999998</v>
      </c>
      <c r="AU297" s="72">
        <f t="shared" si="338"/>
        <v>0.33784780027017108</v>
      </c>
      <c r="AV297" s="94">
        <f t="shared" si="339"/>
        <v>9504.4305405629802</v>
      </c>
      <c r="AW297" s="99">
        <f>IF(ISNA(VLOOKUP($A297,'[2]1516 Exp_Rev Access'!$F$7:$GB$306,35,FALSE)),"",VLOOKUP($A297,'[2]1516 Exp_Rev Access'!$F$7:$GB$306,35,FALSE))</f>
        <v>0</v>
      </c>
      <c r="AX297" s="99">
        <f>IF(ISNA(VLOOKUP($A297,'[2]1516 Exp_Rev Access'!$F$7:$GB$306,36,FALSE)),"",VLOOKUP($A297,'[2]1516 Exp_Rev Access'!$F$7:$GB$306,36,FALSE))</f>
        <v>100798.7</v>
      </c>
      <c r="AY297" s="99">
        <f>IF(ISNA(VLOOKUP($A297,'[2]1516 Exp_Rev Access'!$F$7:$GB$306,37,FALSE)),"",VLOOKUP($A297,'[2]1516 Exp_Rev Access'!$F$7:$GB$306,37,FALSE))</f>
        <v>6441.6</v>
      </c>
      <c r="AZ297" s="99">
        <f>IF(ISNA(VLOOKUP($A297,'[2]1516 Exp_Rev Access'!$F$7:$GB$306,38,FALSE)),"",VLOOKUP($A297,'[2]1516 Exp_Rev Access'!$F$7:$GB$306,38,FALSE))</f>
        <v>0</v>
      </c>
      <c r="BA297" s="99">
        <f>IF(ISNA(VLOOKUP($A297,'[2]1516 Exp_Rev Access'!$F$7:$GB$306,39,FALSE)),"",VLOOKUP($A297,'[2]1516 Exp_Rev Access'!$F$7:$GB$306,39,FALSE))</f>
        <v>0</v>
      </c>
      <c r="BB297" s="99">
        <f>IF(ISNA(VLOOKUP($A297,'[2]1516 Exp_Rev Access'!$F$7:$GB$306,40,FALSE)),"",VLOOKUP($A297,'[2]1516 Exp_Rev Access'!$F$7:$GB$306,40,FALSE))</f>
        <v>45811.43</v>
      </c>
      <c r="BC297" s="99">
        <f>IF(ISNA(VLOOKUP($A297,'[2]1516 Exp_Rev Access'!$F$7:$GB$306,41,FALSE)),"",VLOOKUP($A297,'[2]1516 Exp_Rev Access'!$F$7:$GB$306,41,FALSE))</f>
        <v>0</v>
      </c>
      <c r="BD297" s="99">
        <f>IF(ISNA(VLOOKUP($A297,'[2]1516 Exp_Rev Access'!$F$7:$GB$306,42,FALSE)),"",VLOOKUP($A297,'[2]1516 Exp_Rev Access'!$F$7:$GB$306,42,FALSE))</f>
        <v>17638.060000000001</v>
      </c>
      <c r="BE297" s="99">
        <f>IF(ISNA(VLOOKUP($A297,'[2]1516 Exp_Rev Access'!$F$7:$GB$306,43,FALSE)),"",VLOOKUP($A297,'[2]1516 Exp_Rev Access'!$F$7:$GB$306,43,FALSE))</f>
        <v>0</v>
      </c>
      <c r="BF297" s="99">
        <f>IF(ISNA(VLOOKUP($A297,'[2]1516 Exp_Rev Access'!$F$7:$GB$306,44,FALSE)),"",VLOOKUP($A297,'[2]1516 Exp_Rev Access'!$F$7:$GB$306,44,FALSE))</f>
        <v>0</v>
      </c>
      <c r="BG297" s="99">
        <f>IF(ISNA(VLOOKUP($A297,'[2]1516 Exp_Rev Access'!$F$7:$GB$306,45,FALSE)),"",VLOOKUP($A297,'[2]1516 Exp_Rev Access'!$F$7:$GB$306,45,FALSE))</f>
        <v>639.07000000000005</v>
      </c>
      <c r="BH297" s="99">
        <f>IF(ISNA(VLOOKUP($A297,'[2]1516 Exp_Rev Access'!$F$7:$GB$306,46,FALSE)),"",VLOOKUP($A297,'[2]1516 Exp_Rev Access'!$F$7:$GB$306,46,FALSE))</f>
        <v>0</v>
      </c>
      <c r="BI297" s="99">
        <f>IF(ISNA(VLOOKUP($A297,'[2]1516 Exp_Rev Access'!$F$7:$GB$306,47,FALSE)),"",VLOOKUP($A297,'[2]1516 Exp_Rev Access'!$F$7:$GB$306,47,FALSE))</f>
        <v>2330.79</v>
      </c>
      <c r="BJ297" s="99">
        <f>IF(ISNA(VLOOKUP($A297,'[2]1516 Exp_Rev Access'!$F$7:$GB$306,48,FALSE)),"",VLOOKUP($A297,'[2]1516 Exp_Rev Access'!$F$7:$GB$306,48,FALSE))</f>
        <v>166146.44</v>
      </c>
      <c r="BK297" s="99">
        <f>IF(ISNA(VLOOKUP($A297,'[2]1516 Exp_Rev Access'!$F$7:$GB$306,49,FALSE)),"",VLOOKUP($A297,'[2]1516 Exp_Rev Access'!$F$7:$GB$306,49,FALSE))</f>
        <v>0</v>
      </c>
      <c r="BL297" s="99">
        <f>IF(ISNA(VLOOKUP($A297,'[2]1516 Exp_Rev Access'!$F$7:$GB$306,50,FALSE)),"",VLOOKUP($A297,'[2]1516 Exp_Rev Access'!$F$7:$GB$306,50,FALSE))</f>
        <v>0</v>
      </c>
      <c r="BM297" s="99">
        <f>IF(ISNA(VLOOKUP($A297,'[2]1516 Exp_Rev Access'!$F$7:$GB$306,51,FALSE)),"",VLOOKUP($A297,'[2]1516 Exp_Rev Access'!$F$7:$GB$306,51,FALSE))</f>
        <v>0</v>
      </c>
      <c r="BN297" s="99">
        <f>IF(ISNA(VLOOKUP($A297,'[2]1516 Exp_Rev Access'!$F$7:$GB$306,52,FALSE)),"",VLOOKUP($A297,'[2]1516 Exp_Rev Access'!$F$7:$GB$306,52,FALSE))</f>
        <v>0</v>
      </c>
      <c r="BO297" s="99">
        <f>IF(ISNA(VLOOKUP($A297,'[2]1516 Exp_Rev Access'!$F$7:$GB$306,53,FALSE)),"",VLOOKUP($A297,'[2]1516 Exp_Rev Access'!$F$7:$GB$306,53,FALSE))</f>
        <v>0</v>
      </c>
      <c r="BP297" s="99">
        <f>IF(ISNA(VLOOKUP($A297,'[2]1516 Exp_Rev Access'!$F$7:$GB$306,54,FALSE)),"",VLOOKUP($A297,'[2]1516 Exp_Rev Access'!$F$7:$GB$306,54,FALSE))</f>
        <v>0</v>
      </c>
      <c r="BQ297" s="99">
        <f>IF(ISNA(VLOOKUP($A297,'[2]1516 Exp_Rev Access'!$F$7:$GB$306,55,FALSE)),"",VLOOKUP($A297,'[2]1516 Exp_Rev Access'!$F$7:$GB$306,55,FALSE))</f>
        <v>0</v>
      </c>
      <c r="BR297" s="99">
        <f>IF(ISNA(VLOOKUP($A297,'[2]1516 Exp_Rev Access'!$F$7:$GB$306,56,FALSE)),"",VLOOKUP($A297,'[2]1516 Exp_Rev Access'!$F$7:$GB$306,56,FALSE))</f>
        <v>0</v>
      </c>
      <c r="BS297" s="99">
        <f>IF(ISNA(VLOOKUP($A297,'[2]1516 Exp_Rev Access'!$F$7:$GB$306,57,FALSE)),"",VLOOKUP($A297,'[2]1516 Exp_Rev Access'!$F$7:$GB$306,57,FALSE))</f>
        <v>0</v>
      </c>
      <c r="BT297" s="99">
        <f>IF(ISNA(VLOOKUP($A297,'[2]1516 Exp_Rev Access'!$F$7:$GB$306,58,FALSE)),"",VLOOKUP($A297,'[2]1516 Exp_Rev Access'!$F$7:$GB$306,58,FALSE))</f>
        <v>0</v>
      </c>
      <c r="BU297" s="102">
        <f t="shared" si="340"/>
        <v>339806.09</v>
      </c>
      <c r="BV297" s="72">
        <f t="shared" si="341"/>
        <v>0.10029781364189103</v>
      </c>
      <c r="BW297" s="94">
        <f t="shared" si="342"/>
        <v>2821.6066594702315</v>
      </c>
      <c r="BX297" s="99">
        <f>IF(ISNA(VLOOKUP($A297,'[2]1516 Exp_Rev Access'!$F$7:$GB$306,59,FALSE)),"",VLOOKUP($A297,'[2]1516 Exp_Rev Access'!$F$7:$GB$306,59,FALSE))</f>
        <v>0</v>
      </c>
      <c r="BY297" s="99">
        <f>IF(ISNA(VLOOKUP($A297,'[2]1516 Exp_Rev Access'!$F$7:$GB$306,60,FALSE)),"",VLOOKUP($A297,'[2]1516 Exp_Rev Access'!$F$7:$GB$306,60,FALSE))</f>
        <v>1299292.3500000001</v>
      </c>
      <c r="BZ297" s="99">
        <f>IF(ISNA(VLOOKUP($A297,'[2]1516 Exp_Rev Access'!$F$7:$GB$306,61,FALSE)),"",VLOOKUP($A297,'[2]1516 Exp_Rev Access'!$F$7:$GB$306,61,FALSE))</f>
        <v>45849.42</v>
      </c>
      <c r="CA297" s="99">
        <f>IF(ISNA(VLOOKUP($A297,'[2]1516 Exp_Rev Access'!$F$7:$GB$306,62,FALSE)),"",VLOOKUP($A297,'[2]1516 Exp_Rev Access'!$F$7:$GB$306,62,FALSE))</f>
        <v>0</v>
      </c>
      <c r="CB297" s="99">
        <f>IF(ISNA(VLOOKUP($A297,'[2]1516 Exp_Rev Access'!$F$7:$GB$306,63,FALSE)),"",VLOOKUP($A297,'[2]1516 Exp_Rev Access'!$F$7:$GB$306,63,FALSE))</f>
        <v>14151.93</v>
      </c>
      <c r="CC297" s="99">
        <f>IF(ISNA(VLOOKUP($A297,'[2]1516 Exp_Rev Access'!$F$7:$GB$306,64,FALSE)),"",VLOOKUP($A297,'[2]1516 Exp_Rev Access'!$F$7:$GB$306,64,FALSE))</f>
        <v>0</v>
      </c>
      <c r="CD297" s="101">
        <f t="shared" si="343"/>
        <v>1359293.7</v>
      </c>
      <c r="CE297" s="72">
        <f>CD297/D297</f>
        <v>0.40121172109421738</v>
      </c>
      <c r="CF297" s="103">
        <f>CD297/C297</f>
        <v>11287.002408037863</v>
      </c>
      <c r="CG297" s="99">
        <f>IF(ISNA(VLOOKUP($A297,'[2]1516 Exp_Rev Access'!$F$7:$GB$306,65,FALSE)),"",VLOOKUP($A297,'[2]1516 Exp_Rev Access'!$F$7:$GB$306,65,FALSE))</f>
        <v>0</v>
      </c>
      <c r="CH297" s="99">
        <f>IF(ISNA(VLOOKUP($A297,'[2]1516 Exp_Rev Access'!$F$7:$GB$306,66,FALSE)),"",VLOOKUP($A297,'[2]1516 Exp_Rev Access'!$F$7:$GB$306,66,FALSE))</f>
        <v>0</v>
      </c>
      <c r="CI297" s="99">
        <f>IF(ISNA(VLOOKUP($A297,'[2]1516 Exp_Rev Access'!$F$7:$GB$306,67,FALSE)),"",VLOOKUP($A297,'[2]1516 Exp_Rev Access'!$F$7:$GB$306,67,FALSE))</f>
        <v>0</v>
      </c>
      <c r="CJ297" s="99">
        <f>IF(ISNA(VLOOKUP($A297,'[2]1516 Exp_Rev Access'!$F$7:$GB$306,68,FALSE)),"",VLOOKUP($A297,'[2]1516 Exp_Rev Access'!$F$7:$GB$306,68,FALSE))</f>
        <v>0</v>
      </c>
      <c r="CK297" s="99">
        <f>IF(ISNA(VLOOKUP($A297,'[2]1516 Exp_Rev Access'!$F$7:$GB$306,69,FALSE)),"",VLOOKUP($A297,'[2]1516 Exp_Rev Access'!$F$7:$GB$306,69,FALSE))</f>
        <v>0</v>
      </c>
      <c r="CL297" s="99">
        <f>IF(ISNA(VLOOKUP($A297,'[2]1516 Exp_Rev Access'!$F$7:$GB$306,70,FALSE)),"",VLOOKUP($A297,'[2]1516 Exp_Rev Access'!$F$7:$GB$306,70,FALSE))</f>
        <v>0</v>
      </c>
      <c r="CM297" s="99">
        <f>IF(ISNA(VLOOKUP($A297,'[2]1516 Exp_Rev Access'!$F$7:$GB$306,71,FALSE)),"",VLOOKUP($A297,'[2]1516 Exp_Rev Access'!$F$7:$GB$306,71,FALSE))</f>
        <v>0</v>
      </c>
      <c r="CN297" s="99">
        <f>IF(ISNA(VLOOKUP($A297,'[2]1516 Exp_Rev Access'!$F$7:$GB$306,72,FALSE)),"",VLOOKUP($A297,'[2]1516 Exp_Rev Access'!$F$7:$GB$306,72,FALSE))</f>
        <v>0</v>
      </c>
      <c r="CO297" s="99">
        <f>IF(ISNA(VLOOKUP($A297,'[2]1516 Exp_Rev Access'!$F$7:$GB$306,73,FALSE)),"",VLOOKUP($A297,'[2]1516 Exp_Rev Access'!$F$7:$GB$306,73,FALSE))</f>
        <v>0</v>
      </c>
      <c r="CP297" s="99">
        <f>IF(ISNA(VLOOKUP($A297,'[2]1516 Exp_Rev Access'!$F$7:$GB$306,74,FALSE)),"",VLOOKUP($A297,'[2]1516 Exp_Rev Access'!$F$7:$GB$306,74,FALSE))</f>
        <v>48397</v>
      </c>
      <c r="CQ297" s="99">
        <f>IF(ISNA(VLOOKUP($A297,'[2]1516 Exp_Rev Access'!$F$7:$GB$306,75,FALSE)),"",VLOOKUP($A297,'[2]1516 Exp_Rev Access'!$F$7:$GB$306,75,FALSE))</f>
        <v>0</v>
      </c>
      <c r="CR297" s="99">
        <f>IF(ISNA(VLOOKUP($A297,'[2]1516 Exp_Rev Access'!$F$7:$GB$306,76,FALSE)),"",VLOOKUP($A297,'[2]1516 Exp_Rev Access'!$F$7:$GB$306,76,FALSE))</f>
        <v>0</v>
      </c>
      <c r="CS297" s="99">
        <f>IF(ISNA(VLOOKUP($A297,'[2]1516 Exp_Rev Access'!$F$7:$GB$306,77,FALSE)),"",VLOOKUP($A297,'[2]1516 Exp_Rev Access'!$F$7:$GB$306,77,FALSE))</f>
        <v>0</v>
      </c>
      <c r="CT297" s="99">
        <f>IF(ISNA(VLOOKUP($A297,'[2]1516 Exp_Rev Access'!$F$7:$GB$306,78,FALSE)),"",VLOOKUP($A297,'[2]1516 Exp_Rev Access'!$F$7:$GB$306,78,FALSE))</f>
        <v>170198.22</v>
      </c>
      <c r="CU297" s="99">
        <f>IF(ISNA(VLOOKUP($A297,'[2]1516 Exp_Rev Access'!$F$7:$GB$306,79,FALSE)),"",VLOOKUP($A297,'[2]1516 Exp_Rev Access'!$F$7:$GB$306,79,FALSE))</f>
        <v>20610.509999999998</v>
      </c>
      <c r="CV297" s="99">
        <f>IF(ISNA(VLOOKUP($A297,'[2]1516 Exp_Rev Access'!$F$7:$GB$306,80,FALSE)),"",VLOOKUP($A297,'[2]1516 Exp_Rev Access'!$F$7:$GB$306,80,FALSE))</f>
        <v>0</v>
      </c>
      <c r="CW297" s="99">
        <f>IF(ISNA(VLOOKUP($A297,'[2]1516 Exp_Rev Access'!$F$7:$GB$306,81,FALSE)),"",VLOOKUP($A297,'[2]1516 Exp_Rev Access'!$F$7:$GB$306,81,FALSE))</f>
        <v>0</v>
      </c>
      <c r="CX297" s="99">
        <f>IF(ISNA(VLOOKUP($A297,'[2]1516 Exp_Rev Access'!$F$7:$GB$306,82,FALSE)),"",VLOOKUP($A297,'[2]1516 Exp_Rev Access'!$F$7:$GB$306,82,FALSE))</f>
        <v>0</v>
      </c>
      <c r="CY297" s="99">
        <f>IF(ISNA(VLOOKUP($A297,'[2]1516 Exp_Rev Access'!$F$7:$GB$306,83,FALSE)),"",VLOOKUP($A297,'[2]1516 Exp_Rev Access'!$F$7:$GB$306,83,FALSE))</f>
        <v>0</v>
      </c>
      <c r="CZ297" s="99">
        <f>IF(ISNA(VLOOKUP($A297,'[2]1516 Exp_Rev Access'!$F$7:$GB$306,84,FALSE)),"",VLOOKUP($A297,'[2]1516 Exp_Rev Access'!$F$7:$GB$306,84,FALSE))</f>
        <v>0</v>
      </c>
      <c r="DA297" s="99">
        <f>IF(ISNA(VLOOKUP($A297,'[2]1516 Exp_Rev Access'!$F$7:$GB$306,85,FALSE)),"",VLOOKUP($A297,'[2]1516 Exp_Rev Access'!$F$7:$GB$306,85,FALSE))</f>
        <v>12227</v>
      </c>
      <c r="DB297" s="99">
        <f>IF(ISNA(VLOOKUP($A297,'[2]1516 Exp_Rev Access'!$F$7:$GB$306,86,FALSE)),"",VLOOKUP($A297,'[2]1516 Exp_Rev Access'!$F$7:$GB$306,86,FALSE))</f>
        <v>0</v>
      </c>
      <c r="DC297" s="99">
        <f>IF(ISNA(VLOOKUP($A297,'[2]1516 Exp_Rev Access'!$F$7:$GB$306,87,FALSE)),"",VLOOKUP($A297,'[2]1516 Exp_Rev Access'!$F$7:$GB$306,87,FALSE))</f>
        <v>0</v>
      </c>
      <c r="DD297" s="99">
        <f>IF(ISNA(VLOOKUP($A297,'[2]1516 Exp_Rev Access'!$F$7:$GB$306,88,FALSE)),"",VLOOKUP($A297,'[2]1516 Exp_Rev Access'!$F$7:$GB$306,88,FALSE))</f>
        <v>0</v>
      </c>
      <c r="DE297" s="99">
        <f>IF(ISNA(VLOOKUP($A297,'[2]1516 Exp_Rev Access'!$F$7:$GB$306,89,FALSE)),"",VLOOKUP($A297,'[2]1516 Exp_Rev Access'!$F$7:$GB$306,89,FALSE))</f>
        <v>0</v>
      </c>
      <c r="DF297" s="99">
        <f>IF(ISNA(VLOOKUP($A297,'[2]1516 Exp_Rev Access'!$F$7:$GB$306,90,FALSE)),"",VLOOKUP($A297,'[2]1516 Exp_Rev Access'!$F$7:$GB$306,90,FALSE))</f>
        <v>0</v>
      </c>
      <c r="DG297" s="99">
        <f>IF(ISNA(VLOOKUP($A297,'[2]1516 Exp_Rev Access'!$F$7:$GB$306,91,FALSE)),"",VLOOKUP($A297,'[2]1516 Exp_Rev Access'!$F$7:$GB$306,91,FALSE))</f>
        <v>7142.69</v>
      </c>
      <c r="DH297" s="99">
        <f>IF(ISNA(VLOOKUP($A297,'[2]1516 Exp_Rev Access'!$F$7:$GB$306,92,FALSE)),"",VLOOKUP($A297,'[2]1516 Exp_Rev Access'!$F$7:$GB$306,92,FALSE))</f>
        <v>121619.32</v>
      </c>
      <c r="DI297" s="99">
        <f>IF(ISNA(VLOOKUP($A297,'[2]1516 Exp_Rev Access'!$F$7:$GB$306,93,FALSE)),"",VLOOKUP($A297,'[2]1516 Exp_Rev Access'!$F$7:$GB$306,93,FALSE))</f>
        <v>0</v>
      </c>
      <c r="DJ297" s="99">
        <f>IF(ISNA(VLOOKUP($A297,'[2]1516 Exp_Rev Access'!$F$7:$GB$306,94,FALSE)),"",VLOOKUP($A297,'[2]1516 Exp_Rev Access'!$F$7:$GB$306,94,FALSE))</f>
        <v>0</v>
      </c>
      <c r="DK297" s="99">
        <f>IF(ISNA(VLOOKUP($A297,'[2]1516 Exp_Rev Access'!$F$7:$GB$306,95,FALSE)),"",VLOOKUP($A297,'[2]1516 Exp_Rev Access'!$F$7:$GB$306,95,FALSE))</f>
        <v>0</v>
      </c>
      <c r="DL297" s="99">
        <f>IF(ISNA(VLOOKUP($A297,'[2]1516 Exp_Rev Access'!$F$7:$GB$306,96,FALSE)),"",VLOOKUP($A297,'[2]1516 Exp_Rev Access'!$F$7:$GB$306,96,FALSE))</f>
        <v>0</v>
      </c>
      <c r="DM297" s="99">
        <f>IF(ISNA(VLOOKUP($A297,'[2]1516 Exp_Rev Access'!$F$7:$GB$306,97,FALSE)),"",VLOOKUP($A297,'[2]1516 Exp_Rev Access'!$F$7:$GB$306,97,FALSE))</f>
        <v>0</v>
      </c>
      <c r="DN297" s="99">
        <f>IF(ISNA(VLOOKUP($A297,'[2]1516 Exp_Rev Access'!$F$7:$GB$306,98,FALSE)),"",VLOOKUP($A297,'[2]1516 Exp_Rev Access'!$F$7:$GB$306,98,FALSE))</f>
        <v>0</v>
      </c>
      <c r="DO297" s="99">
        <f>IF(ISNA(VLOOKUP($A297,'[2]1516 Exp_Rev Access'!$F$7:$GB$306,99,FALSE)),"",VLOOKUP($A297,'[2]1516 Exp_Rev Access'!$F$7:$GB$306,99,FALSE))</f>
        <v>0</v>
      </c>
      <c r="DP297" s="99">
        <f>IF(ISNA(VLOOKUP($A297,'[2]1516 Exp_Rev Access'!$F$7:$GB$306,100,FALSE)),"",VLOOKUP($A297,'[2]1516 Exp_Rev Access'!$F$7:$GB$306,100,FALSE))</f>
        <v>0</v>
      </c>
      <c r="DQ297" s="99">
        <f>IF(ISNA(VLOOKUP($A297,'[2]1516 Exp_Rev Access'!$F$7:$GB$306,101,FALSE)),"",VLOOKUP($A297,'[2]1516 Exp_Rev Access'!$F$7:$GB$306,101,FALSE))</f>
        <v>0</v>
      </c>
      <c r="DR297" s="99">
        <f>IF(ISNA(VLOOKUP($A297,'[2]1516 Exp_Rev Access'!$F$7:$GB$306,102,FALSE)),"",VLOOKUP($A297,'[2]1516 Exp_Rev Access'!$F$7:$GB$306,102,FALSE))</f>
        <v>0</v>
      </c>
      <c r="DS297" s="99">
        <f>IF(ISNA(VLOOKUP($A297,'[2]1516 Exp_Rev Access'!$F$7:$GB$306,103,FALSE)),"",VLOOKUP($A297,'[2]1516 Exp_Rev Access'!$F$7:$GB$306,103,FALSE))</f>
        <v>0</v>
      </c>
      <c r="DT297" s="99">
        <f>IF(ISNA(VLOOKUP($A297,'[2]1516 Exp_Rev Access'!$F$7:$GB$306,104,FALSE)),"",VLOOKUP($A297,'[2]1516 Exp_Rev Access'!$F$7:$GB$306,104,FALSE))</f>
        <v>0</v>
      </c>
      <c r="DU297" s="99">
        <f>IF(ISNA(VLOOKUP($A297,'[2]1516 Exp_Rev Access'!$F$7:$GB$306,105,FALSE)),"",VLOOKUP($A297,'[2]1516 Exp_Rev Access'!$F$7:$GB$306,105,FALSE))</f>
        <v>0</v>
      </c>
      <c r="DV297" s="99">
        <f>IF(ISNA(VLOOKUP($A297,'[2]1516 Exp_Rev Access'!$F$7:$GB$306,106,FALSE)),"",VLOOKUP($A297,'[2]1516 Exp_Rev Access'!$F$7:$GB$306,106,FALSE))</f>
        <v>0</v>
      </c>
      <c r="DW297" s="99">
        <f>IF(ISNA(VLOOKUP($A297,'[2]1516 Exp_Rev Access'!$F$7:$GB$306,107,FALSE)),"",VLOOKUP($A297,'[2]1516 Exp_Rev Access'!$F$7:$GB$306,107,FALSE))</f>
        <v>0</v>
      </c>
      <c r="DX297" s="99">
        <f>IF(ISNA(VLOOKUP($A297,'[2]1516 Exp_Rev Access'!$F$7:$GB$306,108,FALSE)),"",VLOOKUP($A297,'[2]1516 Exp_Rev Access'!$F$7:$GB$306,108,FALSE))</f>
        <v>6984</v>
      </c>
      <c r="DY297" s="99">
        <f>IF(ISNA(VLOOKUP($A297,'[2]1516 Exp_Rev Access'!$F$7:$GB$306,109,FALSE)),"",VLOOKUP($A297,'[2]1516 Exp_Rev Access'!$F$7:$GB$306,109,FALSE))</f>
        <v>0</v>
      </c>
      <c r="DZ297" s="99">
        <f>IF(ISNA(VLOOKUP($A297,'[2]1516 Exp_Rev Access'!$F$7:$GB$306,110,FALSE)),"",VLOOKUP($A297,'[2]1516 Exp_Rev Access'!$F$7:$GB$306,110,FALSE))</f>
        <v>0</v>
      </c>
      <c r="EA297" s="99">
        <f>IF(ISNA(VLOOKUP($A297,'[2]1516 Exp_Rev Access'!$F$7:$GB$306,111,FALSE)),"",VLOOKUP($A297,'[2]1516 Exp_Rev Access'!$F$7:$GB$306,111,FALSE))</f>
        <v>0</v>
      </c>
      <c r="EB297" s="99">
        <f>IF(ISNA(VLOOKUP($A297,'[2]1516 Exp_Rev Access'!$F$7:$GB$306,112,FALSE)),"",VLOOKUP($A297,'[2]1516 Exp_Rev Access'!$F$7:$GB$306,112,FALSE))</f>
        <v>0</v>
      </c>
      <c r="EC297" s="99">
        <f>IF(ISNA(VLOOKUP($A297,'[2]1516 Exp_Rev Access'!$F$7:$GB$306,113,FALSE)),"",VLOOKUP($A297,'[2]1516 Exp_Rev Access'!$F$7:$GB$306,113,FALSE))</f>
        <v>0</v>
      </c>
      <c r="ED297" s="99">
        <f>IF(ISNA(VLOOKUP($A297,'[2]1516 Exp_Rev Access'!$F$7:$GB$306,114,FALSE)),"",VLOOKUP($A297,'[2]1516 Exp_Rev Access'!$F$7:$GB$306,114,FALSE))</f>
        <v>0</v>
      </c>
      <c r="EE297" s="99">
        <f>IF(ISNA(VLOOKUP($A297,'[2]1516 Exp_Rev Access'!$F$7:$GB$306,115,FALSE)),"",VLOOKUP($A297,'[2]1516 Exp_Rev Access'!$F$7:$GB$306,115,FALSE))</f>
        <v>0</v>
      </c>
      <c r="EF297" s="99">
        <f>IF(ISNA(VLOOKUP($A297,'[2]1516 Exp_Rev Access'!$F$7:$GB$306,116,FALSE)),"",VLOOKUP($A297,'[2]1516 Exp_Rev Access'!$F$7:$GB$306,116,FALSE))</f>
        <v>26196</v>
      </c>
      <c r="EG297" s="99">
        <f>IF(ISNA(VLOOKUP($A297,'[2]1516 Exp_Rev Access'!$F$7:$GB$306,117,FALSE)),"",VLOOKUP($A297,'[2]1516 Exp_Rev Access'!$F$7:$GB$306,117,FALSE))</f>
        <v>0</v>
      </c>
      <c r="EH297" s="99">
        <f>IF(ISNA(VLOOKUP($A297,'[2]1516 Exp_Rev Access'!$F$7:$GB$306,118,FALSE)),"",VLOOKUP($A297,'[2]1516 Exp_Rev Access'!$F$7:$GB$306,118,FALSE))</f>
        <v>0</v>
      </c>
      <c r="EI297" s="99">
        <f>IF(ISNA(VLOOKUP($A297,'[2]1516 Exp_Rev Access'!$F$7:$GB$306,119,FALSE)),"",VLOOKUP($A297,'[2]1516 Exp_Rev Access'!$F$7:$GB$306,119,FALSE))</f>
        <v>0</v>
      </c>
      <c r="EJ297" s="99">
        <f>IF(ISNA(VLOOKUP($A297,'[2]1516 Exp_Rev Access'!$F$7:$GB$306,120,FALSE)),"",VLOOKUP($A297,'[2]1516 Exp_Rev Access'!$F$7:$GB$306,120,FALSE))</f>
        <v>0</v>
      </c>
      <c r="EK297" s="99">
        <f>IF(ISNA(VLOOKUP($A297,'[2]1516 Exp_Rev Access'!$F$7:$GB$306,121,FALSE)),"",VLOOKUP($A297,'[2]1516 Exp_Rev Access'!$F$7:$GB$306,121,FALSE))</f>
        <v>0</v>
      </c>
      <c r="EL297" s="99">
        <f>IF(ISNA(VLOOKUP($A297,'[2]1516 Exp_Rev Access'!$F$7:$GB$306,122,FALSE)),"",VLOOKUP($A297,'[2]1516 Exp_Rev Access'!$F$7:$GB$306,122,FALSE))</f>
        <v>0</v>
      </c>
      <c r="EM297" s="99">
        <f>IF(ISNA(VLOOKUP($A297,'[2]1516 Exp_Rev Access'!$F$7:$GB$306,123,FALSE)),"",VLOOKUP($A297,'[2]1516 Exp_Rev Access'!$F$7:$GB$306,123,FALSE))</f>
        <v>0</v>
      </c>
      <c r="EN297" s="99">
        <f>IF(ISNA(VLOOKUP($A297,'[2]1516 Exp_Rev Access'!$F$7:$GB$306,124,FALSE)),"",VLOOKUP($A297,'[2]1516 Exp_Rev Access'!$F$7:$GB$306,124,FALSE))</f>
        <v>0</v>
      </c>
      <c r="EO297" s="99">
        <f>IF(ISNA(VLOOKUP($A297,'[2]1516 Exp_Rev Access'!$F$7:$GB$306,125,FALSE)),"",VLOOKUP($A297,'[2]1516 Exp_Rev Access'!$F$7:$GB$306,125,FALSE))</f>
        <v>0</v>
      </c>
      <c r="EP297" s="99">
        <f>IF(ISNA(VLOOKUP($A297,'[2]1516 Exp_Rev Access'!$F$7:$GB$306,126,FALSE)),"",VLOOKUP($A297,'[2]1516 Exp_Rev Access'!$F$7:$GB$306,126,FALSE))</f>
        <v>0</v>
      </c>
      <c r="EQ297" s="99">
        <f>IF(ISNA(VLOOKUP($A297,'[2]1516 Exp_Rev Access'!$F$7:$GB$306,127,FALSE)),"",VLOOKUP($A297,'[2]1516 Exp_Rev Access'!$F$7:$GB$306,127,FALSE))</f>
        <v>0</v>
      </c>
      <c r="ER297" s="99">
        <f>IF(ISNA(VLOOKUP($A297,'[2]1516 Exp_Rev Access'!$F$7:$GB$306,128,FALSE)),"",VLOOKUP($A297,'[2]1516 Exp_Rev Access'!$F$7:$GB$306,128,FALSE))</f>
        <v>0</v>
      </c>
      <c r="ES297" s="99">
        <f>IF(ISNA(VLOOKUP($A297,'[2]1516 Exp_Rev Access'!$F$7:$GB$306,129,FALSE)),"",VLOOKUP($A297,'[2]1516 Exp_Rev Access'!$F$7:$GB$306,129,FALSE))</f>
        <v>0</v>
      </c>
      <c r="ET297" s="99">
        <f>IF(ISNA(VLOOKUP($A297,'[2]1516 Exp_Rev Access'!$F$7:$GB$306,130,FALSE)),"",VLOOKUP($A297,'[2]1516 Exp_Rev Access'!$F$7:$GB$306,130,FALSE))</f>
        <v>0</v>
      </c>
      <c r="EU297" s="99">
        <f>IF(ISNA(VLOOKUP($A297,'[2]1516 Exp_Rev Access'!$F$7:$GB$306,131,FALSE)),"",VLOOKUP($A297,'[2]1516 Exp_Rev Access'!$F$7:$GB$306,131,FALSE))</f>
        <v>0</v>
      </c>
      <c r="EV297" s="99">
        <f>IF(ISNA(VLOOKUP($A297,'[2]1516 Exp_Rev Access'!$F$7:$GB$306,132,FALSE)),"",VLOOKUP($A297,'[2]1516 Exp_Rev Access'!$F$7:$GB$306,132,FALSE))</f>
        <v>0</v>
      </c>
      <c r="EW297" s="99">
        <f>IF(ISNA(VLOOKUP($A297,'[2]1516 Exp_Rev Access'!$F$7:$GB$306,133,FALSE)),"",VLOOKUP($A297,'[2]1516 Exp_Rev Access'!$F$7:$GB$306,133,FALSE))</f>
        <v>0</v>
      </c>
      <c r="EX297" s="99">
        <f>IF(ISNA(VLOOKUP($A297,'[2]1516 Exp_Rev Access'!$F$7:$GB$306,134,FALSE)),"",VLOOKUP($A297,'[2]1516 Exp_Rev Access'!$F$7:$GB$306,134,FALSE))</f>
        <v>0</v>
      </c>
      <c r="EY297" s="99">
        <f>IF(ISNA(VLOOKUP($A297,'[2]1516 Exp_Rev Access'!$F$7:$GB$306,135,FALSE)),"",VLOOKUP($A297,'[2]1516 Exp_Rev Access'!$F$7:$GB$306,135,FALSE))</f>
        <v>0</v>
      </c>
      <c r="EZ297" s="99">
        <f>IF(ISNA(VLOOKUP($A297,'[2]1516 Exp_Rev Access'!$F$7:$GB$306,136,FALSE)),"",VLOOKUP($A297,'[2]1516 Exp_Rev Access'!$F$7:$GB$306,136,FALSE))</f>
        <v>0</v>
      </c>
      <c r="FA297" s="99">
        <f>IF(ISNA(VLOOKUP($A297,'[2]1516 Exp_Rev Access'!$F$7:$GB$306,137,FALSE)),"",VLOOKUP($A297,'[2]1516 Exp_Rev Access'!$F$7:$GB$306,137,FALSE))</f>
        <v>0</v>
      </c>
      <c r="FB297" s="99">
        <f>IF(ISNA(VLOOKUP($A297,'[2]1516 Exp_Rev Access'!$F$7:$GB$306,138,FALSE)),"",VLOOKUP($A297,'[2]1516 Exp_Rev Access'!$F$7:$GB$306,138,FALSE))</f>
        <v>0</v>
      </c>
      <c r="FC297" s="99">
        <f>IF(ISNA(VLOOKUP($A297,'[2]1516 Exp_Rev Access'!$F$7:$GB$306,139,FALSE)),"",VLOOKUP($A297,'[2]1516 Exp_Rev Access'!$F$7:$GB$306,139,FALSE))</f>
        <v>0</v>
      </c>
      <c r="FD297" s="99">
        <f>IF(ISNA(VLOOKUP($A297,'[2]1516 Exp_Rev Access'!$F$7:$FS$306,140,FALSE)),"",VLOOKUP($A297,'[2]1516 Exp_Rev Access'!$F$7:$FS$306,140,FALSE))</f>
        <v>0</v>
      </c>
      <c r="FE297" s="99">
        <f>IF(ISNA(VLOOKUP($A297,'[2]1516 Exp_Rev Access'!$F$7:$FS$306,141,FALSE)),"",VLOOKUP($A297,'[2]1516 Exp_Rev Access'!$F$7:$FS$306,141,FALSE))</f>
        <v>0</v>
      </c>
      <c r="FF297" s="99">
        <f>IF(ISNA(VLOOKUP($A297,'[2]1516 Exp_Rev Access'!$F$7:$FS$306,142,FALSE)),"",VLOOKUP($A297,'[2]1516 Exp_Rev Access'!$F$7:$FS$306,142,FALSE))</f>
        <v>0</v>
      </c>
      <c r="FG297" s="99">
        <f>IF(ISNA(VLOOKUP($A297,'[2]1516 Exp_Rev Access'!$F$7:$FS$306,143,FALSE)),"",VLOOKUP($A297,'[2]1516 Exp_Rev Access'!$F$7:$FS$306,143,FALSE))</f>
        <v>0</v>
      </c>
      <c r="FH297" s="99">
        <f>IF(ISNA(VLOOKUP($A297,'[2]1516 Exp_Rev Access'!$F$7:$FS$306,144,FALSE)),"",VLOOKUP($A297,'[2]1516 Exp_Rev Access'!$F$7:$FS$306,144,FALSE))</f>
        <v>0</v>
      </c>
      <c r="FI297" s="99">
        <f>IF(ISNA(VLOOKUP($A297,'[2]1516 Exp_Rev Access'!$F$7:$FS$306,145,FALSE)),"",VLOOKUP($A297,'[2]1516 Exp_Rev Access'!$F$7:$FS$306,145,FALSE))</f>
        <v>9172.15</v>
      </c>
      <c r="FJ297" s="99">
        <f>IF(ISNA(VLOOKUP($A297,'[2]1516 Exp_Rev Access'!$F$7:$FS$306,146,FALSE)),"",VLOOKUP($A297,'[2]1516 Exp_Rev Access'!$F$7:$FS$306,146,FALSE))</f>
        <v>0</v>
      </c>
      <c r="FK297" s="99">
        <f>IF(ISNA(VLOOKUP($A297,'[2]1516 Exp_Rev Access'!$F$7:$FS$306,147,FALSE)),"",VLOOKUP($A297,'[2]1516 Exp_Rev Access'!$F$7:$FS$306,147,FALSE))</f>
        <v>0</v>
      </c>
      <c r="FL297" s="99">
        <f>IF(ISNA(VLOOKUP($A297,'[2]1516 Exp_Rev Access'!$F$7:$FS$306,148,FALSE)),"",VLOOKUP($A297,'[2]1516 Exp_Rev Access'!$F$7:$FS$306,148,FALSE))</f>
        <v>0</v>
      </c>
      <c r="FM297" s="99">
        <f>IF(ISNA(VLOOKUP($A297,'[2]1516 Exp_Rev Access'!$F$7:$FS$306,149,FALSE)),"",VLOOKUP($A297,'[2]1516 Exp_Rev Access'!$F$7:$FS$306,149,FALSE))</f>
        <v>0</v>
      </c>
      <c r="FN297" s="99">
        <f>IF(ISNA(VLOOKUP($A297,'[2]1516 Exp_Rev Access'!$F$7:$FS$306,150,FALSE)),"",VLOOKUP($A297,'[2]1516 Exp_Rev Access'!$F$7:$FS$306,150,FALSE))</f>
        <v>0</v>
      </c>
      <c r="FO297" s="99">
        <f>IF(ISNA(VLOOKUP($A297,'[2]1516 Exp_Rev Access'!$F$7:$FS$306,151,FALSE)),"",VLOOKUP($A297,'[2]1516 Exp_Rev Access'!$F$7:$FS$306,151,FALSE))</f>
        <v>0</v>
      </c>
      <c r="FP297" s="99">
        <f>IF(ISNA(VLOOKUP($A297,'[2]1516 Exp_Rev Access'!$F$7:$FS$306,152,FALSE)),"",VLOOKUP($A297,'[2]1516 Exp_Rev Access'!$F$7:$FS$306,152,FALSE))</f>
        <v>0</v>
      </c>
      <c r="FQ297" s="99">
        <f>IF(ISNA(VLOOKUP($A297,'[2]1516 Exp_Rev Access'!$F$7:$FS$306,153,FALSE)),"",VLOOKUP($A297,'[2]1516 Exp_Rev Access'!$F$7:$FS$306,153,FALSE))</f>
        <v>4870.3100000000004</v>
      </c>
      <c r="FR297" s="101">
        <f t="shared" si="346"/>
        <v>427417.2</v>
      </c>
      <c r="FS297" s="72">
        <f t="shared" si="347"/>
        <v>0.12615727597153678</v>
      </c>
      <c r="FT297" s="94">
        <f t="shared" si="348"/>
        <v>3549.0924188325166</v>
      </c>
      <c r="FU297" s="99">
        <f>IF(ISNA(VLOOKUP($A297,'[2]1516 Exp_Rev Access'!$F$7:$GB$306,154,FALSE)),"",VLOOKUP($A297,'[2]1516 Exp_Rev Access'!$F$7:$GB$306,154,FALSE))</f>
        <v>0</v>
      </c>
      <c r="FV297" s="99">
        <f>IF(ISNA(VLOOKUP($A297,'[2]1516 Exp_Rev Access'!$F$7:$GB$306,155,FALSE)),"",VLOOKUP($A297,'[2]1516 Exp_Rev Access'!$F$7:$GB$306,155,FALSE))</f>
        <v>0</v>
      </c>
      <c r="FW297" s="99">
        <f>IF(ISNA(VLOOKUP($A297,'[2]1516 Exp_Rev Access'!$F$7:$GB$306,156,FALSE)),"",VLOOKUP($A297,'[2]1516 Exp_Rev Access'!$F$7:$GB$306,156,FALSE))</f>
        <v>0</v>
      </c>
      <c r="FX297" s="99">
        <f>IF(ISNA(VLOOKUP($A297,'[2]1516 Exp_Rev Access'!$F$7:$GB$306,157,FALSE)),"",VLOOKUP($A297,'[2]1516 Exp_Rev Access'!$F$7:$GB$306,157,FALSE))</f>
        <v>0</v>
      </c>
      <c r="FY297" s="99">
        <f>IF(ISNA(VLOOKUP($A297,'[2]1516 Exp_Rev Access'!$F$7:$GB$306,158,FALSE)),"",VLOOKUP($A297,'[2]1516 Exp_Rev Access'!$F$7:$GB$306,158,FALSE))</f>
        <v>0</v>
      </c>
      <c r="FZ297" s="99">
        <f>IF(ISNA(VLOOKUP($A297,'[2]1516 Exp_Rev Access'!$F$7:$GB$306,159,FALSE)),"",VLOOKUP($A297,'[2]1516 Exp_Rev Access'!$F$7:$GB$306,159,FALSE))</f>
        <v>0</v>
      </c>
      <c r="GA297" s="99">
        <f>IF(ISNA(VLOOKUP($A297,'[2]1516 Exp_Rev Access'!$F$7:$GB$306,160,FALSE)),"",VLOOKUP($A297,'[2]1516 Exp_Rev Access'!$F$7:$GB$306,160,FALSE))</f>
        <v>0</v>
      </c>
      <c r="GB297" s="99">
        <f>IF(ISNA(VLOOKUP($A297,'[2]1516 Exp_Rev Access'!$F$7:$GB$306,161,FALSE)),"",VLOOKUP($A297,'[2]1516 Exp_Rev Access'!$F$7:$GB$306,161,FALSE))</f>
        <v>0</v>
      </c>
      <c r="GC297" s="99">
        <f>IF(ISNA(VLOOKUP($A297,'[2]1516 Exp_Rev Access'!$F$7:$GB$306,162,FALSE)),"",VLOOKUP($A297,'[2]1516 Exp_Rev Access'!$F$7:$GB$306,162,FALSE))</f>
        <v>10000</v>
      </c>
      <c r="GD297" s="99">
        <f>IF(ISNA(VLOOKUP($A297,'[2]1516 Exp_Rev Access'!$F$7:$GB$306,163,FALSE)),"",VLOOKUP($A297,'[2]1516 Exp_Rev Access'!$F$7:$GB$306,163,FALSE))</f>
        <v>0</v>
      </c>
      <c r="GE297" s="99">
        <f>IF(ISNA(VLOOKUP($A297,'[2]1516 Exp_Rev Access'!$F$7:$GB$306,164,FALSE)),"",VLOOKUP($A297,'[2]1516 Exp_Rev Access'!$F$7:$GB$306,164,FALSE))</f>
        <v>0</v>
      </c>
      <c r="GF297" s="99">
        <f>IF(ISNA(VLOOKUP($A297,'[2]1516 Exp_Rev Access'!$F$7:$GB$306,165,FALSE)),"",VLOOKUP($A297,'[2]1516 Exp_Rev Access'!$F$7:$GB$306,165,FALSE))</f>
        <v>0</v>
      </c>
      <c r="GG297" s="99">
        <f>IF(ISNA(VLOOKUP($A297,'[2]1516 Exp_Rev Access'!$F$7:$GB$306,166,FALSE)),"",VLOOKUP($A297,'[2]1516 Exp_Rev Access'!$F$7:$GB$306,166,FALSE))</f>
        <v>0</v>
      </c>
      <c r="GH297" s="99">
        <f>IF(ISNA(VLOOKUP($A297,'[2]1516 Exp_Rev Access'!$F$7:$GB$306,167,FALSE)),"",VLOOKUP($A297,'[2]1516 Exp_Rev Access'!$F$7:$GB$306,167,FALSE))</f>
        <v>0</v>
      </c>
      <c r="GI297" s="99">
        <f>IF(ISNA(VLOOKUP($A297,'[2]1516 Exp_Rev Access'!$F$7:$GB$306,168,FALSE)),"",VLOOKUP($A297,'[2]1516 Exp_Rev Access'!$F$7:$GB$306,168,FALSE))</f>
        <v>0</v>
      </c>
      <c r="GJ297" s="99">
        <f>IF(ISNA(VLOOKUP($A297,'[2]1516 Exp_Rev Access'!$F$7:$GB$306,169,FALSE)),"",VLOOKUP($A297,'[2]1516 Exp_Rev Access'!$F$7:$GB$306,169,FALSE))</f>
        <v>0</v>
      </c>
      <c r="GK297" s="99">
        <f>IF(ISNA(VLOOKUP($A297,'[2]1516 Exp_Rev Access'!$F$7:$GB$306,170,FALSE)),"",VLOOKUP($A297,'[2]1516 Exp_Rev Access'!$F$7:$GB$306,170,FALSE))</f>
        <v>0</v>
      </c>
      <c r="GL297" s="99">
        <f>IF(ISNA(VLOOKUP($A297,'[2]1516 Exp_Rev Access'!$F$7:$GB$306,171,FALSE)),"",VLOOKUP($A297,'[2]1516 Exp_Rev Access'!$F$7:$GB$306,171,FALSE))</f>
        <v>0</v>
      </c>
      <c r="GM297" s="99">
        <f>IF(ISNA(VLOOKUP($A297,'[2]1516 Exp_Rev Access'!$F$7:$GB$306,172,FALSE)),"",VLOOKUP($A297,'[2]1516 Exp_Rev Access'!$F$7:$GB$306,172,FALSE))</f>
        <v>0</v>
      </c>
      <c r="GN297" s="99">
        <f>IF(ISNA(VLOOKUP($A297,'[2]1516 Exp_Rev Access'!$F$7:$GB$306,173,FALSE)),"",VLOOKUP($A297,'[2]1516 Exp_Rev Access'!$F$7:$GB$306,173,FALSE))</f>
        <v>0</v>
      </c>
      <c r="GO297" s="99">
        <f>IF(ISNA(VLOOKUP($A297,'[2]1516 Exp_Rev Access'!$F$7:$GB$306,174,FALSE)),"",VLOOKUP($A297,'[2]1516 Exp_Rev Access'!$F$7:$GB$306,174,FALSE))</f>
        <v>0</v>
      </c>
      <c r="GP297" s="99">
        <f>IF(ISNA(VLOOKUP($A297,'[2]1516 Exp_Rev Access'!$F$7:$GB$306,175,FALSE)),"",VLOOKUP($A297,'[2]1516 Exp_Rev Access'!$F$7:$GB$306,175,FALSE))</f>
        <v>0</v>
      </c>
      <c r="GQ297" s="99">
        <f>IF(ISNA(VLOOKUP($A297,'[2]1516 Exp_Rev Access'!$F$7:$GB$306,176,FALSE)),"",VLOOKUP($A297,'[2]1516 Exp_Rev Access'!$F$7:$GB$306,176,FALSE))</f>
        <v>0</v>
      </c>
      <c r="GR297" s="99">
        <f>IF(ISNA(VLOOKUP($A297,'[2]1516 Exp_Rev Access'!$F$7:$GB$306,177,FALSE)),"",VLOOKUP($A297,'[2]1516 Exp_Rev Access'!$F$7:$GB$306,177,FALSE))</f>
        <v>0</v>
      </c>
      <c r="GS297" s="99">
        <f>IF(ISNA(VLOOKUP($A297,'[2]1516 Exp_Rev Access'!$F$7:$GB$306,178,FALSE)),"",VLOOKUP($A297,'[2]1516 Exp_Rev Access'!$F$7:$GB$306,178,FALSE))</f>
        <v>0</v>
      </c>
      <c r="GT297" s="101">
        <f t="shared" si="349"/>
        <v>10000</v>
      </c>
      <c r="GU297" s="72">
        <f>GT297/D297</f>
        <v>2.9516190731570181E-3</v>
      </c>
      <c r="GV297" s="84">
        <f t="shared" si="351"/>
        <v>83.035788424811088</v>
      </c>
    </row>
    <row r="298" spans="1:206" customFormat="1" ht="12" customHeight="1" x14ac:dyDescent="0.2">
      <c r="A298" s="96" t="s">
        <v>692</v>
      </c>
      <c r="B298" s="69" t="s">
        <v>693</v>
      </c>
      <c r="C298" s="80">
        <f>IF(ISNA(VLOOKUP($A298,'[2]1516 enrollment_Rev_Exp by size'!$A$6:$G$320,3,FALSE)),"",VLOOKUP($A298,'[2]1516 enrollment_Rev_Exp by size'!$A$6:$G$320,3,FALSE))</f>
        <v>107.10000000000001</v>
      </c>
      <c r="D298" s="97">
        <v>2461767.9900000002</v>
      </c>
      <c r="E298" s="80">
        <f t="shared" si="329"/>
        <v>2461767.9899999993</v>
      </c>
      <c r="F298" s="80">
        <f t="shared" si="330"/>
        <v>0</v>
      </c>
      <c r="G298" s="98">
        <f>IF(ISNA(VLOOKUP($A298,'[2]1516 Exp_Rev Access'!$F$7:$FS$306,2,FALSE)),"",VLOOKUP($A298,'[2]1516 Exp_Rev Access'!$F$7:$FS$306,2,FALSE))</f>
        <v>506329.5</v>
      </c>
      <c r="H298" s="98">
        <f>IF(ISNA(VLOOKUP($A298,'[2]1516 Exp_Rev Access'!$F$7:$FS$306,3,FALSE)),"",VLOOKUP($A298,'[2]1516 Exp_Rev Access'!$F$7:$FS$306,3,FALSE))</f>
        <v>0</v>
      </c>
      <c r="I298" s="98">
        <f>IF(ISNA(VLOOKUP($A298,'[2]1516 Exp_Rev Access'!$F$7:$FS$306,4,FALSE)),"",VLOOKUP($A298,'[2]1516 Exp_Rev Access'!$F$7:$FS$306,4,FALSE))</f>
        <v>3139.25</v>
      </c>
      <c r="J298" s="98">
        <f>IF(ISNA(VLOOKUP($A298,'[2]1516 Exp_Rev Access'!$F$7:$FS$306,5,FALSE)),"",VLOOKUP($A298,'[2]1516 Exp_Rev Access'!$F$7:$FS$306,5,FALSE))</f>
        <v>5012.4799999999996</v>
      </c>
      <c r="K298" s="98">
        <f>IF(ISNA(VLOOKUP($A298,'[2]1516 Exp_Rev Access'!$F$7:$FS$306,6,FALSE)),"",VLOOKUP($A298,'[2]1516 Exp_Rev Access'!$F$7:$FS$306,6,FALSE))</f>
        <v>0</v>
      </c>
      <c r="L298" s="98">
        <f>IF(ISNA(VLOOKUP($A298,'[2]1516 Exp_Rev Access'!$F$7:$FS$306,7,FALSE)),"",VLOOKUP($A298,'[2]1516 Exp_Rev Access'!$F$7:$FS$306,7,FALSE))</f>
        <v>0</v>
      </c>
      <c r="M298" s="90">
        <f t="shared" si="331"/>
        <v>514481.23</v>
      </c>
      <c r="N298" s="72">
        <f t="shared" si="352"/>
        <v>0.20898851235773844</v>
      </c>
      <c r="O298" s="73">
        <f t="shared" si="353"/>
        <v>4803.7463118580763</v>
      </c>
      <c r="P298" s="99">
        <f>IF(ISNA(VLOOKUP($A298,'[2]1516 Exp_Rev Access'!$F$7:$FS$306,8,FALSE)),"",VLOOKUP($A298,'[2]1516 Exp_Rev Access'!$F$7:$FS$306,8,FALSE))</f>
        <v>331</v>
      </c>
      <c r="Q298" s="99">
        <f>IF(ISNA(VLOOKUP($A298,'[2]1516 Exp_Rev Access'!$F$7:$FS$306,9,FALSE)),"",VLOOKUP($A298,'[2]1516 Exp_Rev Access'!$F$7:$FS$306,9,FALSE))</f>
        <v>0</v>
      </c>
      <c r="R298" s="99">
        <f>IF(ISNA(VLOOKUP($A298,'[2]1516 Exp_Rev Access'!$F$7:$FS$306,10,FALSE)),"",VLOOKUP($A298,'[2]1516 Exp_Rev Access'!$F$7:$FS$306,10,FALSE))</f>
        <v>0</v>
      </c>
      <c r="S298" s="99">
        <f>IF(ISNA(VLOOKUP($A298,'[2]1516 Exp_Rev Access'!$F$7:$FS$306,11,FALSE)),"",VLOOKUP($A298,'[2]1516 Exp_Rev Access'!$F$7:$FS$306,11,FALSE))</f>
        <v>0</v>
      </c>
      <c r="T298" s="99">
        <f>IF(ISNA(VLOOKUP($A298,'[2]1516 Exp_Rev Access'!$F$7:$FS$306,12,FALSE)),"",VLOOKUP($A298,'[2]1516 Exp_Rev Access'!$F$7:$FS$306,12,FALSE))</f>
        <v>0</v>
      </c>
      <c r="U298" s="99">
        <f>IF(ISNA(VLOOKUP($A298,'[2]1516 Exp_Rev Access'!$F$7:$FS$306,13,FALSE)),"",VLOOKUP($A298,'[2]1516 Exp_Rev Access'!$F$7:$FS$306,13,FALSE))</f>
        <v>0</v>
      </c>
      <c r="V298" s="99">
        <f>IF(ISNA(VLOOKUP($A298,'[2]1516 Exp_Rev Access'!$F$7:$FS$306,14,FALSE)),"",VLOOKUP($A298,'[2]1516 Exp_Rev Access'!$F$7:$FS$306,14,FALSE))</f>
        <v>0</v>
      </c>
      <c r="W298" s="99">
        <f>IF(ISNA(VLOOKUP($A298,'[2]1516 Exp_Rev Access'!$F$7:$FS$306,15,FALSE)),"",VLOOKUP($A298,'[2]1516 Exp_Rev Access'!$F$7:$FS$306,15,FALSE))</f>
        <v>0</v>
      </c>
      <c r="X298" s="99">
        <f>IF(ISNA(VLOOKUP($A298,'[2]1516 Exp_Rev Access'!$F$7:$FS$306,16,FALSE)),"",VLOOKUP($A298,'[2]1516 Exp_Rev Access'!$F$7:$FS$306,16,FALSE))</f>
        <v>3516.79</v>
      </c>
      <c r="Y298" s="99">
        <f>IF(ISNA(VLOOKUP($A298,'[2]1516 Exp_Rev Access'!$F$7:$FS$306,17,FALSE)),"",VLOOKUP($A298,'[2]1516 Exp_Rev Access'!$F$7:$FS$306,17,FALSE))</f>
        <v>0</v>
      </c>
      <c r="Z298" s="99">
        <f>IF(ISNA(VLOOKUP($A298,'[2]1516 Exp_Rev Access'!$F$7:$FS$306,18,FALSE)),"",VLOOKUP($A298,'[2]1516 Exp_Rev Access'!$F$7:$FS$306,18,FALSE))</f>
        <v>0</v>
      </c>
      <c r="AA298" s="99">
        <f>IF(ISNA(VLOOKUP($A298,'[2]1516 Exp_Rev Access'!$F$7:$FS$306,19,FALSE)),"",VLOOKUP($A298,'[2]1516 Exp_Rev Access'!$F$7:$FS$306,19,FALSE))</f>
        <v>0</v>
      </c>
      <c r="AB298" s="99">
        <f>IF(ISNA(VLOOKUP($A298,'[2]1516 Exp_Rev Access'!$F$7:$FS$306,20,FALSE)),"",VLOOKUP($A298,'[2]1516 Exp_Rev Access'!$F$7:$FS$306,20,FALSE))</f>
        <v>0</v>
      </c>
      <c r="AC298" s="99">
        <f>IF(ISNA(VLOOKUP($A298,'[2]1516 Exp_Rev Access'!$F$7:$FS$306,21,FALSE)),"",VLOOKUP($A298,'[2]1516 Exp_Rev Access'!$F$7:$FS$306,21,FALSE))</f>
        <v>13933.09</v>
      </c>
      <c r="AD298" s="99">
        <f>IF(ISNA(VLOOKUP($A298,'[2]1516 Exp_Rev Access'!$F$7:$FS$306,22,FALSE)),"",VLOOKUP($A298,'[2]1516 Exp_Rev Access'!$F$7:$FS$306,22,FALSE))</f>
        <v>2275.2199999999998</v>
      </c>
      <c r="AE298" s="99">
        <f>IF(ISNA(VLOOKUP($A298,'[2]1516 Exp_Rev Access'!$F$7:$FS$306,23,FALSE)),"",VLOOKUP($A298,'[2]1516 Exp_Rev Access'!$F$7:$FS$306,23,FALSE))</f>
        <v>0</v>
      </c>
      <c r="AF298" s="99">
        <f>IF(ISNA(VLOOKUP($A298,'[2]1516 Exp_Rev Access'!$F$7:$FS$306,24,FALSE)),"",VLOOKUP($A298,'[2]1516 Exp_Rev Access'!$F$7:$FS$306,24,FALSE))</f>
        <v>2930.49</v>
      </c>
      <c r="AG298" s="99">
        <f>IF(ISNA(VLOOKUP($A298,'[2]1516 Exp_Rev Access'!$F$7:$FS$306,25,FALSE)),"",VLOOKUP($A298,'[2]1516 Exp_Rev Access'!$F$7:$FS$306,25,FALSE))</f>
        <v>205.95</v>
      </c>
      <c r="AH298" s="98">
        <f>IF(ISNA(VLOOKUP($A298,'[2]1516 Exp_Rev Access'!$F$7:$FS$306,26,FALSE)),"",VLOOKUP($A298,'[2]1516 Exp_Rev Access'!$F$7:$FS$306,26,FALSE))</f>
        <v>600</v>
      </c>
      <c r="AI298" s="98">
        <f>IF(ISNA(VLOOKUP($A298,'[2]1516 Exp_Rev Access'!$F$7:$FS$306,27,FALSE)),"",VLOOKUP($A298,'[2]1516 Exp_Rev Access'!$F$7:$FS$306,27,FALSE))</f>
        <v>0</v>
      </c>
      <c r="AJ298" s="98">
        <f>IF(ISNA(VLOOKUP($A298,'[2]1516 Exp_Rev Access'!$F$7:$FS$306,28,FALSE)),"",VLOOKUP($A298,'[2]1516 Exp_Rev Access'!$F$7:$FS$306,28,FALSE))</f>
        <v>3654.94</v>
      </c>
      <c r="AK298" s="98">
        <f>IF(ISNA(VLOOKUP($A298,'[2]1516 Exp_Rev Access'!$F$7:$FS$306,29,FALSE)),"",VLOOKUP($A298,'[2]1516 Exp_Rev Access'!$F$7:$FS$306,29,FALSE))</f>
        <v>0</v>
      </c>
      <c r="AL298" s="100">
        <f t="shared" si="334"/>
        <v>27447.480000000003</v>
      </c>
      <c r="AM298" s="72">
        <f t="shared" si="335"/>
        <v>1.1149499104503345E-2</v>
      </c>
      <c r="AN298" s="94">
        <f t="shared" si="336"/>
        <v>256.27899159663866</v>
      </c>
      <c r="AO298" s="99">
        <f>IF(ISNA(VLOOKUP($A298,'[2]1516 Exp_Rev Access'!$F$7:$GB$306,30,FALSE)),"",VLOOKUP($A298,'[2]1516 Exp_Rev Access'!$F$7:$FS$306,30,FALSE))</f>
        <v>1566941.17</v>
      </c>
      <c r="AP298" s="99">
        <f>IF(ISNA(VLOOKUP($A298,'[2]1516 Exp_Rev Access'!$F$7:$GB$306,31,FALSE)),"",VLOOKUP($A298,'[2]1516 Exp_Rev Access'!$F$7:$FS$306,31,FALSE))</f>
        <v>7816.63</v>
      </c>
      <c r="AQ298" s="99">
        <f>IF(ISNA(VLOOKUP($A298,'[2]1516 Exp_Rev Access'!$F$7:$GB$306,32,FALSE)),"",VLOOKUP($A298,'[2]1516 Exp_Rev Access'!$F$7:$FS$306,32,FALSE))</f>
        <v>0</v>
      </c>
      <c r="AR298" s="99">
        <f>IF(ISNA(VLOOKUP($A298,'[2]1516 Exp_Rev Access'!$F$7:$GB$306,33,FALSE)),"",VLOOKUP($A298,'[2]1516 Exp_Rev Access'!$F$7:$FS$306,33,FALSE))</f>
        <v>0</v>
      </c>
      <c r="AS298" s="99">
        <f>IF(ISNA(VLOOKUP($A298,'[2]1516 Exp_Rev Access'!$F$7:$GB$306,34,FALSE)),"",VLOOKUP($A298,'[2]1516 Exp_Rev Access'!$F$7:$FS$306,34,FALSE))</f>
        <v>0</v>
      </c>
      <c r="AT298" s="101">
        <f t="shared" si="337"/>
        <v>1574757.7999999998</v>
      </c>
      <c r="AU298" s="72">
        <f t="shared" si="338"/>
        <v>0.63968570815643744</v>
      </c>
      <c r="AV298" s="94">
        <f t="shared" si="339"/>
        <v>14703.620915032678</v>
      </c>
      <c r="AW298" s="99">
        <f>IF(ISNA(VLOOKUP($A298,'[2]1516 Exp_Rev Access'!$F$7:$GB$306,35,FALSE)),"",VLOOKUP($A298,'[2]1516 Exp_Rev Access'!$F$7:$GB$306,35,FALSE))</f>
        <v>0</v>
      </c>
      <c r="AX298" s="99">
        <f>IF(ISNA(VLOOKUP($A298,'[2]1516 Exp_Rev Access'!$F$7:$GB$306,36,FALSE)),"",VLOOKUP($A298,'[2]1516 Exp_Rev Access'!$F$7:$GB$306,36,FALSE))</f>
        <v>79330.179999999993</v>
      </c>
      <c r="AY298" s="99">
        <f>IF(ISNA(VLOOKUP($A298,'[2]1516 Exp_Rev Access'!$F$7:$GB$306,37,FALSE)),"",VLOOKUP($A298,'[2]1516 Exp_Rev Access'!$F$7:$GB$306,37,FALSE))</f>
        <v>661.29</v>
      </c>
      <c r="AZ298" s="99">
        <f>IF(ISNA(VLOOKUP($A298,'[2]1516 Exp_Rev Access'!$F$7:$GB$306,38,FALSE)),"",VLOOKUP($A298,'[2]1516 Exp_Rev Access'!$F$7:$GB$306,38,FALSE))</f>
        <v>0</v>
      </c>
      <c r="BA298" s="99">
        <f>IF(ISNA(VLOOKUP($A298,'[2]1516 Exp_Rev Access'!$F$7:$GB$306,39,FALSE)),"",VLOOKUP($A298,'[2]1516 Exp_Rev Access'!$F$7:$GB$306,39,FALSE))</f>
        <v>0</v>
      </c>
      <c r="BB298" s="99">
        <f>IF(ISNA(VLOOKUP($A298,'[2]1516 Exp_Rev Access'!$F$7:$GB$306,40,FALSE)),"",VLOOKUP($A298,'[2]1516 Exp_Rev Access'!$F$7:$GB$306,40,FALSE))</f>
        <v>34057</v>
      </c>
      <c r="BC298" s="99">
        <f>IF(ISNA(VLOOKUP($A298,'[2]1516 Exp_Rev Access'!$F$7:$GB$306,41,FALSE)),"",VLOOKUP($A298,'[2]1516 Exp_Rev Access'!$F$7:$GB$306,41,FALSE))</f>
        <v>0</v>
      </c>
      <c r="BD298" s="99">
        <f>IF(ISNA(VLOOKUP($A298,'[2]1516 Exp_Rev Access'!$F$7:$GB$306,42,FALSE)),"",VLOOKUP($A298,'[2]1516 Exp_Rev Access'!$F$7:$GB$306,42,FALSE))</f>
        <v>12260.37</v>
      </c>
      <c r="BE298" s="99">
        <f>IF(ISNA(VLOOKUP($A298,'[2]1516 Exp_Rev Access'!$F$7:$GB$306,43,FALSE)),"",VLOOKUP($A298,'[2]1516 Exp_Rev Access'!$F$7:$GB$306,43,FALSE))</f>
        <v>0</v>
      </c>
      <c r="BF298" s="99">
        <f>IF(ISNA(VLOOKUP($A298,'[2]1516 Exp_Rev Access'!$F$7:$GB$306,44,FALSE)),"",VLOOKUP($A298,'[2]1516 Exp_Rev Access'!$F$7:$GB$306,44,FALSE))</f>
        <v>17894.87</v>
      </c>
      <c r="BG298" s="99">
        <f>IF(ISNA(VLOOKUP($A298,'[2]1516 Exp_Rev Access'!$F$7:$GB$306,45,FALSE)),"",VLOOKUP($A298,'[2]1516 Exp_Rev Access'!$F$7:$GB$306,45,FALSE))</f>
        <v>0</v>
      </c>
      <c r="BH298" s="99">
        <f>IF(ISNA(VLOOKUP($A298,'[2]1516 Exp_Rev Access'!$F$7:$GB$306,46,FALSE)),"",VLOOKUP($A298,'[2]1516 Exp_Rev Access'!$F$7:$GB$306,46,FALSE))</f>
        <v>0</v>
      </c>
      <c r="BI298" s="99">
        <f>IF(ISNA(VLOOKUP($A298,'[2]1516 Exp_Rev Access'!$F$7:$GB$306,47,FALSE)),"",VLOOKUP($A298,'[2]1516 Exp_Rev Access'!$F$7:$GB$306,47,FALSE))</f>
        <v>1021.92</v>
      </c>
      <c r="BJ298" s="99">
        <f>IF(ISNA(VLOOKUP($A298,'[2]1516 Exp_Rev Access'!$F$7:$GB$306,48,FALSE)),"",VLOOKUP($A298,'[2]1516 Exp_Rev Access'!$F$7:$GB$306,48,FALSE))</f>
        <v>91552.9</v>
      </c>
      <c r="BK298" s="99">
        <f>IF(ISNA(VLOOKUP($A298,'[2]1516 Exp_Rev Access'!$F$7:$GB$306,49,FALSE)),"",VLOOKUP($A298,'[2]1516 Exp_Rev Access'!$F$7:$GB$306,49,FALSE))</f>
        <v>520</v>
      </c>
      <c r="BL298" s="99">
        <f>IF(ISNA(VLOOKUP($A298,'[2]1516 Exp_Rev Access'!$F$7:$GB$306,50,FALSE)),"",VLOOKUP($A298,'[2]1516 Exp_Rev Access'!$F$7:$GB$306,50,FALSE))</f>
        <v>0</v>
      </c>
      <c r="BM298" s="99">
        <f>IF(ISNA(VLOOKUP($A298,'[2]1516 Exp_Rev Access'!$F$7:$GB$306,51,FALSE)),"",VLOOKUP($A298,'[2]1516 Exp_Rev Access'!$F$7:$GB$306,51,FALSE))</f>
        <v>0</v>
      </c>
      <c r="BN298" s="99">
        <f>IF(ISNA(VLOOKUP($A298,'[2]1516 Exp_Rev Access'!$F$7:$GB$306,52,FALSE)),"",VLOOKUP($A298,'[2]1516 Exp_Rev Access'!$F$7:$GB$306,52,FALSE))</f>
        <v>0</v>
      </c>
      <c r="BO298" s="99">
        <f>IF(ISNA(VLOOKUP($A298,'[2]1516 Exp_Rev Access'!$F$7:$GB$306,53,FALSE)),"",VLOOKUP($A298,'[2]1516 Exp_Rev Access'!$F$7:$GB$306,53,FALSE))</f>
        <v>0</v>
      </c>
      <c r="BP298" s="99">
        <f>IF(ISNA(VLOOKUP($A298,'[2]1516 Exp_Rev Access'!$F$7:$GB$306,54,FALSE)),"",VLOOKUP($A298,'[2]1516 Exp_Rev Access'!$F$7:$GB$306,54,FALSE))</f>
        <v>5721.08</v>
      </c>
      <c r="BQ298" s="99">
        <f>IF(ISNA(VLOOKUP($A298,'[2]1516 Exp_Rev Access'!$F$7:$GB$306,55,FALSE)),"",VLOOKUP($A298,'[2]1516 Exp_Rev Access'!$F$7:$GB$306,55,FALSE))</f>
        <v>0</v>
      </c>
      <c r="BR298" s="99">
        <f>IF(ISNA(VLOOKUP($A298,'[2]1516 Exp_Rev Access'!$F$7:$GB$306,56,FALSE)),"",VLOOKUP($A298,'[2]1516 Exp_Rev Access'!$F$7:$GB$306,56,FALSE))</f>
        <v>0</v>
      </c>
      <c r="BS298" s="99">
        <f>IF(ISNA(VLOOKUP($A298,'[2]1516 Exp_Rev Access'!$F$7:$GB$306,57,FALSE)),"",VLOOKUP($A298,'[2]1516 Exp_Rev Access'!$F$7:$GB$306,57,FALSE))</f>
        <v>0</v>
      </c>
      <c r="BT298" s="99">
        <f>IF(ISNA(VLOOKUP($A298,'[2]1516 Exp_Rev Access'!$F$7:$GB$306,58,FALSE)),"",VLOOKUP($A298,'[2]1516 Exp_Rev Access'!$F$7:$GB$306,58,FALSE))</f>
        <v>0</v>
      </c>
      <c r="BU298" s="102">
        <f t="shared" si="340"/>
        <v>243019.61</v>
      </c>
      <c r="BV298" s="72">
        <f t="shared" si="341"/>
        <v>9.871751155558732E-2</v>
      </c>
      <c r="BW298" s="94">
        <f t="shared" si="342"/>
        <v>2269.0906629318392</v>
      </c>
      <c r="BX298" s="99">
        <f>IF(ISNA(VLOOKUP($A298,'[2]1516 Exp_Rev Access'!$F$7:$GB$306,59,FALSE)),"",VLOOKUP($A298,'[2]1516 Exp_Rev Access'!$F$7:$GB$306,59,FALSE))</f>
        <v>0</v>
      </c>
      <c r="BY298" s="99">
        <f>IF(ISNA(VLOOKUP($A298,'[2]1516 Exp_Rev Access'!$F$7:$GB$306,60,FALSE)),"",VLOOKUP($A298,'[2]1516 Exp_Rev Access'!$F$7:$GB$306,60,FALSE))</f>
        <v>0</v>
      </c>
      <c r="BZ298" s="99">
        <f>IF(ISNA(VLOOKUP($A298,'[2]1516 Exp_Rev Access'!$F$7:$GB$306,61,FALSE)),"",VLOOKUP($A298,'[2]1516 Exp_Rev Access'!$F$7:$GB$306,61,FALSE))</f>
        <v>0</v>
      </c>
      <c r="CA298" s="99">
        <f>IF(ISNA(VLOOKUP($A298,'[2]1516 Exp_Rev Access'!$F$7:$GB$306,62,FALSE)),"",VLOOKUP($A298,'[2]1516 Exp_Rev Access'!$F$7:$GB$306,62,FALSE))</f>
        <v>0</v>
      </c>
      <c r="CB298" s="99">
        <f>IF(ISNA(VLOOKUP($A298,'[2]1516 Exp_Rev Access'!$F$7:$GB$306,63,FALSE)),"",VLOOKUP($A298,'[2]1516 Exp_Rev Access'!$F$7:$GB$306,63,FALSE))</f>
        <v>6233.86</v>
      </c>
      <c r="CC298" s="99">
        <f>IF(ISNA(VLOOKUP($A298,'[2]1516 Exp_Rev Access'!$F$7:$GB$306,64,FALSE)),"",VLOOKUP($A298,'[2]1516 Exp_Rev Access'!$F$7:$GB$306,64,FALSE))</f>
        <v>0</v>
      </c>
      <c r="CD298" s="101">
        <f t="shared" si="343"/>
        <v>6233.86</v>
      </c>
      <c r="CE298" s="72">
        <f>CD298/D298</f>
        <v>2.5322695011563618E-3</v>
      </c>
      <c r="CF298" s="103">
        <f>CD298/C298</f>
        <v>58.205975723622778</v>
      </c>
      <c r="CG298" s="99">
        <f>IF(ISNA(VLOOKUP($A298,'[2]1516 Exp_Rev Access'!$F$7:$GB$306,65,FALSE)),"",VLOOKUP($A298,'[2]1516 Exp_Rev Access'!$F$7:$GB$306,65,FALSE))</f>
        <v>0</v>
      </c>
      <c r="CH298" s="99">
        <f>IF(ISNA(VLOOKUP($A298,'[2]1516 Exp_Rev Access'!$F$7:$GB$306,66,FALSE)),"",VLOOKUP($A298,'[2]1516 Exp_Rev Access'!$F$7:$GB$306,66,FALSE))</f>
        <v>0</v>
      </c>
      <c r="CI298" s="99">
        <f>IF(ISNA(VLOOKUP($A298,'[2]1516 Exp_Rev Access'!$F$7:$GB$306,67,FALSE)),"",VLOOKUP($A298,'[2]1516 Exp_Rev Access'!$F$7:$GB$306,67,FALSE))</f>
        <v>0</v>
      </c>
      <c r="CJ298" s="99">
        <f>IF(ISNA(VLOOKUP($A298,'[2]1516 Exp_Rev Access'!$F$7:$GB$306,68,FALSE)),"",VLOOKUP($A298,'[2]1516 Exp_Rev Access'!$F$7:$GB$306,68,FALSE))</f>
        <v>0</v>
      </c>
      <c r="CK298" s="99">
        <f>IF(ISNA(VLOOKUP($A298,'[2]1516 Exp_Rev Access'!$F$7:$GB$306,69,FALSE)),"",VLOOKUP($A298,'[2]1516 Exp_Rev Access'!$F$7:$GB$306,69,FALSE))</f>
        <v>0</v>
      </c>
      <c r="CL298" s="99">
        <f>IF(ISNA(VLOOKUP($A298,'[2]1516 Exp_Rev Access'!$F$7:$GB$306,70,FALSE)),"",VLOOKUP($A298,'[2]1516 Exp_Rev Access'!$F$7:$GB$306,70,FALSE))</f>
        <v>0</v>
      </c>
      <c r="CM298" s="99">
        <f>IF(ISNA(VLOOKUP($A298,'[2]1516 Exp_Rev Access'!$F$7:$GB$306,71,FALSE)),"",VLOOKUP($A298,'[2]1516 Exp_Rev Access'!$F$7:$GB$306,71,FALSE))</f>
        <v>0</v>
      </c>
      <c r="CN298" s="99">
        <f>IF(ISNA(VLOOKUP($A298,'[2]1516 Exp_Rev Access'!$F$7:$GB$306,72,FALSE)),"",VLOOKUP($A298,'[2]1516 Exp_Rev Access'!$F$7:$GB$306,72,FALSE))</f>
        <v>0</v>
      </c>
      <c r="CO298" s="99">
        <f>IF(ISNA(VLOOKUP($A298,'[2]1516 Exp_Rev Access'!$F$7:$GB$306,73,FALSE)),"",VLOOKUP($A298,'[2]1516 Exp_Rev Access'!$F$7:$GB$306,73,FALSE))</f>
        <v>0</v>
      </c>
      <c r="CP298" s="99">
        <f>IF(ISNA(VLOOKUP($A298,'[2]1516 Exp_Rev Access'!$F$7:$GB$306,74,FALSE)),"",VLOOKUP($A298,'[2]1516 Exp_Rev Access'!$F$7:$GB$306,74,FALSE))</f>
        <v>20527.11</v>
      </c>
      <c r="CQ298" s="99">
        <f>IF(ISNA(VLOOKUP($A298,'[2]1516 Exp_Rev Access'!$F$7:$GB$306,75,FALSE)),"",VLOOKUP($A298,'[2]1516 Exp_Rev Access'!$F$7:$GB$306,75,FALSE))</f>
        <v>0</v>
      </c>
      <c r="CR298" s="99">
        <f>IF(ISNA(VLOOKUP($A298,'[2]1516 Exp_Rev Access'!$F$7:$GB$306,76,FALSE)),"",VLOOKUP($A298,'[2]1516 Exp_Rev Access'!$F$7:$GB$306,76,FALSE))</f>
        <v>0</v>
      </c>
      <c r="CS298" s="99">
        <f>IF(ISNA(VLOOKUP($A298,'[2]1516 Exp_Rev Access'!$F$7:$GB$306,77,FALSE)),"",VLOOKUP($A298,'[2]1516 Exp_Rev Access'!$F$7:$GB$306,77,FALSE))</f>
        <v>0</v>
      </c>
      <c r="CT298" s="99">
        <f>IF(ISNA(VLOOKUP($A298,'[2]1516 Exp_Rev Access'!$F$7:$GB$306,78,FALSE)),"",VLOOKUP($A298,'[2]1516 Exp_Rev Access'!$F$7:$GB$306,78,FALSE))</f>
        <v>15872</v>
      </c>
      <c r="CU298" s="99">
        <f>IF(ISNA(VLOOKUP($A298,'[2]1516 Exp_Rev Access'!$F$7:$GB$306,79,FALSE)),"",VLOOKUP($A298,'[2]1516 Exp_Rev Access'!$F$7:$GB$306,79,FALSE))</f>
        <v>0</v>
      </c>
      <c r="CV298" s="99">
        <f>IF(ISNA(VLOOKUP($A298,'[2]1516 Exp_Rev Access'!$F$7:$GB$306,80,FALSE)),"",VLOOKUP($A298,'[2]1516 Exp_Rev Access'!$F$7:$GB$306,80,FALSE))</f>
        <v>0</v>
      </c>
      <c r="CW298" s="99">
        <f>IF(ISNA(VLOOKUP($A298,'[2]1516 Exp_Rev Access'!$F$7:$GB$306,81,FALSE)),"",VLOOKUP($A298,'[2]1516 Exp_Rev Access'!$F$7:$GB$306,81,FALSE))</f>
        <v>0</v>
      </c>
      <c r="CX298" s="99">
        <f>IF(ISNA(VLOOKUP($A298,'[2]1516 Exp_Rev Access'!$F$7:$GB$306,82,FALSE)),"",VLOOKUP($A298,'[2]1516 Exp_Rev Access'!$F$7:$GB$306,82,FALSE))</f>
        <v>0</v>
      </c>
      <c r="CY298" s="99">
        <f>IF(ISNA(VLOOKUP($A298,'[2]1516 Exp_Rev Access'!$F$7:$GB$306,83,FALSE)),"",VLOOKUP($A298,'[2]1516 Exp_Rev Access'!$F$7:$GB$306,83,FALSE))</f>
        <v>0</v>
      </c>
      <c r="CZ298" s="99">
        <f>IF(ISNA(VLOOKUP($A298,'[2]1516 Exp_Rev Access'!$F$7:$GB$306,84,FALSE)),"",VLOOKUP($A298,'[2]1516 Exp_Rev Access'!$F$7:$GB$306,84,FALSE))</f>
        <v>0</v>
      </c>
      <c r="DA298" s="99">
        <f>IF(ISNA(VLOOKUP($A298,'[2]1516 Exp_Rev Access'!$F$7:$GB$306,85,FALSE)),"",VLOOKUP($A298,'[2]1516 Exp_Rev Access'!$F$7:$GB$306,85,FALSE))</f>
        <v>0</v>
      </c>
      <c r="DB298" s="99">
        <f>IF(ISNA(VLOOKUP($A298,'[2]1516 Exp_Rev Access'!$F$7:$GB$306,86,FALSE)),"",VLOOKUP($A298,'[2]1516 Exp_Rev Access'!$F$7:$GB$306,86,FALSE))</f>
        <v>0</v>
      </c>
      <c r="DC298" s="99">
        <f>IF(ISNA(VLOOKUP($A298,'[2]1516 Exp_Rev Access'!$F$7:$GB$306,87,FALSE)),"",VLOOKUP($A298,'[2]1516 Exp_Rev Access'!$F$7:$GB$306,87,FALSE))</f>
        <v>0</v>
      </c>
      <c r="DD298" s="99">
        <f>IF(ISNA(VLOOKUP($A298,'[2]1516 Exp_Rev Access'!$F$7:$GB$306,88,FALSE)),"",VLOOKUP($A298,'[2]1516 Exp_Rev Access'!$F$7:$GB$306,88,FALSE))</f>
        <v>0</v>
      </c>
      <c r="DE298" s="99">
        <f>IF(ISNA(VLOOKUP($A298,'[2]1516 Exp_Rev Access'!$F$7:$GB$306,89,FALSE)),"",VLOOKUP($A298,'[2]1516 Exp_Rev Access'!$F$7:$GB$306,89,FALSE))</f>
        <v>0</v>
      </c>
      <c r="DF298" s="99">
        <f>IF(ISNA(VLOOKUP($A298,'[2]1516 Exp_Rev Access'!$F$7:$GB$306,90,FALSE)),"",VLOOKUP($A298,'[2]1516 Exp_Rev Access'!$F$7:$GB$306,90,FALSE))</f>
        <v>0</v>
      </c>
      <c r="DG298" s="99">
        <f>IF(ISNA(VLOOKUP($A298,'[2]1516 Exp_Rev Access'!$F$7:$GB$306,91,FALSE)),"",VLOOKUP($A298,'[2]1516 Exp_Rev Access'!$F$7:$GB$306,91,FALSE))</f>
        <v>0</v>
      </c>
      <c r="DH298" s="99">
        <f>IF(ISNA(VLOOKUP($A298,'[2]1516 Exp_Rev Access'!$F$7:$GB$306,92,FALSE)),"",VLOOKUP($A298,'[2]1516 Exp_Rev Access'!$F$7:$GB$306,92,FALSE))</f>
        <v>41135.35</v>
      </c>
      <c r="DI298" s="99">
        <f>IF(ISNA(VLOOKUP($A298,'[2]1516 Exp_Rev Access'!$F$7:$GB$306,93,FALSE)),"",VLOOKUP($A298,'[2]1516 Exp_Rev Access'!$F$7:$GB$306,93,FALSE))</f>
        <v>0</v>
      </c>
      <c r="DJ298" s="99">
        <f>IF(ISNA(VLOOKUP($A298,'[2]1516 Exp_Rev Access'!$F$7:$GB$306,94,FALSE)),"",VLOOKUP($A298,'[2]1516 Exp_Rev Access'!$F$7:$GB$306,94,FALSE))</f>
        <v>0</v>
      </c>
      <c r="DK298" s="99">
        <f>IF(ISNA(VLOOKUP($A298,'[2]1516 Exp_Rev Access'!$F$7:$GB$306,95,FALSE)),"",VLOOKUP($A298,'[2]1516 Exp_Rev Access'!$F$7:$GB$306,95,FALSE))</f>
        <v>0</v>
      </c>
      <c r="DL298" s="99">
        <f>IF(ISNA(VLOOKUP($A298,'[2]1516 Exp_Rev Access'!$F$7:$GB$306,96,FALSE)),"",VLOOKUP($A298,'[2]1516 Exp_Rev Access'!$F$7:$GB$306,96,FALSE))</f>
        <v>0</v>
      </c>
      <c r="DM298" s="99">
        <f>IF(ISNA(VLOOKUP($A298,'[2]1516 Exp_Rev Access'!$F$7:$GB$306,97,FALSE)),"",VLOOKUP($A298,'[2]1516 Exp_Rev Access'!$F$7:$GB$306,97,FALSE))</f>
        <v>0</v>
      </c>
      <c r="DN298" s="99">
        <f>IF(ISNA(VLOOKUP($A298,'[2]1516 Exp_Rev Access'!$F$7:$GB$306,98,FALSE)),"",VLOOKUP($A298,'[2]1516 Exp_Rev Access'!$F$7:$GB$306,98,FALSE))</f>
        <v>0</v>
      </c>
      <c r="DO298" s="99">
        <f>IF(ISNA(VLOOKUP($A298,'[2]1516 Exp_Rev Access'!$F$7:$GB$306,99,FALSE)),"",VLOOKUP($A298,'[2]1516 Exp_Rev Access'!$F$7:$GB$306,99,FALSE))</f>
        <v>0</v>
      </c>
      <c r="DP298" s="99">
        <f>IF(ISNA(VLOOKUP($A298,'[2]1516 Exp_Rev Access'!$F$7:$GB$306,100,FALSE)),"",VLOOKUP($A298,'[2]1516 Exp_Rev Access'!$F$7:$GB$306,100,FALSE))</f>
        <v>0</v>
      </c>
      <c r="DQ298" s="99">
        <f>IF(ISNA(VLOOKUP($A298,'[2]1516 Exp_Rev Access'!$F$7:$GB$306,101,FALSE)),"",VLOOKUP($A298,'[2]1516 Exp_Rev Access'!$F$7:$GB$306,101,FALSE))</f>
        <v>0</v>
      </c>
      <c r="DR298" s="99">
        <f>IF(ISNA(VLOOKUP($A298,'[2]1516 Exp_Rev Access'!$F$7:$GB$306,102,FALSE)),"",VLOOKUP($A298,'[2]1516 Exp_Rev Access'!$F$7:$GB$306,102,FALSE))</f>
        <v>0</v>
      </c>
      <c r="DS298" s="99">
        <f>IF(ISNA(VLOOKUP($A298,'[2]1516 Exp_Rev Access'!$F$7:$GB$306,103,FALSE)),"",VLOOKUP($A298,'[2]1516 Exp_Rev Access'!$F$7:$GB$306,103,FALSE))</f>
        <v>0</v>
      </c>
      <c r="DT298" s="99">
        <f>IF(ISNA(VLOOKUP($A298,'[2]1516 Exp_Rev Access'!$F$7:$GB$306,104,FALSE)),"",VLOOKUP($A298,'[2]1516 Exp_Rev Access'!$F$7:$GB$306,104,FALSE))</f>
        <v>0</v>
      </c>
      <c r="DU298" s="99">
        <f>IF(ISNA(VLOOKUP($A298,'[2]1516 Exp_Rev Access'!$F$7:$GB$306,105,FALSE)),"",VLOOKUP($A298,'[2]1516 Exp_Rev Access'!$F$7:$GB$306,105,FALSE))</f>
        <v>0</v>
      </c>
      <c r="DV298" s="99">
        <f>IF(ISNA(VLOOKUP($A298,'[2]1516 Exp_Rev Access'!$F$7:$GB$306,106,FALSE)),"",VLOOKUP($A298,'[2]1516 Exp_Rev Access'!$F$7:$GB$306,106,FALSE))</f>
        <v>0</v>
      </c>
      <c r="DW298" s="99">
        <f>IF(ISNA(VLOOKUP($A298,'[2]1516 Exp_Rev Access'!$F$7:$GB$306,107,FALSE)),"",VLOOKUP($A298,'[2]1516 Exp_Rev Access'!$F$7:$GB$306,107,FALSE))</f>
        <v>0</v>
      </c>
      <c r="DX298" s="99">
        <f>IF(ISNA(VLOOKUP($A298,'[2]1516 Exp_Rev Access'!$F$7:$GB$306,108,FALSE)),"",VLOOKUP($A298,'[2]1516 Exp_Rev Access'!$F$7:$GB$306,108,FALSE))</f>
        <v>12516</v>
      </c>
      <c r="DY298" s="99">
        <f>IF(ISNA(VLOOKUP($A298,'[2]1516 Exp_Rev Access'!$F$7:$GB$306,109,FALSE)),"",VLOOKUP($A298,'[2]1516 Exp_Rev Access'!$F$7:$GB$306,109,FALSE))</f>
        <v>0</v>
      </c>
      <c r="DZ298" s="99">
        <f>IF(ISNA(VLOOKUP($A298,'[2]1516 Exp_Rev Access'!$F$7:$GB$306,110,FALSE)),"",VLOOKUP($A298,'[2]1516 Exp_Rev Access'!$F$7:$GB$306,110,FALSE))</f>
        <v>0</v>
      </c>
      <c r="EA298" s="99">
        <f>IF(ISNA(VLOOKUP($A298,'[2]1516 Exp_Rev Access'!$F$7:$GB$306,111,FALSE)),"",VLOOKUP($A298,'[2]1516 Exp_Rev Access'!$F$7:$GB$306,111,FALSE))</f>
        <v>0</v>
      </c>
      <c r="EB298" s="99">
        <f>IF(ISNA(VLOOKUP($A298,'[2]1516 Exp_Rev Access'!$F$7:$GB$306,112,FALSE)),"",VLOOKUP($A298,'[2]1516 Exp_Rev Access'!$F$7:$GB$306,112,FALSE))</f>
        <v>0</v>
      </c>
      <c r="EC298" s="99">
        <f>IF(ISNA(VLOOKUP($A298,'[2]1516 Exp_Rev Access'!$F$7:$GB$306,113,FALSE)),"",VLOOKUP($A298,'[2]1516 Exp_Rev Access'!$F$7:$GB$306,113,FALSE))</f>
        <v>0</v>
      </c>
      <c r="ED298" s="99">
        <f>IF(ISNA(VLOOKUP($A298,'[2]1516 Exp_Rev Access'!$F$7:$GB$306,114,FALSE)),"",VLOOKUP($A298,'[2]1516 Exp_Rev Access'!$F$7:$GB$306,114,FALSE))</f>
        <v>0</v>
      </c>
      <c r="EE298" s="99">
        <f>IF(ISNA(VLOOKUP($A298,'[2]1516 Exp_Rev Access'!$F$7:$GB$306,115,FALSE)),"",VLOOKUP($A298,'[2]1516 Exp_Rev Access'!$F$7:$GB$306,115,FALSE))</f>
        <v>0</v>
      </c>
      <c r="EF298" s="99">
        <f>IF(ISNA(VLOOKUP($A298,'[2]1516 Exp_Rev Access'!$F$7:$GB$306,116,FALSE)),"",VLOOKUP($A298,'[2]1516 Exp_Rev Access'!$F$7:$GB$306,116,FALSE))</f>
        <v>0</v>
      </c>
      <c r="EG298" s="99">
        <f>IF(ISNA(VLOOKUP($A298,'[2]1516 Exp_Rev Access'!$F$7:$GB$306,117,FALSE)),"",VLOOKUP($A298,'[2]1516 Exp_Rev Access'!$F$7:$GB$306,117,FALSE))</f>
        <v>0</v>
      </c>
      <c r="EH298" s="99">
        <f>IF(ISNA(VLOOKUP($A298,'[2]1516 Exp_Rev Access'!$F$7:$GB$306,118,FALSE)),"",VLOOKUP($A298,'[2]1516 Exp_Rev Access'!$F$7:$GB$306,118,FALSE))</f>
        <v>0</v>
      </c>
      <c r="EI298" s="99">
        <f>IF(ISNA(VLOOKUP($A298,'[2]1516 Exp_Rev Access'!$F$7:$GB$306,119,FALSE)),"",VLOOKUP($A298,'[2]1516 Exp_Rev Access'!$F$7:$GB$306,119,FALSE))</f>
        <v>0</v>
      </c>
      <c r="EJ298" s="99">
        <f>IF(ISNA(VLOOKUP($A298,'[2]1516 Exp_Rev Access'!$F$7:$GB$306,120,FALSE)),"",VLOOKUP($A298,'[2]1516 Exp_Rev Access'!$F$7:$GB$306,120,FALSE))</f>
        <v>0</v>
      </c>
      <c r="EK298" s="99">
        <f>IF(ISNA(VLOOKUP($A298,'[2]1516 Exp_Rev Access'!$F$7:$GB$306,121,FALSE)),"",VLOOKUP($A298,'[2]1516 Exp_Rev Access'!$F$7:$GB$306,121,FALSE))</f>
        <v>0</v>
      </c>
      <c r="EL298" s="99">
        <f>IF(ISNA(VLOOKUP($A298,'[2]1516 Exp_Rev Access'!$F$7:$GB$306,122,FALSE)),"",VLOOKUP($A298,'[2]1516 Exp_Rev Access'!$F$7:$GB$306,122,FALSE))</f>
        <v>0</v>
      </c>
      <c r="EM298" s="99">
        <f>IF(ISNA(VLOOKUP($A298,'[2]1516 Exp_Rev Access'!$F$7:$GB$306,123,FALSE)),"",VLOOKUP($A298,'[2]1516 Exp_Rev Access'!$F$7:$GB$306,123,FALSE))</f>
        <v>0</v>
      </c>
      <c r="EN298" s="99">
        <f>IF(ISNA(VLOOKUP($A298,'[2]1516 Exp_Rev Access'!$F$7:$GB$306,124,FALSE)),"",VLOOKUP($A298,'[2]1516 Exp_Rev Access'!$F$7:$GB$306,124,FALSE))</f>
        <v>0</v>
      </c>
      <c r="EO298" s="99">
        <f>IF(ISNA(VLOOKUP($A298,'[2]1516 Exp_Rev Access'!$F$7:$GB$306,125,FALSE)),"",VLOOKUP($A298,'[2]1516 Exp_Rev Access'!$F$7:$GB$306,125,FALSE))</f>
        <v>0</v>
      </c>
      <c r="EP298" s="99">
        <f>IF(ISNA(VLOOKUP($A298,'[2]1516 Exp_Rev Access'!$F$7:$GB$306,126,FALSE)),"",VLOOKUP($A298,'[2]1516 Exp_Rev Access'!$F$7:$GB$306,126,FALSE))</f>
        <v>0</v>
      </c>
      <c r="EQ298" s="99">
        <f>IF(ISNA(VLOOKUP($A298,'[2]1516 Exp_Rev Access'!$F$7:$GB$306,127,FALSE)),"",VLOOKUP($A298,'[2]1516 Exp_Rev Access'!$F$7:$GB$306,127,FALSE))</f>
        <v>0</v>
      </c>
      <c r="ER298" s="99">
        <f>IF(ISNA(VLOOKUP($A298,'[2]1516 Exp_Rev Access'!$F$7:$GB$306,128,FALSE)),"",VLOOKUP($A298,'[2]1516 Exp_Rev Access'!$F$7:$GB$306,128,FALSE))</f>
        <v>0</v>
      </c>
      <c r="ES298" s="99">
        <f>IF(ISNA(VLOOKUP($A298,'[2]1516 Exp_Rev Access'!$F$7:$GB$306,129,FALSE)),"",VLOOKUP($A298,'[2]1516 Exp_Rev Access'!$F$7:$GB$306,129,FALSE))</f>
        <v>0</v>
      </c>
      <c r="ET298" s="99">
        <f>IF(ISNA(VLOOKUP($A298,'[2]1516 Exp_Rev Access'!$F$7:$GB$306,130,FALSE)),"",VLOOKUP($A298,'[2]1516 Exp_Rev Access'!$F$7:$GB$306,130,FALSE))</f>
        <v>0</v>
      </c>
      <c r="EU298" s="99">
        <f>IF(ISNA(VLOOKUP($A298,'[2]1516 Exp_Rev Access'!$F$7:$GB$306,131,FALSE)),"",VLOOKUP($A298,'[2]1516 Exp_Rev Access'!$F$7:$GB$306,131,FALSE))</f>
        <v>0</v>
      </c>
      <c r="EV298" s="99">
        <f>IF(ISNA(VLOOKUP($A298,'[2]1516 Exp_Rev Access'!$F$7:$GB$306,132,FALSE)),"",VLOOKUP($A298,'[2]1516 Exp_Rev Access'!$F$7:$GB$306,132,FALSE))</f>
        <v>0</v>
      </c>
      <c r="EW298" s="99">
        <f>IF(ISNA(VLOOKUP($A298,'[2]1516 Exp_Rev Access'!$F$7:$GB$306,133,FALSE)),"",VLOOKUP($A298,'[2]1516 Exp_Rev Access'!$F$7:$GB$306,133,FALSE))</f>
        <v>0</v>
      </c>
      <c r="EX298" s="99">
        <f>IF(ISNA(VLOOKUP($A298,'[2]1516 Exp_Rev Access'!$F$7:$GB$306,134,FALSE)),"",VLOOKUP($A298,'[2]1516 Exp_Rev Access'!$F$7:$GB$306,134,FALSE))</f>
        <v>0</v>
      </c>
      <c r="EY298" s="99">
        <f>IF(ISNA(VLOOKUP($A298,'[2]1516 Exp_Rev Access'!$F$7:$GB$306,135,FALSE)),"",VLOOKUP($A298,'[2]1516 Exp_Rev Access'!$F$7:$GB$306,135,FALSE))</f>
        <v>0</v>
      </c>
      <c r="EZ298" s="99">
        <f>IF(ISNA(VLOOKUP($A298,'[2]1516 Exp_Rev Access'!$F$7:$GB$306,136,FALSE)),"",VLOOKUP($A298,'[2]1516 Exp_Rev Access'!$F$7:$GB$306,136,FALSE))</f>
        <v>0</v>
      </c>
      <c r="FA298" s="99">
        <f>IF(ISNA(VLOOKUP($A298,'[2]1516 Exp_Rev Access'!$F$7:$GB$306,137,FALSE)),"",VLOOKUP($A298,'[2]1516 Exp_Rev Access'!$F$7:$GB$306,137,FALSE))</f>
        <v>0</v>
      </c>
      <c r="FB298" s="99">
        <f>IF(ISNA(VLOOKUP($A298,'[2]1516 Exp_Rev Access'!$F$7:$GB$306,138,FALSE)),"",VLOOKUP($A298,'[2]1516 Exp_Rev Access'!$F$7:$GB$306,138,FALSE))</f>
        <v>0</v>
      </c>
      <c r="FC298" s="99">
        <f>IF(ISNA(VLOOKUP($A298,'[2]1516 Exp_Rev Access'!$F$7:$GB$306,139,FALSE)),"",VLOOKUP($A298,'[2]1516 Exp_Rev Access'!$F$7:$GB$306,139,FALSE))</f>
        <v>0</v>
      </c>
      <c r="FD298" s="99">
        <f>IF(ISNA(VLOOKUP($A298,'[2]1516 Exp_Rev Access'!$F$7:$FS$306,140,FALSE)),"",VLOOKUP($A298,'[2]1516 Exp_Rev Access'!$F$7:$FS$306,140,FALSE))</f>
        <v>0</v>
      </c>
      <c r="FE298" s="99">
        <f>IF(ISNA(VLOOKUP($A298,'[2]1516 Exp_Rev Access'!$F$7:$FS$306,141,FALSE)),"",VLOOKUP($A298,'[2]1516 Exp_Rev Access'!$F$7:$FS$306,141,FALSE))</f>
        <v>0</v>
      </c>
      <c r="FF298" s="99">
        <f>IF(ISNA(VLOOKUP($A298,'[2]1516 Exp_Rev Access'!$F$7:$FS$306,142,FALSE)),"",VLOOKUP($A298,'[2]1516 Exp_Rev Access'!$F$7:$FS$306,142,FALSE))</f>
        <v>0</v>
      </c>
      <c r="FG298" s="99">
        <f>IF(ISNA(VLOOKUP($A298,'[2]1516 Exp_Rev Access'!$F$7:$FS$306,143,FALSE)),"",VLOOKUP($A298,'[2]1516 Exp_Rev Access'!$F$7:$FS$306,143,FALSE))</f>
        <v>0</v>
      </c>
      <c r="FH298" s="99">
        <f>IF(ISNA(VLOOKUP($A298,'[2]1516 Exp_Rev Access'!$F$7:$FS$306,144,FALSE)),"",VLOOKUP($A298,'[2]1516 Exp_Rev Access'!$F$7:$FS$306,144,FALSE))</f>
        <v>0</v>
      </c>
      <c r="FI298" s="99">
        <f>IF(ISNA(VLOOKUP($A298,'[2]1516 Exp_Rev Access'!$F$7:$FS$306,145,FALSE)),"",VLOOKUP($A298,'[2]1516 Exp_Rev Access'!$F$7:$FS$306,145,FALSE))</f>
        <v>0</v>
      </c>
      <c r="FJ298" s="99">
        <f>IF(ISNA(VLOOKUP($A298,'[2]1516 Exp_Rev Access'!$F$7:$FS$306,146,FALSE)),"",VLOOKUP($A298,'[2]1516 Exp_Rev Access'!$F$7:$FS$306,146,FALSE))</f>
        <v>0</v>
      </c>
      <c r="FK298" s="99">
        <f>IF(ISNA(VLOOKUP($A298,'[2]1516 Exp_Rev Access'!$F$7:$FS$306,147,FALSE)),"",VLOOKUP($A298,'[2]1516 Exp_Rev Access'!$F$7:$FS$306,147,FALSE))</f>
        <v>0</v>
      </c>
      <c r="FL298" s="99">
        <f>IF(ISNA(VLOOKUP($A298,'[2]1516 Exp_Rev Access'!$F$7:$FS$306,148,FALSE)),"",VLOOKUP($A298,'[2]1516 Exp_Rev Access'!$F$7:$FS$306,148,FALSE))</f>
        <v>0</v>
      </c>
      <c r="FM298" s="99">
        <f>IF(ISNA(VLOOKUP($A298,'[2]1516 Exp_Rev Access'!$F$7:$FS$306,149,FALSE)),"",VLOOKUP($A298,'[2]1516 Exp_Rev Access'!$F$7:$FS$306,149,FALSE))</f>
        <v>0</v>
      </c>
      <c r="FN298" s="99">
        <f>IF(ISNA(VLOOKUP($A298,'[2]1516 Exp_Rev Access'!$F$7:$FS$306,150,FALSE)),"",VLOOKUP($A298,'[2]1516 Exp_Rev Access'!$F$7:$FS$306,150,FALSE))</f>
        <v>0</v>
      </c>
      <c r="FO298" s="99">
        <f>IF(ISNA(VLOOKUP($A298,'[2]1516 Exp_Rev Access'!$F$7:$FS$306,151,FALSE)),"",VLOOKUP($A298,'[2]1516 Exp_Rev Access'!$F$7:$FS$306,151,FALSE))</f>
        <v>0</v>
      </c>
      <c r="FP298" s="99">
        <f>IF(ISNA(VLOOKUP($A298,'[2]1516 Exp_Rev Access'!$F$7:$FS$306,152,FALSE)),"",VLOOKUP($A298,'[2]1516 Exp_Rev Access'!$F$7:$FS$306,152,FALSE))</f>
        <v>0</v>
      </c>
      <c r="FQ298" s="99">
        <f>IF(ISNA(VLOOKUP($A298,'[2]1516 Exp_Rev Access'!$F$7:$FS$306,153,FALSE)),"",VLOOKUP($A298,'[2]1516 Exp_Rev Access'!$F$7:$FS$306,153,FALSE))</f>
        <v>2467.0500000000002</v>
      </c>
      <c r="FR298" s="101">
        <f t="shared" si="346"/>
        <v>92517.51</v>
      </c>
      <c r="FS298" s="72">
        <f t="shared" si="347"/>
        <v>3.7581734093471576E-2</v>
      </c>
      <c r="FT298" s="94">
        <f t="shared" si="348"/>
        <v>863.84229691876737</v>
      </c>
      <c r="FU298" s="99">
        <f>IF(ISNA(VLOOKUP($A298,'[2]1516 Exp_Rev Access'!$F$7:$GB$306,154,FALSE)),"",VLOOKUP($A298,'[2]1516 Exp_Rev Access'!$F$7:$GB$306,154,FALSE))</f>
        <v>0</v>
      </c>
      <c r="FV298" s="99">
        <f>IF(ISNA(VLOOKUP($A298,'[2]1516 Exp_Rev Access'!$F$7:$GB$306,155,FALSE)),"",VLOOKUP($A298,'[2]1516 Exp_Rev Access'!$F$7:$GB$306,155,FALSE))</f>
        <v>0</v>
      </c>
      <c r="FW298" s="99">
        <f>IF(ISNA(VLOOKUP($A298,'[2]1516 Exp_Rev Access'!$F$7:$GB$306,156,FALSE)),"",VLOOKUP($A298,'[2]1516 Exp_Rev Access'!$F$7:$GB$306,156,FALSE))</f>
        <v>0</v>
      </c>
      <c r="FX298" s="99">
        <f>IF(ISNA(VLOOKUP($A298,'[2]1516 Exp_Rev Access'!$F$7:$GB$306,157,FALSE)),"",VLOOKUP($A298,'[2]1516 Exp_Rev Access'!$F$7:$GB$306,157,FALSE))</f>
        <v>0</v>
      </c>
      <c r="FY298" s="99">
        <f>IF(ISNA(VLOOKUP($A298,'[2]1516 Exp_Rev Access'!$F$7:$GB$306,158,FALSE)),"",VLOOKUP($A298,'[2]1516 Exp_Rev Access'!$F$7:$GB$306,158,FALSE))</f>
        <v>0</v>
      </c>
      <c r="FZ298" s="99">
        <f>IF(ISNA(VLOOKUP($A298,'[2]1516 Exp_Rev Access'!$F$7:$GB$306,159,FALSE)),"",VLOOKUP($A298,'[2]1516 Exp_Rev Access'!$F$7:$GB$306,159,FALSE))</f>
        <v>0</v>
      </c>
      <c r="GA298" s="99">
        <f>IF(ISNA(VLOOKUP($A298,'[2]1516 Exp_Rev Access'!$F$7:$GB$306,160,FALSE)),"",VLOOKUP($A298,'[2]1516 Exp_Rev Access'!$F$7:$GB$306,160,FALSE))</f>
        <v>0</v>
      </c>
      <c r="GB298" s="99">
        <f>IF(ISNA(VLOOKUP($A298,'[2]1516 Exp_Rev Access'!$F$7:$GB$306,161,FALSE)),"",VLOOKUP($A298,'[2]1516 Exp_Rev Access'!$F$7:$GB$306,161,FALSE))</f>
        <v>0</v>
      </c>
      <c r="GC298" s="99">
        <f>IF(ISNA(VLOOKUP($A298,'[2]1516 Exp_Rev Access'!$F$7:$GB$306,162,FALSE)),"",VLOOKUP($A298,'[2]1516 Exp_Rev Access'!$F$7:$GB$306,162,FALSE))</f>
        <v>0</v>
      </c>
      <c r="GD298" s="99">
        <f>IF(ISNA(VLOOKUP($A298,'[2]1516 Exp_Rev Access'!$F$7:$GB$306,163,FALSE)),"",VLOOKUP($A298,'[2]1516 Exp_Rev Access'!$F$7:$GB$306,163,FALSE))</f>
        <v>0</v>
      </c>
      <c r="GE298" s="99">
        <f>IF(ISNA(VLOOKUP($A298,'[2]1516 Exp_Rev Access'!$F$7:$GB$306,164,FALSE)),"",VLOOKUP($A298,'[2]1516 Exp_Rev Access'!$F$7:$GB$306,164,FALSE))</f>
        <v>0</v>
      </c>
      <c r="GF298" s="99">
        <f>IF(ISNA(VLOOKUP($A298,'[2]1516 Exp_Rev Access'!$F$7:$GB$306,165,FALSE)),"",VLOOKUP($A298,'[2]1516 Exp_Rev Access'!$F$7:$GB$306,165,FALSE))</f>
        <v>0</v>
      </c>
      <c r="GG298" s="99">
        <f>IF(ISNA(VLOOKUP($A298,'[2]1516 Exp_Rev Access'!$F$7:$GB$306,166,FALSE)),"",VLOOKUP($A298,'[2]1516 Exp_Rev Access'!$F$7:$GB$306,166,FALSE))</f>
        <v>0</v>
      </c>
      <c r="GH298" s="99">
        <f>IF(ISNA(VLOOKUP($A298,'[2]1516 Exp_Rev Access'!$F$7:$GB$306,167,FALSE)),"",VLOOKUP($A298,'[2]1516 Exp_Rev Access'!$F$7:$GB$306,167,FALSE))</f>
        <v>0</v>
      </c>
      <c r="GI298" s="99">
        <f>IF(ISNA(VLOOKUP($A298,'[2]1516 Exp_Rev Access'!$F$7:$GB$306,168,FALSE)),"",VLOOKUP($A298,'[2]1516 Exp_Rev Access'!$F$7:$GB$306,168,FALSE))</f>
        <v>0</v>
      </c>
      <c r="GJ298" s="99">
        <f>IF(ISNA(VLOOKUP($A298,'[2]1516 Exp_Rev Access'!$F$7:$GB$306,169,FALSE)),"",VLOOKUP($A298,'[2]1516 Exp_Rev Access'!$F$7:$GB$306,169,FALSE))</f>
        <v>1500</v>
      </c>
      <c r="GK298" s="99">
        <f>IF(ISNA(VLOOKUP($A298,'[2]1516 Exp_Rev Access'!$F$7:$GB$306,170,FALSE)),"",VLOOKUP($A298,'[2]1516 Exp_Rev Access'!$F$7:$GB$306,170,FALSE))</f>
        <v>0</v>
      </c>
      <c r="GL298" s="99">
        <f>IF(ISNA(VLOOKUP($A298,'[2]1516 Exp_Rev Access'!$F$7:$GB$306,171,FALSE)),"",VLOOKUP($A298,'[2]1516 Exp_Rev Access'!$F$7:$GB$306,171,FALSE))</f>
        <v>0</v>
      </c>
      <c r="GM298" s="99">
        <f>IF(ISNA(VLOOKUP($A298,'[2]1516 Exp_Rev Access'!$F$7:$GB$306,172,FALSE)),"",VLOOKUP($A298,'[2]1516 Exp_Rev Access'!$F$7:$GB$306,172,FALSE))</f>
        <v>0</v>
      </c>
      <c r="GN298" s="99">
        <f>IF(ISNA(VLOOKUP($A298,'[2]1516 Exp_Rev Access'!$F$7:$GB$306,173,FALSE)),"",VLOOKUP($A298,'[2]1516 Exp_Rev Access'!$F$7:$GB$306,173,FALSE))</f>
        <v>0</v>
      </c>
      <c r="GO298" s="99">
        <f>IF(ISNA(VLOOKUP($A298,'[2]1516 Exp_Rev Access'!$F$7:$GB$306,174,FALSE)),"",VLOOKUP($A298,'[2]1516 Exp_Rev Access'!$F$7:$GB$306,174,FALSE))</f>
        <v>0</v>
      </c>
      <c r="GP298" s="99">
        <f>IF(ISNA(VLOOKUP($A298,'[2]1516 Exp_Rev Access'!$F$7:$GB$306,175,FALSE)),"",VLOOKUP($A298,'[2]1516 Exp_Rev Access'!$F$7:$GB$306,175,FALSE))</f>
        <v>0</v>
      </c>
      <c r="GQ298" s="99">
        <f>IF(ISNA(VLOOKUP($A298,'[2]1516 Exp_Rev Access'!$F$7:$GB$306,176,FALSE)),"",VLOOKUP($A298,'[2]1516 Exp_Rev Access'!$F$7:$GB$306,176,FALSE))</f>
        <v>0</v>
      </c>
      <c r="GR298" s="99">
        <f>IF(ISNA(VLOOKUP($A298,'[2]1516 Exp_Rev Access'!$F$7:$GB$306,177,FALSE)),"",VLOOKUP($A298,'[2]1516 Exp_Rev Access'!$F$7:$GB$306,177,FALSE))</f>
        <v>0</v>
      </c>
      <c r="GS298" s="99">
        <f>IF(ISNA(VLOOKUP($A298,'[2]1516 Exp_Rev Access'!$F$7:$GB$306,178,FALSE)),"",VLOOKUP($A298,'[2]1516 Exp_Rev Access'!$F$7:$GB$306,178,FALSE))</f>
        <v>1810.5</v>
      </c>
      <c r="GT298" s="101">
        <f t="shared" si="349"/>
        <v>3310.5</v>
      </c>
      <c r="GU298" s="72">
        <f>GT298/D298</f>
        <v>1.344765231105308E-3</v>
      </c>
      <c r="GV298" s="84">
        <f t="shared" si="351"/>
        <v>30.91036414565826</v>
      </c>
    </row>
    <row r="299" spans="1:206" customFormat="1" ht="12" customHeight="1" x14ac:dyDescent="0.2">
      <c r="A299" s="96" t="s">
        <v>694</v>
      </c>
      <c r="B299" s="69" t="s">
        <v>695</v>
      </c>
      <c r="C299" s="80">
        <f>IF(ISNA(VLOOKUP($A299,'[2]1516 enrollment_Rev_Exp by size'!$A$6:$G$320,3,FALSE)),"",VLOOKUP($A299,'[2]1516 enrollment_Rev_Exp by size'!$A$6:$G$320,3,FALSE))</f>
        <v>99.379999999999981</v>
      </c>
      <c r="D299" s="97">
        <v>2609657.7599999998</v>
      </c>
      <c r="E299" s="80">
        <f t="shared" si="329"/>
        <v>2609657.7599999998</v>
      </c>
      <c r="F299" s="80">
        <f t="shared" si="330"/>
        <v>0</v>
      </c>
      <c r="G299" s="98">
        <f>IF(ISNA(VLOOKUP($A299,'[2]1516 Exp_Rev Access'!$F$7:$FS$306,2,FALSE)),"",VLOOKUP($A299,'[2]1516 Exp_Rev Access'!$F$7:$FS$306,2,FALSE))</f>
        <v>562797.38</v>
      </c>
      <c r="H299" s="98">
        <f>IF(ISNA(VLOOKUP($A299,'[2]1516 Exp_Rev Access'!$F$7:$FS$306,3,FALSE)),"",VLOOKUP($A299,'[2]1516 Exp_Rev Access'!$F$7:$FS$306,3,FALSE))</f>
        <v>0</v>
      </c>
      <c r="I299" s="98">
        <f>IF(ISNA(VLOOKUP($A299,'[2]1516 Exp_Rev Access'!$F$7:$FS$306,4,FALSE)),"",VLOOKUP($A299,'[2]1516 Exp_Rev Access'!$F$7:$FS$306,4,FALSE))</f>
        <v>0</v>
      </c>
      <c r="J299" s="98">
        <f>IF(ISNA(VLOOKUP($A299,'[2]1516 Exp_Rev Access'!$F$7:$FS$306,5,FALSE)),"",VLOOKUP($A299,'[2]1516 Exp_Rev Access'!$F$7:$FS$306,5,FALSE))</f>
        <v>0</v>
      </c>
      <c r="K299" s="98">
        <f>IF(ISNA(VLOOKUP($A299,'[2]1516 Exp_Rev Access'!$F$7:$FS$306,6,FALSE)),"",VLOOKUP($A299,'[2]1516 Exp_Rev Access'!$F$7:$FS$306,6,FALSE))</f>
        <v>0</v>
      </c>
      <c r="L299" s="98">
        <f>IF(ISNA(VLOOKUP($A299,'[2]1516 Exp_Rev Access'!$F$7:$FS$306,7,FALSE)),"",VLOOKUP($A299,'[2]1516 Exp_Rev Access'!$F$7:$FS$306,7,FALSE))</f>
        <v>0</v>
      </c>
      <c r="M299" s="90">
        <f t="shared" si="331"/>
        <v>562797.38</v>
      </c>
      <c r="N299" s="72">
        <f t="shared" si="352"/>
        <v>0.21565945873301029</v>
      </c>
      <c r="O299" s="73">
        <f t="shared" si="353"/>
        <v>5663.0849265445777</v>
      </c>
      <c r="P299" s="99">
        <f>IF(ISNA(VLOOKUP($A299,'[2]1516 Exp_Rev Access'!$F$7:$FS$306,8,FALSE)),"",VLOOKUP($A299,'[2]1516 Exp_Rev Access'!$F$7:$FS$306,8,FALSE))</f>
        <v>184</v>
      </c>
      <c r="Q299" s="99">
        <f>IF(ISNA(VLOOKUP($A299,'[2]1516 Exp_Rev Access'!$F$7:$FS$306,9,FALSE)),"",VLOOKUP($A299,'[2]1516 Exp_Rev Access'!$F$7:$FS$306,9,FALSE))</f>
        <v>0</v>
      </c>
      <c r="R299" s="99">
        <f>IF(ISNA(VLOOKUP($A299,'[2]1516 Exp_Rev Access'!$F$7:$FS$306,10,FALSE)),"",VLOOKUP($A299,'[2]1516 Exp_Rev Access'!$F$7:$FS$306,10,FALSE))</f>
        <v>0</v>
      </c>
      <c r="S299" s="99">
        <f>IF(ISNA(VLOOKUP($A299,'[2]1516 Exp_Rev Access'!$F$7:$FS$306,11,FALSE)),"",VLOOKUP($A299,'[2]1516 Exp_Rev Access'!$F$7:$FS$306,11,FALSE))</f>
        <v>0</v>
      </c>
      <c r="T299" s="99">
        <f>IF(ISNA(VLOOKUP($A299,'[2]1516 Exp_Rev Access'!$F$7:$FS$306,12,FALSE)),"",VLOOKUP($A299,'[2]1516 Exp_Rev Access'!$F$7:$FS$306,12,FALSE))</f>
        <v>4800</v>
      </c>
      <c r="U299" s="99">
        <f>IF(ISNA(VLOOKUP($A299,'[2]1516 Exp_Rev Access'!$F$7:$FS$306,13,FALSE)),"",VLOOKUP($A299,'[2]1516 Exp_Rev Access'!$F$7:$FS$306,13,FALSE))</f>
        <v>0</v>
      </c>
      <c r="V299" s="99">
        <f>IF(ISNA(VLOOKUP($A299,'[2]1516 Exp_Rev Access'!$F$7:$FS$306,14,FALSE)),"",VLOOKUP($A299,'[2]1516 Exp_Rev Access'!$F$7:$FS$306,14,FALSE))</f>
        <v>0</v>
      </c>
      <c r="W299" s="99">
        <f>IF(ISNA(VLOOKUP($A299,'[2]1516 Exp_Rev Access'!$F$7:$FS$306,15,FALSE)),"",VLOOKUP($A299,'[2]1516 Exp_Rev Access'!$F$7:$FS$306,15,FALSE))</f>
        <v>32190.55</v>
      </c>
      <c r="X299" s="99">
        <f>IF(ISNA(VLOOKUP($A299,'[2]1516 Exp_Rev Access'!$F$7:$FS$306,16,FALSE)),"",VLOOKUP($A299,'[2]1516 Exp_Rev Access'!$F$7:$FS$306,16,FALSE))</f>
        <v>1375.15</v>
      </c>
      <c r="Y299" s="99">
        <f>IF(ISNA(VLOOKUP($A299,'[2]1516 Exp_Rev Access'!$F$7:$FS$306,17,FALSE)),"",VLOOKUP($A299,'[2]1516 Exp_Rev Access'!$F$7:$FS$306,17,FALSE))</f>
        <v>0</v>
      </c>
      <c r="Z299" s="99">
        <f>IF(ISNA(VLOOKUP($A299,'[2]1516 Exp_Rev Access'!$F$7:$FS$306,18,FALSE)),"",VLOOKUP($A299,'[2]1516 Exp_Rev Access'!$F$7:$FS$306,18,FALSE))</f>
        <v>0</v>
      </c>
      <c r="AA299" s="99">
        <f>IF(ISNA(VLOOKUP($A299,'[2]1516 Exp_Rev Access'!$F$7:$FS$306,19,FALSE)),"",VLOOKUP($A299,'[2]1516 Exp_Rev Access'!$F$7:$FS$306,19,FALSE))</f>
        <v>0</v>
      </c>
      <c r="AB299" s="99">
        <f>IF(ISNA(VLOOKUP($A299,'[2]1516 Exp_Rev Access'!$F$7:$FS$306,20,FALSE)),"",VLOOKUP($A299,'[2]1516 Exp_Rev Access'!$F$7:$FS$306,20,FALSE))</f>
        <v>0</v>
      </c>
      <c r="AC299" s="99">
        <f>IF(ISNA(VLOOKUP($A299,'[2]1516 Exp_Rev Access'!$F$7:$FS$306,21,FALSE)),"",VLOOKUP($A299,'[2]1516 Exp_Rev Access'!$F$7:$FS$306,21,FALSE))</f>
        <v>13716.5</v>
      </c>
      <c r="AD299" s="99">
        <f>IF(ISNA(VLOOKUP($A299,'[2]1516 Exp_Rev Access'!$F$7:$FS$306,22,FALSE)),"",VLOOKUP($A299,'[2]1516 Exp_Rev Access'!$F$7:$FS$306,22,FALSE))</f>
        <v>219.69</v>
      </c>
      <c r="AE299" s="99">
        <f>IF(ISNA(VLOOKUP($A299,'[2]1516 Exp_Rev Access'!$F$7:$FS$306,23,FALSE)),"",VLOOKUP($A299,'[2]1516 Exp_Rev Access'!$F$7:$FS$306,23,FALSE))</f>
        <v>40.299999999999997</v>
      </c>
      <c r="AF299" s="99">
        <f>IF(ISNA(VLOOKUP($A299,'[2]1516 Exp_Rev Access'!$F$7:$FS$306,24,FALSE)),"",VLOOKUP($A299,'[2]1516 Exp_Rev Access'!$F$7:$FS$306,24,FALSE))</f>
        <v>588.74</v>
      </c>
      <c r="AG299" s="99">
        <f>IF(ISNA(VLOOKUP($A299,'[2]1516 Exp_Rev Access'!$F$7:$FS$306,25,FALSE)),"",VLOOKUP($A299,'[2]1516 Exp_Rev Access'!$F$7:$FS$306,25,FALSE))</f>
        <v>0</v>
      </c>
      <c r="AH299" s="98">
        <f>IF(ISNA(VLOOKUP($A299,'[2]1516 Exp_Rev Access'!$F$7:$FS$306,26,FALSE)),"",VLOOKUP($A299,'[2]1516 Exp_Rev Access'!$F$7:$FS$306,26,FALSE))</f>
        <v>0</v>
      </c>
      <c r="AI299" s="98">
        <f>IF(ISNA(VLOOKUP($A299,'[2]1516 Exp_Rev Access'!$F$7:$FS$306,27,FALSE)),"",VLOOKUP($A299,'[2]1516 Exp_Rev Access'!$F$7:$FS$306,27,FALSE))</f>
        <v>0</v>
      </c>
      <c r="AJ299" s="98">
        <f>IF(ISNA(VLOOKUP($A299,'[2]1516 Exp_Rev Access'!$F$7:$FS$306,28,FALSE)),"",VLOOKUP($A299,'[2]1516 Exp_Rev Access'!$F$7:$FS$306,28,FALSE))</f>
        <v>1000</v>
      </c>
      <c r="AK299" s="98">
        <f>IF(ISNA(VLOOKUP($A299,'[2]1516 Exp_Rev Access'!$F$7:$FS$306,29,FALSE)),"",VLOOKUP($A299,'[2]1516 Exp_Rev Access'!$F$7:$FS$306,29,FALSE))</f>
        <v>3041.77</v>
      </c>
      <c r="AL299" s="100">
        <f t="shared" si="334"/>
        <v>57156.700000000004</v>
      </c>
      <c r="AM299" s="72">
        <f t="shared" si="335"/>
        <v>2.1901990703945797E-2</v>
      </c>
      <c r="AN299" s="94">
        <f t="shared" si="336"/>
        <v>575.1328235057357</v>
      </c>
      <c r="AO299" s="99">
        <f>IF(ISNA(VLOOKUP($A299,'[2]1516 Exp_Rev Access'!$F$7:$GB$306,30,FALSE)),"",VLOOKUP($A299,'[2]1516 Exp_Rev Access'!$F$7:$FS$306,30,FALSE))</f>
        <v>1555697.76</v>
      </c>
      <c r="AP299" s="99">
        <f>IF(ISNA(VLOOKUP($A299,'[2]1516 Exp_Rev Access'!$F$7:$GB$306,31,FALSE)),"",VLOOKUP($A299,'[2]1516 Exp_Rev Access'!$F$7:$FS$306,31,FALSE))</f>
        <v>5880.93</v>
      </c>
      <c r="AQ299" s="99">
        <f>IF(ISNA(VLOOKUP($A299,'[2]1516 Exp_Rev Access'!$F$7:$GB$306,32,FALSE)),"",VLOOKUP($A299,'[2]1516 Exp_Rev Access'!$F$7:$FS$306,32,FALSE))</f>
        <v>8365.68</v>
      </c>
      <c r="AR299" s="99">
        <f>IF(ISNA(VLOOKUP($A299,'[2]1516 Exp_Rev Access'!$F$7:$GB$306,33,FALSE)),"",VLOOKUP($A299,'[2]1516 Exp_Rev Access'!$F$7:$FS$306,33,FALSE))</f>
        <v>0</v>
      </c>
      <c r="AS299" s="99">
        <f>IF(ISNA(VLOOKUP($A299,'[2]1516 Exp_Rev Access'!$F$7:$GB$306,34,FALSE)),"",VLOOKUP($A299,'[2]1516 Exp_Rev Access'!$F$7:$FS$306,34,FALSE))</f>
        <v>0</v>
      </c>
      <c r="AT299" s="101">
        <f t="shared" si="337"/>
        <v>1569944.3699999999</v>
      </c>
      <c r="AU299" s="72">
        <f t="shared" si="338"/>
        <v>0.60159013724466304</v>
      </c>
      <c r="AV299" s="94">
        <f t="shared" si="339"/>
        <v>15797.387502515598</v>
      </c>
      <c r="AW299" s="99">
        <f>IF(ISNA(VLOOKUP($A299,'[2]1516 Exp_Rev Access'!$F$7:$GB$306,35,FALSE)),"",VLOOKUP($A299,'[2]1516 Exp_Rev Access'!$F$7:$GB$306,35,FALSE))</f>
        <v>0</v>
      </c>
      <c r="AX299" s="99">
        <f>IF(ISNA(VLOOKUP($A299,'[2]1516 Exp_Rev Access'!$F$7:$GB$306,36,FALSE)),"",VLOOKUP($A299,'[2]1516 Exp_Rev Access'!$F$7:$GB$306,36,FALSE))</f>
        <v>53072.28</v>
      </c>
      <c r="AY299" s="99">
        <f>IF(ISNA(VLOOKUP($A299,'[2]1516 Exp_Rev Access'!$F$7:$GB$306,37,FALSE)),"",VLOOKUP($A299,'[2]1516 Exp_Rev Access'!$F$7:$GB$306,37,FALSE))</f>
        <v>8898.2900000000009</v>
      </c>
      <c r="AZ299" s="99">
        <f>IF(ISNA(VLOOKUP($A299,'[2]1516 Exp_Rev Access'!$F$7:$GB$306,38,FALSE)),"",VLOOKUP($A299,'[2]1516 Exp_Rev Access'!$F$7:$GB$306,38,FALSE))</f>
        <v>0</v>
      </c>
      <c r="BA299" s="99">
        <f>IF(ISNA(VLOOKUP($A299,'[2]1516 Exp_Rev Access'!$F$7:$GB$306,39,FALSE)),"",VLOOKUP($A299,'[2]1516 Exp_Rev Access'!$F$7:$GB$306,39,FALSE))</f>
        <v>0</v>
      </c>
      <c r="BB299" s="99">
        <f>IF(ISNA(VLOOKUP($A299,'[2]1516 Exp_Rev Access'!$F$7:$GB$306,40,FALSE)),"",VLOOKUP($A299,'[2]1516 Exp_Rev Access'!$F$7:$GB$306,40,FALSE))</f>
        <v>18442.060000000001</v>
      </c>
      <c r="BC299" s="99">
        <f>IF(ISNA(VLOOKUP($A299,'[2]1516 Exp_Rev Access'!$F$7:$GB$306,41,FALSE)),"",VLOOKUP($A299,'[2]1516 Exp_Rev Access'!$F$7:$GB$306,41,FALSE))</f>
        <v>0</v>
      </c>
      <c r="BD299" s="99">
        <f>IF(ISNA(VLOOKUP($A299,'[2]1516 Exp_Rev Access'!$F$7:$GB$306,42,FALSE)),"",VLOOKUP($A299,'[2]1516 Exp_Rev Access'!$F$7:$GB$306,42,FALSE))</f>
        <v>6221.37</v>
      </c>
      <c r="BE299" s="99">
        <f>IF(ISNA(VLOOKUP($A299,'[2]1516 Exp_Rev Access'!$F$7:$GB$306,43,FALSE)),"",VLOOKUP($A299,'[2]1516 Exp_Rev Access'!$F$7:$GB$306,43,FALSE))</f>
        <v>0</v>
      </c>
      <c r="BF299" s="99">
        <f>IF(ISNA(VLOOKUP($A299,'[2]1516 Exp_Rev Access'!$F$7:$GB$306,44,FALSE)),"",VLOOKUP($A299,'[2]1516 Exp_Rev Access'!$F$7:$GB$306,44,FALSE))</f>
        <v>0</v>
      </c>
      <c r="BG299" s="99">
        <f>IF(ISNA(VLOOKUP($A299,'[2]1516 Exp_Rev Access'!$F$7:$GB$306,45,FALSE)),"",VLOOKUP($A299,'[2]1516 Exp_Rev Access'!$F$7:$GB$306,45,FALSE))</f>
        <v>1411.48</v>
      </c>
      <c r="BH299" s="99">
        <f>IF(ISNA(VLOOKUP($A299,'[2]1516 Exp_Rev Access'!$F$7:$GB$306,46,FALSE)),"",VLOOKUP($A299,'[2]1516 Exp_Rev Access'!$F$7:$GB$306,46,FALSE))</f>
        <v>955.67</v>
      </c>
      <c r="BI299" s="99">
        <f>IF(ISNA(VLOOKUP($A299,'[2]1516 Exp_Rev Access'!$F$7:$GB$306,47,FALSE)),"",VLOOKUP($A299,'[2]1516 Exp_Rev Access'!$F$7:$GB$306,47,FALSE))</f>
        <v>628.19000000000005</v>
      </c>
      <c r="BJ299" s="99">
        <f>IF(ISNA(VLOOKUP($A299,'[2]1516 Exp_Rev Access'!$F$7:$GB$306,48,FALSE)),"",VLOOKUP($A299,'[2]1516 Exp_Rev Access'!$F$7:$GB$306,48,FALSE))</f>
        <v>265568.39</v>
      </c>
      <c r="BK299" s="99">
        <f>IF(ISNA(VLOOKUP($A299,'[2]1516 Exp_Rev Access'!$F$7:$GB$306,49,FALSE)),"",VLOOKUP($A299,'[2]1516 Exp_Rev Access'!$F$7:$GB$306,49,FALSE))</f>
        <v>0</v>
      </c>
      <c r="BL299" s="99">
        <f>IF(ISNA(VLOOKUP($A299,'[2]1516 Exp_Rev Access'!$F$7:$GB$306,50,FALSE)),"",VLOOKUP($A299,'[2]1516 Exp_Rev Access'!$F$7:$GB$306,50,FALSE))</f>
        <v>0</v>
      </c>
      <c r="BM299" s="99">
        <f>IF(ISNA(VLOOKUP($A299,'[2]1516 Exp_Rev Access'!$F$7:$GB$306,51,FALSE)),"",VLOOKUP($A299,'[2]1516 Exp_Rev Access'!$F$7:$GB$306,51,FALSE))</f>
        <v>0</v>
      </c>
      <c r="BN299" s="99">
        <f>IF(ISNA(VLOOKUP($A299,'[2]1516 Exp_Rev Access'!$F$7:$GB$306,52,FALSE)),"",VLOOKUP($A299,'[2]1516 Exp_Rev Access'!$F$7:$GB$306,52,FALSE))</f>
        <v>0</v>
      </c>
      <c r="BO299" s="99">
        <f>IF(ISNA(VLOOKUP($A299,'[2]1516 Exp_Rev Access'!$F$7:$GB$306,53,FALSE)),"",VLOOKUP($A299,'[2]1516 Exp_Rev Access'!$F$7:$GB$306,53,FALSE))</f>
        <v>0</v>
      </c>
      <c r="BP299" s="99">
        <f>IF(ISNA(VLOOKUP($A299,'[2]1516 Exp_Rev Access'!$F$7:$GB$306,54,FALSE)),"",VLOOKUP($A299,'[2]1516 Exp_Rev Access'!$F$7:$GB$306,54,FALSE))</f>
        <v>0</v>
      </c>
      <c r="BQ299" s="99">
        <f>IF(ISNA(VLOOKUP($A299,'[2]1516 Exp_Rev Access'!$F$7:$GB$306,55,FALSE)),"",VLOOKUP($A299,'[2]1516 Exp_Rev Access'!$F$7:$GB$306,55,FALSE))</f>
        <v>0</v>
      </c>
      <c r="BR299" s="99">
        <f>IF(ISNA(VLOOKUP($A299,'[2]1516 Exp_Rev Access'!$F$7:$GB$306,56,FALSE)),"",VLOOKUP($A299,'[2]1516 Exp_Rev Access'!$F$7:$GB$306,56,FALSE))</f>
        <v>0</v>
      </c>
      <c r="BS299" s="99">
        <f>IF(ISNA(VLOOKUP($A299,'[2]1516 Exp_Rev Access'!$F$7:$GB$306,57,FALSE)),"",VLOOKUP($A299,'[2]1516 Exp_Rev Access'!$F$7:$GB$306,57,FALSE))</f>
        <v>0</v>
      </c>
      <c r="BT299" s="99">
        <f>IF(ISNA(VLOOKUP($A299,'[2]1516 Exp_Rev Access'!$F$7:$GB$306,58,FALSE)),"",VLOOKUP($A299,'[2]1516 Exp_Rev Access'!$F$7:$GB$306,58,FALSE))</f>
        <v>0</v>
      </c>
      <c r="BU299" s="102">
        <f t="shared" si="340"/>
        <v>355197.73</v>
      </c>
      <c r="BV299" s="72">
        <f t="shared" si="341"/>
        <v>0.13610893177042496</v>
      </c>
      <c r="BW299" s="94">
        <f t="shared" si="342"/>
        <v>3574.1369490843231</v>
      </c>
      <c r="BX299" s="99">
        <f>IF(ISNA(VLOOKUP($A299,'[2]1516 Exp_Rev Access'!$F$7:$GB$306,59,FALSE)),"",VLOOKUP($A299,'[2]1516 Exp_Rev Access'!$F$7:$GB$306,59,FALSE))</f>
        <v>0</v>
      </c>
      <c r="BY299" s="99">
        <f>IF(ISNA(VLOOKUP($A299,'[2]1516 Exp_Rev Access'!$F$7:$GB$306,60,FALSE)),"",VLOOKUP($A299,'[2]1516 Exp_Rev Access'!$F$7:$GB$306,60,FALSE))</f>
        <v>0</v>
      </c>
      <c r="BZ299" s="99">
        <f>IF(ISNA(VLOOKUP($A299,'[2]1516 Exp_Rev Access'!$F$7:$GB$306,61,FALSE)),"",VLOOKUP($A299,'[2]1516 Exp_Rev Access'!$F$7:$GB$306,61,FALSE))</f>
        <v>0</v>
      </c>
      <c r="CA299" s="99">
        <f>IF(ISNA(VLOOKUP($A299,'[2]1516 Exp_Rev Access'!$F$7:$GB$306,62,FALSE)),"",VLOOKUP($A299,'[2]1516 Exp_Rev Access'!$F$7:$GB$306,62,FALSE))</f>
        <v>0</v>
      </c>
      <c r="CB299" s="99">
        <f>IF(ISNA(VLOOKUP($A299,'[2]1516 Exp_Rev Access'!$F$7:$GB$306,63,FALSE)),"",VLOOKUP($A299,'[2]1516 Exp_Rev Access'!$F$7:$GB$306,63,FALSE))</f>
        <v>0</v>
      </c>
      <c r="CC299" s="99">
        <f>IF(ISNA(VLOOKUP($A299,'[2]1516 Exp_Rev Access'!$F$7:$GB$306,64,FALSE)),"",VLOOKUP($A299,'[2]1516 Exp_Rev Access'!$F$7:$GB$306,64,FALSE))</f>
        <v>0</v>
      </c>
      <c r="CD299" s="101">
        <f t="shared" si="343"/>
        <v>0</v>
      </c>
      <c r="CE299" s="72"/>
      <c r="CF299" s="103"/>
      <c r="CG299" s="99">
        <f>IF(ISNA(VLOOKUP($A299,'[2]1516 Exp_Rev Access'!$F$7:$GB$306,65,FALSE)),"",VLOOKUP($A299,'[2]1516 Exp_Rev Access'!$F$7:$GB$306,65,FALSE))</f>
        <v>0</v>
      </c>
      <c r="CH299" s="99">
        <f>IF(ISNA(VLOOKUP($A299,'[2]1516 Exp_Rev Access'!$F$7:$GB$306,66,FALSE)),"",VLOOKUP($A299,'[2]1516 Exp_Rev Access'!$F$7:$GB$306,66,FALSE))</f>
        <v>0</v>
      </c>
      <c r="CI299" s="99">
        <f>IF(ISNA(VLOOKUP($A299,'[2]1516 Exp_Rev Access'!$F$7:$GB$306,67,FALSE)),"",VLOOKUP($A299,'[2]1516 Exp_Rev Access'!$F$7:$GB$306,67,FALSE))</f>
        <v>0</v>
      </c>
      <c r="CJ299" s="99">
        <f>IF(ISNA(VLOOKUP($A299,'[2]1516 Exp_Rev Access'!$F$7:$GB$306,68,FALSE)),"",VLOOKUP($A299,'[2]1516 Exp_Rev Access'!$F$7:$GB$306,68,FALSE))</f>
        <v>0</v>
      </c>
      <c r="CK299" s="99">
        <f>IF(ISNA(VLOOKUP($A299,'[2]1516 Exp_Rev Access'!$F$7:$GB$306,69,FALSE)),"",VLOOKUP($A299,'[2]1516 Exp_Rev Access'!$F$7:$GB$306,69,FALSE))</f>
        <v>0</v>
      </c>
      <c r="CL299" s="99">
        <f>IF(ISNA(VLOOKUP($A299,'[2]1516 Exp_Rev Access'!$F$7:$GB$306,70,FALSE)),"",VLOOKUP($A299,'[2]1516 Exp_Rev Access'!$F$7:$GB$306,70,FALSE))</f>
        <v>0</v>
      </c>
      <c r="CM299" s="99">
        <f>IF(ISNA(VLOOKUP($A299,'[2]1516 Exp_Rev Access'!$F$7:$GB$306,71,FALSE)),"",VLOOKUP($A299,'[2]1516 Exp_Rev Access'!$F$7:$GB$306,71,FALSE))</f>
        <v>0</v>
      </c>
      <c r="CN299" s="99">
        <f>IF(ISNA(VLOOKUP($A299,'[2]1516 Exp_Rev Access'!$F$7:$GB$306,72,FALSE)),"",VLOOKUP($A299,'[2]1516 Exp_Rev Access'!$F$7:$GB$306,72,FALSE))</f>
        <v>0</v>
      </c>
      <c r="CO299" s="99">
        <f>IF(ISNA(VLOOKUP($A299,'[2]1516 Exp_Rev Access'!$F$7:$GB$306,73,FALSE)),"",VLOOKUP($A299,'[2]1516 Exp_Rev Access'!$F$7:$GB$306,73,FALSE))</f>
        <v>0</v>
      </c>
      <c r="CP299" s="99">
        <f>IF(ISNA(VLOOKUP($A299,'[2]1516 Exp_Rev Access'!$F$7:$GB$306,74,FALSE)),"",VLOOKUP($A299,'[2]1516 Exp_Rev Access'!$F$7:$GB$306,74,FALSE))</f>
        <v>19195</v>
      </c>
      <c r="CQ299" s="99">
        <f>IF(ISNA(VLOOKUP($A299,'[2]1516 Exp_Rev Access'!$F$7:$GB$306,75,FALSE)),"",VLOOKUP($A299,'[2]1516 Exp_Rev Access'!$F$7:$GB$306,75,FALSE))</f>
        <v>0</v>
      </c>
      <c r="CR299" s="99">
        <f>IF(ISNA(VLOOKUP($A299,'[2]1516 Exp_Rev Access'!$F$7:$GB$306,76,FALSE)),"",VLOOKUP($A299,'[2]1516 Exp_Rev Access'!$F$7:$GB$306,76,FALSE))</f>
        <v>0</v>
      </c>
      <c r="CS299" s="99">
        <f>IF(ISNA(VLOOKUP($A299,'[2]1516 Exp_Rev Access'!$F$7:$GB$306,77,FALSE)),"",VLOOKUP($A299,'[2]1516 Exp_Rev Access'!$F$7:$GB$306,77,FALSE))</f>
        <v>0</v>
      </c>
      <c r="CT299" s="99">
        <f>IF(ISNA(VLOOKUP($A299,'[2]1516 Exp_Rev Access'!$F$7:$GB$306,78,FALSE)),"",VLOOKUP($A299,'[2]1516 Exp_Rev Access'!$F$7:$GB$306,78,FALSE))</f>
        <v>19438.080000000002</v>
      </c>
      <c r="CU299" s="99">
        <f>IF(ISNA(VLOOKUP($A299,'[2]1516 Exp_Rev Access'!$F$7:$GB$306,79,FALSE)),"",VLOOKUP($A299,'[2]1516 Exp_Rev Access'!$F$7:$GB$306,79,FALSE))</f>
        <v>3073.96</v>
      </c>
      <c r="CV299" s="99">
        <f>IF(ISNA(VLOOKUP($A299,'[2]1516 Exp_Rev Access'!$F$7:$GB$306,80,FALSE)),"",VLOOKUP($A299,'[2]1516 Exp_Rev Access'!$F$7:$GB$306,80,FALSE))</f>
        <v>0</v>
      </c>
      <c r="CW299" s="99">
        <f>IF(ISNA(VLOOKUP($A299,'[2]1516 Exp_Rev Access'!$F$7:$GB$306,81,FALSE)),"",VLOOKUP($A299,'[2]1516 Exp_Rev Access'!$F$7:$GB$306,81,FALSE))</f>
        <v>0</v>
      </c>
      <c r="CX299" s="99">
        <f>IF(ISNA(VLOOKUP($A299,'[2]1516 Exp_Rev Access'!$F$7:$GB$306,82,FALSE)),"",VLOOKUP($A299,'[2]1516 Exp_Rev Access'!$F$7:$GB$306,82,FALSE))</f>
        <v>0</v>
      </c>
      <c r="CY299" s="99">
        <f>IF(ISNA(VLOOKUP($A299,'[2]1516 Exp_Rev Access'!$F$7:$GB$306,83,FALSE)),"",VLOOKUP($A299,'[2]1516 Exp_Rev Access'!$F$7:$GB$306,83,FALSE))</f>
        <v>0</v>
      </c>
      <c r="CZ299" s="99">
        <f>IF(ISNA(VLOOKUP($A299,'[2]1516 Exp_Rev Access'!$F$7:$GB$306,84,FALSE)),"",VLOOKUP($A299,'[2]1516 Exp_Rev Access'!$F$7:$GB$306,84,FALSE))</f>
        <v>0</v>
      </c>
      <c r="DA299" s="99">
        <f>IF(ISNA(VLOOKUP($A299,'[2]1516 Exp_Rev Access'!$F$7:$GB$306,85,FALSE)),"",VLOOKUP($A299,'[2]1516 Exp_Rev Access'!$F$7:$GB$306,85,FALSE))</f>
        <v>0</v>
      </c>
      <c r="DB299" s="99">
        <f>IF(ISNA(VLOOKUP($A299,'[2]1516 Exp_Rev Access'!$F$7:$GB$306,86,FALSE)),"",VLOOKUP($A299,'[2]1516 Exp_Rev Access'!$F$7:$GB$306,86,FALSE))</f>
        <v>0</v>
      </c>
      <c r="DC299" s="99">
        <f>IF(ISNA(VLOOKUP($A299,'[2]1516 Exp_Rev Access'!$F$7:$GB$306,87,FALSE)),"",VLOOKUP($A299,'[2]1516 Exp_Rev Access'!$F$7:$GB$306,87,FALSE))</f>
        <v>0</v>
      </c>
      <c r="DD299" s="99">
        <f>IF(ISNA(VLOOKUP($A299,'[2]1516 Exp_Rev Access'!$F$7:$GB$306,88,FALSE)),"",VLOOKUP($A299,'[2]1516 Exp_Rev Access'!$F$7:$GB$306,88,FALSE))</f>
        <v>0</v>
      </c>
      <c r="DE299" s="99">
        <f>IF(ISNA(VLOOKUP($A299,'[2]1516 Exp_Rev Access'!$F$7:$GB$306,89,FALSE)),"",VLOOKUP($A299,'[2]1516 Exp_Rev Access'!$F$7:$GB$306,89,FALSE))</f>
        <v>0</v>
      </c>
      <c r="DF299" s="99">
        <f>IF(ISNA(VLOOKUP($A299,'[2]1516 Exp_Rev Access'!$F$7:$GB$306,90,FALSE)),"",VLOOKUP($A299,'[2]1516 Exp_Rev Access'!$F$7:$GB$306,90,FALSE))</f>
        <v>711.87</v>
      </c>
      <c r="DG299" s="99">
        <f>IF(ISNA(VLOOKUP($A299,'[2]1516 Exp_Rev Access'!$F$7:$GB$306,91,FALSE)),"",VLOOKUP($A299,'[2]1516 Exp_Rev Access'!$F$7:$GB$306,91,FALSE))</f>
        <v>0</v>
      </c>
      <c r="DH299" s="99">
        <f>IF(ISNA(VLOOKUP($A299,'[2]1516 Exp_Rev Access'!$F$7:$GB$306,92,FALSE)),"",VLOOKUP($A299,'[2]1516 Exp_Rev Access'!$F$7:$GB$306,92,FALSE))</f>
        <v>20572.43</v>
      </c>
      <c r="DI299" s="99">
        <f>IF(ISNA(VLOOKUP($A299,'[2]1516 Exp_Rev Access'!$F$7:$GB$306,93,FALSE)),"",VLOOKUP($A299,'[2]1516 Exp_Rev Access'!$F$7:$GB$306,93,FALSE))</f>
        <v>0</v>
      </c>
      <c r="DJ299" s="99">
        <f>IF(ISNA(VLOOKUP($A299,'[2]1516 Exp_Rev Access'!$F$7:$GB$306,94,FALSE)),"",VLOOKUP($A299,'[2]1516 Exp_Rev Access'!$F$7:$GB$306,94,FALSE))</f>
        <v>0</v>
      </c>
      <c r="DK299" s="99">
        <f>IF(ISNA(VLOOKUP($A299,'[2]1516 Exp_Rev Access'!$F$7:$GB$306,95,FALSE)),"",VLOOKUP($A299,'[2]1516 Exp_Rev Access'!$F$7:$GB$306,95,FALSE))</f>
        <v>0</v>
      </c>
      <c r="DL299" s="99">
        <f>IF(ISNA(VLOOKUP($A299,'[2]1516 Exp_Rev Access'!$F$7:$GB$306,96,FALSE)),"",VLOOKUP($A299,'[2]1516 Exp_Rev Access'!$F$7:$GB$306,96,FALSE))</f>
        <v>0</v>
      </c>
      <c r="DM299" s="99">
        <f>IF(ISNA(VLOOKUP($A299,'[2]1516 Exp_Rev Access'!$F$7:$GB$306,97,FALSE)),"",VLOOKUP($A299,'[2]1516 Exp_Rev Access'!$F$7:$GB$306,97,FALSE))</f>
        <v>0</v>
      </c>
      <c r="DN299" s="99">
        <f>IF(ISNA(VLOOKUP($A299,'[2]1516 Exp_Rev Access'!$F$7:$GB$306,98,FALSE)),"",VLOOKUP($A299,'[2]1516 Exp_Rev Access'!$F$7:$GB$306,98,FALSE))</f>
        <v>0</v>
      </c>
      <c r="DO299" s="99">
        <f>IF(ISNA(VLOOKUP($A299,'[2]1516 Exp_Rev Access'!$F$7:$GB$306,99,FALSE)),"",VLOOKUP($A299,'[2]1516 Exp_Rev Access'!$F$7:$GB$306,99,FALSE))</f>
        <v>0</v>
      </c>
      <c r="DP299" s="99">
        <f>IF(ISNA(VLOOKUP($A299,'[2]1516 Exp_Rev Access'!$F$7:$GB$306,100,FALSE)),"",VLOOKUP($A299,'[2]1516 Exp_Rev Access'!$F$7:$GB$306,100,FALSE))</f>
        <v>0</v>
      </c>
      <c r="DQ299" s="99">
        <f>IF(ISNA(VLOOKUP($A299,'[2]1516 Exp_Rev Access'!$F$7:$GB$306,101,FALSE)),"",VLOOKUP($A299,'[2]1516 Exp_Rev Access'!$F$7:$GB$306,101,FALSE))</f>
        <v>0</v>
      </c>
      <c r="DR299" s="99">
        <f>IF(ISNA(VLOOKUP($A299,'[2]1516 Exp_Rev Access'!$F$7:$GB$306,102,FALSE)),"",VLOOKUP($A299,'[2]1516 Exp_Rev Access'!$F$7:$GB$306,102,FALSE))</f>
        <v>0</v>
      </c>
      <c r="DS299" s="99">
        <f>IF(ISNA(VLOOKUP($A299,'[2]1516 Exp_Rev Access'!$F$7:$GB$306,103,FALSE)),"",VLOOKUP($A299,'[2]1516 Exp_Rev Access'!$F$7:$GB$306,103,FALSE))</f>
        <v>0</v>
      </c>
      <c r="DT299" s="99">
        <f>IF(ISNA(VLOOKUP($A299,'[2]1516 Exp_Rev Access'!$F$7:$GB$306,104,FALSE)),"",VLOOKUP($A299,'[2]1516 Exp_Rev Access'!$F$7:$GB$306,104,FALSE))</f>
        <v>0</v>
      </c>
      <c r="DU299" s="99">
        <f>IF(ISNA(VLOOKUP($A299,'[2]1516 Exp_Rev Access'!$F$7:$GB$306,105,FALSE)),"",VLOOKUP($A299,'[2]1516 Exp_Rev Access'!$F$7:$GB$306,105,FALSE))</f>
        <v>0</v>
      </c>
      <c r="DV299" s="99">
        <f>IF(ISNA(VLOOKUP($A299,'[2]1516 Exp_Rev Access'!$F$7:$GB$306,106,FALSE)),"",VLOOKUP($A299,'[2]1516 Exp_Rev Access'!$F$7:$GB$306,106,FALSE))</f>
        <v>0</v>
      </c>
      <c r="DW299" s="99">
        <f>IF(ISNA(VLOOKUP($A299,'[2]1516 Exp_Rev Access'!$F$7:$GB$306,107,FALSE)),"",VLOOKUP($A299,'[2]1516 Exp_Rev Access'!$F$7:$GB$306,107,FALSE))</f>
        <v>0</v>
      </c>
      <c r="DX299" s="99">
        <f>IF(ISNA(VLOOKUP($A299,'[2]1516 Exp_Rev Access'!$F$7:$GB$306,108,FALSE)),"",VLOOKUP($A299,'[2]1516 Exp_Rev Access'!$F$7:$GB$306,108,FALSE))</f>
        <v>0</v>
      </c>
      <c r="DY299" s="99">
        <f>IF(ISNA(VLOOKUP($A299,'[2]1516 Exp_Rev Access'!$F$7:$GB$306,109,FALSE)),"",VLOOKUP($A299,'[2]1516 Exp_Rev Access'!$F$7:$GB$306,109,FALSE))</f>
        <v>0</v>
      </c>
      <c r="DZ299" s="99">
        <f>IF(ISNA(VLOOKUP($A299,'[2]1516 Exp_Rev Access'!$F$7:$GB$306,110,FALSE)),"",VLOOKUP($A299,'[2]1516 Exp_Rev Access'!$F$7:$GB$306,110,FALSE))</f>
        <v>0</v>
      </c>
      <c r="EA299" s="99">
        <f>IF(ISNA(VLOOKUP($A299,'[2]1516 Exp_Rev Access'!$F$7:$GB$306,111,FALSE)),"",VLOOKUP($A299,'[2]1516 Exp_Rev Access'!$F$7:$GB$306,111,FALSE))</f>
        <v>0</v>
      </c>
      <c r="EB299" s="99">
        <f>IF(ISNA(VLOOKUP($A299,'[2]1516 Exp_Rev Access'!$F$7:$GB$306,112,FALSE)),"",VLOOKUP($A299,'[2]1516 Exp_Rev Access'!$F$7:$GB$306,112,FALSE))</f>
        <v>0</v>
      </c>
      <c r="EC299" s="99">
        <f>IF(ISNA(VLOOKUP($A299,'[2]1516 Exp_Rev Access'!$F$7:$GB$306,113,FALSE)),"",VLOOKUP($A299,'[2]1516 Exp_Rev Access'!$F$7:$GB$306,113,FALSE))</f>
        <v>0</v>
      </c>
      <c r="ED299" s="99">
        <f>IF(ISNA(VLOOKUP($A299,'[2]1516 Exp_Rev Access'!$F$7:$GB$306,114,FALSE)),"",VLOOKUP($A299,'[2]1516 Exp_Rev Access'!$F$7:$GB$306,114,FALSE))</f>
        <v>0</v>
      </c>
      <c r="EE299" s="99">
        <f>IF(ISNA(VLOOKUP($A299,'[2]1516 Exp_Rev Access'!$F$7:$GB$306,115,FALSE)),"",VLOOKUP($A299,'[2]1516 Exp_Rev Access'!$F$7:$GB$306,115,FALSE))</f>
        <v>0</v>
      </c>
      <c r="EF299" s="99">
        <f>IF(ISNA(VLOOKUP($A299,'[2]1516 Exp_Rev Access'!$F$7:$GB$306,116,FALSE)),"",VLOOKUP($A299,'[2]1516 Exp_Rev Access'!$F$7:$GB$306,116,FALSE))</f>
        <v>0</v>
      </c>
      <c r="EG299" s="99">
        <f>IF(ISNA(VLOOKUP($A299,'[2]1516 Exp_Rev Access'!$F$7:$GB$306,117,FALSE)),"",VLOOKUP($A299,'[2]1516 Exp_Rev Access'!$F$7:$GB$306,117,FALSE))</f>
        <v>0</v>
      </c>
      <c r="EH299" s="99">
        <f>IF(ISNA(VLOOKUP($A299,'[2]1516 Exp_Rev Access'!$F$7:$GB$306,118,FALSE)),"",VLOOKUP($A299,'[2]1516 Exp_Rev Access'!$F$7:$GB$306,118,FALSE))</f>
        <v>0</v>
      </c>
      <c r="EI299" s="99">
        <f>IF(ISNA(VLOOKUP($A299,'[2]1516 Exp_Rev Access'!$F$7:$GB$306,119,FALSE)),"",VLOOKUP($A299,'[2]1516 Exp_Rev Access'!$F$7:$GB$306,119,FALSE))</f>
        <v>0</v>
      </c>
      <c r="EJ299" s="99">
        <f>IF(ISNA(VLOOKUP($A299,'[2]1516 Exp_Rev Access'!$F$7:$GB$306,120,FALSE)),"",VLOOKUP($A299,'[2]1516 Exp_Rev Access'!$F$7:$GB$306,120,FALSE))</f>
        <v>0</v>
      </c>
      <c r="EK299" s="99">
        <f>IF(ISNA(VLOOKUP($A299,'[2]1516 Exp_Rev Access'!$F$7:$GB$306,121,FALSE)),"",VLOOKUP($A299,'[2]1516 Exp_Rev Access'!$F$7:$GB$306,121,FALSE))</f>
        <v>0</v>
      </c>
      <c r="EL299" s="99">
        <f>IF(ISNA(VLOOKUP($A299,'[2]1516 Exp_Rev Access'!$F$7:$GB$306,122,FALSE)),"",VLOOKUP($A299,'[2]1516 Exp_Rev Access'!$F$7:$GB$306,122,FALSE))</f>
        <v>0</v>
      </c>
      <c r="EM299" s="99">
        <f>IF(ISNA(VLOOKUP($A299,'[2]1516 Exp_Rev Access'!$F$7:$GB$306,123,FALSE)),"",VLOOKUP($A299,'[2]1516 Exp_Rev Access'!$F$7:$GB$306,123,FALSE))</f>
        <v>0</v>
      </c>
      <c r="EN299" s="99">
        <f>IF(ISNA(VLOOKUP($A299,'[2]1516 Exp_Rev Access'!$F$7:$GB$306,124,FALSE)),"",VLOOKUP($A299,'[2]1516 Exp_Rev Access'!$F$7:$GB$306,124,FALSE))</f>
        <v>0</v>
      </c>
      <c r="EO299" s="99">
        <f>IF(ISNA(VLOOKUP($A299,'[2]1516 Exp_Rev Access'!$F$7:$GB$306,125,FALSE)),"",VLOOKUP($A299,'[2]1516 Exp_Rev Access'!$F$7:$GB$306,125,FALSE))</f>
        <v>0</v>
      </c>
      <c r="EP299" s="99">
        <f>IF(ISNA(VLOOKUP($A299,'[2]1516 Exp_Rev Access'!$F$7:$GB$306,126,FALSE)),"",VLOOKUP($A299,'[2]1516 Exp_Rev Access'!$F$7:$GB$306,126,FALSE))</f>
        <v>0</v>
      </c>
      <c r="EQ299" s="99">
        <f>IF(ISNA(VLOOKUP($A299,'[2]1516 Exp_Rev Access'!$F$7:$GB$306,127,FALSE)),"",VLOOKUP($A299,'[2]1516 Exp_Rev Access'!$F$7:$GB$306,127,FALSE))</f>
        <v>0</v>
      </c>
      <c r="ER299" s="99">
        <f>IF(ISNA(VLOOKUP($A299,'[2]1516 Exp_Rev Access'!$F$7:$GB$306,128,FALSE)),"",VLOOKUP($A299,'[2]1516 Exp_Rev Access'!$F$7:$GB$306,128,FALSE))</f>
        <v>0</v>
      </c>
      <c r="ES299" s="99">
        <f>IF(ISNA(VLOOKUP($A299,'[2]1516 Exp_Rev Access'!$F$7:$GB$306,129,FALSE)),"",VLOOKUP($A299,'[2]1516 Exp_Rev Access'!$F$7:$GB$306,129,FALSE))</f>
        <v>0</v>
      </c>
      <c r="ET299" s="99">
        <f>IF(ISNA(VLOOKUP($A299,'[2]1516 Exp_Rev Access'!$F$7:$GB$306,130,FALSE)),"",VLOOKUP($A299,'[2]1516 Exp_Rev Access'!$F$7:$GB$306,130,FALSE))</f>
        <v>0</v>
      </c>
      <c r="EU299" s="99">
        <f>IF(ISNA(VLOOKUP($A299,'[2]1516 Exp_Rev Access'!$F$7:$GB$306,131,FALSE)),"",VLOOKUP($A299,'[2]1516 Exp_Rev Access'!$F$7:$GB$306,131,FALSE))</f>
        <v>0</v>
      </c>
      <c r="EV299" s="99">
        <f>IF(ISNA(VLOOKUP($A299,'[2]1516 Exp_Rev Access'!$F$7:$GB$306,132,FALSE)),"",VLOOKUP($A299,'[2]1516 Exp_Rev Access'!$F$7:$GB$306,132,FALSE))</f>
        <v>0</v>
      </c>
      <c r="EW299" s="99">
        <f>IF(ISNA(VLOOKUP($A299,'[2]1516 Exp_Rev Access'!$F$7:$GB$306,133,FALSE)),"",VLOOKUP($A299,'[2]1516 Exp_Rev Access'!$F$7:$GB$306,133,FALSE))</f>
        <v>0</v>
      </c>
      <c r="EX299" s="99">
        <f>IF(ISNA(VLOOKUP($A299,'[2]1516 Exp_Rev Access'!$F$7:$GB$306,134,FALSE)),"",VLOOKUP($A299,'[2]1516 Exp_Rev Access'!$F$7:$GB$306,134,FALSE))</f>
        <v>0</v>
      </c>
      <c r="EY299" s="99">
        <f>IF(ISNA(VLOOKUP($A299,'[2]1516 Exp_Rev Access'!$F$7:$GB$306,135,FALSE)),"",VLOOKUP($A299,'[2]1516 Exp_Rev Access'!$F$7:$GB$306,135,FALSE))</f>
        <v>0</v>
      </c>
      <c r="EZ299" s="99">
        <f>IF(ISNA(VLOOKUP($A299,'[2]1516 Exp_Rev Access'!$F$7:$GB$306,136,FALSE)),"",VLOOKUP($A299,'[2]1516 Exp_Rev Access'!$F$7:$GB$306,136,FALSE))</f>
        <v>0</v>
      </c>
      <c r="FA299" s="99">
        <f>IF(ISNA(VLOOKUP($A299,'[2]1516 Exp_Rev Access'!$F$7:$GB$306,137,FALSE)),"",VLOOKUP($A299,'[2]1516 Exp_Rev Access'!$F$7:$GB$306,137,FALSE))</f>
        <v>0</v>
      </c>
      <c r="FB299" s="99">
        <f>IF(ISNA(VLOOKUP($A299,'[2]1516 Exp_Rev Access'!$F$7:$GB$306,138,FALSE)),"",VLOOKUP($A299,'[2]1516 Exp_Rev Access'!$F$7:$GB$306,138,FALSE))</f>
        <v>0</v>
      </c>
      <c r="FC299" s="99">
        <f>IF(ISNA(VLOOKUP($A299,'[2]1516 Exp_Rev Access'!$F$7:$GB$306,139,FALSE)),"",VLOOKUP($A299,'[2]1516 Exp_Rev Access'!$F$7:$GB$306,139,FALSE))</f>
        <v>0</v>
      </c>
      <c r="FD299" s="99">
        <f>IF(ISNA(VLOOKUP($A299,'[2]1516 Exp_Rev Access'!$F$7:$FS$306,140,FALSE)),"",VLOOKUP($A299,'[2]1516 Exp_Rev Access'!$F$7:$FS$306,140,FALSE))</f>
        <v>0</v>
      </c>
      <c r="FE299" s="99">
        <f>IF(ISNA(VLOOKUP($A299,'[2]1516 Exp_Rev Access'!$F$7:$FS$306,141,FALSE)),"",VLOOKUP($A299,'[2]1516 Exp_Rev Access'!$F$7:$FS$306,141,FALSE))</f>
        <v>0</v>
      </c>
      <c r="FF299" s="99">
        <f>IF(ISNA(VLOOKUP($A299,'[2]1516 Exp_Rev Access'!$F$7:$FS$306,142,FALSE)),"",VLOOKUP($A299,'[2]1516 Exp_Rev Access'!$F$7:$FS$306,142,FALSE))</f>
        <v>0</v>
      </c>
      <c r="FG299" s="99">
        <f>IF(ISNA(VLOOKUP($A299,'[2]1516 Exp_Rev Access'!$F$7:$FS$306,143,FALSE)),"",VLOOKUP($A299,'[2]1516 Exp_Rev Access'!$F$7:$FS$306,143,FALSE))</f>
        <v>0</v>
      </c>
      <c r="FH299" s="99">
        <f>IF(ISNA(VLOOKUP($A299,'[2]1516 Exp_Rev Access'!$F$7:$FS$306,144,FALSE)),"",VLOOKUP($A299,'[2]1516 Exp_Rev Access'!$F$7:$FS$306,144,FALSE))</f>
        <v>0</v>
      </c>
      <c r="FI299" s="99">
        <f>IF(ISNA(VLOOKUP($A299,'[2]1516 Exp_Rev Access'!$F$7:$FS$306,145,FALSE)),"",VLOOKUP($A299,'[2]1516 Exp_Rev Access'!$F$7:$FS$306,145,FALSE))</f>
        <v>0</v>
      </c>
      <c r="FJ299" s="99">
        <f>IF(ISNA(VLOOKUP($A299,'[2]1516 Exp_Rev Access'!$F$7:$FS$306,146,FALSE)),"",VLOOKUP($A299,'[2]1516 Exp_Rev Access'!$F$7:$FS$306,146,FALSE))</f>
        <v>0</v>
      </c>
      <c r="FK299" s="99">
        <f>IF(ISNA(VLOOKUP($A299,'[2]1516 Exp_Rev Access'!$F$7:$FS$306,147,FALSE)),"",VLOOKUP($A299,'[2]1516 Exp_Rev Access'!$F$7:$FS$306,147,FALSE))</f>
        <v>0</v>
      </c>
      <c r="FL299" s="99">
        <f>IF(ISNA(VLOOKUP($A299,'[2]1516 Exp_Rev Access'!$F$7:$FS$306,148,FALSE)),"",VLOOKUP($A299,'[2]1516 Exp_Rev Access'!$F$7:$FS$306,148,FALSE))</f>
        <v>0</v>
      </c>
      <c r="FM299" s="99">
        <f>IF(ISNA(VLOOKUP($A299,'[2]1516 Exp_Rev Access'!$F$7:$FS$306,149,FALSE)),"",VLOOKUP($A299,'[2]1516 Exp_Rev Access'!$F$7:$FS$306,149,FALSE))</f>
        <v>0</v>
      </c>
      <c r="FN299" s="99">
        <f>IF(ISNA(VLOOKUP($A299,'[2]1516 Exp_Rev Access'!$F$7:$FS$306,150,FALSE)),"",VLOOKUP($A299,'[2]1516 Exp_Rev Access'!$F$7:$FS$306,150,FALSE))</f>
        <v>0</v>
      </c>
      <c r="FO299" s="99">
        <f>IF(ISNA(VLOOKUP($A299,'[2]1516 Exp_Rev Access'!$F$7:$FS$306,151,FALSE)),"",VLOOKUP($A299,'[2]1516 Exp_Rev Access'!$F$7:$FS$306,151,FALSE))</f>
        <v>0</v>
      </c>
      <c r="FP299" s="99">
        <f>IF(ISNA(VLOOKUP($A299,'[2]1516 Exp_Rev Access'!$F$7:$FS$306,152,FALSE)),"",VLOOKUP($A299,'[2]1516 Exp_Rev Access'!$F$7:$FS$306,152,FALSE))</f>
        <v>0</v>
      </c>
      <c r="FQ299" s="99">
        <f>IF(ISNA(VLOOKUP($A299,'[2]1516 Exp_Rev Access'!$F$7:$FS$306,153,FALSE)),"",VLOOKUP($A299,'[2]1516 Exp_Rev Access'!$F$7:$FS$306,153,FALSE))</f>
        <v>1570.24</v>
      </c>
      <c r="FR299" s="101">
        <f t="shared" si="346"/>
        <v>64561.58</v>
      </c>
      <c r="FS299" s="72">
        <f t="shared" si="347"/>
        <v>2.4739481547955931E-2</v>
      </c>
      <c r="FT299" s="94">
        <f t="shared" si="348"/>
        <v>649.64359025960971</v>
      </c>
      <c r="FU299" s="99">
        <f>IF(ISNA(VLOOKUP($A299,'[2]1516 Exp_Rev Access'!$F$7:$GB$306,154,FALSE)),"",VLOOKUP($A299,'[2]1516 Exp_Rev Access'!$F$7:$GB$306,154,FALSE))</f>
        <v>0</v>
      </c>
      <c r="FV299" s="99">
        <f>IF(ISNA(VLOOKUP($A299,'[2]1516 Exp_Rev Access'!$F$7:$GB$306,155,FALSE)),"",VLOOKUP($A299,'[2]1516 Exp_Rev Access'!$F$7:$GB$306,155,FALSE))</f>
        <v>0</v>
      </c>
      <c r="FW299" s="99">
        <f>IF(ISNA(VLOOKUP($A299,'[2]1516 Exp_Rev Access'!$F$7:$GB$306,156,FALSE)),"",VLOOKUP($A299,'[2]1516 Exp_Rev Access'!$F$7:$GB$306,156,FALSE))</f>
        <v>0</v>
      </c>
      <c r="FX299" s="99">
        <f>IF(ISNA(VLOOKUP($A299,'[2]1516 Exp_Rev Access'!$F$7:$GB$306,157,FALSE)),"",VLOOKUP($A299,'[2]1516 Exp_Rev Access'!$F$7:$GB$306,157,FALSE))</f>
        <v>0</v>
      </c>
      <c r="FY299" s="99">
        <f>IF(ISNA(VLOOKUP($A299,'[2]1516 Exp_Rev Access'!$F$7:$GB$306,158,FALSE)),"",VLOOKUP($A299,'[2]1516 Exp_Rev Access'!$F$7:$GB$306,158,FALSE))</f>
        <v>0</v>
      </c>
      <c r="FZ299" s="99">
        <f>IF(ISNA(VLOOKUP($A299,'[2]1516 Exp_Rev Access'!$F$7:$GB$306,159,FALSE)),"",VLOOKUP($A299,'[2]1516 Exp_Rev Access'!$F$7:$GB$306,159,FALSE))</f>
        <v>0</v>
      </c>
      <c r="GA299" s="99">
        <f>IF(ISNA(VLOOKUP($A299,'[2]1516 Exp_Rev Access'!$F$7:$GB$306,160,FALSE)),"",VLOOKUP($A299,'[2]1516 Exp_Rev Access'!$F$7:$GB$306,160,FALSE))</f>
        <v>0</v>
      </c>
      <c r="GB299" s="99">
        <f>IF(ISNA(VLOOKUP($A299,'[2]1516 Exp_Rev Access'!$F$7:$GB$306,161,FALSE)),"",VLOOKUP($A299,'[2]1516 Exp_Rev Access'!$F$7:$GB$306,161,FALSE))</f>
        <v>0</v>
      </c>
      <c r="GC299" s="99">
        <f>IF(ISNA(VLOOKUP($A299,'[2]1516 Exp_Rev Access'!$F$7:$GB$306,162,FALSE)),"",VLOOKUP($A299,'[2]1516 Exp_Rev Access'!$F$7:$GB$306,162,FALSE))</f>
        <v>0</v>
      </c>
      <c r="GD299" s="99">
        <f>IF(ISNA(VLOOKUP($A299,'[2]1516 Exp_Rev Access'!$F$7:$GB$306,163,FALSE)),"",VLOOKUP($A299,'[2]1516 Exp_Rev Access'!$F$7:$GB$306,163,FALSE))</f>
        <v>0</v>
      </c>
      <c r="GE299" s="99">
        <f>IF(ISNA(VLOOKUP($A299,'[2]1516 Exp_Rev Access'!$F$7:$GB$306,164,FALSE)),"",VLOOKUP($A299,'[2]1516 Exp_Rev Access'!$F$7:$GB$306,164,FALSE))</f>
        <v>0</v>
      </c>
      <c r="GF299" s="99">
        <f>IF(ISNA(VLOOKUP($A299,'[2]1516 Exp_Rev Access'!$F$7:$GB$306,165,FALSE)),"",VLOOKUP($A299,'[2]1516 Exp_Rev Access'!$F$7:$GB$306,165,FALSE))</f>
        <v>0</v>
      </c>
      <c r="GG299" s="99">
        <f>IF(ISNA(VLOOKUP($A299,'[2]1516 Exp_Rev Access'!$F$7:$GB$306,166,FALSE)),"",VLOOKUP($A299,'[2]1516 Exp_Rev Access'!$F$7:$GB$306,166,FALSE))</f>
        <v>0</v>
      </c>
      <c r="GH299" s="99">
        <f>IF(ISNA(VLOOKUP($A299,'[2]1516 Exp_Rev Access'!$F$7:$GB$306,167,FALSE)),"",VLOOKUP($A299,'[2]1516 Exp_Rev Access'!$F$7:$GB$306,167,FALSE))</f>
        <v>0</v>
      </c>
      <c r="GI299" s="99">
        <f>IF(ISNA(VLOOKUP($A299,'[2]1516 Exp_Rev Access'!$F$7:$GB$306,168,FALSE)),"",VLOOKUP($A299,'[2]1516 Exp_Rev Access'!$F$7:$GB$306,168,FALSE))</f>
        <v>0</v>
      </c>
      <c r="GJ299" s="99">
        <f>IF(ISNA(VLOOKUP($A299,'[2]1516 Exp_Rev Access'!$F$7:$GB$306,169,FALSE)),"",VLOOKUP($A299,'[2]1516 Exp_Rev Access'!$F$7:$GB$306,169,FALSE))</f>
        <v>0</v>
      </c>
      <c r="GK299" s="99">
        <f>IF(ISNA(VLOOKUP($A299,'[2]1516 Exp_Rev Access'!$F$7:$GB$306,170,FALSE)),"",VLOOKUP($A299,'[2]1516 Exp_Rev Access'!$F$7:$GB$306,170,FALSE))</f>
        <v>0</v>
      </c>
      <c r="GL299" s="99">
        <f>IF(ISNA(VLOOKUP($A299,'[2]1516 Exp_Rev Access'!$F$7:$GB$306,171,FALSE)),"",VLOOKUP($A299,'[2]1516 Exp_Rev Access'!$F$7:$GB$306,171,FALSE))</f>
        <v>0</v>
      </c>
      <c r="GM299" s="99">
        <f>IF(ISNA(VLOOKUP($A299,'[2]1516 Exp_Rev Access'!$F$7:$GB$306,172,FALSE)),"",VLOOKUP($A299,'[2]1516 Exp_Rev Access'!$F$7:$GB$306,172,FALSE))</f>
        <v>0</v>
      </c>
      <c r="GN299" s="99">
        <f>IF(ISNA(VLOOKUP($A299,'[2]1516 Exp_Rev Access'!$F$7:$GB$306,173,FALSE)),"",VLOOKUP($A299,'[2]1516 Exp_Rev Access'!$F$7:$GB$306,173,FALSE))</f>
        <v>0</v>
      </c>
      <c r="GO299" s="99">
        <f>IF(ISNA(VLOOKUP($A299,'[2]1516 Exp_Rev Access'!$F$7:$GB$306,174,FALSE)),"",VLOOKUP($A299,'[2]1516 Exp_Rev Access'!$F$7:$GB$306,174,FALSE))</f>
        <v>0</v>
      </c>
      <c r="GP299" s="99">
        <f>IF(ISNA(VLOOKUP($A299,'[2]1516 Exp_Rev Access'!$F$7:$GB$306,175,FALSE)),"",VLOOKUP($A299,'[2]1516 Exp_Rev Access'!$F$7:$GB$306,175,FALSE))</f>
        <v>0</v>
      </c>
      <c r="GQ299" s="99">
        <f>IF(ISNA(VLOOKUP($A299,'[2]1516 Exp_Rev Access'!$F$7:$GB$306,176,FALSE)),"",VLOOKUP($A299,'[2]1516 Exp_Rev Access'!$F$7:$GB$306,176,FALSE))</f>
        <v>0</v>
      </c>
      <c r="GR299" s="99">
        <f>IF(ISNA(VLOOKUP($A299,'[2]1516 Exp_Rev Access'!$F$7:$GB$306,177,FALSE)),"",VLOOKUP($A299,'[2]1516 Exp_Rev Access'!$F$7:$GB$306,177,FALSE))</f>
        <v>0</v>
      </c>
      <c r="GS299" s="99">
        <f>IF(ISNA(VLOOKUP($A299,'[2]1516 Exp_Rev Access'!$F$7:$GB$306,178,FALSE)),"",VLOOKUP($A299,'[2]1516 Exp_Rev Access'!$F$7:$GB$306,178,FALSE))</f>
        <v>0</v>
      </c>
      <c r="GT299" s="101">
        <f t="shared" si="349"/>
        <v>0</v>
      </c>
      <c r="GU299" s="72"/>
      <c r="GV299" s="84">
        <f t="shared" si="351"/>
        <v>0</v>
      </c>
    </row>
    <row r="300" spans="1:206" customFormat="1" ht="12" customHeight="1" x14ac:dyDescent="0.2">
      <c r="A300" s="96" t="s">
        <v>696</v>
      </c>
      <c r="B300" s="69" t="s">
        <v>697</v>
      </c>
      <c r="C300" s="80">
        <f>IF(ISNA(VLOOKUP($A300,'[2]1516 enrollment_Rev_Exp by size'!$A$6:$G$320,3,FALSE)),"",VLOOKUP($A300,'[2]1516 enrollment_Rev_Exp by size'!$A$6:$G$320,3,FALSE))</f>
        <v>108.96</v>
      </c>
      <c r="D300" s="97">
        <v>2561235.66</v>
      </c>
      <c r="E300" s="80">
        <f t="shared" si="329"/>
        <v>2561235.66</v>
      </c>
      <c r="F300" s="80">
        <f t="shared" si="330"/>
        <v>0</v>
      </c>
      <c r="G300" s="98">
        <f>IF(ISNA(VLOOKUP($A300,'[2]1516 Exp_Rev Access'!$F$7:$FS$306,2,FALSE)),"",VLOOKUP($A300,'[2]1516 Exp_Rev Access'!$F$7:$FS$306,2,FALSE))</f>
        <v>253771.15</v>
      </c>
      <c r="H300" s="98">
        <f>IF(ISNA(VLOOKUP($A300,'[2]1516 Exp_Rev Access'!$F$7:$FS$306,3,FALSE)),"",VLOOKUP($A300,'[2]1516 Exp_Rev Access'!$F$7:$FS$306,3,FALSE))</f>
        <v>0</v>
      </c>
      <c r="I300" s="98">
        <f>IF(ISNA(VLOOKUP($A300,'[2]1516 Exp_Rev Access'!$F$7:$FS$306,4,FALSE)),"",VLOOKUP($A300,'[2]1516 Exp_Rev Access'!$F$7:$FS$306,4,FALSE))</f>
        <v>0</v>
      </c>
      <c r="J300" s="98">
        <f>IF(ISNA(VLOOKUP($A300,'[2]1516 Exp_Rev Access'!$F$7:$FS$306,5,FALSE)),"",VLOOKUP($A300,'[2]1516 Exp_Rev Access'!$F$7:$FS$306,5,FALSE))</f>
        <v>0</v>
      </c>
      <c r="K300" s="98">
        <f>IF(ISNA(VLOOKUP($A300,'[2]1516 Exp_Rev Access'!$F$7:$FS$306,6,FALSE)),"",VLOOKUP($A300,'[2]1516 Exp_Rev Access'!$F$7:$FS$306,6,FALSE))</f>
        <v>0</v>
      </c>
      <c r="L300" s="98">
        <f>IF(ISNA(VLOOKUP($A300,'[2]1516 Exp_Rev Access'!$F$7:$FS$306,7,FALSE)),"",VLOOKUP($A300,'[2]1516 Exp_Rev Access'!$F$7:$FS$306,7,FALSE))</f>
        <v>0</v>
      </c>
      <c r="M300" s="90">
        <f t="shared" si="331"/>
        <v>253771.15</v>
      </c>
      <c r="N300" s="72">
        <f t="shared" si="352"/>
        <v>9.9081530826413675E-2</v>
      </c>
      <c r="O300" s="73">
        <f t="shared" si="353"/>
        <v>2329.0303781204111</v>
      </c>
      <c r="P300" s="99">
        <f>IF(ISNA(VLOOKUP($A300,'[2]1516 Exp_Rev Access'!$F$7:$FS$306,8,FALSE)),"",VLOOKUP($A300,'[2]1516 Exp_Rev Access'!$F$7:$FS$306,8,FALSE))</f>
        <v>14618</v>
      </c>
      <c r="Q300" s="99">
        <f>IF(ISNA(VLOOKUP($A300,'[2]1516 Exp_Rev Access'!$F$7:$FS$306,9,FALSE)),"",VLOOKUP($A300,'[2]1516 Exp_Rev Access'!$F$7:$FS$306,9,FALSE))</f>
        <v>0</v>
      </c>
      <c r="R300" s="99">
        <f>IF(ISNA(VLOOKUP($A300,'[2]1516 Exp_Rev Access'!$F$7:$FS$306,10,FALSE)),"",VLOOKUP($A300,'[2]1516 Exp_Rev Access'!$F$7:$FS$306,10,FALSE))</f>
        <v>0</v>
      </c>
      <c r="S300" s="99">
        <f>IF(ISNA(VLOOKUP($A300,'[2]1516 Exp_Rev Access'!$F$7:$FS$306,11,FALSE)),"",VLOOKUP($A300,'[2]1516 Exp_Rev Access'!$F$7:$FS$306,11,FALSE))</f>
        <v>0</v>
      </c>
      <c r="T300" s="99">
        <f>IF(ISNA(VLOOKUP($A300,'[2]1516 Exp_Rev Access'!$F$7:$FS$306,12,FALSE)),"",VLOOKUP($A300,'[2]1516 Exp_Rev Access'!$F$7:$FS$306,12,FALSE))</f>
        <v>0</v>
      </c>
      <c r="U300" s="99">
        <f>IF(ISNA(VLOOKUP($A300,'[2]1516 Exp_Rev Access'!$F$7:$FS$306,13,FALSE)),"",VLOOKUP($A300,'[2]1516 Exp_Rev Access'!$F$7:$FS$306,13,FALSE))</f>
        <v>0</v>
      </c>
      <c r="V300" s="99">
        <f>IF(ISNA(VLOOKUP($A300,'[2]1516 Exp_Rev Access'!$F$7:$FS$306,14,FALSE)),"",VLOOKUP($A300,'[2]1516 Exp_Rev Access'!$F$7:$FS$306,14,FALSE))</f>
        <v>0</v>
      </c>
      <c r="W300" s="99">
        <f>IF(ISNA(VLOOKUP($A300,'[2]1516 Exp_Rev Access'!$F$7:$FS$306,15,FALSE)),"",VLOOKUP($A300,'[2]1516 Exp_Rev Access'!$F$7:$FS$306,15,FALSE))</f>
        <v>0</v>
      </c>
      <c r="X300" s="99">
        <f>IF(ISNA(VLOOKUP($A300,'[2]1516 Exp_Rev Access'!$F$7:$FS$306,16,FALSE)),"",VLOOKUP($A300,'[2]1516 Exp_Rev Access'!$F$7:$FS$306,16,FALSE))</f>
        <v>4869.51</v>
      </c>
      <c r="Y300" s="99">
        <f>IF(ISNA(VLOOKUP($A300,'[2]1516 Exp_Rev Access'!$F$7:$FS$306,17,FALSE)),"",VLOOKUP($A300,'[2]1516 Exp_Rev Access'!$F$7:$FS$306,17,FALSE))</f>
        <v>0</v>
      </c>
      <c r="Z300" s="99">
        <f>IF(ISNA(VLOOKUP($A300,'[2]1516 Exp_Rev Access'!$F$7:$FS$306,18,FALSE)),"",VLOOKUP($A300,'[2]1516 Exp_Rev Access'!$F$7:$FS$306,18,FALSE))</f>
        <v>0</v>
      </c>
      <c r="AA300" s="99">
        <f>IF(ISNA(VLOOKUP($A300,'[2]1516 Exp_Rev Access'!$F$7:$FS$306,19,FALSE)),"",VLOOKUP($A300,'[2]1516 Exp_Rev Access'!$F$7:$FS$306,19,FALSE))</f>
        <v>0</v>
      </c>
      <c r="AB300" s="99">
        <f>IF(ISNA(VLOOKUP($A300,'[2]1516 Exp_Rev Access'!$F$7:$FS$306,20,FALSE)),"",VLOOKUP($A300,'[2]1516 Exp_Rev Access'!$F$7:$FS$306,20,FALSE))</f>
        <v>7950</v>
      </c>
      <c r="AC300" s="99">
        <f>IF(ISNA(VLOOKUP($A300,'[2]1516 Exp_Rev Access'!$F$7:$FS$306,21,FALSE)),"",VLOOKUP($A300,'[2]1516 Exp_Rev Access'!$F$7:$FS$306,21,FALSE))</f>
        <v>16479.73</v>
      </c>
      <c r="AD300" s="99">
        <f>IF(ISNA(VLOOKUP($A300,'[2]1516 Exp_Rev Access'!$F$7:$FS$306,22,FALSE)),"",VLOOKUP($A300,'[2]1516 Exp_Rev Access'!$F$7:$FS$306,22,FALSE))</f>
        <v>2491.7399999999998</v>
      </c>
      <c r="AE300" s="99">
        <f>IF(ISNA(VLOOKUP($A300,'[2]1516 Exp_Rev Access'!$F$7:$FS$306,23,FALSE)),"",VLOOKUP($A300,'[2]1516 Exp_Rev Access'!$F$7:$FS$306,23,FALSE))</f>
        <v>0</v>
      </c>
      <c r="AF300" s="99">
        <f>IF(ISNA(VLOOKUP($A300,'[2]1516 Exp_Rev Access'!$F$7:$FS$306,24,FALSE)),"",VLOOKUP($A300,'[2]1516 Exp_Rev Access'!$F$7:$FS$306,24,FALSE))</f>
        <v>1943.67</v>
      </c>
      <c r="AG300" s="99">
        <f>IF(ISNA(VLOOKUP($A300,'[2]1516 Exp_Rev Access'!$F$7:$FS$306,25,FALSE)),"",VLOOKUP($A300,'[2]1516 Exp_Rev Access'!$F$7:$FS$306,25,FALSE))</f>
        <v>259.82</v>
      </c>
      <c r="AH300" s="98">
        <f>IF(ISNA(VLOOKUP($A300,'[2]1516 Exp_Rev Access'!$F$7:$FS$306,26,FALSE)),"",VLOOKUP($A300,'[2]1516 Exp_Rev Access'!$F$7:$FS$306,26,FALSE))</f>
        <v>1150</v>
      </c>
      <c r="AI300" s="98">
        <f>IF(ISNA(VLOOKUP($A300,'[2]1516 Exp_Rev Access'!$F$7:$FS$306,27,FALSE)),"",VLOOKUP($A300,'[2]1516 Exp_Rev Access'!$F$7:$FS$306,27,FALSE))</f>
        <v>1056.47</v>
      </c>
      <c r="AJ300" s="98">
        <f>IF(ISNA(VLOOKUP($A300,'[2]1516 Exp_Rev Access'!$F$7:$FS$306,28,FALSE)),"",VLOOKUP($A300,'[2]1516 Exp_Rev Access'!$F$7:$FS$306,28,FALSE))</f>
        <v>13836.86</v>
      </c>
      <c r="AK300" s="98">
        <f>IF(ISNA(VLOOKUP($A300,'[2]1516 Exp_Rev Access'!$F$7:$FS$306,29,FALSE)),"",VLOOKUP($A300,'[2]1516 Exp_Rev Access'!$F$7:$FS$306,29,FALSE))</f>
        <v>16601.349999999999</v>
      </c>
      <c r="AL300" s="100">
        <f t="shared" si="334"/>
        <v>81257.149999999994</v>
      </c>
      <c r="AM300" s="72">
        <f t="shared" si="335"/>
        <v>3.1725760838422809E-2</v>
      </c>
      <c r="AN300" s="94">
        <f t="shared" si="336"/>
        <v>745.75211086637296</v>
      </c>
      <c r="AO300" s="99">
        <f>IF(ISNA(VLOOKUP($A300,'[2]1516 Exp_Rev Access'!$F$7:$GB$306,30,FALSE)),"",VLOOKUP($A300,'[2]1516 Exp_Rev Access'!$F$7:$FS$306,30,FALSE))</f>
        <v>1465437</v>
      </c>
      <c r="AP300" s="99">
        <f>IF(ISNA(VLOOKUP($A300,'[2]1516 Exp_Rev Access'!$F$7:$GB$306,31,FALSE)),"",VLOOKUP($A300,'[2]1516 Exp_Rev Access'!$F$7:$FS$306,31,FALSE))</f>
        <v>19970.07</v>
      </c>
      <c r="AQ300" s="99">
        <f>IF(ISNA(VLOOKUP($A300,'[2]1516 Exp_Rev Access'!$F$7:$GB$306,32,FALSE)),"",VLOOKUP($A300,'[2]1516 Exp_Rev Access'!$F$7:$FS$306,32,FALSE))</f>
        <v>190381.16</v>
      </c>
      <c r="AR300" s="99">
        <f>IF(ISNA(VLOOKUP($A300,'[2]1516 Exp_Rev Access'!$F$7:$GB$306,33,FALSE)),"",VLOOKUP($A300,'[2]1516 Exp_Rev Access'!$F$7:$FS$306,33,FALSE))</f>
        <v>0</v>
      </c>
      <c r="AS300" s="99">
        <f>IF(ISNA(VLOOKUP($A300,'[2]1516 Exp_Rev Access'!$F$7:$GB$306,34,FALSE)),"",VLOOKUP($A300,'[2]1516 Exp_Rev Access'!$F$7:$FS$306,34,FALSE))</f>
        <v>0</v>
      </c>
      <c r="AT300" s="101">
        <f t="shared" si="337"/>
        <v>1675788.23</v>
      </c>
      <c r="AU300" s="72">
        <f t="shared" si="338"/>
        <v>0.65428896535041992</v>
      </c>
      <c r="AV300" s="94">
        <f t="shared" si="339"/>
        <v>15379.847925844348</v>
      </c>
      <c r="AW300" s="99">
        <f>IF(ISNA(VLOOKUP($A300,'[2]1516 Exp_Rev Access'!$F$7:$GB$306,35,FALSE)),"",VLOOKUP($A300,'[2]1516 Exp_Rev Access'!$F$7:$GB$306,35,FALSE))</f>
        <v>0</v>
      </c>
      <c r="AX300" s="99">
        <f>IF(ISNA(VLOOKUP($A300,'[2]1516 Exp_Rev Access'!$F$7:$GB$306,36,FALSE)),"",VLOOKUP($A300,'[2]1516 Exp_Rev Access'!$F$7:$GB$306,36,FALSE))</f>
        <v>82376.37</v>
      </c>
      <c r="AY300" s="99">
        <f>IF(ISNA(VLOOKUP($A300,'[2]1516 Exp_Rev Access'!$F$7:$GB$306,37,FALSE)),"",VLOOKUP($A300,'[2]1516 Exp_Rev Access'!$F$7:$GB$306,37,FALSE))</f>
        <v>0</v>
      </c>
      <c r="AZ300" s="99">
        <f>IF(ISNA(VLOOKUP($A300,'[2]1516 Exp_Rev Access'!$F$7:$GB$306,38,FALSE)),"",VLOOKUP($A300,'[2]1516 Exp_Rev Access'!$F$7:$GB$306,38,FALSE))</f>
        <v>0</v>
      </c>
      <c r="BA300" s="99">
        <f>IF(ISNA(VLOOKUP($A300,'[2]1516 Exp_Rev Access'!$F$7:$GB$306,39,FALSE)),"",VLOOKUP($A300,'[2]1516 Exp_Rev Access'!$F$7:$GB$306,39,FALSE))</f>
        <v>0</v>
      </c>
      <c r="BB300" s="99">
        <f>IF(ISNA(VLOOKUP($A300,'[2]1516 Exp_Rev Access'!$F$7:$GB$306,40,FALSE)),"",VLOOKUP($A300,'[2]1516 Exp_Rev Access'!$F$7:$GB$306,40,FALSE))</f>
        <v>24318.98</v>
      </c>
      <c r="BC300" s="99">
        <f>IF(ISNA(VLOOKUP($A300,'[2]1516 Exp_Rev Access'!$F$7:$GB$306,41,FALSE)),"",VLOOKUP($A300,'[2]1516 Exp_Rev Access'!$F$7:$GB$306,41,FALSE))</f>
        <v>0</v>
      </c>
      <c r="BD300" s="99">
        <f>IF(ISNA(VLOOKUP($A300,'[2]1516 Exp_Rev Access'!$F$7:$GB$306,42,FALSE)),"",VLOOKUP($A300,'[2]1516 Exp_Rev Access'!$F$7:$GB$306,42,FALSE))</f>
        <v>12000</v>
      </c>
      <c r="BE300" s="99">
        <f>IF(ISNA(VLOOKUP($A300,'[2]1516 Exp_Rev Access'!$F$7:$GB$306,43,FALSE)),"",VLOOKUP($A300,'[2]1516 Exp_Rev Access'!$F$7:$GB$306,43,FALSE))</f>
        <v>0</v>
      </c>
      <c r="BF300" s="99">
        <f>IF(ISNA(VLOOKUP($A300,'[2]1516 Exp_Rev Access'!$F$7:$GB$306,44,FALSE)),"",VLOOKUP($A300,'[2]1516 Exp_Rev Access'!$F$7:$GB$306,44,FALSE))</f>
        <v>0</v>
      </c>
      <c r="BG300" s="99">
        <f>IF(ISNA(VLOOKUP($A300,'[2]1516 Exp_Rev Access'!$F$7:$GB$306,45,FALSE)),"",VLOOKUP($A300,'[2]1516 Exp_Rev Access'!$F$7:$GB$306,45,FALSE))</f>
        <v>0</v>
      </c>
      <c r="BH300" s="99">
        <f>IF(ISNA(VLOOKUP($A300,'[2]1516 Exp_Rev Access'!$F$7:$GB$306,46,FALSE)),"",VLOOKUP($A300,'[2]1516 Exp_Rev Access'!$F$7:$GB$306,46,FALSE))</f>
        <v>0</v>
      </c>
      <c r="BI300" s="99">
        <f>IF(ISNA(VLOOKUP($A300,'[2]1516 Exp_Rev Access'!$F$7:$GB$306,47,FALSE)),"",VLOOKUP($A300,'[2]1516 Exp_Rev Access'!$F$7:$GB$306,47,FALSE))</f>
        <v>1543.98</v>
      </c>
      <c r="BJ300" s="99">
        <f>IF(ISNA(VLOOKUP($A300,'[2]1516 Exp_Rev Access'!$F$7:$GB$306,48,FALSE)),"",VLOOKUP($A300,'[2]1516 Exp_Rev Access'!$F$7:$GB$306,48,FALSE))</f>
        <v>244876.79999999999</v>
      </c>
      <c r="BK300" s="99">
        <f>IF(ISNA(VLOOKUP($A300,'[2]1516 Exp_Rev Access'!$F$7:$GB$306,49,FALSE)),"",VLOOKUP($A300,'[2]1516 Exp_Rev Access'!$F$7:$GB$306,49,FALSE))</f>
        <v>15830</v>
      </c>
      <c r="BL300" s="99">
        <f>IF(ISNA(VLOOKUP($A300,'[2]1516 Exp_Rev Access'!$F$7:$GB$306,50,FALSE)),"",VLOOKUP($A300,'[2]1516 Exp_Rev Access'!$F$7:$GB$306,50,FALSE))</f>
        <v>0</v>
      </c>
      <c r="BM300" s="99">
        <f>IF(ISNA(VLOOKUP($A300,'[2]1516 Exp_Rev Access'!$F$7:$GB$306,51,FALSE)),"",VLOOKUP($A300,'[2]1516 Exp_Rev Access'!$F$7:$GB$306,51,FALSE))</f>
        <v>0</v>
      </c>
      <c r="BN300" s="99">
        <f>IF(ISNA(VLOOKUP($A300,'[2]1516 Exp_Rev Access'!$F$7:$GB$306,52,FALSE)),"",VLOOKUP($A300,'[2]1516 Exp_Rev Access'!$F$7:$GB$306,52,FALSE))</f>
        <v>0</v>
      </c>
      <c r="BO300" s="99">
        <f>IF(ISNA(VLOOKUP($A300,'[2]1516 Exp_Rev Access'!$F$7:$GB$306,53,FALSE)),"",VLOOKUP($A300,'[2]1516 Exp_Rev Access'!$F$7:$GB$306,53,FALSE))</f>
        <v>0</v>
      </c>
      <c r="BP300" s="99">
        <f>IF(ISNA(VLOOKUP($A300,'[2]1516 Exp_Rev Access'!$F$7:$GB$306,54,FALSE)),"",VLOOKUP($A300,'[2]1516 Exp_Rev Access'!$F$7:$GB$306,54,FALSE))</f>
        <v>0</v>
      </c>
      <c r="BQ300" s="99">
        <f>IF(ISNA(VLOOKUP($A300,'[2]1516 Exp_Rev Access'!$F$7:$GB$306,55,FALSE)),"",VLOOKUP($A300,'[2]1516 Exp_Rev Access'!$F$7:$GB$306,55,FALSE))</f>
        <v>0</v>
      </c>
      <c r="BR300" s="99">
        <f>IF(ISNA(VLOOKUP($A300,'[2]1516 Exp_Rev Access'!$F$7:$GB$306,56,FALSE)),"",VLOOKUP($A300,'[2]1516 Exp_Rev Access'!$F$7:$GB$306,56,FALSE))</f>
        <v>0</v>
      </c>
      <c r="BS300" s="99">
        <f>IF(ISNA(VLOOKUP($A300,'[2]1516 Exp_Rev Access'!$F$7:$GB$306,57,FALSE)),"",VLOOKUP($A300,'[2]1516 Exp_Rev Access'!$F$7:$GB$306,57,FALSE))</f>
        <v>0</v>
      </c>
      <c r="BT300" s="99">
        <f>IF(ISNA(VLOOKUP($A300,'[2]1516 Exp_Rev Access'!$F$7:$GB$306,58,FALSE)),"",VLOOKUP($A300,'[2]1516 Exp_Rev Access'!$F$7:$GB$306,58,FALSE))</f>
        <v>0</v>
      </c>
      <c r="BU300" s="102">
        <f t="shared" si="340"/>
        <v>380946.13</v>
      </c>
      <c r="BV300" s="72">
        <f t="shared" si="341"/>
        <v>0.14873529052769785</v>
      </c>
      <c r="BW300" s="94">
        <f t="shared" si="342"/>
        <v>3496.2016336270194</v>
      </c>
      <c r="BX300" s="99">
        <f>IF(ISNA(VLOOKUP($A300,'[2]1516 Exp_Rev Access'!$F$7:$GB$306,59,FALSE)),"",VLOOKUP($A300,'[2]1516 Exp_Rev Access'!$F$7:$GB$306,59,FALSE))</f>
        <v>0</v>
      </c>
      <c r="BY300" s="99">
        <f>IF(ISNA(VLOOKUP($A300,'[2]1516 Exp_Rev Access'!$F$7:$GB$306,60,FALSE)),"",VLOOKUP($A300,'[2]1516 Exp_Rev Access'!$F$7:$GB$306,60,FALSE))</f>
        <v>0</v>
      </c>
      <c r="BZ300" s="99">
        <f>IF(ISNA(VLOOKUP($A300,'[2]1516 Exp_Rev Access'!$F$7:$GB$306,61,FALSE)),"",VLOOKUP($A300,'[2]1516 Exp_Rev Access'!$F$7:$GB$306,61,FALSE))</f>
        <v>0</v>
      </c>
      <c r="CA300" s="99">
        <f>IF(ISNA(VLOOKUP($A300,'[2]1516 Exp_Rev Access'!$F$7:$GB$306,62,FALSE)),"",VLOOKUP($A300,'[2]1516 Exp_Rev Access'!$F$7:$GB$306,62,FALSE))</f>
        <v>0</v>
      </c>
      <c r="CB300" s="99">
        <f>IF(ISNA(VLOOKUP($A300,'[2]1516 Exp_Rev Access'!$F$7:$GB$306,63,FALSE)),"",VLOOKUP($A300,'[2]1516 Exp_Rev Access'!$F$7:$GB$306,63,FALSE))</f>
        <v>0</v>
      </c>
      <c r="CC300" s="99">
        <f>IF(ISNA(VLOOKUP($A300,'[2]1516 Exp_Rev Access'!$F$7:$GB$306,64,FALSE)),"",VLOOKUP($A300,'[2]1516 Exp_Rev Access'!$F$7:$GB$306,64,FALSE))</f>
        <v>0</v>
      </c>
      <c r="CD300" s="101">
        <f t="shared" si="343"/>
        <v>0</v>
      </c>
      <c r="CE300" s="72"/>
      <c r="CF300" s="103"/>
      <c r="CG300" s="99">
        <f>IF(ISNA(VLOOKUP($A300,'[2]1516 Exp_Rev Access'!$F$7:$GB$306,65,FALSE)),"",VLOOKUP($A300,'[2]1516 Exp_Rev Access'!$F$7:$GB$306,65,FALSE))</f>
        <v>0</v>
      </c>
      <c r="CH300" s="99">
        <f>IF(ISNA(VLOOKUP($A300,'[2]1516 Exp_Rev Access'!$F$7:$GB$306,66,FALSE)),"",VLOOKUP($A300,'[2]1516 Exp_Rev Access'!$F$7:$GB$306,66,FALSE))</f>
        <v>0</v>
      </c>
      <c r="CI300" s="99">
        <f>IF(ISNA(VLOOKUP($A300,'[2]1516 Exp_Rev Access'!$F$7:$GB$306,67,FALSE)),"",VLOOKUP($A300,'[2]1516 Exp_Rev Access'!$F$7:$GB$306,67,FALSE))</f>
        <v>0</v>
      </c>
      <c r="CJ300" s="99">
        <f>IF(ISNA(VLOOKUP($A300,'[2]1516 Exp_Rev Access'!$F$7:$GB$306,68,FALSE)),"",VLOOKUP($A300,'[2]1516 Exp_Rev Access'!$F$7:$GB$306,68,FALSE))</f>
        <v>0</v>
      </c>
      <c r="CK300" s="99">
        <f>IF(ISNA(VLOOKUP($A300,'[2]1516 Exp_Rev Access'!$F$7:$GB$306,69,FALSE)),"",VLOOKUP($A300,'[2]1516 Exp_Rev Access'!$F$7:$GB$306,69,FALSE))</f>
        <v>0</v>
      </c>
      <c r="CL300" s="99">
        <f>IF(ISNA(VLOOKUP($A300,'[2]1516 Exp_Rev Access'!$F$7:$GB$306,70,FALSE)),"",VLOOKUP($A300,'[2]1516 Exp_Rev Access'!$F$7:$GB$306,70,FALSE))</f>
        <v>0</v>
      </c>
      <c r="CM300" s="99">
        <f>IF(ISNA(VLOOKUP($A300,'[2]1516 Exp_Rev Access'!$F$7:$GB$306,71,FALSE)),"",VLOOKUP($A300,'[2]1516 Exp_Rev Access'!$F$7:$GB$306,71,FALSE))</f>
        <v>0</v>
      </c>
      <c r="CN300" s="99">
        <f>IF(ISNA(VLOOKUP($A300,'[2]1516 Exp_Rev Access'!$F$7:$GB$306,72,FALSE)),"",VLOOKUP($A300,'[2]1516 Exp_Rev Access'!$F$7:$GB$306,72,FALSE))</f>
        <v>0</v>
      </c>
      <c r="CO300" s="99">
        <f>IF(ISNA(VLOOKUP($A300,'[2]1516 Exp_Rev Access'!$F$7:$GB$306,73,FALSE)),"",VLOOKUP($A300,'[2]1516 Exp_Rev Access'!$F$7:$GB$306,73,FALSE))</f>
        <v>0</v>
      </c>
      <c r="CP300" s="99">
        <f>IF(ISNA(VLOOKUP($A300,'[2]1516 Exp_Rev Access'!$F$7:$GB$306,74,FALSE)),"",VLOOKUP($A300,'[2]1516 Exp_Rev Access'!$F$7:$GB$306,74,FALSE))</f>
        <v>29018</v>
      </c>
      <c r="CQ300" s="99">
        <f>IF(ISNA(VLOOKUP($A300,'[2]1516 Exp_Rev Access'!$F$7:$GB$306,75,FALSE)),"",VLOOKUP($A300,'[2]1516 Exp_Rev Access'!$F$7:$GB$306,75,FALSE))</f>
        <v>0</v>
      </c>
      <c r="CR300" s="99">
        <f>IF(ISNA(VLOOKUP($A300,'[2]1516 Exp_Rev Access'!$F$7:$GB$306,76,FALSE)),"",VLOOKUP($A300,'[2]1516 Exp_Rev Access'!$F$7:$GB$306,76,FALSE))</f>
        <v>1006</v>
      </c>
      <c r="CS300" s="99">
        <f>IF(ISNA(VLOOKUP($A300,'[2]1516 Exp_Rev Access'!$F$7:$GB$306,77,FALSE)),"",VLOOKUP($A300,'[2]1516 Exp_Rev Access'!$F$7:$GB$306,77,FALSE))</f>
        <v>0</v>
      </c>
      <c r="CT300" s="99">
        <f>IF(ISNA(VLOOKUP($A300,'[2]1516 Exp_Rev Access'!$F$7:$GB$306,78,FALSE)),"",VLOOKUP($A300,'[2]1516 Exp_Rev Access'!$F$7:$GB$306,78,FALSE))</f>
        <v>69889.649999999994</v>
      </c>
      <c r="CU300" s="99">
        <f>IF(ISNA(VLOOKUP($A300,'[2]1516 Exp_Rev Access'!$F$7:$GB$306,79,FALSE)),"",VLOOKUP($A300,'[2]1516 Exp_Rev Access'!$F$7:$GB$306,79,FALSE))</f>
        <v>0</v>
      </c>
      <c r="CV300" s="99">
        <f>IF(ISNA(VLOOKUP($A300,'[2]1516 Exp_Rev Access'!$F$7:$GB$306,80,FALSE)),"",VLOOKUP($A300,'[2]1516 Exp_Rev Access'!$F$7:$GB$306,80,FALSE))</f>
        <v>0</v>
      </c>
      <c r="CW300" s="99">
        <f>IF(ISNA(VLOOKUP($A300,'[2]1516 Exp_Rev Access'!$F$7:$GB$306,81,FALSE)),"",VLOOKUP($A300,'[2]1516 Exp_Rev Access'!$F$7:$GB$306,81,FALSE))</f>
        <v>0</v>
      </c>
      <c r="CX300" s="99">
        <f>IF(ISNA(VLOOKUP($A300,'[2]1516 Exp_Rev Access'!$F$7:$GB$306,82,FALSE)),"",VLOOKUP($A300,'[2]1516 Exp_Rev Access'!$F$7:$GB$306,82,FALSE))</f>
        <v>0</v>
      </c>
      <c r="CY300" s="99">
        <f>IF(ISNA(VLOOKUP($A300,'[2]1516 Exp_Rev Access'!$F$7:$GB$306,83,FALSE)),"",VLOOKUP($A300,'[2]1516 Exp_Rev Access'!$F$7:$GB$306,83,FALSE))</f>
        <v>0</v>
      </c>
      <c r="CZ300" s="99">
        <f>IF(ISNA(VLOOKUP($A300,'[2]1516 Exp_Rev Access'!$F$7:$GB$306,84,FALSE)),"",VLOOKUP($A300,'[2]1516 Exp_Rev Access'!$F$7:$GB$306,84,FALSE))</f>
        <v>0</v>
      </c>
      <c r="DA300" s="99">
        <f>IF(ISNA(VLOOKUP($A300,'[2]1516 Exp_Rev Access'!$F$7:$GB$306,85,FALSE)),"",VLOOKUP($A300,'[2]1516 Exp_Rev Access'!$F$7:$GB$306,85,FALSE))</f>
        <v>0</v>
      </c>
      <c r="DB300" s="99">
        <f>IF(ISNA(VLOOKUP($A300,'[2]1516 Exp_Rev Access'!$F$7:$GB$306,86,FALSE)),"",VLOOKUP($A300,'[2]1516 Exp_Rev Access'!$F$7:$GB$306,86,FALSE))</f>
        <v>0</v>
      </c>
      <c r="DC300" s="99">
        <f>IF(ISNA(VLOOKUP($A300,'[2]1516 Exp_Rev Access'!$F$7:$GB$306,87,FALSE)),"",VLOOKUP($A300,'[2]1516 Exp_Rev Access'!$F$7:$GB$306,87,FALSE))</f>
        <v>0</v>
      </c>
      <c r="DD300" s="99">
        <f>IF(ISNA(VLOOKUP($A300,'[2]1516 Exp_Rev Access'!$F$7:$GB$306,88,FALSE)),"",VLOOKUP($A300,'[2]1516 Exp_Rev Access'!$F$7:$GB$306,88,FALSE))</f>
        <v>0</v>
      </c>
      <c r="DE300" s="99">
        <f>IF(ISNA(VLOOKUP($A300,'[2]1516 Exp_Rev Access'!$F$7:$GB$306,89,FALSE)),"",VLOOKUP($A300,'[2]1516 Exp_Rev Access'!$F$7:$GB$306,89,FALSE))</f>
        <v>0</v>
      </c>
      <c r="DF300" s="99">
        <f>IF(ISNA(VLOOKUP($A300,'[2]1516 Exp_Rev Access'!$F$7:$GB$306,90,FALSE)),"",VLOOKUP($A300,'[2]1516 Exp_Rev Access'!$F$7:$GB$306,90,FALSE))</f>
        <v>0</v>
      </c>
      <c r="DG300" s="99">
        <f>IF(ISNA(VLOOKUP($A300,'[2]1516 Exp_Rev Access'!$F$7:$GB$306,91,FALSE)),"",VLOOKUP($A300,'[2]1516 Exp_Rev Access'!$F$7:$GB$306,91,FALSE))</f>
        <v>0</v>
      </c>
      <c r="DH300" s="99">
        <f>IF(ISNA(VLOOKUP($A300,'[2]1516 Exp_Rev Access'!$F$7:$GB$306,92,FALSE)),"",VLOOKUP($A300,'[2]1516 Exp_Rev Access'!$F$7:$GB$306,92,FALSE))</f>
        <v>30206.560000000001</v>
      </c>
      <c r="DI300" s="99">
        <f>IF(ISNA(VLOOKUP($A300,'[2]1516 Exp_Rev Access'!$F$7:$GB$306,93,FALSE)),"",VLOOKUP($A300,'[2]1516 Exp_Rev Access'!$F$7:$GB$306,93,FALSE))</f>
        <v>0</v>
      </c>
      <c r="DJ300" s="99">
        <f>IF(ISNA(VLOOKUP($A300,'[2]1516 Exp_Rev Access'!$F$7:$GB$306,94,FALSE)),"",VLOOKUP($A300,'[2]1516 Exp_Rev Access'!$F$7:$GB$306,94,FALSE))</f>
        <v>0</v>
      </c>
      <c r="DK300" s="99">
        <f>IF(ISNA(VLOOKUP($A300,'[2]1516 Exp_Rev Access'!$F$7:$GB$306,95,FALSE)),"",VLOOKUP($A300,'[2]1516 Exp_Rev Access'!$F$7:$GB$306,95,FALSE))</f>
        <v>0</v>
      </c>
      <c r="DL300" s="99">
        <f>IF(ISNA(VLOOKUP($A300,'[2]1516 Exp_Rev Access'!$F$7:$GB$306,96,FALSE)),"",VLOOKUP($A300,'[2]1516 Exp_Rev Access'!$F$7:$GB$306,96,FALSE))</f>
        <v>0</v>
      </c>
      <c r="DM300" s="99">
        <f>IF(ISNA(VLOOKUP($A300,'[2]1516 Exp_Rev Access'!$F$7:$GB$306,97,FALSE)),"",VLOOKUP($A300,'[2]1516 Exp_Rev Access'!$F$7:$GB$306,97,FALSE))</f>
        <v>0</v>
      </c>
      <c r="DN300" s="99">
        <f>IF(ISNA(VLOOKUP($A300,'[2]1516 Exp_Rev Access'!$F$7:$GB$306,98,FALSE)),"",VLOOKUP($A300,'[2]1516 Exp_Rev Access'!$F$7:$GB$306,98,FALSE))</f>
        <v>0</v>
      </c>
      <c r="DO300" s="99">
        <f>IF(ISNA(VLOOKUP($A300,'[2]1516 Exp_Rev Access'!$F$7:$GB$306,99,FALSE)),"",VLOOKUP($A300,'[2]1516 Exp_Rev Access'!$F$7:$GB$306,99,FALSE))</f>
        <v>0</v>
      </c>
      <c r="DP300" s="99">
        <f>IF(ISNA(VLOOKUP($A300,'[2]1516 Exp_Rev Access'!$F$7:$GB$306,100,FALSE)),"",VLOOKUP($A300,'[2]1516 Exp_Rev Access'!$F$7:$GB$306,100,FALSE))</f>
        <v>0</v>
      </c>
      <c r="DQ300" s="99">
        <f>IF(ISNA(VLOOKUP($A300,'[2]1516 Exp_Rev Access'!$F$7:$GB$306,101,FALSE)),"",VLOOKUP($A300,'[2]1516 Exp_Rev Access'!$F$7:$GB$306,101,FALSE))</f>
        <v>0</v>
      </c>
      <c r="DR300" s="99">
        <f>IF(ISNA(VLOOKUP($A300,'[2]1516 Exp_Rev Access'!$F$7:$GB$306,102,FALSE)),"",VLOOKUP($A300,'[2]1516 Exp_Rev Access'!$F$7:$GB$306,102,FALSE))</f>
        <v>0</v>
      </c>
      <c r="DS300" s="99">
        <f>IF(ISNA(VLOOKUP($A300,'[2]1516 Exp_Rev Access'!$F$7:$GB$306,103,FALSE)),"",VLOOKUP($A300,'[2]1516 Exp_Rev Access'!$F$7:$GB$306,103,FALSE))</f>
        <v>0</v>
      </c>
      <c r="DT300" s="99">
        <f>IF(ISNA(VLOOKUP($A300,'[2]1516 Exp_Rev Access'!$F$7:$GB$306,104,FALSE)),"",VLOOKUP($A300,'[2]1516 Exp_Rev Access'!$F$7:$GB$306,104,FALSE))</f>
        <v>0</v>
      </c>
      <c r="DU300" s="99">
        <f>IF(ISNA(VLOOKUP($A300,'[2]1516 Exp_Rev Access'!$F$7:$GB$306,105,FALSE)),"",VLOOKUP($A300,'[2]1516 Exp_Rev Access'!$F$7:$GB$306,105,FALSE))</f>
        <v>0</v>
      </c>
      <c r="DV300" s="99">
        <f>IF(ISNA(VLOOKUP($A300,'[2]1516 Exp_Rev Access'!$F$7:$GB$306,106,FALSE)),"",VLOOKUP($A300,'[2]1516 Exp_Rev Access'!$F$7:$GB$306,106,FALSE))</f>
        <v>0</v>
      </c>
      <c r="DW300" s="99">
        <f>IF(ISNA(VLOOKUP($A300,'[2]1516 Exp_Rev Access'!$F$7:$GB$306,107,FALSE)),"",VLOOKUP($A300,'[2]1516 Exp_Rev Access'!$F$7:$GB$306,107,FALSE))</f>
        <v>0</v>
      </c>
      <c r="DX300" s="99">
        <f>IF(ISNA(VLOOKUP($A300,'[2]1516 Exp_Rev Access'!$F$7:$GB$306,108,FALSE)),"",VLOOKUP($A300,'[2]1516 Exp_Rev Access'!$F$7:$GB$306,108,FALSE))</f>
        <v>16059</v>
      </c>
      <c r="DY300" s="99">
        <f>IF(ISNA(VLOOKUP($A300,'[2]1516 Exp_Rev Access'!$F$7:$GB$306,109,FALSE)),"",VLOOKUP($A300,'[2]1516 Exp_Rev Access'!$F$7:$GB$306,109,FALSE))</f>
        <v>0</v>
      </c>
      <c r="DZ300" s="99">
        <f>IF(ISNA(VLOOKUP($A300,'[2]1516 Exp_Rev Access'!$F$7:$GB$306,110,FALSE)),"",VLOOKUP($A300,'[2]1516 Exp_Rev Access'!$F$7:$GB$306,110,FALSE))</f>
        <v>0</v>
      </c>
      <c r="EA300" s="99">
        <f>IF(ISNA(VLOOKUP($A300,'[2]1516 Exp_Rev Access'!$F$7:$GB$306,111,FALSE)),"",VLOOKUP($A300,'[2]1516 Exp_Rev Access'!$F$7:$GB$306,111,FALSE))</f>
        <v>0</v>
      </c>
      <c r="EB300" s="99">
        <f>IF(ISNA(VLOOKUP($A300,'[2]1516 Exp_Rev Access'!$F$7:$GB$306,112,FALSE)),"",VLOOKUP($A300,'[2]1516 Exp_Rev Access'!$F$7:$GB$306,112,FALSE))</f>
        <v>0</v>
      </c>
      <c r="EC300" s="99">
        <f>IF(ISNA(VLOOKUP($A300,'[2]1516 Exp_Rev Access'!$F$7:$GB$306,113,FALSE)),"",VLOOKUP($A300,'[2]1516 Exp_Rev Access'!$F$7:$GB$306,113,FALSE))</f>
        <v>0</v>
      </c>
      <c r="ED300" s="99">
        <f>IF(ISNA(VLOOKUP($A300,'[2]1516 Exp_Rev Access'!$F$7:$GB$306,114,FALSE)),"",VLOOKUP($A300,'[2]1516 Exp_Rev Access'!$F$7:$GB$306,114,FALSE))</f>
        <v>0</v>
      </c>
      <c r="EE300" s="99">
        <f>IF(ISNA(VLOOKUP($A300,'[2]1516 Exp_Rev Access'!$F$7:$GB$306,115,FALSE)),"",VLOOKUP($A300,'[2]1516 Exp_Rev Access'!$F$7:$GB$306,115,FALSE))</f>
        <v>0</v>
      </c>
      <c r="EF300" s="99">
        <f>IF(ISNA(VLOOKUP($A300,'[2]1516 Exp_Rev Access'!$F$7:$GB$306,116,FALSE)),"",VLOOKUP($A300,'[2]1516 Exp_Rev Access'!$F$7:$GB$306,116,FALSE))</f>
        <v>0</v>
      </c>
      <c r="EG300" s="99">
        <f>IF(ISNA(VLOOKUP($A300,'[2]1516 Exp_Rev Access'!$F$7:$GB$306,117,FALSE)),"",VLOOKUP($A300,'[2]1516 Exp_Rev Access'!$F$7:$GB$306,117,FALSE))</f>
        <v>0</v>
      </c>
      <c r="EH300" s="99">
        <f>IF(ISNA(VLOOKUP($A300,'[2]1516 Exp_Rev Access'!$F$7:$GB$306,118,FALSE)),"",VLOOKUP($A300,'[2]1516 Exp_Rev Access'!$F$7:$GB$306,118,FALSE))</f>
        <v>0</v>
      </c>
      <c r="EI300" s="99">
        <f>IF(ISNA(VLOOKUP($A300,'[2]1516 Exp_Rev Access'!$F$7:$GB$306,119,FALSE)),"",VLOOKUP($A300,'[2]1516 Exp_Rev Access'!$F$7:$GB$306,119,FALSE))</f>
        <v>0</v>
      </c>
      <c r="EJ300" s="99">
        <f>IF(ISNA(VLOOKUP($A300,'[2]1516 Exp_Rev Access'!$F$7:$GB$306,120,FALSE)),"",VLOOKUP($A300,'[2]1516 Exp_Rev Access'!$F$7:$GB$306,120,FALSE))</f>
        <v>0</v>
      </c>
      <c r="EK300" s="99">
        <f>IF(ISNA(VLOOKUP($A300,'[2]1516 Exp_Rev Access'!$F$7:$GB$306,121,FALSE)),"",VLOOKUP($A300,'[2]1516 Exp_Rev Access'!$F$7:$GB$306,121,FALSE))</f>
        <v>0</v>
      </c>
      <c r="EL300" s="99">
        <f>IF(ISNA(VLOOKUP($A300,'[2]1516 Exp_Rev Access'!$F$7:$GB$306,122,FALSE)),"",VLOOKUP($A300,'[2]1516 Exp_Rev Access'!$F$7:$GB$306,122,FALSE))</f>
        <v>0</v>
      </c>
      <c r="EM300" s="99">
        <f>IF(ISNA(VLOOKUP($A300,'[2]1516 Exp_Rev Access'!$F$7:$GB$306,123,FALSE)),"",VLOOKUP($A300,'[2]1516 Exp_Rev Access'!$F$7:$GB$306,123,FALSE))</f>
        <v>0</v>
      </c>
      <c r="EN300" s="99">
        <f>IF(ISNA(VLOOKUP($A300,'[2]1516 Exp_Rev Access'!$F$7:$GB$306,124,FALSE)),"",VLOOKUP($A300,'[2]1516 Exp_Rev Access'!$F$7:$GB$306,124,FALSE))</f>
        <v>0</v>
      </c>
      <c r="EO300" s="99">
        <f>IF(ISNA(VLOOKUP($A300,'[2]1516 Exp_Rev Access'!$F$7:$GB$306,125,FALSE)),"",VLOOKUP($A300,'[2]1516 Exp_Rev Access'!$F$7:$GB$306,125,FALSE))</f>
        <v>0</v>
      </c>
      <c r="EP300" s="99">
        <f>IF(ISNA(VLOOKUP($A300,'[2]1516 Exp_Rev Access'!$F$7:$GB$306,126,FALSE)),"",VLOOKUP($A300,'[2]1516 Exp_Rev Access'!$F$7:$GB$306,126,FALSE))</f>
        <v>0</v>
      </c>
      <c r="EQ300" s="99">
        <f>IF(ISNA(VLOOKUP($A300,'[2]1516 Exp_Rev Access'!$F$7:$GB$306,127,FALSE)),"",VLOOKUP($A300,'[2]1516 Exp_Rev Access'!$F$7:$GB$306,127,FALSE))</f>
        <v>0</v>
      </c>
      <c r="ER300" s="99">
        <f>IF(ISNA(VLOOKUP($A300,'[2]1516 Exp_Rev Access'!$F$7:$GB$306,128,FALSE)),"",VLOOKUP($A300,'[2]1516 Exp_Rev Access'!$F$7:$GB$306,128,FALSE))</f>
        <v>0</v>
      </c>
      <c r="ES300" s="99">
        <f>IF(ISNA(VLOOKUP($A300,'[2]1516 Exp_Rev Access'!$F$7:$GB$306,129,FALSE)),"",VLOOKUP($A300,'[2]1516 Exp_Rev Access'!$F$7:$GB$306,129,FALSE))</f>
        <v>0</v>
      </c>
      <c r="ET300" s="99">
        <f>IF(ISNA(VLOOKUP($A300,'[2]1516 Exp_Rev Access'!$F$7:$GB$306,130,FALSE)),"",VLOOKUP($A300,'[2]1516 Exp_Rev Access'!$F$7:$GB$306,130,FALSE))</f>
        <v>0</v>
      </c>
      <c r="EU300" s="99">
        <f>IF(ISNA(VLOOKUP($A300,'[2]1516 Exp_Rev Access'!$F$7:$GB$306,131,FALSE)),"",VLOOKUP($A300,'[2]1516 Exp_Rev Access'!$F$7:$GB$306,131,FALSE))</f>
        <v>0</v>
      </c>
      <c r="EV300" s="99">
        <f>IF(ISNA(VLOOKUP($A300,'[2]1516 Exp_Rev Access'!$F$7:$GB$306,132,FALSE)),"",VLOOKUP($A300,'[2]1516 Exp_Rev Access'!$F$7:$GB$306,132,FALSE))</f>
        <v>0</v>
      </c>
      <c r="EW300" s="99">
        <f>IF(ISNA(VLOOKUP($A300,'[2]1516 Exp_Rev Access'!$F$7:$GB$306,133,FALSE)),"",VLOOKUP($A300,'[2]1516 Exp_Rev Access'!$F$7:$GB$306,133,FALSE))</f>
        <v>0</v>
      </c>
      <c r="EX300" s="99">
        <f>IF(ISNA(VLOOKUP($A300,'[2]1516 Exp_Rev Access'!$F$7:$GB$306,134,FALSE)),"",VLOOKUP($A300,'[2]1516 Exp_Rev Access'!$F$7:$GB$306,134,FALSE))</f>
        <v>0</v>
      </c>
      <c r="EY300" s="99">
        <f>IF(ISNA(VLOOKUP($A300,'[2]1516 Exp_Rev Access'!$F$7:$GB$306,135,FALSE)),"",VLOOKUP($A300,'[2]1516 Exp_Rev Access'!$F$7:$GB$306,135,FALSE))</f>
        <v>0</v>
      </c>
      <c r="EZ300" s="99">
        <f>IF(ISNA(VLOOKUP($A300,'[2]1516 Exp_Rev Access'!$F$7:$GB$306,136,FALSE)),"",VLOOKUP($A300,'[2]1516 Exp_Rev Access'!$F$7:$GB$306,136,FALSE))</f>
        <v>0</v>
      </c>
      <c r="FA300" s="99">
        <f>IF(ISNA(VLOOKUP($A300,'[2]1516 Exp_Rev Access'!$F$7:$GB$306,137,FALSE)),"",VLOOKUP($A300,'[2]1516 Exp_Rev Access'!$F$7:$GB$306,137,FALSE))</f>
        <v>0</v>
      </c>
      <c r="FB300" s="99">
        <f>IF(ISNA(VLOOKUP($A300,'[2]1516 Exp_Rev Access'!$F$7:$GB$306,138,FALSE)),"",VLOOKUP($A300,'[2]1516 Exp_Rev Access'!$F$7:$GB$306,138,FALSE))</f>
        <v>0</v>
      </c>
      <c r="FC300" s="99">
        <f>IF(ISNA(VLOOKUP($A300,'[2]1516 Exp_Rev Access'!$F$7:$GB$306,139,FALSE)),"",VLOOKUP($A300,'[2]1516 Exp_Rev Access'!$F$7:$GB$306,139,FALSE))</f>
        <v>0</v>
      </c>
      <c r="FD300" s="99">
        <f>IF(ISNA(VLOOKUP($A300,'[2]1516 Exp_Rev Access'!$F$7:$FS$306,140,FALSE)),"",VLOOKUP($A300,'[2]1516 Exp_Rev Access'!$F$7:$FS$306,140,FALSE))</f>
        <v>0</v>
      </c>
      <c r="FE300" s="99">
        <f>IF(ISNA(VLOOKUP($A300,'[2]1516 Exp_Rev Access'!$F$7:$FS$306,141,FALSE)),"",VLOOKUP($A300,'[2]1516 Exp_Rev Access'!$F$7:$FS$306,141,FALSE))</f>
        <v>0</v>
      </c>
      <c r="FF300" s="99">
        <f>IF(ISNA(VLOOKUP($A300,'[2]1516 Exp_Rev Access'!$F$7:$FS$306,142,FALSE)),"",VLOOKUP($A300,'[2]1516 Exp_Rev Access'!$F$7:$FS$306,142,FALSE))</f>
        <v>0</v>
      </c>
      <c r="FG300" s="99">
        <f>IF(ISNA(VLOOKUP($A300,'[2]1516 Exp_Rev Access'!$F$7:$FS$306,143,FALSE)),"",VLOOKUP($A300,'[2]1516 Exp_Rev Access'!$F$7:$FS$306,143,FALSE))</f>
        <v>0</v>
      </c>
      <c r="FH300" s="99">
        <f>IF(ISNA(VLOOKUP($A300,'[2]1516 Exp_Rev Access'!$F$7:$FS$306,144,FALSE)),"",VLOOKUP($A300,'[2]1516 Exp_Rev Access'!$F$7:$FS$306,144,FALSE))</f>
        <v>0</v>
      </c>
      <c r="FI300" s="99">
        <f>IF(ISNA(VLOOKUP($A300,'[2]1516 Exp_Rev Access'!$F$7:$FS$306,145,FALSE)),"",VLOOKUP($A300,'[2]1516 Exp_Rev Access'!$F$7:$FS$306,145,FALSE))</f>
        <v>0</v>
      </c>
      <c r="FJ300" s="99">
        <f>IF(ISNA(VLOOKUP($A300,'[2]1516 Exp_Rev Access'!$F$7:$FS$306,146,FALSE)),"",VLOOKUP($A300,'[2]1516 Exp_Rev Access'!$F$7:$FS$306,146,FALSE))</f>
        <v>0</v>
      </c>
      <c r="FK300" s="99">
        <f>IF(ISNA(VLOOKUP($A300,'[2]1516 Exp_Rev Access'!$F$7:$FS$306,147,FALSE)),"",VLOOKUP($A300,'[2]1516 Exp_Rev Access'!$F$7:$FS$306,147,FALSE))</f>
        <v>0</v>
      </c>
      <c r="FL300" s="99">
        <f>IF(ISNA(VLOOKUP($A300,'[2]1516 Exp_Rev Access'!$F$7:$FS$306,148,FALSE)),"",VLOOKUP($A300,'[2]1516 Exp_Rev Access'!$F$7:$FS$306,148,FALSE))</f>
        <v>0</v>
      </c>
      <c r="FM300" s="99">
        <f>IF(ISNA(VLOOKUP($A300,'[2]1516 Exp_Rev Access'!$F$7:$FS$306,149,FALSE)),"",VLOOKUP($A300,'[2]1516 Exp_Rev Access'!$F$7:$FS$306,149,FALSE))</f>
        <v>0</v>
      </c>
      <c r="FN300" s="99">
        <f>IF(ISNA(VLOOKUP($A300,'[2]1516 Exp_Rev Access'!$F$7:$FS$306,150,FALSE)),"",VLOOKUP($A300,'[2]1516 Exp_Rev Access'!$F$7:$FS$306,150,FALSE))</f>
        <v>0</v>
      </c>
      <c r="FO300" s="99">
        <f>IF(ISNA(VLOOKUP($A300,'[2]1516 Exp_Rev Access'!$F$7:$FS$306,151,FALSE)),"",VLOOKUP($A300,'[2]1516 Exp_Rev Access'!$F$7:$FS$306,151,FALSE))</f>
        <v>0</v>
      </c>
      <c r="FP300" s="99">
        <f>IF(ISNA(VLOOKUP($A300,'[2]1516 Exp_Rev Access'!$F$7:$FS$306,152,FALSE)),"",VLOOKUP($A300,'[2]1516 Exp_Rev Access'!$F$7:$FS$306,152,FALSE))</f>
        <v>0</v>
      </c>
      <c r="FQ300" s="99">
        <f>IF(ISNA(VLOOKUP($A300,'[2]1516 Exp_Rev Access'!$F$7:$FS$306,153,FALSE)),"",VLOOKUP($A300,'[2]1516 Exp_Rev Access'!$F$7:$FS$306,153,FALSE))</f>
        <v>7443.95</v>
      </c>
      <c r="FR300" s="101">
        <f t="shared" si="346"/>
        <v>153623.16</v>
      </c>
      <c r="FS300" s="72">
        <f t="shared" si="347"/>
        <v>5.9980095701150746E-2</v>
      </c>
      <c r="FT300" s="94">
        <f t="shared" si="348"/>
        <v>1409.9041850220265</v>
      </c>
      <c r="FU300" s="99">
        <f>IF(ISNA(VLOOKUP($A300,'[2]1516 Exp_Rev Access'!$F$7:$GB$306,154,FALSE)),"",VLOOKUP($A300,'[2]1516 Exp_Rev Access'!$F$7:$GB$306,154,FALSE))</f>
        <v>15733.64</v>
      </c>
      <c r="FV300" s="99">
        <f>IF(ISNA(VLOOKUP($A300,'[2]1516 Exp_Rev Access'!$F$7:$GB$306,155,FALSE)),"",VLOOKUP($A300,'[2]1516 Exp_Rev Access'!$F$7:$GB$306,155,FALSE))</f>
        <v>0</v>
      </c>
      <c r="FW300" s="99">
        <f>IF(ISNA(VLOOKUP($A300,'[2]1516 Exp_Rev Access'!$F$7:$GB$306,156,FALSE)),"",VLOOKUP($A300,'[2]1516 Exp_Rev Access'!$F$7:$GB$306,156,FALSE))</f>
        <v>0</v>
      </c>
      <c r="FX300" s="99">
        <f>IF(ISNA(VLOOKUP($A300,'[2]1516 Exp_Rev Access'!$F$7:$GB$306,157,FALSE)),"",VLOOKUP($A300,'[2]1516 Exp_Rev Access'!$F$7:$GB$306,157,FALSE))</f>
        <v>0</v>
      </c>
      <c r="FY300" s="99">
        <f>IF(ISNA(VLOOKUP($A300,'[2]1516 Exp_Rev Access'!$F$7:$GB$306,158,FALSE)),"",VLOOKUP($A300,'[2]1516 Exp_Rev Access'!$F$7:$GB$306,158,FALSE))</f>
        <v>0</v>
      </c>
      <c r="FZ300" s="99">
        <f>IF(ISNA(VLOOKUP($A300,'[2]1516 Exp_Rev Access'!$F$7:$GB$306,159,FALSE)),"",VLOOKUP($A300,'[2]1516 Exp_Rev Access'!$F$7:$GB$306,159,FALSE))</f>
        <v>0</v>
      </c>
      <c r="GA300" s="99">
        <f>IF(ISNA(VLOOKUP($A300,'[2]1516 Exp_Rev Access'!$F$7:$GB$306,160,FALSE)),"",VLOOKUP($A300,'[2]1516 Exp_Rev Access'!$F$7:$GB$306,160,FALSE))</f>
        <v>0</v>
      </c>
      <c r="GB300" s="99">
        <f>IF(ISNA(VLOOKUP($A300,'[2]1516 Exp_Rev Access'!$F$7:$GB$306,161,FALSE)),"",VLOOKUP($A300,'[2]1516 Exp_Rev Access'!$F$7:$GB$306,161,FALSE))</f>
        <v>0</v>
      </c>
      <c r="GC300" s="99">
        <f>IF(ISNA(VLOOKUP($A300,'[2]1516 Exp_Rev Access'!$F$7:$GB$306,162,FALSE)),"",VLOOKUP($A300,'[2]1516 Exp_Rev Access'!$F$7:$GB$306,162,FALSE))</f>
        <v>0</v>
      </c>
      <c r="GD300" s="99">
        <f>IF(ISNA(VLOOKUP($A300,'[2]1516 Exp_Rev Access'!$F$7:$GB$306,163,FALSE)),"",VLOOKUP($A300,'[2]1516 Exp_Rev Access'!$F$7:$GB$306,163,FALSE))</f>
        <v>0</v>
      </c>
      <c r="GE300" s="99">
        <f>IF(ISNA(VLOOKUP($A300,'[2]1516 Exp_Rev Access'!$F$7:$GB$306,164,FALSE)),"",VLOOKUP($A300,'[2]1516 Exp_Rev Access'!$F$7:$GB$306,164,FALSE))</f>
        <v>0</v>
      </c>
      <c r="GF300" s="99">
        <f>IF(ISNA(VLOOKUP($A300,'[2]1516 Exp_Rev Access'!$F$7:$GB$306,165,FALSE)),"",VLOOKUP($A300,'[2]1516 Exp_Rev Access'!$F$7:$GB$306,165,FALSE))</f>
        <v>0</v>
      </c>
      <c r="GG300" s="99">
        <f>IF(ISNA(VLOOKUP($A300,'[2]1516 Exp_Rev Access'!$F$7:$GB$306,166,FALSE)),"",VLOOKUP($A300,'[2]1516 Exp_Rev Access'!$F$7:$GB$306,166,FALSE))</f>
        <v>0</v>
      </c>
      <c r="GH300" s="99">
        <f>IF(ISNA(VLOOKUP($A300,'[2]1516 Exp_Rev Access'!$F$7:$GB$306,167,FALSE)),"",VLOOKUP($A300,'[2]1516 Exp_Rev Access'!$F$7:$GB$306,167,FALSE))</f>
        <v>0</v>
      </c>
      <c r="GI300" s="99">
        <f>IF(ISNA(VLOOKUP($A300,'[2]1516 Exp_Rev Access'!$F$7:$GB$306,168,FALSE)),"",VLOOKUP($A300,'[2]1516 Exp_Rev Access'!$F$7:$GB$306,168,FALSE))</f>
        <v>0</v>
      </c>
      <c r="GJ300" s="99">
        <f>IF(ISNA(VLOOKUP($A300,'[2]1516 Exp_Rev Access'!$F$7:$GB$306,169,FALSE)),"",VLOOKUP($A300,'[2]1516 Exp_Rev Access'!$F$7:$GB$306,169,FALSE))</f>
        <v>0</v>
      </c>
      <c r="GK300" s="99">
        <f>IF(ISNA(VLOOKUP($A300,'[2]1516 Exp_Rev Access'!$F$7:$GB$306,170,FALSE)),"",VLOOKUP($A300,'[2]1516 Exp_Rev Access'!$F$7:$GB$306,170,FALSE))</f>
        <v>116.2</v>
      </c>
      <c r="GL300" s="99">
        <f>IF(ISNA(VLOOKUP($A300,'[2]1516 Exp_Rev Access'!$F$7:$GB$306,171,FALSE)),"",VLOOKUP($A300,'[2]1516 Exp_Rev Access'!$F$7:$GB$306,171,FALSE))</f>
        <v>0</v>
      </c>
      <c r="GM300" s="99">
        <f>IF(ISNA(VLOOKUP($A300,'[2]1516 Exp_Rev Access'!$F$7:$GB$306,172,FALSE)),"",VLOOKUP($A300,'[2]1516 Exp_Rev Access'!$F$7:$GB$306,172,FALSE))</f>
        <v>0</v>
      </c>
      <c r="GN300" s="99">
        <f>IF(ISNA(VLOOKUP($A300,'[2]1516 Exp_Rev Access'!$F$7:$GB$306,173,FALSE)),"",VLOOKUP($A300,'[2]1516 Exp_Rev Access'!$F$7:$GB$306,173,FALSE))</f>
        <v>0</v>
      </c>
      <c r="GO300" s="99">
        <f>IF(ISNA(VLOOKUP($A300,'[2]1516 Exp_Rev Access'!$F$7:$GB$306,174,FALSE)),"",VLOOKUP($A300,'[2]1516 Exp_Rev Access'!$F$7:$GB$306,174,FALSE))</f>
        <v>0</v>
      </c>
      <c r="GP300" s="99">
        <f>IF(ISNA(VLOOKUP($A300,'[2]1516 Exp_Rev Access'!$F$7:$GB$306,175,FALSE)),"",VLOOKUP($A300,'[2]1516 Exp_Rev Access'!$F$7:$GB$306,175,FALSE))</f>
        <v>0</v>
      </c>
      <c r="GQ300" s="99">
        <f>IF(ISNA(VLOOKUP($A300,'[2]1516 Exp_Rev Access'!$F$7:$GB$306,176,FALSE)),"",VLOOKUP($A300,'[2]1516 Exp_Rev Access'!$F$7:$GB$306,176,FALSE))</f>
        <v>0</v>
      </c>
      <c r="GR300" s="99">
        <f>IF(ISNA(VLOOKUP($A300,'[2]1516 Exp_Rev Access'!$F$7:$GB$306,177,FALSE)),"",VLOOKUP($A300,'[2]1516 Exp_Rev Access'!$F$7:$GB$306,177,FALSE))</f>
        <v>0</v>
      </c>
      <c r="GS300" s="99">
        <f>IF(ISNA(VLOOKUP($A300,'[2]1516 Exp_Rev Access'!$F$7:$GB$306,178,FALSE)),"",VLOOKUP($A300,'[2]1516 Exp_Rev Access'!$F$7:$GB$306,178,FALSE))</f>
        <v>0</v>
      </c>
      <c r="GT300" s="101">
        <f t="shared" si="349"/>
        <v>15849.84</v>
      </c>
      <c r="GU300" s="72">
        <f>GT300/D300</f>
        <v>6.1883567558949255E-3</v>
      </c>
      <c r="GV300" s="84">
        <f t="shared" si="351"/>
        <v>145.4647577092511</v>
      </c>
    </row>
    <row r="301" spans="1:206" customFormat="1" ht="12" customHeight="1" x14ac:dyDescent="0.2">
      <c r="A301" s="104">
        <f>COUNTA(A235:A300)</f>
        <v>63</v>
      </c>
      <c r="B301" s="78" t="s">
        <v>698</v>
      </c>
      <c r="C301" s="58">
        <f>SUM(C235:C300)</f>
        <v>16856.800000000003</v>
      </c>
      <c r="D301" s="123">
        <f>SUM(D235:D300)</f>
        <v>253183707.30999991</v>
      </c>
      <c r="E301" s="58">
        <f>SUM(E235:E300)</f>
        <v>253183707.30999991</v>
      </c>
      <c r="F301" s="58">
        <f t="shared" si="330"/>
        <v>0</v>
      </c>
      <c r="G301" s="58">
        <f>SUM(G235:G300)</f>
        <v>34829389.569999993</v>
      </c>
      <c r="H301" s="58">
        <f t="shared" ref="H301:M301" si="359">SUM(H235:H300)</f>
        <v>14616.109999999999</v>
      </c>
      <c r="I301" s="58">
        <f t="shared" si="359"/>
        <v>37261.31</v>
      </c>
      <c r="J301" s="58">
        <f t="shared" si="359"/>
        <v>2205781.2300000009</v>
      </c>
      <c r="K301" s="58">
        <f t="shared" si="359"/>
        <v>559375.87</v>
      </c>
      <c r="L301" s="58">
        <f t="shared" si="359"/>
        <v>3052.5</v>
      </c>
      <c r="M301" s="58">
        <f t="shared" si="359"/>
        <v>37649476.589999996</v>
      </c>
      <c r="N301" s="62">
        <f t="shared" si="352"/>
        <v>0.1487041839698702</v>
      </c>
      <c r="O301" s="63">
        <f t="shared" si="353"/>
        <v>2233.4889534193908</v>
      </c>
      <c r="P301" s="58">
        <f>SUM(P235:P300)</f>
        <v>289351.67999999999</v>
      </c>
      <c r="Q301" s="58">
        <f t="shared" ref="Q301:AL301" si="360">SUM(Q235:Q300)</f>
        <v>0</v>
      </c>
      <c r="R301" s="58">
        <f t="shared" si="360"/>
        <v>1633.94</v>
      </c>
      <c r="S301" s="58">
        <f t="shared" si="360"/>
        <v>0</v>
      </c>
      <c r="T301" s="58">
        <f t="shared" si="360"/>
        <v>123426.5</v>
      </c>
      <c r="U301" s="58">
        <f t="shared" si="360"/>
        <v>140</v>
      </c>
      <c r="V301" s="58">
        <f t="shared" si="360"/>
        <v>775</v>
      </c>
      <c r="W301" s="58">
        <f t="shared" si="360"/>
        <v>187177.3</v>
      </c>
      <c r="X301" s="58">
        <f t="shared" si="360"/>
        <v>214794.01</v>
      </c>
      <c r="Y301" s="58">
        <f t="shared" si="360"/>
        <v>3640.02</v>
      </c>
      <c r="Z301" s="58">
        <f t="shared" si="360"/>
        <v>0</v>
      </c>
      <c r="AA301" s="58">
        <f t="shared" si="360"/>
        <v>0</v>
      </c>
      <c r="AB301" s="58">
        <f t="shared" si="360"/>
        <v>69144.01999999999</v>
      </c>
      <c r="AC301" s="58">
        <f t="shared" si="360"/>
        <v>1404640.3800000004</v>
      </c>
      <c r="AD301" s="58">
        <f t="shared" si="360"/>
        <v>165361.56999999995</v>
      </c>
      <c r="AE301" s="58">
        <f t="shared" si="360"/>
        <v>180.55</v>
      </c>
      <c r="AF301" s="58">
        <f t="shared" si="360"/>
        <v>1213890.8800000001</v>
      </c>
      <c r="AG301" s="58">
        <f t="shared" si="360"/>
        <v>32168.81</v>
      </c>
      <c r="AH301" s="58">
        <f t="shared" si="360"/>
        <v>126474.97000000002</v>
      </c>
      <c r="AI301" s="58">
        <f t="shared" si="360"/>
        <v>121891.02</v>
      </c>
      <c r="AJ301" s="58">
        <f t="shared" si="360"/>
        <v>949935.35000000009</v>
      </c>
      <c r="AK301" s="58">
        <f t="shared" si="360"/>
        <v>690790.76000000013</v>
      </c>
      <c r="AL301" s="58">
        <f t="shared" si="360"/>
        <v>5595416.7599999998</v>
      </c>
      <c r="AM301" s="62">
        <f t="shared" si="335"/>
        <v>2.210022445539488E-2</v>
      </c>
      <c r="AN301" s="64">
        <f t="shared" si="336"/>
        <v>331.93825399838636</v>
      </c>
      <c r="AO301" s="58">
        <f>SUM(AO235:AO300)</f>
        <v>132677444.24000001</v>
      </c>
      <c r="AP301" s="58">
        <f t="shared" ref="AP301:AT301" si="361">SUM(AP235:AP300)</f>
        <v>2458539.3099999991</v>
      </c>
      <c r="AQ301" s="58">
        <f t="shared" si="361"/>
        <v>8552229.5199999996</v>
      </c>
      <c r="AR301" s="58">
        <f t="shared" si="361"/>
        <v>1485129.3900000001</v>
      </c>
      <c r="AS301" s="58">
        <f t="shared" si="361"/>
        <v>236.34</v>
      </c>
      <c r="AT301" s="58">
        <f t="shared" si="361"/>
        <v>145173578.79999998</v>
      </c>
      <c r="AU301" s="62">
        <f t="shared" si="338"/>
        <v>0.57339226264764509</v>
      </c>
      <c r="AV301" s="64">
        <f t="shared" si="339"/>
        <v>8612.1671254330577</v>
      </c>
      <c r="AW301" s="58">
        <f>SUM(AW235:AW300)</f>
        <v>317471.93</v>
      </c>
      <c r="AX301" s="58">
        <f t="shared" ref="AX301:BU301" si="362">SUM(AX235:AX300)</f>
        <v>12946832.799999999</v>
      </c>
      <c r="AY301" s="58">
        <f t="shared" si="362"/>
        <v>539307.25000000012</v>
      </c>
      <c r="AZ301" s="58">
        <f t="shared" si="362"/>
        <v>0</v>
      </c>
      <c r="BA301" s="58">
        <f t="shared" si="362"/>
        <v>0</v>
      </c>
      <c r="BB301" s="58">
        <f t="shared" si="362"/>
        <v>4323345.6299999971</v>
      </c>
      <c r="BC301" s="58">
        <f t="shared" si="362"/>
        <v>983176.96</v>
      </c>
      <c r="BD301" s="58">
        <f t="shared" si="362"/>
        <v>1196919.5300000003</v>
      </c>
      <c r="BE301" s="58">
        <f t="shared" si="362"/>
        <v>0</v>
      </c>
      <c r="BF301" s="58">
        <f t="shared" si="362"/>
        <v>703759.09000000008</v>
      </c>
      <c r="BG301" s="58">
        <f t="shared" si="362"/>
        <v>98815.169999999955</v>
      </c>
      <c r="BH301" s="58">
        <f t="shared" si="362"/>
        <v>34495.67</v>
      </c>
      <c r="BI301" s="58">
        <f t="shared" si="362"/>
        <v>216556.36000000004</v>
      </c>
      <c r="BJ301" s="58">
        <f t="shared" si="362"/>
        <v>12476333.83</v>
      </c>
      <c r="BK301" s="58">
        <f t="shared" si="362"/>
        <v>426398.31</v>
      </c>
      <c r="BL301" s="58">
        <f t="shared" si="362"/>
        <v>1157.54</v>
      </c>
      <c r="BM301" s="58">
        <f t="shared" si="362"/>
        <v>0</v>
      </c>
      <c r="BN301" s="58">
        <f t="shared" si="362"/>
        <v>0</v>
      </c>
      <c r="BO301" s="58">
        <f t="shared" si="362"/>
        <v>0</v>
      </c>
      <c r="BP301" s="58">
        <f t="shared" si="362"/>
        <v>208303.1</v>
      </c>
      <c r="BQ301" s="58">
        <f t="shared" si="362"/>
        <v>0</v>
      </c>
      <c r="BR301" s="58">
        <f t="shared" si="362"/>
        <v>154122.74</v>
      </c>
      <c r="BS301" s="58">
        <f t="shared" si="362"/>
        <v>0</v>
      </c>
      <c r="BT301" s="58">
        <f t="shared" si="362"/>
        <v>0</v>
      </c>
      <c r="BU301" s="58">
        <f t="shared" si="362"/>
        <v>34626995.909999996</v>
      </c>
      <c r="BV301" s="62">
        <f t="shared" si="341"/>
        <v>0.13676628831255108</v>
      </c>
      <c r="BW301" s="64">
        <f>BU235/C300</f>
        <v>12608.913546255508</v>
      </c>
      <c r="BX301" s="58">
        <f>SUM(BX235:BX300)</f>
        <v>44587.97</v>
      </c>
      <c r="BY301" s="58">
        <f t="shared" ref="BY301:CD301" si="363">SUM(BY235:BY300)</f>
        <v>6671881.2899999991</v>
      </c>
      <c r="BZ301" s="58">
        <f t="shared" si="363"/>
        <v>211428.09999999998</v>
      </c>
      <c r="CA301" s="58">
        <f t="shared" si="363"/>
        <v>15067.13</v>
      </c>
      <c r="CB301" s="58">
        <f t="shared" si="363"/>
        <v>869711.87999999977</v>
      </c>
      <c r="CC301" s="58">
        <f t="shared" si="363"/>
        <v>0</v>
      </c>
      <c r="CD301" s="58">
        <f t="shared" si="363"/>
        <v>7812676.3700000001</v>
      </c>
      <c r="CE301" s="62">
        <f>CD301/D301</f>
        <v>3.0857737462680029E-2</v>
      </c>
      <c r="CF301" s="65">
        <f>CD301/C301</f>
        <v>463.47327903279381</v>
      </c>
      <c r="CG301" s="58">
        <f>SUM(CG235:CG300)</f>
        <v>55540.02</v>
      </c>
      <c r="CH301" s="58">
        <f t="shared" ref="CH301:ES301" si="364">SUM(CH235:CH300)</f>
        <v>0</v>
      </c>
      <c r="CI301" s="58">
        <f t="shared" si="364"/>
        <v>0</v>
      </c>
      <c r="CJ301" s="58">
        <f t="shared" si="364"/>
        <v>0</v>
      </c>
      <c r="CK301" s="58">
        <f t="shared" si="364"/>
        <v>0</v>
      </c>
      <c r="CL301" s="58">
        <f t="shared" si="364"/>
        <v>0</v>
      </c>
      <c r="CM301" s="58">
        <f t="shared" si="364"/>
        <v>0</v>
      </c>
      <c r="CN301" s="58">
        <f t="shared" si="364"/>
        <v>0</v>
      </c>
      <c r="CO301" s="58">
        <f t="shared" si="364"/>
        <v>0</v>
      </c>
      <c r="CP301" s="58">
        <f t="shared" si="364"/>
        <v>2871646.48</v>
      </c>
      <c r="CQ301" s="58">
        <f t="shared" si="364"/>
        <v>0</v>
      </c>
      <c r="CR301" s="58">
        <f t="shared" si="364"/>
        <v>137241.58000000002</v>
      </c>
      <c r="CS301" s="58">
        <f t="shared" si="364"/>
        <v>0</v>
      </c>
      <c r="CT301" s="58">
        <f t="shared" si="364"/>
        <v>6731888.3199999994</v>
      </c>
      <c r="CU301" s="58">
        <f t="shared" si="364"/>
        <v>1343787.03</v>
      </c>
      <c r="CV301" s="58">
        <f t="shared" si="364"/>
        <v>117811.20000000001</v>
      </c>
      <c r="CW301" s="58">
        <f t="shared" si="364"/>
        <v>0</v>
      </c>
      <c r="CX301" s="58">
        <f t="shared" si="364"/>
        <v>212290.37</v>
      </c>
      <c r="CY301" s="58">
        <f t="shared" si="364"/>
        <v>0</v>
      </c>
      <c r="CZ301" s="58">
        <f t="shared" si="364"/>
        <v>0</v>
      </c>
      <c r="DA301" s="58">
        <f t="shared" si="364"/>
        <v>41546.080000000002</v>
      </c>
      <c r="DB301" s="58">
        <f t="shared" si="364"/>
        <v>0</v>
      </c>
      <c r="DC301" s="58">
        <f t="shared" si="364"/>
        <v>0</v>
      </c>
      <c r="DD301" s="58">
        <f t="shared" si="364"/>
        <v>0</v>
      </c>
      <c r="DE301" s="58">
        <f t="shared" si="364"/>
        <v>0</v>
      </c>
      <c r="DF301" s="58">
        <f t="shared" si="364"/>
        <v>49326.030000000006</v>
      </c>
      <c r="DG301" s="58">
        <f t="shared" si="364"/>
        <v>63576.32</v>
      </c>
      <c r="DH301" s="58">
        <f t="shared" si="364"/>
        <v>5311763.870000002</v>
      </c>
      <c r="DI301" s="58">
        <f t="shared" si="364"/>
        <v>0</v>
      </c>
      <c r="DJ301" s="58">
        <f t="shared" si="364"/>
        <v>392045.61</v>
      </c>
      <c r="DK301" s="58">
        <f t="shared" si="364"/>
        <v>0</v>
      </c>
      <c r="DL301" s="58">
        <f t="shared" si="364"/>
        <v>0</v>
      </c>
      <c r="DM301" s="58">
        <f t="shared" si="364"/>
        <v>0</v>
      </c>
      <c r="DN301" s="58">
        <f t="shared" si="364"/>
        <v>0</v>
      </c>
      <c r="DO301" s="58">
        <f t="shared" si="364"/>
        <v>0</v>
      </c>
      <c r="DP301" s="58">
        <f t="shared" si="364"/>
        <v>0</v>
      </c>
      <c r="DQ301" s="58">
        <f t="shared" si="364"/>
        <v>0</v>
      </c>
      <c r="DR301" s="58">
        <f t="shared" si="364"/>
        <v>0</v>
      </c>
      <c r="DS301" s="58">
        <f t="shared" si="364"/>
        <v>0</v>
      </c>
      <c r="DT301" s="58">
        <f t="shared" si="364"/>
        <v>0</v>
      </c>
      <c r="DU301" s="58">
        <f t="shared" si="364"/>
        <v>0</v>
      </c>
      <c r="DV301" s="58">
        <f t="shared" si="364"/>
        <v>0</v>
      </c>
      <c r="DW301" s="58">
        <f t="shared" si="364"/>
        <v>0</v>
      </c>
      <c r="DX301" s="58">
        <f t="shared" si="364"/>
        <v>457425.04000000004</v>
      </c>
      <c r="DY301" s="58">
        <f t="shared" si="364"/>
        <v>0</v>
      </c>
      <c r="DZ301" s="58">
        <f t="shared" si="364"/>
        <v>0</v>
      </c>
      <c r="EA301" s="58">
        <f t="shared" si="364"/>
        <v>0</v>
      </c>
      <c r="EB301" s="58">
        <f t="shared" si="364"/>
        <v>0</v>
      </c>
      <c r="EC301" s="58">
        <f t="shared" si="364"/>
        <v>0</v>
      </c>
      <c r="ED301" s="58">
        <f t="shared" si="364"/>
        <v>0</v>
      </c>
      <c r="EE301" s="58">
        <f t="shared" si="364"/>
        <v>0</v>
      </c>
      <c r="EF301" s="58">
        <f t="shared" si="364"/>
        <v>167510.1</v>
      </c>
      <c r="EG301" s="58">
        <f t="shared" si="364"/>
        <v>0</v>
      </c>
      <c r="EH301" s="58">
        <f t="shared" si="364"/>
        <v>0</v>
      </c>
      <c r="EI301" s="58">
        <f t="shared" si="364"/>
        <v>0</v>
      </c>
      <c r="EJ301" s="58">
        <f t="shared" si="364"/>
        <v>0</v>
      </c>
      <c r="EK301" s="58">
        <f t="shared" si="364"/>
        <v>0</v>
      </c>
      <c r="EL301" s="58">
        <f t="shared" si="364"/>
        <v>0</v>
      </c>
      <c r="EM301" s="58">
        <f t="shared" si="364"/>
        <v>225625.93000000002</v>
      </c>
      <c r="EN301" s="58">
        <f t="shared" si="364"/>
        <v>63293.43</v>
      </c>
      <c r="EO301" s="58">
        <f t="shared" si="364"/>
        <v>0</v>
      </c>
      <c r="EP301" s="58">
        <f t="shared" si="364"/>
        <v>0</v>
      </c>
      <c r="EQ301" s="58">
        <f t="shared" si="364"/>
        <v>0</v>
      </c>
      <c r="ER301" s="58">
        <f t="shared" si="364"/>
        <v>0</v>
      </c>
      <c r="ES301" s="58">
        <f t="shared" si="364"/>
        <v>0</v>
      </c>
      <c r="ET301" s="58">
        <f t="shared" ref="ET301:FR301" si="365">SUM(ET235:ET300)</f>
        <v>0</v>
      </c>
      <c r="EU301" s="58">
        <f t="shared" si="365"/>
        <v>47042.99</v>
      </c>
      <c r="EV301" s="58">
        <f t="shared" si="365"/>
        <v>0</v>
      </c>
      <c r="EW301" s="58">
        <f t="shared" si="365"/>
        <v>0</v>
      </c>
      <c r="EX301" s="58">
        <f t="shared" si="365"/>
        <v>0</v>
      </c>
      <c r="EY301" s="58">
        <f t="shared" si="365"/>
        <v>0</v>
      </c>
      <c r="EZ301" s="58">
        <f t="shared" si="365"/>
        <v>0</v>
      </c>
      <c r="FA301" s="58">
        <f t="shared" si="365"/>
        <v>0</v>
      </c>
      <c r="FB301" s="58">
        <f t="shared" si="365"/>
        <v>124197.01</v>
      </c>
      <c r="FC301" s="58">
        <f t="shared" si="365"/>
        <v>0</v>
      </c>
      <c r="FD301" s="58">
        <f t="shared" si="365"/>
        <v>0</v>
      </c>
      <c r="FE301" s="58">
        <f t="shared" si="365"/>
        <v>0</v>
      </c>
      <c r="FF301" s="58">
        <f t="shared" si="365"/>
        <v>37960.519999999997</v>
      </c>
      <c r="FG301" s="58">
        <f t="shared" si="365"/>
        <v>0</v>
      </c>
      <c r="FH301" s="58">
        <f t="shared" si="365"/>
        <v>6300</v>
      </c>
      <c r="FI301" s="58">
        <f t="shared" si="365"/>
        <v>9172.15</v>
      </c>
      <c r="FJ301" s="58">
        <f t="shared" si="365"/>
        <v>40350</v>
      </c>
      <c r="FK301" s="58">
        <f t="shared" si="365"/>
        <v>0</v>
      </c>
      <c r="FL301" s="58">
        <f t="shared" si="365"/>
        <v>65694.92</v>
      </c>
      <c r="FM301" s="58">
        <f t="shared" si="365"/>
        <v>0</v>
      </c>
      <c r="FN301" s="58">
        <f t="shared" si="365"/>
        <v>15214.27</v>
      </c>
      <c r="FO301" s="58">
        <f t="shared" si="365"/>
        <v>0</v>
      </c>
      <c r="FP301" s="58">
        <f t="shared" si="365"/>
        <v>0</v>
      </c>
      <c r="FQ301" s="58">
        <f t="shared" si="365"/>
        <v>488130.65000000008</v>
      </c>
      <c r="FR301" s="58">
        <f t="shared" si="365"/>
        <v>19076379.920000002</v>
      </c>
      <c r="FS301" s="62">
        <f t="shared" si="347"/>
        <v>7.5346001220539624E-2</v>
      </c>
      <c r="FT301" s="64">
        <f t="shared" si="348"/>
        <v>1131.6726733425085</v>
      </c>
      <c r="FU301" s="58">
        <f>SUM(FU235:FU300)</f>
        <v>389888.82999999996</v>
      </c>
      <c r="FV301" s="58">
        <f t="shared" ref="FV301:GT301" si="366">SUM(FV235:FV300)</f>
        <v>22620.639999999999</v>
      </c>
      <c r="FW301" s="58">
        <f t="shared" si="366"/>
        <v>0</v>
      </c>
      <c r="FX301" s="58">
        <f t="shared" si="366"/>
        <v>0</v>
      </c>
      <c r="FY301" s="58">
        <f t="shared" si="366"/>
        <v>0</v>
      </c>
      <c r="FZ301" s="58">
        <f t="shared" si="366"/>
        <v>78940.070000000007</v>
      </c>
      <c r="GA301" s="58">
        <f t="shared" si="366"/>
        <v>38508.5</v>
      </c>
      <c r="GB301" s="58">
        <f t="shared" si="366"/>
        <v>0</v>
      </c>
      <c r="GC301" s="58">
        <f t="shared" si="366"/>
        <v>20293.14</v>
      </c>
      <c r="GD301" s="58">
        <f t="shared" si="366"/>
        <v>242309.00000000006</v>
      </c>
      <c r="GE301" s="58">
        <f t="shared" si="366"/>
        <v>377219.89</v>
      </c>
      <c r="GF301" s="58">
        <f t="shared" si="366"/>
        <v>0</v>
      </c>
      <c r="GG301" s="58">
        <f t="shared" si="366"/>
        <v>22495</v>
      </c>
      <c r="GH301" s="58">
        <f t="shared" si="366"/>
        <v>0</v>
      </c>
      <c r="GI301" s="58">
        <f t="shared" si="366"/>
        <v>0</v>
      </c>
      <c r="GJ301" s="58">
        <f t="shared" si="366"/>
        <v>1577767.3</v>
      </c>
      <c r="GK301" s="58">
        <f t="shared" si="366"/>
        <v>446844.17000000004</v>
      </c>
      <c r="GL301" s="58">
        <f t="shared" si="366"/>
        <v>21079.09</v>
      </c>
      <c r="GM301" s="58">
        <f t="shared" si="366"/>
        <v>0</v>
      </c>
      <c r="GN301" s="58">
        <f t="shared" si="366"/>
        <v>0</v>
      </c>
      <c r="GO301" s="58">
        <f t="shared" si="366"/>
        <v>0</v>
      </c>
      <c r="GP301" s="58">
        <f t="shared" si="366"/>
        <v>9406.83</v>
      </c>
      <c r="GQ301" s="58">
        <f t="shared" si="366"/>
        <v>0</v>
      </c>
      <c r="GR301" s="58">
        <f t="shared" si="366"/>
        <v>0</v>
      </c>
      <c r="GS301" s="58">
        <f t="shared" si="366"/>
        <v>1810.5</v>
      </c>
      <c r="GT301" s="58">
        <f t="shared" si="366"/>
        <v>3249182.959999999</v>
      </c>
      <c r="GU301" s="62">
        <f>GT301/D301</f>
        <v>1.2833301931319287E-2</v>
      </c>
      <c r="GV301" s="66">
        <f t="shared" si="351"/>
        <v>192.75206207583875</v>
      </c>
    </row>
    <row r="302" spans="1:206" ht="6" customHeight="1" x14ac:dyDescent="0.2">
      <c r="A302" s="107"/>
      <c r="B302" s="78"/>
      <c r="C302" s="58"/>
      <c r="D302" s="79"/>
      <c r="E302" s="106"/>
      <c r="F302" s="80"/>
      <c r="G302" s="106"/>
      <c r="H302" s="106"/>
      <c r="I302" s="106"/>
      <c r="J302" s="106"/>
      <c r="K302" s="106"/>
      <c r="L302" s="106"/>
      <c r="M302" s="106"/>
      <c r="N302" s="62"/>
      <c r="O302" s="63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62"/>
      <c r="AN302" s="64"/>
      <c r="AO302" s="106"/>
      <c r="AP302" s="106"/>
      <c r="AQ302" s="106"/>
      <c r="AR302" s="106"/>
      <c r="AS302" s="106"/>
      <c r="AT302" s="106"/>
      <c r="AU302" s="62"/>
      <c r="AV302" s="64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62"/>
      <c r="BW302" s="64"/>
      <c r="BX302" s="106"/>
      <c r="BY302" s="106"/>
      <c r="BZ302" s="106"/>
      <c r="CA302" s="106"/>
      <c r="CB302" s="106"/>
      <c r="CC302" s="106"/>
      <c r="CD302" s="106"/>
      <c r="CE302" s="62"/>
      <c r="CF302" s="65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62"/>
      <c r="FT302" s="64"/>
      <c r="FU302" s="106"/>
      <c r="FV302" s="106"/>
      <c r="FW302" s="106"/>
      <c r="FX302" s="106"/>
      <c r="FY302" s="106"/>
      <c r="FZ302" s="106"/>
      <c r="GA302" s="106"/>
      <c r="GB302" s="106"/>
      <c r="GC302" s="106"/>
      <c r="GD302" s="106"/>
      <c r="GE302" s="106"/>
      <c r="GF302" s="106"/>
      <c r="GG302" s="106"/>
      <c r="GH302" s="106"/>
      <c r="GI302" s="106"/>
      <c r="GJ302" s="106"/>
      <c r="GK302" s="106"/>
      <c r="GL302" s="106"/>
      <c r="GM302" s="106"/>
      <c r="GN302" s="106"/>
      <c r="GO302" s="106"/>
      <c r="GP302" s="106"/>
      <c r="GQ302" s="106"/>
      <c r="GR302" s="106"/>
      <c r="GS302" s="106"/>
      <c r="GT302" s="106"/>
      <c r="GU302" s="62"/>
      <c r="GV302" s="66"/>
      <c r="GW302" s="85"/>
      <c r="GX302" s="85"/>
    </row>
    <row r="303" spans="1:206" x14ac:dyDescent="0.2">
      <c r="A303" s="104"/>
      <c r="B303" s="78" t="s">
        <v>699</v>
      </c>
      <c r="C303" s="58"/>
      <c r="D303" s="86"/>
      <c r="F303" s="80"/>
      <c r="R303" s="89"/>
      <c r="T303" s="89"/>
      <c r="W303" s="89"/>
      <c r="Y303" s="89"/>
      <c r="AA303" s="89"/>
      <c r="AC303" s="89"/>
      <c r="AD303" s="89"/>
      <c r="AF303" s="89"/>
      <c r="AH303" s="89"/>
      <c r="AJ303" s="89"/>
      <c r="AL303" s="92"/>
      <c r="AM303" s="91"/>
      <c r="AN303" s="93"/>
      <c r="AQ303" s="89"/>
      <c r="AS303" s="89"/>
      <c r="AT303" s="94"/>
      <c r="AU303" s="93"/>
      <c r="AW303" s="89"/>
      <c r="AZ303" s="89"/>
      <c r="BA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89"/>
      <c r="BM303" s="89"/>
      <c r="BN303" s="89"/>
      <c r="BO303" s="89"/>
      <c r="BP303" s="89"/>
      <c r="BQ303" s="89"/>
      <c r="BR303" s="89"/>
      <c r="BS303" s="89"/>
      <c r="BT303" s="89"/>
      <c r="BU303" s="94"/>
      <c r="BV303" s="93"/>
      <c r="BX303" s="93"/>
      <c r="BZ303" s="89"/>
      <c r="CB303" s="89"/>
      <c r="CC303" s="89"/>
      <c r="CD303" s="94"/>
      <c r="CE303" s="93"/>
      <c r="CG303" s="95"/>
      <c r="CH303" s="52"/>
      <c r="CI303" s="52"/>
      <c r="CJ303" s="52"/>
      <c r="CK303" s="52"/>
      <c r="CL303" s="52"/>
      <c r="CM303" s="52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95"/>
      <c r="DE303" s="95"/>
      <c r="DF303" s="95"/>
      <c r="DG303" s="95"/>
      <c r="DH303" s="95"/>
      <c r="DI303" s="95"/>
      <c r="DJ303" s="95"/>
      <c r="DK303" s="52"/>
      <c r="DL303" s="52"/>
      <c r="DM303" s="52"/>
      <c r="DN303" s="52"/>
      <c r="DO303" s="52"/>
      <c r="DP303" s="52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  <c r="EA303" s="95"/>
      <c r="EB303" s="95"/>
      <c r="EC303" s="95"/>
      <c r="ED303" s="95"/>
      <c r="EE303" s="95"/>
      <c r="EF303" s="95"/>
      <c r="EG303" s="95"/>
      <c r="EH303" s="95"/>
      <c r="EI303" s="95"/>
      <c r="EJ303" s="95"/>
      <c r="EK303" s="52"/>
      <c r="EL303" s="52"/>
      <c r="EM303" s="95"/>
      <c r="EN303" s="95"/>
      <c r="EO303" s="52"/>
      <c r="EP303" s="52"/>
      <c r="EQ303" s="52"/>
      <c r="ER303" s="52"/>
      <c r="ES303" s="52"/>
      <c r="ET303" s="52"/>
      <c r="EU303" s="95"/>
      <c r="EV303" s="95"/>
      <c r="EW303" s="95"/>
      <c r="EX303" s="95"/>
      <c r="EY303" s="95"/>
      <c r="EZ303" s="95"/>
      <c r="FA303" s="95"/>
      <c r="FB303" s="95"/>
      <c r="FC303" s="95"/>
      <c r="FD303" s="95"/>
      <c r="FE303" s="95"/>
      <c r="FF303" s="95"/>
      <c r="FG303" s="95"/>
      <c r="FH303" s="95"/>
      <c r="FI303" s="95"/>
      <c r="FJ303" s="95"/>
      <c r="FK303" s="95"/>
      <c r="FL303" s="95"/>
      <c r="FM303" s="95"/>
      <c r="FN303" s="95"/>
      <c r="FO303" s="95"/>
      <c r="FP303" s="95"/>
      <c r="FQ303" s="95"/>
      <c r="FR303" s="94"/>
      <c r="FS303" s="93"/>
      <c r="FU303" s="95"/>
      <c r="FV303" s="95"/>
      <c r="FW303" s="95"/>
      <c r="FX303" s="95"/>
      <c r="FY303" s="95"/>
      <c r="FZ303" s="95"/>
      <c r="GA303" s="95"/>
      <c r="GB303" s="95"/>
      <c r="GC303" s="95"/>
      <c r="GD303" s="95"/>
      <c r="GE303" s="95"/>
      <c r="GF303" s="95"/>
      <c r="GG303" s="95"/>
      <c r="GH303" s="95"/>
      <c r="GI303" s="95"/>
      <c r="GJ303" s="95"/>
      <c r="GK303" s="95"/>
      <c r="GL303" s="95"/>
      <c r="GM303" s="95"/>
      <c r="GN303" s="95"/>
      <c r="GO303" s="95"/>
      <c r="GP303" s="95"/>
      <c r="GQ303" s="95"/>
      <c r="GR303" s="95"/>
      <c r="GS303" s="95"/>
      <c r="GT303" s="53"/>
      <c r="GU303" s="83"/>
      <c r="GV303" s="84"/>
      <c r="GW303" s="85"/>
      <c r="GX303" s="85"/>
    </row>
    <row r="304" spans="1:206" ht="6" customHeight="1" x14ac:dyDescent="0.2">
      <c r="A304" s="104"/>
      <c r="B304" s="78"/>
      <c r="C304" s="58"/>
      <c r="D304" s="79"/>
      <c r="F304" s="80"/>
      <c r="G304" s="85"/>
      <c r="H304" s="85"/>
      <c r="I304" s="85"/>
      <c r="J304" s="85"/>
      <c r="K304" s="85"/>
      <c r="L304" s="85"/>
      <c r="M304" s="83"/>
      <c r="N304" s="82"/>
      <c r="O304" s="83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3"/>
      <c r="AM304" s="82"/>
      <c r="AN304" s="83"/>
      <c r="AO304" s="85"/>
      <c r="AP304" s="85"/>
      <c r="AQ304" s="85"/>
      <c r="AR304" s="85"/>
      <c r="AS304" s="85"/>
      <c r="AT304" s="83"/>
      <c r="AU304" s="82"/>
      <c r="AV304" s="83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U304" s="83"/>
      <c r="BV304" s="82"/>
      <c r="BW304" s="83"/>
      <c r="BX304" s="83"/>
      <c r="BY304" s="85"/>
      <c r="BZ304" s="85"/>
      <c r="CA304" s="85"/>
      <c r="CB304" s="85"/>
      <c r="CC304" s="85"/>
      <c r="CD304" s="83"/>
      <c r="CE304" s="83"/>
      <c r="CF304" s="83"/>
      <c r="CG304" s="85"/>
      <c r="CH304" s="52"/>
      <c r="CI304" s="52"/>
      <c r="CJ304" s="52"/>
      <c r="CK304" s="52"/>
      <c r="CL304" s="52"/>
      <c r="CM304" s="52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52"/>
      <c r="DL304" s="52"/>
      <c r="DM304" s="52"/>
      <c r="DN304" s="52"/>
      <c r="DO304" s="52"/>
      <c r="DP304" s="52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52"/>
      <c r="EL304" s="52"/>
      <c r="EM304" s="85"/>
      <c r="EN304" s="85"/>
      <c r="EO304" s="52"/>
      <c r="EP304" s="52"/>
      <c r="EQ304" s="52"/>
      <c r="ER304" s="52"/>
      <c r="ES304" s="52"/>
      <c r="ET304" s="52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3"/>
      <c r="FS304" s="83"/>
      <c r="FT304" s="83"/>
      <c r="FU304" s="85"/>
      <c r="FV304" s="85"/>
      <c r="FW304" s="85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  <c r="GQ304" s="85"/>
      <c r="GR304" s="85"/>
      <c r="GS304" s="85"/>
      <c r="GT304" s="83"/>
      <c r="GU304" s="83"/>
      <c r="GV304" s="84"/>
      <c r="GW304" s="85"/>
      <c r="GX304" s="85"/>
    </row>
    <row r="305" spans="1:207" customFormat="1" ht="12" customHeight="1" x14ac:dyDescent="0.2">
      <c r="A305" s="96" t="s">
        <v>700</v>
      </c>
      <c r="B305" s="69" t="s">
        <v>701</v>
      </c>
      <c r="C305" s="80">
        <f>IF(ISNA(VLOOKUP($A305,'[2]1516 enrollment_Rev_Exp by size'!$A$6:$G$320,3,FALSE)),"",VLOOKUP($A305,'[2]1516 enrollment_Rev_Exp by size'!$A$6:$G$320,3,FALSE))</f>
        <v>92.759999999999991</v>
      </c>
      <c r="D305" s="97">
        <v>2184393.37</v>
      </c>
      <c r="E305" s="80">
        <f t="shared" ref="E305:E345" si="367">M305+AL305+AT305+BU305+CD305+FR305+GT305</f>
        <v>2184393.37</v>
      </c>
      <c r="F305" s="80">
        <f t="shared" ref="F305:F345" si="368">D305-E305</f>
        <v>0</v>
      </c>
      <c r="G305" s="98">
        <f>IF(ISNA(VLOOKUP($A305,'[2]1516 Exp_Rev Access'!$F$7:$FS$306,2,FALSE)),"",VLOOKUP($A305,'[2]1516 Exp_Rev Access'!$F$7:$FS$306,2,FALSE))</f>
        <v>122651.14</v>
      </c>
      <c r="H305" s="98">
        <f>IF(ISNA(VLOOKUP($A305,'[2]1516 Exp_Rev Access'!$F$7:$FS$306,3,FALSE)),"",VLOOKUP($A305,'[2]1516 Exp_Rev Access'!$F$7:$FS$306,3,FALSE))</f>
        <v>0</v>
      </c>
      <c r="I305" s="98">
        <f>IF(ISNA(VLOOKUP($A305,'[2]1516 Exp_Rev Access'!$F$7:$FS$306,4,FALSE)),"",VLOOKUP($A305,'[2]1516 Exp_Rev Access'!$F$7:$FS$306,4,FALSE))</f>
        <v>0</v>
      </c>
      <c r="J305" s="98">
        <f>IF(ISNA(VLOOKUP($A305,'[2]1516 Exp_Rev Access'!$F$7:$FS$306,5,FALSE)),"",VLOOKUP($A305,'[2]1516 Exp_Rev Access'!$F$7:$FS$306,5,FALSE))</f>
        <v>0</v>
      </c>
      <c r="K305" s="98">
        <f>IF(ISNA(VLOOKUP($A305,'[2]1516 Exp_Rev Access'!$F$7:$FS$306,6,FALSE)),"",VLOOKUP($A305,'[2]1516 Exp_Rev Access'!$F$7:$FS$306,6,FALSE))</f>
        <v>0</v>
      </c>
      <c r="L305" s="98">
        <f>IF(ISNA(VLOOKUP($A305,'[2]1516 Exp_Rev Access'!$F$7:$FS$306,7,FALSE)),"",VLOOKUP($A305,'[2]1516 Exp_Rev Access'!$F$7:$FS$306,7,FALSE))</f>
        <v>0</v>
      </c>
      <c r="M305" s="90">
        <f t="shared" ref="M305:M345" si="369">SUM(G305:L305)</f>
        <v>122651.14</v>
      </c>
      <c r="N305" s="72">
        <f t="shared" ref="N305:N310" si="370">M305/D305</f>
        <v>5.6148833669093214E-2</v>
      </c>
      <c r="O305" s="73">
        <f t="shared" ref="O305:O310" si="371">M305/C305</f>
        <v>1322.2416990081933</v>
      </c>
      <c r="P305" s="99">
        <f>IF(ISNA(VLOOKUP($A305,'[2]1516 Exp_Rev Access'!$F$7:$FS$306,8,FALSE)),"",VLOOKUP($A305,'[2]1516 Exp_Rev Access'!$F$7:$FS$306,8,FALSE))</f>
        <v>0</v>
      </c>
      <c r="Q305" s="99">
        <f>IF(ISNA(VLOOKUP($A305,'[2]1516 Exp_Rev Access'!$F$7:$FS$306,9,FALSE)),"",VLOOKUP($A305,'[2]1516 Exp_Rev Access'!$F$7:$FS$306,9,FALSE))</f>
        <v>0</v>
      </c>
      <c r="R305" s="99">
        <f>IF(ISNA(VLOOKUP($A305,'[2]1516 Exp_Rev Access'!$F$7:$FS$306,10,FALSE)),"",VLOOKUP($A305,'[2]1516 Exp_Rev Access'!$F$7:$FS$306,10,FALSE))</f>
        <v>0</v>
      </c>
      <c r="S305" s="99">
        <f>IF(ISNA(VLOOKUP($A305,'[2]1516 Exp_Rev Access'!$F$7:$FS$306,11,FALSE)),"",VLOOKUP($A305,'[2]1516 Exp_Rev Access'!$F$7:$FS$306,11,FALSE))</f>
        <v>0</v>
      </c>
      <c r="T305" s="99">
        <f>IF(ISNA(VLOOKUP($A305,'[2]1516 Exp_Rev Access'!$F$7:$FS$306,12,FALSE)),"",VLOOKUP($A305,'[2]1516 Exp_Rev Access'!$F$7:$FS$306,12,FALSE))</f>
        <v>750</v>
      </c>
      <c r="U305" s="99">
        <f>IF(ISNA(VLOOKUP($A305,'[2]1516 Exp_Rev Access'!$F$7:$FS$306,13,FALSE)),"",VLOOKUP($A305,'[2]1516 Exp_Rev Access'!$F$7:$FS$306,13,FALSE))</f>
        <v>0</v>
      </c>
      <c r="V305" s="99">
        <f>IF(ISNA(VLOOKUP($A305,'[2]1516 Exp_Rev Access'!$F$7:$FS$306,14,FALSE)),"",VLOOKUP($A305,'[2]1516 Exp_Rev Access'!$F$7:$FS$306,14,FALSE))</f>
        <v>0</v>
      </c>
      <c r="W305" s="99">
        <f>IF(ISNA(VLOOKUP($A305,'[2]1516 Exp_Rev Access'!$F$7:$FS$306,15,FALSE)),"",VLOOKUP($A305,'[2]1516 Exp_Rev Access'!$F$7:$FS$306,15,FALSE))</f>
        <v>0</v>
      </c>
      <c r="X305" s="99">
        <f>IF(ISNA(VLOOKUP($A305,'[2]1516 Exp_Rev Access'!$F$7:$FS$306,16,FALSE)),"",VLOOKUP($A305,'[2]1516 Exp_Rev Access'!$F$7:$FS$306,16,FALSE))</f>
        <v>54.24</v>
      </c>
      <c r="Y305" s="99">
        <f>IF(ISNA(VLOOKUP($A305,'[2]1516 Exp_Rev Access'!$F$7:$FS$306,17,FALSE)),"",VLOOKUP($A305,'[2]1516 Exp_Rev Access'!$F$7:$FS$306,17,FALSE))</f>
        <v>0</v>
      </c>
      <c r="Z305" s="99">
        <f>IF(ISNA(VLOOKUP($A305,'[2]1516 Exp_Rev Access'!$F$7:$FS$306,18,FALSE)),"",VLOOKUP($A305,'[2]1516 Exp_Rev Access'!$F$7:$FS$306,18,FALSE))</f>
        <v>0</v>
      </c>
      <c r="AA305" s="99">
        <f>IF(ISNA(VLOOKUP($A305,'[2]1516 Exp_Rev Access'!$F$7:$FS$306,19,FALSE)),"",VLOOKUP($A305,'[2]1516 Exp_Rev Access'!$F$7:$FS$306,19,FALSE))</f>
        <v>0</v>
      </c>
      <c r="AB305" s="99">
        <f>IF(ISNA(VLOOKUP($A305,'[2]1516 Exp_Rev Access'!$F$7:$FS$306,20,FALSE)),"",VLOOKUP($A305,'[2]1516 Exp_Rev Access'!$F$7:$FS$306,20,FALSE))</f>
        <v>0</v>
      </c>
      <c r="AC305" s="99">
        <f>IF(ISNA(VLOOKUP($A305,'[2]1516 Exp_Rev Access'!$F$7:$FS$306,21,FALSE)),"",VLOOKUP($A305,'[2]1516 Exp_Rev Access'!$F$7:$FS$306,21,FALSE))</f>
        <v>13466.66</v>
      </c>
      <c r="AD305" s="99">
        <f>IF(ISNA(VLOOKUP($A305,'[2]1516 Exp_Rev Access'!$F$7:$FS$306,22,FALSE)),"",VLOOKUP($A305,'[2]1516 Exp_Rev Access'!$F$7:$FS$306,22,FALSE))</f>
        <v>1073.1500000000001</v>
      </c>
      <c r="AE305" s="99">
        <f>IF(ISNA(VLOOKUP($A305,'[2]1516 Exp_Rev Access'!$F$7:$FS$306,23,FALSE)),"",VLOOKUP($A305,'[2]1516 Exp_Rev Access'!$F$7:$FS$306,23,FALSE))</f>
        <v>0</v>
      </c>
      <c r="AF305" s="99">
        <f>IF(ISNA(VLOOKUP($A305,'[2]1516 Exp_Rev Access'!$F$7:$FS$306,24,FALSE)),"",VLOOKUP($A305,'[2]1516 Exp_Rev Access'!$F$7:$FS$306,24,FALSE))</f>
        <v>3581.48</v>
      </c>
      <c r="AG305" s="99">
        <f>IF(ISNA(VLOOKUP($A305,'[2]1516 Exp_Rev Access'!$F$7:$FS$306,25,FALSE)),"",VLOOKUP($A305,'[2]1516 Exp_Rev Access'!$F$7:$FS$306,25,FALSE))</f>
        <v>56</v>
      </c>
      <c r="AH305" s="98">
        <f>IF(ISNA(VLOOKUP($A305,'[2]1516 Exp_Rev Access'!$F$7:$FS$306,26,FALSE)),"",VLOOKUP($A305,'[2]1516 Exp_Rev Access'!$F$7:$FS$306,26,FALSE))</f>
        <v>0</v>
      </c>
      <c r="AI305" s="98">
        <f>IF(ISNA(VLOOKUP($A305,'[2]1516 Exp_Rev Access'!$F$7:$FS$306,27,FALSE)),"",VLOOKUP($A305,'[2]1516 Exp_Rev Access'!$F$7:$FS$306,27,FALSE))</f>
        <v>0</v>
      </c>
      <c r="AJ305" s="98">
        <f>IF(ISNA(VLOOKUP($A305,'[2]1516 Exp_Rev Access'!$F$7:$FS$306,28,FALSE)),"",VLOOKUP($A305,'[2]1516 Exp_Rev Access'!$F$7:$FS$306,28,FALSE))</f>
        <v>2351.19</v>
      </c>
      <c r="AK305" s="98">
        <f>IF(ISNA(VLOOKUP($A305,'[2]1516 Exp_Rev Access'!$F$7:$FS$306,29,FALSE)),"",VLOOKUP($A305,'[2]1516 Exp_Rev Access'!$F$7:$FS$306,29,FALSE))</f>
        <v>0</v>
      </c>
      <c r="AL305" s="100">
        <f t="shared" ref="AL305:AL345" si="372">SUM(P305:AK305)</f>
        <v>21332.719999999998</v>
      </c>
      <c r="AM305" s="72">
        <f t="shared" ref="AM305:AM345" si="373">AL305/D305</f>
        <v>9.7659699452393028E-3</v>
      </c>
      <c r="AN305" s="94">
        <f t="shared" ref="AN305:AN345" si="374">AL305/C305</f>
        <v>229.97757654161276</v>
      </c>
      <c r="AO305" s="99">
        <f>IF(ISNA(VLOOKUP($A305,'[2]1516 Exp_Rev Access'!$F$7:$GB$306,30,FALSE)),"",VLOOKUP($A305,'[2]1516 Exp_Rev Access'!$F$7:$FS$306,30,FALSE))</f>
        <v>1440800.99</v>
      </c>
      <c r="AP305" s="99">
        <f>IF(ISNA(VLOOKUP($A305,'[2]1516 Exp_Rev Access'!$F$7:$GB$306,31,FALSE)),"",VLOOKUP($A305,'[2]1516 Exp_Rev Access'!$F$7:$FS$306,31,FALSE))</f>
        <v>12628.55</v>
      </c>
      <c r="AQ305" s="99">
        <f>IF(ISNA(VLOOKUP($A305,'[2]1516 Exp_Rev Access'!$F$7:$GB$306,32,FALSE)),"",VLOOKUP($A305,'[2]1516 Exp_Rev Access'!$F$7:$FS$306,32,FALSE))</f>
        <v>177431.84</v>
      </c>
      <c r="AR305" s="99">
        <f>IF(ISNA(VLOOKUP($A305,'[2]1516 Exp_Rev Access'!$F$7:$GB$306,33,FALSE)),"",VLOOKUP($A305,'[2]1516 Exp_Rev Access'!$F$7:$FS$306,33,FALSE))</f>
        <v>0</v>
      </c>
      <c r="AS305" s="99">
        <f>IF(ISNA(VLOOKUP($A305,'[2]1516 Exp_Rev Access'!$F$7:$GB$306,34,FALSE)),"",VLOOKUP($A305,'[2]1516 Exp_Rev Access'!$F$7:$FS$306,34,FALSE))</f>
        <v>0</v>
      </c>
      <c r="AT305" s="101">
        <f t="shared" ref="AT305:AT345" si="375">SUM(AO305:AS305)</f>
        <v>1630861.3800000001</v>
      </c>
      <c r="AU305" s="72">
        <f t="shared" ref="AU305:AU345" si="376">AT305/D305</f>
        <v>0.74659692818972434</v>
      </c>
      <c r="AV305" s="94">
        <f t="shared" ref="AV305:AV345" si="377">AT305/C305</f>
        <v>17581.515523932732</v>
      </c>
      <c r="AW305" s="99">
        <f>IF(ISNA(VLOOKUP($A305,'[2]1516 Exp_Rev Access'!$F$7:$GB$306,35,FALSE)),"",VLOOKUP($A305,'[2]1516 Exp_Rev Access'!$F$7:$GB$306,35,FALSE))</f>
        <v>0</v>
      </c>
      <c r="AX305" s="99">
        <f>IF(ISNA(VLOOKUP($A305,'[2]1516 Exp_Rev Access'!$F$7:$GB$306,36,FALSE)),"",VLOOKUP($A305,'[2]1516 Exp_Rev Access'!$F$7:$GB$306,36,FALSE))</f>
        <v>68010.11</v>
      </c>
      <c r="AY305" s="99">
        <f>IF(ISNA(VLOOKUP($A305,'[2]1516 Exp_Rev Access'!$F$7:$GB$306,37,FALSE)),"",VLOOKUP($A305,'[2]1516 Exp_Rev Access'!$F$7:$GB$306,37,FALSE))</f>
        <v>2298.79</v>
      </c>
      <c r="AZ305" s="99">
        <f>IF(ISNA(VLOOKUP($A305,'[2]1516 Exp_Rev Access'!$F$7:$GB$306,38,FALSE)),"",VLOOKUP($A305,'[2]1516 Exp_Rev Access'!$F$7:$GB$306,38,FALSE))</f>
        <v>0</v>
      </c>
      <c r="BA305" s="99">
        <f>IF(ISNA(VLOOKUP($A305,'[2]1516 Exp_Rev Access'!$F$7:$GB$306,39,FALSE)),"",VLOOKUP($A305,'[2]1516 Exp_Rev Access'!$F$7:$GB$306,39,FALSE))</f>
        <v>0</v>
      </c>
      <c r="BB305" s="99">
        <f>IF(ISNA(VLOOKUP($A305,'[2]1516 Exp_Rev Access'!$F$7:$GB$306,40,FALSE)),"",VLOOKUP($A305,'[2]1516 Exp_Rev Access'!$F$7:$GB$306,40,FALSE))</f>
        <v>30603.41</v>
      </c>
      <c r="BC305" s="99">
        <f>IF(ISNA(VLOOKUP($A305,'[2]1516 Exp_Rev Access'!$F$7:$GB$306,41,FALSE)),"",VLOOKUP($A305,'[2]1516 Exp_Rev Access'!$F$7:$GB$306,41,FALSE))</f>
        <v>0</v>
      </c>
      <c r="BD305" s="99">
        <f>IF(ISNA(VLOOKUP($A305,'[2]1516 Exp_Rev Access'!$F$7:$GB$306,42,FALSE)),"",VLOOKUP($A305,'[2]1516 Exp_Rev Access'!$F$7:$GB$306,42,FALSE))</f>
        <v>7869.32</v>
      </c>
      <c r="BE305" s="99">
        <f>IF(ISNA(VLOOKUP($A305,'[2]1516 Exp_Rev Access'!$F$7:$GB$306,43,FALSE)),"",VLOOKUP($A305,'[2]1516 Exp_Rev Access'!$F$7:$GB$306,43,FALSE))</f>
        <v>0</v>
      </c>
      <c r="BF305" s="99">
        <f>IF(ISNA(VLOOKUP($A305,'[2]1516 Exp_Rev Access'!$F$7:$GB$306,44,FALSE)),"",VLOOKUP($A305,'[2]1516 Exp_Rev Access'!$F$7:$GB$306,44,FALSE))</f>
        <v>0</v>
      </c>
      <c r="BG305" s="99">
        <f>IF(ISNA(VLOOKUP($A305,'[2]1516 Exp_Rev Access'!$F$7:$GB$306,45,FALSE)),"",VLOOKUP($A305,'[2]1516 Exp_Rev Access'!$F$7:$GB$306,45,FALSE))</f>
        <v>862.07</v>
      </c>
      <c r="BH305" s="99">
        <f>IF(ISNA(VLOOKUP($A305,'[2]1516 Exp_Rev Access'!$F$7:$GB$306,46,FALSE)),"",VLOOKUP($A305,'[2]1516 Exp_Rev Access'!$F$7:$GB$306,46,FALSE))</f>
        <v>0</v>
      </c>
      <c r="BI305" s="99">
        <f>IF(ISNA(VLOOKUP($A305,'[2]1516 Exp_Rev Access'!$F$7:$GB$306,47,FALSE)),"",VLOOKUP($A305,'[2]1516 Exp_Rev Access'!$F$7:$GB$306,47,FALSE))</f>
        <v>1376.35</v>
      </c>
      <c r="BJ305" s="99">
        <f>IF(ISNA(VLOOKUP($A305,'[2]1516 Exp_Rev Access'!$F$7:$GB$306,48,FALSE)),"",VLOOKUP($A305,'[2]1516 Exp_Rev Access'!$F$7:$GB$306,48,FALSE))</f>
        <v>125362.6</v>
      </c>
      <c r="BK305" s="99">
        <f>IF(ISNA(VLOOKUP($A305,'[2]1516 Exp_Rev Access'!$F$7:$GB$306,49,FALSE)),"",VLOOKUP($A305,'[2]1516 Exp_Rev Access'!$F$7:$GB$306,49,FALSE))</f>
        <v>49112.3</v>
      </c>
      <c r="BL305" s="99">
        <f>IF(ISNA(VLOOKUP($A305,'[2]1516 Exp_Rev Access'!$F$7:$GB$306,50,FALSE)),"",VLOOKUP($A305,'[2]1516 Exp_Rev Access'!$F$7:$GB$306,50,FALSE))</f>
        <v>0</v>
      </c>
      <c r="BM305" s="99">
        <f>IF(ISNA(VLOOKUP($A305,'[2]1516 Exp_Rev Access'!$F$7:$GB$306,51,FALSE)),"",VLOOKUP($A305,'[2]1516 Exp_Rev Access'!$F$7:$GB$306,51,FALSE))</f>
        <v>0</v>
      </c>
      <c r="BN305" s="99">
        <f>IF(ISNA(VLOOKUP($A305,'[2]1516 Exp_Rev Access'!$F$7:$GB$306,52,FALSE)),"",VLOOKUP($A305,'[2]1516 Exp_Rev Access'!$F$7:$GB$306,52,FALSE))</f>
        <v>0</v>
      </c>
      <c r="BO305" s="99">
        <f>IF(ISNA(VLOOKUP($A305,'[2]1516 Exp_Rev Access'!$F$7:$GB$306,53,FALSE)),"",VLOOKUP($A305,'[2]1516 Exp_Rev Access'!$F$7:$GB$306,53,FALSE))</f>
        <v>0</v>
      </c>
      <c r="BP305" s="99">
        <f>IF(ISNA(VLOOKUP($A305,'[2]1516 Exp_Rev Access'!$F$7:$GB$306,54,FALSE)),"",VLOOKUP($A305,'[2]1516 Exp_Rev Access'!$F$7:$GB$306,54,FALSE))</f>
        <v>0</v>
      </c>
      <c r="BQ305" s="99">
        <f>IF(ISNA(VLOOKUP($A305,'[2]1516 Exp_Rev Access'!$F$7:$GB$306,55,FALSE)),"",VLOOKUP($A305,'[2]1516 Exp_Rev Access'!$F$7:$GB$306,55,FALSE))</f>
        <v>0</v>
      </c>
      <c r="BR305" s="99">
        <f>IF(ISNA(VLOOKUP($A305,'[2]1516 Exp_Rev Access'!$F$7:$GB$306,56,FALSE)),"",VLOOKUP($A305,'[2]1516 Exp_Rev Access'!$F$7:$GB$306,56,FALSE))</f>
        <v>0</v>
      </c>
      <c r="BS305" s="99">
        <f>IF(ISNA(VLOOKUP($A305,'[2]1516 Exp_Rev Access'!$F$7:$GB$306,57,FALSE)),"",VLOOKUP($A305,'[2]1516 Exp_Rev Access'!$F$7:$GB$306,57,FALSE))</f>
        <v>0</v>
      </c>
      <c r="BT305" s="99">
        <f>IF(ISNA(VLOOKUP($A305,'[2]1516 Exp_Rev Access'!$F$7:$GB$306,58,FALSE)),"",VLOOKUP($A305,'[2]1516 Exp_Rev Access'!$F$7:$GB$306,58,FALSE))</f>
        <v>0</v>
      </c>
      <c r="BU305" s="102">
        <f t="shared" ref="BU305:BU345" si="378">SUM(AW305:BT305)</f>
        <v>285494.95</v>
      </c>
      <c r="BV305" s="72">
        <f t="shared" ref="BV305:BV345" si="379">BU305/D305</f>
        <v>0.13069759042529963</v>
      </c>
      <c r="BW305" s="94">
        <f t="shared" ref="BW305:BW345" si="380">BU305/C305</f>
        <v>3077.7808322552828</v>
      </c>
      <c r="BX305" s="99">
        <f>IF(ISNA(VLOOKUP($A305,'[2]1516 Exp_Rev Access'!$F$7:$GB$306,59,FALSE)),"",VLOOKUP($A305,'[2]1516 Exp_Rev Access'!$F$7:$GB$306,59,FALSE))</f>
        <v>0</v>
      </c>
      <c r="BY305" s="99">
        <f>IF(ISNA(VLOOKUP($A305,'[2]1516 Exp_Rev Access'!$F$7:$GB$306,60,FALSE)),"",VLOOKUP($A305,'[2]1516 Exp_Rev Access'!$F$7:$GB$306,60,FALSE))</f>
        <v>0</v>
      </c>
      <c r="BZ305" s="99">
        <f>IF(ISNA(VLOOKUP($A305,'[2]1516 Exp_Rev Access'!$F$7:$GB$306,61,FALSE)),"",VLOOKUP($A305,'[2]1516 Exp_Rev Access'!$F$7:$GB$306,61,FALSE))</f>
        <v>0</v>
      </c>
      <c r="CA305" s="99">
        <f>IF(ISNA(VLOOKUP($A305,'[2]1516 Exp_Rev Access'!$F$7:$GB$306,62,FALSE)),"",VLOOKUP($A305,'[2]1516 Exp_Rev Access'!$F$7:$GB$306,62,FALSE))</f>
        <v>0</v>
      </c>
      <c r="CB305" s="99">
        <f>IF(ISNA(VLOOKUP($A305,'[2]1516 Exp_Rev Access'!$F$7:$GB$306,63,FALSE)),"",VLOOKUP($A305,'[2]1516 Exp_Rev Access'!$F$7:$GB$306,63,FALSE))</f>
        <v>0</v>
      </c>
      <c r="CC305" s="99">
        <f>IF(ISNA(VLOOKUP($A305,'[2]1516 Exp_Rev Access'!$F$7:$GB$306,64,FALSE)),"",VLOOKUP($A305,'[2]1516 Exp_Rev Access'!$F$7:$GB$306,64,FALSE))</f>
        <v>0</v>
      </c>
      <c r="CD305" s="101">
        <f t="shared" ref="CD305:CD345" si="381">SUM(BX305:CC305)</f>
        <v>0</v>
      </c>
      <c r="CE305" s="72"/>
      <c r="CF305" s="103"/>
      <c r="CG305" s="99">
        <f>IF(ISNA(VLOOKUP($A305,'[2]1516 Exp_Rev Access'!$F$7:$GB$306,65,FALSE)),"",VLOOKUP($A305,'[2]1516 Exp_Rev Access'!$F$7:$GB$306,65,FALSE))</f>
        <v>0</v>
      </c>
      <c r="CH305" s="99">
        <f>IF(ISNA(VLOOKUP($A305,'[2]1516 Exp_Rev Access'!$F$7:$GB$306,66,FALSE)),"",VLOOKUP($A305,'[2]1516 Exp_Rev Access'!$F$7:$GB$306,66,FALSE))</f>
        <v>0</v>
      </c>
      <c r="CI305" s="99">
        <f>IF(ISNA(VLOOKUP($A305,'[2]1516 Exp_Rev Access'!$F$7:$GB$306,67,FALSE)),"",VLOOKUP($A305,'[2]1516 Exp_Rev Access'!$F$7:$GB$306,67,FALSE))</f>
        <v>0</v>
      </c>
      <c r="CJ305" s="99">
        <f>IF(ISNA(VLOOKUP($A305,'[2]1516 Exp_Rev Access'!$F$7:$GB$306,68,FALSE)),"",VLOOKUP($A305,'[2]1516 Exp_Rev Access'!$F$7:$GB$306,68,FALSE))</f>
        <v>0</v>
      </c>
      <c r="CK305" s="99">
        <f>IF(ISNA(VLOOKUP($A305,'[2]1516 Exp_Rev Access'!$F$7:$GB$306,69,FALSE)),"",VLOOKUP($A305,'[2]1516 Exp_Rev Access'!$F$7:$GB$306,69,FALSE))</f>
        <v>0</v>
      </c>
      <c r="CL305" s="99">
        <f>IF(ISNA(VLOOKUP($A305,'[2]1516 Exp_Rev Access'!$F$7:$GB$306,70,FALSE)),"",VLOOKUP($A305,'[2]1516 Exp_Rev Access'!$F$7:$GB$306,70,FALSE))</f>
        <v>0</v>
      </c>
      <c r="CM305" s="99">
        <f>IF(ISNA(VLOOKUP($A305,'[2]1516 Exp_Rev Access'!$F$7:$GB$306,71,FALSE)),"",VLOOKUP($A305,'[2]1516 Exp_Rev Access'!$F$7:$GB$306,71,FALSE))</f>
        <v>0</v>
      </c>
      <c r="CN305" s="99">
        <f>IF(ISNA(VLOOKUP($A305,'[2]1516 Exp_Rev Access'!$F$7:$GB$306,72,FALSE)),"",VLOOKUP($A305,'[2]1516 Exp_Rev Access'!$F$7:$GB$306,72,FALSE))</f>
        <v>0</v>
      </c>
      <c r="CO305" s="99">
        <f>IF(ISNA(VLOOKUP($A305,'[2]1516 Exp_Rev Access'!$F$7:$GB$306,73,FALSE)),"",VLOOKUP($A305,'[2]1516 Exp_Rev Access'!$F$7:$GB$306,73,FALSE))</f>
        <v>0</v>
      </c>
      <c r="CP305" s="99">
        <f>IF(ISNA(VLOOKUP($A305,'[2]1516 Exp_Rev Access'!$F$7:$GB$306,74,FALSE)),"",VLOOKUP($A305,'[2]1516 Exp_Rev Access'!$F$7:$GB$306,74,FALSE))</f>
        <v>21949.97</v>
      </c>
      <c r="CQ305" s="99">
        <f>IF(ISNA(VLOOKUP($A305,'[2]1516 Exp_Rev Access'!$F$7:$GB$306,75,FALSE)),"",VLOOKUP($A305,'[2]1516 Exp_Rev Access'!$F$7:$GB$306,75,FALSE))</f>
        <v>0</v>
      </c>
      <c r="CR305" s="99">
        <f>IF(ISNA(VLOOKUP($A305,'[2]1516 Exp_Rev Access'!$F$7:$GB$306,76,FALSE)),"",VLOOKUP($A305,'[2]1516 Exp_Rev Access'!$F$7:$GB$306,76,FALSE))</f>
        <v>0</v>
      </c>
      <c r="CS305" s="99">
        <f>IF(ISNA(VLOOKUP($A305,'[2]1516 Exp_Rev Access'!$F$7:$GB$306,77,FALSE)),"",VLOOKUP($A305,'[2]1516 Exp_Rev Access'!$F$7:$GB$306,77,FALSE))</f>
        <v>0</v>
      </c>
      <c r="CT305" s="99">
        <f>IF(ISNA(VLOOKUP($A305,'[2]1516 Exp_Rev Access'!$F$7:$GB$306,78,FALSE)),"",VLOOKUP($A305,'[2]1516 Exp_Rev Access'!$F$7:$GB$306,78,FALSE))</f>
        <v>30000</v>
      </c>
      <c r="CU305" s="99">
        <f>IF(ISNA(VLOOKUP($A305,'[2]1516 Exp_Rev Access'!$F$7:$GB$306,79,FALSE)),"",VLOOKUP($A305,'[2]1516 Exp_Rev Access'!$F$7:$GB$306,79,FALSE))</f>
        <v>16584.150000000001</v>
      </c>
      <c r="CV305" s="99">
        <f>IF(ISNA(VLOOKUP($A305,'[2]1516 Exp_Rev Access'!$F$7:$GB$306,80,FALSE)),"",VLOOKUP($A305,'[2]1516 Exp_Rev Access'!$F$7:$GB$306,80,FALSE))</f>
        <v>0</v>
      </c>
      <c r="CW305" s="99">
        <f>IF(ISNA(VLOOKUP($A305,'[2]1516 Exp_Rev Access'!$F$7:$GB$306,81,FALSE)),"",VLOOKUP($A305,'[2]1516 Exp_Rev Access'!$F$7:$GB$306,81,FALSE))</f>
        <v>0</v>
      </c>
      <c r="CX305" s="99">
        <f>IF(ISNA(VLOOKUP($A305,'[2]1516 Exp_Rev Access'!$F$7:$GB$306,82,FALSE)),"",VLOOKUP($A305,'[2]1516 Exp_Rev Access'!$F$7:$GB$306,82,FALSE))</f>
        <v>0</v>
      </c>
      <c r="CY305" s="99">
        <f>IF(ISNA(VLOOKUP($A305,'[2]1516 Exp_Rev Access'!$F$7:$GB$306,83,FALSE)),"",VLOOKUP($A305,'[2]1516 Exp_Rev Access'!$F$7:$GB$306,83,FALSE))</f>
        <v>0</v>
      </c>
      <c r="CZ305" s="99">
        <f>IF(ISNA(VLOOKUP($A305,'[2]1516 Exp_Rev Access'!$F$7:$GB$306,84,FALSE)),"",VLOOKUP($A305,'[2]1516 Exp_Rev Access'!$F$7:$GB$306,84,FALSE))</f>
        <v>0</v>
      </c>
      <c r="DA305" s="99">
        <f>IF(ISNA(VLOOKUP($A305,'[2]1516 Exp_Rev Access'!$F$7:$GB$306,85,FALSE)),"",VLOOKUP($A305,'[2]1516 Exp_Rev Access'!$F$7:$GB$306,85,FALSE))</f>
        <v>0</v>
      </c>
      <c r="DB305" s="99">
        <f>IF(ISNA(VLOOKUP($A305,'[2]1516 Exp_Rev Access'!$F$7:$GB$306,86,FALSE)),"",VLOOKUP($A305,'[2]1516 Exp_Rev Access'!$F$7:$GB$306,86,FALSE))</f>
        <v>0</v>
      </c>
      <c r="DC305" s="99">
        <f>IF(ISNA(VLOOKUP($A305,'[2]1516 Exp_Rev Access'!$F$7:$GB$306,87,FALSE)),"",VLOOKUP($A305,'[2]1516 Exp_Rev Access'!$F$7:$GB$306,87,FALSE))</f>
        <v>0</v>
      </c>
      <c r="DD305" s="99">
        <f>IF(ISNA(VLOOKUP($A305,'[2]1516 Exp_Rev Access'!$F$7:$GB$306,88,FALSE)),"",VLOOKUP($A305,'[2]1516 Exp_Rev Access'!$F$7:$GB$306,88,FALSE))</f>
        <v>0</v>
      </c>
      <c r="DE305" s="99">
        <f>IF(ISNA(VLOOKUP($A305,'[2]1516 Exp_Rev Access'!$F$7:$GB$306,89,FALSE)),"",VLOOKUP($A305,'[2]1516 Exp_Rev Access'!$F$7:$GB$306,89,FALSE))</f>
        <v>0</v>
      </c>
      <c r="DF305" s="99">
        <f>IF(ISNA(VLOOKUP($A305,'[2]1516 Exp_Rev Access'!$F$7:$GB$306,90,FALSE)),"",VLOOKUP($A305,'[2]1516 Exp_Rev Access'!$F$7:$GB$306,90,FALSE))</f>
        <v>0</v>
      </c>
      <c r="DG305" s="99">
        <f>IF(ISNA(VLOOKUP($A305,'[2]1516 Exp_Rev Access'!$F$7:$GB$306,91,FALSE)),"",VLOOKUP($A305,'[2]1516 Exp_Rev Access'!$F$7:$GB$306,91,FALSE))</f>
        <v>0</v>
      </c>
      <c r="DH305" s="99">
        <f>IF(ISNA(VLOOKUP($A305,'[2]1516 Exp_Rev Access'!$F$7:$GB$306,92,FALSE)),"",VLOOKUP($A305,'[2]1516 Exp_Rev Access'!$F$7:$GB$306,92,FALSE))</f>
        <v>44367.77</v>
      </c>
      <c r="DI305" s="99">
        <f>IF(ISNA(VLOOKUP($A305,'[2]1516 Exp_Rev Access'!$F$7:$GB$306,93,FALSE)),"",VLOOKUP($A305,'[2]1516 Exp_Rev Access'!$F$7:$GB$306,93,FALSE))</f>
        <v>0</v>
      </c>
      <c r="DJ305" s="99">
        <f>IF(ISNA(VLOOKUP($A305,'[2]1516 Exp_Rev Access'!$F$7:$GB$306,94,FALSE)),"",VLOOKUP($A305,'[2]1516 Exp_Rev Access'!$F$7:$GB$306,94,FALSE))</f>
        <v>0</v>
      </c>
      <c r="DK305" s="99">
        <f>IF(ISNA(VLOOKUP($A305,'[2]1516 Exp_Rev Access'!$F$7:$GB$306,95,FALSE)),"",VLOOKUP($A305,'[2]1516 Exp_Rev Access'!$F$7:$GB$306,95,FALSE))</f>
        <v>0</v>
      </c>
      <c r="DL305" s="99">
        <f>IF(ISNA(VLOOKUP($A305,'[2]1516 Exp_Rev Access'!$F$7:$GB$306,96,FALSE)),"",VLOOKUP($A305,'[2]1516 Exp_Rev Access'!$F$7:$GB$306,96,FALSE))</f>
        <v>0</v>
      </c>
      <c r="DM305" s="99">
        <f>IF(ISNA(VLOOKUP($A305,'[2]1516 Exp_Rev Access'!$F$7:$GB$306,97,FALSE)),"",VLOOKUP($A305,'[2]1516 Exp_Rev Access'!$F$7:$GB$306,97,FALSE))</f>
        <v>0</v>
      </c>
      <c r="DN305" s="99">
        <f>IF(ISNA(VLOOKUP($A305,'[2]1516 Exp_Rev Access'!$F$7:$GB$306,98,FALSE)),"",VLOOKUP($A305,'[2]1516 Exp_Rev Access'!$F$7:$GB$306,98,FALSE))</f>
        <v>0</v>
      </c>
      <c r="DO305" s="99">
        <f>IF(ISNA(VLOOKUP($A305,'[2]1516 Exp_Rev Access'!$F$7:$GB$306,99,FALSE)),"",VLOOKUP($A305,'[2]1516 Exp_Rev Access'!$F$7:$GB$306,99,FALSE))</f>
        <v>0</v>
      </c>
      <c r="DP305" s="99">
        <f>IF(ISNA(VLOOKUP($A305,'[2]1516 Exp_Rev Access'!$F$7:$GB$306,100,FALSE)),"",VLOOKUP($A305,'[2]1516 Exp_Rev Access'!$F$7:$GB$306,100,FALSE))</f>
        <v>0</v>
      </c>
      <c r="DQ305" s="99">
        <f>IF(ISNA(VLOOKUP($A305,'[2]1516 Exp_Rev Access'!$F$7:$GB$306,101,FALSE)),"",VLOOKUP($A305,'[2]1516 Exp_Rev Access'!$F$7:$GB$306,101,FALSE))</f>
        <v>0</v>
      </c>
      <c r="DR305" s="99">
        <f>IF(ISNA(VLOOKUP($A305,'[2]1516 Exp_Rev Access'!$F$7:$GB$306,102,FALSE)),"",VLOOKUP($A305,'[2]1516 Exp_Rev Access'!$F$7:$GB$306,102,FALSE))</f>
        <v>0</v>
      </c>
      <c r="DS305" s="99">
        <f>IF(ISNA(VLOOKUP($A305,'[2]1516 Exp_Rev Access'!$F$7:$GB$306,103,FALSE)),"",VLOOKUP($A305,'[2]1516 Exp_Rev Access'!$F$7:$GB$306,103,FALSE))</f>
        <v>0</v>
      </c>
      <c r="DT305" s="99">
        <f>IF(ISNA(VLOOKUP($A305,'[2]1516 Exp_Rev Access'!$F$7:$GB$306,104,FALSE)),"",VLOOKUP($A305,'[2]1516 Exp_Rev Access'!$F$7:$GB$306,104,FALSE))</f>
        <v>0</v>
      </c>
      <c r="DU305" s="99">
        <f>IF(ISNA(VLOOKUP($A305,'[2]1516 Exp_Rev Access'!$F$7:$GB$306,105,FALSE)),"",VLOOKUP($A305,'[2]1516 Exp_Rev Access'!$F$7:$GB$306,105,FALSE))</f>
        <v>0</v>
      </c>
      <c r="DV305" s="99">
        <f>IF(ISNA(VLOOKUP($A305,'[2]1516 Exp_Rev Access'!$F$7:$GB$306,106,FALSE)),"",VLOOKUP($A305,'[2]1516 Exp_Rev Access'!$F$7:$GB$306,106,FALSE))</f>
        <v>0</v>
      </c>
      <c r="DW305" s="99">
        <f>IF(ISNA(VLOOKUP($A305,'[2]1516 Exp_Rev Access'!$F$7:$GB$306,107,FALSE)),"",VLOOKUP($A305,'[2]1516 Exp_Rev Access'!$F$7:$GB$306,107,FALSE))</f>
        <v>0</v>
      </c>
      <c r="DX305" s="99">
        <f>IF(ISNA(VLOOKUP($A305,'[2]1516 Exp_Rev Access'!$F$7:$GB$306,108,FALSE)),"",VLOOKUP($A305,'[2]1516 Exp_Rev Access'!$F$7:$GB$306,108,FALSE))</f>
        <v>0</v>
      </c>
      <c r="DY305" s="99">
        <f>IF(ISNA(VLOOKUP($A305,'[2]1516 Exp_Rev Access'!$F$7:$GB$306,109,FALSE)),"",VLOOKUP($A305,'[2]1516 Exp_Rev Access'!$F$7:$GB$306,109,FALSE))</f>
        <v>0</v>
      </c>
      <c r="DZ305" s="99">
        <f>IF(ISNA(VLOOKUP($A305,'[2]1516 Exp_Rev Access'!$F$7:$GB$306,110,FALSE)),"",VLOOKUP($A305,'[2]1516 Exp_Rev Access'!$F$7:$GB$306,110,FALSE))</f>
        <v>0</v>
      </c>
      <c r="EA305" s="99">
        <f>IF(ISNA(VLOOKUP($A305,'[2]1516 Exp_Rev Access'!$F$7:$GB$306,111,FALSE)),"",VLOOKUP($A305,'[2]1516 Exp_Rev Access'!$F$7:$GB$306,111,FALSE))</f>
        <v>0</v>
      </c>
      <c r="EB305" s="99">
        <f>IF(ISNA(VLOOKUP($A305,'[2]1516 Exp_Rev Access'!$F$7:$GB$306,112,FALSE)),"",VLOOKUP($A305,'[2]1516 Exp_Rev Access'!$F$7:$GB$306,112,FALSE))</f>
        <v>0</v>
      </c>
      <c r="EC305" s="99">
        <f>IF(ISNA(VLOOKUP($A305,'[2]1516 Exp_Rev Access'!$F$7:$GB$306,113,FALSE)),"",VLOOKUP($A305,'[2]1516 Exp_Rev Access'!$F$7:$GB$306,113,FALSE))</f>
        <v>0</v>
      </c>
      <c r="ED305" s="99">
        <f>IF(ISNA(VLOOKUP($A305,'[2]1516 Exp_Rev Access'!$F$7:$GB$306,114,FALSE)),"",VLOOKUP($A305,'[2]1516 Exp_Rev Access'!$F$7:$GB$306,114,FALSE))</f>
        <v>0</v>
      </c>
      <c r="EE305" s="99">
        <f>IF(ISNA(VLOOKUP($A305,'[2]1516 Exp_Rev Access'!$F$7:$GB$306,115,FALSE)),"",VLOOKUP($A305,'[2]1516 Exp_Rev Access'!$F$7:$GB$306,115,FALSE))</f>
        <v>0</v>
      </c>
      <c r="EF305" s="99">
        <f>IF(ISNA(VLOOKUP($A305,'[2]1516 Exp_Rev Access'!$F$7:$GB$306,116,FALSE)),"",VLOOKUP($A305,'[2]1516 Exp_Rev Access'!$F$7:$GB$306,116,FALSE))</f>
        <v>0</v>
      </c>
      <c r="EG305" s="99">
        <f>IF(ISNA(VLOOKUP($A305,'[2]1516 Exp_Rev Access'!$F$7:$GB$306,117,FALSE)),"",VLOOKUP($A305,'[2]1516 Exp_Rev Access'!$F$7:$GB$306,117,FALSE))</f>
        <v>0</v>
      </c>
      <c r="EH305" s="99">
        <f>IF(ISNA(VLOOKUP($A305,'[2]1516 Exp_Rev Access'!$F$7:$GB$306,118,FALSE)),"",VLOOKUP($A305,'[2]1516 Exp_Rev Access'!$F$7:$GB$306,118,FALSE))</f>
        <v>0</v>
      </c>
      <c r="EI305" s="99">
        <f>IF(ISNA(VLOOKUP($A305,'[2]1516 Exp_Rev Access'!$F$7:$GB$306,119,FALSE)),"",VLOOKUP($A305,'[2]1516 Exp_Rev Access'!$F$7:$GB$306,119,FALSE))</f>
        <v>0</v>
      </c>
      <c r="EJ305" s="99">
        <f>IF(ISNA(VLOOKUP($A305,'[2]1516 Exp_Rev Access'!$F$7:$GB$306,120,FALSE)),"",VLOOKUP($A305,'[2]1516 Exp_Rev Access'!$F$7:$GB$306,120,FALSE))</f>
        <v>0</v>
      </c>
      <c r="EK305" s="99">
        <f>IF(ISNA(VLOOKUP($A305,'[2]1516 Exp_Rev Access'!$F$7:$GB$306,121,FALSE)),"",VLOOKUP($A305,'[2]1516 Exp_Rev Access'!$F$7:$GB$306,121,FALSE))</f>
        <v>0</v>
      </c>
      <c r="EL305" s="99">
        <f>IF(ISNA(VLOOKUP($A305,'[2]1516 Exp_Rev Access'!$F$7:$GB$306,122,FALSE)),"",VLOOKUP($A305,'[2]1516 Exp_Rev Access'!$F$7:$GB$306,122,FALSE))</f>
        <v>0</v>
      </c>
      <c r="EM305" s="99">
        <f>IF(ISNA(VLOOKUP($A305,'[2]1516 Exp_Rev Access'!$F$7:$GB$306,123,FALSE)),"",VLOOKUP($A305,'[2]1516 Exp_Rev Access'!$F$7:$GB$306,123,FALSE))</f>
        <v>0</v>
      </c>
      <c r="EN305" s="99">
        <f>IF(ISNA(VLOOKUP($A305,'[2]1516 Exp_Rev Access'!$F$7:$GB$306,124,FALSE)),"",VLOOKUP($A305,'[2]1516 Exp_Rev Access'!$F$7:$GB$306,124,FALSE))</f>
        <v>0</v>
      </c>
      <c r="EO305" s="99">
        <f>IF(ISNA(VLOOKUP($A305,'[2]1516 Exp_Rev Access'!$F$7:$GB$306,125,FALSE)),"",VLOOKUP($A305,'[2]1516 Exp_Rev Access'!$F$7:$GB$306,125,FALSE))</f>
        <v>0</v>
      </c>
      <c r="EP305" s="99">
        <f>IF(ISNA(VLOOKUP($A305,'[2]1516 Exp_Rev Access'!$F$7:$GB$306,126,FALSE)),"",VLOOKUP($A305,'[2]1516 Exp_Rev Access'!$F$7:$GB$306,126,FALSE))</f>
        <v>0</v>
      </c>
      <c r="EQ305" s="99">
        <f>IF(ISNA(VLOOKUP($A305,'[2]1516 Exp_Rev Access'!$F$7:$GB$306,127,FALSE)),"",VLOOKUP($A305,'[2]1516 Exp_Rev Access'!$F$7:$GB$306,127,FALSE))</f>
        <v>0</v>
      </c>
      <c r="ER305" s="99">
        <f>IF(ISNA(VLOOKUP($A305,'[2]1516 Exp_Rev Access'!$F$7:$GB$306,128,FALSE)),"",VLOOKUP($A305,'[2]1516 Exp_Rev Access'!$F$7:$GB$306,128,FALSE))</f>
        <v>0</v>
      </c>
      <c r="ES305" s="99">
        <f>IF(ISNA(VLOOKUP($A305,'[2]1516 Exp_Rev Access'!$F$7:$GB$306,129,FALSE)),"",VLOOKUP($A305,'[2]1516 Exp_Rev Access'!$F$7:$GB$306,129,FALSE))</f>
        <v>0</v>
      </c>
      <c r="ET305" s="99">
        <f>IF(ISNA(VLOOKUP($A305,'[2]1516 Exp_Rev Access'!$F$7:$GB$306,130,FALSE)),"",VLOOKUP($A305,'[2]1516 Exp_Rev Access'!$F$7:$GB$306,130,FALSE))</f>
        <v>0</v>
      </c>
      <c r="EU305" s="99">
        <f>IF(ISNA(VLOOKUP($A305,'[2]1516 Exp_Rev Access'!$F$7:$GB$306,131,FALSE)),"",VLOOKUP($A305,'[2]1516 Exp_Rev Access'!$F$7:$GB$306,131,FALSE))</f>
        <v>0</v>
      </c>
      <c r="EV305" s="99">
        <f>IF(ISNA(VLOOKUP($A305,'[2]1516 Exp_Rev Access'!$F$7:$GB$306,132,FALSE)),"",VLOOKUP($A305,'[2]1516 Exp_Rev Access'!$F$7:$GB$306,132,FALSE))</f>
        <v>0</v>
      </c>
      <c r="EW305" s="99">
        <f>IF(ISNA(VLOOKUP($A305,'[2]1516 Exp_Rev Access'!$F$7:$GB$306,133,FALSE)),"",VLOOKUP($A305,'[2]1516 Exp_Rev Access'!$F$7:$GB$306,133,FALSE))</f>
        <v>0</v>
      </c>
      <c r="EX305" s="99">
        <f>IF(ISNA(VLOOKUP($A305,'[2]1516 Exp_Rev Access'!$F$7:$GB$306,134,FALSE)),"",VLOOKUP($A305,'[2]1516 Exp_Rev Access'!$F$7:$GB$306,134,FALSE))</f>
        <v>0</v>
      </c>
      <c r="EY305" s="99">
        <f>IF(ISNA(VLOOKUP($A305,'[2]1516 Exp_Rev Access'!$F$7:$GB$306,135,FALSE)),"",VLOOKUP($A305,'[2]1516 Exp_Rev Access'!$F$7:$GB$306,135,FALSE))</f>
        <v>0</v>
      </c>
      <c r="EZ305" s="99">
        <f>IF(ISNA(VLOOKUP($A305,'[2]1516 Exp_Rev Access'!$F$7:$GB$306,136,FALSE)),"",VLOOKUP($A305,'[2]1516 Exp_Rev Access'!$F$7:$GB$306,136,FALSE))</f>
        <v>0</v>
      </c>
      <c r="FA305" s="99">
        <f>IF(ISNA(VLOOKUP($A305,'[2]1516 Exp_Rev Access'!$F$7:$GB$306,137,FALSE)),"",VLOOKUP($A305,'[2]1516 Exp_Rev Access'!$F$7:$GB$306,137,FALSE))</f>
        <v>0</v>
      </c>
      <c r="FB305" s="99">
        <f>IF(ISNA(VLOOKUP($A305,'[2]1516 Exp_Rev Access'!$F$7:$GB$306,138,FALSE)),"",VLOOKUP($A305,'[2]1516 Exp_Rev Access'!$F$7:$GB$306,138,FALSE))</f>
        <v>0</v>
      </c>
      <c r="FC305" s="99">
        <f>IF(ISNA(VLOOKUP($A305,'[2]1516 Exp_Rev Access'!$F$7:$GB$306,139,FALSE)),"",VLOOKUP($A305,'[2]1516 Exp_Rev Access'!$F$7:$GB$306,139,FALSE))</f>
        <v>0</v>
      </c>
      <c r="FD305" s="99">
        <f>IF(ISNA(VLOOKUP($A305,'[2]1516 Exp_Rev Access'!$F$7:$FS$306,140,FALSE)),"",VLOOKUP($A305,'[2]1516 Exp_Rev Access'!$F$7:$FS$306,140,FALSE))</f>
        <v>0</v>
      </c>
      <c r="FE305" s="99">
        <f>IF(ISNA(VLOOKUP($A305,'[2]1516 Exp_Rev Access'!$F$7:$FS$306,141,FALSE)),"",VLOOKUP($A305,'[2]1516 Exp_Rev Access'!$F$7:$FS$306,141,FALSE))</f>
        <v>0</v>
      </c>
      <c r="FF305" s="99">
        <f>IF(ISNA(VLOOKUP($A305,'[2]1516 Exp_Rev Access'!$F$7:$FS$306,142,FALSE)),"",VLOOKUP($A305,'[2]1516 Exp_Rev Access'!$F$7:$FS$306,142,FALSE))</f>
        <v>0</v>
      </c>
      <c r="FG305" s="99">
        <f>IF(ISNA(VLOOKUP($A305,'[2]1516 Exp_Rev Access'!$F$7:$FS$306,143,FALSE)),"",VLOOKUP($A305,'[2]1516 Exp_Rev Access'!$F$7:$FS$306,143,FALSE))</f>
        <v>0</v>
      </c>
      <c r="FH305" s="99">
        <f>IF(ISNA(VLOOKUP($A305,'[2]1516 Exp_Rev Access'!$F$7:$FS$306,144,FALSE)),"",VLOOKUP($A305,'[2]1516 Exp_Rev Access'!$F$7:$FS$306,144,FALSE))</f>
        <v>0</v>
      </c>
      <c r="FI305" s="99">
        <f>IF(ISNA(VLOOKUP($A305,'[2]1516 Exp_Rev Access'!$F$7:$FS$306,145,FALSE)),"",VLOOKUP($A305,'[2]1516 Exp_Rev Access'!$F$7:$FS$306,145,FALSE))</f>
        <v>0</v>
      </c>
      <c r="FJ305" s="99">
        <f>IF(ISNA(VLOOKUP($A305,'[2]1516 Exp_Rev Access'!$F$7:$FS$306,146,FALSE)),"",VLOOKUP($A305,'[2]1516 Exp_Rev Access'!$F$7:$FS$306,146,FALSE))</f>
        <v>0</v>
      </c>
      <c r="FK305" s="99">
        <f>IF(ISNA(VLOOKUP($A305,'[2]1516 Exp_Rev Access'!$F$7:$FS$306,147,FALSE)),"",VLOOKUP($A305,'[2]1516 Exp_Rev Access'!$F$7:$FS$306,147,FALSE))</f>
        <v>0</v>
      </c>
      <c r="FL305" s="99">
        <f>IF(ISNA(VLOOKUP($A305,'[2]1516 Exp_Rev Access'!$F$7:$FS$306,148,FALSE)),"",VLOOKUP($A305,'[2]1516 Exp_Rev Access'!$F$7:$FS$306,148,FALSE))</f>
        <v>0</v>
      </c>
      <c r="FM305" s="99">
        <f>IF(ISNA(VLOOKUP($A305,'[2]1516 Exp_Rev Access'!$F$7:$FS$306,149,FALSE)),"",VLOOKUP($A305,'[2]1516 Exp_Rev Access'!$F$7:$FS$306,149,FALSE))</f>
        <v>0</v>
      </c>
      <c r="FN305" s="99">
        <f>IF(ISNA(VLOOKUP($A305,'[2]1516 Exp_Rev Access'!$F$7:$FS$306,150,FALSE)),"",VLOOKUP($A305,'[2]1516 Exp_Rev Access'!$F$7:$FS$306,150,FALSE))</f>
        <v>0</v>
      </c>
      <c r="FO305" s="99">
        <f>IF(ISNA(VLOOKUP($A305,'[2]1516 Exp_Rev Access'!$F$7:$FS$306,151,FALSE)),"",VLOOKUP($A305,'[2]1516 Exp_Rev Access'!$F$7:$FS$306,151,FALSE))</f>
        <v>0</v>
      </c>
      <c r="FP305" s="99">
        <f>IF(ISNA(VLOOKUP($A305,'[2]1516 Exp_Rev Access'!$F$7:$FS$306,152,FALSE)),"",VLOOKUP($A305,'[2]1516 Exp_Rev Access'!$F$7:$FS$306,152,FALSE))</f>
        <v>0</v>
      </c>
      <c r="FQ305" s="99">
        <f>IF(ISNA(VLOOKUP($A305,'[2]1516 Exp_Rev Access'!$F$7:$FS$306,153,FALSE)),"",VLOOKUP($A305,'[2]1516 Exp_Rev Access'!$F$7:$FS$306,153,FALSE))</f>
        <v>2286.44</v>
      </c>
      <c r="FR305" s="101">
        <f t="shared" ref="FR305:FR345" si="382">SUM(CG305:FQ305)</f>
        <v>115188.32999999999</v>
      </c>
      <c r="FS305" s="72">
        <f t="shared" ref="FS305:FS333" si="383">FR305/D305</f>
        <v>5.2732411470375405E-2</v>
      </c>
      <c r="FT305" s="94">
        <f t="shared" ref="FT305:FT333" si="384">FR305/C305</f>
        <v>1241.788809831824</v>
      </c>
      <c r="FU305" s="99">
        <f>IF(ISNA(VLOOKUP($A305,'[2]1516 Exp_Rev Access'!$F$7:$GB$306,154,FALSE)),"",VLOOKUP($A305,'[2]1516 Exp_Rev Access'!$F$7:$GB$306,154,FALSE))</f>
        <v>0</v>
      </c>
      <c r="FV305" s="99">
        <f>IF(ISNA(VLOOKUP($A305,'[2]1516 Exp_Rev Access'!$F$7:$GB$306,155,FALSE)),"",VLOOKUP($A305,'[2]1516 Exp_Rev Access'!$F$7:$GB$306,155,FALSE))</f>
        <v>0</v>
      </c>
      <c r="FW305" s="99">
        <f>IF(ISNA(VLOOKUP($A305,'[2]1516 Exp_Rev Access'!$F$7:$GB$306,156,FALSE)),"",VLOOKUP($A305,'[2]1516 Exp_Rev Access'!$F$7:$GB$306,156,FALSE))</f>
        <v>0</v>
      </c>
      <c r="FX305" s="99">
        <f>IF(ISNA(VLOOKUP($A305,'[2]1516 Exp_Rev Access'!$F$7:$GB$306,157,FALSE)),"",VLOOKUP($A305,'[2]1516 Exp_Rev Access'!$F$7:$GB$306,157,FALSE))</f>
        <v>0</v>
      </c>
      <c r="FY305" s="99">
        <f>IF(ISNA(VLOOKUP($A305,'[2]1516 Exp_Rev Access'!$F$7:$GB$306,158,FALSE)),"",VLOOKUP($A305,'[2]1516 Exp_Rev Access'!$F$7:$GB$306,158,FALSE))</f>
        <v>0</v>
      </c>
      <c r="FZ305" s="99">
        <f>IF(ISNA(VLOOKUP($A305,'[2]1516 Exp_Rev Access'!$F$7:$GB$306,159,FALSE)),"",VLOOKUP($A305,'[2]1516 Exp_Rev Access'!$F$7:$GB$306,159,FALSE))</f>
        <v>0</v>
      </c>
      <c r="GA305" s="99">
        <f>IF(ISNA(VLOOKUP($A305,'[2]1516 Exp_Rev Access'!$F$7:$GB$306,160,FALSE)),"",VLOOKUP($A305,'[2]1516 Exp_Rev Access'!$F$7:$GB$306,160,FALSE))</f>
        <v>0</v>
      </c>
      <c r="GB305" s="99">
        <f>IF(ISNA(VLOOKUP($A305,'[2]1516 Exp_Rev Access'!$F$7:$GB$306,161,FALSE)),"",VLOOKUP($A305,'[2]1516 Exp_Rev Access'!$F$7:$GB$306,161,FALSE))</f>
        <v>0</v>
      </c>
      <c r="GC305" s="99">
        <f>IF(ISNA(VLOOKUP($A305,'[2]1516 Exp_Rev Access'!$F$7:$GB$306,162,FALSE)),"",VLOOKUP($A305,'[2]1516 Exp_Rev Access'!$F$7:$GB$306,162,FALSE))</f>
        <v>0</v>
      </c>
      <c r="GD305" s="99">
        <f>IF(ISNA(VLOOKUP($A305,'[2]1516 Exp_Rev Access'!$F$7:$GB$306,163,FALSE)),"",VLOOKUP($A305,'[2]1516 Exp_Rev Access'!$F$7:$GB$306,163,FALSE))</f>
        <v>0</v>
      </c>
      <c r="GE305" s="99">
        <f>IF(ISNA(VLOOKUP($A305,'[2]1516 Exp_Rev Access'!$F$7:$GB$306,164,FALSE)),"",VLOOKUP($A305,'[2]1516 Exp_Rev Access'!$F$7:$GB$306,164,FALSE))</f>
        <v>8573</v>
      </c>
      <c r="GF305" s="99">
        <f>IF(ISNA(VLOOKUP($A305,'[2]1516 Exp_Rev Access'!$F$7:$GB$306,165,FALSE)),"",VLOOKUP($A305,'[2]1516 Exp_Rev Access'!$F$7:$GB$306,165,FALSE))</f>
        <v>0</v>
      </c>
      <c r="GG305" s="99">
        <f>IF(ISNA(VLOOKUP($A305,'[2]1516 Exp_Rev Access'!$F$7:$GB$306,166,FALSE)),"",VLOOKUP($A305,'[2]1516 Exp_Rev Access'!$F$7:$GB$306,166,FALSE))</f>
        <v>0</v>
      </c>
      <c r="GH305" s="99">
        <f>IF(ISNA(VLOOKUP($A305,'[2]1516 Exp_Rev Access'!$F$7:$GB$306,167,FALSE)),"",VLOOKUP($A305,'[2]1516 Exp_Rev Access'!$F$7:$GB$306,167,FALSE))</f>
        <v>0</v>
      </c>
      <c r="GI305" s="99">
        <f>IF(ISNA(VLOOKUP($A305,'[2]1516 Exp_Rev Access'!$F$7:$GB$306,168,FALSE)),"",VLOOKUP($A305,'[2]1516 Exp_Rev Access'!$F$7:$GB$306,168,FALSE))</f>
        <v>0</v>
      </c>
      <c r="GJ305" s="99">
        <f>IF(ISNA(VLOOKUP($A305,'[2]1516 Exp_Rev Access'!$F$7:$GB$306,169,FALSE)),"",VLOOKUP($A305,'[2]1516 Exp_Rev Access'!$F$7:$GB$306,169,FALSE))</f>
        <v>291.85000000000002</v>
      </c>
      <c r="GK305" s="99">
        <f>IF(ISNA(VLOOKUP($A305,'[2]1516 Exp_Rev Access'!$F$7:$GB$306,170,FALSE)),"",VLOOKUP($A305,'[2]1516 Exp_Rev Access'!$F$7:$GB$306,170,FALSE))</f>
        <v>0</v>
      </c>
      <c r="GL305" s="99">
        <f>IF(ISNA(VLOOKUP($A305,'[2]1516 Exp_Rev Access'!$F$7:$GB$306,171,FALSE)),"",VLOOKUP($A305,'[2]1516 Exp_Rev Access'!$F$7:$GB$306,171,FALSE))</f>
        <v>0</v>
      </c>
      <c r="GM305" s="99">
        <f>IF(ISNA(VLOOKUP($A305,'[2]1516 Exp_Rev Access'!$F$7:$GB$306,172,FALSE)),"",VLOOKUP($A305,'[2]1516 Exp_Rev Access'!$F$7:$GB$306,172,FALSE))</f>
        <v>0</v>
      </c>
      <c r="GN305" s="99">
        <f>IF(ISNA(VLOOKUP($A305,'[2]1516 Exp_Rev Access'!$F$7:$GB$306,173,FALSE)),"",VLOOKUP($A305,'[2]1516 Exp_Rev Access'!$F$7:$GB$306,173,FALSE))</f>
        <v>0</v>
      </c>
      <c r="GO305" s="99">
        <f>IF(ISNA(VLOOKUP($A305,'[2]1516 Exp_Rev Access'!$F$7:$GB$306,174,FALSE)),"",VLOOKUP($A305,'[2]1516 Exp_Rev Access'!$F$7:$GB$306,174,FALSE))</f>
        <v>0</v>
      </c>
      <c r="GP305" s="99">
        <f>IF(ISNA(VLOOKUP($A305,'[2]1516 Exp_Rev Access'!$F$7:$GB$306,175,FALSE)),"",VLOOKUP($A305,'[2]1516 Exp_Rev Access'!$F$7:$GB$306,175,FALSE))</f>
        <v>0</v>
      </c>
      <c r="GQ305" s="99">
        <f>IF(ISNA(VLOOKUP($A305,'[2]1516 Exp_Rev Access'!$F$7:$GB$306,176,FALSE)),"",VLOOKUP($A305,'[2]1516 Exp_Rev Access'!$F$7:$GB$306,176,FALSE))</f>
        <v>0</v>
      </c>
      <c r="GR305" s="99">
        <f>IF(ISNA(VLOOKUP($A305,'[2]1516 Exp_Rev Access'!$F$7:$GB$306,177,FALSE)),"",VLOOKUP($A305,'[2]1516 Exp_Rev Access'!$F$7:$GB$306,177,FALSE))</f>
        <v>0</v>
      </c>
      <c r="GS305" s="99">
        <f>IF(ISNA(VLOOKUP($A305,'[2]1516 Exp_Rev Access'!$F$7:$GB$306,178,FALSE)),"",VLOOKUP($A305,'[2]1516 Exp_Rev Access'!$F$7:$GB$306,178,FALSE))</f>
        <v>0</v>
      </c>
      <c r="GT305" s="101">
        <f t="shared" ref="GT305:GT345" si="385">SUM(FU305:GS305)</f>
        <v>8864.85</v>
      </c>
      <c r="GU305" s="72">
        <f>GT305/D305</f>
        <v>4.0582663002680696E-3</v>
      </c>
      <c r="GV305" s="84">
        <f t="shared" ref="GV305:GV345" si="386">GT305/C305</f>
        <v>95.567593790426926</v>
      </c>
    </row>
    <row r="306" spans="1:207" customFormat="1" ht="12" customHeight="1" x14ac:dyDescent="0.2">
      <c r="A306" s="96" t="s">
        <v>702</v>
      </c>
      <c r="B306" s="69" t="s">
        <v>703</v>
      </c>
      <c r="C306" s="80">
        <f>IF(ISNA(VLOOKUP($A306,'[2]1516 enrollment_Rev_Exp by size'!$A$6:$G$320,3,FALSE)),"",VLOOKUP($A306,'[2]1516 enrollment_Rev_Exp by size'!$A$6:$G$320,3,FALSE))</f>
        <v>86.02</v>
      </c>
      <c r="D306" s="97">
        <v>2367554.0299999998</v>
      </c>
      <c r="E306" s="80">
        <f t="shared" si="367"/>
        <v>2367554.0300000003</v>
      </c>
      <c r="F306" s="80">
        <f t="shared" si="368"/>
        <v>0</v>
      </c>
      <c r="G306" s="98">
        <f>IF(ISNA(VLOOKUP($A306,'[2]1516 Exp_Rev Access'!$F$7:$FS$306,2,FALSE)),"",VLOOKUP($A306,'[2]1516 Exp_Rev Access'!$F$7:$FS$306,2,FALSE))</f>
        <v>419720.1</v>
      </c>
      <c r="H306" s="98">
        <f>IF(ISNA(VLOOKUP($A306,'[2]1516 Exp_Rev Access'!$F$7:$FS$306,3,FALSE)),"",VLOOKUP($A306,'[2]1516 Exp_Rev Access'!$F$7:$FS$306,3,FALSE))</f>
        <v>0</v>
      </c>
      <c r="I306" s="98">
        <f>IF(ISNA(VLOOKUP($A306,'[2]1516 Exp_Rev Access'!$F$7:$FS$306,4,FALSE)),"",VLOOKUP($A306,'[2]1516 Exp_Rev Access'!$F$7:$FS$306,4,FALSE))</f>
        <v>2777.8</v>
      </c>
      <c r="J306" s="98">
        <f>IF(ISNA(VLOOKUP($A306,'[2]1516 Exp_Rev Access'!$F$7:$FS$306,5,FALSE)),"",VLOOKUP($A306,'[2]1516 Exp_Rev Access'!$F$7:$FS$306,5,FALSE))</f>
        <v>0</v>
      </c>
      <c r="K306" s="98">
        <f>IF(ISNA(VLOOKUP($A306,'[2]1516 Exp_Rev Access'!$F$7:$FS$306,6,FALSE)),"",VLOOKUP($A306,'[2]1516 Exp_Rev Access'!$F$7:$FS$306,6,FALSE))</f>
        <v>0</v>
      </c>
      <c r="L306" s="98">
        <f>IF(ISNA(VLOOKUP($A306,'[2]1516 Exp_Rev Access'!$F$7:$FS$306,7,FALSE)),"",VLOOKUP($A306,'[2]1516 Exp_Rev Access'!$F$7:$FS$306,7,FALSE))</f>
        <v>0</v>
      </c>
      <c r="M306" s="90">
        <f t="shared" si="369"/>
        <v>422497.89999999997</v>
      </c>
      <c r="N306" s="72">
        <f t="shared" si="370"/>
        <v>0.17845332974301753</v>
      </c>
      <c r="O306" s="73">
        <f t="shared" si="371"/>
        <v>4911.6240409207157</v>
      </c>
      <c r="P306" s="99">
        <f>IF(ISNA(VLOOKUP($A306,'[2]1516 Exp_Rev Access'!$F$7:$FS$306,8,FALSE)),"",VLOOKUP($A306,'[2]1516 Exp_Rev Access'!$F$7:$FS$306,8,FALSE))</f>
        <v>1310</v>
      </c>
      <c r="Q306" s="99">
        <f>IF(ISNA(VLOOKUP($A306,'[2]1516 Exp_Rev Access'!$F$7:$FS$306,9,FALSE)),"",VLOOKUP($A306,'[2]1516 Exp_Rev Access'!$F$7:$FS$306,9,FALSE))</f>
        <v>0</v>
      </c>
      <c r="R306" s="99">
        <f>IF(ISNA(VLOOKUP($A306,'[2]1516 Exp_Rev Access'!$F$7:$FS$306,10,FALSE)),"",VLOOKUP($A306,'[2]1516 Exp_Rev Access'!$F$7:$FS$306,10,FALSE))</f>
        <v>0</v>
      </c>
      <c r="S306" s="99">
        <f>IF(ISNA(VLOOKUP($A306,'[2]1516 Exp_Rev Access'!$F$7:$FS$306,11,FALSE)),"",VLOOKUP($A306,'[2]1516 Exp_Rev Access'!$F$7:$FS$306,11,FALSE))</f>
        <v>0</v>
      </c>
      <c r="T306" s="99">
        <f>IF(ISNA(VLOOKUP($A306,'[2]1516 Exp_Rev Access'!$F$7:$FS$306,12,FALSE)),"",VLOOKUP($A306,'[2]1516 Exp_Rev Access'!$F$7:$FS$306,12,FALSE))</f>
        <v>600</v>
      </c>
      <c r="U306" s="99">
        <f>IF(ISNA(VLOOKUP($A306,'[2]1516 Exp_Rev Access'!$F$7:$FS$306,13,FALSE)),"",VLOOKUP($A306,'[2]1516 Exp_Rev Access'!$F$7:$FS$306,13,FALSE))</f>
        <v>0</v>
      </c>
      <c r="V306" s="99">
        <f>IF(ISNA(VLOOKUP($A306,'[2]1516 Exp_Rev Access'!$F$7:$FS$306,14,FALSE)),"",VLOOKUP($A306,'[2]1516 Exp_Rev Access'!$F$7:$FS$306,14,FALSE))</f>
        <v>0</v>
      </c>
      <c r="W306" s="99">
        <f>IF(ISNA(VLOOKUP($A306,'[2]1516 Exp_Rev Access'!$F$7:$FS$306,15,FALSE)),"",VLOOKUP($A306,'[2]1516 Exp_Rev Access'!$F$7:$FS$306,15,FALSE))</f>
        <v>0</v>
      </c>
      <c r="X306" s="99">
        <f>IF(ISNA(VLOOKUP($A306,'[2]1516 Exp_Rev Access'!$F$7:$FS$306,16,FALSE)),"",VLOOKUP($A306,'[2]1516 Exp_Rev Access'!$F$7:$FS$306,16,FALSE))</f>
        <v>208.05</v>
      </c>
      <c r="Y306" s="99">
        <f>IF(ISNA(VLOOKUP($A306,'[2]1516 Exp_Rev Access'!$F$7:$FS$306,17,FALSE)),"",VLOOKUP($A306,'[2]1516 Exp_Rev Access'!$F$7:$FS$306,17,FALSE))</f>
        <v>0</v>
      </c>
      <c r="Z306" s="99">
        <f>IF(ISNA(VLOOKUP($A306,'[2]1516 Exp_Rev Access'!$F$7:$FS$306,18,FALSE)),"",VLOOKUP($A306,'[2]1516 Exp_Rev Access'!$F$7:$FS$306,18,FALSE))</f>
        <v>0</v>
      </c>
      <c r="AA306" s="99">
        <f>IF(ISNA(VLOOKUP($A306,'[2]1516 Exp_Rev Access'!$F$7:$FS$306,19,FALSE)),"",VLOOKUP($A306,'[2]1516 Exp_Rev Access'!$F$7:$FS$306,19,FALSE))</f>
        <v>0</v>
      </c>
      <c r="AB306" s="99">
        <f>IF(ISNA(VLOOKUP($A306,'[2]1516 Exp_Rev Access'!$F$7:$FS$306,20,FALSE)),"",VLOOKUP($A306,'[2]1516 Exp_Rev Access'!$F$7:$FS$306,20,FALSE))</f>
        <v>0</v>
      </c>
      <c r="AC306" s="99">
        <f>IF(ISNA(VLOOKUP($A306,'[2]1516 Exp_Rev Access'!$F$7:$FS$306,21,FALSE)),"",VLOOKUP($A306,'[2]1516 Exp_Rev Access'!$F$7:$FS$306,21,FALSE))</f>
        <v>16908.14</v>
      </c>
      <c r="AD306" s="99">
        <f>IF(ISNA(VLOOKUP($A306,'[2]1516 Exp_Rev Access'!$F$7:$FS$306,22,FALSE)),"",VLOOKUP($A306,'[2]1516 Exp_Rev Access'!$F$7:$FS$306,22,FALSE))</f>
        <v>729.81</v>
      </c>
      <c r="AE306" s="99">
        <f>IF(ISNA(VLOOKUP($A306,'[2]1516 Exp_Rev Access'!$F$7:$FS$306,23,FALSE)),"",VLOOKUP($A306,'[2]1516 Exp_Rev Access'!$F$7:$FS$306,23,FALSE))</f>
        <v>0</v>
      </c>
      <c r="AF306" s="99">
        <f>IF(ISNA(VLOOKUP($A306,'[2]1516 Exp_Rev Access'!$F$7:$FS$306,24,FALSE)),"",VLOOKUP($A306,'[2]1516 Exp_Rev Access'!$F$7:$FS$306,24,FALSE))</f>
        <v>668.8</v>
      </c>
      <c r="AG306" s="99">
        <f>IF(ISNA(VLOOKUP($A306,'[2]1516 Exp_Rev Access'!$F$7:$FS$306,25,FALSE)),"",VLOOKUP($A306,'[2]1516 Exp_Rev Access'!$F$7:$FS$306,25,FALSE))</f>
        <v>58.48</v>
      </c>
      <c r="AH306" s="98">
        <f>IF(ISNA(VLOOKUP($A306,'[2]1516 Exp_Rev Access'!$F$7:$FS$306,26,FALSE)),"",VLOOKUP($A306,'[2]1516 Exp_Rev Access'!$F$7:$FS$306,26,FALSE))</f>
        <v>0</v>
      </c>
      <c r="AI306" s="98">
        <f>IF(ISNA(VLOOKUP($A306,'[2]1516 Exp_Rev Access'!$F$7:$FS$306,27,FALSE)),"",VLOOKUP($A306,'[2]1516 Exp_Rev Access'!$F$7:$FS$306,27,FALSE))</f>
        <v>136.87</v>
      </c>
      <c r="AJ306" s="98">
        <f>IF(ISNA(VLOOKUP($A306,'[2]1516 Exp_Rev Access'!$F$7:$FS$306,28,FALSE)),"",VLOOKUP($A306,'[2]1516 Exp_Rev Access'!$F$7:$FS$306,28,FALSE))</f>
        <v>6636.64</v>
      </c>
      <c r="AK306" s="98">
        <f>IF(ISNA(VLOOKUP($A306,'[2]1516 Exp_Rev Access'!$F$7:$FS$306,29,FALSE)),"",VLOOKUP($A306,'[2]1516 Exp_Rev Access'!$F$7:$FS$306,29,FALSE))</f>
        <v>0</v>
      </c>
      <c r="AL306" s="100">
        <f t="shared" si="372"/>
        <v>27256.789999999997</v>
      </c>
      <c r="AM306" s="72">
        <f t="shared" si="373"/>
        <v>1.1512636947085849E-2</v>
      </c>
      <c r="AN306" s="94">
        <f t="shared" si="374"/>
        <v>316.86572890025576</v>
      </c>
      <c r="AO306" s="99">
        <f>IF(ISNA(VLOOKUP($A306,'[2]1516 Exp_Rev Access'!$F$7:$GB$306,30,FALSE)),"",VLOOKUP($A306,'[2]1516 Exp_Rev Access'!$F$7:$FS$306,30,FALSE))</f>
        <v>1536126.74</v>
      </c>
      <c r="AP306" s="99">
        <f>IF(ISNA(VLOOKUP($A306,'[2]1516 Exp_Rev Access'!$F$7:$GB$306,31,FALSE)),"",VLOOKUP($A306,'[2]1516 Exp_Rev Access'!$F$7:$FS$306,31,FALSE))</f>
        <v>15298.35</v>
      </c>
      <c r="AQ306" s="99">
        <f>IF(ISNA(VLOOKUP($A306,'[2]1516 Exp_Rev Access'!$F$7:$GB$306,32,FALSE)),"",VLOOKUP($A306,'[2]1516 Exp_Rev Access'!$F$7:$FS$306,32,FALSE))</f>
        <v>0</v>
      </c>
      <c r="AR306" s="99">
        <f>IF(ISNA(VLOOKUP($A306,'[2]1516 Exp_Rev Access'!$F$7:$GB$306,33,FALSE)),"",VLOOKUP($A306,'[2]1516 Exp_Rev Access'!$F$7:$FS$306,33,FALSE))</f>
        <v>0</v>
      </c>
      <c r="AS306" s="99">
        <f>IF(ISNA(VLOOKUP($A306,'[2]1516 Exp_Rev Access'!$F$7:$GB$306,34,FALSE)),"",VLOOKUP($A306,'[2]1516 Exp_Rev Access'!$F$7:$FS$306,34,FALSE))</f>
        <v>0</v>
      </c>
      <c r="AT306" s="101">
        <f t="shared" si="375"/>
        <v>1551425.09</v>
      </c>
      <c r="AU306" s="72">
        <f t="shared" si="376"/>
        <v>0.65528603374682026</v>
      </c>
      <c r="AV306" s="94">
        <f t="shared" si="377"/>
        <v>18035.632294815161</v>
      </c>
      <c r="AW306" s="99">
        <f>IF(ISNA(VLOOKUP($A306,'[2]1516 Exp_Rev Access'!$F$7:$GB$306,35,FALSE)),"",VLOOKUP($A306,'[2]1516 Exp_Rev Access'!$F$7:$GB$306,35,FALSE))</f>
        <v>0</v>
      </c>
      <c r="AX306" s="99">
        <f>IF(ISNA(VLOOKUP($A306,'[2]1516 Exp_Rev Access'!$F$7:$GB$306,36,FALSE)),"",VLOOKUP($A306,'[2]1516 Exp_Rev Access'!$F$7:$GB$306,36,FALSE))</f>
        <v>65558.42</v>
      </c>
      <c r="AY306" s="99">
        <f>IF(ISNA(VLOOKUP($A306,'[2]1516 Exp_Rev Access'!$F$7:$GB$306,37,FALSE)),"",VLOOKUP($A306,'[2]1516 Exp_Rev Access'!$F$7:$GB$306,37,FALSE))</f>
        <v>0</v>
      </c>
      <c r="AZ306" s="99">
        <f>IF(ISNA(VLOOKUP($A306,'[2]1516 Exp_Rev Access'!$F$7:$GB$306,38,FALSE)),"",VLOOKUP($A306,'[2]1516 Exp_Rev Access'!$F$7:$GB$306,38,FALSE))</f>
        <v>0</v>
      </c>
      <c r="BA306" s="99">
        <f>IF(ISNA(VLOOKUP($A306,'[2]1516 Exp_Rev Access'!$F$7:$GB$306,39,FALSE)),"",VLOOKUP($A306,'[2]1516 Exp_Rev Access'!$F$7:$GB$306,39,FALSE))</f>
        <v>0</v>
      </c>
      <c r="BB306" s="99">
        <f>IF(ISNA(VLOOKUP($A306,'[2]1516 Exp_Rev Access'!$F$7:$GB$306,40,FALSE)),"",VLOOKUP($A306,'[2]1516 Exp_Rev Access'!$F$7:$GB$306,40,FALSE))</f>
        <v>18733.259999999998</v>
      </c>
      <c r="BC306" s="99">
        <f>IF(ISNA(VLOOKUP($A306,'[2]1516 Exp_Rev Access'!$F$7:$GB$306,41,FALSE)),"",VLOOKUP($A306,'[2]1516 Exp_Rev Access'!$F$7:$GB$306,41,FALSE))</f>
        <v>0</v>
      </c>
      <c r="BD306" s="99">
        <f>IF(ISNA(VLOOKUP($A306,'[2]1516 Exp_Rev Access'!$F$7:$GB$306,42,FALSE)),"",VLOOKUP($A306,'[2]1516 Exp_Rev Access'!$F$7:$GB$306,42,FALSE))</f>
        <v>25304.37</v>
      </c>
      <c r="BE306" s="99">
        <f>IF(ISNA(VLOOKUP($A306,'[2]1516 Exp_Rev Access'!$F$7:$GB$306,43,FALSE)),"",VLOOKUP($A306,'[2]1516 Exp_Rev Access'!$F$7:$GB$306,43,FALSE))</f>
        <v>0</v>
      </c>
      <c r="BF306" s="99">
        <f>IF(ISNA(VLOOKUP($A306,'[2]1516 Exp_Rev Access'!$F$7:$GB$306,44,FALSE)),"",VLOOKUP($A306,'[2]1516 Exp_Rev Access'!$F$7:$GB$306,44,FALSE))</f>
        <v>0</v>
      </c>
      <c r="BG306" s="99">
        <f>IF(ISNA(VLOOKUP($A306,'[2]1516 Exp_Rev Access'!$F$7:$GB$306,45,FALSE)),"",VLOOKUP($A306,'[2]1516 Exp_Rev Access'!$F$7:$GB$306,45,FALSE))</f>
        <v>884.41</v>
      </c>
      <c r="BH306" s="99">
        <f>IF(ISNA(VLOOKUP($A306,'[2]1516 Exp_Rev Access'!$F$7:$GB$306,46,FALSE)),"",VLOOKUP($A306,'[2]1516 Exp_Rev Access'!$F$7:$GB$306,46,FALSE))</f>
        <v>0</v>
      </c>
      <c r="BI306" s="99">
        <f>IF(ISNA(VLOOKUP($A306,'[2]1516 Exp_Rev Access'!$F$7:$GB$306,47,FALSE)),"",VLOOKUP($A306,'[2]1516 Exp_Rev Access'!$F$7:$GB$306,47,FALSE))</f>
        <v>821.45</v>
      </c>
      <c r="BJ306" s="99">
        <f>IF(ISNA(VLOOKUP($A306,'[2]1516 Exp_Rev Access'!$F$7:$GB$306,48,FALSE)),"",VLOOKUP($A306,'[2]1516 Exp_Rev Access'!$F$7:$GB$306,48,FALSE))</f>
        <v>152617.81</v>
      </c>
      <c r="BK306" s="99">
        <f>IF(ISNA(VLOOKUP($A306,'[2]1516 Exp_Rev Access'!$F$7:$GB$306,49,FALSE)),"",VLOOKUP($A306,'[2]1516 Exp_Rev Access'!$F$7:$GB$306,49,FALSE))</f>
        <v>0</v>
      </c>
      <c r="BL306" s="99">
        <f>IF(ISNA(VLOOKUP($A306,'[2]1516 Exp_Rev Access'!$F$7:$GB$306,50,FALSE)),"",VLOOKUP($A306,'[2]1516 Exp_Rev Access'!$F$7:$GB$306,50,FALSE))</f>
        <v>0</v>
      </c>
      <c r="BM306" s="99">
        <f>IF(ISNA(VLOOKUP($A306,'[2]1516 Exp_Rev Access'!$F$7:$GB$306,51,FALSE)),"",VLOOKUP($A306,'[2]1516 Exp_Rev Access'!$F$7:$GB$306,51,FALSE))</f>
        <v>0</v>
      </c>
      <c r="BN306" s="99">
        <f>IF(ISNA(VLOOKUP($A306,'[2]1516 Exp_Rev Access'!$F$7:$GB$306,52,FALSE)),"",VLOOKUP($A306,'[2]1516 Exp_Rev Access'!$F$7:$GB$306,52,FALSE))</f>
        <v>0</v>
      </c>
      <c r="BO306" s="99">
        <f>IF(ISNA(VLOOKUP($A306,'[2]1516 Exp_Rev Access'!$F$7:$GB$306,53,FALSE)),"",VLOOKUP($A306,'[2]1516 Exp_Rev Access'!$F$7:$GB$306,53,FALSE))</f>
        <v>0</v>
      </c>
      <c r="BP306" s="99">
        <f>IF(ISNA(VLOOKUP($A306,'[2]1516 Exp_Rev Access'!$F$7:$GB$306,54,FALSE)),"",VLOOKUP($A306,'[2]1516 Exp_Rev Access'!$F$7:$GB$306,54,FALSE))</f>
        <v>0</v>
      </c>
      <c r="BQ306" s="99">
        <f>IF(ISNA(VLOOKUP($A306,'[2]1516 Exp_Rev Access'!$F$7:$GB$306,55,FALSE)),"",VLOOKUP($A306,'[2]1516 Exp_Rev Access'!$F$7:$GB$306,55,FALSE))</f>
        <v>0</v>
      </c>
      <c r="BR306" s="99">
        <f>IF(ISNA(VLOOKUP($A306,'[2]1516 Exp_Rev Access'!$F$7:$GB$306,56,FALSE)),"",VLOOKUP($A306,'[2]1516 Exp_Rev Access'!$F$7:$GB$306,56,FALSE))</f>
        <v>0</v>
      </c>
      <c r="BS306" s="99">
        <f>IF(ISNA(VLOOKUP($A306,'[2]1516 Exp_Rev Access'!$F$7:$GB$306,57,FALSE)),"",VLOOKUP($A306,'[2]1516 Exp_Rev Access'!$F$7:$GB$306,57,FALSE))</f>
        <v>0</v>
      </c>
      <c r="BT306" s="99">
        <f>IF(ISNA(VLOOKUP($A306,'[2]1516 Exp_Rev Access'!$F$7:$GB$306,58,FALSE)),"",VLOOKUP($A306,'[2]1516 Exp_Rev Access'!$F$7:$GB$306,58,FALSE))</f>
        <v>0</v>
      </c>
      <c r="BU306" s="102">
        <f t="shared" si="378"/>
        <v>263919.71999999997</v>
      </c>
      <c r="BV306" s="72">
        <f t="shared" si="379"/>
        <v>0.11147357849315903</v>
      </c>
      <c r="BW306" s="94">
        <f t="shared" si="380"/>
        <v>3068.1204371076492</v>
      </c>
      <c r="BX306" s="99">
        <f>IF(ISNA(VLOOKUP($A306,'[2]1516 Exp_Rev Access'!$F$7:$GB$306,59,FALSE)),"",VLOOKUP($A306,'[2]1516 Exp_Rev Access'!$F$7:$GB$306,59,FALSE))</f>
        <v>0</v>
      </c>
      <c r="BY306" s="99">
        <f>IF(ISNA(VLOOKUP($A306,'[2]1516 Exp_Rev Access'!$F$7:$GB$306,60,FALSE)),"",VLOOKUP($A306,'[2]1516 Exp_Rev Access'!$F$7:$GB$306,60,FALSE))</f>
        <v>0</v>
      </c>
      <c r="BZ306" s="99">
        <f>IF(ISNA(VLOOKUP($A306,'[2]1516 Exp_Rev Access'!$F$7:$GB$306,61,FALSE)),"",VLOOKUP($A306,'[2]1516 Exp_Rev Access'!$F$7:$GB$306,61,FALSE))</f>
        <v>0</v>
      </c>
      <c r="CA306" s="99">
        <f>IF(ISNA(VLOOKUP($A306,'[2]1516 Exp_Rev Access'!$F$7:$GB$306,62,FALSE)),"",VLOOKUP($A306,'[2]1516 Exp_Rev Access'!$F$7:$GB$306,62,FALSE))</f>
        <v>0</v>
      </c>
      <c r="CB306" s="99">
        <f>IF(ISNA(VLOOKUP($A306,'[2]1516 Exp_Rev Access'!$F$7:$GB$306,63,FALSE)),"",VLOOKUP($A306,'[2]1516 Exp_Rev Access'!$F$7:$GB$306,63,FALSE))</f>
        <v>0</v>
      </c>
      <c r="CC306" s="99">
        <f>IF(ISNA(VLOOKUP($A306,'[2]1516 Exp_Rev Access'!$F$7:$GB$306,64,FALSE)),"",VLOOKUP($A306,'[2]1516 Exp_Rev Access'!$F$7:$GB$306,64,FALSE))</f>
        <v>0</v>
      </c>
      <c r="CD306" s="101">
        <f t="shared" si="381"/>
        <v>0</v>
      </c>
      <c r="CE306" s="72"/>
      <c r="CF306" s="103"/>
      <c r="CG306" s="99">
        <f>IF(ISNA(VLOOKUP($A306,'[2]1516 Exp_Rev Access'!$F$7:$GB$306,65,FALSE)),"",VLOOKUP($A306,'[2]1516 Exp_Rev Access'!$F$7:$GB$306,65,FALSE))</f>
        <v>0</v>
      </c>
      <c r="CH306" s="99">
        <f>IF(ISNA(VLOOKUP($A306,'[2]1516 Exp_Rev Access'!$F$7:$GB$306,66,FALSE)),"",VLOOKUP($A306,'[2]1516 Exp_Rev Access'!$F$7:$GB$306,66,FALSE))</f>
        <v>0</v>
      </c>
      <c r="CI306" s="99">
        <f>IF(ISNA(VLOOKUP($A306,'[2]1516 Exp_Rev Access'!$F$7:$GB$306,67,FALSE)),"",VLOOKUP($A306,'[2]1516 Exp_Rev Access'!$F$7:$GB$306,67,FALSE))</f>
        <v>0</v>
      </c>
      <c r="CJ306" s="99">
        <f>IF(ISNA(VLOOKUP($A306,'[2]1516 Exp_Rev Access'!$F$7:$GB$306,68,FALSE)),"",VLOOKUP($A306,'[2]1516 Exp_Rev Access'!$F$7:$GB$306,68,FALSE))</f>
        <v>0</v>
      </c>
      <c r="CK306" s="99">
        <f>IF(ISNA(VLOOKUP($A306,'[2]1516 Exp_Rev Access'!$F$7:$GB$306,69,FALSE)),"",VLOOKUP($A306,'[2]1516 Exp_Rev Access'!$F$7:$GB$306,69,FALSE))</f>
        <v>0</v>
      </c>
      <c r="CL306" s="99">
        <f>IF(ISNA(VLOOKUP($A306,'[2]1516 Exp_Rev Access'!$F$7:$GB$306,70,FALSE)),"",VLOOKUP($A306,'[2]1516 Exp_Rev Access'!$F$7:$GB$306,70,FALSE))</f>
        <v>0</v>
      </c>
      <c r="CM306" s="99">
        <f>IF(ISNA(VLOOKUP($A306,'[2]1516 Exp_Rev Access'!$F$7:$GB$306,71,FALSE)),"",VLOOKUP($A306,'[2]1516 Exp_Rev Access'!$F$7:$GB$306,71,FALSE))</f>
        <v>0</v>
      </c>
      <c r="CN306" s="99">
        <f>IF(ISNA(VLOOKUP($A306,'[2]1516 Exp_Rev Access'!$F$7:$GB$306,72,FALSE)),"",VLOOKUP($A306,'[2]1516 Exp_Rev Access'!$F$7:$GB$306,72,FALSE))</f>
        <v>0</v>
      </c>
      <c r="CO306" s="99">
        <f>IF(ISNA(VLOOKUP($A306,'[2]1516 Exp_Rev Access'!$F$7:$GB$306,73,FALSE)),"",VLOOKUP($A306,'[2]1516 Exp_Rev Access'!$F$7:$GB$306,73,FALSE))</f>
        <v>0</v>
      </c>
      <c r="CP306" s="99">
        <f>IF(ISNA(VLOOKUP($A306,'[2]1516 Exp_Rev Access'!$F$7:$GB$306,74,FALSE)),"",VLOOKUP($A306,'[2]1516 Exp_Rev Access'!$F$7:$GB$306,74,FALSE))</f>
        <v>18451</v>
      </c>
      <c r="CQ306" s="99">
        <f>IF(ISNA(VLOOKUP($A306,'[2]1516 Exp_Rev Access'!$F$7:$GB$306,75,FALSE)),"",VLOOKUP($A306,'[2]1516 Exp_Rev Access'!$F$7:$GB$306,75,FALSE))</f>
        <v>0</v>
      </c>
      <c r="CR306" s="99">
        <f>IF(ISNA(VLOOKUP($A306,'[2]1516 Exp_Rev Access'!$F$7:$GB$306,76,FALSE)),"",VLOOKUP($A306,'[2]1516 Exp_Rev Access'!$F$7:$GB$306,76,FALSE))</f>
        <v>0</v>
      </c>
      <c r="CS306" s="99">
        <f>IF(ISNA(VLOOKUP($A306,'[2]1516 Exp_Rev Access'!$F$7:$GB$306,77,FALSE)),"",VLOOKUP($A306,'[2]1516 Exp_Rev Access'!$F$7:$GB$306,77,FALSE))</f>
        <v>0</v>
      </c>
      <c r="CT306" s="99">
        <f>IF(ISNA(VLOOKUP($A306,'[2]1516 Exp_Rev Access'!$F$7:$GB$306,78,FALSE)),"",VLOOKUP($A306,'[2]1516 Exp_Rev Access'!$F$7:$GB$306,78,FALSE))</f>
        <v>24337</v>
      </c>
      <c r="CU306" s="99">
        <f>IF(ISNA(VLOOKUP($A306,'[2]1516 Exp_Rev Access'!$F$7:$GB$306,79,FALSE)),"",VLOOKUP($A306,'[2]1516 Exp_Rev Access'!$F$7:$GB$306,79,FALSE))</f>
        <v>5000</v>
      </c>
      <c r="CV306" s="99">
        <f>IF(ISNA(VLOOKUP($A306,'[2]1516 Exp_Rev Access'!$F$7:$GB$306,80,FALSE)),"",VLOOKUP($A306,'[2]1516 Exp_Rev Access'!$F$7:$GB$306,80,FALSE))</f>
        <v>0</v>
      </c>
      <c r="CW306" s="99">
        <f>IF(ISNA(VLOOKUP($A306,'[2]1516 Exp_Rev Access'!$F$7:$GB$306,81,FALSE)),"",VLOOKUP($A306,'[2]1516 Exp_Rev Access'!$F$7:$GB$306,81,FALSE))</f>
        <v>0</v>
      </c>
      <c r="CX306" s="99">
        <f>IF(ISNA(VLOOKUP($A306,'[2]1516 Exp_Rev Access'!$F$7:$GB$306,82,FALSE)),"",VLOOKUP($A306,'[2]1516 Exp_Rev Access'!$F$7:$GB$306,82,FALSE))</f>
        <v>0</v>
      </c>
      <c r="CY306" s="99">
        <f>IF(ISNA(VLOOKUP($A306,'[2]1516 Exp_Rev Access'!$F$7:$GB$306,83,FALSE)),"",VLOOKUP($A306,'[2]1516 Exp_Rev Access'!$F$7:$GB$306,83,FALSE))</f>
        <v>0</v>
      </c>
      <c r="CZ306" s="99">
        <f>IF(ISNA(VLOOKUP($A306,'[2]1516 Exp_Rev Access'!$F$7:$GB$306,84,FALSE)),"",VLOOKUP($A306,'[2]1516 Exp_Rev Access'!$F$7:$GB$306,84,FALSE))</f>
        <v>0</v>
      </c>
      <c r="DA306" s="99">
        <f>IF(ISNA(VLOOKUP($A306,'[2]1516 Exp_Rev Access'!$F$7:$GB$306,85,FALSE)),"",VLOOKUP($A306,'[2]1516 Exp_Rev Access'!$F$7:$GB$306,85,FALSE))</f>
        <v>0</v>
      </c>
      <c r="DB306" s="99">
        <f>IF(ISNA(VLOOKUP($A306,'[2]1516 Exp_Rev Access'!$F$7:$GB$306,86,FALSE)),"",VLOOKUP($A306,'[2]1516 Exp_Rev Access'!$F$7:$GB$306,86,FALSE))</f>
        <v>0</v>
      </c>
      <c r="DC306" s="99">
        <f>IF(ISNA(VLOOKUP($A306,'[2]1516 Exp_Rev Access'!$F$7:$GB$306,87,FALSE)),"",VLOOKUP($A306,'[2]1516 Exp_Rev Access'!$F$7:$GB$306,87,FALSE))</f>
        <v>0</v>
      </c>
      <c r="DD306" s="99">
        <f>IF(ISNA(VLOOKUP($A306,'[2]1516 Exp_Rev Access'!$F$7:$GB$306,88,FALSE)),"",VLOOKUP($A306,'[2]1516 Exp_Rev Access'!$F$7:$GB$306,88,FALSE))</f>
        <v>0</v>
      </c>
      <c r="DE306" s="99">
        <f>IF(ISNA(VLOOKUP($A306,'[2]1516 Exp_Rev Access'!$F$7:$GB$306,89,FALSE)),"",VLOOKUP($A306,'[2]1516 Exp_Rev Access'!$F$7:$GB$306,89,FALSE))</f>
        <v>0</v>
      </c>
      <c r="DF306" s="99">
        <f>IF(ISNA(VLOOKUP($A306,'[2]1516 Exp_Rev Access'!$F$7:$GB$306,90,FALSE)),"",VLOOKUP($A306,'[2]1516 Exp_Rev Access'!$F$7:$GB$306,90,FALSE))</f>
        <v>0</v>
      </c>
      <c r="DG306" s="99">
        <f>IF(ISNA(VLOOKUP($A306,'[2]1516 Exp_Rev Access'!$F$7:$GB$306,91,FALSE)),"",VLOOKUP($A306,'[2]1516 Exp_Rev Access'!$F$7:$GB$306,91,FALSE))</f>
        <v>0</v>
      </c>
      <c r="DH306" s="99">
        <f>IF(ISNA(VLOOKUP($A306,'[2]1516 Exp_Rev Access'!$F$7:$GB$306,92,FALSE)),"",VLOOKUP($A306,'[2]1516 Exp_Rev Access'!$F$7:$GB$306,92,FALSE))</f>
        <v>20748.689999999999</v>
      </c>
      <c r="DI306" s="99">
        <f>IF(ISNA(VLOOKUP($A306,'[2]1516 Exp_Rev Access'!$F$7:$GB$306,93,FALSE)),"",VLOOKUP($A306,'[2]1516 Exp_Rev Access'!$F$7:$GB$306,93,FALSE))</f>
        <v>0</v>
      </c>
      <c r="DJ306" s="99">
        <f>IF(ISNA(VLOOKUP($A306,'[2]1516 Exp_Rev Access'!$F$7:$GB$306,94,FALSE)),"",VLOOKUP($A306,'[2]1516 Exp_Rev Access'!$F$7:$GB$306,94,FALSE))</f>
        <v>0</v>
      </c>
      <c r="DK306" s="99">
        <f>IF(ISNA(VLOOKUP($A306,'[2]1516 Exp_Rev Access'!$F$7:$GB$306,95,FALSE)),"",VLOOKUP($A306,'[2]1516 Exp_Rev Access'!$F$7:$GB$306,95,FALSE))</f>
        <v>0</v>
      </c>
      <c r="DL306" s="99">
        <f>IF(ISNA(VLOOKUP($A306,'[2]1516 Exp_Rev Access'!$F$7:$GB$306,96,FALSE)),"",VLOOKUP($A306,'[2]1516 Exp_Rev Access'!$F$7:$GB$306,96,FALSE))</f>
        <v>0</v>
      </c>
      <c r="DM306" s="99">
        <f>IF(ISNA(VLOOKUP($A306,'[2]1516 Exp_Rev Access'!$F$7:$GB$306,97,FALSE)),"",VLOOKUP($A306,'[2]1516 Exp_Rev Access'!$F$7:$GB$306,97,FALSE))</f>
        <v>0</v>
      </c>
      <c r="DN306" s="99">
        <f>IF(ISNA(VLOOKUP($A306,'[2]1516 Exp_Rev Access'!$F$7:$GB$306,98,FALSE)),"",VLOOKUP($A306,'[2]1516 Exp_Rev Access'!$F$7:$GB$306,98,FALSE))</f>
        <v>0</v>
      </c>
      <c r="DO306" s="99">
        <f>IF(ISNA(VLOOKUP($A306,'[2]1516 Exp_Rev Access'!$F$7:$GB$306,99,FALSE)),"",VLOOKUP($A306,'[2]1516 Exp_Rev Access'!$F$7:$GB$306,99,FALSE))</f>
        <v>0</v>
      </c>
      <c r="DP306" s="99">
        <f>IF(ISNA(VLOOKUP($A306,'[2]1516 Exp_Rev Access'!$F$7:$GB$306,100,FALSE)),"",VLOOKUP($A306,'[2]1516 Exp_Rev Access'!$F$7:$GB$306,100,FALSE))</f>
        <v>0</v>
      </c>
      <c r="DQ306" s="99">
        <f>IF(ISNA(VLOOKUP($A306,'[2]1516 Exp_Rev Access'!$F$7:$GB$306,101,FALSE)),"",VLOOKUP($A306,'[2]1516 Exp_Rev Access'!$F$7:$GB$306,101,FALSE))</f>
        <v>0</v>
      </c>
      <c r="DR306" s="99">
        <f>IF(ISNA(VLOOKUP($A306,'[2]1516 Exp_Rev Access'!$F$7:$GB$306,102,FALSE)),"",VLOOKUP($A306,'[2]1516 Exp_Rev Access'!$F$7:$GB$306,102,FALSE))</f>
        <v>0</v>
      </c>
      <c r="DS306" s="99">
        <f>IF(ISNA(VLOOKUP($A306,'[2]1516 Exp_Rev Access'!$F$7:$GB$306,103,FALSE)),"",VLOOKUP($A306,'[2]1516 Exp_Rev Access'!$F$7:$GB$306,103,FALSE))</f>
        <v>0</v>
      </c>
      <c r="DT306" s="99">
        <f>IF(ISNA(VLOOKUP($A306,'[2]1516 Exp_Rev Access'!$F$7:$GB$306,104,FALSE)),"",VLOOKUP($A306,'[2]1516 Exp_Rev Access'!$F$7:$GB$306,104,FALSE))</f>
        <v>0</v>
      </c>
      <c r="DU306" s="99">
        <f>IF(ISNA(VLOOKUP($A306,'[2]1516 Exp_Rev Access'!$F$7:$GB$306,105,FALSE)),"",VLOOKUP($A306,'[2]1516 Exp_Rev Access'!$F$7:$GB$306,105,FALSE))</f>
        <v>0</v>
      </c>
      <c r="DV306" s="99">
        <f>IF(ISNA(VLOOKUP($A306,'[2]1516 Exp_Rev Access'!$F$7:$GB$306,106,FALSE)),"",VLOOKUP($A306,'[2]1516 Exp_Rev Access'!$F$7:$GB$306,106,FALSE))</f>
        <v>0</v>
      </c>
      <c r="DW306" s="99">
        <f>IF(ISNA(VLOOKUP($A306,'[2]1516 Exp_Rev Access'!$F$7:$GB$306,107,FALSE)),"",VLOOKUP($A306,'[2]1516 Exp_Rev Access'!$F$7:$GB$306,107,FALSE))</f>
        <v>0</v>
      </c>
      <c r="DX306" s="99">
        <f>IF(ISNA(VLOOKUP($A306,'[2]1516 Exp_Rev Access'!$F$7:$GB$306,108,FALSE)),"",VLOOKUP($A306,'[2]1516 Exp_Rev Access'!$F$7:$GB$306,108,FALSE))</f>
        <v>0</v>
      </c>
      <c r="DY306" s="99">
        <f>IF(ISNA(VLOOKUP($A306,'[2]1516 Exp_Rev Access'!$F$7:$GB$306,109,FALSE)),"",VLOOKUP($A306,'[2]1516 Exp_Rev Access'!$F$7:$GB$306,109,FALSE))</f>
        <v>0</v>
      </c>
      <c r="DZ306" s="99">
        <f>IF(ISNA(VLOOKUP($A306,'[2]1516 Exp_Rev Access'!$F$7:$GB$306,110,FALSE)),"",VLOOKUP($A306,'[2]1516 Exp_Rev Access'!$F$7:$GB$306,110,FALSE))</f>
        <v>0</v>
      </c>
      <c r="EA306" s="99">
        <f>IF(ISNA(VLOOKUP($A306,'[2]1516 Exp_Rev Access'!$F$7:$GB$306,111,FALSE)),"",VLOOKUP($A306,'[2]1516 Exp_Rev Access'!$F$7:$GB$306,111,FALSE))</f>
        <v>0</v>
      </c>
      <c r="EB306" s="99">
        <f>IF(ISNA(VLOOKUP($A306,'[2]1516 Exp_Rev Access'!$F$7:$GB$306,112,FALSE)),"",VLOOKUP($A306,'[2]1516 Exp_Rev Access'!$F$7:$GB$306,112,FALSE))</f>
        <v>0</v>
      </c>
      <c r="EC306" s="99">
        <f>IF(ISNA(VLOOKUP($A306,'[2]1516 Exp_Rev Access'!$F$7:$GB$306,113,FALSE)),"",VLOOKUP($A306,'[2]1516 Exp_Rev Access'!$F$7:$GB$306,113,FALSE))</f>
        <v>0</v>
      </c>
      <c r="ED306" s="99">
        <f>IF(ISNA(VLOOKUP($A306,'[2]1516 Exp_Rev Access'!$F$7:$GB$306,114,FALSE)),"",VLOOKUP($A306,'[2]1516 Exp_Rev Access'!$F$7:$GB$306,114,FALSE))</f>
        <v>0</v>
      </c>
      <c r="EE306" s="99">
        <f>IF(ISNA(VLOOKUP($A306,'[2]1516 Exp_Rev Access'!$F$7:$GB$306,115,FALSE)),"",VLOOKUP($A306,'[2]1516 Exp_Rev Access'!$F$7:$GB$306,115,FALSE))</f>
        <v>0</v>
      </c>
      <c r="EF306" s="99">
        <f>IF(ISNA(VLOOKUP($A306,'[2]1516 Exp_Rev Access'!$F$7:$GB$306,116,FALSE)),"",VLOOKUP($A306,'[2]1516 Exp_Rev Access'!$F$7:$GB$306,116,FALSE))</f>
        <v>0</v>
      </c>
      <c r="EG306" s="99">
        <f>IF(ISNA(VLOOKUP($A306,'[2]1516 Exp_Rev Access'!$F$7:$GB$306,117,FALSE)),"",VLOOKUP($A306,'[2]1516 Exp_Rev Access'!$F$7:$GB$306,117,FALSE))</f>
        <v>0</v>
      </c>
      <c r="EH306" s="99">
        <f>IF(ISNA(VLOOKUP($A306,'[2]1516 Exp_Rev Access'!$F$7:$GB$306,118,FALSE)),"",VLOOKUP($A306,'[2]1516 Exp_Rev Access'!$F$7:$GB$306,118,FALSE))</f>
        <v>0</v>
      </c>
      <c r="EI306" s="99">
        <f>IF(ISNA(VLOOKUP($A306,'[2]1516 Exp_Rev Access'!$F$7:$GB$306,119,FALSE)),"",VLOOKUP($A306,'[2]1516 Exp_Rev Access'!$F$7:$GB$306,119,FALSE))</f>
        <v>0</v>
      </c>
      <c r="EJ306" s="99">
        <f>IF(ISNA(VLOOKUP($A306,'[2]1516 Exp_Rev Access'!$F$7:$GB$306,120,FALSE)),"",VLOOKUP($A306,'[2]1516 Exp_Rev Access'!$F$7:$GB$306,120,FALSE))</f>
        <v>0</v>
      </c>
      <c r="EK306" s="99">
        <f>IF(ISNA(VLOOKUP($A306,'[2]1516 Exp_Rev Access'!$F$7:$GB$306,121,FALSE)),"",VLOOKUP($A306,'[2]1516 Exp_Rev Access'!$F$7:$GB$306,121,FALSE))</f>
        <v>0</v>
      </c>
      <c r="EL306" s="99">
        <f>IF(ISNA(VLOOKUP($A306,'[2]1516 Exp_Rev Access'!$F$7:$GB$306,122,FALSE)),"",VLOOKUP($A306,'[2]1516 Exp_Rev Access'!$F$7:$GB$306,122,FALSE))</f>
        <v>0</v>
      </c>
      <c r="EM306" s="99">
        <f>IF(ISNA(VLOOKUP($A306,'[2]1516 Exp_Rev Access'!$F$7:$GB$306,123,FALSE)),"",VLOOKUP($A306,'[2]1516 Exp_Rev Access'!$F$7:$GB$306,123,FALSE))</f>
        <v>0</v>
      </c>
      <c r="EN306" s="99">
        <f>IF(ISNA(VLOOKUP($A306,'[2]1516 Exp_Rev Access'!$F$7:$GB$306,124,FALSE)),"",VLOOKUP($A306,'[2]1516 Exp_Rev Access'!$F$7:$GB$306,124,FALSE))</f>
        <v>0</v>
      </c>
      <c r="EO306" s="99">
        <f>IF(ISNA(VLOOKUP($A306,'[2]1516 Exp_Rev Access'!$F$7:$GB$306,125,FALSE)),"",VLOOKUP($A306,'[2]1516 Exp_Rev Access'!$F$7:$GB$306,125,FALSE))</f>
        <v>0</v>
      </c>
      <c r="EP306" s="99">
        <f>IF(ISNA(VLOOKUP($A306,'[2]1516 Exp_Rev Access'!$F$7:$GB$306,126,FALSE)),"",VLOOKUP($A306,'[2]1516 Exp_Rev Access'!$F$7:$GB$306,126,FALSE))</f>
        <v>0</v>
      </c>
      <c r="EQ306" s="99">
        <f>IF(ISNA(VLOOKUP($A306,'[2]1516 Exp_Rev Access'!$F$7:$GB$306,127,FALSE)),"",VLOOKUP($A306,'[2]1516 Exp_Rev Access'!$F$7:$GB$306,127,FALSE))</f>
        <v>0</v>
      </c>
      <c r="ER306" s="99">
        <f>IF(ISNA(VLOOKUP($A306,'[2]1516 Exp_Rev Access'!$F$7:$GB$306,128,FALSE)),"",VLOOKUP($A306,'[2]1516 Exp_Rev Access'!$F$7:$GB$306,128,FALSE))</f>
        <v>0</v>
      </c>
      <c r="ES306" s="99">
        <f>IF(ISNA(VLOOKUP($A306,'[2]1516 Exp_Rev Access'!$F$7:$GB$306,129,FALSE)),"",VLOOKUP($A306,'[2]1516 Exp_Rev Access'!$F$7:$GB$306,129,FALSE))</f>
        <v>0</v>
      </c>
      <c r="ET306" s="99">
        <f>IF(ISNA(VLOOKUP($A306,'[2]1516 Exp_Rev Access'!$F$7:$GB$306,130,FALSE)),"",VLOOKUP($A306,'[2]1516 Exp_Rev Access'!$F$7:$GB$306,130,FALSE))</f>
        <v>0</v>
      </c>
      <c r="EU306" s="99">
        <f>IF(ISNA(VLOOKUP($A306,'[2]1516 Exp_Rev Access'!$F$7:$GB$306,131,FALSE)),"",VLOOKUP($A306,'[2]1516 Exp_Rev Access'!$F$7:$GB$306,131,FALSE))</f>
        <v>0</v>
      </c>
      <c r="EV306" s="99">
        <f>IF(ISNA(VLOOKUP($A306,'[2]1516 Exp_Rev Access'!$F$7:$GB$306,132,FALSE)),"",VLOOKUP($A306,'[2]1516 Exp_Rev Access'!$F$7:$GB$306,132,FALSE))</f>
        <v>0</v>
      </c>
      <c r="EW306" s="99">
        <f>IF(ISNA(VLOOKUP($A306,'[2]1516 Exp_Rev Access'!$F$7:$GB$306,133,FALSE)),"",VLOOKUP($A306,'[2]1516 Exp_Rev Access'!$F$7:$GB$306,133,FALSE))</f>
        <v>0</v>
      </c>
      <c r="EX306" s="99">
        <f>IF(ISNA(VLOOKUP($A306,'[2]1516 Exp_Rev Access'!$F$7:$GB$306,134,FALSE)),"",VLOOKUP($A306,'[2]1516 Exp_Rev Access'!$F$7:$GB$306,134,FALSE))</f>
        <v>0</v>
      </c>
      <c r="EY306" s="99">
        <f>IF(ISNA(VLOOKUP($A306,'[2]1516 Exp_Rev Access'!$F$7:$GB$306,135,FALSE)),"",VLOOKUP($A306,'[2]1516 Exp_Rev Access'!$F$7:$GB$306,135,FALSE))</f>
        <v>0</v>
      </c>
      <c r="EZ306" s="99">
        <f>IF(ISNA(VLOOKUP($A306,'[2]1516 Exp_Rev Access'!$F$7:$GB$306,136,FALSE)),"",VLOOKUP($A306,'[2]1516 Exp_Rev Access'!$F$7:$GB$306,136,FALSE))</f>
        <v>0</v>
      </c>
      <c r="FA306" s="99">
        <f>IF(ISNA(VLOOKUP($A306,'[2]1516 Exp_Rev Access'!$F$7:$GB$306,137,FALSE)),"",VLOOKUP($A306,'[2]1516 Exp_Rev Access'!$F$7:$GB$306,137,FALSE))</f>
        <v>0</v>
      </c>
      <c r="FB306" s="99">
        <f>IF(ISNA(VLOOKUP($A306,'[2]1516 Exp_Rev Access'!$F$7:$GB$306,138,FALSE)),"",VLOOKUP($A306,'[2]1516 Exp_Rev Access'!$F$7:$GB$306,138,FALSE))</f>
        <v>13622</v>
      </c>
      <c r="FC306" s="99">
        <f>IF(ISNA(VLOOKUP($A306,'[2]1516 Exp_Rev Access'!$F$7:$GB$306,139,FALSE)),"",VLOOKUP($A306,'[2]1516 Exp_Rev Access'!$F$7:$GB$306,139,FALSE))</f>
        <v>0</v>
      </c>
      <c r="FD306" s="99">
        <f>IF(ISNA(VLOOKUP($A306,'[2]1516 Exp_Rev Access'!$F$7:$FS$306,140,FALSE)),"",VLOOKUP($A306,'[2]1516 Exp_Rev Access'!$F$7:$FS$306,140,FALSE))</f>
        <v>0</v>
      </c>
      <c r="FE306" s="99">
        <f>IF(ISNA(VLOOKUP($A306,'[2]1516 Exp_Rev Access'!$F$7:$FS$306,141,FALSE)),"",VLOOKUP($A306,'[2]1516 Exp_Rev Access'!$F$7:$FS$306,141,FALSE))</f>
        <v>0</v>
      </c>
      <c r="FF306" s="99">
        <f>IF(ISNA(VLOOKUP($A306,'[2]1516 Exp_Rev Access'!$F$7:$FS$306,142,FALSE)),"",VLOOKUP($A306,'[2]1516 Exp_Rev Access'!$F$7:$FS$306,142,FALSE))</f>
        <v>0</v>
      </c>
      <c r="FG306" s="99">
        <f>IF(ISNA(VLOOKUP($A306,'[2]1516 Exp_Rev Access'!$F$7:$FS$306,143,FALSE)),"",VLOOKUP($A306,'[2]1516 Exp_Rev Access'!$F$7:$FS$306,143,FALSE))</f>
        <v>0</v>
      </c>
      <c r="FH306" s="99">
        <f>IF(ISNA(VLOOKUP($A306,'[2]1516 Exp_Rev Access'!$F$7:$FS$306,144,FALSE)),"",VLOOKUP($A306,'[2]1516 Exp_Rev Access'!$F$7:$FS$306,144,FALSE))</f>
        <v>0</v>
      </c>
      <c r="FI306" s="99">
        <f>IF(ISNA(VLOOKUP($A306,'[2]1516 Exp_Rev Access'!$F$7:$FS$306,145,FALSE)),"",VLOOKUP($A306,'[2]1516 Exp_Rev Access'!$F$7:$FS$306,145,FALSE))</f>
        <v>0</v>
      </c>
      <c r="FJ306" s="99">
        <f>IF(ISNA(VLOOKUP($A306,'[2]1516 Exp_Rev Access'!$F$7:$FS$306,146,FALSE)),"",VLOOKUP($A306,'[2]1516 Exp_Rev Access'!$F$7:$FS$306,146,FALSE))</f>
        <v>0</v>
      </c>
      <c r="FK306" s="99">
        <f>IF(ISNA(VLOOKUP($A306,'[2]1516 Exp_Rev Access'!$F$7:$FS$306,147,FALSE)),"",VLOOKUP($A306,'[2]1516 Exp_Rev Access'!$F$7:$FS$306,147,FALSE))</f>
        <v>0</v>
      </c>
      <c r="FL306" s="99">
        <f>IF(ISNA(VLOOKUP($A306,'[2]1516 Exp_Rev Access'!$F$7:$FS$306,148,FALSE)),"",VLOOKUP($A306,'[2]1516 Exp_Rev Access'!$F$7:$FS$306,148,FALSE))</f>
        <v>0</v>
      </c>
      <c r="FM306" s="99">
        <f>IF(ISNA(VLOOKUP($A306,'[2]1516 Exp_Rev Access'!$F$7:$FS$306,149,FALSE)),"",VLOOKUP($A306,'[2]1516 Exp_Rev Access'!$F$7:$FS$306,149,FALSE))</f>
        <v>0</v>
      </c>
      <c r="FN306" s="99">
        <f>IF(ISNA(VLOOKUP($A306,'[2]1516 Exp_Rev Access'!$F$7:$FS$306,150,FALSE)),"",VLOOKUP($A306,'[2]1516 Exp_Rev Access'!$F$7:$FS$306,150,FALSE))</f>
        <v>0</v>
      </c>
      <c r="FO306" s="99">
        <f>IF(ISNA(VLOOKUP($A306,'[2]1516 Exp_Rev Access'!$F$7:$FS$306,151,FALSE)),"",VLOOKUP($A306,'[2]1516 Exp_Rev Access'!$F$7:$FS$306,151,FALSE))</f>
        <v>0</v>
      </c>
      <c r="FP306" s="99">
        <f>IF(ISNA(VLOOKUP($A306,'[2]1516 Exp_Rev Access'!$F$7:$FS$306,152,FALSE)),"",VLOOKUP($A306,'[2]1516 Exp_Rev Access'!$F$7:$FS$306,152,FALSE))</f>
        <v>0</v>
      </c>
      <c r="FQ306" s="99">
        <f>IF(ISNA(VLOOKUP($A306,'[2]1516 Exp_Rev Access'!$F$7:$FS$306,153,FALSE)),"",VLOOKUP($A306,'[2]1516 Exp_Rev Access'!$F$7:$FS$306,153,FALSE))</f>
        <v>3753.6</v>
      </c>
      <c r="FR306" s="101">
        <f t="shared" si="382"/>
        <v>85912.290000000008</v>
      </c>
      <c r="FS306" s="72">
        <f t="shared" si="383"/>
        <v>3.6287361940373547E-2</v>
      </c>
      <c r="FT306" s="94">
        <f t="shared" si="384"/>
        <v>998.7478493373635</v>
      </c>
      <c r="FU306" s="99">
        <f>IF(ISNA(VLOOKUP($A306,'[2]1516 Exp_Rev Access'!$F$7:$GB$306,154,FALSE)),"",VLOOKUP($A306,'[2]1516 Exp_Rev Access'!$F$7:$GB$306,154,FALSE))</f>
        <v>0</v>
      </c>
      <c r="FV306" s="99">
        <f>IF(ISNA(VLOOKUP($A306,'[2]1516 Exp_Rev Access'!$F$7:$GB$306,155,FALSE)),"",VLOOKUP($A306,'[2]1516 Exp_Rev Access'!$F$7:$GB$306,155,FALSE))</f>
        <v>0</v>
      </c>
      <c r="FW306" s="99">
        <f>IF(ISNA(VLOOKUP($A306,'[2]1516 Exp_Rev Access'!$F$7:$GB$306,156,FALSE)),"",VLOOKUP($A306,'[2]1516 Exp_Rev Access'!$F$7:$GB$306,156,FALSE))</f>
        <v>0</v>
      </c>
      <c r="FX306" s="99">
        <f>IF(ISNA(VLOOKUP($A306,'[2]1516 Exp_Rev Access'!$F$7:$GB$306,157,FALSE)),"",VLOOKUP($A306,'[2]1516 Exp_Rev Access'!$F$7:$GB$306,157,FALSE))</f>
        <v>2992</v>
      </c>
      <c r="FY306" s="99">
        <f>IF(ISNA(VLOOKUP($A306,'[2]1516 Exp_Rev Access'!$F$7:$GB$306,158,FALSE)),"",VLOOKUP($A306,'[2]1516 Exp_Rev Access'!$F$7:$GB$306,158,FALSE))</f>
        <v>0</v>
      </c>
      <c r="FZ306" s="99">
        <f>IF(ISNA(VLOOKUP($A306,'[2]1516 Exp_Rev Access'!$F$7:$GB$306,159,FALSE)),"",VLOOKUP($A306,'[2]1516 Exp_Rev Access'!$F$7:$GB$306,159,FALSE))</f>
        <v>0</v>
      </c>
      <c r="GA306" s="99">
        <f>IF(ISNA(VLOOKUP($A306,'[2]1516 Exp_Rev Access'!$F$7:$GB$306,160,FALSE)),"",VLOOKUP($A306,'[2]1516 Exp_Rev Access'!$F$7:$GB$306,160,FALSE))</f>
        <v>0</v>
      </c>
      <c r="GB306" s="99">
        <f>IF(ISNA(VLOOKUP($A306,'[2]1516 Exp_Rev Access'!$F$7:$GB$306,161,FALSE)),"",VLOOKUP($A306,'[2]1516 Exp_Rev Access'!$F$7:$GB$306,161,FALSE))</f>
        <v>0</v>
      </c>
      <c r="GC306" s="99">
        <f>IF(ISNA(VLOOKUP($A306,'[2]1516 Exp_Rev Access'!$F$7:$GB$306,162,FALSE)),"",VLOOKUP($A306,'[2]1516 Exp_Rev Access'!$F$7:$GB$306,162,FALSE))</f>
        <v>0</v>
      </c>
      <c r="GD306" s="99">
        <f>IF(ISNA(VLOOKUP($A306,'[2]1516 Exp_Rev Access'!$F$7:$GB$306,163,FALSE)),"",VLOOKUP($A306,'[2]1516 Exp_Rev Access'!$F$7:$GB$306,163,FALSE))</f>
        <v>0</v>
      </c>
      <c r="GE306" s="99">
        <f>IF(ISNA(VLOOKUP($A306,'[2]1516 Exp_Rev Access'!$F$7:$GB$306,164,FALSE)),"",VLOOKUP($A306,'[2]1516 Exp_Rev Access'!$F$7:$GB$306,164,FALSE))</f>
        <v>0</v>
      </c>
      <c r="GF306" s="99">
        <f>IF(ISNA(VLOOKUP($A306,'[2]1516 Exp_Rev Access'!$F$7:$GB$306,165,FALSE)),"",VLOOKUP($A306,'[2]1516 Exp_Rev Access'!$F$7:$GB$306,165,FALSE))</f>
        <v>0</v>
      </c>
      <c r="GG306" s="99">
        <f>IF(ISNA(VLOOKUP($A306,'[2]1516 Exp_Rev Access'!$F$7:$GB$306,166,FALSE)),"",VLOOKUP($A306,'[2]1516 Exp_Rev Access'!$F$7:$GB$306,166,FALSE))</f>
        <v>0</v>
      </c>
      <c r="GH306" s="99">
        <f>IF(ISNA(VLOOKUP($A306,'[2]1516 Exp_Rev Access'!$F$7:$GB$306,167,FALSE)),"",VLOOKUP($A306,'[2]1516 Exp_Rev Access'!$F$7:$GB$306,167,FALSE))</f>
        <v>0</v>
      </c>
      <c r="GI306" s="99">
        <f>IF(ISNA(VLOOKUP($A306,'[2]1516 Exp_Rev Access'!$F$7:$GB$306,168,FALSE)),"",VLOOKUP($A306,'[2]1516 Exp_Rev Access'!$F$7:$GB$306,168,FALSE))</f>
        <v>0</v>
      </c>
      <c r="GJ306" s="99">
        <f>IF(ISNA(VLOOKUP($A306,'[2]1516 Exp_Rev Access'!$F$7:$GB$306,169,FALSE)),"",VLOOKUP($A306,'[2]1516 Exp_Rev Access'!$F$7:$GB$306,169,FALSE))</f>
        <v>1750</v>
      </c>
      <c r="GK306" s="99">
        <f>IF(ISNA(VLOOKUP($A306,'[2]1516 Exp_Rev Access'!$F$7:$GB$306,170,FALSE)),"",VLOOKUP($A306,'[2]1516 Exp_Rev Access'!$F$7:$GB$306,170,FALSE))</f>
        <v>11800.24</v>
      </c>
      <c r="GL306" s="99">
        <f>IF(ISNA(VLOOKUP($A306,'[2]1516 Exp_Rev Access'!$F$7:$GB$306,171,FALSE)),"",VLOOKUP($A306,'[2]1516 Exp_Rev Access'!$F$7:$GB$306,171,FALSE))</f>
        <v>0</v>
      </c>
      <c r="GM306" s="99">
        <f>IF(ISNA(VLOOKUP($A306,'[2]1516 Exp_Rev Access'!$F$7:$GB$306,172,FALSE)),"",VLOOKUP($A306,'[2]1516 Exp_Rev Access'!$F$7:$GB$306,172,FALSE))</f>
        <v>0</v>
      </c>
      <c r="GN306" s="99">
        <f>IF(ISNA(VLOOKUP($A306,'[2]1516 Exp_Rev Access'!$F$7:$GB$306,173,FALSE)),"",VLOOKUP($A306,'[2]1516 Exp_Rev Access'!$F$7:$GB$306,173,FALSE))</f>
        <v>0</v>
      </c>
      <c r="GO306" s="99">
        <f>IF(ISNA(VLOOKUP($A306,'[2]1516 Exp_Rev Access'!$F$7:$GB$306,174,FALSE)),"",VLOOKUP($A306,'[2]1516 Exp_Rev Access'!$F$7:$GB$306,174,FALSE))</f>
        <v>0</v>
      </c>
      <c r="GP306" s="99">
        <f>IF(ISNA(VLOOKUP($A306,'[2]1516 Exp_Rev Access'!$F$7:$GB$306,175,FALSE)),"",VLOOKUP($A306,'[2]1516 Exp_Rev Access'!$F$7:$GB$306,175,FALSE))</f>
        <v>0</v>
      </c>
      <c r="GQ306" s="99">
        <f>IF(ISNA(VLOOKUP($A306,'[2]1516 Exp_Rev Access'!$F$7:$GB$306,176,FALSE)),"",VLOOKUP($A306,'[2]1516 Exp_Rev Access'!$F$7:$GB$306,176,FALSE))</f>
        <v>0</v>
      </c>
      <c r="GR306" s="99">
        <f>IF(ISNA(VLOOKUP($A306,'[2]1516 Exp_Rev Access'!$F$7:$GB$306,177,FALSE)),"",VLOOKUP($A306,'[2]1516 Exp_Rev Access'!$F$7:$GB$306,177,FALSE))</f>
        <v>0</v>
      </c>
      <c r="GS306" s="99">
        <f>IF(ISNA(VLOOKUP($A306,'[2]1516 Exp_Rev Access'!$F$7:$GB$306,178,FALSE)),"",VLOOKUP($A306,'[2]1516 Exp_Rev Access'!$F$7:$GB$306,178,FALSE))</f>
        <v>0</v>
      </c>
      <c r="GT306" s="101">
        <f t="shared" si="385"/>
        <v>16542.239999999998</v>
      </c>
      <c r="GU306" s="72">
        <f>GT306/D306</f>
        <v>6.9870591295439202E-3</v>
      </c>
      <c r="GV306" s="84">
        <f t="shared" si="386"/>
        <v>192.30690537084396</v>
      </c>
    </row>
    <row r="307" spans="1:207" customFormat="1" ht="12" customHeight="1" x14ac:dyDescent="0.2">
      <c r="A307" s="96" t="s">
        <v>704</v>
      </c>
      <c r="B307" s="69" t="s">
        <v>705</v>
      </c>
      <c r="C307" s="80">
        <f>IF(ISNA(VLOOKUP($A307,'[2]1516 enrollment_Rev_Exp by size'!$A$6:$G$320,3,FALSE)),"",VLOOKUP($A307,'[2]1516 enrollment_Rev_Exp by size'!$A$6:$G$320,3,FALSE))</f>
        <v>120.62</v>
      </c>
      <c r="D307" s="97">
        <v>2673429.5499999998</v>
      </c>
      <c r="E307" s="80">
        <f t="shared" si="367"/>
        <v>2673429.5499999998</v>
      </c>
      <c r="F307" s="80">
        <f t="shared" si="368"/>
        <v>0</v>
      </c>
      <c r="G307" s="98">
        <f>IF(ISNA(VLOOKUP($A307,'[2]1516 Exp_Rev Access'!$F$7:$FS$306,2,FALSE)),"",VLOOKUP($A307,'[2]1516 Exp_Rev Access'!$F$7:$FS$306,2,FALSE))</f>
        <v>609876.56999999995</v>
      </c>
      <c r="H307" s="98">
        <f>IF(ISNA(VLOOKUP($A307,'[2]1516 Exp_Rev Access'!$F$7:$FS$306,3,FALSE)),"",VLOOKUP($A307,'[2]1516 Exp_Rev Access'!$F$7:$FS$306,3,FALSE))</f>
        <v>0</v>
      </c>
      <c r="I307" s="98">
        <f>IF(ISNA(VLOOKUP($A307,'[2]1516 Exp_Rev Access'!$F$7:$FS$306,4,FALSE)),"",VLOOKUP($A307,'[2]1516 Exp_Rev Access'!$F$7:$FS$306,4,FALSE))</f>
        <v>9915.32</v>
      </c>
      <c r="J307" s="98">
        <f>IF(ISNA(VLOOKUP($A307,'[2]1516 Exp_Rev Access'!$F$7:$FS$306,5,FALSE)),"",VLOOKUP($A307,'[2]1516 Exp_Rev Access'!$F$7:$FS$306,5,FALSE))</f>
        <v>4000.75</v>
      </c>
      <c r="K307" s="98">
        <f>IF(ISNA(VLOOKUP($A307,'[2]1516 Exp_Rev Access'!$F$7:$FS$306,6,FALSE)),"",VLOOKUP($A307,'[2]1516 Exp_Rev Access'!$F$7:$FS$306,6,FALSE))</f>
        <v>0</v>
      </c>
      <c r="L307" s="98">
        <f>IF(ISNA(VLOOKUP($A307,'[2]1516 Exp_Rev Access'!$F$7:$FS$306,7,FALSE)),"",VLOOKUP($A307,'[2]1516 Exp_Rev Access'!$F$7:$FS$306,7,FALSE))</f>
        <v>0</v>
      </c>
      <c r="M307" s="90">
        <f t="shared" si="369"/>
        <v>623792.6399999999</v>
      </c>
      <c r="N307" s="72">
        <f t="shared" si="370"/>
        <v>0.2333304949068136</v>
      </c>
      <c r="O307" s="73">
        <f t="shared" si="371"/>
        <v>5171.5523130492447</v>
      </c>
      <c r="P307" s="99">
        <f>IF(ISNA(VLOOKUP($A307,'[2]1516 Exp_Rev Access'!$F$7:$FS$306,8,FALSE)),"",VLOOKUP($A307,'[2]1516 Exp_Rev Access'!$F$7:$FS$306,8,FALSE))</f>
        <v>7074.83</v>
      </c>
      <c r="Q307" s="99">
        <f>IF(ISNA(VLOOKUP($A307,'[2]1516 Exp_Rev Access'!$F$7:$FS$306,9,FALSE)),"",VLOOKUP($A307,'[2]1516 Exp_Rev Access'!$F$7:$FS$306,9,FALSE))</f>
        <v>0</v>
      </c>
      <c r="R307" s="99">
        <f>IF(ISNA(VLOOKUP($A307,'[2]1516 Exp_Rev Access'!$F$7:$FS$306,10,FALSE)),"",VLOOKUP($A307,'[2]1516 Exp_Rev Access'!$F$7:$FS$306,10,FALSE))</f>
        <v>0</v>
      </c>
      <c r="S307" s="99">
        <f>IF(ISNA(VLOOKUP($A307,'[2]1516 Exp_Rev Access'!$F$7:$FS$306,11,FALSE)),"",VLOOKUP($A307,'[2]1516 Exp_Rev Access'!$F$7:$FS$306,11,FALSE))</f>
        <v>0</v>
      </c>
      <c r="T307" s="99">
        <f>IF(ISNA(VLOOKUP($A307,'[2]1516 Exp_Rev Access'!$F$7:$FS$306,12,FALSE)),"",VLOOKUP($A307,'[2]1516 Exp_Rev Access'!$F$7:$FS$306,12,FALSE))</f>
        <v>0</v>
      </c>
      <c r="U307" s="99">
        <f>IF(ISNA(VLOOKUP($A307,'[2]1516 Exp_Rev Access'!$F$7:$FS$306,13,FALSE)),"",VLOOKUP($A307,'[2]1516 Exp_Rev Access'!$F$7:$FS$306,13,FALSE))</f>
        <v>0</v>
      </c>
      <c r="V307" s="99">
        <f>IF(ISNA(VLOOKUP($A307,'[2]1516 Exp_Rev Access'!$F$7:$FS$306,14,FALSE)),"",VLOOKUP($A307,'[2]1516 Exp_Rev Access'!$F$7:$FS$306,14,FALSE))</f>
        <v>0</v>
      </c>
      <c r="W307" s="99">
        <f>IF(ISNA(VLOOKUP($A307,'[2]1516 Exp_Rev Access'!$F$7:$FS$306,15,FALSE)),"",VLOOKUP($A307,'[2]1516 Exp_Rev Access'!$F$7:$FS$306,15,FALSE))</f>
        <v>0</v>
      </c>
      <c r="X307" s="99">
        <f>IF(ISNA(VLOOKUP($A307,'[2]1516 Exp_Rev Access'!$F$7:$FS$306,16,FALSE)),"",VLOOKUP($A307,'[2]1516 Exp_Rev Access'!$F$7:$FS$306,16,FALSE))</f>
        <v>1044.51</v>
      </c>
      <c r="Y307" s="99">
        <f>IF(ISNA(VLOOKUP($A307,'[2]1516 Exp_Rev Access'!$F$7:$FS$306,17,FALSE)),"",VLOOKUP($A307,'[2]1516 Exp_Rev Access'!$F$7:$FS$306,17,FALSE))</f>
        <v>0</v>
      </c>
      <c r="Z307" s="99">
        <f>IF(ISNA(VLOOKUP($A307,'[2]1516 Exp_Rev Access'!$F$7:$FS$306,18,FALSE)),"",VLOOKUP($A307,'[2]1516 Exp_Rev Access'!$F$7:$FS$306,18,FALSE))</f>
        <v>0</v>
      </c>
      <c r="AA307" s="99">
        <f>IF(ISNA(VLOOKUP($A307,'[2]1516 Exp_Rev Access'!$F$7:$FS$306,19,FALSE)),"",VLOOKUP($A307,'[2]1516 Exp_Rev Access'!$F$7:$FS$306,19,FALSE))</f>
        <v>0</v>
      </c>
      <c r="AB307" s="99">
        <f>IF(ISNA(VLOOKUP($A307,'[2]1516 Exp_Rev Access'!$F$7:$FS$306,20,FALSE)),"",VLOOKUP($A307,'[2]1516 Exp_Rev Access'!$F$7:$FS$306,20,FALSE))</f>
        <v>0</v>
      </c>
      <c r="AC307" s="99">
        <f>IF(ISNA(VLOOKUP($A307,'[2]1516 Exp_Rev Access'!$F$7:$FS$306,21,FALSE)),"",VLOOKUP($A307,'[2]1516 Exp_Rev Access'!$F$7:$FS$306,21,FALSE))</f>
        <v>13600.33</v>
      </c>
      <c r="AD307" s="99">
        <f>IF(ISNA(VLOOKUP($A307,'[2]1516 Exp_Rev Access'!$F$7:$FS$306,22,FALSE)),"",VLOOKUP($A307,'[2]1516 Exp_Rev Access'!$F$7:$FS$306,22,FALSE))</f>
        <v>2370.83</v>
      </c>
      <c r="AE307" s="99">
        <f>IF(ISNA(VLOOKUP($A307,'[2]1516 Exp_Rev Access'!$F$7:$FS$306,23,FALSE)),"",VLOOKUP($A307,'[2]1516 Exp_Rev Access'!$F$7:$FS$306,23,FALSE))</f>
        <v>0</v>
      </c>
      <c r="AF307" s="99">
        <f>IF(ISNA(VLOOKUP($A307,'[2]1516 Exp_Rev Access'!$F$7:$FS$306,24,FALSE)),"",VLOOKUP($A307,'[2]1516 Exp_Rev Access'!$F$7:$FS$306,24,FALSE))</f>
        <v>11392</v>
      </c>
      <c r="AG307" s="99">
        <f>IF(ISNA(VLOOKUP($A307,'[2]1516 Exp_Rev Access'!$F$7:$FS$306,25,FALSE)),"",VLOOKUP($A307,'[2]1516 Exp_Rev Access'!$F$7:$FS$306,25,FALSE))</f>
        <v>4.29</v>
      </c>
      <c r="AH307" s="98">
        <f>IF(ISNA(VLOOKUP($A307,'[2]1516 Exp_Rev Access'!$F$7:$FS$306,26,FALSE)),"",VLOOKUP($A307,'[2]1516 Exp_Rev Access'!$F$7:$FS$306,26,FALSE))</f>
        <v>970</v>
      </c>
      <c r="AI307" s="98">
        <f>IF(ISNA(VLOOKUP($A307,'[2]1516 Exp_Rev Access'!$F$7:$FS$306,27,FALSE)),"",VLOOKUP($A307,'[2]1516 Exp_Rev Access'!$F$7:$FS$306,27,FALSE))</f>
        <v>12531.05</v>
      </c>
      <c r="AJ307" s="98">
        <f>IF(ISNA(VLOOKUP($A307,'[2]1516 Exp_Rev Access'!$F$7:$FS$306,28,FALSE)),"",VLOOKUP($A307,'[2]1516 Exp_Rev Access'!$F$7:$FS$306,28,FALSE))</f>
        <v>70194.55</v>
      </c>
      <c r="AK307" s="98">
        <f>IF(ISNA(VLOOKUP($A307,'[2]1516 Exp_Rev Access'!$F$7:$FS$306,29,FALSE)),"",VLOOKUP($A307,'[2]1516 Exp_Rev Access'!$F$7:$FS$306,29,FALSE))</f>
        <v>0</v>
      </c>
      <c r="AL307" s="100">
        <f t="shared" si="372"/>
        <v>119182.39</v>
      </c>
      <c r="AM307" s="72">
        <f t="shared" si="373"/>
        <v>4.4580336893485749E-2</v>
      </c>
      <c r="AN307" s="94">
        <f t="shared" si="374"/>
        <v>988.08149560603545</v>
      </c>
      <c r="AO307" s="99">
        <f>IF(ISNA(VLOOKUP($A307,'[2]1516 Exp_Rev Access'!$F$7:$GB$306,30,FALSE)),"",VLOOKUP($A307,'[2]1516 Exp_Rev Access'!$F$7:$FS$306,30,FALSE))</f>
        <v>1590161.63</v>
      </c>
      <c r="AP307" s="99">
        <f>IF(ISNA(VLOOKUP($A307,'[2]1516 Exp_Rev Access'!$F$7:$GB$306,31,FALSE)),"",VLOOKUP($A307,'[2]1516 Exp_Rev Access'!$F$7:$FS$306,31,FALSE))</f>
        <v>21615.73</v>
      </c>
      <c r="AQ307" s="99">
        <f>IF(ISNA(VLOOKUP($A307,'[2]1516 Exp_Rev Access'!$F$7:$GB$306,32,FALSE)),"",VLOOKUP($A307,'[2]1516 Exp_Rev Access'!$F$7:$FS$306,32,FALSE))</f>
        <v>0</v>
      </c>
      <c r="AR307" s="99">
        <f>IF(ISNA(VLOOKUP($A307,'[2]1516 Exp_Rev Access'!$F$7:$GB$306,33,FALSE)),"",VLOOKUP($A307,'[2]1516 Exp_Rev Access'!$F$7:$FS$306,33,FALSE))</f>
        <v>0</v>
      </c>
      <c r="AS307" s="99">
        <f>IF(ISNA(VLOOKUP($A307,'[2]1516 Exp_Rev Access'!$F$7:$GB$306,34,FALSE)),"",VLOOKUP($A307,'[2]1516 Exp_Rev Access'!$F$7:$FS$306,34,FALSE))</f>
        <v>0</v>
      </c>
      <c r="AT307" s="101">
        <f t="shared" si="375"/>
        <v>1611777.3599999999</v>
      </c>
      <c r="AU307" s="72">
        <f t="shared" si="376"/>
        <v>0.60288753821846552</v>
      </c>
      <c r="AV307" s="94">
        <f t="shared" si="377"/>
        <v>13362.438733211739</v>
      </c>
      <c r="AW307" s="99">
        <f>IF(ISNA(VLOOKUP($A307,'[2]1516 Exp_Rev Access'!$F$7:$GB$306,35,FALSE)),"",VLOOKUP($A307,'[2]1516 Exp_Rev Access'!$F$7:$GB$306,35,FALSE))</f>
        <v>3986.69</v>
      </c>
      <c r="AX307" s="99">
        <f>IF(ISNA(VLOOKUP($A307,'[2]1516 Exp_Rev Access'!$F$7:$GB$306,36,FALSE)),"",VLOOKUP($A307,'[2]1516 Exp_Rev Access'!$F$7:$GB$306,36,FALSE))</f>
        <v>105005.87</v>
      </c>
      <c r="AY307" s="99">
        <f>IF(ISNA(VLOOKUP($A307,'[2]1516 Exp_Rev Access'!$F$7:$GB$306,37,FALSE)),"",VLOOKUP($A307,'[2]1516 Exp_Rev Access'!$F$7:$GB$306,37,FALSE))</f>
        <v>6338.8</v>
      </c>
      <c r="AZ307" s="99">
        <f>IF(ISNA(VLOOKUP($A307,'[2]1516 Exp_Rev Access'!$F$7:$GB$306,38,FALSE)),"",VLOOKUP($A307,'[2]1516 Exp_Rev Access'!$F$7:$GB$306,38,FALSE))</f>
        <v>0</v>
      </c>
      <c r="BA307" s="99">
        <f>IF(ISNA(VLOOKUP($A307,'[2]1516 Exp_Rev Access'!$F$7:$GB$306,39,FALSE)),"",VLOOKUP($A307,'[2]1516 Exp_Rev Access'!$F$7:$GB$306,39,FALSE))</f>
        <v>0</v>
      </c>
      <c r="BB307" s="99">
        <f>IF(ISNA(VLOOKUP($A307,'[2]1516 Exp_Rev Access'!$F$7:$GB$306,40,FALSE)),"",VLOOKUP($A307,'[2]1516 Exp_Rev Access'!$F$7:$GB$306,40,FALSE))</f>
        <v>25644.61</v>
      </c>
      <c r="BC307" s="99">
        <f>IF(ISNA(VLOOKUP($A307,'[2]1516 Exp_Rev Access'!$F$7:$GB$306,41,FALSE)),"",VLOOKUP($A307,'[2]1516 Exp_Rev Access'!$F$7:$GB$306,41,FALSE))</f>
        <v>0</v>
      </c>
      <c r="BD307" s="99">
        <f>IF(ISNA(VLOOKUP($A307,'[2]1516 Exp_Rev Access'!$F$7:$GB$306,42,FALSE)),"",VLOOKUP($A307,'[2]1516 Exp_Rev Access'!$F$7:$GB$306,42,FALSE))</f>
        <v>10448.67</v>
      </c>
      <c r="BE307" s="99">
        <f>IF(ISNA(VLOOKUP($A307,'[2]1516 Exp_Rev Access'!$F$7:$GB$306,43,FALSE)),"",VLOOKUP($A307,'[2]1516 Exp_Rev Access'!$F$7:$GB$306,43,FALSE))</f>
        <v>0</v>
      </c>
      <c r="BF307" s="99">
        <f>IF(ISNA(VLOOKUP($A307,'[2]1516 Exp_Rev Access'!$F$7:$GB$306,44,FALSE)),"",VLOOKUP($A307,'[2]1516 Exp_Rev Access'!$F$7:$GB$306,44,FALSE))</f>
        <v>0</v>
      </c>
      <c r="BG307" s="99">
        <f>IF(ISNA(VLOOKUP($A307,'[2]1516 Exp_Rev Access'!$F$7:$GB$306,45,FALSE)),"",VLOOKUP($A307,'[2]1516 Exp_Rev Access'!$F$7:$GB$306,45,FALSE))</f>
        <v>1172.33</v>
      </c>
      <c r="BH307" s="99">
        <f>IF(ISNA(VLOOKUP($A307,'[2]1516 Exp_Rev Access'!$F$7:$GB$306,46,FALSE)),"",VLOOKUP($A307,'[2]1516 Exp_Rev Access'!$F$7:$GB$306,46,FALSE))</f>
        <v>0</v>
      </c>
      <c r="BI307" s="99">
        <f>IF(ISNA(VLOOKUP($A307,'[2]1516 Exp_Rev Access'!$F$7:$GB$306,47,FALSE)),"",VLOOKUP($A307,'[2]1516 Exp_Rev Access'!$F$7:$GB$306,47,FALSE))</f>
        <v>1024.47</v>
      </c>
      <c r="BJ307" s="99">
        <f>IF(ISNA(VLOOKUP($A307,'[2]1516 Exp_Rev Access'!$F$7:$GB$306,48,FALSE)),"",VLOOKUP($A307,'[2]1516 Exp_Rev Access'!$F$7:$GB$306,48,FALSE))</f>
        <v>98537.94</v>
      </c>
      <c r="BK307" s="99">
        <f>IF(ISNA(VLOOKUP($A307,'[2]1516 Exp_Rev Access'!$F$7:$GB$306,49,FALSE)),"",VLOOKUP($A307,'[2]1516 Exp_Rev Access'!$F$7:$GB$306,49,FALSE))</f>
        <v>0</v>
      </c>
      <c r="BL307" s="99">
        <f>IF(ISNA(VLOOKUP($A307,'[2]1516 Exp_Rev Access'!$F$7:$GB$306,50,FALSE)),"",VLOOKUP($A307,'[2]1516 Exp_Rev Access'!$F$7:$GB$306,50,FALSE))</f>
        <v>0</v>
      </c>
      <c r="BM307" s="99">
        <f>IF(ISNA(VLOOKUP($A307,'[2]1516 Exp_Rev Access'!$F$7:$GB$306,51,FALSE)),"",VLOOKUP($A307,'[2]1516 Exp_Rev Access'!$F$7:$GB$306,51,FALSE))</f>
        <v>0</v>
      </c>
      <c r="BN307" s="99">
        <f>IF(ISNA(VLOOKUP($A307,'[2]1516 Exp_Rev Access'!$F$7:$GB$306,52,FALSE)),"",VLOOKUP($A307,'[2]1516 Exp_Rev Access'!$F$7:$GB$306,52,FALSE))</f>
        <v>0</v>
      </c>
      <c r="BO307" s="99">
        <f>IF(ISNA(VLOOKUP($A307,'[2]1516 Exp_Rev Access'!$F$7:$GB$306,53,FALSE)),"",VLOOKUP($A307,'[2]1516 Exp_Rev Access'!$F$7:$GB$306,53,FALSE))</f>
        <v>0</v>
      </c>
      <c r="BP307" s="99">
        <f>IF(ISNA(VLOOKUP($A307,'[2]1516 Exp_Rev Access'!$F$7:$GB$306,54,FALSE)),"",VLOOKUP($A307,'[2]1516 Exp_Rev Access'!$F$7:$GB$306,54,FALSE))</f>
        <v>0</v>
      </c>
      <c r="BQ307" s="99">
        <f>IF(ISNA(VLOOKUP($A307,'[2]1516 Exp_Rev Access'!$F$7:$GB$306,55,FALSE)),"",VLOOKUP($A307,'[2]1516 Exp_Rev Access'!$F$7:$GB$306,55,FALSE))</f>
        <v>0</v>
      </c>
      <c r="BR307" s="99">
        <f>IF(ISNA(VLOOKUP($A307,'[2]1516 Exp_Rev Access'!$F$7:$GB$306,56,FALSE)),"",VLOOKUP($A307,'[2]1516 Exp_Rev Access'!$F$7:$GB$306,56,FALSE))</f>
        <v>0</v>
      </c>
      <c r="BS307" s="99">
        <f>IF(ISNA(VLOOKUP($A307,'[2]1516 Exp_Rev Access'!$F$7:$GB$306,57,FALSE)),"",VLOOKUP($A307,'[2]1516 Exp_Rev Access'!$F$7:$GB$306,57,FALSE))</f>
        <v>0</v>
      </c>
      <c r="BT307" s="99">
        <f>IF(ISNA(VLOOKUP($A307,'[2]1516 Exp_Rev Access'!$F$7:$GB$306,58,FALSE)),"",VLOOKUP($A307,'[2]1516 Exp_Rev Access'!$F$7:$GB$306,58,FALSE))</f>
        <v>0</v>
      </c>
      <c r="BU307" s="102">
        <f t="shared" si="378"/>
        <v>252159.38</v>
      </c>
      <c r="BV307" s="72">
        <f t="shared" si="379"/>
        <v>9.4320562888967854E-2</v>
      </c>
      <c r="BW307" s="94">
        <f t="shared" si="380"/>
        <v>2090.527109932018</v>
      </c>
      <c r="BX307" s="99">
        <f>IF(ISNA(VLOOKUP($A307,'[2]1516 Exp_Rev Access'!$F$7:$GB$306,59,FALSE)),"",VLOOKUP($A307,'[2]1516 Exp_Rev Access'!$F$7:$GB$306,59,FALSE))</f>
        <v>13.89</v>
      </c>
      <c r="BY307" s="99">
        <f>IF(ISNA(VLOOKUP($A307,'[2]1516 Exp_Rev Access'!$F$7:$GB$306,60,FALSE)),"",VLOOKUP($A307,'[2]1516 Exp_Rev Access'!$F$7:$GB$306,60,FALSE))</f>
        <v>0</v>
      </c>
      <c r="BZ307" s="99">
        <f>IF(ISNA(VLOOKUP($A307,'[2]1516 Exp_Rev Access'!$F$7:$GB$306,61,FALSE)),"",VLOOKUP($A307,'[2]1516 Exp_Rev Access'!$F$7:$GB$306,61,FALSE))</f>
        <v>0</v>
      </c>
      <c r="CA307" s="99">
        <f>IF(ISNA(VLOOKUP($A307,'[2]1516 Exp_Rev Access'!$F$7:$GB$306,62,FALSE)),"",VLOOKUP($A307,'[2]1516 Exp_Rev Access'!$F$7:$GB$306,62,FALSE))</f>
        <v>0</v>
      </c>
      <c r="CB307" s="99">
        <f>IF(ISNA(VLOOKUP($A307,'[2]1516 Exp_Rev Access'!$F$7:$GB$306,63,FALSE)),"",VLOOKUP($A307,'[2]1516 Exp_Rev Access'!$F$7:$GB$306,63,FALSE))</f>
        <v>6310.27</v>
      </c>
      <c r="CC307" s="99">
        <f>IF(ISNA(VLOOKUP($A307,'[2]1516 Exp_Rev Access'!$F$7:$GB$306,64,FALSE)),"",VLOOKUP($A307,'[2]1516 Exp_Rev Access'!$F$7:$GB$306,64,FALSE))</f>
        <v>0</v>
      </c>
      <c r="CD307" s="101">
        <f t="shared" si="381"/>
        <v>6324.1600000000008</v>
      </c>
      <c r="CE307" s="72">
        <f>CD307/D307</f>
        <v>2.3655607457469755E-3</v>
      </c>
      <c r="CF307" s="103">
        <f>CD307/C307</f>
        <v>52.430442712651306</v>
      </c>
      <c r="CG307" s="99">
        <f>IF(ISNA(VLOOKUP($A307,'[2]1516 Exp_Rev Access'!$F$7:$GB$306,65,FALSE)),"",VLOOKUP($A307,'[2]1516 Exp_Rev Access'!$F$7:$GB$306,65,FALSE))</f>
        <v>0</v>
      </c>
      <c r="CH307" s="99">
        <f>IF(ISNA(VLOOKUP($A307,'[2]1516 Exp_Rev Access'!$F$7:$GB$306,66,FALSE)),"",VLOOKUP($A307,'[2]1516 Exp_Rev Access'!$F$7:$GB$306,66,FALSE))</f>
        <v>0</v>
      </c>
      <c r="CI307" s="99">
        <f>IF(ISNA(VLOOKUP($A307,'[2]1516 Exp_Rev Access'!$F$7:$GB$306,67,FALSE)),"",VLOOKUP($A307,'[2]1516 Exp_Rev Access'!$F$7:$GB$306,67,FALSE))</f>
        <v>0</v>
      </c>
      <c r="CJ307" s="99">
        <f>IF(ISNA(VLOOKUP($A307,'[2]1516 Exp_Rev Access'!$F$7:$GB$306,68,FALSE)),"",VLOOKUP($A307,'[2]1516 Exp_Rev Access'!$F$7:$GB$306,68,FALSE))</f>
        <v>0</v>
      </c>
      <c r="CK307" s="99">
        <f>IF(ISNA(VLOOKUP($A307,'[2]1516 Exp_Rev Access'!$F$7:$GB$306,69,FALSE)),"",VLOOKUP($A307,'[2]1516 Exp_Rev Access'!$F$7:$GB$306,69,FALSE))</f>
        <v>0</v>
      </c>
      <c r="CL307" s="99">
        <f>IF(ISNA(VLOOKUP($A307,'[2]1516 Exp_Rev Access'!$F$7:$GB$306,70,FALSE)),"",VLOOKUP($A307,'[2]1516 Exp_Rev Access'!$F$7:$GB$306,70,FALSE))</f>
        <v>0</v>
      </c>
      <c r="CM307" s="99">
        <f>IF(ISNA(VLOOKUP($A307,'[2]1516 Exp_Rev Access'!$F$7:$GB$306,71,FALSE)),"",VLOOKUP($A307,'[2]1516 Exp_Rev Access'!$F$7:$GB$306,71,FALSE))</f>
        <v>0</v>
      </c>
      <c r="CN307" s="99">
        <f>IF(ISNA(VLOOKUP($A307,'[2]1516 Exp_Rev Access'!$F$7:$GB$306,72,FALSE)),"",VLOOKUP($A307,'[2]1516 Exp_Rev Access'!$F$7:$GB$306,72,FALSE))</f>
        <v>0</v>
      </c>
      <c r="CO307" s="99">
        <f>IF(ISNA(VLOOKUP($A307,'[2]1516 Exp_Rev Access'!$F$7:$GB$306,73,FALSE)),"",VLOOKUP($A307,'[2]1516 Exp_Rev Access'!$F$7:$GB$306,73,FALSE))</f>
        <v>0</v>
      </c>
      <c r="CP307" s="99">
        <f>IF(ISNA(VLOOKUP($A307,'[2]1516 Exp_Rev Access'!$F$7:$GB$306,74,FALSE)),"",VLOOKUP($A307,'[2]1516 Exp_Rev Access'!$F$7:$GB$306,74,FALSE))</f>
        <v>11823.57</v>
      </c>
      <c r="CQ307" s="99">
        <f>IF(ISNA(VLOOKUP($A307,'[2]1516 Exp_Rev Access'!$F$7:$GB$306,75,FALSE)),"",VLOOKUP($A307,'[2]1516 Exp_Rev Access'!$F$7:$GB$306,75,FALSE))</f>
        <v>0</v>
      </c>
      <c r="CR307" s="99">
        <f>IF(ISNA(VLOOKUP($A307,'[2]1516 Exp_Rev Access'!$F$7:$GB$306,76,FALSE)),"",VLOOKUP($A307,'[2]1516 Exp_Rev Access'!$F$7:$GB$306,76,FALSE))</f>
        <v>0</v>
      </c>
      <c r="CS307" s="99">
        <f>IF(ISNA(VLOOKUP($A307,'[2]1516 Exp_Rev Access'!$F$7:$GB$306,77,FALSE)),"",VLOOKUP($A307,'[2]1516 Exp_Rev Access'!$F$7:$GB$306,77,FALSE))</f>
        <v>0</v>
      </c>
      <c r="CT307" s="99">
        <f>IF(ISNA(VLOOKUP($A307,'[2]1516 Exp_Rev Access'!$F$7:$GB$306,78,FALSE)),"",VLOOKUP($A307,'[2]1516 Exp_Rev Access'!$F$7:$GB$306,78,FALSE))</f>
        <v>12024.72</v>
      </c>
      <c r="CU307" s="99">
        <f>IF(ISNA(VLOOKUP($A307,'[2]1516 Exp_Rev Access'!$F$7:$GB$306,79,FALSE)),"",VLOOKUP($A307,'[2]1516 Exp_Rev Access'!$F$7:$GB$306,79,FALSE))</f>
        <v>0</v>
      </c>
      <c r="CV307" s="99">
        <f>IF(ISNA(VLOOKUP($A307,'[2]1516 Exp_Rev Access'!$F$7:$GB$306,80,FALSE)),"",VLOOKUP($A307,'[2]1516 Exp_Rev Access'!$F$7:$GB$306,80,FALSE))</f>
        <v>0</v>
      </c>
      <c r="CW307" s="99">
        <f>IF(ISNA(VLOOKUP($A307,'[2]1516 Exp_Rev Access'!$F$7:$GB$306,81,FALSE)),"",VLOOKUP($A307,'[2]1516 Exp_Rev Access'!$F$7:$GB$306,81,FALSE))</f>
        <v>0</v>
      </c>
      <c r="CX307" s="99">
        <f>IF(ISNA(VLOOKUP($A307,'[2]1516 Exp_Rev Access'!$F$7:$GB$306,82,FALSE)),"",VLOOKUP($A307,'[2]1516 Exp_Rev Access'!$F$7:$GB$306,82,FALSE))</f>
        <v>0</v>
      </c>
      <c r="CY307" s="99">
        <f>IF(ISNA(VLOOKUP($A307,'[2]1516 Exp_Rev Access'!$F$7:$GB$306,83,FALSE)),"",VLOOKUP($A307,'[2]1516 Exp_Rev Access'!$F$7:$GB$306,83,FALSE))</f>
        <v>0</v>
      </c>
      <c r="CZ307" s="99">
        <f>IF(ISNA(VLOOKUP($A307,'[2]1516 Exp_Rev Access'!$F$7:$GB$306,84,FALSE)),"",VLOOKUP($A307,'[2]1516 Exp_Rev Access'!$F$7:$GB$306,84,FALSE))</f>
        <v>0</v>
      </c>
      <c r="DA307" s="99">
        <f>IF(ISNA(VLOOKUP($A307,'[2]1516 Exp_Rev Access'!$F$7:$GB$306,85,FALSE)),"",VLOOKUP($A307,'[2]1516 Exp_Rev Access'!$F$7:$GB$306,85,FALSE))</f>
        <v>0</v>
      </c>
      <c r="DB307" s="99">
        <f>IF(ISNA(VLOOKUP($A307,'[2]1516 Exp_Rev Access'!$F$7:$GB$306,86,FALSE)),"",VLOOKUP($A307,'[2]1516 Exp_Rev Access'!$F$7:$GB$306,86,FALSE))</f>
        <v>0</v>
      </c>
      <c r="DC307" s="99">
        <f>IF(ISNA(VLOOKUP($A307,'[2]1516 Exp_Rev Access'!$F$7:$GB$306,87,FALSE)),"",VLOOKUP($A307,'[2]1516 Exp_Rev Access'!$F$7:$GB$306,87,FALSE))</f>
        <v>0</v>
      </c>
      <c r="DD307" s="99">
        <f>IF(ISNA(VLOOKUP($A307,'[2]1516 Exp_Rev Access'!$F$7:$GB$306,88,FALSE)),"",VLOOKUP($A307,'[2]1516 Exp_Rev Access'!$F$7:$GB$306,88,FALSE))</f>
        <v>0</v>
      </c>
      <c r="DE307" s="99">
        <f>IF(ISNA(VLOOKUP($A307,'[2]1516 Exp_Rev Access'!$F$7:$GB$306,89,FALSE)),"",VLOOKUP($A307,'[2]1516 Exp_Rev Access'!$F$7:$GB$306,89,FALSE))</f>
        <v>0</v>
      </c>
      <c r="DF307" s="99">
        <f>IF(ISNA(VLOOKUP($A307,'[2]1516 Exp_Rev Access'!$F$7:$GB$306,90,FALSE)),"",VLOOKUP($A307,'[2]1516 Exp_Rev Access'!$F$7:$GB$306,90,FALSE))</f>
        <v>0</v>
      </c>
      <c r="DG307" s="99">
        <f>IF(ISNA(VLOOKUP($A307,'[2]1516 Exp_Rev Access'!$F$7:$GB$306,91,FALSE)),"",VLOOKUP($A307,'[2]1516 Exp_Rev Access'!$F$7:$GB$306,91,FALSE))</f>
        <v>0</v>
      </c>
      <c r="DH307" s="99">
        <f>IF(ISNA(VLOOKUP($A307,'[2]1516 Exp_Rev Access'!$F$7:$GB$306,92,FALSE)),"",VLOOKUP($A307,'[2]1516 Exp_Rev Access'!$F$7:$GB$306,92,FALSE))</f>
        <v>33956.76</v>
      </c>
      <c r="DI307" s="99">
        <f>IF(ISNA(VLOOKUP($A307,'[2]1516 Exp_Rev Access'!$F$7:$GB$306,93,FALSE)),"",VLOOKUP($A307,'[2]1516 Exp_Rev Access'!$F$7:$GB$306,93,FALSE))</f>
        <v>0</v>
      </c>
      <c r="DJ307" s="99">
        <f>IF(ISNA(VLOOKUP($A307,'[2]1516 Exp_Rev Access'!$F$7:$GB$306,94,FALSE)),"",VLOOKUP($A307,'[2]1516 Exp_Rev Access'!$F$7:$GB$306,94,FALSE))</f>
        <v>0</v>
      </c>
      <c r="DK307" s="99">
        <f>IF(ISNA(VLOOKUP($A307,'[2]1516 Exp_Rev Access'!$F$7:$GB$306,95,FALSE)),"",VLOOKUP($A307,'[2]1516 Exp_Rev Access'!$F$7:$GB$306,95,FALSE))</f>
        <v>0</v>
      </c>
      <c r="DL307" s="99">
        <f>IF(ISNA(VLOOKUP($A307,'[2]1516 Exp_Rev Access'!$F$7:$GB$306,96,FALSE)),"",VLOOKUP($A307,'[2]1516 Exp_Rev Access'!$F$7:$GB$306,96,FALSE))</f>
        <v>0</v>
      </c>
      <c r="DM307" s="99">
        <f>IF(ISNA(VLOOKUP($A307,'[2]1516 Exp_Rev Access'!$F$7:$GB$306,97,FALSE)),"",VLOOKUP($A307,'[2]1516 Exp_Rev Access'!$F$7:$GB$306,97,FALSE))</f>
        <v>0</v>
      </c>
      <c r="DN307" s="99">
        <f>IF(ISNA(VLOOKUP($A307,'[2]1516 Exp_Rev Access'!$F$7:$GB$306,98,FALSE)),"",VLOOKUP($A307,'[2]1516 Exp_Rev Access'!$F$7:$GB$306,98,FALSE))</f>
        <v>0</v>
      </c>
      <c r="DO307" s="99">
        <f>IF(ISNA(VLOOKUP($A307,'[2]1516 Exp_Rev Access'!$F$7:$GB$306,99,FALSE)),"",VLOOKUP($A307,'[2]1516 Exp_Rev Access'!$F$7:$GB$306,99,FALSE))</f>
        <v>0</v>
      </c>
      <c r="DP307" s="99">
        <f>IF(ISNA(VLOOKUP($A307,'[2]1516 Exp_Rev Access'!$F$7:$GB$306,100,FALSE)),"",VLOOKUP($A307,'[2]1516 Exp_Rev Access'!$F$7:$GB$306,100,FALSE))</f>
        <v>0</v>
      </c>
      <c r="DQ307" s="99">
        <f>IF(ISNA(VLOOKUP($A307,'[2]1516 Exp_Rev Access'!$F$7:$GB$306,101,FALSE)),"",VLOOKUP($A307,'[2]1516 Exp_Rev Access'!$F$7:$GB$306,101,FALSE))</f>
        <v>0</v>
      </c>
      <c r="DR307" s="99">
        <f>IF(ISNA(VLOOKUP($A307,'[2]1516 Exp_Rev Access'!$F$7:$GB$306,102,FALSE)),"",VLOOKUP($A307,'[2]1516 Exp_Rev Access'!$F$7:$GB$306,102,FALSE))</f>
        <v>0</v>
      </c>
      <c r="DS307" s="99">
        <f>IF(ISNA(VLOOKUP($A307,'[2]1516 Exp_Rev Access'!$F$7:$GB$306,103,FALSE)),"",VLOOKUP($A307,'[2]1516 Exp_Rev Access'!$F$7:$GB$306,103,FALSE))</f>
        <v>0</v>
      </c>
      <c r="DT307" s="99">
        <f>IF(ISNA(VLOOKUP($A307,'[2]1516 Exp_Rev Access'!$F$7:$GB$306,104,FALSE)),"",VLOOKUP($A307,'[2]1516 Exp_Rev Access'!$F$7:$GB$306,104,FALSE))</f>
        <v>0</v>
      </c>
      <c r="DU307" s="99">
        <f>IF(ISNA(VLOOKUP($A307,'[2]1516 Exp_Rev Access'!$F$7:$GB$306,105,FALSE)),"",VLOOKUP($A307,'[2]1516 Exp_Rev Access'!$F$7:$GB$306,105,FALSE))</f>
        <v>0</v>
      </c>
      <c r="DV307" s="99">
        <f>IF(ISNA(VLOOKUP($A307,'[2]1516 Exp_Rev Access'!$F$7:$GB$306,106,FALSE)),"",VLOOKUP($A307,'[2]1516 Exp_Rev Access'!$F$7:$GB$306,106,FALSE))</f>
        <v>0</v>
      </c>
      <c r="DW307" s="99">
        <f>IF(ISNA(VLOOKUP($A307,'[2]1516 Exp_Rev Access'!$F$7:$GB$306,107,FALSE)),"",VLOOKUP($A307,'[2]1516 Exp_Rev Access'!$F$7:$GB$306,107,FALSE))</f>
        <v>0</v>
      </c>
      <c r="DX307" s="99">
        <f>IF(ISNA(VLOOKUP($A307,'[2]1516 Exp_Rev Access'!$F$7:$GB$306,108,FALSE)),"",VLOOKUP($A307,'[2]1516 Exp_Rev Access'!$F$7:$GB$306,108,FALSE))</f>
        <v>0</v>
      </c>
      <c r="DY307" s="99">
        <f>IF(ISNA(VLOOKUP($A307,'[2]1516 Exp_Rev Access'!$F$7:$GB$306,109,FALSE)),"",VLOOKUP($A307,'[2]1516 Exp_Rev Access'!$F$7:$GB$306,109,FALSE))</f>
        <v>0</v>
      </c>
      <c r="DZ307" s="99">
        <f>IF(ISNA(VLOOKUP($A307,'[2]1516 Exp_Rev Access'!$F$7:$GB$306,110,FALSE)),"",VLOOKUP($A307,'[2]1516 Exp_Rev Access'!$F$7:$GB$306,110,FALSE))</f>
        <v>0</v>
      </c>
      <c r="EA307" s="99">
        <f>IF(ISNA(VLOOKUP($A307,'[2]1516 Exp_Rev Access'!$F$7:$GB$306,111,FALSE)),"",VLOOKUP($A307,'[2]1516 Exp_Rev Access'!$F$7:$GB$306,111,FALSE))</f>
        <v>0</v>
      </c>
      <c r="EB307" s="99">
        <f>IF(ISNA(VLOOKUP($A307,'[2]1516 Exp_Rev Access'!$F$7:$GB$306,112,FALSE)),"",VLOOKUP($A307,'[2]1516 Exp_Rev Access'!$F$7:$GB$306,112,FALSE))</f>
        <v>0</v>
      </c>
      <c r="EC307" s="99">
        <f>IF(ISNA(VLOOKUP($A307,'[2]1516 Exp_Rev Access'!$F$7:$GB$306,113,FALSE)),"",VLOOKUP($A307,'[2]1516 Exp_Rev Access'!$F$7:$GB$306,113,FALSE))</f>
        <v>0</v>
      </c>
      <c r="ED307" s="99">
        <f>IF(ISNA(VLOOKUP($A307,'[2]1516 Exp_Rev Access'!$F$7:$GB$306,114,FALSE)),"",VLOOKUP($A307,'[2]1516 Exp_Rev Access'!$F$7:$GB$306,114,FALSE))</f>
        <v>0</v>
      </c>
      <c r="EE307" s="99">
        <f>IF(ISNA(VLOOKUP($A307,'[2]1516 Exp_Rev Access'!$F$7:$GB$306,115,FALSE)),"",VLOOKUP($A307,'[2]1516 Exp_Rev Access'!$F$7:$GB$306,115,FALSE))</f>
        <v>0</v>
      </c>
      <c r="EF307" s="99">
        <f>IF(ISNA(VLOOKUP($A307,'[2]1516 Exp_Rev Access'!$F$7:$GB$306,116,FALSE)),"",VLOOKUP($A307,'[2]1516 Exp_Rev Access'!$F$7:$GB$306,116,FALSE))</f>
        <v>0</v>
      </c>
      <c r="EG307" s="99">
        <f>IF(ISNA(VLOOKUP($A307,'[2]1516 Exp_Rev Access'!$F$7:$GB$306,117,FALSE)),"",VLOOKUP($A307,'[2]1516 Exp_Rev Access'!$F$7:$GB$306,117,FALSE))</f>
        <v>0</v>
      </c>
      <c r="EH307" s="99">
        <f>IF(ISNA(VLOOKUP($A307,'[2]1516 Exp_Rev Access'!$F$7:$GB$306,118,FALSE)),"",VLOOKUP($A307,'[2]1516 Exp_Rev Access'!$F$7:$GB$306,118,FALSE))</f>
        <v>0</v>
      </c>
      <c r="EI307" s="99">
        <f>IF(ISNA(VLOOKUP($A307,'[2]1516 Exp_Rev Access'!$F$7:$GB$306,119,FALSE)),"",VLOOKUP($A307,'[2]1516 Exp_Rev Access'!$F$7:$GB$306,119,FALSE))</f>
        <v>0</v>
      </c>
      <c r="EJ307" s="99">
        <f>IF(ISNA(VLOOKUP($A307,'[2]1516 Exp_Rev Access'!$F$7:$GB$306,120,FALSE)),"",VLOOKUP($A307,'[2]1516 Exp_Rev Access'!$F$7:$GB$306,120,FALSE))</f>
        <v>0</v>
      </c>
      <c r="EK307" s="99">
        <f>IF(ISNA(VLOOKUP($A307,'[2]1516 Exp_Rev Access'!$F$7:$GB$306,121,FALSE)),"",VLOOKUP($A307,'[2]1516 Exp_Rev Access'!$F$7:$GB$306,121,FALSE))</f>
        <v>0</v>
      </c>
      <c r="EL307" s="99">
        <f>IF(ISNA(VLOOKUP($A307,'[2]1516 Exp_Rev Access'!$F$7:$GB$306,122,FALSE)),"",VLOOKUP($A307,'[2]1516 Exp_Rev Access'!$F$7:$GB$306,122,FALSE))</f>
        <v>0</v>
      </c>
      <c r="EM307" s="99">
        <f>IF(ISNA(VLOOKUP($A307,'[2]1516 Exp_Rev Access'!$F$7:$GB$306,123,FALSE)),"",VLOOKUP($A307,'[2]1516 Exp_Rev Access'!$F$7:$GB$306,123,FALSE))</f>
        <v>0</v>
      </c>
      <c r="EN307" s="99">
        <f>IF(ISNA(VLOOKUP($A307,'[2]1516 Exp_Rev Access'!$F$7:$GB$306,124,FALSE)),"",VLOOKUP($A307,'[2]1516 Exp_Rev Access'!$F$7:$GB$306,124,FALSE))</f>
        <v>0</v>
      </c>
      <c r="EO307" s="99">
        <f>IF(ISNA(VLOOKUP($A307,'[2]1516 Exp_Rev Access'!$F$7:$GB$306,125,FALSE)),"",VLOOKUP($A307,'[2]1516 Exp_Rev Access'!$F$7:$GB$306,125,FALSE))</f>
        <v>0</v>
      </c>
      <c r="EP307" s="99">
        <f>IF(ISNA(VLOOKUP($A307,'[2]1516 Exp_Rev Access'!$F$7:$GB$306,126,FALSE)),"",VLOOKUP($A307,'[2]1516 Exp_Rev Access'!$F$7:$GB$306,126,FALSE))</f>
        <v>0</v>
      </c>
      <c r="EQ307" s="99">
        <f>IF(ISNA(VLOOKUP($A307,'[2]1516 Exp_Rev Access'!$F$7:$GB$306,127,FALSE)),"",VLOOKUP($A307,'[2]1516 Exp_Rev Access'!$F$7:$GB$306,127,FALSE))</f>
        <v>0</v>
      </c>
      <c r="ER307" s="99">
        <f>IF(ISNA(VLOOKUP($A307,'[2]1516 Exp_Rev Access'!$F$7:$GB$306,128,FALSE)),"",VLOOKUP($A307,'[2]1516 Exp_Rev Access'!$F$7:$GB$306,128,FALSE))</f>
        <v>0</v>
      </c>
      <c r="ES307" s="99">
        <f>IF(ISNA(VLOOKUP($A307,'[2]1516 Exp_Rev Access'!$F$7:$GB$306,129,FALSE)),"",VLOOKUP($A307,'[2]1516 Exp_Rev Access'!$F$7:$GB$306,129,FALSE))</f>
        <v>0</v>
      </c>
      <c r="ET307" s="99">
        <f>IF(ISNA(VLOOKUP($A307,'[2]1516 Exp_Rev Access'!$F$7:$GB$306,130,FALSE)),"",VLOOKUP($A307,'[2]1516 Exp_Rev Access'!$F$7:$GB$306,130,FALSE))</f>
        <v>0</v>
      </c>
      <c r="EU307" s="99">
        <f>IF(ISNA(VLOOKUP($A307,'[2]1516 Exp_Rev Access'!$F$7:$GB$306,131,FALSE)),"",VLOOKUP($A307,'[2]1516 Exp_Rev Access'!$F$7:$GB$306,131,FALSE))</f>
        <v>0</v>
      </c>
      <c r="EV307" s="99">
        <f>IF(ISNA(VLOOKUP($A307,'[2]1516 Exp_Rev Access'!$F$7:$GB$306,132,FALSE)),"",VLOOKUP($A307,'[2]1516 Exp_Rev Access'!$F$7:$GB$306,132,FALSE))</f>
        <v>0</v>
      </c>
      <c r="EW307" s="99">
        <f>IF(ISNA(VLOOKUP($A307,'[2]1516 Exp_Rev Access'!$F$7:$GB$306,133,FALSE)),"",VLOOKUP($A307,'[2]1516 Exp_Rev Access'!$F$7:$GB$306,133,FALSE))</f>
        <v>0</v>
      </c>
      <c r="EX307" s="99">
        <f>IF(ISNA(VLOOKUP($A307,'[2]1516 Exp_Rev Access'!$F$7:$GB$306,134,FALSE)),"",VLOOKUP($A307,'[2]1516 Exp_Rev Access'!$F$7:$GB$306,134,FALSE))</f>
        <v>0</v>
      </c>
      <c r="EY307" s="99">
        <f>IF(ISNA(VLOOKUP($A307,'[2]1516 Exp_Rev Access'!$F$7:$GB$306,135,FALSE)),"",VLOOKUP($A307,'[2]1516 Exp_Rev Access'!$F$7:$GB$306,135,FALSE))</f>
        <v>0</v>
      </c>
      <c r="EZ307" s="99">
        <f>IF(ISNA(VLOOKUP($A307,'[2]1516 Exp_Rev Access'!$F$7:$GB$306,136,FALSE)),"",VLOOKUP($A307,'[2]1516 Exp_Rev Access'!$F$7:$GB$306,136,FALSE))</f>
        <v>0</v>
      </c>
      <c r="FA307" s="99">
        <f>IF(ISNA(VLOOKUP($A307,'[2]1516 Exp_Rev Access'!$F$7:$GB$306,137,FALSE)),"",VLOOKUP($A307,'[2]1516 Exp_Rev Access'!$F$7:$GB$306,137,FALSE))</f>
        <v>0</v>
      </c>
      <c r="FB307" s="99">
        <f>IF(ISNA(VLOOKUP($A307,'[2]1516 Exp_Rev Access'!$F$7:$GB$306,138,FALSE)),"",VLOOKUP($A307,'[2]1516 Exp_Rev Access'!$F$7:$GB$306,138,FALSE))</f>
        <v>0</v>
      </c>
      <c r="FC307" s="99">
        <f>IF(ISNA(VLOOKUP($A307,'[2]1516 Exp_Rev Access'!$F$7:$GB$306,139,FALSE)),"",VLOOKUP($A307,'[2]1516 Exp_Rev Access'!$F$7:$GB$306,139,FALSE))</f>
        <v>0</v>
      </c>
      <c r="FD307" s="99">
        <f>IF(ISNA(VLOOKUP($A307,'[2]1516 Exp_Rev Access'!$F$7:$FS$306,140,FALSE)),"",VLOOKUP($A307,'[2]1516 Exp_Rev Access'!$F$7:$FS$306,140,FALSE))</f>
        <v>0</v>
      </c>
      <c r="FE307" s="99">
        <f>IF(ISNA(VLOOKUP($A307,'[2]1516 Exp_Rev Access'!$F$7:$FS$306,141,FALSE)),"",VLOOKUP($A307,'[2]1516 Exp_Rev Access'!$F$7:$FS$306,141,FALSE))</f>
        <v>0</v>
      </c>
      <c r="FF307" s="99">
        <f>IF(ISNA(VLOOKUP($A307,'[2]1516 Exp_Rev Access'!$F$7:$FS$306,142,FALSE)),"",VLOOKUP($A307,'[2]1516 Exp_Rev Access'!$F$7:$FS$306,142,FALSE))</f>
        <v>0</v>
      </c>
      <c r="FG307" s="99">
        <f>IF(ISNA(VLOOKUP($A307,'[2]1516 Exp_Rev Access'!$F$7:$FS$306,143,FALSE)),"",VLOOKUP($A307,'[2]1516 Exp_Rev Access'!$F$7:$FS$306,143,FALSE))</f>
        <v>0</v>
      </c>
      <c r="FH307" s="99">
        <f>IF(ISNA(VLOOKUP($A307,'[2]1516 Exp_Rev Access'!$F$7:$FS$306,144,FALSE)),"",VLOOKUP($A307,'[2]1516 Exp_Rev Access'!$F$7:$FS$306,144,FALSE))</f>
        <v>0</v>
      </c>
      <c r="FI307" s="99">
        <f>IF(ISNA(VLOOKUP($A307,'[2]1516 Exp_Rev Access'!$F$7:$FS$306,145,FALSE)),"",VLOOKUP($A307,'[2]1516 Exp_Rev Access'!$F$7:$FS$306,145,FALSE))</f>
        <v>0</v>
      </c>
      <c r="FJ307" s="99">
        <f>IF(ISNA(VLOOKUP($A307,'[2]1516 Exp_Rev Access'!$F$7:$FS$306,146,FALSE)),"",VLOOKUP($A307,'[2]1516 Exp_Rev Access'!$F$7:$FS$306,146,FALSE))</f>
        <v>0</v>
      </c>
      <c r="FK307" s="99">
        <f>IF(ISNA(VLOOKUP($A307,'[2]1516 Exp_Rev Access'!$F$7:$FS$306,147,FALSE)),"",VLOOKUP($A307,'[2]1516 Exp_Rev Access'!$F$7:$FS$306,147,FALSE))</f>
        <v>0</v>
      </c>
      <c r="FL307" s="99">
        <f>IF(ISNA(VLOOKUP($A307,'[2]1516 Exp_Rev Access'!$F$7:$FS$306,148,FALSE)),"",VLOOKUP($A307,'[2]1516 Exp_Rev Access'!$F$7:$FS$306,148,FALSE))</f>
        <v>0</v>
      </c>
      <c r="FM307" s="99">
        <f>IF(ISNA(VLOOKUP($A307,'[2]1516 Exp_Rev Access'!$F$7:$FS$306,149,FALSE)),"",VLOOKUP($A307,'[2]1516 Exp_Rev Access'!$F$7:$FS$306,149,FALSE))</f>
        <v>0</v>
      </c>
      <c r="FN307" s="99">
        <f>IF(ISNA(VLOOKUP($A307,'[2]1516 Exp_Rev Access'!$F$7:$FS$306,150,FALSE)),"",VLOOKUP($A307,'[2]1516 Exp_Rev Access'!$F$7:$FS$306,150,FALSE))</f>
        <v>0</v>
      </c>
      <c r="FO307" s="99">
        <f>IF(ISNA(VLOOKUP($A307,'[2]1516 Exp_Rev Access'!$F$7:$FS$306,151,FALSE)),"",VLOOKUP($A307,'[2]1516 Exp_Rev Access'!$F$7:$FS$306,151,FALSE))</f>
        <v>0</v>
      </c>
      <c r="FP307" s="99">
        <f>IF(ISNA(VLOOKUP($A307,'[2]1516 Exp_Rev Access'!$F$7:$FS$306,152,FALSE)),"",VLOOKUP($A307,'[2]1516 Exp_Rev Access'!$F$7:$FS$306,152,FALSE))</f>
        <v>0</v>
      </c>
      <c r="FQ307" s="99">
        <f>IF(ISNA(VLOOKUP($A307,'[2]1516 Exp_Rev Access'!$F$7:$FS$306,153,FALSE)),"",VLOOKUP($A307,'[2]1516 Exp_Rev Access'!$F$7:$FS$306,153,FALSE))</f>
        <v>2388.5700000000002</v>
      </c>
      <c r="FR307" s="101">
        <f t="shared" si="382"/>
        <v>60193.62</v>
      </c>
      <c r="FS307" s="72">
        <f t="shared" si="383"/>
        <v>2.2515506346520338E-2</v>
      </c>
      <c r="FT307" s="94">
        <f t="shared" si="384"/>
        <v>499.03515171613333</v>
      </c>
      <c r="FU307" s="99">
        <f>IF(ISNA(VLOOKUP($A307,'[2]1516 Exp_Rev Access'!$F$7:$GB$306,154,FALSE)),"",VLOOKUP($A307,'[2]1516 Exp_Rev Access'!$F$7:$GB$306,154,FALSE))</f>
        <v>0</v>
      </c>
      <c r="FV307" s="99">
        <f>IF(ISNA(VLOOKUP($A307,'[2]1516 Exp_Rev Access'!$F$7:$GB$306,155,FALSE)),"",VLOOKUP($A307,'[2]1516 Exp_Rev Access'!$F$7:$GB$306,155,FALSE))</f>
        <v>0</v>
      </c>
      <c r="FW307" s="99">
        <f>IF(ISNA(VLOOKUP($A307,'[2]1516 Exp_Rev Access'!$F$7:$GB$306,156,FALSE)),"",VLOOKUP($A307,'[2]1516 Exp_Rev Access'!$F$7:$GB$306,156,FALSE))</f>
        <v>0</v>
      </c>
      <c r="FX307" s="99">
        <f>IF(ISNA(VLOOKUP($A307,'[2]1516 Exp_Rev Access'!$F$7:$GB$306,157,FALSE)),"",VLOOKUP($A307,'[2]1516 Exp_Rev Access'!$F$7:$GB$306,157,FALSE))</f>
        <v>0</v>
      </c>
      <c r="FY307" s="99">
        <f>IF(ISNA(VLOOKUP($A307,'[2]1516 Exp_Rev Access'!$F$7:$GB$306,158,FALSE)),"",VLOOKUP($A307,'[2]1516 Exp_Rev Access'!$F$7:$GB$306,158,FALSE))</f>
        <v>0</v>
      </c>
      <c r="FZ307" s="99">
        <f>IF(ISNA(VLOOKUP($A307,'[2]1516 Exp_Rev Access'!$F$7:$GB$306,159,FALSE)),"",VLOOKUP($A307,'[2]1516 Exp_Rev Access'!$F$7:$GB$306,159,FALSE))</f>
        <v>0</v>
      </c>
      <c r="GA307" s="99">
        <f>IF(ISNA(VLOOKUP($A307,'[2]1516 Exp_Rev Access'!$F$7:$GB$306,160,FALSE)),"",VLOOKUP($A307,'[2]1516 Exp_Rev Access'!$F$7:$GB$306,160,FALSE))</f>
        <v>0</v>
      </c>
      <c r="GB307" s="99">
        <f>IF(ISNA(VLOOKUP($A307,'[2]1516 Exp_Rev Access'!$F$7:$GB$306,161,FALSE)),"",VLOOKUP($A307,'[2]1516 Exp_Rev Access'!$F$7:$GB$306,161,FALSE))</f>
        <v>0</v>
      </c>
      <c r="GC307" s="99">
        <f>IF(ISNA(VLOOKUP($A307,'[2]1516 Exp_Rev Access'!$F$7:$GB$306,162,FALSE)),"",VLOOKUP($A307,'[2]1516 Exp_Rev Access'!$F$7:$GB$306,162,FALSE))</f>
        <v>0</v>
      </c>
      <c r="GD307" s="99">
        <f>IF(ISNA(VLOOKUP($A307,'[2]1516 Exp_Rev Access'!$F$7:$GB$306,163,FALSE)),"",VLOOKUP($A307,'[2]1516 Exp_Rev Access'!$F$7:$GB$306,163,FALSE))</f>
        <v>0</v>
      </c>
      <c r="GE307" s="99">
        <f>IF(ISNA(VLOOKUP($A307,'[2]1516 Exp_Rev Access'!$F$7:$GB$306,164,FALSE)),"",VLOOKUP($A307,'[2]1516 Exp_Rev Access'!$F$7:$GB$306,164,FALSE))</f>
        <v>0</v>
      </c>
      <c r="GF307" s="99">
        <f>IF(ISNA(VLOOKUP($A307,'[2]1516 Exp_Rev Access'!$F$7:$GB$306,165,FALSE)),"",VLOOKUP($A307,'[2]1516 Exp_Rev Access'!$F$7:$GB$306,165,FALSE))</f>
        <v>0</v>
      </c>
      <c r="GG307" s="99">
        <f>IF(ISNA(VLOOKUP($A307,'[2]1516 Exp_Rev Access'!$F$7:$GB$306,166,FALSE)),"",VLOOKUP($A307,'[2]1516 Exp_Rev Access'!$F$7:$GB$306,166,FALSE))</f>
        <v>0</v>
      </c>
      <c r="GH307" s="99">
        <f>IF(ISNA(VLOOKUP($A307,'[2]1516 Exp_Rev Access'!$F$7:$GB$306,167,FALSE)),"",VLOOKUP($A307,'[2]1516 Exp_Rev Access'!$F$7:$GB$306,167,FALSE))</f>
        <v>0</v>
      </c>
      <c r="GI307" s="99">
        <f>IF(ISNA(VLOOKUP($A307,'[2]1516 Exp_Rev Access'!$F$7:$GB$306,168,FALSE)),"",VLOOKUP($A307,'[2]1516 Exp_Rev Access'!$F$7:$GB$306,168,FALSE))</f>
        <v>0</v>
      </c>
      <c r="GJ307" s="99">
        <f>IF(ISNA(VLOOKUP($A307,'[2]1516 Exp_Rev Access'!$F$7:$GB$306,169,FALSE)),"",VLOOKUP($A307,'[2]1516 Exp_Rev Access'!$F$7:$GB$306,169,FALSE))</f>
        <v>0</v>
      </c>
      <c r="GK307" s="99">
        <f>IF(ISNA(VLOOKUP($A307,'[2]1516 Exp_Rev Access'!$F$7:$GB$306,170,FALSE)),"",VLOOKUP($A307,'[2]1516 Exp_Rev Access'!$F$7:$GB$306,170,FALSE))</f>
        <v>0</v>
      </c>
      <c r="GL307" s="99">
        <f>IF(ISNA(VLOOKUP($A307,'[2]1516 Exp_Rev Access'!$F$7:$GB$306,171,FALSE)),"",VLOOKUP($A307,'[2]1516 Exp_Rev Access'!$F$7:$GB$306,171,FALSE))</f>
        <v>0</v>
      </c>
      <c r="GM307" s="99">
        <f>IF(ISNA(VLOOKUP($A307,'[2]1516 Exp_Rev Access'!$F$7:$GB$306,172,FALSE)),"",VLOOKUP($A307,'[2]1516 Exp_Rev Access'!$F$7:$GB$306,172,FALSE))</f>
        <v>0</v>
      </c>
      <c r="GN307" s="99">
        <f>IF(ISNA(VLOOKUP($A307,'[2]1516 Exp_Rev Access'!$F$7:$GB$306,173,FALSE)),"",VLOOKUP($A307,'[2]1516 Exp_Rev Access'!$F$7:$GB$306,173,FALSE))</f>
        <v>0</v>
      </c>
      <c r="GO307" s="99">
        <f>IF(ISNA(VLOOKUP($A307,'[2]1516 Exp_Rev Access'!$F$7:$GB$306,174,FALSE)),"",VLOOKUP($A307,'[2]1516 Exp_Rev Access'!$F$7:$GB$306,174,FALSE))</f>
        <v>0</v>
      </c>
      <c r="GP307" s="99">
        <f>IF(ISNA(VLOOKUP($A307,'[2]1516 Exp_Rev Access'!$F$7:$GB$306,175,FALSE)),"",VLOOKUP($A307,'[2]1516 Exp_Rev Access'!$F$7:$GB$306,175,FALSE))</f>
        <v>0</v>
      </c>
      <c r="GQ307" s="99">
        <f>IF(ISNA(VLOOKUP($A307,'[2]1516 Exp_Rev Access'!$F$7:$GB$306,176,FALSE)),"",VLOOKUP($A307,'[2]1516 Exp_Rev Access'!$F$7:$GB$306,176,FALSE))</f>
        <v>0</v>
      </c>
      <c r="GR307" s="99">
        <f>IF(ISNA(VLOOKUP($A307,'[2]1516 Exp_Rev Access'!$F$7:$GB$306,177,FALSE)),"",VLOOKUP($A307,'[2]1516 Exp_Rev Access'!$F$7:$GB$306,177,FALSE))</f>
        <v>0</v>
      </c>
      <c r="GS307" s="99">
        <f>IF(ISNA(VLOOKUP($A307,'[2]1516 Exp_Rev Access'!$F$7:$GB$306,178,FALSE)),"",VLOOKUP($A307,'[2]1516 Exp_Rev Access'!$F$7:$GB$306,178,FALSE))</f>
        <v>0</v>
      </c>
      <c r="GT307" s="101">
        <f t="shared" si="385"/>
        <v>0</v>
      </c>
      <c r="GU307" s="72"/>
      <c r="GV307" s="84">
        <f t="shared" si="386"/>
        <v>0</v>
      </c>
    </row>
    <row r="308" spans="1:207" customFormat="1" ht="12" customHeight="1" x14ac:dyDescent="0.2">
      <c r="A308" s="96" t="s">
        <v>706</v>
      </c>
      <c r="B308" s="69" t="s">
        <v>707</v>
      </c>
      <c r="C308" s="80">
        <f>IF(ISNA(VLOOKUP($A308,'[2]1516 enrollment_Rev_Exp by size'!$A$6:$G$320,3,FALSE)),"",VLOOKUP($A308,'[2]1516 enrollment_Rev_Exp by size'!$A$6:$G$320,3,FALSE))</f>
        <v>93.86</v>
      </c>
      <c r="D308" s="97">
        <v>2656342.5299999998</v>
      </c>
      <c r="E308" s="80">
        <f t="shared" si="367"/>
        <v>2656342.5299999998</v>
      </c>
      <c r="F308" s="80">
        <f t="shared" si="368"/>
        <v>0</v>
      </c>
      <c r="G308" s="98">
        <f>IF(ISNA(VLOOKUP($A308,'[2]1516 Exp_Rev Access'!$F$7:$FS$306,2,FALSE)),"",VLOOKUP($A308,'[2]1516 Exp_Rev Access'!$F$7:$FS$306,2,FALSE))</f>
        <v>542578.04</v>
      </c>
      <c r="H308" s="98">
        <f>IF(ISNA(VLOOKUP($A308,'[2]1516 Exp_Rev Access'!$F$7:$FS$306,3,FALSE)),"",VLOOKUP($A308,'[2]1516 Exp_Rev Access'!$F$7:$FS$306,3,FALSE))</f>
        <v>0</v>
      </c>
      <c r="I308" s="98">
        <f>IF(ISNA(VLOOKUP($A308,'[2]1516 Exp_Rev Access'!$F$7:$FS$306,4,FALSE)),"",VLOOKUP($A308,'[2]1516 Exp_Rev Access'!$F$7:$FS$306,4,FALSE))</f>
        <v>981.02</v>
      </c>
      <c r="J308" s="98">
        <f>IF(ISNA(VLOOKUP($A308,'[2]1516 Exp_Rev Access'!$F$7:$FS$306,5,FALSE)),"",VLOOKUP($A308,'[2]1516 Exp_Rev Access'!$F$7:$FS$306,5,FALSE))</f>
        <v>0</v>
      </c>
      <c r="K308" s="98">
        <f>IF(ISNA(VLOOKUP($A308,'[2]1516 Exp_Rev Access'!$F$7:$FS$306,6,FALSE)),"",VLOOKUP($A308,'[2]1516 Exp_Rev Access'!$F$7:$FS$306,6,FALSE))</f>
        <v>0</v>
      </c>
      <c r="L308" s="98">
        <f>IF(ISNA(VLOOKUP($A308,'[2]1516 Exp_Rev Access'!$F$7:$FS$306,7,FALSE)),"",VLOOKUP($A308,'[2]1516 Exp_Rev Access'!$F$7:$FS$306,7,FALSE))</f>
        <v>0</v>
      </c>
      <c r="M308" s="90">
        <f t="shared" si="369"/>
        <v>543559.06000000006</v>
      </c>
      <c r="N308" s="72">
        <f t="shared" si="370"/>
        <v>0.20462687091788576</v>
      </c>
      <c r="O308" s="73">
        <f t="shared" si="371"/>
        <v>5791.1683358193059</v>
      </c>
      <c r="P308" s="99">
        <f>IF(ISNA(VLOOKUP($A308,'[2]1516 Exp_Rev Access'!$F$7:$FS$306,8,FALSE)),"",VLOOKUP($A308,'[2]1516 Exp_Rev Access'!$F$7:$FS$306,8,FALSE))</f>
        <v>0</v>
      </c>
      <c r="Q308" s="99">
        <f>IF(ISNA(VLOOKUP($A308,'[2]1516 Exp_Rev Access'!$F$7:$FS$306,9,FALSE)),"",VLOOKUP($A308,'[2]1516 Exp_Rev Access'!$F$7:$FS$306,9,FALSE))</f>
        <v>0</v>
      </c>
      <c r="R308" s="99">
        <f>IF(ISNA(VLOOKUP($A308,'[2]1516 Exp_Rev Access'!$F$7:$FS$306,10,FALSE)),"",VLOOKUP($A308,'[2]1516 Exp_Rev Access'!$F$7:$FS$306,10,FALSE))</f>
        <v>0</v>
      </c>
      <c r="S308" s="99">
        <f>IF(ISNA(VLOOKUP($A308,'[2]1516 Exp_Rev Access'!$F$7:$FS$306,11,FALSE)),"",VLOOKUP($A308,'[2]1516 Exp_Rev Access'!$F$7:$FS$306,11,FALSE))</f>
        <v>0</v>
      </c>
      <c r="T308" s="99">
        <f>IF(ISNA(VLOOKUP($A308,'[2]1516 Exp_Rev Access'!$F$7:$FS$306,12,FALSE)),"",VLOOKUP($A308,'[2]1516 Exp_Rev Access'!$F$7:$FS$306,12,FALSE))</f>
        <v>3890</v>
      </c>
      <c r="U308" s="99">
        <f>IF(ISNA(VLOOKUP($A308,'[2]1516 Exp_Rev Access'!$F$7:$FS$306,13,FALSE)),"",VLOOKUP($A308,'[2]1516 Exp_Rev Access'!$F$7:$FS$306,13,FALSE))</f>
        <v>0</v>
      </c>
      <c r="V308" s="99">
        <f>IF(ISNA(VLOOKUP($A308,'[2]1516 Exp_Rev Access'!$F$7:$FS$306,14,FALSE)),"",VLOOKUP($A308,'[2]1516 Exp_Rev Access'!$F$7:$FS$306,14,FALSE))</f>
        <v>0</v>
      </c>
      <c r="W308" s="99">
        <f>IF(ISNA(VLOOKUP($A308,'[2]1516 Exp_Rev Access'!$F$7:$FS$306,15,FALSE)),"",VLOOKUP($A308,'[2]1516 Exp_Rev Access'!$F$7:$FS$306,15,FALSE))</f>
        <v>0</v>
      </c>
      <c r="X308" s="99">
        <f>IF(ISNA(VLOOKUP($A308,'[2]1516 Exp_Rev Access'!$F$7:$FS$306,16,FALSE)),"",VLOOKUP($A308,'[2]1516 Exp_Rev Access'!$F$7:$FS$306,16,FALSE))</f>
        <v>2538.35</v>
      </c>
      <c r="Y308" s="99">
        <f>IF(ISNA(VLOOKUP($A308,'[2]1516 Exp_Rev Access'!$F$7:$FS$306,17,FALSE)),"",VLOOKUP($A308,'[2]1516 Exp_Rev Access'!$F$7:$FS$306,17,FALSE))</f>
        <v>0</v>
      </c>
      <c r="Z308" s="99">
        <f>IF(ISNA(VLOOKUP($A308,'[2]1516 Exp_Rev Access'!$F$7:$FS$306,18,FALSE)),"",VLOOKUP($A308,'[2]1516 Exp_Rev Access'!$F$7:$FS$306,18,FALSE))</f>
        <v>0</v>
      </c>
      <c r="AA308" s="99">
        <f>IF(ISNA(VLOOKUP($A308,'[2]1516 Exp_Rev Access'!$F$7:$FS$306,19,FALSE)),"",VLOOKUP($A308,'[2]1516 Exp_Rev Access'!$F$7:$FS$306,19,FALSE))</f>
        <v>0</v>
      </c>
      <c r="AB308" s="99">
        <f>IF(ISNA(VLOOKUP($A308,'[2]1516 Exp_Rev Access'!$F$7:$FS$306,20,FALSE)),"",VLOOKUP($A308,'[2]1516 Exp_Rev Access'!$F$7:$FS$306,20,FALSE))</f>
        <v>2319.15</v>
      </c>
      <c r="AC308" s="99">
        <f>IF(ISNA(VLOOKUP($A308,'[2]1516 Exp_Rev Access'!$F$7:$FS$306,21,FALSE)),"",VLOOKUP($A308,'[2]1516 Exp_Rev Access'!$F$7:$FS$306,21,FALSE))</f>
        <v>2416.52</v>
      </c>
      <c r="AD308" s="99">
        <f>IF(ISNA(VLOOKUP($A308,'[2]1516 Exp_Rev Access'!$F$7:$FS$306,22,FALSE)),"",VLOOKUP($A308,'[2]1516 Exp_Rev Access'!$F$7:$FS$306,22,FALSE))</f>
        <v>533.64</v>
      </c>
      <c r="AE308" s="99">
        <f>IF(ISNA(VLOOKUP($A308,'[2]1516 Exp_Rev Access'!$F$7:$FS$306,23,FALSE)),"",VLOOKUP($A308,'[2]1516 Exp_Rev Access'!$F$7:$FS$306,23,FALSE))</f>
        <v>0</v>
      </c>
      <c r="AF308" s="99">
        <f>IF(ISNA(VLOOKUP($A308,'[2]1516 Exp_Rev Access'!$F$7:$FS$306,24,FALSE)),"",VLOOKUP($A308,'[2]1516 Exp_Rev Access'!$F$7:$FS$306,24,FALSE))</f>
        <v>24444</v>
      </c>
      <c r="AG308" s="99">
        <f>IF(ISNA(VLOOKUP($A308,'[2]1516 Exp_Rev Access'!$F$7:$FS$306,25,FALSE)),"",VLOOKUP($A308,'[2]1516 Exp_Rev Access'!$F$7:$FS$306,25,FALSE))</f>
        <v>210</v>
      </c>
      <c r="AH308" s="98">
        <f>IF(ISNA(VLOOKUP($A308,'[2]1516 Exp_Rev Access'!$F$7:$FS$306,26,FALSE)),"",VLOOKUP($A308,'[2]1516 Exp_Rev Access'!$F$7:$FS$306,26,FALSE))</f>
        <v>50</v>
      </c>
      <c r="AI308" s="98">
        <f>IF(ISNA(VLOOKUP($A308,'[2]1516 Exp_Rev Access'!$F$7:$FS$306,27,FALSE)),"",VLOOKUP($A308,'[2]1516 Exp_Rev Access'!$F$7:$FS$306,27,FALSE))</f>
        <v>0</v>
      </c>
      <c r="AJ308" s="98">
        <f>IF(ISNA(VLOOKUP($A308,'[2]1516 Exp_Rev Access'!$F$7:$FS$306,28,FALSE)),"",VLOOKUP($A308,'[2]1516 Exp_Rev Access'!$F$7:$FS$306,28,FALSE))</f>
        <v>1585.97</v>
      </c>
      <c r="AK308" s="98">
        <f>IF(ISNA(VLOOKUP($A308,'[2]1516 Exp_Rev Access'!$F$7:$FS$306,29,FALSE)),"",VLOOKUP($A308,'[2]1516 Exp_Rev Access'!$F$7:$FS$306,29,FALSE))</f>
        <v>352.39</v>
      </c>
      <c r="AL308" s="100">
        <f t="shared" si="372"/>
        <v>38340.020000000004</v>
      </c>
      <c r="AM308" s="72">
        <f t="shared" si="373"/>
        <v>1.4433387097860458E-2</v>
      </c>
      <c r="AN308" s="94">
        <f t="shared" si="374"/>
        <v>408.48092904325597</v>
      </c>
      <c r="AO308" s="99">
        <f>IF(ISNA(VLOOKUP($A308,'[2]1516 Exp_Rev Access'!$F$7:$GB$306,30,FALSE)),"",VLOOKUP($A308,'[2]1516 Exp_Rev Access'!$F$7:$FS$306,30,FALSE))</f>
        <v>1530540.73</v>
      </c>
      <c r="AP308" s="99">
        <f>IF(ISNA(VLOOKUP($A308,'[2]1516 Exp_Rev Access'!$F$7:$GB$306,31,FALSE)),"",VLOOKUP($A308,'[2]1516 Exp_Rev Access'!$F$7:$FS$306,31,FALSE))</f>
        <v>19395.89</v>
      </c>
      <c r="AQ308" s="99">
        <f>IF(ISNA(VLOOKUP($A308,'[2]1516 Exp_Rev Access'!$F$7:$GB$306,32,FALSE)),"",VLOOKUP($A308,'[2]1516 Exp_Rev Access'!$F$7:$FS$306,32,FALSE))</f>
        <v>75922.16</v>
      </c>
      <c r="AR308" s="99">
        <f>IF(ISNA(VLOOKUP($A308,'[2]1516 Exp_Rev Access'!$F$7:$GB$306,33,FALSE)),"",VLOOKUP($A308,'[2]1516 Exp_Rev Access'!$F$7:$FS$306,33,FALSE))</f>
        <v>0</v>
      </c>
      <c r="AS308" s="99">
        <f>IF(ISNA(VLOOKUP($A308,'[2]1516 Exp_Rev Access'!$F$7:$GB$306,34,FALSE)),"",VLOOKUP($A308,'[2]1516 Exp_Rev Access'!$F$7:$FS$306,34,FALSE))</f>
        <v>0</v>
      </c>
      <c r="AT308" s="101">
        <f t="shared" si="375"/>
        <v>1625858.7799999998</v>
      </c>
      <c r="AU308" s="72">
        <f t="shared" si="376"/>
        <v>0.61206669005898118</v>
      </c>
      <c r="AV308" s="94">
        <f t="shared" si="377"/>
        <v>17322.168975069249</v>
      </c>
      <c r="AW308" s="99">
        <f>IF(ISNA(VLOOKUP($A308,'[2]1516 Exp_Rev Access'!$F$7:$GB$306,35,FALSE)),"",VLOOKUP($A308,'[2]1516 Exp_Rev Access'!$F$7:$GB$306,35,FALSE))</f>
        <v>0</v>
      </c>
      <c r="AX308" s="99">
        <f>IF(ISNA(VLOOKUP($A308,'[2]1516 Exp_Rev Access'!$F$7:$GB$306,36,FALSE)),"",VLOOKUP($A308,'[2]1516 Exp_Rev Access'!$F$7:$GB$306,36,FALSE))</f>
        <v>85999.58</v>
      </c>
      <c r="AY308" s="99">
        <f>IF(ISNA(VLOOKUP($A308,'[2]1516 Exp_Rev Access'!$F$7:$GB$306,37,FALSE)),"",VLOOKUP($A308,'[2]1516 Exp_Rev Access'!$F$7:$GB$306,37,FALSE))</f>
        <v>8234.82</v>
      </c>
      <c r="AZ308" s="99">
        <f>IF(ISNA(VLOOKUP($A308,'[2]1516 Exp_Rev Access'!$F$7:$GB$306,38,FALSE)),"",VLOOKUP($A308,'[2]1516 Exp_Rev Access'!$F$7:$GB$306,38,FALSE))</f>
        <v>0</v>
      </c>
      <c r="BA308" s="99">
        <f>IF(ISNA(VLOOKUP($A308,'[2]1516 Exp_Rev Access'!$F$7:$GB$306,39,FALSE)),"",VLOOKUP($A308,'[2]1516 Exp_Rev Access'!$F$7:$GB$306,39,FALSE))</f>
        <v>0</v>
      </c>
      <c r="BB308" s="99">
        <f>IF(ISNA(VLOOKUP($A308,'[2]1516 Exp_Rev Access'!$F$7:$GB$306,40,FALSE)),"",VLOOKUP($A308,'[2]1516 Exp_Rev Access'!$F$7:$GB$306,40,FALSE))</f>
        <v>12843.73</v>
      </c>
      <c r="BC308" s="99">
        <f>IF(ISNA(VLOOKUP($A308,'[2]1516 Exp_Rev Access'!$F$7:$GB$306,41,FALSE)),"",VLOOKUP($A308,'[2]1516 Exp_Rev Access'!$F$7:$GB$306,41,FALSE))</f>
        <v>0</v>
      </c>
      <c r="BD308" s="99">
        <f>IF(ISNA(VLOOKUP($A308,'[2]1516 Exp_Rev Access'!$F$7:$GB$306,42,FALSE)),"",VLOOKUP($A308,'[2]1516 Exp_Rev Access'!$F$7:$GB$306,42,FALSE))</f>
        <v>25143.39</v>
      </c>
      <c r="BE308" s="99">
        <f>IF(ISNA(VLOOKUP($A308,'[2]1516 Exp_Rev Access'!$F$7:$GB$306,43,FALSE)),"",VLOOKUP($A308,'[2]1516 Exp_Rev Access'!$F$7:$GB$306,43,FALSE))</f>
        <v>0</v>
      </c>
      <c r="BF308" s="99">
        <f>IF(ISNA(VLOOKUP($A308,'[2]1516 Exp_Rev Access'!$F$7:$GB$306,44,FALSE)),"",VLOOKUP($A308,'[2]1516 Exp_Rev Access'!$F$7:$GB$306,44,FALSE))</f>
        <v>0</v>
      </c>
      <c r="BG308" s="99">
        <f>IF(ISNA(VLOOKUP($A308,'[2]1516 Exp_Rev Access'!$F$7:$GB$306,45,FALSE)),"",VLOOKUP($A308,'[2]1516 Exp_Rev Access'!$F$7:$GB$306,45,FALSE))</f>
        <v>0</v>
      </c>
      <c r="BH308" s="99">
        <f>IF(ISNA(VLOOKUP($A308,'[2]1516 Exp_Rev Access'!$F$7:$GB$306,46,FALSE)),"",VLOOKUP($A308,'[2]1516 Exp_Rev Access'!$F$7:$GB$306,46,FALSE))</f>
        <v>0</v>
      </c>
      <c r="BI308" s="99">
        <f>IF(ISNA(VLOOKUP($A308,'[2]1516 Exp_Rev Access'!$F$7:$GB$306,47,FALSE)),"",VLOOKUP($A308,'[2]1516 Exp_Rev Access'!$F$7:$GB$306,47,FALSE))</f>
        <v>1179.69</v>
      </c>
      <c r="BJ308" s="99">
        <f>IF(ISNA(VLOOKUP($A308,'[2]1516 Exp_Rev Access'!$F$7:$GB$306,48,FALSE)),"",VLOOKUP($A308,'[2]1516 Exp_Rev Access'!$F$7:$GB$306,48,FALSE))</f>
        <v>175660.79</v>
      </c>
      <c r="BK308" s="99">
        <f>IF(ISNA(VLOOKUP($A308,'[2]1516 Exp_Rev Access'!$F$7:$GB$306,49,FALSE)),"",VLOOKUP($A308,'[2]1516 Exp_Rev Access'!$F$7:$GB$306,49,FALSE))</f>
        <v>0</v>
      </c>
      <c r="BL308" s="99">
        <f>IF(ISNA(VLOOKUP($A308,'[2]1516 Exp_Rev Access'!$F$7:$GB$306,50,FALSE)),"",VLOOKUP($A308,'[2]1516 Exp_Rev Access'!$F$7:$GB$306,50,FALSE))</f>
        <v>0</v>
      </c>
      <c r="BM308" s="99">
        <f>IF(ISNA(VLOOKUP($A308,'[2]1516 Exp_Rev Access'!$F$7:$GB$306,51,FALSE)),"",VLOOKUP($A308,'[2]1516 Exp_Rev Access'!$F$7:$GB$306,51,FALSE))</f>
        <v>0</v>
      </c>
      <c r="BN308" s="99">
        <f>IF(ISNA(VLOOKUP($A308,'[2]1516 Exp_Rev Access'!$F$7:$GB$306,52,FALSE)),"",VLOOKUP($A308,'[2]1516 Exp_Rev Access'!$F$7:$GB$306,52,FALSE))</f>
        <v>0</v>
      </c>
      <c r="BO308" s="99">
        <f>IF(ISNA(VLOOKUP($A308,'[2]1516 Exp_Rev Access'!$F$7:$GB$306,53,FALSE)),"",VLOOKUP($A308,'[2]1516 Exp_Rev Access'!$F$7:$GB$306,53,FALSE))</f>
        <v>0</v>
      </c>
      <c r="BP308" s="99">
        <f>IF(ISNA(VLOOKUP($A308,'[2]1516 Exp_Rev Access'!$F$7:$GB$306,54,FALSE)),"",VLOOKUP($A308,'[2]1516 Exp_Rev Access'!$F$7:$GB$306,54,FALSE))</f>
        <v>0</v>
      </c>
      <c r="BQ308" s="99">
        <f>IF(ISNA(VLOOKUP($A308,'[2]1516 Exp_Rev Access'!$F$7:$GB$306,55,FALSE)),"",VLOOKUP($A308,'[2]1516 Exp_Rev Access'!$F$7:$GB$306,55,FALSE))</f>
        <v>0</v>
      </c>
      <c r="BR308" s="99">
        <f>IF(ISNA(VLOOKUP($A308,'[2]1516 Exp_Rev Access'!$F$7:$GB$306,56,FALSE)),"",VLOOKUP($A308,'[2]1516 Exp_Rev Access'!$F$7:$GB$306,56,FALSE))</f>
        <v>0</v>
      </c>
      <c r="BS308" s="99">
        <f>IF(ISNA(VLOOKUP($A308,'[2]1516 Exp_Rev Access'!$F$7:$GB$306,57,FALSE)),"",VLOOKUP($A308,'[2]1516 Exp_Rev Access'!$F$7:$GB$306,57,FALSE))</f>
        <v>0</v>
      </c>
      <c r="BT308" s="99">
        <f>IF(ISNA(VLOOKUP($A308,'[2]1516 Exp_Rev Access'!$F$7:$GB$306,58,FALSE)),"",VLOOKUP($A308,'[2]1516 Exp_Rev Access'!$F$7:$GB$306,58,FALSE))</f>
        <v>0</v>
      </c>
      <c r="BU308" s="102">
        <f t="shared" si="378"/>
        <v>309062</v>
      </c>
      <c r="BV308" s="72">
        <f t="shared" si="379"/>
        <v>0.11634869995474569</v>
      </c>
      <c r="BW308" s="94">
        <f t="shared" si="380"/>
        <v>3292.7977839335181</v>
      </c>
      <c r="BX308" s="99">
        <f>IF(ISNA(VLOOKUP($A308,'[2]1516 Exp_Rev Access'!$F$7:$GB$306,59,FALSE)),"",VLOOKUP($A308,'[2]1516 Exp_Rev Access'!$F$7:$GB$306,59,FALSE))</f>
        <v>0</v>
      </c>
      <c r="BY308" s="99">
        <f>IF(ISNA(VLOOKUP($A308,'[2]1516 Exp_Rev Access'!$F$7:$GB$306,60,FALSE)),"",VLOOKUP($A308,'[2]1516 Exp_Rev Access'!$F$7:$GB$306,60,FALSE))</f>
        <v>0</v>
      </c>
      <c r="BZ308" s="99">
        <f>IF(ISNA(VLOOKUP($A308,'[2]1516 Exp_Rev Access'!$F$7:$GB$306,61,FALSE)),"",VLOOKUP($A308,'[2]1516 Exp_Rev Access'!$F$7:$GB$306,61,FALSE))</f>
        <v>0</v>
      </c>
      <c r="CA308" s="99">
        <f>IF(ISNA(VLOOKUP($A308,'[2]1516 Exp_Rev Access'!$F$7:$GB$306,62,FALSE)),"",VLOOKUP($A308,'[2]1516 Exp_Rev Access'!$F$7:$GB$306,62,FALSE))</f>
        <v>0</v>
      </c>
      <c r="CB308" s="99">
        <f>IF(ISNA(VLOOKUP($A308,'[2]1516 Exp_Rev Access'!$F$7:$GB$306,63,FALSE)),"",VLOOKUP($A308,'[2]1516 Exp_Rev Access'!$F$7:$GB$306,63,FALSE))</f>
        <v>0</v>
      </c>
      <c r="CC308" s="99">
        <f>IF(ISNA(VLOOKUP($A308,'[2]1516 Exp_Rev Access'!$F$7:$GB$306,64,FALSE)),"",VLOOKUP($A308,'[2]1516 Exp_Rev Access'!$F$7:$GB$306,64,FALSE))</f>
        <v>0</v>
      </c>
      <c r="CD308" s="101">
        <f t="shared" si="381"/>
        <v>0</v>
      </c>
      <c r="CE308" s="72"/>
      <c r="CF308" s="103"/>
      <c r="CG308" s="99">
        <f>IF(ISNA(VLOOKUP($A308,'[2]1516 Exp_Rev Access'!$F$7:$GB$306,65,FALSE)),"",VLOOKUP($A308,'[2]1516 Exp_Rev Access'!$F$7:$GB$306,65,FALSE))</f>
        <v>0</v>
      </c>
      <c r="CH308" s="99">
        <f>IF(ISNA(VLOOKUP($A308,'[2]1516 Exp_Rev Access'!$F$7:$GB$306,66,FALSE)),"",VLOOKUP($A308,'[2]1516 Exp_Rev Access'!$F$7:$GB$306,66,FALSE))</f>
        <v>0</v>
      </c>
      <c r="CI308" s="99">
        <f>IF(ISNA(VLOOKUP($A308,'[2]1516 Exp_Rev Access'!$F$7:$GB$306,67,FALSE)),"",VLOOKUP($A308,'[2]1516 Exp_Rev Access'!$F$7:$GB$306,67,FALSE))</f>
        <v>0</v>
      </c>
      <c r="CJ308" s="99">
        <f>IF(ISNA(VLOOKUP($A308,'[2]1516 Exp_Rev Access'!$F$7:$GB$306,68,FALSE)),"",VLOOKUP($A308,'[2]1516 Exp_Rev Access'!$F$7:$GB$306,68,FALSE))</f>
        <v>0</v>
      </c>
      <c r="CK308" s="99">
        <f>IF(ISNA(VLOOKUP($A308,'[2]1516 Exp_Rev Access'!$F$7:$GB$306,69,FALSE)),"",VLOOKUP($A308,'[2]1516 Exp_Rev Access'!$F$7:$GB$306,69,FALSE))</f>
        <v>0</v>
      </c>
      <c r="CL308" s="99">
        <f>IF(ISNA(VLOOKUP($A308,'[2]1516 Exp_Rev Access'!$F$7:$GB$306,70,FALSE)),"",VLOOKUP($A308,'[2]1516 Exp_Rev Access'!$F$7:$GB$306,70,FALSE))</f>
        <v>0</v>
      </c>
      <c r="CM308" s="99">
        <f>IF(ISNA(VLOOKUP($A308,'[2]1516 Exp_Rev Access'!$F$7:$GB$306,71,FALSE)),"",VLOOKUP($A308,'[2]1516 Exp_Rev Access'!$F$7:$GB$306,71,FALSE))</f>
        <v>0</v>
      </c>
      <c r="CN308" s="99">
        <f>IF(ISNA(VLOOKUP($A308,'[2]1516 Exp_Rev Access'!$F$7:$GB$306,72,FALSE)),"",VLOOKUP($A308,'[2]1516 Exp_Rev Access'!$F$7:$GB$306,72,FALSE))</f>
        <v>0</v>
      </c>
      <c r="CO308" s="99">
        <f>IF(ISNA(VLOOKUP($A308,'[2]1516 Exp_Rev Access'!$F$7:$GB$306,73,FALSE)),"",VLOOKUP($A308,'[2]1516 Exp_Rev Access'!$F$7:$GB$306,73,FALSE))</f>
        <v>0</v>
      </c>
      <c r="CP308" s="99">
        <f>IF(ISNA(VLOOKUP($A308,'[2]1516 Exp_Rev Access'!$F$7:$GB$306,74,FALSE)),"",VLOOKUP($A308,'[2]1516 Exp_Rev Access'!$F$7:$GB$306,74,FALSE))</f>
        <v>19255</v>
      </c>
      <c r="CQ308" s="99">
        <f>IF(ISNA(VLOOKUP($A308,'[2]1516 Exp_Rev Access'!$F$7:$GB$306,75,FALSE)),"",VLOOKUP($A308,'[2]1516 Exp_Rev Access'!$F$7:$GB$306,75,FALSE))</f>
        <v>0</v>
      </c>
      <c r="CR308" s="99">
        <f>IF(ISNA(VLOOKUP($A308,'[2]1516 Exp_Rev Access'!$F$7:$GB$306,76,FALSE)),"",VLOOKUP($A308,'[2]1516 Exp_Rev Access'!$F$7:$GB$306,76,FALSE))</f>
        <v>0</v>
      </c>
      <c r="CS308" s="99">
        <f>IF(ISNA(VLOOKUP($A308,'[2]1516 Exp_Rev Access'!$F$7:$GB$306,77,FALSE)),"",VLOOKUP($A308,'[2]1516 Exp_Rev Access'!$F$7:$GB$306,77,FALSE))</f>
        <v>0</v>
      </c>
      <c r="CT308" s="99">
        <f>IF(ISNA(VLOOKUP($A308,'[2]1516 Exp_Rev Access'!$F$7:$GB$306,78,FALSE)),"",VLOOKUP($A308,'[2]1516 Exp_Rev Access'!$F$7:$GB$306,78,FALSE))</f>
        <v>27346.94</v>
      </c>
      <c r="CU308" s="99">
        <f>IF(ISNA(VLOOKUP($A308,'[2]1516 Exp_Rev Access'!$F$7:$GB$306,79,FALSE)),"",VLOOKUP($A308,'[2]1516 Exp_Rev Access'!$F$7:$GB$306,79,FALSE))</f>
        <v>2249.33</v>
      </c>
      <c r="CV308" s="99">
        <f>IF(ISNA(VLOOKUP($A308,'[2]1516 Exp_Rev Access'!$F$7:$GB$306,80,FALSE)),"",VLOOKUP($A308,'[2]1516 Exp_Rev Access'!$F$7:$GB$306,80,FALSE))</f>
        <v>0</v>
      </c>
      <c r="CW308" s="99">
        <f>IF(ISNA(VLOOKUP($A308,'[2]1516 Exp_Rev Access'!$F$7:$GB$306,81,FALSE)),"",VLOOKUP($A308,'[2]1516 Exp_Rev Access'!$F$7:$GB$306,81,FALSE))</f>
        <v>0</v>
      </c>
      <c r="CX308" s="99">
        <f>IF(ISNA(VLOOKUP($A308,'[2]1516 Exp_Rev Access'!$F$7:$GB$306,82,FALSE)),"",VLOOKUP($A308,'[2]1516 Exp_Rev Access'!$F$7:$GB$306,82,FALSE))</f>
        <v>0</v>
      </c>
      <c r="CY308" s="99">
        <f>IF(ISNA(VLOOKUP($A308,'[2]1516 Exp_Rev Access'!$F$7:$GB$306,83,FALSE)),"",VLOOKUP($A308,'[2]1516 Exp_Rev Access'!$F$7:$GB$306,83,FALSE))</f>
        <v>0</v>
      </c>
      <c r="CZ308" s="99">
        <f>IF(ISNA(VLOOKUP($A308,'[2]1516 Exp_Rev Access'!$F$7:$GB$306,84,FALSE)),"",VLOOKUP($A308,'[2]1516 Exp_Rev Access'!$F$7:$GB$306,84,FALSE))</f>
        <v>0</v>
      </c>
      <c r="DA308" s="99">
        <f>IF(ISNA(VLOOKUP($A308,'[2]1516 Exp_Rev Access'!$F$7:$GB$306,85,FALSE)),"",VLOOKUP($A308,'[2]1516 Exp_Rev Access'!$F$7:$GB$306,85,FALSE))</f>
        <v>0</v>
      </c>
      <c r="DB308" s="99">
        <f>IF(ISNA(VLOOKUP($A308,'[2]1516 Exp_Rev Access'!$F$7:$GB$306,86,FALSE)),"",VLOOKUP($A308,'[2]1516 Exp_Rev Access'!$F$7:$GB$306,86,FALSE))</f>
        <v>0</v>
      </c>
      <c r="DC308" s="99">
        <f>IF(ISNA(VLOOKUP($A308,'[2]1516 Exp_Rev Access'!$F$7:$GB$306,87,FALSE)),"",VLOOKUP($A308,'[2]1516 Exp_Rev Access'!$F$7:$GB$306,87,FALSE))</f>
        <v>0</v>
      </c>
      <c r="DD308" s="99">
        <f>IF(ISNA(VLOOKUP($A308,'[2]1516 Exp_Rev Access'!$F$7:$GB$306,88,FALSE)),"",VLOOKUP($A308,'[2]1516 Exp_Rev Access'!$F$7:$GB$306,88,FALSE))</f>
        <v>0</v>
      </c>
      <c r="DE308" s="99">
        <f>IF(ISNA(VLOOKUP($A308,'[2]1516 Exp_Rev Access'!$F$7:$GB$306,89,FALSE)),"",VLOOKUP($A308,'[2]1516 Exp_Rev Access'!$F$7:$GB$306,89,FALSE))</f>
        <v>0</v>
      </c>
      <c r="DF308" s="99">
        <f>IF(ISNA(VLOOKUP($A308,'[2]1516 Exp_Rev Access'!$F$7:$GB$306,90,FALSE)),"",VLOOKUP($A308,'[2]1516 Exp_Rev Access'!$F$7:$GB$306,90,FALSE))</f>
        <v>0</v>
      </c>
      <c r="DG308" s="99">
        <f>IF(ISNA(VLOOKUP($A308,'[2]1516 Exp_Rev Access'!$F$7:$GB$306,91,FALSE)),"",VLOOKUP($A308,'[2]1516 Exp_Rev Access'!$F$7:$GB$306,91,FALSE))</f>
        <v>0</v>
      </c>
      <c r="DH308" s="99">
        <f>IF(ISNA(VLOOKUP($A308,'[2]1516 Exp_Rev Access'!$F$7:$GB$306,92,FALSE)),"",VLOOKUP($A308,'[2]1516 Exp_Rev Access'!$F$7:$GB$306,92,FALSE))</f>
        <v>50968.9</v>
      </c>
      <c r="DI308" s="99">
        <f>IF(ISNA(VLOOKUP($A308,'[2]1516 Exp_Rev Access'!$F$7:$GB$306,93,FALSE)),"",VLOOKUP($A308,'[2]1516 Exp_Rev Access'!$F$7:$GB$306,93,FALSE))</f>
        <v>0</v>
      </c>
      <c r="DJ308" s="99">
        <f>IF(ISNA(VLOOKUP($A308,'[2]1516 Exp_Rev Access'!$F$7:$GB$306,94,FALSE)),"",VLOOKUP($A308,'[2]1516 Exp_Rev Access'!$F$7:$GB$306,94,FALSE))</f>
        <v>0</v>
      </c>
      <c r="DK308" s="99">
        <f>IF(ISNA(VLOOKUP($A308,'[2]1516 Exp_Rev Access'!$F$7:$GB$306,95,FALSE)),"",VLOOKUP($A308,'[2]1516 Exp_Rev Access'!$F$7:$GB$306,95,FALSE))</f>
        <v>0</v>
      </c>
      <c r="DL308" s="99">
        <f>IF(ISNA(VLOOKUP($A308,'[2]1516 Exp_Rev Access'!$F$7:$GB$306,96,FALSE)),"",VLOOKUP($A308,'[2]1516 Exp_Rev Access'!$F$7:$GB$306,96,FALSE))</f>
        <v>0</v>
      </c>
      <c r="DM308" s="99">
        <f>IF(ISNA(VLOOKUP($A308,'[2]1516 Exp_Rev Access'!$F$7:$GB$306,97,FALSE)),"",VLOOKUP($A308,'[2]1516 Exp_Rev Access'!$F$7:$GB$306,97,FALSE))</f>
        <v>0</v>
      </c>
      <c r="DN308" s="99">
        <f>IF(ISNA(VLOOKUP($A308,'[2]1516 Exp_Rev Access'!$F$7:$GB$306,98,FALSE)),"",VLOOKUP($A308,'[2]1516 Exp_Rev Access'!$F$7:$GB$306,98,FALSE))</f>
        <v>0</v>
      </c>
      <c r="DO308" s="99">
        <f>IF(ISNA(VLOOKUP($A308,'[2]1516 Exp_Rev Access'!$F$7:$GB$306,99,FALSE)),"",VLOOKUP($A308,'[2]1516 Exp_Rev Access'!$F$7:$GB$306,99,FALSE))</f>
        <v>0</v>
      </c>
      <c r="DP308" s="99">
        <f>IF(ISNA(VLOOKUP($A308,'[2]1516 Exp_Rev Access'!$F$7:$GB$306,100,FALSE)),"",VLOOKUP($A308,'[2]1516 Exp_Rev Access'!$F$7:$GB$306,100,FALSE))</f>
        <v>0</v>
      </c>
      <c r="DQ308" s="99">
        <f>IF(ISNA(VLOOKUP($A308,'[2]1516 Exp_Rev Access'!$F$7:$GB$306,101,FALSE)),"",VLOOKUP($A308,'[2]1516 Exp_Rev Access'!$F$7:$GB$306,101,FALSE))</f>
        <v>0</v>
      </c>
      <c r="DR308" s="99">
        <f>IF(ISNA(VLOOKUP($A308,'[2]1516 Exp_Rev Access'!$F$7:$GB$306,102,FALSE)),"",VLOOKUP($A308,'[2]1516 Exp_Rev Access'!$F$7:$GB$306,102,FALSE))</f>
        <v>0</v>
      </c>
      <c r="DS308" s="99">
        <f>IF(ISNA(VLOOKUP($A308,'[2]1516 Exp_Rev Access'!$F$7:$GB$306,103,FALSE)),"",VLOOKUP($A308,'[2]1516 Exp_Rev Access'!$F$7:$GB$306,103,FALSE))</f>
        <v>0</v>
      </c>
      <c r="DT308" s="99">
        <f>IF(ISNA(VLOOKUP($A308,'[2]1516 Exp_Rev Access'!$F$7:$GB$306,104,FALSE)),"",VLOOKUP($A308,'[2]1516 Exp_Rev Access'!$F$7:$GB$306,104,FALSE))</f>
        <v>0</v>
      </c>
      <c r="DU308" s="99">
        <f>IF(ISNA(VLOOKUP($A308,'[2]1516 Exp_Rev Access'!$F$7:$GB$306,105,FALSE)),"",VLOOKUP($A308,'[2]1516 Exp_Rev Access'!$F$7:$GB$306,105,FALSE))</f>
        <v>0</v>
      </c>
      <c r="DV308" s="99">
        <f>IF(ISNA(VLOOKUP($A308,'[2]1516 Exp_Rev Access'!$F$7:$GB$306,106,FALSE)),"",VLOOKUP($A308,'[2]1516 Exp_Rev Access'!$F$7:$GB$306,106,FALSE))</f>
        <v>0</v>
      </c>
      <c r="DW308" s="99">
        <f>IF(ISNA(VLOOKUP($A308,'[2]1516 Exp_Rev Access'!$F$7:$GB$306,107,FALSE)),"",VLOOKUP($A308,'[2]1516 Exp_Rev Access'!$F$7:$GB$306,107,FALSE))</f>
        <v>0</v>
      </c>
      <c r="DX308" s="99">
        <f>IF(ISNA(VLOOKUP($A308,'[2]1516 Exp_Rev Access'!$F$7:$GB$306,108,FALSE)),"",VLOOKUP($A308,'[2]1516 Exp_Rev Access'!$F$7:$GB$306,108,FALSE))</f>
        <v>8479.83</v>
      </c>
      <c r="DY308" s="99">
        <f>IF(ISNA(VLOOKUP($A308,'[2]1516 Exp_Rev Access'!$F$7:$GB$306,109,FALSE)),"",VLOOKUP($A308,'[2]1516 Exp_Rev Access'!$F$7:$GB$306,109,FALSE))</f>
        <v>0</v>
      </c>
      <c r="DZ308" s="99">
        <f>IF(ISNA(VLOOKUP($A308,'[2]1516 Exp_Rev Access'!$F$7:$GB$306,110,FALSE)),"",VLOOKUP($A308,'[2]1516 Exp_Rev Access'!$F$7:$GB$306,110,FALSE))</f>
        <v>0</v>
      </c>
      <c r="EA308" s="99">
        <f>IF(ISNA(VLOOKUP($A308,'[2]1516 Exp_Rev Access'!$F$7:$GB$306,111,FALSE)),"",VLOOKUP($A308,'[2]1516 Exp_Rev Access'!$F$7:$GB$306,111,FALSE))</f>
        <v>0</v>
      </c>
      <c r="EB308" s="99">
        <f>IF(ISNA(VLOOKUP($A308,'[2]1516 Exp_Rev Access'!$F$7:$GB$306,112,FALSE)),"",VLOOKUP($A308,'[2]1516 Exp_Rev Access'!$F$7:$GB$306,112,FALSE))</f>
        <v>0</v>
      </c>
      <c r="EC308" s="99">
        <f>IF(ISNA(VLOOKUP($A308,'[2]1516 Exp_Rev Access'!$F$7:$GB$306,113,FALSE)),"",VLOOKUP($A308,'[2]1516 Exp_Rev Access'!$F$7:$GB$306,113,FALSE))</f>
        <v>0</v>
      </c>
      <c r="ED308" s="99">
        <f>IF(ISNA(VLOOKUP($A308,'[2]1516 Exp_Rev Access'!$F$7:$GB$306,114,FALSE)),"",VLOOKUP($A308,'[2]1516 Exp_Rev Access'!$F$7:$GB$306,114,FALSE))</f>
        <v>0</v>
      </c>
      <c r="EE308" s="99">
        <f>IF(ISNA(VLOOKUP($A308,'[2]1516 Exp_Rev Access'!$F$7:$GB$306,115,FALSE)),"",VLOOKUP($A308,'[2]1516 Exp_Rev Access'!$F$7:$GB$306,115,FALSE))</f>
        <v>0</v>
      </c>
      <c r="EF308" s="99">
        <f>IF(ISNA(VLOOKUP($A308,'[2]1516 Exp_Rev Access'!$F$7:$GB$306,116,FALSE)),"",VLOOKUP($A308,'[2]1516 Exp_Rev Access'!$F$7:$GB$306,116,FALSE))</f>
        <v>0</v>
      </c>
      <c r="EG308" s="99">
        <f>IF(ISNA(VLOOKUP($A308,'[2]1516 Exp_Rev Access'!$F$7:$GB$306,117,FALSE)),"",VLOOKUP($A308,'[2]1516 Exp_Rev Access'!$F$7:$GB$306,117,FALSE))</f>
        <v>0</v>
      </c>
      <c r="EH308" s="99">
        <f>IF(ISNA(VLOOKUP($A308,'[2]1516 Exp_Rev Access'!$F$7:$GB$306,118,FALSE)),"",VLOOKUP($A308,'[2]1516 Exp_Rev Access'!$F$7:$GB$306,118,FALSE))</f>
        <v>0</v>
      </c>
      <c r="EI308" s="99">
        <f>IF(ISNA(VLOOKUP($A308,'[2]1516 Exp_Rev Access'!$F$7:$GB$306,119,FALSE)),"",VLOOKUP($A308,'[2]1516 Exp_Rev Access'!$F$7:$GB$306,119,FALSE))</f>
        <v>0</v>
      </c>
      <c r="EJ308" s="99">
        <f>IF(ISNA(VLOOKUP($A308,'[2]1516 Exp_Rev Access'!$F$7:$GB$306,120,FALSE)),"",VLOOKUP($A308,'[2]1516 Exp_Rev Access'!$F$7:$GB$306,120,FALSE))</f>
        <v>0</v>
      </c>
      <c r="EK308" s="99">
        <f>IF(ISNA(VLOOKUP($A308,'[2]1516 Exp_Rev Access'!$F$7:$GB$306,121,FALSE)),"",VLOOKUP($A308,'[2]1516 Exp_Rev Access'!$F$7:$GB$306,121,FALSE))</f>
        <v>0</v>
      </c>
      <c r="EL308" s="99">
        <f>IF(ISNA(VLOOKUP($A308,'[2]1516 Exp_Rev Access'!$F$7:$GB$306,122,FALSE)),"",VLOOKUP($A308,'[2]1516 Exp_Rev Access'!$F$7:$GB$306,122,FALSE))</f>
        <v>0</v>
      </c>
      <c r="EM308" s="99">
        <f>IF(ISNA(VLOOKUP($A308,'[2]1516 Exp_Rev Access'!$F$7:$GB$306,123,FALSE)),"",VLOOKUP($A308,'[2]1516 Exp_Rev Access'!$F$7:$GB$306,123,FALSE))</f>
        <v>480</v>
      </c>
      <c r="EN308" s="99">
        <f>IF(ISNA(VLOOKUP($A308,'[2]1516 Exp_Rev Access'!$F$7:$GB$306,124,FALSE)),"",VLOOKUP($A308,'[2]1516 Exp_Rev Access'!$F$7:$GB$306,124,FALSE))</f>
        <v>0</v>
      </c>
      <c r="EO308" s="99">
        <f>IF(ISNA(VLOOKUP($A308,'[2]1516 Exp_Rev Access'!$F$7:$GB$306,125,FALSE)),"",VLOOKUP($A308,'[2]1516 Exp_Rev Access'!$F$7:$GB$306,125,FALSE))</f>
        <v>0</v>
      </c>
      <c r="EP308" s="99">
        <f>IF(ISNA(VLOOKUP($A308,'[2]1516 Exp_Rev Access'!$F$7:$GB$306,126,FALSE)),"",VLOOKUP($A308,'[2]1516 Exp_Rev Access'!$F$7:$GB$306,126,FALSE))</f>
        <v>0</v>
      </c>
      <c r="EQ308" s="99">
        <f>IF(ISNA(VLOOKUP($A308,'[2]1516 Exp_Rev Access'!$F$7:$GB$306,127,FALSE)),"",VLOOKUP($A308,'[2]1516 Exp_Rev Access'!$F$7:$GB$306,127,FALSE))</f>
        <v>0</v>
      </c>
      <c r="ER308" s="99">
        <f>IF(ISNA(VLOOKUP($A308,'[2]1516 Exp_Rev Access'!$F$7:$GB$306,128,FALSE)),"",VLOOKUP($A308,'[2]1516 Exp_Rev Access'!$F$7:$GB$306,128,FALSE))</f>
        <v>0</v>
      </c>
      <c r="ES308" s="99">
        <f>IF(ISNA(VLOOKUP($A308,'[2]1516 Exp_Rev Access'!$F$7:$GB$306,129,FALSE)),"",VLOOKUP($A308,'[2]1516 Exp_Rev Access'!$F$7:$GB$306,129,FALSE))</f>
        <v>0</v>
      </c>
      <c r="ET308" s="99">
        <f>IF(ISNA(VLOOKUP($A308,'[2]1516 Exp_Rev Access'!$F$7:$GB$306,130,FALSE)),"",VLOOKUP($A308,'[2]1516 Exp_Rev Access'!$F$7:$GB$306,130,FALSE))</f>
        <v>0</v>
      </c>
      <c r="EU308" s="99">
        <f>IF(ISNA(VLOOKUP($A308,'[2]1516 Exp_Rev Access'!$F$7:$GB$306,131,FALSE)),"",VLOOKUP($A308,'[2]1516 Exp_Rev Access'!$F$7:$GB$306,131,FALSE))</f>
        <v>0</v>
      </c>
      <c r="EV308" s="99">
        <f>IF(ISNA(VLOOKUP($A308,'[2]1516 Exp_Rev Access'!$F$7:$GB$306,132,FALSE)),"",VLOOKUP($A308,'[2]1516 Exp_Rev Access'!$F$7:$GB$306,132,FALSE))</f>
        <v>0</v>
      </c>
      <c r="EW308" s="99">
        <f>IF(ISNA(VLOOKUP($A308,'[2]1516 Exp_Rev Access'!$F$7:$GB$306,133,FALSE)),"",VLOOKUP($A308,'[2]1516 Exp_Rev Access'!$F$7:$GB$306,133,FALSE))</f>
        <v>0</v>
      </c>
      <c r="EX308" s="99">
        <f>IF(ISNA(VLOOKUP($A308,'[2]1516 Exp_Rev Access'!$F$7:$GB$306,134,FALSE)),"",VLOOKUP($A308,'[2]1516 Exp_Rev Access'!$F$7:$GB$306,134,FALSE))</f>
        <v>0</v>
      </c>
      <c r="EY308" s="99">
        <f>IF(ISNA(VLOOKUP($A308,'[2]1516 Exp_Rev Access'!$F$7:$GB$306,135,FALSE)),"",VLOOKUP($A308,'[2]1516 Exp_Rev Access'!$F$7:$GB$306,135,FALSE))</f>
        <v>0</v>
      </c>
      <c r="EZ308" s="99">
        <f>IF(ISNA(VLOOKUP($A308,'[2]1516 Exp_Rev Access'!$F$7:$GB$306,136,FALSE)),"",VLOOKUP($A308,'[2]1516 Exp_Rev Access'!$F$7:$GB$306,136,FALSE))</f>
        <v>0</v>
      </c>
      <c r="FA308" s="99">
        <f>IF(ISNA(VLOOKUP($A308,'[2]1516 Exp_Rev Access'!$F$7:$GB$306,137,FALSE)),"",VLOOKUP($A308,'[2]1516 Exp_Rev Access'!$F$7:$GB$306,137,FALSE))</f>
        <v>0</v>
      </c>
      <c r="FB308" s="99">
        <f>IF(ISNA(VLOOKUP($A308,'[2]1516 Exp_Rev Access'!$F$7:$GB$306,138,FALSE)),"",VLOOKUP($A308,'[2]1516 Exp_Rev Access'!$F$7:$GB$306,138,FALSE))</f>
        <v>0</v>
      </c>
      <c r="FC308" s="99">
        <f>IF(ISNA(VLOOKUP($A308,'[2]1516 Exp_Rev Access'!$F$7:$GB$306,139,FALSE)),"",VLOOKUP($A308,'[2]1516 Exp_Rev Access'!$F$7:$GB$306,139,FALSE))</f>
        <v>0</v>
      </c>
      <c r="FD308" s="99">
        <f>IF(ISNA(VLOOKUP($A308,'[2]1516 Exp_Rev Access'!$F$7:$FS$306,140,FALSE)),"",VLOOKUP($A308,'[2]1516 Exp_Rev Access'!$F$7:$FS$306,140,FALSE))</f>
        <v>0</v>
      </c>
      <c r="FE308" s="99">
        <f>IF(ISNA(VLOOKUP($A308,'[2]1516 Exp_Rev Access'!$F$7:$FS$306,141,FALSE)),"",VLOOKUP($A308,'[2]1516 Exp_Rev Access'!$F$7:$FS$306,141,FALSE))</f>
        <v>0</v>
      </c>
      <c r="FF308" s="99">
        <f>IF(ISNA(VLOOKUP($A308,'[2]1516 Exp_Rev Access'!$F$7:$FS$306,142,FALSE)),"",VLOOKUP($A308,'[2]1516 Exp_Rev Access'!$F$7:$FS$306,142,FALSE))</f>
        <v>0</v>
      </c>
      <c r="FG308" s="99">
        <f>IF(ISNA(VLOOKUP($A308,'[2]1516 Exp_Rev Access'!$F$7:$FS$306,143,FALSE)),"",VLOOKUP($A308,'[2]1516 Exp_Rev Access'!$F$7:$FS$306,143,FALSE))</f>
        <v>0</v>
      </c>
      <c r="FH308" s="99">
        <f>IF(ISNA(VLOOKUP($A308,'[2]1516 Exp_Rev Access'!$F$7:$FS$306,144,FALSE)),"",VLOOKUP($A308,'[2]1516 Exp_Rev Access'!$F$7:$FS$306,144,FALSE))</f>
        <v>0</v>
      </c>
      <c r="FI308" s="99">
        <f>IF(ISNA(VLOOKUP($A308,'[2]1516 Exp_Rev Access'!$F$7:$FS$306,145,FALSE)),"",VLOOKUP($A308,'[2]1516 Exp_Rev Access'!$F$7:$FS$306,145,FALSE))</f>
        <v>0</v>
      </c>
      <c r="FJ308" s="99">
        <f>IF(ISNA(VLOOKUP($A308,'[2]1516 Exp_Rev Access'!$F$7:$FS$306,146,FALSE)),"",VLOOKUP($A308,'[2]1516 Exp_Rev Access'!$F$7:$FS$306,146,FALSE))</f>
        <v>0</v>
      </c>
      <c r="FK308" s="99">
        <f>IF(ISNA(VLOOKUP($A308,'[2]1516 Exp_Rev Access'!$F$7:$FS$306,147,FALSE)),"",VLOOKUP($A308,'[2]1516 Exp_Rev Access'!$F$7:$FS$306,147,FALSE))</f>
        <v>0</v>
      </c>
      <c r="FL308" s="99">
        <f>IF(ISNA(VLOOKUP($A308,'[2]1516 Exp_Rev Access'!$F$7:$FS$306,148,FALSE)),"",VLOOKUP($A308,'[2]1516 Exp_Rev Access'!$F$7:$FS$306,148,FALSE))</f>
        <v>0</v>
      </c>
      <c r="FM308" s="99">
        <f>IF(ISNA(VLOOKUP($A308,'[2]1516 Exp_Rev Access'!$F$7:$FS$306,149,FALSE)),"",VLOOKUP($A308,'[2]1516 Exp_Rev Access'!$F$7:$FS$306,149,FALSE))</f>
        <v>0</v>
      </c>
      <c r="FN308" s="99">
        <f>IF(ISNA(VLOOKUP($A308,'[2]1516 Exp_Rev Access'!$F$7:$FS$306,150,FALSE)),"",VLOOKUP($A308,'[2]1516 Exp_Rev Access'!$F$7:$FS$306,150,FALSE))</f>
        <v>0</v>
      </c>
      <c r="FO308" s="99">
        <f>IF(ISNA(VLOOKUP($A308,'[2]1516 Exp_Rev Access'!$F$7:$FS$306,151,FALSE)),"",VLOOKUP($A308,'[2]1516 Exp_Rev Access'!$F$7:$FS$306,151,FALSE))</f>
        <v>0</v>
      </c>
      <c r="FP308" s="99">
        <f>IF(ISNA(VLOOKUP($A308,'[2]1516 Exp_Rev Access'!$F$7:$FS$306,152,FALSE)),"",VLOOKUP($A308,'[2]1516 Exp_Rev Access'!$F$7:$FS$306,152,FALSE))</f>
        <v>0</v>
      </c>
      <c r="FQ308" s="99">
        <f>IF(ISNA(VLOOKUP($A308,'[2]1516 Exp_Rev Access'!$F$7:$FS$306,153,FALSE)),"",VLOOKUP($A308,'[2]1516 Exp_Rev Access'!$F$7:$FS$306,153,FALSE))</f>
        <v>3845.52</v>
      </c>
      <c r="FR308" s="101">
        <f t="shared" si="382"/>
        <v>112625.52000000002</v>
      </c>
      <c r="FS308" s="72">
        <f t="shared" si="383"/>
        <v>4.2398718812818176E-2</v>
      </c>
      <c r="FT308" s="94">
        <f t="shared" si="384"/>
        <v>1199.9309610057535</v>
      </c>
      <c r="FU308" s="99">
        <f>IF(ISNA(VLOOKUP($A308,'[2]1516 Exp_Rev Access'!$F$7:$GB$306,154,FALSE)),"",VLOOKUP($A308,'[2]1516 Exp_Rev Access'!$F$7:$GB$306,154,FALSE))</f>
        <v>0</v>
      </c>
      <c r="FV308" s="99">
        <f>IF(ISNA(VLOOKUP($A308,'[2]1516 Exp_Rev Access'!$F$7:$GB$306,155,FALSE)),"",VLOOKUP($A308,'[2]1516 Exp_Rev Access'!$F$7:$GB$306,155,FALSE))</f>
        <v>0</v>
      </c>
      <c r="FW308" s="99">
        <f>IF(ISNA(VLOOKUP($A308,'[2]1516 Exp_Rev Access'!$F$7:$GB$306,156,FALSE)),"",VLOOKUP($A308,'[2]1516 Exp_Rev Access'!$F$7:$GB$306,156,FALSE))</f>
        <v>0</v>
      </c>
      <c r="FX308" s="99">
        <f>IF(ISNA(VLOOKUP($A308,'[2]1516 Exp_Rev Access'!$F$7:$GB$306,157,FALSE)),"",VLOOKUP($A308,'[2]1516 Exp_Rev Access'!$F$7:$GB$306,157,FALSE))</f>
        <v>0</v>
      </c>
      <c r="FY308" s="99">
        <f>IF(ISNA(VLOOKUP($A308,'[2]1516 Exp_Rev Access'!$F$7:$GB$306,158,FALSE)),"",VLOOKUP($A308,'[2]1516 Exp_Rev Access'!$F$7:$GB$306,158,FALSE))</f>
        <v>0</v>
      </c>
      <c r="FZ308" s="99">
        <f>IF(ISNA(VLOOKUP($A308,'[2]1516 Exp_Rev Access'!$F$7:$GB$306,159,FALSE)),"",VLOOKUP($A308,'[2]1516 Exp_Rev Access'!$F$7:$GB$306,159,FALSE))</f>
        <v>0</v>
      </c>
      <c r="GA308" s="99">
        <f>IF(ISNA(VLOOKUP($A308,'[2]1516 Exp_Rev Access'!$F$7:$GB$306,160,FALSE)),"",VLOOKUP($A308,'[2]1516 Exp_Rev Access'!$F$7:$GB$306,160,FALSE))</f>
        <v>0</v>
      </c>
      <c r="GB308" s="99">
        <f>IF(ISNA(VLOOKUP($A308,'[2]1516 Exp_Rev Access'!$F$7:$GB$306,161,FALSE)),"",VLOOKUP($A308,'[2]1516 Exp_Rev Access'!$F$7:$GB$306,161,FALSE))</f>
        <v>0</v>
      </c>
      <c r="GC308" s="99">
        <f>IF(ISNA(VLOOKUP($A308,'[2]1516 Exp_Rev Access'!$F$7:$GB$306,162,FALSE)),"",VLOOKUP($A308,'[2]1516 Exp_Rev Access'!$F$7:$GB$306,162,FALSE))</f>
        <v>507.15</v>
      </c>
      <c r="GD308" s="99">
        <f>IF(ISNA(VLOOKUP($A308,'[2]1516 Exp_Rev Access'!$F$7:$GB$306,163,FALSE)),"",VLOOKUP($A308,'[2]1516 Exp_Rev Access'!$F$7:$GB$306,163,FALSE))</f>
        <v>0</v>
      </c>
      <c r="GE308" s="99">
        <f>IF(ISNA(VLOOKUP($A308,'[2]1516 Exp_Rev Access'!$F$7:$GB$306,164,FALSE)),"",VLOOKUP($A308,'[2]1516 Exp_Rev Access'!$F$7:$GB$306,164,FALSE))</f>
        <v>360</v>
      </c>
      <c r="GF308" s="99">
        <f>IF(ISNA(VLOOKUP($A308,'[2]1516 Exp_Rev Access'!$F$7:$GB$306,165,FALSE)),"",VLOOKUP($A308,'[2]1516 Exp_Rev Access'!$F$7:$GB$306,165,FALSE))</f>
        <v>0</v>
      </c>
      <c r="GG308" s="99">
        <f>IF(ISNA(VLOOKUP($A308,'[2]1516 Exp_Rev Access'!$F$7:$GB$306,166,FALSE)),"",VLOOKUP($A308,'[2]1516 Exp_Rev Access'!$F$7:$GB$306,166,FALSE))</f>
        <v>0</v>
      </c>
      <c r="GH308" s="99">
        <f>IF(ISNA(VLOOKUP($A308,'[2]1516 Exp_Rev Access'!$F$7:$GB$306,167,FALSE)),"",VLOOKUP($A308,'[2]1516 Exp_Rev Access'!$F$7:$GB$306,167,FALSE))</f>
        <v>0</v>
      </c>
      <c r="GI308" s="99">
        <f>IF(ISNA(VLOOKUP($A308,'[2]1516 Exp_Rev Access'!$F$7:$GB$306,168,FALSE)),"",VLOOKUP($A308,'[2]1516 Exp_Rev Access'!$F$7:$GB$306,168,FALSE))</f>
        <v>0</v>
      </c>
      <c r="GJ308" s="99">
        <f>IF(ISNA(VLOOKUP($A308,'[2]1516 Exp_Rev Access'!$F$7:$GB$306,169,FALSE)),"",VLOOKUP($A308,'[2]1516 Exp_Rev Access'!$F$7:$GB$306,169,FALSE))</f>
        <v>26030</v>
      </c>
      <c r="GK308" s="99">
        <f>IF(ISNA(VLOOKUP($A308,'[2]1516 Exp_Rev Access'!$F$7:$GB$306,170,FALSE)),"",VLOOKUP($A308,'[2]1516 Exp_Rev Access'!$F$7:$GB$306,170,FALSE))</f>
        <v>0</v>
      </c>
      <c r="GL308" s="99">
        <f>IF(ISNA(VLOOKUP($A308,'[2]1516 Exp_Rev Access'!$F$7:$GB$306,171,FALSE)),"",VLOOKUP($A308,'[2]1516 Exp_Rev Access'!$F$7:$GB$306,171,FALSE))</f>
        <v>0</v>
      </c>
      <c r="GM308" s="99">
        <f>IF(ISNA(VLOOKUP($A308,'[2]1516 Exp_Rev Access'!$F$7:$GB$306,172,FALSE)),"",VLOOKUP($A308,'[2]1516 Exp_Rev Access'!$F$7:$GB$306,172,FALSE))</f>
        <v>0</v>
      </c>
      <c r="GN308" s="99">
        <f>IF(ISNA(VLOOKUP($A308,'[2]1516 Exp_Rev Access'!$F$7:$GB$306,173,FALSE)),"",VLOOKUP($A308,'[2]1516 Exp_Rev Access'!$F$7:$GB$306,173,FALSE))</f>
        <v>0</v>
      </c>
      <c r="GO308" s="99">
        <f>IF(ISNA(VLOOKUP($A308,'[2]1516 Exp_Rev Access'!$F$7:$GB$306,174,FALSE)),"",VLOOKUP($A308,'[2]1516 Exp_Rev Access'!$F$7:$GB$306,174,FALSE))</f>
        <v>0</v>
      </c>
      <c r="GP308" s="99">
        <f>IF(ISNA(VLOOKUP($A308,'[2]1516 Exp_Rev Access'!$F$7:$GB$306,175,FALSE)),"",VLOOKUP($A308,'[2]1516 Exp_Rev Access'!$F$7:$GB$306,175,FALSE))</f>
        <v>0</v>
      </c>
      <c r="GQ308" s="99">
        <f>IF(ISNA(VLOOKUP($A308,'[2]1516 Exp_Rev Access'!$F$7:$GB$306,176,FALSE)),"",VLOOKUP($A308,'[2]1516 Exp_Rev Access'!$F$7:$GB$306,176,FALSE))</f>
        <v>0</v>
      </c>
      <c r="GR308" s="99">
        <f>IF(ISNA(VLOOKUP($A308,'[2]1516 Exp_Rev Access'!$F$7:$GB$306,177,FALSE)),"",VLOOKUP($A308,'[2]1516 Exp_Rev Access'!$F$7:$GB$306,177,FALSE))</f>
        <v>0</v>
      </c>
      <c r="GS308" s="99">
        <f>IF(ISNA(VLOOKUP($A308,'[2]1516 Exp_Rev Access'!$F$7:$GB$306,178,FALSE)),"",VLOOKUP($A308,'[2]1516 Exp_Rev Access'!$F$7:$GB$306,178,FALSE))</f>
        <v>0</v>
      </c>
      <c r="GT308" s="101">
        <f t="shared" si="385"/>
        <v>26897.15</v>
      </c>
      <c r="GU308" s="72">
        <f>GT308/D308</f>
        <v>1.012563315770877E-2</v>
      </c>
      <c r="GV308" s="84">
        <f t="shared" si="386"/>
        <v>286.56669507777542</v>
      </c>
    </row>
    <row r="309" spans="1:207" customFormat="1" ht="12" customHeight="1" x14ac:dyDescent="0.2">
      <c r="A309" s="96" t="s">
        <v>708</v>
      </c>
      <c r="B309" s="69" t="s">
        <v>709</v>
      </c>
      <c r="C309" s="80">
        <f>IF(ISNA(VLOOKUP($A309,'[2]1516 enrollment_Rev_Exp by size'!$A$6:$G$320,3,FALSE)),"",VLOOKUP($A309,'[2]1516 enrollment_Rev_Exp by size'!$A$6:$G$320,3,FALSE))</f>
        <v>92.749999999999986</v>
      </c>
      <c r="D309" s="97">
        <v>1487606.23</v>
      </c>
      <c r="E309" s="80">
        <f t="shared" si="367"/>
        <v>1487606.23</v>
      </c>
      <c r="F309" s="80">
        <f t="shared" si="368"/>
        <v>0</v>
      </c>
      <c r="G309" s="98">
        <f>IF(ISNA(VLOOKUP($A309,'[2]1516 Exp_Rev Access'!$F$7:$FS$306,2,FALSE)),"",VLOOKUP($A309,'[2]1516 Exp_Rev Access'!$F$7:$FS$306,2,FALSE))</f>
        <v>191649.11</v>
      </c>
      <c r="H309" s="98">
        <f>IF(ISNA(VLOOKUP($A309,'[2]1516 Exp_Rev Access'!$F$7:$FS$306,3,FALSE)),"",VLOOKUP($A309,'[2]1516 Exp_Rev Access'!$F$7:$FS$306,3,FALSE))</f>
        <v>0</v>
      </c>
      <c r="I309" s="98">
        <f>IF(ISNA(VLOOKUP($A309,'[2]1516 Exp_Rev Access'!$F$7:$FS$306,4,FALSE)),"",VLOOKUP($A309,'[2]1516 Exp_Rev Access'!$F$7:$FS$306,4,FALSE))</f>
        <v>0</v>
      </c>
      <c r="J309" s="98">
        <f>IF(ISNA(VLOOKUP($A309,'[2]1516 Exp_Rev Access'!$F$7:$FS$306,5,FALSE)),"",VLOOKUP($A309,'[2]1516 Exp_Rev Access'!$F$7:$FS$306,5,FALSE))</f>
        <v>64241.98</v>
      </c>
      <c r="K309" s="98">
        <f>IF(ISNA(VLOOKUP($A309,'[2]1516 Exp_Rev Access'!$F$7:$FS$306,6,FALSE)),"",VLOOKUP($A309,'[2]1516 Exp_Rev Access'!$F$7:$FS$306,6,FALSE))</f>
        <v>0</v>
      </c>
      <c r="L309" s="98">
        <f>IF(ISNA(VLOOKUP($A309,'[2]1516 Exp_Rev Access'!$F$7:$FS$306,7,FALSE)),"",VLOOKUP($A309,'[2]1516 Exp_Rev Access'!$F$7:$FS$306,7,FALSE))</f>
        <v>0</v>
      </c>
      <c r="M309" s="90">
        <f t="shared" si="369"/>
        <v>255891.09</v>
      </c>
      <c r="N309" s="72">
        <f t="shared" si="370"/>
        <v>0.17201533903229216</v>
      </c>
      <c r="O309" s="73">
        <f t="shared" si="371"/>
        <v>2758.9335849056606</v>
      </c>
      <c r="P309" s="99">
        <f>IF(ISNA(VLOOKUP($A309,'[2]1516 Exp_Rev Access'!$F$7:$FS$306,8,FALSE)),"",VLOOKUP($A309,'[2]1516 Exp_Rev Access'!$F$7:$FS$306,8,FALSE))</f>
        <v>7692</v>
      </c>
      <c r="Q309" s="99">
        <f>IF(ISNA(VLOOKUP($A309,'[2]1516 Exp_Rev Access'!$F$7:$FS$306,9,FALSE)),"",VLOOKUP($A309,'[2]1516 Exp_Rev Access'!$F$7:$FS$306,9,FALSE))</f>
        <v>0</v>
      </c>
      <c r="R309" s="99">
        <f>IF(ISNA(VLOOKUP($A309,'[2]1516 Exp_Rev Access'!$F$7:$FS$306,10,FALSE)),"",VLOOKUP($A309,'[2]1516 Exp_Rev Access'!$F$7:$FS$306,10,FALSE))</f>
        <v>0</v>
      </c>
      <c r="S309" s="99">
        <f>IF(ISNA(VLOOKUP($A309,'[2]1516 Exp_Rev Access'!$F$7:$FS$306,11,FALSE)),"",VLOOKUP($A309,'[2]1516 Exp_Rev Access'!$F$7:$FS$306,11,FALSE))</f>
        <v>0</v>
      </c>
      <c r="T309" s="99">
        <f>IF(ISNA(VLOOKUP($A309,'[2]1516 Exp_Rev Access'!$F$7:$FS$306,12,FALSE)),"",VLOOKUP($A309,'[2]1516 Exp_Rev Access'!$F$7:$FS$306,12,FALSE))</f>
        <v>0</v>
      </c>
      <c r="U309" s="99">
        <f>IF(ISNA(VLOOKUP($A309,'[2]1516 Exp_Rev Access'!$F$7:$FS$306,13,FALSE)),"",VLOOKUP($A309,'[2]1516 Exp_Rev Access'!$F$7:$FS$306,13,FALSE))</f>
        <v>0</v>
      </c>
      <c r="V309" s="99">
        <f>IF(ISNA(VLOOKUP($A309,'[2]1516 Exp_Rev Access'!$F$7:$FS$306,14,FALSE)),"",VLOOKUP($A309,'[2]1516 Exp_Rev Access'!$F$7:$FS$306,14,FALSE))</f>
        <v>0</v>
      </c>
      <c r="W309" s="99">
        <f>IF(ISNA(VLOOKUP($A309,'[2]1516 Exp_Rev Access'!$F$7:$FS$306,15,FALSE)),"",VLOOKUP($A309,'[2]1516 Exp_Rev Access'!$F$7:$FS$306,15,FALSE))</f>
        <v>0</v>
      </c>
      <c r="X309" s="99">
        <f>IF(ISNA(VLOOKUP($A309,'[2]1516 Exp_Rev Access'!$F$7:$FS$306,16,FALSE)),"",VLOOKUP($A309,'[2]1516 Exp_Rev Access'!$F$7:$FS$306,16,FALSE))</f>
        <v>4624.8999999999996</v>
      </c>
      <c r="Y309" s="99">
        <f>IF(ISNA(VLOOKUP($A309,'[2]1516 Exp_Rev Access'!$F$7:$FS$306,17,FALSE)),"",VLOOKUP($A309,'[2]1516 Exp_Rev Access'!$F$7:$FS$306,17,FALSE))</f>
        <v>0</v>
      </c>
      <c r="Z309" s="99">
        <f>IF(ISNA(VLOOKUP($A309,'[2]1516 Exp_Rev Access'!$F$7:$FS$306,18,FALSE)),"",VLOOKUP($A309,'[2]1516 Exp_Rev Access'!$F$7:$FS$306,18,FALSE))</f>
        <v>0</v>
      </c>
      <c r="AA309" s="99">
        <f>IF(ISNA(VLOOKUP($A309,'[2]1516 Exp_Rev Access'!$F$7:$FS$306,19,FALSE)),"",VLOOKUP($A309,'[2]1516 Exp_Rev Access'!$F$7:$FS$306,19,FALSE))</f>
        <v>0</v>
      </c>
      <c r="AB309" s="99">
        <f>IF(ISNA(VLOOKUP($A309,'[2]1516 Exp_Rev Access'!$F$7:$FS$306,20,FALSE)),"",VLOOKUP($A309,'[2]1516 Exp_Rev Access'!$F$7:$FS$306,20,FALSE))</f>
        <v>0</v>
      </c>
      <c r="AC309" s="99">
        <f>IF(ISNA(VLOOKUP($A309,'[2]1516 Exp_Rev Access'!$F$7:$FS$306,21,FALSE)),"",VLOOKUP($A309,'[2]1516 Exp_Rev Access'!$F$7:$FS$306,21,FALSE))</f>
        <v>11737.12</v>
      </c>
      <c r="AD309" s="99">
        <f>IF(ISNA(VLOOKUP($A309,'[2]1516 Exp_Rev Access'!$F$7:$FS$306,22,FALSE)),"",VLOOKUP($A309,'[2]1516 Exp_Rev Access'!$F$7:$FS$306,22,FALSE))</f>
        <v>540.48</v>
      </c>
      <c r="AE309" s="99">
        <f>IF(ISNA(VLOOKUP($A309,'[2]1516 Exp_Rev Access'!$F$7:$FS$306,23,FALSE)),"",VLOOKUP($A309,'[2]1516 Exp_Rev Access'!$F$7:$FS$306,23,FALSE))</f>
        <v>0</v>
      </c>
      <c r="AF309" s="99">
        <f>IF(ISNA(VLOOKUP($A309,'[2]1516 Exp_Rev Access'!$F$7:$FS$306,24,FALSE)),"",VLOOKUP($A309,'[2]1516 Exp_Rev Access'!$F$7:$FS$306,24,FALSE))</f>
        <v>0</v>
      </c>
      <c r="AG309" s="99">
        <f>IF(ISNA(VLOOKUP($A309,'[2]1516 Exp_Rev Access'!$F$7:$FS$306,25,FALSE)),"",VLOOKUP($A309,'[2]1516 Exp_Rev Access'!$F$7:$FS$306,25,FALSE))</f>
        <v>0</v>
      </c>
      <c r="AH309" s="98">
        <f>IF(ISNA(VLOOKUP($A309,'[2]1516 Exp_Rev Access'!$F$7:$FS$306,26,FALSE)),"",VLOOKUP($A309,'[2]1516 Exp_Rev Access'!$F$7:$FS$306,26,FALSE))</f>
        <v>1105</v>
      </c>
      <c r="AI309" s="98">
        <f>IF(ISNA(VLOOKUP($A309,'[2]1516 Exp_Rev Access'!$F$7:$FS$306,27,FALSE)),"",VLOOKUP($A309,'[2]1516 Exp_Rev Access'!$F$7:$FS$306,27,FALSE))</f>
        <v>0</v>
      </c>
      <c r="AJ309" s="98">
        <f>IF(ISNA(VLOOKUP($A309,'[2]1516 Exp_Rev Access'!$F$7:$FS$306,28,FALSE)),"",VLOOKUP($A309,'[2]1516 Exp_Rev Access'!$F$7:$FS$306,28,FALSE))</f>
        <v>10451.27</v>
      </c>
      <c r="AK309" s="98">
        <f>IF(ISNA(VLOOKUP($A309,'[2]1516 Exp_Rev Access'!$F$7:$FS$306,29,FALSE)),"",VLOOKUP($A309,'[2]1516 Exp_Rev Access'!$F$7:$FS$306,29,FALSE))</f>
        <v>0</v>
      </c>
      <c r="AL309" s="100">
        <f t="shared" si="372"/>
        <v>36150.770000000004</v>
      </c>
      <c r="AM309" s="72">
        <f t="shared" si="373"/>
        <v>2.4301303174832766E-2</v>
      </c>
      <c r="AN309" s="94">
        <f t="shared" si="374"/>
        <v>389.76571428571441</v>
      </c>
      <c r="AO309" s="99">
        <f>IF(ISNA(VLOOKUP($A309,'[2]1516 Exp_Rev Access'!$F$7:$GB$306,30,FALSE)),"",VLOOKUP($A309,'[2]1516 Exp_Rev Access'!$F$7:$FS$306,30,FALSE))</f>
        <v>589321.69999999995</v>
      </c>
      <c r="AP309" s="99">
        <f>IF(ISNA(VLOOKUP($A309,'[2]1516 Exp_Rev Access'!$F$7:$GB$306,31,FALSE)),"",VLOOKUP($A309,'[2]1516 Exp_Rev Access'!$F$7:$FS$306,31,FALSE))</f>
        <v>20409.080000000002</v>
      </c>
      <c r="AQ309" s="99">
        <f>IF(ISNA(VLOOKUP($A309,'[2]1516 Exp_Rev Access'!$F$7:$GB$306,32,FALSE)),"",VLOOKUP($A309,'[2]1516 Exp_Rev Access'!$F$7:$FS$306,32,FALSE))</f>
        <v>42404.32</v>
      </c>
      <c r="AR309" s="99">
        <f>IF(ISNA(VLOOKUP($A309,'[2]1516 Exp_Rev Access'!$F$7:$GB$306,33,FALSE)),"",VLOOKUP($A309,'[2]1516 Exp_Rev Access'!$F$7:$FS$306,33,FALSE))</f>
        <v>0</v>
      </c>
      <c r="AS309" s="99">
        <f>IF(ISNA(VLOOKUP($A309,'[2]1516 Exp_Rev Access'!$F$7:$GB$306,34,FALSE)),"",VLOOKUP($A309,'[2]1516 Exp_Rev Access'!$F$7:$FS$306,34,FALSE))</f>
        <v>0</v>
      </c>
      <c r="AT309" s="101">
        <f t="shared" si="375"/>
        <v>652135.09999999986</v>
      </c>
      <c r="AU309" s="72">
        <f t="shared" si="376"/>
        <v>0.43837884438007485</v>
      </c>
      <c r="AV309" s="94">
        <f t="shared" si="377"/>
        <v>7031.1061994609163</v>
      </c>
      <c r="AW309" s="99">
        <f>IF(ISNA(VLOOKUP($A309,'[2]1516 Exp_Rev Access'!$F$7:$GB$306,35,FALSE)),"",VLOOKUP($A309,'[2]1516 Exp_Rev Access'!$F$7:$GB$306,35,FALSE))</f>
        <v>0</v>
      </c>
      <c r="AX309" s="99">
        <f>IF(ISNA(VLOOKUP($A309,'[2]1516 Exp_Rev Access'!$F$7:$GB$306,36,FALSE)),"",VLOOKUP($A309,'[2]1516 Exp_Rev Access'!$F$7:$GB$306,36,FALSE))</f>
        <v>98413.09</v>
      </c>
      <c r="AY309" s="99">
        <f>IF(ISNA(VLOOKUP($A309,'[2]1516 Exp_Rev Access'!$F$7:$GB$306,37,FALSE)),"",VLOOKUP($A309,'[2]1516 Exp_Rev Access'!$F$7:$GB$306,37,FALSE))</f>
        <v>10434.58</v>
      </c>
      <c r="AZ309" s="99">
        <f>IF(ISNA(VLOOKUP($A309,'[2]1516 Exp_Rev Access'!$F$7:$GB$306,38,FALSE)),"",VLOOKUP($A309,'[2]1516 Exp_Rev Access'!$F$7:$GB$306,38,FALSE))</f>
        <v>0</v>
      </c>
      <c r="BA309" s="99">
        <f>IF(ISNA(VLOOKUP($A309,'[2]1516 Exp_Rev Access'!$F$7:$GB$306,39,FALSE)),"",VLOOKUP($A309,'[2]1516 Exp_Rev Access'!$F$7:$GB$306,39,FALSE))</f>
        <v>0</v>
      </c>
      <c r="BB309" s="99">
        <f>IF(ISNA(VLOOKUP($A309,'[2]1516 Exp_Rev Access'!$F$7:$GB$306,40,FALSE)),"",VLOOKUP($A309,'[2]1516 Exp_Rev Access'!$F$7:$GB$306,40,FALSE))</f>
        <v>17003.78</v>
      </c>
      <c r="BC309" s="99">
        <f>IF(ISNA(VLOOKUP($A309,'[2]1516 Exp_Rev Access'!$F$7:$GB$306,41,FALSE)),"",VLOOKUP($A309,'[2]1516 Exp_Rev Access'!$F$7:$GB$306,41,FALSE))</f>
        <v>0</v>
      </c>
      <c r="BD309" s="99">
        <f>IF(ISNA(VLOOKUP($A309,'[2]1516 Exp_Rev Access'!$F$7:$GB$306,42,FALSE)),"",VLOOKUP($A309,'[2]1516 Exp_Rev Access'!$F$7:$GB$306,42,FALSE))</f>
        <v>584</v>
      </c>
      <c r="BE309" s="99">
        <f>IF(ISNA(VLOOKUP($A309,'[2]1516 Exp_Rev Access'!$F$7:$GB$306,43,FALSE)),"",VLOOKUP($A309,'[2]1516 Exp_Rev Access'!$F$7:$GB$306,43,FALSE))</f>
        <v>0</v>
      </c>
      <c r="BF309" s="99">
        <f>IF(ISNA(VLOOKUP($A309,'[2]1516 Exp_Rev Access'!$F$7:$GB$306,44,FALSE)),"",VLOOKUP($A309,'[2]1516 Exp_Rev Access'!$F$7:$GB$306,44,FALSE))</f>
        <v>1492.63</v>
      </c>
      <c r="BG309" s="99">
        <f>IF(ISNA(VLOOKUP($A309,'[2]1516 Exp_Rev Access'!$F$7:$GB$306,45,FALSE)),"",VLOOKUP($A309,'[2]1516 Exp_Rev Access'!$F$7:$GB$306,45,FALSE))</f>
        <v>787.83</v>
      </c>
      <c r="BH309" s="99">
        <f>IF(ISNA(VLOOKUP($A309,'[2]1516 Exp_Rev Access'!$F$7:$GB$306,46,FALSE)),"",VLOOKUP($A309,'[2]1516 Exp_Rev Access'!$F$7:$GB$306,46,FALSE))</f>
        <v>0</v>
      </c>
      <c r="BI309" s="99">
        <f>IF(ISNA(VLOOKUP($A309,'[2]1516 Exp_Rev Access'!$F$7:$GB$306,47,FALSE)),"",VLOOKUP($A309,'[2]1516 Exp_Rev Access'!$F$7:$GB$306,47,FALSE))</f>
        <v>1590.06</v>
      </c>
      <c r="BJ309" s="99">
        <f>IF(ISNA(VLOOKUP($A309,'[2]1516 Exp_Rev Access'!$F$7:$GB$306,48,FALSE)),"",VLOOKUP($A309,'[2]1516 Exp_Rev Access'!$F$7:$GB$306,48,FALSE))</f>
        <v>143022.73000000001</v>
      </c>
      <c r="BK309" s="99">
        <f>IF(ISNA(VLOOKUP($A309,'[2]1516 Exp_Rev Access'!$F$7:$GB$306,49,FALSE)),"",VLOOKUP($A309,'[2]1516 Exp_Rev Access'!$F$7:$GB$306,49,FALSE))</f>
        <v>29405.24</v>
      </c>
      <c r="BL309" s="99">
        <f>IF(ISNA(VLOOKUP($A309,'[2]1516 Exp_Rev Access'!$F$7:$GB$306,50,FALSE)),"",VLOOKUP($A309,'[2]1516 Exp_Rev Access'!$F$7:$GB$306,50,FALSE))</f>
        <v>0</v>
      </c>
      <c r="BM309" s="99">
        <f>IF(ISNA(VLOOKUP($A309,'[2]1516 Exp_Rev Access'!$F$7:$GB$306,51,FALSE)),"",VLOOKUP($A309,'[2]1516 Exp_Rev Access'!$F$7:$GB$306,51,FALSE))</f>
        <v>0</v>
      </c>
      <c r="BN309" s="99">
        <f>IF(ISNA(VLOOKUP($A309,'[2]1516 Exp_Rev Access'!$F$7:$GB$306,52,FALSE)),"",VLOOKUP($A309,'[2]1516 Exp_Rev Access'!$F$7:$GB$306,52,FALSE))</f>
        <v>0</v>
      </c>
      <c r="BO309" s="99">
        <f>IF(ISNA(VLOOKUP($A309,'[2]1516 Exp_Rev Access'!$F$7:$GB$306,53,FALSE)),"",VLOOKUP($A309,'[2]1516 Exp_Rev Access'!$F$7:$GB$306,53,FALSE))</f>
        <v>0</v>
      </c>
      <c r="BP309" s="99">
        <f>IF(ISNA(VLOOKUP($A309,'[2]1516 Exp_Rev Access'!$F$7:$GB$306,54,FALSE)),"",VLOOKUP($A309,'[2]1516 Exp_Rev Access'!$F$7:$GB$306,54,FALSE))</f>
        <v>0</v>
      </c>
      <c r="BQ309" s="99">
        <f>IF(ISNA(VLOOKUP($A309,'[2]1516 Exp_Rev Access'!$F$7:$GB$306,55,FALSE)),"",VLOOKUP($A309,'[2]1516 Exp_Rev Access'!$F$7:$GB$306,55,FALSE))</f>
        <v>0</v>
      </c>
      <c r="BR309" s="99">
        <f>IF(ISNA(VLOOKUP($A309,'[2]1516 Exp_Rev Access'!$F$7:$GB$306,56,FALSE)),"",VLOOKUP($A309,'[2]1516 Exp_Rev Access'!$F$7:$GB$306,56,FALSE))</f>
        <v>0</v>
      </c>
      <c r="BS309" s="99">
        <f>IF(ISNA(VLOOKUP($A309,'[2]1516 Exp_Rev Access'!$F$7:$GB$306,57,FALSE)),"",VLOOKUP($A309,'[2]1516 Exp_Rev Access'!$F$7:$GB$306,57,FALSE))</f>
        <v>0</v>
      </c>
      <c r="BT309" s="99">
        <f>IF(ISNA(VLOOKUP($A309,'[2]1516 Exp_Rev Access'!$F$7:$GB$306,58,FALSE)),"",VLOOKUP($A309,'[2]1516 Exp_Rev Access'!$F$7:$GB$306,58,FALSE))</f>
        <v>0</v>
      </c>
      <c r="BU309" s="102">
        <f t="shared" si="378"/>
        <v>302733.94</v>
      </c>
      <c r="BV309" s="72">
        <f t="shared" si="379"/>
        <v>0.20350408185639288</v>
      </c>
      <c r="BW309" s="94">
        <f t="shared" si="380"/>
        <v>3263.9777897574131</v>
      </c>
      <c r="BX309" s="99">
        <f>IF(ISNA(VLOOKUP($A309,'[2]1516 Exp_Rev Access'!$F$7:$GB$306,59,FALSE)),"",VLOOKUP($A309,'[2]1516 Exp_Rev Access'!$F$7:$GB$306,59,FALSE))</f>
        <v>0</v>
      </c>
      <c r="BY309" s="99">
        <f>IF(ISNA(VLOOKUP($A309,'[2]1516 Exp_Rev Access'!$F$7:$GB$306,60,FALSE)),"",VLOOKUP($A309,'[2]1516 Exp_Rev Access'!$F$7:$GB$306,60,FALSE))</f>
        <v>0</v>
      </c>
      <c r="BZ309" s="99">
        <f>IF(ISNA(VLOOKUP($A309,'[2]1516 Exp_Rev Access'!$F$7:$GB$306,61,FALSE)),"",VLOOKUP($A309,'[2]1516 Exp_Rev Access'!$F$7:$GB$306,61,FALSE))</f>
        <v>0</v>
      </c>
      <c r="CA309" s="99">
        <f>IF(ISNA(VLOOKUP($A309,'[2]1516 Exp_Rev Access'!$F$7:$GB$306,62,FALSE)),"",VLOOKUP($A309,'[2]1516 Exp_Rev Access'!$F$7:$GB$306,62,FALSE))</f>
        <v>0</v>
      </c>
      <c r="CB309" s="99">
        <f>IF(ISNA(VLOOKUP($A309,'[2]1516 Exp_Rev Access'!$F$7:$GB$306,63,FALSE)),"",VLOOKUP($A309,'[2]1516 Exp_Rev Access'!$F$7:$GB$306,63,FALSE))</f>
        <v>6701.36</v>
      </c>
      <c r="CC309" s="99">
        <f>IF(ISNA(VLOOKUP($A309,'[2]1516 Exp_Rev Access'!$F$7:$GB$306,64,FALSE)),"",VLOOKUP($A309,'[2]1516 Exp_Rev Access'!$F$7:$GB$306,64,FALSE))</f>
        <v>0</v>
      </c>
      <c r="CD309" s="101">
        <f t="shared" si="381"/>
        <v>6701.36</v>
      </c>
      <c r="CE309" s="72">
        <f t="shared" ref="CE309:CE345" si="387">CD309/D309</f>
        <v>4.5047942559369352E-3</v>
      </c>
      <c r="CF309" s="103">
        <f t="shared" ref="CF309:CF345" si="388">CD309/C309</f>
        <v>72.251859838274939</v>
      </c>
      <c r="CG309" s="99">
        <f>IF(ISNA(VLOOKUP($A309,'[2]1516 Exp_Rev Access'!$F$7:$GB$306,65,FALSE)),"",VLOOKUP($A309,'[2]1516 Exp_Rev Access'!$F$7:$GB$306,65,FALSE))</f>
        <v>0</v>
      </c>
      <c r="CH309" s="99">
        <f>IF(ISNA(VLOOKUP($A309,'[2]1516 Exp_Rev Access'!$F$7:$GB$306,66,FALSE)),"",VLOOKUP($A309,'[2]1516 Exp_Rev Access'!$F$7:$GB$306,66,FALSE))</f>
        <v>0</v>
      </c>
      <c r="CI309" s="99">
        <f>IF(ISNA(VLOOKUP($A309,'[2]1516 Exp_Rev Access'!$F$7:$GB$306,67,FALSE)),"",VLOOKUP($A309,'[2]1516 Exp_Rev Access'!$F$7:$GB$306,67,FALSE))</f>
        <v>0</v>
      </c>
      <c r="CJ309" s="99">
        <f>IF(ISNA(VLOOKUP($A309,'[2]1516 Exp_Rev Access'!$F$7:$GB$306,68,FALSE)),"",VLOOKUP($A309,'[2]1516 Exp_Rev Access'!$F$7:$GB$306,68,FALSE))</f>
        <v>0</v>
      </c>
      <c r="CK309" s="99">
        <f>IF(ISNA(VLOOKUP($A309,'[2]1516 Exp_Rev Access'!$F$7:$GB$306,69,FALSE)),"",VLOOKUP($A309,'[2]1516 Exp_Rev Access'!$F$7:$GB$306,69,FALSE))</f>
        <v>0</v>
      </c>
      <c r="CL309" s="99">
        <f>IF(ISNA(VLOOKUP($A309,'[2]1516 Exp_Rev Access'!$F$7:$GB$306,70,FALSE)),"",VLOOKUP($A309,'[2]1516 Exp_Rev Access'!$F$7:$GB$306,70,FALSE))</f>
        <v>0</v>
      </c>
      <c r="CM309" s="99">
        <f>IF(ISNA(VLOOKUP($A309,'[2]1516 Exp_Rev Access'!$F$7:$GB$306,71,FALSE)),"",VLOOKUP($A309,'[2]1516 Exp_Rev Access'!$F$7:$GB$306,71,FALSE))</f>
        <v>0</v>
      </c>
      <c r="CN309" s="99">
        <f>IF(ISNA(VLOOKUP($A309,'[2]1516 Exp_Rev Access'!$F$7:$GB$306,72,FALSE)),"",VLOOKUP($A309,'[2]1516 Exp_Rev Access'!$F$7:$GB$306,72,FALSE))</f>
        <v>0</v>
      </c>
      <c r="CO309" s="99">
        <f>IF(ISNA(VLOOKUP($A309,'[2]1516 Exp_Rev Access'!$F$7:$GB$306,73,FALSE)),"",VLOOKUP($A309,'[2]1516 Exp_Rev Access'!$F$7:$GB$306,73,FALSE))</f>
        <v>0</v>
      </c>
      <c r="CP309" s="99">
        <f>IF(ISNA(VLOOKUP($A309,'[2]1516 Exp_Rev Access'!$F$7:$GB$306,74,FALSE)),"",VLOOKUP($A309,'[2]1516 Exp_Rev Access'!$F$7:$GB$306,74,FALSE))</f>
        <v>74544</v>
      </c>
      <c r="CQ309" s="99">
        <f>IF(ISNA(VLOOKUP($A309,'[2]1516 Exp_Rev Access'!$F$7:$GB$306,75,FALSE)),"",VLOOKUP($A309,'[2]1516 Exp_Rev Access'!$F$7:$GB$306,75,FALSE))</f>
        <v>0</v>
      </c>
      <c r="CR309" s="99">
        <f>IF(ISNA(VLOOKUP($A309,'[2]1516 Exp_Rev Access'!$F$7:$GB$306,76,FALSE)),"",VLOOKUP($A309,'[2]1516 Exp_Rev Access'!$F$7:$GB$306,76,FALSE))</f>
        <v>0</v>
      </c>
      <c r="CS309" s="99">
        <f>IF(ISNA(VLOOKUP($A309,'[2]1516 Exp_Rev Access'!$F$7:$GB$306,77,FALSE)),"",VLOOKUP($A309,'[2]1516 Exp_Rev Access'!$F$7:$GB$306,77,FALSE))</f>
        <v>0</v>
      </c>
      <c r="CT309" s="99">
        <f>IF(ISNA(VLOOKUP($A309,'[2]1516 Exp_Rev Access'!$F$7:$GB$306,78,FALSE)),"",VLOOKUP($A309,'[2]1516 Exp_Rev Access'!$F$7:$GB$306,78,FALSE))</f>
        <v>48166.57</v>
      </c>
      <c r="CU309" s="99">
        <f>IF(ISNA(VLOOKUP($A309,'[2]1516 Exp_Rev Access'!$F$7:$GB$306,79,FALSE)),"",VLOOKUP($A309,'[2]1516 Exp_Rev Access'!$F$7:$GB$306,79,FALSE))</f>
        <v>61964.68</v>
      </c>
      <c r="CV309" s="99">
        <f>IF(ISNA(VLOOKUP($A309,'[2]1516 Exp_Rev Access'!$F$7:$GB$306,80,FALSE)),"",VLOOKUP($A309,'[2]1516 Exp_Rev Access'!$F$7:$GB$306,80,FALSE))</f>
        <v>0</v>
      </c>
      <c r="CW309" s="99">
        <f>IF(ISNA(VLOOKUP($A309,'[2]1516 Exp_Rev Access'!$F$7:$GB$306,81,FALSE)),"",VLOOKUP($A309,'[2]1516 Exp_Rev Access'!$F$7:$GB$306,81,FALSE))</f>
        <v>0</v>
      </c>
      <c r="CX309" s="99">
        <f>IF(ISNA(VLOOKUP($A309,'[2]1516 Exp_Rev Access'!$F$7:$GB$306,82,FALSE)),"",VLOOKUP($A309,'[2]1516 Exp_Rev Access'!$F$7:$GB$306,82,FALSE))</f>
        <v>0</v>
      </c>
      <c r="CY309" s="99">
        <f>IF(ISNA(VLOOKUP($A309,'[2]1516 Exp_Rev Access'!$F$7:$GB$306,83,FALSE)),"",VLOOKUP($A309,'[2]1516 Exp_Rev Access'!$F$7:$GB$306,83,FALSE))</f>
        <v>0</v>
      </c>
      <c r="CZ309" s="99">
        <f>IF(ISNA(VLOOKUP($A309,'[2]1516 Exp_Rev Access'!$F$7:$GB$306,84,FALSE)),"",VLOOKUP($A309,'[2]1516 Exp_Rev Access'!$F$7:$GB$306,84,FALSE))</f>
        <v>0</v>
      </c>
      <c r="DA309" s="99">
        <f>IF(ISNA(VLOOKUP($A309,'[2]1516 Exp_Rev Access'!$F$7:$GB$306,85,FALSE)),"",VLOOKUP($A309,'[2]1516 Exp_Rev Access'!$F$7:$GB$306,85,FALSE))</f>
        <v>0</v>
      </c>
      <c r="DB309" s="99">
        <f>IF(ISNA(VLOOKUP($A309,'[2]1516 Exp_Rev Access'!$F$7:$GB$306,86,FALSE)),"",VLOOKUP($A309,'[2]1516 Exp_Rev Access'!$F$7:$GB$306,86,FALSE))</f>
        <v>0</v>
      </c>
      <c r="DC309" s="99">
        <f>IF(ISNA(VLOOKUP($A309,'[2]1516 Exp_Rev Access'!$F$7:$GB$306,87,FALSE)),"",VLOOKUP($A309,'[2]1516 Exp_Rev Access'!$F$7:$GB$306,87,FALSE))</f>
        <v>0</v>
      </c>
      <c r="DD309" s="99">
        <f>IF(ISNA(VLOOKUP($A309,'[2]1516 Exp_Rev Access'!$F$7:$GB$306,88,FALSE)),"",VLOOKUP($A309,'[2]1516 Exp_Rev Access'!$F$7:$GB$306,88,FALSE))</f>
        <v>0</v>
      </c>
      <c r="DE309" s="99">
        <f>IF(ISNA(VLOOKUP($A309,'[2]1516 Exp_Rev Access'!$F$7:$GB$306,89,FALSE)),"",VLOOKUP($A309,'[2]1516 Exp_Rev Access'!$F$7:$GB$306,89,FALSE))</f>
        <v>0</v>
      </c>
      <c r="DF309" s="99">
        <f>IF(ISNA(VLOOKUP($A309,'[2]1516 Exp_Rev Access'!$F$7:$GB$306,90,FALSE)),"",VLOOKUP($A309,'[2]1516 Exp_Rev Access'!$F$7:$GB$306,90,FALSE))</f>
        <v>0</v>
      </c>
      <c r="DG309" s="99">
        <f>IF(ISNA(VLOOKUP($A309,'[2]1516 Exp_Rev Access'!$F$7:$GB$306,91,FALSE)),"",VLOOKUP($A309,'[2]1516 Exp_Rev Access'!$F$7:$GB$306,91,FALSE))</f>
        <v>0</v>
      </c>
      <c r="DH309" s="99">
        <f>IF(ISNA(VLOOKUP($A309,'[2]1516 Exp_Rev Access'!$F$7:$GB$306,92,FALSE)),"",VLOOKUP($A309,'[2]1516 Exp_Rev Access'!$F$7:$GB$306,92,FALSE))</f>
        <v>43858.1</v>
      </c>
      <c r="DI309" s="99">
        <f>IF(ISNA(VLOOKUP($A309,'[2]1516 Exp_Rev Access'!$F$7:$GB$306,93,FALSE)),"",VLOOKUP($A309,'[2]1516 Exp_Rev Access'!$F$7:$GB$306,93,FALSE))</f>
        <v>0</v>
      </c>
      <c r="DJ309" s="99">
        <f>IF(ISNA(VLOOKUP($A309,'[2]1516 Exp_Rev Access'!$F$7:$GB$306,94,FALSE)),"",VLOOKUP($A309,'[2]1516 Exp_Rev Access'!$F$7:$GB$306,94,FALSE))</f>
        <v>0</v>
      </c>
      <c r="DK309" s="99">
        <f>IF(ISNA(VLOOKUP($A309,'[2]1516 Exp_Rev Access'!$F$7:$GB$306,95,FALSE)),"",VLOOKUP($A309,'[2]1516 Exp_Rev Access'!$F$7:$GB$306,95,FALSE))</f>
        <v>0</v>
      </c>
      <c r="DL309" s="99">
        <f>IF(ISNA(VLOOKUP($A309,'[2]1516 Exp_Rev Access'!$F$7:$GB$306,96,FALSE)),"",VLOOKUP($A309,'[2]1516 Exp_Rev Access'!$F$7:$GB$306,96,FALSE))</f>
        <v>0</v>
      </c>
      <c r="DM309" s="99">
        <f>IF(ISNA(VLOOKUP($A309,'[2]1516 Exp_Rev Access'!$F$7:$GB$306,97,FALSE)),"",VLOOKUP($A309,'[2]1516 Exp_Rev Access'!$F$7:$GB$306,97,FALSE))</f>
        <v>0</v>
      </c>
      <c r="DN309" s="99">
        <f>IF(ISNA(VLOOKUP($A309,'[2]1516 Exp_Rev Access'!$F$7:$GB$306,98,FALSE)),"",VLOOKUP($A309,'[2]1516 Exp_Rev Access'!$F$7:$GB$306,98,FALSE))</f>
        <v>0</v>
      </c>
      <c r="DO309" s="99">
        <f>IF(ISNA(VLOOKUP($A309,'[2]1516 Exp_Rev Access'!$F$7:$GB$306,99,FALSE)),"",VLOOKUP($A309,'[2]1516 Exp_Rev Access'!$F$7:$GB$306,99,FALSE))</f>
        <v>0</v>
      </c>
      <c r="DP309" s="99">
        <f>IF(ISNA(VLOOKUP($A309,'[2]1516 Exp_Rev Access'!$F$7:$GB$306,100,FALSE)),"",VLOOKUP($A309,'[2]1516 Exp_Rev Access'!$F$7:$GB$306,100,FALSE))</f>
        <v>0</v>
      </c>
      <c r="DQ309" s="99">
        <f>IF(ISNA(VLOOKUP($A309,'[2]1516 Exp_Rev Access'!$F$7:$GB$306,101,FALSE)),"",VLOOKUP($A309,'[2]1516 Exp_Rev Access'!$F$7:$GB$306,101,FALSE))</f>
        <v>0</v>
      </c>
      <c r="DR309" s="99">
        <f>IF(ISNA(VLOOKUP($A309,'[2]1516 Exp_Rev Access'!$F$7:$GB$306,102,FALSE)),"",VLOOKUP($A309,'[2]1516 Exp_Rev Access'!$F$7:$GB$306,102,FALSE))</f>
        <v>0</v>
      </c>
      <c r="DS309" s="99">
        <f>IF(ISNA(VLOOKUP($A309,'[2]1516 Exp_Rev Access'!$F$7:$GB$306,103,FALSE)),"",VLOOKUP($A309,'[2]1516 Exp_Rev Access'!$F$7:$GB$306,103,FALSE))</f>
        <v>0</v>
      </c>
      <c r="DT309" s="99">
        <f>IF(ISNA(VLOOKUP($A309,'[2]1516 Exp_Rev Access'!$F$7:$GB$306,104,FALSE)),"",VLOOKUP($A309,'[2]1516 Exp_Rev Access'!$F$7:$GB$306,104,FALSE))</f>
        <v>0</v>
      </c>
      <c r="DU309" s="99">
        <f>IF(ISNA(VLOOKUP($A309,'[2]1516 Exp_Rev Access'!$F$7:$GB$306,105,FALSE)),"",VLOOKUP($A309,'[2]1516 Exp_Rev Access'!$F$7:$GB$306,105,FALSE))</f>
        <v>0</v>
      </c>
      <c r="DV309" s="99">
        <f>IF(ISNA(VLOOKUP($A309,'[2]1516 Exp_Rev Access'!$F$7:$GB$306,106,FALSE)),"",VLOOKUP($A309,'[2]1516 Exp_Rev Access'!$F$7:$GB$306,106,FALSE))</f>
        <v>0</v>
      </c>
      <c r="DW309" s="99">
        <f>IF(ISNA(VLOOKUP($A309,'[2]1516 Exp_Rev Access'!$F$7:$GB$306,107,FALSE)),"",VLOOKUP($A309,'[2]1516 Exp_Rev Access'!$F$7:$GB$306,107,FALSE))</f>
        <v>0</v>
      </c>
      <c r="DX309" s="99">
        <f>IF(ISNA(VLOOKUP($A309,'[2]1516 Exp_Rev Access'!$F$7:$GB$306,108,FALSE)),"",VLOOKUP($A309,'[2]1516 Exp_Rev Access'!$F$7:$GB$306,108,FALSE))</f>
        <v>0</v>
      </c>
      <c r="DY309" s="99">
        <f>IF(ISNA(VLOOKUP($A309,'[2]1516 Exp_Rev Access'!$F$7:$GB$306,109,FALSE)),"",VLOOKUP($A309,'[2]1516 Exp_Rev Access'!$F$7:$GB$306,109,FALSE))</f>
        <v>0</v>
      </c>
      <c r="DZ309" s="99">
        <f>IF(ISNA(VLOOKUP($A309,'[2]1516 Exp_Rev Access'!$F$7:$GB$306,110,FALSE)),"",VLOOKUP($A309,'[2]1516 Exp_Rev Access'!$F$7:$GB$306,110,FALSE))</f>
        <v>0</v>
      </c>
      <c r="EA309" s="99">
        <f>IF(ISNA(VLOOKUP($A309,'[2]1516 Exp_Rev Access'!$F$7:$GB$306,111,FALSE)),"",VLOOKUP($A309,'[2]1516 Exp_Rev Access'!$F$7:$GB$306,111,FALSE))</f>
        <v>0</v>
      </c>
      <c r="EB309" s="99">
        <f>IF(ISNA(VLOOKUP($A309,'[2]1516 Exp_Rev Access'!$F$7:$GB$306,112,FALSE)),"",VLOOKUP($A309,'[2]1516 Exp_Rev Access'!$F$7:$GB$306,112,FALSE))</f>
        <v>0</v>
      </c>
      <c r="EC309" s="99">
        <f>IF(ISNA(VLOOKUP($A309,'[2]1516 Exp_Rev Access'!$F$7:$GB$306,113,FALSE)),"",VLOOKUP($A309,'[2]1516 Exp_Rev Access'!$F$7:$GB$306,113,FALSE))</f>
        <v>0</v>
      </c>
      <c r="ED309" s="99">
        <f>IF(ISNA(VLOOKUP($A309,'[2]1516 Exp_Rev Access'!$F$7:$GB$306,114,FALSE)),"",VLOOKUP($A309,'[2]1516 Exp_Rev Access'!$F$7:$GB$306,114,FALSE))</f>
        <v>0</v>
      </c>
      <c r="EE309" s="99">
        <f>IF(ISNA(VLOOKUP($A309,'[2]1516 Exp_Rev Access'!$F$7:$GB$306,115,FALSE)),"",VLOOKUP($A309,'[2]1516 Exp_Rev Access'!$F$7:$GB$306,115,FALSE))</f>
        <v>0</v>
      </c>
      <c r="EF309" s="99">
        <f>IF(ISNA(VLOOKUP($A309,'[2]1516 Exp_Rev Access'!$F$7:$GB$306,116,FALSE)),"",VLOOKUP($A309,'[2]1516 Exp_Rev Access'!$F$7:$GB$306,116,FALSE))</f>
        <v>0</v>
      </c>
      <c r="EG309" s="99">
        <f>IF(ISNA(VLOOKUP($A309,'[2]1516 Exp_Rev Access'!$F$7:$GB$306,117,FALSE)),"",VLOOKUP($A309,'[2]1516 Exp_Rev Access'!$F$7:$GB$306,117,FALSE))</f>
        <v>0</v>
      </c>
      <c r="EH309" s="99">
        <f>IF(ISNA(VLOOKUP($A309,'[2]1516 Exp_Rev Access'!$F$7:$GB$306,118,FALSE)),"",VLOOKUP($A309,'[2]1516 Exp_Rev Access'!$F$7:$GB$306,118,FALSE))</f>
        <v>0</v>
      </c>
      <c r="EI309" s="99">
        <f>IF(ISNA(VLOOKUP($A309,'[2]1516 Exp_Rev Access'!$F$7:$GB$306,119,FALSE)),"",VLOOKUP($A309,'[2]1516 Exp_Rev Access'!$F$7:$GB$306,119,FALSE))</f>
        <v>0</v>
      </c>
      <c r="EJ309" s="99">
        <f>IF(ISNA(VLOOKUP($A309,'[2]1516 Exp_Rev Access'!$F$7:$GB$306,120,FALSE)),"",VLOOKUP($A309,'[2]1516 Exp_Rev Access'!$F$7:$GB$306,120,FALSE))</f>
        <v>0</v>
      </c>
      <c r="EK309" s="99">
        <f>IF(ISNA(VLOOKUP($A309,'[2]1516 Exp_Rev Access'!$F$7:$GB$306,121,FALSE)),"",VLOOKUP($A309,'[2]1516 Exp_Rev Access'!$F$7:$GB$306,121,FALSE))</f>
        <v>0</v>
      </c>
      <c r="EL309" s="99">
        <f>IF(ISNA(VLOOKUP($A309,'[2]1516 Exp_Rev Access'!$F$7:$GB$306,122,FALSE)),"",VLOOKUP($A309,'[2]1516 Exp_Rev Access'!$F$7:$GB$306,122,FALSE))</f>
        <v>0</v>
      </c>
      <c r="EM309" s="99">
        <f>IF(ISNA(VLOOKUP($A309,'[2]1516 Exp_Rev Access'!$F$7:$GB$306,123,FALSE)),"",VLOOKUP($A309,'[2]1516 Exp_Rev Access'!$F$7:$GB$306,123,FALSE))</f>
        <v>0</v>
      </c>
      <c r="EN309" s="99">
        <f>IF(ISNA(VLOOKUP($A309,'[2]1516 Exp_Rev Access'!$F$7:$GB$306,124,FALSE)),"",VLOOKUP($A309,'[2]1516 Exp_Rev Access'!$F$7:$GB$306,124,FALSE))</f>
        <v>0</v>
      </c>
      <c r="EO309" s="99">
        <f>IF(ISNA(VLOOKUP($A309,'[2]1516 Exp_Rev Access'!$F$7:$GB$306,125,FALSE)),"",VLOOKUP($A309,'[2]1516 Exp_Rev Access'!$F$7:$GB$306,125,FALSE))</f>
        <v>0</v>
      </c>
      <c r="EP309" s="99">
        <f>IF(ISNA(VLOOKUP($A309,'[2]1516 Exp_Rev Access'!$F$7:$GB$306,126,FALSE)),"",VLOOKUP($A309,'[2]1516 Exp_Rev Access'!$F$7:$GB$306,126,FALSE))</f>
        <v>0</v>
      </c>
      <c r="EQ309" s="99">
        <f>IF(ISNA(VLOOKUP($A309,'[2]1516 Exp_Rev Access'!$F$7:$GB$306,127,FALSE)),"",VLOOKUP($A309,'[2]1516 Exp_Rev Access'!$F$7:$GB$306,127,FALSE))</f>
        <v>0</v>
      </c>
      <c r="ER309" s="99">
        <f>IF(ISNA(VLOOKUP($A309,'[2]1516 Exp_Rev Access'!$F$7:$GB$306,128,FALSE)),"",VLOOKUP($A309,'[2]1516 Exp_Rev Access'!$F$7:$GB$306,128,FALSE))</f>
        <v>0</v>
      </c>
      <c r="ES309" s="99">
        <f>IF(ISNA(VLOOKUP($A309,'[2]1516 Exp_Rev Access'!$F$7:$GB$306,129,FALSE)),"",VLOOKUP($A309,'[2]1516 Exp_Rev Access'!$F$7:$GB$306,129,FALSE))</f>
        <v>0</v>
      </c>
      <c r="ET309" s="99">
        <f>IF(ISNA(VLOOKUP($A309,'[2]1516 Exp_Rev Access'!$F$7:$GB$306,130,FALSE)),"",VLOOKUP($A309,'[2]1516 Exp_Rev Access'!$F$7:$GB$306,130,FALSE))</f>
        <v>0</v>
      </c>
      <c r="EU309" s="99">
        <f>IF(ISNA(VLOOKUP($A309,'[2]1516 Exp_Rev Access'!$F$7:$GB$306,131,FALSE)),"",VLOOKUP($A309,'[2]1516 Exp_Rev Access'!$F$7:$GB$306,131,FALSE))</f>
        <v>1592</v>
      </c>
      <c r="EV309" s="99">
        <f>IF(ISNA(VLOOKUP($A309,'[2]1516 Exp_Rev Access'!$F$7:$GB$306,132,FALSE)),"",VLOOKUP($A309,'[2]1516 Exp_Rev Access'!$F$7:$GB$306,132,FALSE))</f>
        <v>0</v>
      </c>
      <c r="EW309" s="99">
        <f>IF(ISNA(VLOOKUP($A309,'[2]1516 Exp_Rev Access'!$F$7:$GB$306,133,FALSE)),"",VLOOKUP($A309,'[2]1516 Exp_Rev Access'!$F$7:$GB$306,133,FALSE))</f>
        <v>0</v>
      </c>
      <c r="EX309" s="99">
        <f>IF(ISNA(VLOOKUP($A309,'[2]1516 Exp_Rev Access'!$F$7:$GB$306,134,FALSE)),"",VLOOKUP($A309,'[2]1516 Exp_Rev Access'!$F$7:$GB$306,134,FALSE))</f>
        <v>0</v>
      </c>
      <c r="EY309" s="99">
        <f>IF(ISNA(VLOOKUP($A309,'[2]1516 Exp_Rev Access'!$F$7:$GB$306,135,FALSE)),"",VLOOKUP($A309,'[2]1516 Exp_Rev Access'!$F$7:$GB$306,135,FALSE))</f>
        <v>0</v>
      </c>
      <c r="EZ309" s="99">
        <f>IF(ISNA(VLOOKUP($A309,'[2]1516 Exp_Rev Access'!$F$7:$GB$306,136,FALSE)),"",VLOOKUP($A309,'[2]1516 Exp_Rev Access'!$F$7:$GB$306,136,FALSE))</f>
        <v>0</v>
      </c>
      <c r="FA309" s="99">
        <f>IF(ISNA(VLOOKUP($A309,'[2]1516 Exp_Rev Access'!$F$7:$GB$306,137,FALSE)),"",VLOOKUP($A309,'[2]1516 Exp_Rev Access'!$F$7:$GB$306,137,FALSE))</f>
        <v>0</v>
      </c>
      <c r="FB309" s="99">
        <f>IF(ISNA(VLOOKUP($A309,'[2]1516 Exp_Rev Access'!$F$7:$GB$306,138,FALSE)),"",VLOOKUP($A309,'[2]1516 Exp_Rev Access'!$F$7:$GB$306,138,FALSE))</f>
        <v>0</v>
      </c>
      <c r="FC309" s="99">
        <f>IF(ISNA(VLOOKUP($A309,'[2]1516 Exp_Rev Access'!$F$7:$GB$306,139,FALSE)),"",VLOOKUP($A309,'[2]1516 Exp_Rev Access'!$F$7:$GB$306,139,FALSE))</f>
        <v>0</v>
      </c>
      <c r="FD309" s="99">
        <f>IF(ISNA(VLOOKUP($A309,'[2]1516 Exp_Rev Access'!$F$7:$FS$306,140,FALSE)),"",VLOOKUP($A309,'[2]1516 Exp_Rev Access'!$F$7:$FS$306,140,FALSE))</f>
        <v>0</v>
      </c>
      <c r="FE309" s="99">
        <f>IF(ISNA(VLOOKUP($A309,'[2]1516 Exp_Rev Access'!$F$7:$FS$306,141,FALSE)),"",VLOOKUP($A309,'[2]1516 Exp_Rev Access'!$F$7:$FS$306,141,FALSE))</f>
        <v>0</v>
      </c>
      <c r="FF309" s="99">
        <f>IF(ISNA(VLOOKUP($A309,'[2]1516 Exp_Rev Access'!$F$7:$FS$306,142,FALSE)),"",VLOOKUP($A309,'[2]1516 Exp_Rev Access'!$F$7:$FS$306,142,FALSE))</f>
        <v>0</v>
      </c>
      <c r="FG309" s="99">
        <f>IF(ISNA(VLOOKUP($A309,'[2]1516 Exp_Rev Access'!$F$7:$FS$306,143,FALSE)),"",VLOOKUP($A309,'[2]1516 Exp_Rev Access'!$F$7:$FS$306,143,FALSE))</f>
        <v>0</v>
      </c>
      <c r="FH309" s="99">
        <f>IF(ISNA(VLOOKUP($A309,'[2]1516 Exp_Rev Access'!$F$7:$FS$306,144,FALSE)),"",VLOOKUP($A309,'[2]1516 Exp_Rev Access'!$F$7:$FS$306,144,FALSE))</f>
        <v>0</v>
      </c>
      <c r="FI309" s="99">
        <f>IF(ISNA(VLOOKUP($A309,'[2]1516 Exp_Rev Access'!$F$7:$FS$306,145,FALSE)),"",VLOOKUP($A309,'[2]1516 Exp_Rev Access'!$F$7:$FS$306,145,FALSE))</f>
        <v>0</v>
      </c>
      <c r="FJ309" s="99">
        <f>IF(ISNA(VLOOKUP($A309,'[2]1516 Exp_Rev Access'!$F$7:$FS$306,146,FALSE)),"",VLOOKUP($A309,'[2]1516 Exp_Rev Access'!$F$7:$FS$306,146,FALSE))</f>
        <v>0</v>
      </c>
      <c r="FK309" s="99">
        <f>IF(ISNA(VLOOKUP($A309,'[2]1516 Exp_Rev Access'!$F$7:$FS$306,147,FALSE)),"",VLOOKUP($A309,'[2]1516 Exp_Rev Access'!$F$7:$FS$306,147,FALSE))</f>
        <v>0</v>
      </c>
      <c r="FL309" s="99">
        <f>IF(ISNA(VLOOKUP($A309,'[2]1516 Exp_Rev Access'!$F$7:$FS$306,148,FALSE)),"",VLOOKUP($A309,'[2]1516 Exp_Rev Access'!$F$7:$FS$306,148,FALSE))</f>
        <v>0</v>
      </c>
      <c r="FM309" s="99">
        <f>IF(ISNA(VLOOKUP($A309,'[2]1516 Exp_Rev Access'!$F$7:$FS$306,149,FALSE)),"",VLOOKUP($A309,'[2]1516 Exp_Rev Access'!$F$7:$FS$306,149,FALSE))</f>
        <v>0</v>
      </c>
      <c r="FN309" s="99">
        <f>IF(ISNA(VLOOKUP($A309,'[2]1516 Exp_Rev Access'!$F$7:$FS$306,150,FALSE)),"",VLOOKUP($A309,'[2]1516 Exp_Rev Access'!$F$7:$FS$306,150,FALSE))</f>
        <v>0</v>
      </c>
      <c r="FO309" s="99">
        <f>IF(ISNA(VLOOKUP($A309,'[2]1516 Exp_Rev Access'!$F$7:$FS$306,151,FALSE)),"",VLOOKUP($A309,'[2]1516 Exp_Rev Access'!$F$7:$FS$306,151,FALSE))</f>
        <v>0</v>
      </c>
      <c r="FP309" s="99">
        <f>IF(ISNA(VLOOKUP($A309,'[2]1516 Exp_Rev Access'!$F$7:$FS$306,152,FALSE)),"",VLOOKUP($A309,'[2]1516 Exp_Rev Access'!$F$7:$FS$306,152,FALSE))</f>
        <v>0</v>
      </c>
      <c r="FQ309" s="99">
        <f>IF(ISNA(VLOOKUP($A309,'[2]1516 Exp_Rev Access'!$F$7:$FS$306,153,FALSE)),"",VLOOKUP($A309,'[2]1516 Exp_Rev Access'!$F$7:$FS$306,153,FALSE))</f>
        <v>3868.62</v>
      </c>
      <c r="FR309" s="101">
        <f t="shared" si="382"/>
        <v>233993.97</v>
      </c>
      <c r="FS309" s="72">
        <f t="shared" si="383"/>
        <v>0.1572956373004703</v>
      </c>
      <c r="FT309" s="94">
        <f t="shared" si="384"/>
        <v>2522.8460377358497</v>
      </c>
      <c r="FU309" s="99">
        <f>IF(ISNA(VLOOKUP($A309,'[2]1516 Exp_Rev Access'!$F$7:$GB$306,154,FALSE)),"",VLOOKUP($A309,'[2]1516 Exp_Rev Access'!$F$7:$GB$306,154,FALSE))</f>
        <v>0</v>
      </c>
      <c r="FV309" s="99">
        <f>IF(ISNA(VLOOKUP($A309,'[2]1516 Exp_Rev Access'!$F$7:$GB$306,155,FALSE)),"",VLOOKUP($A309,'[2]1516 Exp_Rev Access'!$F$7:$GB$306,155,FALSE))</f>
        <v>0</v>
      </c>
      <c r="FW309" s="99">
        <f>IF(ISNA(VLOOKUP($A309,'[2]1516 Exp_Rev Access'!$F$7:$GB$306,156,FALSE)),"",VLOOKUP($A309,'[2]1516 Exp_Rev Access'!$F$7:$GB$306,156,FALSE))</f>
        <v>0</v>
      </c>
      <c r="FX309" s="99">
        <f>IF(ISNA(VLOOKUP($A309,'[2]1516 Exp_Rev Access'!$F$7:$GB$306,157,FALSE)),"",VLOOKUP($A309,'[2]1516 Exp_Rev Access'!$F$7:$GB$306,157,FALSE))</f>
        <v>0</v>
      </c>
      <c r="FY309" s="99">
        <f>IF(ISNA(VLOOKUP($A309,'[2]1516 Exp_Rev Access'!$F$7:$GB$306,158,FALSE)),"",VLOOKUP($A309,'[2]1516 Exp_Rev Access'!$F$7:$GB$306,158,FALSE))</f>
        <v>0</v>
      </c>
      <c r="FZ309" s="99">
        <f>IF(ISNA(VLOOKUP($A309,'[2]1516 Exp_Rev Access'!$F$7:$GB$306,159,FALSE)),"",VLOOKUP($A309,'[2]1516 Exp_Rev Access'!$F$7:$GB$306,159,FALSE))</f>
        <v>0</v>
      </c>
      <c r="GA309" s="99">
        <f>IF(ISNA(VLOOKUP($A309,'[2]1516 Exp_Rev Access'!$F$7:$GB$306,160,FALSE)),"",VLOOKUP($A309,'[2]1516 Exp_Rev Access'!$F$7:$GB$306,160,FALSE))</f>
        <v>0</v>
      </c>
      <c r="GB309" s="99">
        <f>IF(ISNA(VLOOKUP($A309,'[2]1516 Exp_Rev Access'!$F$7:$GB$306,161,FALSE)),"",VLOOKUP($A309,'[2]1516 Exp_Rev Access'!$F$7:$GB$306,161,FALSE))</f>
        <v>0</v>
      </c>
      <c r="GC309" s="99">
        <f>IF(ISNA(VLOOKUP($A309,'[2]1516 Exp_Rev Access'!$F$7:$GB$306,162,FALSE)),"",VLOOKUP($A309,'[2]1516 Exp_Rev Access'!$F$7:$GB$306,162,FALSE))</f>
        <v>0</v>
      </c>
      <c r="GD309" s="99">
        <f>IF(ISNA(VLOOKUP($A309,'[2]1516 Exp_Rev Access'!$F$7:$GB$306,163,FALSE)),"",VLOOKUP($A309,'[2]1516 Exp_Rev Access'!$F$7:$GB$306,163,FALSE))</f>
        <v>0</v>
      </c>
      <c r="GE309" s="99">
        <f>IF(ISNA(VLOOKUP($A309,'[2]1516 Exp_Rev Access'!$F$7:$GB$306,164,FALSE)),"",VLOOKUP($A309,'[2]1516 Exp_Rev Access'!$F$7:$GB$306,164,FALSE))</f>
        <v>0</v>
      </c>
      <c r="GF309" s="99">
        <f>IF(ISNA(VLOOKUP($A309,'[2]1516 Exp_Rev Access'!$F$7:$GB$306,165,FALSE)),"",VLOOKUP($A309,'[2]1516 Exp_Rev Access'!$F$7:$GB$306,165,FALSE))</f>
        <v>0</v>
      </c>
      <c r="GG309" s="99">
        <f>IF(ISNA(VLOOKUP($A309,'[2]1516 Exp_Rev Access'!$F$7:$GB$306,166,FALSE)),"",VLOOKUP($A309,'[2]1516 Exp_Rev Access'!$F$7:$GB$306,166,FALSE))</f>
        <v>0</v>
      </c>
      <c r="GH309" s="99">
        <f>IF(ISNA(VLOOKUP($A309,'[2]1516 Exp_Rev Access'!$F$7:$GB$306,167,FALSE)),"",VLOOKUP($A309,'[2]1516 Exp_Rev Access'!$F$7:$GB$306,167,FALSE))</f>
        <v>0</v>
      </c>
      <c r="GI309" s="99">
        <f>IF(ISNA(VLOOKUP($A309,'[2]1516 Exp_Rev Access'!$F$7:$GB$306,168,FALSE)),"",VLOOKUP($A309,'[2]1516 Exp_Rev Access'!$F$7:$GB$306,168,FALSE))</f>
        <v>0</v>
      </c>
      <c r="GJ309" s="99">
        <f>IF(ISNA(VLOOKUP($A309,'[2]1516 Exp_Rev Access'!$F$7:$GB$306,169,FALSE)),"",VLOOKUP($A309,'[2]1516 Exp_Rev Access'!$F$7:$GB$306,169,FALSE))</f>
        <v>0</v>
      </c>
      <c r="GK309" s="99">
        <f>IF(ISNA(VLOOKUP($A309,'[2]1516 Exp_Rev Access'!$F$7:$GB$306,170,FALSE)),"",VLOOKUP($A309,'[2]1516 Exp_Rev Access'!$F$7:$GB$306,170,FALSE))</f>
        <v>0</v>
      </c>
      <c r="GL309" s="99">
        <f>IF(ISNA(VLOOKUP($A309,'[2]1516 Exp_Rev Access'!$F$7:$GB$306,171,FALSE)),"",VLOOKUP($A309,'[2]1516 Exp_Rev Access'!$F$7:$GB$306,171,FALSE))</f>
        <v>0</v>
      </c>
      <c r="GM309" s="99">
        <f>IF(ISNA(VLOOKUP($A309,'[2]1516 Exp_Rev Access'!$F$7:$GB$306,172,FALSE)),"",VLOOKUP($A309,'[2]1516 Exp_Rev Access'!$F$7:$GB$306,172,FALSE))</f>
        <v>0</v>
      </c>
      <c r="GN309" s="99">
        <f>IF(ISNA(VLOOKUP($A309,'[2]1516 Exp_Rev Access'!$F$7:$GB$306,173,FALSE)),"",VLOOKUP($A309,'[2]1516 Exp_Rev Access'!$F$7:$GB$306,173,FALSE))</f>
        <v>0</v>
      </c>
      <c r="GO309" s="99">
        <f>IF(ISNA(VLOOKUP($A309,'[2]1516 Exp_Rev Access'!$F$7:$GB$306,174,FALSE)),"",VLOOKUP($A309,'[2]1516 Exp_Rev Access'!$F$7:$GB$306,174,FALSE))</f>
        <v>0</v>
      </c>
      <c r="GP309" s="99">
        <f>IF(ISNA(VLOOKUP($A309,'[2]1516 Exp_Rev Access'!$F$7:$GB$306,175,FALSE)),"",VLOOKUP($A309,'[2]1516 Exp_Rev Access'!$F$7:$GB$306,175,FALSE))</f>
        <v>0</v>
      </c>
      <c r="GQ309" s="99">
        <f>IF(ISNA(VLOOKUP($A309,'[2]1516 Exp_Rev Access'!$F$7:$GB$306,176,FALSE)),"",VLOOKUP($A309,'[2]1516 Exp_Rev Access'!$F$7:$GB$306,176,FALSE))</f>
        <v>0</v>
      </c>
      <c r="GR309" s="99">
        <f>IF(ISNA(VLOOKUP($A309,'[2]1516 Exp_Rev Access'!$F$7:$GB$306,177,FALSE)),"",VLOOKUP($A309,'[2]1516 Exp_Rev Access'!$F$7:$GB$306,177,FALSE))</f>
        <v>0</v>
      </c>
      <c r="GS309" s="99">
        <f>IF(ISNA(VLOOKUP($A309,'[2]1516 Exp_Rev Access'!$F$7:$GB$306,178,FALSE)),"",VLOOKUP($A309,'[2]1516 Exp_Rev Access'!$F$7:$GB$306,178,FALSE))</f>
        <v>0</v>
      </c>
      <c r="GT309" s="101">
        <f t="shared" si="385"/>
        <v>0</v>
      </c>
      <c r="GU309" s="72"/>
      <c r="GV309" s="84">
        <f t="shared" si="386"/>
        <v>0</v>
      </c>
    </row>
    <row r="310" spans="1:207" x14ac:dyDescent="0.2">
      <c r="A310" s="96" t="s">
        <v>710</v>
      </c>
      <c r="B310" s="69" t="s">
        <v>711</v>
      </c>
      <c r="C310" s="80">
        <f>IF(ISNA(VLOOKUP($A310,'[2]1516 enrollment_Rev_Exp by size'!$A$6:$G$320,3,FALSE)),"",VLOOKUP($A310,'[2]1516 enrollment_Rev_Exp by size'!$A$6:$G$320,3,FALSE))</f>
        <v>83.149999999999991</v>
      </c>
      <c r="D310" s="97">
        <v>1975903.77</v>
      </c>
      <c r="E310" s="80">
        <f t="shared" si="367"/>
        <v>1975903.7699999998</v>
      </c>
      <c r="F310" s="80">
        <f t="shared" si="368"/>
        <v>0</v>
      </c>
      <c r="G310" s="98">
        <f>IF(ISNA(VLOOKUP($A310,'[2]1516 Exp_Rev Access'!$F$7:$FS$306,2,FALSE)),"",VLOOKUP($A310,'[2]1516 Exp_Rev Access'!$F$7:$FS$306,2,FALSE))</f>
        <v>150932.07999999999</v>
      </c>
      <c r="H310" s="98">
        <f>IF(ISNA(VLOOKUP($A310,'[2]1516 Exp_Rev Access'!$F$7:$FS$306,3,FALSE)),"",VLOOKUP($A310,'[2]1516 Exp_Rev Access'!$F$7:$FS$306,3,FALSE))</f>
        <v>0</v>
      </c>
      <c r="I310" s="98">
        <f>IF(ISNA(VLOOKUP($A310,'[2]1516 Exp_Rev Access'!$F$7:$FS$306,4,FALSE)),"",VLOOKUP($A310,'[2]1516 Exp_Rev Access'!$F$7:$FS$306,4,FALSE))</f>
        <v>981.01</v>
      </c>
      <c r="J310" s="98">
        <f>IF(ISNA(VLOOKUP($A310,'[2]1516 Exp_Rev Access'!$F$7:$FS$306,5,FALSE)),"",VLOOKUP($A310,'[2]1516 Exp_Rev Access'!$F$7:$FS$306,5,FALSE))</f>
        <v>269.14</v>
      </c>
      <c r="K310" s="98">
        <f>IF(ISNA(VLOOKUP($A310,'[2]1516 Exp_Rev Access'!$F$7:$FS$306,6,FALSE)),"",VLOOKUP($A310,'[2]1516 Exp_Rev Access'!$F$7:$FS$306,6,FALSE))</f>
        <v>0</v>
      </c>
      <c r="L310" s="98">
        <f>IF(ISNA(VLOOKUP($A310,'[2]1516 Exp_Rev Access'!$F$7:$FS$306,7,FALSE)),"",VLOOKUP($A310,'[2]1516 Exp_Rev Access'!$F$7:$FS$306,7,FALSE))</f>
        <v>49.07</v>
      </c>
      <c r="M310" s="90">
        <f t="shared" si="369"/>
        <v>152231.30000000002</v>
      </c>
      <c r="N310" s="72">
        <f t="shared" si="370"/>
        <v>7.7043883569289415E-2</v>
      </c>
      <c r="O310" s="73">
        <f t="shared" si="371"/>
        <v>1830.8033674082988</v>
      </c>
      <c r="P310" s="99">
        <f>IF(ISNA(VLOOKUP($A310,'[2]1516 Exp_Rev Access'!$F$7:$FS$306,8,FALSE)),"",VLOOKUP($A310,'[2]1516 Exp_Rev Access'!$F$7:$FS$306,8,FALSE))</f>
        <v>0</v>
      </c>
      <c r="Q310" s="99">
        <f>IF(ISNA(VLOOKUP($A310,'[2]1516 Exp_Rev Access'!$F$7:$FS$306,9,FALSE)),"",VLOOKUP($A310,'[2]1516 Exp_Rev Access'!$F$7:$FS$306,9,FALSE))</f>
        <v>0</v>
      </c>
      <c r="R310" s="99">
        <f>IF(ISNA(VLOOKUP($A310,'[2]1516 Exp_Rev Access'!$F$7:$FS$306,10,FALSE)),"",VLOOKUP($A310,'[2]1516 Exp_Rev Access'!$F$7:$FS$306,10,FALSE))</f>
        <v>0</v>
      </c>
      <c r="S310" s="99">
        <f>IF(ISNA(VLOOKUP($A310,'[2]1516 Exp_Rev Access'!$F$7:$FS$306,11,FALSE)),"",VLOOKUP($A310,'[2]1516 Exp_Rev Access'!$F$7:$FS$306,11,FALSE))</f>
        <v>0</v>
      </c>
      <c r="T310" s="99">
        <f>IF(ISNA(VLOOKUP($A310,'[2]1516 Exp_Rev Access'!$F$7:$FS$306,12,FALSE)),"",VLOOKUP($A310,'[2]1516 Exp_Rev Access'!$F$7:$FS$306,12,FALSE))</f>
        <v>0</v>
      </c>
      <c r="U310" s="99">
        <f>IF(ISNA(VLOOKUP($A310,'[2]1516 Exp_Rev Access'!$F$7:$FS$306,13,FALSE)),"",VLOOKUP($A310,'[2]1516 Exp_Rev Access'!$F$7:$FS$306,13,FALSE))</f>
        <v>0</v>
      </c>
      <c r="V310" s="99">
        <f>IF(ISNA(VLOOKUP($A310,'[2]1516 Exp_Rev Access'!$F$7:$FS$306,14,FALSE)),"",VLOOKUP($A310,'[2]1516 Exp_Rev Access'!$F$7:$FS$306,14,FALSE))</f>
        <v>0</v>
      </c>
      <c r="W310" s="99">
        <f>IF(ISNA(VLOOKUP($A310,'[2]1516 Exp_Rev Access'!$F$7:$FS$306,15,FALSE)),"",VLOOKUP($A310,'[2]1516 Exp_Rev Access'!$F$7:$FS$306,15,FALSE))</f>
        <v>0</v>
      </c>
      <c r="X310" s="99">
        <f>IF(ISNA(VLOOKUP($A310,'[2]1516 Exp_Rev Access'!$F$7:$FS$306,16,FALSE)),"",VLOOKUP($A310,'[2]1516 Exp_Rev Access'!$F$7:$FS$306,16,FALSE))</f>
        <v>9715.59</v>
      </c>
      <c r="Y310" s="99">
        <f>IF(ISNA(VLOOKUP($A310,'[2]1516 Exp_Rev Access'!$F$7:$FS$306,17,FALSE)),"",VLOOKUP($A310,'[2]1516 Exp_Rev Access'!$F$7:$FS$306,17,FALSE))</f>
        <v>0</v>
      </c>
      <c r="Z310" s="99">
        <f>IF(ISNA(VLOOKUP($A310,'[2]1516 Exp_Rev Access'!$F$7:$FS$306,18,FALSE)),"",VLOOKUP($A310,'[2]1516 Exp_Rev Access'!$F$7:$FS$306,18,FALSE))</f>
        <v>0</v>
      </c>
      <c r="AA310" s="99">
        <f>IF(ISNA(VLOOKUP($A310,'[2]1516 Exp_Rev Access'!$F$7:$FS$306,19,FALSE)),"",VLOOKUP($A310,'[2]1516 Exp_Rev Access'!$F$7:$FS$306,19,FALSE))</f>
        <v>0</v>
      </c>
      <c r="AB310" s="99">
        <f>IF(ISNA(VLOOKUP($A310,'[2]1516 Exp_Rev Access'!$F$7:$FS$306,20,FALSE)),"",VLOOKUP($A310,'[2]1516 Exp_Rev Access'!$F$7:$FS$306,20,FALSE))</f>
        <v>0</v>
      </c>
      <c r="AC310" s="99">
        <f>IF(ISNA(VLOOKUP($A310,'[2]1516 Exp_Rev Access'!$F$7:$FS$306,21,FALSE)),"",VLOOKUP($A310,'[2]1516 Exp_Rev Access'!$F$7:$FS$306,21,FALSE))</f>
        <v>0</v>
      </c>
      <c r="AD310" s="99">
        <f>IF(ISNA(VLOOKUP($A310,'[2]1516 Exp_Rev Access'!$F$7:$FS$306,22,FALSE)),"",VLOOKUP($A310,'[2]1516 Exp_Rev Access'!$F$7:$FS$306,22,FALSE))</f>
        <v>1825.63</v>
      </c>
      <c r="AE310" s="99">
        <f>IF(ISNA(VLOOKUP($A310,'[2]1516 Exp_Rev Access'!$F$7:$FS$306,23,FALSE)),"",VLOOKUP($A310,'[2]1516 Exp_Rev Access'!$F$7:$FS$306,23,FALSE))</f>
        <v>0</v>
      </c>
      <c r="AF310" s="99">
        <f>IF(ISNA(VLOOKUP($A310,'[2]1516 Exp_Rev Access'!$F$7:$FS$306,24,FALSE)),"",VLOOKUP($A310,'[2]1516 Exp_Rev Access'!$F$7:$FS$306,24,FALSE))</f>
        <v>0</v>
      </c>
      <c r="AG310" s="99">
        <f>IF(ISNA(VLOOKUP($A310,'[2]1516 Exp_Rev Access'!$F$7:$FS$306,25,FALSE)),"",VLOOKUP($A310,'[2]1516 Exp_Rev Access'!$F$7:$FS$306,25,FALSE))</f>
        <v>0</v>
      </c>
      <c r="AH310" s="98">
        <f>IF(ISNA(VLOOKUP($A310,'[2]1516 Exp_Rev Access'!$F$7:$FS$306,26,FALSE)),"",VLOOKUP($A310,'[2]1516 Exp_Rev Access'!$F$7:$FS$306,26,FALSE))</f>
        <v>6400</v>
      </c>
      <c r="AI310" s="98">
        <f>IF(ISNA(VLOOKUP($A310,'[2]1516 Exp_Rev Access'!$F$7:$FS$306,27,FALSE)),"",VLOOKUP($A310,'[2]1516 Exp_Rev Access'!$F$7:$FS$306,27,FALSE))</f>
        <v>0</v>
      </c>
      <c r="AJ310" s="98">
        <f>IF(ISNA(VLOOKUP($A310,'[2]1516 Exp_Rev Access'!$F$7:$FS$306,28,FALSE)),"",VLOOKUP($A310,'[2]1516 Exp_Rev Access'!$F$7:$FS$306,28,FALSE))</f>
        <v>262</v>
      </c>
      <c r="AK310" s="98">
        <f>IF(ISNA(VLOOKUP($A310,'[2]1516 Exp_Rev Access'!$F$7:$FS$306,29,FALSE)),"",VLOOKUP($A310,'[2]1516 Exp_Rev Access'!$F$7:$FS$306,29,FALSE))</f>
        <v>0</v>
      </c>
      <c r="AL310" s="100">
        <f t="shared" si="372"/>
        <v>18203.22</v>
      </c>
      <c r="AM310" s="72">
        <f t="shared" si="373"/>
        <v>9.2126045186907059E-3</v>
      </c>
      <c r="AN310" s="94">
        <f t="shared" si="374"/>
        <v>218.92026458208062</v>
      </c>
      <c r="AO310" s="99">
        <f>IF(ISNA(VLOOKUP($A310,'[2]1516 Exp_Rev Access'!$F$7:$GB$306,30,FALSE)),"",VLOOKUP($A310,'[2]1516 Exp_Rev Access'!$F$7:$FS$306,30,FALSE))</f>
        <v>1478340.94</v>
      </c>
      <c r="AP310" s="99">
        <f>IF(ISNA(VLOOKUP($A310,'[2]1516 Exp_Rev Access'!$F$7:$GB$306,31,FALSE)),"",VLOOKUP($A310,'[2]1516 Exp_Rev Access'!$F$7:$FS$306,31,FALSE))</f>
        <v>12544.44</v>
      </c>
      <c r="AQ310" s="99">
        <f>IF(ISNA(VLOOKUP($A310,'[2]1516 Exp_Rev Access'!$F$7:$GB$306,32,FALSE)),"",VLOOKUP($A310,'[2]1516 Exp_Rev Access'!$F$7:$FS$306,32,FALSE))</f>
        <v>0</v>
      </c>
      <c r="AR310" s="99">
        <f>IF(ISNA(VLOOKUP($A310,'[2]1516 Exp_Rev Access'!$F$7:$GB$306,33,FALSE)),"",VLOOKUP($A310,'[2]1516 Exp_Rev Access'!$F$7:$FS$306,33,FALSE))</f>
        <v>453.53</v>
      </c>
      <c r="AS310" s="99">
        <f>IF(ISNA(VLOOKUP($A310,'[2]1516 Exp_Rev Access'!$F$7:$GB$306,34,FALSE)),"",VLOOKUP($A310,'[2]1516 Exp_Rev Access'!$F$7:$FS$306,34,FALSE))</f>
        <v>0</v>
      </c>
      <c r="AT310" s="101">
        <f t="shared" si="375"/>
        <v>1491338.91</v>
      </c>
      <c r="AU310" s="72">
        <f t="shared" si="376"/>
        <v>0.75476292552445501</v>
      </c>
      <c r="AV310" s="94">
        <f t="shared" si="377"/>
        <v>17935.525075165366</v>
      </c>
      <c r="AW310" s="99">
        <f>IF(ISNA(VLOOKUP($A310,'[2]1516 Exp_Rev Access'!$F$7:$GB$306,35,FALSE)),"",VLOOKUP($A310,'[2]1516 Exp_Rev Access'!$F$7:$GB$306,35,FALSE))</f>
        <v>0</v>
      </c>
      <c r="AX310" s="99">
        <f>IF(ISNA(VLOOKUP($A310,'[2]1516 Exp_Rev Access'!$F$7:$GB$306,36,FALSE)),"",VLOOKUP($A310,'[2]1516 Exp_Rev Access'!$F$7:$GB$306,36,FALSE))</f>
        <v>61584.49</v>
      </c>
      <c r="AY310" s="99">
        <f>IF(ISNA(VLOOKUP($A310,'[2]1516 Exp_Rev Access'!$F$7:$GB$306,37,FALSE)),"",VLOOKUP($A310,'[2]1516 Exp_Rev Access'!$F$7:$GB$306,37,FALSE))</f>
        <v>0</v>
      </c>
      <c r="AZ310" s="99">
        <f>IF(ISNA(VLOOKUP($A310,'[2]1516 Exp_Rev Access'!$F$7:$GB$306,38,FALSE)),"",VLOOKUP($A310,'[2]1516 Exp_Rev Access'!$F$7:$GB$306,38,FALSE))</f>
        <v>0</v>
      </c>
      <c r="BA310" s="99">
        <f>IF(ISNA(VLOOKUP($A310,'[2]1516 Exp_Rev Access'!$F$7:$GB$306,39,FALSE)),"",VLOOKUP($A310,'[2]1516 Exp_Rev Access'!$F$7:$GB$306,39,FALSE))</f>
        <v>0</v>
      </c>
      <c r="BB310" s="99">
        <f>IF(ISNA(VLOOKUP($A310,'[2]1516 Exp_Rev Access'!$F$7:$GB$306,40,FALSE)),"",VLOOKUP($A310,'[2]1516 Exp_Rev Access'!$F$7:$GB$306,40,FALSE))</f>
        <v>1526.7</v>
      </c>
      <c r="BC310" s="99">
        <f>IF(ISNA(VLOOKUP($A310,'[2]1516 Exp_Rev Access'!$F$7:$GB$306,41,FALSE)),"",VLOOKUP($A310,'[2]1516 Exp_Rev Access'!$F$7:$GB$306,41,FALSE))</f>
        <v>0</v>
      </c>
      <c r="BD310" s="99">
        <f>IF(ISNA(VLOOKUP($A310,'[2]1516 Exp_Rev Access'!$F$7:$GB$306,42,FALSE)),"",VLOOKUP($A310,'[2]1516 Exp_Rev Access'!$F$7:$GB$306,42,FALSE))</f>
        <v>6221.37</v>
      </c>
      <c r="BE310" s="99">
        <f>IF(ISNA(VLOOKUP($A310,'[2]1516 Exp_Rev Access'!$F$7:$GB$306,43,FALSE)),"",VLOOKUP($A310,'[2]1516 Exp_Rev Access'!$F$7:$GB$306,43,FALSE))</f>
        <v>0</v>
      </c>
      <c r="BF310" s="99">
        <f>IF(ISNA(VLOOKUP($A310,'[2]1516 Exp_Rev Access'!$F$7:$GB$306,44,FALSE)),"",VLOOKUP($A310,'[2]1516 Exp_Rev Access'!$F$7:$GB$306,44,FALSE))</f>
        <v>0</v>
      </c>
      <c r="BG310" s="99">
        <f>IF(ISNA(VLOOKUP($A310,'[2]1516 Exp_Rev Access'!$F$7:$GB$306,45,FALSE)),"",VLOOKUP($A310,'[2]1516 Exp_Rev Access'!$F$7:$GB$306,45,FALSE))</f>
        <v>340.36</v>
      </c>
      <c r="BH310" s="99">
        <f>IF(ISNA(VLOOKUP($A310,'[2]1516 Exp_Rev Access'!$F$7:$GB$306,46,FALSE)),"",VLOOKUP($A310,'[2]1516 Exp_Rev Access'!$F$7:$GB$306,46,FALSE))</f>
        <v>0</v>
      </c>
      <c r="BI310" s="99">
        <f>IF(ISNA(VLOOKUP($A310,'[2]1516 Exp_Rev Access'!$F$7:$GB$306,47,FALSE)),"",VLOOKUP($A310,'[2]1516 Exp_Rev Access'!$F$7:$GB$306,47,FALSE))</f>
        <v>0</v>
      </c>
      <c r="BJ310" s="99">
        <f>IF(ISNA(VLOOKUP($A310,'[2]1516 Exp_Rev Access'!$F$7:$GB$306,48,FALSE)),"",VLOOKUP($A310,'[2]1516 Exp_Rev Access'!$F$7:$GB$306,48,FALSE))</f>
        <v>192764.77</v>
      </c>
      <c r="BK310" s="99">
        <f>IF(ISNA(VLOOKUP($A310,'[2]1516 Exp_Rev Access'!$F$7:$GB$306,49,FALSE)),"",VLOOKUP($A310,'[2]1516 Exp_Rev Access'!$F$7:$GB$306,49,FALSE))</f>
        <v>0</v>
      </c>
      <c r="BL310" s="99">
        <f>IF(ISNA(VLOOKUP($A310,'[2]1516 Exp_Rev Access'!$F$7:$GB$306,50,FALSE)),"",VLOOKUP($A310,'[2]1516 Exp_Rev Access'!$F$7:$GB$306,50,FALSE))</f>
        <v>0</v>
      </c>
      <c r="BM310" s="99">
        <f>IF(ISNA(VLOOKUP($A310,'[2]1516 Exp_Rev Access'!$F$7:$GB$306,51,FALSE)),"",VLOOKUP($A310,'[2]1516 Exp_Rev Access'!$F$7:$GB$306,51,FALSE))</f>
        <v>0</v>
      </c>
      <c r="BN310" s="99">
        <f>IF(ISNA(VLOOKUP($A310,'[2]1516 Exp_Rev Access'!$F$7:$GB$306,52,FALSE)),"",VLOOKUP($A310,'[2]1516 Exp_Rev Access'!$F$7:$GB$306,52,FALSE))</f>
        <v>0</v>
      </c>
      <c r="BO310" s="99">
        <f>IF(ISNA(VLOOKUP($A310,'[2]1516 Exp_Rev Access'!$F$7:$GB$306,53,FALSE)),"",VLOOKUP($A310,'[2]1516 Exp_Rev Access'!$F$7:$GB$306,53,FALSE))</f>
        <v>0</v>
      </c>
      <c r="BP310" s="99">
        <f>IF(ISNA(VLOOKUP($A310,'[2]1516 Exp_Rev Access'!$F$7:$GB$306,54,FALSE)),"",VLOOKUP($A310,'[2]1516 Exp_Rev Access'!$F$7:$GB$306,54,FALSE))</f>
        <v>0</v>
      </c>
      <c r="BQ310" s="99">
        <f>IF(ISNA(VLOOKUP($A310,'[2]1516 Exp_Rev Access'!$F$7:$GB$306,55,FALSE)),"",VLOOKUP($A310,'[2]1516 Exp_Rev Access'!$F$7:$GB$306,55,FALSE))</f>
        <v>0</v>
      </c>
      <c r="BR310" s="99">
        <f>IF(ISNA(VLOOKUP($A310,'[2]1516 Exp_Rev Access'!$F$7:$GB$306,56,FALSE)),"",VLOOKUP($A310,'[2]1516 Exp_Rev Access'!$F$7:$GB$306,56,FALSE))</f>
        <v>0</v>
      </c>
      <c r="BS310" s="99">
        <f>IF(ISNA(VLOOKUP($A310,'[2]1516 Exp_Rev Access'!$F$7:$GB$306,57,FALSE)),"",VLOOKUP($A310,'[2]1516 Exp_Rev Access'!$F$7:$GB$306,57,FALSE))</f>
        <v>0</v>
      </c>
      <c r="BT310" s="99">
        <f>IF(ISNA(VLOOKUP($A310,'[2]1516 Exp_Rev Access'!$F$7:$GB$306,58,FALSE)),"",VLOOKUP($A310,'[2]1516 Exp_Rev Access'!$F$7:$GB$306,58,FALSE))</f>
        <v>0</v>
      </c>
      <c r="BU310" s="102">
        <f t="shared" si="378"/>
        <v>262437.69</v>
      </c>
      <c r="BV310" s="72">
        <f t="shared" si="379"/>
        <v>0.13281906436162122</v>
      </c>
      <c r="BW310" s="94">
        <f t="shared" si="380"/>
        <v>3156.1959110042094</v>
      </c>
      <c r="BX310" s="99">
        <f>IF(ISNA(VLOOKUP($A310,'[2]1516 Exp_Rev Access'!$F$7:$GB$306,59,FALSE)),"",VLOOKUP($A310,'[2]1516 Exp_Rev Access'!$F$7:$GB$306,59,FALSE))</f>
        <v>0</v>
      </c>
      <c r="BY310" s="99">
        <f>IF(ISNA(VLOOKUP($A310,'[2]1516 Exp_Rev Access'!$F$7:$GB$306,60,FALSE)),"",VLOOKUP($A310,'[2]1516 Exp_Rev Access'!$F$7:$GB$306,60,FALSE))</f>
        <v>0</v>
      </c>
      <c r="BZ310" s="99">
        <f>IF(ISNA(VLOOKUP($A310,'[2]1516 Exp_Rev Access'!$F$7:$GB$306,61,FALSE)),"",VLOOKUP($A310,'[2]1516 Exp_Rev Access'!$F$7:$GB$306,61,FALSE))</f>
        <v>0</v>
      </c>
      <c r="CA310" s="99">
        <f>IF(ISNA(VLOOKUP($A310,'[2]1516 Exp_Rev Access'!$F$7:$GB$306,62,FALSE)),"",VLOOKUP($A310,'[2]1516 Exp_Rev Access'!$F$7:$GB$306,62,FALSE))</f>
        <v>0</v>
      </c>
      <c r="CB310" s="99">
        <f>IF(ISNA(VLOOKUP($A310,'[2]1516 Exp_Rev Access'!$F$7:$GB$306,63,FALSE)),"",VLOOKUP($A310,'[2]1516 Exp_Rev Access'!$F$7:$GB$306,63,FALSE))</f>
        <v>485.65</v>
      </c>
      <c r="CC310" s="99">
        <f>IF(ISNA(VLOOKUP($A310,'[2]1516 Exp_Rev Access'!$F$7:$GB$306,64,FALSE)),"",VLOOKUP($A310,'[2]1516 Exp_Rev Access'!$F$7:$GB$306,64,FALSE))</f>
        <v>0</v>
      </c>
      <c r="CD310" s="101">
        <f t="shared" si="381"/>
        <v>485.65</v>
      </c>
      <c r="CE310" s="72">
        <f t="shared" si="387"/>
        <v>2.4578626113963027E-4</v>
      </c>
      <c r="CF310" s="103">
        <f t="shared" si="388"/>
        <v>5.8406494287432356</v>
      </c>
      <c r="CG310" s="99">
        <f>IF(ISNA(VLOOKUP($A310,'[2]1516 Exp_Rev Access'!$F$7:$GB$306,65,FALSE)),"",VLOOKUP($A310,'[2]1516 Exp_Rev Access'!$F$7:$GB$306,65,FALSE))</f>
        <v>10195</v>
      </c>
      <c r="CH310" s="99">
        <f>IF(ISNA(VLOOKUP($A310,'[2]1516 Exp_Rev Access'!$F$7:$GB$306,66,FALSE)),"",VLOOKUP($A310,'[2]1516 Exp_Rev Access'!$F$7:$GB$306,66,FALSE))</f>
        <v>0</v>
      </c>
      <c r="CI310" s="99">
        <f>IF(ISNA(VLOOKUP($A310,'[2]1516 Exp_Rev Access'!$F$7:$GB$306,67,FALSE)),"",VLOOKUP($A310,'[2]1516 Exp_Rev Access'!$F$7:$GB$306,67,FALSE))</f>
        <v>0</v>
      </c>
      <c r="CJ310" s="99">
        <f>IF(ISNA(VLOOKUP($A310,'[2]1516 Exp_Rev Access'!$F$7:$GB$306,68,FALSE)),"",VLOOKUP($A310,'[2]1516 Exp_Rev Access'!$F$7:$GB$306,68,FALSE))</f>
        <v>0</v>
      </c>
      <c r="CK310" s="99">
        <f>IF(ISNA(VLOOKUP($A310,'[2]1516 Exp_Rev Access'!$F$7:$GB$306,69,FALSE)),"",VLOOKUP($A310,'[2]1516 Exp_Rev Access'!$F$7:$GB$306,69,FALSE))</f>
        <v>0</v>
      </c>
      <c r="CL310" s="99">
        <f>IF(ISNA(VLOOKUP($A310,'[2]1516 Exp_Rev Access'!$F$7:$GB$306,70,FALSE)),"",VLOOKUP($A310,'[2]1516 Exp_Rev Access'!$F$7:$GB$306,70,FALSE))</f>
        <v>0</v>
      </c>
      <c r="CM310" s="99">
        <f>IF(ISNA(VLOOKUP($A310,'[2]1516 Exp_Rev Access'!$F$7:$GB$306,71,FALSE)),"",VLOOKUP($A310,'[2]1516 Exp_Rev Access'!$F$7:$GB$306,71,FALSE))</f>
        <v>0</v>
      </c>
      <c r="CN310" s="99">
        <f>IF(ISNA(VLOOKUP($A310,'[2]1516 Exp_Rev Access'!$F$7:$GB$306,72,FALSE)),"",VLOOKUP($A310,'[2]1516 Exp_Rev Access'!$F$7:$GB$306,72,FALSE))</f>
        <v>0</v>
      </c>
      <c r="CO310" s="99">
        <f>IF(ISNA(VLOOKUP($A310,'[2]1516 Exp_Rev Access'!$F$7:$GB$306,73,FALSE)),"",VLOOKUP($A310,'[2]1516 Exp_Rev Access'!$F$7:$GB$306,73,FALSE))</f>
        <v>0</v>
      </c>
      <c r="CP310" s="99">
        <f>IF(ISNA(VLOOKUP($A310,'[2]1516 Exp_Rev Access'!$F$7:$GB$306,74,FALSE)),"",VLOOKUP($A310,'[2]1516 Exp_Rev Access'!$F$7:$GB$306,74,FALSE))</f>
        <v>15287</v>
      </c>
      <c r="CQ310" s="99">
        <f>IF(ISNA(VLOOKUP($A310,'[2]1516 Exp_Rev Access'!$F$7:$GB$306,75,FALSE)),"",VLOOKUP($A310,'[2]1516 Exp_Rev Access'!$F$7:$GB$306,75,FALSE))</f>
        <v>0</v>
      </c>
      <c r="CR310" s="99">
        <f>IF(ISNA(VLOOKUP($A310,'[2]1516 Exp_Rev Access'!$F$7:$GB$306,76,FALSE)),"",VLOOKUP($A310,'[2]1516 Exp_Rev Access'!$F$7:$GB$306,76,FALSE))</f>
        <v>0</v>
      </c>
      <c r="CS310" s="99">
        <f>IF(ISNA(VLOOKUP($A310,'[2]1516 Exp_Rev Access'!$F$7:$GB$306,77,FALSE)),"",VLOOKUP($A310,'[2]1516 Exp_Rev Access'!$F$7:$GB$306,77,FALSE))</f>
        <v>0</v>
      </c>
      <c r="CT310" s="99">
        <f>IF(ISNA(VLOOKUP($A310,'[2]1516 Exp_Rev Access'!$F$7:$GB$306,78,FALSE)),"",VLOOKUP($A310,'[2]1516 Exp_Rev Access'!$F$7:$GB$306,78,FALSE))</f>
        <v>17502</v>
      </c>
      <c r="CU310" s="99">
        <f>IF(ISNA(VLOOKUP($A310,'[2]1516 Exp_Rev Access'!$F$7:$GB$306,79,FALSE)),"",VLOOKUP($A310,'[2]1516 Exp_Rev Access'!$F$7:$GB$306,79,FALSE))</f>
        <v>8223</v>
      </c>
      <c r="CV310" s="99">
        <f>IF(ISNA(VLOOKUP($A310,'[2]1516 Exp_Rev Access'!$F$7:$GB$306,80,FALSE)),"",VLOOKUP($A310,'[2]1516 Exp_Rev Access'!$F$7:$GB$306,80,FALSE))</f>
        <v>0</v>
      </c>
      <c r="CW310" s="99">
        <f>IF(ISNA(VLOOKUP($A310,'[2]1516 Exp_Rev Access'!$F$7:$GB$306,81,FALSE)),"",VLOOKUP($A310,'[2]1516 Exp_Rev Access'!$F$7:$GB$306,81,FALSE))</f>
        <v>0</v>
      </c>
      <c r="CX310" s="99">
        <f>IF(ISNA(VLOOKUP($A310,'[2]1516 Exp_Rev Access'!$F$7:$GB$306,82,FALSE)),"",VLOOKUP($A310,'[2]1516 Exp_Rev Access'!$F$7:$GB$306,82,FALSE))</f>
        <v>0</v>
      </c>
      <c r="CY310" s="99">
        <f>IF(ISNA(VLOOKUP($A310,'[2]1516 Exp_Rev Access'!$F$7:$GB$306,83,FALSE)),"",VLOOKUP($A310,'[2]1516 Exp_Rev Access'!$F$7:$GB$306,83,FALSE))</f>
        <v>0</v>
      </c>
      <c r="CZ310" s="99">
        <f>IF(ISNA(VLOOKUP($A310,'[2]1516 Exp_Rev Access'!$F$7:$GB$306,84,FALSE)),"",VLOOKUP($A310,'[2]1516 Exp_Rev Access'!$F$7:$GB$306,84,FALSE))</f>
        <v>0</v>
      </c>
      <c r="DA310" s="99">
        <f>IF(ISNA(VLOOKUP($A310,'[2]1516 Exp_Rev Access'!$F$7:$GB$306,85,FALSE)),"",VLOOKUP($A310,'[2]1516 Exp_Rev Access'!$F$7:$GB$306,85,FALSE))</f>
        <v>0</v>
      </c>
      <c r="DB310" s="99">
        <f>IF(ISNA(VLOOKUP($A310,'[2]1516 Exp_Rev Access'!$F$7:$GB$306,86,FALSE)),"",VLOOKUP($A310,'[2]1516 Exp_Rev Access'!$F$7:$GB$306,86,FALSE))</f>
        <v>0</v>
      </c>
      <c r="DC310" s="99">
        <f>IF(ISNA(VLOOKUP($A310,'[2]1516 Exp_Rev Access'!$F$7:$GB$306,87,FALSE)),"",VLOOKUP($A310,'[2]1516 Exp_Rev Access'!$F$7:$GB$306,87,FALSE))</f>
        <v>0</v>
      </c>
      <c r="DD310" s="99">
        <f>IF(ISNA(VLOOKUP($A310,'[2]1516 Exp_Rev Access'!$F$7:$GB$306,88,FALSE)),"",VLOOKUP($A310,'[2]1516 Exp_Rev Access'!$F$7:$GB$306,88,FALSE))</f>
        <v>0</v>
      </c>
      <c r="DE310" s="99">
        <f>IF(ISNA(VLOOKUP($A310,'[2]1516 Exp_Rev Access'!$F$7:$GB$306,89,FALSE)),"",VLOOKUP($A310,'[2]1516 Exp_Rev Access'!$F$7:$GB$306,89,FALSE))</f>
        <v>0</v>
      </c>
      <c r="DF310" s="99">
        <f>IF(ISNA(VLOOKUP($A310,'[2]1516 Exp_Rev Access'!$F$7:$GB$306,90,FALSE)),"",VLOOKUP($A310,'[2]1516 Exp_Rev Access'!$F$7:$GB$306,90,FALSE))</f>
        <v>0</v>
      </c>
      <c r="DG310" s="99">
        <f>IF(ISNA(VLOOKUP($A310,'[2]1516 Exp_Rev Access'!$F$7:$GB$306,91,FALSE)),"",VLOOKUP($A310,'[2]1516 Exp_Rev Access'!$F$7:$GB$306,91,FALSE))</f>
        <v>0</v>
      </c>
      <c r="DH310" s="99">
        <f>IF(ISNA(VLOOKUP($A310,'[2]1516 Exp_Rev Access'!$F$7:$GB$306,92,FALSE)),"",VLOOKUP($A310,'[2]1516 Exp_Rev Access'!$F$7:$GB$306,92,FALSE))</f>
        <v>0</v>
      </c>
      <c r="DI310" s="99">
        <f>IF(ISNA(VLOOKUP($A310,'[2]1516 Exp_Rev Access'!$F$7:$GB$306,93,FALSE)),"",VLOOKUP($A310,'[2]1516 Exp_Rev Access'!$F$7:$GB$306,93,FALSE))</f>
        <v>0</v>
      </c>
      <c r="DJ310" s="99">
        <f>IF(ISNA(VLOOKUP($A310,'[2]1516 Exp_Rev Access'!$F$7:$GB$306,94,FALSE)),"",VLOOKUP($A310,'[2]1516 Exp_Rev Access'!$F$7:$GB$306,94,FALSE))</f>
        <v>0</v>
      </c>
      <c r="DK310" s="99">
        <f>IF(ISNA(VLOOKUP($A310,'[2]1516 Exp_Rev Access'!$F$7:$GB$306,95,FALSE)),"",VLOOKUP($A310,'[2]1516 Exp_Rev Access'!$F$7:$GB$306,95,FALSE))</f>
        <v>0</v>
      </c>
      <c r="DL310" s="99">
        <f>IF(ISNA(VLOOKUP($A310,'[2]1516 Exp_Rev Access'!$F$7:$GB$306,96,FALSE)),"",VLOOKUP($A310,'[2]1516 Exp_Rev Access'!$F$7:$GB$306,96,FALSE))</f>
        <v>0</v>
      </c>
      <c r="DM310" s="99">
        <f>IF(ISNA(VLOOKUP($A310,'[2]1516 Exp_Rev Access'!$F$7:$GB$306,97,FALSE)),"",VLOOKUP($A310,'[2]1516 Exp_Rev Access'!$F$7:$GB$306,97,FALSE))</f>
        <v>0</v>
      </c>
      <c r="DN310" s="99">
        <f>IF(ISNA(VLOOKUP($A310,'[2]1516 Exp_Rev Access'!$F$7:$GB$306,98,FALSE)),"",VLOOKUP($A310,'[2]1516 Exp_Rev Access'!$F$7:$GB$306,98,FALSE))</f>
        <v>0</v>
      </c>
      <c r="DO310" s="99">
        <f>IF(ISNA(VLOOKUP($A310,'[2]1516 Exp_Rev Access'!$F$7:$GB$306,99,FALSE)),"",VLOOKUP($A310,'[2]1516 Exp_Rev Access'!$F$7:$GB$306,99,FALSE))</f>
        <v>0</v>
      </c>
      <c r="DP310" s="99">
        <f>IF(ISNA(VLOOKUP($A310,'[2]1516 Exp_Rev Access'!$F$7:$GB$306,100,FALSE)),"",VLOOKUP($A310,'[2]1516 Exp_Rev Access'!$F$7:$GB$306,100,FALSE))</f>
        <v>0</v>
      </c>
      <c r="DQ310" s="99">
        <f>IF(ISNA(VLOOKUP($A310,'[2]1516 Exp_Rev Access'!$F$7:$GB$306,101,FALSE)),"",VLOOKUP($A310,'[2]1516 Exp_Rev Access'!$F$7:$GB$306,101,FALSE))</f>
        <v>0</v>
      </c>
      <c r="DR310" s="99">
        <f>IF(ISNA(VLOOKUP($A310,'[2]1516 Exp_Rev Access'!$F$7:$GB$306,102,FALSE)),"",VLOOKUP($A310,'[2]1516 Exp_Rev Access'!$F$7:$GB$306,102,FALSE))</f>
        <v>0</v>
      </c>
      <c r="DS310" s="99">
        <f>IF(ISNA(VLOOKUP($A310,'[2]1516 Exp_Rev Access'!$F$7:$GB$306,103,FALSE)),"",VLOOKUP($A310,'[2]1516 Exp_Rev Access'!$F$7:$GB$306,103,FALSE))</f>
        <v>0</v>
      </c>
      <c r="DT310" s="99">
        <f>IF(ISNA(VLOOKUP($A310,'[2]1516 Exp_Rev Access'!$F$7:$GB$306,104,FALSE)),"",VLOOKUP($A310,'[2]1516 Exp_Rev Access'!$F$7:$GB$306,104,FALSE))</f>
        <v>0</v>
      </c>
      <c r="DU310" s="99">
        <f>IF(ISNA(VLOOKUP($A310,'[2]1516 Exp_Rev Access'!$F$7:$GB$306,105,FALSE)),"",VLOOKUP($A310,'[2]1516 Exp_Rev Access'!$F$7:$GB$306,105,FALSE))</f>
        <v>0</v>
      </c>
      <c r="DV310" s="99">
        <f>IF(ISNA(VLOOKUP($A310,'[2]1516 Exp_Rev Access'!$F$7:$GB$306,106,FALSE)),"",VLOOKUP($A310,'[2]1516 Exp_Rev Access'!$F$7:$GB$306,106,FALSE))</f>
        <v>0</v>
      </c>
      <c r="DW310" s="99">
        <f>IF(ISNA(VLOOKUP($A310,'[2]1516 Exp_Rev Access'!$F$7:$GB$306,107,FALSE)),"",VLOOKUP($A310,'[2]1516 Exp_Rev Access'!$F$7:$GB$306,107,FALSE))</f>
        <v>0</v>
      </c>
      <c r="DX310" s="99">
        <f>IF(ISNA(VLOOKUP($A310,'[2]1516 Exp_Rev Access'!$F$7:$GB$306,108,FALSE)),"",VLOOKUP($A310,'[2]1516 Exp_Rev Access'!$F$7:$GB$306,108,FALSE))</f>
        <v>0</v>
      </c>
      <c r="DY310" s="99">
        <f>IF(ISNA(VLOOKUP($A310,'[2]1516 Exp_Rev Access'!$F$7:$GB$306,109,FALSE)),"",VLOOKUP($A310,'[2]1516 Exp_Rev Access'!$F$7:$GB$306,109,FALSE))</f>
        <v>0</v>
      </c>
      <c r="DZ310" s="99">
        <f>IF(ISNA(VLOOKUP($A310,'[2]1516 Exp_Rev Access'!$F$7:$GB$306,110,FALSE)),"",VLOOKUP($A310,'[2]1516 Exp_Rev Access'!$F$7:$GB$306,110,FALSE))</f>
        <v>0</v>
      </c>
      <c r="EA310" s="99">
        <f>IF(ISNA(VLOOKUP($A310,'[2]1516 Exp_Rev Access'!$F$7:$GB$306,111,FALSE)),"",VLOOKUP($A310,'[2]1516 Exp_Rev Access'!$F$7:$GB$306,111,FALSE))</f>
        <v>0</v>
      </c>
      <c r="EB310" s="99">
        <f>IF(ISNA(VLOOKUP($A310,'[2]1516 Exp_Rev Access'!$F$7:$GB$306,112,FALSE)),"",VLOOKUP($A310,'[2]1516 Exp_Rev Access'!$F$7:$GB$306,112,FALSE))</f>
        <v>0</v>
      </c>
      <c r="EC310" s="99">
        <f>IF(ISNA(VLOOKUP($A310,'[2]1516 Exp_Rev Access'!$F$7:$GB$306,113,FALSE)),"",VLOOKUP($A310,'[2]1516 Exp_Rev Access'!$F$7:$GB$306,113,FALSE))</f>
        <v>0</v>
      </c>
      <c r="ED310" s="99">
        <f>IF(ISNA(VLOOKUP($A310,'[2]1516 Exp_Rev Access'!$F$7:$GB$306,114,FALSE)),"",VLOOKUP($A310,'[2]1516 Exp_Rev Access'!$F$7:$GB$306,114,FALSE))</f>
        <v>0</v>
      </c>
      <c r="EE310" s="99">
        <f>IF(ISNA(VLOOKUP($A310,'[2]1516 Exp_Rev Access'!$F$7:$GB$306,115,FALSE)),"",VLOOKUP($A310,'[2]1516 Exp_Rev Access'!$F$7:$GB$306,115,FALSE))</f>
        <v>0</v>
      </c>
      <c r="EF310" s="99">
        <f>IF(ISNA(VLOOKUP($A310,'[2]1516 Exp_Rev Access'!$F$7:$GB$306,116,FALSE)),"",VLOOKUP($A310,'[2]1516 Exp_Rev Access'!$F$7:$GB$306,116,FALSE))</f>
        <v>0</v>
      </c>
      <c r="EG310" s="99">
        <f>IF(ISNA(VLOOKUP($A310,'[2]1516 Exp_Rev Access'!$F$7:$GB$306,117,FALSE)),"",VLOOKUP($A310,'[2]1516 Exp_Rev Access'!$F$7:$GB$306,117,FALSE))</f>
        <v>0</v>
      </c>
      <c r="EH310" s="99">
        <f>IF(ISNA(VLOOKUP($A310,'[2]1516 Exp_Rev Access'!$F$7:$GB$306,118,FALSE)),"",VLOOKUP($A310,'[2]1516 Exp_Rev Access'!$F$7:$GB$306,118,FALSE))</f>
        <v>0</v>
      </c>
      <c r="EI310" s="99">
        <f>IF(ISNA(VLOOKUP($A310,'[2]1516 Exp_Rev Access'!$F$7:$GB$306,119,FALSE)),"",VLOOKUP($A310,'[2]1516 Exp_Rev Access'!$F$7:$GB$306,119,FALSE))</f>
        <v>0</v>
      </c>
      <c r="EJ310" s="99">
        <f>IF(ISNA(VLOOKUP($A310,'[2]1516 Exp_Rev Access'!$F$7:$GB$306,120,FALSE)),"",VLOOKUP($A310,'[2]1516 Exp_Rev Access'!$F$7:$GB$306,120,FALSE))</f>
        <v>0</v>
      </c>
      <c r="EK310" s="99">
        <f>IF(ISNA(VLOOKUP($A310,'[2]1516 Exp_Rev Access'!$F$7:$GB$306,121,FALSE)),"",VLOOKUP($A310,'[2]1516 Exp_Rev Access'!$F$7:$GB$306,121,FALSE))</f>
        <v>0</v>
      </c>
      <c r="EL310" s="99">
        <f>IF(ISNA(VLOOKUP($A310,'[2]1516 Exp_Rev Access'!$F$7:$GB$306,122,FALSE)),"",VLOOKUP($A310,'[2]1516 Exp_Rev Access'!$F$7:$GB$306,122,FALSE))</f>
        <v>0</v>
      </c>
      <c r="EM310" s="99">
        <f>IF(ISNA(VLOOKUP($A310,'[2]1516 Exp_Rev Access'!$F$7:$GB$306,123,FALSE)),"",VLOOKUP($A310,'[2]1516 Exp_Rev Access'!$F$7:$GB$306,123,FALSE))</f>
        <v>0</v>
      </c>
      <c r="EN310" s="99">
        <f>IF(ISNA(VLOOKUP($A310,'[2]1516 Exp_Rev Access'!$F$7:$GB$306,124,FALSE)),"",VLOOKUP($A310,'[2]1516 Exp_Rev Access'!$F$7:$GB$306,124,FALSE))</f>
        <v>0</v>
      </c>
      <c r="EO310" s="99">
        <f>IF(ISNA(VLOOKUP($A310,'[2]1516 Exp_Rev Access'!$F$7:$GB$306,125,FALSE)),"",VLOOKUP($A310,'[2]1516 Exp_Rev Access'!$F$7:$GB$306,125,FALSE))</f>
        <v>0</v>
      </c>
      <c r="EP310" s="99">
        <f>IF(ISNA(VLOOKUP($A310,'[2]1516 Exp_Rev Access'!$F$7:$GB$306,126,FALSE)),"",VLOOKUP($A310,'[2]1516 Exp_Rev Access'!$F$7:$GB$306,126,FALSE))</f>
        <v>0</v>
      </c>
      <c r="EQ310" s="99">
        <f>IF(ISNA(VLOOKUP($A310,'[2]1516 Exp_Rev Access'!$F$7:$GB$306,127,FALSE)),"",VLOOKUP($A310,'[2]1516 Exp_Rev Access'!$F$7:$GB$306,127,FALSE))</f>
        <v>0</v>
      </c>
      <c r="ER310" s="99">
        <f>IF(ISNA(VLOOKUP($A310,'[2]1516 Exp_Rev Access'!$F$7:$GB$306,128,FALSE)),"",VLOOKUP($A310,'[2]1516 Exp_Rev Access'!$F$7:$GB$306,128,FALSE))</f>
        <v>0</v>
      </c>
      <c r="ES310" s="99">
        <f>IF(ISNA(VLOOKUP($A310,'[2]1516 Exp_Rev Access'!$F$7:$GB$306,129,FALSE)),"",VLOOKUP($A310,'[2]1516 Exp_Rev Access'!$F$7:$GB$306,129,FALSE))</f>
        <v>0</v>
      </c>
      <c r="ET310" s="99">
        <f>IF(ISNA(VLOOKUP($A310,'[2]1516 Exp_Rev Access'!$F$7:$GB$306,130,FALSE)),"",VLOOKUP($A310,'[2]1516 Exp_Rev Access'!$F$7:$GB$306,130,FALSE))</f>
        <v>0</v>
      </c>
      <c r="EU310" s="99">
        <f>IF(ISNA(VLOOKUP($A310,'[2]1516 Exp_Rev Access'!$F$7:$GB$306,131,FALSE)),"",VLOOKUP($A310,'[2]1516 Exp_Rev Access'!$F$7:$GB$306,131,FALSE))</f>
        <v>0</v>
      </c>
      <c r="EV310" s="99">
        <f>IF(ISNA(VLOOKUP($A310,'[2]1516 Exp_Rev Access'!$F$7:$GB$306,132,FALSE)),"",VLOOKUP($A310,'[2]1516 Exp_Rev Access'!$F$7:$GB$306,132,FALSE))</f>
        <v>0</v>
      </c>
      <c r="EW310" s="99">
        <f>IF(ISNA(VLOOKUP($A310,'[2]1516 Exp_Rev Access'!$F$7:$GB$306,133,FALSE)),"",VLOOKUP($A310,'[2]1516 Exp_Rev Access'!$F$7:$GB$306,133,FALSE))</f>
        <v>0</v>
      </c>
      <c r="EX310" s="99">
        <f>IF(ISNA(VLOOKUP($A310,'[2]1516 Exp_Rev Access'!$F$7:$GB$306,134,FALSE)),"",VLOOKUP($A310,'[2]1516 Exp_Rev Access'!$F$7:$GB$306,134,FALSE))</f>
        <v>0</v>
      </c>
      <c r="EY310" s="99">
        <f>IF(ISNA(VLOOKUP($A310,'[2]1516 Exp_Rev Access'!$F$7:$GB$306,135,FALSE)),"",VLOOKUP($A310,'[2]1516 Exp_Rev Access'!$F$7:$GB$306,135,FALSE))</f>
        <v>0</v>
      </c>
      <c r="EZ310" s="99">
        <f>IF(ISNA(VLOOKUP($A310,'[2]1516 Exp_Rev Access'!$F$7:$GB$306,136,FALSE)),"",VLOOKUP($A310,'[2]1516 Exp_Rev Access'!$F$7:$GB$306,136,FALSE))</f>
        <v>0</v>
      </c>
      <c r="FA310" s="99">
        <f>IF(ISNA(VLOOKUP($A310,'[2]1516 Exp_Rev Access'!$F$7:$GB$306,137,FALSE)),"",VLOOKUP($A310,'[2]1516 Exp_Rev Access'!$F$7:$GB$306,137,FALSE))</f>
        <v>0</v>
      </c>
      <c r="FB310" s="99">
        <f>IF(ISNA(VLOOKUP($A310,'[2]1516 Exp_Rev Access'!$F$7:$GB$306,138,FALSE)),"",VLOOKUP($A310,'[2]1516 Exp_Rev Access'!$F$7:$GB$306,138,FALSE))</f>
        <v>0</v>
      </c>
      <c r="FC310" s="99">
        <f>IF(ISNA(VLOOKUP($A310,'[2]1516 Exp_Rev Access'!$F$7:$GB$306,139,FALSE)),"",VLOOKUP($A310,'[2]1516 Exp_Rev Access'!$F$7:$GB$306,139,FALSE))</f>
        <v>0</v>
      </c>
      <c r="FD310" s="99">
        <f>IF(ISNA(VLOOKUP($A310,'[2]1516 Exp_Rev Access'!$F$7:$FS$306,140,FALSE)),"",VLOOKUP($A310,'[2]1516 Exp_Rev Access'!$F$7:$FS$306,140,FALSE))</f>
        <v>0</v>
      </c>
      <c r="FE310" s="99">
        <f>IF(ISNA(VLOOKUP($A310,'[2]1516 Exp_Rev Access'!$F$7:$FS$306,141,FALSE)),"",VLOOKUP($A310,'[2]1516 Exp_Rev Access'!$F$7:$FS$306,141,FALSE))</f>
        <v>0</v>
      </c>
      <c r="FF310" s="99">
        <f>IF(ISNA(VLOOKUP($A310,'[2]1516 Exp_Rev Access'!$F$7:$FS$306,142,FALSE)),"",VLOOKUP($A310,'[2]1516 Exp_Rev Access'!$F$7:$FS$306,142,FALSE))</f>
        <v>0</v>
      </c>
      <c r="FG310" s="99">
        <f>IF(ISNA(VLOOKUP($A310,'[2]1516 Exp_Rev Access'!$F$7:$FS$306,143,FALSE)),"",VLOOKUP($A310,'[2]1516 Exp_Rev Access'!$F$7:$FS$306,143,FALSE))</f>
        <v>0</v>
      </c>
      <c r="FH310" s="99">
        <f>IF(ISNA(VLOOKUP($A310,'[2]1516 Exp_Rev Access'!$F$7:$FS$306,144,FALSE)),"",VLOOKUP($A310,'[2]1516 Exp_Rev Access'!$F$7:$FS$306,144,FALSE))</f>
        <v>0</v>
      </c>
      <c r="FI310" s="99">
        <f>IF(ISNA(VLOOKUP($A310,'[2]1516 Exp_Rev Access'!$F$7:$FS$306,145,FALSE)),"",VLOOKUP($A310,'[2]1516 Exp_Rev Access'!$F$7:$FS$306,145,FALSE))</f>
        <v>0</v>
      </c>
      <c r="FJ310" s="99">
        <f>IF(ISNA(VLOOKUP($A310,'[2]1516 Exp_Rev Access'!$F$7:$FS$306,146,FALSE)),"",VLOOKUP($A310,'[2]1516 Exp_Rev Access'!$F$7:$FS$306,146,FALSE))</f>
        <v>0</v>
      </c>
      <c r="FK310" s="99">
        <f>IF(ISNA(VLOOKUP($A310,'[2]1516 Exp_Rev Access'!$F$7:$FS$306,147,FALSE)),"",VLOOKUP($A310,'[2]1516 Exp_Rev Access'!$F$7:$FS$306,147,FALSE))</f>
        <v>0</v>
      </c>
      <c r="FL310" s="99">
        <f>IF(ISNA(VLOOKUP($A310,'[2]1516 Exp_Rev Access'!$F$7:$FS$306,148,FALSE)),"",VLOOKUP($A310,'[2]1516 Exp_Rev Access'!$F$7:$FS$306,148,FALSE))</f>
        <v>0</v>
      </c>
      <c r="FM310" s="99">
        <f>IF(ISNA(VLOOKUP($A310,'[2]1516 Exp_Rev Access'!$F$7:$FS$306,149,FALSE)),"",VLOOKUP($A310,'[2]1516 Exp_Rev Access'!$F$7:$FS$306,149,FALSE))</f>
        <v>0</v>
      </c>
      <c r="FN310" s="99">
        <f>IF(ISNA(VLOOKUP($A310,'[2]1516 Exp_Rev Access'!$F$7:$FS$306,150,FALSE)),"",VLOOKUP($A310,'[2]1516 Exp_Rev Access'!$F$7:$FS$306,150,FALSE))</f>
        <v>0</v>
      </c>
      <c r="FO310" s="99">
        <f>IF(ISNA(VLOOKUP($A310,'[2]1516 Exp_Rev Access'!$F$7:$FS$306,151,FALSE)),"",VLOOKUP($A310,'[2]1516 Exp_Rev Access'!$F$7:$FS$306,151,FALSE))</f>
        <v>0</v>
      </c>
      <c r="FP310" s="99">
        <f>IF(ISNA(VLOOKUP($A310,'[2]1516 Exp_Rev Access'!$F$7:$FS$306,152,FALSE)),"",VLOOKUP($A310,'[2]1516 Exp_Rev Access'!$F$7:$FS$306,152,FALSE))</f>
        <v>0</v>
      </c>
      <c r="FQ310" s="99">
        <f>IF(ISNA(VLOOKUP($A310,'[2]1516 Exp_Rev Access'!$F$7:$FS$306,153,FALSE)),"",VLOOKUP($A310,'[2]1516 Exp_Rev Access'!$F$7:$FS$306,153,FALSE))</f>
        <v>0</v>
      </c>
      <c r="FR310" s="101">
        <f t="shared" si="382"/>
        <v>51207</v>
      </c>
      <c r="FS310" s="72">
        <f t="shared" si="383"/>
        <v>2.5915735764803972E-2</v>
      </c>
      <c r="FT310" s="94">
        <f t="shared" si="384"/>
        <v>615.83884546001207</v>
      </c>
      <c r="FU310" s="99">
        <f>IF(ISNA(VLOOKUP($A310,'[2]1516 Exp_Rev Access'!$F$7:$GB$306,154,FALSE)),"",VLOOKUP($A310,'[2]1516 Exp_Rev Access'!$F$7:$GB$306,154,FALSE))</f>
        <v>0</v>
      </c>
      <c r="FV310" s="99">
        <f>IF(ISNA(VLOOKUP($A310,'[2]1516 Exp_Rev Access'!$F$7:$GB$306,155,FALSE)),"",VLOOKUP($A310,'[2]1516 Exp_Rev Access'!$F$7:$GB$306,155,FALSE))</f>
        <v>0</v>
      </c>
      <c r="FW310" s="99">
        <f>IF(ISNA(VLOOKUP($A310,'[2]1516 Exp_Rev Access'!$F$7:$GB$306,156,FALSE)),"",VLOOKUP($A310,'[2]1516 Exp_Rev Access'!$F$7:$GB$306,156,FALSE))</f>
        <v>0</v>
      </c>
      <c r="FX310" s="99">
        <f>IF(ISNA(VLOOKUP($A310,'[2]1516 Exp_Rev Access'!$F$7:$GB$306,157,FALSE)),"",VLOOKUP($A310,'[2]1516 Exp_Rev Access'!$F$7:$GB$306,157,FALSE))</f>
        <v>0</v>
      </c>
      <c r="FY310" s="99">
        <f>IF(ISNA(VLOOKUP($A310,'[2]1516 Exp_Rev Access'!$F$7:$GB$306,158,FALSE)),"",VLOOKUP($A310,'[2]1516 Exp_Rev Access'!$F$7:$GB$306,158,FALSE))</f>
        <v>0</v>
      </c>
      <c r="FZ310" s="99">
        <f>IF(ISNA(VLOOKUP($A310,'[2]1516 Exp_Rev Access'!$F$7:$GB$306,159,FALSE)),"",VLOOKUP($A310,'[2]1516 Exp_Rev Access'!$F$7:$GB$306,159,FALSE))</f>
        <v>0</v>
      </c>
      <c r="GA310" s="99">
        <f>IF(ISNA(VLOOKUP($A310,'[2]1516 Exp_Rev Access'!$F$7:$GB$306,160,FALSE)),"",VLOOKUP($A310,'[2]1516 Exp_Rev Access'!$F$7:$GB$306,160,FALSE))</f>
        <v>0</v>
      </c>
      <c r="GB310" s="99">
        <f>IF(ISNA(VLOOKUP($A310,'[2]1516 Exp_Rev Access'!$F$7:$GB$306,161,FALSE)),"",VLOOKUP($A310,'[2]1516 Exp_Rev Access'!$F$7:$GB$306,161,FALSE))</f>
        <v>0</v>
      </c>
      <c r="GC310" s="99">
        <f>IF(ISNA(VLOOKUP($A310,'[2]1516 Exp_Rev Access'!$F$7:$GB$306,162,FALSE)),"",VLOOKUP($A310,'[2]1516 Exp_Rev Access'!$F$7:$GB$306,162,FALSE))</f>
        <v>0</v>
      </c>
      <c r="GD310" s="99">
        <f>IF(ISNA(VLOOKUP($A310,'[2]1516 Exp_Rev Access'!$F$7:$GB$306,163,FALSE)),"",VLOOKUP($A310,'[2]1516 Exp_Rev Access'!$F$7:$GB$306,163,FALSE))</f>
        <v>0</v>
      </c>
      <c r="GE310" s="99">
        <f>IF(ISNA(VLOOKUP($A310,'[2]1516 Exp_Rev Access'!$F$7:$GB$306,164,FALSE)),"",VLOOKUP($A310,'[2]1516 Exp_Rev Access'!$F$7:$GB$306,164,FALSE))</f>
        <v>0</v>
      </c>
      <c r="GF310" s="99">
        <f>IF(ISNA(VLOOKUP($A310,'[2]1516 Exp_Rev Access'!$F$7:$GB$306,165,FALSE)),"",VLOOKUP($A310,'[2]1516 Exp_Rev Access'!$F$7:$GB$306,165,FALSE))</f>
        <v>0</v>
      </c>
      <c r="GG310" s="99">
        <f>IF(ISNA(VLOOKUP($A310,'[2]1516 Exp_Rev Access'!$F$7:$GB$306,166,FALSE)),"",VLOOKUP($A310,'[2]1516 Exp_Rev Access'!$F$7:$GB$306,166,FALSE))</f>
        <v>0</v>
      </c>
      <c r="GH310" s="99">
        <f>IF(ISNA(VLOOKUP($A310,'[2]1516 Exp_Rev Access'!$F$7:$GB$306,167,FALSE)),"",VLOOKUP($A310,'[2]1516 Exp_Rev Access'!$F$7:$GB$306,167,FALSE))</f>
        <v>0</v>
      </c>
      <c r="GI310" s="99">
        <f>IF(ISNA(VLOOKUP($A310,'[2]1516 Exp_Rev Access'!$F$7:$GB$306,168,FALSE)),"",VLOOKUP($A310,'[2]1516 Exp_Rev Access'!$F$7:$GB$306,168,FALSE))</f>
        <v>0</v>
      </c>
      <c r="GJ310" s="99">
        <f>IF(ISNA(VLOOKUP($A310,'[2]1516 Exp_Rev Access'!$F$7:$GB$306,169,FALSE)),"",VLOOKUP($A310,'[2]1516 Exp_Rev Access'!$F$7:$GB$306,169,FALSE))</f>
        <v>0</v>
      </c>
      <c r="GK310" s="99">
        <f>IF(ISNA(VLOOKUP($A310,'[2]1516 Exp_Rev Access'!$F$7:$GB$306,170,FALSE)),"",VLOOKUP($A310,'[2]1516 Exp_Rev Access'!$F$7:$GB$306,170,FALSE))</f>
        <v>0</v>
      </c>
      <c r="GL310" s="99">
        <f>IF(ISNA(VLOOKUP($A310,'[2]1516 Exp_Rev Access'!$F$7:$GB$306,171,FALSE)),"",VLOOKUP($A310,'[2]1516 Exp_Rev Access'!$F$7:$GB$306,171,FALSE))</f>
        <v>0</v>
      </c>
      <c r="GM310" s="99">
        <f>IF(ISNA(VLOOKUP($A310,'[2]1516 Exp_Rev Access'!$F$7:$GB$306,172,FALSE)),"",VLOOKUP($A310,'[2]1516 Exp_Rev Access'!$F$7:$GB$306,172,FALSE))</f>
        <v>0</v>
      </c>
      <c r="GN310" s="99">
        <f>IF(ISNA(VLOOKUP($A310,'[2]1516 Exp_Rev Access'!$F$7:$GB$306,173,FALSE)),"",VLOOKUP($A310,'[2]1516 Exp_Rev Access'!$F$7:$GB$306,173,FALSE))</f>
        <v>0</v>
      </c>
      <c r="GO310" s="99">
        <f>IF(ISNA(VLOOKUP($A310,'[2]1516 Exp_Rev Access'!$F$7:$GB$306,174,FALSE)),"",VLOOKUP($A310,'[2]1516 Exp_Rev Access'!$F$7:$GB$306,174,FALSE))</f>
        <v>0</v>
      </c>
      <c r="GP310" s="99">
        <f>IF(ISNA(VLOOKUP($A310,'[2]1516 Exp_Rev Access'!$F$7:$GB$306,175,FALSE)),"",VLOOKUP($A310,'[2]1516 Exp_Rev Access'!$F$7:$GB$306,175,FALSE))</f>
        <v>0</v>
      </c>
      <c r="GQ310" s="99">
        <f>IF(ISNA(VLOOKUP($A310,'[2]1516 Exp_Rev Access'!$F$7:$GB$306,176,FALSE)),"",VLOOKUP($A310,'[2]1516 Exp_Rev Access'!$F$7:$GB$306,176,FALSE))</f>
        <v>0</v>
      </c>
      <c r="GR310" s="99">
        <f>IF(ISNA(VLOOKUP($A310,'[2]1516 Exp_Rev Access'!$F$7:$GB$306,177,FALSE)),"",VLOOKUP($A310,'[2]1516 Exp_Rev Access'!$F$7:$GB$306,177,FALSE))</f>
        <v>0</v>
      </c>
      <c r="GS310" s="99">
        <f>IF(ISNA(VLOOKUP($A310,'[2]1516 Exp_Rev Access'!$F$7:$GB$306,178,FALSE)),"",VLOOKUP($A310,'[2]1516 Exp_Rev Access'!$F$7:$GB$306,178,FALSE))</f>
        <v>0</v>
      </c>
      <c r="GT310" s="101">
        <f t="shared" si="385"/>
        <v>0</v>
      </c>
      <c r="GU310" s="72"/>
      <c r="GV310" s="84">
        <f t="shared" si="386"/>
        <v>0</v>
      </c>
      <c r="GW310"/>
      <c r="GX310"/>
      <c r="GY310"/>
    </row>
    <row r="311" spans="1:207" customFormat="1" ht="12" customHeight="1" x14ac:dyDescent="0.2">
      <c r="A311" s="96" t="s">
        <v>712</v>
      </c>
      <c r="B311" s="69" t="s">
        <v>713</v>
      </c>
      <c r="C311" s="80">
        <f>IF(ISNA(VLOOKUP($A311,'[2]1516 enrollment_Rev_Exp by size'!$A$6:$G$320,3,FALSE)),"",VLOOKUP($A311,'[2]1516 enrollment_Rev_Exp by size'!$A$6:$G$320,3,FALSE))</f>
        <v>76.899999999999991</v>
      </c>
      <c r="D311" s="97">
        <v>1926637.6</v>
      </c>
      <c r="E311" s="80">
        <f t="shared" si="367"/>
        <v>1926637.6</v>
      </c>
      <c r="F311" s="80">
        <f t="shared" si="368"/>
        <v>0</v>
      </c>
      <c r="G311" s="98">
        <f>IF(ISNA(VLOOKUP($A311,'[2]1516 Exp_Rev Access'!$F$7:$FS$306,2,FALSE)),"",VLOOKUP($A311,'[2]1516 Exp_Rev Access'!$F$7:$FS$306,2,FALSE))</f>
        <v>0</v>
      </c>
      <c r="H311" s="98">
        <f>IF(ISNA(VLOOKUP($A311,'[2]1516 Exp_Rev Access'!$F$7:$FS$306,3,FALSE)),"",VLOOKUP($A311,'[2]1516 Exp_Rev Access'!$F$7:$FS$306,3,FALSE))</f>
        <v>0</v>
      </c>
      <c r="I311" s="98">
        <f>IF(ISNA(VLOOKUP($A311,'[2]1516 Exp_Rev Access'!$F$7:$FS$306,4,FALSE)),"",VLOOKUP($A311,'[2]1516 Exp_Rev Access'!$F$7:$FS$306,4,FALSE))</f>
        <v>0</v>
      </c>
      <c r="J311" s="98">
        <f>IF(ISNA(VLOOKUP($A311,'[2]1516 Exp_Rev Access'!$F$7:$FS$306,5,FALSE)),"",VLOOKUP($A311,'[2]1516 Exp_Rev Access'!$F$7:$FS$306,5,FALSE))</f>
        <v>0</v>
      </c>
      <c r="K311" s="98">
        <f>IF(ISNA(VLOOKUP($A311,'[2]1516 Exp_Rev Access'!$F$7:$FS$306,6,FALSE)),"",VLOOKUP($A311,'[2]1516 Exp_Rev Access'!$F$7:$FS$306,6,FALSE))</f>
        <v>0</v>
      </c>
      <c r="L311" s="98">
        <f>IF(ISNA(VLOOKUP($A311,'[2]1516 Exp_Rev Access'!$F$7:$FS$306,7,FALSE)),"",VLOOKUP($A311,'[2]1516 Exp_Rev Access'!$F$7:$FS$306,7,FALSE))</f>
        <v>0</v>
      </c>
      <c r="M311" s="90">
        <f t="shared" si="369"/>
        <v>0</v>
      </c>
      <c r="N311" s="72"/>
      <c r="O311" s="73"/>
      <c r="P311" s="99">
        <f>IF(ISNA(VLOOKUP($A311,'[2]1516 Exp_Rev Access'!$F$7:$FS$306,8,FALSE)),"",VLOOKUP($A311,'[2]1516 Exp_Rev Access'!$F$7:$FS$306,8,FALSE))</f>
        <v>15</v>
      </c>
      <c r="Q311" s="99">
        <f>IF(ISNA(VLOOKUP($A311,'[2]1516 Exp_Rev Access'!$F$7:$FS$306,9,FALSE)),"",VLOOKUP($A311,'[2]1516 Exp_Rev Access'!$F$7:$FS$306,9,FALSE))</f>
        <v>0</v>
      </c>
      <c r="R311" s="99">
        <f>IF(ISNA(VLOOKUP($A311,'[2]1516 Exp_Rev Access'!$F$7:$FS$306,10,FALSE)),"",VLOOKUP($A311,'[2]1516 Exp_Rev Access'!$F$7:$FS$306,10,FALSE))</f>
        <v>0</v>
      </c>
      <c r="S311" s="99">
        <f>IF(ISNA(VLOOKUP($A311,'[2]1516 Exp_Rev Access'!$F$7:$FS$306,11,FALSE)),"",VLOOKUP($A311,'[2]1516 Exp_Rev Access'!$F$7:$FS$306,11,FALSE))</f>
        <v>0</v>
      </c>
      <c r="T311" s="99">
        <f>IF(ISNA(VLOOKUP($A311,'[2]1516 Exp_Rev Access'!$F$7:$FS$306,12,FALSE)),"",VLOOKUP($A311,'[2]1516 Exp_Rev Access'!$F$7:$FS$306,12,FALSE))</f>
        <v>1800</v>
      </c>
      <c r="U311" s="99">
        <f>IF(ISNA(VLOOKUP($A311,'[2]1516 Exp_Rev Access'!$F$7:$FS$306,13,FALSE)),"",VLOOKUP($A311,'[2]1516 Exp_Rev Access'!$F$7:$FS$306,13,FALSE))</f>
        <v>0</v>
      </c>
      <c r="V311" s="99">
        <f>IF(ISNA(VLOOKUP($A311,'[2]1516 Exp_Rev Access'!$F$7:$FS$306,14,FALSE)),"",VLOOKUP($A311,'[2]1516 Exp_Rev Access'!$F$7:$FS$306,14,FALSE))</f>
        <v>0</v>
      </c>
      <c r="W311" s="99">
        <f>IF(ISNA(VLOOKUP($A311,'[2]1516 Exp_Rev Access'!$F$7:$FS$306,15,FALSE)),"",VLOOKUP($A311,'[2]1516 Exp_Rev Access'!$F$7:$FS$306,15,FALSE))</f>
        <v>0</v>
      </c>
      <c r="X311" s="99">
        <f>IF(ISNA(VLOOKUP($A311,'[2]1516 Exp_Rev Access'!$F$7:$FS$306,16,FALSE)),"",VLOOKUP($A311,'[2]1516 Exp_Rev Access'!$F$7:$FS$306,16,FALSE))</f>
        <v>0</v>
      </c>
      <c r="Y311" s="99">
        <f>IF(ISNA(VLOOKUP($A311,'[2]1516 Exp_Rev Access'!$F$7:$FS$306,17,FALSE)),"",VLOOKUP($A311,'[2]1516 Exp_Rev Access'!$F$7:$FS$306,17,FALSE))</f>
        <v>0</v>
      </c>
      <c r="Z311" s="99">
        <f>IF(ISNA(VLOOKUP($A311,'[2]1516 Exp_Rev Access'!$F$7:$FS$306,18,FALSE)),"",VLOOKUP($A311,'[2]1516 Exp_Rev Access'!$F$7:$FS$306,18,FALSE))</f>
        <v>0</v>
      </c>
      <c r="AA311" s="99">
        <f>IF(ISNA(VLOOKUP($A311,'[2]1516 Exp_Rev Access'!$F$7:$FS$306,19,FALSE)),"",VLOOKUP($A311,'[2]1516 Exp_Rev Access'!$F$7:$FS$306,19,FALSE))</f>
        <v>0</v>
      </c>
      <c r="AB311" s="99">
        <f>IF(ISNA(VLOOKUP($A311,'[2]1516 Exp_Rev Access'!$F$7:$FS$306,20,FALSE)),"",VLOOKUP($A311,'[2]1516 Exp_Rev Access'!$F$7:$FS$306,20,FALSE))</f>
        <v>0</v>
      </c>
      <c r="AC311" s="99">
        <f>IF(ISNA(VLOOKUP($A311,'[2]1516 Exp_Rev Access'!$F$7:$FS$306,21,FALSE)),"",VLOOKUP($A311,'[2]1516 Exp_Rev Access'!$F$7:$FS$306,21,FALSE))</f>
        <v>2324.9499999999998</v>
      </c>
      <c r="AD311" s="99">
        <f>IF(ISNA(VLOOKUP($A311,'[2]1516 Exp_Rev Access'!$F$7:$FS$306,22,FALSE)),"",VLOOKUP($A311,'[2]1516 Exp_Rev Access'!$F$7:$FS$306,22,FALSE))</f>
        <v>49.02</v>
      </c>
      <c r="AE311" s="99">
        <f>IF(ISNA(VLOOKUP($A311,'[2]1516 Exp_Rev Access'!$F$7:$FS$306,23,FALSE)),"",VLOOKUP($A311,'[2]1516 Exp_Rev Access'!$F$7:$FS$306,23,FALSE))</f>
        <v>0</v>
      </c>
      <c r="AF311" s="99">
        <f>IF(ISNA(VLOOKUP($A311,'[2]1516 Exp_Rev Access'!$F$7:$FS$306,24,FALSE)),"",VLOOKUP($A311,'[2]1516 Exp_Rev Access'!$F$7:$FS$306,24,FALSE))</f>
        <v>7986.36</v>
      </c>
      <c r="AG311" s="99">
        <f>IF(ISNA(VLOOKUP($A311,'[2]1516 Exp_Rev Access'!$F$7:$FS$306,25,FALSE)),"",VLOOKUP($A311,'[2]1516 Exp_Rev Access'!$F$7:$FS$306,25,FALSE))</f>
        <v>10</v>
      </c>
      <c r="AH311" s="98">
        <f>IF(ISNA(VLOOKUP($A311,'[2]1516 Exp_Rev Access'!$F$7:$FS$306,26,FALSE)),"",VLOOKUP($A311,'[2]1516 Exp_Rev Access'!$F$7:$FS$306,26,FALSE))</f>
        <v>125</v>
      </c>
      <c r="AI311" s="98">
        <f>IF(ISNA(VLOOKUP($A311,'[2]1516 Exp_Rev Access'!$F$7:$FS$306,27,FALSE)),"",VLOOKUP($A311,'[2]1516 Exp_Rev Access'!$F$7:$FS$306,27,FALSE))</f>
        <v>0</v>
      </c>
      <c r="AJ311" s="98">
        <f>IF(ISNA(VLOOKUP($A311,'[2]1516 Exp_Rev Access'!$F$7:$FS$306,28,FALSE)),"",VLOOKUP($A311,'[2]1516 Exp_Rev Access'!$F$7:$FS$306,28,FALSE))</f>
        <v>2280.34</v>
      </c>
      <c r="AK311" s="98">
        <f>IF(ISNA(VLOOKUP($A311,'[2]1516 Exp_Rev Access'!$F$7:$FS$306,29,FALSE)),"",VLOOKUP($A311,'[2]1516 Exp_Rev Access'!$F$7:$FS$306,29,FALSE))</f>
        <v>11169.13</v>
      </c>
      <c r="AL311" s="100">
        <f t="shared" si="372"/>
        <v>25759.8</v>
      </c>
      <c r="AM311" s="72">
        <f t="shared" si="373"/>
        <v>1.3370340120010114E-2</v>
      </c>
      <c r="AN311" s="94">
        <f t="shared" si="374"/>
        <v>334.97789336801043</v>
      </c>
      <c r="AO311" s="99">
        <f>IF(ISNA(VLOOKUP($A311,'[2]1516 Exp_Rev Access'!$F$7:$GB$306,30,FALSE)),"",VLOOKUP($A311,'[2]1516 Exp_Rev Access'!$F$7:$FS$306,30,FALSE))</f>
        <v>1568651.33</v>
      </c>
      <c r="AP311" s="99">
        <f>IF(ISNA(VLOOKUP($A311,'[2]1516 Exp_Rev Access'!$F$7:$GB$306,31,FALSE)),"",VLOOKUP($A311,'[2]1516 Exp_Rev Access'!$F$7:$FS$306,31,FALSE))</f>
        <v>11493.62</v>
      </c>
      <c r="AQ311" s="99">
        <f>IF(ISNA(VLOOKUP($A311,'[2]1516 Exp_Rev Access'!$F$7:$GB$306,32,FALSE)),"",VLOOKUP($A311,'[2]1516 Exp_Rev Access'!$F$7:$FS$306,32,FALSE))</f>
        <v>0</v>
      </c>
      <c r="AR311" s="99">
        <f>IF(ISNA(VLOOKUP($A311,'[2]1516 Exp_Rev Access'!$F$7:$GB$306,33,FALSE)),"",VLOOKUP($A311,'[2]1516 Exp_Rev Access'!$F$7:$FS$306,33,FALSE))</f>
        <v>0</v>
      </c>
      <c r="AS311" s="99">
        <f>IF(ISNA(VLOOKUP($A311,'[2]1516 Exp_Rev Access'!$F$7:$GB$306,34,FALSE)),"",VLOOKUP($A311,'[2]1516 Exp_Rev Access'!$F$7:$FS$306,34,FALSE))</f>
        <v>0</v>
      </c>
      <c r="AT311" s="101">
        <f t="shared" si="375"/>
        <v>1580144.9500000002</v>
      </c>
      <c r="AU311" s="72">
        <f t="shared" si="376"/>
        <v>0.82015681101624927</v>
      </c>
      <c r="AV311" s="94">
        <f t="shared" si="377"/>
        <v>20548.048764629395</v>
      </c>
      <c r="AW311" s="99">
        <f>IF(ISNA(VLOOKUP($A311,'[2]1516 Exp_Rev Access'!$F$7:$GB$306,35,FALSE)),"",VLOOKUP($A311,'[2]1516 Exp_Rev Access'!$F$7:$GB$306,35,FALSE))</f>
        <v>0</v>
      </c>
      <c r="AX311" s="99">
        <f>IF(ISNA(VLOOKUP($A311,'[2]1516 Exp_Rev Access'!$F$7:$GB$306,36,FALSE)),"",VLOOKUP($A311,'[2]1516 Exp_Rev Access'!$F$7:$GB$306,36,FALSE))</f>
        <v>62418.28</v>
      </c>
      <c r="AY311" s="99">
        <f>IF(ISNA(VLOOKUP($A311,'[2]1516 Exp_Rev Access'!$F$7:$GB$306,37,FALSE)),"",VLOOKUP($A311,'[2]1516 Exp_Rev Access'!$F$7:$GB$306,37,FALSE))</f>
        <v>0</v>
      </c>
      <c r="AZ311" s="99">
        <f>IF(ISNA(VLOOKUP($A311,'[2]1516 Exp_Rev Access'!$F$7:$GB$306,38,FALSE)),"",VLOOKUP($A311,'[2]1516 Exp_Rev Access'!$F$7:$GB$306,38,FALSE))</f>
        <v>0</v>
      </c>
      <c r="BA311" s="99">
        <f>IF(ISNA(VLOOKUP($A311,'[2]1516 Exp_Rev Access'!$F$7:$GB$306,39,FALSE)),"",VLOOKUP($A311,'[2]1516 Exp_Rev Access'!$F$7:$GB$306,39,FALSE))</f>
        <v>0</v>
      </c>
      <c r="BB311" s="99">
        <f>IF(ISNA(VLOOKUP($A311,'[2]1516 Exp_Rev Access'!$F$7:$GB$306,40,FALSE)),"",VLOOKUP($A311,'[2]1516 Exp_Rev Access'!$F$7:$GB$306,40,FALSE))</f>
        <v>38303.99</v>
      </c>
      <c r="BC311" s="99">
        <f>IF(ISNA(VLOOKUP($A311,'[2]1516 Exp_Rev Access'!$F$7:$GB$306,41,FALSE)),"",VLOOKUP($A311,'[2]1516 Exp_Rev Access'!$F$7:$GB$306,41,FALSE))</f>
        <v>0</v>
      </c>
      <c r="BD311" s="99">
        <f>IF(ISNA(VLOOKUP($A311,'[2]1516 Exp_Rev Access'!$F$7:$GB$306,42,FALSE)),"",VLOOKUP($A311,'[2]1516 Exp_Rev Access'!$F$7:$GB$306,42,FALSE))</f>
        <v>200</v>
      </c>
      <c r="BE311" s="99">
        <f>IF(ISNA(VLOOKUP($A311,'[2]1516 Exp_Rev Access'!$F$7:$GB$306,43,FALSE)),"",VLOOKUP($A311,'[2]1516 Exp_Rev Access'!$F$7:$GB$306,43,FALSE))</f>
        <v>0</v>
      </c>
      <c r="BF311" s="99">
        <f>IF(ISNA(VLOOKUP($A311,'[2]1516 Exp_Rev Access'!$F$7:$GB$306,44,FALSE)),"",VLOOKUP($A311,'[2]1516 Exp_Rev Access'!$F$7:$GB$306,44,FALSE))</f>
        <v>0</v>
      </c>
      <c r="BG311" s="99">
        <f>IF(ISNA(VLOOKUP($A311,'[2]1516 Exp_Rev Access'!$F$7:$GB$306,45,FALSE)),"",VLOOKUP($A311,'[2]1516 Exp_Rev Access'!$F$7:$GB$306,45,FALSE))</f>
        <v>0</v>
      </c>
      <c r="BH311" s="99">
        <f>IF(ISNA(VLOOKUP($A311,'[2]1516 Exp_Rev Access'!$F$7:$GB$306,46,FALSE)),"",VLOOKUP($A311,'[2]1516 Exp_Rev Access'!$F$7:$GB$306,46,FALSE))</f>
        <v>0</v>
      </c>
      <c r="BI311" s="99">
        <f>IF(ISNA(VLOOKUP($A311,'[2]1516 Exp_Rev Access'!$F$7:$GB$306,47,FALSE)),"",VLOOKUP($A311,'[2]1516 Exp_Rev Access'!$F$7:$GB$306,47,FALSE))</f>
        <v>8482.56</v>
      </c>
      <c r="BJ311" s="99">
        <f>IF(ISNA(VLOOKUP($A311,'[2]1516 Exp_Rev Access'!$F$7:$GB$306,48,FALSE)),"",VLOOKUP($A311,'[2]1516 Exp_Rev Access'!$F$7:$GB$306,48,FALSE))</f>
        <v>8365.0499999999993</v>
      </c>
      <c r="BK311" s="99">
        <f>IF(ISNA(VLOOKUP($A311,'[2]1516 Exp_Rev Access'!$F$7:$GB$306,49,FALSE)),"",VLOOKUP($A311,'[2]1516 Exp_Rev Access'!$F$7:$GB$306,49,FALSE))</f>
        <v>0</v>
      </c>
      <c r="BL311" s="99">
        <f>IF(ISNA(VLOOKUP($A311,'[2]1516 Exp_Rev Access'!$F$7:$GB$306,50,FALSE)),"",VLOOKUP($A311,'[2]1516 Exp_Rev Access'!$F$7:$GB$306,50,FALSE))</f>
        <v>0</v>
      </c>
      <c r="BM311" s="99">
        <f>IF(ISNA(VLOOKUP($A311,'[2]1516 Exp_Rev Access'!$F$7:$GB$306,51,FALSE)),"",VLOOKUP($A311,'[2]1516 Exp_Rev Access'!$F$7:$GB$306,51,FALSE))</f>
        <v>0</v>
      </c>
      <c r="BN311" s="99">
        <f>IF(ISNA(VLOOKUP($A311,'[2]1516 Exp_Rev Access'!$F$7:$GB$306,52,FALSE)),"",VLOOKUP($A311,'[2]1516 Exp_Rev Access'!$F$7:$GB$306,52,FALSE))</f>
        <v>0</v>
      </c>
      <c r="BO311" s="99">
        <f>IF(ISNA(VLOOKUP($A311,'[2]1516 Exp_Rev Access'!$F$7:$GB$306,53,FALSE)),"",VLOOKUP($A311,'[2]1516 Exp_Rev Access'!$F$7:$GB$306,53,FALSE))</f>
        <v>0</v>
      </c>
      <c r="BP311" s="99">
        <f>IF(ISNA(VLOOKUP($A311,'[2]1516 Exp_Rev Access'!$F$7:$GB$306,54,FALSE)),"",VLOOKUP($A311,'[2]1516 Exp_Rev Access'!$F$7:$GB$306,54,FALSE))</f>
        <v>2000</v>
      </c>
      <c r="BQ311" s="99">
        <f>IF(ISNA(VLOOKUP($A311,'[2]1516 Exp_Rev Access'!$F$7:$GB$306,55,FALSE)),"",VLOOKUP($A311,'[2]1516 Exp_Rev Access'!$F$7:$GB$306,55,FALSE))</f>
        <v>0</v>
      </c>
      <c r="BR311" s="99">
        <f>IF(ISNA(VLOOKUP($A311,'[2]1516 Exp_Rev Access'!$F$7:$GB$306,56,FALSE)),"",VLOOKUP($A311,'[2]1516 Exp_Rev Access'!$F$7:$GB$306,56,FALSE))</f>
        <v>0</v>
      </c>
      <c r="BS311" s="99">
        <f>IF(ISNA(VLOOKUP($A311,'[2]1516 Exp_Rev Access'!$F$7:$GB$306,57,FALSE)),"",VLOOKUP($A311,'[2]1516 Exp_Rev Access'!$F$7:$GB$306,57,FALSE))</f>
        <v>0</v>
      </c>
      <c r="BT311" s="99">
        <f>IF(ISNA(VLOOKUP($A311,'[2]1516 Exp_Rev Access'!$F$7:$GB$306,58,FALSE)),"",VLOOKUP($A311,'[2]1516 Exp_Rev Access'!$F$7:$GB$306,58,FALSE))</f>
        <v>0</v>
      </c>
      <c r="BU311" s="102">
        <f t="shared" si="378"/>
        <v>119769.87999999999</v>
      </c>
      <c r="BV311" s="72">
        <f t="shared" si="379"/>
        <v>6.2165235434001695E-2</v>
      </c>
      <c r="BW311" s="94">
        <f t="shared" si="380"/>
        <v>1557.4756827048116</v>
      </c>
      <c r="BX311" s="99">
        <f>IF(ISNA(VLOOKUP($A311,'[2]1516 Exp_Rev Access'!$F$7:$GB$306,59,FALSE)),"",VLOOKUP($A311,'[2]1516 Exp_Rev Access'!$F$7:$GB$306,59,FALSE))</f>
        <v>0</v>
      </c>
      <c r="BY311" s="99">
        <f>IF(ISNA(VLOOKUP($A311,'[2]1516 Exp_Rev Access'!$F$7:$GB$306,60,FALSE)),"",VLOOKUP($A311,'[2]1516 Exp_Rev Access'!$F$7:$GB$306,60,FALSE))</f>
        <v>0</v>
      </c>
      <c r="BZ311" s="99">
        <f>IF(ISNA(VLOOKUP($A311,'[2]1516 Exp_Rev Access'!$F$7:$GB$306,61,FALSE)),"",VLOOKUP($A311,'[2]1516 Exp_Rev Access'!$F$7:$GB$306,61,FALSE))</f>
        <v>0</v>
      </c>
      <c r="CA311" s="99">
        <f>IF(ISNA(VLOOKUP($A311,'[2]1516 Exp_Rev Access'!$F$7:$GB$306,62,FALSE)),"",VLOOKUP($A311,'[2]1516 Exp_Rev Access'!$F$7:$GB$306,62,FALSE))</f>
        <v>0</v>
      </c>
      <c r="CB311" s="99">
        <f>IF(ISNA(VLOOKUP($A311,'[2]1516 Exp_Rev Access'!$F$7:$GB$306,63,FALSE)),"",VLOOKUP($A311,'[2]1516 Exp_Rev Access'!$F$7:$GB$306,63,FALSE))</f>
        <v>453.27</v>
      </c>
      <c r="CC311" s="99">
        <f>IF(ISNA(VLOOKUP($A311,'[2]1516 Exp_Rev Access'!$F$7:$GB$306,64,FALSE)),"",VLOOKUP($A311,'[2]1516 Exp_Rev Access'!$F$7:$GB$306,64,FALSE))</f>
        <v>0</v>
      </c>
      <c r="CD311" s="101">
        <f t="shared" si="381"/>
        <v>453.27</v>
      </c>
      <c r="CE311" s="72">
        <f t="shared" si="387"/>
        <v>2.3526479499829129E-4</v>
      </c>
      <c r="CF311" s="103">
        <f t="shared" si="388"/>
        <v>5.894278283485046</v>
      </c>
      <c r="CG311" s="99">
        <f>IF(ISNA(VLOOKUP($A311,'[2]1516 Exp_Rev Access'!$F$7:$GB$306,65,FALSE)),"",VLOOKUP($A311,'[2]1516 Exp_Rev Access'!$F$7:$GB$306,65,FALSE))</f>
        <v>0</v>
      </c>
      <c r="CH311" s="99">
        <f>IF(ISNA(VLOOKUP($A311,'[2]1516 Exp_Rev Access'!$F$7:$GB$306,66,FALSE)),"",VLOOKUP($A311,'[2]1516 Exp_Rev Access'!$F$7:$GB$306,66,FALSE))</f>
        <v>0</v>
      </c>
      <c r="CI311" s="99">
        <f>IF(ISNA(VLOOKUP($A311,'[2]1516 Exp_Rev Access'!$F$7:$GB$306,67,FALSE)),"",VLOOKUP($A311,'[2]1516 Exp_Rev Access'!$F$7:$GB$306,67,FALSE))</f>
        <v>0</v>
      </c>
      <c r="CJ311" s="99">
        <f>IF(ISNA(VLOOKUP($A311,'[2]1516 Exp_Rev Access'!$F$7:$GB$306,68,FALSE)),"",VLOOKUP($A311,'[2]1516 Exp_Rev Access'!$F$7:$GB$306,68,FALSE))</f>
        <v>0</v>
      </c>
      <c r="CK311" s="99">
        <f>IF(ISNA(VLOOKUP($A311,'[2]1516 Exp_Rev Access'!$F$7:$GB$306,69,FALSE)),"",VLOOKUP($A311,'[2]1516 Exp_Rev Access'!$F$7:$GB$306,69,FALSE))</f>
        <v>0</v>
      </c>
      <c r="CL311" s="99">
        <f>IF(ISNA(VLOOKUP($A311,'[2]1516 Exp_Rev Access'!$F$7:$GB$306,70,FALSE)),"",VLOOKUP($A311,'[2]1516 Exp_Rev Access'!$F$7:$GB$306,70,FALSE))</f>
        <v>0</v>
      </c>
      <c r="CM311" s="99">
        <f>IF(ISNA(VLOOKUP($A311,'[2]1516 Exp_Rev Access'!$F$7:$GB$306,71,FALSE)),"",VLOOKUP($A311,'[2]1516 Exp_Rev Access'!$F$7:$GB$306,71,FALSE))</f>
        <v>0</v>
      </c>
      <c r="CN311" s="99">
        <f>IF(ISNA(VLOOKUP($A311,'[2]1516 Exp_Rev Access'!$F$7:$GB$306,72,FALSE)),"",VLOOKUP($A311,'[2]1516 Exp_Rev Access'!$F$7:$GB$306,72,FALSE))</f>
        <v>0</v>
      </c>
      <c r="CO311" s="99">
        <f>IF(ISNA(VLOOKUP($A311,'[2]1516 Exp_Rev Access'!$F$7:$GB$306,73,FALSE)),"",VLOOKUP($A311,'[2]1516 Exp_Rev Access'!$F$7:$GB$306,73,FALSE))</f>
        <v>0</v>
      </c>
      <c r="CP311" s="99">
        <f>IF(ISNA(VLOOKUP($A311,'[2]1516 Exp_Rev Access'!$F$7:$GB$306,74,FALSE)),"",VLOOKUP($A311,'[2]1516 Exp_Rev Access'!$F$7:$GB$306,74,FALSE))</f>
        <v>0</v>
      </c>
      <c r="CQ311" s="99">
        <f>IF(ISNA(VLOOKUP($A311,'[2]1516 Exp_Rev Access'!$F$7:$GB$306,75,FALSE)),"",VLOOKUP($A311,'[2]1516 Exp_Rev Access'!$F$7:$GB$306,75,FALSE))</f>
        <v>0</v>
      </c>
      <c r="CR311" s="99">
        <f>IF(ISNA(VLOOKUP($A311,'[2]1516 Exp_Rev Access'!$F$7:$GB$306,76,FALSE)),"",VLOOKUP($A311,'[2]1516 Exp_Rev Access'!$F$7:$GB$306,76,FALSE))</f>
        <v>0</v>
      </c>
      <c r="CS311" s="99">
        <f>IF(ISNA(VLOOKUP($A311,'[2]1516 Exp_Rev Access'!$F$7:$GB$306,77,FALSE)),"",VLOOKUP($A311,'[2]1516 Exp_Rev Access'!$F$7:$GB$306,77,FALSE))</f>
        <v>0</v>
      </c>
      <c r="CT311" s="99">
        <f>IF(ISNA(VLOOKUP($A311,'[2]1516 Exp_Rev Access'!$F$7:$GB$306,78,FALSE)),"",VLOOKUP($A311,'[2]1516 Exp_Rev Access'!$F$7:$GB$306,78,FALSE))</f>
        <v>37566.660000000003</v>
      </c>
      <c r="CU311" s="99">
        <f>IF(ISNA(VLOOKUP($A311,'[2]1516 Exp_Rev Access'!$F$7:$GB$306,79,FALSE)),"",VLOOKUP($A311,'[2]1516 Exp_Rev Access'!$F$7:$GB$306,79,FALSE))</f>
        <v>2159.71</v>
      </c>
      <c r="CV311" s="99">
        <f>IF(ISNA(VLOOKUP($A311,'[2]1516 Exp_Rev Access'!$F$7:$GB$306,80,FALSE)),"",VLOOKUP($A311,'[2]1516 Exp_Rev Access'!$F$7:$GB$306,80,FALSE))</f>
        <v>0</v>
      </c>
      <c r="CW311" s="99">
        <f>IF(ISNA(VLOOKUP($A311,'[2]1516 Exp_Rev Access'!$F$7:$GB$306,81,FALSE)),"",VLOOKUP($A311,'[2]1516 Exp_Rev Access'!$F$7:$GB$306,81,FALSE))</f>
        <v>0</v>
      </c>
      <c r="CX311" s="99">
        <f>IF(ISNA(VLOOKUP($A311,'[2]1516 Exp_Rev Access'!$F$7:$GB$306,82,FALSE)),"",VLOOKUP($A311,'[2]1516 Exp_Rev Access'!$F$7:$GB$306,82,FALSE))</f>
        <v>0</v>
      </c>
      <c r="CY311" s="99">
        <f>IF(ISNA(VLOOKUP($A311,'[2]1516 Exp_Rev Access'!$F$7:$GB$306,83,FALSE)),"",VLOOKUP($A311,'[2]1516 Exp_Rev Access'!$F$7:$GB$306,83,FALSE))</f>
        <v>0</v>
      </c>
      <c r="CZ311" s="99">
        <f>IF(ISNA(VLOOKUP($A311,'[2]1516 Exp_Rev Access'!$F$7:$GB$306,84,FALSE)),"",VLOOKUP($A311,'[2]1516 Exp_Rev Access'!$F$7:$GB$306,84,FALSE))</f>
        <v>0</v>
      </c>
      <c r="DA311" s="99">
        <f>IF(ISNA(VLOOKUP($A311,'[2]1516 Exp_Rev Access'!$F$7:$GB$306,85,FALSE)),"",VLOOKUP($A311,'[2]1516 Exp_Rev Access'!$F$7:$GB$306,85,FALSE))</f>
        <v>0</v>
      </c>
      <c r="DB311" s="99">
        <f>IF(ISNA(VLOOKUP($A311,'[2]1516 Exp_Rev Access'!$F$7:$GB$306,86,FALSE)),"",VLOOKUP($A311,'[2]1516 Exp_Rev Access'!$F$7:$GB$306,86,FALSE))</f>
        <v>0</v>
      </c>
      <c r="DC311" s="99">
        <f>IF(ISNA(VLOOKUP($A311,'[2]1516 Exp_Rev Access'!$F$7:$GB$306,87,FALSE)),"",VLOOKUP($A311,'[2]1516 Exp_Rev Access'!$F$7:$GB$306,87,FALSE))</f>
        <v>0</v>
      </c>
      <c r="DD311" s="99">
        <f>IF(ISNA(VLOOKUP($A311,'[2]1516 Exp_Rev Access'!$F$7:$GB$306,88,FALSE)),"",VLOOKUP($A311,'[2]1516 Exp_Rev Access'!$F$7:$GB$306,88,FALSE))</f>
        <v>0</v>
      </c>
      <c r="DE311" s="99">
        <f>IF(ISNA(VLOOKUP($A311,'[2]1516 Exp_Rev Access'!$F$7:$GB$306,89,FALSE)),"",VLOOKUP($A311,'[2]1516 Exp_Rev Access'!$F$7:$GB$306,89,FALSE))</f>
        <v>0</v>
      </c>
      <c r="DF311" s="99">
        <f>IF(ISNA(VLOOKUP($A311,'[2]1516 Exp_Rev Access'!$F$7:$GB$306,90,FALSE)),"",VLOOKUP($A311,'[2]1516 Exp_Rev Access'!$F$7:$GB$306,90,FALSE))</f>
        <v>0</v>
      </c>
      <c r="DG311" s="99">
        <f>IF(ISNA(VLOOKUP($A311,'[2]1516 Exp_Rev Access'!$F$7:$GB$306,91,FALSE)),"",VLOOKUP($A311,'[2]1516 Exp_Rev Access'!$F$7:$GB$306,91,FALSE))</f>
        <v>0</v>
      </c>
      <c r="DH311" s="99">
        <f>IF(ISNA(VLOOKUP($A311,'[2]1516 Exp_Rev Access'!$F$7:$GB$306,92,FALSE)),"",VLOOKUP($A311,'[2]1516 Exp_Rev Access'!$F$7:$GB$306,92,FALSE))</f>
        <v>48943.31</v>
      </c>
      <c r="DI311" s="99">
        <f>IF(ISNA(VLOOKUP($A311,'[2]1516 Exp_Rev Access'!$F$7:$GB$306,93,FALSE)),"",VLOOKUP($A311,'[2]1516 Exp_Rev Access'!$F$7:$GB$306,93,FALSE))</f>
        <v>0</v>
      </c>
      <c r="DJ311" s="99">
        <f>IF(ISNA(VLOOKUP($A311,'[2]1516 Exp_Rev Access'!$F$7:$GB$306,94,FALSE)),"",VLOOKUP($A311,'[2]1516 Exp_Rev Access'!$F$7:$GB$306,94,FALSE))</f>
        <v>28943.1</v>
      </c>
      <c r="DK311" s="99">
        <f>IF(ISNA(VLOOKUP($A311,'[2]1516 Exp_Rev Access'!$F$7:$GB$306,95,FALSE)),"",VLOOKUP($A311,'[2]1516 Exp_Rev Access'!$F$7:$GB$306,95,FALSE))</f>
        <v>0</v>
      </c>
      <c r="DL311" s="99">
        <f>IF(ISNA(VLOOKUP($A311,'[2]1516 Exp_Rev Access'!$F$7:$GB$306,96,FALSE)),"",VLOOKUP($A311,'[2]1516 Exp_Rev Access'!$F$7:$GB$306,96,FALSE))</f>
        <v>0</v>
      </c>
      <c r="DM311" s="99">
        <f>IF(ISNA(VLOOKUP($A311,'[2]1516 Exp_Rev Access'!$F$7:$GB$306,97,FALSE)),"",VLOOKUP($A311,'[2]1516 Exp_Rev Access'!$F$7:$GB$306,97,FALSE))</f>
        <v>0</v>
      </c>
      <c r="DN311" s="99">
        <f>IF(ISNA(VLOOKUP($A311,'[2]1516 Exp_Rev Access'!$F$7:$GB$306,98,FALSE)),"",VLOOKUP($A311,'[2]1516 Exp_Rev Access'!$F$7:$GB$306,98,FALSE))</f>
        <v>0</v>
      </c>
      <c r="DO311" s="99">
        <f>IF(ISNA(VLOOKUP($A311,'[2]1516 Exp_Rev Access'!$F$7:$GB$306,99,FALSE)),"",VLOOKUP($A311,'[2]1516 Exp_Rev Access'!$F$7:$GB$306,99,FALSE))</f>
        <v>0</v>
      </c>
      <c r="DP311" s="99">
        <f>IF(ISNA(VLOOKUP($A311,'[2]1516 Exp_Rev Access'!$F$7:$GB$306,100,FALSE)),"",VLOOKUP($A311,'[2]1516 Exp_Rev Access'!$F$7:$GB$306,100,FALSE))</f>
        <v>0</v>
      </c>
      <c r="DQ311" s="99">
        <f>IF(ISNA(VLOOKUP($A311,'[2]1516 Exp_Rev Access'!$F$7:$GB$306,101,FALSE)),"",VLOOKUP($A311,'[2]1516 Exp_Rev Access'!$F$7:$GB$306,101,FALSE))</f>
        <v>0</v>
      </c>
      <c r="DR311" s="99">
        <f>IF(ISNA(VLOOKUP($A311,'[2]1516 Exp_Rev Access'!$F$7:$GB$306,102,FALSE)),"",VLOOKUP($A311,'[2]1516 Exp_Rev Access'!$F$7:$GB$306,102,FALSE))</f>
        <v>0</v>
      </c>
      <c r="DS311" s="99">
        <f>IF(ISNA(VLOOKUP($A311,'[2]1516 Exp_Rev Access'!$F$7:$GB$306,103,FALSE)),"",VLOOKUP($A311,'[2]1516 Exp_Rev Access'!$F$7:$GB$306,103,FALSE))</f>
        <v>0</v>
      </c>
      <c r="DT311" s="99">
        <f>IF(ISNA(VLOOKUP($A311,'[2]1516 Exp_Rev Access'!$F$7:$GB$306,104,FALSE)),"",VLOOKUP($A311,'[2]1516 Exp_Rev Access'!$F$7:$GB$306,104,FALSE))</f>
        <v>0</v>
      </c>
      <c r="DU311" s="99">
        <f>IF(ISNA(VLOOKUP($A311,'[2]1516 Exp_Rev Access'!$F$7:$GB$306,105,FALSE)),"",VLOOKUP($A311,'[2]1516 Exp_Rev Access'!$F$7:$GB$306,105,FALSE))</f>
        <v>0</v>
      </c>
      <c r="DV311" s="99">
        <f>IF(ISNA(VLOOKUP($A311,'[2]1516 Exp_Rev Access'!$F$7:$GB$306,106,FALSE)),"",VLOOKUP($A311,'[2]1516 Exp_Rev Access'!$F$7:$GB$306,106,FALSE))</f>
        <v>0</v>
      </c>
      <c r="DW311" s="99">
        <f>IF(ISNA(VLOOKUP($A311,'[2]1516 Exp_Rev Access'!$F$7:$GB$306,107,FALSE)),"",VLOOKUP($A311,'[2]1516 Exp_Rev Access'!$F$7:$GB$306,107,FALSE))</f>
        <v>0</v>
      </c>
      <c r="DX311" s="99">
        <f>IF(ISNA(VLOOKUP($A311,'[2]1516 Exp_Rev Access'!$F$7:$GB$306,108,FALSE)),"",VLOOKUP($A311,'[2]1516 Exp_Rev Access'!$F$7:$GB$306,108,FALSE))</f>
        <v>0</v>
      </c>
      <c r="DY311" s="99">
        <f>IF(ISNA(VLOOKUP($A311,'[2]1516 Exp_Rev Access'!$F$7:$GB$306,109,FALSE)),"",VLOOKUP($A311,'[2]1516 Exp_Rev Access'!$F$7:$GB$306,109,FALSE))</f>
        <v>0</v>
      </c>
      <c r="DZ311" s="99">
        <f>IF(ISNA(VLOOKUP($A311,'[2]1516 Exp_Rev Access'!$F$7:$GB$306,110,FALSE)),"",VLOOKUP($A311,'[2]1516 Exp_Rev Access'!$F$7:$GB$306,110,FALSE))</f>
        <v>0</v>
      </c>
      <c r="EA311" s="99">
        <f>IF(ISNA(VLOOKUP($A311,'[2]1516 Exp_Rev Access'!$F$7:$GB$306,111,FALSE)),"",VLOOKUP($A311,'[2]1516 Exp_Rev Access'!$F$7:$GB$306,111,FALSE))</f>
        <v>0</v>
      </c>
      <c r="EB311" s="99">
        <f>IF(ISNA(VLOOKUP($A311,'[2]1516 Exp_Rev Access'!$F$7:$GB$306,112,FALSE)),"",VLOOKUP($A311,'[2]1516 Exp_Rev Access'!$F$7:$GB$306,112,FALSE))</f>
        <v>0</v>
      </c>
      <c r="EC311" s="99">
        <f>IF(ISNA(VLOOKUP($A311,'[2]1516 Exp_Rev Access'!$F$7:$GB$306,113,FALSE)),"",VLOOKUP($A311,'[2]1516 Exp_Rev Access'!$F$7:$GB$306,113,FALSE))</f>
        <v>0</v>
      </c>
      <c r="ED311" s="99">
        <f>IF(ISNA(VLOOKUP($A311,'[2]1516 Exp_Rev Access'!$F$7:$GB$306,114,FALSE)),"",VLOOKUP($A311,'[2]1516 Exp_Rev Access'!$F$7:$GB$306,114,FALSE))</f>
        <v>0</v>
      </c>
      <c r="EE311" s="99">
        <f>IF(ISNA(VLOOKUP($A311,'[2]1516 Exp_Rev Access'!$F$7:$GB$306,115,FALSE)),"",VLOOKUP($A311,'[2]1516 Exp_Rev Access'!$F$7:$GB$306,115,FALSE))</f>
        <v>811.9</v>
      </c>
      <c r="EF311" s="99">
        <f>IF(ISNA(VLOOKUP($A311,'[2]1516 Exp_Rev Access'!$F$7:$GB$306,116,FALSE)),"",VLOOKUP($A311,'[2]1516 Exp_Rev Access'!$F$7:$GB$306,116,FALSE))</f>
        <v>0</v>
      </c>
      <c r="EG311" s="99">
        <f>IF(ISNA(VLOOKUP($A311,'[2]1516 Exp_Rev Access'!$F$7:$GB$306,117,FALSE)),"",VLOOKUP($A311,'[2]1516 Exp_Rev Access'!$F$7:$GB$306,117,FALSE))</f>
        <v>0</v>
      </c>
      <c r="EH311" s="99">
        <f>IF(ISNA(VLOOKUP($A311,'[2]1516 Exp_Rev Access'!$F$7:$GB$306,118,FALSE)),"",VLOOKUP($A311,'[2]1516 Exp_Rev Access'!$F$7:$GB$306,118,FALSE))</f>
        <v>0</v>
      </c>
      <c r="EI311" s="99">
        <f>IF(ISNA(VLOOKUP($A311,'[2]1516 Exp_Rev Access'!$F$7:$GB$306,119,FALSE)),"",VLOOKUP($A311,'[2]1516 Exp_Rev Access'!$F$7:$GB$306,119,FALSE))</f>
        <v>0</v>
      </c>
      <c r="EJ311" s="99">
        <f>IF(ISNA(VLOOKUP($A311,'[2]1516 Exp_Rev Access'!$F$7:$GB$306,120,FALSE)),"",VLOOKUP($A311,'[2]1516 Exp_Rev Access'!$F$7:$GB$306,120,FALSE))</f>
        <v>0</v>
      </c>
      <c r="EK311" s="99">
        <f>IF(ISNA(VLOOKUP($A311,'[2]1516 Exp_Rev Access'!$F$7:$GB$306,121,FALSE)),"",VLOOKUP($A311,'[2]1516 Exp_Rev Access'!$F$7:$GB$306,121,FALSE))</f>
        <v>0</v>
      </c>
      <c r="EL311" s="99">
        <f>IF(ISNA(VLOOKUP($A311,'[2]1516 Exp_Rev Access'!$F$7:$GB$306,122,FALSE)),"",VLOOKUP($A311,'[2]1516 Exp_Rev Access'!$F$7:$GB$306,122,FALSE))</f>
        <v>0</v>
      </c>
      <c r="EM311" s="99">
        <f>IF(ISNA(VLOOKUP($A311,'[2]1516 Exp_Rev Access'!$F$7:$GB$306,123,FALSE)),"",VLOOKUP($A311,'[2]1516 Exp_Rev Access'!$F$7:$GB$306,123,FALSE))</f>
        <v>0</v>
      </c>
      <c r="EN311" s="99">
        <f>IF(ISNA(VLOOKUP($A311,'[2]1516 Exp_Rev Access'!$F$7:$GB$306,124,FALSE)),"",VLOOKUP($A311,'[2]1516 Exp_Rev Access'!$F$7:$GB$306,124,FALSE))</f>
        <v>0</v>
      </c>
      <c r="EO311" s="99">
        <f>IF(ISNA(VLOOKUP($A311,'[2]1516 Exp_Rev Access'!$F$7:$GB$306,125,FALSE)),"",VLOOKUP($A311,'[2]1516 Exp_Rev Access'!$F$7:$GB$306,125,FALSE))</f>
        <v>0</v>
      </c>
      <c r="EP311" s="99">
        <f>IF(ISNA(VLOOKUP($A311,'[2]1516 Exp_Rev Access'!$F$7:$GB$306,126,FALSE)),"",VLOOKUP($A311,'[2]1516 Exp_Rev Access'!$F$7:$GB$306,126,FALSE))</f>
        <v>0</v>
      </c>
      <c r="EQ311" s="99">
        <f>IF(ISNA(VLOOKUP($A311,'[2]1516 Exp_Rev Access'!$F$7:$GB$306,127,FALSE)),"",VLOOKUP($A311,'[2]1516 Exp_Rev Access'!$F$7:$GB$306,127,FALSE))</f>
        <v>0</v>
      </c>
      <c r="ER311" s="99">
        <f>IF(ISNA(VLOOKUP($A311,'[2]1516 Exp_Rev Access'!$F$7:$GB$306,128,FALSE)),"",VLOOKUP($A311,'[2]1516 Exp_Rev Access'!$F$7:$GB$306,128,FALSE))</f>
        <v>0</v>
      </c>
      <c r="ES311" s="99">
        <f>IF(ISNA(VLOOKUP($A311,'[2]1516 Exp_Rev Access'!$F$7:$GB$306,129,FALSE)),"",VLOOKUP($A311,'[2]1516 Exp_Rev Access'!$F$7:$GB$306,129,FALSE))</f>
        <v>0</v>
      </c>
      <c r="ET311" s="99">
        <f>IF(ISNA(VLOOKUP($A311,'[2]1516 Exp_Rev Access'!$F$7:$GB$306,130,FALSE)),"",VLOOKUP($A311,'[2]1516 Exp_Rev Access'!$F$7:$GB$306,130,FALSE))</f>
        <v>0</v>
      </c>
      <c r="EU311" s="99">
        <f>IF(ISNA(VLOOKUP($A311,'[2]1516 Exp_Rev Access'!$F$7:$GB$306,131,FALSE)),"",VLOOKUP($A311,'[2]1516 Exp_Rev Access'!$F$7:$GB$306,131,FALSE))</f>
        <v>0</v>
      </c>
      <c r="EV311" s="99">
        <f>IF(ISNA(VLOOKUP($A311,'[2]1516 Exp_Rev Access'!$F$7:$GB$306,132,FALSE)),"",VLOOKUP($A311,'[2]1516 Exp_Rev Access'!$F$7:$GB$306,132,FALSE))</f>
        <v>0</v>
      </c>
      <c r="EW311" s="99">
        <f>IF(ISNA(VLOOKUP($A311,'[2]1516 Exp_Rev Access'!$F$7:$GB$306,133,FALSE)),"",VLOOKUP($A311,'[2]1516 Exp_Rev Access'!$F$7:$GB$306,133,FALSE))</f>
        <v>0</v>
      </c>
      <c r="EX311" s="99">
        <f>IF(ISNA(VLOOKUP($A311,'[2]1516 Exp_Rev Access'!$F$7:$GB$306,134,FALSE)),"",VLOOKUP($A311,'[2]1516 Exp_Rev Access'!$F$7:$GB$306,134,FALSE))</f>
        <v>0</v>
      </c>
      <c r="EY311" s="99">
        <f>IF(ISNA(VLOOKUP($A311,'[2]1516 Exp_Rev Access'!$F$7:$GB$306,135,FALSE)),"",VLOOKUP($A311,'[2]1516 Exp_Rev Access'!$F$7:$GB$306,135,FALSE))</f>
        <v>0</v>
      </c>
      <c r="EZ311" s="99">
        <f>IF(ISNA(VLOOKUP($A311,'[2]1516 Exp_Rev Access'!$F$7:$GB$306,136,FALSE)),"",VLOOKUP($A311,'[2]1516 Exp_Rev Access'!$F$7:$GB$306,136,FALSE))</f>
        <v>0</v>
      </c>
      <c r="FA311" s="99">
        <f>IF(ISNA(VLOOKUP($A311,'[2]1516 Exp_Rev Access'!$F$7:$GB$306,137,FALSE)),"",VLOOKUP($A311,'[2]1516 Exp_Rev Access'!$F$7:$GB$306,137,FALSE))</f>
        <v>0</v>
      </c>
      <c r="FB311" s="99">
        <f>IF(ISNA(VLOOKUP($A311,'[2]1516 Exp_Rev Access'!$F$7:$GB$306,138,FALSE)),"",VLOOKUP($A311,'[2]1516 Exp_Rev Access'!$F$7:$GB$306,138,FALSE))</f>
        <v>0</v>
      </c>
      <c r="FC311" s="99">
        <f>IF(ISNA(VLOOKUP($A311,'[2]1516 Exp_Rev Access'!$F$7:$GB$306,139,FALSE)),"",VLOOKUP($A311,'[2]1516 Exp_Rev Access'!$F$7:$GB$306,139,FALSE))</f>
        <v>0</v>
      </c>
      <c r="FD311" s="99">
        <f>IF(ISNA(VLOOKUP($A311,'[2]1516 Exp_Rev Access'!$F$7:$FS$306,140,FALSE)),"",VLOOKUP($A311,'[2]1516 Exp_Rev Access'!$F$7:$FS$306,140,FALSE))</f>
        <v>0</v>
      </c>
      <c r="FE311" s="99">
        <f>IF(ISNA(VLOOKUP($A311,'[2]1516 Exp_Rev Access'!$F$7:$FS$306,141,FALSE)),"",VLOOKUP($A311,'[2]1516 Exp_Rev Access'!$F$7:$FS$306,141,FALSE))</f>
        <v>0</v>
      </c>
      <c r="FF311" s="99">
        <f>IF(ISNA(VLOOKUP($A311,'[2]1516 Exp_Rev Access'!$F$7:$FS$306,142,FALSE)),"",VLOOKUP($A311,'[2]1516 Exp_Rev Access'!$F$7:$FS$306,142,FALSE))</f>
        <v>0</v>
      </c>
      <c r="FG311" s="99">
        <f>IF(ISNA(VLOOKUP($A311,'[2]1516 Exp_Rev Access'!$F$7:$FS$306,143,FALSE)),"",VLOOKUP($A311,'[2]1516 Exp_Rev Access'!$F$7:$FS$306,143,FALSE))</f>
        <v>0</v>
      </c>
      <c r="FH311" s="99">
        <f>IF(ISNA(VLOOKUP($A311,'[2]1516 Exp_Rev Access'!$F$7:$FS$306,144,FALSE)),"",VLOOKUP($A311,'[2]1516 Exp_Rev Access'!$F$7:$FS$306,144,FALSE))</f>
        <v>0</v>
      </c>
      <c r="FI311" s="99">
        <f>IF(ISNA(VLOOKUP($A311,'[2]1516 Exp_Rev Access'!$F$7:$FS$306,145,FALSE)),"",VLOOKUP($A311,'[2]1516 Exp_Rev Access'!$F$7:$FS$306,145,FALSE))</f>
        <v>0</v>
      </c>
      <c r="FJ311" s="99">
        <f>IF(ISNA(VLOOKUP($A311,'[2]1516 Exp_Rev Access'!$F$7:$FS$306,146,FALSE)),"",VLOOKUP($A311,'[2]1516 Exp_Rev Access'!$F$7:$FS$306,146,FALSE))</f>
        <v>0</v>
      </c>
      <c r="FK311" s="99">
        <f>IF(ISNA(VLOOKUP($A311,'[2]1516 Exp_Rev Access'!$F$7:$FS$306,147,FALSE)),"",VLOOKUP($A311,'[2]1516 Exp_Rev Access'!$F$7:$FS$306,147,FALSE))</f>
        <v>0</v>
      </c>
      <c r="FL311" s="99">
        <f>IF(ISNA(VLOOKUP($A311,'[2]1516 Exp_Rev Access'!$F$7:$FS$306,148,FALSE)),"",VLOOKUP($A311,'[2]1516 Exp_Rev Access'!$F$7:$FS$306,148,FALSE))</f>
        <v>0</v>
      </c>
      <c r="FM311" s="99">
        <f>IF(ISNA(VLOOKUP($A311,'[2]1516 Exp_Rev Access'!$F$7:$FS$306,149,FALSE)),"",VLOOKUP($A311,'[2]1516 Exp_Rev Access'!$F$7:$FS$306,149,FALSE))</f>
        <v>0</v>
      </c>
      <c r="FN311" s="99">
        <f>IF(ISNA(VLOOKUP($A311,'[2]1516 Exp_Rev Access'!$F$7:$FS$306,150,FALSE)),"",VLOOKUP($A311,'[2]1516 Exp_Rev Access'!$F$7:$FS$306,150,FALSE))</f>
        <v>0</v>
      </c>
      <c r="FO311" s="99">
        <f>IF(ISNA(VLOOKUP($A311,'[2]1516 Exp_Rev Access'!$F$7:$FS$306,151,FALSE)),"",VLOOKUP($A311,'[2]1516 Exp_Rev Access'!$F$7:$FS$306,151,FALSE))</f>
        <v>0</v>
      </c>
      <c r="FP311" s="99">
        <f>IF(ISNA(VLOOKUP($A311,'[2]1516 Exp_Rev Access'!$F$7:$FS$306,152,FALSE)),"",VLOOKUP($A311,'[2]1516 Exp_Rev Access'!$F$7:$FS$306,152,FALSE))</f>
        <v>0</v>
      </c>
      <c r="FQ311" s="99">
        <f>IF(ISNA(VLOOKUP($A311,'[2]1516 Exp_Rev Access'!$F$7:$FS$306,153,FALSE)),"",VLOOKUP($A311,'[2]1516 Exp_Rev Access'!$F$7:$FS$306,153,FALSE))</f>
        <v>3933.64</v>
      </c>
      <c r="FR311" s="101">
        <f t="shared" si="382"/>
        <v>122358.31999999999</v>
      </c>
      <c r="FS311" s="72">
        <f t="shared" si="383"/>
        <v>6.3508736671598218E-2</v>
      </c>
      <c r="FT311" s="94">
        <f t="shared" si="384"/>
        <v>1591.1355006501951</v>
      </c>
      <c r="FU311" s="99">
        <f>IF(ISNA(VLOOKUP($A311,'[2]1516 Exp_Rev Access'!$F$7:$GB$306,154,FALSE)),"",VLOOKUP($A311,'[2]1516 Exp_Rev Access'!$F$7:$GB$306,154,FALSE))</f>
        <v>0</v>
      </c>
      <c r="FV311" s="99">
        <f>IF(ISNA(VLOOKUP($A311,'[2]1516 Exp_Rev Access'!$F$7:$GB$306,155,FALSE)),"",VLOOKUP($A311,'[2]1516 Exp_Rev Access'!$F$7:$GB$306,155,FALSE))</f>
        <v>0</v>
      </c>
      <c r="FW311" s="99">
        <f>IF(ISNA(VLOOKUP($A311,'[2]1516 Exp_Rev Access'!$F$7:$GB$306,156,FALSE)),"",VLOOKUP($A311,'[2]1516 Exp_Rev Access'!$F$7:$GB$306,156,FALSE))</f>
        <v>0</v>
      </c>
      <c r="FX311" s="99">
        <f>IF(ISNA(VLOOKUP($A311,'[2]1516 Exp_Rev Access'!$F$7:$GB$306,157,FALSE)),"",VLOOKUP($A311,'[2]1516 Exp_Rev Access'!$F$7:$GB$306,157,FALSE))</f>
        <v>0</v>
      </c>
      <c r="FY311" s="99">
        <f>IF(ISNA(VLOOKUP($A311,'[2]1516 Exp_Rev Access'!$F$7:$GB$306,158,FALSE)),"",VLOOKUP($A311,'[2]1516 Exp_Rev Access'!$F$7:$GB$306,158,FALSE))</f>
        <v>0</v>
      </c>
      <c r="FZ311" s="99">
        <f>IF(ISNA(VLOOKUP($A311,'[2]1516 Exp_Rev Access'!$F$7:$GB$306,159,FALSE)),"",VLOOKUP($A311,'[2]1516 Exp_Rev Access'!$F$7:$GB$306,159,FALSE))</f>
        <v>0</v>
      </c>
      <c r="GA311" s="99">
        <f>IF(ISNA(VLOOKUP($A311,'[2]1516 Exp_Rev Access'!$F$7:$GB$306,160,FALSE)),"",VLOOKUP($A311,'[2]1516 Exp_Rev Access'!$F$7:$GB$306,160,FALSE))</f>
        <v>0</v>
      </c>
      <c r="GB311" s="99">
        <f>IF(ISNA(VLOOKUP($A311,'[2]1516 Exp_Rev Access'!$F$7:$GB$306,161,FALSE)),"",VLOOKUP($A311,'[2]1516 Exp_Rev Access'!$F$7:$GB$306,161,FALSE))</f>
        <v>0</v>
      </c>
      <c r="GC311" s="99">
        <f>IF(ISNA(VLOOKUP($A311,'[2]1516 Exp_Rev Access'!$F$7:$GB$306,162,FALSE)),"",VLOOKUP($A311,'[2]1516 Exp_Rev Access'!$F$7:$GB$306,162,FALSE))</f>
        <v>0</v>
      </c>
      <c r="GD311" s="99">
        <f>IF(ISNA(VLOOKUP($A311,'[2]1516 Exp_Rev Access'!$F$7:$GB$306,163,FALSE)),"",VLOOKUP($A311,'[2]1516 Exp_Rev Access'!$F$7:$GB$306,163,FALSE))</f>
        <v>0</v>
      </c>
      <c r="GE311" s="99">
        <f>IF(ISNA(VLOOKUP($A311,'[2]1516 Exp_Rev Access'!$F$7:$GB$306,164,FALSE)),"",VLOOKUP($A311,'[2]1516 Exp_Rev Access'!$F$7:$GB$306,164,FALSE))</f>
        <v>0</v>
      </c>
      <c r="GF311" s="99">
        <f>IF(ISNA(VLOOKUP($A311,'[2]1516 Exp_Rev Access'!$F$7:$GB$306,165,FALSE)),"",VLOOKUP($A311,'[2]1516 Exp_Rev Access'!$F$7:$GB$306,165,FALSE))</f>
        <v>0</v>
      </c>
      <c r="GG311" s="99">
        <f>IF(ISNA(VLOOKUP($A311,'[2]1516 Exp_Rev Access'!$F$7:$GB$306,166,FALSE)),"",VLOOKUP($A311,'[2]1516 Exp_Rev Access'!$F$7:$GB$306,166,FALSE))</f>
        <v>0</v>
      </c>
      <c r="GH311" s="99">
        <f>IF(ISNA(VLOOKUP($A311,'[2]1516 Exp_Rev Access'!$F$7:$GB$306,167,FALSE)),"",VLOOKUP($A311,'[2]1516 Exp_Rev Access'!$F$7:$GB$306,167,FALSE))</f>
        <v>0</v>
      </c>
      <c r="GI311" s="99">
        <f>IF(ISNA(VLOOKUP($A311,'[2]1516 Exp_Rev Access'!$F$7:$GB$306,168,FALSE)),"",VLOOKUP($A311,'[2]1516 Exp_Rev Access'!$F$7:$GB$306,168,FALSE))</f>
        <v>0</v>
      </c>
      <c r="GJ311" s="99">
        <f>IF(ISNA(VLOOKUP($A311,'[2]1516 Exp_Rev Access'!$F$7:$GB$306,169,FALSE)),"",VLOOKUP($A311,'[2]1516 Exp_Rev Access'!$F$7:$GB$306,169,FALSE))</f>
        <v>0</v>
      </c>
      <c r="GK311" s="99">
        <f>IF(ISNA(VLOOKUP($A311,'[2]1516 Exp_Rev Access'!$F$7:$GB$306,170,FALSE)),"",VLOOKUP($A311,'[2]1516 Exp_Rev Access'!$F$7:$GB$306,170,FALSE))</f>
        <v>77851.38</v>
      </c>
      <c r="GL311" s="99">
        <f>IF(ISNA(VLOOKUP($A311,'[2]1516 Exp_Rev Access'!$F$7:$GB$306,171,FALSE)),"",VLOOKUP($A311,'[2]1516 Exp_Rev Access'!$F$7:$GB$306,171,FALSE))</f>
        <v>0</v>
      </c>
      <c r="GM311" s="99">
        <f>IF(ISNA(VLOOKUP($A311,'[2]1516 Exp_Rev Access'!$F$7:$GB$306,172,FALSE)),"",VLOOKUP($A311,'[2]1516 Exp_Rev Access'!$F$7:$GB$306,172,FALSE))</f>
        <v>0</v>
      </c>
      <c r="GN311" s="99">
        <f>IF(ISNA(VLOOKUP($A311,'[2]1516 Exp_Rev Access'!$F$7:$GB$306,173,FALSE)),"",VLOOKUP($A311,'[2]1516 Exp_Rev Access'!$F$7:$GB$306,173,FALSE))</f>
        <v>0</v>
      </c>
      <c r="GO311" s="99">
        <f>IF(ISNA(VLOOKUP($A311,'[2]1516 Exp_Rev Access'!$F$7:$GB$306,174,FALSE)),"",VLOOKUP($A311,'[2]1516 Exp_Rev Access'!$F$7:$GB$306,174,FALSE))</f>
        <v>0</v>
      </c>
      <c r="GP311" s="99">
        <f>IF(ISNA(VLOOKUP($A311,'[2]1516 Exp_Rev Access'!$F$7:$GB$306,175,FALSE)),"",VLOOKUP($A311,'[2]1516 Exp_Rev Access'!$F$7:$GB$306,175,FALSE))</f>
        <v>300</v>
      </c>
      <c r="GQ311" s="99">
        <f>IF(ISNA(VLOOKUP($A311,'[2]1516 Exp_Rev Access'!$F$7:$GB$306,176,FALSE)),"",VLOOKUP($A311,'[2]1516 Exp_Rev Access'!$F$7:$GB$306,176,FALSE))</f>
        <v>0</v>
      </c>
      <c r="GR311" s="99">
        <f>IF(ISNA(VLOOKUP($A311,'[2]1516 Exp_Rev Access'!$F$7:$GB$306,177,FALSE)),"",VLOOKUP($A311,'[2]1516 Exp_Rev Access'!$F$7:$GB$306,177,FALSE))</f>
        <v>0</v>
      </c>
      <c r="GS311" s="99">
        <f>IF(ISNA(VLOOKUP($A311,'[2]1516 Exp_Rev Access'!$F$7:$GB$306,178,FALSE)),"",VLOOKUP($A311,'[2]1516 Exp_Rev Access'!$F$7:$GB$306,178,FALSE))</f>
        <v>0</v>
      </c>
      <c r="GT311" s="101">
        <f t="shared" si="385"/>
        <v>78151.38</v>
      </c>
      <c r="GU311" s="72">
        <f t="shared" ref="GU311:GU326" si="389">GT311/D311</f>
        <v>4.0563611963142419E-2</v>
      </c>
      <c r="GV311" s="84">
        <f t="shared" si="386"/>
        <v>1016.2728218465542</v>
      </c>
    </row>
    <row r="312" spans="1:207" customFormat="1" ht="12" customHeight="1" x14ac:dyDescent="0.2">
      <c r="A312" s="116" t="s">
        <v>714</v>
      </c>
      <c r="B312" s="119" t="s">
        <v>715</v>
      </c>
      <c r="C312" s="80" t="str">
        <f>IF(ISNA(VLOOKUP($A312,'[2]1516 enrollment_Rev_Exp by size'!$A$6:$G$320,3,FALSE)),"",VLOOKUP($A312,'[2]1516 enrollment_Rev_Exp by size'!$A$6:$G$320,3,FALSE))</f>
        <v/>
      </c>
      <c r="D312" s="97"/>
      <c r="E312" s="80"/>
      <c r="F312" s="80"/>
      <c r="G312" s="98"/>
      <c r="H312" s="98"/>
      <c r="I312" s="98"/>
      <c r="J312" s="98"/>
      <c r="K312" s="98"/>
      <c r="L312" s="98"/>
      <c r="M312" s="90"/>
      <c r="N312" s="72"/>
      <c r="O312" s="73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8"/>
      <c r="AI312" s="98"/>
      <c r="AJ312" s="98"/>
      <c r="AK312" s="98"/>
      <c r="AL312" s="100"/>
      <c r="AM312" s="72"/>
      <c r="AN312" s="94"/>
      <c r="AO312" s="99"/>
      <c r="AP312" s="99"/>
      <c r="AQ312" s="99"/>
      <c r="AR312" s="99"/>
      <c r="AS312" s="99"/>
      <c r="AT312" s="101"/>
      <c r="AU312" s="72"/>
      <c r="AV312" s="94"/>
      <c r="AW312" s="99"/>
      <c r="AX312" s="99"/>
      <c r="AY312" s="99"/>
      <c r="AZ312" s="99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99"/>
      <c r="BT312" s="99"/>
      <c r="BU312" s="102"/>
      <c r="BV312" s="72"/>
      <c r="BW312" s="94"/>
      <c r="BX312" s="99"/>
      <c r="BY312" s="99"/>
      <c r="BZ312" s="99"/>
      <c r="CA312" s="99"/>
      <c r="CB312" s="99"/>
      <c r="CC312" s="99"/>
      <c r="CD312" s="101"/>
      <c r="CE312" s="72"/>
      <c r="CF312" s="103"/>
      <c r="CG312" s="99"/>
      <c r="CH312" s="99"/>
      <c r="CI312" s="99"/>
      <c r="CJ312" s="99"/>
      <c r="CK312" s="99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99"/>
      <c r="DB312" s="99"/>
      <c r="DC312" s="99"/>
      <c r="DD312" s="99"/>
      <c r="DE312" s="99"/>
      <c r="DF312" s="99"/>
      <c r="DG312" s="99"/>
      <c r="DH312" s="99"/>
      <c r="DI312" s="99"/>
      <c r="DJ312" s="99"/>
      <c r="DK312" s="99"/>
      <c r="DL312" s="99"/>
      <c r="DM312" s="99"/>
      <c r="DN312" s="99"/>
      <c r="DO312" s="99"/>
      <c r="DP312" s="99"/>
      <c r="DQ312" s="99"/>
      <c r="DR312" s="99"/>
      <c r="DS312" s="99"/>
      <c r="DT312" s="99"/>
      <c r="DU312" s="99"/>
      <c r="DV312" s="99"/>
      <c r="DW312" s="99"/>
      <c r="DX312" s="99"/>
      <c r="DY312" s="99"/>
      <c r="DZ312" s="99"/>
      <c r="EA312" s="99"/>
      <c r="EB312" s="99"/>
      <c r="EC312" s="99"/>
      <c r="ED312" s="99"/>
      <c r="EE312" s="99"/>
      <c r="EF312" s="99"/>
      <c r="EG312" s="99"/>
      <c r="EH312" s="99"/>
      <c r="EI312" s="99"/>
      <c r="EJ312" s="99"/>
      <c r="EK312" s="99"/>
      <c r="EL312" s="99"/>
      <c r="EM312" s="99"/>
      <c r="EN312" s="99"/>
      <c r="EO312" s="99"/>
      <c r="EP312" s="99"/>
      <c r="EQ312" s="99"/>
      <c r="ER312" s="99"/>
      <c r="ES312" s="99"/>
      <c r="ET312" s="99"/>
      <c r="EU312" s="99"/>
      <c r="EV312" s="99"/>
      <c r="EW312" s="99"/>
      <c r="EX312" s="99"/>
      <c r="EY312" s="99"/>
      <c r="EZ312" s="99"/>
      <c r="FA312" s="99"/>
      <c r="FB312" s="99"/>
      <c r="FC312" s="99"/>
      <c r="FD312" s="99"/>
      <c r="FE312" s="99"/>
      <c r="FF312" s="99"/>
      <c r="FG312" s="99"/>
      <c r="FH312" s="99"/>
      <c r="FI312" s="99"/>
      <c r="FJ312" s="99"/>
      <c r="FK312" s="99"/>
      <c r="FL312" s="99"/>
      <c r="FM312" s="99"/>
      <c r="FN312" s="99"/>
      <c r="FO312" s="99"/>
      <c r="FP312" s="99"/>
      <c r="FQ312" s="99"/>
      <c r="FR312" s="101"/>
      <c r="FS312" s="72"/>
      <c r="FT312" s="94"/>
      <c r="FU312" s="99"/>
      <c r="FV312" s="99"/>
      <c r="FW312" s="99"/>
      <c r="FX312" s="99"/>
      <c r="FY312" s="99"/>
      <c r="FZ312" s="99"/>
      <c r="GA312" s="99"/>
      <c r="GB312" s="99"/>
      <c r="GC312" s="99"/>
      <c r="GD312" s="99"/>
      <c r="GE312" s="99"/>
      <c r="GF312" s="99"/>
      <c r="GG312" s="99"/>
      <c r="GH312" s="99"/>
      <c r="GI312" s="99"/>
      <c r="GJ312" s="99"/>
      <c r="GK312" s="99"/>
      <c r="GL312" s="99"/>
      <c r="GM312" s="99"/>
      <c r="GN312" s="99"/>
      <c r="GO312" s="99"/>
      <c r="GP312" s="99"/>
      <c r="GQ312" s="99"/>
      <c r="GR312" s="99"/>
      <c r="GS312" s="99"/>
      <c r="GT312" s="101"/>
      <c r="GU312" s="72"/>
      <c r="GV312" s="84"/>
    </row>
    <row r="313" spans="1:207" customFormat="1" ht="12" customHeight="1" x14ac:dyDescent="0.2">
      <c r="A313" s="96" t="s">
        <v>716</v>
      </c>
      <c r="B313" s="69" t="s">
        <v>717</v>
      </c>
      <c r="C313" s="80">
        <f>IF(ISNA(VLOOKUP($A313,'[2]1516 enrollment_Rev_Exp by size'!$A$6:$G$320,3,FALSE)),"",VLOOKUP($A313,'[2]1516 enrollment_Rev_Exp by size'!$A$6:$G$320,3,FALSE))</f>
        <v>73.56</v>
      </c>
      <c r="D313" s="97">
        <v>1125551.5</v>
      </c>
      <c r="E313" s="80">
        <f t="shared" si="367"/>
        <v>1125551.5</v>
      </c>
      <c r="F313" s="80">
        <f t="shared" si="368"/>
        <v>0</v>
      </c>
      <c r="G313" s="98">
        <f>IF(ISNA(VLOOKUP($A313,'[2]1516 Exp_Rev Access'!$F$7:$FS$306,2,FALSE)),"",VLOOKUP($A313,'[2]1516 Exp_Rev Access'!$F$7:$FS$306,2,FALSE))</f>
        <v>155284.9</v>
      </c>
      <c r="H313" s="98">
        <f>IF(ISNA(VLOOKUP($A313,'[2]1516 Exp_Rev Access'!$F$7:$FS$306,3,FALSE)),"",VLOOKUP($A313,'[2]1516 Exp_Rev Access'!$F$7:$FS$306,3,FALSE))</f>
        <v>0</v>
      </c>
      <c r="I313" s="98">
        <f>IF(ISNA(VLOOKUP($A313,'[2]1516 Exp_Rev Access'!$F$7:$FS$306,4,FALSE)),"",VLOOKUP($A313,'[2]1516 Exp_Rev Access'!$F$7:$FS$306,4,FALSE))</f>
        <v>5896.91</v>
      </c>
      <c r="J313" s="98">
        <f>IF(ISNA(VLOOKUP($A313,'[2]1516 Exp_Rev Access'!$F$7:$FS$306,5,FALSE)),"",VLOOKUP($A313,'[2]1516 Exp_Rev Access'!$F$7:$FS$306,5,FALSE))</f>
        <v>10016.5</v>
      </c>
      <c r="K313" s="98">
        <f>IF(ISNA(VLOOKUP($A313,'[2]1516 Exp_Rev Access'!$F$7:$FS$306,6,FALSE)),"",VLOOKUP($A313,'[2]1516 Exp_Rev Access'!$F$7:$FS$306,6,FALSE))</f>
        <v>0</v>
      </c>
      <c r="L313" s="98">
        <f>IF(ISNA(VLOOKUP($A313,'[2]1516 Exp_Rev Access'!$F$7:$FS$306,7,FALSE)),"",VLOOKUP($A313,'[2]1516 Exp_Rev Access'!$F$7:$FS$306,7,FALSE))</f>
        <v>0</v>
      </c>
      <c r="M313" s="90">
        <f t="shared" si="369"/>
        <v>171198.31</v>
      </c>
      <c r="N313" s="72">
        <f t="shared" ref="N313:N342" si="390">M313/D313</f>
        <v>0.15210171191633612</v>
      </c>
      <c r="O313" s="73">
        <f t="shared" ref="O313:O342" si="391">M313/C313</f>
        <v>2327.3288471995647</v>
      </c>
      <c r="P313" s="99">
        <f>IF(ISNA(VLOOKUP($A313,'[2]1516 Exp_Rev Access'!$F$7:$FS$306,8,FALSE)),"",VLOOKUP($A313,'[2]1516 Exp_Rev Access'!$F$7:$FS$306,8,FALSE))</f>
        <v>0</v>
      </c>
      <c r="Q313" s="99">
        <f>IF(ISNA(VLOOKUP($A313,'[2]1516 Exp_Rev Access'!$F$7:$FS$306,9,FALSE)),"",VLOOKUP($A313,'[2]1516 Exp_Rev Access'!$F$7:$FS$306,9,FALSE))</f>
        <v>0</v>
      </c>
      <c r="R313" s="99">
        <f>IF(ISNA(VLOOKUP($A313,'[2]1516 Exp_Rev Access'!$F$7:$FS$306,10,FALSE)),"",VLOOKUP($A313,'[2]1516 Exp_Rev Access'!$F$7:$FS$306,10,FALSE))</f>
        <v>0</v>
      </c>
      <c r="S313" s="99">
        <f>IF(ISNA(VLOOKUP($A313,'[2]1516 Exp_Rev Access'!$F$7:$FS$306,11,FALSE)),"",VLOOKUP($A313,'[2]1516 Exp_Rev Access'!$F$7:$FS$306,11,FALSE))</f>
        <v>0</v>
      </c>
      <c r="T313" s="99">
        <f>IF(ISNA(VLOOKUP($A313,'[2]1516 Exp_Rev Access'!$F$7:$FS$306,12,FALSE)),"",VLOOKUP($A313,'[2]1516 Exp_Rev Access'!$F$7:$FS$306,12,FALSE))</f>
        <v>0</v>
      </c>
      <c r="U313" s="99">
        <f>IF(ISNA(VLOOKUP($A313,'[2]1516 Exp_Rev Access'!$F$7:$FS$306,13,FALSE)),"",VLOOKUP($A313,'[2]1516 Exp_Rev Access'!$F$7:$FS$306,13,FALSE))</f>
        <v>0</v>
      </c>
      <c r="V313" s="99">
        <f>IF(ISNA(VLOOKUP($A313,'[2]1516 Exp_Rev Access'!$F$7:$FS$306,14,FALSE)),"",VLOOKUP($A313,'[2]1516 Exp_Rev Access'!$F$7:$FS$306,14,FALSE))</f>
        <v>0</v>
      </c>
      <c r="W313" s="99">
        <f>IF(ISNA(VLOOKUP($A313,'[2]1516 Exp_Rev Access'!$F$7:$FS$306,15,FALSE)),"",VLOOKUP($A313,'[2]1516 Exp_Rev Access'!$F$7:$FS$306,15,FALSE))</f>
        <v>0</v>
      </c>
      <c r="X313" s="99">
        <f>IF(ISNA(VLOOKUP($A313,'[2]1516 Exp_Rev Access'!$F$7:$FS$306,16,FALSE)),"",VLOOKUP($A313,'[2]1516 Exp_Rev Access'!$F$7:$FS$306,16,FALSE))</f>
        <v>210</v>
      </c>
      <c r="Y313" s="99">
        <f>IF(ISNA(VLOOKUP($A313,'[2]1516 Exp_Rev Access'!$F$7:$FS$306,17,FALSE)),"",VLOOKUP($A313,'[2]1516 Exp_Rev Access'!$F$7:$FS$306,17,FALSE))</f>
        <v>0</v>
      </c>
      <c r="Z313" s="99">
        <f>IF(ISNA(VLOOKUP($A313,'[2]1516 Exp_Rev Access'!$F$7:$FS$306,18,FALSE)),"",VLOOKUP($A313,'[2]1516 Exp_Rev Access'!$F$7:$FS$306,18,FALSE))</f>
        <v>0</v>
      </c>
      <c r="AA313" s="99">
        <f>IF(ISNA(VLOOKUP($A313,'[2]1516 Exp_Rev Access'!$F$7:$FS$306,19,FALSE)),"",VLOOKUP($A313,'[2]1516 Exp_Rev Access'!$F$7:$FS$306,19,FALSE))</f>
        <v>0</v>
      </c>
      <c r="AB313" s="99">
        <f>IF(ISNA(VLOOKUP($A313,'[2]1516 Exp_Rev Access'!$F$7:$FS$306,20,FALSE)),"",VLOOKUP($A313,'[2]1516 Exp_Rev Access'!$F$7:$FS$306,20,FALSE))</f>
        <v>0</v>
      </c>
      <c r="AC313" s="99">
        <f>IF(ISNA(VLOOKUP($A313,'[2]1516 Exp_Rev Access'!$F$7:$FS$306,21,FALSE)),"",VLOOKUP($A313,'[2]1516 Exp_Rev Access'!$F$7:$FS$306,21,FALSE))</f>
        <v>13634.96</v>
      </c>
      <c r="AD313" s="99">
        <f>IF(ISNA(VLOOKUP($A313,'[2]1516 Exp_Rev Access'!$F$7:$FS$306,22,FALSE)),"",VLOOKUP($A313,'[2]1516 Exp_Rev Access'!$F$7:$FS$306,22,FALSE))</f>
        <v>400.74</v>
      </c>
      <c r="AE313" s="99">
        <f>IF(ISNA(VLOOKUP($A313,'[2]1516 Exp_Rev Access'!$F$7:$FS$306,23,FALSE)),"",VLOOKUP($A313,'[2]1516 Exp_Rev Access'!$F$7:$FS$306,23,FALSE))</f>
        <v>0</v>
      </c>
      <c r="AF313" s="99">
        <f>IF(ISNA(VLOOKUP($A313,'[2]1516 Exp_Rev Access'!$F$7:$FS$306,24,FALSE)),"",VLOOKUP($A313,'[2]1516 Exp_Rev Access'!$F$7:$FS$306,24,FALSE))</f>
        <v>101.1</v>
      </c>
      <c r="AG313" s="99">
        <f>IF(ISNA(VLOOKUP($A313,'[2]1516 Exp_Rev Access'!$F$7:$FS$306,25,FALSE)),"",VLOOKUP($A313,'[2]1516 Exp_Rev Access'!$F$7:$FS$306,25,FALSE))</f>
        <v>309.7</v>
      </c>
      <c r="AH313" s="98">
        <f>IF(ISNA(VLOOKUP($A313,'[2]1516 Exp_Rev Access'!$F$7:$FS$306,26,FALSE)),"",VLOOKUP($A313,'[2]1516 Exp_Rev Access'!$F$7:$FS$306,26,FALSE))</f>
        <v>0</v>
      </c>
      <c r="AI313" s="98">
        <f>IF(ISNA(VLOOKUP($A313,'[2]1516 Exp_Rev Access'!$F$7:$FS$306,27,FALSE)),"",VLOOKUP($A313,'[2]1516 Exp_Rev Access'!$F$7:$FS$306,27,FALSE))</f>
        <v>0</v>
      </c>
      <c r="AJ313" s="98">
        <f>IF(ISNA(VLOOKUP($A313,'[2]1516 Exp_Rev Access'!$F$7:$FS$306,28,FALSE)),"",VLOOKUP($A313,'[2]1516 Exp_Rev Access'!$F$7:$FS$306,28,FALSE))</f>
        <v>394.28</v>
      </c>
      <c r="AK313" s="98">
        <f>IF(ISNA(VLOOKUP($A313,'[2]1516 Exp_Rev Access'!$F$7:$FS$306,29,FALSE)),"",VLOOKUP($A313,'[2]1516 Exp_Rev Access'!$F$7:$FS$306,29,FALSE))</f>
        <v>0</v>
      </c>
      <c r="AL313" s="100">
        <f t="shared" si="372"/>
        <v>15050.78</v>
      </c>
      <c r="AM313" s="72">
        <f t="shared" si="373"/>
        <v>1.3371915900782861E-2</v>
      </c>
      <c r="AN313" s="94">
        <f t="shared" si="374"/>
        <v>204.60549211528004</v>
      </c>
      <c r="AO313" s="99">
        <f>IF(ISNA(VLOOKUP($A313,'[2]1516 Exp_Rev Access'!$F$7:$GB$306,30,FALSE)),"",VLOOKUP($A313,'[2]1516 Exp_Rev Access'!$F$7:$FS$306,30,FALSE))</f>
        <v>557363.66</v>
      </c>
      <c r="AP313" s="99">
        <f>IF(ISNA(VLOOKUP($A313,'[2]1516 Exp_Rev Access'!$F$7:$GB$306,31,FALSE)),"",VLOOKUP($A313,'[2]1516 Exp_Rev Access'!$F$7:$FS$306,31,FALSE))</f>
        <v>11091.71</v>
      </c>
      <c r="AQ313" s="99">
        <f>IF(ISNA(VLOOKUP($A313,'[2]1516 Exp_Rev Access'!$F$7:$GB$306,32,FALSE)),"",VLOOKUP($A313,'[2]1516 Exp_Rev Access'!$F$7:$FS$306,32,FALSE))</f>
        <v>0</v>
      </c>
      <c r="AR313" s="99">
        <f>IF(ISNA(VLOOKUP($A313,'[2]1516 Exp_Rev Access'!$F$7:$GB$306,33,FALSE)),"",VLOOKUP($A313,'[2]1516 Exp_Rev Access'!$F$7:$FS$306,33,FALSE))</f>
        <v>0</v>
      </c>
      <c r="AS313" s="99">
        <f>IF(ISNA(VLOOKUP($A313,'[2]1516 Exp_Rev Access'!$F$7:$GB$306,34,FALSE)),"",VLOOKUP($A313,'[2]1516 Exp_Rev Access'!$F$7:$FS$306,34,FALSE))</f>
        <v>0</v>
      </c>
      <c r="AT313" s="101">
        <f t="shared" si="375"/>
        <v>568455.37</v>
      </c>
      <c r="AU313" s="72">
        <f t="shared" si="376"/>
        <v>0.50504607741182872</v>
      </c>
      <c r="AV313" s="94">
        <f t="shared" si="377"/>
        <v>7727.7782762370853</v>
      </c>
      <c r="AW313" s="99">
        <f>IF(ISNA(VLOOKUP($A313,'[2]1516 Exp_Rev Access'!$F$7:$GB$306,35,FALSE)),"",VLOOKUP($A313,'[2]1516 Exp_Rev Access'!$F$7:$GB$306,35,FALSE))</f>
        <v>0</v>
      </c>
      <c r="AX313" s="99">
        <f>IF(ISNA(VLOOKUP($A313,'[2]1516 Exp_Rev Access'!$F$7:$GB$306,36,FALSE)),"",VLOOKUP($A313,'[2]1516 Exp_Rev Access'!$F$7:$GB$306,36,FALSE))</f>
        <v>51901.18</v>
      </c>
      <c r="AY313" s="99">
        <f>IF(ISNA(VLOOKUP($A313,'[2]1516 Exp_Rev Access'!$F$7:$GB$306,37,FALSE)),"",VLOOKUP($A313,'[2]1516 Exp_Rev Access'!$F$7:$GB$306,37,FALSE))</f>
        <v>0</v>
      </c>
      <c r="AZ313" s="99">
        <f>IF(ISNA(VLOOKUP($A313,'[2]1516 Exp_Rev Access'!$F$7:$GB$306,38,FALSE)),"",VLOOKUP($A313,'[2]1516 Exp_Rev Access'!$F$7:$GB$306,38,FALSE))</f>
        <v>0</v>
      </c>
      <c r="BA313" s="99">
        <f>IF(ISNA(VLOOKUP($A313,'[2]1516 Exp_Rev Access'!$F$7:$GB$306,39,FALSE)),"",VLOOKUP($A313,'[2]1516 Exp_Rev Access'!$F$7:$GB$306,39,FALSE))</f>
        <v>0</v>
      </c>
      <c r="BB313" s="99">
        <f>IF(ISNA(VLOOKUP($A313,'[2]1516 Exp_Rev Access'!$F$7:$GB$306,40,FALSE)),"",VLOOKUP($A313,'[2]1516 Exp_Rev Access'!$F$7:$GB$306,40,FALSE))</f>
        <v>26027.34</v>
      </c>
      <c r="BC313" s="99">
        <f>IF(ISNA(VLOOKUP($A313,'[2]1516 Exp_Rev Access'!$F$7:$GB$306,41,FALSE)),"",VLOOKUP($A313,'[2]1516 Exp_Rev Access'!$F$7:$GB$306,41,FALSE))</f>
        <v>0</v>
      </c>
      <c r="BD313" s="99">
        <f>IF(ISNA(VLOOKUP($A313,'[2]1516 Exp_Rev Access'!$F$7:$GB$306,42,FALSE)),"",VLOOKUP($A313,'[2]1516 Exp_Rev Access'!$F$7:$GB$306,42,FALSE))</f>
        <v>0</v>
      </c>
      <c r="BE313" s="99">
        <f>IF(ISNA(VLOOKUP($A313,'[2]1516 Exp_Rev Access'!$F$7:$GB$306,43,FALSE)),"",VLOOKUP($A313,'[2]1516 Exp_Rev Access'!$F$7:$GB$306,43,FALSE))</f>
        <v>0</v>
      </c>
      <c r="BF313" s="99">
        <f>IF(ISNA(VLOOKUP($A313,'[2]1516 Exp_Rev Access'!$F$7:$GB$306,44,FALSE)),"",VLOOKUP($A313,'[2]1516 Exp_Rev Access'!$F$7:$GB$306,44,FALSE))</f>
        <v>0</v>
      </c>
      <c r="BG313" s="99">
        <f>IF(ISNA(VLOOKUP($A313,'[2]1516 Exp_Rev Access'!$F$7:$GB$306,45,FALSE)),"",VLOOKUP($A313,'[2]1516 Exp_Rev Access'!$F$7:$GB$306,45,FALSE))</f>
        <v>589.42999999999995</v>
      </c>
      <c r="BH313" s="99">
        <f>IF(ISNA(VLOOKUP($A313,'[2]1516 Exp_Rev Access'!$F$7:$GB$306,46,FALSE)),"",VLOOKUP($A313,'[2]1516 Exp_Rev Access'!$F$7:$GB$306,46,FALSE))</f>
        <v>0</v>
      </c>
      <c r="BI313" s="99">
        <f>IF(ISNA(VLOOKUP($A313,'[2]1516 Exp_Rev Access'!$F$7:$GB$306,47,FALSE)),"",VLOOKUP($A313,'[2]1516 Exp_Rev Access'!$F$7:$GB$306,47,FALSE))</f>
        <v>1068.28</v>
      </c>
      <c r="BJ313" s="99">
        <f>IF(ISNA(VLOOKUP($A313,'[2]1516 Exp_Rev Access'!$F$7:$GB$306,48,FALSE)),"",VLOOKUP($A313,'[2]1516 Exp_Rev Access'!$F$7:$GB$306,48,FALSE))</f>
        <v>70308.960000000006</v>
      </c>
      <c r="BK313" s="99">
        <f>IF(ISNA(VLOOKUP($A313,'[2]1516 Exp_Rev Access'!$F$7:$GB$306,49,FALSE)),"",VLOOKUP($A313,'[2]1516 Exp_Rev Access'!$F$7:$GB$306,49,FALSE))</f>
        <v>0</v>
      </c>
      <c r="BL313" s="99">
        <f>IF(ISNA(VLOOKUP($A313,'[2]1516 Exp_Rev Access'!$F$7:$GB$306,50,FALSE)),"",VLOOKUP($A313,'[2]1516 Exp_Rev Access'!$F$7:$GB$306,50,FALSE))</f>
        <v>0</v>
      </c>
      <c r="BM313" s="99">
        <f>IF(ISNA(VLOOKUP($A313,'[2]1516 Exp_Rev Access'!$F$7:$GB$306,51,FALSE)),"",VLOOKUP($A313,'[2]1516 Exp_Rev Access'!$F$7:$GB$306,51,FALSE))</f>
        <v>0</v>
      </c>
      <c r="BN313" s="99">
        <f>IF(ISNA(VLOOKUP($A313,'[2]1516 Exp_Rev Access'!$F$7:$GB$306,52,FALSE)),"",VLOOKUP($A313,'[2]1516 Exp_Rev Access'!$F$7:$GB$306,52,FALSE))</f>
        <v>0</v>
      </c>
      <c r="BO313" s="99">
        <f>IF(ISNA(VLOOKUP($A313,'[2]1516 Exp_Rev Access'!$F$7:$GB$306,53,FALSE)),"",VLOOKUP($A313,'[2]1516 Exp_Rev Access'!$F$7:$GB$306,53,FALSE))</f>
        <v>0</v>
      </c>
      <c r="BP313" s="99">
        <f>IF(ISNA(VLOOKUP($A313,'[2]1516 Exp_Rev Access'!$F$7:$GB$306,54,FALSE)),"",VLOOKUP($A313,'[2]1516 Exp_Rev Access'!$F$7:$GB$306,54,FALSE))</f>
        <v>0</v>
      </c>
      <c r="BQ313" s="99">
        <f>IF(ISNA(VLOOKUP($A313,'[2]1516 Exp_Rev Access'!$F$7:$GB$306,55,FALSE)),"",VLOOKUP($A313,'[2]1516 Exp_Rev Access'!$F$7:$GB$306,55,FALSE))</f>
        <v>0</v>
      </c>
      <c r="BR313" s="99">
        <f>IF(ISNA(VLOOKUP($A313,'[2]1516 Exp_Rev Access'!$F$7:$GB$306,56,FALSE)),"",VLOOKUP($A313,'[2]1516 Exp_Rev Access'!$F$7:$GB$306,56,FALSE))</f>
        <v>0</v>
      </c>
      <c r="BS313" s="99">
        <f>IF(ISNA(VLOOKUP($A313,'[2]1516 Exp_Rev Access'!$F$7:$GB$306,57,FALSE)),"",VLOOKUP($A313,'[2]1516 Exp_Rev Access'!$F$7:$GB$306,57,FALSE))</f>
        <v>0</v>
      </c>
      <c r="BT313" s="99">
        <f>IF(ISNA(VLOOKUP($A313,'[2]1516 Exp_Rev Access'!$F$7:$GB$306,58,FALSE)),"",VLOOKUP($A313,'[2]1516 Exp_Rev Access'!$F$7:$GB$306,58,FALSE))</f>
        <v>0</v>
      </c>
      <c r="BU313" s="102">
        <f t="shared" si="378"/>
        <v>149895.19</v>
      </c>
      <c r="BV313" s="72">
        <f t="shared" si="379"/>
        <v>0.13317488360150556</v>
      </c>
      <c r="BW313" s="94">
        <f t="shared" si="380"/>
        <v>2037.7268896139205</v>
      </c>
      <c r="BX313" s="99">
        <f>IF(ISNA(VLOOKUP($A313,'[2]1516 Exp_Rev Access'!$F$7:$GB$306,59,FALSE)),"",VLOOKUP($A313,'[2]1516 Exp_Rev Access'!$F$7:$GB$306,59,FALSE))</f>
        <v>0</v>
      </c>
      <c r="BY313" s="99">
        <f>IF(ISNA(VLOOKUP($A313,'[2]1516 Exp_Rev Access'!$F$7:$GB$306,60,FALSE)),"",VLOOKUP($A313,'[2]1516 Exp_Rev Access'!$F$7:$GB$306,60,FALSE))</f>
        <v>0</v>
      </c>
      <c r="BZ313" s="99">
        <f>IF(ISNA(VLOOKUP($A313,'[2]1516 Exp_Rev Access'!$F$7:$GB$306,61,FALSE)),"",VLOOKUP($A313,'[2]1516 Exp_Rev Access'!$F$7:$GB$306,61,FALSE))</f>
        <v>0</v>
      </c>
      <c r="CA313" s="99">
        <f>IF(ISNA(VLOOKUP($A313,'[2]1516 Exp_Rev Access'!$F$7:$GB$306,62,FALSE)),"",VLOOKUP($A313,'[2]1516 Exp_Rev Access'!$F$7:$GB$306,62,FALSE))</f>
        <v>823.3</v>
      </c>
      <c r="CB313" s="99">
        <f>IF(ISNA(VLOOKUP($A313,'[2]1516 Exp_Rev Access'!$F$7:$GB$306,63,FALSE)),"",VLOOKUP($A313,'[2]1516 Exp_Rev Access'!$F$7:$GB$306,63,FALSE))</f>
        <v>120081.7</v>
      </c>
      <c r="CC313" s="99">
        <f>IF(ISNA(VLOOKUP($A313,'[2]1516 Exp_Rev Access'!$F$7:$GB$306,64,FALSE)),"",VLOOKUP($A313,'[2]1516 Exp_Rev Access'!$F$7:$GB$306,64,FALSE))</f>
        <v>0</v>
      </c>
      <c r="CD313" s="101">
        <f t="shared" si="381"/>
        <v>120905</v>
      </c>
      <c r="CE313" s="72">
        <f t="shared" si="387"/>
        <v>0.10741845219876656</v>
      </c>
      <c r="CF313" s="103">
        <f t="shared" si="388"/>
        <v>1643.6242523110386</v>
      </c>
      <c r="CG313" s="99">
        <f>IF(ISNA(VLOOKUP($A313,'[2]1516 Exp_Rev Access'!$F$7:$GB$306,65,FALSE)),"",VLOOKUP($A313,'[2]1516 Exp_Rev Access'!$F$7:$GB$306,65,FALSE))</f>
        <v>0</v>
      </c>
      <c r="CH313" s="99">
        <f>IF(ISNA(VLOOKUP($A313,'[2]1516 Exp_Rev Access'!$F$7:$GB$306,66,FALSE)),"",VLOOKUP($A313,'[2]1516 Exp_Rev Access'!$F$7:$GB$306,66,FALSE))</f>
        <v>0</v>
      </c>
      <c r="CI313" s="99">
        <f>IF(ISNA(VLOOKUP($A313,'[2]1516 Exp_Rev Access'!$F$7:$GB$306,67,FALSE)),"",VLOOKUP($A313,'[2]1516 Exp_Rev Access'!$F$7:$GB$306,67,FALSE))</f>
        <v>0</v>
      </c>
      <c r="CJ313" s="99">
        <f>IF(ISNA(VLOOKUP($A313,'[2]1516 Exp_Rev Access'!$F$7:$GB$306,68,FALSE)),"",VLOOKUP($A313,'[2]1516 Exp_Rev Access'!$F$7:$GB$306,68,FALSE))</f>
        <v>0</v>
      </c>
      <c r="CK313" s="99">
        <f>IF(ISNA(VLOOKUP($A313,'[2]1516 Exp_Rev Access'!$F$7:$GB$306,69,FALSE)),"",VLOOKUP($A313,'[2]1516 Exp_Rev Access'!$F$7:$GB$306,69,FALSE))</f>
        <v>0</v>
      </c>
      <c r="CL313" s="99">
        <f>IF(ISNA(VLOOKUP($A313,'[2]1516 Exp_Rev Access'!$F$7:$GB$306,70,FALSE)),"",VLOOKUP($A313,'[2]1516 Exp_Rev Access'!$F$7:$GB$306,70,FALSE))</f>
        <v>0</v>
      </c>
      <c r="CM313" s="99">
        <f>IF(ISNA(VLOOKUP($A313,'[2]1516 Exp_Rev Access'!$F$7:$GB$306,71,FALSE)),"",VLOOKUP($A313,'[2]1516 Exp_Rev Access'!$F$7:$GB$306,71,FALSE))</f>
        <v>0</v>
      </c>
      <c r="CN313" s="99">
        <f>IF(ISNA(VLOOKUP($A313,'[2]1516 Exp_Rev Access'!$F$7:$GB$306,72,FALSE)),"",VLOOKUP($A313,'[2]1516 Exp_Rev Access'!$F$7:$GB$306,72,FALSE))</f>
        <v>0</v>
      </c>
      <c r="CO313" s="99">
        <f>IF(ISNA(VLOOKUP($A313,'[2]1516 Exp_Rev Access'!$F$7:$GB$306,73,FALSE)),"",VLOOKUP($A313,'[2]1516 Exp_Rev Access'!$F$7:$GB$306,73,FALSE))</f>
        <v>0</v>
      </c>
      <c r="CP313" s="99">
        <f>IF(ISNA(VLOOKUP($A313,'[2]1516 Exp_Rev Access'!$F$7:$GB$306,74,FALSE)),"",VLOOKUP($A313,'[2]1516 Exp_Rev Access'!$F$7:$GB$306,74,FALSE))</f>
        <v>0</v>
      </c>
      <c r="CQ313" s="99">
        <f>IF(ISNA(VLOOKUP($A313,'[2]1516 Exp_Rev Access'!$F$7:$GB$306,75,FALSE)),"",VLOOKUP($A313,'[2]1516 Exp_Rev Access'!$F$7:$GB$306,75,FALSE))</f>
        <v>0</v>
      </c>
      <c r="CR313" s="99">
        <f>IF(ISNA(VLOOKUP($A313,'[2]1516 Exp_Rev Access'!$F$7:$GB$306,76,FALSE)),"",VLOOKUP($A313,'[2]1516 Exp_Rev Access'!$F$7:$GB$306,76,FALSE))</f>
        <v>0</v>
      </c>
      <c r="CS313" s="99">
        <f>IF(ISNA(VLOOKUP($A313,'[2]1516 Exp_Rev Access'!$F$7:$GB$306,77,FALSE)),"",VLOOKUP($A313,'[2]1516 Exp_Rev Access'!$F$7:$GB$306,77,FALSE))</f>
        <v>0</v>
      </c>
      <c r="CT313" s="99">
        <f>IF(ISNA(VLOOKUP($A313,'[2]1516 Exp_Rev Access'!$F$7:$GB$306,78,FALSE)),"",VLOOKUP($A313,'[2]1516 Exp_Rev Access'!$F$7:$GB$306,78,FALSE))</f>
        <v>11743.85</v>
      </c>
      <c r="CU313" s="99">
        <f>IF(ISNA(VLOOKUP($A313,'[2]1516 Exp_Rev Access'!$F$7:$GB$306,79,FALSE)),"",VLOOKUP($A313,'[2]1516 Exp_Rev Access'!$F$7:$GB$306,79,FALSE))</f>
        <v>0</v>
      </c>
      <c r="CV313" s="99">
        <f>IF(ISNA(VLOOKUP($A313,'[2]1516 Exp_Rev Access'!$F$7:$GB$306,80,FALSE)),"",VLOOKUP($A313,'[2]1516 Exp_Rev Access'!$F$7:$GB$306,80,FALSE))</f>
        <v>0</v>
      </c>
      <c r="CW313" s="99">
        <f>IF(ISNA(VLOOKUP($A313,'[2]1516 Exp_Rev Access'!$F$7:$GB$306,81,FALSE)),"",VLOOKUP($A313,'[2]1516 Exp_Rev Access'!$F$7:$GB$306,81,FALSE))</f>
        <v>0</v>
      </c>
      <c r="CX313" s="99">
        <f>IF(ISNA(VLOOKUP($A313,'[2]1516 Exp_Rev Access'!$F$7:$GB$306,82,FALSE)),"",VLOOKUP($A313,'[2]1516 Exp_Rev Access'!$F$7:$GB$306,82,FALSE))</f>
        <v>0</v>
      </c>
      <c r="CY313" s="99">
        <f>IF(ISNA(VLOOKUP($A313,'[2]1516 Exp_Rev Access'!$F$7:$GB$306,83,FALSE)),"",VLOOKUP($A313,'[2]1516 Exp_Rev Access'!$F$7:$GB$306,83,FALSE))</f>
        <v>0</v>
      </c>
      <c r="CZ313" s="99">
        <f>IF(ISNA(VLOOKUP($A313,'[2]1516 Exp_Rev Access'!$F$7:$GB$306,84,FALSE)),"",VLOOKUP($A313,'[2]1516 Exp_Rev Access'!$F$7:$GB$306,84,FALSE))</f>
        <v>0</v>
      </c>
      <c r="DA313" s="99">
        <f>IF(ISNA(VLOOKUP($A313,'[2]1516 Exp_Rev Access'!$F$7:$GB$306,85,FALSE)),"",VLOOKUP($A313,'[2]1516 Exp_Rev Access'!$F$7:$GB$306,85,FALSE))</f>
        <v>0</v>
      </c>
      <c r="DB313" s="99">
        <f>IF(ISNA(VLOOKUP($A313,'[2]1516 Exp_Rev Access'!$F$7:$GB$306,86,FALSE)),"",VLOOKUP($A313,'[2]1516 Exp_Rev Access'!$F$7:$GB$306,86,FALSE))</f>
        <v>0</v>
      </c>
      <c r="DC313" s="99">
        <f>IF(ISNA(VLOOKUP($A313,'[2]1516 Exp_Rev Access'!$F$7:$GB$306,87,FALSE)),"",VLOOKUP($A313,'[2]1516 Exp_Rev Access'!$F$7:$GB$306,87,FALSE))</f>
        <v>0</v>
      </c>
      <c r="DD313" s="99">
        <f>IF(ISNA(VLOOKUP($A313,'[2]1516 Exp_Rev Access'!$F$7:$GB$306,88,FALSE)),"",VLOOKUP($A313,'[2]1516 Exp_Rev Access'!$F$7:$GB$306,88,FALSE))</f>
        <v>0</v>
      </c>
      <c r="DE313" s="99">
        <f>IF(ISNA(VLOOKUP($A313,'[2]1516 Exp_Rev Access'!$F$7:$GB$306,89,FALSE)),"",VLOOKUP($A313,'[2]1516 Exp_Rev Access'!$F$7:$GB$306,89,FALSE))</f>
        <v>0</v>
      </c>
      <c r="DF313" s="99">
        <f>IF(ISNA(VLOOKUP($A313,'[2]1516 Exp_Rev Access'!$F$7:$GB$306,90,FALSE)),"",VLOOKUP($A313,'[2]1516 Exp_Rev Access'!$F$7:$GB$306,90,FALSE))</f>
        <v>0</v>
      </c>
      <c r="DG313" s="99">
        <f>IF(ISNA(VLOOKUP($A313,'[2]1516 Exp_Rev Access'!$F$7:$GB$306,91,FALSE)),"",VLOOKUP($A313,'[2]1516 Exp_Rev Access'!$F$7:$GB$306,91,FALSE))</f>
        <v>0</v>
      </c>
      <c r="DH313" s="99">
        <f>IF(ISNA(VLOOKUP($A313,'[2]1516 Exp_Rev Access'!$F$7:$GB$306,92,FALSE)),"",VLOOKUP($A313,'[2]1516 Exp_Rev Access'!$F$7:$GB$306,92,FALSE))</f>
        <v>31012.69</v>
      </c>
      <c r="DI313" s="99">
        <f>IF(ISNA(VLOOKUP($A313,'[2]1516 Exp_Rev Access'!$F$7:$GB$306,93,FALSE)),"",VLOOKUP($A313,'[2]1516 Exp_Rev Access'!$F$7:$GB$306,93,FALSE))</f>
        <v>0</v>
      </c>
      <c r="DJ313" s="99">
        <f>IF(ISNA(VLOOKUP($A313,'[2]1516 Exp_Rev Access'!$F$7:$GB$306,94,FALSE)),"",VLOOKUP($A313,'[2]1516 Exp_Rev Access'!$F$7:$GB$306,94,FALSE))</f>
        <v>0</v>
      </c>
      <c r="DK313" s="99">
        <f>IF(ISNA(VLOOKUP($A313,'[2]1516 Exp_Rev Access'!$F$7:$GB$306,95,FALSE)),"",VLOOKUP($A313,'[2]1516 Exp_Rev Access'!$F$7:$GB$306,95,FALSE))</f>
        <v>0</v>
      </c>
      <c r="DL313" s="99">
        <f>IF(ISNA(VLOOKUP($A313,'[2]1516 Exp_Rev Access'!$F$7:$GB$306,96,FALSE)),"",VLOOKUP($A313,'[2]1516 Exp_Rev Access'!$F$7:$GB$306,96,FALSE))</f>
        <v>0</v>
      </c>
      <c r="DM313" s="99">
        <f>IF(ISNA(VLOOKUP($A313,'[2]1516 Exp_Rev Access'!$F$7:$GB$306,97,FALSE)),"",VLOOKUP($A313,'[2]1516 Exp_Rev Access'!$F$7:$GB$306,97,FALSE))</f>
        <v>0</v>
      </c>
      <c r="DN313" s="99">
        <f>IF(ISNA(VLOOKUP($A313,'[2]1516 Exp_Rev Access'!$F$7:$GB$306,98,FALSE)),"",VLOOKUP($A313,'[2]1516 Exp_Rev Access'!$F$7:$GB$306,98,FALSE))</f>
        <v>0</v>
      </c>
      <c r="DO313" s="99">
        <f>IF(ISNA(VLOOKUP($A313,'[2]1516 Exp_Rev Access'!$F$7:$GB$306,99,FALSE)),"",VLOOKUP($A313,'[2]1516 Exp_Rev Access'!$F$7:$GB$306,99,FALSE))</f>
        <v>0</v>
      </c>
      <c r="DP313" s="99">
        <f>IF(ISNA(VLOOKUP($A313,'[2]1516 Exp_Rev Access'!$F$7:$GB$306,100,FALSE)),"",VLOOKUP($A313,'[2]1516 Exp_Rev Access'!$F$7:$GB$306,100,FALSE))</f>
        <v>0</v>
      </c>
      <c r="DQ313" s="99">
        <f>IF(ISNA(VLOOKUP($A313,'[2]1516 Exp_Rev Access'!$F$7:$GB$306,101,FALSE)),"",VLOOKUP($A313,'[2]1516 Exp_Rev Access'!$F$7:$GB$306,101,FALSE))</f>
        <v>0</v>
      </c>
      <c r="DR313" s="99">
        <f>IF(ISNA(VLOOKUP($A313,'[2]1516 Exp_Rev Access'!$F$7:$GB$306,102,FALSE)),"",VLOOKUP($A313,'[2]1516 Exp_Rev Access'!$F$7:$GB$306,102,FALSE))</f>
        <v>0</v>
      </c>
      <c r="DS313" s="99">
        <f>IF(ISNA(VLOOKUP($A313,'[2]1516 Exp_Rev Access'!$F$7:$GB$306,103,FALSE)),"",VLOOKUP($A313,'[2]1516 Exp_Rev Access'!$F$7:$GB$306,103,FALSE))</f>
        <v>0</v>
      </c>
      <c r="DT313" s="99">
        <f>IF(ISNA(VLOOKUP($A313,'[2]1516 Exp_Rev Access'!$F$7:$GB$306,104,FALSE)),"",VLOOKUP($A313,'[2]1516 Exp_Rev Access'!$F$7:$GB$306,104,FALSE))</f>
        <v>0</v>
      </c>
      <c r="DU313" s="99">
        <f>IF(ISNA(VLOOKUP($A313,'[2]1516 Exp_Rev Access'!$F$7:$GB$306,105,FALSE)),"",VLOOKUP($A313,'[2]1516 Exp_Rev Access'!$F$7:$GB$306,105,FALSE))</f>
        <v>0</v>
      </c>
      <c r="DV313" s="99">
        <f>IF(ISNA(VLOOKUP($A313,'[2]1516 Exp_Rev Access'!$F$7:$GB$306,106,FALSE)),"",VLOOKUP($A313,'[2]1516 Exp_Rev Access'!$F$7:$GB$306,106,FALSE))</f>
        <v>0</v>
      </c>
      <c r="DW313" s="99">
        <f>IF(ISNA(VLOOKUP($A313,'[2]1516 Exp_Rev Access'!$F$7:$GB$306,107,FALSE)),"",VLOOKUP($A313,'[2]1516 Exp_Rev Access'!$F$7:$GB$306,107,FALSE))</f>
        <v>0</v>
      </c>
      <c r="DX313" s="99">
        <f>IF(ISNA(VLOOKUP($A313,'[2]1516 Exp_Rev Access'!$F$7:$GB$306,108,FALSE)),"",VLOOKUP($A313,'[2]1516 Exp_Rev Access'!$F$7:$GB$306,108,FALSE))</f>
        <v>14104</v>
      </c>
      <c r="DY313" s="99">
        <f>IF(ISNA(VLOOKUP($A313,'[2]1516 Exp_Rev Access'!$F$7:$GB$306,109,FALSE)),"",VLOOKUP($A313,'[2]1516 Exp_Rev Access'!$F$7:$GB$306,109,FALSE))</f>
        <v>0</v>
      </c>
      <c r="DZ313" s="99">
        <f>IF(ISNA(VLOOKUP($A313,'[2]1516 Exp_Rev Access'!$F$7:$GB$306,110,FALSE)),"",VLOOKUP($A313,'[2]1516 Exp_Rev Access'!$F$7:$GB$306,110,FALSE))</f>
        <v>0</v>
      </c>
      <c r="EA313" s="99">
        <f>IF(ISNA(VLOOKUP($A313,'[2]1516 Exp_Rev Access'!$F$7:$GB$306,111,FALSE)),"",VLOOKUP($A313,'[2]1516 Exp_Rev Access'!$F$7:$GB$306,111,FALSE))</f>
        <v>0</v>
      </c>
      <c r="EB313" s="99">
        <f>IF(ISNA(VLOOKUP($A313,'[2]1516 Exp_Rev Access'!$F$7:$GB$306,112,FALSE)),"",VLOOKUP($A313,'[2]1516 Exp_Rev Access'!$F$7:$GB$306,112,FALSE))</f>
        <v>0</v>
      </c>
      <c r="EC313" s="99">
        <f>IF(ISNA(VLOOKUP($A313,'[2]1516 Exp_Rev Access'!$F$7:$GB$306,113,FALSE)),"",VLOOKUP($A313,'[2]1516 Exp_Rev Access'!$F$7:$GB$306,113,FALSE))</f>
        <v>0</v>
      </c>
      <c r="ED313" s="99">
        <f>IF(ISNA(VLOOKUP($A313,'[2]1516 Exp_Rev Access'!$F$7:$GB$306,114,FALSE)),"",VLOOKUP($A313,'[2]1516 Exp_Rev Access'!$F$7:$GB$306,114,FALSE))</f>
        <v>0</v>
      </c>
      <c r="EE313" s="99">
        <f>IF(ISNA(VLOOKUP($A313,'[2]1516 Exp_Rev Access'!$F$7:$GB$306,115,FALSE)),"",VLOOKUP($A313,'[2]1516 Exp_Rev Access'!$F$7:$GB$306,115,FALSE))</f>
        <v>0</v>
      </c>
      <c r="EF313" s="99">
        <f>IF(ISNA(VLOOKUP($A313,'[2]1516 Exp_Rev Access'!$F$7:$GB$306,116,FALSE)),"",VLOOKUP($A313,'[2]1516 Exp_Rev Access'!$F$7:$GB$306,116,FALSE))</f>
        <v>0</v>
      </c>
      <c r="EG313" s="99">
        <f>IF(ISNA(VLOOKUP($A313,'[2]1516 Exp_Rev Access'!$F$7:$GB$306,117,FALSE)),"",VLOOKUP($A313,'[2]1516 Exp_Rev Access'!$F$7:$GB$306,117,FALSE))</f>
        <v>0</v>
      </c>
      <c r="EH313" s="99">
        <f>IF(ISNA(VLOOKUP($A313,'[2]1516 Exp_Rev Access'!$F$7:$GB$306,118,FALSE)),"",VLOOKUP($A313,'[2]1516 Exp_Rev Access'!$F$7:$GB$306,118,FALSE))</f>
        <v>0</v>
      </c>
      <c r="EI313" s="99">
        <f>IF(ISNA(VLOOKUP($A313,'[2]1516 Exp_Rev Access'!$F$7:$GB$306,119,FALSE)),"",VLOOKUP($A313,'[2]1516 Exp_Rev Access'!$F$7:$GB$306,119,FALSE))</f>
        <v>0</v>
      </c>
      <c r="EJ313" s="99">
        <f>IF(ISNA(VLOOKUP($A313,'[2]1516 Exp_Rev Access'!$F$7:$GB$306,120,FALSE)),"",VLOOKUP($A313,'[2]1516 Exp_Rev Access'!$F$7:$GB$306,120,FALSE))</f>
        <v>0</v>
      </c>
      <c r="EK313" s="99">
        <f>IF(ISNA(VLOOKUP($A313,'[2]1516 Exp_Rev Access'!$F$7:$GB$306,121,FALSE)),"",VLOOKUP($A313,'[2]1516 Exp_Rev Access'!$F$7:$GB$306,121,FALSE))</f>
        <v>0</v>
      </c>
      <c r="EL313" s="99">
        <f>IF(ISNA(VLOOKUP($A313,'[2]1516 Exp_Rev Access'!$F$7:$GB$306,122,FALSE)),"",VLOOKUP($A313,'[2]1516 Exp_Rev Access'!$F$7:$GB$306,122,FALSE))</f>
        <v>0</v>
      </c>
      <c r="EM313" s="99">
        <f>IF(ISNA(VLOOKUP($A313,'[2]1516 Exp_Rev Access'!$F$7:$GB$306,123,FALSE)),"",VLOOKUP($A313,'[2]1516 Exp_Rev Access'!$F$7:$GB$306,123,FALSE))</f>
        <v>0</v>
      </c>
      <c r="EN313" s="99">
        <f>IF(ISNA(VLOOKUP($A313,'[2]1516 Exp_Rev Access'!$F$7:$GB$306,124,FALSE)),"",VLOOKUP($A313,'[2]1516 Exp_Rev Access'!$F$7:$GB$306,124,FALSE))</f>
        <v>0</v>
      </c>
      <c r="EO313" s="99">
        <f>IF(ISNA(VLOOKUP($A313,'[2]1516 Exp_Rev Access'!$F$7:$GB$306,125,FALSE)),"",VLOOKUP($A313,'[2]1516 Exp_Rev Access'!$F$7:$GB$306,125,FALSE))</f>
        <v>0</v>
      </c>
      <c r="EP313" s="99">
        <f>IF(ISNA(VLOOKUP($A313,'[2]1516 Exp_Rev Access'!$F$7:$GB$306,126,FALSE)),"",VLOOKUP($A313,'[2]1516 Exp_Rev Access'!$F$7:$GB$306,126,FALSE))</f>
        <v>0</v>
      </c>
      <c r="EQ313" s="99">
        <f>IF(ISNA(VLOOKUP($A313,'[2]1516 Exp_Rev Access'!$F$7:$GB$306,127,FALSE)),"",VLOOKUP($A313,'[2]1516 Exp_Rev Access'!$F$7:$GB$306,127,FALSE))</f>
        <v>0</v>
      </c>
      <c r="ER313" s="99">
        <f>IF(ISNA(VLOOKUP($A313,'[2]1516 Exp_Rev Access'!$F$7:$GB$306,128,FALSE)),"",VLOOKUP($A313,'[2]1516 Exp_Rev Access'!$F$7:$GB$306,128,FALSE))</f>
        <v>0</v>
      </c>
      <c r="ES313" s="99">
        <f>IF(ISNA(VLOOKUP($A313,'[2]1516 Exp_Rev Access'!$F$7:$GB$306,129,FALSE)),"",VLOOKUP($A313,'[2]1516 Exp_Rev Access'!$F$7:$GB$306,129,FALSE))</f>
        <v>0</v>
      </c>
      <c r="ET313" s="99">
        <f>IF(ISNA(VLOOKUP($A313,'[2]1516 Exp_Rev Access'!$F$7:$GB$306,130,FALSE)),"",VLOOKUP($A313,'[2]1516 Exp_Rev Access'!$F$7:$GB$306,130,FALSE))</f>
        <v>0</v>
      </c>
      <c r="EU313" s="99">
        <f>IF(ISNA(VLOOKUP($A313,'[2]1516 Exp_Rev Access'!$F$7:$GB$306,131,FALSE)),"",VLOOKUP($A313,'[2]1516 Exp_Rev Access'!$F$7:$GB$306,131,FALSE))</f>
        <v>0</v>
      </c>
      <c r="EV313" s="99">
        <f>IF(ISNA(VLOOKUP($A313,'[2]1516 Exp_Rev Access'!$F$7:$GB$306,132,FALSE)),"",VLOOKUP($A313,'[2]1516 Exp_Rev Access'!$F$7:$GB$306,132,FALSE))</f>
        <v>0</v>
      </c>
      <c r="EW313" s="99">
        <f>IF(ISNA(VLOOKUP($A313,'[2]1516 Exp_Rev Access'!$F$7:$GB$306,133,FALSE)),"",VLOOKUP($A313,'[2]1516 Exp_Rev Access'!$F$7:$GB$306,133,FALSE))</f>
        <v>0</v>
      </c>
      <c r="EX313" s="99">
        <f>IF(ISNA(VLOOKUP($A313,'[2]1516 Exp_Rev Access'!$F$7:$GB$306,134,FALSE)),"",VLOOKUP($A313,'[2]1516 Exp_Rev Access'!$F$7:$GB$306,134,FALSE))</f>
        <v>0</v>
      </c>
      <c r="EY313" s="99">
        <f>IF(ISNA(VLOOKUP($A313,'[2]1516 Exp_Rev Access'!$F$7:$GB$306,135,FALSE)),"",VLOOKUP($A313,'[2]1516 Exp_Rev Access'!$F$7:$GB$306,135,FALSE))</f>
        <v>0</v>
      </c>
      <c r="EZ313" s="99">
        <f>IF(ISNA(VLOOKUP($A313,'[2]1516 Exp_Rev Access'!$F$7:$GB$306,136,FALSE)),"",VLOOKUP($A313,'[2]1516 Exp_Rev Access'!$F$7:$GB$306,136,FALSE))</f>
        <v>0</v>
      </c>
      <c r="FA313" s="99">
        <f>IF(ISNA(VLOOKUP($A313,'[2]1516 Exp_Rev Access'!$F$7:$GB$306,137,FALSE)),"",VLOOKUP($A313,'[2]1516 Exp_Rev Access'!$F$7:$GB$306,137,FALSE))</f>
        <v>0</v>
      </c>
      <c r="FB313" s="99">
        <f>IF(ISNA(VLOOKUP($A313,'[2]1516 Exp_Rev Access'!$F$7:$GB$306,138,FALSE)),"",VLOOKUP($A313,'[2]1516 Exp_Rev Access'!$F$7:$GB$306,138,FALSE))</f>
        <v>0</v>
      </c>
      <c r="FC313" s="99">
        <f>IF(ISNA(VLOOKUP($A313,'[2]1516 Exp_Rev Access'!$F$7:$GB$306,139,FALSE)),"",VLOOKUP($A313,'[2]1516 Exp_Rev Access'!$F$7:$GB$306,139,FALSE))</f>
        <v>0</v>
      </c>
      <c r="FD313" s="99">
        <f>IF(ISNA(VLOOKUP($A313,'[2]1516 Exp_Rev Access'!$F$7:$FS$306,140,FALSE)),"",VLOOKUP($A313,'[2]1516 Exp_Rev Access'!$F$7:$FS$306,140,FALSE))</f>
        <v>0</v>
      </c>
      <c r="FE313" s="99">
        <f>IF(ISNA(VLOOKUP($A313,'[2]1516 Exp_Rev Access'!$F$7:$FS$306,141,FALSE)),"",VLOOKUP($A313,'[2]1516 Exp_Rev Access'!$F$7:$FS$306,141,FALSE))</f>
        <v>0</v>
      </c>
      <c r="FF313" s="99">
        <f>IF(ISNA(VLOOKUP($A313,'[2]1516 Exp_Rev Access'!$F$7:$FS$306,142,FALSE)),"",VLOOKUP($A313,'[2]1516 Exp_Rev Access'!$F$7:$FS$306,142,FALSE))</f>
        <v>0</v>
      </c>
      <c r="FG313" s="99">
        <f>IF(ISNA(VLOOKUP($A313,'[2]1516 Exp_Rev Access'!$F$7:$FS$306,143,FALSE)),"",VLOOKUP($A313,'[2]1516 Exp_Rev Access'!$F$7:$FS$306,143,FALSE))</f>
        <v>0</v>
      </c>
      <c r="FH313" s="99">
        <f>IF(ISNA(VLOOKUP($A313,'[2]1516 Exp_Rev Access'!$F$7:$FS$306,144,FALSE)),"",VLOOKUP($A313,'[2]1516 Exp_Rev Access'!$F$7:$FS$306,144,FALSE))</f>
        <v>0</v>
      </c>
      <c r="FI313" s="99">
        <f>IF(ISNA(VLOOKUP($A313,'[2]1516 Exp_Rev Access'!$F$7:$FS$306,145,FALSE)),"",VLOOKUP($A313,'[2]1516 Exp_Rev Access'!$F$7:$FS$306,145,FALSE))</f>
        <v>0</v>
      </c>
      <c r="FJ313" s="99">
        <f>IF(ISNA(VLOOKUP($A313,'[2]1516 Exp_Rev Access'!$F$7:$FS$306,146,FALSE)),"",VLOOKUP($A313,'[2]1516 Exp_Rev Access'!$F$7:$FS$306,146,FALSE))</f>
        <v>0</v>
      </c>
      <c r="FK313" s="99">
        <f>IF(ISNA(VLOOKUP($A313,'[2]1516 Exp_Rev Access'!$F$7:$FS$306,147,FALSE)),"",VLOOKUP($A313,'[2]1516 Exp_Rev Access'!$F$7:$FS$306,147,FALSE))</f>
        <v>0</v>
      </c>
      <c r="FL313" s="99">
        <f>IF(ISNA(VLOOKUP($A313,'[2]1516 Exp_Rev Access'!$F$7:$FS$306,148,FALSE)),"",VLOOKUP($A313,'[2]1516 Exp_Rev Access'!$F$7:$FS$306,148,FALSE))</f>
        <v>0</v>
      </c>
      <c r="FM313" s="99">
        <f>IF(ISNA(VLOOKUP($A313,'[2]1516 Exp_Rev Access'!$F$7:$FS$306,149,FALSE)),"",VLOOKUP($A313,'[2]1516 Exp_Rev Access'!$F$7:$FS$306,149,FALSE))</f>
        <v>0</v>
      </c>
      <c r="FN313" s="99">
        <f>IF(ISNA(VLOOKUP($A313,'[2]1516 Exp_Rev Access'!$F$7:$FS$306,150,FALSE)),"",VLOOKUP($A313,'[2]1516 Exp_Rev Access'!$F$7:$FS$306,150,FALSE))</f>
        <v>0</v>
      </c>
      <c r="FO313" s="99">
        <f>IF(ISNA(VLOOKUP($A313,'[2]1516 Exp_Rev Access'!$F$7:$FS$306,151,FALSE)),"",VLOOKUP($A313,'[2]1516 Exp_Rev Access'!$F$7:$FS$306,151,FALSE))</f>
        <v>0</v>
      </c>
      <c r="FP313" s="99">
        <f>IF(ISNA(VLOOKUP($A313,'[2]1516 Exp_Rev Access'!$F$7:$FS$306,152,FALSE)),"",VLOOKUP($A313,'[2]1516 Exp_Rev Access'!$F$7:$FS$306,152,FALSE))</f>
        <v>0</v>
      </c>
      <c r="FQ313" s="99">
        <f>IF(ISNA(VLOOKUP($A313,'[2]1516 Exp_Rev Access'!$F$7:$FS$306,153,FALSE)),"",VLOOKUP($A313,'[2]1516 Exp_Rev Access'!$F$7:$FS$306,153,FALSE))</f>
        <v>4541.7700000000004</v>
      </c>
      <c r="FR313" s="101">
        <f t="shared" si="382"/>
        <v>61402.31</v>
      </c>
      <c r="FS313" s="72">
        <f t="shared" si="383"/>
        <v>5.4553087975094873E-2</v>
      </c>
      <c r="FT313" s="94">
        <f t="shared" si="384"/>
        <v>834.72417074497002</v>
      </c>
      <c r="FU313" s="99">
        <f>IF(ISNA(VLOOKUP($A313,'[2]1516 Exp_Rev Access'!$F$7:$GB$306,154,FALSE)),"",VLOOKUP($A313,'[2]1516 Exp_Rev Access'!$F$7:$GB$306,154,FALSE))</f>
        <v>38644.54</v>
      </c>
      <c r="FV313" s="99">
        <f>IF(ISNA(VLOOKUP($A313,'[2]1516 Exp_Rev Access'!$F$7:$GB$306,155,FALSE)),"",VLOOKUP($A313,'[2]1516 Exp_Rev Access'!$F$7:$GB$306,155,FALSE))</f>
        <v>0</v>
      </c>
      <c r="FW313" s="99">
        <f>IF(ISNA(VLOOKUP($A313,'[2]1516 Exp_Rev Access'!$F$7:$GB$306,156,FALSE)),"",VLOOKUP($A313,'[2]1516 Exp_Rev Access'!$F$7:$GB$306,156,FALSE))</f>
        <v>0</v>
      </c>
      <c r="FX313" s="99">
        <f>IF(ISNA(VLOOKUP($A313,'[2]1516 Exp_Rev Access'!$F$7:$GB$306,157,FALSE)),"",VLOOKUP($A313,'[2]1516 Exp_Rev Access'!$F$7:$GB$306,157,FALSE))</f>
        <v>0</v>
      </c>
      <c r="FY313" s="99">
        <f>IF(ISNA(VLOOKUP($A313,'[2]1516 Exp_Rev Access'!$F$7:$GB$306,158,FALSE)),"",VLOOKUP($A313,'[2]1516 Exp_Rev Access'!$F$7:$GB$306,158,FALSE))</f>
        <v>0</v>
      </c>
      <c r="FZ313" s="99">
        <f>IF(ISNA(VLOOKUP($A313,'[2]1516 Exp_Rev Access'!$F$7:$GB$306,159,FALSE)),"",VLOOKUP($A313,'[2]1516 Exp_Rev Access'!$F$7:$GB$306,159,FALSE))</f>
        <v>0</v>
      </c>
      <c r="GA313" s="99">
        <f>IF(ISNA(VLOOKUP($A313,'[2]1516 Exp_Rev Access'!$F$7:$GB$306,160,FALSE)),"",VLOOKUP($A313,'[2]1516 Exp_Rev Access'!$F$7:$GB$306,160,FALSE))</f>
        <v>0</v>
      </c>
      <c r="GB313" s="99">
        <f>IF(ISNA(VLOOKUP($A313,'[2]1516 Exp_Rev Access'!$F$7:$GB$306,161,FALSE)),"",VLOOKUP($A313,'[2]1516 Exp_Rev Access'!$F$7:$GB$306,161,FALSE))</f>
        <v>0</v>
      </c>
      <c r="GC313" s="99">
        <f>IF(ISNA(VLOOKUP($A313,'[2]1516 Exp_Rev Access'!$F$7:$GB$306,162,FALSE)),"",VLOOKUP($A313,'[2]1516 Exp_Rev Access'!$F$7:$GB$306,162,FALSE))</f>
        <v>0</v>
      </c>
      <c r="GD313" s="99">
        <f>IF(ISNA(VLOOKUP($A313,'[2]1516 Exp_Rev Access'!$F$7:$GB$306,163,FALSE)),"",VLOOKUP($A313,'[2]1516 Exp_Rev Access'!$F$7:$GB$306,163,FALSE))</f>
        <v>0</v>
      </c>
      <c r="GE313" s="99">
        <f>IF(ISNA(VLOOKUP($A313,'[2]1516 Exp_Rev Access'!$F$7:$GB$306,164,FALSE)),"",VLOOKUP($A313,'[2]1516 Exp_Rev Access'!$F$7:$GB$306,164,FALSE))</f>
        <v>0</v>
      </c>
      <c r="GF313" s="99">
        <f>IF(ISNA(VLOOKUP($A313,'[2]1516 Exp_Rev Access'!$F$7:$GB$306,165,FALSE)),"",VLOOKUP($A313,'[2]1516 Exp_Rev Access'!$F$7:$GB$306,165,FALSE))</f>
        <v>0</v>
      </c>
      <c r="GG313" s="99">
        <f>IF(ISNA(VLOOKUP($A313,'[2]1516 Exp_Rev Access'!$F$7:$GB$306,166,FALSE)),"",VLOOKUP($A313,'[2]1516 Exp_Rev Access'!$F$7:$GB$306,166,FALSE))</f>
        <v>0</v>
      </c>
      <c r="GH313" s="99">
        <f>IF(ISNA(VLOOKUP($A313,'[2]1516 Exp_Rev Access'!$F$7:$GB$306,167,FALSE)),"",VLOOKUP($A313,'[2]1516 Exp_Rev Access'!$F$7:$GB$306,167,FALSE))</f>
        <v>0</v>
      </c>
      <c r="GI313" s="99">
        <f>IF(ISNA(VLOOKUP($A313,'[2]1516 Exp_Rev Access'!$F$7:$GB$306,168,FALSE)),"",VLOOKUP($A313,'[2]1516 Exp_Rev Access'!$F$7:$GB$306,168,FALSE))</f>
        <v>0</v>
      </c>
      <c r="GJ313" s="99">
        <f>IF(ISNA(VLOOKUP($A313,'[2]1516 Exp_Rev Access'!$F$7:$GB$306,169,FALSE)),"",VLOOKUP($A313,'[2]1516 Exp_Rev Access'!$F$7:$GB$306,169,FALSE))</f>
        <v>0</v>
      </c>
      <c r="GK313" s="99">
        <f>IF(ISNA(VLOOKUP($A313,'[2]1516 Exp_Rev Access'!$F$7:$GB$306,170,FALSE)),"",VLOOKUP($A313,'[2]1516 Exp_Rev Access'!$F$7:$GB$306,170,FALSE))</f>
        <v>0</v>
      </c>
      <c r="GL313" s="99">
        <f>IF(ISNA(VLOOKUP($A313,'[2]1516 Exp_Rev Access'!$F$7:$GB$306,171,FALSE)),"",VLOOKUP($A313,'[2]1516 Exp_Rev Access'!$F$7:$GB$306,171,FALSE))</f>
        <v>0</v>
      </c>
      <c r="GM313" s="99">
        <f>IF(ISNA(VLOOKUP($A313,'[2]1516 Exp_Rev Access'!$F$7:$GB$306,172,FALSE)),"",VLOOKUP($A313,'[2]1516 Exp_Rev Access'!$F$7:$GB$306,172,FALSE))</f>
        <v>0</v>
      </c>
      <c r="GN313" s="99">
        <f>IF(ISNA(VLOOKUP($A313,'[2]1516 Exp_Rev Access'!$F$7:$GB$306,173,FALSE)),"",VLOOKUP($A313,'[2]1516 Exp_Rev Access'!$F$7:$GB$306,173,FALSE))</f>
        <v>0</v>
      </c>
      <c r="GO313" s="99">
        <f>IF(ISNA(VLOOKUP($A313,'[2]1516 Exp_Rev Access'!$F$7:$GB$306,174,FALSE)),"",VLOOKUP($A313,'[2]1516 Exp_Rev Access'!$F$7:$GB$306,174,FALSE))</f>
        <v>0</v>
      </c>
      <c r="GP313" s="99">
        <f>IF(ISNA(VLOOKUP($A313,'[2]1516 Exp_Rev Access'!$F$7:$GB$306,175,FALSE)),"",VLOOKUP($A313,'[2]1516 Exp_Rev Access'!$F$7:$GB$306,175,FALSE))</f>
        <v>0</v>
      </c>
      <c r="GQ313" s="99">
        <f>IF(ISNA(VLOOKUP($A313,'[2]1516 Exp_Rev Access'!$F$7:$GB$306,176,FALSE)),"",VLOOKUP($A313,'[2]1516 Exp_Rev Access'!$F$7:$GB$306,176,FALSE))</f>
        <v>0</v>
      </c>
      <c r="GR313" s="99">
        <f>IF(ISNA(VLOOKUP($A313,'[2]1516 Exp_Rev Access'!$F$7:$GB$306,177,FALSE)),"",VLOOKUP($A313,'[2]1516 Exp_Rev Access'!$F$7:$GB$306,177,FALSE))</f>
        <v>0</v>
      </c>
      <c r="GS313" s="99">
        <f>IF(ISNA(VLOOKUP($A313,'[2]1516 Exp_Rev Access'!$F$7:$GB$306,178,FALSE)),"",VLOOKUP($A313,'[2]1516 Exp_Rev Access'!$F$7:$GB$306,178,FALSE))</f>
        <v>0</v>
      </c>
      <c r="GT313" s="101">
        <f t="shared" si="385"/>
        <v>38644.54</v>
      </c>
      <c r="GU313" s="72">
        <f t="shared" si="389"/>
        <v>3.4333870995685224E-2</v>
      </c>
      <c r="GV313" s="84">
        <f t="shared" si="386"/>
        <v>525.347199564981</v>
      </c>
    </row>
    <row r="314" spans="1:207" customFormat="1" ht="12" customHeight="1" x14ac:dyDescent="0.2">
      <c r="A314" s="96" t="s">
        <v>718</v>
      </c>
      <c r="B314" s="69" t="s">
        <v>719</v>
      </c>
      <c r="C314" s="80">
        <f>IF(ISNA(VLOOKUP($A314,'[2]1516 enrollment_Rev_Exp by size'!$A$6:$G$320,3,FALSE)),"",VLOOKUP($A314,'[2]1516 enrollment_Rev_Exp by size'!$A$6:$G$320,3,FALSE))</f>
        <v>69.010000000000019</v>
      </c>
      <c r="D314" s="97">
        <v>2243731.67</v>
      </c>
      <c r="E314" s="80">
        <f t="shared" si="367"/>
        <v>2243731.67</v>
      </c>
      <c r="F314" s="80">
        <f t="shared" si="368"/>
        <v>0</v>
      </c>
      <c r="G314" s="98">
        <f>IF(ISNA(VLOOKUP($A314,'[2]1516 Exp_Rev Access'!$F$7:$FS$306,2,FALSE)),"",VLOOKUP($A314,'[2]1516 Exp_Rev Access'!$F$7:$FS$306,2,FALSE))</f>
        <v>89655.29</v>
      </c>
      <c r="H314" s="98">
        <f>IF(ISNA(VLOOKUP($A314,'[2]1516 Exp_Rev Access'!$F$7:$FS$306,3,FALSE)),"",VLOOKUP($A314,'[2]1516 Exp_Rev Access'!$F$7:$FS$306,3,FALSE))</f>
        <v>0</v>
      </c>
      <c r="I314" s="98">
        <f>IF(ISNA(VLOOKUP($A314,'[2]1516 Exp_Rev Access'!$F$7:$FS$306,4,FALSE)),"",VLOOKUP($A314,'[2]1516 Exp_Rev Access'!$F$7:$FS$306,4,FALSE))</f>
        <v>1829.49</v>
      </c>
      <c r="J314" s="98">
        <f>IF(ISNA(VLOOKUP($A314,'[2]1516 Exp_Rev Access'!$F$7:$FS$306,5,FALSE)),"",VLOOKUP($A314,'[2]1516 Exp_Rev Access'!$F$7:$FS$306,5,FALSE))</f>
        <v>5508.87</v>
      </c>
      <c r="K314" s="98">
        <f>IF(ISNA(VLOOKUP($A314,'[2]1516 Exp_Rev Access'!$F$7:$FS$306,6,FALSE)),"",VLOOKUP($A314,'[2]1516 Exp_Rev Access'!$F$7:$FS$306,6,FALSE))</f>
        <v>6983.18</v>
      </c>
      <c r="L314" s="98">
        <f>IF(ISNA(VLOOKUP($A314,'[2]1516 Exp_Rev Access'!$F$7:$FS$306,7,FALSE)),"",VLOOKUP($A314,'[2]1516 Exp_Rev Access'!$F$7:$FS$306,7,FALSE))</f>
        <v>119.35</v>
      </c>
      <c r="M314" s="90">
        <f t="shared" si="369"/>
        <v>104096.18</v>
      </c>
      <c r="N314" s="72">
        <f t="shared" si="390"/>
        <v>4.639421967957514E-2</v>
      </c>
      <c r="O314" s="73">
        <f t="shared" si="391"/>
        <v>1508.421678017678</v>
      </c>
      <c r="P314" s="99">
        <f>IF(ISNA(VLOOKUP($A314,'[2]1516 Exp_Rev Access'!$F$7:$FS$306,8,FALSE)),"",VLOOKUP($A314,'[2]1516 Exp_Rev Access'!$F$7:$FS$306,8,FALSE))</f>
        <v>0</v>
      </c>
      <c r="Q314" s="99">
        <f>IF(ISNA(VLOOKUP($A314,'[2]1516 Exp_Rev Access'!$F$7:$FS$306,9,FALSE)),"",VLOOKUP($A314,'[2]1516 Exp_Rev Access'!$F$7:$FS$306,9,FALSE))</f>
        <v>0</v>
      </c>
      <c r="R314" s="99">
        <f>IF(ISNA(VLOOKUP($A314,'[2]1516 Exp_Rev Access'!$F$7:$FS$306,10,FALSE)),"",VLOOKUP($A314,'[2]1516 Exp_Rev Access'!$F$7:$FS$306,10,FALSE))</f>
        <v>0</v>
      </c>
      <c r="S314" s="99">
        <f>IF(ISNA(VLOOKUP($A314,'[2]1516 Exp_Rev Access'!$F$7:$FS$306,11,FALSE)),"",VLOOKUP($A314,'[2]1516 Exp_Rev Access'!$F$7:$FS$306,11,FALSE))</f>
        <v>0</v>
      </c>
      <c r="T314" s="99">
        <f>IF(ISNA(VLOOKUP($A314,'[2]1516 Exp_Rev Access'!$F$7:$FS$306,12,FALSE)),"",VLOOKUP($A314,'[2]1516 Exp_Rev Access'!$F$7:$FS$306,12,FALSE))</f>
        <v>1900</v>
      </c>
      <c r="U314" s="99">
        <f>IF(ISNA(VLOOKUP($A314,'[2]1516 Exp_Rev Access'!$F$7:$FS$306,13,FALSE)),"",VLOOKUP($A314,'[2]1516 Exp_Rev Access'!$F$7:$FS$306,13,FALSE))</f>
        <v>0</v>
      </c>
      <c r="V314" s="99">
        <f>IF(ISNA(VLOOKUP($A314,'[2]1516 Exp_Rev Access'!$F$7:$FS$306,14,FALSE)),"",VLOOKUP($A314,'[2]1516 Exp_Rev Access'!$F$7:$FS$306,14,FALSE))</f>
        <v>0</v>
      </c>
      <c r="W314" s="99">
        <f>IF(ISNA(VLOOKUP($A314,'[2]1516 Exp_Rev Access'!$F$7:$FS$306,15,FALSE)),"",VLOOKUP($A314,'[2]1516 Exp_Rev Access'!$F$7:$FS$306,15,FALSE))</f>
        <v>0</v>
      </c>
      <c r="X314" s="99">
        <f>IF(ISNA(VLOOKUP($A314,'[2]1516 Exp_Rev Access'!$F$7:$FS$306,16,FALSE)),"",VLOOKUP($A314,'[2]1516 Exp_Rev Access'!$F$7:$FS$306,16,FALSE))</f>
        <v>81.5</v>
      </c>
      <c r="Y314" s="99">
        <f>IF(ISNA(VLOOKUP($A314,'[2]1516 Exp_Rev Access'!$F$7:$FS$306,17,FALSE)),"",VLOOKUP($A314,'[2]1516 Exp_Rev Access'!$F$7:$FS$306,17,FALSE))</f>
        <v>0</v>
      </c>
      <c r="Z314" s="99">
        <f>IF(ISNA(VLOOKUP($A314,'[2]1516 Exp_Rev Access'!$F$7:$FS$306,18,FALSE)),"",VLOOKUP($A314,'[2]1516 Exp_Rev Access'!$F$7:$FS$306,18,FALSE))</f>
        <v>0</v>
      </c>
      <c r="AA314" s="99">
        <f>IF(ISNA(VLOOKUP($A314,'[2]1516 Exp_Rev Access'!$F$7:$FS$306,19,FALSE)),"",VLOOKUP($A314,'[2]1516 Exp_Rev Access'!$F$7:$FS$306,19,FALSE))</f>
        <v>0</v>
      </c>
      <c r="AB314" s="99">
        <f>IF(ISNA(VLOOKUP($A314,'[2]1516 Exp_Rev Access'!$F$7:$FS$306,20,FALSE)),"",VLOOKUP($A314,'[2]1516 Exp_Rev Access'!$F$7:$FS$306,20,FALSE))</f>
        <v>0</v>
      </c>
      <c r="AC314" s="99">
        <f>IF(ISNA(VLOOKUP($A314,'[2]1516 Exp_Rev Access'!$F$7:$FS$306,21,FALSE)),"",VLOOKUP($A314,'[2]1516 Exp_Rev Access'!$F$7:$FS$306,21,FALSE))</f>
        <v>4142.1899999999996</v>
      </c>
      <c r="AD314" s="99">
        <f>IF(ISNA(VLOOKUP($A314,'[2]1516 Exp_Rev Access'!$F$7:$FS$306,22,FALSE)),"",VLOOKUP($A314,'[2]1516 Exp_Rev Access'!$F$7:$FS$306,22,FALSE))</f>
        <v>2898.52</v>
      </c>
      <c r="AE314" s="99">
        <f>IF(ISNA(VLOOKUP($A314,'[2]1516 Exp_Rev Access'!$F$7:$FS$306,23,FALSE)),"",VLOOKUP($A314,'[2]1516 Exp_Rev Access'!$F$7:$FS$306,23,FALSE))</f>
        <v>821.92</v>
      </c>
      <c r="AF314" s="99">
        <f>IF(ISNA(VLOOKUP($A314,'[2]1516 Exp_Rev Access'!$F$7:$FS$306,24,FALSE)),"",VLOOKUP($A314,'[2]1516 Exp_Rev Access'!$F$7:$FS$306,24,FALSE))</f>
        <v>1377.84</v>
      </c>
      <c r="AG314" s="99">
        <f>IF(ISNA(VLOOKUP($A314,'[2]1516 Exp_Rev Access'!$F$7:$FS$306,25,FALSE)),"",VLOOKUP($A314,'[2]1516 Exp_Rev Access'!$F$7:$FS$306,25,FALSE))</f>
        <v>14.48</v>
      </c>
      <c r="AH314" s="98">
        <f>IF(ISNA(VLOOKUP($A314,'[2]1516 Exp_Rev Access'!$F$7:$FS$306,26,FALSE)),"",VLOOKUP($A314,'[2]1516 Exp_Rev Access'!$F$7:$FS$306,26,FALSE))</f>
        <v>54</v>
      </c>
      <c r="AI314" s="98">
        <f>IF(ISNA(VLOOKUP($A314,'[2]1516 Exp_Rev Access'!$F$7:$FS$306,27,FALSE)),"",VLOOKUP($A314,'[2]1516 Exp_Rev Access'!$F$7:$FS$306,27,FALSE))</f>
        <v>0</v>
      </c>
      <c r="AJ314" s="98">
        <f>IF(ISNA(VLOOKUP($A314,'[2]1516 Exp_Rev Access'!$F$7:$FS$306,28,FALSE)),"",VLOOKUP($A314,'[2]1516 Exp_Rev Access'!$F$7:$FS$306,28,FALSE))</f>
        <v>2760.72</v>
      </c>
      <c r="AK314" s="98">
        <f>IF(ISNA(VLOOKUP($A314,'[2]1516 Exp_Rev Access'!$F$7:$FS$306,29,FALSE)),"",VLOOKUP($A314,'[2]1516 Exp_Rev Access'!$F$7:$FS$306,29,FALSE))</f>
        <v>0</v>
      </c>
      <c r="AL314" s="100">
        <f t="shared" si="372"/>
        <v>14051.169999999998</v>
      </c>
      <c r="AM314" s="72">
        <f t="shared" si="373"/>
        <v>6.2624110484655231E-3</v>
      </c>
      <c r="AN314" s="94">
        <f t="shared" si="374"/>
        <v>203.61063613968983</v>
      </c>
      <c r="AO314" s="99">
        <f>IF(ISNA(VLOOKUP($A314,'[2]1516 Exp_Rev Access'!$F$7:$GB$306,30,FALSE)),"",VLOOKUP($A314,'[2]1516 Exp_Rev Access'!$F$7:$FS$306,30,FALSE))</f>
        <v>1538381.58</v>
      </c>
      <c r="AP314" s="99">
        <f>IF(ISNA(VLOOKUP($A314,'[2]1516 Exp_Rev Access'!$F$7:$GB$306,31,FALSE)),"",VLOOKUP($A314,'[2]1516 Exp_Rev Access'!$F$7:$FS$306,31,FALSE))</f>
        <v>8876.9599999999991</v>
      </c>
      <c r="AQ314" s="99">
        <f>IF(ISNA(VLOOKUP($A314,'[2]1516 Exp_Rev Access'!$F$7:$GB$306,32,FALSE)),"",VLOOKUP($A314,'[2]1516 Exp_Rev Access'!$F$7:$FS$306,32,FALSE))</f>
        <v>256941.4</v>
      </c>
      <c r="AR314" s="99">
        <f>IF(ISNA(VLOOKUP($A314,'[2]1516 Exp_Rev Access'!$F$7:$GB$306,33,FALSE)),"",VLOOKUP($A314,'[2]1516 Exp_Rev Access'!$F$7:$FS$306,33,FALSE))</f>
        <v>58.66</v>
      </c>
      <c r="AS314" s="99">
        <f>IF(ISNA(VLOOKUP($A314,'[2]1516 Exp_Rev Access'!$F$7:$GB$306,34,FALSE)),"",VLOOKUP($A314,'[2]1516 Exp_Rev Access'!$F$7:$FS$306,34,FALSE))</f>
        <v>0</v>
      </c>
      <c r="AT314" s="101">
        <f t="shared" si="375"/>
        <v>1804258.5999999999</v>
      </c>
      <c r="AU314" s="72">
        <f t="shared" si="376"/>
        <v>0.80413296479431517</v>
      </c>
      <c r="AV314" s="94">
        <f t="shared" si="377"/>
        <v>26144.886248369792</v>
      </c>
      <c r="AW314" s="99">
        <f>IF(ISNA(VLOOKUP($A314,'[2]1516 Exp_Rev Access'!$F$7:$GB$306,35,FALSE)),"",VLOOKUP($A314,'[2]1516 Exp_Rev Access'!$F$7:$GB$306,35,FALSE))</f>
        <v>0</v>
      </c>
      <c r="AX314" s="99">
        <f>IF(ISNA(VLOOKUP($A314,'[2]1516 Exp_Rev Access'!$F$7:$GB$306,36,FALSE)),"",VLOOKUP($A314,'[2]1516 Exp_Rev Access'!$F$7:$GB$306,36,FALSE))</f>
        <v>43734.59</v>
      </c>
      <c r="AY314" s="99">
        <f>IF(ISNA(VLOOKUP($A314,'[2]1516 Exp_Rev Access'!$F$7:$GB$306,37,FALSE)),"",VLOOKUP($A314,'[2]1516 Exp_Rev Access'!$F$7:$GB$306,37,FALSE))</f>
        <v>2388.1</v>
      </c>
      <c r="AZ314" s="99">
        <f>IF(ISNA(VLOOKUP($A314,'[2]1516 Exp_Rev Access'!$F$7:$GB$306,38,FALSE)),"",VLOOKUP($A314,'[2]1516 Exp_Rev Access'!$F$7:$GB$306,38,FALSE))</f>
        <v>0</v>
      </c>
      <c r="BA314" s="99">
        <f>IF(ISNA(VLOOKUP($A314,'[2]1516 Exp_Rev Access'!$F$7:$GB$306,39,FALSE)),"",VLOOKUP($A314,'[2]1516 Exp_Rev Access'!$F$7:$GB$306,39,FALSE))</f>
        <v>0</v>
      </c>
      <c r="BB314" s="99">
        <f>IF(ISNA(VLOOKUP($A314,'[2]1516 Exp_Rev Access'!$F$7:$GB$306,40,FALSE)),"",VLOOKUP($A314,'[2]1516 Exp_Rev Access'!$F$7:$GB$306,40,FALSE))</f>
        <v>20286.330000000002</v>
      </c>
      <c r="BC314" s="99">
        <f>IF(ISNA(VLOOKUP($A314,'[2]1516 Exp_Rev Access'!$F$7:$GB$306,41,FALSE)),"",VLOOKUP($A314,'[2]1516 Exp_Rev Access'!$F$7:$GB$306,41,FALSE))</f>
        <v>0</v>
      </c>
      <c r="BD314" s="99">
        <f>IF(ISNA(VLOOKUP($A314,'[2]1516 Exp_Rev Access'!$F$7:$GB$306,42,FALSE)),"",VLOOKUP($A314,'[2]1516 Exp_Rev Access'!$F$7:$GB$306,42,FALSE))</f>
        <v>12260.37</v>
      </c>
      <c r="BE314" s="99">
        <f>IF(ISNA(VLOOKUP($A314,'[2]1516 Exp_Rev Access'!$F$7:$GB$306,43,FALSE)),"",VLOOKUP($A314,'[2]1516 Exp_Rev Access'!$F$7:$GB$306,43,FALSE))</f>
        <v>0</v>
      </c>
      <c r="BF314" s="99">
        <f>IF(ISNA(VLOOKUP($A314,'[2]1516 Exp_Rev Access'!$F$7:$GB$306,44,FALSE)),"",VLOOKUP($A314,'[2]1516 Exp_Rev Access'!$F$7:$GB$306,44,FALSE))</f>
        <v>0</v>
      </c>
      <c r="BG314" s="99">
        <f>IF(ISNA(VLOOKUP($A314,'[2]1516 Exp_Rev Access'!$F$7:$GB$306,45,FALSE)),"",VLOOKUP($A314,'[2]1516 Exp_Rev Access'!$F$7:$GB$306,45,FALSE))</f>
        <v>730.3</v>
      </c>
      <c r="BH314" s="99">
        <f>IF(ISNA(VLOOKUP($A314,'[2]1516 Exp_Rev Access'!$F$7:$GB$306,46,FALSE)),"",VLOOKUP($A314,'[2]1516 Exp_Rev Access'!$F$7:$GB$306,46,FALSE))</f>
        <v>0</v>
      </c>
      <c r="BI314" s="99">
        <f>IF(ISNA(VLOOKUP($A314,'[2]1516 Exp_Rev Access'!$F$7:$GB$306,47,FALSE)),"",VLOOKUP($A314,'[2]1516 Exp_Rev Access'!$F$7:$GB$306,47,FALSE))</f>
        <v>965.91</v>
      </c>
      <c r="BJ314" s="99">
        <f>IF(ISNA(VLOOKUP($A314,'[2]1516 Exp_Rev Access'!$F$7:$GB$306,48,FALSE)),"",VLOOKUP($A314,'[2]1516 Exp_Rev Access'!$F$7:$GB$306,48,FALSE))</f>
        <v>97701.08</v>
      </c>
      <c r="BK314" s="99">
        <f>IF(ISNA(VLOOKUP($A314,'[2]1516 Exp_Rev Access'!$F$7:$GB$306,49,FALSE)),"",VLOOKUP($A314,'[2]1516 Exp_Rev Access'!$F$7:$GB$306,49,FALSE))</f>
        <v>51109.06</v>
      </c>
      <c r="BL314" s="99">
        <f>IF(ISNA(VLOOKUP($A314,'[2]1516 Exp_Rev Access'!$F$7:$GB$306,50,FALSE)),"",VLOOKUP($A314,'[2]1516 Exp_Rev Access'!$F$7:$GB$306,50,FALSE))</f>
        <v>0</v>
      </c>
      <c r="BM314" s="99">
        <f>IF(ISNA(VLOOKUP($A314,'[2]1516 Exp_Rev Access'!$F$7:$GB$306,51,FALSE)),"",VLOOKUP($A314,'[2]1516 Exp_Rev Access'!$F$7:$GB$306,51,FALSE))</f>
        <v>0</v>
      </c>
      <c r="BN314" s="99">
        <f>IF(ISNA(VLOOKUP($A314,'[2]1516 Exp_Rev Access'!$F$7:$GB$306,52,FALSE)),"",VLOOKUP($A314,'[2]1516 Exp_Rev Access'!$F$7:$GB$306,52,FALSE))</f>
        <v>0</v>
      </c>
      <c r="BO314" s="99">
        <f>IF(ISNA(VLOOKUP($A314,'[2]1516 Exp_Rev Access'!$F$7:$GB$306,53,FALSE)),"",VLOOKUP($A314,'[2]1516 Exp_Rev Access'!$F$7:$GB$306,53,FALSE))</f>
        <v>0</v>
      </c>
      <c r="BP314" s="99">
        <f>IF(ISNA(VLOOKUP($A314,'[2]1516 Exp_Rev Access'!$F$7:$GB$306,54,FALSE)),"",VLOOKUP($A314,'[2]1516 Exp_Rev Access'!$F$7:$GB$306,54,FALSE))</f>
        <v>0</v>
      </c>
      <c r="BQ314" s="99">
        <f>IF(ISNA(VLOOKUP($A314,'[2]1516 Exp_Rev Access'!$F$7:$GB$306,55,FALSE)),"",VLOOKUP($A314,'[2]1516 Exp_Rev Access'!$F$7:$GB$306,55,FALSE))</f>
        <v>0</v>
      </c>
      <c r="BR314" s="99">
        <f>IF(ISNA(VLOOKUP($A314,'[2]1516 Exp_Rev Access'!$F$7:$GB$306,56,FALSE)),"",VLOOKUP($A314,'[2]1516 Exp_Rev Access'!$F$7:$GB$306,56,FALSE))</f>
        <v>0</v>
      </c>
      <c r="BS314" s="99">
        <f>IF(ISNA(VLOOKUP($A314,'[2]1516 Exp_Rev Access'!$F$7:$GB$306,57,FALSE)),"",VLOOKUP($A314,'[2]1516 Exp_Rev Access'!$F$7:$GB$306,57,FALSE))</f>
        <v>0</v>
      </c>
      <c r="BT314" s="99">
        <f>IF(ISNA(VLOOKUP($A314,'[2]1516 Exp_Rev Access'!$F$7:$GB$306,58,FALSE)),"",VLOOKUP($A314,'[2]1516 Exp_Rev Access'!$F$7:$GB$306,58,FALSE))</f>
        <v>0</v>
      </c>
      <c r="BU314" s="102">
        <f t="shared" si="378"/>
        <v>229175.74</v>
      </c>
      <c r="BV314" s="72">
        <f t="shared" si="379"/>
        <v>0.10214043999298722</v>
      </c>
      <c r="BW314" s="94">
        <f t="shared" si="380"/>
        <v>3320.9062454716695</v>
      </c>
      <c r="BX314" s="99">
        <f>IF(ISNA(VLOOKUP($A314,'[2]1516 Exp_Rev Access'!$F$7:$GB$306,59,FALSE)),"",VLOOKUP($A314,'[2]1516 Exp_Rev Access'!$F$7:$GB$306,59,FALSE))</f>
        <v>0</v>
      </c>
      <c r="BY314" s="99">
        <f>IF(ISNA(VLOOKUP($A314,'[2]1516 Exp_Rev Access'!$F$7:$GB$306,60,FALSE)),"",VLOOKUP($A314,'[2]1516 Exp_Rev Access'!$F$7:$GB$306,60,FALSE))</f>
        <v>0</v>
      </c>
      <c r="BZ314" s="99">
        <f>IF(ISNA(VLOOKUP($A314,'[2]1516 Exp_Rev Access'!$F$7:$GB$306,61,FALSE)),"",VLOOKUP($A314,'[2]1516 Exp_Rev Access'!$F$7:$GB$306,61,FALSE))</f>
        <v>0</v>
      </c>
      <c r="CA314" s="99">
        <f>IF(ISNA(VLOOKUP($A314,'[2]1516 Exp_Rev Access'!$F$7:$GB$306,62,FALSE)),"",VLOOKUP($A314,'[2]1516 Exp_Rev Access'!$F$7:$GB$306,62,FALSE))</f>
        <v>0</v>
      </c>
      <c r="CB314" s="99">
        <f>IF(ISNA(VLOOKUP($A314,'[2]1516 Exp_Rev Access'!$F$7:$GB$306,63,FALSE)),"",VLOOKUP($A314,'[2]1516 Exp_Rev Access'!$F$7:$GB$306,63,FALSE))</f>
        <v>421.95</v>
      </c>
      <c r="CC314" s="99">
        <f>IF(ISNA(VLOOKUP($A314,'[2]1516 Exp_Rev Access'!$F$7:$GB$306,64,FALSE)),"",VLOOKUP($A314,'[2]1516 Exp_Rev Access'!$F$7:$GB$306,64,FALSE))</f>
        <v>0</v>
      </c>
      <c r="CD314" s="101">
        <f t="shared" si="381"/>
        <v>421.95</v>
      </c>
      <c r="CE314" s="72">
        <f t="shared" si="387"/>
        <v>1.8805724661362917E-4</v>
      </c>
      <c r="CF314" s="103">
        <f t="shared" si="388"/>
        <v>6.1143312563396588</v>
      </c>
      <c r="CG314" s="99">
        <f>IF(ISNA(VLOOKUP($A314,'[2]1516 Exp_Rev Access'!$F$7:$GB$306,65,FALSE)),"",VLOOKUP($A314,'[2]1516 Exp_Rev Access'!$F$7:$GB$306,65,FALSE))</f>
        <v>0</v>
      </c>
      <c r="CH314" s="99">
        <f>IF(ISNA(VLOOKUP($A314,'[2]1516 Exp_Rev Access'!$F$7:$GB$306,66,FALSE)),"",VLOOKUP($A314,'[2]1516 Exp_Rev Access'!$F$7:$GB$306,66,FALSE))</f>
        <v>0</v>
      </c>
      <c r="CI314" s="99">
        <f>IF(ISNA(VLOOKUP($A314,'[2]1516 Exp_Rev Access'!$F$7:$GB$306,67,FALSE)),"",VLOOKUP($A314,'[2]1516 Exp_Rev Access'!$F$7:$GB$306,67,FALSE))</f>
        <v>0</v>
      </c>
      <c r="CJ314" s="99">
        <f>IF(ISNA(VLOOKUP($A314,'[2]1516 Exp_Rev Access'!$F$7:$GB$306,68,FALSE)),"",VLOOKUP($A314,'[2]1516 Exp_Rev Access'!$F$7:$GB$306,68,FALSE))</f>
        <v>0</v>
      </c>
      <c r="CK314" s="99">
        <f>IF(ISNA(VLOOKUP($A314,'[2]1516 Exp_Rev Access'!$F$7:$GB$306,69,FALSE)),"",VLOOKUP($A314,'[2]1516 Exp_Rev Access'!$F$7:$GB$306,69,FALSE))</f>
        <v>0</v>
      </c>
      <c r="CL314" s="99">
        <f>IF(ISNA(VLOOKUP($A314,'[2]1516 Exp_Rev Access'!$F$7:$GB$306,70,FALSE)),"",VLOOKUP($A314,'[2]1516 Exp_Rev Access'!$F$7:$GB$306,70,FALSE))</f>
        <v>0</v>
      </c>
      <c r="CM314" s="99">
        <f>IF(ISNA(VLOOKUP($A314,'[2]1516 Exp_Rev Access'!$F$7:$GB$306,71,FALSE)),"",VLOOKUP($A314,'[2]1516 Exp_Rev Access'!$F$7:$GB$306,71,FALSE))</f>
        <v>0</v>
      </c>
      <c r="CN314" s="99">
        <f>IF(ISNA(VLOOKUP($A314,'[2]1516 Exp_Rev Access'!$F$7:$GB$306,72,FALSE)),"",VLOOKUP($A314,'[2]1516 Exp_Rev Access'!$F$7:$GB$306,72,FALSE))</f>
        <v>0</v>
      </c>
      <c r="CO314" s="99">
        <f>IF(ISNA(VLOOKUP($A314,'[2]1516 Exp_Rev Access'!$F$7:$GB$306,73,FALSE)),"",VLOOKUP($A314,'[2]1516 Exp_Rev Access'!$F$7:$GB$306,73,FALSE))</f>
        <v>0</v>
      </c>
      <c r="CP314" s="99">
        <f>IF(ISNA(VLOOKUP($A314,'[2]1516 Exp_Rev Access'!$F$7:$GB$306,74,FALSE)),"",VLOOKUP($A314,'[2]1516 Exp_Rev Access'!$F$7:$GB$306,74,FALSE))</f>
        <v>0</v>
      </c>
      <c r="CQ314" s="99">
        <f>IF(ISNA(VLOOKUP($A314,'[2]1516 Exp_Rev Access'!$F$7:$GB$306,75,FALSE)),"",VLOOKUP($A314,'[2]1516 Exp_Rev Access'!$F$7:$GB$306,75,FALSE))</f>
        <v>0</v>
      </c>
      <c r="CR314" s="99">
        <f>IF(ISNA(VLOOKUP($A314,'[2]1516 Exp_Rev Access'!$F$7:$GB$306,76,FALSE)),"",VLOOKUP($A314,'[2]1516 Exp_Rev Access'!$F$7:$GB$306,76,FALSE))</f>
        <v>0</v>
      </c>
      <c r="CS314" s="99">
        <f>IF(ISNA(VLOOKUP($A314,'[2]1516 Exp_Rev Access'!$F$7:$GB$306,77,FALSE)),"",VLOOKUP($A314,'[2]1516 Exp_Rev Access'!$F$7:$GB$306,77,FALSE))</f>
        <v>0</v>
      </c>
      <c r="CT314" s="99">
        <f>IF(ISNA(VLOOKUP($A314,'[2]1516 Exp_Rev Access'!$F$7:$GB$306,78,FALSE)),"",VLOOKUP($A314,'[2]1516 Exp_Rev Access'!$F$7:$GB$306,78,FALSE))</f>
        <v>42650.37</v>
      </c>
      <c r="CU314" s="99">
        <f>IF(ISNA(VLOOKUP($A314,'[2]1516 Exp_Rev Access'!$F$7:$GB$306,79,FALSE)),"",VLOOKUP($A314,'[2]1516 Exp_Rev Access'!$F$7:$GB$306,79,FALSE))</f>
        <v>5196.91</v>
      </c>
      <c r="CV314" s="99">
        <f>IF(ISNA(VLOOKUP($A314,'[2]1516 Exp_Rev Access'!$F$7:$GB$306,80,FALSE)),"",VLOOKUP($A314,'[2]1516 Exp_Rev Access'!$F$7:$GB$306,80,FALSE))</f>
        <v>0</v>
      </c>
      <c r="CW314" s="99">
        <f>IF(ISNA(VLOOKUP($A314,'[2]1516 Exp_Rev Access'!$F$7:$GB$306,81,FALSE)),"",VLOOKUP($A314,'[2]1516 Exp_Rev Access'!$F$7:$GB$306,81,FALSE))</f>
        <v>0</v>
      </c>
      <c r="CX314" s="99">
        <f>IF(ISNA(VLOOKUP($A314,'[2]1516 Exp_Rev Access'!$F$7:$GB$306,82,FALSE)),"",VLOOKUP($A314,'[2]1516 Exp_Rev Access'!$F$7:$GB$306,82,FALSE))</f>
        <v>0</v>
      </c>
      <c r="CY314" s="99">
        <f>IF(ISNA(VLOOKUP($A314,'[2]1516 Exp_Rev Access'!$F$7:$GB$306,83,FALSE)),"",VLOOKUP($A314,'[2]1516 Exp_Rev Access'!$F$7:$GB$306,83,FALSE))</f>
        <v>0</v>
      </c>
      <c r="CZ314" s="99">
        <f>IF(ISNA(VLOOKUP($A314,'[2]1516 Exp_Rev Access'!$F$7:$GB$306,84,FALSE)),"",VLOOKUP($A314,'[2]1516 Exp_Rev Access'!$F$7:$GB$306,84,FALSE))</f>
        <v>0</v>
      </c>
      <c r="DA314" s="99">
        <f>IF(ISNA(VLOOKUP($A314,'[2]1516 Exp_Rev Access'!$F$7:$GB$306,85,FALSE)),"",VLOOKUP($A314,'[2]1516 Exp_Rev Access'!$F$7:$GB$306,85,FALSE))</f>
        <v>0</v>
      </c>
      <c r="DB314" s="99">
        <f>IF(ISNA(VLOOKUP($A314,'[2]1516 Exp_Rev Access'!$F$7:$GB$306,86,FALSE)),"",VLOOKUP($A314,'[2]1516 Exp_Rev Access'!$F$7:$GB$306,86,FALSE))</f>
        <v>0</v>
      </c>
      <c r="DC314" s="99">
        <f>IF(ISNA(VLOOKUP($A314,'[2]1516 Exp_Rev Access'!$F$7:$GB$306,87,FALSE)),"",VLOOKUP($A314,'[2]1516 Exp_Rev Access'!$F$7:$GB$306,87,FALSE))</f>
        <v>0</v>
      </c>
      <c r="DD314" s="99">
        <f>IF(ISNA(VLOOKUP($A314,'[2]1516 Exp_Rev Access'!$F$7:$GB$306,88,FALSE)),"",VLOOKUP($A314,'[2]1516 Exp_Rev Access'!$F$7:$GB$306,88,FALSE))</f>
        <v>0</v>
      </c>
      <c r="DE314" s="99">
        <f>IF(ISNA(VLOOKUP($A314,'[2]1516 Exp_Rev Access'!$F$7:$GB$306,89,FALSE)),"",VLOOKUP($A314,'[2]1516 Exp_Rev Access'!$F$7:$GB$306,89,FALSE))</f>
        <v>0</v>
      </c>
      <c r="DF314" s="99">
        <f>IF(ISNA(VLOOKUP($A314,'[2]1516 Exp_Rev Access'!$F$7:$GB$306,90,FALSE)),"",VLOOKUP($A314,'[2]1516 Exp_Rev Access'!$F$7:$GB$306,90,FALSE))</f>
        <v>0</v>
      </c>
      <c r="DG314" s="99">
        <f>IF(ISNA(VLOOKUP($A314,'[2]1516 Exp_Rev Access'!$F$7:$GB$306,91,FALSE)),"",VLOOKUP($A314,'[2]1516 Exp_Rev Access'!$F$7:$GB$306,91,FALSE))</f>
        <v>0</v>
      </c>
      <c r="DH314" s="99">
        <f>IF(ISNA(VLOOKUP($A314,'[2]1516 Exp_Rev Access'!$F$7:$GB$306,92,FALSE)),"",VLOOKUP($A314,'[2]1516 Exp_Rev Access'!$F$7:$GB$306,92,FALSE))</f>
        <v>28247.14</v>
      </c>
      <c r="DI314" s="99">
        <f>IF(ISNA(VLOOKUP($A314,'[2]1516 Exp_Rev Access'!$F$7:$GB$306,93,FALSE)),"",VLOOKUP($A314,'[2]1516 Exp_Rev Access'!$F$7:$GB$306,93,FALSE))</f>
        <v>0</v>
      </c>
      <c r="DJ314" s="99">
        <f>IF(ISNA(VLOOKUP($A314,'[2]1516 Exp_Rev Access'!$F$7:$GB$306,94,FALSE)),"",VLOOKUP($A314,'[2]1516 Exp_Rev Access'!$F$7:$GB$306,94,FALSE))</f>
        <v>0</v>
      </c>
      <c r="DK314" s="99">
        <f>IF(ISNA(VLOOKUP($A314,'[2]1516 Exp_Rev Access'!$F$7:$GB$306,95,FALSE)),"",VLOOKUP($A314,'[2]1516 Exp_Rev Access'!$F$7:$GB$306,95,FALSE))</f>
        <v>0</v>
      </c>
      <c r="DL314" s="99">
        <f>IF(ISNA(VLOOKUP($A314,'[2]1516 Exp_Rev Access'!$F$7:$GB$306,96,FALSE)),"",VLOOKUP($A314,'[2]1516 Exp_Rev Access'!$F$7:$GB$306,96,FALSE))</f>
        <v>0</v>
      </c>
      <c r="DM314" s="99">
        <f>IF(ISNA(VLOOKUP($A314,'[2]1516 Exp_Rev Access'!$F$7:$GB$306,97,FALSE)),"",VLOOKUP($A314,'[2]1516 Exp_Rev Access'!$F$7:$GB$306,97,FALSE))</f>
        <v>0</v>
      </c>
      <c r="DN314" s="99">
        <f>IF(ISNA(VLOOKUP($A314,'[2]1516 Exp_Rev Access'!$F$7:$GB$306,98,FALSE)),"",VLOOKUP($A314,'[2]1516 Exp_Rev Access'!$F$7:$GB$306,98,FALSE))</f>
        <v>0</v>
      </c>
      <c r="DO314" s="99">
        <f>IF(ISNA(VLOOKUP($A314,'[2]1516 Exp_Rev Access'!$F$7:$GB$306,99,FALSE)),"",VLOOKUP($A314,'[2]1516 Exp_Rev Access'!$F$7:$GB$306,99,FALSE))</f>
        <v>0</v>
      </c>
      <c r="DP314" s="99">
        <f>IF(ISNA(VLOOKUP($A314,'[2]1516 Exp_Rev Access'!$F$7:$GB$306,100,FALSE)),"",VLOOKUP($A314,'[2]1516 Exp_Rev Access'!$F$7:$GB$306,100,FALSE))</f>
        <v>0</v>
      </c>
      <c r="DQ314" s="99">
        <f>IF(ISNA(VLOOKUP($A314,'[2]1516 Exp_Rev Access'!$F$7:$GB$306,101,FALSE)),"",VLOOKUP($A314,'[2]1516 Exp_Rev Access'!$F$7:$GB$306,101,FALSE))</f>
        <v>0</v>
      </c>
      <c r="DR314" s="99">
        <f>IF(ISNA(VLOOKUP($A314,'[2]1516 Exp_Rev Access'!$F$7:$GB$306,102,FALSE)),"",VLOOKUP($A314,'[2]1516 Exp_Rev Access'!$F$7:$GB$306,102,FALSE))</f>
        <v>0</v>
      </c>
      <c r="DS314" s="99">
        <f>IF(ISNA(VLOOKUP($A314,'[2]1516 Exp_Rev Access'!$F$7:$GB$306,103,FALSE)),"",VLOOKUP($A314,'[2]1516 Exp_Rev Access'!$F$7:$GB$306,103,FALSE))</f>
        <v>0</v>
      </c>
      <c r="DT314" s="99">
        <f>IF(ISNA(VLOOKUP($A314,'[2]1516 Exp_Rev Access'!$F$7:$GB$306,104,FALSE)),"",VLOOKUP($A314,'[2]1516 Exp_Rev Access'!$F$7:$GB$306,104,FALSE))</f>
        <v>0</v>
      </c>
      <c r="DU314" s="99">
        <f>IF(ISNA(VLOOKUP($A314,'[2]1516 Exp_Rev Access'!$F$7:$GB$306,105,FALSE)),"",VLOOKUP($A314,'[2]1516 Exp_Rev Access'!$F$7:$GB$306,105,FALSE))</f>
        <v>0</v>
      </c>
      <c r="DV314" s="99">
        <f>IF(ISNA(VLOOKUP($A314,'[2]1516 Exp_Rev Access'!$F$7:$GB$306,106,FALSE)),"",VLOOKUP($A314,'[2]1516 Exp_Rev Access'!$F$7:$GB$306,106,FALSE))</f>
        <v>0</v>
      </c>
      <c r="DW314" s="99">
        <f>IF(ISNA(VLOOKUP($A314,'[2]1516 Exp_Rev Access'!$F$7:$GB$306,107,FALSE)),"",VLOOKUP($A314,'[2]1516 Exp_Rev Access'!$F$7:$GB$306,107,FALSE))</f>
        <v>0</v>
      </c>
      <c r="DX314" s="99">
        <f>IF(ISNA(VLOOKUP($A314,'[2]1516 Exp_Rev Access'!$F$7:$GB$306,108,FALSE)),"",VLOOKUP($A314,'[2]1516 Exp_Rev Access'!$F$7:$GB$306,108,FALSE))</f>
        <v>8619.81</v>
      </c>
      <c r="DY314" s="99">
        <f>IF(ISNA(VLOOKUP($A314,'[2]1516 Exp_Rev Access'!$F$7:$GB$306,109,FALSE)),"",VLOOKUP($A314,'[2]1516 Exp_Rev Access'!$F$7:$GB$306,109,FALSE))</f>
        <v>0</v>
      </c>
      <c r="DZ314" s="99">
        <f>IF(ISNA(VLOOKUP($A314,'[2]1516 Exp_Rev Access'!$F$7:$GB$306,110,FALSE)),"",VLOOKUP($A314,'[2]1516 Exp_Rev Access'!$F$7:$GB$306,110,FALSE))</f>
        <v>0</v>
      </c>
      <c r="EA314" s="99">
        <f>IF(ISNA(VLOOKUP($A314,'[2]1516 Exp_Rev Access'!$F$7:$GB$306,111,FALSE)),"",VLOOKUP($A314,'[2]1516 Exp_Rev Access'!$F$7:$GB$306,111,FALSE))</f>
        <v>0</v>
      </c>
      <c r="EB314" s="99">
        <f>IF(ISNA(VLOOKUP($A314,'[2]1516 Exp_Rev Access'!$F$7:$GB$306,112,FALSE)),"",VLOOKUP($A314,'[2]1516 Exp_Rev Access'!$F$7:$GB$306,112,FALSE))</f>
        <v>0</v>
      </c>
      <c r="EC314" s="99">
        <f>IF(ISNA(VLOOKUP($A314,'[2]1516 Exp_Rev Access'!$F$7:$GB$306,113,FALSE)),"",VLOOKUP($A314,'[2]1516 Exp_Rev Access'!$F$7:$GB$306,113,FALSE))</f>
        <v>0</v>
      </c>
      <c r="ED314" s="99">
        <f>IF(ISNA(VLOOKUP($A314,'[2]1516 Exp_Rev Access'!$F$7:$GB$306,114,FALSE)),"",VLOOKUP($A314,'[2]1516 Exp_Rev Access'!$F$7:$GB$306,114,FALSE))</f>
        <v>0</v>
      </c>
      <c r="EE314" s="99">
        <f>IF(ISNA(VLOOKUP($A314,'[2]1516 Exp_Rev Access'!$F$7:$GB$306,115,FALSE)),"",VLOOKUP($A314,'[2]1516 Exp_Rev Access'!$F$7:$GB$306,115,FALSE))</f>
        <v>0</v>
      </c>
      <c r="EF314" s="99">
        <f>IF(ISNA(VLOOKUP($A314,'[2]1516 Exp_Rev Access'!$F$7:$GB$306,116,FALSE)),"",VLOOKUP($A314,'[2]1516 Exp_Rev Access'!$F$7:$GB$306,116,FALSE))</f>
        <v>0</v>
      </c>
      <c r="EG314" s="99">
        <f>IF(ISNA(VLOOKUP($A314,'[2]1516 Exp_Rev Access'!$F$7:$GB$306,117,FALSE)),"",VLOOKUP($A314,'[2]1516 Exp_Rev Access'!$F$7:$GB$306,117,FALSE))</f>
        <v>0</v>
      </c>
      <c r="EH314" s="99">
        <f>IF(ISNA(VLOOKUP($A314,'[2]1516 Exp_Rev Access'!$F$7:$GB$306,118,FALSE)),"",VLOOKUP($A314,'[2]1516 Exp_Rev Access'!$F$7:$GB$306,118,FALSE))</f>
        <v>0</v>
      </c>
      <c r="EI314" s="99">
        <f>IF(ISNA(VLOOKUP($A314,'[2]1516 Exp_Rev Access'!$F$7:$GB$306,119,FALSE)),"",VLOOKUP($A314,'[2]1516 Exp_Rev Access'!$F$7:$GB$306,119,FALSE))</f>
        <v>0</v>
      </c>
      <c r="EJ314" s="99">
        <f>IF(ISNA(VLOOKUP($A314,'[2]1516 Exp_Rev Access'!$F$7:$GB$306,120,FALSE)),"",VLOOKUP($A314,'[2]1516 Exp_Rev Access'!$F$7:$GB$306,120,FALSE))</f>
        <v>0</v>
      </c>
      <c r="EK314" s="99">
        <f>IF(ISNA(VLOOKUP($A314,'[2]1516 Exp_Rev Access'!$F$7:$GB$306,121,FALSE)),"",VLOOKUP($A314,'[2]1516 Exp_Rev Access'!$F$7:$GB$306,121,FALSE))</f>
        <v>0</v>
      </c>
      <c r="EL314" s="99">
        <f>IF(ISNA(VLOOKUP($A314,'[2]1516 Exp_Rev Access'!$F$7:$GB$306,122,FALSE)),"",VLOOKUP($A314,'[2]1516 Exp_Rev Access'!$F$7:$GB$306,122,FALSE))</f>
        <v>0</v>
      </c>
      <c r="EM314" s="99">
        <f>IF(ISNA(VLOOKUP($A314,'[2]1516 Exp_Rev Access'!$F$7:$GB$306,123,FALSE)),"",VLOOKUP($A314,'[2]1516 Exp_Rev Access'!$F$7:$GB$306,123,FALSE))</f>
        <v>0</v>
      </c>
      <c r="EN314" s="99">
        <f>IF(ISNA(VLOOKUP($A314,'[2]1516 Exp_Rev Access'!$F$7:$GB$306,124,FALSE)),"",VLOOKUP($A314,'[2]1516 Exp_Rev Access'!$F$7:$GB$306,124,FALSE))</f>
        <v>0</v>
      </c>
      <c r="EO314" s="99">
        <f>IF(ISNA(VLOOKUP($A314,'[2]1516 Exp_Rev Access'!$F$7:$GB$306,125,FALSE)),"",VLOOKUP($A314,'[2]1516 Exp_Rev Access'!$F$7:$GB$306,125,FALSE))</f>
        <v>0</v>
      </c>
      <c r="EP314" s="99">
        <f>IF(ISNA(VLOOKUP($A314,'[2]1516 Exp_Rev Access'!$F$7:$GB$306,126,FALSE)),"",VLOOKUP($A314,'[2]1516 Exp_Rev Access'!$F$7:$GB$306,126,FALSE))</f>
        <v>0</v>
      </c>
      <c r="EQ314" s="99">
        <f>IF(ISNA(VLOOKUP($A314,'[2]1516 Exp_Rev Access'!$F$7:$GB$306,127,FALSE)),"",VLOOKUP($A314,'[2]1516 Exp_Rev Access'!$F$7:$GB$306,127,FALSE))</f>
        <v>0</v>
      </c>
      <c r="ER314" s="99">
        <f>IF(ISNA(VLOOKUP($A314,'[2]1516 Exp_Rev Access'!$F$7:$GB$306,128,FALSE)),"",VLOOKUP($A314,'[2]1516 Exp_Rev Access'!$F$7:$GB$306,128,FALSE))</f>
        <v>0</v>
      </c>
      <c r="ES314" s="99">
        <f>IF(ISNA(VLOOKUP($A314,'[2]1516 Exp_Rev Access'!$F$7:$GB$306,129,FALSE)),"",VLOOKUP($A314,'[2]1516 Exp_Rev Access'!$F$7:$GB$306,129,FALSE))</f>
        <v>0</v>
      </c>
      <c r="ET314" s="99">
        <f>IF(ISNA(VLOOKUP($A314,'[2]1516 Exp_Rev Access'!$F$7:$GB$306,130,FALSE)),"",VLOOKUP($A314,'[2]1516 Exp_Rev Access'!$F$7:$GB$306,130,FALSE))</f>
        <v>0</v>
      </c>
      <c r="EU314" s="99">
        <f>IF(ISNA(VLOOKUP($A314,'[2]1516 Exp_Rev Access'!$F$7:$GB$306,131,FALSE)),"",VLOOKUP($A314,'[2]1516 Exp_Rev Access'!$F$7:$GB$306,131,FALSE))</f>
        <v>0</v>
      </c>
      <c r="EV314" s="99">
        <f>IF(ISNA(VLOOKUP($A314,'[2]1516 Exp_Rev Access'!$F$7:$GB$306,132,FALSE)),"",VLOOKUP($A314,'[2]1516 Exp_Rev Access'!$F$7:$GB$306,132,FALSE))</f>
        <v>0</v>
      </c>
      <c r="EW314" s="99">
        <f>IF(ISNA(VLOOKUP($A314,'[2]1516 Exp_Rev Access'!$F$7:$GB$306,133,FALSE)),"",VLOOKUP($A314,'[2]1516 Exp_Rev Access'!$F$7:$GB$306,133,FALSE))</f>
        <v>0</v>
      </c>
      <c r="EX314" s="99">
        <f>IF(ISNA(VLOOKUP($A314,'[2]1516 Exp_Rev Access'!$F$7:$GB$306,134,FALSE)),"",VLOOKUP($A314,'[2]1516 Exp_Rev Access'!$F$7:$GB$306,134,FALSE))</f>
        <v>0</v>
      </c>
      <c r="EY314" s="99">
        <f>IF(ISNA(VLOOKUP($A314,'[2]1516 Exp_Rev Access'!$F$7:$GB$306,135,FALSE)),"",VLOOKUP($A314,'[2]1516 Exp_Rev Access'!$F$7:$GB$306,135,FALSE))</f>
        <v>0</v>
      </c>
      <c r="EZ314" s="99">
        <f>IF(ISNA(VLOOKUP($A314,'[2]1516 Exp_Rev Access'!$F$7:$GB$306,136,FALSE)),"",VLOOKUP($A314,'[2]1516 Exp_Rev Access'!$F$7:$GB$306,136,FALSE))</f>
        <v>0</v>
      </c>
      <c r="FA314" s="99">
        <f>IF(ISNA(VLOOKUP($A314,'[2]1516 Exp_Rev Access'!$F$7:$GB$306,137,FALSE)),"",VLOOKUP($A314,'[2]1516 Exp_Rev Access'!$F$7:$GB$306,137,FALSE))</f>
        <v>0</v>
      </c>
      <c r="FB314" s="99">
        <f>IF(ISNA(VLOOKUP($A314,'[2]1516 Exp_Rev Access'!$F$7:$GB$306,138,FALSE)),"",VLOOKUP($A314,'[2]1516 Exp_Rev Access'!$F$7:$GB$306,138,FALSE))</f>
        <v>171.2</v>
      </c>
      <c r="FC314" s="99">
        <f>IF(ISNA(VLOOKUP($A314,'[2]1516 Exp_Rev Access'!$F$7:$GB$306,139,FALSE)),"",VLOOKUP($A314,'[2]1516 Exp_Rev Access'!$F$7:$GB$306,139,FALSE))</f>
        <v>0</v>
      </c>
      <c r="FD314" s="99">
        <f>IF(ISNA(VLOOKUP($A314,'[2]1516 Exp_Rev Access'!$F$7:$FS$306,140,FALSE)),"",VLOOKUP($A314,'[2]1516 Exp_Rev Access'!$F$7:$FS$306,140,FALSE))</f>
        <v>0</v>
      </c>
      <c r="FE314" s="99">
        <f>IF(ISNA(VLOOKUP($A314,'[2]1516 Exp_Rev Access'!$F$7:$FS$306,141,FALSE)),"",VLOOKUP($A314,'[2]1516 Exp_Rev Access'!$F$7:$FS$306,141,FALSE))</f>
        <v>0</v>
      </c>
      <c r="FF314" s="99">
        <f>IF(ISNA(VLOOKUP($A314,'[2]1516 Exp_Rev Access'!$F$7:$FS$306,142,FALSE)),"",VLOOKUP($A314,'[2]1516 Exp_Rev Access'!$F$7:$FS$306,142,FALSE))</f>
        <v>0</v>
      </c>
      <c r="FG314" s="99">
        <f>IF(ISNA(VLOOKUP($A314,'[2]1516 Exp_Rev Access'!$F$7:$FS$306,143,FALSE)),"",VLOOKUP($A314,'[2]1516 Exp_Rev Access'!$F$7:$FS$306,143,FALSE))</f>
        <v>0</v>
      </c>
      <c r="FH314" s="99">
        <f>IF(ISNA(VLOOKUP($A314,'[2]1516 Exp_Rev Access'!$F$7:$FS$306,144,FALSE)),"",VLOOKUP($A314,'[2]1516 Exp_Rev Access'!$F$7:$FS$306,144,FALSE))</f>
        <v>0</v>
      </c>
      <c r="FI314" s="99">
        <f>IF(ISNA(VLOOKUP($A314,'[2]1516 Exp_Rev Access'!$F$7:$FS$306,145,FALSE)),"",VLOOKUP($A314,'[2]1516 Exp_Rev Access'!$F$7:$FS$306,145,FALSE))</f>
        <v>0</v>
      </c>
      <c r="FJ314" s="99">
        <f>IF(ISNA(VLOOKUP($A314,'[2]1516 Exp_Rev Access'!$F$7:$FS$306,146,FALSE)),"",VLOOKUP($A314,'[2]1516 Exp_Rev Access'!$F$7:$FS$306,146,FALSE))</f>
        <v>0</v>
      </c>
      <c r="FK314" s="99">
        <f>IF(ISNA(VLOOKUP($A314,'[2]1516 Exp_Rev Access'!$F$7:$FS$306,147,FALSE)),"",VLOOKUP($A314,'[2]1516 Exp_Rev Access'!$F$7:$FS$306,147,FALSE))</f>
        <v>0</v>
      </c>
      <c r="FL314" s="99">
        <f>IF(ISNA(VLOOKUP($A314,'[2]1516 Exp_Rev Access'!$F$7:$FS$306,148,FALSE)),"",VLOOKUP($A314,'[2]1516 Exp_Rev Access'!$F$7:$FS$306,148,FALSE))</f>
        <v>0</v>
      </c>
      <c r="FM314" s="99">
        <f>IF(ISNA(VLOOKUP($A314,'[2]1516 Exp_Rev Access'!$F$7:$FS$306,149,FALSE)),"",VLOOKUP($A314,'[2]1516 Exp_Rev Access'!$F$7:$FS$306,149,FALSE))</f>
        <v>0</v>
      </c>
      <c r="FN314" s="99">
        <f>IF(ISNA(VLOOKUP($A314,'[2]1516 Exp_Rev Access'!$F$7:$FS$306,150,FALSE)),"",VLOOKUP($A314,'[2]1516 Exp_Rev Access'!$F$7:$FS$306,150,FALSE))</f>
        <v>0</v>
      </c>
      <c r="FO314" s="99">
        <f>IF(ISNA(VLOOKUP($A314,'[2]1516 Exp_Rev Access'!$F$7:$FS$306,151,FALSE)),"",VLOOKUP($A314,'[2]1516 Exp_Rev Access'!$F$7:$FS$306,151,FALSE))</f>
        <v>0</v>
      </c>
      <c r="FP314" s="99">
        <f>IF(ISNA(VLOOKUP($A314,'[2]1516 Exp_Rev Access'!$F$7:$FS$306,152,FALSE)),"",VLOOKUP($A314,'[2]1516 Exp_Rev Access'!$F$7:$FS$306,152,FALSE))</f>
        <v>0</v>
      </c>
      <c r="FQ314" s="99">
        <f>IF(ISNA(VLOOKUP($A314,'[2]1516 Exp_Rev Access'!$F$7:$FS$306,153,FALSE)),"",VLOOKUP($A314,'[2]1516 Exp_Rev Access'!$F$7:$FS$306,153,FALSE))</f>
        <v>3621.2</v>
      </c>
      <c r="FR314" s="101">
        <f t="shared" si="382"/>
        <v>88506.62999999999</v>
      </c>
      <c r="FS314" s="72">
        <f t="shared" si="383"/>
        <v>3.944617406055511E-2</v>
      </c>
      <c r="FT314" s="94">
        <f t="shared" si="384"/>
        <v>1282.5189103028542</v>
      </c>
      <c r="FU314" s="99">
        <f>IF(ISNA(VLOOKUP($A314,'[2]1516 Exp_Rev Access'!$F$7:$GB$306,154,FALSE)),"",VLOOKUP($A314,'[2]1516 Exp_Rev Access'!$F$7:$GB$306,154,FALSE))</f>
        <v>0</v>
      </c>
      <c r="FV314" s="99">
        <f>IF(ISNA(VLOOKUP($A314,'[2]1516 Exp_Rev Access'!$F$7:$GB$306,155,FALSE)),"",VLOOKUP($A314,'[2]1516 Exp_Rev Access'!$F$7:$GB$306,155,FALSE))</f>
        <v>0</v>
      </c>
      <c r="FW314" s="99">
        <f>IF(ISNA(VLOOKUP($A314,'[2]1516 Exp_Rev Access'!$F$7:$GB$306,156,FALSE)),"",VLOOKUP($A314,'[2]1516 Exp_Rev Access'!$F$7:$GB$306,156,FALSE))</f>
        <v>0</v>
      </c>
      <c r="FX314" s="99">
        <f>IF(ISNA(VLOOKUP($A314,'[2]1516 Exp_Rev Access'!$F$7:$GB$306,157,FALSE)),"",VLOOKUP($A314,'[2]1516 Exp_Rev Access'!$F$7:$GB$306,157,FALSE))</f>
        <v>0</v>
      </c>
      <c r="FY314" s="99">
        <f>IF(ISNA(VLOOKUP($A314,'[2]1516 Exp_Rev Access'!$F$7:$GB$306,158,FALSE)),"",VLOOKUP($A314,'[2]1516 Exp_Rev Access'!$F$7:$GB$306,158,FALSE))</f>
        <v>0</v>
      </c>
      <c r="FZ314" s="99">
        <f>IF(ISNA(VLOOKUP($A314,'[2]1516 Exp_Rev Access'!$F$7:$GB$306,159,FALSE)),"",VLOOKUP($A314,'[2]1516 Exp_Rev Access'!$F$7:$GB$306,159,FALSE))</f>
        <v>0</v>
      </c>
      <c r="GA314" s="99">
        <f>IF(ISNA(VLOOKUP($A314,'[2]1516 Exp_Rev Access'!$F$7:$GB$306,160,FALSE)),"",VLOOKUP($A314,'[2]1516 Exp_Rev Access'!$F$7:$GB$306,160,FALSE))</f>
        <v>0</v>
      </c>
      <c r="GB314" s="99">
        <f>IF(ISNA(VLOOKUP($A314,'[2]1516 Exp_Rev Access'!$F$7:$GB$306,161,FALSE)),"",VLOOKUP($A314,'[2]1516 Exp_Rev Access'!$F$7:$GB$306,161,FALSE))</f>
        <v>0</v>
      </c>
      <c r="GC314" s="99">
        <f>IF(ISNA(VLOOKUP($A314,'[2]1516 Exp_Rev Access'!$F$7:$GB$306,162,FALSE)),"",VLOOKUP($A314,'[2]1516 Exp_Rev Access'!$F$7:$GB$306,162,FALSE))</f>
        <v>0</v>
      </c>
      <c r="GD314" s="99">
        <f>IF(ISNA(VLOOKUP($A314,'[2]1516 Exp_Rev Access'!$F$7:$GB$306,163,FALSE)),"",VLOOKUP($A314,'[2]1516 Exp_Rev Access'!$F$7:$GB$306,163,FALSE))</f>
        <v>0</v>
      </c>
      <c r="GE314" s="99">
        <f>IF(ISNA(VLOOKUP($A314,'[2]1516 Exp_Rev Access'!$F$7:$GB$306,164,FALSE)),"",VLOOKUP($A314,'[2]1516 Exp_Rev Access'!$F$7:$GB$306,164,FALSE))</f>
        <v>2471.17</v>
      </c>
      <c r="GF314" s="99">
        <f>IF(ISNA(VLOOKUP($A314,'[2]1516 Exp_Rev Access'!$F$7:$GB$306,165,FALSE)),"",VLOOKUP($A314,'[2]1516 Exp_Rev Access'!$F$7:$GB$306,165,FALSE))</f>
        <v>0</v>
      </c>
      <c r="GG314" s="99">
        <f>IF(ISNA(VLOOKUP($A314,'[2]1516 Exp_Rev Access'!$F$7:$GB$306,166,FALSE)),"",VLOOKUP($A314,'[2]1516 Exp_Rev Access'!$F$7:$GB$306,166,FALSE))</f>
        <v>0</v>
      </c>
      <c r="GH314" s="99">
        <f>IF(ISNA(VLOOKUP($A314,'[2]1516 Exp_Rev Access'!$F$7:$GB$306,167,FALSE)),"",VLOOKUP($A314,'[2]1516 Exp_Rev Access'!$F$7:$GB$306,167,FALSE))</f>
        <v>0</v>
      </c>
      <c r="GI314" s="99">
        <f>IF(ISNA(VLOOKUP($A314,'[2]1516 Exp_Rev Access'!$F$7:$GB$306,168,FALSE)),"",VLOOKUP($A314,'[2]1516 Exp_Rev Access'!$F$7:$GB$306,168,FALSE))</f>
        <v>0</v>
      </c>
      <c r="GJ314" s="99">
        <f>IF(ISNA(VLOOKUP($A314,'[2]1516 Exp_Rev Access'!$F$7:$GB$306,169,FALSE)),"",VLOOKUP($A314,'[2]1516 Exp_Rev Access'!$F$7:$GB$306,169,FALSE))</f>
        <v>0</v>
      </c>
      <c r="GK314" s="99">
        <f>IF(ISNA(VLOOKUP($A314,'[2]1516 Exp_Rev Access'!$F$7:$GB$306,170,FALSE)),"",VLOOKUP($A314,'[2]1516 Exp_Rev Access'!$F$7:$GB$306,170,FALSE))</f>
        <v>750.23</v>
      </c>
      <c r="GL314" s="99">
        <f>IF(ISNA(VLOOKUP($A314,'[2]1516 Exp_Rev Access'!$F$7:$GB$306,171,FALSE)),"",VLOOKUP($A314,'[2]1516 Exp_Rev Access'!$F$7:$GB$306,171,FALSE))</f>
        <v>0</v>
      </c>
      <c r="GM314" s="99">
        <f>IF(ISNA(VLOOKUP($A314,'[2]1516 Exp_Rev Access'!$F$7:$GB$306,172,FALSE)),"",VLOOKUP($A314,'[2]1516 Exp_Rev Access'!$F$7:$GB$306,172,FALSE))</f>
        <v>0</v>
      </c>
      <c r="GN314" s="99">
        <f>IF(ISNA(VLOOKUP($A314,'[2]1516 Exp_Rev Access'!$F$7:$GB$306,173,FALSE)),"",VLOOKUP($A314,'[2]1516 Exp_Rev Access'!$F$7:$GB$306,173,FALSE))</f>
        <v>0</v>
      </c>
      <c r="GO314" s="99">
        <f>IF(ISNA(VLOOKUP($A314,'[2]1516 Exp_Rev Access'!$F$7:$GB$306,174,FALSE)),"",VLOOKUP($A314,'[2]1516 Exp_Rev Access'!$F$7:$GB$306,174,FALSE))</f>
        <v>0</v>
      </c>
      <c r="GP314" s="99">
        <f>IF(ISNA(VLOOKUP($A314,'[2]1516 Exp_Rev Access'!$F$7:$GB$306,175,FALSE)),"",VLOOKUP($A314,'[2]1516 Exp_Rev Access'!$F$7:$GB$306,175,FALSE))</f>
        <v>0</v>
      </c>
      <c r="GQ314" s="99">
        <f>IF(ISNA(VLOOKUP($A314,'[2]1516 Exp_Rev Access'!$F$7:$GB$306,176,FALSE)),"",VLOOKUP($A314,'[2]1516 Exp_Rev Access'!$F$7:$GB$306,176,FALSE))</f>
        <v>0</v>
      </c>
      <c r="GR314" s="99">
        <f>IF(ISNA(VLOOKUP($A314,'[2]1516 Exp_Rev Access'!$F$7:$GB$306,177,FALSE)),"",VLOOKUP($A314,'[2]1516 Exp_Rev Access'!$F$7:$GB$306,177,FALSE))</f>
        <v>0</v>
      </c>
      <c r="GS314" s="99">
        <f>IF(ISNA(VLOOKUP($A314,'[2]1516 Exp_Rev Access'!$F$7:$GB$306,178,FALSE)),"",VLOOKUP($A314,'[2]1516 Exp_Rev Access'!$F$7:$GB$306,178,FALSE))</f>
        <v>0</v>
      </c>
      <c r="GT314" s="101">
        <f t="shared" si="385"/>
        <v>3221.4</v>
      </c>
      <c r="GU314" s="72">
        <f t="shared" si="389"/>
        <v>1.4357331774881978E-3</v>
      </c>
      <c r="GV314" s="84">
        <f t="shared" si="386"/>
        <v>46.680191276626566</v>
      </c>
    </row>
    <row r="315" spans="1:207" customFormat="1" ht="12" customHeight="1" x14ac:dyDescent="0.2">
      <c r="A315" s="96" t="s">
        <v>720</v>
      </c>
      <c r="B315" s="69" t="s">
        <v>721</v>
      </c>
      <c r="C315" s="80">
        <f>IF(ISNA(VLOOKUP($A315,'[2]1516 enrollment_Rev_Exp by size'!$A$6:$G$320,3,FALSE)),"",VLOOKUP($A315,'[2]1516 enrollment_Rev_Exp by size'!$A$6:$G$320,3,FALSE))</f>
        <v>72.719999999999985</v>
      </c>
      <c r="D315" s="97">
        <v>2320048.11</v>
      </c>
      <c r="E315" s="80">
        <f t="shared" si="367"/>
        <v>2320048.11</v>
      </c>
      <c r="F315" s="80">
        <f t="shared" si="368"/>
        <v>0</v>
      </c>
      <c r="G315" s="98">
        <f>IF(ISNA(VLOOKUP($A315,'[2]1516 Exp_Rev Access'!$F$7:$FS$306,2,FALSE)),"",VLOOKUP($A315,'[2]1516 Exp_Rev Access'!$F$7:$FS$306,2,FALSE))</f>
        <v>204591.27</v>
      </c>
      <c r="H315" s="98">
        <f>IF(ISNA(VLOOKUP($A315,'[2]1516 Exp_Rev Access'!$F$7:$FS$306,3,FALSE)),"",VLOOKUP($A315,'[2]1516 Exp_Rev Access'!$F$7:$FS$306,3,FALSE))</f>
        <v>0</v>
      </c>
      <c r="I315" s="98">
        <f>IF(ISNA(VLOOKUP($A315,'[2]1516 Exp_Rev Access'!$F$7:$FS$306,4,FALSE)),"",VLOOKUP($A315,'[2]1516 Exp_Rev Access'!$F$7:$FS$306,4,FALSE))</f>
        <v>0</v>
      </c>
      <c r="J315" s="98">
        <f>IF(ISNA(VLOOKUP($A315,'[2]1516 Exp_Rev Access'!$F$7:$FS$306,5,FALSE)),"",VLOOKUP($A315,'[2]1516 Exp_Rev Access'!$F$7:$FS$306,5,FALSE))</f>
        <v>0</v>
      </c>
      <c r="K315" s="98">
        <f>IF(ISNA(VLOOKUP($A315,'[2]1516 Exp_Rev Access'!$F$7:$FS$306,6,FALSE)),"",VLOOKUP($A315,'[2]1516 Exp_Rev Access'!$F$7:$FS$306,6,FALSE))</f>
        <v>0</v>
      </c>
      <c r="L315" s="98">
        <f>IF(ISNA(VLOOKUP($A315,'[2]1516 Exp_Rev Access'!$F$7:$FS$306,7,FALSE)),"",VLOOKUP($A315,'[2]1516 Exp_Rev Access'!$F$7:$FS$306,7,FALSE))</f>
        <v>0</v>
      </c>
      <c r="M315" s="90">
        <f t="shared" si="369"/>
        <v>204591.27</v>
      </c>
      <c r="N315" s="72">
        <f t="shared" si="390"/>
        <v>8.8184063562371559E-2</v>
      </c>
      <c r="O315" s="73">
        <f t="shared" si="391"/>
        <v>2813.4113036303634</v>
      </c>
      <c r="P315" s="99">
        <f>IF(ISNA(VLOOKUP($A315,'[2]1516 Exp_Rev Access'!$F$7:$FS$306,8,FALSE)),"",VLOOKUP($A315,'[2]1516 Exp_Rev Access'!$F$7:$FS$306,8,FALSE))</f>
        <v>1155</v>
      </c>
      <c r="Q315" s="99">
        <f>IF(ISNA(VLOOKUP($A315,'[2]1516 Exp_Rev Access'!$F$7:$FS$306,9,FALSE)),"",VLOOKUP($A315,'[2]1516 Exp_Rev Access'!$F$7:$FS$306,9,FALSE))</f>
        <v>0</v>
      </c>
      <c r="R315" s="99">
        <f>IF(ISNA(VLOOKUP($A315,'[2]1516 Exp_Rev Access'!$F$7:$FS$306,10,FALSE)),"",VLOOKUP($A315,'[2]1516 Exp_Rev Access'!$F$7:$FS$306,10,FALSE))</f>
        <v>0</v>
      </c>
      <c r="S315" s="99">
        <f>IF(ISNA(VLOOKUP($A315,'[2]1516 Exp_Rev Access'!$F$7:$FS$306,11,FALSE)),"",VLOOKUP($A315,'[2]1516 Exp_Rev Access'!$F$7:$FS$306,11,FALSE))</f>
        <v>0</v>
      </c>
      <c r="T315" s="99">
        <f>IF(ISNA(VLOOKUP($A315,'[2]1516 Exp_Rev Access'!$F$7:$FS$306,12,FALSE)),"",VLOOKUP($A315,'[2]1516 Exp_Rev Access'!$F$7:$FS$306,12,FALSE))</f>
        <v>0</v>
      </c>
      <c r="U315" s="99">
        <f>IF(ISNA(VLOOKUP($A315,'[2]1516 Exp_Rev Access'!$F$7:$FS$306,13,FALSE)),"",VLOOKUP($A315,'[2]1516 Exp_Rev Access'!$F$7:$FS$306,13,FALSE))</f>
        <v>0</v>
      </c>
      <c r="V315" s="99">
        <f>IF(ISNA(VLOOKUP($A315,'[2]1516 Exp_Rev Access'!$F$7:$FS$306,14,FALSE)),"",VLOOKUP($A315,'[2]1516 Exp_Rev Access'!$F$7:$FS$306,14,FALSE))</f>
        <v>0</v>
      </c>
      <c r="W315" s="99">
        <f>IF(ISNA(VLOOKUP($A315,'[2]1516 Exp_Rev Access'!$F$7:$FS$306,15,FALSE)),"",VLOOKUP($A315,'[2]1516 Exp_Rev Access'!$F$7:$FS$306,15,FALSE))</f>
        <v>0</v>
      </c>
      <c r="X315" s="99">
        <f>IF(ISNA(VLOOKUP($A315,'[2]1516 Exp_Rev Access'!$F$7:$FS$306,16,FALSE)),"",VLOOKUP($A315,'[2]1516 Exp_Rev Access'!$F$7:$FS$306,16,FALSE))</f>
        <v>97.55</v>
      </c>
      <c r="Y315" s="99">
        <f>IF(ISNA(VLOOKUP($A315,'[2]1516 Exp_Rev Access'!$F$7:$FS$306,17,FALSE)),"",VLOOKUP($A315,'[2]1516 Exp_Rev Access'!$F$7:$FS$306,17,FALSE))</f>
        <v>0</v>
      </c>
      <c r="Z315" s="99">
        <f>IF(ISNA(VLOOKUP($A315,'[2]1516 Exp_Rev Access'!$F$7:$FS$306,18,FALSE)),"",VLOOKUP($A315,'[2]1516 Exp_Rev Access'!$F$7:$FS$306,18,FALSE))</f>
        <v>0</v>
      </c>
      <c r="AA315" s="99">
        <f>IF(ISNA(VLOOKUP($A315,'[2]1516 Exp_Rev Access'!$F$7:$FS$306,19,FALSE)),"",VLOOKUP($A315,'[2]1516 Exp_Rev Access'!$F$7:$FS$306,19,FALSE))</f>
        <v>0</v>
      </c>
      <c r="AB315" s="99">
        <f>IF(ISNA(VLOOKUP($A315,'[2]1516 Exp_Rev Access'!$F$7:$FS$306,20,FALSE)),"",VLOOKUP($A315,'[2]1516 Exp_Rev Access'!$F$7:$FS$306,20,FALSE))</f>
        <v>0</v>
      </c>
      <c r="AC315" s="99">
        <f>IF(ISNA(VLOOKUP($A315,'[2]1516 Exp_Rev Access'!$F$7:$FS$306,21,FALSE)),"",VLOOKUP($A315,'[2]1516 Exp_Rev Access'!$F$7:$FS$306,21,FALSE))</f>
        <v>23153.42</v>
      </c>
      <c r="AD315" s="99">
        <f>IF(ISNA(VLOOKUP($A315,'[2]1516 Exp_Rev Access'!$F$7:$FS$306,22,FALSE)),"",VLOOKUP($A315,'[2]1516 Exp_Rev Access'!$F$7:$FS$306,22,FALSE))</f>
        <v>3627.24</v>
      </c>
      <c r="AE315" s="99">
        <f>IF(ISNA(VLOOKUP($A315,'[2]1516 Exp_Rev Access'!$F$7:$FS$306,23,FALSE)),"",VLOOKUP($A315,'[2]1516 Exp_Rev Access'!$F$7:$FS$306,23,FALSE))</f>
        <v>0</v>
      </c>
      <c r="AF315" s="99">
        <f>IF(ISNA(VLOOKUP($A315,'[2]1516 Exp_Rev Access'!$F$7:$FS$306,24,FALSE)),"",VLOOKUP($A315,'[2]1516 Exp_Rev Access'!$F$7:$FS$306,24,FALSE))</f>
        <v>577.24</v>
      </c>
      <c r="AG315" s="99">
        <f>IF(ISNA(VLOOKUP($A315,'[2]1516 Exp_Rev Access'!$F$7:$FS$306,25,FALSE)),"",VLOOKUP($A315,'[2]1516 Exp_Rev Access'!$F$7:$FS$306,25,FALSE))</f>
        <v>0</v>
      </c>
      <c r="AH315" s="98">
        <f>IF(ISNA(VLOOKUP($A315,'[2]1516 Exp_Rev Access'!$F$7:$FS$306,26,FALSE)),"",VLOOKUP($A315,'[2]1516 Exp_Rev Access'!$F$7:$FS$306,26,FALSE))</f>
        <v>0</v>
      </c>
      <c r="AI315" s="98">
        <f>IF(ISNA(VLOOKUP($A315,'[2]1516 Exp_Rev Access'!$F$7:$FS$306,27,FALSE)),"",VLOOKUP($A315,'[2]1516 Exp_Rev Access'!$F$7:$FS$306,27,FALSE))</f>
        <v>2320</v>
      </c>
      <c r="AJ315" s="98">
        <f>IF(ISNA(VLOOKUP($A315,'[2]1516 Exp_Rev Access'!$F$7:$FS$306,28,FALSE)),"",VLOOKUP($A315,'[2]1516 Exp_Rev Access'!$F$7:$FS$306,28,FALSE))</f>
        <v>1505.51</v>
      </c>
      <c r="AK315" s="98">
        <f>IF(ISNA(VLOOKUP($A315,'[2]1516 Exp_Rev Access'!$F$7:$FS$306,29,FALSE)),"",VLOOKUP($A315,'[2]1516 Exp_Rev Access'!$F$7:$FS$306,29,FALSE))</f>
        <v>325.92</v>
      </c>
      <c r="AL315" s="100">
        <f t="shared" si="372"/>
        <v>32761.879999999997</v>
      </c>
      <c r="AM315" s="72">
        <f t="shared" si="373"/>
        <v>1.412120716755309E-2</v>
      </c>
      <c r="AN315" s="94">
        <f t="shared" si="374"/>
        <v>450.52090209020906</v>
      </c>
      <c r="AO315" s="99">
        <f>IF(ISNA(VLOOKUP($A315,'[2]1516 Exp_Rev Access'!$F$7:$GB$306,30,FALSE)),"",VLOOKUP($A315,'[2]1516 Exp_Rev Access'!$F$7:$FS$306,30,FALSE))</f>
        <v>1573858.78</v>
      </c>
      <c r="AP315" s="99">
        <f>IF(ISNA(VLOOKUP($A315,'[2]1516 Exp_Rev Access'!$F$7:$GB$306,31,FALSE)),"",VLOOKUP($A315,'[2]1516 Exp_Rev Access'!$F$7:$FS$306,31,FALSE))</f>
        <v>8247.26</v>
      </c>
      <c r="AQ315" s="99">
        <f>IF(ISNA(VLOOKUP($A315,'[2]1516 Exp_Rev Access'!$F$7:$GB$306,32,FALSE)),"",VLOOKUP($A315,'[2]1516 Exp_Rev Access'!$F$7:$FS$306,32,FALSE))</f>
        <v>175970.4</v>
      </c>
      <c r="AR315" s="99">
        <f>IF(ISNA(VLOOKUP($A315,'[2]1516 Exp_Rev Access'!$F$7:$GB$306,33,FALSE)),"",VLOOKUP($A315,'[2]1516 Exp_Rev Access'!$F$7:$FS$306,33,FALSE))</f>
        <v>0</v>
      </c>
      <c r="AS315" s="99">
        <f>IF(ISNA(VLOOKUP($A315,'[2]1516 Exp_Rev Access'!$F$7:$GB$306,34,FALSE)),"",VLOOKUP($A315,'[2]1516 Exp_Rev Access'!$F$7:$FS$306,34,FALSE))</f>
        <v>0</v>
      </c>
      <c r="AT315" s="101">
        <f t="shared" si="375"/>
        <v>1758076.44</v>
      </c>
      <c r="AU315" s="72">
        <f t="shared" si="376"/>
        <v>0.75777585491535349</v>
      </c>
      <c r="AV315" s="94">
        <f t="shared" si="377"/>
        <v>24175.968646864691</v>
      </c>
      <c r="AW315" s="99">
        <f>IF(ISNA(VLOOKUP($A315,'[2]1516 Exp_Rev Access'!$F$7:$GB$306,35,FALSE)),"",VLOOKUP($A315,'[2]1516 Exp_Rev Access'!$F$7:$GB$306,35,FALSE))</f>
        <v>0</v>
      </c>
      <c r="AX315" s="99">
        <f>IF(ISNA(VLOOKUP($A315,'[2]1516 Exp_Rev Access'!$F$7:$GB$306,36,FALSE)),"",VLOOKUP($A315,'[2]1516 Exp_Rev Access'!$F$7:$GB$306,36,FALSE))</f>
        <v>62640.82</v>
      </c>
      <c r="AY315" s="99">
        <f>IF(ISNA(VLOOKUP($A315,'[2]1516 Exp_Rev Access'!$F$7:$GB$306,37,FALSE)),"",VLOOKUP($A315,'[2]1516 Exp_Rev Access'!$F$7:$GB$306,37,FALSE))</f>
        <v>7599.19</v>
      </c>
      <c r="AZ315" s="99">
        <f>IF(ISNA(VLOOKUP($A315,'[2]1516 Exp_Rev Access'!$F$7:$GB$306,38,FALSE)),"",VLOOKUP($A315,'[2]1516 Exp_Rev Access'!$F$7:$GB$306,38,FALSE))</f>
        <v>0</v>
      </c>
      <c r="BA315" s="99">
        <f>IF(ISNA(VLOOKUP($A315,'[2]1516 Exp_Rev Access'!$F$7:$GB$306,39,FALSE)),"",VLOOKUP($A315,'[2]1516 Exp_Rev Access'!$F$7:$GB$306,39,FALSE))</f>
        <v>0</v>
      </c>
      <c r="BB315" s="99">
        <f>IF(ISNA(VLOOKUP($A315,'[2]1516 Exp_Rev Access'!$F$7:$GB$306,40,FALSE)),"",VLOOKUP($A315,'[2]1516 Exp_Rev Access'!$F$7:$GB$306,40,FALSE))</f>
        <v>15578.53</v>
      </c>
      <c r="BC315" s="99">
        <f>IF(ISNA(VLOOKUP($A315,'[2]1516 Exp_Rev Access'!$F$7:$GB$306,41,FALSE)),"",VLOOKUP($A315,'[2]1516 Exp_Rev Access'!$F$7:$GB$306,41,FALSE))</f>
        <v>0</v>
      </c>
      <c r="BD315" s="99">
        <f>IF(ISNA(VLOOKUP($A315,'[2]1516 Exp_Rev Access'!$F$7:$GB$306,42,FALSE)),"",VLOOKUP($A315,'[2]1516 Exp_Rev Access'!$F$7:$GB$306,42,FALSE))</f>
        <v>2590.7199999999998</v>
      </c>
      <c r="BE315" s="99">
        <f>IF(ISNA(VLOOKUP($A315,'[2]1516 Exp_Rev Access'!$F$7:$GB$306,43,FALSE)),"",VLOOKUP($A315,'[2]1516 Exp_Rev Access'!$F$7:$GB$306,43,FALSE))</f>
        <v>0</v>
      </c>
      <c r="BF315" s="99">
        <f>IF(ISNA(VLOOKUP($A315,'[2]1516 Exp_Rev Access'!$F$7:$GB$306,44,FALSE)),"",VLOOKUP($A315,'[2]1516 Exp_Rev Access'!$F$7:$GB$306,44,FALSE))</f>
        <v>0</v>
      </c>
      <c r="BG315" s="99">
        <f>IF(ISNA(VLOOKUP($A315,'[2]1516 Exp_Rev Access'!$F$7:$GB$306,45,FALSE)),"",VLOOKUP($A315,'[2]1516 Exp_Rev Access'!$F$7:$GB$306,45,FALSE))</f>
        <v>749.78</v>
      </c>
      <c r="BH315" s="99">
        <f>IF(ISNA(VLOOKUP($A315,'[2]1516 Exp_Rev Access'!$F$7:$GB$306,46,FALSE)),"",VLOOKUP($A315,'[2]1516 Exp_Rev Access'!$F$7:$GB$306,46,FALSE))</f>
        <v>0</v>
      </c>
      <c r="BI315" s="99">
        <f>IF(ISNA(VLOOKUP($A315,'[2]1516 Exp_Rev Access'!$F$7:$GB$306,47,FALSE)),"",VLOOKUP($A315,'[2]1516 Exp_Rev Access'!$F$7:$GB$306,47,FALSE))</f>
        <v>750.36</v>
      </c>
      <c r="BJ315" s="99">
        <f>IF(ISNA(VLOOKUP($A315,'[2]1516 Exp_Rev Access'!$F$7:$GB$306,48,FALSE)),"",VLOOKUP($A315,'[2]1516 Exp_Rev Access'!$F$7:$GB$306,48,FALSE))</f>
        <v>142985.96</v>
      </c>
      <c r="BK315" s="99">
        <f>IF(ISNA(VLOOKUP($A315,'[2]1516 Exp_Rev Access'!$F$7:$GB$306,49,FALSE)),"",VLOOKUP($A315,'[2]1516 Exp_Rev Access'!$F$7:$GB$306,49,FALSE))</f>
        <v>0</v>
      </c>
      <c r="BL315" s="99">
        <f>IF(ISNA(VLOOKUP($A315,'[2]1516 Exp_Rev Access'!$F$7:$GB$306,50,FALSE)),"",VLOOKUP($A315,'[2]1516 Exp_Rev Access'!$F$7:$GB$306,50,FALSE))</f>
        <v>0</v>
      </c>
      <c r="BM315" s="99">
        <f>IF(ISNA(VLOOKUP($A315,'[2]1516 Exp_Rev Access'!$F$7:$GB$306,51,FALSE)),"",VLOOKUP($A315,'[2]1516 Exp_Rev Access'!$F$7:$GB$306,51,FALSE))</f>
        <v>0</v>
      </c>
      <c r="BN315" s="99">
        <f>IF(ISNA(VLOOKUP($A315,'[2]1516 Exp_Rev Access'!$F$7:$GB$306,52,FALSE)),"",VLOOKUP($A315,'[2]1516 Exp_Rev Access'!$F$7:$GB$306,52,FALSE))</f>
        <v>0</v>
      </c>
      <c r="BO315" s="99">
        <f>IF(ISNA(VLOOKUP($A315,'[2]1516 Exp_Rev Access'!$F$7:$GB$306,53,FALSE)),"",VLOOKUP($A315,'[2]1516 Exp_Rev Access'!$F$7:$GB$306,53,FALSE))</f>
        <v>0</v>
      </c>
      <c r="BP315" s="99">
        <f>IF(ISNA(VLOOKUP($A315,'[2]1516 Exp_Rev Access'!$F$7:$GB$306,54,FALSE)),"",VLOOKUP($A315,'[2]1516 Exp_Rev Access'!$F$7:$GB$306,54,FALSE))</f>
        <v>480</v>
      </c>
      <c r="BQ315" s="99">
        <f>IF(ISNA(VLOOKUP($A315,'[2]1516 Exp_Rev Access'!$F$7:$GB$306,55,FALSE)),"",VLOOKUP($A315,'[2]1516 Exp_Rev Access'!$F$7:$GB$306,55,FALSE))</f>
        <v>0</v>
      </c>
      <c r="BR315" s="99">
        <f>IF(ISNA(VLOOKUP($A315,'[2]1516 Exp_Rev Access'!$F$7:$GB$306,56,FALSE)),"",VLOOKUP($A315,'[2]1516 Exp_Rev Access'!$F$7:$GB$306,56,FALSE))</f>
        <v>0</v>
      </c>
      <c r="BS315" s="99">
        <f>IF(ISNA(VLOOKUP($A315,'[2]1516 Exp_Rev Access'!$F$7:$GB$306,57,FALSE)),"",VLOOKUP($A315,'[2]1516 Exp_Rev Access'!$F$7:$GB$306,57,FALSE))</f>
        <v>0</v>
      </c>
      <c r="BT315" s="99">
        <f>IF(ISNA(VLOOKUP($A315,'[2]1516 Exp_Rev Access'!$F$7:$GB$306,58,FALSE)),"",VLOOKUP($A315,'[2]1516 Exp_Rev Access'!$F$7:$GB$306,58,FALSE))</f>
        <v>0</v>
      </c>
      <c r="BU315" s="102">
        <f t="shared" si="378"/>
        <v>233375.35999999999</v>
      </c>
      <c r="BV315" s="72">
        <f t="shared" si="379"/>
        <v>0.10059074162906044</v>
      </c>
      <c r="BW315" s="94">
        <f t="shared" si="380"/>
        <v>3209.2321232123218</v>
      </c>
      <c r="BX315" s="99">
        <f>IF(ISNA(VLOOKUP($A315,'[2]1516 Exp_Rev Access'!$F$7:$GB$306,59,FALSE)),"",VLOOKUP($A315,'[2]1516 Exp_Rev Access'!$F$7:$GB$306,59,FALSE))</f>
        <v>0</v>
      </c>
      <c r="BY315" s="99">
        <f>IF(ISNA(VLOOKUP($A315,'[2]1516 Exp_Rev Access'!$F$7:$GB$306,60,FALSE)),"",VLOOKUP($A315,'[2]1516 Exp_Rev Access'!$F$7:$GB$306,60,FALSE))</f>
        <v>0</v>
      </c>
      <c r="BZ315" s="99">
        <f>IF(ISNA(VLOOKUP($A315,'[2]1516 Exp_Rev Access'!$F$7:$GB$306,61,FALSE)),"",VLOOKUP($A315,'[2]1516 Exp_Rev Access'!$F$7:$GB$306,61,FALSE))</f>
        <v>0</v>
      </c>
      <c r="CA315" s="99">
        <f>IF(ISNA(VLOOKUP($A315,'[2]1516 Exp_Rev Access'!$F$7:$GB$306,62,FALSE)),"",VLOOKUP($A315,'[2]1516 Exp_Rev Access'!$F$7:$GB$306,62,FALSE))</f>
        <v>0</v>
      </c>
      <c r="CB315" s="99">
        <f>IF(ISNA(VLOOKUP($A315,'[2]1516 Exp_Rev Access'!$F$7:$GB$306,63,FALSE)),"",VLOOKUP($A315,'[2]1516 Exp_Rev Access'!$F$7:$GB$306,63,FALSE))</f>
        <v>0</v>
      </c>
      <c r="CC315" s="99">
        <f>IF(ISNA(VLOOKUP($A315,'[2]1516 Exp_Rev Access'!$F$7:$GB$306,64,FALSE)),"",VLOOKUP($A315,'[2]1516 Exp_Rev Access'!$F$7:$GB$306,64,FALSE))</f>
        <v>0</v>
      </c>
      <c r="CD315" s="101">
        <f t="shared" si="381"/>
        <v>0</v>
      </c>
      <c r="CE315" s="72">
        <f t="shared" si="387"/>
        <v>0</v>
      </c>
      <c r="CF315" s="103">
        <f t="shared" si="388"/>
        <v>0</v>
      </c>
      <c r="CG315" s="99">
        <f>IF(ISNA(VLOOKUP($A315,'[2]1516 Exp_Rev Access'!$F$7:$GB$306,65,FALSE)),"",VLOOKUP($A315,'[2]1516 Exp_Rev Access'!$F$7:$GB$306,65,FALSE))</f>
        <v>0</v>
      </c>
      <c r="CH315" s="99">
        <f>IF(ISNA(VLOOKUP($A315,'[2]1516 Exp_Rev Access'!$F$7:$GB$306,66,FALSE)),"",VLOOKUP($A315,'[2]1516 Exp_Rev Access'!$F$7:$GB$306,66,FALSE))</f>
        <v>0</v>
      </c>
      <c r="CI315" s="99">
        <f>IF(ISNA(VLOOKUP($A315,'[2]1516 Exp_Rev Access'!$F$7:$GB$306,67,FALSE)),"",VLOOKUP($A315,'[2]1516 Exp_Rev Access'!$F$7:$GB$306,67,FALSE))</f>
        <v>0</v>
      </c>
      <c r="CJ315" s="99">
        <f>IF(ISNA(VLOOKUP($A315,'[2]1516 Exp_Rev Access'!$F$7:$GB$306,68,FALSE)),"",VLOOKUP($A315,'[2]1516 Exp_Rev Access'!$F$7:$GB$306,68,FALSE))</f>
        <v>0</v>
      </c>
      <c r="CK315" s="99">
        <f>IF(ISNA(VLOOKUP($A315,'[2]1516 Exp_Rev Access'!$F$7:$GB$306,69,FALSE)),"",VLOOKUP($A315,'[2]1516 Exp_Rev Access'!$F$7:$GB$306,69,FALSE))</f>
        <v>0</v>
      </c>
      <c r="CL315" s="99">
        <f>IF(ISNA(VLOOKUP($A315,'[2]1516 Exp_Rev Access'!$F$7:$GB$306,70,FALSE)),"",VLOOKUP($A315,'[2]1516 Exp_Rev Access'!$F$7:$GB$306,70,FALSE))</f>
        <v>0</v>
      </c>
      <c r="CM315" s="99">
        <f>IF(ISNA(VLOOKUP($A315,'[2]1516 Exp_Rev Access'!$F$7:$GB$306,71,FALSE)),"",VLOOKUP($A315,'[2]1516 Exp_Rev Access'!$F$7:$GB$306,71,FALSE))</f>
        <v>0</v>
      </c>
      <c r="CN315" s="99">
        <f>IF(ISNA(VLOOKUP($A315,'[2]1516 Exp_Rev Access'!$F$7:$GB$306,72,FALSE)),"",VLOOKUP($A315,'[2]1516 Exp_Rev Access'!$F$7:$GB$306,72,FALSE))</f>
        <v>0</v>
      </c>
      <c r="CO315" s="99">
        <f>IF(ISNA(VLOOKUP($A315,'[2]1516 Exp_Rev Access'!$F$7:$GB$306,73,FALSE)),"",VLOOKUP($A315,'[2]1516 Exp_Rev Access'!$F$7:$GB$306,73,FALSE))</f>
        <v>0</v>
      </c>
      <c r="CP315" s="99">
        <f>IF(ISNA(VLOOKUP($A315,'[2]1516 Exp_Rev Access'!$F$7:$GB$306,74,FALSE)),"",VLOOKUP($A315,'[2]1516 Exp_Rev Access'!$F$7:$GB$306,74,FALSE))</f>
        <v>14709.5</v>
      </c>
      <c r="CQ315" s="99">
        <f>IF(ISNA(VLOOKUP($A315,'[2]1516 Exp_Rev Access'!$F$7:$GB$306,75,FALSE)),"",VLOOKUP($A315,'[2]1516 Exp_Rev Access'!$F$7:$GB$306,75,FALSE))</f>
        <v>0</v>
      </c>
      <c r="CR315" s="99">
        <f>IF(ISNA(VLOOKUP($A315,'[2]1516 Exp_Rev Access'!$F$7:$GB$306,76,FALSE)),"",VLOOKUP($A315,'[2]1516 Exp_Rev Access'!$F$7:$GB$306,76,FALSE))</f>
        <v>0</v>
      </c>
      <c r="CS315" s="99">
        <f>IF(ISNA(VLOOKUP($A315,'[2]1516 Exp_Rev Access'!$F$7:$GB$306,77,FALSE)),"",VLOOKUP($A315,'[2]1516 Exp_Rev Access'!$F$7:$GB$306,77,FALSE))</f>
        <v>0</v>
      </c>
      <c r="CT315" s="99">
        <f>IF(ISNA(VLOOKUP($A315,'[2]1516 Exp_Rev Access'!$F$7:$GB$306,78,FALSE)),"",VLOOKUP($A315,'[2]1516 Exp_Rev Access'!$F$7:$GB$306,78,FALSE))</f>
        <v>29643</v>
      </c>
      <c r="CU315" s="99">
        <f>IF(ISNA(VLOOKUP($A315,'[2]1516 Exp_Rev Access'!$F$7:$GB$306,79,FALSE)),"",VLOOKUP($A315,'[2]1516 Exp_Rev Access'!$F$7:$GB$306,79,FALSE))</f>
        <v>3019</v>
      </c>
      <c r="CV315" s="99">
        <f>IF(ISNA(VLOOKUP($A315,'[2]1516 Exp_Rev Access'!$F$7:$GB$306,80,FALSE)),"",VLOOKUP($A315,'[2]1516 Exp_Rev Access'!$F$7:$GB$306,80,FALSE))</f>
        <v>0</v>
      </c>
      <c r="CW315" s="99">
        <f>IF(ISNA(VLOOKUP($A315,'[2]1516 Exp_Rev Access'!$F$7:$GB$306,81,FALSE)),"",VLOOKUP($A315,'[2]1516 Exp_Rev Access'!$F$7:$GB$306,81,FALSE))</f>
        <v>0</v>
      </c>
      <c r="CX315" s="99">
        <f>IF(ISNA(VLOOKUP($A315,'[2]1516 Exp_Rev Access'!$F$7:$GB$306,82,FALSE)),"",VLOOKUP($A315,'[2]1516 Exp_Rev Access'!$F$7:$GB$306,82,FALSE))</f>
        <v>0</v>
      </c>
      <c r="CY315" s="99">
        <f>IF(ISNA(VLOOKUP($A315,'[2]1516 Exp_Rev Access'!$F$7:$GB$306,83,FALSE)),"",VLOOKUP($A315,'[2]1516 Exp_Rev Access'!$F$7:$GB$306,83,FALSE))</f>
        <v>0</v>
      </c>
      <c r="CZ315" s="99">
        <f>IF(ISNA(VLOOKUP($A315,'[2]1516 Exp_Rev Access'!$F$7:$GB$306,84,FALSE)),"",VLOOKUP($A315,'[2]1516 Exp_Rev Access'!$F$7:$GB$306,84,FALSE))</f>
        <v>0</v>
      </c>
      <c r="DA315" s="99">
        <f>IF(ISNA(VLOOKUP($A315,'[2]1516 Exp_Rev Access'!$F$7:$GB$306,85,FALSE)),"",VLOOKUP($A315,'[2]1516 Exp_Rev Access'!$F$7:$GB$306,85,FALSE))</f>
        <v>0</v>
      </c>
      <c r="DB315" s="99">
        <f>IF(ISNA(VLOOKUP($A315,'[2]1516 Exp_Rev Access'!$F$7:$GB$306,86,FALSE)),"",VLOOKUP($A315,'[2]1516 Exp_Rev Access'!$F$7:$GB$306,86,FALSE))</f>
        <v>0</v>
      </c>
      <c r="DC315" s="99">
        <f>IF(ISNA(VLOOKUP($A315,'[2]1516 Exp_Rev Access'!$F$7:$GB$306,87,FALSE)),"",VLOOKUP($A315,'[2]1516 Exp_Rev Access'!$F$7:$GB$306,87,FALSE))</f>
        <v>0</v>
      </c>
      <c r="DD315" s="99">
        <f>IF(ISNA(VLOOKUP($A315,'[2]1516 Exp_Rev Access'!$F$7:$GB$306,88,FALSE)),"",VLOOKUP($A315,'[2]1516 Exp_Rev Access'!$F$7:$GB$306,88,FALSE))</f>
        <v>0</v>
      </c>
      <c r="DE315" s="99">
        <f>IF(ISNA(VLOOKUP($A315,'[2]1516 Exp_Rev Access'!$F$7:$GB$306,89,FALSE)),"",VLOOKUP($A315,'[2]1516 Exp_Rev Access'!$F$7:$GB$306,89,FALSE))</f>
        <v>0</v>
      </c>
      <c r="DF315" s="99">
        <f>IF(ISNA(VLOOKUP($A315,'[2]1516 Exp_Rev Access'!$F$7:$GB$306,90,FALSE)),"",VLOOKUP($A315,'[2]1516 Exp_Rev Access'!$F$7:$GB$306,90,FALSE))</f>
        <v>0</v>
      </c>
      <c r="DG315" s="99">
        <f>IF(ISNA(VLOOKUP($A315,'[2]1516 Exp_Rev Access'!$F$7:$GB$306,91,FALSE)),"",VLOOKUP($A315,'[2]1516 Exp_Rev Access'!$F$7:$GB$306,91,FALSE))</f>
        <v>0</v>
      </c>
      <c r="DH315" s="99">
        <f>IF(ISNA(VLOOKUP($A315,'[2]1516 Exp_Rev Access'!$F$7:$GB$306,92,FALSE)),"",VLOOKUP($A315,'[2]1516 Exp_Rev Access'!$F$7:$GB$306,92,FALSE))</f>
        <v>24827.93</v>
      </c>
      <c r="DI315" s="99">
        <f>IF(ISNA(VLOOKUP($A315,'[2]1516 Exp_Rev Access'!$F$7:$GB$306,93,FALSE)),"",VLOOKUP($A315,'[2]1516 Exp_Rev Access'!$F$7:$GB$306,93,FALSE))</f>
        <v>0</v>
      </c>
      <c r="DJ315" s="99">
        <f>IF(ISNA(VLOOKUP($A315,'[2]1516 Exp_Rev Access'!$F$7:$GB$306,94,FALSE)),"",VLOOKUP($A315,'[2]1516 Exp_Rev Access'!$F$7:$GB$306,94,FALSE))</f>
        <v>0</v>
      </c>
      <c r="DK315" s="99">
        <f>IF(ISNA(VLOOKUP($A315,'[2]1516 Exp_Rev Access'!$F$7:$GB$306,95,FALSE)),"",VLOOKUP($A315,'[2]1516 Exp_Rev Access'!$F$7:$GB$306,95,FALSE))</f>
        <v>0</v>
      </c>
      <c r="DL315" s="99">
        <f>IF(ISNA(VLOOKUP($A315,'[2]1516 Exp_Rev Access'!$F$7:$GB$306,96,FALSE)),"",VLOOKUP($A315,'[2]1516 Exp_Rev Access'!$F$7:$GB$306,96,FALSE))</f>
        <v>0</v>
      </c>
      <c r="DM315" s="99">
        <f>IF(ISNA(VLOOKUP($A315,'[2]1516 Exp_Rev Access'!$F$7:$GB$306,97,FALSE)),"",VLOOKUP($A315,'[2]1516 Exp_Rev Access'!$F$7:$GB$306,97,FALSE))</f>
        <v>0</v>
      </c>
      <c r="DN315" s="99">
        <f>IF(ISNA(VLOOKUP($A315,'[2]1516 Exp_Rev Access'!$F$7:$GB$306,98,FALSE)),"",VLOOKUP($A315,'[2]1516 Exp_Rev Access'!$F$7:$GB$306,98,FALSE))</f>
        <v>0</v>
      </c>
      <c r="DO315" s="99">
        <f>IF(ISNA(VLOOKUP($A315,'[2]1516 Exp_Rev Access'!$F$7:$GB$306,99,FALSE)),"",VLOOKUP($A315,'[2]1516 Exp_Rev Access'!$F$7:$GB$306,99,FALSE))</f>
        <v>0</v>
      </c>
      <c r="DP315" s="99">
        <f>IF(ISNA(VLOOKUP($A315,'[2]1516 Exp_Rev Access'!$F$7:$GB$306,100,FALSE)),"",VLOOKUP($A315,'[2]1516 Exp_Rev Access'!$F$7:$GB$306,100,FALSE))</f>
        <v>0</v>
      </c>
      <c r="DQ315" s="99">
        <f>IF(ISNA(VLOOKUP($A315,'[2]1516 Exp_Rev Access'!$F$7:$GB$306,101,FALSE)),"",VLOOKUP($A315,'[2]1516 Exp_Rev Access'!$F$7:$GB$306,101,FALSE))</f>
        <v>0</v>
      </c>
      <c r="DR315" s="99">
        <f>IF(ISNA(VLOOKUP($A315,'[2]1516 Exp_Rev Access'!$F$7:$GB$306,102,FALSE)),"",VLOOKUP($A315,'[2]1516 Exp_Rev Access'!$F$7:$GB$306,102,FALSE))</f>
        <v>0</v>
      </c>
      <c r="DS315" s="99">
        <f>IF(ISNA(VLOOKUP($A315,'[2]1516 Exp_Rev Access'!$F$7:$GB$306,103,FALSE)),"",VLOOKUP($A315,'[2]1516 Exp_Rev Access'!$F$7:$GB$306,103,FALSE))</f>
        <v>0</v>
      </c>
      <c r="DT315" s="99">
        <f>IF(ISNA(VLOOKUP($A315,'[2]1516 Exp_Rev Access'!$F$7:$GB$306,104,FALSE)),"",VLOOKUP($A315,'[2]1516 Exp_Rev Access'!$F$7:$GB$306,104,FALSE))</f>
        <v>0</v>
      </c>
      <c r="DU315" s="99">
        <f>IF(ISNA(VLOOKUP($A315,'[2]1516 Exp_Rev Access'!$F$7:$GB$306,105,FALSE)),"",VLOOKUP($A315,'[2]1516 Exp_Rev Access'!$F$7:$GB$306,105,FALSE))</f>
        <v>0</v>
      </c>
      <c r="DV315" s="99">
        <f>IF(ISNA(VLOOKUP($A315,'[2]1516 Exp_Rev Access'!$F$7:$GB$306,106,FALSE)),"",VLOOKUP($A315,'[2]1516 Exp_Rev Access'!$F$7:$GB$306,106,FALSE))</f>
        <v>0</v>
      </c>
      <c r="DW315" s="99">
        <f>IF(ISNA(VLOOKUP($A315,'[2]1516 Exp_Rev Access'!$F$7:$GB$306,107,FALSE)),"",VLOOKUP($A315,'[2]1516 Exp_Rev Access'!$F$7:$GB$306,107,FALSE))</f>
        <v>0</v>
      </c>
      <c r="DX315" s="99">
        <f>IF(ISNA(VLOOKUP($A315,'[2]1516 Exp_Rev Access'!$F$7:$GB$306,108,FALSE)),"",VLOOKUP($A315,'[2]1516 Exp_Rev Access'!$F$7:$GB$306,108,FALSE))</f>
        <v>14351.3</v>
      </c>
      <c r="DY315" s="99">
        <f>IF(ISNA(VLOOKUP($A315,'[2]1516 Exp_Rev Access'!$F$7:$GB$306,109,FALSE)),"",VLOOKUP($A315,'[2]1516 Exp_Rev Access'!$F$7:$GB$306,109,FALSE))</f>
        <v>0</v>
      </c>
      <c r="DZ315" s="99">
        <f>IF(ISNA(VLOOKUP($A315,'[2]1516 Exp_Rev Access'!$F$7:$GB$306,110,FALSE)),"",VLOOKUP($A315,'[2]1516 Exp_Rev Access'!$F$7:$GB$306,110,FALSE))</f>
        <v>0</v>
      </c>
      <c r="EA315" s="99">
        <f>IF(ISNA(VLOOKUP($A315,'[2]1516 Exp_Rev Access'!$F$7:$GB$306,111,FALSE)),"",VLOOKUP($A315,'[2]1516 Exp_Rev Access'!$F$7:$GB$306,111,FALSE))</f>
        <v>0</v>
      </c>
      <c r="EB315" s="99">
        <f>IF(ISNA(VLOOKUP($A315,'[2]1516 Exp_Rev Access'!$F$7:$GB$306,112,FALSE)),"",VLOOKUP($A315,'[2]1516 Exp_Rev Access'!$F$7:$GB$306,112,FALSE))</f>
        <v>0</v>
      </c>
      <c r="EC315" s="99">
        <f>IF(ISNA(VLOOKUP($A315,'[2]1516 Exp_Rev Access'!$F$7:$GB$306,113,FALSE)),"",VLOOKUP($A315,'[2]1516 Exp_Rev Access'!$F$7:$GB$306,113,FALSE))</f>
        <v>0</v>
      </c>
      <c r="ED315" s="99">
        <f>IF(ISNA(VLOOKUP($A315,'[2]1516 Exp_Rev Access'!$F$7:$GB$306,114,FALSE)),"",VLOOKUP($A315,'[2]1516 Exp_Rev Access'!$F$7:$GB$306,114,FALSE))</f>
        <v>0</v>
      </c>
      <c r="EE315" s="99">
        <f>IF(ISNA(VLOOKUP($A315,'[2]1516 Exp_Rev Access'!$F$7:$GB$306,115,FALSE)),"",VLOOKUP($A315,'[2]1516 Exp_Rev Access'!$F$7:$GB$306,115,FALSE))</f>
        <v>0</v>
      </c>
      <c r="EF315" s="99">
        <f>IF(ISNA(VLOOKUP($A315,'[2]1516 Exp_Rev Access'!$F$7:$GB$306,116,FALSE)),"",VLOOKUP($A315,'[2]1516 Exp_Rev Access'!$F$7:$GB$306,116,FALSE))</f>
        <v>0</v>
      </c>
      <c r="EG315" s="99">
        <f>IF(ISNA(VLOOKUP($A315,'[2]1516 Exp_Rev Access'!$F$7:$GB$306,117,FALSE)),"",VLOOKUP($A315,'[2]1516 Exp_Rev Access'!$F$7:$GB$306,117,FALSE))</f>
        <v>0</v>
      </c>
      <c r="EH315" s="99">
        <f>IF(ISNA(VLOOKUP($A315,'[2]1516 Exp_Rev Access'!$F$7:$GB$306,118,FALSE)),"",VLOOKUP($A315,'[2]1516 Exp_Rev Access'!$F$7:$GB$306,118,FALSE))</f>
        <v>0</v>
      </c>
      <c r="EI315" s="99">
        <f>IF(ISNA(VLOOKUP($A315,'[2]1516 Exp_Rev Access'!$F$7:$GB$306,119,FALSE)),"",VLOOKUP($A315,'[2]1516 Exp_Rev Access'!$F$7:$GB$306,119,FALSE))</f>
        <v>0</v>
      </c>
      <c r="EJ315" s="99">
        <f>IF(ISNA(VLOOKUP($A315,'[2]1516 Exp_Rev Access'!$F$7:$GB$306,120,FALSE)),"",VLOOKUP($A315,'[2]1516 Exp_Rev Access'!$F$7:$GB$306,120,FALSE))</f>
        <v>0</v>
      </c>
      <c r="EK315" s="99">
        <f>IF(ISNA(VLOOKUP($A315,'[2]1516 Exp_Rev Access'!$F$7:$GB$306,121,FALSE)),"",VLOOKUP($A315,'[2]1516 Exp_Rev Access'!$F$7:$GB$306,121,FALSE))</f>
        <v>0</v>
      </c>
      <c r="EL315" s="99">
        <f>IF(ISNA(VLOOKUP($A315,'[2]1516 Exp_Rev Access'!$F$7:$GB$306,122,FALSE)),"",VLOOKUP($A315,'[2]1516 Exp_Rev Access'!$F$7:$GB$306,122,FALSE))</f>
        <v>0</v>
      </c>
      <c r="EM315" s="99">
        <f>IF(ISNA(VLOOKUP($A315,'[2]1516 Exp_Rev Access'!$F$7:$GB$306,123,FALSE)),"",VLOOKUP($A315,'[2]1516 Exp_Rev Access'!$F$7:$GB$306,123,FALSE))</f>
        <v>0</v>
      </c>
      <c r="EN315" s="99">
        <f>IF(ISNA(VLOOKUP($A315,'[2]1516 Exp_Rev Access'!$F$7:$GB$306,124,FALSE)),"",VLOOKUP($A315,'[2]1516 Exp_Rev Access'!$F$7:$GB$306,124,FALSE))</f>
        <v>0</v>
      </c>
      <c r="EO315" s="99">
        <f>IF(ISNA(VLOOKUP($A315,'[2]1516 Exp_Rev Access'!$F$7:$GB$306,125,FALSE)),"",VLOOKUP($A315,'[2]1516 Exp_Rev Access'!$F$7:$GB$306,125,FALSE))</f>
        <v>0</v>
      </c>
      <c r="EP315" s="99">
        <f>IF(ISNA(VLOOKUP($A315,'[2]1516 Exp_Rev Access'!$F$7:$GB$306,126,FALSE)),"",VLOOKUP($A315,'[2]1516 Exp_Rev Access'!$F$7:$GB$306,126,FALSE))</f>
        <v>0</v>
      </c>
      <c r="EQ315" s="99">
        <f>IF(ISNA(VLOOKUP($A315,'[2]1516 Exp_Rev Access'!$F$7:$GB$306,127,FALSE)),"",VLOOKUP($A315,'[2]1516 Exp_Rev Access'!$F$7:$GB$306,127,FALSE))</f>
        <v>0</v>
      </c>
      <c r="ER315" s="99">
        <f>IF(ISNA(VLOOKUP($A315,'[2]1516 Exp_Rev Access'!$F$7:$GB$306,128,FALSE)),"",VLOOKUP($A315,'[2]1516 Exp_Rev Access'!$F$7:$GB$306,128,FALSE))</f>
        <v>0</v>
      </c>
      <c r="ES315" s="99">
        <f>IF(ISNA(VLOOKUP($A315,'[2]1516 Exp_Rev Access'!$F$7:$GB$306,129,FALSE)),"",VLOOKUP($A315,'[2]1516 Exp_Rev Access'!$F$7:$GB$306,129,FALSE))</f>
        <v>0</v>
      </c>
      <c r="ET315" s="99">
        <f>IF(ISNA(VLOOKUP($A315,'[2]1516 Exp_Rev Access'!$F$7:$GB$306,130,FALSE)),"",VLOOKUP($A315,'[2]1516 Exp_Rev Access'!$F$7:$GB$306,130,FALSE))</f>
        <v>0</v>
      </c>
      <c r="EU315" s="99">
        <f>IF(ISNA(VLOOKUP($A315,'[2]1516 Exp_Rev Access'!$F$7:$GB$306,131,FALSE)),"",VLOOKUP($A315,'[2]1516 Exp_Rev Access'!$F$7:$GB$306,131,FALSE))</f>
        <v>0</v>
      </c>
      <c r="EV315" s="99">
        <f>IF(ISNA(VLOOKUP($A315,'[2]1516 Exp_Rev Access'!$F$7:$GB$306,132,FALSE)),"",VLOOKUP($A315,'[2]1516 Exp_Rev Access'!$F$7:$GB$306,132,FALSE))</f>
        <v>0</v>
      </c>
      <c r="EW315" s="99">
        <f>IF(ISNA(VLOOKUP($A315,'[2]1516 Exp_Rev Access'!$F$7:$GB$306,133,FALSE)),"",VLOOKUP($A315,'[2]1516 Exp_Rev Access'!$F$7:$GB$306,133,FALSE))</f>
        <v>0</v>
      </c>
      <c r="EX315" s="99">
        <f>IF(ISNA(VLOOKUP($A315,'[2]1516 Exp_Rev Access'!$F$7:$GB$306,134,FALSE)),"",VLOOKUP($A315,'[2]1516 Exp_Rev Access'!$F$7:$GB$306,134,FALSE))</f>
        <v>0</v>
      </c>
      <c r="EY315" s="99">
        <f>IF(ISNA(VLOOKUP($A315,'[2]1516 Exp_Rev Access'!$F$7:$GB$306,135,FALSE)),"",VLOOKUP($A315,'[2]1516 Exp_Rev Access'!$F$7:$GB$306,135,FALSE))</f>
        <v>0</v>
      </c>
      <c r="EZ315" s="99">
        <f>IF(ISNA(VLOOKUP($A315,'[2]1516 Exp_Rev Access'!$F$7:$GB$306,136,FALSE)),"",VLOOKUP($A315,'[2]1516 Exp_Rev Access'!$F$7:$GB$306,136,FALSE))</f>
        <v>0</v>
      </c>
      <c r="FA315" s="99">
        <f>IF(ISNA(VLOOKUP($A315,'[2]1516 Exp_Rev Access'!$F$7:$GB$306,137,FALSE)),"",VLOOKUP($A315,'[2]1516 Exp_Rev Access'!$F$7:$GB$306,137,FALSE))</f>
        <v>0</v>
      </c>
      <c r="FB315" s="99">
        <f>IF(ISNA(VLOOKUP($A315,'[2]1516 Exp_Rev Access'!$F$7:$GB$306,138,FALSE)),"",VLOOKUP($A315,'[2]1516 Exp_Rev Access'!$F$7:$GB$306,138,FALSE))</f>
        <v>0</v>
      </c>
      <c r="FC315" s="99">
        <f>IF(ISNA(VLOOKUP($A315,'[2]1516 Exp_Rev Access'!$F$7:$GB$306,139,FALSE)),"",VLOOKUP($A315,'[2]1516 Exp_Rev Access'!$F$7:$GB$306,139,FALSE))</f>
        <v>0</v>
      </c>
      <c r="FD315" s="99">
        <f>IF(ISNA(VLOOKUP($A315,'[2]1516 Exp_Rev Access'!$F$7:$FS$306,140,FALSE)),"",VLOOKUP($A315,'[2]1516 Exp_Rev Access'!$F$7:$FS$306,140,FALSE))</f>
        <v>0</v>
      </c>
      <c r="FE315" s="99">
        <f>IF(ISNA(VLOOKUP($A315,'[2]1516 Exp_Rev Access'!$F$7:$FS$306,141,FALSE)),"",VLOOKUP($A315,'[2]1516 Exp_Rev Access'!$F$7:$FS$306,141,FALSE))</f>
        <v>0</v>
      </c>
      <c r="FF315" s="99">
        <f>IF(ISNA(VLOOKUP($A315,'[2]1516 Exp_Rev Access'!$F$7:$FS$306,142,FALSE)),"",VLOOKUP($A315,'[2]1516 Exp_Rev Access'!$F$7:$FS$306,142,FALSE))</f>
        <v>0</v>
      </c>
      <c r="FG315" s="99">
        <f>IF(ISNA(VLOOKUP($A315,'[2]1516 Exp_Rev Access'!$F$7:$FS$306,143,FALSE)),"",VLOOKUP($A315,'[2]1516 Exp_Rev Access'!$F$7:$FS$306,143,FALSE))</f>
        <v>0</v>
      </c>
      <c r="FH315" s="99">
        <f>IF(ISNA(VLOOKUP($A315,'[2]1516 Exp_Rev Access'!$F$7:$FS$306,144,FALSE)),"",VLOOKUP($A315,'[2]1516 Exp_Rev Access'!$F$7:$FS$306,144,FALSE))</f>
        <v>0</v>
      </c>
      <c r="FI315" s="99">
        <f>IF(ISNA(VLOOKUP($A315,'[2]1516 Exp_Rev Access'!$F$7:$FS$306,145,FALSE)),"",VLOOKUP($A315,'[2]1516 Exp_Rev Access'!$F$7:$FS$306,145,FALSE))</f>
        <v>0</v>
      </c>
      <c r="FJ315" s="99">
        <f>IF(ISNA(VLOOKUP($A315,'[2]1516 Exp_Rev Access'!$F$7:$FS$306,146,FALSE)),"",VLOOKUP($A315,'[2]1516 Exp_Rev Access'!$F$7:$FS$306,146,FALSE))</f>
        <v>0</v>
      </c>
      <c r="FK315" s="99">
        <f>IF(ISNA(VLOOKUP($A315,'[2]1516 Exp_Rev Access'!$F$7:$FS$306,147,FALSE)),"",VLOOKUP($A315,'[2]1516 Exp_Rev Access'!$F$7:$FS$306,147,FALSE))</f>
        <v>0</v>
      </c>
      <c r="FL315" s="99">
        <f>IF(ISNA(VLOOKUP($A315,'[2]1516 Exp_Rev Access'!$F$7:$FS$306,148,FALSE)),"",VLOOKUP($A315,'[2]1516 Exp_Rev Access'!$F$7:$FS$306,148,FALSE))</f>
        <v>0</v>
      </c>
      <c r="FM315" s="99">
        <f>IF(ISNA(VLOOKUP($A315,'[2]1516 Exp_Rev Access'!$F$7:$FS$306,149,FALSE)),"",VLOOKUP($A315,'[2]1516 Exp_Rev Access'!$F$7:$FS$306,149,FALSE))</f>
        <v>0</v>
      </c>
      <c r="FN315" s="99">
        <f>IF(ISNA(VLOOKUP($A315,'[2]1516 Exp_Rev Access'!$F$7:$FS$306,150,FALSE)),"",VLOOKUP($A315,'[2]1516 Exp_Rev Access'!$F$7:$FS$306,150,FALSE))</f>
        <v>0</v>
      </c>
      <c r="FO315" s="99">
        <f>IF(ISNA(VLOOKUP($A315,'[2]1516 Exp_Rev Access'!$F$7:$FS$306,151,FALSE)),"",VLOOKUP($A315,'[2]1516 Exp_Rev Access'!$F$7:$FS$306,151,FALSE))</f>
        <v>0</v>
      </c>
      <c r="FP315" s="99">
        <f>IF(ISNA(VLOOKUP($A315,'[2]1516 Exp_Rev Access'!$F$7:$FS$306,152,FALSE)),"",VLOOKUP($A315,'[2]1516 Exp_Rev Access'!$F$7:$FS$306,152,FALSE))</f>
        <v>0</v>
      </c>
      <c r="FQ315" s="99">
        <f>IF(ISNA(VLOOKUP($A315,'[2]1516 Exp_Rev Access'!$F$7:$FS$306,153,FALSE)),"",VLOOKUP($A315,'[2]1516 Exp_Rev Access'!$F$7:$FS$306,153,FALSE))</f>
        <v>0</v>
      </c>
      <c r="FR315" s="101">
        <f t="shared" si="382"/>
        <v>86550.73</v>
      </c>
      <c r="FS315" s="72">
        <f t="shared" si="383"/>
        <v>3.7305575529638479E-2</v>
      </c>
      <c r="FT315" s="94">
        <f t="shared" si="384"/>
        <v>1190.1915566556659</v>
      </c>
      <c r="FU315" s="99">
        <f>IF(ISNA(VLOOKUP($A315,'[2]1516 Exp_Rev Access'!$F$7:$GB$306,154,FALSE)),"",VLOOKUP($A315,'[2]1516 Exp_Rev Access'!$F$7:$GB$306,154,FALSE))</f>
        <v>0</v>
      </c>
      <c r="FV315" s="99">
        <f>IF(ISNA(VLOOKUP($A315,'[2]1516 Exp_Rev Access'!$F$7:$GB$306,155,FALSE)),"",VLOOKUP($A315,'[2]1516 Exp_Rev Access'!$F$7:$GB$306,155,FALSE))</f>
        <v>3999.99</v>
      </c>
      <c r="FW315" s="99">
        <f>IF(ISNA(VLOOKUP($A315,'[2]1516 Exp_Rev Access'!$F$7:$GB$306,156,FALSE)),"",VLOOKUP($A315,'[2]1516 Exp_Rev Access'!$F$7:$GB$306,156,FALSE))</f>
        <v>0</v>
      </c>
      <c r="FX315" s="99">
        <f>IF(ISNA(VLOOKUP($A315,'[2]1516 Exp_Rev Access'!$F$7:$GB$306,157,FALSE)),"",VLOOKUP($A315,'[2]1516 Exp_Rev Access'!$F$7:$GB$306,157,FALSE))</f>
        <v>0</v>
      </c>
      <c r="FY315" s="99">
        <f>IF(ISNA(VLOOKUP($A315,'[2]1516 Exp_Rev Access'!$F$7:$GB$306,158,FALSE)),"",VLOOKUP($A315,'[2]1516 Exp_Rev Access'!$F$7:$GB$306,158,FALSE))</f>
        <v>0</v>
      </c>
      <c r="FZ315" s="99">
        <f>IF(ISNA(VLOOKUP($A315,'[2]1516 Exp_Rev Access'!$F$7:$GB$306,159,FALSE)),"",VLOOKUP($A315,'[2]1516 Exp_Rev Access'!$F$7:$GB$306,159,FALSE))</f>
        <v>0</v>
      </c>
      <c r="GA315" s="99">
        <f>IF(ISNA(VLOOKUP($A315,'[2]1516 Exp_Rev Access'!$F$7:$GB$306,160,FALSE)),"",VLOOKUP($A315,'[2]1516 Exp_Rev Access'!$F$7:$GB$306,160,FALSE))</f>
        <v>0</v>
      </c>
      <c r="GB315" s="99">
        <f>IF(ISNA(VLOOKUP($A315,'[2]1516 Exp_Rev Access'!$F$7:$GB$306,161,FALSE)),"",VLOOKUP($A315,'[2]1516 Exp_Rev Access'!$F$7:$GB$306,161,FALSE))</f>
        <v>0</v>
      </c>
      <c r="GC315" s="99">
        <f>IF(ISNA(VLOOKUP($A315,'[2]1516 Exp_Rev Access'!$F$7:$GB$306,162,FALSE)),"",VLOOKUP($A315,'[2]1516 Exp_Rev Access'!$F$7:$GB$306,162,FALSE))</f>
        <v>0</v>
      </c>
      <c r="GD315" s="99">
        <f>IF(ISNA(VLOOKUP($A315,'[2]1516 Exp_Rev Access'!$F$7:$GB$306,163,FALSE)),"",VLOOKUP($A315,'[2]1516 Exp_Rev Access'!$F$7:$GB$306,163,FALSE))</f>
        <v>0</v>
      </c>
      <c r="GE315" s="99">
        <f>IF(ISNA(VLOOKUP($A315,'[2]1516 Exp_Rev Access'!$F$7:$GB$306,164,FALSE)),"",VLOOKUP($A315,'[2]1516 Exp_Rev Access'!$F$7:$GB$306,164,FALSE))</f>
        <v>0</v>
      </c>
      <c r="GF315" s="99">
        <f>IF(ISNA(VLOOKUP($A315,'[2]1516 Exp_Rev Access'!$F$7:$GB$306,165,FALSE)),"",VLOOKUP($A315,'[2]1516 Exp_Rev Access'!$F$7:$GB$306,165,FALSE))</f>
        <v>0</v>
      </c>
      <c r="GG315" s="99">
        <f>IF(ISNA(VLOOKUP($A315,'[2]1516 Exp_Rev Access'!$F$7:$GB$306,166,FALSE)),"",VLOOKUP($A315,'[2]1516 Exp_Rev Access'!$F$7:$GB$306,166,FALSE))</f>
        <v>0</v>
      </c>
      <c r="GH315" s="99">
        <f>IF(ISNA(VLOOKUP($A315,'[2]1516 Exp_Rev Access'!$F$7:$GB$306,167,FALSE)),"",VLOOKUP($A315,'[2]1516 Exp_Rev Access'!$F$7:$GB$306,167,FALSE))</f>
        <v>0</v>
      </c>
      <c r="GI315" s="99">
        <f>IF(ISNA(VLOOKUP($A315,'[2]1516 Exp_Rev Access'!$F$7:$GB$306,168,FALSE)),"",VLOOKUP($A315,'[2]1516 Exp_Rev Access'!$F$7:$GB$306,168,FALSE))</f>
        <v>0</v>
      </c>
      <c r="GJ315" s="99">
        <f>IF(ISNA(VLOOKUP($A315,'[2]1516 Exp_Rev Access'!$F$7:$GB$306,169,FALSE)),"",VLOOKUP($A315,'[2]1516 Exp_Rev Access'!$F$7:$GB$306,169,FALSE))</f>
        <v>200</v>
      </c>
      <c r="GK315" s="99">
        <f>IF(ISNA(VLOOKUP($A315,'[2]1516 Exp_Rev Access'!$F$7:$GB$306,170,FALSE)),"",VLOOKUP($A315,'[2]1516 Exp_Rev Access'!$F$7:$GB$306,170,FALSE))</f>
        <v>101.44</v>
      </c>
      <c r="GL315" s="99">
        <f>IF(ISNA(VLOOKUP($A315,'[2]1516 Exp_Rev Access'!$F$7:$GB$306,171,FALSE)),"",VLOOKUP($A315,'[2]1516 Exp_Rev Access'!$F$7:$GB$306,171,FALSE))</f>
        <v>0</v>
      </c>
      <c r="GM315" s="99">
        <f>IF(ISNA(VLOOKUP($A315,'[2]1516 Exp_Rev Access'!$F$7:$GB$306,172,FALSE)),"",VLOOKUP($A315,'[2]1516 Exp_Rev Access'!$F$7:$GB$306,172,FALSE))</f>
        <v>0</v>
      </c>
      <c r="GN315" s="99">
        <f>IF(ISNA(VLOOKUP($A315,'[2]1516 Exp_Rev Access'!$F$7:$GB$306,173,FALSE)),"",VLOOKUP($A315,'[2]1516 Exp_Rev Access'!$F$7:$GB$306,173,FALSE))</f>
        <v>0</v>
      </c>
      <c r="GO315" s="99">
        <f>IF(ISNA(VLOOKUP($A315,'[2]1516 Exp_Rev Access'!$F$7:$GB$306,174,FALSE)),"",VLOOKUP($A315,'[2]1516 Exp_Rev Access'!$F$7:$GB$306,174,FALSE))</f>
        <v>0</v>
      </c>
      <c r="GP315" s="99">
        <f>IF(ISNA(VLOOKUP($A315,'[2]1516 Exp_Rev Access'!$F$7:$GB$306,175,FALSE)),"",VLOOKUP($A315,'[2]1516 Exp_Rev Access'!$F$7:$GB$306,175,FALSE))</f>
        <v>391</v>
      </c>
      <c r="GQ315" s="99">
        <f>IF(ISNA(VLOOKUP($A315,'[2]1516 Exp_Rev Access'!$F$7:$GB$306,176,FALSE)),"",VLOOKUP($A315,'[2]1516 Exp_Rev Access'!$F$7:$GB$306,176,FALSE))</f>
        <v>0</v>
      </c>
      <c r="GR315" s="99">
        <f>IF(ISNA(VLOOKUP($A315,'[2]1516 Exp_Rev Access'!$F$7:$GB$306,177,FALSE)),"",VLOOKUP($A315,'[2]1516 Exp_Rev Access'!$F$7:$GB$306,177,FALSE))</f>
        <v>0</v>
      </c>
      <c r="GS315" s="99">
        <f>IF(ISNA(VLOOKUP($A315,'[2]1516 Exp_Rev Access'!$F$7:$GB$306,178,FALSE)),"",VLOOKUP($A315,'[2]1516 Exp_Rev Access'!$F$7:$GB$306,178,FALSE))</f>
        <v>0</v>
      </c>
      <c r="GT315" s="101">
        <f t="shared" si="385"/>
        <v>4692.4299999999994</v>
      </c>
      <c r="GU315" s="72">
        <f t="shared" si="389"/>
        <v>2.0225571960229738E-3</v>
      </c>
      <c r="GV315" s="84">
        <f t="shared" si="386"/>
        <v>64.527365236523664</v>
      </c>
    </row>
    <row r="316" spans="1:207" customFormat="1" ht="12" customHeight="1" x14ac:dyDescent="0.2">
      <c r="A316" s="116" t="s">
        <v>722</v>
      </c>
      <c r="B316" s="119" t="s">
        <v>723</v>
      </c>
      <c r="C316" s="80">
        <f>IF(ISNA(VLOOKUP($A316,'[2]1516 enrollment_Rev_Exp by size'!$A$6:$G$320,3,FALSE)),"",VLOOKUP($A316,'[2]1516 enrollment_Rev_Exp by size'!$A$6:$G$320,3,FALSE))</f>
        <v>78.52000000000001</v>
      </c>
      <c r="D316" s="97">
        <v>1740281.51</v>
      </c>
      <c r="E316" s="80">
        <f t="shared" si="367"/>
        <v>1740281.51</v>
      </c>
      <c r="F316" s="80">
        <f t="shared" si="368"/>
        <v>0</v>
      </c>
      <c r="G316" s="98">
        <f>IF(ISNA(VLOOKUP($A316,'[2]1516 Exp_Rev Access'!$F$7:$FS$306,2,FALSE)),"",VLOOKUP($A316,'[2]1516 Exp_Rev Access'!$F$7:$FS$306,2,FALSE))</f>
        <v>0</v>
      </c>
      <c r="H316" s="98">
        <f>IF(ISNA(VLOOKUP($A316,'[2]1516 Exp_Rev Access'!$F$7:$FS$306,3,FALSE)),"",VLOOKUP($A316,'[2]1516 Exp_Rev Access'!$F$7:$FS$306,3,FALSE))</f>
        <v>0</v>
      </c>
      <c r="I316" s="98">
        <f>IF(ISNA(VLOOKUP($A316,'[2]1516 Exp_Rev Access'!$F$7:$FS$306,4,FALSE)),"",VLOOKUP($A316,'[2]1516 Exp_Rev Access'!$F$7:$FS$306,4,FALSE))</f>
        <v>0</v>
      </c>
      <c r="J316" s="98">
        <f>IF(ISNA(VLOOKUP($A316,'[2]1516 Exp_Rev Access'!$F$7:$FS$306,5,FALSE)),"",VLOOKUP($A316,'[2]1516 Exp_Rev Access'!$F$7:$FS$306,5,FALSE))</f>
        <v>0</v>
      </c>
      <c r="K316" s="98">
        <f>IF(ISNA(VLOOKUP($A316,'[2]1516 Exp_Rev Access'!$F$7:$FS$306,6,FALSE)),"",VLOOKUP($A316,'[2]1516 Exp_Rev Access'!$F$7:$FS$306,6,FALSE))</f>
        <v>0</v>
      </c>
      <c r="L316" s="98">
        <f>IF(ISNA(VLOOKUP($A316,'[2]1516 Exp_Rev Access'!$F$7:$FS$306,7,FALSE)),"",VLOOKUP($A316,'[2]1516 Exp_Rev Access'!$F$7:$FS$306,7,FALSE))</f>
        <v>0</v>
      </c>
      <c r="M316" s="90">
        <f t="shared" si="369"/>
        <v>0</v>
      </c>
      <c r="N316" s="72"/>
      <c r="O316" s="73"/>
      <c r="P316" s="99">
        <f>IF(ISNA(VLOOKUP($A316,'[2]1516 Exp_Rev Access'!$F$7:$FS$306,8,FALSE)),"",VLOOKUP($A316,'[2]1516 Exp_Rev Access'!$F$7:$FS$306,8,FALSE))</f>
        <v>0</v>
      </c>
      <c r="Q316" s="99">
        <f>IF(ISNA(VLOOKUP($A316,'[2]1516 Exp_Rev Access'!$F$7:$FS$306,9,FALSE)),"",VLOOKUP($A316,'[2]1516 Exp_Rev Access'!$F$7:$FS$306,9,FALSE))</f>
        <v>0</v>
      </c>
      <c r="R316" s="99">
        <f>IF(ISNA(VLOOKUP($A316,'[2]1516 Exp_Rev Access'!$F$7:$FS$306,10,FALSE)),"",VLOOKUP($A316,'[2]1516 Exp_Rev Access'!$F$7:$FS$306,10,FALSE))</f>
        <v>0</v>
      </c>
      <c r="S316" s="99">
        <f>IF(ISNA(VLOOKUP($A316,'[2]1516 Exp_Rev Access'!$F$7:$FS$306,11,FALSE)),"",VLOOKUP($A316,'[2]1516 Exp_Rev Access'!$F$7:$FS$306,11,FALSE))</f>
        <v>0</v>
      </c>
      <c r="T316" s="99">
        <f>IF(ISNA(VLOOKUP($A316,'[2]1516 Exp_Rev Access'!$F$7:$FS$306,12,FALSE)),"",VLOOKUP($A316,'[2]1516 Exp_Rev Access'!$F$7:$FS$306,12,FALSE))</f>
        <v>0</v>
      </c>
      <c r="U316" s="99">
        <f>IF(ISNA(VLOOKUP($A316,'[2]1516 Exp_Rev Access'!$F$7:$FS$306,13,FALSE)),"",VLOOKUP($A316,'[2]1516 Exp_Rev Access'!$F$7:$FS$306,13,FALSE))</f>
        <v>0</v>
      </c>
      <c r="V316" s="99">
        <f>IF(ISNA(VLOOKUP($A316,'[2]1516 Exp_Rev Access'!$F$7:$FS$306,14,FALSE)),"",VLOOKUP($A316,'[2]1516 Exp_Rev Access'!$F$7:$FS$306,14,FALSE))</f>
        <v>0</v>
      </c>
      <c r="W316" s="99">
        <f>IF(ISNA(VLOOKUP($A316,'[2]1516 Exp_Rev Access'!$F$7:$FS$306,15,FALSE)),"",VLOOKUP($A316,'[2]1516 Exp_Rev Access'!$F$7:$FS$306,15,FALSE))</f>
        <v>0</v>
      </c>
      <c r="X316" s="99">
        <f>IF(ISNA(VLOOKUP($A316,'[2]1516 Exp_Rev Access'!$F$7:$FS$306,16,FALSE)),"",VLOOKUP($A316,'[2]1516 Exp_Rev Access'!$F$7:$FS$306,16,FALSE))</f>
        <v>0</v>
      </c>
      <c r="Y316" s="99">
        <f>IF(ISNA(VLOOKUP($A316,'[2]1516 Exp_Rev Access'!$F$7:$FS$306,17,FALSE)),"",VLOOKUP($A316,'[2]1516 Exp_Rev Access'!$F$7:$FS$306,17,FALSE))</f>
        <v>0</v>
      </c>
      <c r="Z316" s="99">
        <f>IF(ISNA(VLOOKUP($A316,'[2]1516 Exp_Rev Access'!$F$7:$FS$306,18,FALSE)),"",VLOOKUP($A316,'[2]1516 Exp_Rev Access'!$F$7:$FS$306,18,FALSE))</f>
        <v>0</v>
      </c>
      <c r="AA316" s="99">
        <f>IF(ISNA(VLOOKUP($A316,'[2]1516 Exp_Rev Access'!$F$7:$FS$306,19,FALSE)),"",VLOOKUP($A316,'[2]1516 Exp_Rev Access'!$F$7:$FS$306,19,FALSE))</f>
        <v>0</v>
      </c>
      <c r="AB316" s="99">
        <f>IF(ISNA(VLOOKUP($A316,'[2]1516 Exp_Rev Access'!$F$7:$FS$306,20,FALSE)),"",VLOOKUP($A316,'[2]1516 Exp_Rev Access'!$F$7:$FS$306,20,FALSE))</f>
        <v>0</v>
      </c>
      <c r="AC316" s="99">
        <f>IF(ISNA(VLOOKUP($A316,'[2]1516 Exp_Rev Access'!$F$7:$FS$306,21,FALSE)),"",VLOOKUP($A316,'[2]1516 Exp_Rev Access'!$F$7:$FS$306,21,FALSE))</f>
        <v>0</v>
      </c>
      <c r="AD316" s="99">
        <f>IF(ISNA(VLOOKUP($A316,'[2]1516 Exp_Rev Access'!$F$7:$FS$306,22,FALSE)),"",VLOOKUP($A316,'[2]1516 Exp_Rev Access'!$F$7:$FS$306,22,FALSE))</f>
        <v>0</v>
      </c>
      <c r="AE316" s="99">
        <f>IF(ISNA(VLOOKUP($A316,'[2]1516 Exp_Rev Access'!$F$7:$FS$306,23,FALSE)),"",VLOOKUP($A316,'[2]1516 Exp_Rev Access'!$F$7:$FS$306,23,FALSE))</f>
        <v>0</v>
      </c>
      <c r="AF316" s="99">
        <f>IF(ISNA(VLOOKUP($A316,'[2]1516 Exp_Rev Access'!$F$7:$FS$306,24,FALSE)),"",VLOOKUP($A316,'[2]1516 Exp_Rev Access'!$F$7:$FS$306,24,FALSE))</f>
        <v>0</v>
      </c>
      <c r="AG316" s="99">
        <f>IF(ISNA(VLOOKUP($A316,'[2]1516 Exp_Rev Access'!$F$7:$FS$306,25,FALSE)),"",VLOOKUP($A316,'[2]1516 Exp_Rev Access'!$F$7:$FS$306,25,FALSE))</f>
        <v>0</v>
      </c>
      <c r="AH316" s="98">
        <f>IF(ISNA(VLOOKUP($A316,'[2]1516 Exp_Rev Access'!$F$7:$FS$306,26,FALSE)),"",VLOOKUP($A316,'[2]1516 Exp_Rev Access'!$F$7:$FS$306,26,FALSE))</f>
        <v>0</v>
      </c>
      <c r="AI316" s="98">
        <f>IF(ISNA(VLOOKUP($A316,'[2]1516 Exp_Rev Access'!$F$7:$FS$306,27,FALSE)),"",VLOOKUP($A316,'[2]1516 Exp_Rev Access'!$F$7:$FS$306,27,FALSE))</f>
        <v>0</v>
      </c>
      <c r="AJ316" s="98">
        <f>IF(ISNA(VLOOKUP($A316,'[2]1516 Exp_Rev Access'!$F$7:$FS$306,28,FALSE)),"",VLOOKUP($A316,'[2]1516 Exp_Rev Access'!$F$7:$FS$306,28,FALSE))</f>
        <v>0</v>
      </c>
      <c r="AK316" s="98">
        <f>IF(ISNA(VLOOKUP($A316,'[2]1516 Exp_Rev Access'!$F$7:$FS$306,29,FALSE)),"",VLOOKUP($A316,'[2]1516 Exp_Rev Access'!$F$7:$FS$306,29,FALSE))</f>
        <v>0</v>
      </c>
      <c r="AL316" s="100">
        <f t="shared" si="372"/>
        <v>0</v>
      </c>
      <c r="AM316" s="72"/>
      <c r="AN316" s="94"/>
      <c r="AO316" s="99">
        <f>IF(ISNA(VLOOKUP($A316,'[2]1516 Exp_Rev Access'!$F$7:$GB$306,30,FALSE)),"",VLOOKUP($A316,'[2]1516 Exp_Rev Access'!$F$7:$FS$306,30,FALSE))</f>
        <v>1225810.78</v>
      </c>
      <c r="AP316" s="99">
        <f>IF(ISNA(VLOOKUP($A316,'[2]1516 Exp_Rev Access'!$F$7:$GB$306,31,FALSE)),"",VLOOKUP($A316,'[2]1516 Exp_Rev Access'!$F$7:$FS$306,31,FALSE))</f>
        <v>21032.74</v>
      </c>
      <c r="AQ316" s="99">
        <f>IF(ISNA(VLOOKUP($A316,'[2]1516 Exp_Rev Access'!$F$7:$GB$306,32,FALSE)),"",VLOOKUP($A316,'[2]1516 Exp_Rev Access'!$F$7:$FS$306,32,FALSE))</f>
        <v>0</v>
      </c>
      <c r="AR316" s="99">
        <f>IF(ISNA(VLOOKUP($A316,'[2]1516 Exp_Rev Access'!$F$7:$GB$306,33,FALSE)),"",VLOOKUP($A316,'[2]1516 Exp_Rev Access'!$F$7:$FS$306,33,FALSE))</f>
        <v>0</v>
      </c>
      <c r="AS316" s="99">
        <f>IF(ISNA(VLOOKUP($A316,'[2]1516 Exp_Rev Access'!$F$7:$GB$306,34,FALSE)),"",VLOOKUP($A316,'[2]1516 Exp_Rev Access'!$F$7:$FS$306,34,FALSE))</f>
        <v>0</v>
      </c>
      <c r="AT316" s="101">
        <f t="shared" si="375"/>
        <v>1246843.52</v>
      </c>
      <c r="AU316" s="72">
        <f t="shared" si="376"/>
        <v>0.71646082132999278</v>
      </c>
      <c r="AV316" s="94">
        <f t="shared" si="377"/>
        <v>15879.311258278143</v>
      </c>
      <c r="AW316" s="99">
        <f>IF(ISNA(VLOOKUP($A316,'[2]1516 Exp_Rev Access'!$F$7:$GB$306,35,FALSE)),"",VLOOKUP($A316,'[2]1516 Exp_Rev Access'!$F$7:$GB$306,35,FALSE))</f>
        <v>0</v>
      </c>
      <c r="AX316" s="99">
        <f>IF(ISNA(VLOOKUP($A316,'[2]1516 Exp_Rev Access'!$F$7:$GB$306,36,FALSE)),"",VLOOKUP($A316,'[2]1516 Exp_Rev Access'!$F$7:$GB$306,36,FALSE))</f>
        <v>48263.26</v>
      </c>
      <c r="AY316" s="99">
        <f>IF(ISNA(VLOOKUP($A316,'[2]1516 Exp_Rev Access'!$F$7:$GB$306,37,FALSE)),"",VLOOKUP($A316,'[2]1516 Exp_Rev Access'!$F$7:$GB$306,37,FALSE))</f>
        <v>0</v>
      </c>
      <c r="AZ316" s="99">
        <f>IF(ISNA(VLOOKUP($A316,'[2]1516 Exp_Rev Access'!$F$7:$GB$306,38,FALSE)),"",VLOOKUP($A316,'[2]1516 Exp_Rev Access'!$F$7:$GB$306,38,FALSE))</f>
        <v>0</v>
      </c>
      <c r="BA316" s="99">
        <f>IF(ISNA(VLOOKUP($A316,'[2]1516 Exp_Rev Access'!$F$7:$GB$306,39,FALSE)),"",VLOOKUP($A316,'[2]1516 Exp_Rev Access'!$F$7:$GB$306,39,FALSE))</f>
        <v>0</v>
      </c>
      <c r="BB316" s="99">
        <f>IF(ISNA(VLOOKUP($A316,'[2]1516 Exp_Rev Access'!$F$7:$GB$306,40,FALSE)),"",VLOOKUP($A316,'[2]1516 Exp_Rev Access'!$F$7:$GB$306,40,FALSE))</f>
        <v>19553.77</v>
      </c>
      <c r="BC316" s="99">
        <f>IF(ISNA(VLOOKUP($A316,'[2]1516 Exp_Rev Access'!$F$7:$GB$306,41,FALSE)),"",VLOOKUP($A316,'[2]1516 Exp_Rev Access'!$F$7:$GB$306,41,FALSE))</f>
        <v>0</v>
      </c>
      <c r="BD316" s="99">
        <f>IF(ISNA(VLOOKUP($A316,'[2]1516 Exp_Rev Access'!$F$7:$GB$306,42,FALSE)),"",VLOOKUP($A316,'[2]1516 Exp_Rev Access'!$F$7:$GB$306,42,FALSE))</f>
        <v>0</v>
      </c>
      <c r="BE316" s="99">
        <f>IF(ISNA(VLOOKUP($A316,'[2]1516 Exp_Rev Access'!$F$7:$GB$306,43,FALSE)),"",VLOOKUP($A316,'[2]1516 Exp_Rev Access'!$F$7:$GB$306,43,FALSE))</f>
        <v>0</v>
      </c>
      <c r="BF316" s="99">
        <f>IF(ISNA(VLOOKUP($A316,'[2]1516 Exp_Rev Access'!$F$7:$GB$306,44,FALSE)),"",VLOOKUP($A316,'[2]1516 Exp_Rev Access'!$F$7:$GB$306,44,FALSE))</f>
        <v>0</v>
      </c>
      <c r="BG316" s="99">
        <f>IF(ISNA(VLOOKUP($A316,'[2]1516 Exp_Rev Access'!$F$7:$GB$306,45,FALSE)),"",VLOOKUP($A316,'[2]1516 Exp_Rev Access'!$F$7:$GB$306,45,FALSE))</f>
        <v>0</v>
      </c>
      <c r="BH316" s="99">
        <f>IF(ISNA(VLOOKUP($A316,'[2]1516 Exp_Rev Access'!$F$7:$GB$306,46,FALSE)),"",VLOOKUP($A316,'[2]1516 Exp_Rev Access'!$F$7:$GB$306,46,FALSE))</f>
        <v>0</v>
      </c>
      <c r="BI316" s="99">
        <f>IF(ISNA(VLOOKUP($A316,'[2]1516 Exp_Rev Access'!$F$7:$GB$306,47,FALSE)),"",VLOOKUP($A316,'[2]1516 Exp_Rev Access'!$F$7:$GB$306,47,FALSE))</f>
        <v>61.64</v>
      </c>
      <c r="BJ316" s="99">
        <f>IF(ISNA(VLOOKUP($A316,'[2]1516 Exp_Rev Access'!$F$7:$GB$306,48,FALSE)),"",VLOOKUP($A316,'[2]1516 Exp_Rev Access'!$F$7:$GB$306,48,FALSE))</f>
        <v>56853.39</v>
      </c>
      <c r="BK316" s="99">
        <f>IF(ISNA(VLOOKUP($A316,'[2]1516 Exp_Rev Access'!$F$7:$GB$306,49,FALSE)),"",VLOOKUP($A316,'[2]1516 Exp_Rev Access'!$F$7:$GB$306,49,FALSE))</f>
        <v>0</v>
      </c>
      <c r="BL316" s="99">
        <f>IF(ISNA(VLOOKUP($A316,'[2]1516 Exp_Rev Access'!$F$7:$GB$306,50,FALSE)),"",VLOOKUP($A316,'[2]1516 Exp_Rev Access'!$F$7:$GB$306,50,FALSE))</f>
        <v>0</v>
      </c>
      <c r="BM316" s="99">
        <f>IF(ISNA(VLOOKUP($A316,'[2]1516 Exp_Rev Access'!$F$7:$GB$306,51,FALSE)),"",VLOOKUP($A316,'[2]1516 Exp_Rev Access'!$F$7:$GB$306,51,FALSE))</f>
        <v>0</v>
      </c>
      <c r="BN316" s="99">
        <f>IF(ISNA(VLOOKUP($A316,'[2]1516 Exp_Rev Access'!$F$7:$GB$306,52,FALSE)),"",VLOOKUP($A316,'[2]1516 Exp_Rev Access'!$F$7:$GB$306,52,FALSE))</f>
        <v>0</v>
      </c>
      <c r="BO316" s="99">
        <f>IF(ISNA(VLOOKUP($A316,'[2]1516 Exp_Rev Access'!$F$7:$GB$306,53,FALSE)),"",VLOOKUP($A316,'[2]1516 Exp_Rev Access'!$F$7:$GB$306,53,FALSE))</f>
        <v>0</v>
      </c>
      <c r="BP316" s="99">
        <f>IF(ISNA(VLOOKUP($A316,'[2]1516 Exp_Rev Access'!$F$7:$GB$306,54,FALSE)),"",VLOOKUP($A316,'[2]1516 Exp_Rev Access'!$F$7:$GB$306,54,FALSE))</f>
        <v>0</v>
      </c>
      <c r="BQ316" s="99">
        <f>IF(ISNA(VLOOKUP($A316,'[2]1516 Exp_Rev Access'!$F$7:$GB$306,55,FALSE)),"",VLOOKUP($A316,'[2]1516 Exp_Rev Access'!$F$7:$GB$306,55,FALSE))</f>
        <v>0</v>
      </c>
      <c r="BR316" s="99">
        <f>IF(ISNA(VLOOKUP($A316,'[2]1516 Exp_Rev Access'!$F$7:$GB$306,56,FALSE)),"",VLOOKUP($A316,'[2]1516 Exp_Rev Access'!$F$7:$GB$306,56,FALSE))</f>
        <v>0</v>
      </c>
      <c r="BS316" s="99">
        <f>IF(ISNA(VLOOKUP($A316,'[2]1516 Exp_Rev Access'!$F$7:$GB$306,57,FALSE)),"",VLOOKUP($A316,'[2]1516 Exp_Rev Access'!$F$7:$GB$306,57,FALSE))</f>
        <v>0</v>
      </c>
      <c r="BT316" s="99">
        <f>IF(ISNA(VLOOKUP($A316,'[2]1516 Exp_Rev Access'!$F$7:$GB$306,58,FALSE)),"",VLOOKUP($A316,'[2]1516 Exp_Rev Access'!$F$7:$GB$306,58,FALSE))</f>
        <v>0</v>
      </c>
      <c r="BU316" s="102">
        <f t="shared" si="378"/>
        <v>124732.06</v>
      </c>
      <c r="BV316" s="72">
        <f t="shared" si="379"/>
        <v>7.1673496088572472E-2</v>
      </c>
      <c r="BW316" s="94">
        <f t="shared" si="380"/>
        <v>1588.5387162506365</v>
      </c>
      <c r="BX316" s="99">
        <f>IF(ISNA(VLOOKUP($A316,'[2]1516 Exp_Rev Access'!$F$7:$GB$306,59,FALSE)),"",VLOOKUP($A316,'[2]1516 Exp_Rev Access'!$F$7:$GB$306,59,FALSE))</f>
        <v>0</v>
      </c>
      <c r="BY316" s="99">
        <f>IF(ISNA(VLOOKUP($A316,'[2]1516 Exp_Rev Access'!$F$7:$GB$306,60,FALSE)),"",VLOOKUP($A316,'[2]1516 Exp_Rev Access'!$F$7:$GB$306,60,FALSE))</f>
        <v>6044.4</v>
      </c>
      <c r="BZ316" s="99">
        <f>IF(ISNA(VLOOKUP($A316,'[2]1516 Exp_Rev Access'!$F$7:$GB$306,61,FALSE)),"",VLOOKUP($A316,'[2]1516 Exp_Rev Access'!$F$7:$GB$306,61,FALSE))</f>
        <v>258624.3</v>
      </c>
      <c r="CA316" s="99">
        <f>IF(ISNA(VLOOKUP($A316,'[2]1516 Exp_Rev Access'!$F$7:$GB$306,62,FALSE)),"",VLOOKUP($A316,'[2]1516 Exp_Rev Access'!$F$7:$GB$306,62,FALSE))</f>
        <v>0</v>
      </c>
      <c r="CB316" s="99">
        <f>IF(ISNA(VLOOKUP($A316,'[2]1516 Exp_Rev Access'!$F$7:$GB$306,63,FALSE)),"",VLOOKUP($A316,'[2]1516 Exp_Rev Access'!$F$7:$GB$306,63,FALSE))</f>
        <v>0</v>
      </c>
      <c r="CC316" s="99">
        <f>IF(ISNA(VLOOKUP($A316,'[2]1516 Exp_Rev Access'!$F$7:$GB$306,64,FALSE)),"",VLOOKUP($A316,'[2]1516 Exp_Rev Access'!$F$7:$GB$306,64,FALSE))</f>
        <v>0</v>
      </c>
      <c r="CD316" s="101">
        <f t="shared" si="381"/>
        <v>264668.7</v>
      </c>
      <c r="CE316" s="72">
        <f t="shared" si="387"/>
        <v>0.15208384303295849</v>
      </c>
      <c r="CF316" s="103">
        <f t="shared" si="388"/>
        <v>3370.7170147733059</v>
      </c>
      <c r="CG316" s="99">
        <f>IF(ISNA(VLOOKUP($A316,'[2]1516 Exp_Rev Access'!$F$7:$GB$306,65,FALSE)),"",VLOOKUP($A316,'[2]1516 Exp_Rev Access'!$F$7:$GB$306,65,FALSE))</f>
        <v>0</v>
      </c>
      <c r="CH316" s="99">
        <f>IF(ISNA(VLOOKUP($A316,'[2]1516 Exp_Rev Access'!$F$7:$GB$306,66,FALSE)),"",VLOOKUP($A316,'[2]1516 Exp_Rev Access'!$F$7:$GB$306,66,FALSE))</f>
        <v>0</v>
      </c>
      <c r="CI316" s="99">
        <f>IF(ISNA(VLOOKUP($A316,'[2]1516 Exp_Rev Access'!$F$7:$GB$306,67,FALSE)),"",VLOOKUP($A316,'[2]1516 Exp_Rev Access'!$F$7:$GB$306,67,FALSE))</f>
        <v>0</v>
      </c>
      <c r="CJ316" s="99">
        <f>IF(ISNA(VLOOKUP($A316,'[2]1516 Exp_Rev Access'!$F$7:$GB$306,68,FALSE)),"",VLOOKUP($A316,'[2]1516 Exp_Rev Access'!$F$7:$GB$306,68,FALSE))</f>
        <v>0</v>
      </c>
      <c r="CK316" s="99">
        <f>IF(ISNA(VLOOKUP($A316,'[2]1516 Exp_Rev Access'!$F$7:$GB$306,69,FALSE)),"",VLOOKUP($A316,'[2]1516 Exp_Rev Access'!$F$7:$GB$306,69,FALSE))</f>
        <v>0</v>
      </c>
      <c r="CL316" s="99">
        <f>IF(ISNA(VLOOKUP($A316,'[2]1516 Exp_Rev Access'!$F$7:$GB$306,70,FALSE)),"",VLOOKUP($A316,'[2]1516 Exp_Rev Access'!$F$7:$GB$306,70,FALSE))</f>
        <v>0</v>
      </c>
      <c r="CM316" s="99">
        <f>IF(ISNA(VLOOKUP($A316,'[2]1516 Exp_Rev Access'!$F$7:$GB$306,71,FALSE)),"",VLOOKUP($A316,'[2]1516 Exp_Rev Access'!$F$7:$GB$306,71,FALSE))</f>
        <v>0</v>
      </c>
      <c r="CN316" s="99">
        <f>IF(ISNA(VLOOKUP($A316,'[2]1516 Exp_Rev Access'!$F$7:$GB$306,72,FALSE)),"",VLOOKUP($A316,'[2]1516 Exp_Rev Access'!$F$7:$GB$306,72,FALSE))</f>
        <v>0</v>
      </c>
      <c r="CO316" s="99">
        <f>IF(ISNA(VLOOKUP($A316,'[2]1516 Exp_Rev Access'!$F$7:$GB$306,73,FALSE)),"",VLOOKUP($A316,'[2]1516 Exp_Rev Access'!$F$7:$GB$306,73,FALSE))</f>
        <v>0</v>
      </c>
      <c r="CP316" s="99">
        <f>IF(ISNA(VLOOKUP($A316,'[2]1516 Exp_Rev Access'!$F$7:$GB$306,74,FALSE)),"",VLOOKUP($A316,'[2]1516 Exp_Rev Access'!$F$7:$GB$306,74,FALSE))</f>
        <v>46380</v>
      </c>
      <c r="CQ316" s="99">
        <f>IF(ISNA(VLOOKUP($A316,'[2]1516 Exp_Rev Access'!$F$7:$GB$306,75,FALSE)),"",VLOOKUP($A316,'[2]1516 Exp_Rev Access'!$F$7:$GB$306,75,FALSE))</f>
        <v>0</v>
      </c>
      <c r="CR316" s="99">
        <f>IF(ISNA(VLOOKUP($A316,'[2]1516 Exp_Rev Access'!$F$7:$GB$306,76,FALSE)),"",VLOOKUP($A316,'[2]1516 Exp_Rev Access'!$F$7:$GB$306,76,FALSE))</f>
        <v>0</v>
      </c>
      <c r="CS316" s="99">
        <f>IF(ISNA(VLOOKUP($A316,'[2]1516 Exp_Rev Access'!$F$7:$GB$306,77,FALSE)),"",VLOOKUP($A316,'[2]1516 Exp_Rev Access'!$F$7:$GB$306,77,FALSE))</f>
        <v>0</v>
      </c>
      <c r="CT316" s="99">
        <f>IF(ISNA(VLOOKUP($A316,'[2]1516 Exp_Rev Access'!$F$7:$GB$306,78,FALSE)),"",VLOOKUP($A316,'[2]1516 Exp_Rev Access'!$F$7:$GB$306,78,FALSE))</f>
        <v>56853.39</v>
      </c>
      <c r="CU316" s="99">
        <f>IF(ISNA(VLOOKUP($A316,'[2]1516 Exp_Rev Access'!$F$7:$GB$306,79,FALSE)),"",VLOOKUP($A316,'[2]1516 Exp_Rev Access'!$F$7:$GB$306,79,FALSE))</f>
        <v>0</v>
      </c>
      <c r="CV316" s="99">
        <f>IF(ISNA(VLOOKUP($A316,'[2]1516 Exp_Rev Access'!$F$7:$GB$306,80,FALSE)),"",VLOOKUP($A316,'[2]1516 Exp_Rev Access'!$F$7:$GB$306,80,FALSE))</f>
        <v>0</v>
      </c>
      <c r="CW316" s="99">
        <f>IF(ISNA(VLOOKUP($A316,'[2]1516 Exp_Rev Access'!$F$7:$GB$306,81,FALSE)),"",VLOOKUP($A316,'[2]1516 Exp_Rev Access'!$F$7:$GB$306,81,FALSE))</f>
        <v>0</v>
      </c>
      <c r="CX316" s="99">
        <f>IF(ISNA(VLOOKUP($A316,'[2]1516 Exp_Rev Access'!$F$7:$GB$306,82,FALSE)),"",VLOOKUP($A316,'[2]1516 Exp_Rev Access'!$F$7:$GB$306,82,FALSE))</f>
        <v>0</v>
      </c>
      <c r="CY316" s="99">
        <f>IF(ISNA(VLOOKUP($A316,'[2]1516 Exp_Rev Access'!$F$7:$GB$306,83,FALSE)),"",VLOOKUP($A316,'[2]1516 Exp_Rev Access'!$F$7:$GB$306,83,FALSE))</f>
        <v>0</v>
      </c>
      <c r="CZ316" s="99">
        <f>IF(ISNA(VLOOKUP($A316,'[2]1516 Exp_Rev Access'!$F$7:$GB$306,84,FALSE)),"",VLOOKUP($A316,'[2]1516 Exp_Rev Access'!$F$7:$GB$306,84,FALSE))</f>
        <v>0</v>
      </c>
      <c r="DA316" s="99">
        <f>IF(ISNA(VLOOKUP($A316,'[2]1516 Exp_Rev Access'!$F$7:$GB$306,85,FALSE)),"",VLOOKUP($A316,'[2]1516 Exp_Rev Access'!$F$7:$GB$306,85,FALSE))</f>
        <v>0</v>
      </c>
      <c r="DB316" s="99">
        <f>IF(ISNA(VLOOKUP($A316,'[2]1516 Exp_Rev Access'!$F$7:$GB$306,86,FALSE)),"",VLOOKUP($A316,'[2]1516 Exp_Rev Access'!$F$7:$GB$306,86,FALSE))</f>
        <v>0</v>
      </c>
      <c r="DC316" s="99">
        <f>IF(ISNA(VLOOKUP($A316,'[2]1516 Exp_Rev Access'!$F$7:$GB$306,87,FALSE)),"",VLOOKUP($A316,'[2]1516 Exp_Rev Access'!$F$7:$GB$306,87,FALSE))</f>
        <v>0</v>
      </c>
      <c r="DD316" s="99">
        <f>IF(ISNA(VLOOKUP($A316,'[2]1516 Exp_Rev Access'!$F$7:$GB$306,88,FALSE)),"",VLOOKUP($A316,'[2]1516 Exp_Rev Access'!$F$7:$GB$306,88,FALSE))</f>
        <v>0</v>
      </c>
      <c r="DE316" s="99">
        <f>IF(ISNA(VLOOKUP($A316,'[2]1516 Exp_Rev Access'!$F$7:$GB$306,89,FALSE)),"",VLOOKUP($A316,'[2]1516 Exp_Rev Access'!$F$7:$GB$306,89,FALSE))</f>
        <v>0</v>
      </c>
      <c r="DF316" s="99">
        <f>IF(ISNA(VLOOKUP($A316,'[2]1516 Exp_Rev Access'!$F$7:$GB$306,90,FALSE)),"",VLOOKUP($A316,'[2]1516 Exp_Rev Access'!$F$7:$GB$306,90,FALSE))</f>
        <v>0</v>
      </c>
      <c r="DG316" s="99">
        <f>IF(ISNA(VLOOKUP($A316,'[2]1516 Exp_Rev Access'!$F$7:$GB$306,91,FALSE)),"",VLOOKUP($A316,'[2]1516 Exp_Rev Access'!$F$7:$GB$306,91,FALSE))</f>
        <v>0</v>
      </c>
      <c r="DH316" s="99">
        <f>IF(ISNA(VLOOKUP($A316,'[2]1516 Exp_Rev Access'!$F$7:$GB$306,92,FALSE)),"",VLOOKUP($A316,'[2]1516 Exp_Rev Access'!$F$7:$GB$306,92,FALSE))</f>
        <v>0</v>
      </c>
      <c r="DI316" s="99">
        <f>IF(ISNA(VLOOKUP($A316,'[2]1516 Exp_Rev Access'!$F$7:$GB$306,93,FALSE)),"",VLOOKUP($A316,'[2]1516 Exp_Rev Access'!$F$7:$GB$306,93,FALSE))</f>
        <v>0</v>
      </c>
      <c r="DJ316" s="99">
        <f>IF(ISNA(VLOOKUP($A316,'[2]1516 Exp_Rev Access'!$F$7:$GB$306,94,FALSE)),"",VLOOKUP($A316,'[2]1516 Exp_Rev Access'!$F$7:$GB$306,94,FALSE))</f>
        <v>0</v>
      </c>
      <c r="DK316" s="99">
        <f>IF(ISNA(VLOOKUP($A316,'[2]1516 Exp_Rev Access'!$F$7:$GB$306,95,FALSE)),"",VLOOKUP($A316,'[2]1516 Exp_Rev Access'!$F$7:$GB$306,95,FALSE))</f>
        <v>0</v>
      </c>
      <c r="DL316" s="99">
        <f>IF(ISNA(VLOOKUP($A316,'[2]1516 Exp_Rev Access'!$F$7:$GB$306,96,FALSE)),"",VLOOKUP($A316,'[2]1516 Exp_Rev Access'!$F$7:$GB$306,96,FALSE))</f>
        <v>0</v>
      </c>
      <c r="DM316" s="99">
        <f>IF(ISNA(VLOOKUP($A316,'[2]1516 Exp_Rev Access'!$F$7:$GB$306,97,FALSE)),"",VLOOKUP($A316,'[2]1516 Exp_Rev Access'!$F$7:$GB$306,97,FALSE))</f>
        <v>0</v>
      </c>
      <c r="DN316" s="99">
        <f>IF(ISNA(VLOOKUP($A316,'[2]1516 Exp_Rev Access'!$F$7:$GB$306,98,FALSE)),"",VLOOKUP($A316,'[2]1516 Exp_Rev Access'!$F$7:$GB$306,98,FALSE))</f>
        <v>0</v>
      </c>
      <c r="DO316" s="99">
        <f>IF(ISNA(VLOOKUP($A316,'[2]1516 Exp_Rev Access'!$F$7:$GB$306,99,FALSE)),"",VLOOKUP($A316,'[2]1516 Exp_Rev Access'!$F$7:$GB$306,99,FALSE))</f>
        <v>0</v>
      </c>
      <c r="DP316" s="99">
        <f>IF(ISNA(VLOOKUP($A316,'[2]1516 Exp_Rev Access'!$F$7:$GB$306,100,FALSE)),"",VLOOKUP($A316,'[2]1516 Exp_Rev Access'!$F$7:$GB$306,100,FALSE))</f>
        <v>0</v>
      </c>
      <c r="DQ316" s="99">
        <f>IF(ISNA(VLOOKUP($A316,'[2]1516 Exp_Rev Access'!$F$7:$GB$306,101,FALSE)),"",VLOOKUP($A316,'[2]1516 Exp_Rev Access'!$F$7:$GB$306,101,FALSE))</f>
        <v>0</v>
      </c>
      <c r="DR316" s="99">
        <f>IF(ISNA(VLOOKUP($A316,'[2]1516 Exp_Rev Access'!$F$7:$GB$306,102,FALSE)),"",VLOOKUP($A316,'[2]1516 Exp_Rev Access'!$F$7:$GB$306,102,FALSE))</f>
        <v>0</v>
      </c>
      <c r="DS316" s="99">
        <f>IF(ISNA(VLOOKUP($A316,'[2]1516 Exp_Rev Access'!$F$7:$GB$306,103,FALSE)),"",VLOOKUP($A316,'[2]1516 Exp_Rev Access'!$F$7:$GB$306,103,FALSE))</f>
        <v>0</v>
      </c>
      <c r="DT316" s="99">
        <f>IF(ISNA(VLOOKUP($A316,'[2]1516 Exp_Rev Access'!$F$7:$GB$306,104,FALSE)),"",VLOOKUP($A316,'[2]1516 Exp_Rev Access'!$F$7:$GB$306,104,FALSE))</f>
        <v>0</v>
      </c>
      <c r="DU316" s="99">
        <f>IF(ISNA(VLOOKUP($A316,'[2]1516 Exp_Rev Access'!$F$7:$GB$306,105,FALSE)),"",VLOOKUP($A316,'[2]1516 Exp_Rev Access'!$F$7:$GB$306,105,FALSE))</f>
        <v>0</v>
      </c>
      <c r="DV316" s="99">
        <f>IF(ISNA(VLOOKUP($A316,'[2]1516 Exp_Rev Access'!$F$7:$GB$306,106,FALSE)),"",VLOOKUP($A316,'[2]1516 Exp_Rev Access'!$F$7:$GB$306,106,FALSE))</f>
        <v>0</v>
      </c>
      <c r="DW316" s="99">
        <f>IF(ISNA(VLOOKUP($A316,'[2]1516 Exp_Rev Access'!$F$7:$GB$306,107,FALSE)),"",VLOOKUP($A316,'[2]1516 Exp_Rev Access'!$F$7:$GB$306,107,FALSE))</f>
        <v>0</v>
      </c>
      <c r="DX316" s="99">
        <f>IF(ISNA(VLOOKUP($A316,'[2]1516 Exp_Rev Access'!$F$7:$GB$306,108,FALSE)),"",VLOOKUP($A316,'[2]1516 Exp_Rev Access'!$F$7:$GB$306,108,FALSE))</f>
        <v>0</v>
      </c>
      <c r="DY316" s="99">
        <f>IF(ISNA(VLOOKUP($A316,'[2]1516 Exp_Rev Access'!$F$7:$GB$306,109,FALSE)),"",VLOOKUP($A316,'[2]1516 Exp_Rev Access'!$F$7:$GB$306,109,FALSE))</f>
        <v>0</v>
      </c>
      <c r="DZ316" s="99">
        <f>IF(ISNA(VLOOKUP($A316,'[2]1516 Exp_Rev Access'!$F$7:$GB$306,110,FALSE)),"",VLOOKUP($A316,'[2]1516 Exp_Rev Access'!$F$7:$GB$306,110,FALSE))</f>
        <v>0</v>
      </c>
      <c r="EA316" s="99">
        <f>IF(ISNA(VLOOKUP($A316,'[2]1516 Exp_Rev Access'!$F$7:$GB$306,111,FALSE)),"",VLOOKUP($A316,'[2]1516 Exp_Rev Access'!$F$7:$GB$306,111,FALSE))</f>
        <v>0</v>
      </c>
      <c r="EB316" s="99">
        <f>IF(ISNA(VLOOKUP($A316,'[2]1516 Exp_Rev Access'!$F$7:$GB$306,112,FALSE)),"",VLOOKUP($A316,'[2]1516 Exp_Rev Access'!$F$7:$GB$306,112,FALSE))</f>
        <v>0</v>
      </c>
      <c r="EC316" s="99">
        <f>IF(ISNA(VLOOKUP($A316,'[2]1516 Exp_Rev Access'!$F$7:$GB$306,113,FALSE)),"",VLOOKUP($A316,'[2]1516 Exp_Rev Access'!$F$7:$GB$306,113,FALSE))</f>
        <v>0</v>
      </c>
      <c r="ED316" s="99">
        <f>IF(ISNA(VLOOKUP($A316,'[2]1516 Exp_Rev Access'!$F$7:$GB$306,114,FALSE)),"",VLOOKUP($A316,'[2]1516 Exp_Rev Access'!$F$7:$GB$306,114,FALSE))</f>
        <v>0</v>
      </c>
      <c r="EE316" s="99">
        <f>IF(ISNA(VLOOKUP($A316,'[2]1516 Exp_Rev Access'!$F$7:$GB$306,115,FALSE)),"",VLOOKUP($A316,'[2]1516 Exp_Rev Access'!$F$7:$GB$306,115,FALSE))</f>
        <v>0</v>
      </c>
      <c r="EF316" s="99">
        <f>IF(ISNA(VLOOKUP($A316,'[2]1516 Exp_Rev Access'!$F$7:$GB$306,116,FALSE)),"",VLOOKUP($A316,'[2]1516 Exp_Rev Access'!$F$7:$GB$306,116,FALSE))</f>
        <v>0</v>
      </c>
      <c r="EG316" s="99">
        <f>IF(ISNA(VLOOKUP($A316,'[2]1516 Exp_Rev Access'!$F$7:$GB$306,117,FALSE)),"",VLOOKUP($A316,'[2]1516 Exp_Rev Access'!$F$7:$GB$306,117,FALSE))</f>
        <v>0</v>
      </c>
      <c r="EH316" s="99">
        <f>IF(ISNA(VLOOKUP($A316,'[2]1516 Exp_Rev Access'!$F$7:$GB$306,118,FALSE)),"",VLOOKUP($A316,'[2]1516 Exp_Rev Access'!$F$7:$GB$306,118,FALSE))</f>
        <v>0</v>
      </c>
      <c r="EI316" s="99">
        <f>IF(ISNA(VLOOKUP($A316,'[2]1516 Exp_Rev Access'!$F$7:$GB$306,119,FALSE)),"",VLOOKUP($A316,'[2]1516 Exp_Rev Access'!$F$7:$GB$306,119,FALSE))</f>
        <v>0</v>
      </c>
      <c r="EJ316" s="99">
        <f>IF(ISNA(VLOOKUP($A316,'[2]1516 Exp_Rev Access'!$F$7:$GB$306,120,FALSE)),"",VLOOKUP($A316,'[2]1516 Exp_Rev Access'!$F$7:$GB$306,120,FALSE))</f>
        <v>0</v>
      </c>
      <c r="EK316" s="99">
        <f>IF(ISNA(VLOOKUP($A316,'[2]1516 Exp_Rev Access'!$F$7:$GB$306,121,FALSE)),"",VLOOKUP($A316,'[2]1516 Exp_Rev Access'!$F$7:$GB$306,121,FALSE))</f>
        <v>0</v>
      </c>
      <c r="EL316" s="99">
        <f>IF(ISNA(VLOOKUP($A316,'[2]1516 Exp_Rev Access'!$F$7:$GB$306,122,FALSE)),"",VLOOKUP($A316,'[2]1516 Exp_Rev Access'!$F$7:$GB$306,122,FALSE))</f>
        <v>0</v>
      </c>
      <c r="EM316" s="99">
        <f>IF(ISNA(VLOOKUP($A316,'[2]1516 Exp_Rev Access'!$F$7:$GB$306,123,FALSE)),"",VLOOKUP($A316,'[2]1516 Exp_Rev Access'!$F$7:$GB$306,123,FALSE))</f>
        <v>0</v>
      </c>
      <c r="EN316" s="99">
        <f>IF(ISNA(VLOOKUP($A316,'[2]1516 Exp_Rev Access'!$F$7:$GB$306,124,FALSE)),"",VLOOKUP($A316,'[2]1516 Exp_Rev Access'!$F$7:$GB$306,124,FALSE))</f>
        <v>0</v>
      </c>
      <c r="EO316" s="99">
        <f>IF(ISNA(VLOOKUP($A316,'[2]1516 Exp_Rev Access'!$F$7:$GB$306,125,FALSE)),"",VLOOKUP($A316,'[2]1516 Exp_Rev Access'!$F$7:$GB$306,125,FALSE))</f>
        <v>0</v>
      </c>
      <c r="EP316" s="99">
        <f>IF(ISNA(VLOOKUP($A316,'[2]1516 Exp_Rev Access'!$F$7:$GB$306,126,FALSE)),"",VLOOKUP($A316,'[2]1516 Exp_Rev Access'!$F$7:$GB$306,126,FALSE))</f>
        <v>0</v>
      </c>
      <c r="EQ316" s="99">
        <f>IF(ISNA(VLOOKUP($A316,'[2]1516 Exp_Rev Access'!$F$7:$GB$306,127,FALSE)),"",VLOOKUP($A316,'[2]1516 Exp_Rev Access'!$F$7:$GB$306,127,FALSE))</f>
        <v>0</v>
      </c>
      <c r="ER316" s="99">
        <f>IF(ISNA(VLOOKUP($A316,'[2]1516 Exp_Rev Access'!$F$7:$GB$306,128,FALSE)),"",VLOOKUP($A316,'[2]1516 Exp_Rev Access'!$F$7:$GB$306,128,FALSE))</f>
        <v>0</v>
      </c>
      <c r="ES316" s="99">
        <f>IF(ISNA(VLOOKUP($A316,'[2]1516 Exp_Rev Access'!$F$7:$GB$306,129,FALSE)),"",VLOOKUP($A316,'[2]1516 Exp_Rev Access'!$F$7:$GB$306,129,FALSE))</f>
        <v>0</v>
      </c>
      <c r="ET316" s="99">
        <f>IF(ISNA(VLOOKUP($A316,'[2]1516 Exp_Rev Access'!$F$7:$GB$306,130,FALSE)),"",VLOOKUP($A316,'[2]1516 Exp_Rev Access'!$F$7:$GB$306,130,FALSE))</f>
        <v>0</v>
      </c>
      <c r="EU316" s="99">
        <f>IF(ISNA(VLOOKUP($A316,'[2]1516 Exp_Rev Access'!$F$7:$GB$306,131,FALSE)),"",VLOOKUP($A316,'[2]1516 Exp_Rev Access'!$F$7:$GB$306,131,FALSE))</f>
        <v>0</v>
      </c>
      <c r="EV316" s="99">
        <f>IF(ISNA(VLOOKUP($A316,'[2]1516 Exp_Rev Access'!$F$7:$GB$306,132,FALSE)),"",VLOOKUP($A316,'[2]1516 Exp_Rev Access'!$F$7:$GB$306,132,FALSE))</f>
        <v>0</v>
      </c>
      <c r="EW316" s="99">
        <f>IF(ISNA(VLOOKUP($A316,'[2]1516 Exp_Rev Access'!$F$7:$GB$306,133,FALSE)),"",VLOOKUP($A316,'[2]1516 Exp_Rev Access'!$F$7:$GB$306,133,FALSE))</f>
        <v>0</v>
      </c>
      <c r="EX316" s="99">
        <f>IF(ISNA(VLOOKUP($A316,'[2]1516 Exp_Rev Access'!$F$7:$GB$306,134,FALSE)),"",VLOOKUP($A316,'[2]1516 Exp_Rev Access'!$F$7:$GB$306,134,FALSE))</f>
        <v>0</v>
      </c>
      <c r="EY316" s="99">
        <f>IF(ISNA(VLOOKUP($A316,'[2]1516 Exp_Rev Access'!$F$7:$GB$306,135,FALSE)),"",VLOOKUP($A316,'[2]1516 Exp_Rev Access'!$F$7:$GB$306,135,FALSE))</f>
        <v>0</v>
      </c>
      <c r="EZ316" s="99">
        <f>IF(ISNA(VLOOKUP($A316,'[2]1516 Exp_Rev Access'!$F$7:$GB$306,136,FALSE)),"",VLOOKUP($A316,'[2]1516 Exp_Rev Access'!$F$7:$GB$306,136,FALSE))</f>
        <v>0</v>
      </c>
      <c r="FA316" s="99">
        <f>IF(ISNA(VLOOKUP($A316,'[2]1516 Exp_Rev Access'!$F$7:$GB$306,137,FALSE)),"",VLOOKUP($A316,'[2]1516 Exp_Rev Access'!$F$7:$GB$306,137,FALSE))</f>
        <v>0</v>
      </c>
      <c r="FB316" s="99">
        <f>IF(ISNA(VLOOKUP($A316,'[2]1516 Exp_Rev Access'!$F$7:$GB$306,138,FALSE)),"",VLOOKUP($A316,'[2]1516 Exp_Rev Access'!$F$7:$GB$306,138,FALSE))</f>
        <v>0</v>
      </c>
      <c r="FC316" s="99">
        <f>IF(ISNA(VLOOKUP($A316,'[2]1516 Exp_Rev Access'!$F$7:$GB$306,139,FALSE)),"",VLOOKUP($A316,'[2]1516 Exp_Rev Access'!$F$7:$GB$306,139,FALSE))</f>
        <v>0</v>
      </c>
      <c r="FD316" s="99">
        <f>IF(ISNA(VLOOKUP($A316,'[2]1516 Exp_Rev Access'!$F$7:$FS$306,140,FALSE)),"",VLOOKUP($A316,'[2]1516 Exp_Rev Access'!$F$7:$FS$306,140,FALSE))</f>
        <v>0</v>
      </c>
      <c r="FE316" s="99">
        <f>IF(ISNA(VLOOKUP($A316,'[2]1516 Exp_Rev Access'!$F$7:$FS$306,141,FALSE)),"",VLOOKUP($A316,'[2]1516 Exp_Rev Access'!$F$7:$FS$306,141,FALSE))</f>
        <v>0</v>
      </c>
      <c r="FF316" s="99">
        <f>IF(ISNA(VLOOKUP($A316,'[2]1516 Exp_Rev Access'!$F$7:$FS$306,142,FALSE)),"",VLOOKUP($A316,'[2]1516 Exp_Rev Access'!$F$7:$FS$306,142,FALSE))</f>
        <v>0</v>
      </c>
      <c r="FG316" s="99">
        <f>IF(ISNA(VLOOKUP($A316,'[2]1516 Exp_Rev Access'!$F$7:$FS$306,143,FALSE)),"",VLOOKUP($A316,'[2]1516 Exp_Rev Access'!$F$7:$FS$306,143,FALSE))</f>
        <v>0</v>
      </c>
      <c r="FH316" s="99">
        <f>IF(ISNA(VLOOKUP($A316,'[2]1516 Exp_Rev Access'!$F$7:$FS$306,144,FALSE)),"",VLOOKUP($A316,'[2]1516 Exp_Rev Access'!$F$7:$FS$306,144,FALSE))</f>
        <v>0</v>
      </c>
      <c r="FI316" s="99">
        <f>IF(ISNA(VLOOKUP($A316,'[2]1516 Exp_Rev Access'!$F$7:$FS$306,145,FALSE)),"",VLOOKUP($A316,'[2]1516 Exp_Rev Access'!$F$7:$FS$306,145,FALSE))</f>
        <v>0</v>
      </c>
      <c r="FJ316" s="99">
        <f>IF(ISNA(VLOOKUP($A316,'[2]1516 Exp_Rev Access'!$F$7:$FS$306,146,FALSE)),"",VLOOKUP($A316,'[2]1516 Exp_Rev Access'!$F$7:$FS$306,146,FALSE))</f>
        <v>0</v>
      </c>
      <c r="FK316" s="99">
        <f>IF(ISNA(VLOOKUP($A316,'[2]1516 Exp_Rev Access'!$F$7:$FS$306,147,FALSE)),"",VLOOKUP($A316,'[2]1516 Exp_Rev Access'!$F$7:$FS$306,147,FALSE))</f>
        <v>0</v>
      </c>
      <c r="FL316" s="99">
        <f>IF(ISNA(VLOOKUP($A316,'[2]1516 Exp_Rev Access'!$F$7:$FS$306,148,FALSE)),"",VLOOKUP($A316,'[2]1516 Exp_Rev Access'!$F$7:$FS$306,148,FALSE))</f>
        <v>0</v>
      </c>
      <c r="FM316" s="99">
        <f>IF(ISNA(VLOOKUP($A316,'[2]1516 Exp_Rev Access'!$F$7:$FS$306,149,FALSE)),"",VLOOKUP($A316,'[2]1516 Exp_Rev Access'!$F$7:$FS$306,149,FALSE))</f>
        <v>0</v>
      </c>
      <c r="FN316" s="99">
        <f>IF(ISNA(VLOOKUP($A316,'[2]1516 Exp_Rev Access'!$F$7:$FS$306,150,FALSE)),"",VLOOKUP($A316,'[2]1516 Exp_Rev Access'!$F$7:$FS$306,150,FALSE))</f>
        <v>0</v>
      </c>
      <c r="FO316" s="99">
        <f>IF(ISNA(VLOOKUP($A316,'[2]1516 Exp_Rev Access'!$F$7:$FS$306,151,FALSE)),"",VLOOKUP($A316,'[2]1516 Exp_Rev Access'!$F$7:$FS$306,151,FALSE))</f>
        <v>803.84</v>
      </c>
      <c r="FP316" s="99">
        <f>IF(ISNA(VLOOKUP($A316,'[2]1516 Exp_Rev Access'!$F$7:$FS$306,152,FALSE)),"",VLOOKUP($A316,'[2]1516 Exp_Rev Access'!$F$7:$FS$306,152,FALSE))</f>
        <v>0</v>
      </c>
      <c r="FQ316" s="99">
        <f>IF(ISNA(VLOOKUP($A316,'[2]1516 Exp_Rev Access'!$F$7:$FS$306,153,FALSE)),"",VLOOKUP($A316,'[2]1516 Exp_Rev Access'!$F$7:$FS$306,153,FALSE))</f>
        <v>0</v>
      </c>
      <c r="FR316" s="101">
        <f t="shared" si="382"/>
        <v>104037.23</v>
      </c>
      <c r="FS316" s="72">
        <f t="shared" si="383"/>
        <v>5.9781839548476268E-2</v>
      </c>
      <c r="FT316" s="94">
        <f t="shared" si="384"/>
        <v>1324.9774579724908</v>
      </c>
      <c r="FU316" s="99">
        <f>IF(ISNA(VLOOKUP($A316,'[2]1516 Exp_Rev Access'!$F$7:$GB$306,154,FALSE)),"",VLOOKUP($A316,'[2]1516 Exp_Rev Access'!$F$7:$GB$306,154,FALSE))</f>
        <v>0</v>
      </c>
      <c r="FV316" s="99">
        <f>IF(ISNA(VLOOKUP($A316,'[2]1516 Exp_Rev Access'!$F$7:$GB$306,155,FALSE)),"",VLOOKUP($A316,'[2]1516 Exp_Rev Access'!$F$7:$GB$306,155,FALSE))</f>
        <v>0</v>
      </c>
      <c r="FW316" s="99">
        <f>IF(ISNA(VLOOKUP($A316,'[2]1516 Exp_Rev Access'!$F$7:$GB$306,156,FALSE)),"",VLOOKUP($A316,'[2]1516 Exp_Rev Access'!$F$7:$GB$306,156,FALSE))</f>
        <v>0</v>
      </c>
      <c r="FX316" s="99">
        <f>IF(ISNA(VLOOKUP($A316,'[2]1516 Exp_Rev Access'!$F$7:$GB$306,157,FALSE)),"",VLOOKUP($A316,'[2]1516 Exp_Rev Access'!$F$7:$GB$306,157,FALSE))</f>
        <v>0</v>
      </c>
      <c r="FY316" s="99">
        <f>IF(ISNA(VLOOKUP($A316,'[2]1516 Exp_Rev Access'!$F$7:$GB$306,158,FALSE)),"",VLOOKUP($A316,'[2]1516 Exp_Rev Access'!$F$7:$GB$306,158,FALSE))</f>
        <v>0</v>
      </c>
      <c r="FZ316" s="99">
        <f>IF(ISNA(VLOOKUP($A316,'[2]1516 Exp_Rev Access'!$F$7:$GB$306,159,FALSE)),"",VLOOKUP($A316,'[2]1516 Exp_Rev Access'!$F$7:$GB$306,159,FALSE))</f>
        <v>0</v>
      </c>
      <c r="GA316" s="99">
        <f>IF(ISNA(VLOOKUP($A316,'[2]1516 Exp_Rev Access'!$F$7:$GB$306,160,FALSE)),"",VLOOKUP($A316,'[2]1516 Exp_Rev Access'!$F$7:$GB$306,160,FALSE))</f>
        <v>0</v>
      </c>
      <c r="GB316" s="99">
        <f>IF(ISNA(VLOOKUP($A316,'[2]1516 Exp_Rev Access'!$F$7:$GB$306,161,FALSE)),"",VLOOKUP($A316,'[2]1516 Exp_Rev Access'!$F$7:$GB$306,161,FALSE))</f>
        <v>0</v>
      </c>
      <c r="GC316" s="99">
        <f>IF(ISNA(VLOOKUP($A316,'[2]1516 Exp_Rev Access'!$F$7:$GB$306,162,FALSE)),"",VLOOKUP($A316,'[2]1516 Exp_Rev Access'!$F$7:$GB$306,162,FALSE))</f>
        <v>0</v>
      </c>
      <c r="GD316" s="99">
        <f>IF(ISNA(VLOOKUP($A316,'[2]1516 Exp_Rev Access'!$F$7:$GB$306,163,FALSE)),"",VLOOKUP($A316,'[2]1516 Exp_Rev Access'!$F$7:$GB$306,163,FALSE))</f>
        <v>0</v>
      </c>
      <c r="GE316" s="99">
        <f>IF(ISNA(VLOOKUP($A316,'[2]1516 Exp_Rev Access'!$F$7:$GB$306,164,FALSE)),"",VLOOKUP($A316,'[2]1516 Exp_Rev Access'!$F$7:$GB$306,164,FALSE))</f>
        <v>0</v>
      </c>
      <c r="GF316" s="99">
        <f>IF(ISNA(VLOOKUP($A316,'[2]1516 Exp_Rev Access'!$F$7:$GB$306,165,FALSE)),"",VLOOKUP($A316,'[2]1516 Exp_Rev Access'!$F$7:$GB$306,165,FALSE))</f>
        <v>0</v>
      </c>
      <c r="GG316" s="99">
        <f>IF(ISNA(VLOOKUP($A316,'[2]1516 Exp_Rev Access'!$F$7:$GB$306,166,FALSE)),"",VLOOKUP($A316,'[2]1516 Exp_Rev Access'!$F$7:$GB$306,166,FALSE))</f>
        <v>0</v>
      </c>
      <c r="GH316" s="99">
        <f>IF(ISNA(VLOOKUP($A316,'[2]1516 Exp_Rev Access'!$F$7:$GB$306,167,FALSE)),"",VLOOKUP($A316,'[2]1516 Exp_Rev Access'!$F$7:$GB$306,167,FALSE))</f>
        <v>0</v>
      </c>
      <c r="GI316" s="99">
        <f>IF(ISNA(VLOOKUP($A316,'[2]1516 Exp_Rev Access'!$F$7:$GB$306,168,FALSE)),"",VLOOKUP($A316,'[2]1516 Exp_Rev Access'!$F$7:$GB$306,168,FALSE))</f>
        <v>0</v>
      </c>
      <c r="GJ316" s="99">
        <f>IF(ISNA(VLOOKUP($A316,'[2]1516 Exp_Rev Access'!$F$7:$GB$306,169,FALSE)),"",VLOOKUP($A316,'[2]1516 Exp_Rev Access'!$F$7:$GB$306,169,FALSE))</f>
        <v>0</v>
      </c>
      <c r="GK316" s="99">
        <f>IF(ISNA(VLOOKUP($A316,'[2]1516 Exp_Rev Access'!$F$7:$GB$306,170,FALSE)),"",VLOOKUP($A316,'[2]1516 Exp_Rev Access'!$F$7:$GB$306,170,FALSE))</f>
        <v>0</v>
      </c>
      <c r="GL316" s="99">
        <f>IF(ISNA(VLOOKUP($A316,'[2]1516 Exp_Rev Access'!$F$7:$GB$306,171,FALSE)),"",VLOOKUP($A316,'[2]1516 Exp_Rev Access'!$F$7:$GB$306,171,FALSE))</f>
        <v>0</v>
      </c>
      <c r="GM316" s="99">
        <f>IF(ISNA(VLOOKUP($A316,'[2]1516 Exp_Rev Access'!$F$7:$GB$306,172,FALSE)),"",VLOOKUP($A316,'[2]1516 Exp_Rev Access'!$F$7:$GB$306,172,FALSE))</f>
        <v>0</v>
      </c>
      <c r="GN316" s="99">
        <f>IF(ISNA(VLOOKUP($A316,'[2]1516 Exp_Rev Access'!$F$7:$GB$306,173,FALSE)),"",VLOOKUP($A316,'[2]1516 Exp_Rev Access'!$F$7:$GB$306,173,FALSE))</f>
        <v>0</v>
      </c>
      <c r="GO316" s="99">
        <f>IF(ISNA(VLOOKUP($A316,'[2]1516 Exp_Rev Access'!$F$7:$GB$306,174,FALSE)),"",VLOOKUP($A316,'[2]1516 Exp_Rev Access'!$F$7:$GB$306,174,FALSE))</f>
        <v>0</v>
      </c>
      <c r="GP316" s="99">
        <f>IF(ISNA(VLOOKUP($A316,'[2]1516 Exp_Rev Access'!$F$7:$GB$306,175,FALSE)),"",VLOOKUP($A316,'[2]1516 Exp_Rev Access'!$F$7:$GB$306,175,FALSE))</f>
        <v>0</v>
      </c>
      <c r="GQ316" s="99">
        <f>IF(ISNA(VLOOKUP($A316,'[2]1516 Exp_Rev Access'!$F$7:$GB$306,176,FALSE)),"",VLOOKUP($A316,'[2]1516 Exp_Rev Access'!$F$7:$GB$306,176,FALSE))</f>
        <v>0</v>
      </c>
      <c r="GR316" s="99">
        <f>IF(ISNA(VLOOKUP($A316,'[2]1516 Exp_Rev Access'!$F$7:$GB$306,177,FALSE)),"",VLOOKUP($A316,'[2]1516 Exp_Rev Access'!$F$7:$GB$306,177,FALSE))</f>
        <v>0</v>
      </c>
      <c r="GS316" s="99">
        <f>IF(ISNA(VLOOKUP($A316,'[2]1516 Exp_Rev Access'!$F$7:$GB$306,178,FALSE)),"",VLOOKUP($A316,'[2]1516 Exp_Rev Access'!$F$7:$GB$306,178,FALSE))</f>
        <v>0</v>
      </c>
      <c r="GT316" s="101">
        <f t="shared" si="385"/>
        <v>0</v>
      </c>
      <c r="GU316" s="72"/>
      <c r="GV316" s="84">
        <f t="shared" si="386"/>
        <v>0</v>
      </c>
    </row>
    <row r="317" spans="1:207" customFormat="1" ht="12" customHeight="1" x14ac:dyDescent="0.2">
      <c r="A317" s="96" t="s">
        <v>724</v>
      </c>
      <c r="B317" s="69" t="s">
        <v>725</v>
      </c>
      <c r="C317" s="80">
        <f>IF(ISNA(VLOOKUP($A317,'[2]1516 enrollment_Rev_Exp by size'!$A$6:$G$320,3,FALSE)),"",VLOOKUP($A317,'[2]1516 enrollment_Rev_Exp by size'!$A$6:$G$320,3,FALSE))</f>
        <v>80.3</v>
      </c>
      <c r="D317" s="97">
        <v>1265759.6599999999</v>
      </c>
      <c r="E317" s="80">
        <f t="shared" si="367"/>
        <v>1265759.6599999999</v>
      </c>
      <c r="F317" s="80">
        <f t="shared" si="368"/>
        <v>0</v>
      </c>
      <c r="G317" s="98">
        <f>IF(ISNA(VLOOKUP($A317,'[2]1516 Exp_Rev Access'!$F$7:$FS$306,2,FALSE)),"",VLOOKUP($A317,'[2]1516 Exp_Rev Access'!$F$7:$FS$306,2,FALSE))</f>
        <v>379359.65</v>
      </c>
      <c r="H317" s="98">
        <f>IF(ISNA(VLOOKUP($A317,'[2]1516 Exp_Rev Access'!$F$7:$FS$306,3,FALSE)),"",VLOOKUP($A317,'[2]1516 Exp_Rev Access'!$F$7:$FS$306,3,FALSE))</f>
        <v>0</v>
      </c>
      <c r="I317" s="98">
        <f>IF(ISNA(VLOOKUP($A317,'[2]1516 Exp_Rev Access'!$F$7:$FS$306,4,FALSE)),"",VLOOKUP($A317,'[2]1516 Exp_Rev Access'!$F$7:$FS$306,4,FALSE))</f>
        <v>1841.55</v>
      </c>
      <c r="J317" s="98">
        <f>IF(ISNA(VLOOKUP($A317,'[2]1516 Exp_Rev Access'!$F$7:$FS$306,5,FALSE)),"",VLOOKUP($A317,'[2]1516 Exp_Rev Access'!$F$7:$FS$306,5,FALSE))</f>
        <v>868.29</v>
      </c>
      <c r="K317" s="98">
        <f>IF(ISNA(VLOOKUP($A317,'[2]1516 Exp_Rev Access'!$F$7:$FS$306,6,FALSE)),"",VLOOKUP($A317,'[2]1516 Exp_Rev Access'!$F$7:$FS$306,6,FALSE))</f>
        <v>0</v>
      </c>
      <c r="L317" s="98">
        <f>IF(ISNA(VLOOKUP($A317,'[2]1516 Exp_Rev Access'!$F$7:$FS$306,7,FALSE)),"",VLOOKUP($A317,'[2]1516 Exp_Rev Access'!$F$7:$FS$306,7,FALSE))</f>
        <v>547.97</v>
      </c>
      <c r="M317" s="90">
        <f t="shared" si="369"/>
        <v>382617.45999999996</v>
      </c>
      <c r="N317" s="72">
        <f t="shared" si="390"/>
        <v>0.30228286782342234</v>
      </c>
      <c r="O317" s="73">
        <f t="shared" si="391"/>
        <v>4764.8500622665006</v>
      </c>
      <c r="P317" s="99">
        <f>IF(ISNA(VLOOKUP($A317,'[2]1516 Exp_Rev Access'!$F$7:$FS$306,8,FALSE)),"",VLOOKUP($A317,'[2]1516 Exp_Rev Access'!$F$7:$FS$306,8,FALSE))</f>
        <v>0</v>
      </c>
      <c r="Q317" s="99">
        <f>IF(ISNA(VLOOKUP($A317,'[2]1516 Exp_Rev Access'!$F$7:$FS$306,9,FALSE)),"",VLOOKUP($A317,'[2]1516 Exp_Rev Access'!$F$7:$FS$306,9,FALSE))</f>
        <v>0</v>
      </c>
      <c r="R317" s="99">
        <f>IF(ISNA(VLOOKUP($A317,'[2]1516 Exp_Rev Access'!$F$7:$FS$306,10,FALSE)),"",VLOOKUP($A317,'[2]1516 Exp_Rev Access'!$F$7:$FS$306,10,FALSE))</f>
        <v>0</v>
      </c>
      <c r="S317" s="99">
        <f>IF(ISNA(VLOOKUP($A317,'[2]1516 Exp_Rev Access'!$F$7:$FS$306,11,FALSE)),"",VLOOKUP($A317,'[2]1516 Exp_Rev Access'!$F$7:$FS$306,11,FALSE))</f>
        <v>0</v>
      </c>
      <c r="T317" s="99">
        <f>IF(ISNA(VLOOKUP($A317,'[2]1516 Exp_Rev Access'!$F$7:$FS$306,12,FALSE)),"",VLOOKUP($A317,'[2]1516 Exp_Rev Access'!$F$7:$FS$306,12,FALSE))</f>
        <v>0</v>
      </c>
      <c r="U317" s="99">
        <f>IF(ISNA(VLOOKUP($A317,'[2]1516 Exp_Rev Access'!$F$7:$FS$306,13,FALSE)),"",VLOOKUP($A317,'[2]1516 Exp_Rev Access'!$F$7:$FS$306,13,FALSE))</f>
        <v>0</v>
      </c>
      <c r="V317" s="99">
        <f>IF(ISNA(VLOOKUP($A317,'[2]1516 Exp_Rev Access'!$F$7:$FS$306,14,FALSE)),"",VLOOKUP($A317,'[2]1516 Exp_Rev Access'!$F$7:$FS$306,14,FALSE))</f>
        <v>0</v>
      </c>
      <c r="W317" s="99">
        <f>IF(ISNA(VLOOKUP($A317,'[2]1516 Exp_Rev Access'!$F$7:$FS$306,15,FALSE)),"",VLOOKUP($A317,'[2]1516 Exp_Rev Access'!$F$7:$FS$306,15,FALSE))</f>
        <v>0</v>
      </c>
      <c r="X317" s="99">
        <f>IF(ISNA(VLOOKUP($A317,'[2]1516 Exp_Rev Access'!$F$7:$FS$306,16,FALSE)),"",VLOOKUP($A317,'[2]1516 Exp_Rev Access'!$F$7:$FS$306,16,FALSE))</f>
        <v>0</v>
      </c>
      <c r="Y317" s="99">
        <f>IF(ISNA(VLOOKUP($A317,'[2]1516 Exp_Rev Access'!$F$7:$FS$306,17,FALSE)),"",VLOOKUP($A317,'[2]1516 Exp_Rev Access'!$F$7:$FS$306,17,FALSE))</f>
        <v>0</v>
      </c>
      <c r="Z317" s="99">
        <f>IF(ISNA(VLOOKUP($A317,'[2]1516 Exp_Rev Access'!$F$7:$FS$306,18,FALSE)),"",VLOOKUP($A317,'[2]1516 Exp_Rev Access'!$F$7:$FS$306,18,FALSE))</f>
        <v>0</v>
      </c>
      <c r="AA317" s="99">
        <f>IF(ISNA(VLOOKUP($A317,'[2]1516 Exp_Rev Access'!$F$7:$FS$306,19,FALSE)),"",VLOOKUP($A317,'[2]1516 Exp_Rev Access'!$F$7:$FS$306,19,FALSE))</f>
        <v>0</v>
      </c>
      <c r="AB317" s="99">
        <f>IF(ISNA(VLOOKUP($A317,'[2]1516 Exp_Rev Access'!$F$7:$FS$306,20,FALSE)),"",VLOOKUP($A317,'[2]1516 Exp_Rev Access'!$F$7:$FS$306,20,FALSE))</f>
        <v>0</v>
      </c>
      <c r="AC317" s="99">
        <f>IF(ISNA(VLOOKUP($A317,'[2]1516 Exp_Rev Access'!$F$7:$FS$306,21,FALSE)),"",VLOOKUP($A317,'[2]1516 Exp_Rev Access'!$F$7:$FS$306,21,FALSE))</f>
        <v>15064.55</v>
      </c>
      <c r="AD317" s="99">
        <f>IF(ISNA(VLOOKUP($A317,'[2]1516 Exp_Rev Access'!$F$7:$FS$306,22,FALSE)),"",VLOOKUP($A317,'[2]1516 Exp_Rev Access'!$F$7:$FS$306,22,FALSE))</f>
        <v>592.61</v>
      </c>
      <c r="AE317" s="99">
        <f>IF(ISNA(VLOOKUP($A317,'[2]1516 Exp_Rev Access'!$F$7:$FS$306,23,FALSE)),"",VLOOKUP($A317,'[2]1516 Exp_Rev Access'!$F$7:$FS$306,23,FALSE))</f>
        <v>0</v>
      </c>
      <c r="AF317" s="99">
        <f>IF(ISNA(VLOOKUP($A317,'[2]1516 Exp_Rev Access'!$F$7:$FS$306,24,FALSE)),"",VLOOKUP($A317,'[2]1516 Exp_Rev Access'!$F$7:$FS$306,24,FALSE))</f>
        <v>4035</v>
      </c>
      <c r="AG317" s="99">
        <f>IF(ISNA(VLOOKUP($A317,'[2]1516 Exp_Rev Access'!$F$7:$FS$306,25,FALSE)),"",VLOOKUP($A317,'[2]1516 Exp_Rev Access'!$F$7:$FS$306,25,FALSE))</f>
        <v>14.06</v>
      </c>
      <c r="AH317" s="98">
        <f>IF(ISNA(VLOOKUP($A317,'[2]1516 Exp_Rev Access'!$F$7:$FS$306,26,FALSE)),"",VLOOKUP($A317,'[2]1516 Exp_Rev Access'!$F$7:$FS$306,26,FALSE))</f>
        <v>0</v>
      </c>
      <c r="AI317" s="98">
        <f>IF(ISNA(VLOOKUP($A317,'[2]1516 Exp_Rev Access'!$F$7:$FS$306,27,FALSE)),"",VLOOKUP($A317,'[2]1516 Exp_Rev Access'!$F$7:$FS$306,27,FALSE))</f>
        <v>0</v>
      </c>
      <c r="AJ317" s="98">
        <f>IF(ISNA(VLOOKUP($A317,'[2]1516 Exp_Rev Access'!$F$7:$FS$306,28,FALSE)),"",VLOOKUP($A317,'[2]1516 Exp_Rev Access'!$F$7:$FS$306,28,FALSE))</f>
        <v>2174.44</v>
      </c>
      <c r="AK317" s="98">
        <f>IF(ISNA(VLOOKUP($A317,'[2]1516 Exp_Rev Access'!$F$7:$FS$306,29,FALSE)),"",VLOOKUP($A317,'[2]1516 Exp_Rev Access'!$F$7:$FS$306,29,FALSE))</f>
        <v>8106.47</v>
      </c>
      <c r="AL317" s="100">
        <f t="shared" si="372"/>
        <v>29987.13</v>
      </c>
      <c r="AM317" s="72">
        <f t="shared" si="373"/>
        <v>2.369101413770763E-2</v>
      </c>
      <c r="AN317" s="94">
        <f t="shared" si="374"/>
        <v>373.4387297633873</v>
      </c>
      <c r="AO317" s="99">
        <f>IF(ISNA(VLOOKUP($A317,'[2]1516 Exp_Rev Access'!$F$7:$GB$306,30,FALSE)),"",VLOOKUP($A317,'[2]1516 Exp_Rev Access'!$F$7:$FS$306,30,FALSE))</f>
        <v>615826.27</v>
      </c>
      <c r="AP317" s="99">
        <f>IF(ISNA(VLOOKUP($A317,'[2]1516 Exp_Rev Access'!$F$7:$GB$306,31,FALSE)),"",VLOOKUP($A317,'[2]1516 Exp_Rev Access'!$F$7:$FS$306,31,FALSE))</f>
        <v>6534.7</v>
      </c>
      <c r="AQ317" s="99">
        <f>IF(ISNA(VLOOKUP($A317,'[2]1516 Exp_Rev Access'!$F$7:$GB$306,32,FALSE)),"",VLOOKUP($A317,'[2]1516 Exp_Rev Access'!$F$7:$FS$306,32,FALSE))</f>
        <v>0</v>
      </c>
      <c r="AR317" s="99">
        <f>IF(ISNA(VLOOKUP($A317,'[2]1516 Exp_Rev Access'!$F$7:$GB$306,33,FALSE)),"",VLOOKUP($A317,'[2]1516 Exp_Rev Access'!$F$7:$FS$306,33,FALSE))</f>
        <v>3331.24</v>
      </c>
      <c r="AS317" s="99">
        <f>IF(ISNA(VLOOKUP($A317,'[2]1516 Exp_Rev Access'!$F$7:$GB$306,34,FALSE)),"",VLOOKUP($A317,'[2]1516 Exp_Rev Access'!$F$7:$FS$306,34,FALSE))</f>
        <v>0</v>
      </c>
      <c r="AT317" s="101">
        <f t="shared" si="375"/>
        <v>625692.21</v>
      </c>
      <c r="AU317" s="72">
        <f t="shared" si="376"/>
        <v>0.49432149702100636</v>
      </c>
      <c r="AV317" s="94">
        <f t="shared" si="377"/>
        <v>7791.9328767123288</v>
      </c>
      <c r="AW317" s="99">
        <f>IF(ISNA(VLOOKUP($A317,'[2]1516 Exp_Rev Access'!$F$7:$GB$306,35,FALSE)),"",VLOOKUP($A317,'[2]1516 Exp_Rev Access'!$F$7:$GB$306,35,FALSE))</f>
        <v>0</v>
      </c>
      <c r="AX317" s="99">
        <f>IF(ISNA(VLOOKUP($A317,'[2]1516 Exp_Rev Access'!$F$7:$GB$306,36,FALSE)),"",VLOOKUP($A317,'[2]1516 Exp_Rev Access'!$F$7:$GB$306,36,FALSE))</f>
        <v>32101.41</v>
      </c>
      <c r="AY317" s="99">
        <f>IF(ISNA(VLOOKUP($A317,'[2]1516 Exp_Rev Access'!$F$7:$GB$306,37,FALSE)),"",VLOOKUP($A317,'[2]1516 Exp_Rev Access'!$F$7:$GB$306,37,FALSE))</f>
        <v>6440.63</v>
      </c>
      <c r="AZ317" s="99">
        <f>IF(ISNA(VLOOKUP($A317,'[2]1516 Exp_Rev Access'!$F$7:$GB$306,38,FALSE)),"",VLOOKUP($A317,'[2]1516 Exp_Rev Access'!$F$7:$GB$306,38,FALSE))</f>
        <v>0</v>
      </c>
      <c r="BA317" s="99">
        <f>IF(ISNA(VLOOKUP($A317,'[2]1516 Exp_Rev Access'!$F$7:$GB$306,39,FALSE)),"",VLOOKUP($A317,'[2]1516 Exp_Rev Access'!$F$7:$GB$306,39,FALSE))</f>
        <v>0</v>
      </c>
      <c r="BB317" s="99">
        <f>IF(ISNA(VLOOKUP($A317,'[2]1516 Exp_Rev Access'!$F$7:$GB$306,40,FALSE)),"",VLOOKUP($A317,'[2]1516 Exp_Rev Access'!$F$7:$GB$306,40,FALSE))</f>
        <v>14079.96</v>
      </c>
      <c r="BC317" s="99">
        <f>IF(ISNA(VLOOKUP($A317,'[2]1516 Exp_Rev Access'!$F$7:$GB$306,41,FALSE)),"",VLOOKUP($A317,'[2]1516 Exp_Rev Access'!$F$7:$GB$306,41,FALSE))</f>
        <v>0</v>
      </c>
      <c r="BD317" s="99">
        <f>IF(ISNA(VLOOKUP($A317,'[2]1516 Exp_Rev Access'!$F$7:$GB$306,42,FALSE)),"",VLOOKUP($A317,'[2]1516 Exp_Rev Access'!$F$7:$GB$306,42,FALSE))</f>
        <v>0</v>
      </c>
      <c r="BE317" s="99">
        <f>IF(ISNA(VLOOKUP($A317,'[2]1516 Exp_Rev Access'!$F$7:$GB$306,43,FALSE)),"",VLOOKUP($A317,'[2]1516 Exp_Rev Access'!$F$7:$GB$306,43,FALSE))</f>
        <v>0</v>
      </c>
      <c r="BF317" s="99">
        <f>IF(ISNA(VLOOKUP($A317,'[2]1516 Exp_Rev Access'!$F$7:$GB$306,44,FALSE)),"",VLOOKUP($A317,'[2]1516 Exp_Rev Access'!$F$7:$GB$306,44,FALSE))</f>
        <v>0</v>
      </c>
      <c r="BG317" s="99">
        <f>IF(ISNA(VLOOKUP($A317,'[2]1516 Exp_Rev Access'!$F$7:$GB$306,45,FALSE)),"",VLOOKUP($A317,'[2]1516 Exp_Rev Access'!$F$7:$GB$306,45,FALSE))</f>
        <v>0</v>
      </c>
      <c r="BH317" s="99">
        <f>IF(ISNA(VLOOKUP($A317,'[2]1516 Exp_Rev Access'!$F$7:$GB$306,46,FALSE)),"",VLOOKUP($A317,'[2]1516 Exp_Rev Access'!$F$7:$GB$306,46,FALSE))</f>
        <v>0</v>
      </c>
      <c r="BI317" s="99">
        <f>IF(ISNA(VLOOKUP($A317,'[2]1516 Exp_Rev Access'!$F$7:$GB$306,47,FALSE)),"",VLOOKUP($A317,'[2]1516 Exp_Rev Access'!$F$7:$GB$306,47,FALSE))</f>
        <v>600.80999999999995</v>
      </c>
      <c r="BJ317" s="99">
        <f>IF(ISNA(VLOOKUP($A317,'[2]1516 Exp_Rev Access'!$F$7:$GB$306,48,FALSE)),"",VLOOKUP($A317,'[2]1516 Exp_Rev Access'!$F$7:$GB$306,48,FALSE))</f>
        <v>101729.59</v>
      </c>
      <c r="BK317" s="99">
        <f>IF(ISNA(VLOOKUP($A317,'[2]1516 Exp_Rev Access'!$F$7:$GB$306,49,FALSE)),"",VLOOKUP($A317,'[2]1516 Exp_Rev Access'!$F$7:$GB$306,49,FALSE))</f>
        <v>0</v>
      </c>
      <c r="BL317" s="99">
        <f>IF(ISNA(VLOOKUP($A317,'[2]1516 Exp_Rev Access'!$F$7:$GB$306,50,FALSE)),"",VLOOKUP($A317,'[2]1516 Exp_Rev Access'!$F$7:$GB$306,50,FALSE))</f>
        <v>0</v>
      </c>
      <c r="BM317" s="99">
        <f>IF(ISNA(VLOOKUP($A317,'[2]1516 Exp_Rev Access'!$F$7:$GB$306,51,FALSE)),"",VLOOKUP($A317,'[2]1516 Exp_Rev Access'!$F$7:$GB$306,51,FALSE))</f>
        <v>0</v>
      </c>
      <c r="BN317" s="99">
        <f>IF(ISNA(VLOOKUP($A317,'[2]1516 Exp_Rev Access'!$F$7:$GB$306,52,FALSE)),"",VLOOKUP($A317,'[2]1516 Exp_Rev Access'!$F$7:$GB$306,52,FALSE))</f>
        <v>0</v>
      </c>
      <c r="BO317" s="99">
        <f>IF(ISNA(VLOOKUP($A317,'[2]1516 Exp_Rev Access'!$F$7:$GB$306,53,FALSE)),"",VLOOKUP($A317,'[2]1516 Exp_Rev Access'!$F$7:$GB$306,53,FALSE))</f>
        <v>0</v>
      </c>
      <c r="BP317" s="99">
        <f>IF(ISNA(VLOOKUP($A317,'[2]1516 Exp_Rev Access'!$F$7:$GB$306,54,FALSE)),"",VLOOKUP($A317,'[2]1516 Exp_Rev Access'!$F$7:$GB$306,54,FALSE))</f>
        <v>0</v>
      </c>
      <c r="BQ317" s="99">
        <f>IF(ISNA(VLOOKUP($A317,'[2]1516 Exp_Rev Access'!$F$7:$GB$306,55,FALSE)),"",VLOOKUP($A317,'[2]1516 Exp_Rev Access'!$F$7:$GB$306,55,FALSE))</f>
        <v>0</v>
      </c>
      <c r="BR317" s="99">
        <f>IF(ISNA(VLOOKUP($A317,'[2]1516 Exp_Rev Access'!$F$7:$GB$306,56,FALSE)),"",VLOOKUP($A317,'[2]1516 Exp_Rev Access'!$F$7:$GB$306,56,FALSE))</f>
        <v>0</v>
      </c>
      <c r="BS317" s="99">
        <f>IF(ISNA(VLOOKUP($A317,'[2]1516 Exp_Rev Access'!$F$7:$GB$306,57,FALSE)),"",VLOOKUP($A317,'[2]1516 Exp_Rev Access'!$F$7:$GB$306,57,FALSE))</f>
        <v>0</v>
      </c>
      <c r="BT317" s="99">
        <f>IF(ISNA(VLOOKUP($A317,'[2]1516 Exp_Rev Access'!$F$7:$GB$306,58,FALSE)),"",VLOOKUP($A317,'[2]1516 Exp_Rev Access'!$F$7:$GB$306,58,FALSE))</f>
        <v>0</v>
      </c>
      <c r="BU317" s="102">
        <f t="shared" si="378"/>
        <v>154952.4</v>
      </c>
      <c r="BV317" s="72">
        <f t="shared" si="379"/>
        <v>0.12241850083925096</v>
      </c>
      <c r="BW317" s="94">
        <f t="shared" si="380"/>
        <v>1929.6687422166874</v>
      </c>
      <c r="BX317" s="99">
        <f>IF(ISNA(VLOOKUP($A317,'[2]1516 Exp_Rev Access'!$F$7:$GB$306,59,FALSE)),"",VLOOKUP($A317,'[2]1516 Exp_Rev Access'!$F$7:$GB$306,59,FALSE))</f>
        <v>0</v>
      </c>
      <c r="BY317" s="99">
        <f>IF(ISNA(VLOOKUP($A317,'[2]1516 Exp_Rev Access'!$F$7:$GB$306,60,FALSE)),"",VLOOKUP($A317,'[2]1516 Exp_Rev Access'!$F$7:$GB$306,60,FALSE))</f>
        <v>0</v>
      </c>
      <c r="BZ317" s="99">
        <f>IF(ISNA(VLOOKUP($A317,'[2]1516 Exp_Rev Access'!$F$7:$GB$306,61,FALSE)),"",VLOOKUP($A317,'[2]1516 Exp_Rev Access'!$F$7:$GB$306,61,FALSE))</f>
        <v>0</v>
      </c>
      <c r="CA317" s="99">
        <f>IF(ISNA(VLOOKUP($A317,'[2]1516 Exp_Rev Access'!$F$7:$GB$306,62,FALSE)),"",VLOOKUP($A317,'[2]1516 Exp_Rev Access'!$F$7:$GB$306,62,FALSE))</f>
        <v>0</v>
      </c>
      <c r="CB317" s="99">
        <f>IF(ISNA(VLOOKUP($A317,'[2]1516 Exp_Rev Access'!$F$7:$GB$306,63,FALSE)),"",VLOOKUP($A317,'[2]1516 Exp_Rev Access'!$F$7:$GB$306,63,FALSE))</f>
        <v>494.48</v>
      </c>
      <c r="CC317" s="99">
        <f>IF(ISNA(VLOOKUP($A317,'[2]1516 Exp_Rev Access'!$F$7:$GB$306,64,FALSE)),"",VLOOKUP($A317,'[2]1516 Exp_Rev Access'!$F$7:$GB$306,64,FALSE))</f>
        <v>0</v>
      </c>
      <c r="CD317" s="101">
        <f t="shared" si="381"/>
        <v>494.48</v>
      </c>
      <c r="CE317" s="72">
        <f t="shared" si="387"/>
        <v>3.9065868160152934E-4</v>
      </c>
      <c r="CF317" s="103">
        <f t="shared" si="388"/>
        <v>6.1579078455790786</v>
      </c>
      <c r="CG317" s="99">
        <f>IF(ISNA(VLOOKUP($A317,'[2]1516 Exp_Rev Access'!$F$7:$GB$306,65,FALSE)),"",VLOOKUP($A317,'[2]1516 Exp_Rev Access'!$F$7:$GB$306,65,FALSE))</f>
        <v>0</v>
      </c>
      <c r="CH317" s="99">
        <f>IF(ISNA(VLOOKUP($A317,'[2]1516 Exp_Rev Access'!$F$7:$GB$306,66,FALSE)),"",VLOOKUP($A317,'[2]1516 Exp_Rev Access'!$F$7:$GB$306,66,FALSE))</f>
        <v>0</v>
      </c>
      <c r="CI317" s="99">
        <f>IF(ISNA(VLOOKUP($A317,'[2]1516 Exp_Rev Access'!$F$7:$GB$306,67,FALSE)),"",VLOOKUP($A317,'[2]1516 Exp_Rev Access'!$F$7:$GB$306,67,FALSE))</f>
        <v>0</v>
      </c>
      <c r="CJ317" s="99">
        <f>IF(ISNA(VLOOKUP($A317,'[2]1516 Exp_Rev Access'!$F$7:$GB$306,68,FALSE)),"",VLOOKUP($A317,'[2]1516 Exp_Rev Access'!$F$7:$GB$306,68,FALSE))</f>
        <v>0</v>
      </c>
      <c r="CK317" s="99">
        <f>IF(ISNA(VLOOKUP($A317,'[2]1516 Exp_Rev Access'!$F$7:$GB$306,69,FALSE)),"",VLOOKUP($A317,'[2]1516 Exp_Rev Access'!$F$7:$GB$306,69,FALSE))</f>
        <v>0</v>
      </c>
      <c r="CL317" s="99">
        <f>IF(ISNA(VLOOKUP($A317,'[2]1516 Exp_Rev Access'!$F$7:$GB$306,70,FALSE)),"",VLOOKUP($A317,'[2]1516 Exp_Rev Access'!$F$7:$GB$306,70,FALSE))</f>
        <v>0</v>
      </c>
      <c r="CM317" s="99">
        <f>IF(ISNA(VLOOKUP($A317,'[2]1516 Exp_Rev Access'!$F$7:$GB$306,71,FALSE)),"",VLOOKUP($A317,'[2]1516 Exp_Rev Access'!$F$7:$GB$306,71,FALSE))</f>
        <v>0</v>
      </c>
      <c r="CN317" s="99">
        <f>IF(ISNA(VLOOKUP($A317,'[2]1516 Exp_Rev Access'!$F$7:$GB$306,72,FALSE)),"",VLOOKUP($A317,'[2]1516 Exp_Rev Access'!$F$7:$GB$306,72,FALSE))</f>
        <v>0</v>
      </c>
      <c r="CO317" s="99">
        <f>IF(ISNA(VLOOKUP($A317,'[2]1516 Exp_Rev Access'!$F$7:$GB$306,73,FALSE)),"",VLOOKUP($A317,'[2]1516 Exp_Rev Access'!$F$7:$GB$306,73,FALSE))</f>
        <v>0</v>
      </c>
      <c r="CP317" s="99">
        <f>IF(ISNA(VLOOKUP($A317,'[2]1516 Exp_Rev Access'!$F$7:$GB$306,74,FALSE)),"",VLOOKUP($A317,'[2]1516 Exp_Rev Access'!$F$7:$GB$306,74,FALSE))</f>
        <v>0</v>
      </c>
      <c r="CQ317" s="99">
        <f>IF(ISNA(VLOOKUP($A317,'[2]1516 Exp_Rev Access'!$F$7:$GB$306,75,FALSE)),"",VLOOKUP($A317,'[2]1516 Exp_Rev Access'!$F$7:$GB$306,75,FALSE))</f>
        <v>0</v>
      </c>
      <c r="CR317" s="99">
        <f>IF(ISNA(VLOOKUP($A317,'[2]1516 Exp_Rev Access'!$F$7:$GB$306,76,FALSE)),"",VLOOKUP($A317,'[2]1516 Exp_Rev Access'!$F$7:$GB$306,76,FALSE))</f>
        <v>0</v>
      </c>
      <c r="CS317" s="99">
        <f>IF(ISNA(VLOOKUP($A317,'[2]1516 Exp_Rev Access'!$F$7:$GB$306,77,FALSE)),"",VLOOKUP($A317,'[2]1516 Exp_Rev Access'!$F$7:$GB$306,77,FALSE))</f>
        <v>0</v>
      </c>
      <c r="CT317" s="99">
        <f>IF(ISNA(VLOOKUP($A317,'[2]1516 Exp_Rev Access'!$F$7:$GB$306,78,FALSE)),"",VLOOKUP($A317,'[2]1516 Exp_Rev Access'!$F$7:$GB$306,78,FALSE))</f>
        <v>31958</v>
      </c>
      <c r="CU317" s="99">
        <f>IF(ISNA(VLOOKUP($A317,'[2]1516 Exp_Rev Access'!$F$7:$GB$306,79,FALSE)),"",VLOOKUP($A317,'[2]1516 Exp_Rev Access'!$F$7:$GB$306,79,FALSE))</f>
        <v>17441.91</v>
      </c>
      <c r="CV317" s="99">
        <f>IF(ISNA(VLOOKUP($A317,'[2]1516 Exp_Rev Access'!$F$7:$GB$306,80,FALSE)),"",VLOOKUP($A317,'[2]1516 Exp_Rev Access'!$F$7:$GB$306,80,FALSE))</f>
        <v>0</v>
      </c>
      <c r="CW317" s="99">
        <f>IF(ISNA(VLOOKUP($A317,'[2]1516 Exp_Rev Access'!$F$7:$GB$306,81,FALSE)),"",VLOOKUP($A317,'[2]1516 Exp_Rev Access'!$F$7:$GB$306,81,FALSE))</f>
        <v>0</v>
      </c>
      <c r="CX317" s="99">
        <f>IF(ISNA(VLOOKUP($A317,'[2]1516 Exp_Rev Access'!$F$7:$GB$306,82,FALSE)),"",VLOOKUP($A317,'[2]1516 Exp_Rev Access'!$F$7:$GB$306,82,FALSE))</f>
        <v>0</v>
      </c>
      <c r="CY317" s="99">
        <f>IF(ISNA(VLOOKUP($A317,'[2]1516 Exp_Rev Access'!$F$7:$GB$306,83,FALSE)),"",VLOOKUP($A317,'[2]1516 Exp_Rev Access'!$F$7:$GB$306,83,FALSE))</f>
        <v>0</v>
      </c>
      <c r="CZ317" s="99">
        <f>IF(ISNA(VLOOKUP($A317,'[2]1516 Exp_Rev Access'!$F$7:$GB$306,84,FALSE)),"",VLOOKUP($A317,'[2]1516 Exp_Rev Access'!$F$7:$GB$306,84,FALSE))</f>
        <v>0</v>
      </c>
      <c r="DA317" s="99">
        <f>IF(ISNA(VLOOKUP($A317,'[2]1516 Exp_Rev Access'!$F$7:$GB$306,85,FALSE)),"",VLOOKUP($A317,'[2]1516 Exp_Rev Access'!$F$7:$GB$306,85,FALSE))</f>
        <v>0</v>
      </c>
      <c r="DB317" s="99">
        <f>IF(ISNA(VLOOKUP($A317,'[2]1516 Exp_Rev Access'!$F$7:$GB$306,86,FALSE)),"",VLOOKUP($A317,'[2]1516 Exp_Rev Access'!$F$7:$GB$306,86,FALSE))</f>
        <v>0</v>
      </c>
      <c r="DC317" s="99">
        <f>IF(ISNA(VLOOKUP($A317,'[2]1516 Exp_Rev Access'!$F$7:$GB$306,87,FALSE)),"",VLOOKUP($A317,'[2]1516 Exp_Rev Access'!$F$7:$GB$306,87,FALSE))</f>
        <v>0</v>
      </c>
      <c r="DD317" s="99">
        <f>IF(ISNA(VLOOKUP($A317,'[2]1516 Exp_Rev Access'!$F$7:$GB$306,88,FALSE)),"",VLOOKUP($A317,'[2]1516 Exp_Rev Access'!$F$7:$GB$306,88,FALSE))</f>
        <v>0</v>
      </c>
      <c r="DE317" s="99">
        <f>IF(ISNA(VLOOKUP($A317,'[2]1516 Exp_Rev Access'!$F$7:$GB$306,89,FALSE)),"",VLOOKUP($A317,'[2]1516 Exp_Rev Access'!$F$7:$GB$306,89,FALSE))</f>
        <v>0</v>
      </c>
      <c r="DF317" s="99">
        <f>IF(ISNA(VLOOKUP($A317,'[2]1516 Exp_Rev Access'!$F$7:$GB$306,90,FALSE)),"",VLOOKUP($A317,'[2]1516 Exp_Rev Access'!$F$7:$GB$306,90,FALSE))</f>
        <v>0</v>
      </c>
      <c r="DG317" s="99">
        <f>IF(ISNA(VLOOKUP($A317,'[2]1516 Exp_Rev Access'!$F$7:$GB$306,91,FALSE)),"",VLOOKUP($A317,'[2]1516 Exp_Rev Access'!$F$7:$GB$306,91,FALSE))</f>
        <v>0</v>
      </c>
      <c r="DH317" s="99">
        <f>IF(ISNA(VLOOKUP($A317,'[2]1516 Exp_Rev Access'!$F$7:$GB$306,92,FALSE)),"",VLOOKUP($A317,'[2]1516 Exp_Rev Access'!$F$7:$GB$306,92,FALSE))</f>
        <v>19090.68</v>
      </c>
      <c r="DI317" s="99">
        <f>IF(ISNA(VLOOKUP($A317,'[2]1516 Exp_Rev Access'!$F$7:$GB$306,93,FALSE)),"",VLOOKUP($A317,'[2]1516 Exp_Rev Access'!$F$7:$GB$306,93,FALSE))</f>
        <v>0</v>
      </c>
      <c r="DJ317" s="99">
        <f>IF(ISNA(VLOOKUP($A317,'[2]1516 Exp_Rev Access'!$F$7:$GB$306,94,FALSE)),"",VLOOKUP($A317,'[2]1516 Exp_Rev Access'!$F$7:$GB$306,94,FALSE))</f>
        <v>0</v>
      </c>
      <c r="DK317" s="99">
        <f>IF(ISNA(VLOOKUP($A317,'[2]1516 Exp_Rev Access'!$F$7:$GB$306,95,FALSE)),"",VLOOKUP($A317,'[2]1516 Exp_Rev Access'!$F$7:$GB$306,95,FALSE))</f>
        <v>0</v>
      </c>
      <c r="DL317" s="99">
        <f>IF(ISNA(VLOOKUP($A317,'[2]1516 Exp_Rev Access'!$F$7:$GB$306,96,FALSE)),"",VLOOKUP($A317,'[2]1516 Exp_Rev Access'!$F$7:$GB$306,96,FALSE))</f>
        <v>0</v>
      </c>
      <c r="DM317" s="99">
        <f>IF(ISNA(VLOOKUP($A317,'[2]1516 Exp_Rev Access'!$F$7:$GB$306,97,FALSE)),"",VLOOKUP($A317,'[2]1516 Exp_Rev Access'!$F$7:$GB$306,97,FALSE))</f>
        <v>0</v>
      </c>
      <c r="DN317" s="99">
        <f>IF(ISNA(VLOOKUP($A317,'[2]1516 Exp_Rev Access'!$F$7:$GB$306,98,FALSE)),"",VLOOKUP($A317,'[2]1516 Exp_Rev Access'!$F$7:$GB$306,98,FALSE))</f>
        <v>0</v>
      </c>
      <c r="DO317" s="99">
        <f>IF(ISNA(VLOOKUP($A317,'[2]1516 Exp_Rev Access'!$F$7:$GB$306,99,FALSE)),"",VLOOKUP($A317,'[2]1516 Exp_Rev Access'!$F$7:$GB$306,99,FALSE))</f>
        <v>0</v>
      </c>
      <c r="DP317" s="99">
        <f>IF(ISNA(VLOOKUP($A317,'[2]1516 Exp_Rev Access'!$F$7:$GB$306,100,FALSE)),"",VLOOKUP($A317,'[2]1516 Exp_Rev Access'!$F$7:$GB$306,100,FALSE))</f>
        <v>0</v>
      </c>
      <c r="DQ317" s="99">
        <f>IF(ISNA(VLOOKUP($A317,'[2]1516 Exp_Rev Access'!$F$7:$GB$306,101,FALSE)),"",VLOOKUP($A317,'[2]1516 Exp_Rev Access'!$F$7:$GB$306,101,FALSE))</f>
        <v>0</v>
      </c>
      <c r="DR317" s="99">
        <f>IF(ISNA(VLOOKUP($A317,'[2]1516 Exp_Rev Access'!$F$7:$GB$306,102,FALSE)),"",VLOOKUP($A317,'[2]1516 Exp_Rev Access'!$F$7:$GB$306,102,FALSE))</f>
        <v>0</v>
      </c>
      <c r="DS317" s="99">
        <f>IF(ISNA(VLOOKUP($A317,'[2]1516 Exp_Rev Access'!$F$7:$GB$306,103,FALSE)),"",VLOOKUP($A317,'[2]1516 Exp_Rev Access'!$F$7:$GB$306,103,FALSE))</f>
        <v>0</v>
      </c>
      <c r="DT317" s="99">
        <f>IF(ISNA(VLOOKUP($A317,'[2]1516 Exp_Rev Access'!$F$7:$GB$306,104,FALSE)),"",VLOOKUP($A317,'[2]1516 Exp_Rev Access'!$F$7:$GB$306,104,FALSE))</f>
        <v>0</v>
      </c>
      <c r="DU317" s="99">
        <f>IF(ISNA(VLOOKUP($A317,'[2]1516 Exp_Rev Access'!$F$7:$GB$306,105,FALSE)),"",VLOOKUP($A317,'[2]1516 Exp_Rev Access'!$F$7:$GB$306,105,FALSE))</f>
        <v>0</v>
      </c>
      <c r="DV317" s="99">
        <f>IF(ISNA(VLOOKUP($A317,'[2]1516 Exp_Rev Access'!$F$7:$GB$306,106,FALSE)),"",VLOOKUP($A317,'[2]1516 Exp_Rev Access'!$F$7:$GB$306,106,FALSE))</f>
        <v>0</v>
      </c>
      <c r="DW317" s="99">
        <f>IF(ISNA(VLOOKUP($A317,'[2]1516 Exp_Rev Access'!$F$7:$GB$306,107,FALSE)),"",VLOOKUP($A317,'[2]1516 Exp_Rev Access'!$F$7:$GB$306,107,FALSE))</f>
        <v>0</v>
      </c>
      <c r="DX317" s="99">
        <f>IF(ISNA(VLOOKUP($A317,'[2]1516 Exp_Rev Access'!$F$7:$GB$306,108,FALSE)),"",VLOOKUP($A317,'[2]1516 Exp_Rev Access'!$F$7:$GB$306,108,FALSE))</f>
        <v>0</v>
      </c>
      <c r="DY317" s="99">
        <f>IF(ISNA(VLOOKUP($A317,'[2]1516 Exp_Rev Access'!$F$7:$GB$306,109,FALSE)),"",VLOOKUP($A317,'[2]1516 Exp_Rev Access'!$F$7:$GB$306,109,FALSE))</f>
        <v>0</v>
      </c>
      <c r="DZ317" s="99">
        <f>IF(ISNA(VLOOKUP($A317,'[2]1516 Exp_Rev Access'!$F$7:$GB$306,110,FALSE)),"",VLOOKUP($A317,'[2]1516 Exp_Rev Access'!$F$7:$GB$306,110,FALSE))</f>
        <v>0</v>
      </c>
      <c r="EA317" s="99">
        <f>IF(ISNA(VLOOKUP($A317,'[2]1516 Exp_Rev Access'!$F$7:$GB$306,111,FALSE)),"",VLOOKUP($A317,'[2]1516 Exp_Rev Access'!$F$7:$GB$306,111,FALSE))</f>
        <v>0</v>
      </c>
      <c r="EB317" s="99">
        <f>IF(ISNA(VLOOKUP($A317,'[2]1516 Exp_Rev Access'!$F$7:$GB$306,112,FALSE)),"",VLOOKUP($A317,'[2]1516 Exp_Rev Access'!$F$7:$GB$306,112,FALSE))</f>
        <v>0</v>
      </c>
      <c r="EC317" s="99">
        <f>IF(ISNA(VLOOKUP($A317,'[2]1516 Exp_Rev Access'!$F$7:$GB$306,113,FALSE)),"",VLOOKUP($A317,'[2]1516 Exp_Rev Access'!$F$7:$GB$306,113,FALSE))</f>
        <v>0</v>
      </c>
      <c r="ED317" s="99">
        <f>IF(ISNA(VLOOKUP($A317,'[2]1516 Exp_Rev Access'!$F$7:$GB$306,114,FALSE)),"",VLOOKUP($A317,'[2]1516 Exp_Rev Access'!$F$7:$GB$306,114,FALSE))</f>
        <v>0</v>
      </c>
      <c r="EE317" s="99">
        <f>IF(ISNA(VLOOKUP($A317,'[2]1516 Exp_Rev Access'!$F$7:$GB$306,115,FALSE)),"",VLOOKUP($A317,'[2]1516 Exp_Rev Access'!$F$7:$GB$306,115,FALSE))</f>
        <v>0</v>
      </c>
      <c r="EF317" s="99">
        <f>IF(ISNA(VLOOKUP($A317,'[2]1516 Exp_Rev Access'!$F$7:$GB$306,116,FALSE)),"",VLOOKUP($A317,'[2]1516 Exp_Rev Access'!$F$7:$GB$306,116,FALSE))</f>
        <v>0</v>
      </c>
      <c r="EG317" s="99">
        <f>IF(ISNA(VLOOKUP($A317,'[2]1516 Exp_Rev Access'!$F$7:$GB$306,117,FALSE)),"",VLOOKUP($A317,'[2]1516 Exp_Rev Access'!$F$7:$GB$306,117,FALSE))</f>
        <v>0</v>
      </c>
      <c r="EH317" s="99">
        <f>IF(ISNA(VLOOKUP($A317,'[2]1516 Exp_Rev Access'!$F$7:$GB$306,118,FALSE)),"",VLOOKUP($A317,'[2]1516 Exp_Rev Access'!$F$7:$GB$306,118,FALSE))</f>
        <v>0</v>
      </c>
      <c r="EI317" s="99">
        <f>IF(ISNA(VLOOKUP($A317,'[2]1516 Exp_Rev Access'!$F$7:$GB$306,119,FALSE)),"",VLOOKUP($A317,'[2]1516 Exp_Rev Access'!$F$7:$GB$306,119,FALSE))</f>
        <v>0</v>
      </c>
      <c r="EJ317" s="99">
        <f>IF(ISNA(VLOOKUP($A317,'[2]1516 Exp_Rev Access'!$F$7:$GB$306,120,FALSE)),"",VLOOKUP($A317,'[2]1516 Exp_Rev Access'!$F$7:$GB$306,120,FALSE))</f>
        <v>0</v>
      </c>
      <c r="EK317" s="99">
        <f>IF(ISNA(VLOOKUP($A317,'[2]1516 Exp_Rev Access'!$F$7:$GB$306,121,FALSE)),"",VLOOKUP($A317,'[2]1516 Exp_Rev Access'!$F$7:$GB$306,121,FALSE))</f>
        <v>0</v>
      </c>
      <c r="EL317" s="99">
        <f>IF(ISNA(VLOOKUP($A317,'[2]1516 Exp_Rev Access'!$F$7:$GB$306,122,FALSE)),"",VLOOKUP($A317,'[2]1516 Exp_Rev Access'!$F$7:$GB$306,122,FALSE))</f>
        <v>0</v>
      </c>
      <c r="EM317" s="99">
        <f>IF(ISNA(VLOOKUP($A317,'[2]1516 Exp_Rev Access'!$F$7:$GB$306,123,FALSE)),"",VLOOKUP($A317,'[2]1516 Exp_Rev Access'!$F$7:$GB$306,123,FALSE))</f>
        <v>0</v>
      </c>
      <c r="EN317" s="99">
        <f>IF(ISNA(VLOOKUP($A317,'[2]1516 Exp_Rev Access'!$F$7:$GB$306,124,FALSE)),"",VLOOKUP($A317,'[2]1516 Exp_Rev Access'!$F$7:$GB$306,124,FALSE))</f>
        <v>0</v>
      </c>
      <c r="EO317" s="99">
        <f>IF(ISNA(VLOOKUP($A317,'[2]1516 Exp_Rev Access'!$F$7:$GB$306,125,FALSE)),"",VLOOKUP($A317,'[2]1516 Exp_Rev Access'!$F$7:$GB$306,125,FALSE))</f>
        <v>0</v>
      </c>
      <c r="EP317" s="99">
        <f>IF(ISNA(VLOOKUP($A317,'[2]1516 Exp_Rev Access'!$F$7:$GB$306,126,FALSE)),"",VLOOKUP($A317,'[2]1516 Exp_Rev Access'!$F$7:$GB$306,126,FALSE))</f>
        <v>0</v>
      </c>
      <c r="EQ317" s="99">
        <f>IF(ISNA(VLOOKUP($A317,'[2]1516 Exp_Rev Access'!$F$7:$GB$306,127,FALSE)),"",VLOOKUP($A317,'[2]1516 Exp_Rev Access'!$F$7:$GB$306,127,FALSE))</f>
        <v>0</v>
      </c>
      <c r="ER317" s="99">
        <f>IF(ISNA(VLOOKUP($A317,'[2]1516 Exp_Rev Access'!$F$7:$GB$306,128,FALSE)),"",VLOOKUP($A317,'[2]1516 Exp_Rev Access'!$F$7:$GB$306,128,FALSE))</f>
        <v>0</v>
      </c>
      <c r="ES317" s="99">
        <f>IF(ISNA(VLOOKUP($A317,'[2]1516 Exp_Rev Access'!$F$7:$GB$306,129,FALSE)),"",VLOOKUP($A317,'[2]1516 Exp_Rev Access'!$F$7:$GB$306,129,FALSE))</f>
        <v>0</v>
      </c>
      <c r="ET317" s="99">
        <f>IF(ISNA(VLOOKUP($A317,'[2]1516 Exp_Rev Access'!$F$7:$GB$306,130,FALSE)),"",VLOOKUP($A317,'[2]1516 Exp_Rev Access'!$F$7:$GB$306,130,FALSE))</f>
        <v>0</v>
      </c>
      <c r="EU317" s="99">
        <f>IF(ISNA(VLOOKUP($A317,'[2]1516 Exp_Rev Access'!$F$7:$GB$306,131,FALSE)),"",VLOOKUP($A317,'[2]1516 Exp_Rev Access'!$F$7:$GB$306,131,FALSE))</f>
        <v>0</v>
      </c>
      <c r="EV317" s="99">
        <f>IF(ISNA(VLOOKUP($A317,'[2]1516 Exp_Rev Access'!$F$7:$GB$306,132,FALSE)),"",VLOOKUP($A317,'[2]1516 Exp_Rev Access'!$F$7:$GB$306,132,FALSE))</f>
        <v>0</v>
      </c>
      <c r="EW317" s="99">
        <f>IF(ISNA(VLOOKUP($A317,'[2]1516 Exp_Rev Access'!$F$7:$GB$306,133,FALSE)),"",VLOOKUP($A317,'[2]1516 Exp_Rev Access'!$F$7:$GB$306,133,FALSE))</f>
        <v>0</v>
      </c>
      <c r="EX317" s="99">
        <f>IF(ISNA(VLOOKUP($A317,'[2]1516 Exp_Rev Access'!$F$7:$GB$306,134,FALSE)),"",VLOOKUP($A317,'[2]1516 Exp_Rev Access'!$F$7:$GB$306,134,FALSE))</f>
        <v>0</v>
      </c>
      <c r="EY317" s="99">
        <f>IF(ISNA(VLOOKUP($A317,'[2]1516 Exp_Rev Access'!$F$7:$GB$306,135,FALSE)),"",VLOOKUP($A317,'[2]1516 Exp_Rev Access'!$F$7:$GB$306,135,FALSE))</f>
        <v>0</v>
      </c>
      <c r="EZ317" s="99">
        <f>IF(ISNA(VLOOKUP($A317,'[2]1516 Exp_Rev Access'!$F$7:$GB$306,136,FALSE)),"",VLOOKUP($A317,'[2]1516 Exp_Rev Access'!$F$7:$GB$306,136,FALSE))</f>
        <v>0</v>
      </c>
      <c r="FA317" s="99">
        <f>IF(ISNA(VLOOKUP($A317,'[2]1516 Exp_Rev Access'!$F$7:$GB$306,137,FALSE)),"",VLOOKUP($A317,'[2]1516 Exp_Rev Access'!$F$7:$GB$306,137,FALSE))</f>
        <v>0</v>
      </c>
      <c r="FB317" s="99">
        <f>IF(ISNA(VLOOKUP($A317,'[2]1516 Exp_Rev Access'!$F$7:$GB$306,138,FALSE)),"",VLOOKUP($A317,'[2]1516 Exp_Rev Access'!$F$7:$GB$306,138,FALSE))</f>
        <v>0</v>
      </c>
      <c r="FC317" s="99">
        <f>IF(ISNA(VLOOKUP($A317,'[2]1516 Exp_Rev Access'!$F$7:$GB$306,139,FALSE)),"",VLOOKUP($A317,'[2]1516 Exp_Rev Access'!$F$7:$GB$306,139,FALSE))</f>
        <v>0</v>
      </c>
      <c r="FD317" s="99">
        <f>IF(ISNA(VLOOKUP($A317,'[2]1516 Exp_Rev Access'!$F$7:$FS$306,140,FALSE)),"",VLOOKUP($A317,'[2]1516 Exp_Rev Access'!$F$7:$FS$306,140,FALSE))</f>
        <v>0</v>
      </c>
      <c r="FE317" s="99">
        <f>IF(ISNA(VLOOKUP($A317,'[2]1516 Exp_Rev Access'!$F$7:$FS$306,141,FALSE)),"",VLOOKUP($A317,'[2]1516 Exp_Rev Access'!$F$7:$FS$306,141,FALSE))</f>
        <v>0</v>
      </c>
      <c r="FF317" s="99">
        <f>IF(ISNA(VLOOKUP($A317,'[2]1516 Exp_Rev Access'!$F$7:$FS$306,142,FALSE)),"",VLOOKUP($A317,'[2]1516 Exp_Rev Access'!$F$7:$FS$306,142,FALSE))</f>
        <v>0</v>
      </c>
      <c r="FG317" s="99">
        <f>IF(ISNA(VLOOKUP($A317,'[2]1516 Exp_Rev Access'!$F$7:$FS$306,143,FALSE)),"",VLOOKUP($A317,'[2]1516 Exp_Rev Access'!$F$7:$FS$306,143,FALSE))</f>
        <v>0</v>
      </c>
      <c r="FH317" s="99">
        <f>IF(ISNA(VLOOKUP($A317,'[2]1516 Exp_Rev Access'!$F$7:$FS$306,144,FALSE)),"",VLOOKUP($A317,'[2]1516 Exp_Rev Access'!$F$7:$FS$306,144,FALSE))</f>
        <v>0</v>
      </c>
      <c r="FI317" s="99">
        <f>IF(ISNA(VLOOKUP($A317,'[2]1516 Exp_Rev Access'!$F$7:$FS$306,145,FALSE)),"",VLOOKUP($A317,'[2]1516 Exp_Rev Access'!$F$7:$FS$306,145,FALSE))</f>
        <v>0</v>
      </c>
      <c r="FJ317" s="99">
        <f>IF(ISNA(VLOOKUP($A317,'[2]1516 Exp_Rev Access'!$F$7:$FS$306,146,FALSE)),"",VLOOKUP($A317,'[2]1516 Exp_Rev Access'!$F$7:$FS$306,146,FALSE))</f>
        <v>0</v>
      </c>
      <c r="FK317" s="99">
        <f>IF(ISNA(VLOOKUP($A317,'[2]1516 Exp_Rev Access'!$F$7:$FS$306,147,FALSE)),"",VLOOKUP($A317,'[2]1516 Exp_Rev Access'!$F$7:$FS$306,147,FALSE))</f>
        <v>0</v>
      </c>
      <c r="FL317" s="99">
        <f>IF(ISNA(VLOOKUP($A317,'[2]1516 Exp_Rev Access'!$F$7:$FS$306,148,FALSE)),"",VLOOKUP($A317,'[2]1516 Exp_Rev Access'!$F$7:$FS$306,148,FALSE))</f>
        <v>0</v>
      </c>
      <c r="FM317" s="99">
        <f>IF(ISNA(VLOOKUP($A317,'[2]1516 Exp_Rev Access'!$F$7:$FS$306,149,FALSE)),"",VLOOKUP($A317,'[2]1516 Exp_Rev Access'!$F$7:$FS$306,149,FALSE))</f>
        <v>0</v>
      </c>
      <c r="FN317" s="99">
        <f>IF(ISNA(VLOOKUP($A317,'[2]1516 Exp_Rev Access'!$F$7:$FS$306,150,FALSE)),"",VLOOKUP($A317,'[2]1516 Exp_Rev Access'!$F$7:$FS$306,150,FALSE))</f>
        <v>0</v>
      </c>
      <c r="FO317" s="99">
        <f>IF(ISNA(VLOOKUP($A317,'[2]1516 Exp_Rev Access'!$F$7:$FS$306,151,FALSE)),"",VLOOKUP($A317,'[2]1516 Exp_Rev Access'!$F$7:$FS$306,151,FALSE))</f>
        <v>0</v>
      </c>
      <c r="FP317" s="99">
        <f>IF(ISNA(VLOOKUP($A317,'[2]1516 Exp_Rev Access'!$F$7:$FS$306,152,FALSE)),"",VLOOKUP($A317,'[2]1516 Exp_Rev Access'!$F$7:$FS$306,152,FALSE))</f>
        <v>0</v>
      </c>
      <c r="FQ317" s="99">
        <f>IF(ISNA(VLOOKUP($A317,'[2]1516 Exp_Rev Access'!$F$7:$FS$306,153,FALSE)),"",VLOOKUP($A317,'[2]1516 Exp_Rev Access'!$F$7:$FS$306,153,FALSE))</f>
        <v>3525.39</v>
      </c>
      <c r="FR317" s="101">
        <f t="shared" si="382"/>
        <v>72015.98</v>
      </c>
      <c r="FS317" s="72">
        <f t="shared" si="383"/>
        <v>5.6895461497011211E-2</v>
      </c>
      <c r="FT317" s="94">
        <f t="shared" si="384"/>
        <v>896.8366127023661</v>
      </c>
      <c r="FU317" s="99">
        <f>IF(ISNA(VLOOKUP($A317,'[2]1516 Exp_Rev Access'!$F$7:$GB$306,154,FALSE)),"",VLOOKUP($A317,'[2]1516 Exp_Rev Access'!$F$7:$GB$306,154,FALSE))</f>
        <v>0</v>
      </c>
      <c r="FV317" s="99">
        <f>IF(ISNA(VLOOKUP($A317,'[2]1516 Exp_Rev Access'!$F$7:$GB$306,155,FALSE)),"",VLOOKUP($A317,'[2]1516 Exp_Rev Access'!$F$7:$GB$306,155,FALSE))</f>
        <v>0</v>
      </c>
      <c r="FW317" s="99">
        <f>IF(ISNA(VLOOKUP($A317,'[2]1516 Exp_Rev Access'!$F$7:$GB$306,156,FALSE)),"",VLOOKUP($A317,'[2]1516 Exp_Rev Access'!$F$7:$GB$306,156,FALSE))</f>
        <v>0</v>
      </c>
      <c r="FX317" s="99">
        <f>IF(ISNA(VLOOKUP($A317,'[2]1516 Exp_Rev Access'!$F$7:$GB$306,157,FALSE)),"",VLOOKUP($A317,'[2]1516 Exp_Rev Access'!$F$7:$GB$306,157,FALSE))</f>
        <v>0</v>
      </c>
      <c r="FY317" s="99">
        <f>IF(ISNA(VLOOKUP($A317,'[2]1516 Exp_Rev Access'!$F$7:$GB$306,158,FALSE)),"",VLOOKUP($A317,'[2]1516 Exp_Rev Access'!$F$7:$GB$306,158,FALSE))</f>
        <v>0</v>
      </c>
      <c r="FZ317" s="99">
        <f>IF(ISNA(VLOOKUP($A317,'[2]1516 Exp_Rev Access'!$F$7:$GB$306,159,FALSE)),"",VLOOKUP($A317,'[2]1516 Exp_Rev Access'!$F$7:$GB$306,159,FALSE))</f>
        <v>0</v>
      </c>
      <c r="GA317" s="99">
        <f>IF(ISNA(VLOOKUP($A317,'[2]1516 Exp_Rev Access'!$F$7:$GB$306,160,FALSE)),"",VLOOKUP($A317,'[2]1516 Exp_Rev Access'!$F$7:$GB$306,160,FALSE))</f>
        <v>0</v>
      </c>
      <c r="GB317" s="99">
        <f>IF(ISNA(VLOOKUP($A317,'[2]1516 Exp_Rev Access'!$F$7:$GB$306,161,FALSE)),"",VLOOKUP($A317,'[2]1516 Exp_Rev Access'!$F$7:$GB$306,161,FALSE))</f>
        <v>0</v>
      </c>
      <c r="GC317" s="99">
        <f>IF(ISNA(VLOOKUP($A317,'[2]1516 Exp_Rev Access'!$F$7:$GB$306,162,FALSE)),"",VLOOKUP($A317,'[2]1516 Exp_Rev Access'!$F$7:$GB$306,162,FALSE))</f>
        <v>0</v>
      </c>
      <c r="GD317" s="99">
        <f>IF(ISNA(VLOOKUP($A317,'[2]1516 Exp_Rev Access'!$F$7:$GB$306,163,FALSE)),"",VLOOKUP($A317,'[2]1516 Exp_Rev Access'!$F$7:$GB$306,163,FALSE))</f>
        <v>0</v>
      </c>
      <c r="GE317" s="99">
        <f>IF(ISNA(VLOOKUP($A317,'[2]1516 Exp_Rev Access'!$F$7:$GB$306,164,FALSE)),"",VLOOKUP($A317,'[2]1516 Exp_Rev Access'!$F$7:$GB$306,164,FALSE))</f>
        <v>0</v>
      </c>
      <c r="GF317" s="99">
        <f>IF(ISNA(VLOOKUP($A317,'[2]1516 Exp_Rev Access'!$F$7:$GB$306,165,FALSE)),"",VLOOKUP($A317,'[2]1516 Exp_Rev Access'!$F$7:$GB$306,165,FALSE))</f>
        <v>0</v>
      </c>
      <c r="GG317" s="99">
        <f>IF(ISNA(VLOOKUP($A317,'[2]1516 Exp_Rev Access'!$F$7:$GB$306,166,FALSE)),"",VLOOKUP($A317,'[2]1516 Exp_Rev Access'!$F$7:$GB$306,166,FALSE))</f>
        <v>0</v>
      </c>
      <c r="GH317" s="99">
        <f>IF(ISNA(VLOOKUP($A317,'[2]1516 Exp_Rev Access'!$F$7:$GB$306,167,FALSE)),"",VLOOKUP($A317,'[2]1516 Exp_Rev Access'!$F$7:$GB$306,167,FALSE))</f>
        <v>0</v>
      </c>
      <c r="GI317" s="99">
        <f>IF(ISNA(VLOOKUP($A317,'[2]1516 Exp_Rev Access'!$F$7:$GB$306,168,FALSE)),"",VLOOKUP($A317,'[2]1516 Exp_Rev Access'!$F$7:$GB$306,168,FALSE))</f>
        <v>0</v>
      </c>
      <c r="GJ317" s="99">
        <f>IF(ISNA(VLOOKUP($A317,'[2]1516 Exp_Rev Access'!$F$7:$GB$306,169,FALSE)),"",VLOOKUP($A317,'[2]1516 Exp_Rev Access'!$F$7:$GB$306,169,FALSE))</f>
        <v>0</v>
      </c>
      <c r="GK317" s="99">
        <f>IF(ISNA(VLOOKUP($A317,'[2]1516 Exp_Rev Access'!$F$7:$GB$306,170,FALSE)),"",VLOOKUP($A317,'[2]1516 Exp_Rev Access'!$F$7:$GB$306,170,FALSE))</f>
        <v>0</v>
      </c>
      <c r="GL317" s="99">
        <f>IF(ISNA(VLOOKUP($A317,'[2]1516 Exp_Rev Access'!$F$7:$GB$306,171,FALSE)),"",VLOOKUP($A317,'[2]1516 Exp_Rev Access'!$F$7:$GB$306,171,FALSE))</f>
        <v>0</v>
      </c>
      <c r="GM317" s="99">
        <f>IF(ISNA(VLOOKUP($A317,'[2]1516 Exp_Rev Access'!$F$7:$GB$306,172,FALSE)),"",VLOOKUP($A317,'[2]1516 Exp_Rev Access'!$F$7:$GB$306,172,FALSE))</f>
        <v>0</v>
      </c>
      <c r="GN317" s="99">
        <f>IF(ISNA(VLOOKUP($A317,'[2]1516 Exp_Rev Access'!$F$7:$GB$306,173,FALSE)),"",VLOOKUP($A317,'[2]1516 Exp_Rev Access'!$F$7:$GB$306,173,FALSE))</f>
        <v>0</v>
      </c>
      <c r="GO317" s="99">
        <f>IF(ISNA(VLOOKUP($A317,'[2]1516 Exp_Rev Access'!$F$7:$GB$306,174,FALSE)),"",VLOOKUP($A317,'[2]1516 Exp_Rev Access'!$F$7:$GB$306,174,FALSE))</f>
        <v>0</v>
      </c>
      <c r="GP317" s="99">
        <f>IF(ISNA(VLOOKUP($A317,'[2]1516 Exp_Rev Access'!$F$7:$GB$306,175,FALSE)),"",VLOOKUP($A317,'[2]1516 Exp_Rev Access'!$F$7:$GB$306,175,FALSE))</f>
        <v>0</v>
      </c>
      <c r="GQ317" s="99">
        <f>IF(ISNA(VLOOKUP($A317,'[2]1516 Exp_Rev Access'!$F$7:$GB$306,176,FALSE)),"",VLOOKUP($A317,'[2]1516 Exp_Rev Access'!$F$7:$GB$306,176,FALSE))</f>
        <v>0</v>
      </c>
      <c r="GR317" s="99">
        <f>IF(ISNA(VLOOKUP($A317,'[2]1516 Exp_Rev Access'!$F$7:$GB$306,177,FALSE)),"",VLOOKUP($A317,'[2]1516 Exp_Rev Access'!$F$7:$GB$306,177,FALSE))</f>
        <v>0</v>
      </c>
      <c r="GS317" s="99">
        <f>IF(ISNA(VLOOKUP($A317,'[2]1516 Exp_Rev Access'!$F$7:$GB$306,178,FALSE)),"",VLOOKUP($A317,'[2]1516 Exp_Rev Access'!$F$7:$GB$306,178,FALSE))</f>
        <v>0</v>
      </c>
      <c r="GT317" s="101">
        <f t="shared" si="385"/>
        <v>0</v>
      </c>
      <c r="GU317" s="72"/>
      <c r="GV317" s="84">
        <f t="shared" si="386"/>
        <v>0</v>
      </c>
    </row>
    <row r="318" spans="1:207" customFormat="1" ht="12" customHeight="1" x14ac:dyDescent="0.2">
      <c r="A318" s="96" t="s">
        <v>726</v>
      </c>
      <c r="B318" s="69" t="s">
        <v>727</v>
      </c>
      <c r="C318" s="80">
        <f>IF(ISNA(VLOOKUP($A318,'[2]1516 enrollment_Rev_Exp by size'!$A$6:$G$320,3,FALSE)),"",VLOOKUP($A318,'[2]1516 enrollment_Rev_Exp by size'!$A$6:$G$320,3,FALSE))</f>
        <v>64.110000000000014</v>
      </c>
      <c r="D318" s="97">
        <v>928346.05</v>
      </c>
      <c r="E318" s="80">
        <f t="shared" si="367"/>
        <v>928346.05</v>
      </c>
      <c r="F318" s="80">
        <f t="shared" si="368"/>
        <v>0</v>
      </c>
      <c r="G318" s="98">
        <f>IF(ISNA(VLOOKUP($A318,'[2]1516 Exp_Rev Access'!$F$7:$FS$306,2,FALSE)),"",VLOOKUP($A318,'[2]1516 Exp_Rev Access'!$F$7:$FS$306,2,FALSE))</f>
        <v>61921.17</v>
      </c>
      <c r="H318" s="98">
        <f>IF(ISNA(VLOOKUP($A318,'[2]1516 Exp_Rev Access'!$F$7:$FS$306,3,FALSE)),"",VLOOKUP($A318,'[2]1516 Exp_Rev Access'!$F$7:$FS$306,3,FALSE))</f>
        <v>0</v>
      </c>
      <c r="I318" s="98">
        <f>IF(ISNA(VLOOKUP($A318,'[2]1516 Exp_Rev Access'!$F$7:$FS$306,4,FALSE)),"",VLOOKUP($A318,'[2]1516 Exp_Rev Access'!$F$7:$FS$306,4,FALSE))</f>
        <v>0</v>
      </c>
      <c r="J318" s="98">
        <f>IF(ISNA(VLOOKUP($A318,'[2]1516 Exp_Rev Access'!$F$7:$FS$306,5,FALSE)),"",VLOOKUP($A318,'[2]1516 Exp_Rev Access'!$F$7:$FS$306,5,FALSE))</f>
        <v>4048.96</v>
      </c>
      <c r="K318" s="98">
        <f>IF(ISNA(VLOOKUP($A318,'[2]1516 Exp_Rev Access'!$F$7:$FS$306,6,FALSE)),"",VLOOKUP($A318,'[2]1516 Exp_Rev Access'!$F$7:$FS$306,6,FALSE))</f>
        <v>0</v>
      </c>
      <c r="L318" s="98">
        <f>IF(ISNA(VLOOKUP($A318,'[2]1516 Exp_Rev Access'!$F$7:$FS$306,7,FALSE)),"",VLOOKUP($A318,'[2]1516 Exp_Rev Access'!$F$7:$FS$306,7,FALSE))</f>
        <v>0</v>
      </c>
      <c r="M318" s="90">
        <f t="shared" si="369"/>
        <v>65970.13</v>
      </c>
      <c r="N318" s="72">
        <f t="shared" si="390"/>
        <v>7.1062003226059933E-2</v>
      </c>
      <c r="O318" s="73">
        <f t="shared" si="391"/>
        <v>1029.0146622991731</v>
      </c>
      <c r="P318" s="99">
        <f>IF(ISNA(VLOOKUP($A318,'[2]1516 Exp_Rev Access'!$F$7:$FS$306,8,FALSE)),"",VLOOKUP($A318,'[2]1516 Exp_Rev Access'!$F$7:$FS$306,8,FALSE))</f>
        <v>0</v>
      </c>
      <c r="Q318" s="99">
        <f>IF(ISNA(VLOOKUP($A318,'[2]1516 Exp_Rev Access'!$F$7:$FS$306,9,FALSE)),"",VLOOKUP($A318,'[2]1516 Exp_Rev Access'!$F$7:$FS$306,9,FALSE))</f>
        <v>0</v>
      </c>
      <c r="R318" s="99">
        <f>IF(ISNA(VLOOKUP($A318,'[2]1516 Exp_Rev Access'!$F$7:$FS$306,10,FALSE)),"",VLOOKUP($A318,'[2]1516 Exp_Rev Access'!$F$7:$FS$306,10,FALSE))</f>
        <v>0</v>
      </c>
      <c r="S318" s="99">
        <f>IF(ISNA(VLOOKUP($A318,'[2]1516 Exp_Rev Access'!$F$7:$FS$306,11,FALSE)),"",VLOOKUP($A318,'[2]1516 Exp_Rev Access'!$F$7:$FS$306,11,FALSE))</f>
        <v>0</v>
      </c>
      <c r="T318" s="99">
        <f>IF(ISNA(VLOOKUP($A318,'[2]1516 Exp_Rev Access'!$F$7:$FS$306,12,FALSE)),"",VLOOKUP($A318,'[2]1516 Exp_Rev Access'!$F$7:$FS$306,12,FALSE))</f>
        <v>0</v>
      </c>
      <c r="U318" s="99">
        <f>IF(ISNA(VLOOKUP($A318,'[2]1516 Exp_Rev Access'!$F$7:$FS$306,13,FALSE)),"",VLOOKUP($A318,'[2]1516 Exp_Rev Access'!$F$7:$FS$306,13,FALSE))</f>
        <v>0</v>
      </c>
      <c r="V318" s="99">
        <f>IF(ISNA(VLOOKUP($A318,'[2]1516 Exp_Rev Access'!$F$7:$FS$306,14,FALSE)),"",VLOOKUP($A318,'[2]1516 Exp_Rev Access'!$F$7:$FS$306,14,FALSE))</f>
        <v>0</v>
      </c>
      <c r="W318" s="99">
        <f>IF(ISNA(VLOOKUP($A318,'[2]1516 Exp_Rev Access'!$F$7:$FS$306,15,FALSE)),"",VLOOKUP($A318,'[2]1516 Exp_Rev Access'!$F$7:$FS$306,15,FALSE))</f>
        <v>0</v>
      </c>
      <c r="X318" s="99">
        <f>IF(ISNA(VLOOKUP($A318,'[2]1516 Exp_Rev Access'!$F$7:$FS$306,16,FALSE)),"",VLOOKUP($A318,'[2]1516 Exp_Rev Access'!$F$7:$FS$306,16,FALSE))</f>
        <v>0</v>
      </c>
      <c r="Y318" s="99">
        <f>IF(ISNA(VLOOKUP($A318,'[2]1516 Exp_Rev Access'!$F$7:$FS$306,17,FALSE)),"",VLOOKUP($A318,'[2]1516 Exp_Rev Access'!$F$7:$FS$306,17,FALSE))</f>
        <v>0</v>
      </c>
      <c r="Z318" s="99">
        <f>IF(ISNA(VLOOKUP($A318,'[2]1516 Exp_Rev Access'!$F$7:$FS$306,18,FALSE)),"",VLOOKUP($A318,'[2]1516 Exp_Rev Access'!$F$7:$FS$306,18,FALSE))</f>
        <v>0</v>
      </c>
      <c r="AA318" s="99">
        <f>IF(ISNA(VLOOKUP($A318,'[2]1516 Exp_Rev Access'!$F$7:$FS$306,19,FALSE)),"",VLOOKUP($A318,'[2]1516 Exp_Rev Access'!$F$7:$FS$306,19,FALSE))</f>
        <v>0</v>
      </c>
      <c r="AB318" s="99">
        <f>IF(ISNA(VLOOKUP($A318,'[2]1516 Exp_Rev Access'!$F$7:$FS$306,20,FALSE)),"",VLOOKUP($A318,'[2]1516 Exp_Rev Access'!$F$7:$FS$306,20,FALSE))</f>
        <v>0</v>
      </c>
      <c r="AC318" s="99">
        <f>IF(ISNA(VLOOKUP($A318,'[2]1516 Exp_Rev Access'!$F$7:$FS$306,21,FALSE)),"",VLOOKUP($A318,'[2]1516 Exp_Rev Access'!$F$7:$FS$306,21,FALSE))</f>
        <v>7442.04</v>
      </c>
      <c r="AD318" s="99">
        <f>IF(ISNA(VLOOKUP($A318,'[2]1516 Exp_Rev Access'!$F$7:$FS$306,22,FALSE)),"",VLOOKUP($A318,'[2]1516 Exp_Rev Access'!$F$7:$FS$306,22,FALSE))</f>
        <v>641.96</v>
      </c>
      <c r="AE318" s="99">
        <f>IF(ISNA(VLOOKUP($A318,'[2]1516 Exp_Rev Access'!$F$7:$FS$306,23,FALSE)),"",VLOOKUP($A318,'[2]1516 Exp_Rev Access'!$F$7:$FS$306,23,FALSE))</f>
        <v>0</v>
      </c>
      <c r="AF318" s="99">
        <f>IF(ISNA(VLOOKUP($A318,'[2]1516 Exp_Rev Access'!$F$7:$FS$306,24,FALSE)),"",VLOOKUP($A318,'[2]1516 Exp_Rev Access'!$F$7:$FS$306,24,FALSE))</f>
        <v>1499.32</v>
      </c>
      <c r="AG318" s="99">
        <f>IF(ISNA(VLOOKUP($A318,'[2]1516 Exp_Rev Access'!$F$7:$FS$306,25,FALSE)),"",VLOOKUP($A318,'[2]1516 Exp_Rev Access'!$F$7:$FS$306,25,FALSE))</f>
        <v>0</v>
      </c>
      <c r="AH318" s="98">
        <f>IF(ISNA(VLOOKUP($A318,'[2]1516 Exp_Rev Access'!$F$7:$FS$306,26,FALSE)),"",VLOOKUP($A318,'[2]1516 Exp_Rev Access'!$F$7:$FS$306,26,FALSE))</f>
        <v>0</v>
      </c>
      <c r="AI318" s="98">
        <f>IF(ISNA(VLOOKUP($A318,'[2]1516 Exp_Rev Access'!$F$7:$FS$306,27,FALSE)),"",VLOOKUP($A318,'[2]1516 Exp_Rev Access'!$F$7:$FS$306,27,FALSE))</f>
        <v>0</v>
      </c>
      <c r="AJ318" s="98">
        <f>IF(ISNA(VLOOKUP($A318,'[2]1516 Exp_Rev Access'!$F$7:$FS$306,28,FALSE)),"",VLOOKUP($A318,'[2]1516 Exp_Rev Access'!$F$7:$FS$306,28,FALSE))</f>
        <v>120</v>
      </c>
      <c r="AK318" s="98">
        <f>IF(ISNA(VLOOKUP($A318,'[2]1516 Exp_Rev Access'!$F$7:$FS$306,29,FALSE)),"",VLOOKUP($A318,'[2]1516 Exp_Rev Access'!$F$7:$FS$306,29,FALSE))</f>
        <v>3572.81</v>
      </c>
      <c r="AL318" s="100">
        <f t="shared" si="372"/>
        <v>13276.13</v>
      </c>
      <c r="AM318" s="72">
        <f t="shared" si="373"/>
        <v>1.430084180354944E-2</v>
      </c>
      <c r="AN318" s="94">
        <f t="shared" si="374"/>
        <v>207.08360630166894</v>
      </c>
      <c r="AO318" s="99">
        <f>IF(ISNA(VLOOKUP($A318,'[2]1516 Exp_Rev Access'!$F$7:$GB$306,30,FALSE)),"",VLOOKUP($A318,'[2]1516 Exp_Rev Access'!$F$7:$FS$306,30,FALSE))</f>
        <v>465168.56</v>
      </c>
      <c r="AP318" s="99">
        <f>IF(ISNA(VLOOKUP($A318,'[2]1516 Exp_Rev Access'!$F$7:$GB$306,31,FALSE)),"",VLOOKUP($A318,'[2]1516 Exp_Rev Access'!$F$7:$FS$306,31,FALSE))</f>
        <v>3532.51</v>
      </c>
      <c r="AQ318" s="99">
        <f>IF(ISNA(VLOOKUP($A318,'[2]1516 Exp_Rev Access'!$F$7:$GB$306,32,FALSE)),"",VLOOKUP($A318,'[2]1516 Exp_Rev Access'!$F$7:$FS$306,32,FALSE))</f>
        <v>96131.04</v>
      </c>
      <c r="AR318" s="99">
        <f>IF(ISNA(VLOOKUP($A318,'[2]1516 Exp_Rev Access'!$F$7:$GB$306,33,FALSE)),"",VLOOKUP($A318,'[2]1516 Exp_Rev Access'!$F$7:$FS$306,33,FALSE))</f>
        <v>0</v>
      </c>
      <c r="AS318" s="99">
        <f>IF(ISNA(VLOOKUP($A318,'[2]1516 Exp_Rev Access'!$F$7:$GB$306,34,FALSE)),"",VLOOKUP($A318,'[2]1516 Exp_Rev Access'!$F$7:$FS$306,34,FALSE))</f>
        <v>0</v>
      </c>
      <c r="AT318" s="101">
        <f t="shared" si="375"/>
        <v>564832.11</v>
      </c>
      <c r="AU318" s="72">
        <f t="shared" si="376"/>
        <v>0.60842840878140214</v>
      </c>
      <c r="AV318" s="94">
        <f t="shared" si="377"/>
        <v>8810.3589143659319</v>
      </c>
      <c r="AW318" s="99">
        <f>IF(ISNA(VLOOKUP($A318,'[2]1516 Exp_Rev Access'!$F$7:$GB$306,35,FALSE)),"",VLOOKUP($A318,'[2]1516 Exp_Rev Access'!$F$7:$GB$306,35,FALSE))</f>
        <v>0</v>
      </c>
      <c r="AX318" s="99">
        <f>IF(ISNA(VLOOKUP($A318,'[2]1516 Exp_Rev Access'!$F$7:$GB$306,36,FALSE)),"",VLOOKUP($A318,'[2]1516 Exp_Rev Access'!$F$7:$GB$306,36,FALSE))</f>
        <v>44921.41</v>
      </c>
      <c r="AY318" s="99">
        <f>IF(ISNA(VLOOKUP($A318,'[2]1516 Exp_Rev Access'!$F$7:$GB$306,37,FALSE)),"",VLOOKUP($A318,'[2]1516 Exp_Rev Access'!$F$7:$GB$306,37,FALSE))</f>
        <v>0</v>
      </c>
      <c r="AZ318" s="99">
        <f>IF(ISNA(VLOOKUP($A318,'[2]1516 Exp_Rev Access'!$F$7:$GB$306,38,FALSE)),"",VLOOKUP($A318,'[2]1516 Exp_Rev Access'!$F$7:$GB$306,38,FALSE))</f>
        <v>0</v>
      </c>
      <c r="BA318" s="99">
        <f>IF(ISNA(VLOOKUP($A318,'[2]1516 Exp_Rev Access'!$F$7:$GB$306,39,FALSE)),"",VLOOKUP($A318,'[2]1516 Exp_Rev Access'!$F$7:$GB$306,39,FALSE))</f>
        <v>0</v>
      </c>
      <c r="BB318" s="99">
        <f>IF(ISNA(VLOOKUP($A318,'[2]1516 Exp_Rev Access'!$F$7:$GB$306,40,FALSE)),"",VLOOKUP($A318,'[2]1516 Exp_Rev Access'!$F$7:$GB$306,40,FALSE))</f>
        <v>21812.91</v>
      </c>
      <c r="BC318" s="99">
        <f>IF(ISNA(VLOOKUP($A318,'[2]1516 Exp_Rev Access'!$F$7:$GB$306,41,FALSE)),"",VLOOKUP($A318,'[2]1516 Exp_Rev Access'!$F$7:$GB$306,41,FALSE))</f>
        <v>0</v>
      </c>
      <c r="BD318" s="99">
        <f>IF(ISNA(VLOOKUP($A318,'[2]1516 Exp_Rev Access'!$F$7:$GB$306,42,FALSE)),"",VLOOKUP($A318,'[2]1516 Exp_Rev Access'!$F$7:$GB$306,42,FALSE))</f>
        <v>0</v>
      </c>
      <c r="BE318" s="99">
        <f>IF(ISNA(VLOOKUP($A318,'[2]1516 Exp_Rev Access'!$F$7:$GB$306,43,FALSE)),"",VLOOKUP($A318,'[2]1516 Exp_Rev Access'!$F$7:$GB$306,43,FALSE))</f>
        <v>0</v>
      </c>
      <c r="BF318" s="99">
        <f>IF(ISNA(VLOOKUP($A318,'[2]1516 Exp_Rev Access'!$F$7:$GB$306,44,FALSE)),"",VLOOKUP($A318,'[2]1516 Exp_Rev Access'!$F$7:$GB$306,44,FALSE))</f>
        <v>0</v>
      </c>
      <c r="BG318" s="99">
        <f>IF(ISNA(VLOOKUP($A318,'[2]1516 Exp_Rev Access'!$F$7:$GB$306,45,FALSE)),"",VLOOKUP($A318,'[2]1516 Exp_Rev Access'!$F$7:$GB$306,45,FALSE))</f>
        <v>0</v>
      </c>
      <c r="BH318" s="99">
        <f>IF(ISNA(VLOOKUP($A318,'[2]1516 Exp_Rev Access'!$F$7:$GB$306,46,FALSE)),"",VLOOKUP($A318,'[2]1516 Exp_Rev Access'!$F$7:$GB$306,46,FALSE))</f>
        <v>0</v>
      </c>
      <c r="BI318" s="99">
        <f>IF(ISNA(VLOOKUP($A318,'[2]1516 Exp_Rev Access'!$F$7:$GB$306,47,FALSE)),"",VLOOKUP($A318,'[2]1516 Exp_Rev Access'!$F$7:$GB$306,47,FALSE))</f>
        <v>1437.79</v>
      </c>
      <c r="BJ318" s="99">
        <f>IF(ISNA(VLOOKUP($A318,'[2]1516 Exp_Rev Access'!$F$7:$GB$306,48,FALSE)),"",VLOOKUP($A318,'[2]1516 Exp_Rev Access'!$F$7:$GB$306,48,FALSE))</f>
        <v>56224.1</v>
      </c>
      <c r="BK318" s="99">
        <f>IF(ISNA(VLOOKUP($A318,'[2]1516 Exp_Rev Access'!$F$7:$GB$306,49,FALSE)),"",VLOOKUP($A318,'[2]1516 Exp_Rev Access'!$F$7:$GB$306,49,FALSE))</f>
        <v>19942.3</v>
      </c>
      <c r="BL318" s="99">
        <f>IF(ISNA(VLOOKUP($A318,'[2]1516 Exp_Rev Access'!$F$7:$GB$306,50,FALSE)),"",VLOOKUP($A318,'[2]1516 Exp_Rev Access'!$F$7:$GB$306,50,FALSE))</f>
        <v>0</v>
      </c>
      <c r="BM318" s="99">
        <f>IF(ISNA(VLOOKUP($A318,'[2]1516 Exp_Rev Access'!$F$7:$GB$306,51,FALSE)),"",VLOOKUP($A318,'[2]1516 Exp_Rev Access'!$F$7:$GB$306,51,FALSE))</f>
        <v>0</v>
      </c>
      <c r="BN318" s="99">
        <f>IF(ISNA(VLOOKUP($A318,'[2]1516 Exp_Rev Access'!$F$7:$GB$306,52,FALSE)),"",VLOOKUP($A318,'[2]1516 Exp_Rev Access'!$F$7:$GB$306,52,FALSE))</f>
        <v>0</v>
      </c>
      <c r="BO318" s="99">
        <f>IF(ISNA(VLOOKUP($A318,'[2]1516 Exp_Rev Access'!$F$7:$GB$306,53,FALSE)),"",VLOOKUP($A318,'[2]1516 Exp_Rev Access'!$F$7:$GB$306,53,FALSE))</f>
        <v>0</v>
      </c>
      <c r="BP318" s="99">
        <f>IF(ISNA(VLOOKUP($A318,'[2]1516 Exp_Rev Access'!$F$7:$GB$306,54,FALSE)),"",VLOOKUP($A318,'[2]1516 Exp_Rev Access'!$F$7:$GB$306,54,FALSE))</f>
        <v>0</v>
      </c>
      <c r="BQ318" s="99">
        <f>IF(ISNA(VLOOKUP($A318,'[2]1516 Exp_Rev Access'!$F$7:$GB$306,55,FALSE)),"",VLOOKUP($A318,'[2]1516 Exp_Rev Access'!$F$7:$GB$306,55,FALSE))</f>
        <v>0</v>
      </c>
      <c r="BR318" s="99">
        <f>IF(ISNA(VLOOKUP($A318,'[2]1516 Exp_Rev Access'!$F$7:$GB$306,56,FALSE)),"",VLOOKUP($A318,'[2]1516 Exp_Rev Access'!$F$7:$GB$306,56,FALSE))</f>
        <v>0</v>
      </c>
      <c r="BS318" s="99">
        <f>IF(ISNA(VLOOKUP($A318,'[2]1516 Exp_Rev Access'!$F$7:$GB$306,57,FALSE)),"",VLOOKUP($A318,'[2]1516 Exp_Rev Access'!$F$7:$GB$306,57,FALSE))</f>
        <v>0</v>
      </c>
      <c r="BT318" s="99">
        <f>IF(ISNA(VLOOKUP($A318,'[2]1516 Exp_Rev Access'!$F$7:$GB$306,58,FALSE)),"",VLOOKUP($A318,'[2]1516 Exp_Rev Access'!$F$7:$GB$306,58,FALSE))</f>
        <v>0</v>
      </c>
      <c r="BU318" s="102">
        <f t="shared" si="378"/>
        <v>144338.50999999998</v>
      </c>
      <c r="BV318" s="72">
        <f t="shared" si="379"/>
        <v>0.15547920950382671</v>
      </c>
      <c r="BW318" s="94">
        <f t="shared" si="380"/>
        <v>2251.4195913274052</v>
      </c>
      <c r="BX318" s="99">
        <f>IF(ISNA(VLOOKUP($A318,'[2]1516 Exp_Rev Access'!$F$7:$GB$306,59,FALSE)),"",VLOOKUP($A318,'[2]1516 Exp_Rev Access'!$F$7:$GB$306,59,FALSE))</f>
        <v>0</v>
      </c>
      <c r="BY318" s="99">
        <f>IF(ISNA(VLOOKUP($A318,'[2]1516 Exp_Rev Access'!$F$7:$GB$306,60,FALSE)),"",VLOOKUP($A318,'[2]1516 Exp_Rev Access'!$F$7:$GB$306,60,FALSE))</f>
        <v>0</v>
      </c>
      <c r="BZ318" s="99">
        <f>IF(ISNA(VLOOKUP($A318,'[2]1516 Exp_Rev Access'!$F$7:$GB$306,61,FALSE)),"",VLOOKUP($A318,'[2]1516 Exp_Rev Access'!$F$7:$GB$306,61,FALSE))</f>
        <v>0</v>
      </c>
      <c r="CA318" s="99">
        <f>IF(ISNA(VLOOKUP($A318,'[2]1516 Exp_Rev Access'!$F$7:$GB$306,62,FALSE)),"",VLOOKUP($A318,'[2]1516 Exp_Rev Access'!$F$7:$GB$306,62,FALSE))</f>
        <v>0</v>
      </c>
      <c r="CB318" s="99">
        <f>IF(ISNA(VLOOKUP($A318,'[2]1516 Exp_Rev Access'!$F$7:$GB$306,63,FALSE)),"",VLOOKUP($A318,'[2]1516 Exp_Rev Access'!$F$7:$GB$306,63,FALSE))</f>
        <v>1992.34</v>
      </c>
      <c r="CC318" s="99">
        <f>IF(ISNA(VLOOKUP($A318,'[2]1516 Exp_Rev Access'!$F$7:$GB$306,64,FALSE)),"",VLOOKUP($A318,'[2]1516 Exp_Rev Access'!$F$7:$GB$306,64,FALSE))</f>
        <v>0</v>
      </c>
      <c r="CD318" s="101">
        <f t="shared" si="381"/>
        <v>1992.34</v>
      </c>
      <c r="CE318" s="72">
        <f t="shared" si="387"/>
        <v>2.1461178188887644E-3</v>
      </c>
      <c r="CF318" s="103">
        <f t="shared" si="388"/>
        <v>31.076899079706745</v>
      </c>
      <c r="CG318" s="99">
        <f>IF(ISNA(VLOOKUP($A318,'[2]1516 Exp_Rev Access'!$F$7:$GB$306,65,FALSE)),"",VLOOKUP($A318,'[2]1516 Exp_Rev Access'!$F$7:$GB$306,65,FALSE))</f>
        <v>0</v>
      </c>
      <c r="CH318" s="99">
        <f>IF(ISNA(VLOOKUP($A318,'[2]1516 Exp_Rev Access'!$F$7:$GB$306,66,FALSE)),"",VLOOKUP($A318,'[2]1516 Exp_Rev Access'!$F$7:$GB$306,66,FALSE))</f>
        <v>0</v>
      </c>
      <c r="CI318" s="99">
        <f>IF(ISNA(VLOOKUP($A318,'[2]1516 Exp_Rev Access'!$F$7:$GB$306,67,FALSE)),"",VLOOKUP($A318,'[2]1516 Exp_Rev Access'!$F$7:$GB$306,67,FALSE))</f>
        <v>0</v>
      </c>
      <c r="CJ318" s="99">
        <f>IF(ISNA(VLOOKUP($A318,'[2]1516 Exp_Rev Access'!$F$7:$GB$306,68,FALSE)),"",VLOOKUP($A318,'[2]1516 Exp_Rev Access'!$F$7:$GB$306,68,FALSE))</f>
        <v>0</v>
      </c>
      <c r="CK318" s="99">
        <f>IF(ISNA(VLOOKUP($A318,'[2]1516 Exp_Rev Access'!$F$7:$GB$306,69,FALSE)),"",VLOOKUP($A318,'[2]1516 Exp_Rev Access'!$F$7:$GB$306,69,FALSE))</f>
        <v>0</v>
      </c>
      <c r="CL318" s="99">
        <f>IF(ISNA(VLOOKUP($A318,'[2]1516 Exp_Rev Access'!$F$7:$GB$306,70,FALSE)),"",VLOOKUP($A318,'[2]1516 Exp_Rev Access'!$F$7:$GB$306,70,FALSE))</f>
        <v>0</v>
      </c>
      <c r="CM318" s="99">
        <f>IF(ISNA(VLOOKUP($A318,'[2]1516 Exp_Rev Access'!$F$7:$GB$306,71,FALSE)),"",VLOOKUP($A318,'[2]1516 Exp_Rev Access'!$F$7:$GB$306,71,FALSE))</f>
        <v>0</v>
      </c>
      <c r="CN318" s="99">
        <f>IF(ISNA(VLOOKUP($A318,'[2]1516 Exp_Rev Access'!$F$7:$GB$306,72,FALSE)),"",VLOOKUP($A318,'[2]1516 Exp_Rev Access'!$F$7:$GB$306,72,FALSE))</f>
        <v>0</v>
      </c>
      <c r="CO318" s="99">
        <f>IF(ISNA(VLOOKUP($A318,'[2]1516 Exp_Rev Access'!$F$7:$GB$306,73,FALSE)),"",VLOOKUP($A318,'[2]1516 Exp_Rev Access'!$F$7:$GB$306,73,FALSE))</f>
        <v>0</v>
      </c>
      <c r="CP318" s="99">
        <f>IF(ISNA(VLOOKUP($A318,'[2]1516 Exp_Rev Access'!$F$7:$GB$306,74,FALSE)),"",VLOOKUP($A318,'[2]1516 Exp_Rev Access'!$F$7:$GB$306,74,FALSE))</f>
        <v>14937.98</v>
      </c>
      <c r="CQ318" s="99">
        <f>IF(ISNA(VLOOKUP($A318,'[2]1516 Exp_Rev Access'!$F$7:$GB$306,75,FALSE)),"",VLOOKUP($A318,'[2]1516 Exp_Rev Access'!$F$7:$GB$306,75,FALSE))</f>
        <v>0</v>
      </c>
      <c r="CR318" s="99">
        <f>IF(ISNA(VLOOKUP($A318,'[2]1516 Exp_Rev Access'!$F$7:$GB$306,76,FALSE)),"",VLOOKUP($A318,'[2]1516 Exp_Rev Access'!$F$7:$GB$306,76,FALSE))</f>
        <v>0</v>
      </c>
      <c r="CS318" s="99">
        <f>IF(ISNA(VLOOKUP($A318,'[2]1516 Exp_Rev Access'!$F$7:$GB$306,77,FALSE)),"",VLOOKUP($A318,'[2]1516 Exp_Rev Access'!$F$7:$GB$306,77,FALSE))</f>
        <v>0</v>
      </c>
      <c r="CT318" s="99">
        <f>IF(ISNA(VLOOKUP($A318,'[2]1516 Exp_Rev Access'!$F$7:$GB$306,78,FALSE)),"",VLOOKUP($A318,'[2]1516 Exp_Rev Access'!$F$7:$GB$306,78,FALSE))</f>
        <v>62284.959999999999</v>
      </c>
      <c r="CU318" s="99">
        <f>IF(ISNA(VLOOKUP($A318,'[2]1516 Exp_Rev Access'!$F$7:$GB$306,79,FALSE)),"",VLOOKUP($A318,'[2]1516 Exp_Rev Access'!$F$7:$GB$306,79,FALSE))</f>
        <v>21645.15</v>
      </c>
      <c r="CV318" s="99">
        <f>IF(ISNA(VLOOKUP($A318,'[2]1516 Exp_Rev Access'!$F$7:$GB$306,80,FALSE)),"",VLOOKUP($A318,'[2]1516 Exp_Rev Access'!$F$7:$GB$306,80,FALSE))</f>
        <v>0</v>
      </c>
      <c r="CW318" s="99">
        <f>IF(ISNA(VLOOKUP($A318,'[2]1516 Exp_Rev Access'!$F$7:$GB$306,81,FALSE)),"",VLOOKUP($A318,'[2]1516 Exp_Rev Access'!$F$7:$GB$306,81,FALSE))</f>
        <v>0</v>
      </c>
      <c r="CX318" s="99">
        <f>IF(ISNA(VLOOKUP($A318,'[2]1516 Exp_Rev Access'!$F$7:$GB$306,82,FALSE)),"",VLOOKUP($A318,'[2]1516 Exp_Rev Access'!$F$7:$GB$306,82,FALSE))</f>
        <v>0</v>
      </c>
      <c r="CY318" s="99">
        <f>IF(ISNA(VLOOKUP($A318,'[2]1516 Exp_Rev Access'!$F$7:$GB$306,83,FALSE)),"",VLOOKUP($A318,'[2]1516 Exp_Rev Access'!$F$7:$GB$306,83,FALSE))</f>
        <v>0</v>
      </c>
      <c r="CZ318" s="99">
        <f>IF(ISNA(VLOOKUP($A318,'[2]1516 Exp_Rev Access'!$F$7:$GB$306,84,FALSE)),"",VLOOKUP($A318,'[2]1516 Exp_Rev Access'!$F$7:$GB$306,84,FALSE))</f>
        <v>0</v>
      </c>
      <c r="DA318" s="99">
        <f>IF(ISNA(VLOOKUP($A318,'[2]1516 Exp_Rev Access'!$F$7:$GB$306,85,FALSE)),"",VLOOKUP($A318,'[2]1516 Exp_Rev Access'!$F$7:$GB$306,85,FALSE))</f>
        <v>0</v>
      </c>
      <c r="DB318" s="99">
        <f>IF(ISNA(VLOOKUP($A318,'[2]1516 Exp_Rev Access'!$F$7:$GB$306,86,FALSE)),"",VLOOKUP($A318,'[2]1516 Exp_Rev Access'!$F$7:$GB$306,86,FALSE))</f>
        <v>0</v>
      </c>
      <c r="DC318" s="99">
        <f>IF(ISNA(VLOOKUP($A318,'[2]1516 Exp_Rev Access'!$F$7:$GB$306,87,FALSE)),"",VLOOKUP($A318,'[2]1516 Exp_Rev Access'!$F$7:$GB$306,87,FALSE))</f>
        <v>0</v>
      </c>
      <c r="DD318" s="99">
        <f>IF(ISNA(VLOOKUP($A318,'[2]1516 Exp_Rev Access'!$F$7:$GB$306,88,FALSE)),"",VLOOKUP($A318,'[2]1516 Exp_Rev Access'!$F$7:$GB$306,88,FALSE))</f>
        <v>0</v>
      </c>
      <c r="DE318" s="99">
        <f>IF(ISNA(VLOOKUP($A318,'[2]1516 Exp_Rev Access'!$F$7:$GB$306,89,FALSE)),"",VLOOKUP($A318,'[2]1516 Exp_Rev Access'!$F$7:$GB$306,89,FALSE))</f>
        <v>0</v>
      </c>
      <c r="DF318" s="99">
        <f>IF(ISNA(VLOOKUP($A318,'[2]1516 Exp_Rev Access'!$F$7:$GB$306,90,FALSE)),"",VLOOKUP($A318,'[2]1516 Exp_Rev Access'!$F$7:$GB$306,90,FALSE))</f>
        <v>0</v>
      </c>
      <c r="DG318" s="99">
        <f>IF(ISNA(VLOOKUP($A318,'[2]1516 Exp_Rev Access'!$F$7:$GB$306,91,FALSE)),"",VLOOKUP($A318,'[2]1516 Exp_Rev Access'!$F$7:$GB$306,91,FALSE))</f>
        <v>0</v>
      </c>
      <c r="DH318" s="99">
        <f>IF(ISNA(VLOOKUP($A318,'[2]1516 Exp_Rev Access'!$F$7:$GB$306,92,FALSE)),"",VLOOKUP($A318,'[2]1516 Exp_Rev Access'!$F$7:$GB$306,92,FALSE))</f>
        <v>35088.57</v>
      </c>
      <c r="DI318" s="99">
        <f>IF(ISNA(VLOOKUP($A318,'[2]1516 Exp_Rev Access'!$F$7:$GB$306,93,FALSE)),"",VLOOKUP($A318,'[2]1516 Exp_Rev Access'!$F$7:$GB$306,93,FALSE))</f>
        <v>0</v>
      </c>
      <c r="DJ318" s="99">
        <f>IF(ISNA(VLOOKUP($A318,'[2]1516 Exp_Rev Access'!$F$7:$GB$306,94,FALSE)),"",VLOOKUP($A318,'[2]1516 Exp_Rev Access'!$F$7:$GB$306,94,FALSE))</f>
        <v>0</v>
      </c>
      <c r="DK318" s="99">
        <f>IF(ISNA(VLOOKUP($A318,'[2]1516 Exp_Rev Access'!$F$7:$GB$306,95,FALSE)),"",VLOOKUP($A318,'[2]1516 Exp_Rev Access'!$F$7:$GB$306,95,FALSE))</f>
        <v>0</v>
      </c>
      <c r="DL318" s="99">
        <f>IF(ISNA(VLOOKUP($A318,'[2]1516 Exp_Rev Access'!$F$7:$GB$306,96,FALSE)),"",VLOOKUP($A318,'[2]1516 Exp_Rev Access'!$F$7:$GB$306,96,FALSE))</f>
        <v>0</v>
      </c>
      <c r="DM318" s="99">
        <f>IF(ISNA(VLOOKUP($A318,'[2]1516 Exp_Rev Access'!$F$7:$GB$306,97,FALSE)),"",VLOOKUP($A318,'[2]1516 Exp_Rev Access'!$F$7:$GB$306,97,FALSE))</f>
        <v>0</v>
      </c>
      <c r="DN318" s="99">
        <f>IF(ISNA(VLOOKUP($A318,'[2]1516 Exp_Rev Access'!$F$7:$GB$306,98,FALSE)),"",VLOOKUP($A318,'[2]1516 Exp_Rev Access'!$F$7:$GB$306,98,FALSE))</f>
        <v>0</v>
      </c>
      <c r="DO318" s="99">
        <f>IF(ISNA(VLOOKUP($A318,'[2]1516 Exp_Rev Access'!$F$7:$GB$306,99,FALSE)),"",VLOOKUP($A318,'[2]1516 Exp_Rev Access'!$F$7:$GB$306,99,FALSE))</f>
        <v>0</v>
      </c>
      <c r="DP318" s="99">
        <f>IF(ISNA(VLOOKUP($A318,'[2]1516 Exp_Rev Access'!$F$7:$GB$306,100,FALSE)),"",VLOOKUP($A318,'[2]1516 Exp_Rev Access'!$F$7:$GB$306,100,FALSE))</f>
        <v>0</v>
      </c>
      <c r="DQ318" s="99">
        <f>IF(ISNA(VLOOKUP($A318,'[2]1516 Exp_Rev Access'!$F$7:$GB$306,101,FALSE)),"",VLOOKUP($A318,'[2]1516 Exp_Rev Access'!$F$7:$GB$306,101,FALSE))</f>
        <v>0</v>
      </c>
      <c r="DR318" s="99">
        <f>IF(ISNA(VLOOKUP($A318,'[2]1516 Exp_Rev Access'!$F$7:$GB$306,102,FALSE)),"",VLOOKUP($A318,'[2]1516 Exp_Rev Access'!$F$7:$GB$306,102,FALSE))</f>
        <v>0</v>
      </c>
      <c r="DS318" s="99">
        <f>IF(ISNA(VLOOKUP($A318,'[2]1516 Exp_Rev Access'!$F$7:$GB$306,103,FALSE)),"",VLOOKUP($A318,'[2]1516 Exp_Rev Access'!$F$7:$GB$306,103,FALSE))</f>
        <v>0</v>
      </c>
      <c r="DT318" s="99">
        <f>IF(ISNA(VLOOKUP($A318,'[2]1516 Exp_Rev Access'!$F$7:$GB$306,104,FALSE)),"",VLOOKUP($A318,'[2]1516 Exp_Rev Access'!$F$7:$GB$306,104,FALSE))</f>
        <v>0</v>
      </c>
      <c r="DU318" s="99">
        <f>IF(ISNA(VLOOKUP($A318,'[2]1516 Exp_Rev Access'!$F$7:$GB$306,105,FALSE)),"",VLOOKUP($A318,'[2]1516 Exp_Rev Access'!$F$7:$GB$306,105,FALSE))</f>
        <v>0</v>
      </c>
      <c r="DV318" s="99">
        <f>IF(ISNA(VLOOKUP($A318,'[2]1516 Exp_Rev Access'!$F$7:$GB$306,106,FALSE)),"",VLOOKUP($A318,'[2]1516 Exp_Rev Access'!$F$7:$GB$306,106,FALSE))</f>
        <v>0</v>
      </c>
      <c r="DW318" s="99">
        <f>IF(ISNA(VLOOKUP($A318,'[2]1516 Exp_Rev Access'!$F$7:$GB$306,107,FALSE)),"",VLOOKUP($A318,'[2]1516 Exp_Rev Access'!$F$7:$GB$306,107,FALSE))</f>
        <v>0</v>
      </c>
      <c r="DX318" s="99">
        <f>IF(ISNA(VLOOKUP($A318,'[2]1516 Exp_Rev Access'!$F$7:$GB$306,108,FALSE)),"",VLOOKUP($A318,'[2]1516 Exp_Rev Access'!$F$7:$GB$306,108,FALSE))</f>
        <v>0</v>
      </c>
      <c r="DY318" s="99">
        <f>IF(ISNA(VLOOKUP($A318,'[2]1516 Exp_Rev Access'!$F$7:$GB$306,109,FALSE)),"",VLOOKUP($A318,'[2]1516 Exp_Rev Access'!$F$7:$GB$306,109,FALSE))</f>
        <v>0</v>
      </c>
      <c r="DZ318" s="99">
        <f>IF(ISNA(VLOOKUP($A318,'[2]1516 Exp_Rev Access'!$F$7:$GB$306,110,FALSE)),"",VLOOKUP($A318,'[2]1516 Exp_Rev Access'!$F$7:$GB$306,110,FALSE))</f>
        <v>0</v>
      </c>
      <c r="EA318" s="99">
        <f>IF(ISNA(VLOOKUP($A318,'[2]1516 Exp_Rev Access'!$F$7:$GB$306,111,FALSE)),"",VLOOKUP($A318,'[2]1516 Exp_Rev Access'!$F$7:$GB$306,111,FALSE))</f>
        <v>0</v>
      </c>
      <c r="EB318" s="99">
        <f>IF(ISNA(VLOOKUP($A318,'[2]1516 Exp_Rev Access'!$F$7:$GB$306,112,FALSE)),"",VLOOKUP($A318,'[2]1516 Exp_Rev Access'!$F$7:$GB$306,112,FALSE))</f>
        <v>0</v>
      </c>
      <c r="EC318" s="99">
        <f>IF(ISNA(VLOOKUP($A318,'[2]1516 Exp_Rev Access'!$F$7:$GB$306,113,FALSE)),"",VLOOKUP($A318,'[2]1516 Exp_Rev Access'!$F$7:$GB$306,113,FALSE))</f>
        <v>0</v>
      </c>
      <c r="ED318" s="99">
        <f>IF(ISNA(VLOOKUP($A318,'[2]1516 Exp_Rev Access'!$F$7:$GB$306,114,FALSE)),"",VLOOKUP($A318,'[2]1516 Exp_Rev Access'!$F$7:$GB$306,114,FALSE))</f>
        <v>0</v>
      </c>
      <c r="EE318" s="99">
        <f>IF(ISNA(VLOOKUP($A318,'[2]1516 Exp_Rev Access'!$F$7:$GB$306,115,FALSE)),"",VLOOKUP($A318,'[2]1516 Exp_Rev Access'!$F$7:$GB$306,115,FALSE))</f>
        <v>0</v>
      </c>
      <c r="EF318" s="99">
        <f>IF(ISNA(VLOOKUP($A318,'[2]1516 Exp_Rev Access'!$F$7:$GB$306,116,FALSE)),"",VLOOKUP($A318,'[2]1516 Exp_Rev Access'!$F$7:$GB$306,116,FALSE))</f>
        <v>0</v>
      </c>
      <c r="EG318" s="99">
        <f>IF(ISNA(VLOOKUP($A318,'[2]1516 Exp_Rev Access'!$F$7:$GB$306,117,FALSE)),"",VLOOKUP($A318,'[2]1516 Exp_Rev Access'!$F$7:$GB$306,117,FALSE))</f>
        <v>0</v>
      </c>
      <c r="EH318" s="99">
        <f>IF(ISNA(VLOOKUP($A318,'[2]1516 Exp_Rev Access'!$F$7:$GB$306,118,FALSE)),"",VLOOKUP($A318,'[2]1516 Exp_Rev Access'!$F$7:$GB$306,118,FALSE))</f>
        <v>0</v>
      </c>
      <c r="EI318" s="99">
        <f>IF(ISNA(VLOOKUP($A318,'[2]1516 Exp_Rev Access'!$F$7:$GB$306,119,FALSE)),"",VLOOKUP($A318,'[2]1516 Exp_Rev Access'!$F$7:$GB$306,119,FALSE))</f>
        <v>0</v>
      </c>
      <c r="EJ318" s="99">
        <f>IF(ISNA(VLOOKUP($A318,'[2]1516 Exp_Rev Access'!$F$7:$GB$306,120,FALSE)),"",VLOOKUP($A318,'[2]1516 Exp_Rev Access'!$F$7:$GB$306,120,FALSE))</f>
        <v>0</v>
      </c>
      <c r="EK318" s="99">
        <f>IF(ISNA(VLOOKUP($A318,'[2]1516 Exp_Rev Access'!$F$7:$GB$306,121,FALSE)),"",VLOOKUP($A318,'[2]1516 Exp_Rev Access'!$F$7:$GB$306,121,FALSE))</f>
        <v>0</v>
      </c>
      <c r="EL318" s="99">
        <f>IF(ISNA(VLOOKUP($A318,'[2]1516 Exp_Rev Access'!$F$7:$GB$306,122,FALSE)),"",VLOOKUP($A318,'[2]1516 Exp_Rev Access'!$F$7:$GB$306,122,FALSE))</f>
        <v>0</v>
      </c>
      <c r="EM318" s="99">
        <f>IF(ISNA(VLOOKUP($A318,'[2]1516 Exp_Rev Access'!$F$7:$GB$306,123,FALSE)),"",VLOOKUP($A318,'[2]1516 Exp_Rev Access'!$F$7:$GB$306,123,FALSE))</f>
        <v>0</v>
      </c>
      <c r="EN318" s="99">
        <f>IF(ISNA(VLOOKUP($A318,'[2]1516 Exp_Rev Access'!$F$7:$GB$306,124,FALSE)),"",VLOOKUP($A318,'[2]1516 Exp_Rev Access'!$F$7:$GB$306,124,FALSE))</f>
        <v>0</v>
      </c>
      <c r="EO318" s="99">
        <f>IF(ISNA(VLOOKUP($A318,'[2]1516 Exp_Rev Access'!$F$7:$GB$306,125,FALSE)),"",VLOOKUP($A318,'[2]1516 Exp_Rev Access'!$F$7:$GB$306,125,FALSE))</f>
        <v>0</v>
      </c>
      <c r="EP318" s="99">
        <f>IF(ISNA(VLOOKUP($A318,'[2]1516 Exp_Rev Access'!$F$7:$GB$306,126,FALSE)),"",VLOOKUP($A318,'[2]1516 Exp_Rev Access'!$F$7:$GB$306,126,FALSE))</f>
        <v>0</v>
      </c>
      <c r="EQ318" s="99">
        <f>IF(ISNA(VLOOKUP($A318,'[2]1516 Exp_Rev Access'!$F$7:$GB$306,127,FALSE)),"",VLOOKUP($A318,'[2]1516 Exp_Rev Access'!$F$7:$GB$306,127,FALSE))</f>
        <v>0</v>
      </c>
      <c r="ER318" s="99">
        <f>IF(ISNA(VLOOKUP($A318,'[2]1516 Exp_Rev Access'!$F$7:$GB$306,128,FALSE)),"",VLOOKUP($A318,'[2]1516 Exp_Rev Access'!$F$7:$GB$306,128,FALSE))</f>
        <v>0</v>
      </c>
      <c r="ES318" s="99">
        <f>IF(ISNA(VLOOKUP($A318,'[2]1516 Exp_Rev Access'!$F$7:$GB$306,129,FALSE)),"",VLOOKUP($A318,'[2]1516 Exp_Rev Access'!$F$7:$GB$306,129,FALSE))</f>
        <v>0</v>
      </c>
      <c r="ET318" s="99">
        <f>IF(ISNA(VLOOKUP($A318,'[2]1516 Exp_Rev Access'!$F$7:$GB$306,130,FALSE)),"",VLOOKUP($A318,'[2]1516 Exp_Rev Access'!$F$7:$GB$306,130,FALSE))</f>
        <v>0</v>
      </c>
      <c r="EU318" s="99">
        <f>IF(ISNA(VLOOKUP($A318,'[2]1516 Exp_Rev Access'!$F$7:$GB$306,131,FALSE)),"",VLOOKUP($A318,'[2]1516 Exp_Rev Access'!$F$7:$GB$306,131,FALSE))</f>
        <v>0</v>
      </c>
      <c r="EV318" s="99">
        <f>IF(ISNA(VLOOKUP($A318,'[2]1516 Exp_Rev Access'!$F$7:$GB$306,132,FALSE)),"",VLOOKUP($A318,'[2]1516 Exp_Rev Access'!$F$7:$GB$306,132,FALSE))</f>
        <v>0</v>
      </c>
      <c r="EW318" s="99">
        <f>IF(ISNA(VLOOKUP($A318,'[2]1516 Exp_Rev Access'!$F$7:$GB$306,133,FALSE)),"",VLOOKUP($A318,'[2]1516 Exp_Rev Access'!$F$7:$GB$306,133,FALSE))</f>
        <v>0</v>
      </c>
      <c r="EX318" s="99">
        <f>IF(ISNA(VLOOKUP($A318,'[2]1516 Exp_Rev Access'!$F$7:$GB$306,134,FALSE)),"",VLOOKUP($A318,'[2]1516 Exp_Rev Access'!$F$7:$GB$306,134,FALSE))</f>
        <v>0</v>
      </c>
      <c r="EY318" s="99">
        <f>IF(ISNA(VLOOKUP($A318,'[2]1516 Exp_Rev Access'!$F$7:$GB$306,135,FALSE)),"",VLOOKUP($A318,'[2]1516 Exp_Rev Access'!$F$7:$GB$306,135,FALSE))</f>
        <v>0</v>
      </c>
      <c r="EZ318" s="99">
        <f>IF(ISNA(VLOOKUP($A318,'[2]1516 Exp_Rev Access'!$F$7:$GB$306,136,FALSE)),"",VLOOKUP($A318,'[2]1516 Exp_Rev Access'!$F$7:$GB$306,136,FALSE))</f>
        <v>0</v>
      </c>
      <c r="FA318" s="99">
        <f>IF(ISNA(VLOOKUP($A318,'[2]1516 Exp_Rev Access'!$F$7:$GB$306,137,FALSE)),"",VLOOKUP($A318,'[2]1516 Exp_Rev Access'!$F$7:$GB$306,137,FALSE))</f>
        <v>0</v>
      </c>
      <c r="FB318" s="99">
        <f>IF(ISNA(VLOOKUP($A318,'[2]1516 Exp_Rev Access'!$F$7:$GB$306,138,FALSE)),"",VLOOKUP($A318,'[2]1516 Exp_Rev Access'!$F$7:$GB$306,138,FALSE))</f>
        <v>0</v>
      </c>
      <c r="FC318" s="99">
        <f>IF(ISNA(VLOOKUP($A318,'[2]1516 Exp_Rev Access'!$F$7:$GB$306,139,FALSE)),"",VLOOKUP($A318,'[2]1516 Exp_Rev Access'!$F$7:$GB$306,139,FALSE))</f>
        <v>0</v>
      </c>
      <c r="FD318" s="99">
        <f>IF(ISNA(VLOOKUP($A318,'[2]1516 Exp_Rev Access'!$F$7:$FS$306,140,FALSE)),"",VLOOKUP($A318,'[2]1516 Exp_Rev Access'!$F$7:$FS$306,140,FALSE))</f>
        <v>0</v>
      </c>
      <c r="FE318" s="99">
        <f>IF(ISNA(VLOOKUP($A318,'[2]1516 Exp_Rev Access'!$F$7:$FS$306,141,FALSE)),"",VLOOKUP($A318,'[2]1516 Exp_Rev Access'!$F$7:$FS$306,141,FALSE))</f>
        <v>0</v>
      </c>
      <c r="FF318" s="99">
        <f>IF(ISNA(VLOOKUP($A318,'[2]1516 Exp_Rev Access'!$F$7:$FS$306,142,FALSE)),"",VLOOKUP($A318,'[2]1516 Exp_Rev Access'!$F$7:$FS$306,142,FALSE))</f>
        <v>0</v>
      </c>
      <c r="FG318" s="99">
        <f>IF(ISNA(VLOOKUP($A318,'[2]1516 Exp_Rev Access'!$F$7:$FS$306,143,FALSE)),"",VLOOKUP($A318,'[2]1516 Exp_Rev Access'!$F$7:$FS$306,143,FALSE))</f>
        <v>0</v>
      </c>
      <c r="FH318" s="99">
        <f>IF(ISNA(VLOOKUP($A318,'[2]1516 Exp_Rev Access'!$F$7:$FS$306,144,FALSE)),"",VLOOKUP($A318,'[2]1516 Exp_Rev Access'!$F$7:$FS$306,144,FALSE))</f>
        <v>0</v>
      </c>
      <c r="FI318" s="99">
        <f>IF(ISNA(VLOOKUP($A318,'[2]1516 Exp_Rev Access'!$F$7:$FS$306,145,FALSE)),"",VLOOKUP($A318,'[2]1516 Exp_Rev Access'!$F$7:$FS$306,145,FALSE))</f>
        <v>0</v>
      </c>
      <c r="FJ318" s="99">
        <f>IF(ISNA(VLOOKUP($A318,'[2]1516 Exp_Rev Access'!$F$7:$FS$306,146,FALSE)),"",VLOOKUP($A318,'[2]1516 Exp_Rev Access'!$F$7:$FS$306,146,FALSE))</f>
        <v>0</v>
      </c>
      <c r="FK318" s="99">
        <f>IF(ISNA(VLOOKUP($A318,'[2]1516 Exp_Rev Access'!$F$7:$FS$306,147,FALSE)),"",VLOOKUP($A318,'[2]1516 Exp_Rev Access'!$F$7:$FS$306,147,FALSE))</f>
        <v>0</v>
      </c>
      <c r="FL318" s="99">
        <f>IF(ISNA(VLOOKUP($A318,'[2]1516 Exp_Rev Access'!$F$7:$FS$306,148,FALSE)),"",VLOOKUP($A318,'[2]1516 Exp_Rev Access'!$F$7:$FS$306,148,FALSE))</f>
        <v>0</v>
      </c>
      <c r="FM318" s="99">
        <f>IF(ISNA(VLOOKUP($A318,'[2]1516 Exp_Rev Access'!$F$7:$FS$306,149,FALSE)),"",VLOOKUP($A318,'[2]1516 Exp_Rev Access'!$F$7:$FS$306,149,FALSE))</f>
        <v>0</v>
      </c>
      <c r="FN318" s="99">
        <f>IF(ISNA(VLOOKUP($A318,'[2]1516 Exp_Rev Access'!$F$7:$FS$306,150,FALSE)),"",VLOOKUP($A318,'[2]1516 Exp_Rev Access'!$F$7:$FS$306,150,FALSE))</f>
        <v>0</v>
      </c>
      <c r="FO318" s="99">
        <f>IF(ISNA(VLOOKUP($A318,'[2]1516 Exp_Rev Access'!$F$7:$FS$306,151,FALSE)),"",VLOOKUP($A318,'[2]1516 Exp_Rev Access'!$F$7:$FS$306,151,FALSE))</f>
        <v>0</v>
      </c>
      <c r="FP318" s="99">
        <f>IF(ISNA(VLOOKUP($A318,'[2]1516 Exp_Rev Access'!$F$7:$FS$306,152,FALSE)),"",VLOOKUP($A318,'[2]1516 Exp_Rev Access'!$F$7:$FS$306,152,FALSE))</f>
        <v>0</v>
      </c>
      <c r="FQ318" s="99">
        <f>IF(ISNA(VLOOKUP($A318,'[2]1516 Exp_Rev Access'!$F$7:$FS$306,153,FALSE)),"",VLOOKUP($A318,'[2]1516 Exp_Rev Access'!$F$7:$FS$306,153,FALSE))</f>
        <v>3940.17</v>
      </c>
      <c r="FR318" s="101">
        <f t="shared" si="382"/>
        <v>137896.83000000002</v>
      </c>
      <c r="FS318" s="72">
        <f t="shared" si="383"/>
        <v>0.1485403314852258</v>
      </c>
      <c r="FT318" s="94">
        <f t="shared" si="384"/>
        <v>2150.9410388394945</v>
      </c>
      <c r="FU318" s="99">
        <f>IF(ISNA(VLOOKUP($A318,'[2]1516 Exp_Rev Access'!$F$7:$GB$306,154,FALSE)),"",VLOOKUP($A318,'[2]1516 Exp_Rev Access'!$F$7:$GB$306,154,FALSE))</f>
        <v>0</v>
      </c>
      <c r="FV318" s="99">
        <f>IF(ISNA(VLOOKUP($A318,'[2]1516 Exp_Rev Access'!$F$7:$GB$306,155,FALSE)),"",VLOOKUP($A318,'[2]1516 Exp_Rev Access'!$F$7:$GB$306,155,FALSE))</f>
        <v>0</v>
      </c>
      <c r="FW318" s="99">
        <f>IF(ISNA(VLOOKUP($A318,'[2]1516 Exp_Rev Access'!$F$7:$GB$306,156,FALSE)),"",VLOOKUP($A318,'[2]1516 Exp_Rev Access'!$F$7:$GB$306,156,FALSE))</f>
        <v>0</v>
      </c>
      <c r="FX318" s="99">
        <f>IF(ISNA(VLOOKUP($A318,'[2]1516 Exp_Rev Access'!$F$7:$GB$306,157,FALSE)),"",VLOOKUP($A318,'[2]1516 Exp_Rev Access'!$F$7:$GB$306,157,FALSE))</f>
        <v>0</v>
      </c>
      <c r="FY318" s="99">
        <f>IF(ISNA(VLOOKUP($A318,'[2]1516 Exp_Rev Access'!$F$7:$GB$306,158,FALSE)),"",VLOOKUP($A318,'[2]1516 Exp_Rev Access'!$F$7:$GB$306,158,FALSE))</f>
        <v>0</v>
      </c>
      <c r="FZ318" s="99">
        <f>IF(ISNA(VLOOKUP($A318,'[2]1516 Exp_Rev Access'!$F$7:$GB$306,159,FALSE)),"",VLOOKUP($A318,'[2]1516 Exp_Rev Access'!$F$7:$GB$306,159,FALSE))</f>
        <v>0</v>
      </c>
      <c r="GA318" s="99">
        <f>IF(ISNA(VLOOKUP($A318,'[2]1516 Exp_Rev Access'!$F$7:$GB$306,160,FALSE)),"",VLOOKUP($A318,'[2]1516 Exp_Rev Access'!$F$7:$GB$306,160,FALSE))</f>
        <v>0</v>
      </c>
      <c r="GB318" s="99">
        <f>IF(ISNA(VLOOKUP($A318,'[2]1516 Exp_Rev Access'!$F$7:$GB$306,161,FALSE)),"",VLOOKUP($A318,'[2]1516 Exp_Rev Access'!$F$7:$GB$306,161,FALSE))</f>
        <v>0</v>
      </c>
      <c r="GC318" s="99">
        <f>IF(ISNA(VLOOKUP($A318,'[2]1516 Exp_Rev Access'!$F$7:$GB$306,162,FALSE)),"",VLOOKUP($A318,'[2]1516 Exp_Rev Access'!$F$7:$GB$306,162,FALSE))</f>
        <v>0</v>
      </c>
      <c r="GD318" s="99">
        <f>IF(ISNA(VLOOKUP($A318,'[2]1516 Exp_Rev Access'!$F$7:$GB$306,163,FALSE)),"",VLOOKUP($A318,'[2]1516 Exp_Rev Access'!$F$7:$GB$306,163,FALSE))</f>
        <v>0</v>
      </c>
      <c r="GE318" s="99">
        <f>IF(ISNA(VLOOKUP($A318,'[2]1516 Exp_Rev Access'!$F$7:$GB$306,164,FALSE)),"",VLOOKUP($A318,'[2]1516 Exp_Rev Access'!$F$7:$GB$306,164,FALSE))</f>
        <v>40</v>
      </c>
      <c r="GF318" s="99">
        <f>IF(ISNA(VLOOKUP($A318,'[2]1516 Exp_Rev Access'!$F$7:$GB$306,165,FALSE)),"",VLOOKUP($A318,'[2]1516 Exp_Rev Access'!$F$7:$GB$306,165,FALSE))</f>
        <v>0</v>
      </c>
      <c r="GG318" s="99">
        <f>IF(ISNA(VLOOKUP($A318,'[2]1516 Exp_Rev Access'!$F$7:$GB$306,166,FALSE)),"",VLOOKUP($A318,'[2]1516 Exp_Rev Access'!$F$7:$GB$306,166,FALSE))</f>
        <v>0</v>
      </c>
      <c r="GH318" s="99">
        <f>IF(ISNA(VLOOKUP($A318,'[2]1516 Exp_Rev Access'!$F$7:$GB$306,167,FALSE)),"",VLOOKUP($A318,'[2]1516 Exp_Rev Access'!$F$7:$GB$306,167,FALSE))</f>
        <v>0</v>
      </c>
      <c r="GI318" s="99">
        <f>IF(ISNA(VLOOKUP($A318,'[2]1516 Exp_Rev Access'!$F$7:$GB$306,168,FALSE)),"",VLOOKUP($A318,'[2]1516 Exp_Rev Access'!$F$7:$GB$306,168,FALSE))</f>
        <v>0</v>
      </c>
      <c r="GJ318" s="99">
        <f>IF(ISNA(VLOOKUP($A318,'[2]1516 Exp_Rev Access'!$F$7:$GB$306,169,FALSE)),"",VLOOKUP($A318,'[2]1516 Exp_Rev Access'!$F$7:$GB$306,169,FALSE))</f>
        <v>0</v>
      </c>
      <c r="GK318" s="99">
        <f>IF(ISNA(VLOOKUP($A318,'[2]1516 Exp_Rev Access'!$F$7:$GB$306,170,FALSE)),"",VLOOKUP($A318,'[2]1516 Exp_Rev Access'!$F$7:$GB$306,170,FALSE))</f>
        <v>0</v>
      </c>
      <c r="GL318" s="99">
        <f>IF(ISNA(VLOOKUP($A318,'[2]1516 Exp_Rev Access'!$F$7:$GB$306,171,FALSE)),"",VLOOKUP($A318,'[2]1516 Exp_Rev Access'!$F$7:$GB$306,171,FALSE))</f>
        <v>0</v>
      </c>
      <c r="GM318" s="99">
        <f>IF(ISNA(VLOOKUP($A318,'[2]1516 Exp_Rev Access'!$F$7:$GB$306,172,FALSE)),"",VLOOKUP($A318,'[2]1516 Exp_Rev Access'!$F$7:$GB$306,172,FALSE))</f>
        <v>0</v>
      </c>
      <c r="GN318" s="99">
        <f>IF(ISNA(VLOOKUP($A318,'[2]1516 Exp_Rev Access'!$F$7:$GB$306,173,FALSE)),"",VLOOKUP($A318,'[2]1516 Exp_Rev Access'!$F$7:$GB$306,173,FALSE))</f>
        <v>0</v>
      </c>
      <c r="GO318" s="99">
        <f>IF(ISNA(VLOOKUP($A318,'[2]1516 Exp_Rev Access'!$F$7:$GB$306,174,FALSE)),"",VLOOKUP($A318,'[2]1516 Exp_Rev Access'!$F$7:$GB$306,174,FALSE))</f>
        <v>0</v>
      </c>
      <c r="GP318" s="99">
        <f>IF(ISNA(VLOOKUP($A318,'[2]1516 Exp_Rev Access'!$F$7:$GB$306,175,FALSE)),"",VLOOKUP($A318,'[2]1516 Exp_Rev Access'!$F$7:$GB$306,175,FALSE))</f>
        <v>0</v>
      </c>
      <c r="GQ318" s="99">
        <f>IF(ISNA(VLOOKUP($A318,'[2]1516 Exp_Rev Access'!$F$7:$GB$306,176,FALSE)),"",VLOOKUP($A318,'[2]1516 Exp_Rev Access'!$F$7:$GB$306,176,FALSE))</f>
        <v>0</v>
      </c>
      <c r="GR318" s="99">
        <f>IF(ISNA(VLOOKUP($A318,'[2]1516 Exp_Rev Access'!$F$7:$GB$306,177,FALSE)),"",VLOOKUP($A318,'[2]1516 Exp_Rev Access'!$F$7:$GB$306,177,FALSE))</f>
        <v>0</v>
      </c>
      <c r="GS318" s="99">
        <f>IF(ISNA(VLOOKUP($A318,'[2]1516 Exp_Rev Access'!$F$7:$GB$306,178,FALSE)),"",VLOOKUP($A318,'[2]1516 Exp_Rev Access'!$F$7:$GB$306,178,FALSE))</f>
        <v>0</v>
      </c>
      <c r="GT318" s="101">
        <f t="shared" si="385"/>
        <v>40</v>
      </c>
      <c r="GU318" s="72">
        <f t="shared" si="389"/>
        <v>4.3087381047186015E-5</v>
      </c>
      <c r="GV318" s="84">
        <f t="shared" si="386"/>
        <v>0.62392762439557004</v>
      </c>
      <c r="GW318" s="85"/>
      <c r="GX318" s="85"/>
      <c r="GY318" s="85"/>
    </row>
    <row r="319" spans="1:207" customFormat="1" ht="12" customHeight="1" x14ac:dyDescent="0.2">
      <c r="A319" s="96" t="s">
        <v>728</v>
      </c>
      <c r="B319" s="69" t="s">
        <v>729</v>
      </c>
      <c r="C319" s="80">
        <f>IF(ISNA(VLOOKUP($A319,'[2]1516 enrollment_Rev_Exp by size'!$A$6:$G$320,3,FALSE)),"",VLOOKUP($A319,'[2]1516 enrollment_Rev_Exp by size'!$A$6:$G$320,3,FALSE))</f>
        <v>84.75</v>
      </c>
      <c r="D319" s="97">
        <v>2409918.21</v>
      </c>
      <c r="E319" s="80">
        <f t="shared" si="367"/>
        <v>2409918.21</v>
      </c>
      <c r="F319" s="80">
        <f t="shared" si="368"/>
        <v>0</v>
      </c>
      <c r="G319" s="98">
        <f>IF(ISNA(VLOOKUP($A319,'[2]1516 Exp_Rev Access'!$F$7:$FS$306,2,FALSE)),"",VLOOKUP($A319,'[2]1516 Exp_Rev Access'!$F$7:$FS$306,2,FALSE))</f>
        <v>332894.02</v>
      </c>
      <c r="H319" s="98">
        <f>IF(ISNA(VLOOKUP($A319,'[2]1516 Exp_Rev Access'!$F$7:$FS$306,3,FALSE)),"",VLOOKUP($A319,'[2]1516 Exp_Rev Access'!$F$7:$FS$306,3,FALSE))</f>
        <v>0</v>
      </c>
      <c r="I319" s="98">
        <f>IF(ISNA(VLOOKUP($A319,'[2]1516 Exp_Rev Access'!$F$7:$FS$306,4,FALSE)),"",VLOOKUP($A319,'[2]1516 Exp_Rev Access'!$F$7:$FS$306,4,FALSE))</f>
        <v>0</v>
      </c>
      <c r="J319" s="98">
        <f>IF(ISNA(VLOOKUP($A319,'[2]1516 Exp_Rev Access'!$F$7:$FS$306,5,FALSE)),"",VLOOKUP($A319,'[2]1516 Exp_Rev Access'!$F$7:$FS$306,5,FALSE))</f>
        <v>0</v>
      </c>
      <c r="K319" s="98">
        <f>IF(ISNA(VLOOKUP($A319,'[2]1516 Exp_Rev Access'!$F$7:$FS$306,6,FALSE)),"",VLOOKUP($A319,'[2]1516 Exp_Rev Access'!$F$7:$FS$306,6,FALSE))</f>
        <v>0</v>
      </c>
      <c r="L319" s="98">
        <f>IF(ISNA(VLOOKUP($A319,'[2]1516 Exp_Rev Access'!$F$7:$FS$306,7,FALSE)),"",VLOOKUP($A319,'[2]1516 Exp_Rev Access'!$F$7:$FS$306,7,FALSE))</f>
        <v>0</v>
      </c>
      <c r="M319" s="90">
        <f t="shared" si="369"/>
        <v>332894.02</v>
      </c>
      <c r="N319" s="72">
        <f t="shared" si="390"/>
        <v>0.13813498674712285</v>
      </c>
      <c r="O319" s="73">
        <f t="shared" si="391"/>
        <v>3927.9530383480828</v>
      </c>
      <c r="P319" s="99">
        <f>IF(ISNA(VLOOKUP($A319,'[2]1516 Exp_Rev Access'!$F$7:$FS$306,8,FALSE)),"",VLOOKUP($A319,'[2]1516 Exp_Rev Access'!$F$7:$FS$306,8,FALSE))</f>
        <v>3125.42</v>
      </c>
      <c r="Q319" s="99">
        <f>IF(ISNA(VLOOKUP($A319,'[2]1516 Exp_Rev Access'!$F$7:$FS$306,9,FALSE)),"",VLOOKUP($A319,'[2]1516 Exp_Rev Access'!$F$7:$FS$306,9,FALSE))</f>
        <v>0</v>
      </c>
      <c r="R319" s="99">
        <f>IF(ISNA(VLOOKUP($A319,'[2]1516 Exp_Rev Access'!$F$7:$FS$306,10,FALSE)),"",VLOOKUP($A319,'[2]1516 Exp_Rev Access'!$F$7:$FS$306,10,FALSE))</f>
        <v>0</v>
      </c>
      <c r="S319" s="99">
        <f>IF(ISNA(VLOOKUP($A319,'[2]1516 Exp_Rev Access'!$F$7:$FS$306,11,FALSE)),"",VLOOKUP($A319,'[2]1516 Exp_Rev Access'!$F$7:$FS$306,11,FALSE))</f>
        <v>0</v>
      </c>
      <c r="T319" s="99">
        <f>IF(ISNA(VLOOKUP($A319,'[2]1516 Exp_Rev Access'!$F$7:$FS$306,12,FALSE)),"",VLOOKUP($A319,'[2]1516 Exp_Rev Access'!$F$7:$FS$306,12,FALSE))</f>
        <v>0</v>
      </c>
      <c r="U319" s="99">
        <f>IF(ISNA(VLOOKUP($A319,'[2]1516 Exp_Rev Access'!$F$7:$FS$306,13,FALSE)),"",VLOOKUP($A319,'[2]1516 Exp_Rev Access'!$F$7:$FS$306,13,FALSE))</f>
        <v>0</v>
      </c>
      <c r="V319" s="99">
        <f>IF(ISNA(VLOOKUP($A319,'[2]1516 Exp_Rev Access'!$F$7:$FS$306,14,FALSE)),"",VLOOKUP($A319,'[2]1516 Exp_Rev Access'!$F$7:$FS$306,14,FALSE))</f>
        <v>0</v>
      </c>
      <c r="W319" s="99">
        <f>IF(ISNA(VLOOKUP($A319,'[2]1516 Exp_Rev Access'!$F$7:$FS$306,15,FALSE)),"",VLOOKUP($A319,'[2]1516 Exp_Rev Access'!$F$7:$FS$306,15,FALSE))</f>
        <v>0</v>
      </c>
      <c r="X319" s="99">
        <f>IF(ISNA(VLOOKUP($A319,'[2]1516 Exp_Rev Access'!$F$7:$FS$306,16,FALSE)),"",VLOOKUP($A319,'[2]1516 Exp_Rev Access'!$F$7:$FS$306,16,FALSE))</f>
        <v>0</v>
      </c>
      <c r="Y319" s="99">
        <f>IF(ISNA(VLOOKUP($A319,'[2]1516 Exp_Rev Access'!$F$7:$FS$306,17,FALSE)),"",VLOOKUP($A319,'[2]1516 Exp_Rev Access'!$F$7:$FS$306,17,FALSE))</f>
        <v>0</v>
      </c>
      <c r="Z319" s="99">
        <f>IF(ISNA(VLOOKUP($A319,'[2]1516 Exp_Rev Access'!$F$7:$FS$306,18,FALSE)),"",VLOOKUP($A319,'[2]1516 Exp_Rev Access'!$F$7:$FS$306,18,FALSE))</f>
        <v>0</v>
      </c>
      <c r="AA319" s="99">
        <f>IF(ISNA(VLOOKUP($A319,'[2]1516 Exp_Rev Access'!$F$7:$FS$306,19,FALSE)),"",VLOOKUP($A319,'[2]1516 Exp_Rev Access'!$F$7:$FS$306,19,FALSE))</f>
        <v>0</v>
      </c>
      <c r="AB319" s="99">
        <f>IF(ISNA(VLOOKUP($A319,'[2]1516 Exp_Rev Access'!$F$7:$FS$306,20,FALSE)),"",VLOOKUP($A319,'[2]1516 Exp_Rev Access'!$F$7:$FS$306,20,FALSE))</f>
        <v>0</v>
      </c>
      <c r="AC319" s="99">
        <f>IF(ISNA(VLOOKUP($A319,'[2]1516 Exp_Rev Access'!$F$7:$FS$306,21,FALSE)),"",VLOOKUP($A319,'[2]1516 Exp_Rev Access'!$F$7:$FS$306,21,FALSE))</f>
        <v>15403.41</v>
      </c>
      <c r="AD319" s="99">
        <f>IF(ISNA(VLOOKUP($A319,'[2]1516 Exp_Rev Access'!$F$7:$FS$306,22,FALSE)),"",VLOOKUP($A319,'[2]1516 Exp_Rev Access'!$F$7:$FS$306,22,FALSE))</f>
        <v>2262.6</v>
      </c>
      <c r="AE319" s="99">
        <f>IF(ISNA(VLOOKUP($A319,'[2]1516 Exp_Rev Access'!$F$7:$FS$306,23,FALSE)),"",VLOOKUP($A319,'[2]1516 Exp_Rev Access'!$F$7:$FS$306,23,FALSE))</f>
        <v>0</v>
      </c>
      <c r="AF319" s="99">
        <f>IF(ISNA(VLOOKUP($A319,'[2]1516 Exp_Rev Access'!$F$7:$FS$306,24,FALSE)),"",VLOOKUP($A319,'[2]1516 Exp_Rev Access'!$F$7:$FS$306,24,FALSE))</f>
        <v>3600</v>
      </c>
      <c r="AG319" s="99">
        <f>IF(ISNA(VLOOKUP($A319,'[2]1516 Exp_Rev Access'!$F$7:$FS$306,25,FALSE)),"",VLOOKUP($A319,'[2]1516 Exp_Rev Access'!$F$7:$FS$306,25,FALSE))</f>
        <v>181.94</v>
      </c>
      <c r="AH319" s="98">
        <f>IF(ISNA(VLOOKUP($A319,'[2]1516 Exp_Rev Access'!$F$7:$FS$306,26,FALSE)),"",VLOOKUP($A319,'[2]1516 Exp_Rev Access'!$F$7:$FS$306,26,FALSE))</f>
        <v>0</v>
      </c>
      <c r="AI319" s="98">
        <f>IF(ISNA(VLOOKUP($A319,'[2]1516 Exp_Rev Access'!$F$7:$FS$306,27,FALSE)),"",VLOOKUP($A319,'[2]1516 Exp_Rev Access'!$F$7:$FS$306,27,FALSE))</f>
        <v>4458.82</v>
      </c>
      <c r="AJ319" s="98">
        <f>IF(ISNA(VLOOKUP($A319,'[2]1516 Exp_Rev Access'!$F$7:$FS$306,28,FALSE)),"",VLOOKUP($A319,'[2]1516 Exp_Rev Access'!$F$7:$FS$306,28,FALSE))</f>
        <v>0</v>
      </c>
      <c r="AK319" s="98">
        <f>IF(ISNA(VLOOKUP($A319,'[2]1516 Exp_Rev Access'!$F$7:$FS$306,29,FALSE)),"",VLOOKUP($A319,'[2]1516 Exp_Rev Access'!$F$7:$FS$306,29,FALSE))</f>
        <v>9559.43</v>
      </c>
      <c r="AL319" s="100">
        <f t="shared" si="372"/>
        <v>38591.619999999995</v>
      </c>
      <c r="AM319" s="72">
        <f t="shared" si="373"/>
        <v>1.6013663799818334E-2</v>
      </c>
      <c r="AN319" s="94">
        <f t="shared" si="374"/>
        <v>455.3583480825958</v>
      </c>
      <c r="AO319" s="99">
        <f>IF(ISNA(VLOOKUP($A319,'[2]1516 Exp_Rev Access'!$F$7:$GB$306,30,FALSE)),"",VLOOKUP($A319,'[2]1516 Exp_Rev Access'!$F$7:$FS$306,30,FALSE))</f>
        <v>1502956.06</v>
      </c>
      <c r="AP319" s="99">
        <f>IF(ISNA(VLOOKUP($A319,'[2]1516 Exp_Rev Access'!$F$7:$GB$306,31,FALSE)),"",VLOOKUP($A319,'[2]1516 Exp_Rev Access'!$F$7:$FS$306,31,FALSE))</f>
        <v>3724.23</v>
      </c>
      <c r="AQ319" s="99">
        <f>IF(ISNA(VLOOKUP($A319,'[2]1516 Exp_Rev Access'!$F$7:$GB$306,32,FALSE)),"",VLOOKUP($A319,'[2]1516 Exp_Rev Access'!$F$7:$FS$306,32,FALSE))</f>
        <v>135556.44</v>
      </c>
      <c r="AR319" s="99">
        <f>IF(ISNA(VLOOKUP($A319,'[2]1516 Exp_Rev Access'!$F$7:$GB$306,33,FALSE)),"",VLOOKUP($A319,'[2]1516 Exp_Rev Access'!$F$7:$FS$306,33,FALSE))</f>
        <v>0</v>
      </c>
      <c r="AS319" s="99">
        <f>IF(ISNA(VLOOKUP($A319,'[2]1516 Exp_Rev Access'!$F$7:$GB$306,34,FALSE)),"",VLOOKUP($A319,'[2]1516 Exp_Rev Access'!$F$7:$FS$306,34,FALSE))</f>
        <v>0</v>
      </c>
      <c r="AT319" s="101">
        <f t="shared" si="375"/>
        <v>1642236.73</v>
      </c>
      <c r="AU319" s="72">
        <f t="shared" si="376"/>
        <v>0.68144915590309596</v>
      </c>
      <c r="AV319" s="94">
        <f t="shared" si="377"/>
        <v>19377.42454277286</v>
      </c>
      <c r="AW319" s="99">
        <f>IF(ISNA(VLOOKUP($A319,'[2]1516 Exp_Rev Access'!$F$7:$GB$306,35,FALSE)),"",VLOOKUP($A319,'[2]1516 Exp_Rev Access'!$F$7:$GB$306,35,FALSE))</f>
        <v>0</v>
      </c>
      <c r="AX319" s="99">
        <f>IF(ISNA(VLOOKUP($A319,'[2]1516 Exp_Rev Access'!$F$7:$GB$306,36,FALSE)),"",VLOOKUP($A319,'[2]1516 Exp_Rev Access'!$F$7:$GB$306,36,FALSE))</f>
        <v>42263.62</v>
      </c>
      <c r="AY319" s="99">
        <f>IF(ISNA(VLOOKUP($A319,'[2]1516 Exp_Rev Access'!$F$7:$GB$306,37,FALSE)),"",VLOOKUP($A319,'[2]1516 Exp_Rev Access'!$F$7:$GB$306,37,FALSE))</f>
        <v>3197.1</v>
      </c>
      <c r="AZ319" s="99">
        <f>IF(ISNA(VLOOKUP($A319,'[2]1516 Exp_Rev Access'!$F$7:$GB$306,38,FALSE)),"",VLOOKUP($A319,'[2]1516 Exp_Rev Access'!$F$7:$GB$306,38,FALSE))</f>
        <v>0</v>
      </c>
      <c r="BA319" s="99">
        <f>IF(ISNA(VLOOKUP($A319,'[2]1516 Exp_Rev Access'!$F$7:$GB$306,39,FALSE)),"",VLOOKUP($A319,'[2]1516 Exp_Rev Access'!$F$7:$GB$306,39,FALSE))</f>
        <v>0</v>
      </c>
      <c r="BB319" s="99">
        <f>IF(ISNA(VLOOKUP($A319,'[2]1516 Exp_Rev Access'!$F$7:$GB$306,40,FALSE)),"",VLOOKUP($A319,'[2]1516 Exp_Rev Access'!$F$7:$GB$306,40,FALSE))</f>
        <v>21738.7</v>
      </c>
      <c r="BC319" s="99">
        <f>IF(ISNA(VLOOKUP($A319,'[2]1516 Exp_Rev Access'!$F$7:$GB$306,41,FALSE)),"",VLOOKUP($A319,'[2]1516 Exp_Rev Access'!$F$7:$GB$306,41,FALSE))</f>
        <v>0</v>
      </c>
      <c r="BD319" s="99">
        <f>IF(ISNA(VLOOKUP($A319,'[2]1516 Exp_Rev Access'!$F$7:$GB$306,42,FALSE)),"",VLOOKUP($A319,'[2]1516 Exp_Rev Access'!$F$7:$GB$306,42,FALSE))</f>
        <v>13235.37</v>
      </c>
      <c r="BE319" s="99">
        <f>IF(ISNA(VLOOKUP($A319,'[2]1516 Exp_Rev Access'!$F$7:$GB$306,43,FALSE)),"",VLOOKUP($A319,'[2]1516 Exp_Rev Access'!$F$7:$GB$306,43,FALSE))</f>
        <v>0</v>
      </c>
      <c r="BF319" s="99">
        <f>IF(ISNA(VLOOKUP($A319,'[2]1516 Exp_Rev Access'!$F$7:$GB$306,44,FALSE)),"",VLOOKUP($A319,'[2]1516 Exp_Rev Access'!$F$7:$GB$306,44,FALSE))</f>
        <v>0</v>
      </c>
      <c r="BG319" s="99">
        <f>IF(ISNA(VLOOKUP($A319,'[2]1516 Exp_Rev Access'!$F$7:$GB$306,45,FALSE)),"",VLOOKUP($A319,'[2]1516 Exp_Rev Access'!$F$7:$GB$306,45,FALSE))</f>
        <v>68.03</v>
      </c>
      <c r="BH319" s="99">
        <f>IF(ISNA(VLOOKUP($A319,'[2]1516 Exp_Rev Access'!$F$7:$GB$306,46,FALSE)),"",VLOOKUP($A319,'[2]1516 Exp_Rev Access'!$F$7:$GB$306,46,FALSE))</f>
        <v>0</v>
      </c>
      <c r="BI319" s="99">
        <f>IF(ISNA(VLOOKUP($A319,'[2]1516 Exp_Rev Access'!$F$7:$GB$306,47,FALSE)),"",VLOOKUP($A319,'[2]1516 Exp_Rev Access'!$F$7:$GB$306,47,FALSE))</f>
        <v>231.6</v>
      </c>
      <c r="BJ319" s="99">
        <f>IF(ISNA(VLOOKUP($A319,'[2]1516 Exp_Rev Access'!$F$7:$GB$306,48,FALSE)),"",VLOOKUP($A319,'[2]1516 Exp_Rev Access'!$F$7:$GB$306,48,FALSE))</f>
        <v>199100.5</v>
      </c>
      <c r="BK319" s="99">
        <f>IF(ISNA(VLOOKUP($A319,'[2]1516 Exp_Rev Access'!$F$7:$GB$306,49,FALSE)),"",VLOOKUP($A319,'[2]1516 Exp_Rev Access'!$F$7:$GB$306,49,FALSE))</f>
        <v>0</v>
      </c>
      <c r="BL319" s="99">
        <f>IF(ISNA(VLOOKUP($A319,'[2]1516 Exp_Rev Access'!$F$7:$GB$306,50,FALSE)),"",VLOOKUP($A319,'[2]1516 Exp_Rev Access'!$F$7:$GB$306,50,FALSE))</f>
        <v>0</v>
      </c>
      <c r="BM319" s="99">
        <f>IF(ISNA(VLOOKUP($A319,'[2]1516 Exp_Rev Access'!$F$7:$GB$306,51,FALSE)),"",VLOOKUP($A319,'[2]1516 Exp_Rev Access'!$F$7:$GB$306,51,FALSE))</f>
        <v>0</v>
      </c>
      <c r="BN319" s="99">
        <f>IF(ISNA(VLOOKUP($A319,'[2]1516 Exp_Rev Access'!$F$7:$GB$306,52,FALSE)),"",VLOOKUP($A319,'[2]1516 Exp_Rev Access'!$F$7:$GB$306,52,FALSE))</f>
        <v>0</v>
      </c>
      <c r="BO319" s="99">
        <f>IF(ISNA(VLOOKUP($A319,'[2]1516 Exp_Rev Access'!$F$7:$GB$306,53,FALSE)),"",VLOOKUP($A319,'[2]1516 Exp_Rev Access'!$F$7:$GB$306,53,FALSE))</f>
        <v>0</v>
      </c>
      <c r="BP319" s="99">
        <f>IF(ISNA(VLOOKUP($A319,'[2]1516 Exp_Rev Access'!$F$7:$GB$306,54,FALSE)),"",VLOOKUP($A319,'[2]1516 Exp_Rev Access'!$F$7:$GB$306,54,FALSE))</f>
        <v>0</v>
      </c>
      <c r="BQ319" s="99">
        <f>IF(ISNA(VLOOKUP($A319,'[2]1516 Exp_Rev Access'!$F$7:$GB$306,55,FALSE)),"",VLOOKUP($A319,'[2]1516 Exp_Rev Access'!$F$7:$GB$306,55,FALSE))</f>
        <v>0</v>
      </c>
      <c r="BR319" s="99">
        <f>IF(ISNA(VLOOKUP($A319,'[2]1516 Exp_Rev Access'!$F$7:$GB$306,56,FALSE)),"",VLOOKUP($A319,'[2]1516 Exp_Rev Access'!$F$7:$GB$306,56,FALSE))</f>
        <v>0</v>
      </c>
      <c r="BS319" s="99">
        <f>IF(ISNA(VLOOKUP($A319,'[2]1516 Exp_Rev Access'!$F$7:$GB$306,57,FALSE)),"",VLOOKUP($A319,'[2]1516 Exp_Rev Access'!$F$7:$GB$306,57,FALSE))</f>
        <v>0</v>
      </c>
      <c r="BT319" s="99">
        <f>IF(ISNA(VLOOKUP($A319,'[2]1516 Exp_Rev Access'!$F$7:$GB$306,58,FALSE)),"",VLOOKUP($A319,'[2]1516 Exp_Rev Access'!$F$7:$GB$306,58,FALSE))</f>
        <v>0</v>
      </c>
      <c r="BU319" s="102">
        <f t="shared" si="378"/>
        <v>279834.92</v>
      </c>
      <c r="BV319" s="72">
        <f t="shared" si="379"/>
        <v>0.11611801547406042</v>
      </c>
      <c r="BW319" s="94">
        <f t="shared" si="380"/>
        <v>3301.8869616519173</v>
      </c>
      <c r="BX319" s="99">
        <f>IF(ISNA(VLOOKUP($A319,'[2]1516 Exp_Rev Access'!$F$7:$GB$306,59,FALSE)),"",VLOOKUP($A319,'[2]1516 Exp_Rev Access'!$F$7:$GB$306,59,FALSE))</f>
        <v>0</v>
      </c>
      <c r="BY319" s="99">
        <f>IF(ISNA(VLOOKUP($A319,'[2]1516 Exp_Rev Access'!$F$7:$GB$306,60,FALSE)),"",VLOOKUP($A319,'[2]1516 Exp_Rev Access'!$F$7:$GB$306,60,FALSE))</f>
        <v>0</v>
      </c>
      <c r="BZ319" s="99">
        <f>IF(ISNA(VLOOKUP($A319,'[2]1516 Exp_Rev Access'!$F$7:$GB$306,61,FALSE)),"",VLOOKUP($A319,'[2]1516 Exp_Rev Access'!$F$7:$GB$306,61,FALSE))</f>
        <v>0</v>
      </c>
      <c r="CA319" s="99">
        <f>IF(ISNA(VLOOKUP($A319,'[2]1516 Exp_Rev Access'!$F$7:$GB$306,62,FALSE)),"",VLOOKUP($A319,'[2]1516 Exp_Rev Access'!$F$7:$GB$306,62,FALSE))</f>
        <v>0</v>
      </c>
      <c r="CB319" s="99">
        <f>IF(ISNA(VLOOKUP($A319,'[2]1516 Exp_Rev Access'!$F$7:$GB$306,63,FALSE)),"",VLOOKUP($A319,'[2]1516 Exp_Rev Access'!$F$7:$GB$306,63,FALSE))</f>
        <v>0</v>
      </c>
      <c r="CC319" s="99">
        <f>IF(ISNA(VLOOKUP($A319,'[2]1516 Exp_Rev Access'!$F$7:$GB$306,64,FALSE)),"",VLOOKUP($A319,'[2]1516 Exp_Rev Access'!$F$7:$GB$306,64,FALSE))</f>
        <v>0</v>
      </c>
      <c r="CD319" s="101">
        <f t="shared" si="381"/>
        <v>0</v>
      </c>
      <c r="CE319" s="72"/>
      <c r="CF319" s="103"/>
      <c r="CG319" s="99">
        <f>IF(ISNA(VLOOKUP($A319,'[2]1516 Exp_Rev Access'!$F$7:$GB$306,65,FALSE)),"",VLOOKUP($A319,'[2]1516 Exp_Rev Access'!$F$7:$GB$306,65,FALSE))</f>
        <v>0</v>
      </c>
      <c r="CH319" s="99">
        <f>IF(ISNA(VLOOKUP($A319,'[2]1516 Exp_Rev Access'!$F$7:$GB$306,66,FALSE)),"",VLOOKUP($A319,'[2]1516 Exp_Rev Access'!$F$7:$GB$306,66,FALSE))</f>
        <v>0</v>
      </c>
      <c r="CI319" s="99">
        <f>IF(ISNA(VLOOKUP($A319,'[2]1516 Exp_Rev Access'!$F$7:$GB$306,67,FALSE)),"",VLOOKUP($A319,'[2]1516 Exp_Rev Access'!$F$7:$GB$306,67,FALSE))</f>
        <v>0</v>
      </c>
      <c r="CJ319" s="99">
        <f>IF(ISNA(VLOOKUP($A319,'[2]1516 Exp_Rev Access'!$F$7:$GB$306,68,FALSE)),"",VLOOKUP($A319,'[2]1516 Exp_Rev Access'!$F$7:$GB$306,68,FALSE))</f>
        <v>0</v>
      </c>
      <c r="CK319" s="99">
        <f>IF(ISNA(VLOOKUP($A319,'[2]1516 Exp_Rev Access'!$F$7:$GB$306,69,FALSE)),"",VLOOKUP($A319,'[2]1516 Exp_Rev Access'!$F$7:$GB$306,69,FALSE))</f>
        <v>0</v>
      </c>
      <c r="CL319" s="99">
        <f>IF(ISNA(VLOOKUP($A319,'[2]1516 Exp_Rev Access'!$F$7:$GB$306,70,FALSE)),"",VLOOKUP($A319,'[2]1516 Exp_Rev Access'!$F$7:$GB$306,70,FALSE))</f>
        <v>0</v>
      </c>
      <c r="CM319" s="99">
        <f>IF(ISNA(VLOOKUP($A319,'[2]1516 Exp_Rev Access'!$F$7:$GB$306,71,FALSE)),"",VLOOKUP($A319,'[2]1516 Exp_Rev Access'!$F$7:$GB$306,71,FALSE))</f>
        <v>0</v>
      </c>
      <c r="CN319" s="99">
        <f>IF(ISNA(VLOOKUP($A319,'[2]1516 Exp_Rev Access'!$F$7:$GB$306,72,FALSE)),"",VLOOKUP($A319,'[2]1516 Exp_Rev Access'!$F$7:$GB$306,72,FALSE))</f>
        <v>0</v>
      </c>
      <c r="CO319" s="99">
        <f>IF(ISNA(VLOOKUP($A319,'[2]1516 Exp_Rev Access'!$F$7:$GB$306,73,FALSE)),"",VLOOKUP($A319,'[2]1516 Exp_Rev Access'!$F$7:$GB$306,73,FALSE))</f>
        <v>0</v>
      </c>
      <c r="CP319" s="99">
        <f>IF(ISNA(VLOOKUP($A319,'[2]1516 Exp_Rev Access'!$F$7:$GB$306,74,FALSE)),"",VLOOKUP($A319,'[2]1516 Exp_Rev Access'!$F$7:$GB$306,74,FALSE))</f>
        <v>18634</v>
      </c>
      <c r="CQ319" s="99">
        <f>IF(ISNA(VLOOKUP($A319,'[2]1516 Exp_Rev Access'!$F$7:$GB$306,75,FALSE)),"",VLOOKUP($A319,'[2]1516 Exp_Rev Access'!$F$7:$GB$306,75,FALSE))</f>
        <v>0</v>
      </c>
      <c r="CR319" s="99">
        <f>IF(ISNA(VLOOKUP($A319,'[2]1516 Exp_Rev Access'!$F$7:$GB$306,76,FALSE)),"",VLOOKUP($A319,'[2]1516 Exp_Rev Access'!$F$7:$GB$306,76,FALSE))</f>
        <v>0</v>
      </c>
      <c r="CS319" s="99">
        <f>IF(ISNA(VLOOKUP($A319,'[2]1516 Exp_Rev Access'!$F$7:$GB$306,77,FALSE)),"",VLOOKUP($A319,'[2]1516 Exp_Rev Access'!$F$7:$GB$306,77,FALSE))</f>
        <v>0</v>
      </c>
      <c r="CT319" s="99">
        <f>IF(ISNA(VLOOKUP($A319,'[2]1516 Exp_Rev Access'!$F$7:$GB$306,78,FALSE)),"",VLOOKUP($A319,'[2]1516 Exp_Rev Access'!$F$7:$GB$306,78,FALSE))</f>
        <v>0</v>
      </c>
      <c r="CU319" s="99">
        <f>IF(ISNA(VLOOKUP($A319,'[2]1516 Exp_Rev Access'!$F$7:$GB$306,79,FALSE)),"",VLOOKUP($A319,'[2]1516 Exp_Rev Access'!$F$7:$GB$306,79,FALSE))</f>
        <v>6027</v>
      </c>
      <c r="CV319" s="99">
        <f>IF(ISNA(VLOOKUP($A319,'[2]1516 Exp_Rev Access'!$F$7:$GB$306,80,FALSE)),"",VLOOKUP($A319,'[2]1516 Exp_Rev Access'!$F$7:$GB$306,80,FALSE))</f>
        <v>0</v>
      </c>
      <c r="CW319" s="99">
        <f>IF(ISNA(VLOOKUP($A319,'[2]1516 Exp_Rev Access'!$F$7:$GB$306,81,FALSE)),"",VLOOKUP($A319,'[2]1516 Exp_Rev Access'!$F$7:$GB$306,81,FALSE))</f>
        <v>0</v>
      </c>
      <c r="CX319" s="99">
        <f>IF(ISNA(VLOOKUP($A319,'[2]1516 Exp_Rev Access'!$F$7:$GB$306,82,FALSE)),"",VLOOKUP($A319,'[2]1516 Exp_Rev Access'!$F$7:$GB$306,82,FALSE))</f>
        <v>0</v>
      </c>
      <c r="CY319" s="99">
        <f>IF(ISNA(VLOOKUP($A319,'[2]1516 Exp_Rev Access'!$F$7:$GB$306,83,FALSE)),"",VLOOKUP($A319,'[2]1516 Exp_Rev Access'!$F$7:$GB$306,83,FALSE))</f>
        <v>0</v>
      </c>
      <c r="CZ319" s="99">
        <f>IF(ISNA(VLOOKUP($A319,'[2]1516 Exp_Rev Access'!$F$7:$GB$306,84,FALSE)),"",VLOOKUP($A319,'[2]1516 Exp_Rev Access'!$F$7:$GB$306,84,FALSE))</f>
        <v>0</v>
      </c>
      <c r="DA319" s="99">
        <f>IF(ISNA(VLOOKUP($A319,'[2]1516 Exp_Rev Access'!$F$7:$GB$306,85,FALSE)),"",VLOOKUP($A319,'[2]1516 Exp_Rev Access'!$F$7:$GB$306,85,FALSE))</f>
        <v>0</v>
      </c>
      <c r="DB319" s="99">
        <f>IF(ISNA(VLOOKUP($A319,'[2]1516 Exp_Rev Access'!$F$7:$GB$306,86,FALSE)),"",VLOOKUP($A319,'[2]1516 Exp_Rev Access'!$F$7:$GB$306,86,FALSE))</f>
        <v>0</v>
      </c>
      <c r="DC319" s="99">
        <f>IF(ISNA(VLOOKUP($A319,'[2]1516 Exp_Rev Access'!$F$7:$GB$306,87,FALSE)),"",VLOOKUP($A319,'[2]1516 Exp_Rev Access'!$F$7:$GB$306,87,FALSE))</f>
        <v>0</v>
      </c>
      <c r="DD319" s="99">
        <f>IF(ISNA(VLOOKUP($A319,'[2]1516 Exp_Rev Access'!$F$7:$GB$306,88,FALSE)),"",VLOOKUP($A319,'[2]1516 Exp_Rev Access'!$F$7:$GB$306,88,FALSE))</f>
        <v>0</v>
      </c>
      <c r="DE319" s="99">
        <f>IF(ISNA(VLOOKUP($A319,'[2]1516 Exp_Rev Access'!$F$7:$GB$306,89,FALSE)),"",VLOOKUP($A319,'[2]1516 Exp_Rev Access'!$F$7:$GB$306,89,FALSE))</f>
        <v>0</v>
      </c>
      <c r="DF319" s="99">
        <f>IF(ISNA(VLOOKUP($A319,'[2]1516 Exp_Rev Access'!$F$7:$GB$306,90,FALSE)),"",VLOOKUP($A319,'[2]1516 Exp_Rev Access'!$F$7:$GB$306,90,FALSE))</f>
        <v>0</v>
      </c>
      <c r="DG319" s="99">
        <f>IF(ISNA(VLOOKUP($A319,'[2]1516 Exp_Rev Access'!$F$7:$GB$306,91,FALSE)),"",VLOOKUP($A319,'[2]1516 Exp_Rev Access'!$F$7:$GB$306,91,FALSE))</f>
        <v>0</v>
      </c>
      <c r="DH319" s="99">
        <f>IF(ISNA(VLOOKUP($A319,'[2]1516 Exp_Rev Access'!$F$7:$GB$306,92,FALSE)),"",VLOOKUP($A319,'[2]1516 Exp_Rev Access'!$F$7:$GB$306,92,FALSE))</f>
        <v>35651.17</v>
      </c>
      <c r="DI319" s="99">
        <f>IF(ISNA(VLOOKUP($A319,'[2]1516 Exp_Rev Access'!$F$7:$GB$306,93,FALSE)),"",VLOOKUP($A319,'[2]1516 Exp_Rev Access'!$F$7:$GB$306,93,FALSE))</f>
        <v>0</v>
      </c>
      <c r="DJ319" s="99">
        <f>IF(ISNA(VLOOKUP($A319,'[2]1516 Exp_Rev Access'!$F$7:$GB$306,94,FALSE)),"",VLOOKUP($A319,'[2]1516 Exp_Rev Access'!$F$7:$GB$306,94,FALSE))</f>
        <v>0</v>
      </c>
      <c r="DK319" s="99">
        <f>IF(ISNA(VLOOKUP($A319,'[2]1516 Exp_Rev Access'!$F$7:$GB$306,95,FALSE)),"",VLOOKUP($A319,'[2]1516 Exp_Rev Access'!$F$7:$GB$306,95,FALSE))</f>
        <v>0</v>
      </c>
      <c r="DL319" s="99">
        <f>IF(ISNA(VLOOKUP($A319,'[2]1516 Exp_Rev Access'!$F$7:$GB$306,96,FALSE)),"",VLOOKUP($A319,'[2]1516 Exp_Rev Access'!$F$7:$GB$306,96,FALSE))</f>
        <v>0</v>
      </c>
      <c r="DM319" s="99">
        <f>IF(ISNA(VLOOKUP($A319,'[2]1516 Exp_Rev Access'!$F$7:$GB$306,97,FALSE)),"",VLOOKUP($A319,'[2]1516 Exp_Rev Access'!$F$7:$GB$306,97,FALSE))</f>
        <v>0</v>
      </c>
      <c r="DN319" s="99">
        <f>IF(ISNA(VLOOKUP($A319,'[2]1516 Exp_Rev Access'!$F$7:$GB$306,98,FALSE)),"",VLOOKUP($A319,'[2]1516 Exp_Rev Access'!$F$7:$GB$306,98,FALSE))</f>
        <v>0</v>
      </c>
      <c r="DO319" s="99">
        <f>IF(ISNA(VLOOKUP($A319,'[2]1516 Exp_Rev Access'!$F$7:$GB$306,99,FALSE)),"",VLOOKUP($A319,'[2]1516 Exp_Rev Access'!$F$7:$GB$306,99,FALSE))</f>
        <v>0</v>
      </c>
      <c r="DP319" s="99">
        <f>IF(ISNA(VLOOKUP($A319,'[2]1516 Exp_Rev Access'!$F$7:$GB$306,100,FALSE)),"",VLOOKUP($A319,'[2]1516 Exp_Rev Access'!$F$7:$GB$306,100,FALSE))</f>
        <v>0</v>
      </c>
      <c r="DQ319" s="99">
        <f>IF(ISNA(VLOOKUP($A319,'[2]1516 Exp_Rev Access'!$F$7:$GB$306,101,FALSE)),"",VLOOKUP($A319,'[2]1516 Exp_Rev Access'!$F$7:$GB$306,101,FALSE))</f>
        <v>0</v>
      </c>
      <c r="DR319" s="99">
        <f>IF(ISNA(VLOOKUP($A319,'[2]1516 Exp_Rev Access'!$F$7:$GB$306,102,FALSE)),"",VLOOKUP($A319,'[2]1516 Exp_Rev Access'!$F$7:$GB$306,102,FALSE))</f>
        <v>0</v>
      </c>
      <c r="DS319" s="99">
        <f>IF(ISNA(VLOOKUP($A319,'[2]1516 Exp_Rev Access'!$F$7:$GB$306,103,FALSE)),"",VLOOKUP($A319,'[2]1516 Exp_Rev Access'!$F$7:$GB$306,103,FALSE))</f>
        <v>0</v>
      </c>
      <c r="DT319" s="99">
        <f>IF(ISNA(VLOOKUP($A319,'[2]1516 Exp_Rev Access'!$F$7:$GB$306,104,FALSE)),"",VLOOKUP($A319,'[2]1516 Exp_Rev Access'!$F$7:$GB$306,104,FALSE))</f>
        <v>0</v>
      </c>
      <c r="DU319" s="99">
        <f>IF(ISNA(VLOOKUP($A319,'[2]1516 Exp_Rev Access'!$F$7:$GB$306,105,FALSE)),"",VLOOKUP($A319,'[2]1516 Exp_Rev Access'!$F$7:$GB$306,105,FALSE))</f>
        <v>0</v>
      </c>
      <c r="DV319" s="99">
        <f>IF(ISNA(VLOOKUP($A319,'[2]1516 Exp_Rev Access'!$F$7:$GB$306,106,FALSE)),"",VLOOKUP($A319,'[2]1516 Exp_Rev Access'!$F$7:$GB$306,106,FALSE))</f>
        <v>0</v>
      </c>
      <c r="DW319" s="99">
        <f>IF(ISNA(VLOOKUP($A319,'[2]1516 Exp_Rev Access'!$F$7:$GB$306,107,FALSE)),"",VLOOKUP($A319,'[2]1516 Exp_Rev Access'!$F$7:$GB$306,107,FALSE))</f>
        <v>0</v>
      </c>
      <c r="DX319" s="99">
        <f>IF(ISNA(VLOOKUP($A319,'[2]1516 Exp_Rev Access'!$F$7:$GB$306,108,FALSE)),"",VLOOKUP($A319,'[2]1516 Exp_Rev Access'!$F$7:$GB$306,108,FALSE))</f>
        <v>11242</v>
      </c>
      <c r="DY319" s="99">
        <f>IF(ISNA(VLOOKUP($A319,'[2]1516 Exp_Rev Access'!$F$7:$GB$306,109,FALSE)),"",VLOOKUP($A319,'[2]1516 Exp_Rev Access'!$F$7:$GB$306,109,FALSE))</f>
        <v>0</v>
      </c>
      <c r="DZ319" s="99">
        <f>IF(ISNA(VLOOKUP($A319,'[2]1516 Exp_Rev Access'!$F$7:$GB$306,110,FALSE)),"",VLOOKUP($A319,'[2]1516 Exp_Rev Access'!$F$7:$GB$306,110,FALSE))</f>
        <v>0</v>
      </c>
      <c r="EA319" s="99">
        <f>IF(ISNA(VLOOKUP($A319,'[2]1516 Exp_Rev Access'!$F$7:$GB$306,111,FALSE)),"",VLOOKUP($A319,'[2]1516 Exp_Rev Access'!$F$7:$GB$306,111,FALSE))</f>
        <v>0</v>
      </c>
      <c r="EB319" s="99">
        <f>IF(ISNA(VLOOKUP($A319,'[2]1516 Exp_Rev Access'!$F$7:$GB$306,112,FALSE)),"",VLOOKUP($A319,'[2]1516 Exp_Rev Access'!$F$7:$GB$306,112,FALSE))</f>
        <v>0</v>
      </c>
      <c r="EC319" s="99">
        <f>IF(ISNA(VLOOKUP($A319,'[2]1516 Exp_Rev Access'!$F$7:$GB$306,113,FALSE)),"",VLOOKUP($A319,'[2]1516 Exp_Rev Access'!$F$7:$GB$306,113,FALSE))</f>
        <v>0</v>
      </c>
      <c r="ED319" s="99">
        <f>IF(ISNA(VLOOKUP($A319,'[2]1516 Exp_Rev Access'!$F$7:$GB$306,114,FALSE)),"",VLOOKUP($A319,'[2]1516 Exp_Rev Access'!$F$7:$GB$306,114,FALSE))</f>
        <v>0</v>
      </c>
      <c r="EE319" s="99">
        <f>IF(ISNA(VLOOKUP($A319,'[2]1516 Exp_Rev Access'!$F$7:$GB$306,115,FALSE)),"",VLOOKUP($A319,'[2]1516 Exp_Rev Access'!$F$7:$GB$306,115,FALSE))</f>
        <v>0</v>
      </c>
      <c r="EF319" s="99">
        <f>IF(ISNA(VLOOKUP($A319,'[2]1516 Exp_Rev Access'!$F$7:$GB$306,116,FALSE)),"",VLOOKUP($A319,'[2]1516 Exp_Rev Access'!$F$7:$GB$306,116,FALSE))</f>
        <v>0</v>
      </c>
      <c r="EG319" s="99">
        <f>IF(ISNA(VLOOKUP($A319,'[2]1516 Exp_Rev Access'!$F$7:$GB$306,117,FALSE)),"",VLOOKUP($A319,'[2]1516 Exp_Rev Access'!$F$7:$GB$306,117,FALSE))</f>
        <v>0</v>
      </c>
      <c r="EH319" s="99">
        <f>IF(ISNA(VLOOKUP($A319,'[2]1516 Exp_Rev Access'!$F$7:$GB$306,118,FALSE)),"",VLOOKUP($A319,'[2]1516 Exp_Rev Access'!$F$7:$GB$306,118,FALSE))</f>
        <v>0</v>
      </c>
      <c r="EI319" s="99">
        <f>IF(ISNA(VLOOKUP($A319,'[2]1516 Exp_Rev Access'!$F$7:$GB$306,119,FALSE)),"",VLOOKUP($A319,'[2]1516 Exp_Rev Access'!$F$7:$GB$306,119,FALSE))</f>
        <v>0</v>
      </c>
      <c r="EJ319" s="99">
        <f>IF(ISNA(VLOOKUP($A319,'[2]1516 Exp_Rev Access'!$F$7:$GB$306,120,FALSE)),"",VLOOKUP($A319,'[2]1516 Exp_Rev Access'!$F$7:$GB$306,120,FALSE))</f>
        <v>0</v>
      </c>
      <c r="EK319" s="99">
        <f>IF(ISNA(VLOOKUP($A319,'[2]1516 Exp_Rev Access'!$F$7:$GB$306,121,FALSE)),"",VLOOKUP($A319,'[2]1516 Exp_Rev Access'!$F$7:$GB$306,121,FALSE))</f>
        <v>0</v>
      </c>
      <c r="EL319" s="99">
        <f>IF(ISNA(VLOOKUP($A319,'[2]1516 Exp_Rev Access'!$F$7:$GB$306,122,FALSE)),"",VLOOKUP($A319,'[2]1516 Exp_Rev Access'!$F$7:$GB$306,122,FALSE))</f>
        <v>0</v>
      </c>
      <c r="EM319" s="99">
        <f>IF(ISNA(VLOOKUP($A319,'[2]1516 Exp_Rev Access'!$F$7:$GB$306,123,FALSE)),"",VLOOKUP($A319,'[2]1516 Exp_Rev Access'!$F$7:$GB$306,123,FALSE))</f>
        <v>0</v>
      </c>
      <c r="EN319" s="99">
        <f>IF(ISNA(VLOOKUP($A319,'[2]1516 Exp_Rev Access'!$F$7:$GB$306,124,FALSE)),"",VLOOKUP($A319,'[2]1516 Exp_Rev Access'!$F$7:$GB$306,124,FALSE))</f>
        <v>0</v>
      </c>
      <c r="EO319" s="99">
        <f>IF(ISNA(VLOOKUP($A319,'[2]1516 Exp_Rev Access'!$F$7:$GB$306,125,FALSE)),"",VLOOKUP($A319,'[2]1516 Exp_Rev Access'!$F$7:$GB$306,125,FALSE))</f>
        <v>0</v>
      </c>
      <c r="EP319" s="99">
        <f>IF(ISNA(VLOOKUP($A319,'[2]1516 Exp_Rev Access'!$F$7:$GB$306,126,FALSE)),"",VLOOKUP($A319,'[2]1516 Exp_Rev Access'!$F$7:$GB$306,126,FALSE))</f>
        <v>0</v>
      </c>
      <c r="EQ319" s="99">
        <f>IF(ISNA(VLOOKUP($A319,'[2]1516 Exp_Rev Access'!$F$7:$GB$306,127,FALSE)),"",VLOOKUP($A319,'[2]1516 Exp_Rev Access'!$F$7:$GB$306,127,FALSE))</f>
        <v>0</v>
      </c>
      <c r="ER319" s="99">
        <f>IF(ISNA(VLOOKUP($A319,'[2]1516 Exp_Rev Access'!$F$7:$GB$306,128,FALSE)),"",VLOOKUP($A319,'[2]1516 Exp_Rev Access'!$F$7:$GB$306,128,FALSE))</f>
        <v>0</v>
      </c>
      <c r="ES319" s="99">
        <f>IF(ISNA(VLOOKUP($A319,'[2]1516 Exp_Rev Access'!$F$7:$GB$306,129,FALSE)),"",VLOOKUP($A319,'[2]1516 Exp_Rev Access'!$F$7:$GB$306,129,FALSE))</f>
        <v>0</v>
      </c>
      <c r="ET319" s="99">
        <f>IF(ISNA(VLOOKUP($A319,'[2]1516 Exp_Rev Access'!$F$7:$GB$306,130,FALSE)),"",VLOOKUP($A319,'[2]1516 Exp_Rev Access'!$F$7:$GB$306,130,FALSE))</f>
        <v>0</v>
      </c>
      <c r="EU319" s="99">
        <f>IF(ISNA(VLOOKUP($A319,'[2]1516 Exp_Rev Access'!$F$7:$GB$306,131,FALSE)),"",VLOOKUP($A319,'[2]1516 Exp_Rev Access'!$F$7:$GB$306,131,FALSE))</f>
        <v>0</v>
      </c>
      <c r="EV319" s="99">
        <f>IF(ISNA(VLOOKUP($A319,'[2]1516 Exp_Rev Access'!$F$7:$GB$306,132,FALSE)),"",VLOOKUP($A319,'[2]1516 Exp_Rev Access'!$F$7:$GB$306,132,FALSE))</f>
        <v>0</v>
      </c>
      <c r="EW319" s="99">
        <f>IF(ISNA(VLOOKUP($A319,'[2]1516 Exp_Rev Access'!$F$7:$GB$306,133,FALSE)),"",VLOOKUP($A319,'[2]1516 Exp_Rev Access'!$F$7:$GB$306,133,FALSE))</f>
        <v>0</v>
      </c>
      <c r="EX319" s="99">
        <f>IF(ISNA(VLOOKUP($A319,'[2]1516 Exp_Rev Access'!$F$7:$GB$306,134,FALSE)),"",VLOOKUP($A319,'[2]1516 Exp_Rev Access'!$F$7:$GB$306,134,FALSE))</f>
        <v>0</v>
      </c>
      <c r="EY319" s="99">
        <f>IF(ISNA(VLOOKUP($A319,'[2]1516 Exp_Rev Access'!$F$7:$GB$306,135,FALSE)),"",VLOOKUP($A319,'[2]1516 Exp_Rev Access'!$F$7:$GB$306,135,FALSE))</f>
        <v>0</v>
      </c>
      <c r="EZ319" s="99">
        <f>IF(ISNA(VLOOKUP($A319,'[2]1516 Exp_Rev Access'!$F$7:$GB$306,136,FALSE)),"",VLOOKUP($A319,'[2]1516 Exp_Rev Access'!$F$7:$GB$306,136,FALSE))</f>
        <v>0</v>
      </c>
      <c r="FA319" s="99">
        <f>IF(ISNA(VLOOKUP($A319,'[2]1516 Exp_Rev Access'!$F$7:$GB$306,137,FALSE)),"",VLOOKUP($A319,'[2]1516 Exp_Rev Access'!$F$7:$GB$306,137,FALSE))</f>
        <v>0</v>
      </c>
      <c r="FB319" s="99">
        <f>IF(ISNA(VLOOKUP($A319,'[2]1516 Exp_Rev Access'!$F$7:$GB$306,138,FALSE)),"",VLOOKUP($A319,'[2]1516 Exp_Rev Access'!$F$7:$GB$306,138,FALSE))</f>
        <v>0</v>
      </c>
      <c r="FC319" s="99">
        <f>IF(ISNA(VLOOKUP($A319,'[2]1516 Exp_Rev Access'!$F$7:$GB$306,139,FALSE)),"",VLOOKUP($A319,'[2]1516 Exp_Rev Access'!$F$7:$GB$306,139,FALSE))</f>
        <v>0</v>
      </c>
      <c r="FD319" s="99">
        <f>IF(ISNA(VLOOKUP($A319,'[2]1516 Exp_Rev Access'!$F$7:$FS$306,140,FALSE)),"",VLOOKUP($A319,'[2]1516 Exp_Rev Access'!$F$7:$FS$306,140,FALSE))</f>
        <v>0</v>
      </c>
      <c r="FE319" s="99">
        <f>IF(ISNA(VLOOKUP($A319,'[2]1516 Exp_Rev Access'!$F$7:$FS$306,141,FALSE)),"",VLOOKUP($A319,'[2]1516 Exp_Rev Access'!$F$7:$FS$306,141,FALSE))</f>
        <v>0</v>
      </c>
      <c r="FF319" s="99">
        <f>IF(ISNA(VLOOKUP($A319,'[2]1516 Exp_Rev Access'!$F$7:$FS$306,142,FALSE)),"",VLOOKUP($A319,'[2]1516 Exp_Rev Access'!$F$7:$FS$306,142,FALSE))</f>
        <v>0</v>
      </c>
      <c r="FG319" s="99">
        <f>IF(ISNA(VLOOKUP($A319,'[2]1516 Exp_Rev Access'!$F$7:$FS$306,143,FALSE)),"",VLOOKUP($A319,'[2]1516 Exp_Rev Access'!$F$7:$FS$306,143,FALSE))</f>
        <v>0</v>
      </c>
      <c r="FH319" s="99">
        <f>IF(ISNA(VLOOKUP($A319,'[2]1516 Exp_Rev Access'!$F$7:$FS$306,144,FALSE)),"",VLOOKUP($A319,'[2]1516 Exp_Rev Access'!$F$7:$FS$306,144,FALSE))</f>
        <v>0</v>
      </c>
      <c r="FI319" s="99">
        <f>IF(ISNA(VLOOKUP($A319,'[2]1516 Exp_Rev Access'!$F$7:$FS$306,145,FALSE)),"",VLOOKUP($A319,'[2]1516 Exp_Rev Access'!$F$7:$FS$306,145,FALSE))</f>
        <v>0</v>
      </c>
      <c r="FJ319" s="99">
        <f>IF(ISNA(VLOOKUP($A319,'[2]1516 Exp_Rev Access'!$F$7:$FS$306,146,FALSE)),"",VLOOKUP($A319,'[2]1516 Exp_Rev Access'!$F$7:$FS$306,146,FALSE))</f>
        <v>0</v>
      </c>
      <c r="FK319" s="99">
        <f>IF(ISNA(VLOOKUP($A319,'[2]1516 Exp_Rev Access'!$F$7:$FS$306,147,FALSE)),"",VLOOKUP($A319,'[2]1516 Exp_Rev Access'!$F$7:$FS$306,147,FALSE))</f>
        <v>0</v>
      </c>
      <c r="FL319" s="99">
        <f>IF(ISNA(VLOOKUP($A319,'[2]1516 Exp_Rev Access'!$F$7:$FS$306,148,FALSE)),"",VLOOKUP($A319,'[2]1516 Exp_Rev Access'!$F$7:$FS$306,148,FALSE))</f>
        <v>0</v>
      </c>
      <c r="FM319" s="99">
        <f>IF(ISNA(VLOOKUP($A319,'[2]1516 Exp_Rev Access'!$F$7:$FS$306,149,FALSE)),"",VLOOKUP($A319,'[2]1516 Exp_Rev Access'!$F$7:$FS$306,149,FALSE))</f>
        <v>0</v>
      </c>
      <c r="FN319" s="99">
        <f>IF(ISNA(VLOOKUP($A319,'[2]1516 Exp_Rev Access'!$F$7:$FS$306,150,FALSE)),"",VLOOKUP($A319,'[2]1516 Exp_Rev Access'!$F$7:$FS$306,150,FALSE))</f>
        <v>0</v>
      </c>
      <c r="FO319" s="99">
        <f>IF(ISNA(VLOOKUP($A319,'[2]1516 Exp_Rev Access'!$F$7:$FS$306,151,FALSE)),"",VLOOKUP($A319,'[2]1516 Exp_Rev Access'!$F$7:$FS$306,151,FALSE))</f>
        <v>0</v>
      </c>
      <c r="FP319" s="99">
        <f>IF(ISNA(VLOOKUP($A319,'[2]1516 Exp_Rev Access'!$F$7:$FS$306,152,FALSE)),"",VLOOKUP($A319,'[2]1516 Exp_Rev Access'!$F$7:$FS$306,152,FALSE))</f>
        <v>0</v>
      </c>
      <c r="FQ319" s="99">
        <f>IF(ISNA(VLOOKUP($A319,'[2]1516 Exp_Rev Access'!$F$7:$FS$306,153,FALSE)),"",VLOOKUP($A319,'[2]1516 Exp_Rev Access'!$F$7:$FS$306,153,FALSE))</f>
        <v>5101.25</v>
      </c>
      <c r="FR319" s="101">
        <f t="shared" si="382"/>
        <v>76655.42</v>
      </c>
      <c r="FS319" s="72">
        <f t="shared" si="383"/>
        <v>3.1808307718459869E-2</v>
      </c>
      <c r="FT319" s="94">
        <f t="shared" si="384"/>
        <v>904.48873156342177</v>
      </c>
      <c r="FU319" s="99">
        <f>IF(ISNA(VLOOKUP($A319,'[2]1516 Exp_Rev Access'!$F$7:$GB$306,154,FALSE)),"",VLOOKUP($A319,'[2]1516 Exp_Rev Access'!$F$7:$GB$306,154,FALSE))</f>
        <v>0</v>
      </c>
      <c r="FV319" s="99">
        <f>IF(ISNA(VLOOKUP($A319,'[2]1516 Exp_Rev Access'!$F$7:$GB$306,155,FALSE)),"",VLOOKUP($A319,'[2]1516 Exp_Rev Access'!$F$7:$GB$306,155,FALSE))</f>
        <v>0</v>
      </c>
      <c r="FW319" s="99">
        <f>IF(ISNA(VLOOKUP($A319,'[2]1516 Exp_Rev Access'!$F$7:$GB$306,156,FALSE)),"",VLOOKUP($A319,'[2]1516 Exp_Rev Access'!$F$7:$GB$306,156,FALSE))</f>
        <v>0</v>
      </c>
      <c r="FX319" s="99">
        <f>IF(ISNA(VLOOKUP($A319,'[2]1516 Exp_Rev Access'!$F$7:$GB$306,157,FALSE)),"",VLOOKUP($A319,'[2]1516 Exp_Rev Access'!$F$7:$GB$306,157,FALSE))</f>
        <v>0</v>
      </c>
      <c r="FY319" s="99">
        <f>IF(ISNA(VLOOKUP($A319,'[2]1516 Exp_Rev Access'!$F$7:$GB$306,158,FALSE)),"",VLOOKUP($A319,'[2]1516 Exp_Rev Access'!$F$7:$GB$306,158,FALSE))</f>
        <v>0</v>
      </c>
      <c r="FZ319" s="99">
        <f>IF(ISNA(VLOOKUP($A319,'[2]1516 Exp_Rev Access'!$F$7:$GB$306,159,FALSE)),"",VLOOKUP($A319,'[2]1516 Exp_Rev Access'!$F$7:$GB$306,159,FALSE))</f>
        <v>0</v>
      </c>
      <c r="GA319" s="99">
        <f>IF(ISNA(VLOOKUP($A319,'[2]1516 Exp_Rev Access'!$F$7:$GB$306,160,FALSE)),"",VLOOKUP($A319,'[2]1516 Exp_Rev Access'!$F$7:$GB$306,160,FALSE))</f>
        <v>0</v>
      </c>
      <c r="GB319" s="99">
        <f>IF(ISNA(VLOOKUP($A319,'[2]1516 Exp_Rev Access'!$F$7:$GB$306,161,FALSE)),"",VLOOKUP($A319,'[2]1516 Exp_Rev Access'!$F$7:$GB$306,161,FALSE))</f>
        <v>0</v>
      </c>
      <c r="GC319" s="99">
        <f>IF(ISNA(VLOOKUP($A319,'[2]1516 Exp_Rev Access'!$F$7:$GB$306,162,FALSE)),"",VLOOKUP($A319,'[2]1516 Exp_Rev Access'!$F$7:$GB$306,162,FALSE))</f>
        <v>0</v>
      </c>
      <c r="GD319" s="99">
        <f>IF(ISNA(VLOOKUP($A319,'[2]1516 Exp_Rev Access'!$F$7:$GB$306,163,FALSE)),"",VLOOKUP($A319,'[2]1516 Exp_Rev Access'!$F$7:$GB$306,163,FALSE))</f>
        <v>0</v>
      </c>
      <c r="GE319" s="99">
        <f>IF(ISNA(VLOOKUP($A319,'[2]1516 Exp_Rev Access'!$F$7:$GB$306,164,FALSE)),"",VLOOKUP($A319,'[2]1516 Exp_Rev Access'!$F$7:$GB$306,164,FALSE))</f>
        <v>39515</v>
      </c>
      <c r="GF319" s="99">
        <f>IF(ISNA(VLOOKUP($A319,'[2]1516 Exp_Rev Access'!$F$7:$GB$306,165,FALSE)),"",VLOOKUP($A319,'[2]1516 Exp_Rev Access'!$F$7:$GB$306,165,FALSE))</f>
        <v>0</v>
      </c>
      <c r="GG319" s="99">
        <f>IF(ISNA(VLOOKUP($A319,'[2]1516 Exp_Rev Access'!$F$7:$GB$306,166,FALSE)),"",VLOOKUP($A319,'[2]1516 Exp_Rev Access'!$F$7:$GB$306,166,FALSE))</f>
        <v>0</v>
      </c>
      <c r="GH319" s="99">
        <f>IF(ISNA(VLOOKUP($A319,'[2]1516 Exp_Rev Access'!$F$7:$GB$306,167,FALSE)),"",VLOOKUP($A319,'[2]1516 Exp_Rev Access'!$F$7:$GB$306,167,FALSE))</f>
        <v>0</v>
      </c>
      <c r="GI319" s="99">
        <f>IF(ISNA(VLOOKUP($A319,'[2]1516 Exp_Rev Access'!$F$7:$GB$306,168,FALSE)),"",VLOOKUP($A319,'[2]1516 Exp_Rev Access'!$F$7:$GB$306,168,FALSE))</f>
        <v>0</v>
      </c>
      <c r="GJ319" s="99">
        <f>IF(ISNA(VLOOKUP($A319,'[2]1516 Exp_Rev Access'!$F$7:$GB$306,169,FALSE)),"",VLOOKUP($A319,'[2]1516 Exp_Rev Access'!$F$7:$GB$306,169,FALSE))</f>
        <v>0</v>
      </c>
      <c r="GK319" s="99">
        <f>IF(ISNA(VLOOKUP($A319,'[2]1516 Exp_Rev Access'!$F$7:$GB$306,170,FALSE)),"",VLOOKUP($A319,'[2]1516 Exp_Rev Access'!$F$7:$GB$306,170,FALSE))</f>
        <v>0</v>
      </c>
      <c r="GL319" s="99">
        <f>IF(ISNA(VLOOKUP($A319,'[2]1516 Exp_Rev Access'!$F$7:$GB$306,171,FALSE)),"",VLOOKUP($A319,'[2]1516 Exp_Rev Access'!$F$7:$GB$306,171,FALSE))</f>
        <v>0</v>
      </c>
      <c r="GM319" s="99">
        <f>IF(ISNA(VLOOKUP($A319,'[2]1516 Exp_Rev Access'!$F$7:$GB$306,172,FALSE)),"",VLOOKUP($A319,'[2]1516 Exp_Rev Access'!$F$7:$GB$306,172,FALSE))</f>
        <v>0</v>
      </c>
      <c r="GN319" s="99">
        <f>IF(ISNA(VLOOKUP($A319,'[2]1516 Exp_Rev Access'!$F$7:$GB$306,173,FALSE)),"",VLOOKUP($A319,'[2]1516 Exp_Rev Access'!$F$7:$GB$306,173,FALSE))</f>
        <v>0</v>
      </c>
      <c r="GO319" s="99">
        <f>IF(ISNA(VLOOKUP($A319,'[2]1516 Exp_Rev Access'!$F$7:$GB$306,174,FALSE)),"",VLOOKUP($A319,'[2]1516 Exp_Rev Access'!$F$7:$GB$306,174,FALSE))</f>
        <v>0</v>
      </c>
      <c r="GP319" s="99">
        <f>IF(ISNA(VLOOKUP($A319,'[2]1516 Exp_Rev Access'!$F$7:$GB$306,175,FALSE)),"",VLOOKUP($A319,'[2]1516 Exp_Rev Access'!$F$7:$GB$306,175,FALSE))</f>
        <v>190.5</v>
      </c>
      <c r="GQ319" s="99">
        <f>IF(ISNA(VLOOKUP($A319,'[2]1516 Exp_Rev Access'!$F$7:$GB$306,176,FALSE)),"",VLOOKUP($A319,'[2]1516 Exp_Rev Access'!$F$7:$GB$306,176,FALSE))</f>
        <v>0</v>
      </c>
      <c r="GR319" s="99">
        <f>IF(ISNA(VLOOKUP($A319,'[2]1516 Exp_Rev Access'!$F$7:$GB$306,177,FALSE)),"",VLOOKUP($A319,'[2]1516 Exp_Rev Access'!$F$7:$GB$306,177,FALSE))</f>
        <v>0</v>
      </c>
      <c r="GS319" s="99">
        <f>IF(ISNA(VLOOKUP($A319,'[2]1516 Exp_Rev Access'!$F$7:$GB$306,178,FALSE)),"",VLOOKUP($A319,'[2]1516 Exp_Rev Access'!$F$7:$GB$306,178,FALSE))</f>
        <v>0</v>
      </c>
      <c r="GT319" s="101">
        <f t="shared" si="385"/>
        <v>39705.5</v>
      </c>
      <c r="GU319" s="72">
        <f t="shared" si="389"/>
        <v>1.6475870357442544E-2</v>
      </c>
      <c r="GV319" s="84">
        <f t="shared" si="386"/>
        <v>468.50147492625371</v>
      </c>
    </row>
    <row r="320" spans="1:207" customFormat="1" ht="12" customHeight="1" x14ac:dyDescent="0.2">
      <c r="A320" s="96" t="s">
        <v>730</v>
      </c>
      <c r="B320" s="69" t="s">
        <v>731</v>
      </c>
      <c r="C320" s="80">
        <f>IF(ISNA(VLOOKUP($A320,'[2]1516 enrollment_Rev_Exp by size'!$A$6:$G$320,3,FALSE)),"",VLOOKUP($A320,'[2]1516 enrollment_Rev_Exp by size'!$A$6:$G$320,3,FALSE))</f>
        <v>75.400000000000006</v>
      </c>
      <c r="D320" s="97">
        <v>886786.37</v>
      </c>
      <c r="E320" s="80">
        <f t="shared" si="367"/>
        <v>886786.36999999988</v>
      </c>
      <c r="F320" s="80">
        <f t="shared" si="368"/>
        <v>0</v>
      </c>
      <c r="G320" s="98">
        <f>IF(ISNA(VLOOKUP($A320,'[2]1516 Exp_Rev Access'!$F$7:$FS$306,2,FALSE)),"",VLOOKUP($A320,'[2]1516 Exp_Rev Access'!$F$7:$FS$306,2,FALSE))</f>
        <v>103181.89</v>
      </c>
      <c r="H320" s="98">
        <f>IF(ISNA(VLOOKUP($A320,'[2]1516 Exp_Rev Access'!$F$7:$FS$306,3,FALSE)),"",VLOOKUP($A320,'[2]1516 Exp_Rev Access'!$F$7:$FS$306,3,FALSE))</f>
        <v>0</v>
      </c>
      <c r="I320" s="98">
        <f>IF(ISNA(VLOOKUP($A320,'[2]1516 Exp_Rev Access'!$F$7:$FS$306,4,FALSE)),"",VLOOKUP($A320,'[2]1516 Exp_Rev Access'!$F$7:$FS$306,4,FALSE))</f>
        <v>0</v>
      </c>
      <c r="J320" s="98">
        <f>IF(ISNA(VLOOKUP($A320,'[2]1516 Exp_Rev Access'!$F$7:$FS$306,5,FALSE)),"",VLOOKUP($A320,'[2]1516 Exp_Rev Access'!$F$7:$FS$306,5,FALSE))</f>
        <v>16.18</v>
      </c>
      <c r="K320" s="98">
        <f>IF(ISNA(VLOOKUP($A320,'[2]1516 Exp_Rev Access'!$F$7:$FS$306,6,FALSE)),"",VLOOKUP($A320,'[2]1516 Exp_Rev Access'!$F$7:$FS$306,6,FALSE))</f>
        <v>0</v>
      </c>
      <c r="L320" s="98">
        <f>IF(ISNA(VLOOKUP($A320,'[2]1516 Exp_Rev Access'!$F$7:$FS$306,7,FALSE)),"",VLOOKUP($A320,'[2]1516 Exp_Rev Access'!$F$7:$FS$306,7,FALSE))</f>
        <v>0</v>
      </c>
      <c r="M320" s="90">
        <f t="shared" si="369"/>
        <v>103198.06999999999</v>
      </c>
      <c r="N320" s="72">
        <f t="shared" si="390"/>
        <v>0.11637308994724399</v>
      </c>
      <c r="O320" s="73">
        <f t="shared" si="391"/>
        <v>1368.674668435013</v>
      </c>
      <c r="P320" s="99">
        <f>IF(ISNA(VLOOKUP($A320,'[2]1516 Exp_Rev Access'!$F$7:$FS$306,8,FALSE)),"",VLOOKUP($A320,'[2]1516 Exp_Rev Access'!$F$7:$FS$306,8,FALSE))</f>
        <v>0</v>
      </c>
      <c r="Q320" s="99">
        <f>IF(ISNA(VLOOKUP($A320,'[2]1516 Exp_Rev Access'!$F$7:$FS$306,9,FALSE)),"",VLOOKUP($A320,'[2]1516 Exp_Rev Access'!$F$7:$FS$306,9,FALSE))</f>
        <v>0</v>
      </c>
      <c r="R320" s="99">
        <f>IF(ISNA(VLOOKUP($A320,'[2]1516 Exp_Rev Access'!$F$7:$FS$306,10,FALSE)),"",VLOOKUP($A320,'[2]1516 Exp_Rev Access'!$F$7:$FS$306,10,FALSE))</f>
        <v>0</v>
      </c>
      <c r="S320" s="99">
        <f>IF(ISNA(VLOOKUP($A320,'[2]1516 Exp_Rev Access'!$F$7:$FS$306,11,FALSE)),"",VLOOKUP($A320,'[2]1516 Exp_Rev Access'!$F$7:$FS$306,11,FALSE))</f>
        <v>0</v>
      </c>
      <c r="T320" s="99">
        <f>IF(ISNA(VLOOKUP($A320,'[2]1516 Exp_Rev Access'!$F$7:$FS$306,12,FALSE)),"",VLOOKUP($A320,'[2]1516 Exp_Rev Access'!$F$7:$FS$306,12,FALSE))</f>
        <v>0</v>
      </c>
      <c r="U320" s="99">
        <f>IF(ISNA(VLOOKUP($A320,'[2]1516 Exp_Rev Access'!$F$7:$FS$306,13,FALSE)),"",VLOOKUP($A320,'[2]1516 Exp_Rev Access'!$F$7:$FS$306,13,FALSE))</f>
        <v>0</v>
      </c>
      <c r="V320" s="99">
        <f>IF(ISNA(VLOOKUP($A320,'[2]1516 Exp_Rev Access'!$F$7:$FS$306,14,FALSE)),"",VLOOKUP($A320,'[2]1516 Exp_Rev Access'!$F$7:$FS$306,14,FALSE))</f>
        <v>0</v>
      </c>
      <c r="W320" s="99">
        <f>IF(ISNA(VLOOKUP($A320,'[2]1516 Exp_Rev Access'!$F$7:$FS$306,15,FALSE)),"",VLOOKUP($A320,'[2]1516 Exp_Rev Access'!$F$7:$FS$306,15,FALSE))</f>
        <v>0</v>
      </c>
      <c r="X320" s="99">
        <f>IF(ISNA(VLOOKUP($A320,'[2]1516 Exp_Rev Access'!$F$7:$FS$306,16,FALSE)),"",VLOOKUP($A320,'[2]1516 Exp_Rev Access'!$F$7:$FS$306,16,FALSE))</f>
        <v>0</v>
      </c>
      <c r="Y320" s="99">
        <f>IF(ISNA(VLOOKUP($A320,'[2]1516 Exp_Rev Access'!$F$7:$FS$306,17,FALSE)),"",VLOOKUP($A320,'[2]1516 Exp_Rev Access'!$F$7:$FS$306,17,FALSE))</f>
        <v>0</v>
      </c>
      <c r="Z320" s="99">
        <f>IF(ISNA(VLOOKUP($A320,'[2]1516 Exp_Rev Access'!$F$7:$FS$306,18,FALSE)),"",VLOOKUP($A320,'[2]1516 Exp_Rev Access'!$F$7:$FS$306,18,FALSE))</f>
        <v>0</v>
      </c>
      <c r="AA320" s="99">
        <f>IF(ISNA(VLOOKUP($A320,'[2]1516 Exp_Rev Access'!$F$7:$FS$306,19,FALSE)),"",VLOOKUP($A320,'[2]1516 Exp_Rev Access'!$F$7:$FS$306,19,FALSE))</f>
        <v>0</v>
      </c>
      <c r="AB320" s="99">
        <f>IF(ISNA(VLOOKUP($A320,'[2]1516 Exp_Rev Access'!$F$7:$FS$306,20,FALSE)),"",VLOOKUP($A320,'[2]1516 Exp_Rev Access'!$F$7:$FS$306,20,FALSE))</f>
        <v>0</v>
      </c>
      <c r="AC320" s="99">
        <f>IF(ISNA(VLOOKUP($A320,'[2]1516 Exp_Rev Access'!$F$7:$FS$306,21,FALSE)),"",VLOOKUP($A320,'[2]1516 Exp_Rev Access'!$F$7:$FS$306,21,FALSE))</f>
        <v>886.15</v>
      </c>
      <c r="AD320" s="99">
        <f>IF(ISNA(VLOOKUP($A320,'[2]1516 Exp_Rev Access'!$F$7:$FS$306,22,FALSE)),"",VLOOKUP($A320,'[2]1516 Exp_Rev Access'!$F$7:$FS$306,22,FALSE))</f>
        <v>1895.55</v>
      </c>
      <c r="AE320" s="99">
        <f>IF(ISNA(VLOOKUP($A320,'[2]1516 Exp_Rev Access'!$F$7:$FS$306,23,FALSE)),"",VLOOKUP($A320,'[2]1516 Exp_Rev Access'!$F$7:$FS$306,23,FALSE))</f>
        <v>0</v>
      </c>
      <c r="AF320" s="99">
        <f>IF(ISNA(VLOOKUP($A320,'[2]1516 Exp_Rev Access'!$F$7:$FS$306,24,FALSE)),"",VLOOKUP($A320,'[2]1516 Exp_Rev Access'!$F$7:$FS$306,24,FALSE))</f>
        <v>355.15</v>
      </c>
      <c r="AG320" s="99">
        <f>IF(ISNA(VLOOKUP($A320,'[2]1516 Exp_Rev Access'!$F$7:$FS$306,25,FALSE)),"",VLOOKUP($A320,'[2]1516 Exp_Rev Access'!$F$7:$FS$306,25,FALSE))</f>
        <v>0</v>
      </c>
      <c r="AH320" s="98">
        <f>IF(ISNA(VLOOKUP($A320,'[2]1516 Exp_Rev Access'!$F$7:$FS$306,26,FALSE)),"",VLOOKUP($A320,'[2]1516 Exp_Rev Access'!$F$7:$FS$306,26,FALSE))</f>
        <v>0</v>
      </c>
      <c r="AI320" s="98">
        <f>IF(ISNA(VLOOKUP($A320,'[2]1516 Exp_Rev Access'!$F$7:$FS$306,27,FALSE)),"",VLOOKUP($A320,'[2]1516 Exp_Rev Access'!$F$7:$FS$306,27,FALSE))</f>
        <v>0</v>
      </c>
      <c r="AJ320" s="98">
        <f>IF(ISNA(VLOOKUP($A320,'[2]1516 Exp_Rev Access'!$F$7:$FS$306,28,FALSE)),"",VLOOKUP($A320,'[2]1516 Exp_Rev Access'!$F$7:$FS$306,28,FALSE))</f>
        <v>104.21</v>
      </c>
      <c r="AK320" s="98">
        <f>IF(ISNA(VLOOKUP($A320,'[2]1516 Exp_Rev Access'!$F$7:$FS$306,29,FALSE)),"",VLOOKUP($A320,'[2]1516 Exp_Rev Access'!$F$7:$FS$306,29,FALSE))</f>
        <v>1632.92</v>
      </c>
      <c r="AL320" s="100">
        <f t="shared" si="372"/>
        <v>4873.9799999999996</v>
      </c>
      <c r="AM320" s="72">
        <f t="shared" si="373"/>
        <v>5.496227913381212E-3</v>
      </c>
      <c r="AN320" s="94">
        <f t="shared" si="374"/>
        <v>64.641644562334207</v>
      </c>
      <c r="AO320" s="99">
        <f>IF(ISNA(VLOOKUP($A320,'[2]1516 Exp_Rev Access'!$F$7:$GB$306,30,FALSE)),"",VLOOKUP($A320,'[2]1516 Exp_Rev Access'!$F$7:$FS$306,30,FALSE))</f>
        <v>592555.12</v>
      </c>
      <c r="AP320" s="99">
        <f>IF(ISNA(VLOOKUP($A320,'[2]1516 Exp_Rev Access'!$F$7:$GB$306,31,FALSE)),"",VLOOKUP($A320,'[2]1516 Exp_Rev Access'!$F$7:$FS$306,31,FALSE))</f>
        <v>4558.28</v>
      </c>
      <c r="AQ320" s="99">
        <f>IF(ISNA(VLOOKUP($A320,'[2]1516 Exp_Rev Access'!$F$7:$GB$306,32,FALSE)),"",VLOOKUP($A320,'[2]1516 Exp_Rev Access'!$F$7:$FS$306,32,FALSE))</f>
        <v>26672.52</v>
      </c>
      <c r="AR320" s="99">
        <f>IF(ISNA(VLOOKUP($A320,'[2]1516 Exp_Rev Access'!$F$7:$GB$306,33,FALSE)),"",VLOOKUP($A320,'[2]1516 Exp_Rev Access'!$F$7:$FS$306,33,FALSE))</f>
        <v>0</v>
      </c>
      <c r="AS320" s="99">
        <f>IF(ISNA(VLOOKUP($A320,'[2]1516 Exp_Rev Access'!$F$7:$GB$306,34,FALSE)),"",VLOOKUP($A320,'[2]1516 Exp_Rev Access'!$F$7:$FS$306,34,FALSE))</f>
        <v>0</v>
      </c>
      <c r="AT320" s="101">
        <f t="shared" si="375"/>
        <v>623785.92000000004</v>
      </c>
      <c r="AU320" s="72">
        <f t="shared" si="376"/>
        <v>0.70342299013910203</v>
      </c>
      <c r="AV320" s="94">
        <f t="shared" si="377"/>
        <v>8273.0228116710878</v>
      </c>
      <c r="AW320" s="99">
        <f>IF(ISNA(VLOOKUP($A320,'[2]1516 Exp_Rev Access'!$F$7:$GB$306,35,FALSE)),"",VLOOKUP($A320,'[2]1516 Exp_Rev Access'!$F$7:$GB$306,35,FALSE))</f>
        <v>0</v>
      </c>
      <c r="AX320" s="99">
        <f>IF(ISNA(VLOOKUP($A320,'[2]1516 Exp_Rev Access'!$F$7:$GB$306,36,FALSE)),"",VLOOKUP($A320,'[2]1516 Exp_Rev Access'!$F$7:$GB$306,36,FALSE))</f>
        <v>54197.37</v>
      </c>
      <c r="AY320" s="99">
        <f>IF(ISNA(VLOOKUP($A320,'[2]1516 Exp_Rev Access'!$F$7:$GB$306,37,FALSE)),"",VLOOKUP($A320,'[2]1516 Exp_Rev Access'!$F$7:$GB$306,37,FALSE))</f>
        <v>69.84</v>
      </c>
      <c r="AZ320" s="99">
        <f>IF(ISNA(VLOOKUP($A320,'[2]1516 Exp_Rev Access'!$F$7:$GB$306,38,FALSE)),"",VLOOKUP($A320,'[2]1516 Exp_Rev Access'!$F$7:$GB$306,38,FALSE))</f>
        <v>0</v>
      </c>
      <c r="BA320" s="99">
        <f>IF(ISNA(VLOOKUP($A320,'[2]1516 Exp_Rev Access'!$F$7:$GB$306,39,FALSE)),"",VLOOKUP($A320,'[2]1516 Exp_Rev Access'!$F$7:$GB$306,39,FALSE))</f>
        <v>0</v>
      </c>
      <c r="BB320" s="99">
        <f>IF(ISNA(VLOOKUP($A320,'[2]1516 Exp_Rev Access'!$F$7:$GB$306,40,FALSE)),"",VLOOKUP($A320,'[2]1516 Exp_Rev Access'!$F$7:$GB$306,40,FALSE))</f>
        <v>2411.81</v>
      </c>
      <c r="BC320" s="99">
        <f>IF(ISNA(VLOOKUP($A320,'[2]1516 Exp_Rev Access'!$F$7:$GB$306,41,FALSE)),"",VLOOKUP($A320,'[2]1516 Exp_Rev Access'!$F$7:$GB$306,41,FALSE))</f>
        <v>0</v>
      </c>
      <c r="BD320" s="99">
        <f>IF(ISNA(VLOOKUP($A320,'[2]1516 Exp_Rev Access'!$F$7:$GB$306,42,FALSE)),"",VLOOKUP($A320,'[2]1516 Exp_Rev Access'!$F$7:$GB$306,42,FALSE))</f>
        <v>0</v>
      </c>
      <c r="BE320" s="99">
        <f>IF(ISNA(VLOOKUP($A320,'[2]1516 Exp_Rev Access'!$F$7:$GB$306,43,FALSE)),"",VLOOKUP($A320,'[2]1516 Exp_Rev Access'!$F$7:$GB$306,43,FALSE))</f>
        <v>0</v>
      </c>
      <c r="BF320" s="99">
        <f>IF(ISNA(VLOOKUP($A320,'[2]1516 Exp_Rev Access'!$F$7:$GB$306,44,FALSE)),"",VLOOKUP($A320,'[2]1516 Exp_Rev Access'!$F$7:$GB$306,44,FALSE))</f>
        <v>0</v>
      </c>
      <c r="BG320" s="99">
        <f>IF(ISNA(VLOOKUP($A320,'[2]1516 Exp_Rev Access'!$F$7:$GB$306,45,FALSE)),"",VLOOKUP($A320,'[2]1516 Exp_Rev Access'!$F$7:$GB$306,45,FALSE))</f>
        <v>0</v>
      </c>
      <c r="BH320" s="99">
        <f>IF(ISNA(VLOOKUP($A320,'[2]1516 Exp_Rev Access'!$F$7:$GB$306,46,FALSE)),"",VLOOKUP($A320,'[2]1516 Exp_Rev Access'!$F$7:$GB$306,46,FALSE))</f>
        <v>0</v>
      </c>
      <c r="BI320" s="99">
        <f>IF(ISNA(VLOOKUP($A320,'[2]1516 Exp_Rev Access'!$F$7:$GB$306,47,FALSE)),"",VLOOKUP($A320,'[2]1516 Exp_Rev Access'!$F$7:$GB$306,47,FALSE))</f>
        <v>0</v>
      </c>
      <c r="BJ320" s="99">
        <f>IF(ISNA(VLOOKUP($A320,'[2]1516 Exp_Rev Access'!$F$7:$GB$306,48,FALSE)),"",VLOOKUP($A320,'[2]1516 Exp_Rev Access'!$F$7:$GB$306,48,FALSE))</f>
        <v>21525.47</v>
      </c>
      <c r="BK320" s="99">
        <f>IF(ISNA(VLOOKUP($A320,'[2]1516 Exp_Rev Access'!$F$7:$GB$306,49,FALSE)),"",VLOOKUP($A320,'[2]1516 Exp_Rev Access'!$F$7:$GB$306,49,FALSE))</f>
        <v>0</v>
      </c>
      <c r="BL320" s="99">
        <f>IF(ISNA(VLOOKUP($A320,'[2]1516 Exp_Rev Access'!$F$7:$GB$306,50,FALSE)),"",VLOOKUP($A320,'[2]1516 Exp_Rev Access'!$F$7:$GB$306,50,FALSE))</f>
        <v>0</v>
      </c>
      <c r="BM320" s="99">
        <f>IF(ISNA(VLOOKUP($A320,'[2]1516 Exp_Rev Access'!$F$7:$GB$306,51,FALSE)),"",VLOOKUP($A320,'[2]1516 Exp_Rev Access'!$F$7:$GB$306,51,FALSE))</f>
        <v>0</v>
      </c>
      <c r="BN320" s="99">
        <f>IF(ISNA(VLOOKUP($A320,'[2]1516 Exp_Rev Access'!$F$7:$GB$306,52,FALSE)),"",VLOOKUP($A320,'[2]1516 Exp_Rev Access'!$F$7:$GB$306,52,FALSE))</f>
        <v>0</v>
      </c>
      <c r="BO320" s="99">
        <f>IF(ISNA(VLOOKUP($A320,'[2]1516 Exp_Rev Access'!$F$7:$GB$306,53,FALSE)),"",VLOOKUP($A320,'[2]1516 Exp_Rev Access'!$F$7:$GB$306,53,FALSE))</f>
        <v>0</v>
      </c>
      <c r="BP320" s="99">
        <f>IF(ISNA(VLOOKUP($A320,'[2]1516 Exp_Rev Access'!$F$7:$GB$306,54,FALSE)),"",VLOOKUP($A320,'[2]1516 Exp_Rev Access'!$F$7:$GB$306,54,FALSE))</f>
        <v>0</v>
      </c>
      <c r="BQ320" s="99">
        <f>IF(ISNA(VLOOKUP($A320,'[2]1516 Exp_Rev Access'!$F$7:$GB$306,55,FALSE)),"",VLOOKUP($A320,'[2]1516 Exp_Rev Access'!$F$7:$GB$306,55,FALSE))</f>
        <v>0</v>
      </c>
      <c r="BR320" s="99">
        <f>IF(ISNA(VLOOKUP($A320,'[2]1516 Exp_Rev Access'!$F$7:$GB$306,56,FALSE)),"",VLOOKUP($A320,'[2]1516 Exp_Rev Access'!$F$7:$GB$306,56,FALSE))</f>
        <v>0</v>
      </c>
      <c r="BS320" s="99">
        <f>IF(ISNA(VLOOKUP($A320,'[2]1516 Exp_Rev Access'!$F$7:$GB$306,57,FALSE)),"",VLOOKUP($A320,'[2]1516 Exp_Rev Access'!$F$7:$GB$306,57,FALSE))</f>
        <v>0</v>
      </c>
      <c r="BT320" s="99">
        <f>IF(ISNA(VLOOKUP($A320,'[2]1516 Exp_Rev Access'!$F$7:$GB$306,58,FALSE)),"",VLOOKUP($A320,'[2]1516 Exp_Rev Access'!$F$7:$GB$306,58,FALSE))</f>
        <v>0</v>
      </c>
      <c r="BU320" s="102">
        <f t="shared" si="378"/>
        <v>78204.489999999991</v>
      </c>
      <c r="BV320" s="72">
        <f t="shared" si="379"/>
        <v>8.8188646832720249E-2</v>
      </c>
      <c r="BW320" s="94">
        <f t="shared" si="380"/>
        <v>1037.1948275862067</v>
      </c>
      <c r="BX320" s="99">
        <f>IF(ISNA(VLOOKUP($A320,'[2]1516 Exp_Rev Access'!$F$7:$GB$306,59,FALSE)),"",VLOOKUP($A320,'[2]1516 Exp_Rev Access'!$F$7:$GB$306,59,FALSE))</f>
        <v>0</v>
      </c>
      <c r="BY320" s="99">
        <f>IF(ISNA(VLOOKUP($A320,'[2]1516 Exp_Rev Access'!$F$7:$GB$306,60,FALSE)),"",VLOOKUP($A320,'[2]1516 Exp_Rev Access'!$F$7:$GB$306,60,FALSE))</f>
        <v>0</v>
      </c>
      <c r="BZ320" s="99">
        <f>IF(ISNA(VLOOKUP($A320,'[2]1516 Exp_Rev Access'!$F$7:$GB$306,61,FALSE)),"",VLOOKUP($A320,'[2]1516 Exp_Rev Access'!$F$7:$GB$306,61,FALSE))</f>
        <v>0</v>
      </c>
      <c r="CA320" s="99">
        <f>IF(ISNA(VLOOKUP($A320,'[2]1516 Exp_Rev Access'!$F$7:$GB$306,62,FALSE)),"",VLOOKUP($A320,'[2]1516 Exp_Rev Access'!$F$7:$GB$306,62,FALSE))</f>
        <v>0</v>
      </c>
      <c r="CB320" s="99">
        <f>IF(ISNA(VLOOKUP($A320,'[2]1516 Exp_Rev Access'!$F$7:$GB$306,63,FALSE)),"",VLOOKUP($A320,'[2]1516 Exp_Rev Access'!$F$7:$GB$306,63,FALSE))</f>
        <v>0</v>
      </c>
      <c r="CC320" s="99">
        <f>IF(ISNA(VLOOKUP($A320,'[2]1516 Exp_Rev Access'!$F$7:$GB$306,64,FALSE)),"",VLOOKUP($A320,'[2]1516 Exp_Rev Access'!$F$7:$GB$306,64,FALSE))</f>
        <v>0</v>
      </c>
      <c r="CD320" s="101">
        <f t="shared" si="381"/>
        <v>0</v>
      </c>
      <c r="CE320" s="72"/>
      <c r="CF320" s="103"/>
      <c r="CG320" s="99">
        <f>IF(ISNA(VLOOKUP($A320,'[2]1516 Exp_Rev Access'!$F$7:$GB$306,65,FALSE)),"",VLOOKUP($A320,'[2]1516 Exp_Rev Access'!$F$7:$GB$306,65,FALSE))</f>
        <v>0</v>
      </c>
      <c r="CH320" s="99">
        <f>IF(ISNA(VLOOKUP($A320,'[2]1516 Exp_Rev Access'!$F$7:$GB$306,66,FALSE)),"",VLOOKUP($A320,'[2]1516 Exp_Rev Access'!$F$7:$GB$306,66,FALSE))</f>
        <v>0</v>
      </c>
      <c r="CI320" s="99">
        <f>IF(ISNA(VLOOKUP($A320,'[2]1516 Exp_Rev Access'!$F$7:$GB$306,67,FALSE)),"",VLOOKUP($A320,'[2]1516 Exp_Rev Access'!$F$7:$GB$306,67,FALSE))</f>
        <v>0</v>
      </c>
      <c r="CJ320" s="99">
        <f>IF(ISNA(VLOOKUP($A320,'[2]1516 Exp_Rev Access'!$F$7:$GB$306,68,FALSE)),"",VLOOKUP($A320,'[2]1516 Exp_Rev Access'!$F$7:$GB$306,68,FALSE))</f>
        <v>0</v>
      </c>
      <c r="CK320" s="99">
        <f>IF(ISNA(VLOOKUP($A320,'[2]1516 Exp_Rev Access'!$F$7:$GB$306,69,FALSE)),"",VLOOKUP($A320,'[2]1516 Exp_Rev Access'!$F$7:$GB$306,69,FALSE))</f>
        <v>0</v>
      </c>
      <c r="CL320" s="99">
        <f>IF(ISNA(VLOOKUP($A320,'[2]1516 Exp_Rev Access'!$F$7:$GB$306,70,FALSE)),"",VLOOKUP($A320,'[2]1516 Exp_Rev Access'!$F$7:$GB$306,70,FALSE))</f>
        <v>0</v>
      </c>
      <c r="CM320" s="99">
        <f>IF(ISNA(VLOOKUP($A320,'[2]1516 Exp_Rev Access'!$F$7:$GB$306,71,FALSE)),"",VLOOKUP($A320,'[2]1516 Exp_Rev Access'!$F$7:$GB$306,71,FALSE))</f>
        <v>0</v>
      </c>
      <c r="CN320" s="99">
        <f>IF(ISNA(VLOOKUP($A320,'[2]1516 Exp_Rev Access'!$F$7:$GB$306,72,FALSE)),"",VLOOKUP($A320,'[2]1516 Exp_Rev Access'!$F$7:$GB$306,72,FALSE))</f>
        <v>0</v>
      </c>
      <c r="CO320" s="99">
        <f>IF(ISNA(VLOOKUP($A320,'[2]1516 Exp_Rev Access'!$F$7:$GB$306,73,FALSE)),"",VLOOKUP($A320,'[2]1516 Exp_Rev Access'!$F$7:$GB$306,73,FALSE))</f>
        <v>0</v>
      </c>
      <c r="CP320" s="99">
        <f>IF(ISNA(VLOOKUP($A320,'[2]1516 Exp_Rev Access'!$F$7:$GB$306,74,FALSE)),"",VLOOKUP($A320,'[2]1516 Exp_Rev Access'!$F$7:$GB$306,74,FALSE))</f>
        <v>34041.93</v>
      </c>
      <c r="CQ320" s="99">
        <f>IF(ISNA(VLOOKUP($A320,'[2]1516 Exp_Rev Access'!$F$7:$GB$306,75,FALSE)),"",VLOOKUP($A320,'[2]1516 Exp_Rev Access'!$F$7:$GB$306,75,FALSE))</f>
        <v>0</v>
      </c>
      <c r="CR320" s="99">
        <f>IF(ISNA(VLOOKUP($A320,'[2]1516 Exp_Rev Access'!$F$7:$GB$306,76,FALSE)),"",VLOOKUP($A320,'[2]1516 Exp_Rev Access'!$F$7:$GB$306,76,FALSE))</f>
        <v>0</v>
      </c>
      <c r="CS320" s="99">
        <f>IF(ISNA(VLOOKUP($A320,'[2]1516 Exp_Rev Access'!$F$7:$GB$306,77,FALSE)),"",VLOOKUP($A320,'[2]1516 Exp_Rev Access'!$F$7:$GB$306,77,FALSE))</f>
        <v>0</v>
      </c>
      <c r="CT320" s="99">
        <f>IF(ISNA(VLOOKUP($A320,'[2]1516 Exp_Rev Access'!$F$7:$GB$306,78,FALSE)),"",VLOOKUP($A320,'[2]1516 Exp_Rev Access'!$F$7:$GB$306,78,FALSE))</f>
        <v>16188</v>
      </c>
      <c r="CU320" s="99">
        <f>IF(ISNA(VLOOKUP($A320,'[2]1516 Exp_Rev Access'!$F$7:$GB$306,79,FALSE)),"",VLOOKUP($A320,'[2]1516 Exp_Rev Access'!$F$7:$GB$306,79,FALSE))</f>
        <v>11736</v>
      </c>
      <c r="CV320" s="99">
        <f>IF(ISNA(VLOOKUP($A320,'[2]1516 Exp_Rev Access'!$F$7:$GB$306,80,FALSE)),"",VLOOKUP($A320,'[2]1516 Exp_Rev Access'!$F$7:$GB$306,80,FALSE))</f>
        <v>0</v>
      </c>
      <c r="CW320" s="99">
        <f>IF(ISNA(VLOOKUP($A320,'[2]1516 Exp_Rev Access'!$F$7:$GB$306,81,FALSE)),"",VLOOKUP($A320,'[2]1516 Exp_Rev Access'!$F$7:$GB$306,81,FALSE))</f>
        <v>0</v>
      </c>
      <c r="CX320" s="99">
        <f>IF(ISNA(VLOOKUP($A320,'[2]1516 Exp_Rev Access'!$F$7:$GB$306,82,FALSE)),"",VLOOKUP($A320,'[2]1516 Exp_Rev Access'!$F$7:$GB$306,82,FALSE))</f>
        <v>0</v>
      </c>
      <c r="CY320" s="99">
        <f>IF(ISNA(VLOOKUP($A320,'[2]1516 Exp_Rev Access'!$F$7:$GB$306,83,FALSE)),"",VLOOKUP($A320,'[2]1516 Exp_Rev Access'!$F$7:$GB$306,83,FALSE))</f>
        <v>0</v>
      </c>
      <c r="CZ320" s="99">
        <f>IF(ISNA(VLOOKUP($A320,'[2]1516 Exp_Rev Access'!$F$7:$GB$306,84,FALSE)),"",VLOOKUP($A320,'[2]1516 Exp_Rev Access'!$F$7:$GB$306,84,FALSE))</f>
        <v>0</v>
      </c>
      <c r="DA320" s="99">
        <f>IF(ISNA(VLOOKUP($A320,'[2]1516 Exp_Rev Access'!$F$7:$GB$306,85,FALSE)),"",VLOOKUP($A320,'[2]1516 Exp_Rev Access'!$F$7:$GB$306,85,FALSE))</f>
        <v>0</v>
      </c>
      <c r="DB320" s="99">
        <f>IF(ISNA(VLOOKUP($A320,'[2]1516 Exp_Rev Access'!$F$7:$GB$306,86,FALSE)),"",VLOOKUP($A320,'[2]1516 Exp_Rev Access'!$F$7:$GB$306,86,FALSE))</f>
        <v>0</v>
      </c>
      <c r="DC320" s="99">
        <f>IF(ISNA(VLOOKUP($A320,'[2]1516 Exp_Rev Access'!$F$7:$GB$306,87,FALSE)),"",VLOOKUP($A320,'[2]1516 Exp_Rev Access'!$F$7:$GB$306,87,FALSE))</f>
        <v>0</v>
      </c>
      <c r="DD320" s="99">
        <f>IF(ISNA(VLOOKUP($A320,'[2]1516 Exp_Rev Access'!$F$7:$GB$306,88,FALSE)),"",VLOOKUP($A320,'[2]1516 Exp_Rev Access'!$F$7:$GB$306,88,FALSE))</f>
        <v>0</v>
      </c>
      <c r="DE320" s="99">
        <f>IF(ISNA(VLOOKUP($A320,'[2]1516 Exp_Rev Access'!$F$7:$GB$306,89,FALSE)),"",VLOOKUP($A320,'[2]1516 Exp_Rev Access'!$F$7:$GB$306,89,FALSE))</f>
        <v>0</v>
      </c>
      <c r="DF320" s="99">
        <f>IF(ISNA(VLOOKUP($A320,'[2]1516 Exp_Rev Access'!$F$7:$GB$306,90,FALSE)),"",VLOOKUP($A320,'[2]1516 Exp_Rev Access'!$F$7:$GB$306,90,FALSE))</f>
        <v>0</v>
      </c>
      <c r="DG320" s="99">
        <f>IF(ISNA(VLOOKUP($A320,'[2]1516 Exp_Rev Access'!$F$7:$GB$306,91,FALSE)),"",VLOOKUP($A320,'[2]1516 Exp_Rev Access'!$F$7:$GB$306,91,FALSE))</f>
        <v>0</v>
      </c>
      <c r="DH320" s="99">
        <f>IF(ISNA(VLOOKUP($A320,'[2]1516 Exp_Rev Access'!$F$7:$GB$306,92,FALSE)),"",VLOOKUP($A320,'[2]1516 Exp_Rev Access'!$F$7:$GB$306,92,FALSE))</f>
        <v>1073.54</v>
      </c>
      <c r="DI320" s="99">
        <f>IF(ISNA(VLOOKUP($A320,'[2]1516 Exp_Rev Access'!$F$7:$GB$306,93,FALSE)),"",VLOOKUP($A320,'[2]1516 Exp_Rev Access'!$F$7:$GB$306,93,FALSE))</f>
        <v>0</v>
      </c>
      <c r="DJ320" s="99">
        <f>IF(ISNA(VLOOKUP($A320,'[2]1516 Exp_Rev Access'!$F$7:$GB$306,94,FALSE)),"",VLOOKUP($A320,'[2]1516 Exp_Rev Access'!$F$7:$GB$306,94,FALSE))</f>
        <v>0</v>
      </c>
      <c r="DK320" s="99">
        <f>IF(ISNA(VLOOKUP($A320,'[2]1516 Exp_Rev Access'!$F$7:$GB$306,95,FALSE)),"",VLOOKUP($A320,'[2]1516 Exp_Rev Access'!$F$7:$GB$306,95,FALSE))</f>
        <v>0</v>
      </c>
      <c r="DL320" s="99">
        <f>IF(ISNA(VLOOKUP($A320,'[2]1516 Exp_Rev Access'!$F$7:$GB$306,96,FALSE)),"",VLOOKUP($A320,'[2]1516 Exp_Rev Access'!$F$7:$GB$306,96,FALSE))</f>
        <v>0</v>
      </c>
      <c r="DM320" s="99">
        <f>IF(ISNA(VLOOKUP($A320,'[2]1516 Exp_Rev Access'!$F$7:$GB$306,97,FALSE)),"",VLOOKUP($A320,'[2]1516 Exp_Rev Access'!$F$7:$GB$306,97,FALSE))</f>
        <v>0</v>
      </c>
      <c r="DN320" s="99">
        <f>IF(ISNA(VLOOKUP($A320,'[2]1516 Exp_Rev Access'!$F$7:$GB$306,98,FALSE)),"",VLOOKUP($A320,'[2]1516 Exp_Rev Access'!$F$7:$GB$306,98,FALSE))</f>
        <v>0</v>
      </c>
      <c r="DO320" s="99">
        <f>IF(ISNA(VLOOKUP($A320,'[2]1516 Exp_Rev Access'!$F$7:$GB$306,99,FALSE)),"",VLOOKUP($A320,'[2]1516 Exp_Rev Access'!$F$7:$GB$306,99,FALSE))</f>
        <v>0</v>
      </c>
      <c r="DP320" s="99">
        <f>IF(ISNA(VLOOKUP($A320,'[2]1516 Exp_Rev Access'!$F$7:$GB$306,100,FALSE)),"",VLOOKUP($A320,'[2]1516 Exp_Rev Access'!$F$7:$GB$306,100,FALSE))</f>
        <v>0</v>
      </c>
      <c r="DQ320" s="99">
        <f>IF(ISNA(VLOOKUP($A320,'[2]1516 Exp_Rev Access'!$F$7:$GB$306,101,FALSE)),"",VLOOKUP($A320,'[2]1516 Exp_Rev Access'!$F$7:$GB$306,101,FALSE))</f>
        <v>0</v>
      </c>
      <c r="DR320" s="99">
        <f>IF(ISNA(VLOOKUP($A320,'[2]1516 Exp_Rev Access'!$F$7:$GB$306,102,FALSE)),"",VLOOKUP($A320,'[2]1516 Exp_Rev Access'!$F$7:$GB$306,102,FALSE))</f>
        <v>0</v>
      </c>
      <c r="DS320" s="99">
        <f>IF(ISNA(VLOOKUP($A320,'[2]1516 Exp_Rev Access'!$F$7:$GB$306,103,FALSE)),"",VLOOKUP($A320,'[2]1516 Exp_Rev Access'!$F$7:$GB$306,103,FALSE))</f>
        <v>0</v>
      </c>
      <c r="DT320" s="99">
        <f>IF(ISNA(VLOOKUP($A320,'[2]1516 Exp_Rev Access'!$F$7:$GB$306,104,FALSE)),"",VLOOKUP($A320,'[2]1516 Exp_Rev Access'!$F$7:$GB$306,104,FALSE))</f>
        <v>0</v>
      </c>
      <c r="DU320" s="99">
        <f>IF(ISNA(VLOOKUP($A320,'[2]1516 Exp_Rev Access'!$F$7:$GB$306,105,FALSE)),"",VLOOKUP($A320,'[2]1516 Exp_Rev Access'!$F$7:$GB$306,105,FALSE))</f>
        <v>0</v>
      </c>
      <c r="DV320" s="99">
        <f>IF(ISNA(VLOOKUP($A320,'[2]1516 Exp_Rev Access'!$F$7:$GB$306,106,FALSE)),"",VLOOKUP($A320,'[2]1516 Exp_Rev Access'!$F$7:$GB$306,106,FALSE))</f>
        <v>0</v>
      </c>
      <c r="DW320" s="99">
        <f>IF(ISNA(VLOOKUP($A320,'[2]1516 Exp_Rev Access'!$F$7:$GB$306,107,FALSE)),"",VLOOKUP($A320,'[2]1516 Exp_Rev Access'!$F$7:$GB$306,107,FALSE))</f>
        <v>0</v>
      </c>
      <c r="DX320" s="99">
        <f>IF(ISNA(VLOOKUP($A320,'[2]1516 Exp_Rev Access'!$F$7:$GB$306,108,FALSE)),"",VLOOKUP($A320,'[2]1516 Exp_Rev Access'!$F$7:$GB$306,108,FALSE))</f>
        <v>11440</v>
      </c>
      <c r="DY320" s="99">
        <f>IF(ISNA(VLOOKUP($A320,'[2]1516 Exp_Rev Access'!$F$7:$GB$306,109,FALSE)),"",VLOOKUP($A320,'[2]1516 Exp_Rev Access'!$F$7:$GB$306,109,FALSE))</f>
        <v>0</v>
      </c>
      <c r="DZ320" s="99">
        <f>IF(ISNA(VLOOKUP($A320,'[2]1516 Exp_Rev Access'!$F$7:$GB$306,110,FALSE)),"",VLOOKUP($A320,'[2]1516 Exp_Rev Access'!$F$7:$GB$306,110,FALSE))</f>
        <v>0</v>
      </c>
      <c r="EA320" s="99">
        <f>IF(ISNA(VLOOKUP($A320,'[2]1516 Exp_Rev Access'!$F$7:$GB$306,111,FALSE)),"",VLOOKUP($A320,'[2]1516 Exp_Rev Access'!$F$7:$GB$306,111,FALSE))</f>
        <v>0</v>
      </c>
      <c r="EB320" s="99">
        <f>IF(ISNA(VLOOKUP($A320,'[2]1516 Exp_Rev Access'!$F$7:$GB$306,112,FALSE)),"",VLOOKUP($A320,'[2]1516 Exp_Rev Access'!$F$7:$GB$306,112,FALSE))</f>
        <v>0</v>
      </c>
      <c r="EC320" s="99">
        <f>IF(ISNA(VLOOKUP($A320,'[2]1516 Exp_Rev Access'!$F$7:$GB$306,113,FALSE)),"",VLOOKUP($A320,'[2]1516 Exp_Rev Access'!$F$7:$GB$306,113,FALSE))</f>
        <v>0</v>
      </c>
      <c r="ED320" s="99">
        <f>IF(ISNA(VLOOKUP($A320,'[2]1516 Exp_Rev Access'!$F$7:$GB$306,114,FALSE)),"",VLOOKUP($A320,'[2]1516 Exp_Rev Access'!$F$7:$GB$306,114,FALSE))</f>
        <v>0</v>
      </c>
      <c r="EE320" s="99">
        <f>IF(ISNA(VLOOKUP($A320,'[2]1516 Exp_Rev Access'!$F$7:$GB$306,115,FALSE)),"",VLOOKUP($A320,'[2]1516 Exp_Rev Access'!$F$7:$GB$306,115,FALSE))</f>
        <v>0</v>
      </c>
      <c r="EF320" s="99">
        <f>IF(ISNA(VLOOKUP($A320,'[2]1516 Exp_Rev Access'!$F$7:$GB$306,116,FALSE)),"",VLOOKUP($A320,'[2]1516 Exp_Rev Access'!$F$7:$GB$306,116,FALSE))</f>
        <v>0</v>
      </c>
      <c r="EG320" s="99">
        <f>IF(ISNA(VLOOKUP($A320,'[2]1516 Exp_Rev Access'!$F$7:$GB$306,117,FALSE)),"",VLOOKUP($A320,'[2]1516 Exp_Rev Access'!$F$7:$GB$306,117,FALSE))</f>
        <v>0</v>
      </c>
      <c r="EH320" s="99">
        <f>IF(ISNA(VLOOKUP($A320,'[2]1516 Exp_Rev Access'!$F$7:$GB$306,118,FALSE)),"",VLOOKUP($A320,'[2]1516 Exp_Rev Access'!$F$7:$GB$306,118,FALSE))</f>
        <v>0</v>
      </c>
      <c r="EI320" s="99">
        <f>IF(ISNA(VLOOKUP($A320,'[2]1516 Exp_Rev Access'!$F$7:$GB$306,119,FALSE)),"",VLOOKUP($A320,'[2]1516 Exp_Rev Access'!$F$7:$GB$306,119,FALSE))</f>
        <v>0</v>
      </c>
      <c r="EJ320" s="99">
        <f>IF(ISNA(VLOOKUP($A320,'[2]1516 Exp_Rev Access'!$F$7:$GB$306,120,FALSE)),"",VLOOKUP($A320,'[2]1516 Exp_Rev Access'!$F$7:$GB$306,120,FALSE))</f>
        <v>0</v>
      </c>
      <c r="EK320" s="99">
        <f>IF(ISNA(VLOOKUP($A320,'[2]1516 Exp_Rev Access'!$F$7:$GB$306,121,FALSE)),"",VLOOKUP($A320,'[2]1516 Exp_Rev Access'!$F$7:$GB$306,121,FALSE))</f>
        <v>0</v>
      </c>
      <c r="EL320" s="99">
        <f>IF(ISNA(VLOOKUP($A320,'[2]1516 Exp_Rev Access'!$F$7:$GB$306,122,FALSE)),"",VLOOKUP($A320,'[2]1516 Exp_Rev Access'!$F$7:$GB$306,122,FALSE))</f>
        <v>0</v>
      </c>
      <c r="EM320" s="99">
        <f>IF(ISNA(VLOOKUP($A320,'[2]1516 Exp_Rev Access'!$F$7:$GB$306,123,FALSE)),"",VLOOKUP($A320,'[2]1516 Exp_Rev Access'!$F$7:$GB$306,123,FALSE))</f>
        <v>0</v>
      </c>
      <c r="EN320" s="99">
        <f>IF(ISNA(VLOOKUP($A320,'[2]1516 Exp_Rev Access'!$F$7:$GB$306,124,FALSE)),"",VLOOKUP($A320,'[2]1516 Exp_Rev Access'!$F$7:$GB$306,124,FALSE))</f>
        <v>0</v>
      </c>
      <c r="EO320" s="99">
        <f>IF(ISNA(VLOOKUP($A320,'[2]1516 Exp_Rev Access'!$F$7:$GB$306,125,FALSE)),"",VLOOKUP($A320,'[2]1516 Exp_Rev Access'!$F$7:$GB$306,125,FALSE))</f>
        <v>0</v>
      </c>
      <c r="EP320" s="99">
        <f>IF(ISNA(VLOOKUP($A320,'[2]1516 Exp_Rev Access'!$F$7:$GB$306,126,FALSE)),"",VLOOKUP($A320,'[2]1516 Exp_Rev Access'!$F$7:$GB$306,126,FALSE))</f>
        <v>0</v>
      </c>
      <c r="EQ320" s="99">
        <f>IF(ISNA(VLOOKUP($A320,'[2]1516 Exp_Rev Access'!$F$7:$GB$306,127,FALSE)),"",VLOOKUP($A320,'[2]1516 Exp_Rev Access'!$F$7:$GB$306,127,FALSE))</f>
        <v>0</v>
      </c>
      <c r="ER320" s="99">
        <f>IF(ISNA(VLOOKUP($A320,'[2]1516 Exp_Rev Access'!$F$7:$GB$306,128,FALSE)),"",VLOOKUP($A320,'[2]1516 Exp_Rev Access'!$F$7:$GB$306,128,FALSE))</f>
        <v>0</v>
      </c>
      <c r="ES320" s="99">
        <f>IF(ISNA(VLOOKUP($A320,'[2]1516 Exp_Rev Access'!$F$7:$GB$306,129,FALSE)),"",VLOOKUP($A320,'[2]1516 Exp_Rev Access'!$F$7:$GB$306,129,FALSE))</f>
        <v>0</v>
      </c>
      <c r="ET320" s="99">
        <f>IF(ISNA(VLOOKUP($A320,'[2]1516 Exp_Rev Access'!$F$7:$GB$306,130,FALSE)),"",VLOOKUP($A320,'[2]1516 Exp_Rev Access'!$F$7:$GB$306,130,FALSE))</f>
        <v>0</v>
      </c>
      <c r="EU320" s="99">
        <f>IF(ISNA(VLOOKUP($A320,'[2]1516 Exp_Rev Access'!$F$7:$GB$306,131,FALSE)),"",VLOOKUP($A320,'[2]1516 Exp_Rev Access'!$F$7:$GB$306,131,FALSE))</f>
        <v>0</v>
      </c>
      <c r="EV320" s="99">
        <f>IF(ISNA(VLOOKUP($A320,'[2]1516 Exp_Rev Access'!$F$7:$GB$306,132,FALSE)),"",VLOOKUP($A320,'[2]1516 Exp_Rev Access'!$F$7:$GB$306,132,FALSE))</f>
        <v>0</v>
      </c>
      <c r="EW320" s="99">
        <f>IF(ISNA(VLOOKUP($A320,'[2]1516 Exp_Rev Access'!$F$7:$GB$306,133,FALSE)),"",VLOOKUP($A320,'[2]1516 Exp_Rev Access'!$F$7:$GB$306,133,FALSE))</f>
        <v>0</v>
      </c>
      <c r="EX320" s="99">
        <f>IF(ISNA(VLOOKUP($A320,'[2]1516 Exp_Rev Access'!$F$7:$GB$306,134,FALSE)),"",VLOOKUP($A320,'[2]1516 Exp_Rev Access'!$F$7:$GB$306,134,FALSE))</f>
        <v>0</v>
      </c>
      <c r="EY320" s="99">
        <f>IF(ISNA(VLOOKUP($A320,'[2]1516 Exp_Rev Access'!$F$7:$GB$306,135,FALSE)),"",VLOOKUP($A320,'[2]1516 Exp_Rev Access'!$F$7:$GB$306,135,FALSE))</f>
        <v>0</v>
      </c>
      <c r="EZ320" s="99">
        <f>IF(ISNA(VLOOKUP($A320,'[2]1516 Exp_Rev Access'!$F$7:$GB$306,136,FALSE)),"",VLOOKUP($A320,'[2]1516 Exp_Rev Access'!$F$7:$GB$306,136,FALSE))</f>
        <v>0</v>
      </c>
      <c r="FA320" s="99">
        <f>IF(ISNA(VLOOKUP($A320,'[2]1516 Exp_Rev Access'!$F$7:$GB$306,137,FALSE)),"",VLOOKUP($A320,'[2]1516 Exp_Rev Access'!$F$7:$GB$306,137,FALSE))</f>
        <v>0</v>
      </c>
      <c r="FB320" s="99">
        <f>IF(ISNA(VLOOKUP($A320,'[2]1516 Exp_Rev Access'!$F$7:$GB$306,138,FALSE)),"",VLOOKUP($A320,'[2]1516 Exp_Rev Access'!$F$7:$GB$306,138,FALSE))</f>
        <v>0</v>
      </c>
      <c r="FC320" s="99">
        <f>IF(ISNA(VLOOKUP($A320,'[2]1516 Exp_Rev Access'!$F$7:$GB$306,139,FALSE)),"",VLOOKUP($A320,'[2]1516 Exp_Rev Access'!$F$7:$GB$306,139,FALSE))</f>
        <v>0</v>
      </c>
      <c r="FD320" s="99">
        <f>IF(ISNA(VLOOKUP($A320,'[2]1516 Exp_Rev Access'!$F$7:$FS$306,140,FALSE)),"",VLOOKUP($A320,'[2]1516 Exp_Rev Access'!$F$7:$FS$306,140,FALSE))</f>
        <v>0</v>
      </c>
      <c r="FE320" s="99">
        <f>IF(ISNA(VLOOKUP($A320,'[2]1516 Exp_Rev Access'!$F$7:$FS$306,141,FALSE)),"",VLOOKUP($A320,'[2]1516 Exp_Rev Access'!$F$7:$FS$306,141,FALSE))</f>
        <v>0</v>
      </c>
      <c r="FF320" s="99">
        <f>IF(ISNA(VLOOKUP($A320,'[2]1516 Exp_Rev Access'!$F$7:$FS$306,142,FALSE)),"",VLOOKUP($A320,'[2]1516 Exp_Rev Access'!$F$7:$FS$306,142,FALSE))</f>
        <v>0</v>
      </c>
      <c r="FG320" s="99">
        <f>IF(ISNA(VLOOKUP($A320,'[2]1516 Exp_Rev Access'!$F$7:$FS$306,143,FALSE)),"",VLOOKUP($A320,'[2]1516 Exp_Rev Access'!$F$7:$FS$306,143,FALSE))</f>
        <v>0</v>
      </c>
      <c r="FH320" s="99">
        <f>IF(ISNA(VLOOKUP($A320,'[2]1516 Exp_Rev Access'!$F$7:$FS$306,144,FALSE)),"",VLOOKUP($A320,'[2]1516 Exp_Rev Access'!$F$7:$FS$306,144,FALSE))</f>
        <v>0</v>
      </c>
      <c r="FI320" s="99">
        <f>IF(ISNA(VLOOKUP($A320,'[2]1516 Exp_Rev Access'!$F$7:$FS$306,145,FALSE)),"",VLOOKUP($A320,'[2]1516 Exp_Rev Access'!$F$7:$FS$306,145,FALSE))</f>
        <v>0</v>
      </c>
      <c r="FJ320" s="99">
        <f>IF(ISNA(VLOOKUP($A320,'[2]1516 Exp_Rev Access'!$F$7:$FS$306,146,FALSE)),"",VLOOKUP($A320,'[2]1516 Exp_Rev Access'!$F$7:$FS$306,146,FALSE))</f>
        <v>0</v>
      </c>
      <c r="FK320" s="99">
        <f>IF(ISNA(VLOOKUP($A320,'[2]1516 Exp_Rev Access'!$F$7:$FS$306,147,FALSE)),"",VLOOKUP($A320,'[2]1516 Exp_Rev Access'!$F$7:$FS$306,147,FALSE))</f>
        <v>0</v>
      </c>
      <c r="FL320" s="99">
        <f>IF(ISNA(VLOOKUP($A320,'[2]1516 Exp_Rev Access'!$F$7:$FS$306,148,FALSE)),"",VLOOKUP($A320,'[2]1516 Exp_Rev Access'!$F$7:$FS$306,148,FALSE))</f>
        <v>0</v>
      </c>
      <c r="FM320" s="99">
        <f>IF(ISNA(VLOOKUP($A320,'[2]1516 Exp_Rev Access'!$F$7:$FS$306,149,FALSE)),"",VLOOKUP($A320,'[2]1516 Exp_Rev Access'!$F$7:$FS$306,149,FALSE))</f>
        <v>0</v>
      </c>
      <c r="FN320" s="99">
        <f>IF(ISNA(VLOOKUP($A320,'[2]1516 Exp_Rev Access'!$F$7:$FS$306,150,FALSE)),"",VLOOKUP($A320,'[2]1516 Exp_Rev Access'!$F$7:$FS$306,150,FALSE))</f>
        <v>0</v>
      </c>
      <c r="FO320" s="99">
        <f>IF(ISNA(VLOOKUP($A320,'[2]1516 Exp_Rev Access'!$F$7:$FS$306,151,FALSE)),"",VLOOKUP($A320,'[2]1516 Exp_Rev Access'!$F$7:$FS$306,151,FALSE))</f>
        <v>0</v>
      </c>
      <c r="FP320" s="99">
        <f>IF(ISNA(VLOOKUP($A320,'[2]1516 Exp_Rev Access'!$F$7:$FS$306,152,FALSE)),"",VLOOKUP($A320,'[2]1516 Exp_Rev Access'!$F$7:$FS$306,152,FALSE))</f>
        <v>0</v>
      </c>
      <c r="FQ320" s="99">
        <f>IF(ISNA(VLOOKUP($A320,'[2]1516 Exp_Rev Access'!$F$7:$FS$306,153,FALSE)),"",VLOOKUP($A320,'[2]1516 Exp_Rev Access'!$F$7:$FS$306,153,FALSE))</f>
        <v>0</v>
      </c>
      <c r="FR320" s="101">
        <f t="shared" si="382"/>
        <v>74479.47</v>
      </c>
      <c r="FS320" s="72">
        <f t="shared" si="383"/>
        <v>8.3988063551315079E-2</v>
      </c>
      <c r="FT320" s="94">
        <f t="shared" si="384"/>
        <v>987.79137931034472</v>
      </c>
      <c r="FU320" s="99">
        <f>IF(ISNA(VLOOKUP($A320,'[2]1516 Exp_Rev Access'!$F$7:$GB$306,154,FALSE)),"",VLOOKUP($A320,'[2]1516 Exp_Rev Access'!$F$7:$GB$306,154,FALSE))</f>
        <v>0</v>
      </c>
      <c r="FV320" s="99">
        <f>IF(ISNA(VLOOKUP($A320,'[2]1516 Exp_Rev Access'!$F$7:$GB$306,155,FALSE)),"",VLOOKUP($A320,'[2]1516 Exp_Rev Access'!$F$7:$GB$306,155,FALSE))</f>
        <v>0</v>
      </c>
      <c r="FW320" s="99">
        <f>IF(ISNA(VLOOKUP($A320,'[2]1516 Exp_Rev Access'!$F$7:$GB$306,156,FALSE)),"",VLOOKUP($A320,'[2]1516 Exp_Rev Access'!$F$7:$GB$306,156,FALSE))</f>
        <v>0</v>
      </c>
      <c r="FX320" s="99">
        <f>IF(ISNA(VLOOKUP($A320,'[2]1516 Exp_Rev Access'!$F$7:$GB$306,157,FALSE)),"",VLOOKUP($A320,'[2]1516 Exp_Rev Access'!$F$7:$GB$306,157,FALSE))</f>
        <v>0</v>
      </c>
      <c r="FY320" s="99">
        <f>IF(ISNA(VLOOKUP($A320,'[2]1516 Exp_Rev Access'!$F$7:$GB$306,158,FALSE)),"",VLOOKUP($A320,'[2]1516 Exp_Rev Access'!$F$7:$GB$306,158,FALSE))</f>
        <v>0</v>
      </c>
      <c r="FZ320" s="99">
        <f>IF(ISNA(VLOOKUP($A320,'[2]1516 Exp_Rev Access'!$F$7:$GB$306,159,FALSE)),"",VLOOKUP($A320,'[2]1516 Exp_Rev Access'!$F$7:$GB$306,159,FALSE))</f>
        <v>0</v>
      </c>
      <c r="GA320" s="99">
        <f>IF(ISNA(VLOOKUP($A320,'[2]1516 Exp_Rev Access'!$F$7:$GB$306,160,FALSE)),"",VLOOKUP($A320,'[2]1516 Exp_Rev Access'!$F$7:$GB$306,160,FALSE))</f>
        <v>0</v>
      </c>
      <c r="GB320" s="99">
        <f>IF(ISNA(VLOOKUP($A320,'[2]1516 Exp_Rev Access'!$F$7:$GB$306,161,FALSE)),"",VLOOKUP($A320,'[2]1516 Exp_Rev Access'!$F$7:$GB$306,161,FALSE))</f>
        <v>0</v>
      </c>
      <c r="GC320" s="99">
        <f>IF(ISNA(VLOOKUP($A320,'[2]1516 Exp_Rev Access'!$F$7:$GB$306,162,FALSE)),"",VLOOKUP($A320,'[2]1516 Exp_Rev Access'!$F$7:$GB$306,162,FALSE))</f>
        <v>0</v>
      </c>
      <c r="GD320" s="99">
        <f>IF(ISNA(VLOOKUP($A320,'[2]1516 Exp_Rev Access'!$F$7:$GB$306,163,FALSE)),"",VLOOKUP($A320,'[2]1516 Exp_Rev Access'!$F$7:$GB$306,163,FALSE))</f>
        <v>0</v>
      </c>
      <c r="GE320" s="99">
        <f>IF(ISNA(VLOOKUP($A320,'[2]1516 Exp_Rev Access'!$F$7:$GB$306,164,FALSE)),"",VLOOKUP($A320,'[2]1516 Exp_Rev Access'!$F$7:$GB$306,164,FALSE))</f>
        <v>0</v>
      </c>
      <c r="GF320" s="99">
        <f>IF(ISNA(VLOOKUP($A320,'[2]1516 Exp_Rev Access'!$F$7:$GB$306,165,FALSE)),"",VLOOKUP($A320,'[2]1516 Exp_Rev Access'!$F$7:$GB$306,165,FALSE))</f>
        <v>0</v>
      </c>
      <c r="GG320" s="99">
        <f>IF(ISNA(VLOOKUP($A320,'[2]1516 Exp_Rev Access'!$F$7:$GB$306,166,FALSE)),"",VLOOKUP($A320,'[2]1516 Exp_Rev Access'!$F$7:$GB$306,166,FALSE))</f>
        <v>0</v>
      </c>
      <c r="GH320" s="99">
        <f>IF(ISNA(VLOOKUP($A320,'[2]1516 Exp_Rev Access'!$F$7:$GB$306,167,FALSE)),"",VLOOKUP($A320,'[2]1516 Exp_Rev Access'!$F$7:$GB$306,167,FALSE))</f>
        <v>0</v>
      </c>
      <c r="GI320" s="99">
        <f>IF(ISNA(VLOOKUP($A320,'[2]1516 Exp_Rev Access'!$F$7:$GB$306,168,FALSE)),"",VLOOKUP($A320,'[2]1516 Exp_Rev Access'!$F$7:$GB$306,168,FALSE))</f>
        <v>0</v>
      </c>
      <c r="GJ320" s="99">
        <f>IF(ISNA(VLOOKUP($A320,'[2]1516 Exp_Rev Access'!$F$7:$GB$306,169,FALSE)),"",VLOOKUP($A320,'[2]1516 Exp_Rev Access'!$F$7:$GB$306,169,FALSE))</f>
        <v>0</v>
      </c>
      <c r="GK320" s="99">
        <f>IF(ISNA(VLOOKUP($A320,'[2]1516 Exp_Rev Access'!$F$7:$GB$306,170,FALSE)),"",VLOOKUP($A320,'[2]1516 Exp_Rev Access'!$F$7:$GB$306,170,FALSE))</f>
        <v>2244.44</v>
      </c>
      <c r="GL320" s="99">
        <f>IF(ISNA(VLOOKUP($A320,'[2]1516 Exp_Rev Access'!$F$7:$GB$306,171,FALSE)),"",VLOOKUP($A320,'[2]1516 Exp_Rev Access'!$F$7:$GB$306,171,FALSE))</f>
        <v>0</v>
      </c>
      <c r="GM320" s="99">
        <f>IF(ISNA(VLOOKUP($A320,'[2]1516 Exp_Rev Access'!$F$7:$GB$306,172,FALSE)),"",VLOOKUP($A320,'[2]1516 Exp_Rev Access'!$F$7:$GB$306,172,FALSE))</f>
        <v>0</v>
      </c>
      <c r="GN320" s="99">
        <f>IF(ISNA(VLOOKUP($A320,'[2]1516 Exp_Rev Access'!$F$7:$GB$306,173,FALSE)),"",VLOOKUP($A320,'[2]1516 Exp_Rev Access'!$F$7:$GB$306,173,FALSE))</f>
        <v>0</v>
      </c>
      <c r="GO320" s="99">
        <f>IF(ISNA(VLOOKUP($A320,'[2]1516 Exp_Rev Access'!$F$7:$GB$306,174,FALSE)),"",VLOOKUP($A320,'[2]1516 Exp_Rev Access'!$F$7:$GB$306,174,FALSE))</f>
        <v>0</v>
      </c>
      <c r="GP320" s="99">
        <f>IF(ISNA(VLOOKUP($A320,'[2]1516 Exp_Rev Access'!$F$7:$GB$306,175,FALSE)),"",VLOOKUP($A320,'[2]1516 Exp_Rev Access'!$F$7:$GB$306,175,FALSE))</f>
        <v>0</v>
      </c>
      <c r="GQ320" s="99">
        <f>IF(ISNA(VLOOKUP($A320,'[2]1516 Exp_Rev Access'!$F$7:$GB$306,176,FALSE)),"",VLOOKUP($A320,'[2]1516 Exp_Rev Access'!$F$7:$GB$306,176,FALSE))</f>
        <v>0</v>
      </c>
      <c r="GR320" s="99">
        <f>IF(ISNA(VLOOKUP($A320,'[2]1516 Exp_Rev Access'!$F$7:$GB$306,177,FALSE)),"",VLOOKUP($A320,'[2]1516 Exp_Rev Access'!$F$7:$GB$306,177,FALSE))</f>
        <v>0</v>
      </c>
      <c r="GS320" s="99">
        <f>IF(ISNA(VLOOKUP($A320,'[2]1516 Exp_Rev Access'!$F$7:$GB$306,178,FALSE)),"",VLOOKUP($A320,'[2]1516 Exp_Rev Access'!$F$7:$GB$306,178,FALSE))</f>
        <v>0</v>
      </c>
      <c r="GT320" s="101">
        <f t="shared" si="385"/>
        <v>2244.44</v>
      </c>
      <c r="GU320" s="72">
        <f t="shared" si="389"/>
        <v>2.5309816162375162E-3</v>
      </c>
      <c r="GV320" s="84">
        <f t="shared" si="386"/>
        <v>29.767108753315647</v>
      </c>
    </row>
    <row r="321" spans="1:204" customFormat="1" ht="12" customHeight="1" x14ac:dyDescent="0.2">
      <c r="A321" s="96" t="s">
        <v>732</v>
      </c>
      <c r="B321" s="69" t="s">
        <v>733</v>
      </c>
      <c r="C321" s="80">
        <f>IF(ISNA(VLOOKUP($A321,'[2]1516 enrollment_Rev_Exp by size'!$A$6:$G$320,3,FALSE)),"",VLOOKUP($A321,'[2]1516 enrollment_Rev_Exp by size'!$A$6:$G$320,3,FALSE))</f>
        <v>71.94</v>
      </c>
      <c r="D321" s="97">
        <v>1136047.3999999999</v>
      </c>
      <c r="E321" s="80">
        <f t="shared" si="367"/>
        <v>1136047.4000000001</v>
      </c>
      <c r="F321" s="80">
        <f t="shared" si="368"/>
        <v>0</v>
      </c>
      <c r="G321" s="98">
        <f>IF(ISNA(VLOOKUP($A321,'[2]1516 Exp_Rev Access'!$F$7:$FS$306,2,FALSE)),"",VLOOKUP($A321,'[2]1516 Exp_Rev Access'!$F$7:$FS$306,2,FALSE))</f>
        <v>0</v>
      </c>
      <c r="H321" s="98">
        <f>IF(ISNA(VLOOKUP($A321,'[2]1516 Exp_Rev Access'!$F$7:$FS$306,3,FALSE)),"",VLOOKUP($A321,'[2]1516 Exp_Rev Access'!$F$7:$FS$306,3,FALSE))</f>
        <v>0</v>
      </c>
      <c r="I321" s="98">
        <f>IF(ISNA(VLOOKUP($A321,'[2]1516 Exp_Rev Access'!$F$7:$FS$306,4,FALSE)),"",VLOOKUP($A321,'[2]1516 Exp_Rev Access'!$F$7:$FS$306,4,FALSE))</f>
        <v>0</v>
      </c>
      <c r="J321" s="98">
        <f>IF(ISNA(VLOOKUP($A321,'[2]1516 Exp_Rev Access'!$F$7:$FS$306,5,FALSE)),"",VLOOKUP($A321,'[2]1516 Exp_Rev Access'!$F$7:$FS$306,5,FALSE))</f>
        <v>0</v>
      </c>
      <c r="K321" s="98">
        <f>IF(ISNA(VLOOKUP($A321,'[2]1516 Exp_Rev Access'!$F$7:$FS$306,6,FALSE)),"",VLOOKUP($A321,'[2]1516 Exp_Rev Access'!$F$7:$FS$306,6,FALSE))</f>
        <v>0</v>
      </c>
      <c r="L321" s="98">
        <f>IF(ISNA(VLOOKUP($A321,'[2]1516 Exp_Rev Access'!$F$7:$FS$306,7,FALSE)),"",VLOOKUP($A321,'[2]1516 Exp_Rev Access'!$F$7:$FS$306,7,FALSE))</f>
        <v>0</v>
      </c>
      <c r="M321" s="90">
        <f t="shared" si="369"/>
        <v>0</v>
      </c>
      <c r="N321" s="72"/>
      <c r="O321" s="73"/>
      <c r="P321" s="99">
        <f>IF(ISNA(VLOOKUP($A321,'[2]1516 Exp_Rev Access'!$F$7:$FS$306,8,FALSE)),"",VLOOKUP($A321,'[2]1516 Exp_Rev Access'!$F$7:$FS$306,8,FALSE))</f>
        <v>0</v>
      </c>
      <c r="Q321" s="99">
        <f>IF(ISNA(VLOOKUP($A321,'[2]1516 Exp_Rev Access'!$F$7:$FS$306,9,FALSE)),"",VLOOKUP($A321,'[2]1516 Exp_Rev Access'!$F$7:$FS$306,9,FALSE))</f>
        <v>0</v>
      </c>
      <c r="R321" s="99">
        <f>IF(ISNA(VLOOKUP($A321,'[2]1516 Exp_Rev Access'!$F$7:$FS$306,10,FALSE)),"",VLOOKUP($A321,'[2]1516 Exp_Rev Access'!$F$7:$FS$306,10,FALSE))</f>
        <v>0</v>
      </c>
      <c r="S321" s="99">
        <f>IF(ISNA(VLOOKUP($A321,'[2]1516 Exp_Rev Access'!$F$7:$FS$306,11,FALSE)),"",VLOOKUP($A321,'[2]1516 Exp_Rev Access'!$F$7:$FS$306,11,FALSE))</f>
        <v>0</v>
      </c>
      <c r="T321" s="99">
        <f>IF(ISNA(VLOOKUP($A321,'[2]1516 Exp_Rev Access'!$F$7:$FS$306,12,FALSE)),"",VLOOKUP($A321,'[2]1516 Exp_Rev Access'!$F$7:$FS$306,12,FALSE))</f>
        <v>0</v>
      </c>
      <c r="U321" s="99">
        <f>IF(ISNA(VLOOKUP($A321,'[2]1516 Exp_Rev Access'!$F$7:$FS$306,13,FALSE)),"",VLOOKUP($A321,'[2]1516 Exp_Rev Access'!$F$7:$FS$306,13,FALSE))</f>
        <v>0</v>
      </c>
      <c r="V321" s="99">
        <f>IF(ISNA(VLOOKUP($A321,'[2]1516 Exp_Rev Access'!$F$7:$FS$306,14,FALSE)),"",VLOOKUP($A321,'[2]1516 Exp_Rev Access'!$F$7:$FS$306,14,FALSE))</f>
        <v>0</v>
      </c>
      <c r="W321" s="99">
        <f>IF(ISNA(VLOOKUP($A321,'[2]1516 Exp_Rev Access'!$F$7:$FS$306,15,FALSE)),"",VLOOKUP($A321,'[2]1516 Exp_Rev Access'!$F$7:$FS$306,15,FALSE))</f>
        <v>0</v>
      </c>
      <c r="X321" s="99">
        <f>IF(ISNA(VLOOKUP($A321,'[2]1516 Exp_Rev Access'!$F$7:$FS$306,16,FALSE)),"",VLOOKUP($A321,'[2]1516 Exp_Rev Access'!$F$7:$FS$306,16,FALSE))</f>
        <v>266</v>
      </c>
      <c r="Y321" s="99">
        <f>IF(ISNA(VLOOKUP($A321,'[2]1516 Exp_Rev Access'!$F$7:$FS$306,17,FALSE)),"",VLOOKUP($A321,'[2]1516 Exp_Rev Access'!$F$7:$FS$306,17,FALSE))</f>
        <v>0</v>
      </c>
      <c r="Z321" s="99">
        <f>IF(ISNA(VLOOKUP($A321,'[2]1516 Exp_Rev Access'!$F$7:$FS$306,18,FALSE)),"",VLOOKUP($A321,'[2]1516 Exp_Rev Access'!$F$7:$FS$306,18,FALSE))</f>
        <v>0</v>
      </c>
      <c r="AA321" s="99">
        <f>IF(ISNA(VLOOKUP($A321,'[2]1516 Exp_Rev Access'!$F$7:$FS$306,19,FALSE)),"",VLOOKUP($A321,'[2]1516 Exp_Rev Access'!$F$7:$FS$306,19,FALSE))</f>
        <v>0</v>
      </c>
      <c r="AB321" s="99">
        <f>IF(ISNA(VLOOKUP($A321,'[2]1516 Exp_Rev Access'!$F$7:$FS$306,20,FALSE)),"",VLOOKUP($A321,'[2]1516 Exp_Rev Access'!$F$7:$FS$306,20,FALSE))</f>
        <v>902.4</v>
      </c>
      <c r="AC321" s="99">
        <f>IF(ISNA(VLOOKUP($A321,'[2]1516 Exp_Rev Access'!$F$7:$FS$306,21,FALSE)),"",VLOOKUP($A321,'[2]1516 Exp_Rev Access'!$F$7:$FS$306,21,FALSE))</f>
        <v>1822.38</v>
      </c>
      <c r="AD321" s="99">
        <f>IF(ISNA(VLOOKUP($A321,'[2]1516 Exp_Rev Access'!$F$7:$FS$306,22,FALSE)),"",VLOOKUP($A321,'[2]1516 Exp_Rev Access'!$F$7:$FS$306,22,FALSE))</f>
        <v>416.04</v>
      </c>
      <c r="AE321" s="99">
        <f>IF(ISNA(VLOOKUP($A321,'[2]1516 Exp_Rev Access'!$F$7:$FS$306,23,FALSE)),"",VLOOKUP($A321,'[2]1516 Exp_Rev Access'!$F$7:$FS$306,23,FALSE))</f>
        <v>0</v>
      </c>
      <c r="AF321" s="99">
        <f>IF(ISNA(VLOOKUP($A321,'[2]1516 Exp_Rev Access'!$F$7:$FS$306,24,FALSE)),"",VLOOKUP($A321,'[2]1516 Exp_Rev Access'!$F$7:$FS$306,24,FALSE))</f>
        <v>730.26</v>
      </c>
      <c r="AG321" s="99">
        <f>IF(ISNA(VLOOKUP($A321,'[2]1516 Exp_Rev Access'!$F$7:$FS$306,25,FALSE)),"",VLOOKUP($A321,'[2]1516 Exp_Rev Access'!$F$7:$FS$306,25,FALSE))</f>
        <v>0</v>
      </c>
      <c r="AH321" s="98">
        <f>IF(ISNA(VLOOKUP($A321,'[2]1516 Exp_Rev Access'!$F$7:$FS$306,26,FALSE)),"",VLOOKUP($A321,'[2]1516 Exp_Rev Access'!$F$7:$FS$306,26,FALSE))</f>
        <v>2450</v>
      </c>
      <c r="AI321" s="98">
        <f>IF(ISNA(VLOOKUP($A321,'[2]1516 Exp_Rev Access'!$F$7:$FS$306,27,FALSE)),"",VLOOKUP($A321,'[2]1516 Exp_Rev Access'!$F$7:$FS$306,27,FALSE))</f>
        <v>100</v>
      </c>
      <c r="AJ321" s="98">
        <f>IF(ISNA(VLOOKUP($A321,'[2]1516 Exp_Rev Access'!$F$7:$FS$306,28,FALSE)),"",VLOOKUP($A321,'[2]1516 Exp_Rev Access'!$F$7:$FS$306,28,FALSE))</f>
        <v>450</v>
      </c>
      <c r="AK321" s="98">
        <f>IF(ISNA(VLOOKUP($A321,'[2]1516 Exp_Rev Access'!$F$7:$FS$306,29,FALSE)),"",VLOOKUP($A321,'[2]1516 Exp_Rev Access'!$F$7:$FS$306,29,FALSE))</f>
        <v>6782.48</v>
      </c>
      <c r="AL321" s="100">
        <f t="shared" si="372"/>
        <v>13919.56</v>
      </c>
      <c r="AM321" s="72">
        <f t="shared" si="373"/>
        <v>1.2252622557826373E-2</v>
      </c>
      <c r="AN321" s="94">
        <f t="shared" si="374"/>
        <v>193.48846260772865</v>
      </c>
      <c r="AO321" s="99">
        <f>IF(ISNA(VLOOKUP($A321,'[2]1516 Exp_Rev Access'!$F$7:$GB$306,30,FALSE)),"",VLOOKUP($A321,'[2]1516 Exp_Rev Access'!$F$7:$FS$306,30,FALSE))</f>
        <v>584768.68000000005</v>
      </c>
      <c r="AP321" s="99">
        <f>IF(ISNA(VLOOKUP($A321,'[2]1516 Exp_Rev Access'!$F$7:$GB$306,31,FALSE)),"",VLOOKUP($A321,'[2]1516 Exp_Rev Access'!$F$7:$FS$306,31,FALSE))</f>
        <v>4300.95</v>
      </c>
      <c r="AQ321" s="99">
        <f>IF(ISNA(VLOOKUP($A321,'[2]1516 Exp_Rev Access'!$F$7:$GB$306,32,FALSE)),"",VLOOKUP($A321,'[2]1516 Exp_Rev Access'!$F$7:$FS$306,32,FALSE))</f>
        <v>0</v>
      </c>
      <c r="AR321" s="99">
        <f>IF(ISNA(VLOOKUP($A321,'[2]1516 Exp_Rev Access'!$F$7:$GB$306,33,FALSE)),"",VLOOKUP($A321,'[2]1516 Exp_Rev Access'!$F$7:$FS$306,33,FALSE))</f>
        <v>0</v>
      </c>
      <c r="AS321" s="99">
        <f>IF(ISNA(VLOOKUP($A321,'[2]1516 Exp_Rev Access'!$F$7:$GB$306,34,FALSE)),"",VLOOKUP($A321,'[2]1516 Exp_Rev Access'!$F$7:$FS$306,34,FALSE))</f>
        <v>0</v>
      </c>
      <c r="AT321" s="101">
        <f t="shared" si="375"/>
        <v>589069.63</v>
      </c>
      <c r="AU321" s="72">
        <f t="shared" si="376"/>
        <v>0.51852557384489417</v>
      </c>
      <c r="AV321" s="94">
        <f t="shared" si="377"/>
        <v>8188.346260772867</v>
      </c>
      <c r="AW321" s="99">
        <f>IF(ISNA(VLOOKUP($A321,'[2]1516 Exp_Rev Access'!$F$7:$GB$306,35,FALSE)),"",VLOOKUP($A321,'[2]1516 Exp_Rev Access'!$F$7:$GB$306,35,FALSE))</f>
        <v>0</v>
      </c>
      <c r="AX321" s="99">
        <f>IF(ISNA(VLOOKUP($A321,'[2]1516 Exp_Rev Access'!$F$7:$GB$306,36,FALSE)),"",VLOOKUP($A321,'[2]1516 Exp_Rev Access'!$F$7:$GB$306,36,FALSE))</f>
        <v>50457.23</v>
      </c>
      <c r="AY321" s="99">
        <f>IF(ISNA(VLOOKUP($A321,'[2]1516 Exp_Rev Access'!$F$7:$GB$306,37,FALSE)),"",VLOOKUP($A321,'[2]1516 Exp_Rev Access'!$F$7:$GB$306,37,FALSE))</f>
        <v>0</v>
      </c>
      <c r="AZ321" s="99">
        <f>IF(ISNA(VLOOKUP($A321,'[2]1516 Exp_Rev Access'!$F$7:$GB$306,38,FALSE)),"",VLOOKUP($A321,'[2]1516 Exp_Rev Access'!$F$7:$GB$306,38,FALSE))</f>
        <v>0</v>
      </c>
      <c r="BA321" s="99">
        <f>IF(ISNA(VLOOKUP($A321,'[2]1516 Exp_Rev Access'!$F$7:$GB$306,39,FALSE)),"",VLOOKUP($A321,'[2]1516 Exp_Rev Access'!$F$7:$GB$306,39,FALSE))</f>
        <v>0</v>
      </c>
      <c r="BB321" s="99">
        <f>IF(ISNA(VLOOKUP($A321,'[2]1516 Exp_Rev Access'!$F$7:$GB$306,40,FALSE)),"",VLOOKUP($A321,'[2]1516 Exp_Rev Access'!$F$7:$GB$306,40,FALSE))</f>
        <v>15223.21</v>
      </c>
      <c r="BC321" s="99">
        <f>IF(ISNA(VLOOKUP($A321,'[2]1516 Exp_Rev Access'!$F$7:$GB$306,41,FALSE)),"",VLOOKUP($A321,'[2]1516 Exp_Rev Access'!$F$7:$GB$306,41,FALSE))</f>
        <v>0</v>
      </c>
      <c r="BD321" s="99">
        <f>IF(ISNA(VLOOKUP($A321,'[2]1516 Exp_Rev Access'!$F$7:$GB$306,42,FALSE)),"",VLOOKUP($A321,'[2]1516 Exp_Rev Access'!$F$7:$GB$306,42,FALSE))</f>
        <v>21909.14</v>
      </c>
      <c r="BE321" s="99">
        <f>IF(ISNA(VLOOKUP($A321,'[2]1516 Exp_Rev Access'!$F$7:$GB$306,43,FALSE)),"",VLOOKUP($A321,'[2]1516 Exp_Rev Access'!$F$7:$GB$306,43,FALSE))</f>
        <v>0</v>
      </c>
      <c r="BF321" s="99">
        <f>IF(ISNA(VLOOKUP($A321,'[2]1516 Exp_Rev Access'!$F$7:$GB$306,44,FALSE)),"",VLOOKUP($A321,'[2]1516 Exp_Rev Access'!$F$7:$GB$306,44,FALSE))</f>
        <v>0</v>
      </c>
      <c r="BG321" s="99">
        <f>IF(ISNA(VLOOKUP($A321,'[2]1516 Exp_Rev Access'!$F$7:$GB$306,45,FALSE)),"",VLOOKUP($A321,'[2]1516 Exp_Rev Access'!$F$7:$GB$306,45,FALSE))</f>
        <v>779.26</v>
      </c>
      <c r="BH321" s="99">
        <f>IF(ISNA(VLOOKUP($A321,'[2]1516 Exp_Rev Access'!$F$7:$GB$306,46,FALSE)),"",VLOOKUP($A321,'[2]1516 Exp_Rev Access'!$F$7:$GB$306,46,FALSE))</f>
        <v>0</v>
      </c>
      <c r="BI321" s="99">
        <f>IF(ISNA(VLOOKUP($A321,'[2]1516 Exp_Rev Access'!$F$7:$GB$306,47,FALSE)),"",VLOOKUP($A321,'[2]1516 Exp_Rev Access'!$F$7:$GB$306,47,FALSE))</f>
        <v>895.86</v>
      </c>
      <c r="BJ321" s="99">
        <f>IF(ISNA(VLOOKUP($A321,'[2]1516 Exp_Rev Access'!$F$7:$GB$306,48,FALSE)),"",VLOOKUP($A321,'[2]1516 Exp_Rev Access'!$F$7:$GB$306,48,FALSE))</f>
        <v>289481.15999999997</v>
      </c>
      <c r="BK321" s="99">
        <f>IF(ISNA(VLOOKUP($A321,'[2]1516 Exp_Rev Access'!$F$7:$GB$306,49,FALSE)),"",VLOOKUP($A321,'[2]1516 Exp_Rev Access'!$F$7:$GB$306,49,FALSE))</f>
        <v>0</v>
      </c>
      <c r="BL321" s="99">
        <f>IF(ISNA(VLOOKUP($A321,'[2]1516 Exp_Rev Access'!$F$7:$GB$306,50,FALSE)),"",VLOOKUP($A321,'[2]1516 Exp_Rev Access'!$F$7:$GB$306,50,FALSE))</f>
        <v>0</v>
      </c>
      <c r="BM321" s="99">
        <f>IF(ISNA(VLOOKUP($A321,'[2]1516 Exp_Rev Access'!$F$7:$GB$306,51,FALSE)),"",VLOOKUP($A321,'[2]1516 Exp_Rev Access'!$F$7:$GB$306,51,FALSE))</f>
        <v>0</v>
      </c>
      <c r="BN321" s="99">
        <f>IF(ISNA(VLOOKUP($A321,'[2]1516 Exp_Rev Access'!$F$7:$GB$306,52,FALSE)),"",VLOOKUP($A321,'[2]1516 Exp_Rev Access'!$F$7:$GB$306,52,FALSE))</f>
        <v>0</v>
      </c>
      <c r="BO321" s="99">
        <f>IF(ISNA(VLOOKUP($A321,'[2]1516 Exp_Rev Access'!$F$7:$GB$306,53,FALSE)),"",VLOOKUP($A321,'[2]1516 Exp_Rev Access'!$F$7:$GB$306,53,FALSE))</f>
        <v>0</v>
      </c>
      <c r="BP321" s="99">
        <f>IF(ISNA(VLOOKUP($A321,'[2]1516 Exp_Rev Access'!$F$7:$GB$306,54,FALSE)),"",VLOOKUP($A321,'[2]1516 Exp_Rev Access'!$F$7:$GB$306,54,FALSE))</f>
        <v>0</v>
      </c>
      <c r="BQ321" s="99">
        <f>IF(ISNA(VLOOKUP($A321,'[2]1516 Exp_Rev Access'!$F$7:$GB$306,55,FALSE)),"",VLOOKUP($A321,'[2]1516 Exp_Rev Access'!$F$7:$GB$306,55,FALSE))</f>
        <v>0</v>
      </c>
      <c r="BR321" s="99">
        <f>IF(ISNA(VLOOKUP($A321,'[2]1516 Exp_Rev Access'!$F$7:$GB$306,56,FALSE)),"",VLOOKUP($A321,'[2]1516 Exp_Rev Access'!$F$7:$GB$306,56,FALSE))</f>
        <v>0</v>
      </c>
      <c r="BS321" s="99">
        <f>IF(ISNA(VLOOKUP($A321,'[2]1516 Exp_Rev Access'!$F$7:$GB$306,57,FALSE)),"",VLOOKUP($A321,'[2]1516 Exp_Rev Access'!$F$7:$GB$306,57,FALSE))</f>
        <v>0</v>
      </c>
      <c r="BT321" s="99">
        <f>IF(ISNA(VLOOKUP($A321,'[2]1516 Exp_Rev Access'!$F$7:$GB$306,58,FALSE)),"",VLOOKUP($A321,'[2]1516 Exp_Rev Access'!$F$7:$GB$306,58,FALSE))</f>
        <v>0</v>
      </c>
      <c r="BU321" s="102">
        <f t="shared" si="378"/>
        <v>378745.86</v>
      </c>
      <c r="BV321" s="72">
        <f t="shared" si="379"/>
        <v>0.33338913499559969</v>
      </c>
      <c r="BW321" s="94">
        <f t="shared" si="380"/>
        <v>5264.7464553794825</v>
      </c>
      <c r="BX321" s="99">
        <f>IF(ISNA(VLOOKUP($A321,'[2]1516 Exp_Rev Access'!$F$7:$GB$306,59,FALSE)),"",VLOOKUP($A321,'[2]1516 Exp_Rev Access'!$F$7:$GB$306,59,FALSE))</f>
        <v>0</v>
      </c>
      <c r="BY321" s="99">
        <f>IF(ISNA(VLOOKUP($A321,'[2]1516 Exp_Rev Access'!$F$7:$GB$306,60,FALSE)),"",VLOOKUP($A321,'[2]1516 Exp_Rev Access'!$F$7:$GB$306,60,FALSE))</f>
        <v>0</v>
      </c>
      <c r="BZ321" s="99">
        <f>IF(ISNA(VLOOKUP($A321,'[2]1516 Exp_Rev Access'!$F$7:$GB$306,61,FALSE)),"",VLOOKUP($A321,'[2]1516 Exp_Rev Access'!$F$7:$GB$306,61,FALSE))</f>
        <v>0</v>
      </c>
      <c r="CA321" s="99">
        <f>IF(ISNA(VLOOKUP($A321,'[2]1516 Exp_Rev Access'!$F$7:$GB$306,62,FALSE)),"",VLOOKUP($A321,'[2]1516 Exp_Rev Access'!$F$7:$GB$306,62,FALSE))</f>
        <v>0</v>
      </c>
      <c r="CB321" s="99">
        <f>IF(ISNA(VLOOKUP($A321,'[2]1516 Exp_Rev Access'!$F$7:$GB$306,63,FALSE)),"",VLOOKUP($A321,'[2]1516 Exp_Rev Access'!$F$7:$GB$306,63,FALSE))</f>
        <v>18334.38</v>
      </c>
      <c r="CC321" s="99">
        <f>IF(ISNA(VLOOKUP($A321,'[2]1516 Exp_Rev Access'!$F$7:$GB$306,64,FALSE)),"",VLOOKUP($A321,'[2]1516 Exp_Rev Access'!$F$7:$GB$306,64,FALSE))</f>
        <v>0</v>
      </c>
      <c r="CD321" s="101">
        <f t="shared" si="381"/>
        <v>18334.38</v>
      </c>
      <c r="CE321" s="72">
        <f t="shared" si="387"/>
        <v>1.6138745619240891E-2</v>
      </c>
      <c r="CF321" s="103">
        <f t="shared" si="388"/>
        <v>254.85654712260219</v>
      </c>
      <c r="CG321" s="99">
        <f>IF(ISNA(VLOOKUP($A321,'[2]1516 Exp_Rev Access'!$F$7:$GB$306,65,FALSE)),"",VLOOKUP($A321,'[2]1516 Exp_Rev Access'!$F$7:$GB$306,65,FALSE))</f>
        <v>0</v>
      </c>
      <c r="CH321" s="99">
        <f>IF(ISNA(VLOOKUP($A321,'[2]1516 Exp_Rev Access'!$F$7:$GB$306,66,FALSE)),"",VLOOKUP($A321,'[2]1516 Exp_Rev Access'!$F$7:$GB$306,66,FALSE))</f>
        <v>0</v>
      </c>
      <c r="CI321" s="99">
        <f>IF(ISNA(VLOOKUP($A321,'[2]1516 Exp_Rev Access'!$F$7:$GB$306,67,FALSE)),"",VLOOKUP($A321,'[2]1516 Exp_Rev Access'!$F$7:$GB$306,67,FALSE))</f>
        <v>0</v>
      </c>
      <c r="CJ321" s="99">
        <f>IF(ISNA(VLOOKUP($A321,'[2]1516 Exp_Rev Access'!$F$7:$GB$306,68,FALSE)),"",VLOOKUP($A321,'[2]1516 Exp_Rev Access'!$F$7:$GB$306,68,FALSE))</f>
        <v>0</v>
      </c>
      <c r="CK321" s="99">
        <f>IF(ISNA(VLOOKUP($A321,'[2]1516 Exp_Rev Access'!$F$7:$GB$306,69,FALSE)),"",VLOOKUP($A321,'[2]1516 Exp_Rev Access'!$F$7:$GB$306,69,FALSE))</f>
        <v>0</v>
      </c>
      <c r="CL321" s="99">
        <f>IF(ISNA(VLOOKUP($A321,'[2]1516 Exp_Rev Access'!$F$7:$GB$306,70,FALSE)),"",VLOOKUP($A321,'[2]1516 Exp_Rev Access'!$F$7:$GB$306,70,FALSE))</f>
        <v>0</v>
      </c>
      <c r="CM321" s="99">
        <f>IF(ISNA(VLOOKUP($A321,'[2]1516 Exp_Rev Access'!$F$7:$GB$306,71,FALSE)),"",VLOOKUP($A321,'[2]1516 Exp_Rev Access'!$F$7:$GB$306,71,FALSE))</f>
        <v>0</v>
      </c>
      <c r="CN321" s="99">
        <f>IF(ISNA(VLOOKUP($A321,'[2]1516 Exp_Rev Access'!$F$7:$GB$306,72,FALSE)),"",VLOOKUP($A321,'[2]1516 Exp_Rev Access'!$F$7:$GB$306,72,FALSE))</f>
        <v>0</v>
      </c>
      <c r="CO321" s="99">
        <f>IF(ISNA(VLOOKUP($A321,'[2]1516 Exp_Rev Access'!$F$7:$GB$306,73,FALSE)),"",VLOOKUP($A321,'[2]1516 Exp_Rev Access'!$F$7:$GB$306,73,FALSE))</f>
        <v>0</v>
      </c>
      <c r="CP321" s="99">
        <f>IF(ISNA(VLOOKUP($A321,'[2]1516 Exp_Rev Access'!$F$7:$GB$306,74,FALSE)),"",VLOOKUP($A321,'[2]1516 Exp_Rev Access'!$F$7:$GB$306,74,FALSE))</f>
        <v>17293</v>
      </c>
      <c r="CQ321" s="99">
        <f>IF(ISNA(VLOOKUP($A321,'[2]1516 Exp_Rev Access'!$F$7:$GB$306,75,FALSE)),"",VLOOKUP($A321,'[2]1516 Exp_Rev Access'!$F$7:$GB$306,75,FALSE))</f>
        <v>0</v>
      </c>
      <c r="CR321" s="99">
        <f>IF(ISNA(VLOOKUP($A321,'[2]1516 Exp_Rev Access'!$F$7:$GB$306,76,FALSE)),"",VLOOKUP($A321,'[2]1516 Exp_Rev Access'!$F$7:$GB$306,76,FALSE))</f>
        <v>0</v>
      </c>
      <c r="CS321" s="99">
        <f>IF(ISNA(VLOOKUP($A321,'[2]1516 Exp_Rev Access'!$F$7:$GB$306,77,FALSE)),"",VLOOKUP($A321,'[2]1516 Exp_Rev Access'!$F$7:$GB$306,77,FALSE))</f>
        <v>0</v>
      </c>
      <c r="CT321" s="99">
        <f>IF(ISNA(VLOOKUP($A321,'[2]1516 Exp_Rev Access'!$F$7:$GB$306,78,FALSE)),"",VLOOKUP($A321,'[2]1516 Exp_Rev Access'!$F$7:$GB$306,78,FALSE))</f>
        <v>55613.22</v>
      </c>
      <c r="CU321" s="99">
        <f>IF(ISNA(VLOOKUP($A321,'[2]1516 Exp_Rev Access'!$F$7:$GB$306,79,FALSE)),"",VLOOKUP($A321,'[2]1516 Exp_Rev Access'!$F$7:$GB$306,79,FALSE))</f>
        <v>1680.88</v>
      </c>
      <c r="CV321" s="99">
        <f>IF(ISNA(VLOOKUP($A321,'[2]1516 Exp_Rev Access'!$F$7:$GB$306,80,FALSE)),"",VLOOKUP($A321,'[2]1516 Exp_Rev Access'!$F$7:$GB$306,80,FALSE))</f>
        <v>0</v>
      </c>
      <c r="CW321" s="99">
        <f>IF(ISNA(VLOOKUP($A321,'[2]1516 Exp_Rev Access'!$F$7:$GB$306,81,FALSE)),"",VLOOKUP($A321,'[2]1516 Exp_Rev Access'!$F$7:$GB$306,81,FALSE))</f>
        <v>0</v>
      </c>
      <c r="CX321" s="99">
        <f>IF(ISNA(VLOOKUP($A321,'[2]1516 Exp_Rev Access'!$F$7:$GB$306,82,FALSE)),"",VLOOKUP($A321,'[2]1516 Exp_Rev Access'!$F$7:$GB$306,82,FALSE))</f>
        <v>0</v>
      </c>
      <c r="CY321" s="99">
        <f>IF(ISNA(VLOOKUP($A321,'[2]1516 Exp_Rev Access'!$F$7:$GB$306,83,FALSE)),"",VLOOKUP($A321,'[2]1516 Exp_Rev Access'!$F$7:$GB$306,83,FALSE))</f>
        <v>0</v>
      </c>
      <c r="CZ321" s="99">
        <f>IF(ISNA(VLOOKUP($A321,'[2]1516 Exp_Rev Access'!$F$7:$GB$306,84,FALSE)),"",VLOOKUP($A321,'[2]1516 Exp_Rev Access'!$F$7:$GB$306,84,FALSE))</f>
        <v>0</v>
      </c>
      <c r="DA321" s="99">
        <f>IF(ISNA(VLOOKUP($A321,'[2]1516 Exp_Rev Access'!$F$7:$GB$306,85,FALSE)),"",VLOOKUP($A321,'[2]1516 Exp_Rev Access'!$F$7:$GB$306,85,FALSE))</f>
        <v>0</v>
      </c>
      <c r="DB321" s="99">
        <f>IF(ISNA(VLOOKUP($A321,'[2]1516 Exp_Rev Access'!$F$7:$GB$306,86,FALSE)),"",VLOOKUP($A321,'[2]1516 Exp_Rev Access'!$F$7:$GB$306,86,FALSE))</f>
        <v>0</v>
      </c>
      <c r="DC321" s="99">
        <f>IF(ISNA(VLOOKUP($A321,'[2]1516 Exp_Rev Access'!$F$7:$GB$306,87,FALSE)),"",VLOOKUP($A321,'[2]1516 Exp_Rev Access'!$F$7:$GB$306,87,FALSE))</f>
        <v>0</v>
      </c>
      <c r="DD321" s="99">
        <f>IF(ISNA(VLOOKUP($A321,'[2]1516 Exp_Rev Access'!$F$7:$GB$306,88,FALSE)),"",VLOOKUP($A321,'[2]1516 Exp_Rev Access'!$F$7:$GB$306,88,FALSE))</f>
        <v>0</v>
      </c>
      <c r="DE321" s="99">
        <f>IF(ISNA(VLOOKUP($A321,'[2]1516 Exp_Rev Access'!$F$7:$GB$306,89,FALSE)),"",VLOOKUP($A321,'[2]1516 Exp_Rev Access'!$F$7:$GB$306,89,FALSE))</f>
        <v>0</v>
      </c>
      <c r="DF321" s="99">
        <f>IF(ISNA(VLOOKUP($A321,'[2]1516 Exp_Rev Access'!$F$7:$GB$306,90,FALSE)),"",VLOOKUP($A321,'[2]1516 Exp_Rev Access'!$F$7:$GB$306,90,FALSE))</f>
        <v>0</v>
      </c>
      <c r="DG321" s="99">
        <f>IF(ISNA(VLOOKUP($A321,'[2]1516 Exp_Rev Access'!$F$7:$GB$306,91,FALSE)),"",VLOOKUP($A321,'[2]1516 Exp_Rev Access'!$F$7:$GB$306,91,FALSE))</f>
        <v>0</v>
      </c>
      <c r="DH321" s="99">
        <f>IF(ISNA(VLOOKUP($A321,'[2]1516 Exp_Rev Access'!$F$7:$GB$306,92,FALSE)),"",VLOOKUP($A321,'[2]1516 Exp_Rev Access'!$F$7:$GB$306,92,FALSE))</f>
        <v>16479.75</v>
      </c>
      <c r="DI321" s="99">
        <f>IF(ISNA(VLOOKUP($A321,'[2]1516 Exp_Rev Access'!$F$7:$GB$306,93,FALSE)),"",VLOOKUP($A321,'[2]1516 Exp_Rev Access'!$F$7:$GB$306,93,FALSE))</f>
        <v>0</v>
      </c>
      <c r="DJ321" s="99">
        <f>IF(ISNA(VLOOKUP($A321,'[2]1516 Exp_Rev Access'!$F$7:$GB$306,94,FALSE)),"",VLOOKUP($A321,'[2]1516 Exp_Rev Access'!$F$7:$GB$306,94,FALSE))</f>
        <v>0</v>
      </c>
      <c r="DK321" s="99">
        <f>IF(ISNA(VLOOKUP($A321,'[2]1516 Exp_Rev Access'!$F$7:$GB$306,95,FALSE)),"",VLOOKUP($A321,'[2]1516 Exp_Rev Access'!$F$7:$GB$306,95,FALSE))</f>
        <v>0</v>
      </c>
      <c r="DL321" s="99">
        <f>IF(ISNA(VLOOKUP($A321,'[2]1516 Exp_Rev Access'!$F$7:$GB$306,96,FALSE)),"",VLOOKUP($A321,'[2]1516 Exp_Rev Access'!$F$7:$GB$306,96,FALSE))</f>
        <v>0</v>
      </c>
      <c r="DM321" s="99">
        <f>IF(ISNA(VLOOKUP($A321,'[2]1516 Exp_Rev Access'!$F$7:$GB$306,97,FALSE)),"",VLOOKUP($A321,'[2]1516 Exp_Rev Access'!$F$7:$GB$306,97,FALSE))</f>
        <v>0</v>
      </c>
      <c r="DN321" s="99">
        <f>IF(ISNA(VLOOKUP($A321,'[2]1516 Exp_Rev Access'!$F$7:$GB$306,98,FALSE)),"",VLOOKUP($A321,'[2]1516 Exp_Rev Access'!$F$7:$GB$306,98,FALSE))</f>
        <v>0</v>
      </c>
      <c r="DO321" s="99">
        <f>IF(ISNA(VLOOKUP($A321,'[2]1516 Exp_Rev Access'!$F$7:$GB$306,99,FALSE)),"",VLOOKUP($A321,'[2]1516 Exp_Rev Access'!$F$7:$GB$306,99,FALSE))</f>
        <v>0</v>
      </c>
      <c r="DP321" s="99">
        <f>IF(ISNA(VLOOKUP($A321,'[2]1516 Exp_Rev Access'!$F$7:$GB$306,100,FALSE)),"",VLOOKUP($A321,'[2]1516 Exp_Rev Access'!$F$7:$GB$306,100,FALSE))</f>
        <v>0</v>
      </c>
      <c r="DQ321" s="99">
        <f>IF(ISNA(VLOOKUP($A321,'[2]1516 Exp_Rev Access'!$F$7:$GB$306,101,FALSE)),"",VLOOKUP($A321,'[2]1516 Exp_Rev Access'!$F$7:$GB$306,101,FALSE))</f>
        <v>0</v>
      </c>
      <c r="DR321" s="99">
        <f>IF(ISNA(VLOOKUP($A321,'[2]1516 Exp_Rev Access'!$F$7:$GB$306,102,FALSE)),"",VLOOKUP($A321,'[2]1516 Exp_Rev Access'!$F$7:$GB$306,102,FALSE))</f>
        <v>0</v>
      </c>
      <c r="DS321" s="99">
        <f>IF(ISNA(VLOOKUP($A321,'[2]1516 Exp_Rev Access'!$F$7:$GB$306,103,FALSE)),"",VLOOKUP($A321,'[2]1516 Exp_Rev Access'!$F$7:$GB$306,103,FALSE))</f>
        <v>0</v>
      </c>
      <c r="DT321" s="99">
        <f>IF(ISNA(VLOOKUP($A321,'[2]1516 Exp_Rev Access'!$F$7:$GB$306,104,FALSE)),"",VLOOKUP($A321,'[2]1516 Exp_Rev Access'!$F$7:$GB$306,104,FALSE))</f>
        <v>0</v>
      </c>
      <c r="DU321" s="99">
        <f>IF(ISNA(VLOOKUP($A321,'[2]1516 Exp_Rev Access'!$F$7:$GB$306,105,FALSE)),"",VLOOKUP($A321,'[2]1516 Exp_Rev Access'!$F$7:$GB$306,105,FALSE))</f>
        <v>0</v>
      </c>
      <c r="DV321" s="99">
        <f>IF(ISNA(VLOOKUP($A321,'[2]1516 Exp_Rev Access'!$F$7:$GB$306,106,FALSE)),"",VLOOKUP($A321,'[2]1516 Exp_Rev Access'!$F$7:$GB$306,106,FALSE))</f>
        <v>0</v>
      </c>
      <c r="DW321" s="99">
        <f>IF(ISNA(VLOOKUP($A321,'[2]1516 Exp_Rev Access'!$F$7:$GB$306,107,FALSE)),"",VLOOKUP($A321,'[2]1516 Exp_Rev Access'!$F$7:$GB$306,107,FALSE))</f>
        <v>0</v>
      </c>
      <c r="DX321" s="99">
        <f>IF(ISNA(VLOOKUP($A321,'[2]1516 Exp_Rev Access'!$F$7:$GB$306,108,FALSE)),"",VLOOKUP($A321,'[2]1516 Exp_Rev Access'!$F$7:$GB$306,108,FALSE))</f>
        <v>43043.69</v>
      </c>
      <c r="DY321" s="99">
        <f>IF(ISNA(VLOOKUP($A321,'[2]1516 Exp_Rev Access'!$F$7:$GB$306,109,FALSE)),"",VLOOKUP($A321,'[2]1516 Exp_Rev Access'!$F$7:$GB$306,109,FALSE))</f>
        <v>0</v>
      </c>
      <c r="DZ321" s="99">
        <f>IF(ISNA(VLOOKUP($A321,'[2]1516 Exp_Rev Access'!$F$7:$GB$306,110,FALSE)),"",VLOOKUP($A321,'[2]1516 Exp_Rev Access'!$F$7:$GB$306,110,FALSE))</f>
        <v>0</v>
      </c>
      <c r="EA321" s="99">
        <f>IF(ISNA(VLOOKUP($A321,'[2]1516 Exp_Rev Access'!$F$7:$GB$306,111,FALSE)),"",VLOOKUP($A321,'[2]1516 Exp_Rev Access'!$F$7:$GB$306,111,FALSE))</f>
        <v>0</v>
      </c>
      <c r="EB321" s="99">
        <f>IF(ISNA(VLOOKUP($A321,'[2]1516 Exp_Rev Access'!$F$7:$GB$306,112,FALSE)),"",VLOOKUP($A321,'[2]1516 Exp_Rev Access'!$F$7:$GB$306,112,FALSE))</f>
        <v>0</v>
      </c>
      <c r="EC321" s="99">
        <f>IF(ISNA(VLOOKUP($A321,'[2]1516 Exp_Rev Access'!$F$7:$GB$306,113,FALSE)),"",VLOOKUP($A321,'[2]1516 Exp_Rev Access'!$F$7:$GB$306,113,FALSE))</f>
        <v>0</v>
      </c>
      <c r="ED321" s="99">
        <f>IF(ISNA(VLOOKUP($A321,'[2]1516 Exp_Rev Access'!$F$7:$GB$306,114,FALSE)),"",VLOOKUP($A321,'[2]1516 Exp_Rev Access'!$F$7:$GB$306,114,FALSE))</f>
        <v>0</v>
      </c>
      <c r="EE321" s="99">
        <f>IF(ISNA(VLOOKUP($A321,'[2]1516 Exp_Rev Access'!$F$7:$GB$306,115,FALSE)),"",VLOOKUP($A321,'[2]1516 Exp_Rev Access'!$F$7:$GB$306,115,FALSE))</f>
        <v>0</v>
      </c>
      <c r="EF321" s="99">
        <f>IF(ISNA(VLOOKUP($A321,'[2]1516 Exp_Rev Access'!$F$7:$GB$306,116,FALSE)),"",VLOOKUP($A321,'[2]1516 Exp_Rev Access'!$F$7:$GB$306,116,FALSE))</f>
        <v>0</v>
      </c>
      <c r="EG321" s="99">
        <f>IF(ISNA(VLOOKUP($A321,'[2]1516 Exp_Rev Access'!$F$7:$GB$306,117,FALSE)),"",VLOOKUP($A321,'[2]1516 Exp_Rev Access'!$F$7:$GB$306,117,FALSE))</f>
        <v>0</v>
      </c>
      <c r="EH321" s="99">
        <f>IF(ISNA(VLOOKUP($A321,'[2]1516 Exp_Rev Access'!$F$7:$GB$306,118,FALSE)),"",VLOOKUP($A321,'[2]1516 Exp_Rev Access'!$F$7:$GB$306,118,FALSE))</f>
        <v>0</v>
      </c>
      <c r="EI321" s="99">
        <f>IF(ISNA(VLOOKUP($A321,'[2]1516 Exp_Rev Access'!$F$7:$GB$306,119,FALSE)),"",VLOOKUP($A321,'[2]1516 Exp_Rev Access'!$F$7:$GB$306,119,FALSE))</f>
        <v>0</v>
      </c>
      <c r="EJ321" s="99">
        <f>IF(ISNA(VLOOKUP($A321,'[2]1516 Exp_Rev Access'!$F$7:$GB$306,120,FALSE)),"",VLOOKUP($A321,'[2]1516 Exp_Rev Access'!$F$7:$GB$306,120,FALSE))</f>
        <v>0</v>
      </c>
      <c r="EK321" s="99">
        <f>IF(ISNA(VLOOKUP($A321,'[2]1516 Exp_Rev Access'!$F$7:$GB$306,121,FALSE)),"",VLOOKUP($A321,'[2]1516 Exp_Rev Access'!$F$7:$GB$306,121,FALSE))</f>
        <v>0</v>
      </c>
      <c r="EL321" s="99">
        <f>IF(ISNA(VLOOKUP($A321,'[2]1516 Exp_Rev Access'!$F$7:$GB$306,122,FALSE)),"",VLOOKUP($A321,'[2]1516 Exp_Rev Access'!$F$7:$GB$306,122,FALSE))</f>
        <v>0</v>
      </c>
      <c r="EM321" s="99">
        <f>IF(ISNA(VLOOKUP($A321,'[2]1516 Exp_Rev Access'!$F$7:$GB$306,123,FALSE)),"",VLOOKUP($A321,'[2]1516 Exp_Rev Access'!$F$7:$GB$306,123,FALSE))</f>
        <v>0</v>
      </c>
      <c r="EN321" s="99">
        <f>IF(ISNA(VLOOKUP($A321,'[2]1516 Exp_Rev Access'!$F$7:$GB$306,124,FALSE)),"",VLOOKUP($A321,'[2]1516 Exp_Rev Access'!$F$7:$GB$306,124,FALSE))</f>
        <v>0</v>
      </c>
      <c r="EO321" s="99">
        <f>IF(ISNA(VLOOKUP($A321,'[2]1516 Exp_Rev Access'!$F$7:$GB$306,125,FALSE)),"",VLOOKUP($A321,'[2]1516 Exp_Rev Access'!$F$7:$GB$306,125,FALSE))</f>
        <v>0</v>
      </c>
      <c r="EP321" s="99">
        <f>IF(ISNA(VLOOKUP($A321,'[2]1516 Exp_Rev Access'!$F$7:$GB$306,126,FALSE)),"",VLOOKUP($A321,'[2]1516 Exp_Rev Access'!$F$7:$GB$306,126,FALSE))</f>
        <v>0</v>
      </c>
      <c r="EQ321" s="99">
        <f>IF(ISNA(VLOOKUP($A321,'[2]1516 Exp_Rev Access'!$F$7:$GB$306,127,FALSE)),"",VLOOKUP($A321,'[2]1516 Exp_Rev Access'!$F$7:$GB$306,127,FALSE))</f>
        <v>0</v>
      </c>
      <c r="ER321" s="99">
        <f>IF(ISNA(VLOOKUP($A321,'[2]1516 Exp_Rev Access'!$F$7:$GB$306,128,FALSE)),"",VLOOKUP($A321,'[2]1516 Exp_Rev Access'!$F$7:$GB$306,128,FALSE))</f>
        <v>0</v>
      </c>
      <c r="ES321" s="99">
        <f>IF(ISNA(VLOOKUP($A321,'[2]1516 Exp_Rev Access'!$F$7:$GB$306,129,FALSE)),"",VLOOKUP($A321,'[2]1516 Exp_Rev Access'!$F$7:$GB$306,129,FALSE))</f>
        <v>0</v>
      </c>
      <c r="ET321" s="99">
        <f>IF(ISNA(VLOOKUP($A321,'[2]1516 Exp_Rev Access'!$F$7:$GB$306,130,FALSE)),"",VLOOKUP($A321,'[2]1516 Exp_Rev Access'!$F$7:$GB$306,130,FALSE))</f>
        <v>0</v>
      </c>
      <c r="EU321" s="99">
        <f>IF(ISNA(VLOOKUP($A321,'[2]1516 Exp_Rev Access'!$F$7:$GB$306,131,FALSE)),"",VLOOKUP($A321,'[2]1516 Exp_Rev Access'!$F$7:$GB$306,131,FALSE))</f>
        <v>0</v>
      </c>
      <c r="EV321" s="99">
        <f>IF(ISNA(VLOOKUP($A321,'[2]1516 Exp_Rev Access'!$F$7:$GB$306,132,FALSE)),"",VLOOKUP($A321,'[2]1516 Exp_Rev Access'!$F$7:$GB$306,132,FALSE))</f>
        <v>0</v>
      </c>
      <c r="EW321" s="99">
        <f>IF(ISNA(VLOOKUP($A321,'[2]1516 Exp_Rev Access'!$F$7:$GB$306,133,FALSE)),"",VLOOKUP($A321,'[2]1516 Exp_Rev Access'!$F$7:$GB$306,133,FALSE))</f>
        <v>0</v>
      </c>
      <c r="EX321" s="99">
        <f>IF(ISNA(VLOOKUP($A321,'[2]1516 Exp_Rev Access'!$F$7:$GB$306,134,FALSE)),"",VLOOKUP($A321,'[2]1516 Exp_Rev Access'!$F$7:$GB$306,134,FALSE))</f>
        <v>0</v>
      </c>
      <c r="EY321" s="99">
        <f>IF(ISNA(VLOOKUP($A321,'[2]1516 Exp_Rev Access'!$F$7:$GB$306,135,FALSE)),"",VLOOKUP($A321,'[2]1516 Exp_Rev Access'!$F$7:$GB$306,135,FALSE))</f>
        <v>0</v>
      </c>
      <c r="EZ321" s="99">
        <f>IF(ISNA(VLOOKUP($A321,'[2]1516 Exp_Rev Access'!$F$7:$GB$306,136,FALSE)),"",VLOOKUP($A321,'[2]1516 Exp_Rev Access'!$F$7:$GB$306,136,FALSE))</f>
        <v>0</v>
      </c>
      <c r="FA321" s="99">
        <f>IF(ISNA(VLOOKUP($A321,'[2]1516 Exp_Rev Access'!$F$7:$GB$306,137,FALSE)),"",VLOOKUP($A321,'[2]1516 Exp_Rev Access'!$F$7:$GB$306,137,FALSE))</f>
        <v>0</v>
      </c>
      <c r="FB321" s="99">
        <f>IF(ISNA(VLOOKUP($A321,'[2]1516 Exp_Rev Access'!$F$7:$GB$306,138,FALSE)),"",VLOOKUP($A321,'[2]1516 Exp_Rev Access'!$F$7:$GB$306,138,FALSE))</f>
        <v>0</v>
      </c>
      <c r="FC321" s="99">
        <f>IF(ISNA(VLOOKUP($A321,'[2]1516 Exp_Rev Access'!$F$7:$GB$306,139,FALSE)),"",VLOOKUP($A321,'[2]1516 Exp_Rev Access'!$F$7:$GB$306,139,FALSE))</f>
        <v>0</v>
      </c>
      <c r="FD321" s="99">
        <f>IF(ISNA(VLOOKUP($A321,'[2]1516 Exp_Rev Access'!$F$7:$FS$306,140,FALSE)),"",VLOOKUP($A321,'[2]1516 Exp_Rev Access'!$F$7:$FS$306,140,FALSE))</f>
        <v>0</v>
      </c>
      <c r="FE321" s="99">
        <f>IF(ISNA(VLOOKUP($A321,'[2]1516 Exp_Rev Access'!$F$7:$FS$306,141,FALSE)),"",VLOOKUP($A321,'[2]1516 Exp_Rev Access'!$F$7:$FS$306,141,FALSE))</f>
        <v>0</v>
      </c>
      <c r="FF321" s="99">
        <f>IF(ISNA(VLOOKUP($A321,'[2]1516 Exp_Rev Access'!$F$7:$FS$306,142,FALSE)),"",VLOOKUP($A321,'[2]1516 Exp_Rev Access'!$F$7:$FS$306,142,FALSE))</f>
        <v>0</v>
      </c>
      <c r="FG321" s="99">
        <f>IF(ISNA(VLOOKUP($A321,'[2]1516 Exp_Rev Access'!$F$7:$FS$306,143,FALSE)),"",VLOOKUP($A321,'[2]1516 Exp_Rev Access'!$F$7:$FS$306,143,FALSE))</f>
        <v>0</v>
      </c>
      <c r="FH321" s="99">
        <f>IF(ISNA(VLOOKUP($A321,'[2]1516 Exp_Rev Access'!$F$7:$FS$306,144,FALSE)),"",VLOOKUP($A321,'[2]1516 Exp_Rev Access'!$F$7:$FS$306,144,FALSE))</f>
        <v>0</v>
      </c>
      <c r="FI321" s="99">
        <f>IF(ISNA(VLOOKUP($A321,'[2]1516 Exp_Rev Access'!$F$7:$FS$306,145,FALSE)),"",VLOOKUP($A321,'[2]1516 Exp_Rev Access'!$F$7:$FS$306,145,FALSE))</f>
        <v>0</v>
      </c>
      <c r="FJ321" s="99">
        <f>IF(ISNA(VLOOKUP($A321,'[2]1516 Exp_Rev Access'!$F$7:$FS$306,146,FALSE)),"",VLOOKUP($A321,'[2]1516 Exp_Rev Access'!$F$7:$FS$306,146,FALSE))</f>
        <v>0</v>
      </c>
      <c r="FK321" s="99">
        <f>IF(ISNA(VLOOKUP($A321,'[2]1516 Exp_Rev Access'!$F$7:$FS$306,147,FALSE)),"",VLOOKUP($A321,'[2]1516 Exp_Rev Access'!$F$7:$FS$306,147,FALSE))</f>
        <v>0</v>
      </c>
      <c r="FL321" s="99">
        <f>IF(ISNA(VLOOKUP($A321,'[2]1516 Exp_Rev Access'!$F$7:$FS$306,148,FALSE)),"",VLOOKUP($A321,'[2]1516 Exp_Rev Access'!$F$7:$FS$306,148,FALSE))</f>
        <v>0</v>
      </c>
      <c r="FM321" s="99">
        <f>IF(ISNA(VLOOKUP($A321,'[2]1516 Exp_Rev Access'!$F$7:$FS$306,149,FALSE)),"",VLOOKUP($A321,'[2]1516 Exp_Rev Access'!$F$7:$FS$306,149,FALSE))</f>
        <v>0</v>
      </c>
      <c r="FN321" s="99">
        <f>IF(ISNA(VLOOKUP($A321,'[2]1516 Exp_Rev Access'!$F$7:$FS$306,150,FALSE)),"",VLOOKUP($A321,'[2]1516 Exp_Rev Access'!$F$7:$FS$306,150,FALSE))</f>
        <v>0</v>
      </c>
      <c r="FO321" s="99">
        <f>IF(ISNA(VLOOKUP($A321,'[2]1516 Exp_Rev Access'!$F$7:$FS$306,151,FALSE)),"",VLOOKUP($A321,'[2]1516 Exp_Rev Access'!$F$7:$FS$306,151,FALSE))</f>
        <v>0</v>
      </c>
      <c r="FP321" s="99">
        <f>IF(ISNA(VLOOKUP($A321,'[2]1516 Exp_Rev Access'!$F$7:$FS$306,152,FALSE)),"",VLOOKUP($A321,'[2]1516 Exp_Rev Access'!$F$7:$FS$306,152,FALSE))</f>
        <v>0</v>
      </c>
      <c r="FQ321" s="99">
        <f>IF(ISNA(VLOOKUP($A321,'[2]1516 Exp_Rev Access'!$F$7:$FS$306,153,FALSE)),"",VLOOKUP($A321,'[2]1516 Exp_Rev Access'!$F$7:$FS$306,153,FALSE))</f>
        <v>1867.43</v>
      </c>
      <c r="FR321" s="101">
        <f t="shared" si="382"/>
        <v>135977.97</v>
      </c>
      <c r="FS321" s="72">
        <f t="shared" si="383"/>
        <v>0.11969392298243894</v>
      </c>
      <c r="FT321" s="94">
        <f t="shared" si="384"/>
        <v>1890.1580483736448</v>
      </c>
      <c r="FU321" s="99">
        <f>IF(ISNA(VLOOKUP($A321,'[2]1516 Exp_Rev Access'!$F$7:$GB$306,154,FALSE)),"",VLOOKUP($A321,'[2]1516 Exp_Rev Access'!$F$7:$GB$306,154,FALSE))</f>
        <v>0</v>
      </c>
      <c r="FV321" s="99">
        <f>IF(ISNA(VLOOKUP($A321,'[2]1516 Exp_Rev Access'!$F$7:$GB$306,155,FALSE)),"",VLOOKUP($A321,'[2]1516 Exp_Rev Access'!$F$7:$GB$306,155,FALSE))</f>
        <v>0</v>
      </c>
      <c r="FW321" s="99">
        <f>IF(ISNA(VLOOKUP($A321,'[2]1516 Exp_Rev Access'!$F$7:$GB$306,156,FALSE)),"",VLOOKUP($A321,'[2]1516 Exp_Rev Access'!$F$7:$GB$306,156,FALSE))</f>
        <v>0</v>
      </c>
      <c r="FX321" s="99">
        <f>IF(ISNA(VLOOKUP($A321,'[2]1516 Exp_Rev Access'!$F$7:$GB$306,157,FALSE)),"",VLOOKUP($A321,'[2]1516 Exp_Rev Access'!$F$7:$GB$306,157,FALSE))</f>
        <v>0</v>
      </c>
      <c r="FY321" s="99">
        <f>IF(ISNA(VLOOKUP($A321,'[2]1516 Exp_Rev Access'!$F$7:$GB$306,158,FALSE)),"",VLOOKUP($A321,'[2]1516 Exp_Rev Access'!$F$7:$GB$306,158,FALSE))</f>
        <v>0</v>
      </c>
      <c r="FZ321" s="99">
        <f>IF(ISNA(VLOOKUP($A321,'[2]1516 Exp_Rev Access'!$F$7:$GB$306,159,FALSE)),"",VLOOKUP($A321,'[2]1516 Exp_Rev Access'!$F$7:$GB$306,159,FALSE))</f>
        <v>0</v>
      </c>
      <c r="GA321" s="99">
        <f>IF(ISNA(VLOOKUP($A321,'[2]1516 Exp_Rev Access'!$F$7:$GB$306,160,FALSE)),"",VLOOKUP($A321,'[2]1516 Exp_Rev Access'!$F$7:$GB$306,160,FALSE))</f>
        <v>0</v>
      </c>
      <c r="GB321" s="99">
        <f>IF(ISNA(VLOOKUP($A321,'[2]1516 Exp_Rev Access'!$F$7:$GB$306,161,FALSE)),"",VLOOKUP($A321,'[2]1516 Exp_Rev Access'!$F$7:$GB$306,161,FALSE))</f>
        <v>0</v>
      </c>
      <c r="GC321" s="99">
        <f>IF(ISNA(VLOOKUP($A321,'[2]1516 Exp_Rev Access'!$F$7:$GB$306,162,FALSE)),"",VLOOKUP($A321,'[2]1516 Exp_Rev Access'!$F$7:$GB$306,162,FALSE))</f>
        <v>0</v>
      </c>
      <c r="GD321" s="99">
        <f>IF(ISNA(VLOOKUP($A321,'[2]1516 Exp_Rev Access'!$F$7:$GB$306,163,FALSE)),"",VLOOKUP($A321,'[2]1516 Exp_Rev Access'!$F$7:$GB$306,163,FALSE))</f>
        <v>0</v>
      </c>
      <c r="GE321" s="99">
        <f>IF(ISNA(VLOOKUP($A321,'[2]1516 Exp_Rev Access'!$F$7:$GB$306,164,FALSE)),"",VLOOKUP($A321,'[2]1516 Exp_Rev Access'!$F$7:$GB$306,164,FALSE))</f>
        <v>0</v>
      </c>
      <c r="GF321" s="99">
        <f>IF(ISNA(VLOOKUP($A321,'[2]1516 Exp_Rev Access'!$F$7:$GB$306,165,FALSE)),"",VLOOKUP($A321,'[2]1516 Exp_Rev Access'!$F$7:$GB$306,165,FALSE))</f>
        <v>0</v>
      </c>
      <c r="GG321" s="99">
        <f>IF(ISNA(VLOOKUP($A321,'[2]1516 Exp_Rev Access'!$F$7:$GB$306,166,FALSE)),"",VLOOKUP($A321,'[2]1516 Exp_Rev Access'!$F$7:$GB$306,166,FALSE))</f>
        <v>0</v>
      </c>
      <c r="GH321" s="99">
        <f>IF(ISNA(VLOOKUP($A321,'[2]1516 Exp_Rev Access'!$F$7:$GB$306,167,FALSE)),"",VLOOKUP($A321,'[2]1516 Exp_Rev Access'!$F$7:$GB$306,167,FALSE))</f>
        <v>0</v>
      </c>
      <c r="GI321" s="99">
        <f>IF(ISNA(VLOOKUP($A321,'[2]1516 Exp_Rev Access'!$F$7:$GB$306,168,FALSE)),"",VLOOKUP($A321,'[2]1516 Exp_Rev Access'!$F$7:$GB$306,168,FALSE))</f>
        <v>0</v>
      </c>
      <c r="GJ321" s="99">
        <f>IF(ISNA(VLOOKUP($A321,'[2]1516 Exp_Rev Access'!$F$7:$GB$306,169,FALSE)),"",VLOOKUP($A321,'[2]1516 Exp_Rev Access'!$F$7:$GB$306,169,FALSE))</f>
        <v>0</v>
      </c>
      <c r="GK321" s="99">
        <f>IF(ISNA(VLOOKUP($A321,'[2]1516 Exp_Rev Access'!$F$7:$GB$306,170,FALSE)),"",VLOOKUP($A321,'[2]1516 Exp_Rev Access'!$F$7:$GB$306,170,FALSE))</f>
        <v>0</v>
      </c>
      <c r="GL321" s="99">
        <f>IF(ISNA(VLOOKUP($A321,'[2]1516 Exp_Rev Access'!$F$7:$GB$306,171,FALSE)),"",VLOOKUP($A321,'[2]1516 Exp_Rev Access'!$F$7:$GB$306,171,FALSE))</f>
        <v>0</v>
      </c>
      <c r="GM321" s="99">
        <f>IF(ISNA(VLOOKUP($A321,'[2]1516 Exp_Rev Access'!$F$7:$GB$306,172,FALSE)),"",VLOOKUP($A321,'[2]1516 Exp_Rev Access'!$F$7:$GB$306,172,FALSE))</f>
        <v>0</v>
      </c>
      <c r="GN321" s="99">
        <f>IF(ISNA(VLOOKUP($A321,'[2]1516 Exp_Rev Access'!$F$7:$GB$306,173,FALSE)),"",VLOOKUP($A321,'[2]1516 Exp_Rev Access'!$F$7:$GB$306,173,FALSE))</f>
        <v>0</v>
      </c>
      <c r="GO321" s="99">
        <f>IF(ISNA(VLOOKUP($A321,'[2]1516 Exp_Rev Access'!$F$7:$GB$306,174,FALSE)),"",VLOOKUP($A321,'[2]1516 Exp_Rev Access'!$F$7:$GB$306,174,FALSE))</f>
        <v>0</v>
      </c>
      <c r="GP321" s="99">
        <f>IF(ISNA(VLOOKUP($A321,'[2]1516 Exp_Rev Access'!$F$7:$GB$306,175,FALSE)),"",VLOOKUP($A321,'[2]1516 Exp_Rev Access'!$F$7:$GB$306,175,FALSE))</f>
        <v>0</v>
      </c>
      <c r="GQ321" s="99">
        <f>IF(ISNA(VLOOKUP($A321,'[2]1516 Exp_Rev Access'!$F$7:$GB$306,176,FALSE)),"",VLOOKUP($A321,'[2]1516 Exp_Rev Access'!$F$7:$GB$306,176,FALSE))</f>
        <v>0</v>
      </c>
      <c r="GR321" s="99">
        <f>IF(ISNA(VLOOKUP($A321,'[2]1516 Exp_Rev Access'!$F$7:$GB$306,177,FALSE)),"",VLOOKUP($A321,'[2]1516 Exp_Rev Access'!$F$7:$GB$306,177,FALSE))</f>
        <v>0</v>
      </c>
      <c r="GS321" s="99">
        <f>IF(ISNA(VLOOKUP($A321,'[2]1516 Exp_Rev Access'!$F$7:$GB$306,178,FALSE)),"",VLOOKUP($A321,'[2]1516 Exp_Rev Access'!$F$7:$GB$306,178,FALSE))</f>
        <v>0</v>
      </c>
      <c r="GT321" s="101">
        <f t="shared" si="385"/>
        <v>0</v>
      </c>
      <c r="GU321" s="72"/>
      <c r="GV321" s="84">
        <f t="shared" si="386"/>
        <v>0</v>
      </c>
    </row>
    <row r="322" spans="1:204" customFormat="1" ht="12" customHeight="1" x14ac:dyDescent="0.2">
      <c r="A322" s="96" t="s">
        <v>734</v>
      </c>
      <c r="B322" s="69" t="s">
        <v>735</v>
      </c>
      <c r="C322" s="80">
        <f>IF(ISNA(VLOOKUP($A322,'[2]1516 enrollment_Rev_Exp by size'!$A$6:$G$320,3,FALSE)),"",VLOOKUP($A322,'[2]1516 enrollment_Rev_Exp by size'!$A$6:$G$320,3,FALSE))</f>
        <v>68.63</v>
      </c>
      <c r="D322" s="97">
        <v>2374176.94</v>
      </c>
      <c r="E322" s="80">
        <f t="shared" si="367"/>
        <v>2374176.94</v>
      </c>
      <c r="F322" s="80">
        <f t="shared" si="368"/>
        <v>0</v>
      </c>
      <c r="G322" s="98">
        <f>IF(ISNA(VLOOKUP($A322,'[2]1516 Exp_Rev Access'!$F$7:$FS$306,2,FALSE)),"",VLOOKUP($A322,'[2]1516 Exp_Rev Access'!$F$7:$FS$306,2,FALSE))</f>
        <v>543423.18000000005</v>
      </c>
      <c r="H322" s="98">
        <f>IF(ISNA(VLOOKUP($A322,'[2]1516 Exp_Rev Access'!$F$7:$FS$306,3,FALSE)),"",VLOOKUP($A322,'[2]1516 Exp_Rev Access'!$F$7:$FS$306,3,FALSE))</f>
        <v>0</v>
      </c>
      <c r="I322" s="98">
        <f>IF(ISNA(VLOOKUP($A322,'[2]1516 Exp_Rev Access'!$F$7:$FS$306,4,FALSE)),"",VLOOKUP($A322,'[2]1516 Exp_Rev Access'!$F$7:$FS$306,4,FALSE))</f>
        <v>0</v>
      </c>
      <c r="J322" s="98">
        <f>IF(ISNA(VLOOKUP($A322,'[2]1516 Exp_Rev Access'!$F$7:$FS$306,5,FALSE)),"",VLOOKUP($A322,'[2]1516 Exp_Rev Access'!$F$7:$FS$306,5,FALSE))</f>
        <v>0</v>
      </c>
      <c r="K322" s="98">
        <f>IF(ISNA(VLOOKUP($A322,'[2]1516 Exp_Rev Access'!$F$7:$FS$306,6,FALSE)),"",VLOOKUP($A322,'[2]1516 Exp_Rev Access'!$F$7:$FS$306,6,FALSE))</f>
        <v>0</v>
      </c>
      <c r="L322" s="98">
        <f>IF(ISNA(VLOOKUP($A322,'[2]1516 Exp_Rev Access'!$F$7:$FS$306,7,FALSE)),"",VLOOKUP($A322,'[2]1516 Exp_Rev Access'!$F$7:$FS$306,7,FALSE))</f>
        <v>0</v>
      </c>
      <c r="M322" s="90">
        <f t="shared" si="369"/>
        <v>543423.18000000005</v>
      </c>
      <c r="N322" s="72">
        <f t="shared" si="390"/>
        <v>0.22888908187272683</v>
      </c>
      <c r="O322" s="73">
        <f t="shared" si="391"/>
        <v>7918.1579484190597</v>
      </c>
      <c r="P322" s="99">
        <f>IF(ISNA(VLOOKUP($A322,'[2]1516 Exp_Rev Access'!$F$7:$FS$306,8,FALSE)),"",VLOOKUP($A322,'[2]1516 Exp_Rev Access'!$F$7:$FS$306,8,FALSE))</f>
        <v>1180</v>
      </c>
      <c r="Q322" s="99">
        <f>IF(ISNA(VLOOKUP($A322,'[2]1516 Exp_Rev Access'!$F$7:$FS$306,9,FALSE)),"",VLOOKUP($A322,'[2]1516 Exp_Rev Access'!$F$7:$FS$306,9,FALSE))</f>
        <v>0</v>
      </c>
      <c r="R322" s="99">
        <f>IF(ISNA(VLOOKUP($A322,'[2]1516 Exp_Rev Access'!$F$7:$FS$306,10,FALSE)),"",VLOOKUP($A322,'[2]1516 Exp_Rev Access'!$F$7:$FS$306,10,FALSE))</f>
        <v>0</v>
      </c>
      <c r="S322" s="99">
        <f>IF(ISNA(VLOOKUP($A322,'[2]1516 Exp_Rev Access'!$F$7:$FS$306,11,FALSE)),"",VLOOKUP($A322,'[2]1516 Exp_Rev Access'!$F$7:$FS$306,11,FALSE))</f>
        <v>0</v>
      </c>
      <c r="T322" s="99">
        <f>IF(ISNA(VLOOKUP($A322,'[2]1516 Exp_Rev Access'!$F$7:$FS$306,12,FALSE)),"",VLOOKUP($A322,'[2]1516 Exp_Rev Access'!$F$7:$FS$306,12,FALSE))</f>
        <v>3600</v>
      </c>
      <c r="U322" s="99">
        <f>IF(ISNA(VLOOKUP($A322,'[2]1516 Exp_Rev Access'!$F$7:$FS$306,13,FALSE)),"",VLOOKUP($A322,'[2]1516 Exp_Rev Access'!$F$7:$FS$306,13,FALSE))</f>
        <v>0</v>
      </c>
      <c r="V322" s="99">
        <f>IF(ISNA(VLOOKUP($A322,'[2]1516 Exp_Rev Access'!$F$7:$FS$306,14,FALSE)),"",VLOOKUP($A322,'[2]1516 Exp_Rev Access'!$F$7:$FS$306,14,FALSE))</f>
        <v>0</v>
      </c>
      <c r="W322" s="99">
        <f>IF(ISNA(VLOOKUP($A322,'[2]1516 Exp_Rev Access'!$F$7:$FS$306,15,FALSE)),"",VLOOKUP($A322,'[2]1516 Exp_Rev Access'!$F$7:$FS$306,15,FALSE))</f>
        <v>0</v>
      </c>
      <c r="X322" s="99">
        <f>IF(ISNA(VLOOKUP($A322,'[2]1516 Exp_Rev Access'!$F$7:$FS$306,16,FALSE)),"",VLOOKUP($A322,'[2]1516 Exp_Rev Access'!$F$7:$FS$306,16,FALSE))</f>
        <v>394.61</v>
      </c>
      <c r="Y322" s="99">
        <f>IF(ISNA(VLOOKUP($A322,'[2]1516 Exp_Rev Access'!$F$7:$FS$306,17,FALSE)),"",VLOOKUP($A322,'[2]1516 Exp_Rev Access'!$F$7:$FS$306,17,FALSE))</f>
        <v>0</v>
      </c>
      <c r="Z322" s="99">
        <f>IF(ISNA(VLOOKUP($A322,'[2]1516 Exp_Rev Access'!$F$7:$FS$306,18,FALSE)),"",VLOOKUP($A322,'[2]1516 Exp_Rev Access'!$F$7:$FS$306,18,FALSE))</f>
        <v>0</v>
      </c>
      <c r="AA322" s="99">
        <f>IF(ISNA(VLOOKUP($A322,'[2]1516 Exp_Rev Access'!$F$7:$FS$306,19,FALSE)),"",VLOOKUP($A322,'[2]1516 Exp_Rev Access'!$F$7:$FS$306,19,FALSE))</f>
        <v>0</v>
      </c>
      <c r="AB322" s="99">
        <f>IF(ISNA(VLOOKUP($A322,'[2]1516 Exp_Rev Access'!$F$7:$FS$306,20,FALSE)),"",VLOOKUP($A322,'[2]1516 Exp_Rev Access'!$F$7:$FS$306,20,FALSE))</f>
        <v>0</v>
      </c>
      <c r="AC322" s="99">
        <f>IF(ISNA(VLOOKUP($A322,'[2]1516 Exp_Rev Access'!$F$7:$FS$306,21,FALSE)),"",VLOOKUP($A322,'[2]1516 Exp_Rev Access'!$F$7:$FS$306,21,FALSE))</f>
        <v>23280.78</v>
      </c>
      <c r="AD322" s="99">
        <f>IF(ISNA(VLOOKUP($A322,'[2]1516 Exp_Rev Access'!$F$7:$FS$306,22,FALSE)),"",VLOOKUP($A322,'[2]1516 Exp_Rev Access'!$F$7:$FS$306,22,FALSE))</f>
        <v>1998.97</v>
      </c>
      <c r="AE322" s="99">
        <f>IF(ISNA(VLOOKUP($A322,'[2]1516 Exp_Rev Access'!$F$7:$FS$306,23,FALSE)),"",VLOOKUP($A322,'[2]1516 Exp_Rev Access'!$F$7:$FS$306,23,FALSE))</f>
        <v>0</v>
      </c>
      <c r="AF322" s="99">
        <f>IF(ISNA(VLOOKUP($A322,'[2]1516 Exp_Rev Access'!$F$7:$FS$306,24,FALSE)),"",VLOOKUP($A322,'[2]1516 Exp_Rev Access'!$F$7:$FS$306,24,FALSE))</f>
        <v>0</v>
      </c>
      <c r="AG322" s="99">
        <f>IF(ISNA(VLOOKUP($A322,'[2]1516 Exp_Rev Access'!$F$7:$FS$306,25,FALSE)),"",VLOOKUP($A322,'[2]1516 Exp_Rev Access'!$F$7:$FS$306,25,FALSE))</f>
        <v>46.5</v>
      </c>
      <c r="AH322" s="98">
        <f>IF(ISNA(VLOOKUP($A322,'[2]1516 Exp_Rev Access'!$F$7:$FS$306,26,FALSE)),"",VLOOKUP($A322,'[2]1516 Exp_Rev Access'!$F$7:$FS$306,26,FALSE))</f>
        <v>4200</v>
      </c>
      <c r="AI322" s="98">
        <f>IF(ISNA(VLOOKUP($A322,'[2]1516 Exp_Rev Access'!$F$7:$FS$306,27,FALSE)),"",VLOOKUP($A322,'[2]1516 Exp_Rev Access'!$F$7:$FS$306,27,FALSE))</f>
        <v>0</v>
      </c>
      <c r="AJ322" s="98">
        <f>IF(ISNA(VLOOKUP($A322,'[2]1516 Exp_Rev Access'!$F$7:$FS$306,28,FALSE)),"",VLOOKUP($A322,'[2]1516 Exp_Rev Access'!$F$7:$FS$306,28,FALSE))</f>
        <v>55357.58</v>
      </c>
      <c r="AK322" s="98">
        <f>IF(ISNA(VLOOKUP($A322,'[2]1516 Exp_Rev Access'!$F$7:$FS$306,29,FALSE)),"",VLOOKUP($A322,'[2]1516 Exp_Rev Access'!$F$7:$FS$306,29,FALSE))</f>
        <v>0</v>
      </c>
      <c r="AL322" s="100">
        <f t="shared" si="372"/>
        <v>90058.44</v>
      </c>
      <c r="AM322" s="72">
        <f t="shared" si="373"/>
        <v>3.7932488721754663E-2</v>
      </c>
      <c r="AN322" s="94">
        <f t="shared" si="374"/>
        <v>1312.2313856913888</v>
      </c>
      <c r="AO322" s="99">
        <f>IF(ISNA(VLOOKUP($A322,'[2]1516 Exp_Rev Access'!$F$7:$GB$306,30,FALSE)),"",VLOOKUP($A322,'[2]1516 Exp_Rev Access'!$F$7:$FS$306,30,FALSE))</f>
        <v>1464163.88</v>
      </c>
      <c r="AP322" s="99">
        <f>IF(ISNA(VLOOKUP($A322,'[2]1516 Exp_Rev Access'!$F$7:$GB$306,31,FALSE)),"",VLOOKUP($A322,'[2]1516 Exp_Rev Access'!$F$7:$FS$306,31,FALSE))</f>
        <v>9865.8799999999992</v>
      </c>
      <c r="AQ322" s="99">
        <f>IF(ISNA(VLOOKUP($A322,'[2]1516 Exp_Rev Access'!$F$7:$GB$306,32,FALSE)),"",VLOOKUP($A322,'[2]1516 Exp_Rev Access'!$F$7:$FS$306,32,FALSE))</f>
        <v>1641.6</v>
      </c>
      <c r="AR322" s="99">
        <f>IF(ISNA(VLOOKUP($A322,'[2]1516 Exp_Rev Access'!$F$7:$GB$306,33,FALSE)),"",VLOOKUP($A322,'[2]1516 Exp_Rev Access'!$F$7:$FS$306,33,FALSE))</f>
        <v>0</v>
      </c>
      <c r="AS322" s="99">
        <f>IF(ISNA(VLOOKUP($A322,'[2]1516 Exp_Rev Access'!$F$7:$GB$306,34,FALSE)),"",VLOOKUP($A322,'[2]1516 Exp_Rev Access'!$F$7:$FS$306,34,FALSE))</f>
        <v>0</v>
      </c>
      <c r="AT322" s="101">
        <f t="shared" si="375"/>
        <v>1475671.3599999999</v>
      </c>
      <c r="AU322" s="72">
        <f t="shared" si="376"/>
        <v>0.62155070885323316</v>
      </c>
      <c r="AV322" s="94">
        <f t="shared" si="377"/>
        <v>21501.8411773277</v>
      </c>
      <c r="AW322" s="99">
        <f>IF(ISNA(VLOOKUP($A322,'[2]1516 Exp_Rev Access'!$F$7:$GB$306,35,FALSE)),"",VLOOKUP($A322,'[2]1516 Exp_Rev Access'!$F$7:$GB$306,35,FALSE))</f>
        <v>0</v>
      </c>
      <c r="AX322" s="99">
        <f>IF(ISNA(VLOOKUP($A322,'[2]1516 Exp_Rev Access'!$F$7:$GB$306,36,FALSE)),"",VLOOKUP($A322,'[2]1516 Exp_Rev Access'!$F$7:$GB$306,36,FALSE))</f>
        <v>49789.18</v>
      </c>
      <c r="AY322" s="99">
        <f>IF(ISNA(VLOOKUP($A322,'[2]1516 Exp_Rev Access'!$F$7:$GB$306,37,FALSE)),"",VLOOKUP($A322,'[2]1516 Exp_Rev Access'!$F$7:$GB$306,37,FALSE))</f>
        <v>0</v>
      </c>
      <c r="AZ322" s="99">
        <f>IF(ISNA(VLOOKUP($A322,'[2]1516 Exp_Rev Access'!$F$7:$GB$306,38,FALSE)),"",VLOOKUP($A322,'[2]1516 Exp_Rev Access'!$F$7:$GB$306,38,FALSE))</f>
        <v>0</v>
      </c>
      <c r="BA322" s="99">
        <f>IF(ISNA(VLOOKUP($A322,'[2]1516 Exp_Rev Access'!$F$7:$GB$306,39,FALSE)),"",VLOOKUP($A322,'[2]1516 Exp_Rev Access'!$F$7:$GB$306,39,FALSE))</f>
        <v>0</v>
      </c>
      <c r="BB322" s="99">
        <f>IF(ISNA(VLOOKUP($A322,'[2]1516 Exp_Rev Access'!$F$7:$GB$306,40,FALSE)),"",VLOOKUP($A322,'[2]1516 Exp_Rev Access'!$F$7:$GB$306,40,FALSE))</f>
        <v>7526.24</v>
      </c>
      <c r="BC322" s="99">
        <f>IF(ISNA(VLOOKUP($A322,'[2]1516 Exp_Rev Access'!$F$7:$GB$306,41,FALSE)),"",VLOOKUP($A322,'[2]1516 Exp_Rev Access'!$F$7:$GB$306,41,FALSE))</f>
        <v>0</v>
      </c>
      <c r="BD322" s="99">
        <f>IF(ISNA(VLOOKUP($A322,'[2]1516 Exp_Rev Access'!$F$7:$GB$306,42,FALSE)),"",VLOOKUP($A322,'[2]1516 Exp_Rev Access'!$F$7:$GB$306,42,FALSE))</f>
        <v>6221.37</v>
      </c>
      <c r="BE322" s="99">
        <f>IF(ISNA(VLOOKUP($A322,'[2]1516 Exp_Rev Access'!$F$7:$GB$306,43,FALSE)),"",VLOOKUP($A322,'[2]1516 Exp_Rev Access'!$F$7:$GB$306,43,FALSE))</f>
        <v>0</v>
      </c>
      <c r="BF322" s="99">
        <f>IF(ISNA(VLOOKUP($A322,'[2]1516 Exp_Rev Access'!$F$7:$GB$306,44,FALSE)),"",VLOOKUP($A322,'[2]1516 Exp_Rev Access'!$F$7:$GB$306,44,FALSE))</f>
        <v>0</v>
      </c>
      <c r="BG322" s="99">
        <f>IF(ISNA(VLOOKUP($A322,'[2]1516 Exp_Rev Access'!$F$7:$GB$306,45,FALSE)),"",VLOOKUP($A322,'[2]1516 Exp_Rev Access'!$F$7:$GB$306,45,FALSE))</f>
        <v>0</v>
      </c>
      <c r="BH322" s="99">
        <f>IF(ISNA(VLOOKUP($A322,'[2]1516 Exp_Rev Access'!$F$7:$GB$306,46,FALSE)),"",VLOOKUP($A322,'[2]1516 Exp_Rev Access'!$F$7:$GB$306,46,FALSE))</f>
        <v>0</v>
      </c>
      <c r="BI322" s="99">
        <f>IF(ISNA(VLOOKUP($A322,'[2]1516 Exp_Rev Access'!$F$7:$GB$306,47,FALSE)),"",VLOOKUP($A322,'[2]1516 Exp_Rev Access'!$F$7:$GB$306,47,FALSE))</f>
        <v>0</v>
      </c>
      <c r="BJ322" s="99">
        <f>IF(ISNA(VLOOKUP($A322,'[2]1516 Exp_Rev Access'!$F$7:$GB$306,48,FALSE)),"",VLOOKUP($A322,'[2]1516 Exp_Rev Access'!$F$7:$GB$306,48,FALSE))</f>
        <v>161008.89000000001</v>
      </c>
      <c r="BK322" s="99">
        <f>IF(ISNA(VLOOKUP($A322,'[2]1516 Exp_Rev Access'!$F$7:$GB$306,49,FALSE)),"",VLOOKUP($A322,'[2]1516 Exp_Rev Access'!$F$7:$GB$306,49,FALSE))</f>
        <v>0</v>
      </c>
      <c r="BL322" s="99">
        <f>IF(ISNA(VLOOKUP($A322,'[2]1516 Exp_Rev Access'!$F$7:$GB$306,50,FALSE)),"",VLOOKUP($A322,'[2]1516 Exp_Rev Access'!$F$7:$GB$306,50,FALSE))</f>
        <v>0</v>
      </c>
      <c r="BM322" s="99">
        <f>IF(ISNA(VLOOKUP($A322,'[2]1516 Exp_Rev Access'!$F$7:$GB$306,51,FALSE)),"",VLOOKUP($A322,'[2]1516 Exp_Rev Access'!$F$7:$GB$306,51,FALSE))</f>
        <v>0</v>
      </c>
      <c r="BN322" s="99">
        <f>IF(ISNA(VLOOKUP($A322,'[2]1516 Exp_Rev Access'!$F$7:$GB$306,52,FALSE)),"",VLOOKUP($A322,'[2]1516 Exp_Rev Access'!$F$7:$GB$306,52,FALSE))</f>
        <v>0</v>
      </c>
      <c r="BO322" s="99">
        <f>IF(ISNA(VLOOKUP($A322,'[2]1516 Exp_Rev Access'!$F$7:$GB$306,53,FALSE)),"",VLOOKUP($A322,'[2]1516 Exp_Rev Access'!$F$7:$GB$306,53,FALSE))</f>
        <v>0</v>
      </c>
      <c r="BP322" s="99">
        <f>IF(ISNA(VLOOKUP($A322,'[2]1516 Exp_Rev Access'!$F$7:$GB$306,54,FALSE)),"",VLOOKUP($A322,'[2]1516 Exp_Rev Access'!$F$7:$GB$306,54,FALSE))</f>
        <v>0</v>
      </c>
      <c r="BQ322" s="99">
        <f>IF(ISNA(VLOOKUP($A322,'[2]1516 Exp_Rev Access'!$F$7:$GB$306,55,FALSE)),"",VLOOKUP($A322,'[2]1516 Exp_Rev Access'!$F$7:$GB$306,55,FALSE))</f>
        <v>0</v>
      </c>
      <c r="BR322" s="99">
        <f>IF(ISNA(VLOOKUP($A322,'[2]1516 Exp_Rev Access'!$F$7:$GB$306,56,FALSE)),"",VLOOKUP($A322,'[2]1516 Exp_Rev Access'!$F$7:$GB$306,56,FALSE))</f>
        <v>0</v>
      </c>
      <c r="BS322" s="99">
        <f>IF(ISNA(VLOOKUP($A322,'[2]1516 Exp_Rev Access'!$F$7:$GB$306,57,FALSE)),"",VLOOKUP($A322,'[2]1516 Exp_Rev Access'!$F$7:$GB$306,57,FALSE))</f>
        <v>0</v>
      </c>
      <c r="BT322" s="99">
        <f>IF(ISNA(VLOOKUP($A322,'[2]1516 Exp_Rev Access'!$F$7:$GB$306,58,FALSE)),"",VLOOKUP($A322,'[2]1516 Exp_Rev Access'!$F$7:$GB$306,58,FALSE))</f>
        <v>0</v>
      </c>
      <c r="BU322" s="102">
        <f t="shared" si="378"/>
        <v>224545.68000000002</v>
      </c>
      <c r="BV322" s="72">
        <f t="shared" si="379"/>
        <v>9.4578325741804248E-2</v>
      </c>
      <c r="BW322" s="94">
        <f t="shared" si="380"/>
        <v>3271.8298120355535</v>
      </c>
      <c r="BX322" s="99">
        <f>IF(ISNA(VLOOKUP($A322,'[2]1516 Exp_Rev Access'!$F$7:$GB$306,59,FALSE)),"",VLOOKUP($A322,'[2]1516 Exp_Rev Access'!$F$7:$GB$306,59,FALSE))</f>
        <v>0</v>
      </c>
      <c r="BY322" s="99">
        <f>IF(ISNA(VLOOKUP($A322,'[2]1516 Exp_Rev Access'!$F$7:$GB$306,60,FALSE)),"",VLOOKUP($A322,'[2]1516 Exp_Rev Access'!$F$7:$GB$306,60,FALSE))</f>
        <v>0</v>
      </c>
      <c r="BZ322" s="99">
        <f>IF(ISNA(VLOOKUP($A322,'[2]1516 Exp_Rev Access'!$F$7:$GB$306,61,FALSE)),"",VLOOKUP($A322,'[2]1516 Exp_Rev Access'!$F$7:$GB$306,61,FALSE))</f>
        <v>0</v>
      </c>
      <c r="CA322" s="99">
        <f>IF(ISNA(VLOOKUP($A322,'[2]1516 Exp_Rev Access'!$F$7:$GB$306,62,FALSE)),"",VLOOKUP($A322,'[2]1516 Exp_Rev Access'!$F$7:$GB$306,62,FALSE))</f>
        <v>0</v>
      </c>
      <c r="CB322" s="99">
        <f>IF(ISNA(VLOOKUP($A322,'[2]1516 Exp_Rev Access'!$F$7:$GB$306,63,FALSE)),"",VLOOKUP($A322,'[2]1516 Exp_Rev Access'!$F$7:$GB$306,63,FALSE))</f>
        <v>0</v>
      </c>
      <c r="CC322" s="99">
        <f>IF(ISNA(VLOOKUP($A322,'[2]1516 Exp_Rev Access'!$F$7:$GB$306,64,FALSE)),"",VLOOKUP($A322,'[2]1516 Exp_Rev Access'!$F$7:$GB$306,64,FALSE))</f>
        <v>0</v>
      </c>
      <c r="CD322" s="101">
        <f t="shared" si="381"/>
        <v>0</v>
      </c>
      <c r="CE322" s="72"/>
      <c r="CF322" s="103"/>
      <c r="CG322" s="99">
        <f>IF(ISNA(VLOOKUP($A322,'[2]1516 Exp_Rev Access'!$F$7:$GB$306,65,FALSE)),"",VLOOKUP($A322,'[2]1516 Exp_Rev Access'!$F$7:$GB$306,65,FALSE))</f>
        <v>0</v>
      </c>
      <c r="CH322" s="99">
        <f>IF(ISNA(VLOOKUP($A322,'[2]1516 Exp_Rev Access'!$F$7:$GB$306,66,FALSE)),"",VLOOKUP($A322,'[2]1516 Exp_Rev Access'!$F$7:$GB$306,66,FALSE))</f>
        <v>0</v>
      </c>
      <c r="CI322" s="99">
        <f>IF(ISNA(VLOOKUP($A322,'[2]1516 Exp_Rev Access'!$F$7:$GB$306,67,FALSE)),"",VLOOKUP($A322,'[2]1516 Exp_Rev Access'!$F$7:$GB$306,67,FALSE))</f>
        <v>0</v>
      </c>
      <c r="CJ322" s="99">
        <f>IF(ISNA(VLOOKUP($A322,'[2]1516 Exp_Rev Access'!$F$7:$GB$306,68,FALSE)),"",VLOOKUP($A322,'[2]1516 Exp_Rev Access'!$F$7:$GB$306,68,FALSE))</f>
        <v>0</v>
      </c>
      <c r="CK322" s="99">
        <f>IF(ISNA(VLOOKUP($A322,'[2]1516 Exp_Rev Access'!$F$7:$GB$306,69,FALSE)),"",VLOOKUP($A322,'[2]1516 Exp_Rev Access'!$F$7:$GB$306,69,FALSE))</f>
        <v>0</v>
      </c>
      <c r="CL322" s="99">
        <f>IF(ISNA(VLOOKUP($A322,'[2]1516 Exp_Rev Access'!$F$7:$GB$306,70,FALSE)),"",VLOOKUP($A322,'[2]1516 Exp_Rev Access'!$F$7:$GB$306,70,FALSE))</f>
        <v>0</v>
      </c>
      <c r="CM322" s="99">
        <f>IF(ISNA(VLOOKUP($A322,'[2]1516 Exp_Rev Access'!$F$7:$GB$306,71,FALSE)),"",VLOOKUP($A322,'[2]1516 Exp_Rev Access'!$F$7:$GB$306,71,FALSE))</f>
        <v>0</v>
      </c>
      <c r="CN322" s="99">
        <f>IF(ISNA(VLOOKUP($A322,'[2]1516 Exp_Rev Access'!$F$7:$GB$306,72,FALSE)),"",VLOOKUP($A322,'[2]1516 Exp_Rev Access'!$F$7:$GB$306,72,FALSE))</f>
        <v>0</v>
      </c>
      <c r="CO322" s="99">
        <f>IF(ISNA(VLOOKUP($A322,'[2]1516 Exp_Rev Access'!$F$7:$GB$306,73,FALSE)),"",VLOOKUP($A322,'[2]1516 Exp_Rev Access'!$F$7:$GB$306,73,FALSE))</f>
        <v>0</v>
      </c>
      <c r="CP322" s="99">
        <f>IF(ISNA(VLOOKUP($A322,'[2]1516 Exp_Rev Access'!$F$7:$GB$306,74,FALSE)),"",VLOOKUP($A322,'[2]1516 Exp_Rev Access'!$F$7:$GB$306,74,FALSE))</f>
        <v>16430.84</v>
      </c>
      <c r="CQ322" s="99">
        <f>IF(ISNA(VLOOKUP($A322,'[2]1516 Exp_Rev Access'!$F$7:$GB$306,75,FALSE)),"",VLOOKUP($A322,'[2]1516 Exp_Rev Access'!$F$7:$GB$306,75,FALSE))</f>
        <v>0</v>
      </c>
      <c r="CR322" s="99">
        <f>IF(ISNA(VLOOKUP($A322,'[2]1516 Exp_Rev Access'!$F$7:$GB$306,76,FALSE)),"",VLOOKUP($A322,'[2]1516 Exp_Rev Access'!$F$7:$GB$306,76,FALSE))</f>
        <v>0</v>
      </c>
      <c r="CS322" s="99">
        <f>IF(ISNA(VLOOKUP($A322,'[2]1516 Exp_Rev Access'!$F$7:$GB$306,77,FALSE)),"",VLOOKUP($A322,'[2]1516 Exp_Rev Access'!$F$7:$GB$306,77,FALSE))</f>
        <v>0</v>
      </c>
      <c r="CT322" s="99">
        <f>IF(ISNA(VLOOKUP($A322,'[2]1516 Exp_Rev Access'!$F$7:$GB$306,78,FALSE)),"",VLOOKUP($A322,'[2]1516 Exp_Rev Access'!$F$7:$GB$306,78,FALSE))</f>
        <v>16010.78</v>
      </c>
      <c r="CU322" s="99">
        <f>IF(ISNA(VLOOKUP($A322,'[2]1516 Exp_Rev Access'!$F$7:$GB$306,79,FALSE)),"",VLOOKUP($A322,'[2]1516 Exp_Rev Access'!$F$7:$GB$306,79,FALSE))</f>
        <v>8036.66</v>
      </c>
      <c r="CV322" s="99">
        <f>IF(ISNA(VLOOKUP($A322,'[2]1516 Exp_Rev Access'!$F$7:$GB$306,80,FALSE)),"",VLOOKUP($A322,'[2]1516 Exp_Rev Access'!$F$7:$GB$306,80,FALSE))</f>
        <v>0</v>
      </c>
      <c r="CW322" s="99">
        <f>IF(ISNA(VLOOKUP($A322,'[2]1516 Exp_Rev Access'!$F$7:$GB$306,81,FALSE)),"",VLOOKUP($A322,'[2]1516 Exp_Rev Access'!$F$7:$GB$306,81,FALSE))</f>
        <v>0</v>
      </c>
      <c r="CX322" s="99">
        <f>IF(ISNA(VLOOKUP($A322,'[2]1516 Exp_Rev Access'!$F$7:$GB$306,82,FALSE)),"",VLOOKUP($A322,'[2]1516 Exp_Rev Access'!$F$7:$GB$306,82,FALSE))</f>
        <v>0</v>
      </c>
      <c r="CY322" s="99">
        <f>IF(ISNA(VLOOKUP($A322,'[2]1516 Exp_Rev Access'!$F$7:$GB$306,83,FALSE)),"",VLOOKUP($A322,'[2]1516 Exp_Rev Access'!$F$7:$GB$306,83,FALSE))</f>
        <v>0</v>
      </c>
      <c r="CZ322" s="99">
        <f>IF(ISNA(VLOOKUP($A322,'[2]1516 Exp_Rev Access'!$F$7:$GB$306,84,FALSE)),"",VLOOKUP($A322,'[2]1516 Exp_Rev Access'!$F$7:$GB$306,84,FALSE))</f>
        <v>0</v>
      </c>
      <c r="DA322" s="99">
        <f>IF(ISNA(VLOOKUP($A322,'[2]1516 Exp_Rev Access'!$F$7:$GB$306,85,FALSE)),"",VLOOKUP($A322,'[2]1516 Exp_Rev Access'!$F$7:$GB$306,85,FALSE))</f>
        <v>0</v>
      </c>
      <c r="DB322" s="99">
        <f>IF(ISNA(VLOOKUP($A322,'[2]1516 Exp_Rev Access'!$F$7:$GB$306,86,FALSE)),"",VLOOKUP($A322,'[2]1516 Exp_Rev Access'!$F$7:$GB$306,86,FALSE))</f>
        <v>0</v>
      </c>
      <c r="DC322" s="99">
        <f>IF(ISNA(VLOOKUP($A322,'[2]1516 Exp_Rev Access'!$F$7:$GB$306,87,FALSE)),"",VLOOKUP($A322,'[2]1516 Exp_Rev Access'!$F$7:$GB$306,87,FALSE))</f>
        <v>0</v>
      </c>
      <c r="DD322" s="99">
        <f>IF(ISNA(VLOOKUP($A322,'[2]1516 Exp_Rev Access'!$F$7:$GB$306,88,FALSE)),"",VLOOKUP($A322,'[2]1516 Exp_Rev Access'!$F$7:$GB$306,88,FALSE))</f>
        <v>0</v>
      </c>
      <c r="DE322" s="99">
        <f>IF(ISNA(VLOOKUP($A322,'[2]1516 Exp_Rev Access'!$F$7:$GB$306,89,FALSE)),"",VLOOKUP($A322,'[2]1516 Exp_Rev Access'!$F$7:$GB$306,89,FALSE))</f>
        <v>0</v>
      </c>
      <c r="DF322" s="99">
        <f>IF(ISNA(VLOOKUP($A322,'[2]1516 Exp_Rev Access'!$F$7:$GB$306,90,FALSE)),"",VLOOKUP($A322,'[2]1516 Exp_Rev Access'!$F$7:$GB$306,90,FALSE))</f>
        <v>0</v>
      </c>
      <c r="DG322" s="99">
        <f>IF(ISNA(VLOOKUP($A322,'[2]1516 Exp_Rev Access'!$F$7:$GB$306,91,FALSE)),"",VLOOKUP($A322,'[2]1516 Exp_Rev Access'!$F$7:$GB$306,91,FALSE))</f>
        <v>0</v>
      </c>
      <c r="DH322" s="99">
        <f>IF(ISNA(VLOOKUP($A322,'[2]1516 Exp_Rev Access'!$F$7:$GB$306,92,FALSE)),"",VLOOKUP($A322,'[2]1516 Exp_Rev Access'!$F$7:$GB$306,92,FALSE))</f>
        <v>0</v>
      </c>
      <c r="DI322" s="99">
        <f>IF(ISNA(VLOOKUP($A322,'[2]1516 Exp_Rev Access'!$F$7:$GB$306,93,FALSE)),"",VLOOKUP($A322,'[2]1516 Exp_Rev Access'!$F$7:$GB$306,93,FALSE))</f>
        <v>0</v>
      </c>
      <c r="DJ322" s="99">
        <f>IF(ISNA(VLOOKUP($A322,'[2]1516 Exp_Rev Access'!$F$7:$GB$306,94,FALSE)),"",VLOOKUP($A322,'[2]1516 Exp_Rev Access'!$F$7:$GB$306,94,FALSE))</f>
        <v>0</v>
      </c>
      <c r="DK322" s="99">
        <f>IF(ISNA(VLOOKUP($A322,'[2]1516 Exp_Rev Access'!$F$7:$GB$306,95,FALSE)),"",VLOOKUP($A322,'[2]1516 Exp_Rev Access'!$F$7:$GB$306,95,FALSE))</f>
        <v>0</v>
      </c>
      <c r="DL322" s="99">
        <f>IF(ISNA(VLOOKUP($A322,'[2]1516 Exp_Rev Access'!$F$7:$GB$306,96,FALSE)),"",VLOOKUP($A322,'[2]1516 Exp_Rev Access'!$F$7:$GB$306,96,FALSE))</f>
        <v>0</v>
      </c>
      <c r="DM322" s="99">
        <f>IF(ISNA(VLOOKUP($A322,'[2]1516 Exp_Rev Access'!$F$7:$GB$306,97,FALSE)),"",VLOOKUP($A322,'[2]1516 Exp_Rev Access'!$F$7:$GB$306,97,FALSE))</f>
        <v>0</v>
      </c>
      <c r="DN322" s="99">
        <f>IF(ISNA(VLOOKUP($A322,'[2]1516 Exp_Rev Access'!$F$7:$GB$306,98,FALSE)),"",VLOOKUP($A322,'[2]1516 Exp_Rev Access'!$F$7:$GB$306,98,FALSE))</f>
        <v>0</v>
      </c>
      <c r="DO322" s="99">
        <f>IF(ISNA(VLOOKUP($A322,'[2]1516 Exp_Rev Access'!$F$7:$GB$306,99,FALSE)),"",VLOOKUP($A322,'[2]1516 Exp_Rev Access'!$F$7:$GB$306,99,FALSE))</f>
        <v>0</v>
      </c>
      <c r="DP322" s="99">
        <f>IF(ISNA(VLOOKUP($A322,'[2]1516 Exp_Rev Access'!$F$7:$GB$306,100,FALSE)),"",VLOOKUP($A322,'[2]1516 Exp_Rev Access'!$F$7:$GB$306,100,FALSE))</f>
        <v>0</v>
      </c>
      <c r="DQ322" s="99">
        <f>IF(ISNA(VLOOKUP($A322,'[2]1516 Exp_Rev Access'!$F$7:$GB$306,101,FALSE)),"",VLOOKUP($A322,'[2]1516 Exp_Rev Access'!$F$7:$GB$306,101,FALSE))</f>
        <v>0</v>
      </c>
      <c r="DR322" s="99">
        <f>IF(ISNA(VLOOKUP($A322,'[2]1516 Exp_Rev Access'!$F$7:$GB$306,102,FALSE)),"",VLOOKUP($A322,'[2]1516 Exp_Rev Access'!$F$7:$GB$306,102,FALSE))</f>
        <v>0</v>
      </c>
      <c r="DS322" s="99">
        <f>IF(ISNA(VLOOKUP($A322,'[2]1516 Exp_Rev Access'!$F$7:$GB$306,103,FALSE)),"",VLOOKUP($A322,'[2]1516 Exp_Rev Access'!$F$7:$GB$306,103,FALSE))</f>
        <v>0</v>
      </c>
      <c r="DT322" s="99">
        <f>IF(ISNA(VLOOKUP($A322,'[2]1516 Exp_Rev Access'!$F$7:$GB$306,104,FALSE)),"",VLOOKUP($A322,'[2]1516 Exp_Rev Access'!$F$7:$GB$306,104,FALSE))</f>
        <v>0</v>
      </c>
      <c r="DU322" s="99">
        <f>IF(ISNA(VLOOKUP($A322,'[2]1516 Exp_Rev Access'!$F$7:$GB$306,105,FALSE)),"",VLOOKUP($A322,'[2]1516 Exp_Rev Access'!$F$7:$GB$306,105,FALSE))</f>
        <v>0</v>
      </c>
      <c r="DV322" s="99">
        <f>IF(ISNA(VLOOKUP($A322,'[2]1516 Exp_Rev Access'!$F$7:$GB$306,106,FALSE)),"",VLOOKUP($A322,'[2]1516 Exp_Rev Access'!$F$7:$GB$306,106,FALSE))</f>
        <v>0</v>
      </c>
      <c r="DW322" s="99">
        <f>IF(ISNA(VLOOKUP($A322,'[2]1516 Exp_Rev Access'!$F$7:$GB$306,107,FALSE)),"",VLOOKUP($A322,'[2]1516 Exp_Rev Access'!$F$7:$GB$306,107,FALSE))</f>
        <v>0</v>
      </c>
      <c r="DX322" s="99">
        <f>IF(ISNA(VLOOKUP($A322,'[2]1516 Exp_Rev Access'!$F$7:$GB$306,108,FALSE)),"",VLOOKUP($A322,'[2]1516 Exp_Rev Access'!$F$7:$GB$306,108,FALSE))</f>
        <v>0</v>
      </c>
      <c r="DY322" s="99">
        <f>IF(ISNA(VLOOKUP($A322,'[2]1516 Exp_Rev Access'!$F$7:$GB$306,109,FALSE)),"",VLOOKUP($A322,'[2]1516 Exp_Rev Access'!$F$7:$GB$306,109,FALSE))</f>
        <v>0</v>
      </c>
      <c r="DZ322" s="99">
        <f>IF(ISNA(VLOOKUP($A322,'[2]1516 Exp_Rev Access'!$F$7:$GB$306,110,FALSE)),"",VLOOKUP($A322,'[2]1516 Exp_Rev Access'!$F$7:$GB$306,110,FALSE))</f>
        <v>0</v>
      </c>
      <c r="EA322" s="99">
        <f>IF(ISNA(VLOOKUP($A322,'[2]1516 Exp_Rev Access'!$F$7:$GB$306,111,FALSE)),"",VLOOKUP($A322,'[2]1516 Exp_Rev Access'!$F$7:$GB$306,111,FALSE))</f>
        <v>0</v>
      </c>
      <c r="EB322" s="99">
        <f>IF(ISNA(VLOOKUP($A322,'[2]1516 Exp_Rev Access'!$F$7:$GB$306,112,FALSE)),"",VLOOKUP($A322,'[2]1516 Exp_Rev Access'!$F$7:$GB$306,112,FALSE))</f>
        <v>0</v>
      </c>
      <c r="EC322" s="99">
        <f>IF(ISNA(VLOOKUP($A322,'[2]1516 Exp_Rev Access'!$F$7:$GB$306,113,FALSE)),"",VLOOKUP($A322,'[2]1516 Exp_Rev Access'!$F$7:$GB$306,113,FALSE))</f>
        <v>0</v>
      </c>
      <c r="ED322" s="99">
        <f>IF(ISNA(VLOOKUP($A322,'[2]1516 Exp_Rev Access'!$F$7:$GB$306,114,FALSE)),"",VLOOKUP($A322,'[2]1516 Exp_Rev Access'!$F$7:$GB$306,114,FALSE))</f>
        <v>0</v>
      </c>
      <c r="EE322" s="99">
        <f>IF(ISNA(VLOOKUP($A322,'[2]1516 Exp_Rev Access'!$F$7:$GB$306,115,FALSE)),"",VLOOKUP($A322,'[2]1516 Exp_Rev Access'!$F$7:$GB$306,115,FALSE))</f>
        <v>0</v>
      </c>
      <c r="EF322" s="99">
        <f>IF(ISNA(VLOOKUP($A322,'[2]1516 Exp_Rev Access'!$F$7:$GB$306,116,FALSE)),"",VLOOKUP($A322,'[2]1516 Exp_Rev Access'!$F$7:$GB$306,116,FALSE))</f>
        <v>0</v>
      </c>
      <c r="EG322" s="99">
        <f>IF(ISNA(VLOOKUP($A322,'[2]1516 Exp_Rev Access'!$F$7:$GB$306,117,FALSE)),"",VLOOKUP($A322,'[2]1516 Exp_Rev Access'!$F$7:$GB$306,117,FALSE))</f>
        <v>0</v>
      </c>
      <c r="EH322" s="99">
        <f>IF(ISNA(VLOOKUP($A322,'[2]1516 Exp_Rev Access'!$F$7:$GB$306,118,FALSE)),"",VLOOKUP($A322,'[2]1516 Exp_Rev Access'!$F$7:$GB$306,118,FALSE))</f>
        <v>0</v>
      </c>
      <c r="EI322" s="99">
        <f>IF(ISNA(VLOOKUP($A322,'[2]1516 Exp_Rev Access'!$F$7:$GB$306,119,FALSE)),"",VLOOKUP($A322,'[2]1516 Exp_Rev Access'!$F$7:$GB$306,119,FALSE))</f>
        <v>0</v>
      </c>
      <c r="EJ322" s="99">
        <f>IF(ISNA(VLOOKUP($A322,'[2]1516 Exp_Rev Access'!$F$7:$GB$306,120,FALSE)),"",VLOOKUP($A322,'[2]1516 Exp_Rev Access'!$F$7:$GB$306,120,FALSE))</f>
        <v>0</v>
      </c>
      <c r="EK322" s="99">
        <f>IF(ISNA(VLOOKUP($A322,'[2]1516 Exp_Rev Access'!$F$7:$GB$306,121,FALSE)),"",VLOOKUP($A322,'[2]1516 Exp_Rev Access'!$F$7:$GB$306,121,FALSE))</f>
        <v>0</v>
      </c>
      <c r="EL322" s="99">
        <f>IF(ISNA(VLOOKUP($A322,'[2]1516 Exp_Rev Access'!$F$7:$GB$306,122,FALSE)),"",VLOOKUP($A322,'[2]1516 Exp_Rev Access'!$F$7:$GB$306,122,FALSE))</f>
        <v>0</v>
      </c>
      <c r="EM322" s="99">
        <f>IF(ISNA(VLOOKUP($A322,'[2]1516 Exp_Rev Access'!$F$7:$GB$306,123,FALSE)),"",VLOOKUP($A322,'[2]1516 Exp_Rev Access'!$F$7:$GB$306,123,FALSE))</f>
        <v>0</v>
      </c>
      <c r="EN322" s="99">
        <f>IF(ISNA(VLOOKUP($A322,'[2]1516 Exp_Rev Access'!$F$7:$GB$306,124,FALSE)),"",VLOOKUP($A322,'[2]1516 Exp_Rev Access'!$F$7:$GB$306,124,FALSE))</f>
        <v>0</v>
      </c>
      <c r="EO322" s="99">
        <f>IF(ISNA(VLOOKUP($A322,'[2]1516 Exp_Rev Access'!$F$7:$GB$306,125,FALSE)),"",VLOOKUP($A322,'[2]1516 Exp_Rev Access'!$F$7:$GB$306,125,FALSE))</f>
        <v>0</v>
      </c>
      <c r="EP322" s="99">
        <f>IF(ISNA(VLOOKUP($A322,'[2]1516 Exp_Rev Access'!$F$7:$GB$306,126,FALSE)),"",VLOOKUP($A322,'[2]1516 Exp_Rev Access'!$F$7:$GB$306,126,FALSE))</f>
        <v>0</v>
      </c>
      <c r="EQ322" s="99">
        <f>IF(ISNA(VLOOKUP($A322,'[2]1516 Exp_Rev Access'!$F$7:$GB$306,127,FALSE)),"",VLOOKUP($A322,'[2]1516 Exp_Rev Access'!$F$7:$GB$306,127,FALSE))</f>
        <v>0</v>
      </c>
      <c r="ER322" s="99">
        <f>IF(ISNA(VLOOKUP($A322,'[2]1516 Exp_Rev Access'!$F$7:$GB$306,128,FALSE)),"",VLOOKUP($A322,'[2]1516 Exp_Rev Access'!$F$7:$GB$306,128,FALSE))</f>
        <v>0</v>
      </c>
      <c r="ES322" s="99">
        <f>IF(ISNA(VLOOKUP($A322,'[2]1516 Exp_Rev Access'!$F$7:$GB$306,129,FALSE)),"",VLOOKUP($A322,'[2]1516 Exp_Rev Access'!$F$7:$GB$306,129,FALSE))</f>
        <v>0</v>
      </c>
      <c r="ET322" s="99">
        <f>IF(ISNA(VLOOKUP($A322,'[2]1516 Exp_Rev Access'!$F$7:$GB$306,130,FALSE)),"",VLOOKUP($A322,'[2]1516 Exp_Rev Access'!$F$7:$GB$306,130,FALSE))</f>
        <v>0</v>
      </c>
      <c r="EU322" s="99">
        <f>IF(ISNA(VLOOKUP($A322,'[2]1516 Exp_Rev Access'!$F$7:$GB$306,131,FALSE)),"",VLOOKUP($A322,'[2]1516 Exp_Rev Access'!$F$7:$GB$306,131,FALSE))</f>
        <v>0</v>
      </c>
      <c r="EV322" s="99">
        <f>IF(ISNA(VLOOKUP($A322,'[2]1516 Exp_Rev Access'!$F$7:$GB$306,132,FALSE)),"",VLOOKUP($A322,'[2]1516 Exp_Rev Access'!$F$7:$GB$306,132,FALSE))</f>
        <v>0</v>
      </c>
      <c r="EW322" s="99">
        <f>IF(ISNA(VLOOKUP($A322,'[2]1516 Exp_Rev Access'!$F$7:$GB$306,133,FALSE)),"",VLOOKUP($A322,'[2]1516 Exp_Rev Access'!$F$7:$GB$306,133,FALSE))</f>
        <v>0</v>
      </c>
      <c r="EX322" s="99">
        <f>IF(ISNA(VLOOKUP($A322,'[2]1516 Exp_Rev Access'!$F$7:$GB$306,134,FALSE)),"",VLOOKUP($A322,'[2]1516 Exp_Rev Access'!$F$7:$GB$306,134,FALSE))</f>
        <v>0</v>
      </c>
      <c r="EY322" s="99">
        <f>IF(ISNA(VLOOKUP($A322,'[2]1516 Exp_Rev Access'!$F$7:$GB$306,135,FALSE)),"",VLOOKUP($A322,'[2]1516 Exp_Rev Access'!$F$7:$GB$306,135,FALSE))</f>
        <v>0</v>
      </c>
      <c r="EZ322" s="99">
        <f>IF(ISNA(VLOOKUP($A322,'[2]1516 Exp_Rev Access'!$F$7:$GB$306,136,FALSE)),"",VLOOKUP($A322,'[2]1516 Exp_Rev Access'!$F$7:$GB$306,136,FALSE))</f>
        <v>0</v>
      </c>
      <c r="FA322" s="99">
        <f>IF(ISNA(VLOOKUP($A322,'[2]1516 Exp_Rev Access'!$F$7:$GB$306,137,FALSE)),"",VLOOKUP($A322,'[2]1516 Exp_Rev Access'!$F$7:$GB$306,137,FALSE))</f>
        <v>0</v>
      </c>
      <c r="FB322" s="99">
        <f>IF(ISNA(VLOOKUP($A322,'[2]1516 Exp_Rev Access'!$F$7:$GB$306,138,FALSE)),"",VLOOKUP($A322,'[2]1516 Exp_Rev Access'!$F$7:$GB$306,138,FALSE))</f>
        <v>0</v>
      </c>
      <c r="FC322" s="99">
        <f>IF(ISNA(VLOOKUP($A322,'[2]1516 Exp_Rev Access'!$F$7:$GB$306,139,FALSE)),"",VLOOKUP($A322,'[2]1516 Exp_Rev Access'!$F$7:$GB$306,139,FALSE))</f>
        <v>0</v>
      </c>
      <c r="FD322" s="99">
        <f>IF(ISNA(VLOOKUP($A322,'[2]1516 Exp_Rev Access'!$F$7:$FS$306,140,FALSE)),"",VLOOKUP($A322,'[2]1516 Exp_Rev Access'!$F$7:$FS$306,140,FALSE))</f>
        <v>0</v>
      </c>
      <c r="FE322" s="99">
        <f>IF(ISNA(VLOOKUP($A322,'[2]1516 Exp_Rev Access'!$F$7:$FS$306,141,FALSE)),"",VLOOKUP($A322,'[2]1516 Exp_Rev Access'!$F$7:$FS$306,141,FALSE))</f>
        <v>0</v>
      </c>
      <c r="FF322" s="99">
        <f>IF(ISNA(VLOOKUP($A322,'[2]1516 Exp_Rev Access'!$F$7:$FS$306,142,FALSE)),"",VLOOKUP($A322,'[2]1516 Exp_Rev Access'!$F$7:$FS$306,142,FALSE))</f>
        <v>0</v>
      </c>
      <c r="FG322" s="99">
        <f>IF(ISNA(VLOOKUP($A322,'[2]1516 Exp_Rev Access'!$F$7:$FS$306,143,FALSE)),"",VLOOKUP($A322,'[2]1516 Exp_Rev Access'!$F$7:$FS$306,143,FALSE))</f>
        <v>0</v>
      </c>
      <c r="FH322" s="99">
        <f>IF(ISNA(VLOOKUP($A322,'[2]1516 Exp_Rev Access'!$F$7:$FS$306,144,FALSE)),"",VLOOKUP($A322,'[2]1516 Exp_Rev Access'!$F$7:$FS$306,144,FALSE))</f>
        <v>0</v>
      </c>
      <c r="FI322" s="99">
        <f>IF(ISNA(VLOOKUP($A322,'[2]1516 Exp_Rev Access'!$F$7:$FS$306,145,FALSE)),"",VLOOKUP($A322,'[2]1516 Exp_Rev Access'!$F$7:$FS$306,145,FALSE))</f>
        <v>0</v>
      </c>
      <c r="FJ322" s="99">
        <f>IF(ISNA(VLOOKUP($A322,'[2]1516 Exp_Rev Access'!$F$7:$FS$306,146,FALSE)),"",VLOOKUP($A322,'[2]1516 Exp_Rev Access'!$F$7:$FS$306,146,FALSE))</f>
        <v>0</v>
      </c>
      <c r="FK322" s="99">
        <f>IF(ISNA(VLOOKUP($A322,'[2]1516 Exp_Rev Access'!$F$7:$FS$306,147,FALSE)),"",VLOOKUP($A322,'[2]1516 Exp_Rev Access'!$F$7:$FS$306,147,FALSE))</f>
        <v>0</v>
      </c>
      <c r="FL322" s="99">
        <f>IF(ISNA(VLOOKUP($A322,'[2]1516 Exp_Rev Access'!$F$7:$FS$306,148,FALSE)),"",VLOOKUP($A322,'[2]1516 Exp_Rev Access'!$F$7:$FS$306,148,FALSE))</f>
        <v>0</v>
      </c>
      <c r="FM322" s="99">
        <f>IF(ISNA(VLOOKUP($A322,'[2]1516 Exp_Rev Access'!$F$7:$FS$306,149,FALSE)),"",VLOOKUP($A322,'[2]1516 Exp_Rev Access'!$F$7:$FS$306,149,FALSE))</f>
        <v>0</v>
      </c>
      <c r="FN322" s="99">
        <f>IF(ISNA(VLOOKUP($A322,'[2]1516 Exp_Rev Access'!$F$7:$FS$306,150,FALSE)),"",VLOOKUP($A322,'[2]1516 Exp_Rev Access'!$F$7:$FS$306,150,FALSE))</f>
        <v>0</v>
      </c>
      <c r="FO322" s="99">
        <f>IF(ISNA(VLOOKUP($A322,'[2]1516 Exp_Rev Access'!$F$7:$FS$306,151,FALSE)),"",VLOOKUP($A322,'[2]1516 Exp_Rev Access'!$F$7:$FS$306,151,FALSE))</f>
        <v>0</v>
      </c>
      <c r="FP322" s="99">
        <f>IF(ISNA(VLOOKUP($A322,'[2]1516 Exp_Rev Access'!$F$7:$FS$306,152,FALSE)),"",VLOOKUP($A322,'[2]1516 Exp_Rev Access'!$F$7:$FS$306,152,FALSE))</f>
        <v>0</v>
      </c>
      <c r="FQ322" s="99">
        <f>IF(ISNA(VLOOKUP($A322,'[2]1516 Exp_Rev Access'!$F$7:$FS$306,153,FALSE)),"",VLOOKUP($A322,'[2]1516 Exp_Rev Access'!$F$7:$FS$306,153,FALSE))</f>
        <v>0</v>
      </c>
      <c r="FR322" s="101">
        <f t="shared" si="382"/>
        <v>40478.28</v>
      </c>
      <c r="FS322" s="72">
        <f t="shared" si="383"/>
        <v>1.7049394810481143E-2</v>
      </c>
      <c r="FT322" s="94">
        <f t="shared" si="384"/>
        <v>589.80445869153436</v>
      </c>
      <c r="FU322" s="99">
        <f>IF(ISNA(VLOOKUP($A322,'[2]1516 Exp_Rev Access'!$F$7:$GB$306,154,FALSE)),"",VLOOKUP($A322,'[2]1516 Exp_Rev Access'!$F$7:$GB$306,154,FALSE))</f>
        <v>0</v>
      </c>
      <c r="FV322" s="99">
        <f>IF(ISNA(VLOOKUP($A322,'[2]1516 Exp_Rev Access'!$F$7:$GB$306,155,FALSE)),"",VLOOKUP($A322,'[2]1516 Exp_Rev Access'!$F$7:$GB$306,155,FALSE))</f>
        <v>0</v>
      </c>
      <c r="FW322" s="99">
        <f>IF(ISNA(VLOOKUP($A322,'[2]1516 Exp_Rev Access'!$F$7:$GB$306,156,FALSE)),"",VLOOKUP($A322,'[2]1516 Exp_Rev Access'!$F$7:$GB$306,156,FALSE))</f>
        <v>0</v>
      </c>
      <c r="FX322" s="99">
        <f>IF(ISNA(VLOOKUP($A322,'[2]1516 Exp_Rev Access'!$F$7:$GB$306,157,FALSE)),"",VLOOKUP($A322,'[2]1516 Exp_Rev Access'!$F$7:$GB$306,157,FALSE))</f>
        <v>0</v>
      </c>
      <c r="FY322" s="99">
        <f>IF(ISNA(VLOOKUP($A322,'[2]1516 Exp_Rev Access'!$F$7:$GB$306,158,FALSE)),"",VLOOKUP($A322,'[2]1516 Exp_Rev Access'!$F$7:$GB$306,158,FALSE))</f>
        <v>0</v>
      </c>
      <c r="FZ322" s="99">
        <f>IF(ISNA(VLOOKUP($A322,'[2]1516 Exp_Rev Access'!$F$7:$GB$306,159,FALSE)),"",VLOOKUP($A322,'[2]1516 Exp_Rev Access'!$F$7:$GB$306,159,FALSE))</f>
        <v>0</v>
      </c>
      <c r="GA322" s="99">
        <f>IF(ISNA(VLOOKUP($A322,'[2]1516 Exp_Rev Access'!$F$7:$GB$306,160,FALSE)),"",VLOOKUP($A322,'[2]1516 Exp_Rev Access'!$F$7:$GB$306,160,FALSE))</f>
        <v>0</v>
      </c>
      <c r="GB322" s="99">
        <f>IF(ISNA(VLOOKUP($A322,'[2]1516 Exp_Rev Access'!$F$7:$GB$306,161,FALSE)),"",VLOOKUP($A322,'[2]1516 Exp_Rev Access'!$F$7:$GB$306,161,FALSE))</f>
        <v>0</v>
      </c>
      <c r="GC322" s="99">
        <f>IF(ISNA(VLOOKUP($A322,'[2]1516 Exp_Rev Access'!$F$7:$GB$306,162,FALSE)),"",VLOOKUP($A322,'[2]1516 Exp_Rev Access'!$F$7:$GB$306,162,FALSE))</f>
        <v>0</v>
      </c>
      <c r="GD322" s="99">
        <f>IF(ISNA(VLOOKUP($A322,'[2]1516 Exp_Rev Access'!$F$7:$GB$306,163,FALSE)),"",VLOOKUP($A322,'[2]1516 Exp_Rev Access'!$F$7:$GB$306,163,FALSE))</f>
        <v>0</v>
      </c>
      <c r="GE322" s="99">
        <f>IF(ISNA(VLOOKUP($A322,'[2]1516 Exp_Rev Access'!$F$7:$GB$306,164,FALSE)),"",VLOOKUP($A322,'[2]1516 Exp_Rev Access'!$F$7:$GB$306,164,FALSE))</f>
        <v>0</v>
      </c>
      <c r="GF322" s="99">
        <f>IF(ISNA(VLOOKUP($A322,'[2]1516 Exp_Rev Access'!$F$7:$GB$306,165,FALSE)),"",VLOOKUP($A322,'[2]1516 Exp_Rev Access'!$F$7:$GB$306,165,FALSE))</f>
        <v>0</v>
      </c>
      <c r="GG322" s="99">
        <f>IF(ISNA(VLOOKUP($A322,'[2]1516 Exp_Rev Access'!$F$7:$GB$306,166,FALSE)),"",VLOOKUP($A322,'[2]1516 Exp_Rev Access'!$F$7:$GB$306,166,FALSE))</f>
        <v>0</v>
      </c>
      <c r="GH322" s="99">
        <f>IF(ISNA(VLOOKUP($A322,'[2]1516 Exp_Rev Access'!$F$7:$GB$306,167,FALSE)),"",VLOOKUP($A322,'[2]1516 Exp_Rev Access'!$F$7:$GB$306,167,FALSE))</f>
        <v>0</v>
      </c>
      <c r="GI322" s="99">
        <f>IF(ISNA(VLOOKUP($A322,'[2]1516 Exp_Rev Access'!$F$7:$GB$306,168,FALSE)),"",VLOOKUP($A322,'[2]1516 Exp_Rev Access'!$F$7:$GB$306,168,FALSE))</f>
        <v>0</v>
      </c>
      <c r="GJ322" s="99">
        <f>IF(ISNA(VLOOKUP($A322,'[2]1516 Exp_Rev Access'!$F$7:$GB$306,169,FALSE)),"",VLOOKUP($A322,'[2]1516 Exp_Rev Access'!$F$7:$GB$306,169,FALSE))</f>
        <v>0</v>
      </c>
      <c r="GK322" s="99">
        <f>IF(ISNA(VLOOKUP($A322,'[2]1516 Exp_Rev Access'!$F$7:$GB$306,170,FALSE)),"",VLOOKUP($A322,'[2]1516 Exp_Rev Access'!$F$7:$GB$306,170,FALSE))</f>
        <v>0</v>
      </c>
      <c r="GL322" s="99">
        <f>IF(ISNA(VLOOKUP($A322,'[2]1516 Exp_Rev Access'!$F$7:$GB$306,171,FALSE)),"",VLOOKUP($A322,'[2]1516 Exp_Rev Access'!$F$7:$GB$306,171,FALSE))</f>
        <v>0</v>
      </c>
      <c r="GM322" s="99">
        <f>IF(ISNA(VLOOKUP($A322,'[2]1516 Exp_Rev Access'!$F$7:$GB$306,172,FALSE)),"",VLOOKUP($A322,'[2]1516 Exp_Rev Access'!$F$7:$GB$306,172,FALSE))</f>
        <v>0</v>
      </c>
      <c r="GN322" s="99">
        <f>IF(ISNA(VLOOKUP($A322,'[2]1516 Exp_Rev Access'!$F$7:$GB$306,173,FALSE)),"",VLOOKUP($A322,'[2]1516 Exp_Rev Access'!$F$7:$GB$306,173,FALSE))</f>
        <v>0</v>
      </c>
      <c r="GO322" s="99">
        <f>IF(ISNA(VLOOKUP($A322,'[2]1516 Exp_Rev Access'!$F$7:$GB$306,174,FALSE)),"",VLOOKUP($A322,'[2]1516 Exp_Rev Access'!$F$7:$GB$306,174,FALSE))</f>
        <v>0</v>
      </c>
      <c r="GP322" s="99">
        <f>IF(ISNA(VLOOKUP($A322,'[2]1516 Exp_Rev Access'!$F$7:$GB$306,175,FALSE)),"",VLOOKUP($A322,'[2]1516 Exp_Rev Access'!$F$7:$GB$306,175,FALSE))</f>
        <v>0</v>
      </c>
      <c r="GQ322" s="99">
        <f>IF(ISNA(VLOOKUP($A322,'[2]1516 Exp_Rev Access'!$F$7:$GB$306,176,FALSE)),"",VLOOKUP($A322,'[2]1516 Exp_Rev Access'!$F$7:$GB$306,176,FALSE))</f>
        <v>0</v>
      </c>
      <c r="GR322" s="99">
        <f>IF(ISNA(VLOOKUP($A322,'[2]1516 Exp_Rev Access'!$F$7:$GB$306,177,FALSE)),"",VLOOKUP($A322,'[2]1516 Exp_Rev Access'!$F$7:$GB$306,177,FALSE))</f>
        <v>0</v>
      </c>
      <c r="GS322" s="99">
        <f>IF(ISNA(VLOOKUP($A322,'[2]1516 Exp_Rev Access'!$F$7:$GB$306,178,FALSE)),"",VLOOKUP($A322,'[2]1516 Exp_Rev Access'!$F$7:$GB$306,178,FALSE))</f>
        <v>0</v>
      </c>
      <c r="GT322" s="101">
        <f t="shared" si="385"/>
        <v>0</v>
      </c>
      <c r="GU322" s="72"/>
      <c r="GV322" s="84">
        <f t="shared" si="386"/>
        <v>0</v>
      </c>
    </row>
    <row r="323" spans="1:204" customFormat="1" ht="12" customHeight="1" x14ac:dyDescent="0.2">
      <c r="A323" s="96" t="s">
        <v>736</v>
      </c>
      <c r="B323" s="69" t="s">
        <v>737</v>
      </c>
      <c r="C323" s="80">
        <f>IF(ISNA(VLOOKUP($A323,'[2]1516 enrollment_Rev_Exp by size'!$A$6:$G$320,3,FALSE)),"",VLOOKUP($A323,'[2]1516 enrollment_Rev_Exp by size'!$A$6:$G$320,3,FALSE))</f>
        <v>62</v>
      </c>
      <c r="D323" s="97">
        <v>1941303.46</v>
      </c>
      <c r="E323" s="80">
        <f t="shared" si="367"/>
        <v>1941303.4600000002</v>
      </c>
      <c r="F323" s="80">
        <f t="shared" si="368"/>
        <v>0</v>
      </c>
      <c r="G323" s="98">
        <f>IF(ISNA(VLOOKUP($A323,'[2]1516 Exp_Rev Access'!$F$7:$FS$306,2,FALSE)),"",VLOOKUP($A323,'[2]1516 Exp_Rev Access'!$F$7:$FS$306,2,FALSE))</f>
        <v>279392.84000000003</v>
      </c>
      <c r="H323" s="98">
        <f>IF(ISNA(VLOOKUP($A323,'[2]1516 Exp_Rev Access'!$F$7:$FS$306,3,FALSE)),"",VLOOKUP($A323,'[2]1516 Exp_Rev Access'!$F$7:$FS$306,3,FALSE))</f>
        <v>0</v>
      </c>
      <c r="I323" s="98">
        <f>IF(ISNA(VLOOKUP($A323,'[2]1516 Exp_Rev Access'!$F$7:$FS$306,4,FALSE)),"",VLOOKUP($A323,'[2]1516 Exp_Rev Access'!$F$7:$FS$306,4,FALSE))</f>
        <v>0</v>
      </c>
      <c r="J323" s="98">
        <f>IF(ISNA(VLOOKUP($A323,'[2]1516 Exp_Rev Access'!$F$7:$FS$306,5,FALSE)),"",VLOOKUP($A323,'[2]1516 Exp_Rev Access'!$F$7:$FS$306,5,FALSE))</f>
        <v>0</v>
      </c>
      <c r="K323" s="98">
        <f>IF(ISNA(VLOOKUP($A323,'[2]1516 Exp_Rev Access'!$F$7:$FS$306,6,FALSE)),"",VLOOKUP($A323,'[2]1516 Exp_Rev Access'!$F$7:$FS$306,6,FALSE))</f>
        <v>0</v>
      </c>
      <c r="L323" s="98">
        <f>IF(ISNA(VLOOKUP($A323,'[2]1516 Exp_Rev Access'!$F$7:$FS$306,7,FALSE)),"",VLOOKUP($A323,'[2]1516 Exp_Rev Access'!$F$7:$FS$306,7,FALSE))</f>
        <v>0</v>
      </c>
      <c r="M323" s="90">
        <f t="shared" si="369"/>
        <v>279392.84000000003</v>
      </c>
      <c r="N323" s="72">
        <f t="shared" si="390"/>
        <v>0.14392022976150262</v>
      </c>
      <c r="O323" s="73">
        <f t="shared" si="391"/>
        <v>4506.3361290322582</v>
      </c>
      <c r="P323" s="99">
        <f>IF(ISNA(VLOOKUP($A323,'[2]1516 Exp_Rev Access'!$F$7:$FS$306,8,FALSE)),"",VLOOKUP($A323,'[2]1516 Exp_Rev Access'!$F$7:$FS$306,8,FALSE))</f>
        <v>103.37</v>
      </c>
      <c r="Q323" s="99">
        <f>IF(ISNA(VLOOKUP($A323,'[2]1516 Exp_Rev Access'!$F$7:$FS$306,9,FALSE)),"",VLOOKUP($A323,'[2]1516 Exp_Rev Access'!$F$7:$FS$306,9,FALSE))</f>
        <v>0</v>
      </c>
      <c r="R323" s="99">
        <f>IF(ISNA(VLOOKUP($A323,'[2]1516 Exp_Rev Access'!$F$7:$FS$306,10,FALSE)),"",VLOOKUP($A323,'[2]1516 Exp_Rev Access'!$F$7:$FS$306,10,FALSE))</f>
        <v>0</v>
      </c>
      <c r="S323" s="99">
        <f>IF(ISNA(VLOOKUP($A323,'[2]1516 Exp_Rev Access'!$F$7:$FS$306,11,FALSE)),"",VLOOKUP($A323,'[2]1516 Exp_Rev Access'!$F$7:$FS$306,11,FALSE))</f>
        <v>0</v>
      </c>
      <c r="T323" s="99">
        <f>IF(ISNA(VLOOKUP($A323,'[2]1516 Exp_Rev Access'!$F$7:$FS$306,12,FALSE)),"",VLOOKUP($A323,'[2]1516 Exp_Rev Access'!$F$7:$FS$306,12,FALSE))</f>
        <v>2985</v>
      </c>
      <c r="U323" s="99">
        <f>IF(ISNA(VLOOKUP($A323,'[2]1516 Exp_Rev Access'!$F$7:$FS$306,13,FALSE)),"",VLOOKUP($A323,'[2]1516 Exp_Rev Access'!$F$7:$FS$306,13,FALSE))</f>
        <v>0</v>
      </c>
      <c r="V323" s="99">
        <f>IF(ISNA(VLOOKUP($A323,'[2]1516 Exp_Rev Access'!$F$7:$FS$306,14,FALSE)),"",VLOOKUP($A323,'[2]1516 Exp_Rev Access'!$F$7:$FS$306,14,FALSE))</f>
        <v>0</v>
      </c>
      <c r="W323" s="99">
        <f>IF(ISNA(VLOOKUP($A323,'[2]1516 Exp_Rev Access'!$F$7:$FS$306,15,FALSE)),"",VLOOKUP($A323,'[2]1516 Exp_Rev Access'!$F$7:$FS$306,15,FALSE))</f>
        <v>0</v>
      </c>
      <c r="X323" s="99">
        <f>IF(ISNA(VLOOKUP($A323,'[2]1516 Exp_Rev Access'!$F$7:$FS$306,16,FALSE)),"",VLOOKUP($A323,'[2]1516 Exp_Rev Access'!$F$7:$FS$306,16,FALSE))</f>
        <v>0</v>
      </c>
      <c r="Y323" s="99">
        <f>IF(ISNA(VLOOKUP($A323,'[2]1516 Exp_Rev Access'!$F$7:$FS$306,17,FALSE)),"",VLOOKUP($A323,'[2]1516 Exp_Rev Access'!$F$7:$FS$306,17,FALSE))</f>
        <v>0</v>
      </c>
      <c r="Z323" s="99">
        <f>IF(ISNA(VLOOKUP($A323,'[2]1516 Exp_Rev Access'!$F$7:$FS$306,18,FALSE)),"",VLOOKUP($A323,'[2]1516 Exp_Rev Access'!$F$7:$FS$306,18,FALSE))</f>
        <v>0</v>
      </c>
      <c r="AA323" s="99">
        <f>IF(ISNA(VLOOKUP($A323,'[2]1516 Exp_Rev Access'!$F$7:$FS$306,19,FALSE)),"",VLOOKUP($A323,'[2]1516 Exp_Rev Access'!$F$7:$FS$306,19,FALSE))</f>
        <v>0</v>
      </c>
      <c r="AB323" s="99">
        <f>IF(ISNA(VLOOKUP($A323,'[2]1516 Exp_Rev Access'!$F$7:$FS$306,20,FALSE)),"",VLOOKUP($A323,'[2]1516 Exp_Rev Access'!$F$7:$FS$306,20,FALSE))</f>
        <v>0</v>
      </c>
      <c r="AC323" s="99">
        <f>IF(ISNA(VLOOKUP($A323,'[2]1516 Exp_Rev Access'!$F$7:$FS$306,21,FALSE)),"",VLOOKUP($A323,'[2]1516 Exp_Rev Access'!$F$7:$FS$306,21,FALSE))</f>
        <v>9378</v>
      </c>
      <c r="AD323" s="99">
        <f>IF(ISNA(VLOOKUP($A323,'[2]1516 Exp_Rev Access'!$F$7:$FS$306,22,FALSE)),"",VLOOKUP($A323,'[2]1516 Exp_Rev Access'!$F$7:$FS$306,22,FALSE))</f>
        <v>1478.8</v>
      </c>
      <c r="AE323" s="99">
        <f>IF(ISNA(VLOOKUP($A323,'[2]1516 Exp_Rev Access'!$F$7:$FS$306,23,FALSE)),"",VLOOKUP($A323,'[2]1516 Exp_Rev Access'!$F$7:$FS$306,23,FALSE))</f>
        <v>0</v>
      </c>
      <c r="AF323" s="99">
        <f>IF(ISNA(VLOOKUP($A323,'[2]1516 Exp_Rev Access'!$F$7:$FS$306,24,FALSE)),"",VLOOKUP($A323,'[2]1516 Exp_Rev Access'!$F$7:$FS$306,24,FALSE))</f>
        <v>5239</v>
      </c>
      <c r="AG323" s="99">
        <f>IF(ISNA(VLOOKUP($A323,'[2]1516 Exp_Rev Access'!$F$7:$FS$306,25,FALSE)),"",VLOOKUP($A323,'[2]1516 Exp_Rev Access'!$F$7:$FS$306,25,FALSE))</f>
        <v>0</v>
      </c>
      <c r="AH323" s="98">
        <f>IF(ISNA(VLOOKUP($A323,'[2]1516 Exp_Rev Access'!$F$7:$FS$306,26,FALSE)),"",VLOOKUP($A323,'[2]1516 Exp_Rev Access'!$F$7:$FS$306,26,FALSE))</f>
        <v>3</v>
      </c>
      <c r="AI323" s="98">
        <f>IF(ISNA(VLOOKUP($A323,'[2]1516 Exp_Rev Access'!$F$7:$FS$306,27,FALSE)),"",VLOOKUP($A323,'[2]1516 Exp_Rev Access'!$F$7:$FS$306,27,FALSE))</f>
        <v>0</v>
      </c>
      <c r="AJ323" s="98">
        <f>IF(ISNA(VLOOKUP($A323,'[2]1516 Exp_Rev Access'!$F$7:$FS$306,28,FALSE)),"",VLOOKUP($A323,'[2]1516 Exp_Rev Access'!$F$7:$FS$306,28,FALSE))</f>
        <v>545.11</v>
      </c>
      <c r="AK323" s="98">
        <f>IF(ISNA(VLOOKUP($A323,'[2]1516 Exp_Rev Access'!$F$7:$FS$306,29,FALSE)),"",VLOOKUP($A323,'[2]1516 Exp_Rev Access'!$F$7:$FS$306,29,FALSE))</f>
        <v>6633.09</v>
      </c>
      <c r="AL323" s="100">
        <f t="shared" si="372"/>
        <v>26365.37</v>
      </c>
      <c r="AM323" s="72">
        <f t="shared" si="373"/>
        <v>1.3581271832689156E-2</v>
      </c>
      <c r="AN323" s="94">
        <f t="shared" si="374"/>
        <v>425.24790322580645</v>
      </c>
      <c r="AO323" s="99">
        <f>IF(ISNA(VLOOKUP($A323,'[2]1516 Exp_Rev Access'!$F$7:$GB$306,30,FALSE)),"",VLOOKUP($A323,'[2]1516 Exp_Rev Access'!$F$7:$FS$306,30,FALSE))</f>
        <v>1299857.52</v>
      </c>
      <c r="AP323" s="99">
        <f>IF(ISNA(VLOOKUP($A323,'[2]1516 Exp_Rev Access'!$F$7:$GB$306,31,FALSE)),"",VLOOKUP($A323,'[2]1516 Exp_Rev Access'!$F$7:$FS$306,31,FALSE))</f>
        <v>8543.24</v>
      </c>
      <c r="AQ323" s="99">
        <f>IF(ISNA(VLOOKUP($A323,'[2]1516 Exp_Rev Access'!$F$7:$GB$306,32,FALSE)),"",VLOOKUP($A323,'[2]1516 Exp_Rev Access'!$F$7:$FS$306,32,FALSE))</f>
        <v>73327.88</v>
      </c>
      <c r="AR323" s="99">
        <f>IF(ISNA(VLOOKUP($A323,'[2]1516 Exp_Rev Access'!$F$7:$GB$306,33,FALSE)),"",VLOOKUP($A323,'[2]1516 Exp_Rev Access'!$F$7:$FS$306,33,FALSE))</f>
        <v>0</v>
      </c>
      <c r="AS323" s="99">
        <f>IF(ISNA(VLOOKUP($A323,'[2]1516 Exp_Rev Access'!$F$7:$GB$306,34,FALSE)),"",VLOOKUP($A323,'[2]1516 Exp_Rev Access'!$F$7:$FS$306,34,FALSE))</f>
        <v>0</v>
      </c>
      <c r="AT323" s="101">
        <f t="shared" si="375"/>
        <v>1381728.6400000001</v>
      </c>
      <c r="AU323" s="72">
        <f t="shared" si="376"/>
        <v>0.7117530404030703</v>
      </c>
      <c r="AV323" s="94">
        <f t="shared" si="377"/>
        <v>22285.945806451615</v>
      </c>
      <c r="AW323" s="99">
        <f>IF(ISNA(VLOOKUP($A323,'[2]1516 Exp_Rev Access'!$F$7:$GB$306,35,FALSE)),"",VLOOKUP($A323,'[2]1516 Exp_Rev Access'!$F$7:$GB$306,35,FALSE))</f>
        <v>0</v>
      </c>
      <c r="AX323" s="99">
        <f>IF(ISNA(VLOOKUP($A323,'[2]1516 Exp_Rev Access'!$F$7:$GB$306,36,FALSE)),"",VLOOKUP($A323,'[2]1516 Exp_Rev Access'!$F$7:$GB$306,36,FALSE))</f>
        <v>44472.17</v>
      </c>
      <c r="AY323" s="99">
        <f>IF(ISNA(VLOOKUP($A323,'[2]1516 Exp_Rev Access'!$F$7:$GB$306,37,FALSE)),"",VLOOKUP($A323,'[2]1516 Exp_Rev Access'!$F$7:$GB$306,37,FALSE))</f>
        <v>0</v>
      </c>
      <c r="AZ323" s="99">
        <f>IF(ISNA(VLOOKUP($A323,'[2]1516 Exp_Rev Access'!$F$7:$GB$306,38,FALSE)),"",VLOOKUP($A323,'[2]1516 Exp_Rev Access'!$F$7:$GB$306,38,FALSE))</f>
        <v>0</v>
      </c>
      <c r="BA323" s="99">
        <f>IF(ISNA(VLOOKUP($A323,'[2]1516 Exp_Rev Access'!$F$7:$GB$306,39,FALSE)),"",VLOOKUP($A323,'[2]1516 Exp_Rev Access'!$F$7:$GB$306,39,FALSE))</f>
        <v>0</v>
      </c>
      <c r="BB323" s="99">
        <f>IF(ISNA(VLOOKUP($A323,'[2]1516 Exp_Rev Access'!$F$7:$GB$306,40,FALSE)),"",VLOOKUP($A323,'[2]1516 Exp_Rev Access'!$F$7:$GB$306,40,FALSE))</f>
        <v>18754.2</v>
      </c>
      <c r="BC323" s="99">
        <f>IF(ISNA(VLOOKUP($A323,'[2]1516 Exp_Rev Access'!$F$7:$GB$306,41,FALSE)),"",VLOOKUP($A323,'[2]1516 Exp_Rev Access'!$F$7:$GB$306,41,FALSE))</f>
        <v>0</v>
      </c>
      <c r="BD323" s="99">
        <f>IF(ISNA(VLOOKUP($A323,'[2]1516 Exp_Rev Access'!$F$7:$GB$306,42,FALSE)),"",VLOOKUP($A323,'[2]1516 Exp_Rev Access'!$F$7:$GB$306,42,FALSE))</f>
        <v>0</v>
      </c>
      <c r="BE323" s="99">
        <f>IF(ISNA(VLOOKUP($A323,'[2]1516 Exp_Rev Access'!$F$7:$GB$306,43,FALSE)),"",VLOOKUP($A323,'[2]1516 Exp_Rev Access'!$F$7:$GB$306,43,FALSE))</f>
        <v>0</v>
      </c>
      <c r="BF323" s="99">
        <f>IF(ISNA(VLOOKUP($A323,'[2]1516 Exp_Rev Access'!$F$7:$GB$306,44,FALSE)),"",VLOOKUP($A323,'[2]1516 Exp_Rev Access'!$F$7:$GB$306,44,FALSE))</f>
        <v>0</v>
      </c>
      <c r="BG323" s="99">
        <f>IF(ISNA(VLOOKUP($A323,'[2]1516 Exp_Rev Access'!$F$7:$GB$306,45,FALSE)),"",VLOOKUP($A323,'[2]1516 Exp_Rev Access'!$F$7:$GB$306,45,FALSE))</f>
        <v>568.30999999999995</v>
      </c>
      <c r="BH323" s="99">
        <f>IF(ISNA(VLOOKUP($A323,'[2]1516 Exp_Rev Access'!$F$7:$GB$306,46,FALSE)),"",VLOOKUP($A323,'[2]1516 Exp_Rev Access'!$F$7:$GB$306,46,FALSE))</f>
        <v>0</v>
      </c>
      <c r="BI323" s="99">
        <f>IF(ISNA(VLOOKUP($A323,'[2]1516 Exp_Rev Access'!$F$7:$GB$306,47,FALSE)),"",VLOOKUP($A323,'[2]1516 Exp_Rev Access'!$F$7:$GB$306,47,FALSE))</f>
        <v>11957.75</v>
      </c>
      <c r="BJ323" s="99">
        <f>IF(ISNA(VLOOKUP($A323,'[2]1516 Exp_Rev Access'!$F$7:$GB$306,48,FALSE)),"",VLOOKUP($A323,'[2]1516 Exp_Rev Access'!$F$7:$GB$306,48,FALSE))</f>
        <v>72279.28</v>
      </c>
      <c r="BK323" s="99">
        <f>IF(ISNA(VLOOKUP($A323,'[2]1516 Exp_Rev Access'!$F$7:$GB$306,49,FALSE)),"",VLOOKUP($A323,'[2]1516 Exp_Rev Access'!$F$7:$GB$306,49,FALSE))</f>
        <v>1937</v>
      </c>
      <c r="BL323" s="99">
        <f>IF(ISNA(VLOOKUP($A323,'[2]1516 Exp_Rev Access'!$F$7:$GB$306,50,FALSE)),"",VLOOKUP($A323,'[2]1516 Exp_Rev Access'!$F$7:$GB$306,50,FALSE))</f>
        <v>0</v>
      </c>
      <c r="BM323" s="99">
        <f>IF(ISNA(VLOOKUP($A323,'[2]1516 Exp_Rev Access'!$F$7:$GB$306,51,FALSE)),"",VLOOKUP($A323,'[2]1516 Exp_Rev Access'!$F$7:$GB$306,51,FALSE))</f>
        <v>0</v>
      </c>
      <c r="BN323" s="99">
        <f>IF(ISNA(VLOOKUP($A323,'[2]1516 Exp_Rev Access'!$F$7:$GB$306,52,FALSE)),"",VLOOKUP($A323,'[2]1516 Exp_Rev Access'!$F$7:$GB$306,52,FALSE))</f>
        <v>0</v>
      </c>
      <c r="BO323" s="99">
        <f>IF(ISNA(VLOOKUP($A323,'[2]1516 Exp_Rev Access'!$F$7:$GB$306,53,FALSE)),"",VLOOKUP($A323,'[2]1516 Exp_Rev Access'!$F$7:$GB$306,53,FALSE))</f>
        <v>0</v>
      </c>
      <c r="BP323" s="99">
        <f>IF(ISNA(VLOOKUP($A323,'[2]1516 Exp_Rev Access'!$F$7:$GB$306,54,FALSE)),"",VLOOKUP($A323,'[2]1516 Exp_Rev Access'!$F$7:$GB$306,54,FALSE))</f>
        <v>0</v>
      </c>
      <c r="BQ323" s="99">
        <f>IF(ISNA(VLOOKUP($A323,'[2]1516 Exp_Rev Access'!$F$7:$GB$306,55,FALSE)),"",VLOOKUP($A323,'[2]1516 Exp_Rev Access'!$F$7:$GB$306,55,FALSE))</f>
        <v>0</v>
      </c>
      <c r="BR323" s="99">
        <f>IF(ISNA(VLOOKUP($A323,'[2]1516 Exp_Rev Access'!$F$7:$GB$306,56,FALSE)),"",VLOOKUP($A323,'[2]1516 Exp_Rev Access'!$F$7:$GB$306,56,FALSE))</f>
        <v>0</v>
      </c>
      <c r="BS323" s="99">
        <f>IF(ISNA(VLOOKUP($A323,'[2]1516 Exp_Rev Access'!$F$7:$GB$306,57,FALSE)),"",VLOOKUP($A323,'[2]1516 Exp_Rev Access'!$F$7:$GB$306,57,FALSE))</f>
        <v>0</v>
      </c>
      <c r="BT323" s="99">
        <f>IF(ISNA(VLOOKUP($A323,'[2]1516 Exp_Rev Access'!$F$7:$GB$306,58,FALSE)),"",VLOOKUP($A323,'[2]1516 Exp_Rev Access'!$F$7:$GB$306,58,FALSE))</f>
        <v>0</v>
      </c>
      <c r="BU323" s="102">
        <f t="shared" si="378"/>
        <v>149968.71</v>
      </c>
      <c r="BV323" s="72">
        <f t="shared" si="379"/>
        <v>7.7251554478762433E-2</v>
      </c>
      <c r="BW323" s="94">
        <f t="shared" si="380"/>
        <v>2418.8501612903224</v>
      </c>
      <c r="BX323" s="99">
        <f>IF(ISNA(VLOOKUP($A323,'[2]1516 Exp_Rev Access'!$F$7:$GB$306,59,FALSE)),"",VLOOKUP($A323,'[2]1516 Exp_Rev Access'!$F$7:$GB$306,59,FALSE))</f>
        <v>0</v>
      </c>
      <c r="BY323" s="99">
        <f>IF(ISNA(VLOOKUP($A323,'[2]1516 Exp_Rev Access'!$F$7:$GB$306,60,FALSE)),"",VLOOKUP($A323,'[2]1516 Exp_Rev Access'!$F$7:$GB$306,60,FALSE))</f>
        <v>0</v>
      </c>
      <c r="BZ323" s="99">
        <f>IF(ISNA(VLOOKUP($A323,'[2]1516 Exp_Rev Access'!$F$7:$GB$306,61,FALSE)),"",VLOOKUP($A323,'[2]1516 Exp_Rev Access'!$F$7:$GB$306,61,FALSE))</f>
        <v>0</v>
      </c>
      <c r="CA323" s="99">
        <f>IF(ISNA(VLOOKUP($A323,'[2]1516 Exp_Rev Access'!$F$7:$GB$306,62,FALSE)),"",VLOOKUP($A323,'[2]1516 Exp_Rev Access'!$F$7:$GB$306,62,FALSE))</f>
        <v>0</v>
      </c>
      <c r="CB323" s="99">
        <f>IF(ISNA(VLOOKUP($A323,'[2]1516 Exp_Rev Access'!$F$7:$GB$306,63,FALSE)),"",VLOOKUP($A323,'[2]1516 Exp_Rev Access'!$F$7:$GB$306,63,FALSE))</f>
        <v>0</v>
      </c>
      <c r="CC323" s="99">
        <f>IF(ISNA(VLOOKUP($A323,'[2]1516 Exp_Rev Access'!$F$7:$GB$306,64,FALSE)),"",VLOOKUP($A323,'[2]1516 Exp_Rev Access'!$F$7:$GB$306,64,FALSE))</f>
        <v>0</v>
      </c>
      <c r="CD323" s="101">
        <f t="shared" si="381"/>
        <v>0</v>
      </c>
      <c r="CE323" s="72"/>
      <c r="CF323" s="103"/>
      <c r="CG323" s="99">
        <f>IF(ISNA(VLOOKUP($A323,'[2]1516 Exp_Rev Access'!$F$7:$GB$306,65,FALSE)),"",VLOOKUP($A323,'[2]1516 Exp_Rev Access'!$F$7:$GB$306,65,FALSE))</f>
        <v>0</v>
      </c>
      <c r="CH323" s="99">
        <f>IF(ISNA(VLOOKUP($A323,'[2]1516 Exp_Rev Access'!$F$7:$GB$306,66,FALSE)),"",VLOOKUP($A323,'[2]1516 Exp_Rev Access'!$F$7:$GB$306,66,FALSE))</f>
        <v>0</v>
      </c>
      <c r="CI323" s="99">
        <f>IF(ISNA(VLOOKUP($A323,'[2]1516 Exp_Rev Access'!$F$7:$GB$306,67,FALSE)),"",VLOOKUP($A323,'[2]1516 Exp_Rev Access'!$F$7:$GB$306,67,FALSE))</f>
        <v>0</v>
      </c>
      <c r="CJ323" s="99">
        <f>IF(ISNA(VLOOKUP($A323,'[2]1516 Exp_Rev Access'!$F$7:$GB$306,68,FALSE)),"",VLOOKUP($A323,'[2]1516 Exp_Rev Access'!$F$7:$GB$306,68,FALSE))</f>
        <v>0</v>
      </c>
      <c r="CK323" s="99">
        <f>IF(ISNA(VLOOKUP($A323,'[2]1516 Exp_Rev Access'!$F$7:$GB$306,69,FALSE)),"",VLOOKUP($A323,'[2]1516 Exp_Rev Access'!$F$7:$GB$306,69,FALSE))</f>
        <v>0</v>
      </c>
      <c r="CL323" s="99">
        <f>IF(ISNA(VLOOKUP($A323,'[2]1516 Exp_Rev Access'!$F$7:$GB$306,70,FALSE)),"",VLOOKUP($A323,'[2]1516 Exp_Rev Access'!$F$7:$GB$306,70,FALSE))</f>
        <v>0</v>
      </c>
      <c r="CM323" s="99">
        <f>IF(ISNA(VLOOKUP($A323,'[2]1516 Exp_Rev Access'!$F$7:$GB$306,71,FALSE)),"",VLOOKUP($A323,'[2]1516 Exp_Rev Access'!$F$7:$GB$306,71,FALSE))</f>
        <v>0</v>
      </c>
      <c r="CN323" s="99">
        <f>IF(ISNA(VLOOKUP($A323,'[2]1516 Exp_Rev Access'!$F$7:$GB$306,72,FALSE)),"",VLOOKUP($A323,'[2]1516 Exp_Rev Access'!$F$7:$GB$306,72,FALSE))</f>
        <v>0</v>
      </c>
      <c r="CO323" s="99">
        <f>IF(ISNA(VLOOKUP($A323,'[2]1516 Exp_Rev Access'!$F$7:$GB$306,73,FALSE)),"",VLOOKUP($A323,'[2]1516 Exp_Rev Access'!$F$7:$GB$306,73,FALSE))</f>
        <v>0</v>
      </c>
      <c r="CP323" s="99">
        <f>IF(ISNA(VLOOKUP($A323,'[2]1516 Exp_Rev Access'!$F$7:$GB$306,74,FALSE)),"",VLOOKUP($A323,'[2]1516 Exp_Rev Access'!$F$7:$GB$306,74,FALSE))</f>
        <v>18004.68</v>
      </c>
      <c r="CQ323" s="99">
        <f>IF(ISNA(VLOOKUP($A323,'[2]1516 Exp_Rev Access'!$F$7:$GB$306,75,FALSE)),"",VLOOKUP($A323,'[2]1516 Exp_Rev Access'!$F$7:$GB$306,75,FALSE))</f>
        <v>0</v>
      </c>
      <c r="CR323" s="99">
        <f>IF(ISNA(VLOOKUP($A323,'[2]1516 Exp_Rev Access'!$F$7:$GB$306,76,FALSE)),"",VLOOKUP($A323,'[2]1516 Exp_Rev Access'!$F$7:$GB$306,76,FALSE))</f>
        <v>4968</v>
      </c>
      <c r="CS323" s="99">
        <f>IF(ISNA(VLOOKUP($A323,'[2]1516 Exp_Rev Access'!$F$7:$GB$306,77,FALSE)),"",VLOOKUP($A323,'[2]1516 Exp_Rev Access'!$F$7:$GB$306,77,FALSE))</f>
        <v>0</v>
      </c>
      <c r="CT323" s="99">
        <f>IF(ISNA(VLOOKUP($A323,'[2]1516 Exp_Rev Access'!$F$7:$GB$306,78,FALSE)),"",VLOOKUP($A323,'[2]1516 Exp_Rev Access'!$F$7:$GB$306,78,FALSE))</f>
        <v>36535.11</v>
      </c>
      <c r="CU323" s="99">
        <f>IF(ISNA(VLOOKUP($A323,'[2]1516 Exp_Rev Access'!$F$7:$GB$306,79,FALSE)),"",VLOOKUP($A323,'[2]1516 Exp_Rev Access'!$F$7:$GB$306,79,FALSE))</f>
        <v>16890</v>
      </c>
      <c r="CV323" s="99">
        <f>IF(ISNA(VLOOKUP($A323,'[2]1516 Exp_Rev Access'!$F$7:$GB$306,80,FALSE)),"",VLOOKUP($A323,'[2]1516 Exp_Rev Access'!$F$7:$GB$306,80,FALSE))</f>
        <v>0</v>
      </c>
      <c r="CW323" s="99">
        <f>IF(ISNA(VLOOKUP($A323,'[2]1516 Exp_Rev Access'!$F$7:$GB$306,81,FALSE)),"",VLOOKUP($A323,'[2]1516 Exp_Rev Access'!$F$7:$GB$306,81,FALSE))</f>
        <v>0</v>
      </c>
      <c r="CX323" s="99">
        <f>IF(ISNA(VLOOKUP($A323,'[2]1516 Exp_Rev Access'!$F$7:$GB$306,82,FALSE)),"",VLOOKUP($A323,'[2]1516 Exp_Rev Access'!$F$7:$GB$306,82,FALSE))</f>
        <v>0</v>
      </c>
      <c r="CY323" s="99">
        <f>IF(ISNA(VLOOKUP($A323,'[2]1516 Exp_Rev Access'!$F$7:$GB$306,83,FALSE)),"",VLOOKUP($A323,'[2]1516 Exp_Rev Access'!$F$7:$GB$306,83,FALSE))</f>
        <v>0</v>
      </c>
      <c r="CZ323" s="99">
        <f>IF(ISNA(VLOOKUP($A323,'[2]1516 Exp_Rev Access'!$F$7:$GB$306,84,FALSE)),"",VLOOKUP($A323,'[2]1516 Exp_Rev Access'!$F$7:$GB$306,84,FALSE))</f>
        <v>0</v>
      </c>
      <c r="DA323" s="99">
        <f>IF(ISNA(VLOOKUP($A323,'[2]1516 Exp_Rev Access'!$F$7:$GB$306,85,FALSE)),"",VLOOKUP($A323,'[2]1516 Exp_Rev Access'!$F$7:$GB$306,85,FALSE))</f>
        <v>0</v>
      </c>
      <c r="DB323" s="99">
        <f>IF(ISNA(VLOOKUP($A323,'[2]1516 Exp_Rev Access'!$F$7:$GB$306,86,FALSE)),"",VLOOKUP($A323,'[2]1516 Exp_Rev Access'!$F$7:$GB$306,86,FALSE))</f>
        <v>0</v>
      </c>
      <c r="DC323" s="99">
        <f>IF(ISNA(VLOOKUP($A323,'[2]1516 Exp_Rev Access'!$F$7:$GB$306,87,FALSE)),"",VLOOKUP($A323,'[2]1516 Exp_Rev Access'!$F$7:$GB$306,87,FALSE))</f>
        <v>0</v>
      </c>
      <c r="DD323" s="99">
        <f>IF(ISNA(VLOOKUP($A323,'[2]1516 Exp_Rev Access'!$F$7:$GB$306,88,FALSE)),"",VLOOKUP($A323,'[2]1516 Exp_Rev Access'!$F$7:$GB$306,88,FALSE))</f>
        <v>0</v>
      </c>
      <c r="DE323" s="99">
        <f>IF(ISNA(VLOOKUP($A323,'[2]1516 Exp_Rev Access'!$F$7:$GB$306,89,FALSE)),"",VLOOKUP($A323,'[2]1516 Exp_Rev Access'!$F$7:$GB$306,89,FALSE))</f>
        <v>0</v>
      </c>
      <c r="DF323" s="99">
        <f>IF(ISNA(VLOOKUP($A323,'[2]1516 Exp_Rev Access'!$F$7:$GB$306,90,FALSE)),"",VLOOKUP($A323,'[2]1516 Exp_Rev Access'!$F$7:$GB$306,90,FALSE))</f>
        <v>0</v>
      </c>
      <c r="DG323" s="99">
        <f>IF(ISNA(VLOOKUP($A323,'[2]1516 Exp_Rev Access'!$F$7:$GB$306,91,FALSE)),"",VLOOKUP($A323,'[2]1516 Exp_Rev Access'!$F$7:$GB$306,91,FALSE))</f>
        <v>0</v>
      </c>
      <c r="DH323" s="99">
        <f>IF(ISNA(VLOOKUP($A323,'[2]1516 Exp_Rev Access'!$F$7:$GB$306,92,FALSE)),"",VLOOKUP($A323,'[2]1516 Exp_Rev Access'!$F$7:$GB$306,92,FALSE))</f>
        <v>23991.16</v>
      </c>
      <c r="DI323" s="99">
        <f>IF(ISNA(VLOOKUP($A323,'[2]1516 Exp_Rev Access'!$F$7:$GB$306,93,FALSE)),"",VLOOKUP($A323,'[2]1516 Exp_Rev Access'!$F$7:$GB$306,93,FALSE))</f>
        <v>0</v>
      </c>
      <c r="DJ323" s="99">
        <f>IF(ISNA(VLOOKUP($A323,'[2]1516 Exp_Rev Access'!$F$7:$GB$306,94,FALSE)),"",VLOOKUP($A323,'[2]1516 Exp_Rev Access'!$F$7:$GB$306,94,FALSE))</f>
        <v>0</v>
      </c>
      <c r="DK323" s="99">
        <f>IF(ISNA(VLOOKUP($A323,'[2]1516 Exp_Rev Access'!$F$7:$GB$306,95,FALSE)),"",VLOOKUP($A323,'[2]1516 Exp_Rev Access'!$F$7:$GB$306,95,FALSE))</f>
        <v>0</v>
      </c>
      <c r="DL323" s="99">
        <f>IF(ISNA(VLOOKUP($A323,'[2]1516 Exp_Rev Access'!$F$7:$GB$306,96,FALSE)),"",VLOOKUP($A323,'[2]1516 Exp_Rev Access'!$F$7:$GB$306,96,FALSE))</f>
        <v>0</v>
      </c>
      <c r="DM323" s="99">
        <f>IF(ISNA(VLOOKUP($A323,'[2]1516 Exp_Rev Access'!$F$7:$GB$306,97,FALSE)),"",VLOOKUP($A323,'[2]1516 Exp_Rev Access'!$F$7:$GB$306,97,FALSE))</f>
        <v>0</v>
      </c>
      <c r="DN323" s="99">
        <f>IF(ISNA(VLOOKUP($A323,'[2]1516 Exp_Rev Access'!$F$7:$GB$306,98,FALSE)),"",VLOOKUP($A323,'[2]1516 Exp_Rev Access'!$F$7:$GB$306,98,FALSE))</f>
        <v>0</v>
      </c>
      <c r="DO323" s="99">
        <f>IF(ISNA(VLOOKUP($A323,'[2]1516 Exp_Rev Access'!$F$7:$GB$306,99,FALSE)),"",VLOOKUP($A323,'[2]1516 Exp_Rev Access'!$F$7:$GB$306,99,FALSE))</f>
        <v>0</v>
      </c>
      <c r="DP323" s="99">
        <f>IF(ISNA(VLOOKUP($A323,'[2]1516 Exp_Rev Access'!$F$7:$GB$306,100,FALSE)),"",VLOOKUP($A323,'[2]1516 Exp_Rev Access'!$F$7:$GB$306,100,FALSE))</f>
        <v>0</v>
      </c>
      <c r="DQ323" s="99">
        <f>IF(ISNA(VLOOKUP($A323,'[2]1516 Exp_Rev Access'!$F$7:$GB$306,101,FALSE)),"",VLOOKUP($A323,'[2]1516 Exp_Rev Access'!$F$7:$GB$306,101,FALSE))</f>
        <v>0</v>
      </c>
      <c r="DR323" s="99">
        <f>IF(ISNA(VLOOKUP($A323,'[2]1516 Exp_Rev Access'!$F$7:$GB$306,102,FALSE)),"",VLOOKUP($A323,'[2]1516 Exp_Rev Access'!$F$7:$GB$306,102,FALSE))</f>
        <v>0</v>
      </c>
      <c r="DS323" s="99">
        <f>IF(ISNA(VLOOKUP($A323,'[2]1516 Exp_Rev Access'!$F$7:$GB$306,103,FALSE)),"",VLOOKUP($A323,'[2]1516 Exp_Rev Access'!$F$7:$GB$306,103,FALSE))</f>
        <v>0</v>
      </c>
      <c r="DT323" s="99">
        <f>IF(ISNA(VLOOKUP($A323,'[2]1516 Exp_Rev Access'!$F$7:$GB$306,104,FALSE)),"",VLOOKUP($A323,'[2]1516 Exp_Rev Access'!$F$7:$GB$306,104,FALSE))</f>
        <v>0</v>
      </c>
      <c r="DU323" s="99">
        <f>IF(ISNA(VLOOKUP($A323,'[2]1516 Exp_Rev Access'!$F$7:$GB$306,105,FALSE)),"",VLOOKUP($A323,'[2]1516 Exp_Rev Access'!$F$7:$GB$306,105,FALSE))</f>
        <v>0</v>
      </c>
      <c r="DV323" s="99">
        <f>IF(ISNA(VLOOKUP($A323,'[2]1516 Exp_Rev Access'!$F$7:$GB$306,106,FALSE)),"",VLOOKUP($A323,'[2]1516 Exp_Rev Access'!$F$7:$GB$306,106,FALSE))</f>
        <v>0</v>
      </c>
      <c r="DW323" s="99">
        <f>IF(ISNA(VLOOKUP($A323,'[2]1516 Exp_Rev Access'!$F$7:$GB$306,107,FALSE)),"",VLOOKUP($A323,'[2]1516 Exp_Rev Access'!$F$7:$GB$306,107,FALSE))</f>
        <v>0</v>
      </c>
      <c r="DX323" s="99">
        <f>IF(ISNA(VLOOKUP($A323,'[2]1516 Exp_Rev Access'!$F$7:$GB$306,108,FALSE)),"",VLOOKUP($A323,'[2]1516 Exp_Rev Access'!$F$7:$GB$306,108,FALSE))</f>
        <v>0</v>
      </c>
      <c r="DY323" s="99">
        <f>IF(ISNA(VLOOKUP($A323,'[2]1516 Exp_Rev Access'!$F$7:$GB$306,109,FALSE)),"",VLOOKUP($A323,'[2]1516 Exp_Rev Access'!$F$7:$GB$306,109,FALSE))</f>
        <v>0</v>
      </c>
      <c r="DZ323" s="99">
        <f>IF(ISNA(VLOOKUP($A323,'[2]1516 Exp_Rev Access'!$F$7:$GB$306,110,FALSE)),"",VLOOKUP($A323,'[2]1516 Exp_Rev Access'!$F$7:$GB$306,110,FALSE))</f>
        <v>0</v>
      </c>
      <c r="EA323" s="99">
        <f>IF(ISNA(VLOOKUP($A323,'[2]1516 Exp_Rev Access'!$F$7:$GB$306,111,FALSE)),"",VLOOKUP($A323,'[2]1516 Exp_Rev Access'!$F$7:$GB$306,111,FALSE))</f>
        <v>0</v>
      </c>
      <c r="EB323" s="99">
        <f>IF(ISNA(VLOOKUP($A323,'[2]1516 Exp_Rev Access'!$F$7:$GB$306,112,FALSE)),"",VLOOKUP($A323,'[2]1516 Exp_Rev Access'!$F$7:$GB$306,112,FALSE))</f>
        <v>0</v>
      </c>
      <c r="EC323" s="99">
        <f>IF(ISNA(VLOOKUP($A323,'[2]1516 Exp_Rev Access'!$F$7:$GB$306,113,FALSE)),"",VLOOKUP($A323,'[2]1516 Exp_Rev Access'!$F$7:$GB$306,113,FALSE))</f>
        <v>0</v>
      </c>
      <c r="ED323" s="99">
        <f>IF(ISNA(VLOOKUP($A323,'[2]1516 Exp_Rev Access'!$F$7:$GB$306,114,FALSE)),"",VLOOKUP($A323,'[2]1516 Exp_Rev Access'!$F$7:$GB$306,114,FALSE))</f>
        <v>0</v>
      </c>
      <c r="EE323" s="99">
        <f>IF(ISNA(VLOOKUP($A323,'[2]1516 Exp_Rev Access'!$F$7:$GB$306,115,FALSE)),"",VLOOKUP($A323,'[2]1516 Exp_Rev Access'!$F$7:$GB$306,115,FALSE))</f>
        <v>0</v>
      </c>
      <c r="EF323" s="99">
        <f>IF(ISNA(VLOOKUP($A323,'[2]1516 Exp_Rev Access'!$F$7:$GB$306,116,FALSE)),"",VLOOKUP($A323,'[2]1516 Exp_Rev Access'!$F$7:$GB$306,116,FALSE))</f>
        <v>0</v>
      </c>
      <c r="EG323" s="99">
        <f>IF(ISNA(VLOOKUP($A323,'[2]1516 Exp_Rev Access'!$F$7:$GB$306,117,FALSE)),"",VLOOKUP($A323,'[2]1516 Exp_Rev Access'!$F$7:$GB$306,117,FALSE))</f>
        <v>0</v>
      </c>
      <c r="EH323" s="99">
        <f>IF(ISNA(VLOOKUP($A323,'[2]1516 Exp_Rev Access'!$F$7:$GB$306,118,FALSE)),"",VLOOKUP($A323,'[2]1516 Exp_Rev Access'!$F$7:$GB$306,118,FALSE))</f>
        <v>0</v>
      </c>
      <c r="EI323" s="99">
        <f>IF(ISNA(VLOOKUP($A323,'[2]1516 Exp_Rev Access'!$F$7:$GB$306,119,FALSE)),"",VLOOKUP($A323,'[2]1516 Exp_Rev Access'!$F$7:$GB$306,119,FALSE))</f>
        <v>0</v>
      </c>
      <c r="EJ323" s="99">
        <f>IF(ISNA(VLOOKUP($A323,'[2]1516 Exp_Rev Access'!$F$7:$GB$306,120,FALSE)),"",VLOOKUP($A323,'[2]1516 Exp_Rev Access'!$F$7:$GB$306,120,FALSE))</f>
        <v>0</v>
      </c>
      <c r="EK323" s="99">
        <f>IF(ISNA(VLOOKUP($A323,'[2]1516 Exp_Rev Access'!$F$7:$GB$306,121,FALSE)),"",VLOOKUP($A323,'[2]1516 Exp_Rev Access'!$F$7:$GB$306,121,FALSE))</f>
        <v>0</v>
      </c>
      <c r="EL323" s="99">
        <f>IF(ISNA(VLOOKUP($A323,'[2]1516 Exp_Rev Access'!$F$7:$GB$306,122,FALSE)),"",VLOOKUP($A323,'[2]1516 Exp_Rev Access'!$F$7:$GB$306,122,FALSE))</f>
        <v>0</v>
      </c>
      <c r="EM323" s="99">
        <f>IF(ISNA(VLOOKUP($A323,'[2]1516 Exp_Rev Access'!$F$7:$GB$306,123,FALSE)),"",VLOOKUP($A323,'[2]1516 Exp_Rev Access'!$F$7:$GB$306,123,FALSE))</f>
        <v>0</v>
      </c>
      <c r="EN323" s="99">
        <f>IF(ISNA(VLOOKUP($A323,'[2]1516 Exp_Rev Access'!$F$7:$GB$306,124,FALSE)),"",VLOOKUP($A323,'[2]1516 Exp_Rev Access'!$F$7:$GB$306,124,FALSE))</f>
        <v>0</v>
      </c>
      <c r="EO323" s="99">
        <f>IF(ISNA(VLOOKUP($A323,'[2]1516 Exp_Rev Access'!$F$7:$GB$306,125,FALSE)),"",VLOOKUP($A323,'[2]1516 Exp_Rev Access'!$F$7:$GB$306,125,FALSE))</f>
        <v>0</v>
      </c>
      <c r="EP323" s="99">
        <f>IF(ISNA(VLOOKUP($A323,'[2]1516 Exp_Rev Access'!$F$7:$GB$306,126,FALSE)),"",VLOOKUP($A323,'[2]1516 Exp_Rev Access'!$F$7:$GB$306,126,FALSE))</f>
        <v>0</v>
      </c>
      <c r="EQ323" s="99">
        <f>IF(ISNA(VLOOKUP($A323,'[2]1516 Exp_Rev Access'!$F$7:$GB$306,127,FALSE)),"",VLOOKUP($A323,'[2]1516 Exp_Rev Access'!$F$7:$GB$306,127,FALSE))</f>
        <v>0</v>
      </c>
      <c r="ER323" s="99">
        <f>IF(ISNA(VLOOKUP($A323,'[2]1516 Exp_Rev Access'!$F$7:$GB$306,128,FALSE)),"",VLOOKUP($A323,'[2]1516 Exp_Rev Access'!$F$7:$GB$306,128,FALSE))</f>
        <v>0</v>
      </c>
      <c r="ES323" s="99">
        <f>IF(ISNA(VLOOKUP($A323,'[2]1516 Exp_Rev Access'!$F$7:$GB$306,129,FALSE)),"",VLOOKUP($A323,'[2]1516 Exp_Rev Access'!$F$7:$GB$306,129,FALSE))</f>
        <v>0</v>
      </c>
      <c r="ET323" s="99">
        <f>IF(ISNA(VLOOKUP($A323,'[2]1516 Exp_Rev Access'!$F$7:$GB$306,130,FALSE)),"",VLOOKUP($A323,'[2]1516 Exp_Rev Access'!$F$7:$GB$306,130,FALSE))</f>
        <v>0</v>
      </c>
      <c r="EU323" s="99">
        <f>IF(ISNA(VLOOKUP($A323,'[2]1516 Exp_Rev Access'!$F$7:$GB$306,131,FALSE)),"",VLOOKUP($A323,'[2]1516 Exp_Rev Access'!$F$7:$GB$306,131,FALSE))</f>
        <v>0</v>
      </c>
      <c r="EV323" s="99">
        <f>IF(ISNA(VLOOKUP($A323,'[2]1516 Exp_Rev Access'!$F$7:$GB$306,132,FALSE)),"",VLOOKUP($A323,'[2]1516 Exp_Rev Access'!$F$7:$GB$306,132,FALSE))</f>
        <v>0</v>
      </c>
      <c r="EW323" s="99">
        <f>IF(ISNA(VLOOKUP($A323,'[2]1516 Exp_Rev Access'!$F$7:$GB$306,133,FALSE)),"",VLOOKUP($A323,'[2]1516 Exp_Rev Access'!$F$7:$GB$306,133,FALSE))</f>
        <v>0</v>
      </c>
      <c r="EX323" s="99">
        <f>IF(ISNA(VLOOKUP($A323,'[2]1516 Exp_Rev Access'!$F$7:$GB$306,134,FALSE)),"",VLOOKUP($A323,'[2]1516 Exp_Rev Access'!$F$7:$GB$306,134,FALSE))</f>
        <v>0</v>
      </c>
      <c r="EY323" s="99">
        <f>IF(ISNA(VLOOKUP($A323,'[2]1516 Exp_Rev Access'!$F$7:$GB$306,135,FALSE)),"",VLOOKUP($A323,'[2]1516 Exp_Rev Access'!$F$7:$GB$306,135,FALSE))</f>
        <v>0</v>
      </c>
      <c r="EZ323" s="99">
        <f>IF(ISNA(VLOOKUP($A323,'[2]1516 Exp_Rev Access'!$F$7:$GB$306,136,FALSE)),"",VLOOKUP($A323,'[2]1516 Exp_Rev Access'!$F$7:$GB$306,136,FALSE))</f>
        <v>0</v>
      </c>
      <c r="FA323" s="99">
        <f>IF(ISNA(VLOOKUP($A323,'[2]1516 Exp_Rev Access'!$F$7:$GB$306,137,FALSE)),"",VLOOKUP($A323,'[2]1516 Exp_Rev Access'!$F$7:$GB$306,137,FALSE))</f>
        <v>0</v>
      </c>
      <c r="FB323" s="99">
        <f>IF(ISNA(VLOOKUP($A323,'[2]1516 Exp_Rev Access'!$F$7:$GB$306,138,FALSE)),"",VLOOKUP($A323,'[2]1516 Exp_Rev Access'!$F$7:$GB$306,138,FALSE))</f>
        <v>0</v>
      </c>
      <c r="FC323" s="99">
        <f>IF(ISNA(VLOOKUP($A323,'[2]1516 Exp_Rev Access'!$F$7:$GB$306,139,FALSE)),"",VLOOKUP($A323,'[2]1516 Exp_Rev Access'!$F$7:$GB$306,139,FALSE))</f>
        <v>0</v>
      </c>
      <c r="FD323" s="99">
        <f>IF(ISNA(VLOOKUP($A323,'[2]1516 Exp_Rev Access'!$F$7:$FS$306,140,FALSE)),"",VLOOKUP($A323,'[2]1516 Exp_Rev Access'!$F$7:$FS$306,140,FALSE))</f>
        <v>0</v>
      </c>
      <c r="FE323" s="99">
        <f>IF(ISNA(VLOOKUP($A323,'[2]1516 Exp_Rev Access'!$F$7:$FS$306,141,FALSE)),"",VLOOKUP($A323,'[2]1516 Exp_Rev Access'!$F$7:$FS$306,141,FALSE))</f>
        <v>0</v>
      </c>
      <c r="FF323" s="99">
        <f>IF(ISNA(VLOOKUP($A323,'[2]1516 Exp_Rev Access'!$F$7:$FS$306,142,FALSE)),"",VLOOKUP($A323,'[2]1516 Exp_Rev Access'!$F$7:$FS$306,142,FALSE))</f>
        <v>0</v>
      </c>
      <c r="FG323" s="99">
        <f>IF(ISNA(VLOOKUP($A323,'[2]1516 Exp_Rev Access'!$F$7:$FS$306,143,FALSE)),"",VLOOKUP($A323,'[2]1516 Exp_Rev Access'!$F$7:$FS$306,143,FALSE))</f>
        <v>0</v>
      </c>
      <c r="FH323" s="99">
        <f>IF(ISNA(VLOOKUP($A323,'[2]1516 Exp_Rev Access'!$F$7:$FS$306,144,FALSE)),"",VLOOKUP($A323,'[2]1516 Exp_Rev Access'!$F$7:$FS$306,144,FALSE))</f>
        <v>0</v>
      </c>
      <c r="FI323" s="99">
        <f>IF(ISNA(VLOOKUP($A323,'[2]1516 Exp_Rev Access'!$F$7:$FS$306,145,FALSE)),"",VLOOKUP($A323,'[2]1516 Exp_Rev Access'!$F$7:$FS$306,145,FALSE))</f>
        <v>0</v>
      </c>
      <c r="FJ323" s="99">
        <f>IF(ISNA(VLOOKUP($A323,'[2]1516 Exp_Rev Access'!$F$7:$FS$306,146,FALSE)),"",VLOOKUP($A323,'[2]1516 Exp_Rev Access'!$F$7:$FS$306,146,FALSE))</f>
        <v>0</v>
      </c>
      <c r="FK323" s="99">
        <f>IF(ISNA(VLOOKUP($A323,'[2]1516 Exp_Rev Access'!$F$7:$FS$306,147,FALSE)),"",VLOOKUP($A323,'[2]1516 Exp_Rev Access'!$F$7:$FS$306,147,FALSE))</f>
        <v>0</v>
      </c>
      <c r="FL323" s="99">
        <f>IF(ISNA(VLOOKUP($A323,'[2]1516 Exp_Rev Access'!$F$7:$FS$306,148,FALSE)),"",VLOOKUP($A323,'[2]1516 Exp_Rev Access'!$F$7:$FS$306,148,FALSE))</f>
        <v>0</v>
      </c>
      <c r="FM323" s="99">
        <f>IF(ISNA(VLOOKUP($A323,'[2]1516 Exp_Rev Access'!$F$7:$FS$306,149,FALSE)),"",VLOOKUP($A323,'[2]1516 Exp_Rev Access'!$F$7:$FS$306,149,FALSE))</f>
        <v>0</v>
      </c>
      <c r="FN323" s="99">
        <f>IF(ISNA(VLOOKUP($A323,'[2]1516 Exp_Rev Access'!$F$7:$FS$306,150,FALSE)),"",VLOOKUP($A323,'[2]1516 Exp_Rev Access'!$F$7:$FS$306,150,FALSE))</f>
        <v>0</v>
      </c>
      <c r="FO323" s="99">
        <f>IF(ISNA(VLOOKUP($A323,'[2]1516 Exp_Rev Access'!$F$7:$FS$306,151,FALSE)),"",VLOOKUP($A323,'[2]1516 Exp_Rev Access'!$F$7:$FS$306,151,FALSE))</f>
        <v>0</v>
      </c>
      <c r="FP323" s="99">
        <f>IF(ISNA(VLOOKUP($A323,'[2]1516 Exp_Rev Access'!$F$7:$FS$306,152,FALSE)),"",VLOOKUP($A323,'[2]1516 Exp_Rev Access'!$F$7:$FS$306,152,FALSE))</f>
        <v>0</v>
      </c>
      <c r="FQ323" s="99">
        <f>IF(ISNA(VLOOKUP($A323,'[2]1516 Exp_Rev Access'!$F$7:$FS$306,153,FALSE)),"",VLOOKUP($A323,'[2]1516 Exp_Rev Access'!$F$7:$FS$306,153,FALSE))</f>
        <v>3308.12</v>
      </c>
      <c r="FR323" s="101">
        <f t="shared" si="382"/>
        <v>103697.07</v>
      </c>
      <c r="FS323" s="72">
        <f t="shared" si="383"/>
        <v>5.3416208303672427E-2</v>
      </c>
      <c r="FT323" s="94">
        <f t="shared" si="384"/>
        <v>1672.5333870967743</v>
      </c>
      <c r="FU323" s="99">
        <f>IF(ISNA(VLOOKUP($A323,'[2]1516 Exp_Rev Access'!$F$7:$GB$306,154,FALSE)),"",VLOOKUP($A323,'[2]1516 Exp_Rev Access'!$F$7:$GB$306,154,FALSE))</f>
        <v>0</v>
      </c>
      <c r="FV323" s="99">
        <f>IF(ISNA(VLOOKUP($A323,'[2]1516 Exp_Rev Access'!$F$7:$GB$306,155,FALSE)),"",VLOOKUP($A323,'[2]1516 Exp_Rev Access'!$F$7:$GB$306,155,FALSE))</f>
        <v>0</v>
      </c>
      <c r="FW323" s="99">
        <f>IF(ISNA(VLOOKUP($A323,'[2]1516 Exp_Rev Access'!$F$7:$GB$306,156,FALSE)),"",VLOOKUP($A323,'[2]1516 Exp_Rev Access'!$F$7:$GB$306,156,FALSE))</f>
        <v>0</v>
      </c>
      <c r="FX323" s="99">
        <f>IF(ISNA(VLOOKUP($A323,'[2]1516 Exp_Rev Access'!$F$7:$GB$306,157,FALSE)),"",VLOOKUP($A323,'[2]1516 Exp_Rev Access'!$F$7:$GB$306,157,FALSE))</f>
        <v>0</v>
      </c>
      <c r="FY323" s="99">
        <f>IF(ISNA(VLOOKUP($A323,'[2]1516 Exp_Rev Access'!$F$7:$GB$306,158,FALSE)),"",VLOOKUP($A323,'[2]1516 Exp_Rev Access'!$F$7:$GB$306,158,FALSE))</f>
        <v>0</v>
      </c>
      <c r="FZ323" s="99">
        <f>IF(ISNA(VLOOKUP($A323,'[2]1516 Exp_Rev Access'!$F$7:$GB$306,159,FALSE)),"",VLOOKUP($A323,'[2]1516 Exp_Rev Access'!$F$7:$GB$306,159,FALSE))</f>
        <v>0</v>
      </c>
      <c r="GA323" s="99">
        <f>IF(ISNA(VLOOKUP($A323,'[2]1516 Exp_Rev Access'!$F$7:$GB$306,160,FALSE)),"",VLOOKUP($A323,'[2]1516 Exp_Rev Access'!$F$7:$GB$306,160,FALSE))</f>
        <v>0</v>
      </c>
      <c r="GB323" s="99">
        <f>IF(ISNA(VLOOKUP($A323,'[2]1516 Exp_Rev Access'!$F$7:$GB$306,161,FALSE)),"",VLOOKUP($A323,'[2]1516 Exp_Rev Access'!$F$7:$GB$306,161,FALSE))</f>
        <v>0</v>
      </c>
      <c r="GC323" s="99">
        <f>IF(ISNA(VLOOKUP($A323,'[2]1516 Exp_Rev Access'!$F$7:$GB$306,162,FALSE)),"",VLOOKUP($A323,'[2]1516 Exp_Rev Access'!$F$7:$GB$306,162,FALSE))</f>
        <v>0</v>
      </c>
      <c r="GD323" s="99">
        <f>IF(ISNA(VLOOKUP($A323,'[2]1516 Exp_Rev Access'!$F$7:$GB$306,163,FALSE)),"",VLOOKUP($A323,'[2]1516 Exp_Rev Access'!$F$7:$GB$306,163,FALSE))</f>
        <v>0</v>
      </c>
      <c r="GE323" s="99">
        <f>IF(ISNA(VLOOKUP($A323,'[2]1516 Exp_Rev Access'!$F$7:$GB$306,164,FALSE)),"",VLOOKUP($A323,'[2]1516 Exp_Rev Access'!$F$7:$GB$306,164,FALSE))</f>
        <v>0</v>
      </c>
      <c r="GF323" s="99">
        <f>IF(ISNA(VLOOKUP($A323,'[2]1516 Exp_Rev Access'!$F$7:$GB$306,165,FALSE)),"",VLOOKUP($A323,'[2]1516 Exp_Rev Access'!$F$7:$GB$306,165,FALSE))</f>
        <v>0</v>
      </c>
      <c r="GG323" s="99">
        <f>IF(ISNA(VLOOKUP($A323,'[2]1516 Exp_Rev Access'!$F$7:$GB$306,166,FALSE)),"",VLOOKUP($A323,'[2]1516 Exp_Rev Access'!$F$7:$GB$306,166,FALSE))</f>
        <v>0</v>
      </c>
      <c r="GH323" s="99">
        <f>IF(ISNA(VLOOKUP($A323,'[2]1516 Exp_Rev Access'!$F$7:$GB$306,167,FALSE)),"",VLOOKUP($A323,'[2]1516 Exp_Rev Access'!$F$7:$GB$306,167,FALSE))</f>
        <v>0</v>
      </c>
      <c r="GI323" s="99">
        <f>IF(ISNA(VLOOKUP($A323,'[2]1516 Exp_Rev Access'!$F$7:$GB$306,168,FALSE)),"",VLOOKUP($A323,'[2]1516 Exp_Rev Access'!$F$7:$GB$306,168,FALSE))</f>
        <v>0</v>
      </c>
      <c r="GJ323" s="99">
        <f>IF(ISNA(VLOOKUP($A323,'[2]1516 Exp_Rev Access'!$F$7:$GB$306,169,FALSE)),"",VLOOKUP($A323,'[2]1516 Exp_Rev Access'!$F$7:$GB$306,169,FALSE))</f>
        <v>0</v>
      </c>
      <c r="GK323" s="99">
        <f>IF(ISNA(VLOOKUP($A323,'[2]1516 Exp_Rev Access'!$F$7:$GB$306,170,FALSE)),"",VLOOKUP($A323,'[2]1516 Exp_Rev Access'!$F$7:$GB$306,170,FALSE))</f>
        <v>150.83000000000001</v>
      </c>
      <c r="GL323" s="99">
        <f>IF(ISNA(VLOOKUP($A323,'[2]1516 Exp_Rev Access'!$F$7:$GB$306,171,FALSE)),"",VLOOKUP($A323,'[2]1516 Exp_Rev Access'!$F$7:$GB$306,171,FALSE))</f>
        <v>0</v>
      </c>
      <c r="GM323" s="99">
        <f>IF(ISNA(VLOOKUP($A323,'[2]1516 Exp_Rev Access'!$F$7:$GB$306,172,FALSE)),"",VLOOKUP($A323,'[2]1516 Exp_Rev Access'!$F$7:$GB$306,172,FALSE))</f>
        <v>0</v>
      </c>
      <c r="GN323" s="99">
        <f>IF(ISNA(VLOOKUP($A323,'[2]1516 Exp_Rev Access'!$F$7:$GB$306,173,FALSE)),"",VLOOKUP($A323,'[2]1516 Exp_Rev Access'!$F$7:$GB$306,173,FALSE))</f>
        <v>0</v>
      </c>
      <c r="GO323" s="99">
        <f>IF(ISNA(VLOOKUP($A323,'[2]1516 Exp_Rev Access'!$F$7:$GB$306,174,FALSE)),"",VLOOKUP($A323,'[2]1516 Exp_Rev Access'!$F$7:$GB$306,174,FALSE))</f>
        <v>0</v>
      </c>
      <c r="GP323" s="99">
        <f>IF(ISNA(VLOOKUP($A323,'[2]1516 Exp_Rev Access'!$F$7:$GB$306,175,FALSE)),"",VLOOKUP($A323,'[2]1516 Exp_Rev Access'!$F$7:$GB$306,175,FALSE))</f>
        <v>0</v>
      </c>
      <c r="GQ323" s="99">
        <f>IF(ISNA(VLOOKUP($A323,'[2]1516 Exp_Rev Access'!$F$7:$GB$306,176,FALSE)),"",VLOOKUP($A323,'[2]1516 Exp_Rev Access'!$F$7:$GB$306,176,FALSE))</f>
        <v>0</v>
      </c>
      <c r="GR323" s="99">
        <f>IF(ISNA(VLOOKUP($A323,'[2]1516 Exp_Rev Access'!$F$7:$GB$306,177,FALSE)),"",VLOOKUP($A323,'[2]1516 Exp_Rev Access'!$F$7:$GB$306,177,FALSE))</f>
        <v>0</v>
      </c>
      <c r="GS323" s="99">
        <f>IF(ISNA(VLOOKUP($A323,'[2]1516 Exp_Rev Access'!$F$7:$GB$306,178,FALSE)),"",VLOOKUP($A323,'[2]1516 Exp_Rev Access'!$F$7:$GB$306,178,FALSE))</f>
        <v>0</v>
      </c>
      <c r="GT323" s="101">
        <f t="shared" si="385"/>
        <v>150.83000000000001</v>
      </c>
      <c r="GU323" s="72">
        <f t="shared" si="389"/>
        <v>7.769522030316683E-5</v>
      </c>
      <c r="GV323" s="84">
        <f t="shared" si="386"/>
        <v>2.4327419354838713</v>
      </c>
    </row>
    <row r="324" spans="1:204" customFormat="1" ht="12" customHeight="1" x14ac:dyDescent="0.2">
      <c r="A324" s="96" t="s">
        <v>738</v>
      </c>
      <c r="B324" s="69" t="s">
        <v>739</v>
      </c>
      <c r="C324" s="80">
        <f>IF(ISNA(VLOOKUP($A324,'[2]1516 enrollment_Rev_Exp by size'!$A$6:$G$320,3,FALSE)),"",VLOOKUP($A324,'[2]1516 enrollment_Rev_Exp by size'!$A$6:$G$320,3,FALSE))</f>
        <v>66.349999999999994</v>
      </c>
      <c r="D324" s="97">
        <v>2073275.75</v>
      </c>
      <c r="E324" s="80">
        <f t="shared" si="367"/>
        <v>2073275.7499999998</v>
      </c>
      <c r="F324" s="80">
        <f t="shared" si="368"/>
        <v>0</v>
      </c>
      <c r="G324" s="98">
        <f>IF(ISNA(VLOOKUP($A324,'[2]1516 Exp_Rev Access'!$F$7:$FS$306,2,FALSE)),"",VLOOKUP($A324,'[2]1516 Exp_Rev Access'!$F$7:$FS$306,2,FALSE))</f>
        <v>74225.009999999995</v>
      </c>
      <c r="H324" s="98">
        <f>IF(ISNA(VLOOKUP($A324,'[2]1516 Exp_Rev Access'!$F$7:$FS$306,3,FALSE)),"",VLOOKUP($A324,'[2]1516 Exp_Rev Access'!$F$7:$FS$306,3,FALSE))</f>
        <v>0</v>
      </c>
      <c r="I324" s="98">
        <f>IF(ISNA(VLOOKUP($A324,'[2]1516 Exp_Rev Access'!$F$7:$FS$306,4,FALSE)),"",VLOOKUP($A324,'[2]1516 Exp_Rev Access'!$F$7:$FS$306,4,FALSE))</f>
        <v>8117.61</v>
      </c>
      <c r="J324" s="98">
        <f>IF(ISNA(VLOOKUP($A324,'[2]1516 Exp_Rev Access'!$F$7:$FS$306,5,FALSE)),"",VLOOKUP($A324,'[2]1516 Exp_Rev Access'!$F$7:$FS$306,5,FALSE))</f>
        <v>33445.86</v>
      </c>
      <c r="K324" s="98">
        <f>IF(ISNA(VLOOKUP($A324,'[2]1516 Exp_Rev Access'!$F$7:$FS$306,6,FALSE)),"",VLOOKUP($A324,'[2]1516 Exp_Rev Access'!$F$7:$FS$306,6,FALSE))</f>
        <v>0</v>
      </c>
      <c r="L324" s="98">
        <f>IF(ISNA(VLOOKUP($A324,'[2]1516 Exp_Rev Access'!$F$7:$FS$306,7,FALSE)),"",VLOOKUP($A324,'[2]1516 Exp_Rev Access'!$F$7:$FS$306,7,FALSE))</f>
        <v>237.24</v>
      </c>
      <c r="M324" s="90">
        <f t="shared" si="369"/>
        <v>116025.72</v>
      </c>
      <c r="N324" s="72">
        <f t="shared" si="390"/>
        <v>5.5962512463670115E-2</v>
      </c>
      <c r="O324" s="73">
        <f t="shared" si="391"/>
        <v>1748.6920874152224</v>
      </c>
      <c r="P324" s="99">
        <f>IF(ISNA(VLOOKUP($A324,'[2]1516 Exp_Rev Access'!$F$7:$FS$306,8,FALSE)),"",VLOOKUP($A324,'[2]1516 Exp_Rev Access'!$F$7:$FS$306,8,FALSE))</f>
        <v>0</v>
      </c>
      <c r="Q324" s="99">
        <f>IF(ISNA(VLOOKUP($A324,'[2]1516 Exp_Rev Access'!$F$7:$FS$306,9,FALSE)),"",VLOOKUP($A324,'[2]1516 Exp_Rev Access'!$F$7:$FS$306,9,FALSE))</f>
        <v>0</v>
      </c>
      <c r="R324" s="99">
        <f>IF(ISNA(VLOOKUP($A324,'[2]1516 Exp_Rev Access'!$F$7:$FS$306,10,FALSE)),"",VLOOKUP($A324,'[2]1516 Exp_Rev Access'!$F$7:$FS$306,10,FALSE))</f>
        <v>0</v>
      </c>
      <c r="S324" s="99">
        <f>IF(ISNA(VLOOKUP($A324,'[2]1516 Exp_Rev Access'!$F$7:$FS$306,11,FALSE)),"",VLOOKUP($A324,'[2]1516 Exp_Rev Access'!$F$7:$FS$306,11,FALSE))</f>
        <v>0</v>
      </c>
      <c r="T324" s="99">
        <f>IF(ISNA(VLOOKUP($A324,'[2]1516 Exp_Rev Access'!$F$7:$FS$306,12,FALSE)),"",VLOOKUP($A324,'[2]1516 Exp_Rev Access'!$F$7:$FS$306,12,FALSE))</f>
        <v>0</v>
      </c>
      <c r="U324" s="99">
        <f>IF(ISNA(VLOOKUP($A324,'[2]1516 Exp_Rev Access'!$F$7:$FS$306,13,FALSE)),"",VLOOKUP($A324,'[2]1516 Exp_Rev Access'!$F$7:$FS$306,13,FALSE))</f>
        <v>0</v>
      </c>
      <c r="V324" s="99">
        <f>IF(ISNA(VLOOKUP($A324,'[2]1516 Exp_Rev Access'!$F$7:$FS$306,14,FALSE)),"",VLOOKUP($A324,'[2]1516 Exp_Rev Access'!$F$7:$FS$306,14,FALSE))</f>
        <v>0</v>
      </c>
      <c r="W324" s="99">
        <f>IF(ISNA(VLOOKUP($A324,'[2]1516 Exp_Rev Access'!$F$7:$FS$306,15,FALSE)),"",VLOOKUP($A324,'[2]1516 Exp_Rev Access'!$F$7:$FS$306,15,FALSE))</f>
        <v>0</v>
      </c>
      <c r="X324" s="99">
        <f>IF(ISNA(VLOOKUP($A324,'[2]1516 Exp_Rev Access'!$F$7:$FS$306,16,FALSE)),"",VLOOKUP($A324,'[2]1516 Exp_Rev Access'!$F$7:$FS$306,16,FALSE))</f>
        <v>7143.49</v>
      </c>
      <c r="Y324" s="99">
        <f>IF(ISNA(VLOOKUP($A324,'[2]1516 Exp_Rev Access'!$F$7:$FS$306,17,FALSE)),"",VLOOKUP($A324,'[2]1516 Exp_Rev Access'!$F$7:$FS$306,17,FALSE))</f>
        <v>0</v>
      </c>
      <c r="Z324" s="99">
        <f>IF(ISNA(VLOOKUP($A324,'[2]1516 Exp_Rev Access'!$F$7:$FS$306,18,FALSE)),"",VLOOKUP($A324,'[2]1516 Exp_Rev Access'!$F$7:$FS$306,18,FALSE))</f>
        <v>0</v>
      </c>
      <c r="AA324" s="99">
        <f>IF(ISNA(VLOOKUP($A324,'[2]1516 Exp_Rev Access'!$F$7:$FS$306,19,FALSE)),"",VLOOKUP($A324,'[2]1516 Exp_Rev Access'!$F$7:$FS$306,19,FALSE))</f>
        <v>0</v>
      </c>
      <c r="AB324" s="99">
        <f>IF(ISNA(VLOOKUP($A324,'[2]1516 Exp_Rev Access'!$F$7:$FS$306,20,FALSE)),"",VLOOKUP($A324,'[2]1516 Exp_Rev Access'!$F$7:$FS$306,20,FALSE))</f>
        <v>0</v>
      </c>
      <c r="AC324" s="99">
        <f>IF(ISNA(VLOOKUP($A324,'[2]1516 Exp_Rev Access'!$F$7:$FS$306,21,FALSE)),"",VLOOKUP($A324,'[2]1516 Exp_Rev Access'!$F$7:$FS$306,21,FALSE))</f>
        <v>22050.92</v>
      </c>
      <c r="AD324" s="99">
        <f>IF(ISNA(VLOOKUP($A324,'[2]1516 Exp_Rev Access'!$F$7:$FS$306,22,FALSE)),"",VLOOKUP($A324,'[2]1516 Exp_Rev Access'!$F$7:$FS$306,22,FALSE))</f>
        <v>2261.23</v>
      </c>
      <c r="AE324" s="99">
        <f>IF(ISNA(VLOOKUP($A324,'[2]1516 Exp_Rev Access'!$F$7:$FS$306,23,FALSE)),"",VLOOKUP($A324,'[2]1516 Exp_Rev Access'!$F$7:$FS$306,23,FALSE))</f>
        <v>0</v>
      </c>
      <c r="AF324" s="99">
        <f>IF(ISNA(VLOOKUP($A324,'[2]1516 Exp_Rev Access'!$F$7:$FS$306,24,FALSE)),"",VLOOKUP($A324,'[2]1516 Exp_Rev Access'!$F$7:$FS$306,24,FALSE))</f>
        <v>2659.05</v>
      </c>
      <c r="AG324" s="99">
        <f>IF(ISNA(VLOOKUP($A324,'[2]1516 Exp_Rev Access'!$F$7:$FS$306,25,FALSE)),"",VLOOKUP($A324,'[2]1516 Exp_Rev Access'!$F$7:$FS$306,25,FALSE))</f>
        <v>27.99</v>
      </c>
      <c r="AH324" s="98">
        <f>IF(ISNA(VLOOKUP($A324,'[2]1516 Exp_Rev Access'!$F$7:$FS$306,26,FALSE)),"",VLOOKUP($A324,'[2]1516 Exp_Rev Access'!$F$7:$FS$306,26,FALSE))</f>
        <v>50539.39</v>
      </c>
      <c r="AI324" s="98">
        <f>IF(ISNA(VLOOKUP($A324,'[2]1516 Exp_Rev Access'!$F$7:$FS$306,27,FALSE)),"",VLOOKUP($A324,'[2]1516 Exp_Rev Access'!$F$7:$FS$306,27,FALSE))</f>
        <v>519.87</v>
      </c>
      <c r="AJ324" s="98">
        <f>IF(ISNA(VLOOKUP($A324,'[2]1516 Exp_Rev Access'!$F$7:$FS$306,28,FALSE)),"",VLOOKUP($A324,'[2]1516 Exp_Rev Access'!$F$7:$FS$306,28,FALSE))</f>
        <v>3037.75</v>
      </c>
      <c r="AK324" s="98">
        <f>IF(ISNA(VLOOKUP($A324,'[2]1516 Exp_Rev Access'!$F$7:$FS$306,29,FALSE)),"",VLOOKUP($A324,'[2]1516 Exp_Rev Access'!$F$7:$FS$306,29,FALSE))</f>
        <v>3906</v>
      </c>
      <c r="AL324" s="100">
        <f t="shared" si="372"/>
        <v>92145.689999999988</v>
      </c>
      <c r="AM324" s="72">
        <f t="shared" si="373"/>
        <v>4.4444493213215842E-2</v>
      </c>
      <c r="AN324" s="94">
        <f t="shared" si="374"/>
        <v>1388.7820648078371</v>
      </c>
      <c r="AO324" s="99">
        <f>IF(ISNA(VLOOKUP($A324,'[2]1516 Exp_Rev Access'!$F$7:$GB$306,30,FALSE)),"",VLOOKUP($A324,'[2]1516 Exp_Rev Access'!$F$7:$FS$306,30,FALSE))</f>
        <v>1489873.75</v>
      </c>
      <c r="AP324" s="99">
        <f>IF(ISNA(VLOOKUP($A324,'[2]1516 Exp_Rev Access'!$F$7:$GB$306,31,FALSE)),"",VLOOKUP($A324,'[2]1516 Exp_Rev Access'!$F$7:$FS$306,31,FALSE))</f>
        <v>6505.49</v>
      </c>
      <c r="AQ324" s="99">
        <f>IF(ISNA(VLOOKUP($A324,'[2]1516 Exp_Rev Access'!$F$7:$GB$306,32,FALSE)),"",VLOOKUP($A324,'[2]1516 Exp_Rev Access'!$F$7:$FS$306,32,FALSE))</f>
        <v>191684.2</v>
      </c>
      <c r="AR324" s="99">
        <f>IF(ISNA(VLOOKUP($A324,'[2]1516 Exp_Rev Access'!$F$7:$GB$306,33,FALSE)),"",VLOOKUP($A324,'[2]1516 Exp_Rev Access'!$F$7:$FS$306,33,FALSE))</f>
        <v>3556.7</v>
      </c>
      <c r="AS324" s="99">
        <f>IF(ISNA(VLOOKUP($A324,'[2]1516 Exp_Rev Access'!$F$7:$GB$306,34,FALSE)),"",VLOOKUP($A324,'[2]1516 Exp_Rev Access'!$F$7:$FS$306,34,FALSE))</f>
        <v>0</v>
      </c>
      <c r="AT324" s="101">
        <f t="shared" si="375"/>
        <v>1691620.14</v>
      </c>
      <c r="AU324" s="72">
        <f t="shared" si="376"/>
        <v>0.81591661890609579</v>
      </c>
      <c r="AV324" s="94">
        <f t="shared" si="377"/>
        <v>25495.405275056521</v>
      </c>
      <c r="AW324" s="99">
        <f>IF(ISNA(VLOOKUP($A324,'[2]1516 Exp_Rev Access'!$F$7:$GB$306,35,FALSE)),"",VLOOKUP($A324,'[2]1516 Exp_Rev Access'!$F$7:$GB$306,35,FALSE))</f>
        <v>0</v>
      </c>
      <c r="AX324" s="99">
        <f>IF(ISNA(VLOOKUP($A324,'[2]1516 Exp_Rev Access'!$F$7:$GB$306,36,FALSE)),"",VLOOKUP($A324,'[2]1516 Exp_Rev Access'!$F$7:$GB$306,36,FALSE))</f>
        <v>31398.46</v>
      </c>
      <c r="AY324" s="99">
        <f>IF(ISNA(VLOOKUP($A324,'[2]1516 Exp_Rev Access'!$F$7:$GB$306,37,FALSE)),"",VLOOKUP($A324,'[2]1516 Exp_Rev Access'!$F$7:$GB$306,37,FALSE))</f>
        <v>0</v>
      </c>
      <c r="AZ324" s="99">
        <f>IF(ISNA(VLOOKUP($A324,'[2]1516 Exp_Rev Access'!$F$7:$GB$306,38,FALSE)),"",VLOOKUP($A324,'[2]1516 Exp_Rev Access'!$F$7:$GB$306,38,FALSE))</f>
        <v>0</v>
      </c>
      <c r="BA324" s="99">
        <f>IF(ISNA(VLOOKUP($A324,'[2]1516 Exp_Rev Access'!$F$7:$GB$306,39,FALSE)),"",VLOOKUP($A324,'[2]1516 Exp_Rev Access'!$F$7:$GB$306,39,FALSE))</f>
        <v>0</v>
      </c>
      <c r="BB324" s="99">
        <f>IF(ISNA(VLOOKUP($A324,'[2]1516 Exp_Rev Access'!$F$7:$GB$306,40,FALSE)),"",VLOOKUP($A324,'[2]1516 Exp_Rev Access'!$F$7:$GB$306,40,FALSE))</f>
        <v>14744.66</v>
      </c>
      <c r="BC324" s="99">
        <f>IF(ISNA(VLOOKUP($A324,'[2]1516 Exp_Rev Access'!$F$7:$GB$306,41,FALSE)),"",VLOOKUP($A324,'[2]1516 Exp_Rev Access'!$F$7:$GB$306,41,FALSE))</f>
        <v>0</v>
      </c>
      <c r="BD324" s="99">
        <f>IF(ISNA(VLOOKUP($A324,'[2]1516 Exp_Rev Access'!$F$7:$GB$306,42,FALSE)),"",VLOOKUP($A324,'[2]1516 Exp_Rev Access'!$F$7:$GB$306,42,FALSE))</f>
        <v>0</v>
      </c>
      <c r="BE324" s="99">
        <f>IF(ISNA(VLOOKUP($A324,'[2]1516 Exp_Rev Access'!$F$7:$GB$306,43,FALSE)),"",VLOOKUP($A324,'[2]1516 Exp_Rev Access'!$F$7:$GB$306,43,FALSE))</f>
        <v>0</v>
      </c>
      <c r="BF324" s="99">
        <f>IF(ISNA(VLOOKUP($A324,'[2]1516 Exp_Rev Access'!$F$7:$GB$306,44,FALSE)),"",VLOOKUP($A324,'[2]1516 Exp_Rev Access'!$F$7:$GB$306,44,FALSE))</f>
        <v>0</v>
      </c>
      <c r="BG324" s="99">
        <f>IF(ISNA(VLOOKUP($A324,'[2]1516 Exp_Rev Access'!$F$7:$GB$306,45,FALSE)),"",VLOOKUP($A324,'[2]1516 Exp_Rev Access'!$F$7:$GB$306,45,FALSE))</f>
        <v>0</v>
      </c>
      <c r="BH324" s="99">
        <f>IF(ISNA(VLOOKUP($A324,'[2]1516 Exp_Rev Access'!$F$7:$GB$306,46,FALSE)),"",VLOOKUP($A324,'[2]1516 Exp_Rev Access'!$F$7:$GB$306,46,FALSE))</f>
        <v>0</v>
      </c>
      <c r="BI324" s="99">
        <f>IF(ISNA(VLOOKUP($A324,'[2]1516 Exp_Rev Access'!$F$7:$GB$306,47,FALSE)),"",VLOOKUP($A324,'[2]1516 Exp_Rev Access'!$F$7:$GB$306,47,FALSE))</f>
        <v>625.84</v>
      </c>
      <c r="BJ324" s="99">
        <f>IF(ISNA(VLOOKUP($A324,'[2]1516 Exp_Rev Access'!$F$7:$GB$306,48,FALSE)),"",VLOOKUP($A324,'[2]1516 Exp_Rev Access'!$F$7:$GB$306,48,FALSE))</f>
        <v>59638.76</v>
      </c>
      <c r="BK324" s="99">
        <f>IF(ISNA(VLOOKUP($A324,'[2]1516 Exp_Rev Access'!$F$7:$GB$306,49,FALSE)),"",VLOOKUP($A324,'[2]1516 Exp_Rev Access'!$F$7:$GB$306,49,FALSE))</f>
        <v>0</v>
      </c>
      <c r="BL324" s="99">
        <f>IF(ISNA(VLOOKUP($A324,'[2]1516 Exp_Rev Access'!$F$7:$GB$306,50,FALSE)),"",VLOOKUP($A324,'[2]1516 Exp_Rev Access'!$F$7:$GB$306,50,FALSE))</f>
        <v>0</v>
      </c>
      <c r="BM324" s="99">
        <f>IF(ISNA(VLOOKUP($A324,'[2]1516 Exp_Rev Access'!$F$7:$GB$306,51,FALSE)),"",VLOOKUP($A324,'[2]1516 Exp_Rev Access'!$F$7:$GB$306,51,FALSE))</f>
        <v>0</v>
      </c>
      <c r="BN324" s="99">
        <f>IF(ISNA(VLOOKUP($A324,'[2]1516 Exp_Rev Access'!$F$7:$GB$306,52,FALSE)),"",VLOOKUP($A324,'[2]1516 Exp_Rev Access'!$F$7:$GB$306,52,FALSE))</f>
        <v>0</v>
      </c>
      <c r="BO324" s="99">
        <f>IF(ISNA(VLOOKUP($A324,'[2]1516 Exp_Rev Access'!$F$7:$GB$306,53,FALSE)),"",VLOOKUP($A324,'[2]1516 Exp_Rev Access'!$F$7:$GB$306,53,FALSE))</f>
        <v>0</v>
      </c>
      <c r="BP324" s="99">
        <f>IF(ISNA(VLOOKUP($A324,'[2]1516 Exp_Rev Access'!$F$7:$GB$306,54,FALSE)),"",VLOOKUP($A324,'[2]1516 Exp_Rev Access'!$F$7:$GB$306,54,FALSE))</f>
        <v>0</v>
      </c>
      <c r="BQ324" s="99">
        <f>IF(ISNA(VLOOKUP($A324,'[2]1516 Exp_Rev Access'!$F$7:$GB$306,55,FALSE)),"",VLOOKUP($A324,'[2]1516 Exp_Rev Access'!$F$7:$GB$306,55,FALSE))</f>
        <v>0</v>
      </c>
      <c r="BR324" s="99">
        <f>IF(ISNA(VLOOKUP($A324,'[2]1516 Exp_Rev Access'!$F$7:$GB$306,56,FALSE)),"",VLOOKUP($A324,'[2]1516 Exp_Rev Access'!$F$7:$GB$306,56,FALSE))</f>
        <v>0</v>
      </c>
      <c r="BS324" s="99">
        <f>IF(ISNA(VLOOKUP($A324,'[2]1516 Exp_Rev Access'!$F$7:$GB$306,57,FALSE)),"",VLOOKUP($A324,'[2]1516 Exp_Rev Access'!$F$7:$GB$306,57,FALSE))</f>
        <v>0</v>
      </c>
      <c r="BT324" s="99">
        <f>IF(ISNA(VLOOKUP($A324,'[2]1516 Exp_Rev Access'!$F$7:$GB$306,58,FALSE)),"",VLOOKUP($A324,'[2]1516 Exp_Rev Access'!$F$7:$GB$306,58,FALSE))</f>
        <v>0</v>
      </c>
      <c r="BU324" s="102">
        <f t="shared" si="378"/>
        <v>106407.72</v>
      </c>
      <c r="BV324" s="72">
        <f t="shared" si="379"/>
        <v>5.1323476869876088E-2</v>
      </c>
      <c r="BW324" s="94">
        <f t="shared" si="380"/>
        <v>1603.7335342878675</v>
      </c>
      <c r="BX324" s="99">
        <f>IF(ISNA(VLOOKUP($A324,'[2]1516 Exp_Rev Access'!$F$7:$GB$306,59,FALSE)),"",VLOOKUP($A324,'[2]1516 Exp_Rev Access'!$F$7:$GB$306,59,FALSE))</f>
        <v>0</v>
      </c>
      <c r="BY324" s="99">
        <f>IF(ISNA(VLOOKUP($A324,'[2]1516 Exp_Rev Access'!$F$7:$GB$306,60,FALSE)),"",VLOOKUP($A324,'[2]1516 Exp_Rev Access'!$F$7:$GB$306,60,FALSE))</f>
        <v>9995.49</v>
      </c>
      <c r="BZ324" s="99">
        <f>IF(ISNA(VLOOKUP($A324,'[2]1516 Exp_Rev Access'!$F$7:$GB$306,61,FALSE)),"",VLOOKUP($A324,'[2]1516 Exp_Rev Access'!$F$7:$GB$306,61,FALSE))</f>
        <v>0</v>
      </c>
      <c r="CA324" s="99">
        <f>IF(ISNA(VLOOKUP($A324,'[2]1516 Exp_Rev Access'!$F$7:$GB$306,62,FALSE)),"",VLOOKUP($A324,'[2]1516 Exp_Rev Access'!$F$7:$GB$306,62,FALSE))</f>
        <v>0</v>
      </c>
      <c r="CB324" s="99">
        <f>IF(ISNA(VLOOKUP($A324,'[2]1516 Exp_Rev Access'!$F$7:$GB$306,63,FALSE)),"",VLOOKUP($A324,'[2]1516 Exp_Rev Access'!$F$7:$GB$306,63,FALSE))</f>
        <v>387.58</v>
      </c>
      <c r="CC324" s="99">
        <f>IF(ISNA(VLOOKUP($A324,'[2]1516 Exp_Rev Access'!$F$7:$GB$306,64,FALSE)),"",VLOOKUP($A324,'[2]1516 Exp_Rev Access'!$F$7:$GB$306,64,FALSE))</f>
        <v>0</v>
      </c>
      <c r="CD324" s="101">
        <f t="shared" si="381"/>
        <v>10383.07</v>
      </c>
      <c r="CE324" s="72">
        <f t="shared" si="387"/>
        <v>5.0080506657158366E-3</v>
      </c>
      <c r="CF324" s="103">
        <f t="shared" si="388"/>
        <v>156.48937452901282</v>
      </c>
      <c r="CG324" s="99">
        <f>IF(ISNA(VLOOKUP($A324,'[2]1516 Exp_Rev Access'!$F$7:$GB$306,65,FALSE)),"",VLOOKUP($A324,'[2]1516 Exp_Rev Access'!$F$7:$GB$306,65,FALSE))</f>
        <v>0</v>
      </c>
      <c r="CH324" s="99">
        <f>IF(ISNA(VLOOKUP($A324,'[2]1516 Exp_Rev Access'!$F$7:$GB$306,66,FALSE)),"",VLOOKUP($A324,'[2]1516 Exp_Rev Access'!$F$7:$GB$306,66,FALSE))</f>
        <v>0</v>
      </c>
      <c r="CI324" s="99">
        <f>IF(ISNA(VLOOKUP($A324,'[2]1516 Exp_Rev Access'!$F$7:$GB$306,67,FALSE)),"",VLOOKUP($A324,'[2]1516 Exp_Rev Access'!$F$7:$GB$306,67,FALSE))</f>
        <v>0</v>
      </c>
      <c r="CJ324" s="99">
        <f>IF(ISNA(VLOOKUP($A324,'[2]1516 Exp_Rev Access'!$F$7:$GB$306,68,FALSE)),"",VLOOKUP($A324,'[2]1516 Exp_Rev Access'!$F$7:$GB$306,68,FALSE))</f>
        <v>0</v>
      </c>
      <c r="CK324" s="99">
        <f>IF(ISNA(VLOOKUP($A324,'[2]1516 Exp_Rev Access'!$F$7:$GB$306,69,FALSE)),"",VLOOKUP($A324,'[2]1516 Exp_Rev Access'!$F$7:$GB$306,69,FALSE))</f>
        <v>0</v>
      </c>
      <c r="CL324" s="99">
        <f>IF(ISNA(VLOOKUP($A324,'[2]1516 Exp_Rev Access'!$F$7:$GB$306,70,FALSE)),"",VLOOKUP($A324,'[2]1516 Exp_Rev Access'!$F$7:$GB$306,70,FALSE))</f>
        <v>0</v>
      </c>
      <c r="CM324" s="99">
        <f>IF(ISNA(VLOOKUP($A324,'[2]1516 Exp_Rev Access'!$F$7:$GB$306,71,FALSE)),"",VLOOKUP($A324,'[2]1516 Exp_Rev Access'!$F$7:$GB$306,71,FALSE))</f>
        <v>0</v>
      </c>
      <c r="CN324" s="99">
        <f>IF(ISNA(VLOOKUP($A324,'[2]1516 Exp_Rev Access'!$F$7:$GB$306,72,FALSE)),"",VLOOKUP($A324,'[2]1516 Exp_Rev Access'!$F$7:$GB$306,72,FALSE))</f>
        <v>0</v>
      </c>
      <c r="CO324" s="99">
        <f>IF(ISNA(VLOOKUP($A324,'[2]1516 Exp_Rev Access'!$F$7:$GB$306,73,FALSE)),"",VLOOKUP($A324,'[2]1516 Exp_Rev Access'!$F$7:$GB$306,73,FALSE))</f>
        <v>0</v>
      </c>
      <c r="CP324" s="99">
        <f>IF(ISNA(VLOOKUP($A324,'[2]1516 Exp_Rev Access'!$F$7:$GB$306,74,FALSE)),"",VLOOKUP($A324,'[2]1516 Exp_Rev Access'!$F$7:$GB$306,74,FALSE))</f>
        <v>0</v>
      </c>
      <c r="CQ324" s="99">
        <f>IF(ISNA(VLOOKUP($A324,'[2]1516 Exp_Rev Access'!$F$7:$GB$306,75,FALSE)),"",VLOOKUP($A324,'[2]1516 Exp_Rev Access'!$F$7:$GB$306,75,FALSE))</f>
        <v>0</v>
      </c>
      <c r="CR324" s="99">
        <f>IF(ISNA(VLOOKUP($A324,'[2]1516 Exp_Rev Access'!$F$7:$GB$306,76,FALSE)),"",VLOOKUP($A324,'[2]1516 Exp_Rev Access'!$F$7:$GB$306,76,FALSE))</f>
        <v>0</v>
      </c>
      <c r="CS324" s="99">
        <f>IF(ISNA(VLOOKUP($A324,'[2]1516 Exp_Rev Access'!$F$7:$GB$306,77,FALSE)),"",VLOOKUP($A324,'[2]1516 Exp_Rev Access'!$F$7:$GB$306,77,FALSE))</f>
        <v>0</v>
      </c>
      <c r="CT324" s="99">
        <f>IF(ISNA(VLOOKUP($A324,'[2]1516 Exp_Rev Access'!$F$7:$GB$306,78,FALSE)),"",VLOOKUP($A324,'[2]1516 Exp_Rev Access'!$F$7:$GB$306,78,FALSE))</f>
        <v>14650.74</v>
      </c>
      <c r="CU324" s="99">
        <f>IF(ISNA(VLOOKUP($A324,'[2]1516 Exp_Rev Access'!$F$7:$GB$306,79,FALSE)),"",VLOOKUP($A324,'[2]1516 Exp_Rev Access'!$F$7:$GB$306,79,FALSE))</f>
        <v>3639.43</v>
      </c>
      <c r="CV324" s="99">
        <f>IF(ISNA(VLOOKUP($A324,'[2]1516 Exp_Rev Access'!$F$7:$GB$306,80,FALSE)),"",VLOOKUP($A324,'[2]1516 Exp_Rev Access'!$F$7:$GB$306,80,FALSE))</f>
        <v>0</v>
      </c>
      <c r="CW324" s="99">
        <f>IF(ISNA(VLOOKUP($A324,'[2]1516 Exp_Rev Access'!$F$7:$GB$306,81,FALSE)),"",VLOOKUP($A324,'[2]1516 Exp_Rev Access'!$F$7:$GB$306,81,FALSE))</f>
        <v>0</v>
      </c>
      <c r="CX324" s="99">
        <f>IF(ISNA(VLOOKUP($A324,'[2]1516 Exp_Rev Access'!$F$7:$GB$306,82,FALSE)),"",VLOOKUP($A324,'[2]1516 Exp_Rev Access'!$F$7:$GB$306,82,FALSE))</f>
        <v>0</v>
      </c>
      <c r="CY324" s="99">
        <f>IF(ISNA(VLOOKUP($A324,'[2]1516 Exp_Rev Access'!$F$7:$GB$306,83,FALSE)),"",VLOOKUP($A324,'[2]1516 Exp_Rev Access'!$F$7:$GB$306,83,FALSE))</f>
        <v>0</v>
      </c>
      <c r="CZ324" s="99">
        <f>IF(ISNA(VLOOKUP($A324,'[2]1516 Exp_Rev Access'!$F$7:$GB$306,84,FALSE)),"",VLOOKUP($A324,'[2]1516 Exp_Rev Access'!$F$7:$GB$306,84,FALSE))</f>
        <v>0</v>
      </c>
      <c r="DA324" s="99">
        <f>IF(ISNA(VLOOKUP($A324,'[2]1516 Exp_Rev Access'!$F$7:$GB$306,85,FALSE)),"",VLOOKUP($A324,'[2]1516 Exp_Rev Access'!$F$7:$GB$306,85,FALSE))</f>
        <v>0</v>
      </c>
      <c r="DB324" s="99">
        <f>IF(ISNA(VLOOKUP($A324,'[2]1516 Exp_Rev Access'!$F$7:$GB$306,86,FALSE)),"",VLOOKUP($A324,'[2]1516 Exp_Rev Access'!$F$7:$GB$306,86,FALSE))</f>
        <v>0</v>
      </c>
      <c r="DC324" s="99">
        <f>IF(ISNA(VLOOKUP($A324,'[2]1516 Exp_Rev Access'!$F$7:$GB$306,87,FALSE)),"",VLOOKUP($A324,'[2]1516 Exp_Rev Access'!$F$7:$GB$306,87,FALSE))</f>
        <v>0</v>
      </c>
      <c r="DD324" s="99">
        <f>IF(ISNA(VLOOKUP($A324,'[2]1516 Exp_Rev Access'!$F$7:$GB$306,88,FALSE)),"",VLOOKUP($A324,'[2]1516 Exp_Rev Access'!$F$7:$GB$306,88,FALSE))</f>
        <v>0</v>
      </c>
      <c r="DE324" s="99">
        <f>IF(ISNA(VLOOKUP($A324,'[2]1516 Exp_Rev Access'!$F$7:$GB$306,89,FALSE)),"",VLOOKUP($A324,'[2]1516 Exp_Rev Access'!$F$7:$GB$306,89,FALSE))</f>
        <v>0</v>
      </c>
      <c r="DF324" s="99">
        <f>IF(ISNA(VLOOKUP($A324,'[2]1516 Exp_Rev Access'!$F$7:$GB$306,90,FALSE)),"",VLOOKUP($A324,'[2]1516 Exp_Rev Access'!$F$7:$GB$306,90,FALSE))</f>
        <v>0</v>
      </c>
      <c r="DG324" s="99">
        <f>IF(ISNA(VLOOKUP($A324,'[2]1516 Exp_Rev Access'!$F$7:$GB$306,91,FALSE)),"",VLOOKUP($A324,'[2]1516 Exp_Rev Access'!$F$7:$GB$306,91,FALSE))</f>
        <v>0</v>
      </c>
      <c r="DH324" s="99">
        <f>IF(ISNA(VLOOKUP($A324,'[2]1516 Exp_Rev Access'!$F$7:$GB$306,92,FALSE)),"",VLOOKUP($A324,'[2]1516 Exp_Rev Access'!$F$7:$GB$306,92,FALSE))</f>
        <v>18051.400000000001</v>
      </c>
      <c r="DI324" s="99">
        <f>IF(ISNA(VLOOKUP($A324,'[2]1516 Exp_Rev Access'!$F$7:$GB$306,93,FALSE)),"",VLOOKUP($A324,'[2]1516 Exp_Rev Access'!$F$7:$GB$306,93,FALSE))</f>
        <v>0</v>
      </c>
      <c r="DJ324" s="99">
        <f>IF(ISNA(VLOOKUP($A324,'[2]1516 Exp_Rev Access'!$F$7:$GB$306,94,FALSE)),"",VLOOKUP($A324,'[2]1516 Exp_Rev Access'!$F$7:$GB$306,94,FALSE))</f>
        <v>8108.18</v>
      </c>
      <c r="DK324" s="99">
        <f>IF(ISNA(VLOOKUP($A324,'[2]1516 Exp_Rev Access'!$F$7:$GB$306,95,FALSE)),"",VLOOKUP($A324,'[2]1516 Exp_Rev Access'!$F$7:$GB$306,95,FALSE))</f>
        <v>0</v>
      </c>
      <c r="DL324" s="99">
        <f>IF(ISNA(VLOOKUP($A324,'[2]1516 Exp_Rev Access'!$F$7:$GB$306,96,FALSE)),"",VLOOKUP($A324,'[2]1516 Exp_Rev Access'!$F$7:$GB$306,96,FALSE))</f>
        <v>0</v>
      </c>
      <c r="DM324" s="99">
        <f>IF(ISNA(VLOOKUP($A324,'[2]1516 Exp_Rev Access'!$F$7:$GB$306,97,FALSE)),"",VLOOKUP($A324,'[2]1516 Exp_Rev Access'!$F$7:$GB$306,97,FALSE))</f>
        <v>0</v>
      </c>
      <c r="DN324" s="99">
        <f>IF(ISNA(VLOOKUP($A324,'[2]1516 Exp_Rev Access'!$F$7:$GB$306,98,FALSE)),"",VLOOKUP($A324,'[2]1516 Exp_Rev Access'!$F$7:$GB$306,98,FALSE))</f>
        <v>0</v>
      </c>
      <c r="DO324" s="99">
        <f>IF(ISNA(VLOOKUP($A324,'[2]1516 Exp_Rev Access'!$F$7:$GB$306,99,FALSE)),"",VLOOKUP($A324,'[2]1516 Exp_Rev Access'!$F$7:$GB$306,99,FALSE))</f>
        <v>0</v>
      </c>
      <c r="DP324" s="99">
        <f>IF(ISNA(VLOOKUP($A324,'[2]1516 Exp_Rev Access'!$F$7:$GB$306,100,FALSE)),"",VLOOKUP($A324,'[2]1516 Exp_Rev Access'!$F$7:$GB$306,100,FALSE))</f>
        <v>0</v>
      </c>
      <c r="DQ324" s="99">
        <f>IF(ISNA(VLOOKUP($A324,'[2]1516 Exp_Rev Access'!$F$7:$GB$306,101,FALSE)),"",VLOOKUP($A324,'[2]1516 Exp_Rev Access'!$F$7:$GB$306,101,FALSE))</f>
        <v>0</v>
      </c>
      <c r="DR324" s="99">
        <f>IF(ISNA(VLOOKUP($A324,'[2]1516 Exp_Rev Access'!$F$7:$GB$306,102,FALSE)),"",VLOOKUP($A324,'[2]1516 Exp_Rev Access'!$F$7:$GB$306,102,FALSE))</f>
        <v>0</v>
      </c>
      <c r="DS324" s="99">
        <f>IF(ISNA(VLOOKUP($A324,'[2]1516 Exp_Rev Access'!$F$7:$GB$306,103,FALSE)),"",VLOOKUP($A324,'[2]1516 Exp_Rev Access'!$F$7:$GB$306,103,FALSE))</f>
        <v>0</v>
      </c>
      <c r="DT324" s="99">
        <f>IF(ISNA(VLOOKUP($A324,'[2]1516 Exp_Rev Access'!$F$7:$GB$306,104,FALSE)),"",VLOOKUP($A324,'[2]1516 Exp_Rev Access'!$F$7:$GB$306,104,FALSE))</f>
        <v>0</v>
      </c>
      <c r="DU324" s="99">
        <f>IF(ISNA(VLOOKUP($A324,'[2]1516 Exp_Rev Access'!$F$7:$GB$306,105,FALSE)),"",VLOOKUP($A324,'[2]1516 Exp_Rev Access'!$F$7:$GB$306,105,FALSE))</f>
        <v>0</v>
      </c>
      <c r="DV324" s="99">
        <f>IF(ISNA(VLOOKUP($A324,'[2]1516 Exp_Rev Access'!$F$7:$GB$306,106,FALSE)),"",VLOOKUP($A324,'[2]1516 Exp_Rev Access'!$F$7:$GB$306,106,FALSE))</f>
        <v>0</v>
      </c>
      <c r="DW324" s="99">
        <f>IF(ISNA(VLOOKUP($A324,'[2]1516 Exp_Rev Access'!$F$7:$GB$306,107,FALSE)),"",VLOOKUP($A324,'[2]1516 Exp_Rev Access'!$F$7:$GB$306,107,FALSE))</f>
        <v>0</v>
      </c>
      <c r="DX324" s="99">
        <f>IF(ISNA(VLOOKUP($A324,'[2]1516 Exp_Rev Access'!$F$7:$GB$306,108,FALSE)),"",VLOOKUP($A324,'[2]1516 Exp_Rev Access'!$F$7:$GB$306,108,FALSE))</f>
        <v>0</v>
      </c>
      <c r="DY324" s="99">
        <f>IF(ISNA(VLOOKUP($A324,'[2]1516 Exp_Rev Access'!$F$7:$GB$306,109,FALSE)),"",VLOOKUP($A324,'[2]1516 Exp_Rev Access'!$F$7:$GB$306,109,FALSE))</f>
        <v>0</v>
      </c>
      <c r="DZ324" s="99">
        <f>IF(ISNA(VLOOKUP($A324,'[2]1516 Exp_Rev Access'!$F$7:$GB$306,110,FALSE)),"",VLOOKUP($A324,'[2]1516 Exp_Rev Access'!$F$7:$GB$306,110,FALSE))</f>
        <v>0</v>
      </c>
      <c r="EA324" s="99">
        <f>IF(ISNA(VLOOKUP($A324,'[2]1516 Exp_Rev Access'!$F$7:$GB$306,111,FALSE)),"",VLOOKUP($A324,'[2]1516 Exp_Rev Access'!$F$7:$GB$306,111,FALSE))</f>
        <v>0</v>
      </c>
      <c r="EB324" s="99">
        <f>IF(ISNA(VLOOKUP($A324,'[2]1516 Exp_Rev Access'!$F$7:$GB$306,112,FALSE)),"",VLOOKUP($A324,'[2]1516 Exp_Rev Access'!$F$7:$GB$306,112,FALSE))</f>
        <v>0</v>
      </c>
      <c r="EC324" s="99">
        <f>IF(ISNA(VLOOKUP($A324,'[2]1516 Exp_Rev Access'!$F$7:$GB$306,113,FALSE)),"",VLOOKUP($A324,'[2]1516 Exp_Rev Access'!$F$7:$GB$306,113,FALSE))</f>
        <v>0</v>
      </c>
      <c r="ED324" s="99">
        <f>IF(ISNA(VLOOKUP($A324,'[2]1516 Exp_Rev Access'!$F$7:$GB$306,114,FALSE)),"",VLOOKUP($A324,'[2]1516 Exp_Rev Access'!$F$7:$GB$306,114,FALSE))</f>
        <v>0</v>
      </c>
      <c r="EE324" s="99">
        <f>IF(ISNA(VLOOKUP($A324,'[2]1516 Exp_Rev Access'!$F$7:$GB$306,115,FALSE)),"",VLOOKUP($A324,'[2]1516 Exp_Rev Access'!$F$7:$GB$306,115,FALSE))</f>
        <v>0</v>
      </c>
      <c r="EF324" s="99">
        <f>IF(ISNA(VLOOKUP($A324,'[2]1516 Exp_Rev Access'!$F$7:$GB$306,116,FALSE)),"",VLOOKUP($A324,'[2]1516 Exp_Rev Access'!$F$7:$GB$306,116,FALSE))</f>
        <v>2355.48</v>
      </c>
      <c r="EG324" s="99">
        <f>IF(ISNA(VLOOKUP($A324,'[2]1516 Exp_Rev Access'!$F$7:$GB$306,117,FALSE)),"",VLOOKUP($A324,'[2]1516 Exp_Rev Access'!$F$7:$GB$306,117,FALSE))</f>
        <v>0</v>
      </c>
      <c r="EH324" s="99">
        <f>IF(ISNA(VLOOKUP($A324,'[2]1516 Exp_Rev Access'!$F$7:$GB$306,118,FALSE)),"",VLOOKUP($A324,'[2]1516 Exp_Rev Access'!$F$7:$GB$306,118,FALSE))</f>
        <v>0</v>
      </c>
      <c r="EI324" s="99">
        <f>IF(ISNA(VLOOKUP($A324,'[2]1516 Exp_Rev Access'!$F$7:$GB$306,119,FALSE)),"",VLOOKUP($A324,'[2]1516 Exp_Rev Access'!$F$7:$GB$306,119,FALSE))</f>
        <v>0</v>
      </c>
      <c r="EJ324" s="99">
        <f>IF(ISNA(VLOOKUP($A324,'[2]1516 Exp_Rev Access'!$F$7:$GB$306,120,FALSE)),"",VLOOKUP($A324,'[2]1516 Exp_Rev Access'!$F$7:$GB$306,120,FALSE))</f>
        <v>0</v>
      </c>
      <c r="EK324" s="99">
        <f>IF(ISNA(VLOOKUP($A324,'[2]1516 Exp_Rev Access'!$F$7:$GB$306,121,FALSE)),"",VLOOKUP($A324,'[2]1516 Exp_Rev Access'!$F$7:$GB$306,121,FALSE))</f>
        <v>0</v>
      </c>
      <c r="EL324" s="99">
        <f>IF(ISNA(VLOOKUP($A324,'[2]1516 Exp_Rev Access'!$F$7:$GB$306,122,FALSE)),"",VLOOKUP($A324,'[2]1516 Exp_Rev Access'!$F$7:$GB$306,122,FALSE))</f>
        <v>0</v>
      </c>
      <c r="EM324" s="99">
        <f>IF(ISNA(VLOOKUP($A324,'[2]1516 Exp_Rev Access'!$F$7:$GB$306,123,FALSE)),"",VLOOKUP($A324,'[2]1516 Exp_Rev Access'!$F$7:$GB$306,123,FALSE))</f>
        <v>0</v>
      </c>
      <c r="EN324" s="99">
        <f>IF(ISNA(VLOOKUP($A324,'[2]1516 Exp_Rev Access'!$F$7:$GB$306,124,FALSE)),"",VLOOKUP($A324,'[2]1516 Exp_Rev Access'!$F$7:$GB$306,124,FALSE))</f>
        <v>0</v>
      </c>
      <c r="EO324" s="99">
        <f>IF(ISNA(VLOOKUP($A324,'[2]1516 Exp_Rev Access'!$F$7:$GB$306,125,FALSE)),"",VLOOKUP($A324,'[2]1516 Exp_Rev Access'!$F$7:$GB$306,125,FALSE))</f>
        <v>0</v>
      </c>
      <c r="EP324" s="99">
        <f>IF(ISNA(VLOOKUP($A324,'[2]1516 Exp_Rev Access'!$F$7:$GB$306,126,FALSE)),"",VLOOKUP($A324,'[2]1516 Exp_Rev Access'!$F$7:$GB$306,126,FALSE))</f>
        <v>0</v>
      </c>
      <c r="EQ324" s="99">
        <f>IF(ISNA(VLOOKUP($A324,'[2]1516 Exp_Rev Access'!$F$7:$GB$306,127,FALSE)),"",VLOOKUP($A324,'[2]1516 Exp_Rev Access'!$F$7:$GB$306,127,FALSE))</f>
        <v>0</v>
      </c>
      <c r="ER324" s="99">
        <f>IF(ISNA(VLOOKUP($A324,'[2]1516 Exp_Rev Access'!$F$7:$GB$306,128,FALSE)),"",VLOOKUP($A324,'[2]1516 Exp_Rev Access'!$F$7:$GB$306,128,FALSE))</f>
        <v>0</v>
      </c>
      <c r="ES324" s="99">
        <f>IF(ISNA(VLOOKUP($A324,'[2]1516 Exp_Rev Access'!$F$7:$GB$306,129,FALSE)),"",VLOOKUP($A324,'[2]1516 Exp_Rev Access'!$F$7:$GB$306,129,FALSE))</f>
        <v>0</v>
      </c>
      <c r="ET324" s="99">
        <f>IF(ISNA(VLOOKUP($A324,'[2]1516 Exp_Rev Access'!$F$7:$GB$306,130,FALSE)),"",VLOOKUP($A324,'[2]1516 Exp_Rev Access'!$F$7:$GB$306,130,FALSE))</f>
        <v>0</v>
      </c>
      <c r="EU324" s="99">
        <f>IF(ISNA(VLOOKUP($A324,'[2]1516 Exp_Rev Access'!$F$7:$GB$306,131,FALSE)),"",VLOOKUP($A324,'[2]1516 Exp_Rev Access'!$F$7:$GB$306,131,FALSE))</f>
        <v>0</v>
      </c>
      <c r="EV324" s="99">
        <f>IF(ISNA(VLOOKUP($A324,'[2]1516 Exp_Rev Access'!$F$7:$GB$306,132,FALSE)),"",VLOOKUP($A324,'[2]1516 Exp_Rev Access'!$F$7:$GB$306,132,FALSE))</f>
        <v>0</v>
      </c>
      <c r="EW324" s="99">
        <f>IF(ISNA(VLOOKUP($A324,'[2]1516 Exp_Rev Access'!$F$7:$GB$306,133,FALSE)),"",VLOOKUP($A324,'[2]1516 Exp_Rev Access'!$F$7:$GB$306,133,FALSE))</f>
        <v>0</v>
      </c>
      <c r="EX324" s="99">
        <f>IF(ISNA(VLOOKUP($A324,'[2]1516 Exp_Rev Access'!$F$7:$GB$306,134,FALSE)),"",VLOOKUP($A324,'[2]1516 Exp_Rev Access'!$F$7:$GB$306,134,FALSE))</f>
        <v>0</v>
      </c>
      <c r="EY324" s="99">
        <f>IF(ISNA(VLOOKUP($A324,'[2]1516 Exp_Rev Access'!$F$7:$GB$306,135,FALSE)),"",VLOOKUP($A324,'[2]1516 Exp_Rev Access'!$F$7:$GB$306,135,FALSE))</f>
        <v>0</v>
      </c>
      <c r="EZ324" s="99">
        <f>IF(ISNA(VLOOKUP($A324,'[2]1516 Exp_Rev Access'!$F$7:$GB$306,136,FALSE)),"",VLOOKUP($A324,'[2]1516 Exp_Rev Access'!$F$7:$GB$306,136,FALSE))</f>
        <v>0</v>
      </c>
      <c r="FA324" s="99">
        <f>IF(ISNA(VLOOKUP($A324,'[2]1516 Exp_Rev Access'!$F$7:$GB$306,137,FALSE)),"",VLOOKUP($A324,'[2]1516 Exp_Rev Access'!$F$7:$GB$306,137,FALSE))</f>
        <v>0</v>
      </c>
      <c r="FB324" s="99">
        <f>IF(ISNA(VLOOKUP($A324,'[2]1516 Exp_Rev Access'!$F$7:$GB$306,138,FALSE)),"",VLOOKUP($A324,'[2]1516 Exp_Rev Access'!$F$7:$GB$306,138,FALSE))</f>
        <v>0</v>
      </c>
      <c r="FC324" s="99">
        <f>IF(ISNA(VLOOKUP($A324,'[2]1516 Exp_Rev Access'!$F$7:$GB$306,139,FALSE)),"",VLOOKUP($A324,'[2]1516 Exp_Rev Access'!$F$7:$GB$306,139,FALSE))</f>
        <v>0</v>
      </c>
      <c r="FD324" s="99">
        <f>IF(ISNA(VLOOKUP($A324,'[2]1516 Exp_Rev Access'!$F$7:$FS$306,140,FALSE)),"",VLOOKUP($A324,'[2]1516 Exp_Rev Access'!$F$7:$FS$306,140,FALSE))</f>
        <v>0</v>
      </c>
      <c r="FE324" s="99">
        <f>IF(ISNA(VLOOKUP($A324,'[2]1516 Exp_Rev Access'!$F$7:$FS$306,141,FALSE)),"",VLOOKUP($A324,'[2]1516 Exp_Rev Access'!$F$7:$FS$306,141,FALSE))</f>
        <v>0</v>
      </c>
      <c r="FF324" s="99">
        <f>IF(ISNA(VLOOKUP($A324,'[2]1516 Exp_Rev Access'!$F$7:$FS$306,142,FALSE)),"",VLOOKUP($A324,'[2]1516 Exp_Rev Access'!$F$7:$FS$306,142,FALSE))</f>
        <v>0</v>
      </c>
      <c r="FG324" s="99">
        <f>IF(ISNA(VLOOKUP($A324,'[2]1516 Exp_Rev Access'!$F$7:$FS$306,143,FALSE)),"",VLOOKUP($A324,'[2]1516 Exp_Rev Access'!$F$7:$FS$306,143,FALSE))</f>
        <v>0</v>
      </c>
      <c r="FH324" s="99">
        <f>IF(ISNA(VLOOKUP($A324,'[2]1516 Exp_Rev Access'!$F$7:$FS$306,144,FALSE)),"",VLOOKUP($A324,'[2]1516 Exp_Rev Access'!$F$7:$FS$306,144,FALSE))</f>
        <v>0</v>
      </c>
      <c r="FI324" s="99">
        <f>IF(ISNA(VLOOKUP($A324,'[2]1516 Exp_Rev Access'!$F$7:$FS$306,145,FALSE)),"",VLOOKUP($A324,'[2]1516 Exp_Rev Access'!$F$7:$FS$306,145,FALSE))</f>
        <v>0</v>
      </c>
      <c r="FJ324" s="99">
        <f>IF(ISNA(VLOOKUP($A324,'[2]1516 Exp_Rev Access'!$F$7:$FS$306,146,FALSE)),"",VLOOKUP($A324,'[2]1516 Exp_Rev Access'!$F$7:$FS$306,146,FALSE))</f>
        <v>0</v>
      </c>
      <c r="FK324" s="99">
        <f>IF(ISNA(VLOOKUP($A324,'[2]1516 Exp_Rev Access'!$F$7:$FS$306,147,FALSE)),"",VLOOKUP($A324,'[2]1516 Exp_Rev Access'!$F$7:$FS$306,147,FALSE))</f>
        <v>0</v>
      </c>
      <c r="FL324" s="99">
        <f>IF(ISNA(VLOOKUP($A324,'[2]1516 Exp_Rev Access'!$F$7:$FS$306,148,FALSE)),"",VLOOKUP($A324,'[2]1516 Exp_Rev Access'!$F$7:$FS$306,148,FALSE))</f>
        <v>0</v>
      </c>
      <c r="FM324" s="99">
        <f>IF(ISNA(VLOOKUP($A324,'[2]1516 Exp_Rev Access'!$F$7:$FS$306,149,FALSE)),"",VLOOKUP($A324,'[2]1516 Exp_Rev Access'!$F$7:$FS$306,149,FALSE))</f>
        <v>0</v>
      </c>
      <c r="FN324" s="99">
        <f>IF(ISNA(VLOOKUP($A324,'[2]1516 Exp_Rev Access'!$F$7:$FS$306,150,FALSE)),"",VLOOKUP($A324,'[2]1516 Exp_Rev Access'!$F$7:$FS$306,150,FALSE))</f>
        <v>0</v>
      </c>
      <c r="FO324" s="99">
        <f>IF(ISNA(VLOOKUP($A324,'[2]1516 Exp_Rev Access'!$F$7:$FS$306,151,FALSE)),"",VLOOKUP($A324,'[2]1516 Exp_Rev Access'!$F$7:$FS$306,151,FALSE))</f>
        <v>0</v>
      </c>
      <c r="FP324" s="99">
        <f>IF(ISNA(VLOOKUP($A324,'[2]1516 Exp_Rev Access'!$F$7:$FS$306,152,FALSE)),"",VLOOKUP($A324,'[2]1516 Exp_Rev Access'!$F$7:$FS$306,152,FALSE))</f>
        <v>0</v>
      </c>
      <c r="FQ324" s="99">
        <f>IF(ISNA(VLOOKUP($A324,'[2]1516 Exp_Rev Access'!$F$7:$FS$306,153,FALSE)),"",VLOOKUP($A324,'[2]1516 Exp_Rev Access'!$F$7:$FS$306,153,FALSE))</f>
        <v>0</v>
      </c>
      <c r="FR324" s="101">
        <f t="shared" si="382"/>
        <v>46805.23</v>
      </c>
      <c r="FS324" s="72">
        <f t="shared" si="383"/>
        <v>2.2575496771232675E-2</v>
      </c>
      <c r="FT324" s="94">
        <f t="shared" si="384"/>
        <v>705.4292388847025</v>
      </c>
      <c r="FU324" s="99">
        <f>IF(ISNA(VLOOKUP($A324,'[2]1516 Exp_Rev Access'!$F$7:$GB$306,154,FALSE)),"",VLOOKUP($A324,'[2]1516 Exp_Rev Access'!$F$7:$GB$306,154,FALSE))</f>
        <v>0</v>
      </c>
      <c r="FV324" s="99">
        <f>IF(ISNA(VLOOKUP($A324,'[2]1516 Exp_Rev Access'!$F$7:$GB$306,155,FALSE)),"",VLOOKUP($A324,'[2]1516 Exp_Rev Access'!$F$7:$GB$306,155,FALSE))</f>
        <v>0</v>
      </c>
      <c r="FW324" s="99">
        <f>IF(ISNA(VLOOKUP($A324,'[2]1516 Exp_Rev Access'!$F$7:$GB$306,156,FALSE)),"",VLOOKUP($A324,'[2]1516 Exp_Rev Access'!$F$7:$GB$306,156,FALSE))</f>
        <v>0</v>
      </c>
      <c r="FX324" s="99">
        <f>IF(ISNA(VLOOKUP($A324,'[2]1516 Exp_Rev Access'!$F$7:$GB$306,157,FALSE)),"",VLOOKUP($A324,'[2]1516 Exp_Rev Access'!$F$7:$GB$306,157,FALSE))</f>
        <v>0</v>
      </c>
      <c r="FY324" s="99">
        <f>IF(ISNA(VLOOKUP($A324,'[2]1516 Exp_Rev Access'!$F$7:$GB$306,158,FALSE)),"",VLOOKUP($A324,'[2]1516 Exp_Rev Access'!$F$7:$GB$306,158,FALSE))</f>
        <v>0</v>
      </c>
      <c r="FZ324" s="99">
        <f>IF(ISNA(VLOOKUP($A324,'[2]1516 Exp_Rev Access'!$F$7:$GB$306,159,FALSE)),"",VLOOKUP($A324,'[2]1516 Exp_Rev Access'!$F$7:$GB$306,159,FALSE))</f>
        <v>0</v>
      </c>
      <c r="GA324" s="99">
        <f>IF(ISNA(VLOOKUP($A324,'[2]1516 Exp_Rev Access'!$F$7:$GB$306,160,FALSE)),"",VLOOKUP($A324,'[2]1516 Exp_Rev Access'!$F$7:$GB$306,160,FALSE))</f>
        <v>0</v>
      </c>
      <c r="GB324" s="99">
        <f>IF(ISNA(VLOOKUP($A324,'[2]1516 Exp_Rev Access'!$F$7:$GB$306,161,FALSE)),"",VLOOKUP($A324,'[2]1516 Exp_Rev Access'!$F$7:$GB$306,161,FALSE))</f>
        <v>0</v>
      </c>
      <c r="GC324" s="99">
        <f>IF(ISNA(VLOOKUP($A324,'[2]1516 Exp_Rev Access'!$F$7:$GB$306,162,FALSE)),"",VLOOKUP($A324,'[2]1516 Exp_Rev Access'!$F$7:$GB$306,162,FALSE))</f>
        <v>0</v>
      </c>
      <c r="GD324" s="99">
        <f>IF(ISNA(VLOOKUP($A324,'[2]1516 Exp_Rev Access'!$F$7:$GB$306,163,FALSE)),"",VLOOKUP($A324,'[2]1516 Exp_Rev Access'!$F$7:$GB$306,163,FALSE))</f>
        <v>0</v>
      </c>
      <c r="GE324" s="99">
        <f>IF(ISNA(VLOOKUP($A324,'[2]1516 Exp_Rev Access'!$F$7:$GB$306,164,FALSE)),"",VLOOKUP($A324,'[2]1516 Exp_Rev Access'!$F$7:$GB$306,164,FALSE))</f>
        <v>0</v>
      </c>
      <c r="GF324" s="99">
        <f>IF(ISNA(VLOOKUP($A324,'[2]1516 Exp_Rev Access'!$F$7:$GB$306,165,FALSE)),"",VLOOKUP($A324,'[2]1516 Exp_Rev Access'!$F$7:$GB$306,165,FALSE))</f>
        <v>0</v>
      </c>
      <c r="GG324" s="99">
        <f>IF(ISNA(VLOOKUP($A324,'[2]1516 Exp_Rev Access'!$F$7:$GB$306,166,FALSE)),"",VLOOKUP($A324,'[2]1516 Exp_Rev Access'!$F$7:$GB$306,166,FALSE))</f>
        <v>0</v>
      </c>
      <c r="GH324" s="99">
        <f>IF(ISNA(VLOOKUP($A324,'[2]1516 Exp_Rev Access'!$F$7:$GB$306,167,FALSE)),"",VLOOKUP($A324,'[2]1516 Exp_Rev Access'!$F$7:$GB$306,167,FALSE))</f>
        <v>0</v>
      </c>
      <c r="GI324" s="99">
        <f>IF(ISNA(VLOOKUP($A324,'[2]1516 Exp_Rev Access'!$F$7:$GB$306,168,FALSE)),"",VLOOKUP($A324,'[2]1516 Exp_Rev Access'!$F$7:$GB$306,168,FALSE))</f>
        <v>0</v>
      </c>
      <c r="GJ324" s="99">
        <f>IF(ISNA(VLOOKUP($A324,'[2]1516 Exp_Rev Access'!$F$7:$GB$306,169,FALSE)),"",VLOOKUP($A324,'[2]1516 Exp_Rev Access'!$F$7:$GB$306,169,FALSE))</f>
        <v>0</v>
      </c>
      <c r="GK324" s="99">
        <f>IF(ISNA(VLOOKUP($A324,'[2]1516 Exp_Rev Access'!$F$7:$GB$306,170,FALSE)),"",VLOOKUP($A324,'[2]1516 Exp_Rev Access'!$F$7:$GB$306,170,FALSE))</f>
        <v>0</v>
      </c>
      <c r="GL324" s="99">
        <f>IF(ISNA(VLOOKUP($A324,'[2]1516 Exp_Rev Access'!$F$7:$GB$306,171,FALSE)),"",VLOOKUP($A324,'[2]1516 Exp_Rev Access'!$F$7:$GB$306,171,FALSE))</f>
        <v>9888.18</v>
      </c>
      <c r="GM324" s="99">
        <f>IF(ISNA(VLOOKUP($A324,'[2]1516 Exp_Rev Access'!$F$7:$GB$306,172,FALSE)),"",VLOOKUP($A324,'[2]1516 Exp_Rev Access'!$F$7:$GB$306,172,FALSE))</f>
        <v>0</v>
      </c>
      <c r="GN324" s="99">
        <f>IF(ISNA(VLOOKUP($A324,'[2]1516 Exp_Rev Access'!$F$7:$GB$306,173,FALSE)),"",VLOOKUP($A324,'[2]1516 Exp_Rev Access'!$F$7:$GB$306,173,FALSE))</f>
        <v>0</v>
      </c>
      <c r="GO324" s="99">
        <f>IF(ISNA(VLOOKUP($A324,'[2]1516 Exp_Rev Access'!$F$7:$GB$306,174,FALSE)),"",VLOOKUP($A324,'[2]1516 Exp_Rev Access'!$F$7:$GB$306,174,FALSE))</f>
        <v>0</v>
      </c>
      <c r="GP324" s="99">
        <f>IF(ISNA(VLOOKUP($A324,'[2]1516 Exp_Rev Access'!$F$7:$GB$306,175,FALSE)),"",VLOOKUP($A324,'[2]1516 Exp_Rev Access'!$F$7:$GB$306,175,FALSE))</f>
        <v>0</v>
      </c>
      <c r="GQ324" s="99">
        <f>IF(ISNA(VLOOKUP($A324,'[2]1516 Exp_Rev Access'!$F$7:$GB$306,176,FALSE)),"",VLOOKUP($A324,'[2]1516 Exp_Rev Access'!$F$7:$GB$306,176,FALSE))</f>
        <v>0</v>
      </c>
      <c r="GR324" s="99">
        <f>IF(ISNA(VLOOKUP($A324,'[2]1516 Exp_Rev Access'!$F$7:$GB$306,177,FALSE)),"",VLOOKUP($A324,'[2]1516 Exp_Rev Access'!$F$7:$GB$306,177,FALSE))</f>
        <v>0</v>
      </c>
      <c r="GS324" s="99">
        <f>IF(ISNA(VLOOKUP($A324,'[2]1516 Exp_Rev Access'!$F$7:$GB$306,178,FALSE)),"",VLOOKUP($A324,'[2]1516 Exp_Rev Access'!$F$7:$GB$306,178,FALSE))</f>
        <v>0</v>
      </c>
      <c r="GT324" s="101">
        <f t="shared" si="385"/>
        <v>9888.18</v>
      </c>
      <c r="GU324" s="72">
        <f t="shared" si="389"/>
        <v>4.7693511101936153E-3</v>
      </c>
      <c r="GV324" s="84">
        <f t="shared" si="386"/>
        <v>149.03059532780711</v>
      </c>
    </row>
    <row r="325" spans="1:204" customFormat="1" ht="12" customHeight="1" x14ac:dyDescent="0.2">
      <c r="A325" s="96" t="s">
        <v>740</v>
      </c>
      <c r="B325" s="69" t="s">
        <v>741</v>
      </c>
      <c r="C325" s="80">
        <f>IF(ISNA(VLOOKUP($A325,'[2]1516 enrollment_Rev_Exp by size'!$A$6:$G$320,3,FALSE)),"",VLOOKUP($A325,'[2]1516 enrollment_Rev_Exp by size'!$A$6:$G$320,3,FALSE))</f>
        <v>68.599999999999994</v>
      </c>
      <c r="D325" s="97">
        <v>828815.65</v>
      </c>
      <c r="E325" s="80">
        <f t="shared" si="367"/>
        <v>828815.64999999991</v>
      </c>
      <c r="F325" s="80">
        <f t="shared" si="368"/>
        <v>0</v>
      </c>
      <c r="G325" s="98">
        <f>IF(ISNA(VLOOKUP($A325,'[2]1516 Exp_Rev Access'!$F$7:$FS$306,2,FALSE)),"",VLOOKUP($A325,'[2]1516 Exp_Rev Access'!$F$7:$FS$306,2,FALSE))</f>
        <v>78284.37</v>
      </c>
      <c r="H325" s="98">
        <f>IF(ISNA(VLOOKUP($A325,'[2]1516 Exp_Rev Access'!$F$7:$FS$306,3,FALSE)),"",VLOOKUP($A325,'[2]1516 Exp_Rev Access'!$F$7:$FS$306,3,FALSE))</f>
        <v>0</v>
      </c>
      <c r="I325" s="98">
        <f>IF(ISNA(VLOOKUP($A325,'[2]1516 Exp_Rev Access'!$F$7:$FS$306,4,FALSE)),"",VLOOKUP($A325,'[2]1516 Exp_Rev Access'!$F$7:$FS$306,4,FALSE))</f>
        <v>0</v>
      </c>
      <c r="J325" s="98">
        <f>IF(ISNA(VLOOKUP($A325,'[2]1516 Exp_Rev Access'!$F$7:$FS$306,5,FALSE)),"",VLOOKUP($A325,'[2]1516 Exp_Rev Access'!$F$7:$FS$306,5,FALSE))</f>
        <v>1514.04</v>
      </c>
      <c r="K325" s="98">
        <f>IF(ISNA(VLOOKUP($A325,'[2]1516 Exp_Rev Access'!$F$7:$FS$306,6,FALSE)),"",VLOOKUP($A325,'[2]1516 Exp_Rev Access'!$F$7:$FS$306,6,FALSE))</f>
        <v>0</v>
      </c>
      <c r="L325" s="98">
        <f>IF(ISNA(VLOOKUP($A325,'[2]1516 Exp_Rev Access'!$F$7:$FS$306,7,FALSE)),"",VLOOKUP($A325,'[2]1516 Exp_Rev Access'!$F$7:$FS$306,7,FALSE))</f>
        <v>0</v>
      </c>
      <c r="M325" s="90">
        <f t="shared" si="369"/>
        <v>79798.409999999989</v>
      </c>
      <c r="N325" s="72">
        <f t="shared" si="390"/>
        <v>9.6280047318121939E-2</v>
      </c>
      <c r="O325" s="73">
        <f t="shared" si="391"/>
        <v>1163.2421282798832</v>
      </c>
      <c r="P325" s="99">
        <f>IF(ISNA(VLOOKUP($A325,'[2]1516 Exp_Rev Access'!$F$7:$FS$306,8,FALSE)),"",VLOOKUP($A325,'[2]1516 Exp_Rev Access'!$F$7:$FS$306,8,FALSE))</f>
        <v>0</v>
      </c>
      <c r="Q325" s="99">
        <f>IF(ISNA(VLOOKUP($A325,'[2]1516 Exp_Rev Access'!$F$7:$FS$306,9,FALSE)),"",VLOOKUP($A325,'[2]1516 Exp_Rev Access'!$F$7:$FS$306,9,FALSE))</f>
        <v>0</v>
      </c>
      <c r="R325" s="99">
        <f>IF(ISNA(VLOOKUP($A325,'[2]1516 Exp_Rev Access'!$F$7:$FS$306,10,FALSE)),"",VLOOKUP($A325,'[2]1516 Exp_Rev Access'!$F$7:$FS$306,10,FALSE))</f>
        <v>0</v>
      </c>
      <c r="S325" s="99">
        <f>IF(ISNA(VLOOKUP($A325,'[2]1516 Exp_Rev Access'!$F$7:$FS$306,11,FALSE)),"",VLOOKUP($A325,'[2]1516 Exp_Rev Access'!$F$7:$FS$306,11,FALSE))</f>
        <v>0</v>
      </c>
      <c r="T325" s="99">
        <f>IF(ISNA(VLOOKUP($A325,'[2]1516 Exp_Rev Access'!$F$7:$FS$306,12,FALSE)),"",VLOOKUP($A325,'[2]1516 Exp_Rev Access'!$F$7:$FS$306,12,FALSE))</f>
        <v>0</v>
      </c>
      <c r="U325" s="99">
        <f>IF(ISNA(VLOOKUP($A325,'[2]1516 Exp_Rev Access'!$F$7:$FS$306,13,FALSE)),"",VLOOKUP($A325,'[2]1516 Exp_Rev Access'!$F$7:$FS$306,13,FALSE))</f>
        <v>0</v>
      </c>
      <c r="V325" s="99">
        <f>IF(ISNA(VLOOKUP($A325,'[2]1516 Exp_Rev Access'!$F$7:$FS$306,14,FALSE)),"",VLOOKUP($A325,'[2]1516 Exp_Rev Access'!$F$7:$FS$306,14,FALSE))</f>
        <v>0</v>
      </c>
      <c r="W325" s="99">
        <f>IF(ISNA(VLOOKUP($A325,'[2]1516 Exp_Rev Access'!$F$7:$FS$306,15,FALSE)),"",VLOOKUP($A325,'[2]1516 Exp_Rev Access'!$F$7:$FS$306,15,FALSE))</f>
        <v>0</v>
      </c>
      <c r="X325" s="99">
        <f>IF(ISNA(VLOOKUP($A325,'[2]1516 Exp_Rev Access'!$F$7:$FS$306,16,FALSE)),"",VLOOKUP($A325,'[2]1516 Exp_Rev Access'!$F$7:$FS$306,16,FALSE))</f>
        <v>0</v>
      </c>
      <c r="Y325" s="99">
        <f>IF(ISNA(VLOOKUP($A325,'[2]1516 Exp_Rev Access'!$F$7:$FS$306,17,FALSE)),"",VLOOKUP($A325,'[2]1516 Exp_Rev Access'!$F$7:$FS$306,17,FALSE))</f>
        <v>0</v>
      </c>
      <c r="Z325" s="99">
        <f>IF(ISNA(VLOOKUP($A325,'[2]1516 Exp_Rev Access'!$F$7:$FS$306,18,FALSE)),"",VLOOKUP($A325,'[2]1516 Exp_Rev Access'!$F$7:$FS$306,18,FALSE))</f>
        <v>0</v>
      </c>
      <c r="AA325" s="99">
        <f>IF(ISNA(VLOOKUP($A325,'[2]1516 Exp_Rev Access'!$F$7:$FS$306,19,FALSE)),"",VLOOKUP($A325,'[2]1516 Exp_Rev Access'!$F$7:$FS$306,19,FALSE))</f>
        <v>0</v>
      </c>
      <c r="AB325" s="99">
        <f>IF(ISNA(VLOOKUP($A325,'[2]1516 Exp_Rev Access'!$F$7:$FS$306,20,FALSE)),"",VLOOKUP($A325,'[2]1516 Exp_Rev Access'!$F$7:$FS$306,20,FALSE))</f>
        <v>0</v>
      </c>
      <c r="AC325" s="99">
        <f>IF(ISNA(VLOOKUP($A325,'[2]1516 Exp_Rev Access'!$F$7:$FS$306,21,FALSE)),"",VLOOKUP($A325,'[2]1516 Exp_Rev Access'!$F$7:$FS$306,21,FALSE))</f>
        <v>7474.95</v>
      </c>
      <c r="AD325" s="99">
        <f>IF(ISNA(VLOOKUP($A325,'[2]1516 Exp_Rev Access'!$F$7:$FS$306,22,FALSE)),"",VLOOKUP($A325,'[2]1516 Exp_Rev Access'!$F$7:$FS$306,22,FALSE))</f>
        <v>1132.42</v>
      </c>
      <c r="AE325" s="99">
        <f>IF(ISNA(VLOOKUP($A325,'[2]1516 Exp_Rev Access'!$F$7:$FS$306,23,FALSE)),"",VLOOKUP($A325,'[2]1516 Exp_Rev Access'!$F$7:$FS$306,23,FALSE))</f>
        <v>0</v>
      </c>
      <c r="AF325" s="99">
        <f>IF(ISNA(VLOOKUP($A325,'[2]1516 Exp_Rev Access'!$F$7:$FS$306,24,FALSE)),"",VLOOKUP($A325,'[2]1516 Exp_Rev Access'!$F$7:$FS$306,24,FALSE))</f>
        <v>1112.0999999999999</v>
      </c>
      <c r="AG325" s="99">
        <f>IF(ISNA(VLOOKUP($A325,'[2]1516 Exp_Rev Access'!$F$7:$FS$306,25,FALSE)),"",VLOOKUP($A325,'[2]1516 Exp_Rev Access'!$F$7:$FS$306,25,FALSE))</f>
        <v>-1</v>
      </c>
      <c r="AH325" s="98">
        <f>IF(ISNA(VLOOKUP($A325,'[2]1516 Exp_Rev Access'!$F$7:$FS$306,26,FALSE)),"",VLOOKUP($A325,'[2]1516 Exp_Rev Access'!$F$7:$FS$306,26,FALSE))</f>
        <v>0</v>
      </c>
      <c r="AI325" s="98">
        <f>IF(ISNA(VLOOKUP($A325,'[2]1516 Exp_Rev Access'!$F$7:$FS$306,27,FALSE)),"",VLOOKUP($A325,'[2]1516 Exp_Rev Access'!$F$7:$FS$306,27,FALSE))</f>
        <v>0</v>
      </c>
      <c r="AJ325" s="98">
        <f>IF(ISNA(VLOOKUP($A325,'[2]1516 Exp_Rev Access'!$F$7:$FS$306,28,FALSE)),"",VLOOKUP($A325,'[2]1516 Exp_Rev Access'!$F$7:$FS$306,28,FALSE))</f>
        <v>0</v>
      </c>
      <c r="AK325" s="98">
        <f>IF(ISNA(VLOOKUP($A325,'[2]1516 Exp_Rev Access'!$F$7:$FS$306,29,FALSE)),"",VLOOKUP($A325,'[2]1516 Exp_Rev Access'!$F$7:$FS$306,29,FALSE))</f>
        <v>1322.16</v>
      </c>
      <c r="AL325" s="100">
        <f t="shared" si="372"/>
        <v>11040.63</v>
      </c>
      <c r="AM325" s="72">
        <f t="shared" si="373"/>
        <v>1.3320971919388828E-2</v>
      </c>
      <c r="AN325" s="94">
        <f t="shared" si="374"/>
        <v>160.94212827988338</v>
      </c>
      <c r="AO325" s="99">
        <f>IF(ISNA(VLOOKUP($A325,'[2]1516 Exp_Rev Access'!$F$7:$GB$306,30,FALSE)),"",VLOOKUP($A325,'[2]1516 Exp_Rev Access'!$F$7:$FS$306,30,FALSE))</f>
        <v>547352</v>
      </c>
      <c r="AP325" s="99">
        <f>IF(ISNA(VLOOKUP($A325,'[2]1516 Exp_Rev Access'!$F$7:$GB$306,31,FALSE)),"",VLOOKUP($A325,'[2]1516 Exp_Rev Access'!$F$7:$FS$306,31,FALSE))</f>
        <v>3193.97</v>
      </c>
      <c r="AQ325" s="99">
        <f>IF(ISNA(VLOOKUP($A325,'[2]1516 Exp_Rev Access'!$F$7:$GB$306,32,FALSE)),"",VLOOKUP($A325,'[2]1516 Exp_Rev Access'!$F$7:$FS$306,32,FALSE))</f>
        <v>46192.800000000003</v>
      </c>
      <c r="AR325" s="99">
        <f>IF(ISNA(VLOOKUP($A325,'[2]1516 Exp_Rev Access'!$F$7:$GB$306,33,FALSE)),"",VLOOKUP($A325,'[2]1516 Exp_Rev Access'!$F$7:$FS$306,33,FALSE))</f>
        <v>0</v>
      </c>
      <c r="AS325" s="99">
        <f>IF(ISNA(VLOOKUP($A325,'[2]1516 Exp_Rev Access'!$F$7:$GB$306,34,FALSE)),"",VLOOKUP($A325,'[2]1516 Exp_Rev Access'!$F$7:$FS$306,34,FALSE))</f>
        <v>0</v>
      </c>
      <c r="AT325" s="101">
        <f t="shared" si="375"/>
        <v>596738.77</v>
      </c>
      <c r="AU325" s="72">
        <f t="shared" si="376"/>
        <v>0.71998974681522965</v>
      </c>
      <c r="AV325" s="94">
        <f t="shared" si="377"/>
        <v>8698.8158892128286</v>
      </c>
      <c r="AW325" s="99">
        <f>IF(ISNA(VLOOKUP($A325,'[2]1516 Exp_Rev Access'!$F$7:$GB$306,35,FALSE)),"",VLOOKUP($A325,'[2]1516 Exp_Rev Access'!$F$7:$GB$306,35,FALSE))</f>
        <v>0</v>
      </c>
      <c r="AX325" s="99">
        <f>IF(ISNA(VLOOKUP($A325,'[2]1516 Exp_Rev Access'!$F$7:$GB$306,36,FALSE)),"",VLOOKUP($A325,'[2]1516 Exp_Rev Access'!$F$7:$GB$306,36,FALSE))</f>
        <v>45129.57</v>
      </c>
      <c r="AY325" s="99">
        <f>IF(ISNA(VLOOKUP($A325,'[2]1516 Exp_Rev Access'!$F$7:$GB$306,37,FALSE)),"",VLOOKUP($A325,'[2]1516 Exp_Rev Access'!$F$7:$GB$306,37,FALSE))</f>
        <v>0</v>
      </c>
      <c r="AZ325" s="99">
        <f>IF(ISNA(VLOOKUP($A325,'[2]1516 Exp_Rev Access'!$F$7:$GB$306,38,FALSE)),"",VLOOKUP($A325,'[2]1516 Exp_Rev Access'!$F$7:$GB$306,38,FALSE))</f>
        <v>0</v>
      </c>
      <c r="BA325" s="99">
        <f>IF(ISNA(VLOOKUP($A325,'[2]1516 Exp_Rev Access'!$F$7:$GB$306,39,FALSE)),"",VLOOKUP($A325,'[2]1516 Exp_Rev Access'!$F$7:$GB$306,39,FALSE))</f>
        <v>0</v>
      </c>
      <c r="BB325" s="99">
        <f>IF(ISNA(VLOOKUP($A325,'[2]1516 Exp_Rev Access'!$F$7:$GB$306,40,FALSE)),"",VLOOKUP($A325,'[2]1516 Exp_Rev Access'!$F$7:$GB$306,40,FALSE))</f>
        <v>17004.54</v>
      </c>
      <c r="BC325" s="99">
        <f>IF(ISNA(VLOOKUP($A325,'[2]1516 Exp_Rev Access'!$F$7:$GB$306,41,FALSE)),"",VLOOKUP($A325,'[2]1516 Exp_Rev Access'!$F$7:$GB$306,41,FALSE))</f>
        <v>0</v>
      </c>
      <c r="BD325" s="99">
        <f>IF(ISNA(VLOOKUP($A325,'[2]1516 Exp_Rev Access'!$F$7:$GB$306,42,FALSE)),"",VLOOKUP($A325,'[2]1516 Exp_Rev Access'!$F$7:$GB$306,42,FALSE))</f>
        <v>0</v>
      </c>
      <c r="BE325" s="99">
        <f>IF(ISNA(VLOOKUP($A325,'[2]1516 Exp_Rev Access'!$F$7:$GB$306,43,FALSE)),"",VLOOKUP($A325,'[2]1516 Exp_Rev Access'!$F$7:$GB$306,43,FALSE))</f>
        <v>0</v>
      </c>
      <c r="BF325" s="99">
        <f>IF(ISNA(VLOOKUP($A325,'[2]1516 Exp_Rev Access'!$F$7:$GB$306,44,FALSE)),"",VLOOKUP($A325,'[2]1516 Exp_Rev Access'!$F$7:$GB$306,44,FALSE))</f>
        <v>0</v>
      </c>
      <c r="BG325" s="99">
        <f>IF(ISNA(VLOOKUP($A325,'[2]1516 Exp_Rev Access'!$F$7:$GB$306,45,FALSE)),"",VLOOKUP($A325,'[2]1516 Exp_Rev Access'!$F$7:$GB$306,45,FALSE))</f>
        <v>0</v>
      </c>
      <c r="BH325" s="99">
        <f>IF(ISNA(VLOOKUP($A325,'[2]1516 Exp_Rev Access'!$F$7:$GB$306,46,FALSE)),"",VLOOKUP($A325,'[2]1516 Exp_Rev Access'!$F$7:$GB$306,46,FALSE))</f>
        <v>0</v>
      </c>
      <c r="BI325" s="99">
        <f>IF(ISNA(VLOOKUP($A325,'[2]1516 Exp_Rev Access'!$F$7:$GB$306,47,FALSE)),"",VLOOKUP($A325,'[2]1516 Exp_Rev Access'!$F$7:$GB$306,47,FALSE))</f>
        <v>984.48</v>
      </c>
      <c r="BJ325" s="99">
        <f>IF(ISNA(VLOOKUP($A325,'[2]1516 Exp_Rev Access'!$F$7:$GB$306,48,FALSE)),"",VLOOKUP($A325,'[2]1516 Exp_Rev Access'!$F$7:$GB$306,48,FALSE))</f>
        <v>0</v>
      </c>
      <c r="BK325" s="99">
        <f>IF(ISNA(VLOOKUP($A325,'[2]1516 Exp_Rev Access'!$F$7:$GB$306,49,FALSE)),"",VLOOKUP($A325,'[2]1516 Exp_Rev Access'!$F$7:$GB$306,49,FALSE))</f>
        <v>0</v>
      </c>
      <c r="BL325" s="99">
        <f>IF(ISNA(VLOOKUP($A325,'[2]1516 Exp_Rev Access'!$F$7:$GB$306,50,FALSE)),"",VLOOKUP($A325,'[2]1516 Exp_Rev Access'!$F$7:$GB$306,50,FALSE))</f>
        <v>0</v>
      </c>
      <c r="BM325" s="99">
        <f>IF(ISNA(VLOOKUP($A325,'[2]1516 Exp_Rev Access'!$F$7:$GB$306,51,FALSE)),"",VLOOKUP($A325,'[2]1516 Exp_Rev Access'!$F$7:$GB$306,51,FALSE))</f>
        <v>0</v>
      </c>
      <c r="BN325" s="99">
        <f>IF(ISNA(VLOOKUP($A325,'[2]1516 Exp_Rev Access'!$F$7:$GB$306,52,FALSE)),"",VLOOKUP($A325,'[2]1516 Exp_Rev Access'!$F$7:$GB$306,52,FALSE))</f>
        <v>0</v>
      </c>
      <c r="BO325" s="99">
        <f>IF(ISNA(VLOOKUP($A325,'[2]1516 Exp_Rev Access'!$F$7:$GB$306,53,FALSE)),"",VLOOKUP($A325,'[2]1516 Exp_Rev Access'!$F$7:$GB$306,53,FALSE))</f>
        <v>0</v>
      </c>
      <c r="BP325" s="99">
        <f>IF(ISNA(VLOOKUP($A325,'[2]1516 Exp_Rev Access'!$F$7:$GB$306,54,FALSE)),"",VLOOKUP($A325,'[2]1516 Exp_Rev Access'!$F$7:$GB$306,54,FALSE))</f>
        <v>0</v>
      </c>
      <c r="BQ325" s="99">
        <f>IF(ISNA(VLOOKUP($A325,'[2]1516 Exp_Rev Access'!$F$7:$GB$306,55,FALSE)),"",VLOOKUP($A325,'[2]1516 Exp_Rev Access'!$F$7:$GB$306,55,FALSE))</f>
        <v>0</v>
      </c>
      <c r="BR325" s="99">
        <f>IF(ISNA(VLOOKUP($A325,'[2]1516 Exp_Rev Access'!$F$7:$GB$306,56,FALSE)),"",VLOOKUP($A325,'[2]1516 Exp_Rev Access'!$F$7:$GB$306,56,FALSE))</f>
        <v>0</v>
      </c>
      <c r="BS325" s="99">
        <f>IF(ISNA(VLOOKUP($A325,'[2]1516 Exp_Rev Access'!$F$7:$GB$306,57,FALSE)),"",VLOOKUP($A325,'[2]1516 Exp_Rev Access'!$F$7:$GB$306,57,FALSE))</f>
        <v>0</v>
      </c>
      <c r="BT325" s="99">
        <f>IF(ISNA(VLOOKUP($A325,'[2]1516 Exp_Rev Access'!$F$7:$GB$306,58,FALSE)),"",VLOOKUP($A325,'[2]1516 Exp_Rev Access'!$F$7:$GB$306,58,FALSE))</f>
        <v>0</v>
      </c>
      <c r="BU325" s="102">
        <f t="shared" si="378"/>
        <v>63118.590000000004</v>
      </c>
      <c r="BV325" s="72">
        <f t="shared" si="379"/>
        <v>7.6155161886723541E-2</v>
      </c>
      <c r="BW325" s="94">
        <f t="shared" si="380"/>
        <v>920.09606413994186</v>
      </c>
      <c r="BX325" s="99">
        <f>IF(ISNA(VLOOKUP($A325,'[2]1516 Exp_Rev Access'!$F$7:$GB$306,59,FALSE)),"",VLOOKUP($A325,'[2]1516 Exp_Rev Access'!$F$7:$GB$306,59,FALSE))</f>
        <v>0</v>
      </c>
      <c r="BY325" s="99">
        <f>IF(ISNA(VLOOKUP($A325,'[2]1516 Exp_Rev Access'!$F$7:$GB$306,60,FALSE)),"",VLOOKUP($A325,'[2]1516 Exp_Rev Access'!$F$7:$GB$306,60,FALSE))</f>
        <v>0</v>
      </c>
      <c r="BZ325" s="99">
        <f>IF(ISNA(VLOOKUP($A325,'[2]1516 Exp_Rev Access'!$F$7:$GB$306,61,FALSE)),"",VLOOKUP($A325,'[2]1516 Exp_Rev Access'!$F$7:$GB$306,61,FALSE))</f>
        <v>0</v>
      </c>
      <c r="CA325" s="99">
        <f>IF(ISNA(VLOOKUP($A325,'[2]1516 Exp_Rev Access'!$F$7:$GB$306,62,FALSE)),"",VLOOKUP($A325,'[2]1516 Exp_Rev Access'!$F$7:$GB$306,62,FALSE))</f>
        <v>0</v>
      </c>
      <c r="CB325" s="99">
        <f>IF(ISNA(VLOOKUP($A325,'[2]1516 Exp_Rev Access'!$F$7:$GB$306,63,FALSE)),"",VLOOKUP($A325,'[2]1516 Exp_Rev Access'!$F$7:$GB$306,63,FALSE))</f>
        <v>1015.7</v>
      </c>
      <c r="CC325" s="99">
        <f>IF(ISNA(VLOOKUP($A325,'[2]1516 Exp_Rev Access'!$F$7:$GB$306,64,FALSE)),"",VLOOKUP($A325,'[2]1516 Exp_Rev Access'!$F$7:$GB$306,64,FALSE))</f>
        <v>0</v>
      </c>
      <c r="CD325" s="101">
        <f t="shared" si="381"/>
        <v>1015.7</v>
      </c>
      <c r="CE325" s="72">
        <f t="shared" si="387"/>
        <v>1.2254836162903053E-3</v>
      </c>
      <c r="CF325" s="103">
        <f t="shared" si="388"/>
        <v>14.806122448979593</v>
      </c>
      <c r="CG325" s="99">
        <f>IF(ISNA(VLOOKUP($A325,'[2]1516 Exp_Rev Access'!$F$7:$GB$306,65,FALSE)),"",VLOOKUP($A325,'[2]1516 Exp_Rev Access'!$F$7:$GB$306,65,FALSE))</f>
        <v>0</v>
      </c>
      <c r="CH325" s="99">
        <f>IF(ISNA(VLOOKUP($A325,'[2]1516 Exp_Rev Access'!$F$7:$GB$306,66,FALSE)),"",VLOOKUP($A325,'[2]1516 Exp_Rev Access'!$F$7:$GB$306,66,FALSE))</f>
        <v>0</v>
      </c>
      <c r="CI325" s="99">
        <f>IF(ISNA(VLOOKUP($A325,'[2]1516 Exp_Rev Access'!$F$7:$GB$306,67,FALSE)),"",VLOOKUP($A325,'[2]1516 Exp_Rev Access'!$F$7:$GB$306,67,FALSE))</f>
        <v>0</v>
      </c>
      <c r="CJ325" s="99">
        <f>IF(ISNA(VLOOKUP($A325,'[2]1516 Exp_Rev Access'!$F$7:$GB$306,68,FALSE)),"",VLOOKUP($A325,'[2]1516 Exp_Rev Access'!$F$7:$GB$306,68,FALSE))</f>
        <v>0</v>
      </c>
      <c r="CK325" s="99">
        <f>IF(ISNA(VLOOKUP($A325,'[2]1516 Exp_Rev Access'!$F$7:$GB$306,69,FALSE)),"",VLOOKUP($A325,'[2]1516 Exp_Rev Access'!$F$7:$GB$306,69,FALSE))</f>
        <v>0</v>
      </c>
      <c r="CL325" s="99">
        <f>IF(ISNA(VLOOKUP($A325,'[2]1516 Exp_Rev Access'!$F$7:$GB$306,70,FALSE)),"",VLOOKUP($A325,'[2]1516 Exp_Rev Access'!$F$7:$GB$306,70,FALSE))</f>
        <v>0</v>
      </c>
      <c r="CM325" s="99">
        <f>IF(ISNA(VLOOKUP($A325,'[2]1516 Exp_Rev Access'!$F$7:$GB$306,71,FALSE)),"",VLOOKUP($A325,'[2]1516 Exp_Rev Access'!$F$7:$GB$306,71,FALSE))</f>
        <v>0</v>
      </c>
      <c r="CN325" s="99">
        <f>IF(ISNA(VLOOKUP($A325,'[2]1516 Exp_Rev Access'!$F$7:$GB$306,72,FALSE)),"",VLOOKUP($A325,'[2]1516 Exp_Rev Access'!$F$7:$GB$306,72,FALSE))</f>
        <v>0</v>
      </c>
      <c r="CO325" s="99">
        <f>IF(ISNA(VLOOKUP($A325,'[2]1516 Exp_Rev Access'!$F$7:$GB$306,73,FALSE)),"",VLOOKUP($A325,'[2]1516 Exp_Rev Access'!$F$7:$GB$306,73,FALSE))</f>
        <v>0</v>
      </c>
      <c r="CP325" s="99">
        <f>IF(ISNA(VLOOKUP($A325,'[2]1516 Exp_Rev Access'!$F$7:$GB$306,74,FALSE)),"",VLOOKUP($A325,'[2]1516 Exp_Rev Access'!$F$7:$GB$306,74,FALSE))</f>
        <v>15127.86</v>
      </c>
      <c r="CQ325" s="99">
        <f>IF(ISNA(VLOOKUP($A325,'[2]1516 Exp_Rev Access'!$F$7:$GB$306,75,FALSE)),"",VLOOKUP($A325,'[2]1516 Exp_Rev Access'!$F$7:$GB$306,75,FALSE))</f>
        <v>0</v>
      </c>
      <c r="CR325" s="99">
        <f>IF(ISNA(VLOOKUP($A325,'[2]1516 Exp_Rev Access'!$F$7:$GB$306,76,FALSE)),"",VLOOKUP($A325,'[2]1516 Exp_Rev Access'!$F$7:$GB$306,76,FALSE))</f>
        <v>0</v>
      </c>
      <c r="CS325" s="99">
        <f>IF(ISNA(VLOOKUP($A325,'[2]1516 Exp_Rev Access'!$F$7:$GB$306,77,FALSE)),"",VLOOKUP($A325,'[2]1516 Exp_Rev Access'!$F$7:$GB$306,77,FALSE))</f>
        <v>0</v>
      </c>
      <c r="CT325" s="99">
        <f>IF(ISNA(VLOOKUP($A325,'[2]1516 Exp_Rev Access'!$F$7:$GB$306,78,FALSE)),"",VLOOKUP($A325,'[2]1516 Exp_Rev Access'!$F$7:$GB$306,78,FALSE))</f>
        <v>25053.759999999998</v>
      </c>
      <c r="CU325" s="99">
        <f>IF(ISNA(VLOOKUP($A325,'[2]1516 Exp_Rev Access'!$F$7:$GB$306,79,FALSE)),"",VLOOKUP($A325,'[2]1516 Exp_Rev Access'!$F$7:$GB$306,79,FALSE))</f>
        <v>17602.84</v>
      </c>
      <c r="CV325" s="99">
        <f>IF(ISNA(VLOOKUP($A325,'[2]1516 Exp_Rev Access'!$F$7:$GB$306,80,FALSE)),"",VLOOKUP($A325,'[2]1516 Exp_Rev Access'!$F$7:$GB$306,80,FALSE))</f>
        <v>0</v>
      </c>
      <c r="CW325" s="99">
        <f>IF(ISNA(VLOOKUP($A325,'[2]1516 Exp_Rev Access'!$F$7:$GB$306,81,FALSE)),"",VLOOKUP($A325,'[2]1516 Exp_Rev Access'!$F$7:$GB$306,81,FALSE))</f>
        <v>0</v>
      </c>
      <c r="CX325" s="99">
        <f>IF(ISNA(VLOOKUP($A325,'[2]1516 Exp_Rev Access'!$F$7:$GB$306,82,FALSE)),"",VLOOKUP($A325,'[2]1516 Exp_Rev Access'!$F$7:$GB$306,82,FALSE))</f>
        <v>0</v>
      </c>
      <c r="CY325" s="99">
        <f>IF(ISNA(VLOOKUP($A325,'[2]1516 Exp_Rev Access'!$F$7:$GB$306,83,FALSE)),"",VLOOKUP($A325,'[2]1516 Exp_Rev Access'!$F$7:$GB$306,83,FALSE))</f>
        <v>0</v>
      </c>
      <c r="CZ325" s="99">
        <f>IF(ISNA(VLOOKUP($A325,'[2]1516 Exp_Rev Access'!$F$7:$GB$306,84,FALSE)),"",VLOOKUP($A325,'[2]1516 Exp_Rev Access'!$F$7:$GB$306,84,FALSE))</f>
        <v>0</v>
      </c>
      <c r="DA325" s="99">
        <f>IF(ISNA(VLOOKUP($A325,'[2]1516 Exp_Rev Access'!$F$7:$GB$306,85,FALSE)),"",VLOOKUP($A325,'[2]1516 Exp_Rev Access'!$F$7:$GB$306,85,FALSE))</f>
        <v>0</v>
      </c>
      <c r="DB325" s="99">
        <f>IF(ISNA(VLOOKUP($A325,'[2]1516 Exp_Rev Access'!$F$7:$GB$306,86,FALSE)),"",VLOOKUP($A325,'[2]1516 Exp_Rev Access'!$F$7:$GB$306,86,FALSE))</f>
        <v>0</v>
      </c>
      <c r="DC325" s="99">
        <f>IF(ISNA(VLOOKUP($A325,'[2]1516 Exp_Rev Access'!$F$7:$GB$306,87,FALSE)),"",VLOOKUP($A325,'[2]1516 Exp_Rev Access'!$F$7:$GB$306,87,FALSE))</f>
        <v>0</v>
      </c>
      <c r="DD325" s="99">
        <f>IF(ISNA(VLOOKUP($A325,'[2]1516 Exp_Rev Access'!$F$7:$GB$306,88,FALSE)),"",VLOOKUP($A325,'[2]1516 Exp_Rev Access'!$F$7:$GB$306,88,FALSE))</f>
        <v>0</v>
      </c>
      <c r="DE325" s="99">
        <f>IF(ISNA(VLOOKUP($A325,'[2]1516 Exp_Rev Access'!$F$7:$GB$306,89,FALSE)),"",VLOOKUP($A325,'[2]1516 Exp_Rev Access'!$F$7:$GB$306,89,FALSE))</f>
        <v>0</v>
      </c>
      <c r="DF325" s="99">
        <f>IF(ISNA(VLOOKUP($A325,'[2]1516 Exp_Rev Access'!$F$7:$GB$306,90,FALSE)),"",VLOOKUP($A325,'[2]1516 Exp_Rev Access'!$F$7:$GB$306,90,FALSE))</f>
        <v>0</v>
      </c>
      <c r="DG325" s="99">
        <f>IF(ISNA(VLOOKUP($A325,'[2]1516 Exp_Rev Access'!$F$7:$GB$306,91,FALSE)),"",VLOOKUP($A325,'[2]1516 Exp_Rev Access'!$F$7:$GB$306,91,FALSE))</f>
        <v>0</v>
      </c>
      <c r="DH325" s="99">
        <f>IF(ISNA(VLOOKUP($A325,'[2]1516 Exp_Rev Access'!$F$7:$GB$306,92,FALSE)),"",VLOOKUP($A325,'[2]1516 Exp_Rev Access'!$F$7:$GB$306,92,FALSE))</f>
        <v>19319.09</v>
      </c>
      <c r="DI325" s="99">
        <f>IF(ISNA(VLOOKUP($A325,'[2]1516 Exp_Rev Access'!$F$7:$GB$306,93,FALSE)),"",VLOOKUP($A325,'[2]1516 Exp_Rev Access'!$F$7:$GB$306,93,FALSE))</f>
        <v>0</v>
      </c>
      <c r="DJ325" s="99">
        <f>IF(ISNA(VLOOKUP($A325,'[2]1516 Exp_Rev Access'!$F$7:$GB$306,94,FALSE)),"",VLOOKUP($A325,'[2]1516 Exp_Rev Access'!$F$7:$GB$306,94,FALSE))</f>
        <v>0</v>
      </c>
      <c r="DK325" s="99">
        <f>IF(ISNA(VLOOKUP($A325,'[2]1516 Exp_Rev Access'!$F$7:$GB$306,95,FALSE)),"",VLOOKUP($A325,'[2]1516 Exp_Rev Access'!$F$7:$GB$306,95,FALSE))</f>
        <v>0</v>
      </c>
      <c r="DL325" s="99">
        <f>IF(ISNA(VLOOKUP($A325,'[2]1516 Exp_Rev Access'!$F$7:$GB$306,96,FALSE)),"",VLOOKUP($A325,'[2]1516 Exp_Rev Access'!$F$7:$GB$306,96,FALSE))</f>
        <v>0</v>
      </c>
      <c r="DM325" s="99">
        <f>IF(ISNA(VLOOKUP($A325,'[2]1516 Exp_Rev Access'!$F$7:$GB$306,97,FALSE)),"",VLOOKUP($A325,'[2]1516 Exp_Rev Access'!$F$7:$GB$306,97,FALSE))</f>
        <v>0</v>
      </c>
      <c r="DN325" s="99">
        <f>IF(ISNA(VLOOKUP($A325,'[2]1516 Exp_Rev Access'!$F$7:$GB$306,98,FALSE)),"",VLOOKUP($A325,'[2]1516 Exp_Rev Access'!$F$7:$GB$306,98,FALSE))</f>
        <v>0</v>
      </c>
      <c r="DO325" s="99">
        <f>IF(ISNA(VLOOKUP($A325,'[2]1516 Exp_Rev Access'!$F$7:$GB$306,99,FALSE)),"",VLOOKUP($A325,'[2]1516 Exp_Rev Access'!$F$7:$GB$306,99,FALSE))</f>
        <v>0</v>
      </c>
      <c r="DP325" s="99">
        <f>IF(ISNA(VLOOKUP($A325,'[2]1516 Exp_Rev Access'!$F$7:$GB$306,100,FALSE)),"",VLOOKUP($A325,'[2]1516 Exp_Rev Access'!$F$7:$GB$306,100,FALSE))</f>
        <v>0</v>
      </c>
      <c r="DQ325" s="99">
        <f>IF(ISNA(VLOOKUP($A325,'[2]1516 Exp_Rev Access'!$F$7:$GB$306,101,FALSE)),"",VLOOKUP($A325,'[2]1516 Exp_Rev Access'!$F$7:$GB$306,101,FALSE))</f>
        <v>0</v>
      </c>
      <c r="DR325" s="99">
        <f>IF(ISNA(VLOOKUP($A325,'[2]1516 Exp_Rev Access'!$F$7:$GB$306,102,FALSE)),"",VLOOKUP($A325,'[2]1516 Exp_Rev Access'!$F$7:$GB$306,102,FALSE))</f>
        <v>0</v>
      </c>
      <c r="DS325" s="99">
        <f>IF(ISNA(VLOOKUP($A325,'[2]1516 Exp_Rev Access'!$F$7:$GB$306,103,FALSE)),"",VLOOKUP($A325,'[2]1516 Exp_Rev Access'!$F$7:$GB$306,103,FALSE))</f>
        <v>0</v>
      </c>
      <c r="DT325" s="99">
        <f>IF(ISNA(VLOOKUP($A325,'[2]1516 Exp_Rev Access'!$F$7:$GB$306,104,FALSE)),"",VLOOKUP($A325,'[2]1516 Exp_Rev Access'!$F$7:$GB$306,104,FALSE))</f>
        <v>0</v>
      </c>
      <c r="DU325" s="99">
        <f>IF(ISNA(VLOOKUP($A325,'[2]1516 Exp_Rev Access'!$F$7:$GB$306,105,FALSE)),"",VLOOKUP($A325,'[2]1516 Exp_Rev Access'!$F$7:$GB$306,105,FALSE))</f>
        <v>0</v>
      </c>
      <c r="DV325" s="99">
        <f>IF(ISNA(VLOOKUP($A325,'[2]1516 Exp_Rev Access'!$F$7:$GB$306,106,FALSE)),"",VLOOKUP($A325,'[2]1516 Exp_Rev Access'!$F$7:$GB$306,106,FALSE))</f>
        <v>0</v>
      </c>
      <c r="DW325" s="99">
        <f>IF(ISNA(VLOOKUP($A325,'[2]1516 Exp_Rev Access'!$F$7:$GB$306,107,FALSE)),"",VLOOKUP($A325,'[2]1516 Exp_Rev Access'!$F$7:$GB$306,107,FALSE))</f>
        <v>0</v>
      </c>
      <c r="DX325" s="99">
        <f>IF(ISNA(VLOOKUP($A325,'[2]1516 Exp_Rev Access'!$F$7:$GB$306,108,FALSE)),"",VLOOKUP($A325,'[2]1516 Exp_Rev Access'!$F$7:$GB$306,108,FALSE))</f>
        <v>0</v>
      </c>
      <c r="DY325" s="99">
        <f>IF(ISNA(VLOOKUP($A325,'[2]1516 Exp_Rev Access'!$F$7:$GB$306,109,FALSE)),"",VLOOKUP($A325,'[2]1516 Exp_Rev Access'!$F$7:$GB$306,109,FALSE))</f>
        <v>0</v>
      </c>
      <c r="DZ325" s="99">
        <f>IF(ISNA(VLOOKUP($A325,'[2]1516 Exp_Rev Access'!$F$7:$GB$306,110,FALSE)),"",VLOOKUP($A325,'[2]1516 Exp_Rev Access'!$F$7:$GB$306,110,FALSE))</f>
        <v>0</v>
      </c>
      <c r="EA325" s="99">
        <f>IF(ISNA(VLOOKUP($A325,'[2]1516 Exp_Rev Access'!$F$7:$GB$306,111,FALSE)),"",VLOOKUP($A325,'[2]1516 Exp_Rev Access'!$F$7:$GB$306,111,FALSE))</f>
        <v>0</v>
      </c>
      <c r="EB325" s="99">
        <f>IF(ISNA(VLOOKUP($A325,'[2]1516 Exp_Rev Access'!$F$7:$GB$306,112,FALSE)),"",VLOOKUP($A325,'[2]1516 Exp_Rev Access'!$F$7:$GB$306,112,FALSE))</f>
        <v>0</v>
      </c>
      <c r="EC325" s="99">
        <f>IF(ISNA(VLOOKUP($A325,'[2]1516 Exp_Rev Access'!$F$7:$GB$306,113,FALSE)),"",VLOOKUP($A325,'[2]1516 Exp_Rev Access'!$F$7:$GB$306,113,FALSE))</f>
        <v>0</v>
      </c>
      <c r="ED325" s="99">
        <f>IF(ISNA(VLOOKUP($A325,'[2]1516 Exp_Rev Access'!$F$7:$GB$306,114,FALSE)),"",VLOOKUP($A325,'[2]1516 Exp_Rev Access'!$F$7:$GB$306,114,FALSE))</f>
        <v>0</v>
      </c>
      <c r="EE325" s="99">
        <f>IF(ISNA(VLOOKUP($A325,'[2]1516 Exp_Rev Access'!$F$7:$GB$306,115,FALSE)),"",VLOOKUP($A325,'[2]1516 Exp_Rev Access'!$F$7:$GB$306,115,FALSE))</f>
        <v>0</v>
      </c>
      <c r="EF325" s="99">
        <f>IF(ISNA(VLOOKUP($A325,'[2]1516 Exp_Rev Access'!$F$7:$GB$306,116,FALSE)),"",VLOOKUP($A325,'[2]1516 Exp_Rev Access'!$F$7:$GB$306,116,FALSE))</f>
        <v>0</v>
      </c>
      <c r="EG325" s="99">
        <f>IF(ISNA(VLOOKUP($A325,'[2]1516 Exp_Rev Access'!$F$7:$GB$306,117,FALSE)),"",VLOOKUP($A325,'[2]1516 Exp_Rev Access'!$F$7:$GB$306,117,FALSE))</f>
        <v>0</v>
      </c>
      <c r="EH325" s="99">
        <f>IF(ISNA(VLOOKUP($A325,'[2]1516 Exp_Rev Access'!$F$7:$GB$306,118,FALSE)),"",VLOOKUP($A325,'[2]1516 Exp_Rev Access'!$F$7:$GB$306,118,FALSE))</f>
        <v>0</v>
      </c>
      <c r="EI325" s="99">
        <f>IF(ISNA(VLOOKUP($A325,'[2]1516 Exp_Rev Access'!$F$7:$GB$306,119,FALSE)),"",VLOOKUP($A325,'[2]1516 Exp_Rev Access'!$F$7:$GB$306,119,FALSE))</f>
        <v>0</v>
      </c>
      <c r="EJ325" s="99">
        <f>IF(ISNA(VLOOKUP($A325,'[2]1516 Exp_Rev Access'!$F$7:$GB$306,120,FALSE)),"",VLOOKUP($A325,'[2]1516 Exp_Rev Access'!$F$7:$GB$306,120,FALSE))</f>
        <v>0</v>
      </c>
      <c r="EK325" s="99">
        <f>IF(ISNA(VLOOKUP($A325,'[2]1516 Exp_Rev Access'!$F$7:$GB$306,121,FALSE)),"",VLOOKUP($A325,'[2]1516 Exp_Rev Access'!$F$7:$GB$306,121,FALSE))</f>
        <v>0</v>
      </c>
      <c r="EL325" s="99">
        <f>IF(ISNA(VLOOKUP($A325,'[2]1516 Exp_Rev Access'!$F$7:$GB$306,122,FALSE)),"",VLOOKUP($A325,'[2]1516 Exp_Rev Access'!$F$7:$GB$306,122,FALSE))</f>
        <v>0</v>
      </c>
      <c r="EM325" s="99">
        <f>IF(ISNA(VLOOKUP($A325,'[2]1516 Exp_Rev Access'!$F$7:$GB$306,123,FALSE)),"",VLOOKUP($A325,'[2]1516 Exp_Rev Access'!$F$7:$GB$306,123,FALSE))</f>
        <v>0</v>
      </c>
      <c r="EN325" s="99">
        <f>IF(ISNA(VLOOKUP($A325,'[2]1516 Exp_Rev Access'!$F$7:$GB$306,124,FALSE)),"",VLOOKUP($A325,'[2]1516 Exp_Rev Access'!$F$7:$GB$306,124,FALSE))</f>
        <v>0</v>
      </c>
      <c r="EO325" s="99">
        <f>IF(ISNA(VLOOKUP($A325,'[2]1516 Exp_Rev Access'!$F$7:$GB$306,125,FALSE)),"",VLOOKUP($A325,'[2]1516 Exp_Rev Access'!$F$7:$GB$306,125,FALSE))</f>
        <v>0</v>
      </c>
      <c r="EP325" s="99">
        <f>IF(ISNA(VLOOKUP($A325,'[2]1516 Exp_Rev Access'!$F$7:$GB$306,126,FALSE)),"",VLOOKUP($A325,'[2]1516 Exp_Rev Access'!$F$7:$GB$306,126,FALSE))</f>
        <v>0</v>
      </c>
      <c r="EQ325" s="99">
        <f>IF(ISNA(VLOOKUP($A325,'[2]1516 Exp_Rev Access'!$F$7:$GB$306,127,FALSE)),"",VLOOKUP($A325,'[2]1516 Exp_Rev Access'!$F$7:$GB$306,127,FALSE))</f>
        <v>0</v>
      </c>
      <c r="ER325" s="99">
        <f>IF(ISNA(VLOOKUP($A325,'[2]1516 Exp_Rev Access'!$F$7:$GB$306,128,FALSE)),"",VLOOKUP($A325,'[2]1516 Exp_Rev Access'!$F$7:$GB$306,128,FALSE))</f>
        <v>0</v>
      </c>
      <c r="ES325" s="99">
        <f>IF(ISNA(VLOOKUP($A325,'[2]1516 Exp_Rev Access'!$F$7:$GB$306,129,FALSE)),"",VLOOKUP($A325,'[2]1516 Exp_Rev Access'!$F$7:$GB$306,129,FALSE))</f>
        <v>0</v>
      </c>
      <c r="ET325" s="99">
        <f>IF(ISNA(VLOOKUP($A325,'[2]1516 Exp_Rev Access'!$F$7:$GB$306,130,FALSE)),"",VLOOKUP($A325,'[2]1516 Exp_Rev Access'!$F$7:$GB$306,130,FALSE))</f>
        <v>0</v>
      </c>
      <c r="EU325" s="99">
        <f>IF(ISNA(VLOOKUP($A325,'[2]1516 Exp_Rev Access'!$F$7:$GB$306,131,FALSE)),"",VLOOKUP($A325,'[2]1516 Exp_Rev Access'!$F$7:$GB$306,131,FALSE))</f>
        <v>0</v>
      </c>
      <c r="EV325" s="99">
        <f>IF(ISNA(VLOOKUP($A325,'[2]1516 Exp_Rev Access'!$F$7:$GB$306,132,FALSE)),"",VLOOKUP($A325,'[2]1516 Exp_Rev Access'!$F$7:$GB$306,132,FALSE))</f>
        <v>0</v>
      </c>
      <c r="EW325" s="99">
        <f>IF(ISNA(VLOOKUP($A325,'[2]1516 Exp_Rev Access'!$F$7:$GB$306,133,FALSE)),"",VLOOKUP($A325,'[2]1516 Exp_Rev Access'!$F$7:$GB$306,133,FALSE))</f>
        <v>0</v>
      </c>
      <c r="EX325" s="99">
        <f>IF(ISNA(VLOOKUP($A325,'[2]1516 Exp_Rev Access'!$F$7:$GB$306,134,FALSE)),"",VLOOKUP($A325,'[2]1516 Exp_Rev Access'!$F$7:$GB$306,134,FALSE))</f>
        <v>0</v>
      </c>
      <c r="EY325" s="99">
        <f>IF(ISNA(VLOOKUP($A325,'[2]1516 Exp_Rev Access'!$F$7:$GB$306,135,FALSE)),"",VLOOKUP($A325,'[2]1516 Exp_Rev Access'!$F$7:$GB$306,135,FALSE))</f>
        <v>0</v>
      </c>
      <c r="EZ325" s="99">
        <f>IF(ISNA(VLOOKUP($A325,'[2]1516 Exp_Rev Access'!$F$7:$GB$306,136,FALSE)),"",VLOOKUP($A325,'[2]1516 Exp_Rev Access'!$F$7:$GB$306,136,FALSE))</f>
        <v>0</v>
      </c>
      <c r="FA325" s="99">
        <f>IF(ISNA(VLOOKUP($A325,'[2]1516 Exp_Rev Access'!$F$7:$GB$306,137,FALSE)),"",VLOOKUP($A325,'[2]1516 Exp_Rev Access'!$F$7:$GB$306,137,FALSE))</f>
        <v>0</v>
      </c>
      <c r="FB325" s="99">
        <f>IF(ISNA(VLOOKUP($A325,'[2]1516 Exp_Rev Access'!$F$7:$GB$306,138,FALSE)),"",VLOOKUP($A325,'[2]1516 Exp_Rev Access'!$F$7:$GB$306,138,FALSE))</f>
        <v>0</v>
      </c>
      <c r="FC325" s="99">
        <f>IF(ISNA(VLOOKUP($A325,'[2]1516 Exp_Rev Access'!$F$7:$GB$306,139,FALSE)),"",VLOOKUP($A325,'[2]1516 Exp_Rev Access'!$F$7:$GB$306,139,FALSE))</f>
        <v>0</v>
      </c>
      <c r="FD325" s="99">
        <f>IF(ISNA(VLOOKUP($A325,'[2]1516 Exp_Rev Access'!$F$7:$FS$306,140,FALSE)),"",VLOOKUP($A325,'[2]1516 Exp_Rev Access'!$F$7:$FS$306,140,FALSE))</f>
        <v>0</v>
      </c>
      <c r="FE325" s="99">
        <f>IF(ISNA(VLOOKUP($A325,'[2]1516 Exp_Rev Access'!$F$7:$FS$306,141,FALSE)),"",VLOOKUP($A325,'[2]1516 Exp_Rev Access'!$F$7:$FS$306,141,FALSE))</f>
        <v>0</v>
      </c>
      <c r="FF325" s="99">
        <f>IF(ISNA(VLOOKUP($A325,'[2]1516 Exp_Rev Access'!$F$7:$FS$306,142,FALSE)),"",VLOOKUP($A325,'[2]1516 Exp_Rev Access'!$F$7:$FS$306,142,FALSE))</f>
        <v>0</v>
      </c>
      <c r="FG325" s="99">
        <f>IF(ISNA(VLOOKUP($A325,'[2]1516 Exp_Rev Access'!$F$7:$FS$306,143,FALSE)),"",VLOOKUP($A325,'[2]1516 Exp_Rev Access'!$F$7:$FS$306,143,FALSE))</f>
        <v>0</v>
      </c>
      <c r="FH325" s="99">
        <f>IF(ISNA(VLOOKUP($A325,'[2]1516 Exp_Rev Access'!$F$7:$FS$306,144,FALSE)),"",VLOOKUP($A325,'[2]1516 Exp_Rev Access'!$F$7:$FS$306,144,FALSE))</f>
        <v>0</v>
      </c>
      <c r="FI325" s="99">
        <f>IF(ISNA(VLOOKUP($A325,'[2]1516 Exp_Rev Access'!$F$7:$FS$306,145,FALSE)),"",VLOOKUP($A325,'[2]1516 Exp_Rev Access'!$F$7:$FS$306,145,FALSE))</f>
        <v>0</v>
      </c>
      <c r="FJ325" s="99">
        <f>IF(ISNA(VLOOKUP($A325,'[2]1516 Exp_Rev Access'!$F$7:$FS$306,146,FALSE)),"",VLOOKUP($A325,'[2]1516 Exp_Rev Access'!$F$7:$FS$306,146,FALSE))</f>
        <v>0</v>
      </c>
      <c r="FK325" s="99">
        <f>IF(ISNA(VLOOKUP($A325,'[2]1516 Exp_Rev Access'!$F$7:$FS$306,147,FALSE)),"",VLOOKUP($A325,'[2]1516 Exp_Rev Access'!$F$7:$FS$306,147,FALSE))</f>
        <v>0</v>
      </c>
      <c r="FL325" s="99">
        <f>IF(ISNA(VLOOKUP($A325,'[2]1516 Exp_Rev Access'!$F$7:$FS$306,148,FALSE)),"",VLOOKUP($A325,'[2]1516 Exp_Rev Access'!$F$7:$FS$306,148,FALSE))</f>
        <v>0</v>
      </c>
      <c r="FM325" s="99">
        <f>IF(ISNA(VLOOKUP($A325,'[2]1516 Exp_Rev Access'!$F$7:$FS$306,149,FALSE)),"",VLOOKUP($A325,'[2]1516 Exp_Rev Access'!$F$7:$FS$306,149,FALSE))</f>
        <v>0</v>
      </c>
      <c r="FN325" s="99">
        <f>IF(ISNA(VLOOKUP($A325,'[2]1516 Exp_Rev Access'!$F$7:$FS$306,150,FALSE)),"",VLOOKUP($A325,'[2]1516 Exp_Rev Access'!$F$7:$FS$306,150,FALSE))</f>
        <v>0</v>
      </c>
      <c r="FO325" s="99">
        <f>IF(ISNA(VLOOKUP($A325,'[2]1516 Exp_Rev Access'!$F$7:$FS$306,151,FALSE)),"",VLOOKUP($A325,'[2]1516 Exp_Rev Access'!$F$7:$FS$306,151,FALSE))</f>
        <v>0</v>
      </c>
      <c r="FP325" s="99">
        <f>IF(ISNA(VLOOKUP($A325,'[2]1516 Exp_Rev Access'!$F$7:$FS$306,152,FALSE)),"",VLOOKUP($A325,'[2]1516 Exp_Rev Access'!$F$7:$FS$306,152,FALSE))</f>
        <v>0</v>
      </c>
      <c r="FQ325" s="99">
        <f>IF(ISNA(VLOOKUP($A325,'[2]1516 Exp_Rev Access'!$F$7:$FS$306,153,FALSE)),"",VLOOKUP($A325,'[2]1516 Exp_Rev Access'!$F$7:$FS$306,153,FALSE))</f>
        <v>0</v>
      </c>
      <c r="FR325" s="101">
        <f t="shared" si="382"/>
        <v>77103.549999999988</v>
      </c>
      <c r="FS325" s="72">
        <f t="shared" si="383"/>
        <v>9.3028588444245691E-2</v>
      </c>
      <c r="FT325" s="94">
        <f t="shared" si="384"/>
        <v>1123.9584548104956</v>
      </c>
      <c r="FU325" s="99">
        <f>IF(ISNA(VLOOKUP($A325,'[2]1516 Exp_Rev Access'!$F$7:$GB$306,154,FALSE)),"",VLOOKUP($A325,'[2]1516 Exp_Rev Access'!$F$7:$GB$306,154,FALSE))</f>
        <v>0</v>
      </c>
      <c r="FV325" s="99">
        <f>IF(ISNA(VLOOKUP($A325,'[2]1516 Exp_Rev Access'!$F$7:$GB$306,155,FALSE)),"",VLOOKUP($A325,'[2]1516 Exp_Rev Access'!$F$7:$GB$306,155,FALSE))</f>
        <v>0</v>
      </c>
      <c r="FW325" s="99">
        <f>IF(ISNA(VLOOKUP($A325,'[2]1516 Exp_Rev Access'!$F$7:$GB$306,156,FALSE)),"",VLOOKUP($A325,'[2]1516 Exp_Rev Access'!$F$7:$GB$306,156,FALSE))</f>
        <v>0</v>
      </c>
      <c r="FX325" s="99">
        <f>IF(ISNA(VLOOKUP($A325,'[2]1516 Exp_Rev Access'!$F$7:$GB$306,157,FALSE)),"",VLOOKUP($A325,'[2]1516 Exp_Rev Access'!$F$7:$GB$306,157,FALSE))</f>
        <v>0</v>
      </c>
      <c r="FY325" s="99">
        <f>IF(ISNA(VLOOKUP($A325,'[2]1516 Exp_Rev Access'!$F$7:$GB$306,158,FALSE)),"",VLOOKUP($A325,'[2]1516 Exp_Rev Access'!$F$7:$GB$306,158,FALSE))</f>
        <v>0</v>
      </c>
      <c r="FZ325" s="99">
        <f>IF(ISNA(VLOOKUP($A325,'[2]1516 Exp_Rev Access'!$F$7:$GB$306,159,FALSE)),"",VLOOKUP($A325,'[2]1516 Exp_Rev Access'!$F$7:$GB$306,159,FALSE))</f>
        <v>0</v>
      </c>
      <c r="GA325" s="99">
        <f>IF(ISNA(VLOOKUP($A325,'[2]1516 Exp_Rev Access'!$F$7:$GB$306,160,FALSE)),"",VLOOKUP($A325,'[2]1516 Exp_Rev Access'!$F$7:$GB$306,160,FALSE))</f>
        <v>0</v>
      </c>
      <c r="GB325" s="99">
        <f>IF(ISNA(VLOOKUP($A325,'[2]1516 Exp_Rev Access'!$F$7:$GB$306,161,FALSE)),"",VLOOKUP($A325,'[2]1516 Exp_Rev Access'!$F$7:$GB$306,161,FALSE))</f>
        <v>0</v>
      </c>
      <c r="GC325" s="99">
        <f>IF(ISNA(VLOOKUP($A325,'[2]1516 Exp_Rev Access'!$F$7:$GB$306,162,FALSE)),"",VLOOKUP($A325,'[2]1516 Exp_Rev Access'!$F$7:$GB$306,162,FALSE))</f>
        <v>0</v>
      </c>
      <c r="GD325" s="99">
        <f>IF(ISNA(VLOOKUP($A325,'[2]1516 Exp_Rev Access'!$F$7:$GB$306,163,FALSE)),"",VLOOKUP($A325,'[2]1516 Exp_Rev Access'!$F$7:$GB$306,163,FALSE))</f>
        <v>0</v>
      </c>
      <c r="GE325" s="99">
        <f>IF(ISNA(VLOOKUP($A325,'[2]1516 Exp_Rev Access'!$F$7:$GB$306,164,FALSE)),"",VLOOKUP($A325,'[2]1516 Exp_Rev Access'!$F$7:$GB$306,164,FALSE))</f>
        <v>0</v>
      </c>
      <c r="GF325" s="99">
        <f>IF(ISNA(VLOOKUP($A325,'[2]1516 Exp_Rev Access'!$F$7:$GB$306,165,FALSE)),"",VLOOKUP($A325,'[2]1516 Exp_Rev Access'!$F$7:$GB$306,165,FALSE))</f>
        <v>0</v>
      </c>
      <c r="GG325" s="99">
        <f>IF(ISNA(VLOOKUP($A325,'[2]1516 Exp_Rev Access'!$F$7:$GB$306,166,FALSE)),"",VLOOKUP($A325,'[2]1516 Exp_Rev Access'!$F$7:$GB$306,166,FALSE))</f>
        <v>0</v>
      </c>
      <c r="GH325" s="99">
        <f>IF(ISNA(VLOOKUP($A325,'[2]1516 Exp_Rev Access'!$F$7:$GB$306,167,FALSE)),"",VLOOKUP($A325,'[2]1516 Exp_Rev Access'!$F$7:$GB$306,167,FALSE))</f>
        <v>0</v>
      </c>
      <c r="GI325" s="99">
        <f>IF(ISNA(VLOOKUP($A325,'[2]1516 Exp_Rev Access'!$F$7:$GB$306,168,FALSE)),"",VLOOKUP($A325,'[2]1516 Exp_Rev Access'!$F$7:$GB$306,168,FALSE))</f>
        <v>0</v>
      </c>
      <c r="GJ325" s="99">
        <f>IF(ISNA(VLOOKUP($A325,'[2]1516 Exp_Rev Access'!$F$7:$GB$306,169,FALSE)),"",VLOOKUP($A325,'[2]1516 Exp_Rev Access'!$F$7:$GB$306,169,FALSE))</f>
        <v>0</v>
      </c>
      <c r="GK325" s="99">
        <f>IF(ISNA(VLOOKUP($A325,'[2]1516 Exp_Rev Access'!$F$7:$GB$306,170,FALSE)),"",VLOOKUP($A325,'[2]1516 Exp_Rev Access'!$F$7:$GB$306,170,FALSE))</f>
        <v>0</v>
      </c>
      <c r="GL325" s="99">
        <f>IF(ISNA(VLOOKUP($A325,'[2]1516 Exp_Rev Access'!$F$7:$GB$306,171,FALSE)),"",VLOOKUP($A325,'[2]1516 Exp_Rev Access'!$F$7:$GB$306,171,FALSE))</f>
        <v>0</v>
      </c>
      <c r="GM325" s="99">
        <f>IF(ISNA(VLOOKUP($A325,'[2]1516 Exp_Rev Access'!$F$7:$GB$306,172,FALSE)),"",VLOOKUP($A325,'[2]1516 Exp_Rev Access'!$F$7:$GB$306,172,FALSE))</f>
        <v>0</v>
      </c>
      <c r="GN325" s="99">
        <f>IF(ISNA(VLOOKUP($A325,'[2]1516 Exp_Rev Access'!$F$7:$GB$306,173,FALSE)),"",VLOOKUP($A325,'[2]1516 Exp_Rev Access'!$F$7:$GB$306,173,FALSE))</f>
        <v>0</v>
      </c>
      <c r="GO325" s="99">
        <f>IF(ISNA(VLOOKUP($A325,'[2]1516 Exp_Rev Access'!$F$7:$GB$306,174,FALSE)),"",VLOOKUP($A325,'[2]1516 Exp_Rev Access'!$F$7:$GB$306,174,FALSE))</f>
        <v>0</v>
      </c>
      <c r="GP325" s="99">
        <f>IF(ISNA(VLOOKUP($A325,'[2]1516 Exp_Rev Access'!$F$7:$GB$306,175,FALSE)),"",VLOOKUP($A325,'[2]1516 Exp_Rev Access'!$F$7:$GB$306,175,FALSE))</f>
        <v>0</v>
      </c>
      <c r="GQ325" s="99">
        <f>IF(ISNA(VLOOKUP($A325,'[2]1516 Exp_Rev Access'!$F$7:$GB$306,176,FALSE)),"",VLOOKUP($A325,'[2]1516 Exp_Rev Access'!$F$7:$GB$306,176,FALSE))</f>
        <v>0</v>
      </c>
      <c r="GR325" s="99">
        <f>IF(ISNA(VLOOKUP($A325,'[2]1516 Exp_Rev Access'!$F$7:$GB$306,177,FALSE)),"",VLOOKUP($A325,'[2]1516 Exp_Rev Access'!$F$7:$GB$306,177,FALSE))</f>
        <v>0</v>
      </c>
      <c r="GS325" s="99">
        <f>IF(ISNA(VLOOKUP($A325,'[2]1516 Exp_Rev Access'!$F$7:$GB$306,178,FALSE)),"",VLOOKUP($A325,'[2]1516 Exp_Rev Access'!$F$7:$GB$306,178,FALSE))</f>
        <v>0</v>
      </c>
      <c r="GT325" s="101">
        <f t="shared" si="385"/>
        <v>0</v>
      </c>
      <c r="GU325" s="72"/>
      <c r="GV325" s="84">
        <f t="shared" si="386"/>
        <v>0</v>
      </c>
    </row>
    <row r="326" spans="1:204" customFormat="1" ht="12" customHeight="1" x14ac:dyDescent="0.2">
      <c r="A326" s="96" t="s">
        <v>742</v>
      </c>
      <c r="B326" s="69" t="s">
        <v>743</v>
      </c>
      <c r="C326" s="80">
        <f>IF(ISNA(VLOOKUP($A326,'[2]1516 enrollment_Rev_Exp by size'!$A$6:$G$320,3,FALSE)),"",VLOOKUP($A326,'[2]1516 enrollment_Rev_Exp by size'!$A$6:$G$320,3,FALSE))</f>
        <v>52.650000000000006</v>
      </c>
      <c r="D326" s="97">
        <v>780864.3</v>
      </c>
      <c r="E326" s="80">
        <f t="shared" si="367"/>
        <v>780864.30000000016</v>
      </c>
      <c r="F326" s="80">
        <f t="shared" si="368"/>
        <v>0</v>
      </c>
      <c r="G326" s="98">
        <f>IF(ISNA(VLOOKUP($A326,'[2]1516 Exp_Rev Access'!$F$7:$FS$306,2,FALSE)),"",VLOOKUP($A326,'[2]1516 Exp_Rev Access'!$F$7:$FS$306,2,FALSE))</f>
        <v>147826.82999999999</v>
      </c>
      <c r="H326" s="98">
        <f>IF(ISNA(VLOOKUP($A326,'[2]1516 Exp_Rev Access'!$F$7:$FS$306,3,FALSE)),"",VLOOKUP($A326,'[2]1516 Exp_Rev Access'!$F$7:$FS$306,3,FALSE))</f>
        <v>0</v>
      </c>
      <c r="I326" s="98">
        <f>IF(ISNA(VLOOKUP($A326,'[2]1516 Exp_Rev Access'!$F$7:$FS$306,4,FALSE)),"",VLOOKUP($A326,'[2]1516 Exp_Rev Access'!$F$7:$FS$306,4,FALSE))</f>
        <v>0</v>
      </c>
      <c r="J326" s="98">
        <f>IF(ISNA(VLOOKUP($A326,'[2]1516 Exp_Rev Access'!$F$7:$FS$306,5,FALSE)),"",VLOOKUP($A326,'[2]1516 Exp_Rev Access'!$F$7:$FS$306,5,FALSE))</f>
        <v>70.42</v>
      </c>
      <c r="K326" s="98">
        <f>IF(ISNA(VLOOKUP($A326,'[2]1516 Exp_Rev Access'!$F$7:$FS$306,6,FALSE)),"",VLOOKUP($A326,'[2]1516 Exp_Rev Access'!$F$7:$FS$306,6,FALSE))</f>
        <v>0</v>
      </c>
      <c r="L326" s="98">
        <f>IF(ISNA(VLOOKUP($A326,'[2]1516 Exp_Rev Access'!$F$7:$FS$306,7,FALSE)),"",VLOOKUP($A326,'[2]1516 Exp_Rev Access'!$F$7:$FS$306,7,FALSE))</f>
        <v>0</v>
      </c>
      <c r="M326" s="90">
        <f t="shared" si="369"/>
        <v>147897.25</v>
      </c>
      <c r="N326" s="72">
        <f t="shared" si="390"/>
        <v>0.1894019870033756</v>
      </c>
      <c r="O326" s="73">
        <f t="shared" si="391"/>
        <v>2809.0645773979104</v>
      </c>
      <c r="P326" s="99">
        <f>IF(ISNA(VLOOKUP($A326,'[2]1516 Exp_Rev Access'!$F$7:$FS$306,8,FALSE)),"",VLOOKUP($A326,'[2]1516 Exp_Rev Access'!$F$7:$FS$306,8,FALSE))</f>
        <v>366</v>
      </c>
      <c r="Q326" s="99">
        <f>IF(ISNA(VLOOKUP($A326,'[2]1516 Exp_Rev Access'!$F$7:$FS$306,9,FALSE)),"",VLOOKUP($A326,'[2]1516 Exp_Rev Access'!$F$7:$FS$306,9,FALSE))</f>
        <v>0</v>
      </c>
      <c r="R326" s="99">
        <f>IF(ISNA(VLOOKUP($A326,'[2]1516 Exp_Rev Access'!$F$7:$FS$306,10,FALSE)),"",VLOOKUP($A326,'[2]1516 Exp_Rev Access'!$F$7:$FS$306,10,FALSE))</f>
        <v>0</v>
      </c>
      <c r="S326" s="99">
        <f>IF(ISNA(VLOOKUP($A326,'[2]1516 Exp_Rev Access'!$F$7:$FS$306,11,FALSE)),"",VLOOKUP($A326,'[2]1516 Exp_Rev Access'!$F$7:$FS$306,11,FALSE))</f>
        <v>0</v>
      </c>
      <c r="T326" s="99">
        <f>IF(ISNA(VLOOKUP($A326,'[2]1516 Exp_Rev Access'!$F$7:$FS$306,12,FALSE)),"",VLOOKUP($A326,'[2]1516 Exp_Rev Access'!$F$7:$FS$306,12,FALSE))</f>
        <v>0</v>
      </c>
      <c r="U326" s="99">
        <f>IF(ISNA(VLOOKUP($A326,'[2]1516 Exp_Rev Access'!$F$7:$FS$306,13,FALSE)),"",VLOOKUP($A326,'[2]1516 Exp_Rev Access'!$F$7:$FS$306,13,FALSE))</f>
        <v>0</v>
      </c>
      <c r="V326" s="99">
        <f>IF(ISNA(VLOOKUP($A326,'[2]1516 Exp_Rev Access'!$F$7:$FS$306,14,FALSE)),"",VLOOKUP($A326,'[2]1516 Exp_Rev Access'!$F$7:$FS$306,14,FALSE))</f>
        <v>0</v>
      </c>
      <c r="W326" s="99">
        <f>IF(ISNA(VLOOKUP($A326,'[2]1516 Exp_Rev Access'!$F$7:$FS$306,15,FALSE)),"",VLOOKUP($A326,'[2]1516 Exp_Rev Access'!$F$7:$FS$306,15,FALSE))</f>
        <v>0</v>
      </c>
      <c r="X326" s="99">
        <f>IF(ISNA(VLOOKUP($A326,'[2]1516 Exp_Rev Access'!$F$7:$FS$306,16,FALSE)),"",VLOOKUP($A326,'[2]1516 Exp_Rev Access'!$F$7:$FS$306,16,FALSE))</f>
        <v>3105.21</v>
      </c>
      <c r="Y326" s="99">
        <f>IF(ISNA(VLOOKUP($A326,'[2]1516 Exp_Rev Access'!$F$7:$FS$306,17,FALSE)),"",VLOOKUP($A326,'[2]1516 Exp_Rev Access'!$F$7:$FS$306,17,FALSE))</f>
        <v>0</v>
      </c>
      <c r="Z326" s="99">
        <f>IF(ISNA(VLOOKUP($A326,'[2]1516 Exp_Rev Access'!$F$7:$FS$306,18,FALSE)),"",VLOOKUP($A326,'[2]1516 Exp_Rev Access'!$F$7:$FS$306,18,FALSE))</f>
        <v>0</v>
      </c>
      <c r="AA326" s="99">
        <f>IF(ISNA(VLOOKUP($A326,'[2]1516 Exp_Rev Access'!$F$7:$FS$306,19,FALSE)),"",VLOOKUP($A326,'[2]1516 Exp_Rev Access'!$F$7:$FS$306,19,FALSE))</f>
        <v>0</v>
      </c>
      <c r="AB326" s="99">
        <f>IF(ISNA(VLOOKUP($A326,'[2]1516 Exp_Rev Access'!$F$7:$FS$306,20,FALSE)),"",VLOOKUP($A326,'[2]1516 Exp_Rev Access'!$F$7:$FS$306,20,FALSE))</f>
        <v>0</v>
      </c>
      <c r="AC326" s="99">
        <f>IF(ISNA(VLOOKUP($A326,'[2]1516 Exp_Rev Access'!$F$7:$FS$306,21,FALSE)),"",VLOOKUP($A326,'[2]1516 Exp_Rev Access'!$F$7:$FS$306,21,FALSE))</f>
        <v>523.5</v>
      </c>
      <c r="AD326" s="99">
        <f>IF(ISNA(VLOOKUP($A326,'[2]1516 Exp_Rev Access'!$F$7:$FS$306,22,FALSE)),"",VLOOKUP($A326,'[2]1516 Exp_Rev Access'!$F$7:$FS$306,22,FALSE))</f>
        <v>85.92</v>
      </c>
      <c r="AE326" s="99">
        <f>IF(ISNA(VLOOKUP($A326,'[2]1516 Exp_Rev Access'!$F$7:$FS$306,23,FALSE)),"",VLOOKUP($A326,'[2]1516 Exp_Rev Access'!$F$7:$FS$306,23,FALSE))</f>
        <v>0</v>
      </c>
      <c r="AF326" s="99">
        <f>IF(ISNA(VLOOKUP($A326,'[2]1516 Exp_Rev Access'!$F$7:$FS$306,24,FALSE)),"",VLOOKUP($A326,'[2]1516 Exp_Rev Access'!$F$7:$FS$306,24,FALSE))</f>
        <v>2017.24</v>
      </c>
      <c r="AG326" s="99">
        <f>IF(ISNA(VLOOKUP($A326,'[2]1516 Exp_Rev Access'!$F$7:$FS$306,25,FALSE)),"",VLOOKUP($A326,'[2]1516 Exp_Rev Access'!$F$7:$FS$306,25,FALSE))</f>
        <v>0</v>
      </c>
      <c r="AH326" s="98">
        <f>IF(ISNA(VLOOKUP($A326,'[2]1516 Exp_Rev Access'!$F$7:$FS$306,26,FALSE)),"",VLOOKUP($A326,'[2]1516 Exp_Rev Access'!$F$7:$FS$306,26,FALSE))</f>
        <v>0</v>
      </c>
      <c r="AI326" s="98">
        <f>IF(ISNA(VLOOKUP($A326,'[2]1516 Exp_Rev Access'!$F$7:$FS$306,27,FALSE)),"",VLOOKUP($A326,'[2]1516 Exp_Rev Access'!$F$7:$FS$306,27,FALSE))</f>
        <v>0</v>
      </c>
      <c r="AJ326" s="98">
        <f>IF(ISNA(VLOOKUP($A326,'[2]1516 Exp_Rev Access'!$F$7:$FS$306,28,FALSE)),"",VLOOKUP($A326,'[2]1516 Exp_Rev Access'!$F$7:$FS$306,28,FALSE))</f>
        <v>445</v>
      </c>
      <c r="AK326" s="98">
        <f>IF(ISNA(VLOOKUP($A326,'[2]1516 Exp_Rev Access'!$F$7:$FS$306,29,FALSE)),"",VLOOKUP($A326,'[2]1516 Exp_Rev Access'!$F$7:$FS$306,29,FALSE))</f>
        <v>0</v>
      </c>
      <c r="AL326" s="100">
        <f t="shared" si="372"/>
        <v>6542.87</v>
      </c>
      <c r="AM326" s="72">
        <f t="shared" si="373"/>
        <v>8.3790102838611005E-3</v>
      </c>
      <c r="AN326" s="94">
        <f t="shared" si="374"/>
        <v>124.27103513770179</v>
      </c>
      <c r="AO326" s="99">
        <f>IF(ISNA(VLOOKUP($A326,'[2]1516 Exp_Rev Access'!$F$7:$GB$306,30,FALSE)),"",VLOOKUP($A326,'[2]1516 Exp_Rev Access'!$F$7:$FS$306,30,FALSE))</f>
        <v>431601.64</v>
      </c>
      <c r="AP326" s="99">
        <f>IF(ISNA(VLOOKUP($A326,'[2]1516 Exp_Rev Access'!$F$7:$GB$306,31,FALSE)),"",VLOOKUP($A326,'[2]1516 Exp_Rev Access'!$F$7:$FS$306,31,FALSE))</f>
        <v>2238.2800000000002</v>
      </c>
      <c r="AQ326" s="99">
        <f>IF(ISNA(VLOOKUP($A326,'[2]1516 Exp_Rev Access'!$F$7:$GB$306,32,FALSE)),"",VLOOKUP($A326,'[2]1516 Exp_Rev Access'!$F$7:$FS$306,32,FALSE))</f>
        <v>26757.64</v>
      </c>
      <c r="AR326" s="99">
        <f>IF(ISNA(VLOOKUP($A326,'[2]1516 Exp_Rev Access'!$F$7:$GB$306,33,FALSE)),"",VLOOKUP($A326,'[2]1516 Exp_Rev Access'!$F$7:$FS$306,33,FALSE))</f>
        <v>0</v>
      </c>
      <c r="AS326" s="99">
        <f>IF(ISNA(VLOOKUP($A326,'[2]1516 Exp_Rev Access'!$F$7:$GB$306,34,FALSE)),"",VLOOKUP($A326,'[2]1516 Exp_Rev Access'!$F$7:$FS$306,34,FALSE))</f>
        <v>0</v>
      </c>
      <c r="AT326" s="101">
        <f t="shared" si="375"/>
        <v>460597.56000000006</v>
      </c>
      <c r="AU326" s="72">
        <f t="shared" si="376"/>
        <v>0.58985608639042664</v>
      </c>
      <c r="AV326" s="94">
        <f t="shared" si="377"/>
        <v>8748.2917378917373</v>
      </c>
      <c r="AW326" s="99">
        <f>IF(ISNA(VLOOKUP($A326,'[2]1516 Exp_Rev Access'!$F$7:$GB$306,35,FALSE)),"",VLOOKUP($A326,'[2]1516 Exp_Rev Access'!$F$7:$GB$306,35,FALSE))</f>
        <v>0</v>
      </c>
      <c r="AX326" s="99">
        <f>IF(ISNA(VLOOKUP($A326,'[2]1516 Exp_Rev Access'!$F$7:$GB$306,36,FALSE)),"",VLOOKUP($A326,'[2]1516 Exp_Rev Access'!$F$7:$GB$306,36,FALSE))</f>
        <v>13473.22</v>
      </c>
      <c r="AY326" s="99">
        <f>IF(ISNA(VLOOKUP($A326,'[2]1516 Exp_Rev Access'!$F$7:$GB$306,37,FALSE)),"",VLOOKUP($A326,'[2]1516 Exp_Rev Access'!$F$7:$GB$306,37,FALSE))</f>
        <v>796.03</v>
      </c>
      <c r="AZ326" s="99">
        <f>IF(ISNA(VLOOKUP($A326,'[2]1516 Exp_Rev Access'!$F$7:$GB$306,38,FALSE)),"",VLOOKUP($A326,'[2]1516 Exp_Rev Access'!$F$7:$GB$306,38,FALSE))</f>
        <v>0</v>
      </c>
      <c r="BA326" s="99">
        <f>IF(ISNA(VLOOKUP($A326,'[2]1516 Exp_Rev Access'!$F$7:$GB$306,39,FALSE)),"",VLOOKUP($A326,'[2]1516 Exp_Rev Access'!$F$7:$GB$306,39,FALSE))</f>
        <v>0</v>
      </c>
      <c r="BB326" s="99">
        <f>IF(ISNA(VLOOKUP($A326,'[2]1516 Exp_Rev Access'!$F$7:$GB$306,40,FALSE)),"",VLOOKUP($A326,'[2]1516 Exp_Rev Access'!$F$7:$GB$306,40,FALSE))</f>
        <v>3234.14</v>
      </c>
      <c r="BC326" s="99">
        <f>IF(ISNA(VLOOKUP($A326,'[2]1516 Exp_Rev Access'!$F$7:$GB$306,41,FALSE)),"",VLOOKUP($A326,'[2]1516 Exp_Rev Access'!$F$7:$GB$306,41,FALSE))</f>
        <v>0</v>
      </c>
      <c r="BD326" s="99">
        <f>IF(ISNA(VLOOKUP($A326,'[2]1516 Exp_Rev Access'!$F$7:$GB$306,42,FALSE)),"",VLOOKUP($A326,'[2]1516 Exp_Rev Access'!$F$7:$GB$306,42,FALSE))</f>
        <v>7122.37</v>
      </c>
      <c r="BE326" s="99">
        <f>IF(ISNA(VLOOKUP($A326,'[2]1516 Exp_Rev Access'!$F$7:$GB$306,43,FALSE)),"",VLOOKUP($A326,'[2]1516 Exp_Rev Access'!$F$7:$GB$306,43,FALSE))</f>
        <v>0</v>
      </c>
      <c r="BF326" s="99">
        <f>IF(ISNA(VLOOKUP($A326,'[2]1516 Exp_Rev Access'!$F$7:$GB$306,44,FALSE)),"",VLOOKUP($A326,'[2]1516 Exp_Rev Access'!$F$7:$GB$306,44,FALSE))</f>
        <v>0</v>
      </c>
      <c r="BG326" s="99">
        <f>IF(ISNA(VLOOKUP($A326,'[2]1516 Exp_Rev Access'!$F$7:$GB$306,45,FALSE)),"",VLOOKUP($A326,'[2]1516 Exp_Rev Access'!$F$7:$GB$306,45,FALSE))</f>
        <v>435.37</v>
      </c>
      <c r="BH326" s="99">
        <f>IF(ISNA(VLOOKUP($A326,'[2]1516 Exp_Rev Access'!$F$7:$GB$306,46,FALSE)),"",VLOOKUP($A326,'[2]1516 Exp_Rev Access'!$F$7:$GB$306,46,FALSE))</f>
        <v>0</v>
      </c>
      <c r="BI326" s="99">
        <f>IF(ISNA(VLOOKUP($A326,'[2]1516 Exp_Rev Access'!$F$7:$GB$306,47,FALSE)),"",VLOOKUP($A326,'[2]1516 Exp_Rev Access'!$F$7:$GB$306,47,FALSE))</f>
        <v>0</v>
      </c>
      <c r="BJ326" s="99">
        <f>IF(ISNA(VLOOKUP($A326,'[2]1516 Exp_Rev Access'!$F$7:$GB$306,48,FALSE)),"",VLOOKUP($A326,'[2]1516 Exp_Rev Access'!$F$7:$GB$306,48,FALSE))</f>
        <v>35726.49</v>
      </c>
      <c r="BK326" s="99">
        <f>IF(ISNA(VLOOKUP($A326,'[2]1516 Exp_Rev Access'!$F$7:$GB$306,49,FALSE)),"",VLOOKUP($A326,'[2]1516 Exp_Rev Access'!$F$7:$GB$306,49,FALSE))</f>
        <v>0</v>
      </c>
      <c r="BL326" s="99">
        <f>IF(ISNA(VLOOKUP($A326,'[2]1516 Exp_Rev Access'!$F$7:$GB$306,50,FALSE)),"",VLOOKUP($A326,'[2]1516 Exp_Rev Access'!$F$7:$GB$306,50,FALSE))</f>
        <v>0</v>
      </c>
      <c r="BM326" s="99">
        <f>IF(ISNA(VLOOKUP($A326,'[2]1516 Exp_Rev Access'!$F$7:$GB$306,51,FALSE)),"",VLOOKUP($A326,'[2]1516 Exp_Rev Access'!$F$7:$GB$306,51,FALSE))</f>
        <v>0</v>
      </c>
      <c r="BN326" s="99">
        <f>IF(ISNA(VLOOKUP($A326,'[2]1516 Exp_Rev Access'!$F$7:$GB$306,52,FALSE)),"",VLOOKUP($A326,'[2]1516 Exp_Rev Access'!$F$7:$GB$306,52,FALSE))</f>
        <v>0</v>
      </c>
      <c r="BO326" s="99">
        <f>IF(ISNA(VLOOKUP($A326,'[2]1516 Exp_Rev Access'!$F$7:$GB$306,53,FALSE)),"",VLOOKUP($A326,'[2]1516 Exp_Rev Access'!$F$7:$GB$306,53,FALSE))</f>
        <v>0</v>
      </c>
      <c r="BP326" s="99">
        <f>IF(ISNA(VLOOKUP($A326,'[2]1516 Exp_Rev Access'!$F$7:$GB$306,54,FALSE)),"",VLOOKUP($A326,'[2]1516 Exp_Rev Access'!$F$7:$GB$306,54,FALSE))</f>
        <v>0</v>
      </c>
      <c r="BQ326" s="99">
        <f>IF(ISNA(VLOOKUP($A326,'[2]1516 Exp_Rev Access'!$F$7:$GB$306,55,FALSE)),"",VLOOKUP($A326,'[2]1516 Exp_Rev Access'!$F$7:$GB$306,55,FALSE))</f>
        <v>0</v>
      </c>
      <c r="BR326" s="99">
        <f>IF(ISNA(VLOOKUP($A326,'[2]1516 Exp_Rev Access'!$F$7:$GB$306,56,FALSE)),"",VLOOKUP($A326,'[2]1516 Exp_Rev Access'!$F$7:$GB$306,56,FALSE))</f>
        <v>0</v>
      </c>
      <c r="BS326" s="99">
        <f>IF(ISNA(VLOOKUP($A326,'[2]1516 Exp_Rev Access'!$F$7:$GB$306,57,FALSE)),"",VLOOKUP($A326,'[2]1516 Exp_Rev Access'!$F$7:$GB$306,57,FALSE))</f>
        <v>0</v>
      </c>
      <c r="BT326" s="99">
        <f>IF(ISNA(VLOOKUP($A326,'[2]1516 Exp_Rev Access'!$F$7:$GB$306,58,FALSE)),"",VLOOKUP($A326,'[2]1516 Exp_Rev Access'!$F$7:$GB$306,58,FALSE))</f>
        <v>0</v>
      </c>
      <c r="BU326" s="102">
        <f t="shared" si="378"/>
        <v>60787.619999999995</v>
      </c>
      <c r="BV326" s="72">
        <f t="shared" si="379"/>
        <v>7.7846586148195007E-2</v>
      </c>
      <c r="BW326" s="94">
        <f t="shared" si="380"/>
        <v>1154.5606837606836</v>
      </c>
      <c r="BX326" s="99">
        <f>IF(ISNA(VLOOKUP($A326,'[2]1516 Exp_Rev Access'!$F$7:$GB$306,59,FALSE)),"",VLOOKUP($A326,'[2]1516 Exp_Rev Access'!$F$7:$GB$306,59,FALSE))</f>
        <v>0</v>
      </c>
      <c r="BY326" s="99">
        <f>IF(ISNA(VLOOKUP($A326,'[2]1516 Exp_Rev Access'!$F$7:$GB$306,60,FALSE)),"",VLOOKUP($A326,'[2]1516 Exp_Rev Access'!$F$7:$GB$306,60,FALSE))</f>
        <v>0</v>
      </c>
      <c r="BZ326" s="99">
        <f>IF(ISNA(VLOOKUP($A326,'[2]1516 Exp_Rev Access'!$F$7:$GB$306,61,FALSE)),"",VLOOKUP($A326,'[2]1516 Exp_Rev Access'!$F$7:$GB$306,61,FALSE))</f>
        <v>0</v>
      </c>
      <c r="CA326" s="99">
        <f>IF(ISNA(VLOOKUP($A326,'[2]1516 Exp_Rev Access'!$F$7:$GB$306,62,FALSE)),"",VLOOKUP($A326,'[2]1516 Exp_Rev Access'!$F$7:$GB$306,62,FALSE))</f>
        <v>0</v>
      </c>
      <c r="CB326" s="99">
        <f>IF(ISNA(VLOOKUP($A326,'[2]1516 Exp_Rev Access'!$F$7:$GB$306,63,FALSE)),"",VLOOKUP($A326,'[2]1516 Exp_Rev Access'!$F$7:$GB$306,63,FALSE))</f>
        <v>70075.55</v>
      </c>
      <c r="CC326" s="99">
        <f>IF(ISNA(VLOOKUP($A326,'[2]1516 Exp_Rev Access'!$F$7:$GB$306,64,FALSE)),"",VLOOKUP($A326,'[2]1516 Exp_Rev Access'!$F$7:$GB$306,64,FALSE))</f>
        <v>0</v>
      </c>
      <c r="CD326" s="101">
        <f t="shared" si="381"/>
        <v>70075.55</v>
      </c>
      <c r="CE326" s="72">
        <f t="shared" si="387"/>
        <v>8.9741008777069198E-2</v>
      </c>
      <c r="CF326" s="103">
        <f t="shared" si="388"/>
        <v>1330.9696106362771</v>
      </c>
      <c r="CG326" s="99">
        <f>IF(ISNA(VLOOKUP($A326,'[2]1516 Exp_Rev Access'!$F$7:$GB$306,65,FALSE)),"",VLOOKUP($A326,'[2]1516 Exp_Rev Access'!$F$7:$GB$306,65,FALSE))</f>
        <v>0</v>
      </c>
      <c r="CH326" s="99">
        <f>IF(ISNA(VLOOKUP($A326,'[2]1516 Exp_Rev Access'!$F$7:$GB$306,66,FALSE)),"",VLOOKUP($A326,'[2]1516 Exp_Rev Access'!$F$7:$GB$306,66,FALSE))</f>
        <v>0</v>
      </c>
      <c r="CI326" s="99">
        <f>IF(ISNA(VLOOKUP($A326,'[2]1516 Exp_Rev Access'!$F$7:$GB$306,67,FALSE)),"",VLOOKUP($A326,'[2]1516 Exp_Rev Access'!$F$7:$GB$306,67,FALSE))</f>
        <v>0</v>
      </c>
      <c r="CJ326" s="99">
        <f>IF(ISNA(VLOOKUP($A326,'[2]1516 Exp_Rev Access'!$F$7:$GB$306,68,FALSE)),"",VLOOKUP($A326,'[2]1516 Exp_Rev Access'!$F$7:$GB$306,68,FALSE))</f>
        <v>0</v>
      </c>
      <c r="CK326" s="99">
        <f>IF(ISNA(VLOOKUP($A326,'[2]1516 Exp_Rev Access'!$F$7:$GB$306,69,FALSE)),"",VLOOKUP($A326,'[2]1516 Exp_Rev Access'!$F$7:$GB$306,69,FALSE))</f>
        <v>0</v>
      </c>
      <c r="CL326" s="99">
        <f>IF(ISNA(VLOOKUP($A326,'[2]1516 Exp_Rev Access'!$F$7:$GB$306,70,FALSE)),"",VLOOKUP($A326,'[2]1516 Exp_Rev Access'!$F$7:$GB$306,70,FALSE))</f>
        <v>0</v>
      </c>
      <c r="CM326" s="99">
        <f>IF(ISNA(VLOOKUP($A326,'[2]1516 Exp_Rev Access'!$F$7:$GB$306,71,FALSE)),"",VLOOKUP($A326,'[2]1516 Exp_Rev Access'!$F$7:$GB$306,71,FALSE))</f>
        <v>0</v>
      </c>
      <c r="CN326" s="99">
        <f>IF(ISNA(VLOOKUP($A326,'[2]1516 Exp_Rev Access'!$F$7:$GB$306,72,FALSE)),"",VLOOKUP($A326,'[2]1516 Exp_Rev Access'!$F$7:$GB$306,72,FALSE))</f>
        <v>0</v>
      </c>
      <c r="CO326" s="99">
        <f>IF(ISNA(VLOOKUP($A326,'[2]1516 Exp_Rev Access'!$F$7:$GB$306,73,FALSE)),"",VLOOKUP($A326,'[2]1516 Exp_Rev Access'!$F$7:$GB$306,73,FALSE))</f>
        <v>0</v>
      </c>
      <c r="CP326" s="99">
        <f>IF(ISNA(VLOOKUP($A326,'[2]1516 Exp_Rev Access'!$F$7:$GB$306,74,FALSE)),"",VLOOKUP($A326,'[2]1516 Exp_Rev Access'!$F$7:$GB$306,74,FALSE))</f>
        <v>0</v>
      </c>
      <c r="CQ326" s="99">
        <f>IF(ISNA(VLOOKUP($A326,'[2]1516 Exp_Rev Access'!$F$7:$GB$306,75,FALSE)),"",VLOOKUP($A326,'[2]1516 Exp_Rev Access'!$F$7:$GB$306,75,FALSE))</f>
        <v>0</v>
      </c>
      <c r="CR326" s="99">
        <f>IF(ISNA(VLOOKUP($A326,'[2]1516 Exp_Rev Access'!$F$7:$GB$306,76,FALSE)),"",VLOOKUP($A326,'[2]1516 Exp_Rev Access'!$F$7:$GB$306,76,FALSE))</f>
        <v>0</v>
      </c>
      <c r="CS326" s="99">
        <f>IF(ISNA(VLOOKUP($A326,'[2]1516 Exp_Rev Access'!$F$7:$GB$306,77,FALSE)),"",VLOOKUP($A326,'[2]1516 Exp_Rev Access'!$F$7:$GB$306,77,FALSE))</f>
        <v>0</v>
      </c>
      <c r="CT326" s="99">
        <f>IF(ISNA(VLOOKUP($A326,'[2]1516 Exp_Rev Access'!$F$7:$GB$306,78,FALSE)),"",VLOOKUP($A326,'[2]1516 Exp_Rev Access'!$F$7:$GB$306,78,FALSE))</f>
        <v>0</v>
      </c>
      <c r="CU326" s="99">
        <f>IF(ISNA(VLOOKUP($A326,'[2]1516 Exp_Rev Access'!$F$7:$GB$306,79,FALSE)),"",VLOOKUP($A326,'[2]1516 Exp_Rev Access'!$F$7:$GB$306,79,FALSE))</f>
        <v>1691</v>
      </c>
      <c r="CV326" s="99">
        <f>IF(ISNA(VLOOKUP($A326,'[2]1516 Exp_Rev Access'!$F$7:$GB$306,80,FALSE)),"",VLOOKUP($A326,'[2]1516 Exp_Rev Access'!$F$7:$GB$306,80,FALSE))</f>
        <v>0</v>
      </c>
      <c r="CW326" s="99">
        <f>IF(ISNA(VLOOKUP($A326,'[2]1516 Exp_Rev Access'!$F$7:$GB$306,81,FALSE)),"",VLOOKUP($A326,'[2]1516 Exp_Rev Access'!$F$7:$GB$306,81,FALSE))</f>
        <v>0</v>
      </c>
      <c r="CX326" s="99">
        <f>IF(ISNA(VLOOKUP($A326,'[2]1516 Exp_Rev Access'!$F$7:$GB$306,82,FALSE)),"",VLOOKUP($A326,'[2]1516 Exp_Rev Access'!$F$7:$GB$306,82,FALSE))</f>
        <v>0</v>
      </c>
      <c r="CY326" s="99">
        <f>IF(ISNA(VLOOKUP($A326,'[2]1516 Exp_Rev Access'!$F$7:$GB$306,83,FALSE)),"",VLOOKUP($A326,'[2]1516 Exp_Rev Access'!$F$7:$GB$306,83,FALSE))</f>
        <v>0</v>
      </c>
      <c r="CZ326" s="99">
        <f>IF(ISNA(VLOOKUP($A326,'[2]1516 Exp_Rev Access'!$F$7:$GB$306,84,FALSE)),"",VLOOKUP($A326,'[2]1516 Exp_Rev Access'!$F$7:$GB$306,84,FALSE))</f>
        <v>0</v>
      </c>
      <c r="DA326" s="99">
        <f>IF(ISNA(VLOOKUP($A326,'[2]1516 Exp_Rev Access'!$F$7:$GB$306,85,FALSE)),"",VLOOKUP($A326,'[2]1516 Exp_Rev Access'!$F$7:$GB$306,85,FALSE))</f>
        <v>0</v>
      </c>
      <c r="DB326" s="99">
        <f>IF(ISNA(VLOOKUP($A326,'[2]1516 Exp_Rev Access'!$F$7:$GB$306,86,FALSE)),"",VLOOKUP($A326,'[2]1516 Exp_Rev Access'!$F$7:$GB$306,86,FALSE))</f>
        <v>0</v>
      </c>
      <c r="DC326" s="99">
        <f>IF(ISNA(VLOOKUP($A326,'[2]1516 Exp_Rev Access'!$F$7:$GB$306,87,FALSE)),"",VLOOKUP($A326,'[2]1516 Exp_Rev Access'!$F$7:$GB$306,87,FALSE))</f>
        <v>0</v>
      </c>
      <c r="DD326" s="99">
        <f>IF(ISNA(VLOOKUP($A326,'[2]1516 Exp_Rev Access'!$F$7:$GB$306,88,FALSE)),"",VLOOKUP($A326,'[2]1516 Exp_Rev Access'!$F$7:$GB$306,88,FALSE))</f>
        <v>0</v>
      </c>
      <c r="DE326" s="99">
        <f>IF(ISNA(VLOOKUP($A326,'[2]1516 Exp_Rev Access'!$F$7:$GB$306,89,FALSE)),"",VLOOKUP($A326,'[2]1516 Exp_Rev Access'!$F$7:$GB$306,89,FALSE))</f>
        <v>0</v>
      </c>
      <c r="DF326" s="99">
        <f>IF(ISNA(VLOOKUP($A326,'[2]1516 Exp_Rev Access'!$F$7:$GB$306,90,FALSE)),"",VLOOKUP($A326,'[2]1516 Exp_Rev Access'!$F$7:$GB$306,90,FALSE))</f>
        <v>0</v>
      </c>
      <c r="DG326" s="99">
        <f>IF(ISNA(VLOOKUP($A326,'[2]1516 Exp_Rev Access'!$F$7:$GB$306,91,FALSE)),"",VLOOKUP($A326,'[2]1516 Exp_Rev Access'!$F$7:$GB$306,91,FALSE))</f>
        <v>0</v>
      </c>
      <c r="DH326" s="99">
        <f>IF(ISNA(VLOOKUP($A326,'[2]1516 Exp_Rev Access'!$F$7:$GB$306,92,FALSE)),"",VLOOKUP($A326,'[2]1516 Exp_Rev Access'!$F$7:$GB$306,92,FALSE))</f>
        <v>742.15</v>
      </c>
      <c r="DI326" s="99">
        <f>IF(ISNA(VLOOKUP($A326,'[2]1516 Exp_Rev Access'!$F$7:$GB$306,93,FALSE)),"",VLOOKUP($A326,'[2]1516 Exp_Rev Access'!$F$7:$GB$306,93,FALSE))</f>
        <v>0</v>
      </c>
      <c r="DJ326" s="99">
        <f>IF(ISNA(VLOOKUP($A326,'[2]1516 Exp_Rev Access'!$F$7:$GB$306,94,FALSE)),"",VLOOKUP($A326,'[2]1516 Exp_Rev Access'!$F$7:$GB$306,94,FALSE))</f>
        <v>0</v>
      </c>
      <c r="DK326" s="99">
        <f>IF(ISNA(VLOOKUP($A326,'[2]1516 Exp_Rev Access'!$F$7:$GB$306,95,FALSE)),"",VLOOKUP($A326,'[2]1516 Exp_Rev Access'!$F$7:$GB$306,95,FALSE))</f>
        <v>0</v>
      </c>
      <c r="DL326" s="99">
        <f>IF(ISNA(VLOOKUP($A326,'[2]1516 Exp_Rev Access'!$F$7:$GB$306,96,FALSE)),"",VLOOKUP($A326,'[2]1516 Exp_Rev Access'!$F$7:$GB$306,96,FALSE))</f>
        <v>0</v>
      </c>
      <c r="DM326" s="99">
        <f>IF(ISNA(VLOOKUP($A326,'[2]1516 Exp_Rev Access'!$F$7:$GB$306,97,FALSE)),"",VLOOKUP($A326,'[2]1516 Exp_Rev Access'!$F$7:$GB$306,97,FALSE))</f>
        <v>0</v>
      </c>
      <c r="DN326" s="99">
        <f>IF(ISNA(VLOOKUP($A326,'[2]1516 Exp_Rev Access'!$F$7:$GB$306,98,FALSE)),"",VLOOKUP($A326,'[2]1516 Exp_Rev Access'!$F$7:$GB$306,98,FALSE))</f>
        <v>0</v>
      </c>
      <c r="DO326" s="99">
        <f>IF(ISNA(VLOOKUP($A326,'[2]1516 Exp_Rev Access'!$F$7:$GB$306,99,FALSE)),"",VLOOKUP($A326,'[2]1516 Exp_Rev Access'!$F$7:$GB$306,99,FALSE))</f>
        <v>0</v>
      </c>
      <c r="DP326" s="99">
        <f>IF(ISNA(VLOOKUP($A326,'[2]1516 Exp_Rev Access'!$F$7:$GB$306,100,FALSE)),"",VLOOKUP($A326,'[2]1516 Exp_Rev Access'!$F$7:$GB$306,100,FALSE))</f>
        <v>0</v>
      </c>
      <c r="DQ326" s="99">
        <f>IF(ISNA(VLOOKUP($A326,'[2]1516 Exp_Rev Access'!$F$7:$GB$306,101,FALSE)),"",VLOOKUP($A326,'[2]1516 Exp_Rev Access'!$F$7:$GB$306,101,FALSE))</f>
        <v>0</v>
      </c>
      <c r="DR326" s="99">
        <f>IF(ISNA(VLOOKUP($A326,'[2]1516 Exp_Rev Access'!$F$7:$GB$306,102,FALSE)),"",VLOOKUP($A326,'[2]1516 Exp_Rev Access'!$F$7:$GB$306,102,FALSE))</f>
        <v>0</v>
      </c>
      <c r="DS326" s="99">
        <f>IF(ISNA(VLOOKUP($A326,'[2]1516 Exp_Rev Access'!$F$7:$GB$306,103,FALSE)),"",VLOOKUP($A326,'[2]1516 Exp_Rev Access'!$F$7:$GB$306,103,FALSE))</f>
        <v>0</v>
      </c>
      <c r="DT326" s="99">
        <f>IF(ISNA(VLOOKUP($A326,'[2]1516 Exp_Rev Access'!$F$7:$GB$306,104,FALSE)),"",VLOOKUP($A326,'[2]1516 Exp_Rev Access'!$F$7:$GB$306,104,FALSE))</f>
        <v>0</v>
      </c>
      <c r="DU326" s="99">
        <f>IF(ISNA(VLOOKUP($A326,'[2]1516 Exp_Rev Access'!$F$7:$GB$306,105,FALSE)),"",VLOOKUP($A326,'[2]1516 Exp_Rev Access'!$F$7:$GB$306,105,FALSE))</f>
        <v>0</v>
      </c>
      <c r="DV326" s="99">
        <f>IF(ISNA(VLOOKUP($A326,'[2]1516 Exp_Rev Access'!$F$7:$GB$306,106,FALSE)),"",VLOOKUP($A326,'[2]1516 Exp_Rev Access'!$F$7:$GB$306,106,FALSE))</f>
        <v>0</v>
      </c>
      <c r="DW326" s="99">
        <f>IF(ISNA(VLOOKUP($A326,'[2]1516 Exp_Rev Access'!$F$7:$GB$306,107,FALSE)),"",VLOOKUP($A326,'[2]1516 Exp_Rev Access'!$F$7:$GB$306,107,FALSE))</f>
        <v>0</v>
      </c>
      <c r="DX326" s="99">
        <f>IF(ISNA(VLOOKUP($A326,'[2]1516 Exp_Rev Access'!$F$7:$GB$306,108,FALSE)),"",VLOOKUP($A326,'[2]1516 Exp_Rev Access'!$F$7:$GB$306,108,FALSE))</f>
        <v>26976.28</v>
      </c>
      <c r="DY326" s="99">
        <f>IF(ISNA(VLOOKUP($A326,'[2]1516 Exp_Rev Access'!$F$7:$GB$306,109,FALSE)),"",VLOOKUP($A326,'[2]1516 Exp_Rev Access'!$F$7:$GB$306,109,FALSE))</f>
        <v>0</v>
      </c>
      <c r="DZ326" s="99">
        <f>IF(ISNA(VLOOKUP($A326,'[2]1516 Exp_Rev Access'!$F$7:$GB$306,110,FALSE)),"",VLOOKUP($A326,'[2]1516 Exp_Rev Access'!$F$7:$GB$306,110,FALSE))</f>
        <v>0</v>
      </c>
      <c r="EA326" s="99">
        <f>IF(ISNA(VLOOKUP($A326,'[2]1516 Exp_Rev Access'!$F$7:$GB$306,111,FALSE)),"",VLOOKUP($A326,'[2]1516 Exp_Rev Access'!$F$7:$GB$306,111,FALSE))</f>
        <v>0</v>
      </c>
      <c r="EB326" s="99">
        <f>IF(ISNA(VLOOKUP($A326,'[2]1516 Exp_Rev Access'!$F$7:$GB$306,112,FALSE)),"",VLOOKUP($A326,'[2]1516 Exp_Rev Access'!$F$7:$GB$306,112,FALSE))</f>
        <v>0</v>
      </c>
      <c r="EC326" s="99">
        <f>IF(ISNA(VLOOKUP($A326,'[2]1516 Exp_Rev Access'!$F$7:$GB$306,113,FALSE)),"",VLOOKUP($A326,'[2]1516 Exp_Rev Access'!$F$7:$GB$306,113,FALSE))</f>
        <v>0</v>
      </c>
      <c r="ED326" s="99">
        <f>IF(ISNA(VLOOKUP($A326,'[2]1516 Exp_Rev Access'!$F$7:$GB$306,114,FALSE)),"",VLOOKUP($A326,'[2]1516 Exp_Rev Access'!$F$7:$GB$306,114,FALSE))</f>
        <v>0</v>
      </c>
      <c r="EE326" s="99">
        <f>IF(ISNA(VLOOKUP($A326,'[2]1516 Exp_Rev Access'!$F$7:$GB$306,115,FALSE)),"",VLOOKUP($A326,'[2]1516 Exp_Rev Access'!$F$7:$GB$306,115,FALSE))</f>
        <v>0</v>
      </c>
      <c r="EF326" s="99">
        <f>IF(ISNA(VLOOKUP($A326,'[2]1516 Exp_Rev Access'!$F$7:$GB$306,116,FALSE)),"",VLOOKUP($A326,'[2]1516 Exp_Rev Access'!$F$7:$GB$306,116,FALSE))</f>
        <v>0</v>
      </c>
      <c r="EG326" s="99">
        <f>IF(ISNA(VLOOKUP($A326,'[2]1516 Exp_Rev Access'!$F$7:$GB$306,117,FALSE)),"",VLOOKUP($A326,'[2]1516 Exp_Rev Access'!$F$7:$GB$306,117,FALSE))</f>
        <v>0</v>
      </c>
      <c r="EH326" s="99">
        <f>IF(ISNA(VLOOKUP($A326,'[2]1516 Exp_Rev Access'!$F$7:$GB$306,118,FALSE)),"",VLOOKUP($A326,'[2]1516 Exp_Rev Access'!$F$7:$GB$306,118,FALSE))</f>
        <v>0</v>
      </c>
      <c r="EI326" s="99">
        <f>IF(ISNA(VLOOKUP($A326,'[2]1516 Exp_Rev Access'!$F$7:$GB$306,119,FALSE)),"",VLOOKUP($A326,'[2]1516 Exp_Rev Access'!$F$7:$GB$306,119,FALSE))</f>
        <v>0</v>
      </c>
      <c r="EJ326" s="99">
        <f>IF(ISNA(VLOOKUP($A326,'[2]1516 Exp_Rev Access'!$F$7:$GB$306,120,FALSE)),"",VLOOKUP($A326,'[2]1516 Exp_Rev Access'!$F$7:$GB$306,120,FALSE))</f>
        <v>0</v>
      </c>
      <c r="EK326" s="99">
        <f>IF(ISNA(VLOOKUP($A326,'[2]1516 Exp_Rev Access'!$F$7:$GB$306,121,FALSE)),"",VLOOKUP($A326,'[2]1516 Exp_Rev Access'!$F$7:$GB$306,121,FALSE))</f>
        <v>0</v>
      </c>
      <c r="EL326" s="99">
        <f>IF(ISNA(VLOOKUP($A326,'[2]1516 Exp_Rev Access'!$F$7:$GB$306,122,FALSE)),"",VLOOKUP($A326,'[2]1516 Exp_Rev Access'!$F$7:$GB$306,122,FALSE))</f>
        <v>0</v>
      </c>
      <c r="EM326" s="99">
        <f>IF(ISNA(VLOOKUP($A326,'[2]1516 Exp_Rev Access'!$F$7:$GB$306,123,FALSE)),"",VLOOKUP($A326,'[2]1516 Exp_Rev Access'!$F$7:$GB$306,123,FALSE))</f>
        <v>0</v>
      </c>
      <c r="EN326" s="99">
        <f>IF(ISNA(VLOOKUP($A326,'[2]1516 Exp_Rev Access'!$F$7:$GB$306,124,FALSE)),"",VLOOKUP($A326,'[2]1516 Exp_Rev Access'!$F$7:$GB$306,124,FALSE))</f>
        <v>0</v>
      </c>
      <c r="EO326" s="99">
        <f>IF(ISNA(VLOOKUP($A326,'[2]1516 Exp_Rev Access'!$F$7:$GB$306,125,FALSE)),"",VLOOKUP($A326,'[2]1516 Exp_Rev Access'!$F$7:$GB$306,125,FALSE))</f>
        <v>0</v>
      </c>
      <c r="EP326" s="99">
        <f>IF(ISNA(VLOOKUP($A326,'[2]1516 Exp_Rev Access'!$F$7:$GB$306,126,FALSE)),"",VLOOKUP($A326,'[2]1516 Exp_Rev Access'!$F$7:$GB$306,126,FALSE))</f>
        <v>0</v>
      </c>
      <c r="EQ326" s="99">
        <f>IF(ISNA(VLOOKUP($A326,'[2]1516 Exp_Rev Access'!$F$7:$GB$306,127,FALSE)),"",VLOOKUP($A326,'[2]1516 Exp_Rev Access'!$F$7:$GB$306,127,FALSE))</f>
        <v>0</v>
      </c>
      <c r="ER326" s="99">
        <f>IF(ISNA(VLOOKUP($A326,'[2]1516 Exp_Rev Access'!$F$7:$GB$306,128,FALSE)),"",VLOOKUP($A326,'[2]1516 Exp_Rev Access'!$F$7:$GB$306,128,FALSE))</f>
        <v>0</v>
      </c>
      <c r="ES326" s="99">
        <f>IF(ISNA(VLOOKUP($A326,'[2]1516 Exp_Rev Access'!$F$7:$GB$306,129,FALSE)),"",VLOOKUP($A326,'[2]1516 Exp_Rev Access'!$F$7:$GB$306,129,FALSE))</f>
        <v>0</v>
      </c>
      <c r="ET326" s="99">
        <f>IF(ISNA(VLOOKUP($A326,'[2]1516 Exp_Rev Access'!$F$7:$GB$306,130,FALSE)),"",VLOOKUP($A326,'[2]1516 Exp_Rev Access'!$F$7:$GB$306,130,FALSE))</f>
        <v>0</v>
      </c>
      <c r="EU326" s="99">
        <f>IF(ISNA(VLOOKUP($A326,'[2]1516 Exp_Rev Access'!$F$7:$GB$306,131,FALSE)),"",VLOOKUP($A326,'[2]1516 Exp_Rev Access'!$F$7:$GB$306,131,FALSE))</f>
        <v>0</v>
      </c>
      <c r="EV326" s="99">
        <f>IF(ISNA(VLOOKUP($A326,'[2]1516 Exp_Rev Access'!$F$7:$GB$306,132,FALSE)),"",VLOOKUP($A326,'[2]1516 Exp_Rev Access'!$F$7:$GB$306,132,FALSE))</f>
        <v>0</v>
      </c>
      <c r="EW326" s="99">
        <f>IF(ISNA(VLOOKUP($A326,'[2]1516 Exp_Rev Access'!$F$7:$GB$306,133,FALSE)),"",VLOOKUP($A326,'[2]1516 Exp_Rev Access'!$F$7:$GB$306,133,FALSE))</f>
        <v>0</v>
      </c>
      <c r="EX326" s="99">
        <f>IF(ISNA(VLOOKUP($A326,'[2]1516 Exp_Rev Access'!$F$7:$GB$306,134,FALSE)),"",VLOOKUP($A326,'[2]1516 Exp_Rev Access'!$F$7:$GB$306,134,FALSE))</f>
        <v>0</v>
      </c>
      <c r="EY326" s="99">
        <f>IF(ISNA(VLOOKUP($A326,'[2]1516 Exp_Rev Access'!$F$7:$GB$306,135,FALSE)),"",VLOOKUP($A326,'[2]1516 Exp_Rev Access'!$F$7:$GB$306,135,FALSE))</f>
        <v>0</v>
      </c>
      <c r="EZ326" s="99">
        <f>IF(ISNA(VLOOKUP($A326,'[2]1516 Exp_Rev Access'!$F$7:$GB$306,136,FALSE)),"",VLOOKUP($A326,'[2]1516 Exp_Rev Access'!$F$7:$GB$306,136,FALSE))</f>
        <v>0</v>
      </c>
      <c r="FA326" s="99">
        <f>IF(ISNA(VLOOKUP($A326,'[2]1516 Exp_Rev Access'!$F$7:$GB$306,137,FALSE)),"",VLOOKUP($A326,'[2]1516 Exp_Rev Access'!$F$7:$GB$306,137,FALSE))</f>
        <v>0</v>
      </c>
      <c r="FB326" s="99">
        <f>IF(ISNA(VLOOKUP($A326,'[2]1516 Exp_Rev Access'!$F$7:$GB$306,138,FALSE)),"",VLOOKUP($A326,'[2]1516 Exp_Rev Access'!$F$7:$GB$306,138,FALSE))</f>
        <v>0</v>
      </c>
      <c r="FC326" s="99">
        <f>IF(ISNA(VLOOKUP($A326,'[2]1516 Exp_Rev Access'!$F$7:$GB$306,139,FALSE)),"",VLOOKUP($A326,'[2]1516 Exp_Rev Access'!$F$7:$GB$306,139,FALSE))</f>
        <v>0</v>
      </c>
      <c r="FD326" s="99">
        <f>IF(ISNA(VLOOKUP($A326,'[2]1516 Exp_Rev Access'!$F$7:$FS$306,140,FALSE)),"",VLOOKUP($A326,'[2]1516 Exp_Rev Access'!$F$7:$FS$306,140,FALSE))</f>
        <v>0</v>
      </c>
      <c r="FE326" s="99">
        <f>IF(ISNA(VLOOKUP($A326,'[2]1516 Exp_Rev Access'!$F$7:$FS$306,141,FALSE)),"",VLOOKUP($A326,'[2]1516 Exp_Rev Access'!$F$7:$FS$306,141,FALSE))</f>
        <v>0</v>
      </c>
      <c r="FF326" s="99">
        <f>IF(ISNA(VLOOKUP($A326,'[2]1516 Exp_Rev Access'!$F$7:$FS$306,142,FALSE)),"",VLOOKUP($A326,'[2]1516 Exp_Rev Access'!$F$7:$FS$306,142,FALSE))</f>
        <v>0</v>
      </c>
      <c r="FG326" s="99">
        <f>IF(ISNA(VLOOKUP($A326,'[2]1516 Exp_Rev Access'!$F$7:$FS$306,143,FALSE)),"",VLOOKUP($A326,'[2]1516 Exp_Rev Access'!$F$7:$FS$306,143,FALSE))</f>
        <v>0</v>
      </c>
      <c r="FH326" s="99">
        <f>IF(ISNA(VLOOKUP($A326,'[2]1516 Exp_Rev Access'!$F$7:$FS$306,144,FALSE)),"",VLOOKUP($A326,'[2]1516 Exp_Rev Access'!$F$7:$FS$306,144,FALSE))</f>
        <v>0</v>
      </c>
      <c r="FI326" s="99">
        <f>IF(ISNA(VLOOKUP($A326,'[2]1516 Exp_Rev Access'!$F$7:$FS$306,145,FALSE)),"",VLOOKUP($A326,'[2]1516 Exp_Rev Access'!$F$7:$FS$306,145,FALSE))</f>
        <v>0</v>
      </c>
      <c r="FJ326" s="99">
        <f>IF(ISNA(VLOOKUP($A326,'[2]1516 Exp_Rev Access'!$F$7:$FS$306,146,FALSE)),"",VLOOKUP($A326,'[2]1516 Exp_Rev Access'!$F$7:$FS$306,146,FALSE))</f>
        <v>0</v>
      </c>
      <c r="FK326" s="99">
        <f>IF(ISNA(VLOOKUP($A326,'[2]1516 Exp_Rev Access'!$F$7:$FS$306,147,FALSE)),"",VLOOKUP($A326,'[2]1516 Exp_Rev Access'!$F$7:$FS$306,147,FALSE))</f>
        <v>0</v>
      </c>
      <c r="FL326" s="99">
        <f>IF(ISNA(VLOOKUP($A326,'[2]1516 Exp_Rev Access'!$F$7:$FS$306,148,FALSE)),"",VLOOKUP($A326,'[2]1516 Exp_Rev Access'!$F$7:$FS$306,148,FALSE))</f>
        <v>0</v>
      </c>
      <c r="FM326" s="99">
        <f>IF(ISNA(VLOOKUP($A326,'[2]1516 Exp_Rev Access'!$F$7:$FS$306,149,FALSE)),"",VLOOKUP($A326,'[2]1516 Exp_Rev Access'!$F$7:$FS$306,149,FALSE))</f>
        <v>0</v>
      </c>
      <c r="FN326" s="99">
        <f>IF(ISNA(VLOOKUP($A326,'[2]1516 Exp_Rev Access'!$F$7:$FS$306,150,FALSE)),"",VLOOKUP($A326,'[2]1516 Exp_Rev Access'!$F$7:$FS$306,150,FALSE))</f>
        <v>0</v>
      </c>
      <c r="FO326" s="99">
        <f>IF(ISNA(VLOOKUP($A326,'[2]1516 Exp_Rev Access'!$F$7:$FS$306,151,FALSE)),"",VLOOKUP($A326,'[2]1516 Exp_Rev Access'!$F$7:$FS$306,151,FALSE))</f>
        <v>0</v>
      </c>
      <c r="FP326" s="99">
        <f>IF(ISNA(VLOOKUP($A326,'[2]1516 Exp_Rev Access'!$F$7:$FS$306,152,FALSE)),"",VLOOKUP($A326,'[2]1516 Exp_Rev Access'!$F$7:$FS$306,152,FALSE))</f>
        <v>0</v>
      </c>
      <c r="FQ326" s="99">
        <f>IF(ISNA(VLOOKUP($A326,'[2]1516 Exp_Rev Access'!$F$7:$FS$306,153,FALSE)),"",VLOOKUP($A326,'[2]1516 Exp_Rev Access'!$F$7:$FS$306,153,FALSE))</f>
        <v>0</v>
      </c>
      <c r="FR326" s="101">
        <f t="shared" si="382"/>
        <v>29409.43</v>
      </c>
      <c r="FS326" s="72">
        <f t="shared" si="383"/>
        <v>3.7662664306717566E-2</v>
      </c>
      <c r="FT326" s="94">
        <f t="shared" si="384"/>
        <v>558.58366571699901</v>
      </c>
      <c r="FU326" s="99">
        <f>IF(ISNA(VLOOKUP($A326,'[2]1516 Exp_Rev Access'!$F$7:$GB$306,154,FALSE)),"",VLOOKUP($A326,'[2]1516 Exp_Rev Access'!$F$7:$GB$306,154,FALSE))</f>
        <v>0</v>
      </c>
      <c r="FV326" s="99">
        <f>IF(ISNA(VLOOKUP($A326,'[2]1516 Exp_Rev Access'!$F$7:$GB$306,155,FALSE)),"",VLOOKUP($A326,'[2]1516 Exp_Rev Access'!$F$7:$GB$306,155,FALSE))</f>
        <v>0</v>
      </c>
      <c r="FW326" s="99">
        <f>IF(ISNA(VLOOKUP($A326,'[2]1516 Exp_Rev Access'!$F$7:$GB$306,156,FALSE)),"",VLOOKUP($A326,'[2]1516 Exp_Rev Access'!$F$7:$GB$306,156,FALSE))</f>
        <v>0</v>
      </c>
      <c r="FX326" s="99">
        <f>IF(ISNA(VLOOKUP($A326,'[2]1516 Exp_Rev Access'!$F$7:$GB$306,157,FALSE)),"",VLOOKUP($A326,'[2]1516 Exp_Rev Access'!$F$7:$GB$306,157,FALSE))</f>
        <v>0</v>
      </c>
      <c r="FY326" s="99">
        <f>IF(ISNA(VLOOKUP($A326,'[2]1516 Exp_Rev Access'!$F$7:$GB$306,158,FALSE)),"",VLOOKUP($A326,'[2]1516 Exp_Rev Access'!$F$7:$GB$306,158,FALSE))</f>
        <v>0</v>
      </c>
      <c r="FZ326" s="99">
        <f>IF(ISNA(VLOOKUP($A326,'[2]1516 Exp_Rev Access'!$F$7:$GB$306,159,FALSE)),"",VLOOKUP($A326,'[2]1516 Exp_Rev Access'!$F$7:$GB$306,159,FALSE))</f>
        <v>0</v>
      </c>
      <c r="GA326" s="99">
        <f>IF(ISNA(VLOOKUP($A326,'[2]1516 Exp_Rev Access'!$F$7:$GB$306,160,FALSE)),"",VLOOKUP($A326,'[2]1516 Exp_Rev Access'!$F$7:$GB$306,160,FALSE))</f>
        <v>0</v>
      </c>
      <c r="GB326" s="99">
        <f>IF(ISNA(VLOOKUP($A326,'[2]1516 Exp_Rev Access'!$F$7:$GB$306,161,FALSE)),"",VLOOKUP($A326,'[2]1516 Exp_Rev Access'!$F$7:$GB$306,161,FALSE))</f>
        <v>0</v>
      </c>
      <c r="GC326" s="99">
        <f>IF(ISNA(VLOOKUP($A326,'[2]1516 Exp_Rev Access'!$F$7:$GB$306,162,FALSE)),"",VLOOKUP($A326,'[2]1516 Exp_Rev Access'!$F$7:$GB$306,162,FALSE))</f>
        <v>0</v>
      </c>
      <c r="GD326" s="99">
        <f>IF(ISNA(VLOOKUP($A326,'[2]1516 Exp_Rev Access'!$F$7:$GB$306,163,FALSE)),"",VLOOKUP($A326,'[2]1516 Exp_Rev Access'!$F$7:$GB$306,163,FALSE))</f>
        <v>0</v>
      </c>
      <c r="GE326" s="99">
        <f>IF(ISNA(VLOOKUP($A326,'[2]1516 Exp_Rev Access'!$F$7:$GB$306,164,FALSE)),"",VLOOKUP($A326,'[2]1516 Exp_Rev Access'!$F$7:$GB$306,164,FALSE))</f>
        <v>0</v>
      </c>
      <c r="GF326" s="99">
        <f>IF(ISNA(VLOOKUP($A326,'[2]1516 Exp_Rev Access'!$F$7:$GB$306,165,FALSE)),"",VLOOKUP($A326,'[2]1516 Exp_Rev Access'!$F$7:$GB$306,165,FALSE))</f>
        <v>0</v>
      </c>
      <c r="GG326" s="99">
        <f>IF(ISNA(VLOOKUP($A326,'[2]1516 Exp_Rev Access'!$F$7:$GB$306,166,FALSE)),"",VLOOKUP($A326,'[2]1516 Exp_Rev Access'!$F$7:$GB$306,166,FALSE))</f>
        <v>0</v>
      </c>
      <c r="GH326" s="99">
        <f>IF(ISNA(VLOOKUP($A326,'[2]1516 Exp_Rev Access'!$F$7:$GB$306,167,FALSE)),"",VLOOKUP($A326,'[2]1516 Exp_Rev Access'!$F$7:$GB$306,167,FALSE))</f>
        <v>0</v>
      </c>
      <c r="GI326" s="99">
        <f>IF(ISNA(VLOOKUP($A326,'[2]1516 Exp_Rev Access'!$F$7:$GB$306,168,FALSE)),"",VLOOKUP($A326,'[2]1516 Exp_Rev Access'!$F$7:$GB$306,168,FALSE))</f>
        <v>0</v>
      </c>
      <c r="GJ326" s="99">
        <f>IF(ISNA(VLOOKUP($A326,'[2]1516 Exp_Rev Access'!$F$7:$GB$306,169,FALSE)),"",VLOOKUP($A326,'[2]1516 Exp_Rev Access'!$F$7:$GB$306,169,FALSE))</f>
        <v>0</v>
      </c>
      <c r="GK326" s="99">
        <f>IF(ISNA(VLOOKUP($A326,'[2]1516 Exp_Rev Access'!$F$7:$GB$306,170,FALSE)),"",VLOOKUP($A326,'[2]1516 Exp_Rev Access'!$F$7:$GB$306,170,FALSE))</f>
        <v>5554.02</v>
      </c>
      <c r="GL326" s="99">
        <f>IF(ISNA(VLOOKUP($A326,'[2]1516 Exp_Rev Access'!$F$7:$GB$306,171,FALSE)),"",VLOOKUP($A326,'[2]1516 Exp_Rev Access'!$F$7:$GB$306,171,FALSE))</f>
        <v>0</v>
      </c>
      <c r="GM326" s="99">
        <f>IF(ISNA(VLOOKUP($A326,'[2]1516 Exp_Rev Access'!$F$7:$GB$306,172,FALSE)),"",VLOOKUP($A326,'[2]1516 Exp_Rev Access'!$F$7:$GB$306,172,FALSE))</f>
        <v>0</v>
      </c>
      <c r="GN326" s="99">
        <f>IF(ISNA(VLOOKUP($A326,'[2]1516 Exp_Rev Access'!$F$7:$GB$306,173,FALSE)),"",VLOOKUP($A326,'[2]1516 Exp_Rev Access'!$F$7:$GB$306,173,FALSE))</f>
        <v>0</v>
      </c>
      <c r="GO326" s="99">
        <f>IF(ISNA(VLOOKUP($A326,'[2]1516 Exp_Rev Access'!$F$7:$GB$306,174,FALSE)),"",VLOOKUP($A326,'[2]1516 Exp_Rev Access'!$F$7:$GB$306,174,FALSE))</f>
        <v>0</v>
      </c>
      <c r="GP326" s="99">
        <f>IF(ISNA(VLOOKUP($A326,'[2]1516 Exp_Rev Access'!$F$7:$GB$306,175,FALSE)),"",VLOOKUP($A326,'[2]1516 Exp_Rev Access'!$F$7:$GB$306,175,FALSE))</f>
        <v>0</v>
      </c>
      <c r="GQ326" s="99">
        <f>IF(ISNA(VLOOKUP($A326,'[2]1516 Exp_Rev Access'!$F$7:$GB$306,176,FALSE)),"",VLOOKUP($A326,'[2]1516 Exp_Rev Access'!$F$7:$GB$306,176,FALSE))</f>
        <v>0</v>
      </c>
      <c r="GR326" s="99">
        <f>IF(ISNA(VLOOKUP($A326,'[2]1516 Exp_Rev Access'!$F$7:$GB$306,177,FALSE)),"",VLOOKUP($A326,'[2]1516 Exp_Rev Access'!$F$7:$GB$306,177,FALSE))</f>
        <v>0</v>
      </c>
      <c r="GS326" s="99">
        <f>IF(ISNA(VLOOKUP($A326,'[2]1516 Exp_Rev Access'!$F$7:$GB$306,178,FALSE)),"",VLOOKUP($A326,'[2]1516 Exp_Rev Access'!$F$7:$GB$306,178,FALSE))</f>
        <v>0</v>
      </c>
      <c r="GT326" s="101">
        <f t="shared" si="385"/>
        <v>5554.02</v>
      </c>
      <c r="GU326" s="72">
        <f t="shared" si="389"/>
        <v>7.1126570903548804E-3</v>
      </c>
      <c r="GV326" s="84">
        <f t="shared" si="386"/>
        <v>105.48945868945869</v>
      </c>
    </row>
    <row r="327" spans="1:204" customFormat="1" ht="12" customHeight="1" x14ac:dyDescent="0.2">
      <c r="A327" s="96" t="s">
        <v>744</v>
      </c>
      <c r="B327" s="69" t="s">
        <v>745</v>
      </c>
      <c r="C327" s="80">
        <f>IF(ISNA(VLOOKUP($A327,'[2]1516 enrollment_Rev_Exp by size'!$A$6:$G$320,3,FALSE)),"",VLOOKUP($A327,'[2]1516 enrollment_Rev_Exp by size'!$A$6:$G$320,3,FALSE))</f>
        <v>65.549999999999983</v>
      </c>
      <c r="D327" s="97">
        <v>1727854.92</v>
      </c>
      <c r="E327" s="80">
        <f t="shared" si="367"/>
        <v>1727854.92</v>
      </c>
      <c r="F327" s="80">
        <f t="shared" si="368"/>
        <v>0</v>
      </c>
      <c r="G327" s="98">
        <f>IF(ISNA(VLOOKUP($A327,'[2]1516 Exp_Rev Access'!$F$7:$FS$306,2,FALSE)),"",VLOOKUP($A327,'[2]1516 Exp_Rev Access'!$F$7:$FS$306,2,FALSE))</f>
        <v>0</v>
      </c>
      <c r="H327" s="98">
        <f>IF(ISNA(VLOOKUP($A327,'[2]1516 Exp_Rev Access'!$F$7:$FS$306,3,FALSE)),"",VLOOKUP($A327,'[2]1516 Exp_Rev Access'!$F$7:$FS$306,3,FALSE))</f>
        <v>0</v>
      </c>
      <c r="I327" s="98">
        <f>IF(ISNA(VLOOKUP($A327,'[2]1516 Exp_Rev Access'!$F$7:$FS$306,4,FALSE)),"",VLOOKUP($A327,'[2]1516 Exp_Rev Access'!$F$7:$FS$306,4,FALSE))</f>
        <v>0</v>
      </c>
      <c r="J327" s="98">
        <f>IF(ISNA(VLOOKUP($A327,'[2]1516 Exp_Rev Access'!$F$7:$FS$306,5,FALSE)),"",VLOOKUP($A327,'[2]1516 Exp_Rev Access'!$F$7:$FS$306,5,FALSE))</f>
        <v>0</v>
      </c>
      <c r="K327" s="98">
        <f>IF(ISNA(VLOOKUP($A327,'[2]1516 Exp_Rev Access'!$F$7:$FS$306,6,FALSE)),"",VLOOKUP($A327,'[2]1516 Exp_Rev Access'!$F$7:$FS$306,6,FALSE))</f>
        <v>0</v>
      </c>
      <c r="L327" s="98">
        <f>IF(ISNA(VLOOKUP($A327,'[2]1516 Exp_Rev Access'!$F$7:$FS$306,7,FALSE)),"",VLOOKUP($A327,'[2]1516 Exp_Rev Access'!$F$7:$FS$306,7,FALSE))</f>
        <v>0</v>
      </c>
      <c r="M327" s="90">
        <f t="shared" si="369"/>
        <v>0</v>
      </c>
      <c r="N327" s="72"/>
      <c r="O327" s="73"/>
      <c r="P327" s="99">
        <f>IF(ISNA(VLOOKUP($A327,'[2]1516 Exp_Rev Access'!$F$7:$FS$306,8,FALSE)),"",VLOOKUP($A327,'[2]1516 Exp_Rev Access'!$F$7:$FS$306,8,FALSE))</f>
        <v>1216.5</v>
      </c>
      <c r="Q327" s="99">
        <f>IF(ISNA(VLOOKUP($A327,'[2]1516 Exp_Rev Access'!$F$7:$FS$306,9,FALSE)),"",VLOOKUP($A327,'[2]1516 Exp_Rev Access'!$F$7:$FS$306,9,FALSE))</f>
        <v>0</v>
      </c>
      <c r="R327" s="99">
        <f>IF(ISNA(VLOOKUP($A327,'[2]1516 Exp_Rev Access'!$F$7:$FS$306,10,FALSE)),"",VLOOKUP($A327,'[2]1516 Exp_Rev Access'!$F$7:$FS$306,10,FALSE))</f>
        <v>0</v>
      </c>
      <c r="S327" s="99">
        <f>IF(ISNA(VLOOKUP($A327,'[2]1516 Exp_Rev Access'!$F$7:$FS$306,11,FALSE)),"",VLOOKUP($A327,'[2]1516 Exp_Rev Access'!$F$7:$FS$306,11,FALSE))</f>
        <v>0</v>
      </c>
      <c r="T327" s="99">
        <f>IF(ISNA(VLOOKUP($A327,'[2]1516 Exp_Rev Access'!$F$7:$FS$306,12,FALSE)),"",VLOOKUP($A327,'[2]1516 Exp_Rev Access'!$F$7:$FS$306,12,FALSE))</f>
        <v>0</v>
      </c>
      <c r="U327" s="99">
        <f>IF(ISNA(VLOOKUP($A327,'[2]1516 Exp_Rev Access'!$F$7:$FS$306,13,FALSE)),"",VLOOKUP($A327,'[2]1516 Exp_Rev Access'!$F$7:$FS$306,13,FALSE))</f>
        <v>0</v>
      </c>
      <c r="V327" s="99">
        <f>IF(ISNA(VLOOKUP($A327,'[2]1516 Exp_Rev Access'!$F$7:$FS$306,14,FALSE)),"",VLOOKUP($A327,'[2]1516 Exp_Rev Access'!$F$7:$FS$306,14,FALSE))</f>
        <v>0</v>
      </c>
      <c r="W327" s="99">
        <f>IF(ISNA(VLOOKUP($A327,'[2]1516 Exp_Rev Access'!$F$7:$FS$306,15,FALSE)),"",VLOOKUP($A327,'[2]1516 Exp_Rev Access'!$F$7:$FS$306,15,FALSE))</f>
        <v>0</v>
      </c>
      <c r="X327" s="99">
        <f>IF(ISNA(VLOOKUP($A327,'[2]1516 Exp_Rev Access'!$F$7:$FS$306,16,FALSE)),"",VLOOKUP($A327,'[2]1516 Exp_Rev Access'!$F$7:$FS$306,16,FALSE))</f>
        <v>0</v>
      </c>
      <c r="Y327" s="99">
        <f>IF(ISNA(VLOOKUP($A327,'[2]1516 Exp_Rev Access'!$F$7:$FS$306,17,FALSE)),"",VLOOKUP($A327,'[2]1516 Exp_Rev Access'!$F$7:$FS$306,17,FALSE))</f>
        <v>0</v>
      </c>
      <c r="Z327" s="99">
        <f>IF(ISNA(VLOOKUP($A327,'[2]1516 Exp_Rev Access'!$F$7:$FS$306,18,FALSE)),"",VLOOKUP($A327,'[2]1516 Exp_Rev Access'!$F$7:$FS$306,18,FALSE))</f>
        <v>0</v>
      </c>
      <c r="AA327" s="99">
        <f>IF(ISNA(VLOOKUP($A327,'[2]1516 Exp_Rev Access'!$F$7:$FS$306,19,FALSE)),"",VLOOKUP($A327,'[2]1516 Exp_Rev Access'!$F$7:$FS$306,19,FALSE))</f>
        <v>0</v>
      </c>
      <c r="AB327" s="99">
        <f>IF(ISNA(VLOOKUP($A327,'[2]1516 Exp_Rev Access'!$F$7:$FS$306,20,FALSE)),"",VLOOKUP($A327,'[2]1516 Exp_Rev Access'!$F$7:$FS$306,20,FALSE))</f>
        <v>0</v>
      </c>
      <c r="AC327" s="99">
        <f>IF(ISNA(VLOOKUP($A327,'[2]1516 Exp_Rev Access'!$F$7:$FS$306,21,FALSE)),"",VLOOKUP($A327,'[2]1516 Exp_Rev Access'!$F$7:$FS$306,21,FALSE))</f>
        <v>1160.5</v>
      </c>
      <c r="AD327" s="99">
        <f>IF(ISNA(VLOOKUP($A327,'[2]1516 Exp_Rev Access'!$F$7:$FS$306,22,FALSE)),"",VLOOKUP($A327,'[2]1516 Exp_Rev Access'!$F$7:$FS$306,22,FALSE))</f>
        <v>1244.3699999999999</v>
      </c>
      <c r="AE327" s="99">
        <f>IF(ISNA(VLOOKUP($A327,'[2]1516 Exp_Rev Access'!$F$7:$FS$306,23,FALSE)),"",VLOOKUP($A327,'[2]1516 Exp_Rev Access'!$F$7:$FS$306,23,FALSE))</f>
        <v>0</v>
      </c>
      <c r="AF327" s="99">
        <f>IF(ISNA(VLOOKUP($A327,'[2]1516 Exp_Rev Access'!$F$7:$FS$306,24,FALSE)),"",VLOOKUP($A327,'[2]1516 Exp_Rev Access'!$F$7:$FS$306,24,FALSE))</f>
        <v>0</v>
      </c>
      <c r="AG327" s="99">
        <f>IF(ISNA(VLOOKUP($A327,'[2]1516 Exp_Rev Access'!$F$7:$FS$306,25,FALSE)),"",VLOOKUP($A327,'[2]1516 Exp_Rev Access'!$F$7:$FS$306,25,FALSE))</f>
        <v>0</v>
      </c>
      <c r="AH327" s="98">
        <f>IF(ISNA(VLOOKUP($A327,'[2]1516 Exp_Rev Access'!$F$7:$FS$306,26,FALSE)),"",VLOOKUP($A327,'[2]1516 Exp_Rev Access'!$F$7:$FS$306,26,FALSE))</f>
        <v>0</v>
      </c>
      <c r="AI327" s="98">
        <f>IF(ISNA(VLOOKUP($A327,'[2]1516 Exp_Rev Access'!$F$7:$FS$306,27,FALSE)),"",VLOOKUP($A327,'[2]1516 Exp_Rev Access'!$F$7:$FS$306,27,FALSE))</f>
        <v>0</v>
      </c>
      <c r="AJ327" s="98">
        <f>IF(ISNA(VLOOKUP($A327,'[2]1516 Exp_Rev Access'!$F$7:$FS$306,28,FALSE)),"",VLOOKUP($A327,'[2]1516 Exp_Rev Access'!$F$7:$FS$306,28,FALSE))</f>
        <v>6197.58</v>
      </c>
      <c r="AK327" s="98">
        <f>IF(ISNA(VLOOKUP($A327,'[2]1516 Exp_Rev Access'!$F$7:$FS$306,29,FALSE)),"",VLOOKUP($A327,'[2]1516 Exp_Rev Access'!$F$7:$FS$306,29,FALSE))</f>
        <v>0</v>
      </c>
      <c r="AL327" s="100">
        <f t="shared" si="372"/>
        <v>9818.9500000000007</v>
      </c>
      <c r="AM327" s="72">
        <f t="shared" si="373"/>
        <v>5.6827398448476224E-3</v>
      </c>
      <c r="AN327" s="94">
        <f t="shared" si="374"/>
        <v>149.793287566743</v>
      </c>
      <c r="AO327" s="99">
        <f>IF(ISNA(VLOOKUP($A327,'[2]1516 Exp_Rev Access'!$F$7:$GB$306,30,FALSE)),"",VLOOKUP($A327,'[2]1516 Exp_Rev Access'!$F$7:$FS$306,30,FALSE))</f>
        <v>1442721.46</v>
      </c>
      <c r="AP327" s="99">
        <f>IF(ISNA(VLOOKUP($A327,'[2]1516 Exp_Rev Access'!$F$7:$GB$306,31,FALSE)),"",VLOOKUP($A327,'[2]1516 Exp_Rev Access'!$F$7:$FS$306,31,FALSE))</f>
        <v>8977.64</v>
      </c>
      <c r="AQ327" s="99">
        <f>IF(ISNA(VLOOKUP($A327,'[2]1516 Exp_Rev Access'!$F$7:$GB$306,32,FALSE)),"",VLOOKUP($A327,'[2]1516 Exp_Rev Access'!$F$7:$FS$306,32,FALSE))</f>
        <v>0</v>
      </c>
      <c r="AR327" s="99">
        <f>IF(ISNA(VLOOKUP($A327,'[2]1516 Exp_Rev Access'!$F$7:$GB$306,33,FALSE)),"",VLOOKUP($A327,'[2]1516 Exp_Rev Access'!$F$7:$FS$306,33,FALSE))</f>
        <v>0</v>
      </c>
      <c r="AS327" s="99">
        <f>IF(ISNA(VLOOKUP($A327,'[2]1516 Exp_Rev Access'!$F$7:$GB$306,34,FALSE)),"",VLOOKUP($A327,'[2]1516 Exp_Rev Access'!$F$7:$FS$306,34,FALSE))</f>
        <v>0</v>
      </c>
      <c r="AT327" s="101">
        <f t="shared" si="375"/>
        <v>1451699.0999999999</v>
      </c>
      <c r="AU327" s="72">
        <f t="shared" si="376"/>
        <v>0.84017418545765399</v>
      </c>
      <c r="AV327" s="94">
        <f t="shared" si="377"/>
        <v>22146.439359267737</v>
      </c>
      <c r="AW327" s="99">
        <f>IF(ISNA(VLOOKUP($A327,'[2]1516 Exp_Rev Access'!$F$7:$GB$306,35,FALSE)),"",VLOOKUP($A327,'[2]1516 Exp_Rev Access'!$F$7:$GB$306,35,FALSE))</f>
        <v>0</v>
      </c>
      <c r="AX327" s="99">
        <f>IF(ISNA(VLOOKUP($A327,'[2]1516 Exp_Rev Access'!$F$7:$GB$306,36,FALSE)),"",VLOOKUP($A327,'[2]1516 Exp_Rev Access'!$F$7:$GB$306,36,FALSE))</f>
        <v>47438.27</v>
      </c>
      <c r="AY327" s="99">
        <f>IF(ISNA(VLOOKUP($A327,'[2]1516 Exp_Rev Access'!$F$7:$GB$306,37,FALSE)),"",VLOOKUP($A327,'[2]1516 Exp_Rev Access'!$F$7:$GB$306,37,FALSE))</f>
        <v>0</v>
      </c>
      <c r="AZ327" s="99">
        <f>IF(ISNA(VLOOKUP($A327,'[2]1516 Exp_Rev Access'!$F$7:$GB$306,38,FALSE)),"",VLOOKUP($A327,'[2]1516 Exp_Rev Access'!$F$7:$GB$306,38,FALSE))</f>
        <v>0</v>
      </c>
      <c r="BA327" s="99">
        <f>IF(ISNA(VLOOKUP($A327,'[2]1516 Exp_Rev Access'!$F$7:$GB$306,39,FALSE)),"",VLOOKUP($A327,'[2]1516 Exp_Rev Access'!$F$7:$GB$306,39,FALSE))</f>
        <v>0</v>
      </c>
      <c r="BB327" s="99">
        <f>IF(ISNA(VLOOKUP($A327,'[2]1516 Exp_Rev Access'!$F$7:$GB$306,40,FALSE)),"",VLOOKUP($A327,'[2]1516 Exp_Rev Access'!$F$7:$GB$306,40,FALSE))</f>
        <v>13951.01</v>
      </c>
      <c r="BC327" s="99">
        <f>IF(ISNA(VLOOKUP($A327,'[2]1516 Exp_Rev Access'!$F$7:$GB$306,41,FALSE)),"",VLOOKUP($A327,'[2]1516 Exp_Rev Access'!$F$7:$GB$306,41,FALSE))</f>
        <v>0</v>
      </c>
      <c r="BD327" s="99">
        <f>IF(ISNA(VLOOKUP($A327,'[2]1516 Exp_Rev Access'!$F$7:$GB$306,42,FALSE)),"",VLOOKUP($A327,'[2]1516 Exp_Rev Access'!$F$7:$GB$306,42,FALSE))</f>
        <v>0</v>
      </c>
      <c r="BE327" s="99">
        <f>IF(ISNA(VLOOKUP($A327,'[2]1516 Exp_Rev Access'!$F$7:$GB$306,43,FALSE)),"",VLOOKUP($A327,'[2]1516 Exp_Rev Access'!$F$7:$GB$306,43,FALSE))</f>
        <v>0</v>
      </c>
      <c r="BF327" s="99">
        <f>IF(ISNA(VLOOKUP($A327,'[2]1516 Exp_Rev Access'!$F$7:$GB$306,44,FALSE)),"",VLOOKUP($A327,'[2]1516 Exp_Rev Access'!$F$7:$GB$306,44,FALSE))</f>
        <v>0</v>
      </c>
      <c r="BG327" s="99">
        <f>IF(ISNA(VLOOKUP($A327,'[2]1516 Exp_Rev Access'!$F$7:$GB$306,45,FALSE)),"",VLOOKUP($A327,'[2]1516 Exp_Rev Access'!$F$7:$GB$306,45,FALSE))</f>
        <v>174.83</v>
      </c>
      <c r="BH327" s="99">
        <f>IF(ISNA(VLOOKUP($A327,'[2]1516 Exp_Rev Access'!$F$7:$GB$306,46,FALSE)),"",VLOOKUP($A327,'[2]1516 Exp_Rev Access'!$F$7:$GB$306,46,FALSE))</f>
        <v>0</v>
      </c>
      <c r="BI327" s="99">
        <f>IF(ISNA(VLOOKUP($A327,'[2]1516 Exp_Rev Access'!$F$7:$GB$306,47,FALSE)),"",VLOOKUP($A327,'[2]1516 Exp_Rev Access'!$F$7:$GB$306,47,FALSE))</f>
        <v>742.41</v>
      </c>
      <c r="BJ327" s="99">
        <f>IF(ISNA(VLOOKUP($A327,'[2]1516 Exp_Rev Access'!$F$7:$GB$306,48,FALSE)),"",VLOOKUP($A327,'[2]1516 Exp_Rev Access'!$F$7:$GB$306,48,FALSE))</f>
        <v>118218.29</v>
      </c>
      <c r="BK327" s="99">
        <f>IF(ISNA(VLOOKUP($A327,'[2]1516 Exp_Rev Access'!$F$7:$GB$306,49,FALSE)),"",VLOOKUP($A327,'[2]1516 Exp_Rev Access'!$F$7:$GB$306,49,FALSE))</f>
        <v>0</v>
      </c>
      <c r="BL327" s="99">
        <f>IF(ISNA(VLOOKUP($A327,'[2]1516 Exp_Rev Access'!$F$7:$GB$306,50,FALSE)),"",VLOOKUP($A327,'[2]1516 Exp_Rev Access'!$F$7:$GB$306,50,FALSE))</f>
        <v>0</v>
      </c>
      <c r="BM327" s="99">
        <f>IF(ISNA(VLOOKUP($A327,'[2]1516 Exp_Rev Access'!$F$7:$GB$306,51,FALSE)),"",VLOOKUP($A327,'[2]1516 Exp_Rev Access'!$F$7:$GB$306,51,FALSE))</f>
        <v>0</v>
      </c>
      <c r="BN327" s="99">
        <f>IF(ISNA(VLOOKUP($A327,'[2]1516 Exp_Rev Access'!$F$7:$GB$306,52,FALSE)),"",VLOOKUP($A327,'[2]1516 Exp_Rev Access'!$F$7:$GB$306,52,FALSE))</f>
        <v>0</v>
      </c>
      <c r="BO327" s="99">
        <f>IF(ISNA(VLOOKUP($A327,'[2]1516 Exp_Rev Access'!$F$7:$GB$306,53,FALSE)),"",VLOOKUP($A327,'[2]1516 Exp_Rev Access'!$F$7:$GB$306,53,FALSE))</f>
        <v>0</v>
      </c>
      <c r="BP327" s="99">
        <f>IF(ISNA(VLOOKUP($A327,'[2]1516 Exp_Rev Access'!$F$7:$GB$306,54,FALSE)),"",VLOOKUP($A327,'[2]1516 Exp_Rev Access'!$F$7:$GB$306,54,FALSE))</f>
        <v>0</v>
      </c>
      <c r="BQ327" s="99">
        <f>IF(ISNA(VLOOKUP($A327,'[2]1516 Exp_Rev Access'!$F$7:$GB$306,55,FALSE)),"",VLOOKUP($A327,'[2]1516 Exp_Rev Access'!$F$7:$GB$306,55,FALSE))</f>
        <v>0</v>
      </c>
      <c r="BR327" s="99">
        <f>IF(ISNA(VLOOKUP($A327,'[2]1516 Exp_Rev Access'!$F$7:$GB$306,56,FALSE)),"",VLOOKUP($A327,'[2]1516 Exp_Rev Access'!$F$7:$GB$306,56,FALSE))</f>
        <v>0</v>
      </c>
      <c r="BS327" s="99">
        <f>IF(ISNA(VLOOKUP($A327,'[2]1516 Exp_Rev Access'!$F$7:$GB$306,57,FALSE)),"",VLOOKUP($A327,'[2]1516 Exp_Rev Access'!$F$7:$GB$306,57,FALSE))</f>
        <v>0</v>
      </c>
      <c r="BT327" s="99">
        <f>IF(ISNA(VLOOKUP($A327,'[2]1516 Exp_Rev Access'!$F$7:$GB$306,58,FALSE)),"",VLOOKUP($A327,'[2]1516 Exp_Rev Access'!$F$7:$GB$306,58,FALSE))</f>
        <v>0</v>
      </c>
      <c r="BU327" s="102">
        <f t="shared" si="378"/>
        <v>180524.81</v>
      </c>
      <c r="BV327" s="72">
        <f t="shared" si="379"/>
        <v>0.10447914805254599</v>
      </c>
      <c r="BW327" s="94">
        <f t="shared" si="380"/>
        <v>2754.001678108315</v>
      </c>
      <c r="BX327" s="99">
        <f>IF(ISNA(VLOOKUP($A327,'[2]1516 Exp_Rev Access'!$F$7:$GB$306,59,FALSE)),"",VLOOKUP($A327,'[2]1516 Exp_Rev Access'!$F$7:$GB$306,59,FALSE))</f>
        <v>0</v>
      </c>
      <c r="BY327" s="99">
        <f>IF(ISNA(VLOOKUP($A327,'[2]1516 Exp_Rev Access'!$F$7:$GB$306,60,FALSE)),"",VLOOKUP($A327,'[2]1516 Exp_Rev Access'!$F$7:$GB$306,60,FALSE))</f>
        <v>0</v>
      </c>
      <c r="BZ327" s="99">
        <f>IF(ISNA(VLOOKUP($A327,'[2]1516 Exp_Rev Access'!$F$7:$GB$306,61,FALSE)),"",VLOOKUP($A327,'[2]1516 Exp_Rev Access'!$F$7:$GB$306,61,FALSE))</f>
        <v>0</v>
      </c>
      <c r="CA327" s="99">
        <f>IF(ISNA(VLOOKUP($A327,'[2]1516 Exp_Rev Access'!$F$7:$GB$306,62,FALSE)),"",VLOOKUP($A327,'[2]1516 Exp_Rev Access'!$F$7:$GB$306,62,FALSE))</f>
        <v>0</v>
      </c>
      <c r="CB327" s="99">
        <f>IF(ISNA(VLOOKUP($A327,'[2]1516 Exp_Rev Access'!$F$7:$GB$306,63,FALSE)),"",VLOOKUP($A327,'[2]1516 Exp_Rev Access'!$F$7:$GB$306,63,FALSE))</f>
        <v>0</v>
      </c>
      <c r="CC327" s="99">
        <f>IF(ISNA(VLOOKUP($A327,'[2]1516 Exp_Rev Access'!$F$7:$GB$306,64,FALSE)),"",VLOOKUP($A327,'[2]1516 Exp_Rev Access'!$F$7:$GB$306,64,FALSE))</f>
        <v>0</v>
      </c>
      <c r="CD327" s="101">
        <f t="shared" si="381"/>
        <v>0</v>
      </c>
      <c r="CE327" s="72"/>
      <c r="CF327" s="103"/>
      <c r="CG327" s="99">
        <f>IF(ISNA(VLOOKUP($A327,'[2]1516 Exp_Rev Access'!$F$7:$GB$306,65,FALSE)),"",VLOOKUP($A327,'[2]1516 Exp_Rev Access'!$F$7:$GB$306,65,FALSE))</f>
        <v>0</v>
      </c>
      <c r="CH327" s="99">
        <f>IF(ISNA(VLOOKUP($A327,'[2]1516 Exp_Rev Access'!$F$7:$GB$306,66,FALSE)),"",VLOOKUP($A327,'[2]1516 Exp_Rev Access'!$F$7:$GB$306,66,FALSE))</f>
        <v>0</v>
      </c>
      <c r="CI327" s="99">
        <f>IF(ISNA(VLOOKUP($A327,'[2]1516 Exp_Rev Access'!$F$7:$GB$306,67,FALSE)),"",VLOOKUP($A327,'[2]1516 Exp_Rev Access'!$F$7:$GB$306,67,FALSE))</f>
        <v>0</v>
      </c>
      <c r="CJ327" s="99">
        <f>IF(ISNA(VLOOKUP($A327,'[2]1516 Exp_Rev Access'!$F$7:$GB$306,68,FALSE)),"",VLOOKUP($A327,'[2]1516 Exp_Rev Access'!$F$7:$GB$306,68,FALSE))</f>
        <v>0</v>
      </c>
      <c r="CK327" s="99">
        <f>IF(ISNA(VLOOKUP($A327,'[2]1516 Exp_Rev Access'!$F$7:$GB$306,69,FALSE)),"",VLOOKUP($A327,'[2]1516 Exp_Rev Access'!$F$7:$GB$306,69,FALSE))</f>
        <v>0</v>
      </c>
      <c r="CL327" s="99">
        <f>IF(ISNA(VLOOKUP($A327,'[2]1516 Exp_Rev Access'!$F$7:$GB$306,70,FALSE)),"",VLOOKUP($A327,'[2]1516 Exp_Rev Access'!$F$7:$GB$306,70,FALSE))</f>
        <v>0</v>
      </c>
      <c r="CM327" s="99">
        <f>IF(ISNA(VLOOKUP($A327,'[2]1516 Exp_Rev Access'!$F$7:$GB$306,71,FALSE)),"",VLOOKUP($A327,'[2]1516 Exp_Rev Access'!$F$7:$GB$306,71,FALSE))</f>
        <v>0</v>
      </c>
      <c r="CN327" s="99">
        <f>IF(ISNA(VLOOKUP($A327,'[2]1516 Exp_Rev Access'!$F$7:$GB$306,72,FALSE)),"",VLOOKUP($A327,'[2]1516 Exp_Rev Access'!$F$7:$GB$306,72,FALSE))</f>
        <v>0</v>
      </c>
      <c r="CO327" s="99">
        <f>IF(ISNA(VLOOKUP($A327,'[2]1516 Exp_Rev Access'!$F$7:$GB$306,73,FALSE)),"",VLOOKUP($A327,'[2]1516 Exp_Rev Access'!$F$7:$GB$306,73,FALSE))</f>
        <v>0</v>
      </c>
      <c r="CP327" s="99">
        <f>IF(ISNA(VLOOKUP($A327,'[2]1516 Exp_Rev Access'!$F$7:$GB$306,74,FALSE)),"",VLOOKUP($A327,'[2]1516 Exp_Rev Access'!$F$7:$GB$306,74,FALSE))</f>
        <v>6609.93</v>
      </c>
      <c r="CQ327" s="99">
        <f>IF(ISNA(VLOOKUP($A327,'[2]1516 Exp_Rev Access'!$F$7:$GB$306,75,FALSE)),"",VLOOKUP($A327,'[2]1516 Exp_Rev Access'!$F$7:$GB$306,75,FALSE))</f>
        <v>0</v>
      </c>
      <c r="CR327" s="99">
        <f>IF(ISNA(VLOOKUP($A327,'[2]1516 Exp_Rev Access'!$F$7:$GB$306,76,FALSE)),"",VLOOKUP($A327,'[2]1516 Exp_Rev Access'!$F$7:$GB$306,76,FALSE))</f>
        <v>0</v>
      </c>
      <c r="CS327" s="99">
        <f>IF(ISNA(VLOOKUP($A327,'[2]1516 Exp_Rev Access'!$F$7:$GB$306,77,FALSE)),"",VLOOKUP($A327,'[2]1516 Exp_Rev Access'!$F$7:$GB$306,77,FALSE))</f>
        <v>0</v>
      </c>
      <c r="CT327" s="99">
        <f>IF(ISNA(VLOOKUP($A327,'[2]1516 Exp_Rev Access'!$F$7:$GB$306,78,FALSE)),"",VLOOKUP($A327,'[2]1516 Exp_Rev Access'!$F$7:$GB$306,78,FALSE))</f>
        <v>15749.53</v>
      </c>
      <c r="CU327" s="99">
        <f>IF(ISNA(VLOOKUP($A327,'[2]1516 Exp_Rev Access'!$F$7:$GB$306,79,FALSE)),"",VLOOKUP($A327,'[2]1516 Exp_Rev Access'!$F$7:$GB$306,79,FALSE))</f>
        <v>31671</v>
      </c>
      <c r="CV327" s="99">
        <f>IF(ISNA(VLOOKUP($A327,'[2]1516 Exp_Rev Access'!$F$7:$GB$306,80,FALSE)),"",VLOOKUP($A327,'[2]1516 Exp_Rev Access'!$F$7:$GB$306,80,FALSE))</f>
        <v>0</v>
      </c>
      <c r="CW327" s="99">
        <f>IF(ISNA(VLOOKUP($A327,'[2]1516 Exp_Rev Access'!$F$7:$GB$306,81,FALSE)),"",VLOOKUP($A327,'[2]1516 Exp_Rev Access'!$F$7:$GB$306,81,FALSE))</f>
        <v>0</v>
      </c>
      <c r="CX327" s="99">
        <f>IF(ISNA(VLOOKUP($A327,'[2]1516 Exp_Rev Access'!$F$7:$GB$306,82,FALSE)),"",VLOOKUP($A327,'[2]1516 Exp_Rev Access'!$F$7:$GB$306,82,FALSE))</f>
        <v>0</v>
      </c>
      <c r="CY327" s="99">
        <f>IF(ISNA(VLOOKUP($A327,'[2]1516 Exp_Rev Access'!$F$7:$GB$306,83,FALSE)),"",VLOOKUP($A327,'[2]1516 Exp_Rev Access'!$F$7:$GB$306,83,FALSE))</f>
        <v>0</v>
      </c>
      <c r="CZ327" s="99">
        <f>IF(ISNA(VLOOKUP($A327,'[2]1516 Exp_Rev Access'!$F$7:$GB$306,84,FALSE)),"",VLOOKUP($A327,'[2]1516 Exp_Rev Access'!$F$7:$GB$306,84,FALSE))</f>
        <v>0</v>
      </c>
      <c r="DA327" s="99">
        <f>IF(ISNA(VLOOKUP($A327,'[2]1516 Exp_Rev Access'!$F$7:$GB$306,85,FALSE)),"",VLOOKUP($A327,'[2]1516 Exp_Rev Access'!$F$7:$GB$306,85,FALSE))</f>
        <v>0</v>
      </c>
      <c r="DB327" s="99">
        <f>IF(ISNA(VLOOKUP($A327,'[2]1516 Exp_Rev Access'!$F$7:$GB$306,86,FALSE)),"",VLOOKUP($A327,'[2]1516 Exp_Rev Access'!$F$7:$GB$306,86,FALSE))</f>
        <v>0</v>
      </c>
      <c r="DC327" s="99">
        <f>IF(ISNA(VLOOKUP($A327,'[2]1516 Exp_Rev Access'!$F$7:$GB$306,87,FALSE)),"",VLOOKUP($A327,'[2]1516 Exp_Rev Access'!$F$7:$GB$306,87,FALSE))</f>
        <v>0</v>
      </c>
      <c r="DD327" s="99">
        <f>IF(ISNA(VLOOKUP($A327,'[2]1516 Exp_Rev Access'!$F$7:$GB$306,88,FALSE)),"",VLOOKUP($A327,'[2]1516 Exp_Rev Access'!$F$7:$GB$306,88,FALSE))</f>
        <v>0</v>
      </c>
      <c r="DE327" s="99">
        <f>IF(ISNA(VLOOKUP($A327,'[2]1516 Exp_Rev Access'!$F$7:$GB$306,89,FALSE)),"",VLOOKUP($A327,'[2]1516 Exp_Rev Access'!$F$7:$GB$306,89,FALSE))</f>
        <v>0</v>
      </c>
      <c r="DF327" s="99">
        <f>IF(ISNA(VLOOKUP($A327,'[2]1516 Exp_Rev Access'!$F$7:$GB$306,90,FALSE)),"",VLOOKUP($A327,'[2]1516 Exp_Rev Access'!$F$7:$GB$306,90,FALSE))</f>
        <v>0</v>
      </c>
      <c r="DG327" s="99">
        <f>IF(ISNA(VLOOKUP($A327,'[2]1516 Exp_Rev Access'!$F$7:$GB$306,91,FALSE)),"",VLOOKUP($A327,'[2]1516 Exp_Rev Access'!$F$7:$GB$306,91,FALSE))</f>
        <v>0</v>
      </c>
      <c r="DH327" s="99">
        <f>IF(ISNA(VLOOKUP($A327,'[2]1516 Exp_Rev Access'!$F$7:$GB$306,92,FALSE)),"",VLOOKUP($A327,'[2]1516 Exp_Rev Access'!$F$7:$GB$306,92,FALSE))</f>
        <v>29776.2</v>
      </c>
      <c r="DI327" s="99">
        <f>IF(ISNA(VLOOKUP($A327,'[2]1516 Exp_Rev Access'!$F$7:$GB$306,93,FALSE)),"",VLOOKUP($A327,'[2]1516 Exp_Rev Access'!$F$7:$GB$306,93,FALSE))</f>
        <v>0</v>
      </c>
      <c r="DJ327" s="99">
        <f>IF(ISNA(VLOOKUP($A327,'[2]1516 Exp_Rev Access'!$F$7:$GB$306,94,FALSE)),"",VLOOKUP($A327,'[2]1516 Exp_Rev Access'!$F$7:$GB$306,94,FALSE))</f>
        <v>0</v>
      </c>
      <c r="DK327" s="99">
        <f>IF(ISNA(VLOOKUP($A327,'[2]1516 Exp_Rev Access'!$F$7:$GB$306,95,FALSE)),"",VLOOKUP($A327,'[2]1516 Exp_Rev Access'!$F$7:$GB$306,95,FALSE))</f>
        <v>0</v>
      </c>
      <c r="DL327" s="99">
        <f>IF(ISNA(VLOOKUP($A327,'[2]1516 Exp_Rev Access'!$F$7:$GB$306,96,FALSE)),"",VLOOKUP($A327,'[2]1516 Exp_Rev Access'!$F$7:$GB$306,96,FALSE))</f>
        <v>0</v>
      </c>
      <c r="DM327" s="99">
        <f>IF(ISNA(VLOOKUP($A327,'[2]1516 Exp_Rev Access'!$F$7:$GB$306,97,FALSE)),"",VLOOKUP($A327,'[2]1516 Exp_Rev Access'!$F$7:$GB$306,97,FALSE))</f>
        <v>0</v>
      </c>
      <c r="DN327" s="99">
        <f>IF(ISNA(VLOOKUP($A327,'[2]1516 Exp_Rev Access'!$F$7:$GB$306,98,FALSE)),"",VLOOKUP($A327,'[2]1516 Exp_Rev Access'!$F$7:$GB$306,98,FALSE))</f>
        <v>0</v>
      </c>
      <c r="DO327" s="99">
        <f>IF(ISNA(VLOOKUP($A327,'[2]1516 Exp_Rev Access'!$F$7:$GB$306,99,FALSE)),"",VLOOKUP($A327,'[2]1516 Exp_Rev Access'!$F$7:$GB$306,99,FALSE))</f>
        <v>0</v>
      </c>
      <c r="DP327" s="99">
        <f>IF(ISNA(VLOOKUP($A327,'[2]1516 Exp_Rev Access'!$F$7:$GB$306,100,FALSE)),"",VLOOKUP($A327,'[2]1516 Exp_Rev Access'!$F$7:$GB$306,100,FALSE))</f>
        <v>0</v>
      </c>
      <c r="DQ327" s="99">
        <f>IF(ISNA(VLOOKUP($A327,'[2]1516 Exp_Rev Access'!$F$7:$GB$306,101,FALSE)),"",VLOOKUP($A327,'[2]1516 Exp_Rev Access'!$F$7:$GB$306,101,FALSE))</f>
        <v>0</v>
      </c>
      <c r="DR327" s="99">
        <f>IF(ISNA(VLOOKUP($A327,'[2]1516 Exp_Rev Access'!$F$7:$GB$306,102,FALSE)),"",VLOOKUP($A327,'[2]1516 Exp_Rev Access'!$F$7:$GB$306,102,FALSE))</f>
        <v>0</v>
      </c>
      <c r="DS327" s="99">
        <f>IF(ISNA(VLOOKUP($A327,'[2]1516 Exp_Rev Access'!$F$7:$GB$306,103,FALSE)),"",VLOOKUP($A327,'[2]1516 Exp_Rev Access'!$F$7:$GB$306,103,FALSE))</f>
        <v>0</v>
      </c>
      <c r="DT327" s="99">
        <f>IF(ISNA(VLOOKUP($A327,'[2]1516 Exp_Rev Access'!$F$7:$GB$306,104,FALSE)),"",VLOOKUP($A327,'[2]1516 Exp_Rev Access'!$F$7:$GB$306,104,FALSE))</f>
        <v>0</v>
      </c>
      <c r="DU327" s="99">
        <f>IF(ISNA(VLOOKUP($A327,'[2]1516 Exp_Rev Access'!$F$7:$GB$306,105,FALSE)),"",VLOOKUP($A327,'[2]1516 Exp_Rev Access'!$F$7:$GB$306,105,FALSE))</f>
        <v>0</v>
      </c>
      <c r="DV327" s="99">
        <f>IF(ISNA(VLOOKUP($A327,'[2]1516 Exp_Rev Access'!$F$7:$GB$306,106,FALSE)),"",VLOOKUP($A327,'[2]1516 Exp_Rev Access'!$F$7:$GB$306,106,FALSE))</f>
        <v>0</v>
      </c>
      <c r="DW327" s="99">
        <f>IF(ISNA(VLOOKUP($A327,'[2]1516 Exp_Rev Access'!$F$7:$GB$306,107,FALSE)),"",VLOOKUP($A327,'[2]1516 Exp_Rev Access'!$F$7:$GB$306,107,FALSE))</f>
        <v>0</v>
      </c>
      <c r="DX327" s="99">
        <f>IF(ISNA(VLOOKUP($A327,'[2]1516 Exp_Rev Access'!$F$7:$GB$306,108,FALSE)),"",VLOOKUP($A327,'[2]1516 Exp_Rev Access'!$F$7:$GB$306,108,FALSE))</f>
        <v>0</v>
      </c>
      <c r="DY327" s="99">
        <f>IF(ISNA(VLOOKUP($A327,'[2]1516 Exp_Rev Access'!$F$7:$GB$306,109,FALSE)),"",VLOOKUP($A327,'[2]1516 Exp_Rev Access'!$F$7:$GB$306,109,FALSE))</f>
        <v>0</v>
      </c>
      <c r="DZ327" s="99">
        <f>IF(ISNA(VLOOKUP($A327,'[2]1516 Exp_Rev Access'!$F$7:$GB$306,110,FALSE)),"",VLOOKUP($A327,'[2]1516 Exp_Rev Access'!$F$7:$GB$306,110,FALSE))</f>
        <v>0</v>
      </c>
      <c r="EA327" s="99">
        <f>IF(ISNA(VLOOKUP($A327,'[2]1516 Exp_Rev Access'!$F$7:$GB$306,111,FALSE)),"",VLOOKUP($A327,'[2]1516 Exp_Rev Access'!$F$7:$GB$306,111,FALSE))</f>
        <v>0</v>
      </c>
      <c r="EB327" s="99">
        <f>IF(ISNA(VLOOKUP($A327,'[2]1516 Exp_Rev Access'!$F$7:$GB$306,112,FALSE)),"",VLOOKUP($A327,'[2]1516 Exp_Rev Access'!$F$7:$GB$306,112,FALSE))</f>
        <v>0</v>
      </c>
      <c r="EC327" s="99">
        <f>IF(ISNA(VLOOKUP($A327,'[2]1516 Exp_Rev Access'!$F$7:$GB$306,113,FALSE)),"",VLOOKUP($A327,'[2]1516 Exp_Rev Access'!$F$7:$GB$306,113,FALSE))</f>
        <v>0</v>
      </c>
      <c r="ED327" s="99">
        <f>IF(ISNA(VLOOKUP($A327,'[2]1516 Exp_Rev Access'!$F$7:$GB$306,114,FALSE)),"",VLOOKUP($A327,'[2]1516 Exp_Rev Access'!$F$7:$GB$306,114,FALSE))</f>
        <v>0</v>
      </c>
      <c r="EE327" s="99">
        <f>IF(ISNA(VLOOKUP($A327,'[2]1516 Exp_Rev Access'!$F$7:$GB$306,115,FALSE)),"",VLOOKUP($A327,'[2]1516 Exp_Rev Access'!$F$7:$GB$306,115,FALSE))</f>
        <v>0</v>
      </c>
      <c r="EF327" s="99">
        <f>IF(ISNA(VLOOKUP($A327,'[2]1516 Exp_Rev Access'!$F$7:$GB$306,116,FALSE)),"",VLOOKUP($A327,'[2]1516 Exp_Rev Access'!$F$7:$GB$306,116,FALSE))</f>
        <v>0</v>
      </c>
      <c r="EG327" s="99">
        <f>IF(ISNA(VLOOKUP($A327,'[2]1516 Exp_Rev Access'!$F$7:$GB$306,117,FALSE)),"",VLOOKUP($A327,'[2]1516 Exp_Rev Access'!$F$7:$GB$306,117,FALSE))</f>
        <v>0</v>
      </c>
      <c r="EH327" s="99">
        <f>IF(ISNA(VLOOKUP($A327,'[2]1516 Exp_Rev Access'!$F$7:$GB$306,118,FALSE)),"",VLOOKUP($A327,'[2]1516 Exp_Rev Access'!$F$7:$GB$306,118,FALSE))</f>
        <v>0</v>
      </c>
      <c r="EI327" s="99">
        <f>IF(ISNA(VLOOKUP($A327,'[2]1516 Exp_Rev Access'!$F$7:$GB$306,119,FALSE)),"",VLOOKUP($A327,'[2]1516 Exp_Rev Access'!$F$7:$GB$306,119,FALSE))</f>
        <v>0</v>
      </c>
      <c r="EJ327" s="99">
        <f>IF(ISNA(VLOOKUP($A327,'[2]1516 Exp_Rev Access'!$F$7:$GB$306,120,FALSE)),"",VLOOKUP($A327,'[2]1516 Exp_Rev Access'!$F$7:$GB$306,120,FALSE))</f>
        <v>0</v>
      </c>
      <c r="EK327" s="99">
        <f>IF(ISNA(VLOOKUP($A327,'[2]1516 Exp_Rev Access'!$F$7:$GB$306,121,FALSE)),"",VLOOKUP($A327,'[2]1516 Exp_Rev Access'!$F$7:$GB$306,121,FALSE))</f>
        <v>0</v>
      </c>
      <c r="EL327" s="99">
        <f>IF(ISNA(VLOOKUP($A327,'[2]1516 Exp_Rev Access'!$F$7:$GB$306,122,FALSE)),"",VLOOKUP($A327,'[2]1516 Exp_Rev Access'!$F$7:$GB$306,122,FALSE))</f>
        <v>0</v>
      </c>
      <c r="EM327" s="99">
        <f>IF(ISNA(VLOOKUP($A327,'[2]1516 Exp_Rev Access'!$F$7:$GB$306,123,FALSE)),"",VLOOKUP($A327,'[2]1516 Exp_Rev Access'!$F$7:$GB$306,123,FALSE))</f>
        <v>0</v>
      </c>
      <c r="EN327" s="99">
        <f>IF(ISNA(VLOOKUP($A327,'[2]1516 Exp_Rev Access'!$F$7:$GB$306,124,FALSE)),"",VLOOKUP($A327,'[2]1516 Exp_Rev Access'!$F$7:$GB$306,124,FALSE))</f>
        <v>0</v>
      </c>
      <c r="EO327" s="99">
        <f>IF(ISNA(VLOOKUP($A327,'[2]1516 Exp_Rev Access'!$F$7:$GB$306,125,FALSE)),"",VLOOKUP($A327,'[2]1516 Exp_Rev Access'!$F$7:$GB$306,125,FALSE))</f>
        <v>0</v>
      </c>
      <c r="EP327" s="99">
        <f>IF(ISNA(VLOOKUP($A327,'[2]1516 Exp_Rev Access'!$F$7:$GB$306,126,FALSE)),"",VLOOKUP($A327,'[2]1516 Exp_Rev Access'!$F$7:$GB$306,126,FALSE))</f>
        <v>0</v>
      </c>
      <c r="EQ327" s="99">
        <f>IF(ISNA(VLOOKUP($A327,'[2]1516 Exp_Rev Access'!$F$7:$GB$306,127,FALSE)),"",VLOOKUP($A327,'[2]1516 Exp_Rev Access'!$F$7:$GB$306,127,FALSE))</f>
        <v>0</v>
      </c>
      <c r="ER327" s="99">
        <f>IF(ISNA(VLOOKUP($A327,'[2]1516 Exp_Rev Access'!$F$7:$GB$306,128,FALSE)),"",VLOOKUP($A327,'[2]1516 Exp_Rev Access'!$F$7:$GB$306,128,FALSE))</f>
        <v>0</v>
      </c>
      <c r="ES327" s="99">
        <f>IF(ISNA(VLOOKUP($A327,'[2]1516 Exp_Rev Access'!$F$7:$GB$306,129,FALSE)),"",VLOOKUP($A327,'[2]1516 Exp_Rev Access'!$F$7:$GB$306,129,FALSE))</f>
        <v>0</v>
      </c>
      <c r="ET327" s="99">
        <f>IF(ISNA(VLOOKUP($A327,'[2]1516 Exp_Rev Access'!$F$7:$GB$306,130,FALSE)),"",VLOOKUP($A327,'[2]1516 Exp_Rev Access'!$F$7:$GB$306,130,FALSE))</f>
        <v>0</v>
      </c>
      <c r="EU327" s="99">
        <f>IF(ISNA(VLOOKUP($A327,'[2]1516 Exp_Rev Access'!$F$7:$GB$306,131,FALSE)),"",VLOOKUP($A327,'[2]1516 Exp_Rev Access'!$F$7:$GB$306,131,FALSE))</f>
        <v>0</v>
      </c>
      <c r="EV327" s="99">
        <f>IF(ISNA(VLOOKUP($A327,'[2]1516 Exp_Rev Access'!$F$7:$GB$306,132,FALSE)),"",VLOOKUP($A327,'[2]1516 Exp_Rev Access'!$F$7:$GB$306,132,FALSE))</f>
        <v>0</v>
      </c>
      <c r="EW327" s="99">
        <f>IF(ISNA(VLOOKUP($A327,'[2]1516 Exp_Rev Access'!$F$7:$GB$306,133,FALSE)),"",VLOOKUP($A327,'[2]1516 Exp_Rev Access'!$F$7:$GB$306,133,FALSE))</f>
        <v>0</v>
      </c>
      <c r="EX327" s="99">
        <f>IF(ISNA(VLOOKUP($A327,'[2]1516 Exp_Rev Access'!$F$7:$GB$306,134,FALSE)),"",VLOOKUP($A327,'[2]1516 Exp_Rev Access'!$F$7:$GB$306,134,FALSE))</f>
        <v>0</v>
      </c>
      <c r="EY327" s="99">
        <f>IF(ISNA(VLOOKUP($A327,'[2]1516 Exp_Rev Access'!$F$7:$GB$306,135,FALSE)),"",VLOOKUP($A327,'[2]1516 Exp_Rev Access'!$F$7:$GB$306,135,FALSE))</f>
        <v>0</v>
      </c>
      <c r="EZ327" s="99">
        <f>IF(ISNA(VLOOKUP($A327,'[2]1516 Exp_Rev Access'!$F$7:$GB$306,136,FALSE)),"",VLOOKUP($A327,'[2]1516 Exp_Rev Access'!$F$7:$GB$306,136,FALSE))</f>
        <v>0</v>
      </c>
      <c r="FA327" s="99">
        <f>IF(ISNA(VLOOKUP($A327,'[2]1516 Exp_Rev Access'!$F$7:$GB$306,137,FALSE)),"",VLOOKUP($A327,'[2]1516 Exp_Rev Access'!$F$7:$GB$306,137,FALSE))</f>
        <v>0</v>
      </c>
      <c r="FB327" s="99">
        <f>IF(ISNA(VLOOKUP($A327,'[2]1516 Exp_Rev Access'!$F$7:$GB$306,138,FALSE)),"",VLOOKUP($A327,'[2]1516 Exp_Rev Access'!$F$7:$GB$306,138,FALSE))</f>
        <v>0</v>
      </c>
      <c r="FC327" s="99">
        <f>IF(ISNA(VLOOKUP($A327,'[2]1516 Exp_Rev Access'!$F$7:$GB$306,139,FALSE)),"",VLOOKUP($A327,'[2]1516 Exp_Rev Access'!$F$7:$GB$306,139,FALSE))</f>
        <v>0</v>
      </c>
      <c r="FD327" s="99">
        <f>IF(ISNA(VLOOKUP($A327,'[2]1516 Exp_Rev Access'!$F$7:$FS$306,140,FALSE)),"",VLOOKUP($A327,'[2]1516 Exp_Rev Access'!$F$7:$FS$306,140,FALSE))</f>
        <v>0</v>
      </c>
      <c r="FE327" s="99">
        <f>IF(ISNA(VLOOKUP($A327,'[2]1516 Exp_Rev Access'!$F$7:$FS$306,141,FALSE)),"",VLOOKUP($A327,'[2]1516 Exp_Rev Access'!$F$7:$FS$306,141,FALSE))</f>
        <v>0</v>
      </c>
      <c r="FF327" s="99">
        <f>IF(ISNA(VLOOKUP($A327,'[2]1516 Exp_Rev Access'!$F$7:$FS$306,142,FALSE)),"",VLOOKUP($A327,'[2]1516 Exp_Rev Access'!$F$7:$FS$306,142,FALSE))</f>
        <v>0</v>
      </c>
      <c r="FG327" s="99">
        <f>IF(ISNA(VLOOKUP($A327,'[2]1516 Exp_Rev Access'!$F$7:$FS$306,143,FALSE)),"",VLOOKUP($A327,'[2]1516 Exp_Rev Access'!$F$7:$FS$306,143,FALSE))</f>
        <v>0</v>
      </c>
      <c r="FH327" s="99">
        <f>IF(ISNA(VLOOKUP($A327,'[2]1516 Exp_Rev Access'!$F$7:$FS$306,144,FALSE)),"",VLOOKUP($A327,'[2]1516 Exp_Rev Access'!$F$7:$FS$306,144,FALSE))</f>
        <v>0</v>
      </c>
      <c r="FI327" s="99">
        <f>IF(ISNA(VLOOKUP($A327,'[2]1516 Exp_Rev Access'!$F$7:$FS$306,145,FALSE)),"",VLOOKUP($A327,'[2]1516 Exp_Rev Access'!$F$7:$FS$306,145,FALSE))</f>
        <v>0</v>
      </c>
      <c r="FJ327" s="99">
        <f>IF(ISNA(VLOOKUP($A327,'[2]1516 Exp_Rev Access'!$F$7:$FS$306,146,FALSE)),"",VLOOKUP($A327,'[2]1516 Exp_Rev Access'!$F$7:$FS$306,146,FALSE))</f>
        <v>0</v>
      </c>
      <c r="FK327" s="99">
        <f>IF(ISNA(VLOOKUP($A327,'[2]1516 Exp_Rev Access'!$F$7:$FS$306,147,FALSE)),"",VLOOKUP($A327,'[2]1516 Exp_Rev Access'!$F$7:$FS$306,147,FALSE))</f>
        <v>0</v>
      </c>
      <c r="FL327" s="99">
        <f>IF(ISNA(VLOOKUP($A327,'[2]1516 Exp_Rev Access'!$F$7:$FS$306,148,FALSE)),"",VLOOKUP($A327,'[2]1516 Exp_Rev Access'!$F$7:$FS$306,148,FALSE))</f>
        <v>0</v>
      </c>
      <c r="FM327" s="99">
        <f>IF(ISNA(VLOOKUP($A327,'[2]1516 Exp_Rev Access'!$F$7:$FS$306,149,FALSE)),"",VLOOKUP($A327,'[2]1516 Exp_Rev Access'!$F$7:$FS$306,149,FALSE))</f>
        <v>0</v>
      </c>
      <c r="FN327" s="99">
        <f>IF(ISNA(VLOOKUP($A327,'[2]1516 Exp_Rev Access'!$F$7:$FS$306,150,FALSE)),"",VLOOKUP($A327,'[2]1516 Exp_Rev Access'!$F$7:$FS$306,150,FALSE))</f>
        <v>0</v>
      </c>
      <c r="FO327" s="99">
        <f>IF(ISNA(VLOOKUP($A327,'[2]1516 Exp_Rev Access'!$F$7:$FS$306,151,FALSE)),"",VLOOKUP($A327,'[2]1516 Exp_Rev Access'!$F$7:$FS$306,151,FALSE))</f>
        <v>0</v>
      </c>
      <c r="FP327" s="99">
        <f>IF(ISNA(VLOOKUP($A327,'[2]1516 Exp_Rev Access'!$F$7:$FS$306,152,FALSE)),"",VLOOKUP($A327,'[2]1516 Exp_Rev Access'!$F$7:$FS$306,152,FALSE))</f>
        <v>0</v>
      </c>
      <c r="FQ327" s="99">
        <f>IF(ISNA(VLOOKUP($A327,'[2]1516 Exp_Rev Access'!$F$7:$FS$306,153,FALSE)),"",VLOOKUP($A327,'[2]1516 Exp_Rev Access'!$F$7:$FS$306,153,FALSE))</f>
        <v>2005.4</v>
      </c>
      <c r="FR327" s="101">
        <f t="shared" si="382"/>
        <v>85812.06</v>
      </c>
      <c r="FS327" s="72">
        <f t="shared" si="383"/>
        <v>4.9663926644952346E-2</v>
      </c>
      <c r="FT327" s="94">
        <f t="shared" si="384"/>
        <v>1309.1084668192223</v>
      </c>
      <c r="FU327" s="99">
        <f>IF(ISNA(VLOOKUP($A327,'[2]1516 Exp_Rev Access'!$F$7:$GB$306,154,FALSE)),"",VLOOKUP($A327,'[2]1516 Exp_Rev Access'!$F$7:$GB$306,154,FALSE))</f>
        <v>0</v>
      </c>
      <c r="FV327" s="99">
        <f>IF(ISNA(VLOOKUP($A327,'[2]1516 Exp_Rev Access'!$F$7:$GB$306,155,FALSE)),"",VLOOKUP($A327,'[2]1516 Exp_Rev Access'!$F$7:$GB$306,155,FALSE))</f>
        <v>0</v>
      </c>
      <c r="FW327" s="99">
        <f>IF(ISNA(VLOOKUP($A327,'[2]1516 Exp_Rev Access'!$F$7:$GB$306,156,FALSE)),"",VLOOKUP($A327,'[2]1516 Exp_Rev Access'!$F$7:$GB$306,156,FALSE))</f>
        <v>0</v>
      </c>
      <c r="FX327" s="99">
        <f>IF(ISNA(VLOOKUP($A327,'[2]1516 Exp_Rev Access'!$F$7:$GB$306,157,FALSE)),"",VLOOKUP($A327,'[2]1516 Exp_Rev Access'!$F$7:$GB$306,157,FALSE))</f>
        <v>0</v>
      </c>
      <c r="FY327" s="99">
        <f>IF(ISNA(VLOOKUP($A327,'[2]1516 Exp_Rev Access'!$F$7:$GB$306,158,FALSE)),"",VLOOKUP($A327,'[2]1516 Exp_Rev Access'!$F$7:$GB$306,158,FALSE))</f>
        <v>0</v>
      </c>
      <c r="FZ327" s="99">
        <f>IF(ISNA(VLOOKUP($A327,'[2]1516 Exp_Rev Access'!$F$7:$GB$306,159,FALSE)),"",VLOOKUP($A327,'[2]1516 Exp_Rev Access'!$F$7:$GB$306,159,FALSE))</f>
        <v>0</v>
      </c>
      <c r="GA327" s="99">
        <f>IF(ISNA(VLOOKUP($A327,'[2]1516 Exp_Rev Access'!$F$7:$GB$306,160,FALSE)),"",VLOOKUP($A327,'[2]1516 Exp_Rev Access'!$F$7:$GB$306,160,FALSE))</f>
        <v>0</v>
      </c>
      <c r="GB327" s="99">
        <f>IF(ISNA(VLOOKUP($A327,'[2]1516 Exp_Rev Access'!$F$7:$GB$306,161,FALSE)),"",VLOOKUP($A327,'[2]1516 Exp_Rev Access'!$F$7:$GB$306,161,FALSE))</f>
        <v>0</v>
      </c>
      <c r="GC327" s="99">
        <f>IF(ISNA(VLOOKUP($A327,'[2]1516 Exp_Rev Access'!$F$7:$GB$306,162,FALSE)),"",VLOOKUP($A327,'[2]1516 Exp_Rev Access'!$F$7:$GB$306,162,FALSE))</f>
        <v>0</v>
      </c>
      <c r="GD327" s="99">
        <f>IF(ISNA(VLOOKUP($A327,'[2]1516 Exp_Rev Access'!$F$7:$GB$306,163,FALSE)),"",VLOOKUP($A327,'[2]1516 Exp_Rev Access'!$F$7:$GB$306,163,FALSE))</f>
        <v>0</v>
      </c>
      <c r="GE327" s="99">
        <f>IF(ISNA(VLOOKUP($A327,'[2]1516 Exp_Rev Access'!$F$7:$GB$306,164,FALSE)),"",VLOOKUP($A327,'[2]1516 Exp_Rev Access'!$F$7:$GB$306,164,FALSE))</f>
        <v>0</v>
      </c>
      <c r="GF327" s="99">
        <f>IF(ISNA(VLOOKUP($A327,'[2]1516 Exp_Rev Access'!$F$7:$GB$306,165,FALSE)),"",VLOOKUP($A327,'[2]1516 Exp_Rev Access'!$F$7:$GB$306,165,FALSE))</f>
        <v>0</v>
      </c>
      <c r="GG327" s="99">
        <f>IF(ISNA(VLOOKUP($A327,'[2]1516 Exp_Rev Access'!$F$7:$GB$306,166,FALSE)),"",VLOOKUP($A327,'[2]1516 Exp_Rev Access'!$F$7:$GB$306,166,FALSE))</f>
        <v>0</v>
      </c>
      <c r="GH327" s="99">
        <f>IF(ISNA(VLOOKUP($A327,'[2]1516 Exp_Rev Access'!$F$7:$GB$306,167,FALSE)),"",VLOOKUP($A327,'[2]1516 Exp_Rev Access'!$F$7:$GB$306,167,FALSE))</f>
        <v>0</v>
      </c>
      <c r="GI327" s="99">
        <f>IF(ISNA(VLOOKUP($A327,'[2]1516 Exp_Rev Access'!$F$7:$GB$306,168,FALSE)),"",VLOOKUP($A327,'[2]1516 Exp_Rev Access'!$F$7:$GB$306,168,FALSE))</f>
        <v>0</v>
      </c>
      <c r="GJ327" s="99">
        <f>IF(ISNA(VLOOKUP($A327,'[2]1516 Exp_Rev Access'!$F$7:$GB$306,169,FALSE)),"",VLOOKUP($A327,'[2]1516 Exp_Rev Access'!$F$7:$GB$306,169,FALSE))</f>
        <v>0</v>
      </c>
      <c r="GK327" s="99">
        <f>IF(ISNA(VLOOKUP($A327,'[2]1516 Exp_Rev Access'!$F$7:$GB$306,170,FALSE)),"",VLOOKUP($A327,'[2]1516 Exp_Rev Access'!$F$7:$GB$306,170,FALSE))</f>
        <v>0</v>
      </c>
      <c r="GL327" s="99">
        <f>IF(ISNA(VLOOKUP($A327,'[2]1516 Exp_Rev Access'!$F$7:$GB$306,171,FALSE)),"",VLOOKUP($A327,'[2]1516 Exp_Rev Access'!$F$7:$GB$306,171,FALSE))</f>
        <v>0</v>
      </c>
      <c r="GM327" s="99">
        <f>IF(ISNA(VLOOKUP($A327,'[2]1516 Exp_Rev Access'!$F$7:$GB$306,172,FALSE)),"",VLOOKUP($A327,'[2]1516 Exp_Rev Access'!$F$7:$GB$306,172,FALSE))</f>
        <v>0</v>
      </c>
      <c r="GN327" s="99">
        <f>IF(ISNA(VLOOKUP($A327,'[2]1516 Exp_Rev Access'!$F$7:$GB$306,173,FALSE)),"",VLOOKUP($A327,'[2]1516 Exp_Rev Access'!$F$7:$GB$306,173,FALSE))</f>
        <v>0</v>
      </c>
      <c r="GO327" s="99">
        <f>IF(ISNA(VLOOKUP($A327,'[2]1516 Exp_Rev Access'!$F$7:$GB$306,174,FALSE)),"",VLOOKUP($A327,'[2]1516 Exp_Rev Access'!$F$7:$GB$306,174,FALSE))</f>
        <v>0</v>
      </c>
      <c r="GP327" s="99">
        <f>IF(ISNA(VLOOKUP($A327,'[2]1516 Exp_Rev Access'!$F$7:$GB$306,175,FALSE)),"",VLOOKUP($A327,'[2]1516 Exp_Rev Access'!$F$7:$GB$306,175,FALSE))</f>
        <v>0</v>
      </c>
      <c r="GQ327" s="99">
        <f>IF(ISNA(VLOOKUP($A327,'[2]1516 Exp_Rev Access'!$F$7:$GB$306,176,FALSE)),"",VLOOKUP($A327,'[2]1516 Exp_Rev Access'!$F$7:$GB$306,176,FALSE))</f>
        <v>0</v>
      </c>
      <c r="GR327" s="99">
        <f>IF(ISNA(VLOOKUP($A327,'[2]1516 Exp_Rev Access'!$F$7:$GB$306,177,FALSE)),"",VLOOKUP($A327,'[2]1516 Exp_Rev Access'!$F$7:$GB$306,177,FALSE))</f>
        <v>0</v>
      </c>
      <c r="GS327" s="99">
        <f>IF(ISNA(VLOOKUP($A327,'[2]1516 Exp_Rev Access'!$F$7:$GB$306,178,FALSE)),"",VLOOKUP($A327,'[2]1516 Exp_Rev Access'!$F$7:$GB$306,178,FALSE))</f>
        <v>0</v>
      </c>
      <c r="GT327" s="101">
        <f t="shared" si="385"/>
        <v>0</v>
      </c>
      <c r="GU327" s="72"/>
      <c r="GV327" s="84">
        <f t="shared" si="386"/>
        <v>0</v>
      </c>
    </row>
    <row r="328" spans="1:204" customFormat="1" ht="12" customHeight="1" x14ac:dyDescent="0.2">
      <c r="A328" s="96" t="s">
        <v>746</v>
      </c>
      <c r="B328" s="69" t="s">
        <v>747</v>
      </c>
      <c r="C328" s="80">
        <f>IF(ISNA(VLOOKUP($A328,'[2]1516 enrollment_Rev_Exp by size'!$A$6:$G$320,3,FALSE)),"",VLOOKUP($A328,'[2]1516 enrollment_Rev_Exp by size'!$A$6:$G$320,3,FALSE))</f>
        <v>46.999999999999993</v>
      </c>
      <c r="D328" s="97">
        <v>1971252.82</v>
      </c>
      <c r="E328" s="80">
        <f t="shared" si="367"/>
        <v>1971252.8199999998</v>
      </c>
      <c r="F328" s="80">
        <f t="shared" si="368"/>
        <v>0</v>
      </c>
      <c r="G328" s="98">
        <f>IF(ISNA(VLOOKUP($A328,'[2]1516 Exp_Rev Access'!$F$7:$FS$306,2,FALSE)),"",VLOOKUP($A328,'[2]1516 Exp_Rev Access'!$F$7:$FS$306,2,FALSE))</f>
        <v>74660.38</v>
      </c>
      <c r="H328" s="98">
        <f>IF(ISNA(VLOOKUP($A328,'[2]1516 Exp_Rev Access'!$F$7:$FS$306,3,FALSE)),"",VLOOKUP($A328,'[2]1516 Exp_Rev Access'!$F$7:$FS$306,3,FALSE))</f>
        <v>0</v>
      </c>
      <c r="I328" s="98">
        <f>IF(ISNA(VLOOKUP($A328,'[2]1516 Exp_Rev Access'!$F$7:$FS$306,4,FALSE)),"",VLOOKUP($A328,'[2]1516 Exp_Rev Access'!$F$7:$FS$306,4,FALSE))</f>
        <v>0</v>
      </c>
      <c r="J328" s="98">
        <f>IF(ISNA(VLOOKUP($A328,'[2]1516 Exp_Rev Access'!$F$7:$FS$306,5,FALSE)),"",VLOOKUP($A328,'[2]1516 Exp_Rev Access'!$F$7:$FS$306,5,FALSE))</f>
        <v>0</v>
      </c>
      <c r="K328" s="98">
        <f>IF(ISNA(VLOOKUP($A328,'[2]1516 Exp_Rev Access'!$F$7:$FS$306,6,FALSE)),"",VLOOKUP($A328,'[2]1516 Exp_Rev Access'!$F$7:$FS$306,6,FALSE))</f>
        <v>0</v>
      </c>
      <c r="L328" s="98">
        <f>IF(ISNA(VLOOKUP($A328,'[2]1516 Exp_Rev Access'!$F$7:$FS$306,7,FALSE)),"",VLOOKUP($A328,'[2]1516 Exp_Rev Access'!$F$7:$FS$306,7,FALSE))</f>
        <v>0</v>
      </c>
      <c r="M328" s="90">
        <f t="shared" si="369"/>
        <v>74660.38</v>
      </c>
      <c r="N328" s="72">
        <f t="shared" si="390"/>
        <v>3.7874583738071711E-2</v>
      </c>
      <c r="O328" s="73">
        <f t="shared" si="391"/>
        <v>1588.5187234042558</v>
      </c>
      <c r="P328" s="99">
        <f>IF(ISNA(VLOOKUP($A328,'[2]1516 Exp_Rev Access'!$F$7:$FS$306,8,FALSE)),"",VLOOKUP($A328,'[2]1516 Exp_Rev Access'!$F$7:$FS$306,8,FALSE))</f>
        <v>10</v>
      </c>
      <c r="Q328" s="99">
        <f>IF(ISNA(VLOOKUP($A328,'[2]1516 Exp_Rev Access'!$F$7:$FS$306,9,FALSE)),"",VLOOKUP($A328,'[2]1516 Exp_Rev Access'!$F$7:$FS$306,9,FALSE))</f>
        <v>0</v>
      </c>
      <c r="R328" s="99">
        <f>IF(ISNA(VLOOKUP($A328,'[2]1516 Exp_Rev Access'!$F$7:$FS$306,10,FALSE)),"",VLOOKUP($A328,'[2]1516 Exp_Rev Access'!$F$7:$FS$306,10,FALSE))</f>
        <v>0</v>
      </c>
      <c r="S328" s="99">
        <f>IF(ISNA(VLOOKUP($A328,'[2]1516 Exp_Rev Access'!$F$7:$FS$306,11,FALSE)),"",VLOOKUP($A328,'[2]1516 Exp_Rev Access'!$F$7:$FS$306,11,FALSE))</f>
        <v>0</v>
      </c>
      <c r="T328" s="99">
        <f>IF(ISNA(VLOOKUP($A328,'[2]1516 Exp_Rev Access'!$F$7:$FS$306,12,FALSE)),"",VLOOKUP($A328,'[2]1516 Exp_Rev Access'!$F$7:$FS$306,12,FALSE))</f>
        <v>0</v>
      </c>
      <c r="U328" s="99">
        <f>IF(ISNA(VLOOKUP($A328,'[2]1516 Exp_Rev Access'!$F$7:$FS$306,13,FALSE)),"",VLOOKUP($A328,'[2]1516 Exp_Rev Access'!$F$7:$FS$306,13,FALSE))</f>
        <v>0</v>
      </c>
      <c r="V328" s="99">
        <f>IF(ISNA(VLOOKUP($A328,'[2]1516 Exp_Rev Access'!$F$7:$FS$306,14,FALSE)),"",VLOOKUP($A328,'[2]1516 Exp_Rev Access'!$F$7:$FS$306,14,FALSE))</f>
        <v>0</v>
      </c>
      <c r="W328" s="99">
        <f>IF(ISNA(VLOOKUP($A328,'[2]1516 Exp_Rev Access'!$F$7:$FS$306,15,FALSE)),"",VLOOKUP($A328,'[2]1516 Exp_Rev Access'!$F$7:$FS$306,15,FALSE))</f>
        <v>0</v>
      </c>
      <c r="X328" s="99">
        <f>IF(ISNA(VLOOKUP($A328,'[2]1516 Exp_Rev Access'!$F$7:$FS$306,16,FALSE)),"",VLOOKUP($A328,'[2]1516 Exp_Rev Access'!$F$7:$FS$306,16,FALSE))</f>
        <v>1766.5</v>
      </c>
      <c r="Y328" s="99">
        <f>IF(ISNA(VLOOKUP($A328,'[2]1516 Exp_Rev Access'!$F$7:$FS$306,17,FALSE)),"",VLOOKUP($A328,'[2]1516 Exp_Rev Access'!$F$7:$FS$306,17,FALSE))</f>
        <v>0</v>
      </c>
      <c r="Z328" s="99">
        <f>IF(ISNA(VLOOKUP($A328,'[2]1516 Exp_Rev Access'!$F$7:$FS$306,18,FALSE)),"",VLOOKUP($A328,'[2]1516 Exp_Rev Access'!$F$7:$FS$306,18,FALSE))</f>
        <v>0</v>
      </c>
      <c r="AA328" s="99">
        <f>IF(ISNA(VLOOKUP($A328,'[2]1516 Exp_Rev Access'!$F$7:$FS$306,19,FALSE)),"",VLOOKUP($A328,'[2]1516 Exp_Rev Access'!$F$7:$FS$306,19,FALSE))</f>
        <v>0</v>
      </c>
      <c r="AB328" s="99">
        <f>IF(ISNA(VLOOKUP($A328,'[2]1516 Exp_Rev Access'!$F$7:$FS$306,20,FALSE)),"",VLOOKUP($A328,'[2]1516 Exp_Rev Access'!$F$7:$FS$306,20,FALSE))</f>
        <v>1506.75</v>
      </c>
      <c r="AC328" s="99">
        <f>IF(ISNA(VLOOKUP($A328,'[2]1516 Exp_Rev Access'!$F$7:$FS$306,21,FALSE)),"",VLOOKUP($A328,'[2]1516 Exp_Rev Access'!$F$7:$FS$306,21,FALSE))</f>
        <v>7880.85</v>
      </c>
      <c r="AD328" s="99">
        <f>IF(ISNA(VLOOKUP($A328,'[2]1516 Exp_Rev Access'!$F$7:$FS$306,22,FALSE)),"",VLOOKUP($A328,'[2]1516 Exp_Rev Access'!$F$7:$FS$306,22,FALSE))</f>
        <v>0</v>
      </c>
      <c r="AE328" s="99">
        <f>IF(ISNA(VLOOKUP($A328,'[2]1516 Exp_Rev Access'!$F$7:$FS$306,23,FALSE)),"",VLOOKUP($A328,'[2]1516 Exp_Rev Access'!$F$7:$FS$306,23,FALSE))</f>
        <v>0</v>
      </c>
      <c r="AF328" s="99">
        <f>IF(ISNA(VLOOKUP($A328,'[2]1516 Exp_Rev Access'!$F$7:$FS$306,24,FALSE)),"",VLOOKUP($A328,'[2]1516 Exp_Rev Access'!$F$7:$FS$306,24,FALSE))</f>
        <v>15.91</v>
      </c>
      <c r="AG328" s="99">
        <f>IF(ISNA(VLOOKUP($A328,'[2]1516 Exp_Rev Access'!$F$7:$FS$306,25,FALSE)),"",VLOOKUP($A328,'[2]1516 Exp_Rev Access'!$F$7:$FS$306,25,FALSE))</f>
        <v>10</v>
      </c>
      <c r="AH328" s="98">
        <f>IF(ISNA(VLOOKUP($A328,'[2]1516 Exp_Rev Access'!$F$7:$FS$306,26,FALSE)),"",VLOOKUP($A328,'[2]1516 Exp_Rev Access'!$F$7:$FS$306,26,FALSE))</f>
        <v>2978.03</v>
      </c>
      <c r="AI328" s="98">
        <f>IF(ISNA(VLOOKUP($A328,'[2]1516 Exp_Rev Access'!$F$7:$FS$306,27,FALSE)),"",VLOOKUP($A328,'[2]1516 Exp_Rev Access'!$F$7:$FS$306,27,FALSE))</f>
        <v>0</v>
      </c>
      <c r="AJ328" s="98">
        <f>IF(ISNA(VLOOKUP($A328,'[2]1516 Exp_Rev Access'!$F$7:$FS$306,28,FALSE)),"",VLOOKUP($A328,'[2]1516 Exp_Rev Access'!$F$7:$FS$306,28,FALSE))</f>
        <v>0</v>
      </c>
      <c r="AK328" s="98">
        <f>IF(ISNA(VLOOKUP($A328,'[2]1516 Exp_Rev Access'!$F$7:$FS$306,29,FALSE)),"",VLOOKUP($A328,'[2]1516 Exp_Rev Access'!$F$7:$FS$306,29,FALSE))</f>
        <v>2427.29</v>
      </c>
      <c r="AL328" s="100">
        <f t="shared" si="372"/>
        <v>16595.330000000002</v>
      </c>
      <c r="AM328" s="72">
        <f t="shared" si="373"/>
        <v>8.4186715329594309E-3</v>
      </c>
      <c r="AN328" s="94">
        <f t="shared" si="374"/>
        <v>353.09212765957454</v>
      </c>
      <c r="AO328" s="99">
        <f>IF(ISNA(VLOOKUP($A328,'[2]1516 Exp_Rev Access'!$F$7:$GB$306,30,FALSE)),"",VLOOKUP($A328,'[2]1516 Exp_Rev Access'!$F$7:$FS$306,30,FALSE))</f>
        <v>1491471.3600000001</v>
      </c>
      <c r="AP328" s="99">
        <f>IF(ISNA(VLOOKUP($A328,'[2]1516 Exp_Rev Access'!$F$7:$GB$306,31,FALSE)),"",VLOOKUP($A328,'[2]1516 Exp_Rev Access'!$F$7:$FS$306,31,FALSE))</f>
        <v>5891.68</v>
      </c>
      <c r="AQ328" s="99">
        <f>IF(ISNA(VLOOKUP($A328,'[2]1516 Exp_Rev Access'!$F$7:$GB$306,32,FALSE)),"",VLOOKUP($A328,'[2]1516 Exp_Rev Access'!$F$7:$FS$306,32,FALSE))</f>
        <v>128590.64</v>
      </c>
      <c r="AR328" s="99">
        <f>IF(ISNA(VLOOKUP($A328,'[2]1516 Exp_Rev Access'!$F$7:$GB$306,33,FALSE)),"",VLOOKUP($A328,'[2]1516 Exp_Rev Access'!$F$7:$FS$306,33,FALSE))</f>
        <v>0</v>
      </c>
      <c r="AS328" s="99">
        <f>IF(ISNA(VLOOKUP($A328,'[2]1516 Exp_Rev Access'!$F$7:$GB$306,34,FALSE)),"",VLOOKUP($A328,'[2]1516 Exp_Rev Access'!$F$7:$FS$306,34,FALSE))</f>
        <v>0</v>
      </c>
      <c r="AT328" s="101">
        <f t="shared" si="375"/>
        <v>1625953.68</v>
      </c>
      <c r="AU328" s="72">
        <f t="shared" si="376"/>
        <v>0.82483264627618891</v>
      </c>
      <c r="AV328" s="94">
        <f t="shared" si="377"/>
        <v>34594.759148936173</v>
      </c>
      <c r="AW328" s="99">
        <f>IF(ISNA(VLOOKUP($A328,'[2]1516 Exp_Rev Access'!$F$7:$GB$306,35,FALSE)),"",VLOOKUP($A328,'[2]1516 Exp_Rev Access'!$F$7:$GB$306,35,FALSE))</f>
        <v>0</v>
      </c>
      <c r="AX328" s="99">
        <f>IF(ISNA(VLOOKUP($A328,'[2]1516 Exp_Rev Access'!$F$7:$GB$306,36,FALSE)),"",VLOOKUP($A328,'[2]1516 Exp_Rev Access'!$F$7:$GB$306,36,FALSE))</f>
        <v>32990.53</v>
      </c>
      <c r="AY328" s="99">
        <f>IF(ISNA(VLOOKUP($A328,'[2]1516 Exp_Rev Access'!$F$7:$GB$306,37,FALSE)),"",VLOOKUP($A328,'[2]1516 Exp_Rev Access'!$F$7:$GB$306,37,FALSE))</f>
        <v>9624.76</v>
      </c>
      <c r="AZ328" s="99">
        <f>IF(ISNA(VLOOKUP($A328,'[2]1516 Exp_Rev Access'!$F$7:$GB$306,38,FALSE)),"",VLOOKUP($A328,'[2]1516 Exp_Rev Access'!$F$7:$GB$306,38,FALSE))</f>
        <v>0</v>
      </c>
      <c r="BA328" s="99">
        <f>IF(ISNA(VLOOKUP($A328,'[2]1516 Exp_Rev Access'!$F$7:$GB$306,39,FALSE)),"",VLOOKUP($A328,'[2]1516 Exp_Rev Access'!$F$7:$GB$306,39,FALSE))</f>
        <v>0</v>
      </c>
      <c r="BB328" s="99">
        <f>IF(ISNA(VLOOKUP($A328,'[2]1516 Exp_Rev Access'!$F$7:$GB$306,40,FALSE)),"",VLOOKUP($A328,'[2]1516 Exp_Rev Access'!$F$7:$GB$306,40,FALSE))</f>
        <v>18238.830000000002</v>
      </c>
      <c r="BC328" s="99">
        <f>IF(ISNA(VLOOKUP($A328,'[2]1516 Exp_Rev Access'!$F$7:$GB$306,41,FALSE)),"",VLOOKUP($A328,'[2]1516 Exp_Rev Access'!$F$7:$GB$306,41,FALSE))</f>
        <v>0</v>
      </c>
      <c r="BD328" s="99">
        <f>IF(ISNA(VLOOKUP($A328,'[2]1516 Exp_Rev Access'!$F$7:$GB$306,42,FALSE)),"",VLOOKUP($A328,'[2]1516 Exp_Rev Access'!$F$7:$GB$306,42,FALSE))</f>
        <v>12260.37</v>
      </c>
      <c r="BE328" s="99">
        <f>IF(ISNA(VLOOKUP($A328,'[2]1516 Exp_Rev Access'!$F$7:$GB$306,43,FALSE)),"",VLOOKUP($A328,'[2]1516 Exp_Rev Access'!$F$7:$GB$306,43,FALSE))</f>
        <v>0</v>
      </c>
      <c r="BF328" s="99">
        <f>IF(ISNA(VLOOKUP($A328,'[2]1516 Exp_Rev Access'!$F$7:$GB$306,44,FALSE)),"",VLOOKUP($A328,'[2]1516 Exp_Rev Access'!$F$7:$GB$306,44,FALSE))</f>
        <v>0</v>
      </c>
      <c r="BG328" s="99">
        <f>IF(ISNA(VLOOKUP($A328,'[2]1516 Exp_Rev Access'!$F$7:$GB$306,45,FALSE)),"",VLOOKUP($A328,'[2]1516 Exp_Rev Access'!$F$7:$GB$306,45,FALSE))</f>
        <v>98.55</v>
      </c>
      <c r="BH328" s="99">
        <f>IF(ISNA(VLOOKUP($A328,'[2]1516 Exp_Rev Access'!$F$7:$GB$306,46,FALSE)),"",VLOOKUP($A328,'[2]1516 Exp_Rev Access'!$F$7:$GB$306,46,FALSE))</f>
        <v>0</v>
      </c>
      <c r="BI328" s="99">
        <f>IF(ISNA(VLOOKUP($A328,'[2]1516 Exp_Rev Access'!$F$7:$GB$306,47,FALSE)),"",VLOOKUP($A328,'[2]1516 Exp_Rev Access'!$F$7:$GB$306,47,FALSE))</f>
        <v>919.99</v>
      </c>
      <c r="BJ328" s="99">
        <f>IF(ISNA(VLOOKUP($A328,'[2]1516 Exp_Rev Access'!$F$7:$GB$306,48,FALSE)),"",VLOOKUP($A328,'[2]1516 Exp_Rev Access'!$F$7:$GB$306,48,FALSE))</f>
        <v>73396.72</v>
      </c>
      <c r="BK328" s="99">
        <f>IF(ISNA(VLOOKUP($A328,'[2]1516 Exp_Rev Access'!$F$7:$GB$306,49,FALSE)),"",VLOOKUP($A328,'[2]1516 Exp_Rev Access'!$F$7:$GB$306,49,FALSE))</f>
        <v>0</v>
      </c>
      <c r="BL328" s="99">
        <f>IF(ISNA(VLOOKUP($A328,'[2]1516 Exp_Rev Access'!$F$7:$GB$306,50,FALSE)),"",VLOOKUP($A328,'[2]1516 Exp_Rev Access'!$F$7:$GB$306,50,FALSE))</f>
        <v>0</v>
      </c>
      <c r="BM328" s="99">
        <f>IF(ISNA(VLOOKUP($A328,'[2]1516 Exp_Rev Access'!$F$7:$GB$306,51,FALSE)),"",VLOOKUP($A328,'[2]1516 Exp_Rev Access'!$F$7:$GB$306,51,FALSE))</f>
        <v>0</v>
      </c>
      <c r="BN328" s="99">
        <f>IF(ISNA(VLOOKUP($A328,'[2]1516 Exp_Rev Access'!$F$7:$GB$306,52,FALSE)),"",VLOOKUP($A328,'[2]1516 Exp_Rev Access'!$F$7:$GB$306,52,FALSE))</f>
        <v>0</v>
      </c>
      <c r="BO328" s="99">
        <f>IF(ISNA(VLOOKUP($A328,'[2]1516 Exp_Rev Access'!$F$7:$GB$306,53,FALSE)),"",VLOOKUP($A328,'[2]1516 Exp_Rev Access'!$F$7:$GB$306,53,FALSE))</f>
        <v>0</v>
      </c>
      <c r="BP328" s="99">
        <f>IF(ISNA(VLOOKUP($A328,'[2]1516 Exp_Rev Access'!$F$7:$GB$306,54,FALSE)),"",VLOOKUP($A328,'[2]1516 Exp_Rev Access'!$F$7:$GB$306,54,FALSE))</f>
        <v>0</v>
      </c>
      <c r="BQ328" s="99">
        <f>IF(ISNA(VLOOKUP($A328,'[2]1516 Exp_Rev Access'!$F$7:$GB$306,55,FALSE)),"",VLOOKUP($A328,'[2]1516 Exp_Rev Access'!$F$7:$GB$306,55,FALSE))</f>
        <v>0</v>
      </c>
      <c r="BR328" s="99">
        <f>IF(ISNA(VLOOKUP($A328,'[2]1516 Exp_Rev Access'!$F$7:$GB$306,56,FALSE)),"",VLOOKUP($A328,'[2]1516 Exp_Rev Access'!$F$7:$GB$306,56,FALSE))</f>
        <v>0</v>
      </c>
      <c r="BS328" s="99">
        <f>IF(ISNA(VLOOKUP($A328,'[2]1516 Exp_Rev Access'!$F$7:$GB$306,57,FALSE)),"",VLOOKUP($A328,'[2]1516 Exp_Rev Access'!$F$7:$GB$306,57,FALSE))</f>
        <v>0</v>
      </c>
      <c r="BT328" s="99">
        <f>IF(ISNA(VLOOKUP($A328,'[2]1516 Exp_Rev Access'!$F$7:$GB$306,58,FALSE)),"",VLOOKUP($A328,'[2]1516 Exp_Rev Access'!$F$7:$GB$306,58,FALSE))</f>
        <v>0</v>
      </c>
      <c r="BU328" s="102">
        <f t="shared" si="378"/>
        <v>147529.75</v>
      </c>
      <c r="BV328" s="72">
        <f t="shared" si="379"/>
        <v>7.4840603144958343E-2</v>
      </c>
      <c r="BW328" s="94">
        <f t="shared" si="380"/>
        <v>3138.9308510638302</v>
      </c>
      <c r="BX328" s="99">
        <f>IF(ISNA(VLOOKUP($A328,'[2]1516 Exp_Rev Access'!$F$7:$GB$306,59,FALSE)),"",VLOOKUP($A328,'[2]1516 Exp_Rev Access'!$F$7:$GB$306,59,FALSE))</f>
        <v>21.71</v>
      </c>
      <c r="BY328" s="99">
        <f>IF(ISNA(VLOOKUP($A328,'[2]1516 Exp_Rev Access'!$F$7:$GB$306,60,FALSE)),"",VLOOKUP($A328,'[2]1516 Exp_Rev Access'!$F$7:$GB$306,60,FALSE))</f>
        <v>0</v>
      </c>
      <c r="BZ328" s="99">
        <f>IF(ISNA(VLOOKUP($A328,'[2]1516 Exp_Rev Access'!$F$7:$GB$306,61,FALSE)),"",VLOOKUP($A328,'[2]1516 Exp_Rev Access'!$F$7:$GB$306,61,FALSE))</f>
        <v>0</v>
      </c>
      <c r="CA328" s="99">
        <f>IF(ISNA(VLOOKUP($A328,'[2]1516 Exp_Rev Access'!$F$7:$GB$306,62,FALSE)),"",VLOOKUP($A328,'[2]1516 Exp_Rev Access'!$F$7:$GB$306,62,FALSE))</f>
        <v>0</v>
      </c>
      <c r="CB328" s="99">
        <f>IF(ISNA(VLOOKUP($A328,'[2]1516 Exp_Rev Access'!$F$7:$GB$306,63,FALSE)),"",VLOOKUP($A328,'[2]1516 Exp_Rev Access'!$F$7:$GB$306,63,FALSE))</f>
        <v>0</v>
      </c>
      <c r="CC328" s="99">
        <f>IF(ISNA(VLOOKUP($A328,'[2]1516 Exp_Rev Access'!$F$7:$GB$306,64,FALSE)),"",VLOOKUP($A328,'[2]1516 Exp_Rev Access'!$F$7:$GB$306,64,FALSE))</f>
        <v>0</v>
      </c>
      <c r="CD328" s="101">
        <f t="shared" si="381"/>
        <v>21.71</v>
      </c>
      <c r="CE328" s="72">
        <f t="shared" si="387"/>
        <v>1.1013300668353641E-5</v>
      </c>
      <c r="CF328" s="103">
        <f t="shared" si="388"/>
        <v>0.46191489361702137</v>
      </c>
      <c r="CG328" s="99">
        <f>IF(ISNA(VLOOKUP($A328,'[2]1516 Exp_Rev Access'!$F$7:$GB$306,65,FALSE)),"",VLOOKUP($A328,'[2]1516 Exp_Rev Access'!$F$7:$GB$306,65,FALSE))</f>
        <v>0</v>
      </c>
      <c r="CH328" s="99">
        <f>IF(ISNA(VLOOKUP($A328,'[2]1516 Exp_Rev Access'!$F$7:$GB$306,66,FALSE)),"",VLOOKUP($A328,'[2]1516 Exp_Rev Access'!$F$7:$GB$306,66,FALSE))</f>
        <v>0</v>
      </c>
      <c r="CI328" s="99">
        <f>IF(ISNA(VLOOKUP($A328,'[2]1516 Exp_Rev Access'!$F$7:$GB$306,67,FALSE)),"",VLOOKUP($A328,'[2]1516 Exp_Rev Access'!$F$7:$GB$306,67,FALSE))</f>
        <v>0</v>
      </c>
      <c r="CJ328" s="99">
        <f>IF(ISNA(VLOOKUP($A328,'[2]1516 Exp_Rev Access'!$F$7:$GB$306,68,FALSE)),"",VLOOKUP($A328,'[2]1516 Exp_Rev Access'!$F$7:$GB$306,68,FALSE))</f>
        <v>0</v>
      </c>
      <c r="CK328" s="99">
        <f>IF(ISNA(VLOOKUP($A328,'[2]1516 Exp_Rev Access'!$F$7:$GB$306,69,FALSE)),"",VLOOKUP($A328,'[2]1516 Exp_Rev Access'!$F$7:$GB$306,69,FALSE))</f>
        <v>0</v>
      </c>
      <c r="CL328" s="99">
        <f>IF(ISNA(VLOOKUP($A328,'[2]1516 Exp_Rev Access'!$F$7:$GB$306,70,FALSE)),"",VLOOKUP($A328,'[2]1516 Exp_Rev Access'!$F$7:$GB$306,70,FALSE))</f>
        <v>0</v>
      </c>
      <c r="CM328" s="99">
        <f>IF(ISNA(VLOOKUP($A328,'[2]1516 Exp_Rev Access'!$F$7:$GB$306,71,FALSE)),"",VLOOKUP($A328,'[2]1516 Exp_Rev Access'!$F$7:$GB$306,71,FALSE))</f>
        <v>0</v>
      </c>
      <c r="CN328" s="99">
        <f>IF(ISNA(VLOOKUP($A328,'[2]1516 Exp_Rev Access'!$F$7:$GB$306,72,FALSE)),"",VLOOKUP($A328,'[2]1516 Exp_Rev Access'!$F$7:$GB$306,72,FALSE))</f>
        <v>0</v>
      </c>
      <c r="CO328" s="99">
        <f>IF(ISNA(VLOOKUP($A328,'[2]1516 Exp_Rev Access'!$F$7:$GB$306,73,FALSE)),"",VLOOKUP($A328,'[2]1516 Exp_Rev Access'!$F$7:$GB$306,73,FALSE))</f>
        <v>0</v>
      </c>
      <c r="CP328" s="99">
        <f>IF(ISNA(VLOOKUP($A328,'[2]1516 Exp_Rev Access'!$F$7:$GB$306,74,FALSE)),"",VLOOKUP($A328,'[2]1516 Exp_Rev Access'!$F$7:$GB$306,74,FALSE))</f>
        <v>0</v>
      </c>
      <c r="CQ328" s="99">
        <f>IF(ISNA(VLOOKUP($A328,'[2]1516 Exp_Rev Access'!$F$7:$GB$306,75,FALSE)),"",VLOOKUP($A328,'[2]1516 Exp_Rev Access'!$F$7:$GB$306,75,FALSE))</f>
        <v>0</v>
      </c>
      <c r="CR328" s="99">
        <f>IF(ISNA(VLOOKUP($A328,'[2]1516 Exp_Rev Access'!$F$7:$GB$306,76,FALSE)),"",VLOOKUP($A328,'[2]1516 Exp_Rev Access'!$F$7:$GB$306,76,FALSE))</f>
        <v>0</v>
      </c>
      <c r="CS328" s="99">
        <f>IF(ISNA(VLOOKUP($A328,'[2]1516 Exp_Rev Access'!$F$7:$GB$306,77,FALSE)),"",VLOOKUP($A328,'[2]1516 Exp_Rev Access'!$F$7:$GB$306,77,FALSE))</f>
        <v>0</v>
      </c>
      <c r="CT328" s="99">
        <f>IF(ISNA(VLOOKUP($A328,'[2]1516 Exp_Rev Access'!$F$7:$GB$306,78,FALSE)),"",VLOOKUP($A328,'[2]1516 Exp_Rev Access'!$F$7:$GB$306,78,FALSE))</f>
        <v>32477.24</v>
      </c>
      <c r="CU328" s="99">
        <f>IF(ISNA(VLOOKUP($A328,'[2]1516 Exp_Rev Access'!$F$7:$GB$306,79,FALSE)),"",VLOOKUP($A328,'[2]1516 Exp_Rev Access'!$F$7:$GB$306,79,FALSE))</f>
        <v>4201</v>
      </c>
      <c r="CV328" s="99">
        <f>IF(ISNA(VLOOKUP($A328,'[2]1516 Exp_Rev Access'!$F$7:$GB$306,80,FALSE)),"",VLOOKUP($A328,'[2]1516 Exp_Rev Access'!$F$7:$GB$306,80,FALSE))</f>
        <v>0</v>
      </c>
      <c r="CW328" s="99">
        <f>IF(ISNA(VLOOKUP($A328,'[2]1516 Exp_Rev Access'!$F$7:$GB$306,81,FALSE)),"",VLOOKUP($A328,'[2]1516 Exp_Rev Access'!$F$7:$GB$306,81,FALSE))</f>
        <v>0</v>
      </c>
      <c r="CX328" s="99">
        <f>IF(ISNA(VLOOKUP($A328,'[2]1516 Exp_Rev Access'!$F$7:$GB$306,82,FALSE)),"",VLOOKUP($A328,'[2]1516 Exp_Rev Access'!$F$7:$GB$306,82,FALSE))</f>
        <v>0</v>
      </c>
      <c r="CY328" s="99">
        <f>IF(ISNA(VLOOKUP($A328,'[2]1516 Exp_Rev Access'!$F$7:$GB$306,83,FALSE)),"",VLOOKUP($A328,'[2]1516 Exp_Rev Access'!$F$7:$GB$306,83,FALSE))</f>
        <v>0</v>
      </c>
      <c r="CZ328" s="99">
        <f>IF(ISNA(VLOOKUP($A328,'[2]1516 Exp_Rev Access'!$F$7:$GB$306,84,FALSE)),"",VLOOKUP($A328,'[2]1516 Exp_Rev Access'!$F$7:$GB$306,84,FALSE))</f>
        <v>0</v>
      </c>
      <c r="DA328" s="99">
        <f>IF(ISNA(VLOOKUP($A328,'[2]1516 Exp_Rev Access'!$F$7:$GB$306,85,FALSE)),"",VLOOKUP($A328,'[2]1516 Exp_Rev Access'!$F$7:$GB$306,85,FALSE))</f>
        <v>0</v>
      </c>
      <c r="DB328" s="99">
        <f>IF(ISNA(VLOOKUP($A328,'[2]1516 Exp_Rev Access'!$F$7:$GB$306,86,FALSE)),"",VLOOKUP($A328,'[2]1516 Exp_Rev Access'!$F$7:$GB$306,86,FALSE))</f>
        <v>0</v>
      </c>
      <c r="DC328" s="99">
        <f>IF(ISNA(VLOOKUP($A328,'[2]1516 Exp_Rev Access'!$F$7:$GB$306,87,FALSE)),"",VLOOKUP($A328,'[2]1516 Exp_Rev Access'!$F$7:$GB$306,87,FALSE))</f>
        <v>0</v>
      </c>
      <c r="DD328" s="99">
        <f>IF(ISNA(VLOOKUP($A328,'[2]1516 Exp_Rev Access'!$F$7:$GB$306,88,FALSE)),"",VLOOKUP($A328,'[2]1516 Exp_Rev Access'!$F$7:$GB$306,88,FALSE))</f>
        <v>0</v>
      </c>
      <c r="DE328" s="99">
        <f>IF(ISNA(VLOOKUP($A328,'[2]1516 Exp_Rev Access'!$F$7:$GB$306,89,FALSE)),"",VLOOKUP($A328,'[2]1516 Exp_Rev Access'!$F$7:$GB$306,89,FALSE))</f>
        <v>0</v>
      </c>
      <c r="DF328" s="99">
        <f>IF(ISNA(VLOOKUP($A328,'[2]1516 Exp_Rev Access'!$F$7:$GB$306,90,FALSE)),"",VLOOKUP($A328,'[2]1516 Exp_Rev Access'!$F$7:$GB$306,90,FALSE))</f>
        <v>0</v>
      </c>
      <c r="DG328" s="99">
        <f>IF(ISNA(VLOOKUP($A328,'[2]1516 Exp_Rev Access'!$F$7:$GB$306,91,FALSE)),"",VLOOKUP($A328,'[2]1516 Exp_Rev Access'!$F$7:$GB$306,91,FALSE))</f>
        <v>0</v>
      </c>
      <c r="DH328" s="99">
        <f>IF(ISNA(VLOOKUP($A328,'[2]1516 Exp_Rev Access'!$F$7:$GB$306,92,FALSE)),"",VLOOKUP($A328,'[2]1516 Exp_Rev Access'!$F$7:$GB$306,92,FALSE))</f>
        <v>25229.7</v>
      </c>
      <c r="DI328" s="99">
        <f>IF(ISNA(VLOOKUP($A328,'[2]1516 Exp_Rev Access'!$F$7:$GB$306,93,FALSE)),"",VLOOKUP($A328,'[2]1516 Exp_Rev Access'!$F$7:$GB$306,93,FALSE))</f>
        <v>0</v>
      </c>
      <c r="DJ328" s="99">
        <f>IF(ISNA(VLOOKUP($A328,'[2]1516 Exp_Rev Access'!$F$7:$GB$306,94,FALSE)),"",VLOOKUP($A328,'[2]1516 Exp_Rev Access'!$F$7:$GB$306,94,FALSE))</f>
        <v>0</v>
      </c>
      <c r="DK328" s="99">
        <f>IF(ISNA(VLOOKUP($A328,'[2]1516 Exp_Rev Access'!$F$7:$GB$306,95,FALSE)),"",VLOOKUP($A328,'[2]1516 Exp_Rev Access'!$F$7:$GB$306,95,FALSE))</f>
        <v>0</v>
      </c>
      <c r="DL328" s="99">
        <f>IF(ISNA(VLOOKUP($A328,'[2]1516 Exp_Rev Access'!$F$7:$GB$306,96,FALSE)),"",VLOOKUP($A328,'[2]1516 Exp_Rev Access'!$F$7:$GB$306,96,FALSE))</f>
        <v>0</v>
      </c>
      <c r="DM328" s="99">
        <f>IF(ISNA(VLOOKUP($A328,'[2]1516 Exp_Rev Access'!$F$7:$GB$306,97,FALSE)),"",VLOOKUP($A328,'[2]1516 Exp_Rev Access'!$F$7:$GB$306,97,FALSE))</f>
        <v>0</v>
      </c>
      <c r="DN328" s="99">
        <f>IF(ISNA(VLOOKUP($A328,'[2]1516 Exp_Rev Access'!$F$7:$GB$306,98,FALSE)),"",VLOOKUP($A328,'[2]1516 Exp_Rev Access'!$F$7:$GB$306,98,FALSE))</f>
        <v>0</v>
      </c>
      <c r="DO328" s="99">
        <f>IF(ISNA(VLOOKUP($A328,'[2]1516 Exp_Rev Access'!$F$7:$GB$306,99,FALSE)),"",VLOOKUP($A328,'[2]1516 Exp_Rev Access'!$F$7:$GB$306,99,FALSE))</f>
        <v>0</v>
      </c>
      <c r="DP328" s="99">
        <f>IF(ISNA(VLOOKUP($A328,'[2]1516 Exp_Rev Access'!$F$7:$GB$306,100,FALSE)),"",VLOOKUP($A328,'[2]1516 Exp_Rev Access'!$F$7:$GB$306,100,FALSE))</f>
        <v>0</v>
      </c>
      <c r="DQ328" s="99">
        <f>IF(ISNA(VLOOKUP($A328,'[2]1516 Exp_Rev Access'!$F$7:$GB$306,101,FALSE)),"",VLOOKUP($A328,'[2]1516 Exp_Rev Access'!$F$7:$GB$306,101,FALSE))</f>
        <v>0</v>
      </c>
      <c r="DR328" s="99">
        <f>IF(ISNA(VLOOKUP($A328,'[2]1516 Exp_Rev Access'!$F$7:$GB$306,102,FALSE)),"",VLOOKUP($A328,'[2]1516 Exp_Rev Access'!$F$7:$GB$306,102,FALSE))</f>
        <v>0</v>
      </c>
      <c r="DS328" s="99">
        <f>IF(ISNA(VLOOKUP($A328,'[2]1516 Exp_Rev Access'!$F$7:$GB$306,103,FALSE)),"",VLOOKUP($A328,'[2]1516 Exp_Rev Access'!$F$7:$GB$306,103,FALSE))</f>
        <v>0</v>
      </c>
      <c r="DT328" s="99">
        <f>IF(ISNA(VLOOKUP($A328,'[2]1516 Exp_Rev Access'!$F$7:$GB$306,104,FALSE)),"",VLOOKUP($A328,'[2]1516 Exp_Rev Access'!$F$7:$GB$306,104,FALSE))</f>
        <v>0</v>
      </c>
      <c r="DU328" s="99">
        <f>IF(ISNA(VLOOKUP($A328,'[2]1516 Exp_Rev Access'!$F$7:$GB$306,105,FALSE)),"",VLOOKUP($A328,'[2]1516 Exp_Rev Access'!$F$7:$GB$306,105,FALSE))</f>
        <v>0</v>
      </c>
      <c r="DV328" s="99">
        <f>IF(ISNA(VLOOKUP($A328,'[2]1516 Exp_Rev Access'!$F$7:$GB$306,106,FALSE)),"",VLOOKUP($A328,'[2]1516 Exp_Rev Access'!$F$7:$GB$306,106,FALSE))</f>
        <v>0</v>
      </c>
      <c r="DW328" s="99">
        <f>IF(ISNA(VLOOKUP($A328,'[2]1516 Exp_Rev Access'!$F$7:$GB$306,107,FALSE)),"",VLOOKUP($A328,'[2]1516 Exp_Rev Access'!$F$7:$GB$306,107,FALSE))</f>
        <v>0</v>
      </c>
      <c r="DX328" s="99">
        <f>IF(ISNA(VLOOKUP($A328,'[2]1516 Exp_Rev Access'!$F$7:$GB$306,108,FALSE)),"",VLOOKUP($A328,'[2]1516 Exp_Rev Access'!$F$7:$GB$306,108,FALSE))</f>
        <v>10892.02</v>
      </c>
      <c r="DY328" s="99">
        <f>IF(ISNA(VLOOKUP($A328,'[2]1516 Exp_Rev Access'!$F$7:$GB$306,109,FALSE)),"",VLOOKUP($A328,'[2]1516 Exp_Rev Access'!$F$7:$GB$306,109,FALSE))</f>
        <v>0</v>
      </c>
      <c r="DZ328" s="99">
        <f>IF(ISNA(VLOOKUP($A328,'[2]1516 Exp_Rev Access'!$F$7:$GB$306,110,FALSE)),"",VLOOKUP($A328,'[2]1516 Exp_Rev Access'!$F$7:$GB$306,110,FALSE))</f>
        <v>0</v>
      </c>
      <c r="EA328" s="99">
        <f>IF(ISNA(VLOOKUP($A328,'[2]1516 Exp_Rev Access'!$F$7:$GB$306,111,FALSE)),"",VLOOKUP($A328,'[2]1516 Exp_Rev Access'!$F$7:$GB$306,111,FALSE))</f>
        <v>0</v>
      </c>
      <c r="EB328" s="99">
        <f>IF(ISNA(VLOOKUP($A328,'[2]1516 Exp_Rev Access'!$F$7:$GB$306,112,FALSE)),"",VLOOKUP($A328,'[2]1516 Exp_Rev Access'!$F$7:$GB$306,112,FALSE))</f>
        <v>0</v>
      </c>
      <c r="EC328" s="99">
        <f>IF(ISNA(VLOOKUP($A328,'[2]1516 Exp_Rev Access'!$F$7:$GB$306,113,FALSE)),"",VLOOKUP($A328,'[2]1516 Exp_Rev Access'!$F$7:$GB$306,113,FALSE))</f>
        <v>0</v>
      </c>
      <c r="ED328" s="99">
        <f>IF(ISNA(VLOOKUP($A328,'[2]1516 Exp_Rev Access'!$F$7:$GB$306,114,FALSE)),"",VLOOKUP($A328,'[2]1516 Exp_Rev Access'!$F$7:$GB$306,114,FALSE))</f>
        <v>0</v>
      </c>
      <c r="EE328" s="99">
        <f>IF(ISNA(VLOOKUP($A328,'[2]1516 Exp_Rev Access'!$F$7:$GB$306,115,FALSE)),"",VLOOKUP($A328,'[2]1516 Exp_Rev Access'!$F$7:$GB$306,115,FALSE))</f>
        <v>0</v>
      </c>
      <c r="EF328" s="99">
        <f>IF(ISNA(VLOOKUP($A328,'[2]1516 Exp_Rev Access'!$F$7:$GB$306,116,FALSE)),"",VLOOKUP($A328,'[2]1516 Exp_Rev Access'!$F$7:$GB$306,116,FALSE))</f>
        <v>0</v>
      </c>
      <c r="EG328" s="99">
        <f>IF(ISNA(VLOOKUP($A328,'[2]1516 Exp_Rev Access'!$F$7:$GB$306,117,FALSE)),"",VLOOKUP($A328,'[2]1516 Exp_Rev Access'!$F$7:$GB$306,117,FALSE))</f>
        <v>0</v>
      </c>
      <c r="EH328" s="99">
        <f>IF(ISNA(VLOOKUP($A328,'[2]1516 Exp_Rev Access'!$F$7:$GB$306,118,FALSE)),"",VLOOKUP($A328,'[2]1516 Exp_Rev Access'!$F$7:$GB$306,118,FALSE))</f>
        <v>0</v>
      </c>
      <c r="EI328" s="99">
        <f>IF(ISNA(VLOOKUP($A328,'[2]1516 Exp_Rev Access'!$F$7:$GB$306,119,FALSE)),"",VLOOKUP($A328,'[2]1516 Exp_Rev Access'!$F$7:$GB$306,119,FALSE))</f>
        <v>0</v>
      </c>
      <c r="EJ328" s="99">
        <f>IF(ISNA(VLOOKUP($A328,'[2]1516 Exp_Rev Access'!$F$7:$GB$306,120,FALSE)),"",VLOOKUP($A328,'[2]1516 Exp_Rev Access'!$F$7:$GB$306,120,FALSE))</f>
        <v>0</v>
      </c>
      <c r="EK328" s="99">
        <f>IF(ISNA(VLOOKUP($A328,'[2]1516 Exp_Rev Access'!$F$7:$GB$306,121,FALSE)),"",VLOOKUP($A328,'[2]1516 Exp_Rev Access'!$F$7:$GB$306,121,FALSE))</f>
        <v>0</v>
      </c>
      <c r="EL328" s="99">
        <f>IF(ISNA(VLOOKUP($A328,'[2]1516 Exp_Rev Access'!$F$7:$GB$306,122,FALSE)),"",VLOOKUP($A328,'[2]1516 Exp_Rev Access'!$F$7:$GB$306,122,FALSE))</f>
        <v>0</v>
      </c>
      <c r="EM328" s="99">
        <f>IF(ISNA(VLOOKUP($A328,'[2]1516 Exp_Rev Access'!$F$7:$GB$306,123,FALSE)),"",VLOOKUP($A328,'[2]1516 Exp_Rev Access'!$F$7:$GB$306,123,FALSE))</f>
        <v>0</v>
      </c>
      <c r="EN328" s="99">
        <f>IF(ISNA(VLOOKUP($A328,'[2]1516 Exp_Rev Access'!$F$7:$GB$306,124,FALSE)),"",VLOOKUP($A328,'[2]1516 Exp_Rev Access'!$F$7:$GB$306,124,FALSE))</f>
        <v>0</v>
      </c>
      <c r="EO328" s="99">
        <f>IF(ISNA(VLOOKUP($A328,'[2]1516 Exp_Rev Access'!$F$7:$GB$306,125,FALSE)),"",VLOOKUP($A328,'[2]1516 Exp_Rev Access'!$F$7:$GB$306,125,FALSE))</f>
        <v>0</v>
      </c>
      <c r="EP328" s="99">
        <f>IF(ISNA(VLOOKUP($A328,'[2]1516 Exp_Rev Access'!$F$7:$GB$306,126,FALSE)),"",VLOOKUP($A328,'[2]1516 Exp_Rev Access'!$F$7:$GB$306,126,FALSE))</f>
        <v>0</v>
      </c>
      <c r="EQ328" s="99">
        <f>IF(ISNA(VLOOKUP($A328,'[2]1516 Exp_Rev Access'!$F$7:$GB$306,127,FALSE)),"",VLOOKUP($A328,'[2]1516 Exp_Rev Access'!$F$7:$GB$306,127,FALSE))</f>
        <v>0</v>
      </c>
      <c r="ER328" s="99">
        <f>IF(ISNA(VLOOKUP($A328,'[2]1516 Exp_Rev Access'!$F$7:$GB$306,128,FALSE)),"",VLOOKUP($A328,'[2]1516 Exp_Rev Access'!$F$7:$GB$306,128,FALSE))</f>
        <v>0</v>
      </c>
      <c r="ES328" s="99">
        <f>IF(ISNA(VLOOKUP($A328,'[2]1516 Exp_Rev Access'!$F$7:$GB$306,129,FALSE)),"",VLOOKUP($A328,'[2]1516 Exp_Rev Access'!$F$7:$GB$306,129,FALSE))</f>
        <v>0</v>
      </c>
      <c r="ET328" s="99">
        <f>IF(ISNA(VLOOKUP($A328,'[2]1516 Exp_Rev Access'!$F$7:$GB$306,130,FALSE)),"",VLOOKUP($A328,'[2]1516 Exp_Rev Access'!$F$7:$GB$306,130,FALSE))</f>
        <v>0</v>
      </c>
      <c r="EU328" s="99">
        <f>IF(ISNA(VLOOKUP($A328,'[2]1516 Exp_Rev Access'!$F$7:$GB$306,131,FALSE)),"",VLOOKUP($A328,'[2]1516 Exp_Rev Access'!$F$7:$GB$306,131,FALSE))</f>
        <v>0</v>
      </c>
      <c r="EV328" s="99">
        <f>IF(ISNA(VLOOKUP($A328,'[2]1516 Exp_Rev Access'!$F$7:$GB$306,132,FALSE)),"",VLOOKUP($A328,'[2]1516 Exp_Rev Access'!$F$7:$GB$306,132,FALSE))</f>
        <v>0</v>
      </c>
      <c r="EW328" s="99">
        <f>IF(ISNA(VLOOKUP($A328,'[2]1516 Exp_Rev Access'!$F$7:$GB$306,133,FALSE)),"",VLOOKUP($A328,'[2]1516 Exp_Rev Access'!$F$7:$GB$306,133,FALSE))</f>
        <v>0</v>
      </c>
      <c r="EX328" s="99">
        <f>IF(ISNA(VLOOKUP($A328,'[2]1516 Exp_Rev Access'!$F$7:$GB$306,134,FALSE)),"",VLOOKUP($A328,'[2]1516 Exp_Rev Access'!$F$7:$GB$306,134,FALSE))</f>
        <v>0</v>
      </c>
      <c r="EY328" s="99">
        <f>IF(ISNA(VLOOKUP($A328,'[2]1516 Exp_Rev Access'!$F$7:$GB$306,135,FALSE)),"",VLOOKUP($A328,'[2]1516 Exp_Rev Access'!$F$7:$GB$306,135,FALSE))</f>
        <v>0</v>
      </c>
      <c r="EZ328" s="99">
        <f>IF(ISNA(VLOOKUP($A328,'[2]1516 Exp_Rev Access'!$F$7:$GB$306,136,FALSE)),"",VLOOKUP($A328,'[2]1516 Exp_Rev Access'!$F$7:$GB$306,136,FALSE))</f>
        <v>0</v>
      </c>
      <c r="FA328" s="99">
        <f>IF(ISNA(VLOOKUP($A328,'[2]1516 Exp_Rev Access'!$F$7:$GB$306,137,FALSE)),"",VLOOKUP($A328,'[2]1516 Exp_Rev Access'!$F$7:$GB$306,137,FALSE))</f>
        <v>0</v>
      </c>
      <c r="FB328" s="99">
        <f>IF(ISNA(VLOOKUP($A328,'[2]1516 Exp_Rev Access'!$F$7:$GB$306,138,FALSE)),"",VLOOKUP($A328,'[2]1516 Exp_Rev Access'!$F$7:$GB$306,138,FALSE))</f>
        <v>0</v>
      </c>
      <c r="FC328" s="99">
        <f>IF(ISNA(VLOOKUP($A328,'[2]1516 Exp_Rev Access'!$F$7:$GB$306,139,FALSE)),"",VLOOKUP($A328,'[2]1516 Exp_Rev Access'!$F$7:$GB$306,139,FALSE))</f>
        <v>0</v>
      </c>
      <c r="FD328" s="99">
        <f>IF(ISNA(VLOOKUP($A328,'[2]1516 Exp_Rev Access'!$F$7:$FS$306,140,FALSE)),"",VLOOKUP($A328,'[2]1516 Exp_Rev Access'!$F$7:$FS$306,140,FALSE))</f>
        <v>0</v>
      </c>
      <c r="FE328" s="99">
        <f>IF(ISNA(VLOOKUP($A328,'[2]1516 Exp_Rev Access'!$F$7:$FS$306,141,FALSE)),"",VLOOKUP($A328,'[2]1516 Exp_Rev Access'!$F$7:$FS$306,141,FALSE))</f>
        <v>0</v>
      </c>
      <c r="FF328" s="99">
        <f>IF(ISNA(VLOOKUP($A328,'[2]1516 Exp_Rev Access'!$F$7:$FS$306,142,FALSE)),"",VLOOKUP($A328,'[2]1516 Exp_Rev Access'!$F$7:$FS$306,142,FALSE))</f>
        <v>0</v>
      </c>
      <c r="FG328" s="99">
        <f>IF(ISNA(VLOOKUP($A328,'[2]1516 Exp_Rev Access'!$F$7:$FS$306,143,FALSE)),"",VLOOKUP($A328,'[2]1516 Exp_Rev Access'!$F$7:$FS$306,143,FALSE))</f>
        <v>0</v>
      </c>
      <c r="FH328" s="99">
        <f>IF(ISNA(VLOOKUP($A328,'[2]1516 Exp_Rev Access'!$F$7:$FS$306,144,FALSE)),"",VLOOKUP($A328,'[2]1516 Exp_Rev Access'!$F$7:$FS$306,144,FALSE))</f>
        <v>0</v>
      </c>
      <c r="FI328" s="99">
        <f>IF(ISNA(VLOOKUP($A328,'[2]1516 Exp_Rev Access'!$F$7:$FS$306,145,FALSE)),"",VLOOKUP($A328,'[2]1516 Exp_Rev Access'!$F$7:$FS$306,145,FALSE))</f>
        <v>0</v>
      </c>
      <c r="FJ328" s="99">
        <f>IF(ISNA(VLOOKUP($A328,'[2]1516 Exp_Rev Access'!$F$7:$FS$306,146,FALSE)),"",VLOOKUP($A328,'[2]1516 Exp_Rev Access'!$F$7:$FS$306,146,FALSE))</f>
        <v>0</v>
      </c>
      <c r="FK328" s="99">
        <f>IF(ISNA(VLOOKUP($A328,'[2]1516 Exp_Rev Access'!$F$7:$FS$306,147,FALSE)),"",VLOOKUP($A328,'[2]1516 Exp_Rev Access'!$F$7:$FS$306,147,FALSE))</f>
        <v>0</v>
      </c>
      <c r="FL328" s="99">
        <f>IF(ISNA(VLOOKUP($A328,'[2]1516 Exp_Rev Access'!$F$7:$FS$306,148,FALSE)),"",VLOOKUP($A328,'[2]1516 Exp_Rev Access'!$F$7:$FS$306,148,FALSE))</f>
        <v>0</v>
      </c>
      <c r="FM328" s="99">
        <f>IF(ISNA(VLOOKUP($A328,'[2]1516 Exp_Rev Access'!$F$7:$FS$306,149,FALSE)),"",VLOOKUP($A328,'[2]1516 Exp_Rev Access'!$F$7:$FS$306,149,FALSE))</f>
        <v>0</v>
      </c>
      <c r="FN328" s="99">
        <f>IF(ISNA(VLOOKUP($A328,'[2]1516 Exp_Rev Access'!$F$7:$FS$306,150,FALSE)),"",VLOOKUP($A328,'[2]1516 Exp_Rev Access'!$F$7:$FS$306,150,FALSE))</f>
        <v>0</v>
      </c>
      <c r="FO328" s="99">
        <f>IF(ISNA(VLOOKUP($A328,'[2]1516 Exp_Rev Access'!$F$7:$FS$306,151,FALSE)),"",VLOOKUP($A328,'[2]1516 Exp_Rev Access'!$F$7:$FS$306,151,FALSE))</f>
        <v>0</v>
      </c>
      <c r="FP328" s="99">
        <f>IF(ISNA(VLOOKUP($A328,'[2]1516 Exp_Rev Access'!$F$7:$FS$306,152,FALSE)),"",VLOOKUP($A328,'[2]1516 Exp_Rev Access'!$F$7:$FS$306,152,FALSE))</f>
        <v>0</v>
      </c>
      <c r="FQ328" s="99">
        <f>IF(ISNA(VLOOKUP($A328,'[2]1516 Exp_Rev Access'!$F$7:$FS$306,153,FALSE)),"",VLOOKUP($A328,'[2]1516 Exp_Rev Access'!$F$7:$FS$306,153,FALSE))</f>
        <v>3366.32</v>
      </c>
      <c r="FR328" s="101">
        <f t="shared" si="382"/>
        <v>76166.280000000013</v>
      </c>
      <c r="FS328" s="72">
        <f t="shared" si="383"/>
        <v>3.8638514160755907E-2</v>
      </c>
      <c r="FT328" s="94">
        <f t="shared" si="384"/>
        <v>1620.5591489361707</v>
      </c>
      <c r="FU328" s="99">
        <f>IF(ISNA(VLOOKUP($A328,'[2]1516 Exp_Rev Access'!$F$7:$GB$306,154,FALSE)),"",VLOOKUP($A328,'[2]1516 Exp_Rev Access'!$F$7:$GB$306,154,FALSE))</f>
        <v>0</v>
      </c>
      <c r="FV328" s="99">
        <f>IF(ISNA(VLOOKUP($A328,'[2]1516 Exp_Rev Access'!$F$7:$GB$306,155,FALSE)),"",VLOOKUP($A328,'[2]1516 Exp_Rev Access'!$F$7:$GB$306,155,FALSE))</f>
        <v>0</v>
      </c>
      <c r="FW328" s="99">
        <f>IF(ISNA(VLOOKUP($A328,'[2]1516 Exp_Rev Access'!$F$7:$GB$306,156,FALSE)),"",VLOOKUP($A328,'[2]1516 Exp_Rev Access'!$F$7:$GB$306,156,FALSE))</f>
        <v>0</v>
      </c>
      <c r="FX328" s="99">
        <f>IF(ISNA(VLOOKUP($A328,'[2]1516 Exp_Rev Access'!$F$7:$GB$306,157,FALSE)),"",VLOOKUP($A328,'[2]1516 Exp_Rev Access'!$F$7:$GB$306,157,FALSE))</f>
        <v>0</v>
      </c>
      <c r="FY328" s="99">
        <f>IF(ISNA(VLOOKUP($A328,'[2]1516 Exp_Rev Access'!$F$7:$GB$306,158,FALSE)),"",VLOOKUP($A328,'[2]1516 Exp_Rev Access'!$F$7:$GB$306,158,FALSE))</f>
        <v>0</v>
      </c>
      <c r="FZ328" s="99">
        <f>IF(ISNA(VLOOKUP($A328,'[2]1516 Exp_Rev Access'!$F$7:$GB$306,159,FALSE)),"",VLOOKUP($A328,'[2]1516 Exp_Rev Access'!$F$7:$GB$306,159,FALSE))</f>
        <v>0</v>
      </c>
      <c r="GA328" s="99">
        <f>IF(ISNA(VLOOKUP($A328,'[2]1516 Exp_Rev Access'!$F$7:$GB$306,160,FALSE)),"",VLOOKUP($A328,'[2]1516 Exp_Rev Access'!$F$7:$GB$306,160,FALSE))</f>
        <v>0</v>
      </c>
      <c r="GB328" s="99">
        <f>IF(ISNA(VLOOKUP($A328,'[2]1516 Exp_Rev Access'!$F$7:$GB$306,161,FALSE)),"",VLOOKUP($A328,'[2]1516 Exp_Rev Access'!$F$7:$GB$306,161,FALSE))</f>
        <v>0</v>
      </c>
      <c r="GC328" s="99">
        <f>IF(ISNA(VLOOKUP($A328,'[2]1516 Exp_Rev Access'!$F$7:$GB$306,162,FALSE)),"",VLOOKUP($A328,'[2]1516 Exp_Rev Access'!$F$7:$GB$306,162,FALSE))</f>
        <v>0</v>
      </c>
      <c r="GD328" s="99">
        <f>IF(ISNA(VLOOKUP($A328,'[2]1516 Exp_Rev Access'!$F$7:$GB$306,163,FALSE)),"",VLOOKUP($A328,'[2]1516 Exp_Rev Access'!$F$7:$GB$306,163,FALSE))</f>
        <v>2166.25</v>
      </c>
      <c r="GE328" s="99">
        <f>IF(ISNA(VLOOKUP($A328,'[2]1516 Exp_Rev Access'!$F$7:$GB$306,164,FALSE)),"",VLOOKUP($A328,'[2]1516 Exp_Rev Access'!$F$7:$GB$306,164,FALSE))</f>
        <v>0</v>
      </c>
      <c r="GF328" s="99">
        <f>IF(ISNA(VLOOKUP($A328,'[2]1516 Exp_Rev Access'!$F$7:$GB$306,165,FALSE)),"",VLOOKUP($A328,'[2]1516 Exp_Rev Access'!$F$7:$GB$306,165,FALSE))</f>
        <v>0</v>
      </c>
      <c r="GG328" s="99">
        <f>IF(ISNA(VLOOKUP($A328,'[2]1516 Exp_Rev Access'!$F$7:$GB$306,166,FALSE)),"",VLOOKUP($A328,'[2]1516 Exp_Rev Access'!$F$7:$GB$306,166,FALSE))</f>
        <v>0</v>
      </c>
      <c r="GH328" s="99">
        <f>IF(ISNA(VLOOKUP($A328,'[2]1516 Exp_Rev Access'!$F$7:$GB$306,167,FALSE)),"",VLOOKUP($A328,'[2]1516 Exp_Rev Access'!$F$7:$GB$306,167,FALSE))</f>
        <v>0</v>
      </c>
      <c r="GI328" s="99">
        <f>IF(ISNA(VLOOKUP($A328,'[2]1516 Exp_Rev Access'!$F$7:$GB$306,168,FALSE)),"",VLOOKUP($A328,'[2]1516 Exp_Rev Access'!$F$7:$GB$306,168,FALSE))</f>
        <v>0</v>
      </c>
      <c r="GJ328" s="99">
        <f>IF(ISNA(VLOOKUP($A328,'[2]1516 Exp_Rev Access'!$F$7:$GB$306,169,FALSE)),"",VLOOKUP($A328,'[2]1516 Exp_Rev Access'!$F$7:$GB$306,169,FALSE))</f>
        <v>0</v>
      </c>
      <c r="GK328" s="99">
        <f>IF(ISNA(VLOOKUP($A328,'[2]1516 Exp_Rev Access'!$F$7:$GB$306,170,FALSE)),"",VLOOKUP($A328,'[2]1516 Exp_Rev Access'!$F$7:$GB$306,170,FALSE))</f>
        <v>28159.439999999999</v>
      </c>
      <c r="GL328" s="99">
        <f>IF(ISNA(VLOOKUP($A328,'[2]1516 Exp_Rev Access'!$F$7:$GB$306,171,FALSE)),"",VLOOKUP($A328,'[2]1516 Exp_Rev Access'!$F$7:$GB$306,171,FALSE))</f>
        <v>0</v>
      </c>
      <c r="GM328" s="99">
        <f>IF(ISNA(VLOOKUP($A328,'[2]1516 Exp_Rev Access'!$F$7:$GB$306,172,FALSE)),"",VLOOKUP($A328,'[2]1516 Exp_Rev Access'!$F$7:$GB$306,172,FALSE))</f>
        <v>0</v>
      </c>
      <c r="GN328" s="99">
        <f>IF(ISNA(VLOOKUP($A328,'[2]1516 Exp_Rev Access'!$F$7:$GB$306,173,FALSE)),"",VLOOKUP($A328,'[2]1516 Exp_Rev Access'!$F$7:$GB$306,173,FALSE))</f>
        <v>0</v>
      </c>
      <c r="GO328" s="99">
        <f>IF(ISNA(VLOOKUP($A328,'[2]1516 Exp_Rev Access'!$F$7:$GB$306,174,FALSE)),"",VLOOKUP($A328,'[2]1516 Exp_Rev Access'!$F$7:$GB$306,174,FALSE))</f>
        <v>0</v>
      </c>
      <c r="GP328" s="99">
        <f>IF(ISNA(VLOOKUP($A328,'[2]1516 Exp_Rev Access'!$F$7:$GB$306,175,FALSE)),"",VLOOKUP($A328,'[2]1516 Exp_Rev Access'!$F$7:$GB$306,175,FALSE))</f>
        <v>0</v>
      </c>
      <c r="GQ328" s="99">
        <f>IF(ISNA(VLOOKUP($A328,'[2]1516 Exp_Rev Access'!$F$7:$GB$306,176,FALSE)),"",VLOOKUP($A328,'[2]1516 Exp_Rev Access'!$F$7:$GB$306,176,FALSE))</f>
        <v>0</v>
      </c>
      <c r="GR328" s="99">
        <f>IF(ISNA(VLOOKUP($A328,'[2]1516 Exp_Rev Access'!$F$7:$GB$306,177,FALSE)),"",VLOOKUP($A328,'[2]1516 Exp_Rev Access'!$F$7:$GB$306,177,FALSE))</f>
        <v>0</v>
      </c>
      <c r="GS328" s="99">
        <f>IF(ISNA(VLOOKUP($A328,'[2]1516 Exp_Rev Access'!$F$7:$GB$306,178,FALSE)),"",VLOOKUP($A328,'[2]1516 Exp_Rev Access'!$F$7:$GB$306,178,FALSE))</f>
        <v>0</v>
      </c>
      <c r="GT328" s="101">
        <f t="shared" si="385"/>
        <v>30325.69</v>
      </c>
      <c r="GU328" s="72">
        <f>GT328/D328</f>
        <v>1.5383967846397296E-2</v>
      </c>
      <c r="GV328" s="84">
        <f t="shared" si="386"/>
        <v>645.22744680851076</v>
      </c>
    </row>
    <row r="329" spans="1:204" customFormat="1" ht="12" customHeight="1" x14ac:dyDescent="0.2">
      <c r="A329" s="96" t="s">
        <v>748</v>
      </c>
      <c r="B329" s="69" t="s">
        <v>749</v>
      </c>
      <c r="C329" s="80">
        <f>IF(ISNA(VLOOKUP($A329,'[2]1516 enrollment_Rev_Exp by size'!$A$6:$G$320,3,FALSE)),"",VLOOKUP($A329,'[2]1516 enrollment_Rev_Exp by size'!$A$6:$G$320,3,FALSE))</f>
        <v>42.089999999999996</v>
      </c>
      <c r="D329" s="97">
        <v>703589.63</v>
      </c>
      <c r="E329" s="80">
        <f t="shared" si="367"/>
        <v>703589.62999999989</v>
      </c>
      <c r="F329" s="80">
        <f t="shared" si="368"/>
        <v>0</v>
      </c>
      <c r="G329" s="98">
        <f>IF(ISNA(VLOOKUP($A329,'[2]1516 Exp_Rev Access'!$F$7:$FS$306,2,FALSE)),"",VLOOKUP($A329,'[2]1516 Exp_Rev Access'!$F$7:$FS$306,2,FALSE))</f>
        <v>188046.52</v>
      </c>
      <c r="H329" s="98">
        <f>IF(ISNA(VLOOKUP($A329,'[2]1516 Exp_Rev Access'!$F$7:$FS$306,3,FALSE)),"",VLOOKUP($A329,'[2]1516 Exp_Rev Access'!$F$7:$FS$306,3,FALSE))</f>
        <v>0</v>
      </c>
      <c r="I329" s="98">
        <f>IF(ISNA(VLOOKUP($A329,'[2]1516 Exp_Rev Access'!$F$7:$FS$306,4,FALSE)),"",VLOOKUP($A329,'[2]1516 Exp_Rev Access'!$F$7:$FS$306,4,FALSE))</f>
        <v>0</v>
      </c>
      <c r="J329" s="98">
        <f>IF(ISNA(VLOOKUP($A329,'[2]1516 Exp_Rev Access'!$F$7:$FS$306,5,FALSE)),"",VLOOKUP($A329,'[2]1516 Exp_Rev Access'!$F$7:$FS$306,5,FALSE))</f>
        <v>66.38</v>
      </c>
      <c r="K329" s="98">
        <f>IF(ISNA(VLOOKUP($A329,'[2]1516 Exp_Rev Access'!$F$7:$FS$306,6,FALSE)),"",VLOOKUP($A329,'[2]1516 Exp_Rev Access'!$F$7:$FS$306,6,FALSE))</f>
        <v>0</v>
      </c>
      <c r="L329" s="98">
        <f>IF(ISNA(VLOOKUP($A329,'[2]1516 Exp_Rev Access'!$F$7:$FS$306,7,FALSE)),"",VLOOKUP($A329,'[2]1516 Exp_Rev Access'!$F$7:$FS$306,7,FALSE))</f>
        <v>0</v>
      </c>
      <c r="M329" s="90">
        <f t="shared" si="369"/>
        <v>188112.9</v>
      </c>
      <c r="N329" s="72">
        <f t="shared" si="390"/>
        <v>0.26736167217245654</v>
      </c>
      <c r="O329" s="73">
        <f t="shared" si="391"/>
        <v>4469.3014967925874</v>
      </c>
      <c r="P329" s="99">
        <f>IF(ISNA(VLOOKUP($A329,'[2]1516 Exp_Rev Access'!$F$7:$FS$306,8,FALSE)),"",VLOOKUP($A329,'[2]1516 Exp_Rev Access'!$F$7:$FS$306,8,FALSE))</f>
        <v>0</v>
      </c>
      <c r="Q329" s="99">
        <f>IF(ISNA(VLOOKUP($A329,'[2]1516 Exp_Rev Access'!$F$7:$FS$306,9,FALSE)),"",VLOOKUP($A329,'[2]1516 Exp_Rev Access'!$F$7:$FS$306,9,FALSE))</f>
        <v>0</v>
      </c>
      <c r="R329" s="99">
        <f>IF(ISNA(VLOOKUP($A329,'[2]1516 Exp_Rev Access'!$F$7:$FS$306,10,FALSE)),"",VLOOKUP($A329,'[2]1516 Exp_Rev Access'!$F$7:$FS$306,10,FALSE))</f>
        <v>0</v>
      </c>
      <c r="S329" s="99">
        <f>IF(ISNA(VLOOKUP($A329,'[2]1516 Exp_Rev Access'!$F$7:$FS$306,11,FALSE)),"",VLOOKUP($A329,'[2]1516 Exp_Rev Access'!$F$7:$FS$306,11,FALSE))</f>
        <v>0</v>
      </c>
      <c r="T329" s="99">
        <f>IF(ISNA(VLOOKUP($A329,'[2]1516 Exp_Rev Access'!$F$7:$FS$306,12,FALSE)),"",VLOOKUP($A329,'[2]1516 Exp_Rev Access'!$F$7:$FS$306,12,FALSE))</f>
        <v>0</v>
      </c>
      <c r="U329" s="99">
        <f>IF(ISNA(VLOOKUP($A329,'[2]1516 Exp_Rev Access'!$F$7:$FS$306,13,FALSE)),"",VLOOKUP($A329,'[2]1516 Exp_Rev Access'!$F$7:$FS$306,13,FALSE))</f>
        <v>0</v>
      </c>
      <c r="V329" s="99">
        <f>IF(ISNA(VLOOKUP($A329,'[2]1516 Exp_Rev Access'!$F$7:$FS$306,14,FALSE)),"",VLOOKUP($A329,'[2]1516 Exp_Rev Access'!$F$7:$FS$306,14,FALSE))</f>
        <v>0</v>
      </c>
      <c r="W329" s="99">
        <f>IF(ISNA(VLOOKUP($A329,'[2]1516 Exp_Rev Access'!$F$7:$FS$306,15,FALSE)),"",VLOOKUP($A329,'[2]1516 Exp_Rev Access'!$F$7:$FS$306,15,FALSE))</f>
        <v>0</v>
      </c>
      <c r="X329" s="99">
        <f>IF(ISNA(VLOOKUP($A329,'[2]1516 Exp_Rev Access'!$F$7:$FS$306,16,FALSE)),"",VLOOKUP($A329,'[2]1516 Exp_Rev Access'!$F$7:$FS$306,16,FALSE))</f>
        <v>0</v>
      </c>
      <c r="Y329" s="99">
        <f>IF(ISNA(VLOOKUP($A329,'[2]1516 Exp_Rev Access'!$F$7:$FS$306,17,FALSE)),"",VLOOKUP($A329,'[2]1516 Exp_Rev Access'!$F$7:$FS$306,17,FALSE))</f>
        <v>0</v>
      </c>
      <c r="Z329" s="99">
        <f>IF(ISNA(VLOOKUP($A329,'[2]1516 Exp_Rev Access'!$F$7:$FS$306,18,FALSE)),"",VLOOKUP($A329,'[2]1516 Exp_Rev Access'!$F$7:$FS$306,18,FALSE))</f>
        <v>0</v>
      </c>
      <c r="AA329" s="99">
        <f>IF(ISNA(VLOOKUP($A329,'[2]1516 Exp_Rev Access'!$F$7:$FS$306,19,FALSE)),"",VLOOKUP($A329,'[2]1516 Exp_Rev Access'!$F$7:$FS$306,19,FALSE))</f>
        <v>0</v>
      </c>
      <c r="AB329" s="99">
        <f>IF(ISNA(VLOOKUP($A329,'[2]1516 Exp_Rev Access'!$F$7:$FS$306,20,FALSE)),"",VLOOKUP($A329,'[2]1516 Exp_Rev Access'!$F$7:$FS$306,20,FALSE))</f>
        <v>0</v>
      </c>
      <c r="AC329" s="99">
        <f>IF(ISNA(VLOOKUP($A329,'[2]1516 Exp_Rev Access'!$F$7:$FS$306,21,FALSE)),"",VLOOKUP($A329,'[2]1516 Exp_Rev Access'!$F$7:$FS$306,21,FALSE))</f>
        <v>0</v>
      </c>
      <c r="AD329" s="99">
        <f>IF(ISNA(VLOOKUP($A329,'[2]1516 Exp_Rev Access'!$F$7:$FS$306,22,FALSE)),"",VLOOKUP($A329,'[2]1516 Exp_Rev Access'!$F$7:$FS$306,22,FALSE))</f>
        <v>1287.51</v>
      </c>
      <c r="AE329" s="99">
        <f>IF(ISNA(VLOOKUP($A329,'[2]1516 Exp_Rev Access'!$F$7:$FS$306,23,FALSE)),"",VLOOKUP($A329,'[2]1516 Exp_Rev Access'!$F$7:$FS$306,23,FALSE))</f>
        <v>0</v>
      </c>
      <c r="AF329" s="99">
        <f>IF(ISNA(VLOOKUP($A329,'[2]1516 Exp_Rev Access'!$F$7:$FS$306,24,FALSE)),"",VLOOKUP($A329,'[2]1516 Exp_Rev Access'!$F$7:$FS$306,24,FALSE))</f>
        <v>381.25</v>
      </c>
      <c r="AG329" s="99">
        <f>IF(ISNA(VLOOKUP($A329,'[2]1516 Exp_Rev Access'!$F$7:$FS$306,25,FALSE)),"",VLOOKUP($A329,'[2]1516 Exp_Rev Access'!$F$7:$FS$306,25,FALSE))</f>
        <v>0</v>
      </c>
      <c r="AH329" s="98">
        <f>IF(ISNA(VLOOKUP($A329,'[2]1516 Exp_Rev Access'!$F$7:$FS$306,26,FALSE)),"",VLOOKUP($A329,'[2]1516 Exp_Rev Access'!$F$7:$FS$306,26,FALSE))</f>
        <v>0</v>
      </c>
      <c r="AI329" s="98">
        <f>IF(ISNA(VLOOKUP($A329,'[2]1516 Exp_Rev Access'!$F$7:$FS$306,27,FALSE)),"",VLOOKUP($A329,'[2]1516 Exp_Rev Access'!$F$7:$FS$306,27,FALSE))</f>
        <v>0</v>
      </c>
      <c r="AJ329" s="98">
        <f>IF(ISNA(VLOOKUP($A329,'[2]1516 Exp_Rev Access'!$F$7:$FS$306,28,FALSE)),"",VLOOKUP($A329,'[2]1516 Exp_Rev Access'!$F$7:$FS$306,28,FALSE))</f>
        <v>157.79</v>
      </c>
      <c r="AK329" s="98">
        <f>IF(ISNA(VLOOKUP($A329,'[2]1516 Exp_Rev Access'!$F$7:$FS$306,29,FALSE)),"",VLOOKUP($A329,'[2]1516 Exp_Rev Access'!$F$7:$FS$306,29,FALSE))</f>
        <v>3301.32</v>
      </c>
      <c r="AL329" s="100">
        <f t="shared" si="372"/>
        <v>5127.87</v>
      </c>
      <c r="AM329" s="72">
        <f t="shared" si="373"/>
        <v>7.2881546022786035E-3</v>
      </c>
      <c r="AN329" s="94">
        <f t="shared" si="374"/>
        <v>121.83107626514612</v>
      </c>
      <c r="AO329" s="99">
        <f>IF(ISNA(VLOOKUP($A329,'[2]1516 Exp_Rev Access'!$F$7:$GB$306,30,FALSE)),"",VLOOKUP($A329,'[2]1516 Exp_Rev Access'!$F$7:$FS$306,30,FALSE))</f>
        <v>314657.46999999997</v>
      </c>
      <c r="AP329" s="99">
        <f>IF(ISNA(VLOOKUP($A329,'[2]1516 Exp_Rev Access'!$F$7:$GB$306,31,FALSE)),"",VLOOKUP($A329,'[2]1516 Exp_Rev Access'!$F$7:$FS$306,31,FALSE))</f>
        <v>4118.66</v>
      </c>
      <c r="AQ329" s="99">
        <f>IF(ISNA(VLOOKUP($A329,'[2]1516 Exp_Rev Access'!$F$7:$GB$306,32,FALSE)),"",VLOOKUP($A329,'[2]1516 Exp_Rev Access'!$F$7:$FS$306,32,FALSE))</f>
        <v>0</v>
      </c>
      <c r="AR329" s="99">
        <f>IF(ISNA(VLOOKUP($A329,'[2]1516 Exp_Rev Access'!$F$7:$GB$306,33,FALSE)),"",VLOOKUP($A329,'[2]1516 Exp_Rev Access'!$F$7:$FS$306,33,FALSE))</f>
        <v>0</v>
      </c>
      <c r="AS329" s="99">
        <f>IF(ISNA(VLOOKUP($A329,'[2]1516 Exp_Rev Access'!$F$7:$GB$306,34,FALSE)),"",VLOOKUP($A329,'[2]1516 Exp_Rev Access'!$F$7:$FS$306,34,FALSE))</f>
        <v>0</v>
      </c>
      <c r="AT329" s="101">
        <f t="shared" si="375"/>
        <v>318776.12999999995</v>
      </c>
      <c r="AU329" s="72">
        <f t="shared" si="376"/>
        <v>0.45307110339303885</v>
      </c>
      <c r="AV329" s="94">
        <f t="shared" si="377"/>
        <v>7573.6785459729144</v>
      </c>
      <c r="AW329" s="99">
        <f>IF(ISNA(VLOOKUP($A329,'[2]1516 Exp_Rev Access'!$F$7:$GB$306,35,FALSE)),"",VLOOKUP($A329,'[2]1516 Exp_Rev Access'!$F$7:$GB$306,35,FALSE))</f>
        <v>0</v>
      </c>
      <c r="AX329" s="99">
        <f>IF(ISNA(VLOOKUP($A329,'[2]1516 Exp_Rev Access'!$F$7:$GB$306,36,FALSE)),"",VLOOKUP($A329,'[2]1516 Exp_Rev Access'!$F$7:$GB$306,36,FALSE))</f>
        <v>29187.040000000001</v>
      </c>
      <c r="AY329" s="99">
        <f>IF(ISNA(VLOOKUP($A329,'[2]1516 Exp_Rev Access'!$F$7:$GB$306,37,FALSE)),"",VLOOKUP($A329,'[2]1516 Exp_Rev Access'!$F$7:$GB$306,37,FALSE))</f>
        <v>2922.02</v>
      </c>
      <c r="AZ329" s="99">
        <f>IF(ISNA(VLOOKUP($A329,'[2]1516 Exp_Rev Access'!$F$7:$GB$306,38,FALSE)),"",VLOOKUP($A329,'[2]1516 Exp_Rev Access'!$F$7:$GB$306,38,FALSE))</f>
        <v>0</v>
      </c>
      <c r="BA329" s="99">
        <f>IF(ISNA(VLOOKUP($A329,'[2]1516 Exp_Rev Access'!$F$7:$GB$306,39,FALSE)),"",VLOOKUP($A329,'[2]1516 Exp_Rev Access'!$F$7:$GB$306,39,FALSE))</f>
        <v>0</v>
      </c>
      <c r="BB329" s="99">
        <f>IF(ISNA(VLOOKUP($A329,'[2]1516 Exp_Rev Access'!$F$7:$GB$306,40,FALSE)),"",VLOOKUP($A329,'[2]1516 Exp_Rev Access'!$F$7:$GB$306,40,FALSE))</f>
        <v>793.35</v>
      </c>
      <c r="BC329" s="99">
        <f>IF(ISNA(VLOOKUP($A329,'[2]1516 Exp_Rev Access'!$F$7:$GB$306,41,FALSE)),"",VLOOKUP($A329,'[2]1516 Exp_Rev Access'!$F$7:$GB$306,41,FALSE))</f>
        <v>0</v>
      </c>
      <c r="BD329" s="99">
        <f>IF(ISNA(VLOOKUP($A329,'[2]1516 Exp_Rev Access'!$F$7:$GB$306,42,FALSE)),"",VLOOKUP($A329,'[2]1516 Exp_Rev Access'!$F$7:$GB$306,42,FALSE))</f>
        <v>0</v>
      </c>
      <c r="BE329" s="99">
        <f>IF(ISNA(VLOOKUP($A329,'[2]1516 Exp_Rev Access'!$F$7:$GB$306,43,FALSE)),"",VLOOKUP($A329,'[2]1516 Exp_Rev Access'!$F$7:$GB$306,43,FALSE))</f>
        <v>0</v>
      </c>
      <c r="BF329" s="99">
        <f>IF(ISNA(VLOOKUP($A329,'[2]1516 Exp_Rev Access'!$F$7:$GB$306,44,FALSE)),"",VLOOKUP($A329,'[2]1516 Exp_Rev Access'!$F$7:$GB$306,44,FALSE))</f>
        <v>0</v>
      </c>
      <c r="BG329" s="99">
        <f>IF(ISNA(VLOOKUP($A329,'[2]1516 Exp_Rev Access'!$F$7:$GB$306,45,FALSE)),"",VLOOKUP($A329,'[2]1516 Exp_Rev Access'!$F$7:$GB$306,45,FALSE))</f>
        <v>0</v>
      </c>
      <c r="BH329" s="99">
        <f>IF(ISNA(VLOOKUP($A329,'[2]1516 Exp_Rev Access'!$F$7:$GB$306,46,FALSE)),"",VLOOKUP($A329,'[2]1516 Exp_Rev Access'!$F$7:$GB$306,46,FALSE))</f>
        <v>0</v>
      </c>
      <c r="BI329" s="99">
        <f>IF(ISNA(VLOOKUP($A329,'[2]1516 Exp_Rev Access'!$F$7:$GB$306,47,FALSE)),"",VLOOKUP($A329,'[2]1516 Exp_Rev Access'!$F$7:$GB$306,47,FALSE))</f>
        <v>0</v>
      </c>
      <c r="BJ329" s="99">
        <f>IF(ISNA(VLOOKUP($A329,'[2]1516 Exp_Rev Access'!$F$7:$GB$306,48,FALSE)),"",VLOOKUP($A329,'[2]1516 Exp_Rev Access'!$F$7:$GB$306,48,FALSE))</f>
        <v>84450.71</v>
      </c>
      <c r="BK329" s="99">
        <f>IF(ISNA(VLOOKUP($A329,'[2]1516 Exp_Rev Access'!$F$7:$GB$306,49,FALSE)),"",VLOOKUP($A329,'[2]1516 Exp_Rev Access'!$F$7:$GB$306,49,FALSE))</f>
        <v>0</v>
      </c>
      <c r="BL329" s="99">
        <f>IF(ISNA(VLOOKUP($A329,'[2]1516 Exp_Rev Access'!$F$7:$GB$306,50,FALSE)),"",VLOOKUP($A329,'[2]1516 Exp_Rev Access'!$F$7:$GB$306,50,FALSE))</f>
        <v>0</v>
      </c>
      <c r="BM329" s="99">
        <f>IF(ISNA(VLOOKUP($A329,'[2]1516 Exp_Rev Access'!$F$7:$GB$306,51,FALSE)),"",VLOOKUP($A329,'[2]1516 Exp_Rev Access'!$F$7:$GB$306,51,FALSE))</f>
        <v>0</v>
      </c>
      <c r="BN329" s="99">
        <f>IF(ISNA(VLOOKUP($A329,'[2]1516 Exp_Rev Access'!$F$7:$GB$306,52,FALSE)),"",VLOOKUP($A329,'[2]1516 Exp_Rev Access'!$F$7:$GB$306,52,FALSE))</f>
        <v>0</v>
      </c>
      <c r="BO329" s="99">
        <f>IF(ISNA(VLOOKUP($A329,'[2]1516 Exp_Rev Access'!$F$7:$GB$306,53,FALSE)),"",VLOOKUP($A329,'[2]1516 Exp_Rev Access'!$F$7:$GB$306,53,FALSE))</f>
        <v>0</v>
      </c>
      <c r="BP329" s="99">
        <f>IF(ISNA(VLOOKUP($A329,'[2]1516 Exp_Rev Access'!$F$7:$GB$306,54,FALSE)),"",VLOOKUP($A329,'[2]1516 Exp_Rev Access'!$F$7:$GB$306,54,FALSE))</f>
        <v>0</v>
      </c>
      <c r="BQ329" s="99">
        <f>IF(ISNA(VLOOKUP($A329,'[2]1516 Exp_Rev Access'!$F$7:$GB$306,55,FALSE)),"",VLOOKUP($A329,'[2]1516 Exp_Rev Access'!$F$7:$GB$306,55,FALSE))</f>
        <v>0</v>
      </c>
      <c r="BR329" s="99">
        <f>IF(ISNA(VLOOKUP($A329,'[2]1516 Exp_Rev Access'!$F$7:$GB$306,56,FALSE)),"",VLOOKUP($A329,'[2]1516 Exp_Rev Access'!$F$7:$GB$306,56,FALSE))</f>
        <v>0</v>
      </c>
      <c r="BS329" s="99">
        <f>IF(ISNA(VLOOKUP($A329,'[2]1516 Exp_Rev Access'!$F$7:$GB$306,57,FALSE)),"",VLOOKUP($A329,'[2]1516 Exp_Rev Access'!$F$7:$GB$306,57,FALSE))</f>
        <v>0</v>
      </c>
      <c r="BT329" s="99">
        <f>IF(ISNA(VLOOKUP($A329,'[2]1516 Exp_Rev Access'!$F$7:$GB$306,58,FALSE)),"",VLOOKUP($A329,'[2]1516 Exp_Rev Access'!$F$7:$GB$306,58,FALSE))</f>
        <v>0</v>
      </c>
      <c r="BU329" s="102">
        <f t="shared" si="378"/>
        <v>117353.12000000001</v>
      </c>
      <c r="BV329" s="72">
        <f t="shared" si="379"/>
        <v>0.16679199777290635</v>
      </c>
      <c r="BW329" s="94">
        <f t="shared" si="380"/>
        <v>2788.1473033974821</v>
      </c>
      <c r="BX329" s="99">
        <f>IF(ISNA(VLOOKUP($A329,'[2]1516 Exp_Rev Access'!$F$7:$GB$306,59,FALSE)),"",VLOOKUP($A329,'[2]1516 Exp_Rev Access'!$F$7:$GB$306,59,FALSE))</f>
        <v>0</v>
      </c>
      <c r="BY329" s="99">
        <f>IF(ISNA(VLOOKUP($A329,'[2]1516 Exp_Rev Access'!$F$7:$GB$306,60,FALSE)),"",VLOOKUP($A329,'[2]1516 Exp_Rev Access'!$F$7:$GB$306,60,FALSE))</f>
        <v>0</v>
      </c>
      <c r="BZ329" s="99">
        <f>IF(ISNA(VLOOKUP($A329,'[2]1516 Exp_Rev Access'!$F$7:$GB$306,61,FALSE)),"",VLOOKUP($A329,'[2]1516 Exp_Rev Access'!$F$7:$GB$306,61,FALSE))</f>
        <v>0</v>
      </c>
      <c r="CA329" s="99">
        <f>IF(ISNA(VLOOKUP($A329,'[2]1516 Exp_Rev Access'!$F$7:$GB$306,62,FALSE)),"",VLOOKUP($A329,'[2]1516 Exp_Rev Access'!$F$7:$GB$306,62,FALSE))</f>
        <v>0</v>
      </c>
      <c r="CB329" s="99">
        <f>IF(ISNA(VLOOKUP($A329,'[2]1516 Exp_Rev Access'!$F$7:$GB$306,63,FALSE)),"",VLOOKUP($A329,'[2]1516 Exp_Rev Access'!$F$7:$GB$306,63,FALSE))</f>
        <v>0</v>
      </c>
      <c r="CC329" s="99">
        <f>IF(ISNA(VLOOKUP($A329,'[2]1516 Exp_Rev Access'!$F$7:$GB$306,64,FALSE)),"",VLOOKUP($A329,'[2]1516 Exp_Rev Access'!$F$7:$GB$306,64,FALSE))</f>
        <v>0</v>
      </c>
      <c r="CD329" s="101">
        <f t="shared" si="381"/>
        <v>0</v>
      </c>
      <c r="CE329" s="72"/>
      <c r="CF329" s="103"/>
      <c r="CG329" s="99">
        <f>IF(ISNA(VLOOKUP($A329,'[2]1516 Exp_Rev Access'!$F$7:$GB$306,65,FALSE)),"",VLOOKUP($A329,'[2]1516 Exp_Rev Access'!$F$7:$GB$306,65,FALSE))</f>
        <v>0</v>
      </c>
      <c r="CH329" s="99">
        <f>IF(ISNA(VLOOKUP($A329,'[2]1516 Exp_Rev Access'!$F$7:$GB$306,66,FALSE)),"",VLOOKUP($A329,'[2]1516 Exp_Rev Access'!$F$7:$GB$306,66,FALSE))</f>
        <v>0</v>
      </c>
      <c r="CI329" s="99">
        <f>IF(ISNA(VLOOKUP($A329,'[2]1516 Exp_Rev Access'!$F$7:$GB$306,67,FALSE)),"",VLOOKUP($A329,'[2]1516 Exp_Rev Access'!$F$7:$GB$306,67,FALSE))</f>
        <v>0</v>
      </c>
      <c r="CJ329" s="99">
        <f>IF(ISNA(VLOOKUP($A329,'[2]1516 Exp_Rev Access'!$F$7:$GB$306,68,FALSE)),"",VLOOKUP($A329,'[2]1516 Exp_Rev Access'!$F$7:$GB$306,68,FALSE))</f>
        <v>0</v>
      </c>
      <c r="CK329" s="99">
        <f>IF(ISNA(VLOOKUP($A329,'[2]1516 Exp_Rev Access'!$F$7:$GB$306,69,FALSE)),"",VLOOKUP($A329,'[2]1516 Exp_Rev Access'!$F$7:$GB$306,69,FALSE))</f>
        <v>0</v>
      </c>
      <c r="CL329" s="99">
        <f>IF(ISNA(VLOOKUP($A329,'[2]1516 Exp_Rev Access'!$F$7:$GB$306,70,FALSE)),"",VLOOKUP($A329,'[2]1516 Exp_Rev Access'!$F$7:$GB$306,70,FALSE))</f>
        <v>0</v>
      </c>
      <c r="CM329" s="99">
        <f>IF(ISNA(VLOOKUP($A329,'[2]1516 Exp_Rev Access'!$F$7:$GB$306,71,FALSE)),"",VLOOKUP($A329,'[2]1516 Exp_Rev Access'!$F$7:$GB$306,71,FALSE))</f>
        <v>0</v>
      </c>
      <c r="CN329" s="99">
        <f>IF(ISNA(VLOOKUP($A329,'[2]1516 Exp_Rev Access'!$F$7:$GB$306,72,FALSE)),"",VLOOKUP($A329,'[2]1516 Exp_Rev Access'!$F$7:$GB$306,72,FALSE))</f>
        <v>0</v>
      </c>
      <c r="CO329" s="99">
        <f>IF(ISNA(VLOOKUP($A329,'[2]1516 Exp_Rev Access'!$F$7:$GB$306,73,FALSE)),"",VLOOKUP($A329,'[2]1516 Exp_Rev Access'!$F$7:$GB$306,73,FALSE))</f>
        <v>0</v>
      </c>
      <c r="CP329" s="99">
        <f>IF(ISNA(VLOOKUP($A329,'[2]1516 Exp_Rev Access'!$F$7:$GB$306,74,FALSE)),"",VLOOKUP($A329,'[2]1516 Exp_Rev Access'!$F$7:$GB$306,74,FALSE))</f>
        <v>8997</v>
      </c>
      <c r="CQ329" s="99">
        <f>IF(ISNA(VLOOKUP($A329,'[2]1516 Exp_Rev Access'!$F$7:$GB$306,75,FALSE)),"",VLOOKUP($A329,'[2]1516 Exp_Rev Access'!$F$7:$GB$306,75,FALSE))</f>
        <v>0</v>
      </c>
      <c r="CR329" s="99">
        <f>IF(ISNA(VLOOKUP($A329,'[2]1516 Exp_Rev Access'!$F$7:$GB$306,76,FALSE)),"",VLOOKUP($A329,'[2]1516 Exp_Rev Access'!$F$7:$GB$306,76,FALSE))</f>
        <v>0</v>
      </c>
      <c r="CS329" s="99">
        <f>IF(ISNA(VLOOKUP($A329,'[2]1516 Exp_Rev Access'!$F$7:$GB$306,77,FALSE)),"",VLOOKUP($A329,'[2]1516 Exp_Rev Access'!$F$7:$GB$306,77,FALSE))</f>
        <v>0</v>
      </c>
      <c r="CT329" s="99">
        <f>IF(ISNA(VLOOKUP($A329,'[2]1516 Exp_Rev Access'!$F$7:$GB$306,78,FALSE)),"",VLOOKUP($A329,'[2]1516 Exp_Rev Access'!$F$7:$GB$306,78,FALSE))</f>
        <v>26665.34</v>
      </c>
      <c r="CU329" s="99">
        <f>IF(ISNA(VLOOKUP($A329,'[2]1516 Exp_Rev Access'!$F$7:$GB$306,79,FALSE)),"",VLOOKUP($A329,'[2]1516 Exp_Rev Access'!$F$7:$GB$306,79,FALSE))</f>
        <v>383.27</v>
      </c>
      <c r="CV329" s="99">
        <f>IF(ISNA(VLOOKUP($A329,'[2]1516 Exp_Rev Access'!$F$7:$GB$306,80,FALSE)),"",VLOOKUP($A329,'[2]1516 Exp_Rev Access'!$F$7:$GB$306,80,FALSE))</f>
        <v>0</v>
      </c>
      <c r="CW329" s="99">
        <f>IF(ISNA(VLOOKUP($A329,'[2]1516 Exp_Rev Access'!$F$7:$GB$306,81,FALSE)),"",VLOOKUP($A329,'[2]1516 Exp_Rev Access'!$F$7:$GB$306,81,FALSE))</f>
        <v>0</v>
      </c>
      <c r="CX329" s="99">
        <f>IF(ISNA(VLOOKUP($A329,'[2]1516 Exp_Rev Access'!$F$7:$GB$306,82,FALSE)),"",VLOOKUP($A329,'[2]1516 Exp_Rev Access'!$F$7:$GB$306,82,FALSE))</f>
        <v>0</v>
      </c>
      <c r="CY329" s="99">
        <f>IF(ISNA(VLOOKUP($A329,'[2]1516 Exp_Rev Access'!$F$7:$GB$306,83,FALSE)),"",VLOOKUP($A329,'[2]1516 Exp_Rev Access'!$F$7:$GB$306,83,FALSE))</f>
        <v>0</v>
      </c>
      <c r="CZ329" s="99">
        <f>IF(ISNA(VLOOKUP($A329,'[2]1516 Exp_Rev Access'!$F$7:$GB$306,84,FALSE)),"",VLOOKUP($A329,'[2]1516 Exp_Rev Access'!$F$7:$GB$306,84,FALSE))</f>
        <v>0</v>
      </c>
      <c r="DA329" s="99">
        <f>IF(ISNA(VLOOKUP($A329,'[2]1516 Exp_Rev Access'!$F$7:$GB$306,85,FALSE)),"",VLOOKUP($A329,'[2]1516 Exp_Rev Access'!$F$7:$GB$306,85,FALSE))</f>
        <v>0</v>
      </c>
      <c r="DB329" s="99">
        <f>IF(ISNA(VLOOKUP($A329,'[2]1516 Exp_Rev Access'!$F$7:$GB$306,86,FALSE)),"",VLOOKUP($A329,'[2]1516 Exp_Rev Access'!$F$7:$GB$306,86,FALSE))</f>
        <v>0</v>
      </c>
      <c r="DC329" s="99">
        <f>IF(ISNA(VLOOKUP($A329,'[2]1516 Exp_Rev Access'!$F$7:$GB$306,87,FALSE)),"",VLOOKUP($A329,'[2]1516 Exp_Rev Access'!$F$7:$GB$306,87,FALSE))</f>
        <v>0</v>
      </c>
      <c r="DD329" s="99">
        <f>IF(ISNA(VLOOKUP($A329,'[2]1516 Exp_Rev Access'!$F$7:$GB$306,88,FALSE)),"",VLOOKUP($A329,'[2]1516 Exp_Rev Access'!$F$7:$GB$306,88,FALSE))</f>
        <v>0</v>
      </c>
      <c r="DE329" s="99">
        <f>IF(ISNA(VLOOKUP($A329,'[2]1516 Exp_Rev Access'!$F$7:$GB$306,89,FALSE)),"",VLOOKUP($A329,'[2]1516 Exp_Rev Access'!$F$7:$GB$306,89,FALSE))</f>
        <v>0</v>
      </c>
      <c r="DF329" s="99">
        <f>IF(ISNA(VLOOKUP($A329,'[2]1516 Exp_Rev Access'!$F$7:$GB$306,90,FALSE)),"",VLOOKUP($A329,'[2]1516 Exp_Rev Access'!$F$7:$GB$306,90,FALSE))</f>
        <v>0</v>
      </c>
      <c r="DG329" s="99">
        <f>IF(ISNA(VLOOKUP($A329,'[2]1516 Exp_Rev Access'!$F$7:$GB$306,91,FALSE)),"",VLOOKUP($A329,'[2]1516 Exp_Rev Access'!$F$7:$GB$306,91,FALSE))</f>
        <v>0</v>
      </c>
      <c r="DH329" s="99">
        <f>IF(ISNA(VLOOKUP($A329,'[2]1516 Exp_Rev Access'!$F$7:$GB$306,92,FALSE)),"",VLOOKUP($A329,'[2]1516 Exp_Rev Access'!$F$7:$GB$306,92,FALSE))</f>
        <v>0</v>
      </c>
      <c r="DI329" s="99">
        <f>IF(ISNA(VLOOKUP($A329,'[2]1516 Exp_Rev Access'!$F$7:$GB$306,93,FALSE)),"",VLOOKUP($A329,'[2]1516 Exp_Rev Access'!$F$7:$GB$306,93,FALSE))</f>
        <v>0</v>
      </c>
      <c r="DJ329" s="99">
        <f>IF(ISNA(VLOOKUP($A329,'[2]1516 Exp_Rev Access'!$F$7:$GB$306,94,FALSE)),"",VLOOKUP($A329,'[2]1516 Exp_Rev Access'!$F$7:$GB$306,94,FALSE))</f>
        <v>38174</v>
      </c>
      <c r="DK329" s="99">
        <f>IF(ISNA(VLOOKUP($A329,'[2]1516 Exp_Rev Access'!$F$7:$GB$306,95,FALSE)),"",VLOOKUP($A329,'[2]1516 Exp_Rev Access'!$F$7:$GB$306,95,FALSE))</f>
        <v>0</v>
      </c>
      <c r="DL329" s="99">
        <f>IF(ISNA(VLOOKUP($A329,'[2]1516 Exp_Rev Access'!$F$7:$GB$306,96,FALSE)),"",VLOOKUP($A329,'[2]1516 Exp_Rev Access'!$F$7:$GB$306,96,FALSE))</f>
        <v>0</v>
      </c>
      <c r="DM329" s="99">
        <f>IF(ISNA(VLOOKUP($A329,'[2]1516 Exp_Rev Access'!$F$7:$GB$306,97,FALSE)),"",VLOOKUP($A329,'[2]1516 Exp_Rev Access'!$F$7:$GB$306,97,FALSE))</f>
        <v>0</v>
      </c>
      <c r="DN329" s="99">
        <f>IF(ISNA(VLOOKUP($A329,'[2]1516 Exp_Rev Access'!$F$7:$GB$306,98,FALSE)),"",VLOOKUP($A329,'[2]1516 Exp_Rev Access'!$F$7:$GB$306,98,FALSE))</f>
        <v>0</v>
      </c>
      <c r="DO329" s="99">
        <f>IF(ISNA(VLOOKUP($A329,'[2]1516 Exp_Rev Access'!$F$7:$GB$306,99,FALSE)),"",VLOOKUP($A329,'[2]1516 Exp_Rev Access'!$F$7:$GB$306,99,FALSE))</f>
        <v>0</v>
      </c>
      <c r="DP329" s="99">
        <f>IF(ISNA(VLOOKUP($A329,'[2]1516 Exp_Rev Access'!$F$7:$GB$306,100,FALSE)),"",VLOOKUP($A329,'[2]1516 Exp_Rev Access'!$F$7:$GB$306,100,FALSE))</f>
        <v>0</v>
      </c>
      <c r="DQ329" s="99">
        <f>IF(ISNA(VLOOKUP($A329,'[2]1516 Exp_Rev Access'!$F$7:$GB$306,101,FALSE)),"",VLOOKUP($A329,'[2]1516 Exp_Rev Access'!$F$7:$GB$306,101,FALSE))</f>
        <v>0</v>
      </c>
      <c r="DR329" s="99">
        <f>IF(ISNA(VLOOKUP($A329,'[2]1516 Exp_Rev Access'!$F$7:$GB$306,102,FALSE)),"",VLOOKUP($A329,'[2]1516 Exp_Rev Access'!$F$7:$GB$306,102,FALSE))</f>
        <v>0</v>
      </c>
      <c r="DS329" s="99">
        <f>IF(ISNA(VLOOKUP($A329,'[2]1516 Exp_Rev Access'!$F$7:$GB$306,103,FALSE)),"",VLOOKUP($A329,'[2]1516 Exp_Rev Access'!$F$7:$GB$306,103,FALSE))</f>
        <v>0</v>
      </c>
      <c r="DT329" s="99">
        <f>IF(ISNA(VLOOKUP($A329,'[2]1516 Exp_Rev Access'!$F$7:$GB$306,104,FALSE)),"",VLOOKUP($A329,'[2]1516 Exp_Rev Access'!$F$7:$GB$306,104,FALSE))</f>
        <v>0</v>
      </c>
      <c r="DU329" s="99">
        <f>IF(ISNA(VLOOKUP($A329,'[2]1516 Exp_Rev Access'!$F$7:$GB$306,105,FALSE)),"",VLOOKUP($A329,'[2]1516 Exp_Rev Access'!$F$7:$GB$306,105,FALSE))</f>
        <v>0</v>
      </c>
      <c r="DV329" s="99">
        <f>IF(ISNA(VLOOKUP($A329,'[2]1516 Exp_Rev Access'!$F$7:$GB$306,106,FALSE)),"",VLOOKUP($A329,'[2]1516 Exp_Rev Access'!$F$7:$GB$306,106,FALSE))</f>
        <v>0</v>
      </c>
      <c r="DW329" s="99">
        <f>IF(ISNA(VLOOKUP($A329,'[2]1516 Exp_Rev Access'!$F$7:$GB$306,107,FALSE)),"",VLOOKUP($A329,'[2]1516 Exp_Rev Access'!$F$7:$GB$306,107,FALSE))</f>
        <v>0</v>
      </c>
      <c r="DX329" s="99">
        <f>IF(ISNA(VLOOKUP($A329,'[2]1516 Exp_Rev Access'!$F$7:$GB$306,108,FALSE)),"",VLOOKUP($A329,'[2]1516 Exp_Rev Access'!$F$7:$GB$306,108,FALSE))</f>
        <v>0</v>
      </c>
      <c r="DY329" s="99">
        <f>IF(ISNA(VLOOKUP($A329,'[2]1516 Exp_Rev Access'!$F$7:$GB$306,109,FALSE)),"",VLOOKUP($A329,'[2]1516 Exp_Rev Access'!$F$7:$GB$306,109,FALSE))</f>
        <v>0</v>
      </c>
      <c r="DZ329" s="99">
        <f>IF(ISNA(VLOOKUP($A329,'[2]1516 Exp_Rev Access'!$F$7:$GB$306,110,FALSE)),"",VLOOKUP($A329,'[2]1516 Exp_Rev Access'!$F$7:$GB$306,110,FALSE))</f>
        <v>0</v>
      </c>
      <c r="EA329" s="99">
        <f>IF(ISNA(VLOOKUP($A329,'[2]1516 Exp_Rev Access'!$F$7:$GB$306,111,FALSE)),"",VLOOKUP($A329,'[2]1516 Exp_Rev Access'!$F$7:$GB$306,111,FALSE))</f>
        <v>0</v>
      </c>
      <c r="EB329" s="99">
        <f>IF(ISNA(VLOOKUP($A329,'[2]1516 Exp_Rev Access'!$F$7:$GB$306,112,FALSE)),"",VLOOKUP($A329,'[2]1516 Exp_Rev Access'!$F$7:$GB$306,112,FALSE))</f>
        <v>0</v>
      </c>
      <c r="EC329" s="99">
        <f>IF(ISNA(VLOOKUP($A329,'[2]1516 Exp_Rev Access'!$F$7:$GB$306,113,FALSE)),"",VLOOKUP($A329,'[2]1516 Exp_Rev Access'!$F$7:$GB$306,113,FALSE))</f>
        <v>0</v>
      </c>
      <c r="ED329" s="99">
        <f>IF(ISNA(VLOOKUP($A329,'[2]1516 Exp_Rev Access'!$F$7:$GB$306,114,FALSE)),"",VLOOKUP($A329,'[2]1516 Exp_Rev Access'!$F$7:$GB$306,114,FALSE))</f>
        <v>0</v>
      </c>
      <c r="EE329" s="99">
        <f>IF(ISNA(VLOOKUP($A329,'[2]1516 Exp_Rev Access'!$F$7:$GB$306,115,FALSE)),"",VLOOKUP($A329,'[2]1516 Exp_Rev Access'!$F$7:$GB$306,115,FALSE))</f>
        <v>0</v>
      </c>
      <c r="EF329" s="99">
        <f>IF(ISNA(VLOOKUP($A329,'[2]1516 Exp_Rev Access'!$F$7:$GB$306,116,FALSE)),"",VLOOKUP($A329,'[2]1516 Exp_Rev Access'!$F$7:$GB$306,116,FALSE))</f>
        <v>0</v>
      </c>
      <c r="EG329" s="99">
        <f>IF(ISNA(VLOOKUP($A329,'[2]1516 Exp_Rev Access'!$F$7:$GB$306,117,FALSE)),"",VLOOKUP($A329,'[2]1516 Exp_Rev Access'!$F$7:$GB$306,117,FALSE))</f>
        <v>0</v>
      </c>
      <c r="EH329" s="99">
        <f>IF(ISNA(VLOOKUP($A329,'[2]1516 Exp_Rev Access'!$F$7:$GB$306,118,FALSE)),"",VLOOKUP($A329,'[2]1516 Exp_Rev Access'!$F$7:$GB$306,118,FALSE))</f>
        <v>0</v>
      </c>
      <c r="EI329" s="99">
        <f>IF(ISNA(VLOOKUP($A329,'[2]1516 Exp_Rev Access'!$F$7:$GB$306,119,FALSE)),"",VLOOKUP($A329,'[2]1516 Exp_Rev Access'!$F$7:$GB$306,119,FALSE))</f>
        <v>0</v>
      </c>
      <c r="EJ329" s="99">
        <f>IF(ISNA(VLOOKUP($A329,'[2]1516 Exp_Rev Access'!$F$7:$GB$306,120,FALSE)),"",VLOOKUP($A329,'[2]1516 Exp_Rev Access'!$F$7:$GB$306,120,FALSE))</f>
        <v>0</v>
      </c>
      <c r="EK329" s="99">
        <f>IF(ISNA(VLOOKUP($A329,'[2]1516 Exp_Rev Access'!$F$7:$GB$306,121,FALSE)),"",VLOOKUP($A329,'[2]1516 Exp_Rev Access'!$F$7:$GB$306,121,FALSE))</f>
        <v>0</v>
      </c>
      <c r="EL329" s="99">
        <f>IF(ISNA(VLOOKUP($A329,'[2]1516 Exp_Rev Access'!$F$7:$GB$306,122,FALSE)),"",VLOOKUP($A329,'[2]1516 Exp_Rev Access'!$F$7:$GB$306,122,FALSE))</f>
        <v>0</v>
      </c>
      <c r="EM329" s="99">
        <f>IF(ISNA(VLOOKUP($A329,'[2]1516 Exp_Rev Access'!$F$7:$GB$306,123,FALSE)),"",VLOOKUP($A329,'[2]1516 Exp_Rev Access'!$F$7:$GB$306,123,FALSE))</f>
        <v>0</v>
      </c>
      <c r="EN329" s="99">
        <f>IF(ISNA(VLOOKUP($A329,'[2]1516 Exp_Rev Access'!$F$7:$GB$306,124,FALSE)),"",VLOOKUP($A329,'[2]1516 Exp_Rev Access'!$F$7:$GB$306,124,FALSE))</f>
        <v>0</v>
      </c>
      <c r="EO329" s="99">
        <f>IF(ISNA(VLOOKUP($A329,'[2]1516 Exp_Rev Access'!$F$7:$GB$306,125,FALSE)),"",VLOOKUP($A329,'[2]1516 Exp_Rev Access'!$F$7:$GB$306,125,FALSE))</f>
        <v>0</v>
      </c>
      <c r="EP329" s="99">
        <f>IF(ISNA(VLOOKUP($A329,'[2]1516 Exp_Rev Access'!$F$7:$GB$306,126,FALSE)),"",VLOOKUP($A329,'[2]1516 Exp_Rev Access'!$F$7:$GB$306,126,FALSE))</f>
        <v>0</v>
      </c>
      <c r="EQ329" s="99">
        <f>IF(ISNA(VLOOKUP($A329,'[2]1516 Exp_Rev Access'!$F$7:$GB$306,127,FALSE)),"",VLOOKUP($A329,'[2]1516 Exp_Rev Access'!$F$7:$GB$306,127,FALSE))</f>
        <v>0</v>
      </c>
      <c r="ER329" s="99">
        <f>IF(ISNA(VLOOKUP($A329,'[2]1516 Exp_Rev Access'!$F$7:$GB$306,128,FALSE)),"",VLOOKUP($A329,'[2]1516 Exp_Rev Access'!$F$7:$GB$306,128,FALSE))</f>
        <v>0</v>
      </c>
      <c r="ES329" s="99">
        <f>IF(ISNA(VLOOKUP($A329,'[2]1516 Exp_Rev Access'!$F$7:$GB$306,129,FALSE)),"",VLOOKUP($A329,'[2]1516 Exp_Rev Access'!$F$7:$GB$306,129,FALSE))</f>
        <v>0</v>
      </c>
      <c r="ET329" s="99">
        <f>IF(ISNA(VLOOKUP($A329,'[2]1516 Exp_Rev Access'!$F$7:$GB$306,130,FALSE)),"",VLOOKUP($A329,'[2]1516 Exp_Rev Access'!$F$7:$GB$306,130,FALSE))</f>
        <v>0</v>
      </c>
      <c r="EU329" s="99">
        <f>IF(ISNA(VLOOKUP($A329,'[2]1516 Exp_Rev Access'!$F$7:$GB$306,131,FALSE)),"",VLOOKUP($A329,'[2]1516 Exp_Rev Access'!$F$7:$GB$306,131,FALSE))</f>
        <v>0</v>
      </c>
      <c r="EV329" s="99">
        <f>IF(ISNA(VLOOKUP($A329,'[2]1516 Exp_Rev Access'!$F$7:$GB$306,132,FALSE)),"",VLOOKUP($A329,'[2]1516 Exp_Rev Access'!$F$7:$GB$306,132,FALSE))</f>
        <v>0</v>
      </c>
      <c r="EW329" s="99">
        <f>IF(ISNA(VLOOKUP($A329,'[2]1516 Exp_Rev Access'!$F$7:$GB$306,133,FALSE)),"",VLOOKUP($A329,'[2]1516 Exp_Rev Access'!$F$7:$GB$306,133,FALSE))</f>
        <v>0</v>
      </c>
      <c r="EX329" s="99">
        <f>IF(ISNA(VLOOKUP($A329,'[2]1516 Exp_Rev Access'!$F$7:$GB$306,134,FALSE)),"",VLOOKUP($A329,'[2]1516 Exp_Rev Access'!$F$7:$GB$306,134,FALSE))</f>
        <v>0</v>
      </c>
      <c r="EY329" s="99">
        <f>IF(ISNA(VLOOKUP($A329,'[2]1516 Exp_Rev Access'!$F$7:$GB$306,135,FALSE)),"",VLOOKUP($A329,'[2]1516 Exp_Rev Access'!$F$7:$GB$306,135,FALSE))</f>
        <v>0</v>
      </c>
      <c r="EZ329" s="99">
        <f>IF(ISNA(VLOOKUP($A329,'[2]1516 Exp_Rev Access'!$F$7:$GB$306,136,FALSE)),"",VLOOKUP($A329,'[2]1516 Exp_Rev Access'!$F$7:$GB$306,136,FALSE))</f>
        <v>0</v>
      </c>
      <c r="FA329" s="99">
        <f>IF(ISNA(VLOOKUP($A329,'[2]1516 Exp_Rev Access'!$F$7:$GB$306,137,FALSE)),"",VLOOKUP($A329,'[2]1516 Exp_Rev Access'!$F$7:$GB$306,137,FALSE))</f>
        <v>0</v>
      </c>
      <c r="FB329" s="99">
        <f>IF(ISNA(VLOOKUP($A329,'[2]1516 Exp_Rev Access'!$F$7:$GB$306,138,FALSE)),"",VLOOKUP($A329,'[2]1516 Exp_Rev Access'!$F$7:$GB$306,138,FALSE))</f>
        <v>0</v>
      </c>
      <c r="FC329" s="99">
        <f>IF(ISNA(VLOOKUP($A329,'[2]1516 Exp_Rev Access'!$F$7:$GB$306,139,FALSE)),"",VLOOKUP($A329,'[2]1516 Exp_Rev Access'!$F$7:$GB$306,139,FALSE))</f>
        <v>0</v>
      </c>
      <c r="FD329" s="99">
        <f>IF(ISNA(VLOOKUP($A329,'[2]1516 Exp_Rev Access'!$F$7:$FS$306,140,FALSE)),"",VLOOKUP($A329,'[2]1516 Exp_Rev Access'!$F$7:$FS$306,140,FALSE))</f>
        <v>0</v>
      </c>
      <c r="FE329" s="99">
        <f>IF(ISNA(VLOOKUP($A329,'[2]1516 Exp_Rev Access'!$F$7:$FS$306,141,FALSE)),"",VLOOKUP($A329,'[2]1516 Exp_Rev Access'!$F$7:$FS$306,141,FALSE))</f>
        <v>0</v>
      </c>
      <c r="FF329" s="99">
        <f>IF(ISNA(VLOOKUP($A329,'[2]1516 Exp_Rev Access'!$F$7:$FS$306,142,FALSE)),"",VLOOKUP($A329,'[2]1516 Exp_Rev Access'!$F$7:$FS$306,142,FALSE))</f>
        <v>0</v>
      </c>
      <c r="FG329" s="99">
        <f>IF(ISNA(VLOOKUP($A329,'[2]1516 Exp_Rev Access'!$F$7:$FS$306,143,FALSE)),"",VLOOKUP($A329,'[2]1516 Exp_Rev Access'!$F$7:$FS$306,143,FALSE))</f>
        <v>0</v>
      </c>
      <c r="FH329" s="99">
        <f>IF(ISNA(VLOOKUP($A329,'[2]1516 Exp_Rev Access'!$F$7:$FS$306,144,FALSE)),"",VLOOKUP($A329,'[2]1516 Exp_Rev Access'!$F$7:$FS$306,144,FALSE))</f>
        <v>0</v>
      </c>
      <c r="FI329" s="99">
        <f>IF(ISNA(VLOOKUP($A329,'[2]1516 Exp_Rev Access'!$F$7:$FS$306,145,FALSE)),"",VLOOKUP($A329,'[2]1516 Exp_Rev Access'!$F$7:$FS$306,145,FALSE))</f>
        <v>0</v>
      </c>
      <c r="FJ329" s="99">
        <f>IF(ISNA(VLOOKUP($A329,'[2]1516 Exp_Rev Access'!$F$7:$FS$306,146,FALSE)),"",VLOOKUP($A329,'[2]1516 Exp_Rev Access'!$F$7:$FS$306,146,FALSE))</f>
        <v>0</v>
      </c>
      <c r="FK329" s="99">
        <f>IF(ISNA(VLOOKUP($A329,'[2]1516 Exp_Rev Access'!$F$7:$FS$306,147,FALSE)),"",VLOOKUP($A329,'[2]1516 Exp_Rev Access'!$F$7:$FS$306,147,FALSE))</f>
        <v>0</v>
      </c>
      <c r="FL329" s="99">
        <f>IF(ISNA(VLOOKUP($A329,'[2]1516 Exp_Rev Access'!$F$7:$FS$306,148,FALSE)),"",VLOOKUP($A329,'[2]1516 Exp_Rev Access'!$F$7:$FS$306,148,FALSE))</f>
        <v>0</v>
      </c>
      <c r="FM329" s="99">
        <f>IF(ISNA(VLOOKUP($A329,'[2]1516 Exp_Rev Access'!$F$7:$FS$306,149,FALSE)),"",VLOOKUP($A329,'[2]1516 Exp_Rev Access'!$F$7:$FS$306,149,FALSE))</f>
        <v>0</v>
      </c>
      <c r="FN329" s="99">
        <f>IF(ISNA(VLOOKUP($A329,'[2]1516 Exp_Rev Access'!$F$7:$FS$306,150,FALSE)),"",VLOOKUP($A329,'[2]1516 Exp_Rev Access'!$F$7:$FS$306,150,FALSE))</f>
        <v>0</v>
      </c>
      <c r="FO329" s="99">
        <f>IF(ISNA(VLOOKUP($A329,'[2]1516 Exp_Rev Access'!$F$7:$FS$306,151,FALSE)),"",VLOOKUP($A329,'[2]1516 Exp_Rev Access'!$F$7:$FS$306,151,FALSE))</f>
        <v>0</v>
      </c>
      <c r="FP329" s="99">
        <f>IF(ISNA(VLOOKUP($A329,'[2]1516 Exp_Rev Access'!$F$7:$FS$306,152,FALSE)),"",VLOOKUP($A329,'[2]1516 Exp_Rev Access'!$F$7:$FS$306,152,FALSE))</f>
        <v>0</v>
      </c>
      <c r="FQ329" s="99">
        <f>IF(ISNA(VLOOKUP($A329,'[2]1516 Exp_Rev Access'!$F$7:$FS$306,153,FALSE)),"",VLOOKUP($A329,'[2]1516 Exp_Rev Access'!$F$7:$FS$306,153,FALSE))</f>
        <v>0</v>
      </c>
      <c r="FR329" s="101">
        <f t="shared" si="382"/>
        <v>74219.609999999986</v>
      </c>
      <c r="FS329" s="72">
        <f t="shared" si="383"/>
        <v>0.10548707205931956</v>
      </c>
      <c r="FT329" s="94">
        <f t="shared" si="384"/>
        <v>1763.3549536707055</v>
      </c>
      <c r="FU329" s="99">
        <f>IF(ISNA(VLOOKUP($A329,'[2]1516 Exp_Rev Access'!$F$7:$GB$306,154,FALSE)),"",VLOOKUP($A329,'[2]1516 Exp_Rev Access'!$F$7:$GB$306,154,FALSE))</f>
        <v>0</v>
      </c>
      <c r="FV329" s="99">
        <f>IF(ISNA(VLOOKUP($A329,'[2]1516 Exp_Rev Access'!$F$7:$GB$306,155,FALSE)),"",VLOOKUP($A329,'[2]1516 Exp_Rev Access'!$F$7:$GB$306,155,FALSE))</f>
        <v>0</v>
      </c>
      <c r="FW329" s="99">
        <f>IF(ISNA(VLOOKUP($A329,'[2]1516 Exp_Rev Access'!$F$7:$GB$306,156,FALSE)),"",VLOOKUP($A329,'[2]1516 Exp_Rev Access'!$F$7:$GB$306,156,FALSE))</f>
        <v>0</v>
      </c>
      <c r="FX329" s="99">
        <f>IF(ISNA(VLOOKUP($A329,'[2]1516 Exp_Rev Access'!$F$7:$GB$306,157,FALSE)),"",VLOOKUP($A329,'[2]1516 Exp_Rev Access'!$F$7:$GB$306,157,FALSE))</f>
        <v>0</v>
      </c>
      <c r="FY329" s="99">
        <f>IF(ISNA(VLOOKUP($A329,'[2]1516 Exp_Rev Access'!$F$7:$GB$306,158,FALSE)),"",VLOOKUP($A329,'[2]1516 Exp_Rev Access'!$F$7:$GB$306,158,FALSE))</f>
        <v>0</v>
      </c>
      <c r="FZ329" s="99">
        <f>IF(ISNA(VLOOKUP($A329,'[2]1516 Exp_Rev Access'!$F$7:$GB$306,159,FALSE)),"",VLOOKUP($A329,'[2]1516 Exp_Rev Access'!$F$7:$GB$306,159,FALSE))</f>
        <v>0</v>
      </c>
      <c r="GA329" s="99">
        <f>IF(ISNA(VLOOKUP($A329,'[2]1516 Exp_Rev Access'!$F$7:$GB$306,160,FALSE)),"",VLOOKUP($A329,'[2]1516 Exp_Rev Access'!$F$7:$GB$306,160,FALSE))</f>
        <v>0</v>
      </c>
      <c r="GB329" s="99">
        <f>IF(ISNA(VLOOKUP($A329,'[2]1516 Exp_Rev Access'!$F$7:$GB$306,161,FALSE)),"",VLOOKUP($A329,'[2]1516 Exp_Rev Access'!$F$7:$GB$306,161,FALSE))</f>
        <v>0</v>
      </c>
      <c r="GC329" s="99">
        <f>IF(ISNA(VLOOKUP($A329,'[2]1516 Exp_Rev Access'!$F$7:$GB$306,162,FALSE)),"",VLOOKUP($A329,'[2]1516 Exp_Rev Access'!$F$7:$GB$306,162,FALSE))</f>
        <v>0</v>
      </c>
      <c r="GD329" s="99">
        <f>IF(ISNA(VLOOKUP($A329,'[2]1516 Exp_Rev Access'!$F$7:$GB$306,163,FALSE)),"",VLOOKUP($A329,'[2]1516 Exp_Rev Access'!$F$7:$GB$306,163,FALSE))</f>
        <v>0</v>
      </c>
      <c r="GE329" s="99">
        <f>IF(ISNA(VLOOKUP($A329,'[2]1516 Exp_Rev Access'!$F$7:$GB$306,164,FALSE)),"",VLOOKUP($A329,'[2]1516 Exp_Rev Access'!$F$7:$GB$306,164,FALSE))</f>
        <v>0</v>
      </c>
      <c r="GF329" s="99">
        <f>IF(ISNA(VLOOKUP($A329,'[2]1516 Exp_Rev Access'!$F$7:$GB$306,165,FALSE)),"",VLOOKUP($A329,'[2]1516 Exp_Rev Access'!$F$7:$GB$306,165,FALSE))</f>
        <v>0</v>
      </c>
      <c r="GG329" s="99">
        <f>IF(ISNA(VLOOKUP($A329,'[2]1516 Exp_Rev Access'!$F$7:$GB$306,166,FALSE)),"",VLOOKUP($A329,'[2]1516 Exp_Rev Access'!$F$7:$GB$306,166,FALSE))</f>
        <v>0</v>
      </c>
      <c r="GH329" s="99">
        <f>IF(ISNA(VLOOKUP($A329,'[2]1516 Exp_Rev Access'!$F$7:$GB$306,167,FALSE)),"",VLOOKUP($A329,'[2]1516 Exp_Rev Access'!$F$7:$GB$306,167,FALSE))</f>
        <v>0</v>
      </c>
      <c r="GI329" s="99">
        <f>IF(ISNA(VLOOKUP($A329,'[2]1516 Exp_Rev Access'!$F$7:$GB$306,168,FALSE)),"",VLOOKUP($A329,'[2]1516 Exp_Rev Access'!$F$7:$GB$306,168,FALSE))</f>
        <v>0</v>
      </c>
      <c r="GJ329" s="99">
        <f>IF(ISNA(VLOOKUP($A329,'[2]1516 Exp_Rev Access'!$F$7:$GB$306,169,FALSE)),"",VLOOKUP($A329,'[2]1516 Exp_Rev Access'!$F$7:$GB$306,169,FALSE))</f>
        <v>0</v>
      </c>
      <c r="GK329" s="99">
        <f>IF(ISNA(VLOOKUP($A329,'[2]1516 Exp_Rev Access'!$F$7:$GB$306,170,FALSE)),"",VLOOKUP($A329,'[2]1516 Exp_Rev Access'!$F$7:$GB$306,170,FALSE))</f>
        <v>0</v>
      </c>
      <c r="GL329" s="99">
        <f>IF(ISNA(VLOOKUP($A329,'[2]1516 Exp_Rev Access'!$F$7:$GB$306,171,FALSE)),"",VLOOKUP($A329,'[2]1516 Exp_Rev Access'!$F$7:$GB$306,171,FALSE))</f>
        <v>0</v>
      </c>
      <c r="GM329" s="99">
        <f>IF(ISNA(VLOOKUP($A329,'[2]1516 Exp_Rev Access'!$F$7:$GB$306,172,FALSE)),"",VLOOKUP($A329,'[2]1516 Exp_Rev Access'!$F$7:$GB$306,172,FALSE))</f>
        <v>0</v>
      </c>
      <c r="GN329" s="99">
        <f>IF(ISNA(VLOOKUP($A329,'[2]1516 Exp_Rev Access'!$F$7:$GB$306,173,FALSE)),"",VLOOKUP($A329,'[2]1516 Exp_Rev Access'!$F$7:$GB$306,173,FALSE))</f>
        <v>0</v>
      </c>
      <c r="GO329" s="99">
        <f>IF(ISNA(VLOOKUP($A329,'[2]1516 Exp_Rev Access'!$F$7:$GB$306,174,FALSE)),"",VLOOKUP($A329,'[2]1516 Exp_Rev Access'!$F$7:$GB$306,174,FALSE))</f>
        <v>0</v>
      </c>
      <c r="GP329" s="99">
        <f>IF(ISNA(VLOOKUP($A329,'[2]1516 Exp_Rev Access'!$F$7:$GB$306,175,FALSE)),"",VLOOKUP($A329,'[2]1516 Exp_Rev Access'!$F$7:$GB$306,175,FALSE))</f>
        <v>0</v>
      </c>
      <c r="GQ329" s="99">
        <f>IF(ISNA(VLOOKUP($A329,'[2]1516 Exp_Rev Access'!$F$7:$GB$306,176,FALSE)),"",VLOOKUP($A329,'[2]1516 Exp_Rev Access'!$F$7:$GB$306,176,FALSE))</f>
        <v>0</v>
      </c>
      <c r="GR329" s="99">
        <f>IF(ISNA(VLOOKUP($A329,'[2]1516 Exp_Rev Access'!$F$7:$GB$306,177,FALSE)),"",VLOOKUP($A329,'[2]1516 Exp_Rev Access'!$F$7:$GB$306,177,FALSE))</f>
        <v>0</v>
      </c>
      <c r="GS329" s="99">
        <f>IF(ISNA(VLOOKUP($A329,'[2]1516 Exp_Rev Access'!$F$7:$GB$306,178,FALSE)),"",VLOOKUP($A329,'[2]1516 Exp_Rev Access'!$F$7:$GB$306,178,FALSE))</f>
        <v>0</v>
      </c>
      <c r="GT329" s="101">
        <f t="shared" si="385"/>
        <v>0</v>
      </c>
      <c r="GU329" s="72"/>
      <c r="GV329" s="84">
        <f t="shared" si="386"/>
        <v>0</v>
      </c>
    </row>
    <row r="330" spans="1:204" customFormat="1" ht="12" customHeight="1" x14ac:dyDescent="0.2">
      <c r="A330" s="96" t="s">
        <v>750</v>
      </c>
      <c r="B330" s="69" t="s">
        <v>751</v>
      </c>
      <c r="C330" s="80">
        <f>IF(ISNA(VLOOKUP($A330,'[2]1516 enrollment_Rev_Exp by size'!$A$6:$G$320,3,FALSE)),"",VLOOKUP($A330,'[2]1516 enrollment_Rev_Exp by size'!$A$6:$G$320,3,FALSE))</f>
        <v>42.53</v>
      </c>
      <c r="D330" s="97">
        <v>2014696.12</v>
      </c>
      <c r="E330" s="80">
        <f t="shared" si="367"/>
        <v>2014696.12</v>
      </c>
      <c r="F330" s="80">
        <f t="shared" si="368"/>
        <v>0</v>
      </c>
      <c r="G330" s="98">
        <f>IF(ISNA(VLOOKUP($A330,'[2]1516 Exp_Rev Access'!$F$7:$FS$306,2,FALSE)),"",VLOOKUP($A330,'[2]1516 Exp_Rev Access'!$F$7:$FS$306,2,FALSE))</f>
        <v>270246.84999999998</v>
      </c>
      <c r="H330" s="98">
        <f>IF(ISNA(VLOOKUP($A330,'[2]1516 Exp_Rev Access'!$F$7:$FS$306,3,FALSE)),"",VLOOKUP($A330,'[2]1516 Exp_Rev Access'!$F$7:$FS$306,3,FALSE))</f>
        <v>0</v>
      </c>
      <c r="I330" s="98">
        <f>IF(ISNA(VLOOKUP($A330,'[2]1516 Exp_Rev Access'!$F$7:$FS$306,4,FALSE)),"",VLOOKUP($A330,'[2]1516 Exp_Rev Access'!$F$7:$FS$306,4,FALSE))</f>
        <v>0</v>
      </c>
      <c r="J330" s="98">
        <f>IF(ISNA(VLOOKUP($A330,'[2]1516 Exp_Rev Access'!$F$7:$FS$306,5,FALSE)),"",VLOOKUP($A330,'[2]1516 Exp_Rev Access'!$F$7:$FS$306,5,FALSE))</f>
        <v>18478.060000000001</v>
      </c>
      <c r="K330" s="98">
        <f>IF(ISNA(VLOOKUP($A330,'[2]1516 Exp_Rev Access'!$F$7:$FS$306,6,FALSE)),"",VLOOKUP($A330,'[2]1516 Exp_Rev Access'!$F$7:$FS$306,6,FALSE))</f>
        <v>0</v>
      </c>
      <c r="L330" s="98">
        <f>IF(ISNA(VLOOKUP($A330,'[2]1516 Exp_Rev Access'!$F$7:$FS$306,7,FALSE)),"",VLOOKUP($A330,'[2]1516 Exp_Rev Access'!$F$7:$FS$306,7,FALSE))</f>
        <v>0</v>
      </c>
      <c r="M330" s="90">
        <f t="shared" si="369"/>
        <v>288724.90999999997</v>
      </c>
      <c r="N330" s="72">
        <f t="shared" si="390"/>
        <v>0.14330940886509472</v>
      </c>
      <c r="O330" s="73">
        <f t="shared" si="391"/>
        <v>6788.735245708911</v>
      </c>
      <c r="P330" s="99">
        <f>IF(ISNA(VLOOKUP($A330,'[2]1516 Exp_Rev Access'!$F$7:$FS$306,8,FALSE)),"",VLOOKUP($A330,'[2]1516 Exp_Rev Access'!$F$7:$FS$306,8,FALSE))</f>
        <v>1089</v>
      </c>
      <c r="Q330" s="99">
        <f>IF(ISNA(VLOOKUP($A330,'[2]1516 Exp_Rev Access'!$F$7:$FS$306,9,FALSE)),"",VLOOKUP($A330,'[2]1516 Exp_Rev Access'!$F$7:$FS$306,9,FALSE))</f>
        <v>0</v>
      </c>
      <c r="R330" s="99">
        <f>IF(ISNA(VLOOKUP($A330,'[2]1516 Exp_Rev Access'!$F$7:$FS$306,10,FALSE)),"",VLOOKUP($A330,'[2]1516 Exp_Rev Access'!$F$7:$FS$306,10,FALSE))</f>
        <v>0</v>
      </c>
      <c r="S330" s="99">
        <f>IF(ISNA(VLOOKUP($A330,'[2]1516 Exp_Rev Access'!$F$7:$FS$306,11,FALSE)),"",VLOOKUP($A330,'[2]1516 Exp_Rev Access'!$F$7:$FS$306,11,FALSE))</f>
        <v>0</v>
      </c>
      <c r="T330" s="99">
        <f>IF(ISNA(VLOOKUP($A330,'[2]1516 Exp_Rev Access'!$F$7:$FS$306,12,FALSE)),"",VLOOKUP($A330,'[2]1516 Exp_Rev Access'!$F$7:$FS$306,12,FALSE))</f>
        <v>0</v>
      </c>
      <c r="U330" s="99">
        <f>IF(ISNA(VLOOKUP($A330,'[2]1516 Exp_Rev Access'!$F$7:$FS$306,13,FALSE)),"",VLOOKUP($A330,'[2]1516 Exp_Rev Access'!$F$7:$FS$306,13,FALSE))</f>
        <v>0</v>
      </c>
      <c r="V330" s="99">
        <f>IF(ISNA(VLOOKUP($A330,'[2]1516 Exp_Rev Access'!$F$7:$FS$306,14,FALSE)),"",VLOOKUP($A330,'[2]1516 Exp_Rev Access'!$F$7:$FS$306,14,FALSE))</f>
        <v>0</v>
      </c>
      <c r="W330" s="99">
        <f>IF(ISNA(VLOOKUP($A330,'[2]1516 Exp_Rev Access'!$F$7:$FS$306,15,FALSE)),"",VLOOKUP($A330,'[2]1516 Exp_Rev Access'!$F$7:$FS$306,15,FALSE))</f>
        <v>0</v>
      </c>
      <c r="X330" s="99">
        <f>IF(ISNA(VLOOKUP($A330,'[2]1516 Exp_Rev Access'!$F$7:$FS$306,16,FALSE)),"",VLOOKUP($A330,'[2]1516 Exp_Rev Access'!$F$7:$FS$306,16,FALSE))</f>
        <v>0</v>
      </c>
      <c r="Y330" s="99">
        <f>IF(ISNA(VLOOKUP($A330,'[2]1516 Exp_Rev Access'!$F$7:$FS$306,17,FALSE)),"",VLOOKUP($A330,'[2]1516 Exp_Rev Access'!$F$7:$FS$306,17,FALSE))</f>
        <v>0</v>
      </c>
      <c r="Z330" s="99">
        <f>IF(ISNA(VLOOKUP($A330,'[2]1516 Exp_Rev Access'!$F$7:$FS$306,18,FALSE)),"",VLOOKUP($A330,'[2]1516 Exp_Rev Access'!$F$7:$FS$306,18,FALSE))</f>
        <v>0</v>
      </c>
      <c r="AA330" s="99">
        <f>IF(ISNA(VLOOKUP($A330,'[2]1516 Exp_Rev Access'!$F$7:$FS$306,19,FALSE)),"",VLOOKUP($A330,'[2]1516 Exp_Rev Access'!$F$7:$FS$306,19,FALSE))</f>
        <v>0</v>
      </c>
      <c r="AB330" s="99">
        <f>IF(ISNA(VLOOKUP($A330,'[2]1516 Exp_Rev Access'!$F$7:$FS$306,20,FALSE)),"",VLOOKUP($A330,'[2]1516 Exp_Rev Access'!$F$7:$FS$306,20,FALSE))</f>
        <v>0</v>
      </c>
      <c r="AC330" s="99">
        <f>IF(ISNA(VLOOKUP($A330,'[2]1516 Exp_Rev Access'!$F$7:$FS$306,21,FALSE)),"",VLOOKUP($A330,'[2]1516 Exp_Rev Access'!$F$7:$FS$306,21,FALSE))</f>
        <v>1697</v>
      </c>
      <c r="AD330" s="99">
        <f>IF(ISNA(VLOOKUP($A330,'[2]1516 Exp_Rev Access'!$F$7:$FS$306,22,FALSE)),"",VLOOKUP($A330,'[2]1516 Exp_Rev Access'!$F$7:$FS$306,22,FALSE))</f>
        <v>11901.3</v>
      </c>
      <c r="AE330" s="99">
        <f>IF(ISNA(VLOOKUP($A330,'[2]1516 Exp_Rev Access'!$F$7:$FS$306,23,FALSE)),"",VLOOKUP($A330,'[2]1516 Exp_Rev Access'!$F$7:$FS$306,23,FALSE))</f>
        <v>0</v>
      </c>
      <c r="AF330" s="99">
        <f>IF(ISNA(VLOOKUP($A330,'[2]1516 Exp_Rev Access'!$F$7:$FS$306,24,FALSE)),"",VLOOKUP($A330,'[2]1516 Exp_Rev Access'!$F$7:$FS$306,24,FALSE))</f>
        <v>1468.05</v>
      </c>
      <c r="AG330" s="99">
        <f>IF(ISNA(VLOOKUP($A330,'[2]1516 Exp_Rev Access'!$F$7:$FS$306,25,FALSE)),"",VLOOKUP($A330,'[2]1516 Exp_Rev Access'!$F$7:$FS$306,25,FALSE))</f>
        <v>0</v>
      </c>
      <c r="AH330" s="98">
        <f>IF(ISNA(VLOOKUP($A330,'[2]1516 Exp_Rev Access'!$F$7:$FS$306,26,FALSE)),"",VLOOKUP($A330,'[2]1516 Exp_Rev Access'!$F$7:$FS$306,26,FALSE))</f>
        <v>980</v>
      </c>
      <c r="AI330" s="98">
        <f>IF(ISNA(VLOOKUP($A330,'[2]1516 Exp_Rev Access'!$F$7:$FS$306,27,FALSE)),"",VLOOKUP($A330,'[2]1516 Exp_Rev Access'!$F$7:$FS$306,27,FALSE))</f>
        <v>2071.75</v>
      </c>
      <c r="AJ330" s="98">
        <f>IF(ISNA(VLOOKUP($A330,'[2]1516 Exp_Rev Access'!$F$7:$FS$306,28,FALSE)),"",VLOOKUP($A330,'[2]1516 Exp_Rev Access'!$F$7:$FS$306,28,FALSE))</f>
        <v>42239.5</v>
      </c>
      <c r="AK330" s="98">
        <f>IF(ISNA(VLOOKUP($A330,'[2]1516 Exp_Rev Access'!$F$7:$FS$306,29,FALSE)),"",VLOOKUP($A330,'[2]1516 Exp_Rev Access'!$F$7:$FS$306,29,FALSE))</f>
        <v>0</v>
      </c>
      <c r="AL330" s="100">
        <f t="shared" si="372"/>
        <v>61446.6</v>
      </c>
      <c r="AM330" s="72">
        <f t="shared" si="373"/>
        <v>3.0499190121039195E-2</v>
      </c>
      <c r="AN330" s="94">
        <f t="shared" si="374"/>
        <v>1444.782506466024</v>
      </c>
      <c r="AO330" s="99">
        <f>IF(ISNA(VLOOKUP($A330,'[2]1516 Exp_Rev Access'!$F$7:$GB$306,30,FALSE)),"",VLOOKUP($A330,'[2]1516 Exp_Rev Access'!$F$7:$FS$306,30,FALSE))</f>
        <v>1405759.06</v>
      </c>
      <c r="AP330" s="99">
        <f>IF(ISNA(VLOOKUP($A330,'[2]1516 Exp_Rev Access'!$F$7:$GB$306,31,FALSE)),"",VLOOKUP($A330,'[2]1516 Exp_Rev Access'!$F$7:$FS$306,31,FALSE))</f>
        <v>13874.34</v>
      </c>
      <c r="AQ330" s="99">
        <f>IF(ISNA(VLOOKUP($A330,'[2]1516 Exp_Rev Access'!$F$7:$GB$306,32,FALSE)),"",VLOOKUP($A330,'[2]1516 Exp_Rev Access'!$F$7:$FS$306,32,FALSE))</f>
        <v>2062.08</v>
      </c>
      <c r="AR330" s="99">
        <f>IF(ISNA(VLOOKUP($A330,'[2]1516 Exp_Rev Access'!$F$7:$GB$306,33,FALSE)),"",VLOOKUP($A330,'[2]1516 Exp_Rev Access'!$F$7:$FS$306,33,FALSE))</f>
        <v>0</v>
      </c>
      <c r="AS330" s="99">
        <f>IF(ISNA(VLOOKUP($A330,'[2]1516 Exp_Rev Access'!$F$7:$GB$306,34,FALSE)),"",VLOOKUP($A330,'[2]1516 Exp_Rev Access'!$F$7:$FS$306,34,FALSE))</f>
        <v>0</v>
      </c>
      <c r="AT330" s="101">
        <f t="shared" si="375"/>
        <v>1421695.4800000002</v>
      </c>
      <c r="AU330" s="72">
        <f t="shared" si="376"/>
        <v>0.70566248968603773</v>
      </c>
      <c r="AV330" s="94">
        <f t="shared" si="377"/>
        <v>33428.062073830239</v>
      </c>
      <c r="AW330" s="99">
        <f>IF(ISNA(VLOOKUP($A330,'[2]1516 Exp_Rev Access'!$F$7:$GB$306,35,FALSE)),"",VLOOKUP($A330,'[2]1516 Exp_Rev Access'!$F$7:$GB$306,35,FALSE))</f>
        <v>0</v>
      </c>
      <c r="AX330" s="99">
        <f>IF(ISNA(VLOOKUP($A330,'[2]1516 Exp_Rev Access'!$F$7:$GB$306,36,FALSE)),"",VLOOKUP($A330,'[2]1516 Exp_Rev Access'!$F$7:$GB$306,36,FALSE))</f>
        <v>30450.22</v>
      </c>
      <c r="AY330" s="99">
        <f>IF(ISNA(VLOOKUP($A330,'[2]1516 Exp_Rev Access'!$F$7:$GB$306,37,FALSE)),"",VLOOKUP($A330,'[2]1516 Exp_Rev Access'!$F$7:$GB$306,37,FALSE))</f>
        <v>6282.75</v>
      </c>
      <c r="AZ330" s="99">
        <f>IF(ISNA(VLOOKUP($A330,'[2]1516 Exp_Rev Access'!$F$7:$GB$306,38,FALSE)),"",VLOOKUP($A330,'[2]1516 Exp_Rev Access'!$F$7:$GB$306,38,FALSE))</f>
        <v>0</v>
      </c>
      <c r="BA330" s="99">
        <f>IF(ISNA(VLOOKUP($A330,'[2]1516 Exp_Rev Access'!$F$7:$GB$306,39,FALSE)),"",VLOOKUP($A330,'[2]1516 Exp_Rev Access'!$F$7:$GB$306,39,FALSE))</f>
        <v>0</v>
      </c>
      <c r="BB330" s="99">
        <f>IF(ISNA(VLOOKUP($A330,'[2]1516 Exp_Rev Access'!$F$7:$GB$306,40,FALSE)),"",VLOOKUP($A330,'[2]1516 Exp_Rev Access'!$F$7:$GB$306,40,FALSE))</f>
        <v>15339.2</v>
      </c>
      <c r="BC330" s="99">
        <f>IF(ISNA(VLOOKUP($A330,'[2]1516 Exp_Rev Access'!$F$7:$GB$306,41,FALSE)),"",VLOOKUP($A330,'[2]1516 Exp_Rev Access'!$F$7:$GB$306,41,FALSE))</f>
        <v>0</v>
      </c>
      <c r="BD330" s="99">
        <f>IF(ISNA(VLOOKUP($A330,'[2]1516 Exp_Rev Access'!$F$7:$GB$306,42,FALSE)),"",VLOOKUP($A330,'[2]1516 Exp_Rev Access'!$F$7:$GB$306,42,FALSE))</f>
        <v>0</v>
      </c>
      <c r="BE330" s="99">
        <f>IF(ISNA(VLOOKUP($A330,'[2]1516 Exp_Rev Access'!$F$7:$GB$306,43,FALSE)),"",VLOOKUP($A330,'[2]1516 Exp_Rev Access'!$F$7:$GB$306,43,FALSE))</f>
        <v>0</v>
      </c>
      <c r="BF330" s="99">
        <f>IF(ISNA(VLOOKUP($A330,'[2]1516 Exp_Rev Access'!$F$7:$GB$306,44,FALSE)),"",VLOOKUP($A330,'[2]1516 Exp_Rev Access'!$F$7:$GB$306,44,FALSE))</f>
        <v>0</v>
      </c>
      <c r="BG330" s="99">
        <f>IF(ISNA(VLOOKUP($A330,'[2]1516 Exp_Rev Access'!$F$7:$GB$306,45,FALSE)),"",VLOOKUP($A330,'[2]1516 Exp_Rev Access'!$F$7:$GB$306,45,FALSE))</f>
        <v>55.17</v>
      </c>
      <c r="BH330" s="99">
        <f>IF(ISNA(VLOOKUP($A330,'[2]1516 Exp_Rev Access'!$F$7:$GB$306,46,FALSE)),"",VLOOKUP($A330,'[2]1516 Exp_Rev Access'!$F$7:$GB$306,46,FALSE))</f>
        <v>0</v>
      </c>
      <c r="BI330" s="99">
        <f>IF(ISNA(VLOOKUP($A330,'[2]1516 Exp_Rev Access'!$F$7:$GB$306,47,FALSE)),"",VLOOKUP($A330,'[2]1516 Exp_Rev Access'!$F$7:$GB$306,47,FALSE))</f>
        <v>770.71</v>
      </c>
      <c r="BJ330" s="99">
        <f>IF(ISNA(VLOOKUP($A330,'[2]1516 Exp_Rev Access'!$F$7:$GB$306,48,FALSE)),"",VLOOKUP($A330,'[2]1516 Exp_Rev Access'!$F$7:$GB$306,48,FALSE))</f>
        <v>72823.960000000006</v>
      </c>
      <c r="BK330" s="99">
        <f>IF(ISNA(VLOOKUP($A330,'[2]1516 Exp_Rev Access'!$F$7:$GB$306,49,FALSE)),"",VLOOKUP($A330,'[2]1516 Exp_Rev Access'!$F$7:$GB$306,49,FALSE))</f>
        <v>0</v>
      </c>
      <c r="BL330" s="99">
        <f>IF(ISNA(VLOOKUP($A330,'[2]1516 Exp_Rev Access'!$F$7:$GB$306,50,FALSE)),"",VLOOKUP($A330,'[2]1516 Exp_Rev Access'!$F$7:$GB$306,50,FALSE))</f>
        <v>0</v>
      </c>
      <c r="BM330" s="99">
        <f>IF(ISNA(VLOOKUP($A330,'[2]1516 Exp_Rev Access'!$F$7:$GB$306,51,FALSE)),"",VLOOKUP($A330,'[2]1516 Exp_Rev Access'!$F$7:$GB$306,51,FALSE))</f>
        <v>0</v>
      </c>
      <c r="BN330" s="99">
        <f>IF(ISNA(VLOOKUP($A330,'[2]1516 Exp_Rev Access'!$F$7:$GB$306,52,FALSE)),"",VLOOKUP($A330,'[2]1516 Exp_Rev Access'!$F$7:$GB$306,52,FALSE))</f>
        <v>0</v>
      </c>
      <c r="BO330" s="99">
        <f>IF(ISNA(VLOOKUP($A330,'[2]1516 Exp_Rev Access'!$F$7:$GB$306,53,FALSE)),"",VLOOKUP($A330,'[2]1516 Exp_Rev Access'!$F$7:$GB$306,53,FALSE))</f>
        <v>0</v>
      </c>
      <c r="BP330" s="99">
        <f>IF(ISNA(VLOOKUP($A330,'[2]1516 Exp_Rev Access'!$F$7:$GB$306,54,FALSE)),"",VLOOKUP($A330,'[2]1516 Exp_Rev Access'!$F$7:$GB$306,54,FALSE))</f>
        <v>0</v>
      </c>
      <c r="BQ330" s="99">
        <f>IF(ISNA(VLOOKUP($A330,'[2]1516 Exp_Rev Access'!$F$7:$GB$306,55,FALSE)),"",VLOOKUP($A330,'[2]1516 Exp_Rev Access'!$F$7:$GB$306,55,FALSE))</f>
        <v>0</v>
      </c>
      <c r="BR330" s="99">
        <f>IF(ISNA(VLOOKUP($A330,'[2]1516 Exp_Rev Access'!$F$7:$GB$306,56,FALSE)),"",VLOOKUP($A330,'[2]1516 Exp_Rev Access'!$F$7:$GB$306,56,FALSE))</f>
        <v>0</v>
      </c>
      <c r="BS330" s="99">
        <f>IF(ISNA(VLOOKUP($A330,'[2]1516 Exp_Rev Access'!$F$7:$GB$306,57,FALSE)),"",VLOOKUP($A330,'[2]1516 Exp_Rev Access'!$F$7:$GB$306,57,FALSE))</f>
        <v>0</v>
      </c>
      <c r="BT330" s="99">
        <f>IF(ISNA(VLOOKUP($A330,'[2]1516 Exp_Rev Access'!$F$7:$GB$306,58,FALSE)),"",VLOOKUP($A330,'[2]1516 Exp_Rev Access'!$F$7:$GB$306,58,FALSE))</f>
        <v>0</v>
      </c>
      <c r="BU330" s="102">
        <f t="shared" si="378"/>
        <v>125722.01000000001</v>
      </c>
      <c r="BV330" s="72">
        <f t="shared" si="379"/>
        <v>6.2402467921564272E-2</v>
      </c>
      <c r="BW330" s="94">
        <f t="shared" si="380"/>
        <v>2956.0782976722317</v>
      </c>
      <c r="BX330" s="99">
        <f>IF(ISNA(VLOOKUP($A330,'[2]1516 Exp_Rev Access'!$F$7:$GB$306,59,FALSE)),"",VLOOKUP($A330,'[2]1516 Exp_Rev Access'!$F$7:$GB$306,59,FALSE))</f>
        <v>0</v>
      </c>
      <c r="BY330" s="99">
        <f>IF(ISNA(VLOOKUP($A330,'[2]1516 Exp_Rev Access'!$F$7:$GB$306,60,FALSE)),"",VLOOKUP($A330,'[2]1516 Exp_Rev Access'!$F$7:$GB$306,60,FALSE))</f>
        <v>0</v>
      </c>
      <c r="BZ330" s="99">
        <f>IF(ISNA(VLOOKUP($A330,'[2]1516 Exp_Rev Access'!$F$7:$GB$306,61,FALSE)),"",VLOOKUP($A330,'[2]1516 Exp_Rev Access'!$F$7:$GB$306,61,FALSE))</f>
        <v>0</v>
      </c>
      <c r="CA330" s="99">
        <f>IF(ISNA(VLOOKUP($A330,'[2]1516 Exp_Rev Access'!$F$7:$GB$306,62,FALSE)),"",VLOOKUP($A330,'[2]1516 Exp_Rev Access'!$F$7:$GB$306,62,FALSE))</f>
        <v>0</v>
      </c>
      <c r="CB330" s="99">
        <f>IF(ISNA(VLOOKUP($A330,'[2]1516 Exp_Rev Access'!$F$7:$GB$306,63,FALSE)),"",VLOOKUP($A330,'[2]1516 Exp_Rev Access'!$F$7:$GB$306,63,FALSE))</f>
        <v>17.7</v>
      </c>
      <c r="CC330" s="99">
        <f>IF(ISNA(VLOOKUP($A330,'[2]1516 Exp_Rev Access'!$F$7:$GB$306,64,FALSE)),"",VLOOKUP($A330,'[2]1516 Exp_Rev Access'!$F$7:$GB$306,64,FALSE))</f>
        <v>0</v>
      </c>
      <c r="CD330" s="101">
        <f t="shared" si="381"/>
        <v>17.7</v>
      </c>
      <c r="CE330" s="72">
        <f t="shared" si="387"/>
        <v>8.7854440301398896E-6</v>
      </c>
      <c r="CF330" s="103">
        <f t="shared" si="388"/>
        <v>0.41617681636491888</v>
      </c>
      <c r="CG330" s="99">
        <f>IF(ISNA(VLOOKUP($A330,'[2]1516 Exp_Rev Access'!$F$7:$GB$306,65,FALSE)),"",VLOOKUP($A330,'[2]1516 Exp_Rev Access'!$F$7:$GB$306,65,FALSE))</f>
        <v>0</v>
      </c>
      <c r="CH330" s="99">
        <f>IF(ISNA(VLOOKUP($A330,'[2]1516 Exp_Rev Access'!$F$7:$GB$306,66,FALSE)),"",VLOOKUP($A330,'[2]1516 Exp_Rev Access'!$F$7:$GB$306,66,FALSE))</f>
        <v>0</v>
      </c>
      <c r="CI330" s="99">
        <f>IF(ISNA(VLOOKUP($A330,'[2]1516 Exp_Rev Access'!$F$7:$GB$306,67,FALSE)),"",VLOOKUP($A330,'[2]1516 Exp_Rev Access'!$F$7:$GB$306,67,FALSE))</f>
        <v>0</v>
      </c>
      <c r="CJ330" s="99">
        <f>IF(ISNA(VLOOKUP($A330,'[2]1516 Exp_Rev Access'!$F$7:$GB$306,68,FALSE)),"",VLOOKUP($A330,'[2]1516 Exp_Rev Access'!$F$7:$GB$306,68,FALSE))</f>
        <v>0</v>
      </c>
      <c r="CK330" s="99">
        <f>IF(ISNA(VLOOKUP($A330,'[2]1516 Exp_Rev Access'!$F$7:$GB$306,69,FALSE)),"",VLOOKUP($A330,'[2]1516 Exp_Rev Access'!$F$7:$GB$306,69,FALSE))</f>
        <v>0</v>
      </c>
      <c r="CL330" s="99">
        <f>IF(ISNA(VLOOKUP($A330,'[2]1516 Exp_Rev Access'!$F$7:$GB$306,70,FALSE)),"",VLOOKUP($A330,'[2]1516 Exp_Rev Access'!$F$7:$GB$306,70,FALSE))</f>
        <v>0</v>
      </c>
      <c r="CM330" s="99">
        <f>IF(ISNA(VLOOKUP($A330,'[2]1516 Exp_Rev Access'!$F$7:$GB$306,71,FALSE)),"",VLOOKUP($A330,'[2]1516 Exp_Rev Access'!$F$7:$GB$306,71,FALSE))</f>
        <v>0</v>
      </c>
      <c r="CN330" s="99">
        <f>IF(ISNA(VLOOKUP($A330,'[2]1516 Exp_Rev Access'!$F$7:$GB$306,72,FALSE)),"",VLOOKUP($A330,'[2]1516 Exp_Rev Access'!$F$7:$GB$306,72,FALSE))</f>
        <v>0</v>
      </c>
      <c r="CO330" s="99">
        <f>IF(ISNA(VLOOKUP($A330,'[2]1516 Exp_Rev Access'!$F$7:$GB$306,73,FALSE)),"",VLOOKUP($A330,'[2]1516 Exp_Rev Access'!$F$7:$GB$306,73,FALSE))</f>
        <v>0</v>
      </c>
      <c r="CP330" s="99">
        <f>IF(ISNA(VLOOKUP($A330,'[2]1516 Exp_Rev Access'!$F$7:$GB$306,74,FALSE)),"",VLOOKUP($A330,'[2]1516 Exp_Rev Access'!$F$7:$GB$306,74,FALSE))</f>
        <v>22366.5</v>
      </c>
      <c r="CQ330" s="99">
        <f>IF(ISNA(VLOOKUP($A330,'[2]1516 Exp_Rev Access'!$F$7:$GB$306,75,FALSE)),"",VLOOKUP($A330,'[2]1516 Exp_Rev Access'!$F$7:$GB$306,75,FALSE))</f>
        <v>0</v>
      </c>
      <c r="CR330" s="99">
        <f>IF(ISNA(VLOOKUP($A330,'[2]1516 Exp_Rev Access'!$F$7:$GB$306,76,FALSE)),"",VLOOKUP($A330,'[2]1516 Exp_Rev Access'!$F$7:$GB$306,76,FALSE))</f>
        <v>0</v>
      </c>
      <c r="CS330" s="99">
        <f>IF(ISNA(VLOOKUP($A330,'[2]1516 Exp_Rev Access'!$F$7:$GB$306,77,FALSE)),"",VLOOKUP($A330,'[2]1516 Exp_Rev Access'!$F$7:$GB$306,77,FALSE))</f>
        <v>0</v>
      </c>
      <c r="CT330" s="99">
        <f>IF(ISNA(VLOOKUP($A330,'[2]1516 Exp_Rev Access'!$F$7:$GB$306,78,FALSE)),"",VLOOKUP($A330,'[2]1516 Exp_Rev Access'!$F$7:$GB$306,78,FALSE))</f>
        <v>34817.17</v>
      </c>
      <c r="CU330" s="99">
        <f>IF(ISNA(VLOOKUP($A330,'[2]1516 Exp_Rev Access'!$F$7:$GB$306,79,FALSE)),"",VLOOKUP($A330,'[2]1516 Exp_Rev Access'!$F$7:$GB$306,79,FALSE))</f>
        <v>796.7</v>
      </c>
      <c r="CV330" s="99">
        <f>IF(ISNA(VLOOKUP($A330,'[2]1516 Exp_Rev Access'!$F$7:$GB$306,80,FALSE)),"",VLOOKUP($A330,'[2]1516 Exp_Rev Access'!$F$7:$GB$306,80,FALSE))</f>
        <v>0</v>
      </c>
      <c r="CW330" s="99">
        <f>IF(ISNA(VLOOKUP($A330,'[2]1516 Exp_Rev Access'!$F$7:$GB$306,81,FALSE)),"",VLOOKUP($A330,'[2]1516 Exp_Rev Access'!$F$7:$GB$306,81,FALSE))</f>
        <v>0</v>
      </c>
      <c r="CX330" s="99">
        <f>IF(ISNA(VLOOKUP($A330,'[2]1516 Exp_Rev Access'!$F$7:$GB$306,82,FALSE)),"",VLOOKUP($A330,'[2]1516 Exp_Rev Access'!$F$7:$GB$306,82,FALSE))</f>
        <v>0</v>
      </c>
      <c r="CY330" s="99">
        <f>IF(ISNA(VLOOKUP($A330,'[2]1516 Exp_Rev Access'!$F$7:$GB$306,83,FALSE)),"",VLOOKUP($A330,'[2]1516 Exp_Rev Access'!$F$7:$GB$306,83,FALSE))</f>
        <v>0</v>
      </c>
      <c r="CZ330" s="99">
        <f>IF(ISNA(VLOOKUP($A330,'[2]1516 Exp_Rev Access'!$F$7:$GB$306,84,FALSE)),"",VLOOKUP($A330,'[2]1516 Exp_Rev Access'!$F$7:$GB$306,84,FALSE))</f>
        <v>0</v>
      </c>
      <c r="DA330" s="99">
        <f>IF(ISNA(VLOOKUP($A330,'[2]1516 Exp_Rev Access'!$F$7:$GB$306,85,FALSE)),"",VLOOKUP($A330,'[2]1516 Exp_Rev Access'!$F$7:$GB$306,85,FALSE))</f>
        <v>0</v>
      </c>
      <c r="DB330" s="99">
        <f>IF(ISNA(VLOOKUP($A330,'[2]1516 Exp_Rev Access'!$F$7:$GB$306,86,FALSE)),"",VLOOKUP($A330,'[2]1516 Exp_Rev Access'!$F$7:$GB$306,86,FALSE))</f>
        <v>0</v>
      </c>
      <c r="DC330" s="99">
        <f>IF(ISNA(VLOOKUP($A330,'[2]1516 Exp_Rev Access'!$F$7:$GB$306,87,FALSE)),"",VLOOKUP($A330,'[2]1516 Exp_Rev Access'!$F$7:$GB$306,87,FALSE))</f>
        <v>0</v>
      </c>
      <c r="DD330" s="99">
        <f>IF(ISNA(VLOOKUP($A330,'[2]1516 Exp_Rev Access'!$F$7:$GB$306,88,FALSE)),"",VLOOKUP($A330,'[2]1516 Exp_Rev Access'!$F$7:$GB$306,88,FALSE))</f>
        <v>0</v>
      </c>
      <c r="DE330" s="99">
        <f>IF(ISNA(VLOOKUP($A330,'[2]1516 Exp_Rev Access'!$F$7:$GB$306,89,FALSE)),"",VLOOKUP($A330,'[2]1516 Exp_Rev Access'!$F$7:$GB$306,89,FALSE))</f>
        <v>0</v>
      </c>
      <c r="DF330" s="99">
        <f>IF(ISNA(VLOOKUP($A330,'[2]1516 Exp_Rev Access'!$F$7:$GB$306,90,FALSE)),"",VLOOKUP($A330,'[2]1516 Exp_Rev Access'!$F$7:$GB$306,90,FALSE))</f>
        <v>0</v>
      </c>
      <c r="DG330" s="99">
        <f>IF(ISNA(VLOOKUP($A330,'[2]1516 Exp_Rev Access'!$F$7:$GB$306,91,FALSE)),"",VLOOKUP($A330,'[2]1516 Exp_Rev Access'!$F$7:$GB$306,91,FALSE))</f>
        <v>0</v>
      </c>
      <c r="DH330" s="99">
        <f>IF(ISNA(VLOOKUP($A330,'[2]1516 Exp_Rev Access'!$F$7:$GB$306,92,FALSE)),"",VLOOKUP($A330,'[2]1516 Exp_Rev Access'!$F$7:$GB$306,92,FALSE))</f>
        <v>27707.119999999999</v>
      </c>
      <c r="DI330" s="99">
        <f>IF(ISNA(VLOOKUP($A330,'[2]1516 Exp_Rev Access'!$F$7:$GB$306,93,FALSE)),"",VLOOKUP($A330,'[2]1516 Exp_Rev Access'!$F$7:$GB$306,93,FALSE))</f>
        <v>0</v>
      </c>
      <c r="DJ330" s="99">
        <f>IF(ISNA(VLOOKUP($A330,'[2]1516 Exp_Rev Access'!$F$7:$GB$306,94,FALSE)),"",VLOOKUP($A330,'[2]1516 Exp_Rev Access'!$F$7:$GB$306,94,FALSE))</f>
        <v>0</v>
      </c>
      <c r="DK330" s="99">
        <f>IF(ISNA(VLOOKUP($A330,'[2]1516 Exp_Rev Access'!$F$7:$GB$306,95,FALSE)),"",VLOOKUP($A330,'[2]1516 Exp_Rev Access'!$F$7:$GB$306,95,FALSE))</f>
        <v>0</v>
      </c>
      <c r="DL330" s="99">
        <f>IF(ISNA(VLOOKUP($A330,'[2]1516 Exp_Rev Access'!$F$7:$GB$306,96,FALSE)),"",VLOOKUP($A330,'[2]1516 Exp_Rev Access'!$F$7:$GB$306,96,FALSE))</f>
        <v>0</v>
      </c>
      <c r="DM330" s="99">
        <f>IF(ISNA(VLOOKUP($A330,'[2]1516 Exp_Rev Access'!$F$7:$GB$306,97,FALSE)),"",VLOOKUP($A330,'[2]1516 Exp_Rev Access'!$F$7:$GB$306,97,FALSE))</f>
        <v>0</v>
      </c>
      <c r="DN330" s="99">
        <f>IF(ISNA(VLOOKUP($A330,'[2]1516 Exp_Rev Access'!$F$7:$GB$306,98,FALSE)),"",VLOOKUP($A330,'[2]1516 Exp_Rev Access'!$F$7:$GB$306,98,FALSE))</f>
        <v>0</v>
      </c>
      <c r="DO330" s="99">
        <f>IF(ISNA(VLOOKUP($A330,'[2]1516 Exp_Rev Access'!$F$7:$GB$306,99,FALSE)),"",VLOOKUP($A330,'[2]1516 Exp_Rev Access'!$F$7:$GB$306,99,FALSE))</f>
        <v>0</v>
      </c>
      <c r="DP330" s="99">
        <f>IF(ISNA(VLOOKUP($A330,'[2]1516 Exp_Rev Access'!$F$7:$GB$306,100,FALSE)),"",VLOOKUP($A330,'[2]1516 Exp_Rev Access'!$F$7:$GB$306,100,FALSE))</f>
        <v>0</v>
      </c>
      <c r="DQ330" s="99">
        <f>IF(ISNA(VLOOKUP($A330,'[2]1516 Exp_Rev Access'!$F$7:$GB$306,101,FALSE)),"",VLOOKUP($A330,'[2]1516 Exp_Rev Access'!$F$7:$GB$306,101,FALSE))</f>
        <v>0</v>
      </c>
      <c r="DR330" s="99">
        <f>IF(ISNA(VLOOKUP($A330,'[2]1516 Exp_Rev Access'!$F$7:$GB$306,102,FALSE)),"",VLOOKUP($A330,'[2]1516 Exp_Rev Access'!$F$7:$GB$306,102,FALSE))</f>
        <v>0</v>
      </c>
      <c r="DS330" s="99">
        <f>IF(ISNA(VLOOKUP($A330,'[2]1516 Exp_Rev Access'!$F$7:$GB$306,103,FALSE)),"",VLOOKUP($A330,'[2]1516 Exp_Rev Access'!$F$7:$GB$306,103,FALSE))</f>
        <v>0</v>
      </c>
      <c r="DT330" s="99">
        <f>IF(ISNA(VLOOKUP($A330,'[2]1516 Exp_Rev Access'!$F$7:$GB$306,104,FALSE)),"",VLOOKUP($A330,'[2]1516 Exp_Rev Access'!$F$7:$GB$306,104,FALSE))</f>
        <v>0</v>
      </c>
      <c r="DU330" s="99">
        <f>IF(ISNA(VLOOKUP($A330,'[2]1516 Exp_Rev Access'!$F$7:$GB$306,105,FALSE)),"",VLOOKUP($A330,'[2]1516 Exp_Rev Access'!$F$7:$GB$306,105,FALSE))</f>
        <v>0</v>
      </c>
      <c r="DV330" s="99">
        <f>IF(ISNA(VLOOKUP($A330,'[2]1516 Exp_Rev Access'!$F$7:$GB$306,106,FALSE)),"",VLOOKUP($A330,'[2]1516 Exp_Rev Access'!$F$7:$GB$306,106,FALSE))</f>
        <v>0</v>
      </c>
      <c r="DW330" s="99">
        <f>IF(ISNA(VLOOKUP($A330,'[2]1516 Exp_Rev Access'!$F$7:$GB$306,107,FALSE)),"",VLOOKUP($A330,'[2]1516 Exp_Rev Access'!$F$7:$GB$306,107,FALSE))</f>
        <v>0</v>
      </c>
      <c r="DX330" s="99">
        <f>IF(ISNA(VLOOKUP($A330,'[2]1516 Exp_Rev Access'!$F$7:$GB$306,108,FALSE)),"",VLOOKUP($A330,'[2]1516 Exp_Rev Access'!$F$7:$GB$306,108,FALSE))</f>
        <v>0</v>
      </c>
      <c r="DY330" s="99">
        <f>IF(ISNA(VLOOKUP($A330,'[2]1516 Exp_Rev Access'!$F$7:$GB$306,109,FALSE)),"",VLOOKUP($A330,'[2]1516 Exp_Rev Access'!$F$7:$GB$306,109,FALSE))</f>
        <v>0</v>
      </c>
      <c r="DZ330" s="99">
        <f>IF(ISNA(VLOOKUP($A330,'[2]1516 Exp_Rev Access'!$F$7:$GB$306,110,FALSE)),"",VLOOKUP($A330,'[2]1516 Exp_Rev Access'!$F$7:$GB$306,110,FALSE))</f>
        <v>0</v>
      </c>
      <c r="EA330" s="99">
        <f>IF(ISNA(VLOOKUP($A330,'[2]1516 Exp_Rev Access'!$F$7:$GB$306,111,FALSE)),"",VLOOKUP($A330,'[2]1516 Exp_Rev Access'!$F$7:$GB$306,111,FALSE))</f>
        <v>0</v>
      </c>
      <c r="EB330" s="99">
        <f>IF(ISNA(VLOOKUP($A330,'[2]1516 Exp_Rev Access'!$F$7:$GB$306,112,FALSE)),"",VLOOKUP($A330,'[2]1516 Exp_Rev Access'!$F$7:$GB$306,112,FALSE))</f>
        <v>0</v>
      </c>
      <c r="EC330" s="99">
        <f>IF(ISNA(VLOOKUP($A330,'[2]1516 Exp_Rev Access'!$F$7:$GB$306,113,FALSE)),"",VLOOKUP($A330,'[2]1516 Exp_Rev Access'!$F$7:$GB$306,113,FALSE))</f>
        <v>0</v>
      </c>
      <c r="ED330" s="99">
        <f>IF(ISNA(VLOOKUP($A330,'[2]1516 Exp_Rev Access'!$F$7:$GB$306,114,FALSE)),"",VLOOKUP($A330,'[2]1516 Exp_Rev Access'!$F$7:$GB$306,114,FALSE))</f>
        <v>0</v>
      </c>
      <c r="EE330" s="99">
        <f>IF(ISNA(VLOOKUP($A330,'[2]1516 Exp_Rev Access'!$F$7:$GB$306,115,FALSE)),"",VLOOKUP($A330,'[2]1516 Exp_Rev Access'!$F$7:$GB$306,115,FALSE))</f>
        <v>0</v>
      </c>
      <c r="EF330" s="99">
        <f>IF(ISNA(VLOOKUP($A330,'[2]1516 Exp_Rev Access'!$F$7:$GB$306,116,FALSE)),"",VLOOKUP($A330,'[2]1516 Exp_Rev Access'!$F$7:$GB$306,116,FALSE))</f>
        <v>0</v>
      </c>
      <c r="EG330" s="99">
        <f>IF(ISNA(VLOOKUP($A330,'[2]1516 Exp_Rev Access'!$F$7:$GB$306,117,FALSE)),"",VLOOKUP($A330,'[2]1516 Exp_Rev Access'!$F$7:$GB$306,117,FALSE))</f>
        <v>0</v>
      </c>
      <c r="EH330" s="99">
        <f>IF(ISNA(VLOOKUP($A330,'[2]1516 Exp_Rev Access'!$F$7:$GB$306,118,FALSE)),"",VLOOKUP($A330,'[2]1516 Exp_Rev Access'!$F$7:$GB$306,118,FALSE))</f>
        <v>0</v>
      </c>
      <c r="EI330" s="99">
        <f>IF(ISNA(VLOOKUP($A330,'[2]1516 Exp_Rev Access'!$F$7:$GB$306,119,FALSE)),"",VLOOKUP($A330,'[2]1516 Exp_Rev Access'!$F$7:$GB$306,119,FALSE))</f>
        <v>0</v>
      </c>
      <c r="EJ330" s="99">
        <f>IF(ISNA(VLOOKUP($A330,'[2]1516 Exp_Rev Access'!$F$7:$GB$306,120,FALSE)),"",VLOOKUP($A330,'[2]1516 Exp_Rev Access'!$F$7:$GB$306,120,FALSE))</f>
        <v>0</v>
      </c>
      <c r="EK330" s="99">
        <f>IF(ISNA(VLOOKUP($A330,'[2]1516 Exp_Rev Access'!$F$7:$GB$306,121,FALSE)),"",VLOOKUP($A330,'[2]1516 Exp_Rev Access'!$F$7:$GB$306,121,FALSE))</f>
        <v>0</v>
      </c>
      <c r="EL330" s="99">
        <f>IF(ISNA(VLOOKUP($A330,'[2]1516 Exp_Rev Access'!$F$7:$GB$306,122,FALSE)),"",VLOOKUP($A330,'[2]1516 Exp_Rev Access'!$F$7:$GB$306,122,FALSE))</f>
        <v>0</v>
      </c>
      <c r="EM330" s="99">
        <f>IF(ISNA(VLOOKUP($A330,'[2]1516 Exp_Rev Access'!$F$7:$GB$306,123,FALSE)),"",VLOOKUP($A330,'[2]1516 Exp_Rev Access'!$F$7:$GB$306,123,FALSE))</f>
        <v>0</v>
      </c>
      <c r="EN330" s="99">
        <f>IF(ISNA(VLOOKUP($A330,'[2]1516 Exp_Rev Access'!$F$7:$GB$306,124,FALSE)),"",VLOOKUP($A330,'[2]1516 Exp_Rev Access'!$F$7:$GB$306,124,FALSE))</f>
        <v>0</v>
      </c>
      <c r="EO330" s="99">
        <f>IF(ISNA(VLOOKUP($A330,'[2]1516 Exp_Rev Access'!$F$7:$GB$306,125,FALSE)),"",VLOOKUP($A330,'[2]1516 Exp_Rev Access'!$F$7:$GB$306,125,FALSE))</f>
        <v>0</v>
      </c>
      <c r="EP330" s="99">
        <f>IF(ISNA(VLOOKUP($A330,'[2]1516 Exp_Rev Access'!$F$7:$GB$306,126,FALSE)),"",VLOOKUP($A330,'[2]1516 Exp_Rev Access'!$F$7:$GB$306,126,FALSE))</f>
        <v>0</v>
      </c>
      <c r="EQ330" s="99">
        <f>IF(ISNA(VLOOKUP($A330,'[2]1516 Exp_Rev Access'!$F$7:$GB$306,127,FALSE)),"",VLOOKUP($A330,'[2]1516 Exp_Rev Access'!$F$7:$GB$306,127,FALSE))</f>
        <v>0</v>
      </c>
      <c r="ER330" s="99">
        <f>IF(ISNA(VLOOKUP($A330,'[2]1516 Exp_Rev Access'!$F$7:$GB$306,128,FALSE)),"",VLOOKUP($A330,'[2]1516 Exp_Rev Access'!$F$7:$GB$306,128,FALSE))</f>
        <v>0</v>
      </c>
      <c r="ES330" s="99">
        <f>IF(ISNA(VLOOKUP($A330,'[2]1516 Exp_Rev Access'!$F$7:$GB$306,129,FALSE)),"",VLOOKUP($A330,'[2]1516 Exp_Rev Access'!$F$7:$GB$306,129,FALSE))</f>
        <v>0</v>
      </c>
      <c r="ET330" s="99">
        <f>IF(ISNA(VLOOKUP($A330,'[2]1516 Exp_Rev Access'!$F$7:$GB$306,130,FALSE)),"",VLOOKUP($A330,'[2]1516 Exp_Rev Access'!$F$7:$GB$306,130,FALSE))</f>
        <v>0</v>
      </c>
      <c r="EU330" s="99">
        <f>IF(ISNA(VLOOKUP($A330,'[2]1516 Exp_Rev Access'!$F$7:$GB$306,131,FALSE)),"",VLOOKUP($A330,'[2]1516 Exp_Rev Access'!$F$7:$GB$306,131,FALSE))</f>
        <v>0</v>
      </c>
      <c r="EV330" s="99">
        <f>IF(ISNA(VLOOKUP($A330,'[2]1516 Exp_Rev Access'!$F$7:$GB$306,132,FALSE)),"",VLOOKUP($A330,'[2]1516 Exp_Rev Access'!$F$7:$GB$306,132,FALSE))</f>
        <v>0</v>
      </c>
      <c r="EW330" s="99">
        <f>IF(ISNA(VLOOKUP($A330,'[2]1516 Exp_Rev Access'!$F$7:$GB$306,133,FALSE)),"",VLOOKUP($A330,'[2]1516 Exp_Rev Access'!$F$7:$GB$306,133,FALSE))</f>
        <v>0</v>
      </c>
      <c r="EX330" s="99">
        <f>IF(ISNA(VLOOKUP($A330,'[2]1516 Exp_Rev Access'!$F$7:$GB$306,134,FALSE)),"",VLOOKUP($A330,'[2]1516 Exp_Rev Access'!$F$7:$GB$306,134,FALSE))</f>
        <v>0</v>
      </c>
      <c r="EY330" s="99">
        <f>IF(ISNA(VLOOKUP($A330,'[2]1516 Exp_Rev Access'!$F$7:$GB$306,135,FALSE)),"",VLOOKUP($A330,'[2]1516 Exp_Rev Access'!$F$7:$GB$306,135,FALSE))</f>
        <v>0</v>
      </c>
      <c r="EZ330" s="99">
        <f>IF(ISNA(VLOOKUP($A330,'[2]1516 Exp_Rev Access'!$F$7:$GB$306,136,FALSE)),"",VLOOKUP($A330,'[2]1516 Exp_Rev Access'!$F$7:$GB$306,136,FALSE))</f>
        <v>0</v>
      </c>
      <c r="FA330" s="99">
        <f>IF(ISNA(VLOOKUP($A330,'[2]1516 Exp_Rev Access'!$F$7:$GB$306,137,FALSE)),"",VLOOKUP($A330,'[2]1516 Exp_Rev Access'!$F$7:$GB$306,137,FALSE))</f>
        <v>0</v>
      </c>
      <c r="FB330" s="99">
        <f>IF(ISNA(VLOOKUP($A330,'[2]1516 Exp_Rev Access'!$F$7:$GB$306,138,FALSE)),"",VLOOKUP($A330,'[2]1516 Exp_Rev Access'!$F$7:$GB$306,138,FALSE))</f>
        <v>0</v>
      </c>
      <c r="FC330" s="99">
        <f>IF(ISNA(VLOOKUP($A330,'[2]1516 Exp_Rev Access'!$F$7:$GB$306,139,FALSE)),"",VLOOKUP($A330,'[2]1516 Exp_Rev Access'!$F$7:$GB$306,139,FALSE))</f>
        <v>0</v>
      </c>
      <c r="FD330" s="99">
        <f>IF(ISNA(VLOOKUP($A330,'[2]1516 Exp_Rev Access'!$F$7:$FS$306,140,FALSE)),"",VLOOKUP($A330,'[2]1516 Exp_Rev Access'!$F$7:$FS$306,140,FALSE))</f>
        <v>0</v>
      </c>
      <c r="FE330" s="99">
        <f>IF(ISNA(VLOOKUP($A330,'[2]1516 Exp_Rev Access'!$F$7:$FS$306,141,FALSE)),"",VLOOKUP($A330,'[2]1516 Exp_Rev Access'!$F$7:$FS$306,141,FALSE))</f>
        <v>0</v>
      </c>
      <c r="FF330" s="99">
        <f>IF(ISNA(VLOOKUP($A330,'[2]1516 Exp_Rev Access'!$F$7:$FS$306,142,FALSE)),"",VLOOKUP($A330,'[2]1516 Exp_Rev Access'!$F$7:$FS$306,142,FALSE))</f>
        <v>0</v>
      </c>
      <c r="FG330" s="99">
        <f>IF(ISNA(VLOOKUP($A330,'[2]1516 Exp_Rev Access'!$F$7:$FS$306,143,FALSE)),"",VLOOKUP($A330,'[2]1516 Exp_Rev Access'!$F$7:$FS$306,143,FALSE))</f>
        <v>0</v>
      </c>
      <c r="FH330" s="99">
        <f>IF(ISNA(VLOOKUP($A330,'[2]1516 Exp_Rev Access'!$F$7:$FS$306,144,FALSE)),"",VLOOKUP($A330,'[2]1516 Exp_Rev Access'!$F$7:$FS$306,144,FALSE))</f>
        <v>0</v>
      </c>
      <c r="FI330" s="99">
        <f>IF(ISNA(VLOOKUP($A330,'[2]1516 Exp_Rev Access'!$F$7:$FS$306,145,FALSE)),"",VLOOKUP($A330,'[2]1516 Exp_Rev Access'!$F$7:$FS$306,145,FALSE))</f>
        <v>0</v>
      </c>
      <c r="FJ330" s="99">
        <f>IF(ISNA(VLOOKUP($A330,'[2]1516 Exp_Rev Access'!$F$7:$FS$306,146,FALSE)),"",VLOOKUP($A330,'[2]1516 Exp_Rev Access'!$F$7:$FS$306,146,FALSE))</f>
        <v>0</v>
      </c>
      <c r="FK330" s="99">
        <f>IF(ISNA(VLOOKUP($A330,'[2]1516 Exp_Rev Access'!$F$7:$FS$306,147,FALSE)),"",VLOOKUP($A330,'[2]1516 Exp_Rev Access'!$F$7:$FS$306,147,FALSE))</f>
        <v>0</v>
      </c>
      <c r="FL330" s="99">
        <f>IF(ISNA(VLOOKUP($A330,'[2]1516 Exp_Rev Access'!$F$7:$FS$306,148,FALSE)),"",VLOOKUP($A330,'[2]1516 Exp_Rev Access'!$F$7:$FS$306,148,FALSE))</f>
        <v>0</v>
      </c>
      <c r="FM330" s="99">
        <f>IF(ISNA(VLOOKUP($A330,'[2]1516 Exp_Rev Access'!$F$7:$FS$306,149,FALSE)),"",VLOOKUP($A330,'[2]1516 Exp_Rev Access'!$F$7:$FS$306,149,FALSE))</f>
        <v>0</v>
      </c>
      <c r="FN330" s="99">
        <f>IF(ISNA(VLOOKUP($A330,'[2]1516 Exp_Rev Access'!$F$7:$FS$306,150,FALSE)),"",VLOOKUP($A330,'[2]1516 Exp_Rev Access'!$F$7:$FS$306,150,FALSE))</f>
        <v>0</v>
      </c>
      <c r="FO330" s="99">
        <f>IF(ISNA(VLOOKUP($A330,'[2]1516 Exp_Rev Access'!$F$7:$FS$306,151,FALSE)),"",VLOOKUP($A330,'[2]1516 Exp_Rev Access'!$F$7:$FS$306,151,FALSE))</f>
        <v>0</v>
      </c>
      <c r="FP330" s="99">
        <f>IF(ISNA(VLOOKUP($A330,'[2]1516 Exp_Rev Access'!$F$7:$FS$306,152,FALSE)),"",VLOOKUP($A330,'[2]1516 Exp_Rev Access'!$F$7:$FS$306,152,FALSE))</f>
        <v>0</v>
      </c>
      <c r="FQ330" s="99">
        <f>IF(ISNA(VLOOKUP($A330,'[2]1516 Exp_Rev Access'!$F$7:$FS$306,153,FALSE)),"",VLOOKUP($A330,'[2]1516 Exp_Rev Access'!$F$7:$FS$306,153,FALSE))</f>
        <v>1849.9</v>
      </c>
      <c r="FR330" s="101">
        <f t="shared" si="382"/>
        <v>87537.389999999985</v>
      </c>
      <c r="FS330" s="72">
        <f t="shared" si="383"/>
        <v>4.3449426010707747E-2</v>
      </c>
      <c r="FT330" s="94">
        <f t="shared" si="384"/>
        <v>2058.2504114742533</v>
      </c>
      <c r="FU330" s="99">
        <f>IF(ISNA(VLOOKUP($A330,'[2]1516 Exp_Rev Access'!$F$7:$GB$306,154,FALSE)),"",VLOOKUP($A330,'[2]1516 Exp_Rev Access'!$F$7:$GB$306,154,FALSE))</f>
        <v>0</v>
      </c>
      <c r="FV330" s="99">
        <f>IF(ISNA(VLOOKUP($A330,'[2]1516 Exp_Rev Access'!$F$7:$GB$306,155,FALSE)),"",VLOOKUP($A330,'[2]1516 Exp_Rev Access'!$F$7:$GB$306,155,FALSE))</f>
        <v>0</v>
      </c>
      <c r="FW330" s="99">
        <f>IF(ISNA(VLOOKUP($A330,'[2]1516 Exp_Rev Access'!$F$7:$GB$306,156,FALSE)),"",VLOOKUP($A330,'[2]1516 Exp_Rev Access'!$F$7:$GB$306,156,FALSE))</f>
        <v>0</v>
      </c>
      <c r="FX330" s="99">
        <f>IF(ISNA(VLOOKUP($A330,'[2]1516 Exp_Rev Access'!$F$7:$GB$306,157,FALSE)),"",VLOOKUP($A330,'[2]1516 Exp_Rev Access'!$F$7:$GB$306,157,FALSE))</f>
        <v>0</v>
      </c>
      <c r="FY330" s="99">
        <f>IF(ISNA(VLOOKUP($A330,'[2]1516 Exp_Rev Access'!$F$7:$GB$306,158,FALSE)),"",VLOOKUP($A330,'[2]1516 Exp_Rev Access'!$F$7:$GB$306,158,FALSE))</f>
        <v>0</v>
      </c>
      <c r="FZ330" s="99">
        <f>IF(ISNA(VLOOKUP($A330,'[2]1516 Exp_Rev Access'!$F$7:$GB$306,159,FALSE)),"",VLOOKUP($A330,'[2]1516 Exp_Rev Access'!$F$7:$GB$306,159,FALSE))</f>
        <v>0</v>
      </c>
      <c r="GA330" s="99">
        <f>IF(ISNA(VLOOKUP($A330,'[2]1516 Exp_Rev Access'!$F$7:$GB$306,160,FALSE)),"",VLOOKUP($A330,'[2]1516 Exp_Rev Access'!$F$7:$GB$306,160,FALSE))</f>
        <v>0</v>
      </c>
      <c r="GB330" s="99">
        <f>IF(ISNA(VLOOKUP($A330,'[2]1516 Exp_Rev Access'!$F$7:$GB$306,161,FALSE)),"",VLOOKUP($A330,'[2]1516 Exp_Rev Access'!$F$7:$GB$306,161,FALSE))</f>
        <v>0</v>
      </c>
      <c r="GC330" s="99">
        <f>IF(ISNA(VLOOKUP($A330,'[2]1516 Exp_Rev Access'!$F$7:$GB$306,162,FALSE)),"",VLOOKUP($A330,'[2]1516 Exp_Rev Access'!$F$7:$GB$306,162,FALSE))</f>
        <v>0</v>
      </c>
      <c r="GD330" s="99">
        <f>IF(ISNA(VLOOKUP($A330,'[2]1516 Exp_Rev Access'!$F$7:$GB$306,163,FALSE)),"",VLOOKUP($A330,'[2]1516 Exp_Rev Access'!$F$7:$GB$306,163,FALSE))</f>
        <v>0</v>
      </c>
      <c r="GE330" s="99">
        <f>IF(ISNA(VLOOKUP($A330,'[2]1516 Exp_Rev Access'!$F$7:$GB$306,164,FALSE)),"",VLOOKUP($A330,'[2]1516 Exp_Rev Access'!$F$7:$GB$306,164,FALSE))</f>
        <v>0</v>
      </c>
      <c r="GF330" s="99">
        <f>IF(ISNA(VLOOKUP($A330,'[2]1516 Exp_Rev Access'!$F$7:$GB$306,165,FALSE)),"",VLOOKUP($A330,'[2]1516 Exp_Rev Access'!$F$7:$GB$306,165,FALSE))</f>
        <v>0</v>
      </c>
      <c r="GG330" s="99">
        <f>IF(ISNA(VLOOKUP($A330,'[2]1516 Exp_Rev Access'!$F$7:$GB$306,166,FALSE)),"",VLOOKUP($A330,'[2]1516 Exp_Rev Access'!$F$7:$GB$306,166,FALSE))</f>
        <v>0</v>
      </c>
      <c r="GH330" s="99">
        <f>IF(ISNA(VLOOKUP($A330,'[2]1516 Exp_Rev Access'!$F$7:$GB$306,167,FALSE)),"",VLOOKUP($A330,'[2]1516 Exp_Rev Access'!$F$7:$GB$306,167,FALSE))</f>
        <v>0</v>
      </c>
      <c r="GI330" s="99">
        <f>IF(ISNA(VLOOKUP($A330,'[2]1516 Exp_Rev Access'!$F$7:$GB$306,168,FALSE)),"",VLOOKUP($A330,'[2]1516 Exp_Rev Access'!$F$7:$GB$306,168,FALSE))</f>
        <v>0</v>
      </c>
      <c r="GJ330" s="99">
        <f>IF(ISNA(VLOOKUP($A330,'[2]1516 Exp_Rev Access'!$F$7:$GB$306,169,FALSE)),"",VLOOKUP($A330,'[2]1516 Exp_Rev Access'!$F$7:$GB$306,169,FALSE))</f>
        <v>0</v>
      </c>
      <c r="GK330" s="99">
        <f>IF(ISNA(VLOOKUP($A330,'[2]1516 Exp_Rev Access'!$F$7:$GB$306,170,FALSE)),"",VLOOKUP($A330,'[2]1516 Exp_Rev Access'!$F$7:$GB$306,170,FALSE))</f>
        <v>29552.03</v>
      </c>
      <c r="GL330" s="99">
        <f>IF(ISNA(VLOOKUP($A330,'[2]1516 Exp_Rev Access'!$F$7:$GB$306,171,FALSE)),"",VLOOKUP($A330,'[2]1516 Exp_Rev Access'!$F$7:$GB$306,171,FALSE))</f>
        <v>0</v>
      </c>
      <c r="GM330" s="99">
        <f>IF(ISNA(VLOOKUP($A330,'[2]1516 Exp_Rev Access'!$F$7:$GB$306,172,FALSE)),"",VLOOKUP($A330,'[2]1516 Exp_Rev Access'!$F$7:$GB$306,172,FALSE))</f>
        <v>0</v>
      </c>
      <c r="GN330" s="99">
        <f>IF(ISNA(VLOOKUP($A330,'[2]1516 Exp_Rev Access'!$F$7:$GB$306,173,FALSE)),"",VLOOKUP($A330,'[2]1516 Exp_Rev Access'!$F$7:$GB$306,173,FALSE))</f>
        <v>0</v>
      </c>
      <c r="GO330" s="99">
        <f>IF(ISNA(VLOOKUP($A330,'[2]1516 Exp_Rev Access'!$F$7:$GB$306,174,FALSE)),"",VLOOKUP($A330,'[2]1516 Exp_Rev Access'!$F$7:$GB$306,174,FALSE))</f>
        <v>0</v>
      </c>
      <c r="GP330" s="99">
        <f>IF(ISNA(VLOOKUP($A330,'[2]1516 Exp_Rev Access'!$F$7:$GB$306,175,FALSE)),"",VLOOKUP($A330,'[2]1516 Exp_Rev Access'!$F$7:$GB$306,175,FALSE))</f>
        <v>0</v>
      </c>
      <c r="GQ330" s="99">
        <f>IF(ISNA(VLOOKUP($A330,'[2]1516 Exp_Rev Access'!$F$7:$GB$306,176,FALSE)),"",VLOOKUP($A330,'[2]1516 Exp_Rev Access'!$F$7:$GB$306,176,FALSE))</f>
        <v>0</v>
      </c>
      <c r="GR330" s="99">
        <f>IF(ISNA(VLOOKUP($A330,'[2]1516 Exp_Rev Access'!$F$7:$GB$306,177,FALSE)),"",VLOOKUP($A330,'[2]1516 Exp_Rev Access'!$F$7:$GB$306,177,FALSE))</f>
        <v>0</v>
      </c>
      <c r="GS330" s="99">
        <f>IF(ISNA(VLOOKUP($A330,'[2]1516 Exp_Rev Access'!$F$7:$GB$306,178,FALSE)),"",VLOOKUP($A330,'[2]1516 Exp_Rev Access'!$F$7:$GB$306,178,FALSE))</f>
        <v>0</v>
      </c>
      <c r="GT330" s="101">
        <f t="shared" si="385"/>
        <v>29552.03</v>
      </c>
      <c r="GU330" s="72">
        <f>GT330/D330</f>
        <v>1.4668231951526266E-2</v>
      </c>
      <c r="GV330" s="84">
        <f t="shared" si="386"/>
        <v>694.8513990124618</v>
      </c>
    </row>
    <row r="331" spans="1:204" customFormat="1" ht="12" customHeight="1" x14ac:dyDescent="0.2">
      <c r="A331" s="96" t="s">
        <v>752</v>
      </c>
      <c r="B331" s="69" t="s">
        <v>753</v>
      </c>
      <c r="C331" s="80">
        <f>IF(ISNA(VLOOKUP($A331,'[2]1516 enrollment_Rev_Exp by size'!$A$6:$G$320,3,FALSE)),"",VLOOKUP($A331,'[2]1516 enrollment_Rev_Exp by size'!$A$6:$G$320,3,FALSE))</f>
        <v>45.69</v>
      </c>
      <c r="D331" s="97">
        <v>2104676.84</v>
      </c>
      <c r="E331" s="80">
        <f t="shared" si="367"/>
        <v>2104676.84</v>
      </c>
      <c r="F331" s="80">
        <f t="shared" si="368"/>
        <v>0</v>
      </c>
      <c r="G331" s="98">
        <f>IF(ISNA(VLOOKUP($A331,'[2]1516 Exp_Rev Access'!$F$7:$FS$306,2,FALSE)),"",VLOOKUP($A331,'[2]1516 Exp_Rev Access'!$F$7:$FS$306,2,FALSE))</f>
        <v>149948.07</v>
      </c>
      <c r="H331" s="98">
        <f>IF(ISNA(VLOOKUP($A331,'[2]1516 Exp_Rev Access'!$F$7:$FS$306,3,FALSE)),"",VLOOKUP($A331,'[2]1516 Exp_Rev Access'!$F$7:$FS$306,3,FALSE))</f>
        <v>0</v>
      </c>
      <c r="I331" s="98">
        <f>IF(ISNA(VLOOKUP($A331,'[2]1516 Exp_Rev Access'!$F$7:$FS$306,4,FALSE)),"",VLOOKUP($A331,'[2]1516 Exp_Rev Access'!$F$7:$FS$306,4,FALSE))</f>
        <v>0</v>
      </c>
      <c r="J331" s="98">
        <f>IF(ISNA(VLOOKUP($A331,'[2]1516 Exp_Rev Access'!$F$7:$FS$306,5,FALSE)),"",VLOOKUP($A331,'[2]1516 Exp_Rev Access'!$F$7:$FS$306,5,FALSE))</f>
        <v>0</v>
      </c>
      <c r="K331" s="98">
        <f>IF(ISNA(VLOOKUP($A331,'[2]1516 Exp_Rev Access'!$F$7:$FS$306,6,FALSE)),"",VLOOKUP($A331,'[2]1516 Exp_Rev Access'!$F$7:$FS$306,6,FALSE))</f>
        <v>0</v>
      </c>
      <c r="L331" s="98">
        <f>IF(ISNA(VLOOKUP($A331,'[2]1516 Exp_Rev Access'!$F$7:$FS$306,7,FALSE)),"",VLOOKUP($A331,'[2]1516 Exp_Rev Access'!$F$7:$FS$306,7,FALSE))</f>
        <v>0</v>
      </c>
      <c r="M331" s="90">
        <f t="shared" si="369"/>
        <v>149948.07</v>
      </c>
      <c r="N331" s="72">
        <f t="shared" si="390"/>
        <v>7.124517510251123E-2</v>
      </c>
      <c r="O331" s="73">
        <f t="shared" si="391"/>
        <v>3281.8575180564676</v>
      </c>
      <c r="P331" s="99">
        <f>IF(ISNA(VLOOKUP($A331,'[2]1516 Exp_Rev Access'!$F$7:$FS$306,8,FALSE)),"",VLOOKUP($A331,'[2]1516 Exp_Rev Access'!$F$7:$FS$306,8,FALSE))</f>
        <v>0</v>
      </c>
      <c r="Q331" s="99">
        <f>IF(ISNA(VLOOKUP($A331,'[2]1516 Exp_Rev Access'!$F$7:$FS$306,9,FALSE)),"",VLOOKUP($A331,'[2]1516 Exp_Rev Access'!$F$7:$FS$306,9,FALSE))</f>
        <v>0</v>
      </c>
      <c r="R331" s="99">
        <f>IF(ISNA(VLOOKUP($A331,'[2]1516 Exp_Rev Access'!$F$7:$FS$306,10,FALSE)),"",VLOOKUP($A331,'[2]1516 Exp_Rev Access'!$F$7:$FS$306,10,FALSE))</f>
        <v>0</v>
      </c>
      <c r="S331" s="99">
        <f>IF(ISNA(VLOOKUP($A331,'[2]1516 Exp_Rev Access'!$F$7:$FS$306,11,FALSE)),"",VLOOKUP($A331,'[2]1516 Exp_Rev Access'!$F$7:$FS$306,11,FALSE))</f>
        <v>0</v>
      </c>
      <c r="T331" s="99">
        <f>IF(ISNA(VLOOKUP($A331,'[2]1516 Exp_Rev Access'!$F$7:$FS$306,12,FALSE)),"",VLOOKUP($A331,'[2]1516 Exp_Rev Access'!$F$7:$FS$306,12,FALSE))</f>
        <v>0</v>
      </c>
      <c r="U331" s="99">
        <f>IF(ISNA(VLOOKUP($A331,'[2]1516 Exp_Rev Access'!$F$7:$FS$306,13,FALSE)),"",VLOOKUP($A331,'[2]1516 Exp_Rev Access'!$F$7:$FS$306,13,FALSE))</f>
        <v>0</v>
      </c>
      <c r="V331" s="99">
        <f>IF(ISNA(VLOOKUP($A331,'[2]1516 Exp_Rev Access'!$F$7:$FS$306,14,FALSE)),"",VLOOKUP($A331,'[2]1516 Exp_Rev Access'!$F$7:$FS$306,14,FALSE))</f>
        <v>0</v>
      </c>
      <c r="W331" s="99">
        <f>IF(ISNA(VLOOKUP($A331,'[2]1516 Exp_Rev Access'!$F$7:$FS$306,15,FALSE)),"",VLOOKUP($A331,'[2]1516 Exp_Rev Access'!$F$7:$FS$306,15,FALSE))</f>
        <v>0</v>
      </c>
      <c r="X331" s="99">
        <f>IF(ISNA(VLOOKUP($A331,'[2]1516 Exp_Rev Access'!$F$7:$FS$306,16,FALSE)),"",VLOOKUP($A331,'[2]1516 Exp_Rev Access'!$F$7:$FS$306,16,FALSE))</f>
        <v>372.78</v>
      </c>
      <c r="Y331" s="99">
        <f>IF(ISNA(VLOOKUP($A331,'[2]1516 Exp_Rev Access'!$F$7:$FS$306,17,FALSE)),"",VLOOKUP($A331,'[2]1516 Exp_Rev Access'!$F$7:$FS$306,17,FALSE))</f>
        <v>429.47</v>
      </c>
      <c r="Z331" s="99">
        <f>IF(ISNA(VLOOKUP($A331,'[2]1516 Exp_Rev Access'!$F$7:$FS$306,18,FALSE)),"",VLOOKUP($A331,'[2]1516 Exp_Rev Access'!$F$7:$FS$306,18,FALSE))</f>
        <v>0</v>
      </c>
      <c r="AA331" s="99">
        <f>IF(ISNA(VLOOKUP($A331,'[2]1516 Exp_Rev Access'!$F$7:$FS$306,19,FALSE)),"",VLOOKUP($A331,'[2]1516 Exp_Rev Access'!$F$7:$FS$306,19,FALSE))</f>
        <v>0</v>
      </c>
      <c r="AB331" s="99">
        <f>IF(ISNA(VLOOKUP($A331,'[2]1516 Exp_Rev Access'!$F$7:$FS$306,20,FALSE)),"",VLOOKUP($A331,'[2]1516 Exp_Rev Access'!$F$7:$FS$306,20,FALSE))</f>
        <v>0</v>
      </c>
      <c r="AC331" s="99">
        <f>IF(ISNA(VLOOKUP($A331,'[2]1516 Exp_Rev Access'!$F$7:$FS$306,21,FALSE)),"",VLOOKUP($A331,'[2]1516 Exp_Rev Access'!$F$7:$FS$306,21,FALSE))</f>
        <v>8217.2000000000007</v>
      </c>
      <c r="AD331" s="99">
        <f>IF(ISNA(VLOOKUP($A331,'[2]1516 Exp_Rev Access'!$F$7:$FS$306,22,FALSE)),"",VLOOKUP($A331,'[2]1516 Exp_Rev Access'!$F$7:$FS$306,22,FALSE))</f>
        <v>3568.25</v>
      </c>
      <c r="AE331" s="99">
        <f>IF(ISNA(VLOOKUP($A331,'[2]1516 Exp_Rev Access'!$F$7:$FS$306,23,FALSE)),"",VLOOKUP($A331,'[2]1516 Exp_Rev Access'!$F$7:$FS$306,23,FALSE))</f>
        <v>0</v>
      </c>
      <c r="AF331" s="99">
        <f>IF(ISNA(VLOOKUP($A331,'[2]1516 Exp_Rev Access'!$F$7:$FS$306,24,FALSE)),"",VLOOKUP($A331,'[2]1516 Exp_Rev Access'!$F$7:$FS$306,24,FALSE))</f>
        <v>3378.37</v>
      </c>
      <c r="AG331" s="99">
        <f>IF(ISNA(VLOOKUP($A331,'[2]1516 Exp_Rev Access'!$F$7:$FS$306,25,FALSE)),"",VLOOKUP($A331,'[2]1516 Exp_Rev Access'!$F$7:$FS$306,25,FALSE))</f>
        <v>0</v>
      </c>
      <c r="AH331" s="98">
        <f>IF(ISNA(VLOOKUP($A331,'[2]1516 Exp_Rev Access'!$F$7:$FS$306,26,FALSE)),"",VLOOKUP($A331,'[2]1516 Exp_Rev Access'!$F$7:$FS$306,26,FALSE))</f>
        <v>140</v>
      </c>
      <c r="AI331" s="98">
        <f>IF(ISNA(VLOOKUP($A331,'[2]1516 Exp_Rev Access'!$F$7:$FS$306,27,FALSE)),"",VLOOKUP($A331,'[2]1516 Exp_Rev Access'!$F$7:$FS$306,27,FALSE))</f>
        <v>187.74</v>
      </c>
      <c r="AJ331" s="98">
        <f>IF(ISNA(VLOOKUP($A331,'[2]1516 Exp_Rev Access'!$F$7:$FS$306,28,FALSE)),"",VLOOKUP($A331,'[2]1516 Exp_Rev Access'!$F$7:$FS$306,28,FALSE))</f>
        <v>29831.93</v>
      </c>
      <c r="AK331" s="98">
        <f>IF(ISNA(VLOOKUP($A331,'[2]1516 Exp_Rev Access'!$F$7:$FS$306,29,FALSE)),"",VLOOKUP($A331,'[2]1516 Exp_Rev Access'!$F$7:$FS$306,29,FALSE))</f>
        <v>5789.4</v>
      </c>
      <c r="AL331" s="100">
        <f t="shared" si="372"/>
        <v>51915.14</v>
      </c>
      <c r="AM331" s="72">
        <f t="shared" si="373"/>
        <v>2.4666561161950165E-2</v>
      </c>
      <c r="AN331" s="94">
        <f t="shared" si="374"/>
        <v>1136.2473188881593</v>
      </c>
      <c r="AO331" s="99">
        <f>IF(ISNA(VLOOKUP($A331,'[2]1516 Exp_Rev Access'!$F$7:$GB$306,30,FALSE)),"",VLOOKUP($A331,'[2]1516 Exp_Rev Access'!$F$7:$FS$306,30,FALSE))</f>
        <v>1432193.12</v>
      </c>
      <c r="AP331" s="99">
        <f>IF(ISNA(VLOOKUP($A331,'[2]1516 Exp_Rev Access'!$F$7:$GB$306,31,FALSE)),"",VLOOKUP($A331,'[2]1516 Exp_Rev Access'!$F$7:$FS$306,31,FALSE))</f>
        <v>7612.25</v>
      </c>
      <c r="AQ331" s="99">
        <f>IF(ISNA(VLOOKUP($A331,'[2]1516 Exp_Rev Access'!$F$7:$GB$306,32,FALSE)),"",VLOOKUP($A331,'[2]1516 Exp_Rev Access'!$F$7:$FS$306,32,FALSE))</f>
        <v>208039.92</v>
      </c>
      <c r="AR331" s="99">
        <f>IF(ISNA(VLOOKUP($A331,'[2]1516 Exp_Rev Access'!$F$7:$GB$306,33,FALSE)),"",VLOOKUP($A331,'[2]1516 Exp_Rev Access'!$F$7:$FS$306,33,FALSE))</f>
        <v>0</v>
      </c>
      <c r="AS331" s="99">
        <f>IF(ISNA(VLOOKUP($A331,'[2]1516 Exp_Rev Access'!$F$7:$GB$306,34,FALSE)),"",VLOOKUP($A331,'[2]1516 Exp_Rev Access'!$F$7:$FS$306,34,FALSE))</f>
        <v>0</v>
      </c>
      <c r="AT331" s="101">
        <f t="shared" si="375"/>
        <v>1647845.29</v>
      </c>
      <c r="AU331" s="72">
        <f t="shared" si="376"/>
        <v>0.78294456359390552</v>
      </c>
      <c r="AV331" s="94">
        <f t="shared" si="377"/>
        <v>36065.775662070475</v>
      </c>
      <c r="AW331" s="99">
        <f>IF(ISNA(VLOOKUP($A331,'[2]1516 Exp_Rev Access'!$F$7:$GB$306,35,FALSE)),"",VLOOKUP($A331,'[2]1516 Exp_Rev Access'!$F$7:$GB$306,35,FALSE))</f>
        <v>0</v>
      </c>
      <c r="AX331" s="99">
        <f>IF(ISNA(VLOOKUP($A331,'[2]1516 Exp_Rev Access'!$F$7:$GB$306,36,FALSE)),"",VLOOKUP($A331,'[2]1516 Exp_Rev Access'!$F$7:$GB$306,36,FALSE))</f>
        <v>45394.28</v>
      </c>
      <c r="AY331" s="99">
        <f>IF(ISNA(VLOOKUP($A331,'[2]1516 Exp_Rev Access'!$F$7:$GB$306,37,FALSE)),"",VLOOKUP($A331,'[2]1516 Exp_Rev Access'!$F$7:$GB$306,37,FALSE))</f>
        <v>0</v>
      </c>
      <c r="AZ331" s="99">
        <f>IF(ISNA(VLOOKUP($A331,'[2]1516 Exp_Rev Access'!$F$7:$GB$306,38,FALSE)),"",VLOOKUP($A331,'[2]1516 Exp_Rev Access'!$F$7:$GB$306,38,FALSE))</f>
        <v>0</v>
      </c>
      <c r="BA331" s="99">
        <f>IF(ISNA(VLOOKUP($A331,'[2]1516 Exp_Rev Access'!$F$7:$GB$306,39,FALSE)),"",VLOOKUP($A331,'[2]1516 Exp_Rev Access'!$F$7:$GB$306,39,FALSE))</f>
        <v>0</v>
      </c>
      <c r="BB331" s="99">
        <f>IF(ISNA(VLOOKUP($A331,'[2]1516 Exp_Rev Access'!$F$7:$GB$306,40,FALSE)),"",VLOOKUP($A331,'[2]1516 Exp_Rev Access'!$F$7:$GB$306,40,FALSE))</f>
        <v>5569.15</v>
      </c>
      <c r="BC331" s="99">
        <f>IF(ISNA(VLOOKUP($A331,'[2]1516 Exp_Rev Access'!$F$7:$GB$306,41,FALSE)),"",VLOOKUP($A331,'[2]1516 Exp_Rev Access'!$F$7:$GB$306,41,FALSE))</f>
        <v>0</v>
      </c>
      <c r="BD331" s="99">
        <f>IF(ISNA(VLOOKUP($A331,'[2]1516 Exp_Rev Access'!$F$7:$GB$306,42,FALSE)),"",VLOOKUP($A331,'[2]1516 Exp_Rev Access'!$F$7:$GB$306,42,FALSE))</f>
        <v>13261.37</v>
      </c>
      <c r="BE331" s="99">
        <f>IF(ISNA(VLOOKUP($A331,'[2]1516 Exp_Rev Access'!$F$7:$GB$306,43,FALSE)),"",VLOOKUP($A331,'[2]1516 Exp_Rev Access'!$F$7:$GB$306,43,FALSE))</f>
        <v>0</v>
      </c>
      <c r="BF331" s="99">
        <f>IF(ISNA(VLOOKUP($A331,'[2]1516 Exp_Rev Access'!$F$7:$GB$306,44,FALSE)),"",VLOOKUP($A331,'[2]1516 Exp_Rev Access'!$F$7:$GB$306,44,FALSE))</f>
        <v>0</v>
      </c>
      <c r="BG331" s="99">
        <f>IF(ISNA(VLOOKUP($A331,'[2]1516 Exp_Rev Access'!$F$7:$GB$306,45,FALSE)),"",VLOOKUP($A331,'[2]1516 Exp_Rev Access'!$F$7:$GB$306,45,FALSE))</f>
        <v>445.55</v>
      </c>
      <c r="BH331" s="99">
        <f>IF(ISNA(VLOOKUP($A331,'[2]1516 Exp_Rev Access'!$F$7:$GB$306,46,FALSE)),"",VLOOKUP($A331,'[2]1516 Exp_Rev Access'!$F$7:$GB$306,46,FALSE))</f>
        <v>0</v>
      </c>
      <c r="BI331" s="99">
        <f>IF(ISNA(VLOOKUP($A331,'[2]1516 Exp_Rev Access'!$F$7:$GB$306,47,FALSE)),"",VLOOKUP($A331,'[2]1516 Exp_Rev Access'!$F$7:$GB$306,47,FALSE))</f>
        <v>595.33000000000004</v>
      </c>
      <c r="BJ331" s="99">
        <f>IF(ISNA(VLOOKUP($A331,'[2]1516 Exp_Rev Access'!$F$7:$GB$306,48,FALSE)),"",VLOOKUP($A331,'[2]1516 Exp_Rev Access'!$F$7:$GB$306,48,FALSE))</f>
        <v>118305.47</v>
      </c>
      <c r="BK331" s="99">
        <f>IF(ISNA(VLOOKUP($A331,'[2]1516 Exp_Rev Access'!$F$7:$GB$306,49,FALSE)),"",VLOOKUP($A331,'[2]1516 Exp_Rev Access'!$F$7:$GB$306,49,FALSE))</f>
        <v>0</v>
      </c>
      <c r="BL331" s="99">
        <f>IF(ISNA(VLOOKUP($A331,'[2]1516 Exp_Rev Access'!$F$7:$GB$306,50,FALSE)),"",VLOOKUP($A331,'[2]1516 Exp_Rev Access'!$F$7:$GB$306,50,FALSE))</f>
        <v>0</v>
      </c>
      <c r="BM331" s="99">
        <f>IF(ISNA(VLOOKUP($A331,'[2]1516 Exp_Rev Access'!$F$7:$GB$306,51,FALSE)),"",VLOOKUP($A331,'[2]1516 Exp_Rev Access'!$F$7:$GB$306,51,FALSE))</f>
        <v>0</v>
      </c>
      <c r="BN331" s="99">
        <f>IF(ISNA(VLOOKUP($A331,'[2]1516 Exp_Rev Access'!$F$7:$GB$306,52,FALSE)),"",VLOOKUP($A331,'[2]1516 Exp_Rev Access'!$F$7:$GB$306,52,FALSE))</f>
        <v>0</v>
      </c>
      <c r="BO331" s="99">
        <f>IF(ISNA(VLOOKUP($A331,'[2]1516 Exp_Rev Access'!$F$7:$GB$306,53,FALSE)),"",VLOOKUP($A331,'[2]1516 Exp_Rev Access'!$F$7:$GB$306,53,FALSE))</f>
        <v>0</v>
      </c>
      <c r="BP331" s="99">
        <f>IF(ISNA(VLOOKUP($A331,'[2]1516 Exp_Rev Access'!$F$7:$GB$306,54,FALSE)),"",VLOOKUP($A331,'[2]1516 Exp_Rev Access'!$F$7:$GB$306,54,FALSE))</f>
        <v>0</v>
      </c>
      <c r="BQ331" s="99">
        <f>IF(ISNA(VLOOKUP($A331,'[2]1516 Exp_Rev Access'!$F$7:$GB$306,55,FALSE)),"",VLOOKUP($A331,'[2]1516 Exp_Rev Access'!$F$7:$GB$306,55,FALSE))</f>
        <v>0</v>
      </c>
      <c r="BR331" s="99">
        <f>IF(ISNA(VLOOKUP($A331,'[2]1516 Exp_Rev Access'!$F$7:$GB$306,56,FALSE)),"",VLOOKUP($A331,'[2]1516 Exp_Rev Access'!$F$7:$GB$306,56,FALSE))</f>
        <v>0</v>
      </c>
      <c r="BS331" s="99">
        <f>IF(ISNA(VLOOKUP($A331,'[2]1516 Exp_Rev Access'!$F$7:$GB$306,57,FALSE)),"",VLOOKUP($A331,'[2]1516 Exp_Rev Access'!$F$7:$GB$306,57,FALSE))</f>
        <v>0</v>
      </c>
      <c r="BT331" s="99">
        <f>IF(ISNA(VLOOKUP($A331,'[2]1516 Exp_Rev Access'!$F$7:$GB$306,58,FALSE)),"",VLOOKUP($A331,'[2]1516 Exp_Rev Access'!$F$7:$GB$306,58,FALSE))</f>
        <v>0</v>
      </c>
      <c r="BU331" s="102">
        <f t="shared" si="378"/>
        <v>183571.15000000002</v>
      </c>
      <c r="BV331" s="72">
        <f t="shared" si="379"/>
        <v>8.7220587270775515E-2</v>
      </c>
      <c r="BW331" s="94">
        <f t="shared" si="380"/>
        <v>4017.7533377106597</v>
      </c>
      <c r="BX331" s="99">
        <f>IF(ISNA(VLOOKUP($A331,'[2]1516 Exp_Rev Access'!$F$7:$GB$306,59,FALSE)),"",VLOOKUP($A331,'[2]1516 Exp_Rev Access'!$F$7:$GB$306,59,FALSE))</f>
        <v>0</v>
      </c>
      <c r="BY331" s="99">
        <f>IF(ISNA(VLOOKUP($A331,'[2]1516 Exp_Rev Access'!$F$7:$GB$306,60,FALSE)),"",VLOOKUP($A331,'[2]1516 Exp_Rev Access'!$F$7:$GB$306,60,FALSE))</f>
        <v>0</v>
      </c>
      <c r="BZ331" s="99">
        <f>IF(ISNA(VLOOKUP($A331,'[2]1516 Exp_Rev Access'!$F$7:$GB$306,61,FALSE)),"",VLOOKUP($A331,'[2]1516 Exp_Rev Access'!$F$7:$GB$306,61,FALSE))</f>
        <v>0</v>
      </c>
      <c r="CA331" s="99">
        <f>IF(ISNA(VLOOKUP($A331,'[2]1516 Exp_Rev Access'!$F$7:$GB$306,62,FALSE)),"",VLOOKUP($A331,'[2]1516 Exp_Rev Access'!$F$7:$GB$306,62,FALSE))</f>
        <v>4.8</v>
      </c>
      <c r="CB331" s="99">
        <f>IF(ISNA(VLOOKUP($A331,'[2]1516 Exp_Rev Access'!$F$7:$GB$306,63,FALSE)),"",VLOOKUP($A331,'[2]1516 Exp_Rev Access'!$F$7:$GB$306,63,FALSE))</f>
        <v>0</v>
      </c>
      <c r="CC331" s="99">
        <f>IF(ISNA(VLOOKUP($A331,'[2]1516 Exp_Rev Access'!$F$7:$GB$306,64,FALSE)),"",VLOOKUP($A331,'[2]1516 Exp_Rev Access'!$F$7:$GB$306,64,FALSE))</f>
        <v>0</v>
      </c>
      <c r="CD331" s="101">
        <f t="shared" si="381"/>
        <v>4.8</v>
      </c>
      <c r="CE331" s="72">
        <f t="shared" si="387"/>
        <v>2.2806351591724648E-6</v>
      </c>
      <c r="CF331" s="103">
        <f t="shared" si="388"/>
        <v>0.10505581089954039</v>
      </c>
      <c r="CG331" s="99">
        <f>IF(ISNA(VLOOKUP($A331,'[2]1516 Exp_Rev Access'!$F$7:$GB$306,65,FALSE)),"",VLOOKUP($A331,'[2]1516 Exp_Rev Access'!$F$7:$GB$306,65,FALSE))</f>
        <v>18727.810000000001</v>
      </c>
      <c r="CH331" s="99">
        <f>IF(ISNA(VLOOKUP($A331,'[2]1516 Exp_Rev Access'!$F$7:$GB$306,66,FALSE)),"",VLOOKUP($A331,'[2]1516 Exp_Rev Access'!$F$7:$GB$306,66,FALSE))</f>
        <v>0</v>
      </c>
      <c r="CI331" s="99">
        <f>IF(ISNA(VLOOKUP($A331,'[2]1516 Exp_Rev Access'!$F$7:$GB$306,67,FALSE)),"",VLOOKUP($A331,'[2]1516 Exp_Rev Access'!$F$7:$GB$306,67,FALSE))</f>
        <v>0</v>
      </c>
      <c r="CJ331" s="99">
        <f>IF(ISNA(VLOOKUP($A331,'[2]1516 Exp_Rev Access'!$F$7:$GB$306,68,FALSE)),"",VLOOKUP($A331,'[2]1516 Exp_Rev Access'!$F$7:$GB$306,68,FALSE))</f>
        <v>0</v>
      </c>
      <c r="CK331" s="99">
        <f>IF(ISNA(VLOOKUP($A331,'[2]1516 Exp_Rev Access'!$F$7:$GB$306,69,FALSE)),"",VLOOKUP($A331,'[2]1516 Exp_Rev Access'!$F$7:$GB$306,69,FALSE))</f>
        <v>0</v>
      </c>
      <c r="CL331" s="99">
        <f>IF(ISNA(VLOOKUP($A331,'[2]1516 Exp_Rev Access'!$F$7:$GB$306,70,FALSE)),"",VLOOKUP($A331,'[2]1516 Exp_Rev Access'!$F$7:$GB$306,70,FALSE))</f>
        <v>0</v>
      </c>
      <c r="CM331" s="99">
        <f>IF(ISNA(VLOOKUP($A331,'[2]1516 Exp_Rev Access'!$F$7:$GB$306,71,FALSE)),"",VLOOKUP($A331,'[2]1516 Exp_Rev Access'!$F$7:$GB$306,71,FALSE))</f>
        <v>0</v>
      </c>
      <c r="CN331" s="99">
        <f>IF(ISNA(VLOOKUP($A331,'[2]1516 Exp_Rev Access'!$F$7:$GB$306,72,FALSE)),"",VLOOKUP($A331,'[2]1516 Exp_Rev Access'!$F$7:$GB$306,72,FALSE))</f>
        <v>0</v>
      </c>
      <c r="CO331" s="99">
        <f>IF(ISNA(VLOOKUP($A331,'[2]1516 Exp_Rev Access'!$F$7:$GB$306,73,FALSE)),"",VLOOKUP($A331,'[2]1516 Exp_Rev Access'!$F$7:$GB$306,73,FALSE))</f>
        <v>0</v>
      </c>
      <c r="CP331" s="99">
        <f>IF(ISNA(VLOOKUP($A331,'[2]1516 Exp_Rev Access'!$F$7:$GB$306,74,FALSE)),"",VLOOKUP($A331,'[2]1516 Exp_Rev Access'!$F$7:$GB$306,74,FALSE))</f>
        <v>13645.05</v>
      </c>
      <c r="CQ331" s="99">
        <f>IF(ISNA(VLOOKUP($A331,'[2]1516 Exp_Rev Access'!$F$7:$GB$306,75,FALSE)),"",VLOOKUP($A331,'[2]1516 Exp_Rev Access'!$F$7:$GB$306,75,FALSE))</f>
        <v>0</v>
      </c>
      <c r="CR331" s="99">
        <f>IF(ISNA(VLOOKUP($A331,'[2]1516 Exp_Rev Access'!$F$7:$GB$306,76,FALSE)),"",VLOOKUP($A331,'[2]1516 Exp_Rev Access'!$F$7:$GB$306,76,FALSE))</f>
        <v>0</v>
      </c>
      <c r="CS331" s="99">
        <f>IF(ISNA(VLOOKUP($A331,'[2]1516 Exp_Rev Access'!$F$7:$GB$306,77,FALSE)),"",VLOOKUP($A331,'[2]1516 Exp_Rev Access'!$F$7:$GB$306,77,FALSE))</f>
        <v>0</v>
      </c>
      <c r="CT331" s="99">
        <f>IF(ISNA(VLOOKUP($A331,'[2]1516 Exp_Rev Access'!$F$7:$GB$306,78,FALSE)),"",VLOOKUP($A331,'[2]1516 Exp_Rev Access'!$F$7:$GB$306,78,FALSE))</f>
        <v>13233</v>
      </c>
      <c r="CU331" s="99">
        <f>IF(ISNA(VLOOKUP($A331,'[2]1516 Exp_Rev Access'!$F$7:$GB$306,79,FALSE)),"",VLOOKUP($A331,'[2]1516 Exp_Rev Access'!$F$7:$GB$306,79,FALSE))</f>
        <v>4850</v>
      </c>
      <c r="CV331" s="99">
        <f>IF(ISNA(VLOOKUP($A331,'[2]1516 Exp_Rev Access'!$F$7:$GB$306,80,FALSE)),"",VLOOKUP($A331,'[2]1516 Exp_Rev Access'!$F$7:$GB$306,80,FALSE))</f>
        <v>0</v>
      </c>
      <c r="CW331" s="99">
        <f>IF(ISNA(VLOOKUP($A331,'[2]1516 Exp_Rev Access'!$F$7:$GB$306,81,FALSE)),"",VLOOKUP($A331,'[2]1516 Exp_Rev Access'!$F$7:$GB$306,81,FALSE))</f>
        <v>0</v>
      </c>
      <c r="CX331" s="99">
        <f>IF(ISNA(VLOOKUP($A331,'[2]1516 Exp_Rev Access'!$F$7:$GB$306,82,FALSE)),"",VLOOKUP($A331,'[2]1516 Exp_Rev Access'!$F$7:$GB$306,82,FALSE))</f>
        <v>0</v>
      </c>
      <c r="CY331" s="99">
        <f>IF(ISNA(VLOOKUP($A331,'[2]1516 Exp_Rev Access'!$F$7:$GB$306,83,FALSE)),"",VLOOKUP($A331,'[2]1516 Exp_Rev Access'!$F$7:$GB$306,83,FALSE))</f>
        <v>0</v>
      </c>
      <c r="CZ331" s="99">
        <f>IF(ISNA(VLOOKUP($A331,'[2]1516 Exp_Rev Access'!$F$7:$GB$306,84,FALSE)),"",VLOOKUP($A331,'[2]1516 Exp_Rev Access'!$F$7:$GB$306,84,FALSE))</f>
        <v>0</v>
      </c>
      <c r="DA331" s="99">
        <f>IF(ISNA(VLOOKUP($A331,'[2]1516 Exp_Rev Access'!$F$7:$GB$306,85,FALSE)),"",VLOOKUP($A331,'[2]1516 Exp_Rev Access'!$F$7:$GB$306,85,FALSE))</f>
        <v>0</v>
      </c>
      <c r="DB331" s="99">
        <f>IF(ISNA(VLOOKUP($A331,'[2]1516 Exp_Rev Access'!$F$7:$GB$306,86,FALSE)),"",VLOOKUP($A331,'[2]1516 Exp_Rev Access'!$F$7:$GB$306,86,FALSE))</f>
        <v>0</v>
      </c>
      <c r="DC331" s="99">
        <f>IF(ISNA(VLOOKUP($A331,'[2]1516 Exp_Rev Access'!$F$7:$GB$306,87,FALSE)),"",VLOOKUP($A331,'[2]1516 Exp_Rev Access'!$F$7:$GB$306,87,FALSE))</f>
        <v>0</v>
      </c>
      <c r="DD331" s="99">
        <f>IF(ISNA(VLOOKUP($A331,'[2]1516 Exp_Rev Access'!$F$7:$GB$306,88,FALSE)),"",VLOOKUP($A331,'[2]1516 Exp_Rev Access'!$F$7:$GB$306,88,FALSE))</f>
        <v>0</v>
      </c>
      <c r="DE331" s="99">
        <f>IF(ISNA(VLOOKUP($A331,'[2]1516 Exp_Rev Access'!$F$7:$GB$306,89,FALSE)),"",VLOOKUP($A331,'[2]1516 Exp_Rev Access'!$F$7:$GB$306,89,FALSE))</f>
        <v>0</v>
      </c>
      <c r="DF331" s="99">
        <f>IF(ISNA(VLOOKUP($A331,'[2]1516 Exp_Rev Access'!$F$7:$GB$306,90,FALSE)),"",VLOOKUP($A331,'[2]1516 Exp_Rev Access'!$F$7:$GB$306,90,FALSE))</f>
        <v>0</v>
      </c>
      <c r="DG331" s="99">
        <f>IF(ISNA(VLOOKUP($A331,'[2]1516 Exp_Rev Access'!$F$7:$GB$306,91,FALSE)),"",VLOOKUP($A331,'[2]1516 Exp_Rev Access'!$F$7:$GB$306,91,FALSE))</f>
        <v>0</v>
      </c>
      <c r="DH331" s="99">
        <f>IF(ISNA(VLOOKUP($A331,'[2]1516 Exp_Rev Access'!$F$7:$GB$306,92,FALSE)),"",VLOOKUP($A331,'[2]1516 Exp_Rev Access'!$F$7:$GB$306,92,FALSE))</f>
        <v>18796.61</v>
      </c>
      <c r="DI331" s="99">
        <f>IF(ISNA(VLOOKUP($A331,'[2]1516 Exp_Rev Access'!$F$7:$GB$306,93,FALSE)),"",VLOOKUP($A331,'[2]1516 Exp_Rev Access'!$F$7:$GB$306,93,FALSE))</f>
        <v>0</v>
      </c>
      <c r="DJ331" s="99">
        <f>IF(ISNA(VLOOKUP($A331,'[2]1516 Exp_Rev Access'!$F$7:$GB$306,94,FALSE)),"",VLOOKUP($A331,'[2]1516 Exp_Rev Access'!$F$7:$GB$306,94,FALSE))</f>
        <v>0</v>
      </c>
      <c r="DK331" s="99">
        <f>IF(ISNA(VLOOKUP($A331,'[2]1516 Exp_Rev Access'!$F$7:$GB$306,95,FALSE)),"",VLOOKUP($A331,'[2]1516 Exp_Rev Access'!$F$7:$GB$306,95,FALSE))</f>
        <v>0</v>
      </c>
      <c r="DL331" s="99">
        <f>IF(ISNA(VLOOKUP($A331,'[2]1516 Exp_Rev Access'!$F$7:$GB$306,96,FALSE)),"",VLOOKUP($A331,'[2]1516 Exp_Rev Access'!$F$7:$GB$306,96,FALSE))</f>
        <v>0</v>
      </c>
      <c r="DM331" s="99">
        <f>IF(ISNA(VLOOKUP($A331,'[2]1516 Exp_Rev Access'!$F$7:$GB$306,97,FALSE)),"",VLOOKUP($A331,'[2]1516 Exp_Rev Access'!$F$7:$GB$306,97,FALSE))</f>
        <v>0</v>
      </c>
      <c r="DN331" s="99">
        <f>IF(ISNA(VLOOKUP($A331,'[2]1516 Exp_Rev Access'!$F$7:$GB$306,98,FALSE)),"",VLOOKUP($A331,'[2]1516 Exp_Rev Access'!$F$7:$GB$306,98,FALSE))</f>
        <v>0</v>
      </c>
      <c r="DO331" s="99">
        <f>IF(ISNA(VLOOKUP($A331,'[2]1516 Exp_Rev Access'!$F$7:$GB$306,99,FALSE)),"",VLOOKUP($A331,'[2]1516 Exp_Rev Access'!$F$7:$GB$306,99,FALSE))</f>
        <v>0</v>
      </c>
      <c r="DP331" s="99">
        <f>IF(ISNA(VLOOKUP($A331,'[2]1516 Exp_Rev Access'!$F$7:$GB$306,100,FALSE)),"",VLOOKUP($A331,'[2]1516 Exp_Rev Access'!$F$7:$GB$306,100,FALSE))</f>
        <v>0</v>
      </c>
      <c r="DQ331" s="99">
        <f>IF(ISNA(VLOOKUP($A331,'[2]1516 Exp_Rev Access'!$F$7:$GB$306,101,FALSE)),"",VLOOKUP($A331,'[2]1516 Exp_Rev Access'!$F$7:$GB$306,101,FALSE))</f>
        <v>0</v>
      </c>
      <c r="DR331" s="99">
        <f>IF(ISNA(VLOOKUP($A331,'[2]1516 Exp_Rev Access'!$F$7:$GB$306,102,FALSE)),"",VLOOKUP($A331,'[2]1516 Exp_Rev Access'!$F$7:$GB$306,102,FALSE))</f>
        <v>0</v>
      </c>
      <c r="DS331" s="99">
        <f>IF(ISNA(VLOOKUP($A331,'[2]1516 Exp_Rev Access'!$F$7:$GB$306,103,FALSE)),"",VLOOKUP($A331,'[2]1516 Exp_Rev Access'!$F$7:$GB$306,103,FALSE))</f>
        <v>0</v>
      </c>
      <c r="DT331" s="99">
        <f>IF(ISNA(VLOOKUP($A331,'[2]1516 Exp_Rev Access'!$F$7:$GB$306,104,FALSE)),"",VLOOKUP($A331,'[2]1516 Exp_Rev Access'!$F$7:$GB$306,104,FALSE))</f>
        <v>0</v>
      </c>
      <c r="DU331" s="99">
        <f>IF(ISNA(VLOOKUP($A331,'[2]1516 Exp_Rev Access'!$F$7:$GB$306,105,FALSE)),"",VLOOKUP($A331,'[2]1516 Exp_Rev Access'!$F$7:$GB$306,105,FALSE))</f>
        <v>0</v>
      </c>
      <c r="DV331" s="99">
        <f>IF(ISNA(VLOOKUP($A331,'[2]1516 Exp_Rev Access'!$F$7:$GB$306,106,FALSE)),"",VLOOKUP($A331,'[2]1516 Exp_Rev Access'!$F$7:$GB$306,106,FALSE))</f>
        <v>0</v>
      </c>
      <c r="DW331" s="99">
        <f>IF(ISNA(VLOOKUP($A331,'[2]1516 Exp_Rev Access'!$F$7:$GB$306,107,FALSE)),"",VLOOKUP($A331,'[2]1516 Exp_Rev Access'!$F$7:$GB$306,107,FALSE))</f>
        <v>0</v>
      </c>
      <c r="DX331" s="99">
        <f>IF(ISNA(VLOOKUP($A331,'[2]1516 Exp_Rev Access'!$F$7:$GB$306,108,FALSE)),"",VLOOKUP($A331,'[2]1516 Exp_Rev Access'!$F$7:$GB$306,108,FALSE))</f>
        <v>0</v>
      </c>
      <c r="DY331" s="99">
        <f>IF(ISNA(VLOOKUP($A331,'[2]1516 Exp_Rev Access'!$F$7:$GB$306,109,FALSE)),"",VLOOKUP($A331,'[2]1516 Exp_Rev Access'!$F$7:$GB$306,109,FALSE))</f>
        <v>0</v>
      </c>
      <c r="DZ331" s="99">
        <f>IF(ISNA(VLOOKUP($A331,'[2]1516 Exp_Rev Access'!$F$7:$GB$306,110,FALSE)),"",VLOOKUP($A331,'[2]1516 Exp_Rev Access'!$F$7:$GB$306,110,FALSE))</f>
        <v>0</v>
      </c>
      <c r="EA331" s="99">
        <f>IF(ISNA(VLOOKUP($A331,'[2]1516 Exp_Rev Access'!$F$7:$GB$306,111,FALSE)),"",VLOOKUP($A331,'[2]1516 Exp_Rev Access'!$F$7:$GB$306,111,FALSE))</f>
        <v>0</v>
      </c>
      <c r="EB331" s="99">
        <f>IF(ISNA(VLOOKUP($A331,'[2]1516 Exp_Rev Access'!$F$7:$GB$306,112,FALSE)),"",VLOOKUP($A331,'[2]1516 Exp_Rev Access'!$F$7:$GB$306,112,FALSE))</f>
        <v>0</v>
      </c>
      <c r="EC331" s="99">
        <f>IF(ISNA(VLOOKUP($A331,'[2]1516 Exp_Rev Access'!$F$7:$GB$306,113,FALSE)),"",VLOOKUP($A331,'[2]1516 Exp_Rev Access'!$F$7:$GB$306,113,FALSE))</f>
        <v>0</v>
      </c>
      <c r="ED331" s="99">
        <f>IF(ISNA(VLOOKUP($A331,'[2]1516 Exp_Rev Access'!$F$7:$GB$306,114,FALSE)),"",VLOOKUP($A331,'[2]1516 Exp_Rev Access'!$F$7:$GB$306,114,FALSE))</f>
        <v>0</v>
      </c>
      <c r="EE331" s="99">
        <f>IF(ISNA(VLOOKUP($A331,'[2]1516 Exp_Rev Access'!$F$7:$GB$306,115,FALSE)),"",VLOOKUP($A331,'[2]1516 Exp_Rev Access'!$F$7:$GB$306,115,FALSE))</f>
        <v>0</v>
      </c>
      <c r="EF331" s="99">
        <f>IF(ISNA(VLOOKUP($A331,'[2]1516 Exp_Rev Access'!$F$7:$GB$306,116,FALSE)),"",VLOOKUP($A331,'[2]1516 Exp_Rev Access'!$F$7:$GB$306,116,FALSE))</f>
        <v>0</v>
      </c>
      <c r="EG331" s="99">
        <f>IF(ISNA(VLOOKUP($A331,'[2]1516 Exp_Rev Access'!$F$7:$GB$306,117,FALSE)),"",VLOOKUP($A331,'[2]1516 Exp_Rev Access'!$F$7:$GB$306,117,FALSE))</f>
        <v>0</v>
      </c>
      <c r="EH331" s="99">
        <f>IF(ISNA(VLOOKUP($A331,'[2]1516 Exp_Rev Access'!$F$7:$GB$306,118,FALSE)),"",VLOOKUP($A331,'[2]1516 Exp_Rev Access'!$F$7:$GB$306,118,FALSE))</f>
        <v>0</v>
      </c>
      <c r="EI331" s="99">
        <f>IF(ISNA(VLOOKUP($A331,'[2]1516 Exp_Rev Access'!$F$7:$GB$306,119,FALSE)),"",VLOOKUP($A331,'[2]1516 Exp_Rev Access'!$F$7:$GB$306,119,FALSE))</f>
        <v>0</v>
      </c>
      <c r="EJ331" s="99">
        <f>IF(ISNA(VLOOKUP($A331,'[2]1516 Exp_Rev Access'!$F$7:$GB$306,120,FALSE)),"",VLOOKUP($A331,'[2]1516 Exp_Rev Access'!$F$7:$GB$306,120,FALSE))</f>
        <v>0</v>
      </c>
      <c r="EK331" s="99">
        <f>IF(ISNA(VLOOKUP($A331,'[2]1516 Exp_Rev Access'!$F$7:$GB$306,121,FALSE)),"",VLOOKUP($A331,'[2]1516 Exp_Rev Access'!$F$7:$GB$306,121,FALSE))</f>
        <v>0</v>
      </c>
      <c r="EL331" s="99">
        <f>IF(ISNA(VLOOKUP($A331,'[2]1516 Exp_Rev Access'!$F$7:$GB$306,122,FALSE)),"",VLOOKUP($A331,'[2]1516 Exp_Rev Access'!$F$7:$GB$306,122,FALSE))</f>
        <v>0</v>
      </c>
      <c r="EM331" s="99">
        <f>IF(ISNA(VLOOKUP($A331,'[2]1516 Exp_Rev Access'!$F$7:$GB$306,123,FALSE)),"",VLOOKUP($A331,'[2]1516 Exp_Rev Access'!$F$7:$GB$306,123,FALSE))</f>
        <v>0</v>
      </c>
      <c r="EN331" s="99">
        <f>IF(ISNA(VLOOKUP($A331,'[2]1516 Exp_Rev Access'!$F$7:$GB$306,124,FALSE)),"",VLOOKUP($A331,'[2]1516 Exp_Rev Access'!$F$7:$GB$306,124,FALSE))</f>
        <v>0</v>
      </c>
      <c r="EO331" s="99">
        <f>IF(ISNA(VLOOKUP($A331,'[2]1516 Exp_Rev Access'!$F$7:$GB$306,125,FALSE)),"",VLOOKUP($A331,'[2]1516 Exp_Rev Access'!$F$7:$GB$306,125,FALSE))</f>
        <v>0</v>
      </c>
      <c r="EP331" s="99">
        <f>IF(ISNA(VLOOKUP($A331,'[2]1516 Exp_Rev Access'!$F$7:$GB$306,126,FALSE)),"",VLOOKUP($A331,'[2]1516 Exp_Rev Access'!$F$7:$GB$306,126,FALSE))</f>
        <v>0</v>
      </c>
      <c r="EQ331" s="99">
        <f>IF(ISNA(VLOOKUP($A331,'[2]1516 Exp_Rev Access'!$F$7:$GB$306,127,FALSE)),"",VLOOKUP($A331,'[2]1516 Exp_Rev Access'!$F$7:$GB$306,127,FALSE))</f>
        <v>0</v>
      </c>
      <c r="ER331" s="99">
        <f>IF(ISNA(VLOOKUP($A331,'[2]1516 Exp_Rev Access'!$F$7:$GB$306,128,FALSE)),"",VLOOKUP($A331,'[2]1516 Exp_Rev Access'!$F$7:$GB$306,128,FALSE))</f>
        <v>0</v>
      </c>
      <c r="ES331" s="99">
        <f>IF(ISNA(VLOOKUP($A331,'[2]1516 Exp_Rev Access'!$F$7:$GB$306,129,FALSE)),"",VLOOKUP($A331,'[2]1516 Exp_Rev Access'!$F$7:$GB$306,129,FALSE))</f>
        <v>0</v>
      </c>
      <c r="ET331" s="99">
        <f>IF(ISNA(VLOOKUP($A331,'[2]1516 Exp_Rev Access'!$F$7:$GB$306,130,FALSE)),"",VLOOKUP($A331,'[2]1516 Exp_Rev Access'!$F$7:$GB$306,130,FALSE))</f>
        <v>0</v>
      </c>
      <c r="EU331" s="99">
        <f>IF(ISNA(VLOOKUP($A331,'[2]1516 Exp_Rev Access'!$F$7:$GB$306,131,FALSE)),"",VLOOKUP($A331,'[2]1516 Exp_Rev Access'!$F$7:$GB$306,131,FALSE))</f>
        <v>0</v>
      </c>
      <c r="EV331" s="99">
        <f>IF(ISNA(VLOOKUP($A331,'[2]1516 Exp_Rev Access'!$F$7:$GB$306,132,FALSE)),"",VLOOKUP($A331,'[2]1516 Exp_Rev Access'!$F$7:$GB$306,132,FALSE))</f>
        <v>0</v>
      </c>
      <c r="EW331" s="99">
        <f>IF(ISNA(VLOOKUP($A331,'[2]1516 Exp_Rev Access'!$F$7:$GB$306,133,FALSE)),"",VLOOKUP($A331,'[2]1516 Exp_Rev Access'!$F$7:$GB$306,133,FALSE))</f>
        <v>0</v>
      </c>
      <c r="EX331" s="99">
        <f>IF(ISNA(VLOOKUP($A331,'[2]1516 Exp_Rev Access'!$F$7:$GB$306,134,FALSE)),"",VLOOKUP($A331,'[2]1516 Exp_Rev Access'!$F$7:$GB$306,134,FALSE))</f>
        <v>0</v>
      </c>
      <c r="EY331" s="99">
        <f>IF(ISNA(VLOOKUP($A331,'[2]1516 Exp_Rev Access'!$F$7:$GB$306,135,FALSE)),"",VLOOKUP($A331,'[2]1516 Exp_Rev Access'!$F$7:$GB$306,135,FALSE))</f>
        <v>0</v>
      </c>
      <c r="EZ331" s="99">
        <f>IF(ISNA(VLOOKUP($A331,'[2]1516 Exp_Rev Access'!$F$7:$GB$306,136,FALSE)),"",VLOOKUP($A331,'[2]1516 Exp_Rev Access'!$F$7:$GB$306,136,FALSE))</f>
        <v>0</v>
      </c>
      <c r="FA331" s="99">
        <f>IF(ISNA(VLOOKUP($A331,'[2]1516 Exp_Rev Access'!$F$7:$GB$306,137,FALSE)),"",VLOOKUP($A331,'[2]1516 Exp_Rev Access'!$F$7:$GB$306,137,FALSE))</f>
        <v>0</v>
      </c>
      <c r="FB331" s="99">
        <f>IF(ISNA(VLOOKUP($A331,'[2]1516 Exp_Rev Access'!$F$7:$GB$306,138,FALSE)),"",VLOOKUP($A331,'[2]1516 Exp_Rev Access'!$F$7:$GB$306,138,FALSE))</f>
        <v>0</v>
      </c>
      <c r="FC331" s="99">
        <f>IF(ISNA(VLOOKUP($A331,'[2]1516 Exp_Rev Access'!$F$7:$GB$306,139,FALSE)),"",VLOOKUP($A331,'[2]1516 Exp_Rev Access'!$F$7:$GB$306,139,FALSE))</f>
        <v>0</v>
      </c>
      <c r="FD331" s="99">
        <f>IF(ISNA(VLOOKUP($A331,'[2]1516 Exp_Rev Access'!$F$7:$FS$306,140,FALSE)),"",VLOOKUP($A331,'[2]1516 Exp_Rev Access'!$F$7:$FS$306,140,FALSE))</f>
        <v>0</v>
      </c>
      <c r="FE331" s="99">
        <f>IF(ISNA(VLOOKUP($A331,'[2]1516 Exp_Rev Access'!$F$7:$FS$306,141,FALSE)),"",VLOOKUP($A331,'[2]1516 Exp_Rev Access'!$F$7:$FS$306,141,FALSE))</f>
        <v>0</v>
      </c>
      <c r="FF331" s="99">
        <f>IF(ISNA(VLOOKUP($A331,'[2]1516 Exp_Rev Access'!$F$7:$FS$306,142,FALSE)),"",VLOOKUP($A331,'[2]1516 Exp_Rev Access'!$F$7:$FS$306,142,FALSE))</f>
        <v>0</v>
      </c>
      <c r="FG331" s="99">
        <f>IF(ISNA(VLOOKUP($A331,'[2]1516 Exp_Rev Access'!$F$7:$FS$306,143,FALSE)),"",VLOOKUP($A331,'[2]1516 Exp_Rev Access'!$F$7:$FS$306,143,FALSE))</f>
        <v>0</v>
      </c>
      <c r="FH331" s="99">
        <f>IF(ISNA(VLOOKUP($A331,'[2]1516 Exp_Rev Access'!$F$7:$FS$306,144,FALSE)),"",VLOOKUP($A331,'[2]1516 Exp_Rev Access'!$F$7:$FS$306,144,FALSE))</f>
        <v>0</v>
      </c>
      <c r="FI331" s="99">
        <f>IF(ISNA(VLOOKUP($A331,'[2]1516 Exp_Rev Access'!$F$7:$FS$306,145,FALSE)),"",VLOOKUP($A331,'[2]1516 Exp_Rev Access'!$F$7:$FS$306,145,FALSE))</f>
        <v>0</v>
      </c>
      <c r="FJ331" s="99">
        <f>IF(ISNA(VLOOKUP($A331,'[2]1516 Exp_Rev Access'!$F$7:$FS$306,146,FALSE)),"",VLOOKUP($A331,'[2]1516 Exp_Rev Access'!$F$7:$FS$306,146,FALSE))</f>
        <v>0</v>
      </c>
      <c r="FK331" s="99">
        <f>IF(ISNA(VLOOKUP($A331,'[2]1516 Exp_Rev Access'!$F$7:$FS$306,147,FALSE)),"",VLOOKUP($A331,'[2]1516 Exp_Rev Access'!$F$7:$FS$306,147,FALSE))</f>
        <v>0</v>
      </c>
      <c r="FL331" s="99">
        <f>IF(ISNA(VLOOKUP($A331,'[2]1516 Exp_Rev Access'!$F$7:$FS$306,148,FALSE)),"",VLOOKUP($A331,'[2]1516 Exp_Rev Access'!$F$7:$FS$306,148,FALSE))</f>
        <v>0</v>
      </c>
      <c r="FM331" s="99">
        <f>IF(ISNA(VLOOKUP($A331,'[2]1516 Exp_Rev Access'!$F$7:$FS$306,149,FALSE)),"",VLOOKUP($A331,'[2]1516 Exp_Rev Access'!$F$7:$FS$306,149,FALSE))</f>
        <v>0</v>
      </c>
      <c r="FN331" s="99">
        <f>IF(ISNA(VLOOKUP($A331,'[2]1516 Exp_Rev Access'!$F$7:$FS$306,150,FALSE)),"",VLOOKUP($A331,'[2]1516 Exp_Rev Access'!$F$7:$FS$306,150,FALSE))</f>
        <v>0</v>
      </c>
      <c r="FO331" s="99">
        <f>IF(ISNA(VLOOKUP($A331,'[2]1516 Exp_Rev Access'!$F$7:$FS$306,151,FALSE)),"",VLOOKUP($A331,'[2]1516 Exp_Rev Access'!$F$7:$FS$306,151,FALSE))</f>
        <v>0</v>
      </c>
      <c r="FP331" s="99">
        <f>IF(ISNA(VLOOKUP($A331,'[2]1516 Exp_Rev Access'!$F$7:$FS$306,152,FALSE)),"",VLOOKUP($A331,'[2]1516 Exp_Rev Access'!$F$7:$FS$306,152,FALSE))</f>
        <v>0</v>
      </c>
      <c r="FQ331" s="99">
        <f>IF(ISNA(VLOOKUP($A331,'[2]1516 Exp_Rev Access'!$F$7:$FS$306,153,FALSE)),"",VLOOKUP($A331,'[2]1516 Exp_Rev Access'!$F$7:$FS$306,153,FALSE))</f>
        <v>1945.15</v>
      </c>
      <c r="FR331" s="101">
        <f t="shared" si="382"/>
        <v>71197.62</v>
      </c>
      <c r="FS331" s="72">
        <f t="shared" si="383"/>
        <v>3.3828290712791802E-2</v>
      </c>
      <c r="FT331" s="94">
        <f t="shared" si="384"/>
        <v>1558.2757715036112</v>
      </c>
      <c r="FU331" s="99">
        <f>IF(ISNA(VLOOKUP($A331,'[2]1516 Exp_Rev Access'!$F$7:$GB$306,154,FALSE)),"",VLOOKUP($A331,'[2]1516 Exp_Rev Access'!$F$7:$GB$306,154,FALSE))</f>
        <v>0</v>
      </c>
      <c r="FV331" s="99">
        <f>IF(ISNA(VLOOKUP($A331,'[2]1516 Exp_Rev Access'!$F$7:$GB$306,155,FALSE)),"",VLOOKUP($A331,'[2]1516 Exp_Rev Access'!$F$7:$GB$306,155,FALSE))</f>
        <v>0</v>
      </c>
      <c r="FW331" s="99">
        <f>IF(ISNA(VLOOKUP($A331,'[2]1516 Exp_Rev Access'!$F$7:$GB$306,156,FALSE)),"",VLOOKUP($A331,'[2]1516 Exp_Rev Access'!$F$7:$GB$306,156,FALSE))</f>
        <v>0</v>
      </c>
      <c r="FX331" s="99">
        <f>IF(ISNA(VLOOKUP($A331,'[2]1516 Exp_Rev Access'!$F$7:$GB$306,157,FALSE)),"",VLOOKUP($A331,'[2]1516 Exp_Rev Access'!$F$7:$GB$306,157,FALSE))</f>
        <v>0</v>
      </c>
      <c r="FY331" s="99">
        <f>IF(ISNA(VLOOKUP($A331,'[2]1516 Exp_Rev Access'!$F$7:$GB$306,158,FALSE)),"",VLOOKUP($A331,'[2]1516 Exp_Rev Access'!$F$7:$GB$306,158,FALSE))</f>
        <v>0</v>
      </c>
      <c r="FZ331" s="99">
        <f>IF(ISNA(VLOOKUP($A331,'[2]1516 Exp_Rev Access'!$F$7:$GB$306,159,FALSE)),"",VLOOKUP($A331,'[2]1516 Exp_Rev Access'!$F$7:$GB$306,159,FALSE))</f>
        <v>0</v>
      </c>
      <c r="GA331" s="99">
        <f>IF(ISNA(VLOOKUP($A331,'[2]1516 Exp_Rev Access'!$F$7:$GB$306,160,FALSE)),"",VLOOKUP($A331,'[2]1516 Exp_Rev Access'!$F$7:$GB$306,160,FALSE))</f>
        <v>0</v>
      </c>
      <c r="GB331" s="99">
        <f>IF(ISNA(VLOOKUP($A331,'[2]1516 Exp_Rev Access'!$F$7:$GB$306,161,FALSE)),"",VLOOKUP($A331,'[2]1516 Exp_Rev Access'!$F$7:$GB$306,161,FALSE))</f>
        <v>0</v>
      </c>
      <c r="GC331" s="99">
        <f>IF(ISNA(VLOOKUP($A331,'[2]1516 Exp_Rev Access'!$F$7:$GB$306,162,FALSE)),"",VLOOKUP($A331,'[2]1516 Exp_Rev Access'!$F$7:$GB$306,162,FALSE))</f>
        <v>0</v>
      </c>
      <c r="GD331" s="99">
        <f>IF(ISNA(VLOOKUP($A331,'[2]1516 Exp_Rev Access'!$F$7:$GB$306,163,FALSE)),"",VLOOKUP($A331,'[2]1516 Exp_Rev Access'!$F$7:$GB$306,163,FALSE))</f>
        <v>0</v>
      </c>
      <c r="GE331" s="99">
        <f>IF(ISNA(VLOOKUP($A331,'[2]1516 Exp_Rev Access'!$F$7:$GB$306,164,FALSE)),"",VLOOKUP($A331,'[2]1516 Exp_Rev Access'!$F$7:$GB$306,164,FALSE))</f>
        <v>0</v>
      </c>
      <c r="GF331" s="99">
        <f>IF(ISNA(VLOOKUP($A331,'[2]1516 Exp_Rev Access'!$F$7:$GB$306,165,FALSE)),"",VLOOKUP($A331,'[2]1516 Exp_Rev Access'!$F$7:$GB$306,165,FALSE))</f>
        <v>0</v>
      </c>
      <c r="GG331" s="99">
        <f>IF(ISNA(VLOOKUP($A331,'[2]1516 Exp_Rev Access'!$F$7:$GB$306,166,FALSE)),"",VLOOKUP($A331,'[2]1516 Exp_Rev Access'!$F$7:$GB$306,166,FALSE))</f>
        <v>0</v>
      </c>
      <c r="GH331" s="99">
        <f>IF(ISNA(VLOOKUP($A331,'[2]1516 Exp_Rev Access'!$F$7:$GB$306,167,FALSE)),"",VLOOKUP($A331,'[2]1516 Exp_Rev Access'!$F$7:$GB$306,167,FALSE))</f>
        <v>0</v>
      </c>
      <c r="GI331" s="99">
        <f>IF(ISNA(VLOOKUP($A331,'[2]1516 Exp_Rev Access'!$F$7:$GB$306,168,FALSE)),"",VLOOKUP($A331,'[2]1516 Exp_Rev Access'!$F$7:$GB$306,168,FALSE))</f>
        <v>0</v>
      </c>
      <c r="GJ331" s="99">
        <f>IF(ISNA(VLOOKUP($A331,'[2]1516 Exp_Rev Access'!$F$7:$GB$306,169,FALSE)),"",VLOOKUP($A331,'[2]1516 Exp_Rev Access'!$F$7:$GB$306,169,FALSE))</f>
        <v>0</v>
      </c>
      <c r="GK331" s="99">
        <f>IF(ISNA(VLOOKUP($A331,'[2]1516 Exp_Rev Access'!$F$7:$GB$306,170,FALSE)),"",VLOOKUP($A331,'[2]1516 Exp_Rev Access'!$F$7:$GB$306,170,FALSE))</f>
        <v>194.77</v>
      </c>
      <c r="GL331" s="99">
        <f>IF(ISNA(VLOOKUP($A331,'[2]1516 Exp_Rev Access'!$F$7:$GB$306,171,FALSE)),"",VLOOKUP($A331,'[2]1516 Exp_Rev Access'!$F$7:$GB$306,171,FALSE))</f>
        <v>0</v>
      </c>
      <c r="GM331" s="99">
        <f>IF(ISNA(VLOOKUP($A331,'[2]1516 Exp_Rev Access'!$F$7:$GB$306,172,FALSE)),"",VLOOKUP($A331,'[2]1516 Exp_Rev Access'!$F$7:$GB$306,172,FALSE))</f>
        <v>0</v>
      </c>
      <c r="GN331" s="99">
        <f>IF(ISNA(VLOOKUP($A331,'[2]1516 Exp_Rev Access'!$F$7:$GB$306,173,FALSE)),"",VLOOKUP($A331,'[2]1516 Exp_Rev Access'!$F$7:$GB$306,173,FALSE))</f>
        <v>0</v>
      </c>
      <c r="GO331" s="99">
        <f>IF(ISNA(VLOOKUP($A331,'[2]1516 Exp_Rev Access'!$F$7:$GB$306,174,FALSE)),"",VLOOKUP($A331,'[2]1516 Exp_Rev Access'!$F$7:$GB$306,174,FALSE))</f>
        <v>0</v>
      </c>
      <c r="GP331" s="99">
        <f>IF(ISNA(VLOOKUP($A331,'[2]1516 Exp_Rev Access'!$F$7:$GB$306,175,FALSE)),"",VLOOKUP($A331,'[2]1516 Exp_Rev Access'!$F$7:$GB$306,175,FALSE))</f>
        <v>0</v>
      </c>
      <c r="GQ331" s="99">
        <f>IF(ISNA(VLOOKUP($A331,'[2]1516 Exp_Rev Access'!$F$7:$GB$306,176,FALSE)),"",VLOOKUP($A331,'[2]1516 Exp_Rev Access'!$F$7:$GB$306,176,FALSE))</f>
        <v>0</v>
      </c>
      <c r="GR331" s="99">
        <f>IF(ISNA(VLOOKUP($A331,'[2]1516 Exp_Rev Access'!$F$7:$GB$306,177,FALSE)),"",VLOOKUP($A331,'[2]1516 Exp_Rev Access'!$F$7:$GB$306,177,FALSE))</f>
        <v>0</v>
      </c>
      <c r="GS331" s="99">
        <f>IF(ISNA(VLOOKUP($A331,'[2]1516 Exp_Rev Access'!$F$7:$GB$306,178,FALSE)),"",VLOOKUP($A331,'[2]1516 Exp_Rev Access'!$F$7:$GB$306,178,FALSE))</f>
        <v>0</v>
      </c>
      <c r="GT331" s="101">
        <f t="shared" si="385"/>
        <v>194.77</v>
      </c>
      <c r="GU331" s="72">
        <f>GT331/D331</f>
        <v>9.2541522906671041E-5</v>
      </c>
      <c r="GV331" s="84">
        <f t="shared" si="386"/>
        <v>4.2628583935215589</v>
      </c>
    </row>
    <row r="332" spans="1:204" customFormat="1" ht="12" customHeight="1" x14ac:dyDescent="0.2">
      <c r="A332" s="96" t="s">
        <v>754</v>
      </c>
      <c r="B332" s="69" t="s">
        <v>755</v>
      </c>
      <c r="C332" s="80">
        <f>IF(ISNA(VLOOKUP($A332,'[2]1516 enrollment_Rev_Exp by size'!$A$6:$G$320,3,FALSE)),"",VLOOKUP($A332,'[2]1516 enrollment_Rev_Exp by size'!$A$6:$G$320,3,FALSE))</f>
        <v>51.18</v>
      </c>
      <c r="D332" s="97">
        <v>1066592.92</v>
      </c>
      <c r="E332" s="80">
        <f t="shared" si="367"/>
        <v>1066592.9200000002</v>
      </c>
      <c r="F332" s="80">
        <f t="shared" si="368"/>
        <v>0</v>
      </c>
      <c r="G332" s="98">
        <f>IF(ISNA(VLOOKUP($A332,'[2]1516 Exp_Rev Access'!$F$7:$FS$306,2,FALSE)),"",VLOOKUP($A332,'[2]1516 Exp_Rev Access'!$F$7:$FS$306,2,FALSE))</f>
        <v>296352.57</v>
      </c>
      <c r="H332" s="98">
        <f>IF(ISNA(VLOOKUP($A332,'[2]1516 Exp_Rev Access'!$F$7:$FS$306,3,FALSE)),"",VLOOKUP($A332,'[2]1516 Exp_Rev Access'!$F$7:$FS$306,3,FALSE))</f>
        <v>0</v>
      </c>
      <c r="I332" s="98">
        <f>IF(ISNA(VLOOKUP($A332,'[2]1516 Exp_Rev Access'!$F$7:$FS$306,4,FALSE)),"",VLOOKUP($A332,'[2]1516 Exp_Rev Access'!$F$7:$FS$306,4,FALSE))</f>
        <v>0</v>
      </c>
      <c r="J332" s="98">
        <f>IF(ISNA(VLOOKUP($A332,'[2]1516 Exp_Rev Access'!$F$7:$FS$306,5,FALSE)),"",VLOOKUP($A332,'[2]1516 Exp_Rev Access'!$F$7:$FS$306,5,FALSE))</f>
        <v>10389.950000000001</v>
      </c>
      <c r="K332" s="98">
        <f>IF(ISNA(VLOOKUP($A332,'[2]1516 Exp_Rev Access'!$F$7:$FS$306,6,FALSE)),"",VLOOKUP($A332,'[2]1516 Exp_Rev Access'!$F$7:$FS$306,6,FALSE))</f>
        <v>0</v>
      </c>
      <c r="L332" s="98">
        <f>IF(ISNA(VLOOKUP($A332,'[2]1516 Exp_Rev Access'!$F$7:$FS$306,7,FALSE)),"",VLOOKUP($A332,'[2]1516 Exp_Rev Access'!$F$7:$FS$306,7,FALSE))</f>
        <v>0</v>
      </c>
      <c r="M332" s="90">
        <f t="shared" si="369"/>
        <v>306742.52</v>
      </c>
      <c r="N332" s="72">
        <f t="shared" si="390"/>
        <v>0.28759099582247372</v>
      </c>
      <c r="O332" s="73">
        <f t="shared" si="391"/>
        <v>5993.4060179757726</v>
      </c>
      <c r="P332" s="99">
        <f>IF(ISNA(VLOOKUP($A332,'[2]1516 Exp_Rev Access'!$F$7:$FS$306,8,FALSE)),"",VLOOKUP($A332,'[2]1516 Exp_Rev Access'!$F$7:$FS$306,8,FALSE))</f>
        <v>0</v>
      </c>
      <c r="Q332" s="99">
        <f>IF(ISNA(VLOOKUP($A332,'[2]1516 Exp_Rev Access'!$F$7:$FS$306,9,FALSE)),"",VLOOKUP($A332,'[2]1516 Exp_Rev Access'!$F$7:$FS$306,9,FALSE))</f>
        <v>0</v>
      </c>
      <c r="R332" s="99">
        <f>IF(ISNA(VLOOKUP($A332,'[2]1516 Exp_Rev Access'!$F$7:$FS$306,10,FALSE)),"",VLOOKUP($A332,'[2]1516 Exp_Rev Access'!$F$7:$FS$306,10,FALSE))</f>
        <v>0</v>
      </c>
      <c r="S332" s="99">
        <f>IF(ISNA(VLOOKUP($A332,'[2]1516 Exp_Rev Access'!$F$7:$FS$306,11,FALSE)),"",VLOOKUP($A332,'[2]1516 Exp_Rev Access'!$F$7:$FS$306,11,FALSE))</f>
        <v>0</v>
      </c>
      <c r="T332" s="99">
        <f>IF(ISNA(VLOOKUP($A332,'[2]1516 Exp_Rev Access'!$F$7:$FS$306,12,FALSE)),"",VLOOKUP($A332,'[2]1516 Exp_Rev Access'!$F$7:$FS$306,12,FALSE))</f>
        <v>0</v>
      </c>
      <c r="U332" s="99">
        <f>IF(ISNA(VLOOKUP($A332,'[2]1516 Exp_Rev Access'!$F$7:$FS$306,13,FALSE)),"",VLOOKUP($A332,'[2]1516 Exp_Rev Access'!$F$7:$FS$306,13,FALSE))</f>
        <v>0</v>
      </c>
      <c r="V332" s="99">
        <f>IF(ISNA(VLOOKUP($A332,'[2]1516 Exp_Rev Access'!$F$7:$FS$306,14,FALSE)),"",VLOOKUP($A332,'[2]1516 Exp_Rev Access'!$F$7:$FS$306,14,FALSE))</f>
        <v>0</v>
      </c>
      <c r="W332" s="99">
        <f>IF(ISNA(VLOOKUP($A332,'[2]1516 Exp_Rev Access'!$F$7:$FS$306,15,FALSE)),"",VLOOKUP($A332,'[2]1516 Exp_Rev Access'!$F$7:$FS$306,15,FALSE))</f>
        <v>0</v>
      </c>
      <c r="X332" s="99">
        <f>IF(ISNA(VLOOKUP($A332,'[2]1516 Exp_Rev Access'!$F$7:$FS$306,16,FALSE)),"",VLOOKUP($A332,'[2]1516 Exp_Rev Access'!$F$7:$FS$306,16,FALSE))</f>
        <v>1900</v>
      </c>
      <c r="Y332" s="99">
        <f>IF(ISNA(VLOOKUP($A332,'[2]1516 Exp_Rev Access'!$F$7:$FS$306,17,FALSE)),"",VLOOKUP($A332,'[2]1516 Exp_Rev Access'!$F$7:$FS$306,17,FALSE))</f>
        <v>0</v>
      </c>
      <c r="Z332" s="99">
        <f>IF(ISNA(VLOOKUP($A332,'[2]1516 Exp_Rev Access'!$F$7:$FS$306,18,FALSE)),"",VLOOKUP($A332,'[2]1516 Exp_Rev Access'!$F$7:$FS$306,18,FALSE))</f>
        <v>0</v>
      </c>
      <c r="AA332" s="99">
        <f>IF(ISNA(VLOOKUP($A332,'[2]1516 Exp_Rev Access'!$F$7:$FS$306,19,FALSE)),"",VLOOKUP($A332,'[2]1516 Exp_Rev Access'!$F$7:$FS$306,19,FALSE))</f>
        <v>0</v>
      </c>
      <c r="AB332" s="99">
        <f>IF(ISNA(VLOOKUP($A332,'[2]1516 Exp_Rev Access'!$F$7:$FS$306,20,FALSE)),"",VLOOKUP($A332,'[2]1516 Exp_Rev Access'!$F$7:$FS$306,20,FALSE))</f>
        <v>0</v>
      </c>
      <c r="AC332" s="99">
        <f>IF(ISNA(VLOOKUP($A332,'[2]1516 Exp_Rev Access'!$F$7:$FS$306,21,FALSE)),"",VLOOKUP($A332,'[2]1516 Exp_Rev Access'!$F$7:$FS$306,21,FALSE))</f>
        <v>2330.1</v>
      </c>
      <c r="AD332" s="99">
        <f>IF(ISNA(VLOOKUP($A332,'[2]1516 Exp_Rev Access'!$F$7:$FS$306,22,FALSE)),"",VLOOKUP($A332,'[2]1516 Exp_Rev Access'!$F$7:$FS$306,22,FALSE))</f>
        <v>977.16</v>
      </c>
      <c r="AE332" s="99">
        <f>IF(ISNA(VLOOKUP($A332,'[2]1516 Exp_Rev Access'!$F$7:$FS$306,23,FALSE)),"",VLOOKUP($A332,'[2]1516 Exp_Rev Access'!$F$7:$FS$306,23,FALSE))</f>
        <v>0</v>
      </c>
      <c r="AF332" s="99">
        <f>IF(ISNA(VLOOKUP($A332,'[2]1516 Exp_Rev Access'!$F$7:$FS$306,24,FALSE)),"",VLOOKUP($A332,'[2]1516 Exp_Rev Access'!$F$7:$FS$306,24,FALSE))</f>
        <v>2225.88</v>
      </c>
      <c r="AG332" s="99">
        <f>IF(ISNA(VLOOKUP($A332,'[2]1516 Exp_Rev Access'!$F$7:$FS$306,25,FALSE)),"",VLOOKUP($A332,'[2]1516 Exp_Rev Access'!$F$7:$FS$306,25,FALSE))</f>
        <v>25</v>
      </c>
      <c r="AH332" s="98">
        <f>IF(ISNA(VLOOKUP($A332,'[2]1516 Exp_Rev Access'!$F$7:$FS$306,26,FALSE)),"",VLOOKUP($A332,'[2]1516 Exp_Rev Access'!$F$7:$FS$306,26,FALSE))</f>
        <v>0</v>
      </c>
      <c r="AI332" s="98">
        <f>IF(ISNA(VLOOKUP($A332,'[2]1516 Exp_Rev Access'!$F$7:$FS$306,27,FALSE)),"",VLOOKUP($A332,'[2]1516 Exp_Rev Access'!$F$7:$FS$306,27,FALSE))</f>
        <v>0</v>
      </c>
      <c r="AJ332" s="98">
        <f>IF(ISNA(VLOOKUP($A332,'[2]1516 Exp_Rev Access'!$F$7:$FS$306,28,FALSE)),"",VLOOKUP($A332,'[2]1516 Exp_Rev Access'!$F$7:$FS$306,28,FALSE))</f>
        <v>1082.1500000000001</v>
      </c>
      <c r="AK332" s="98">
        <f>IF(ISNA(VLOOKUP($A332,'[2]1516 Exp_Rev Access'!$F$7:$FS$306,29,FALSE)),"",VLOOKUP($A332,'[2]1516 Exp_Rev Access'!$F$7:$FS$306,29,FALSE))</f>
        <v>0</v>
      </c>
      <c r="AL332" s="100">
        <f t="shared" si="372"/>
        <v>8540.2900000000009</v>
      </c>
      <c r="AM332" s="72">
        <f t="shared" si="373"/>
        <v>8.007075464179907E-3</v>
      </c>
      <c r="AN332" s="94">
        <f t="shared" si="374"/>
        <v>166.86772176631499</v>
      </c>
      <c r="AO332" s="99">
        <f>IF(ISNA(VLOOKUP($A332,'[2]1516 Exp_Rev Access'!$F$7:$GB$306,30,FALSE)),"",VLOOKUP($A332,'[2]1516 Exp_Rev Access'!$F$7:$FS$306,30,FALSE))</f>
        <v>452216.78</v>
      </c>
      <c r="AP332" s="99">
        <f>IF(ISNA(VLOOKUP($A332,'[2]1516 Exp_Rev Access'!$F$7:$GB$306,31,FALSE)),"",VLOOKUP($A332,'[2]1516 Exp_Rev Access'!$F$7:$FS$306,31,FALSE))</f>
        <v>10309.9</v>
      </c>
      <c r="AQ332" s="99">
        <f>IF(ISNA(VLOOKUP($A332,'[2]1516 Exp_Rev Access'!$F$7:$GB$306,32,FALSE)),"",VLOOKUP($A332,'[2]1516 Exp_Rev Access'!$F$7:$FS$306,32,FALSE))</f>
        <v>0</v>
      </c>
      <c r="AR332" s="99">
        <f>IF(ISNA(VLOOKUP($A332,'[2]1516 Exp_Rev Access'!$F$7:$GB$306,33,FALSE)),"",VLOOKUP($A332,'[2]1516 Exp_Rev Access'!$F$7:$FS$306,33,FALSE))</f>
        <v>34.15</v>
      </c>
      <c r="AS332" s="99">
        <f>IF(ISNA(VLOOKUP($A332,'[2]1516 Exp_Rev Access'!$F$7:$GB$306,34,FALSE)),"",VLOOKUP($A332,'[2]1516 Exp_Rev Access'!$F$7:$FS$306,34,FALSE))</f>
        <v>0</v>
      </c>
      <c r="AT332" s="101">
        <f t="shared" si="375"/>
        <v>462560.83000000007</v>
      </c>
      <c r="AU332" s="72">
        <f t="shared" si="376"/>
        <v>0.4336807617286641</v>
      </c>
      <c r="AV332" s="94">
        <f t="shared" si="377"/>
        <v>9037.9216490816743</v>
      </c>
      <c r="AW332" s="99">
        <f>IF(ISNA(VLOOKUP($A332,'[2]1516 Exp_Rev Access'!$F$7:$GB$306,35,FALSE)),"",VLOOKUP($A332,'[2]1516 Exp_Rev Access'!$F$7:$GB$306,35,FALSE))</f>
        <v>0</v>
      </c>
      <c r="AX332" s="99">
        <f>IF(ISNA(VLOOKUP($A332,'[2]1516 Exp_Rev Access'!$F$7:$GB$306,36,FALSE)),"",VLOOKUP($A332,'[2]1516 Exp_Rev Access'!$F$7:$GB$306,36,FALSE))</f>
        <v>36574.03</v>
      </c>
      <c r="AY332" s="99">
        <f>IF(ISNA(VLOOKUP($A332,'[2]1516 Exp_Rev Access'!$F$7:$GB$306,37,FALSE)),"",VLOOKUP($A332,'[2]1516 Exp_Rev Access'!$F$7:$GB$306,37,FALSE))</f>
        <v>0</v>
      </c>
      <c r="AZ332" s="99">
        <f>IF(ISNA(VLOOKUP($A332,'[2]1516 Exp_Rev Access'!$F$7:$GB$306,38,FALSE)),"",VLOOKUP($A332,'[2]1516 Exp_Rev Access'!$F$7:$GB$306,38,FALSE))</f>
        <v>0</v>
      </c>
      <c r="BA332" s="99">
        <f>IF(ISNA(VLOOKUP($A332,'[2]1516 Exp_Rev Access'!$F$7:$GB$306,39,FALSE)),"",VLOOKUP($A332,'[2]1516 Exp_Rev Access'!$F$7:$GB$306,39,FALSE))</f>
        <v>0</v>
      </c>
      <c r="BB332" s="99">
        <f>IF(ISNA(VLOOKUP($A332,'[2]1516 Exp_Rev Access'!$F$7:$GB$306,40,FALSE)),"",VLOOKUP($A332,'[2]1516 Exp_Rev Access'!$F$7:$GB$306,40,FALSE))</f>
        <v>18004.29</v>
      </c>
      <c r="BC332" s="99">
        <f>IF(ISNA(VLOOKUP($A332,'[2]1516 Exp_Rev Access'!$F$7:$GB$306,41,FALSE)),"",VLOOKUP($A332,'[2]1516 Exp_Rev Access'!$F$7:$GB$306,41,FALSE))</f>
        <v>0</v>
      </c>
      <c r="BD332" s="99">
        <f>IF(ISNA(VLOOKUP($A332,'[2]1516 Exp_Rev Access'!$F$7:$GB$306,42,FALSE)),"",VLOOKUP($A332,'[2]1516 Exp_Rev Access'!$F$7:$GB$306,42,FALSE))</f>
        <v>14300.82</v>
      </c>
      <c r="BE332" s="99">
        <f>IF(ISNA(VLOOKUP($A332,'[2]1516 Exp_Rev Access'!$F$7:$GB$306,43,FALSE)),"",VLOOKUP($A332,'[2]1516 Exp_Rev Access'!$F$7:$GB$306,43,FALSE))</f>
        <v>0</v>
      </c>
      <c r="BF332" s="99">
        <f>IF(ISNA(VLOOKUP($A332,'[2]1516 Exp_Rev Access'!$F$7:$GB$306,44,FALSE)),"",VLOOKUP($A332,'[2]1516 Exp_Rev Access'!$F$7:$GB$306,44,FALSE))</f>
        <v>0</v>
      </c>
      <c r="BG332" s="99">
        <f>IF(ISNA(VLOOKUP($A332,'[2]1516 Exp_Rev Access'!$F$7:$GB$306,45,FALSE)),"",VLOOKUP($A332,'[2]1516 Exp_Rev Access'!$F$7:$GB$306,45,FALSE))</f>
        <v>512.32000000000005</v>
      </c>
      <c r="BH332" s="99">
        <f>IF(ISNA(VLOOKUP($A332,'[2]1516 Exp_Rev Access'!$F$7:$GB$306,46,FALSE)),"",VLOOKUP($A332,'[2]1516 Exp_Rev Access'!$F$7:$GB$306,46,FALSE))</f>
        <v>0</v>
      </c>
      <c r="BI332" s="99">
        <f>IF(ISNA(VLOOKUP($A332,'[2]1516 Exp_Rev Access'!$F$7:$GB$306,47,FALSE)),"",VLOOKUP($A332,'[2]1516 Exp_Rev Access'!$F$7:$GB$306,47,FALSE))</f>
        <v>1145.57</v>
      </c>
      <c r="BJ332" s="99">
        <f>IF(ISNA(VLOOKUP($A332,'[2]1516 Exp_Rev Access'!$F$7:$GB$306,48,FALSE)),"",VLOOKUP($A332,'[2]1516 Exp_Rev Access'!$F$7:$GB$306,48,FALSE))</f>
        <v>83061.210000000006</v>
      </c>
      <c r="BK332" s="99">
        <f>IF(ISNA(VLOOKUP($A332,'[2]1516 Exp_Rev Access'!$F$7:$GB$306,49,FALSE)),"",VLOOKUP($A332,'[2]1516 Exp_Rev Access'!$F$7:$GB$306,49,FALSE))</f>
        <v>0</v>
      </c>
      <c r="BL332" s="99">
        <f>IF(ISNA(VLOOKUP($A332,'[2]1516 Exp_Rev Access'!$F$7:$GB$306,50,FALSE)),"",VLOOKUP($A332,'[2]1516 Exp_Rev Access'!$F$7:$GB$306,50,FALSE))</f>
        <v>0</v>
      </c>
      <c r="BM332" s="99">
        <f>IF(ISNA(VLOOKUP($A332,'[2]1516 Exp_Rev Access'!$F$7:$GB$306,51,FALSE)),"",VLOOKUP($A332,'[2]1516 Exp_Rev Access'!$F$7:$GB$306,51,FALSE))</f>
        <v>0</v>
      </c>
      <c r="BN332" s="99">
        <f>IF(ISNA(VLOOKUP($A332,'[2]1516 Exp_Rev Access'!$F$7:$GB$306,52,FALSE)),"",VLOOKUP($A332,'[2]1516 Exp_Rev Access'!$F$7:$GB$306,52,FALSE))</f>
        <v>0</v>
      </c>
      <c r="BO332" s="99">
        <f>IF(ISNA(VLOOKUP($A332,'[2]1516 Exp_Rev Access'!$F$7:$GB$306,53,FALSE)),"",VLOOKUP($A332,'[2]1516 Exp_Rev Access'!$F$7:$GB$306,53,FALSE))</f>
        <v>0</v>
      </c>
      <c r="BP332" s="99">
        <f>IF(ISNA(VLOOKUP($A332,'[2]1516 Exp_Rev Access'!$F$7:$GB$306,54,FALSE)),"",VLOOKUP($A332,'[2]1516 Exp_Rev Access'!$F$7:$GB$306,54,FALSE))</f>
        <v>0</v>
      </c>
      <c r="BQ332" s="99">
        <f>IF(ISNA(VLOOKUP($A332,'[2]1516 Exp_Rev Access'!$F$7:$GB$306,55,FALSE)),"",VLOOKUP($A332,'[2]1516 Exp_Rev Access'!$F$7:$GB$306,55,FALSE))</f>
        <v>0</v>
      </c>
      <c r="BR332" s="99">
        <f>IF(ISNA(VLOOKUP($A332,'[2]1516 Exp_Rev Access'!$F$7:$GB$306,56,FALSE)),"",VLOOKUP($A332,'[2]1516 Exp_Rev Access'!$F$7:$GB$306,56,FALSE))</f>
        <v>0</v>
      </c>
      <c r="BS332" s="99">
        <f>IF(ISNA(VLOOKUP($A332,'[2]1516 Exp_Rev Access'!$F$7:$GB$306,57,FALSE)),"",VLOOKUP($A332,'[2]1516 Exp_Rev Access'!$F$7:$GB$306,57,FALSE))</f>
        <v>0</v>
      </c>
      <c r="BT332" s="99">
        <f>IF(ISNA(VLOOKUP($A332,'[2]1516 Exp_Rev Access'!$F$7:$GB$306,58,FALSE)),"",VLOOKUP($A332,'[2]1516 Exp_Rev Access'!$F$7:$GB$306,58,FALSE))</f>
        <v>0</v>
      </c>
      <c r="BU332" s="102">
        <f t="shared" si="378"/>
        <v>153598.24000000002</v>
      </c>
      <c r="BV332" s="72">
        <f t="shared" si="379"/>
        <v>0.14400830637428197</v>
      </c>
      <c r="BW332" s="94">
        <f t="shared" si="380"/>
        <v>3001.1379445095745</v>
      </c>
      <c r="BX332" s="99">
        <f>IF(ISNA(VLOOKUP($A332,'[2]1516 Exp_Rev Access'!$F$7:$GB$306,59,FALSE)),"",VLOOKUP($A332,'[2]1516 Exp_Rev Access'!$F$7:$GB$306,59,FALSE))</f>
        <v>0</v>
      </c>
      <c r="BY332" s="99">
        <f>IF(ISNA(VLOOKUP($A332,'[2]1516 Exp_Rev Access'!$F$7:$GB$306,60,FALSE)),"",VLOOKUP($A332,'[2]1516 Exp_Rev Access'!$F$7:$GB$306,60,FALSE))</f>
        <v>0</v>
      </c>
      <c r="BZ332" s="99">
        <f>IF(ISNA(VLOOKUP($A332,'[2]1516 Exp_Rev Access'!$F$7:$GB$306,61,FALSE)),"",VLOOKUP($A332,'[2]1516 Exp_Rev Access'!$F$7:$GB$306,61,FALSE))</f>
        <v>0</v>
      </c>
      <c r="CA332" s="99">
        <f>IF(ISNA(VLOOKUP($A332,'[2]1516 Exp_Rev Access'!$F$7:$GB$306,62,FALSE)),"",VLOOKUP($A332,'[2]1516 Exp_Rev Access'!$F$7:$GB$306,62,FALSE))</f>
        <v>0</v>
      </c>
      <c r="CB332" s="99">
        <f>IF(ISNA(VLOOKUP($A332,'[2]1516 Exp_Rev Access'!$F$7:$GB$306,63,FALSE)),"",VLOOKUP($A332,'[2]1516 Exp_Rev Access'!$F$7:$GB$306,63,FALSE))</f>
        <v>10123.19</v>
      </c>
      <c r="CC332" s="99">
        <f>IF(ISNA(VLOOKUP($A332,'[2]1516 Exp_Rev Access'!$F$7:$GB$306,64,FALSE)),"",VLOOKUP($A332,'[2]1516 Exp_Rev Access'!$F$7:$GB$306,64,FALSE))</f>
        <v>0</v>
      </c>
      <c r="CD332" s="101">
        <f t="shared" si="381"/>
        <v>10123.19</v>
      </c>
      <c r="CE332" s="72">
        <f t="shared" si="387"/>
        <v>9.4911468191632119E-3</v>
      </c>
      <c r="CF332" s="103">
        <f t="shared" si="388"/>
        <v>197.79581867917156</v>
      </c>
      <c r="CG332" s="99">
        <f>IF(ISNA(VLOOKUP($A332,'[2]1516 Exp_Rev Access'!$F$7:$GB$306,65,FALSE)),"",VLOOKUP($A332,'[2]1516 Exp_Rev Access'!$F$7:$GB$306,65,FALSE))</f>
        <v>0</v>
      </c>
      <c r="CH332" s="99">
        <f>IF(ISNA(VLOOKUP($A332,'[2]1516 Exp_Rev Access'!$F$7:$GB$306,66,FALSE)),"",VLOOKUP($A332,'[2]1516 Exp_Rev Access'!$F$7:$GB$306,66,FALSE))</f>
        <v>0</v>
      </c>
      <c r="CI332" s="99">
        <f>IF(ISNA(VLOOKUP($A332,'[2]1516 Exp_Rev Access'!$F$7:$GB$306,67,FALSE)),"",VLOOKUP($A332,'[2]1516 Exp_Rev Access'!$F$7:$GB$306,67,FALSE))</f>
        <v>0</v>
      </c>
      <c r="CJ332" s="99">
        <f>IF(ISNA(VLOOKUP($A332,'[2]1516 Exp_Rev Access'!$F$7:$GB$306,68,FALSE)),"",VLOOKUP($A332,'[2]1516 Exp_Rev Access'!$F$7:$GB$306,68,FALSE))</f>
        <v>0</v>
      </c>
      <c r="CK332" s="99">
        <f>IF(ISNA(VLOOKUP($A332,'[2]1516 Exp_Rev Access'!$F$7:$GB$306,69,FALSE)),"",VLOOKUP($A332,'[2]1516 Exp_Rev Access'!$F$7:$GB$306,69,FALSE))</f>
        <v>0</v>
      </c>
      <c r="CL332" s="99">
        <f>IF(ISNA(VLOOKUP($A332,'[2]1516 Exp_Rev Access'!$F$7:$GB$306,70,FALSE)),"",VLOOKUP($A332,'[2]1516 Exp_Rev Access'!$F$7:$GB$306,70,FALSE))</f>
        <v>0</v>
      </c>
      <c r="CM332" s="99">
        <f>IF(ISNA(VLOOKUP($A332,'[2]1516 Exp_Rev Access'!$F$7:$GB$306,71,FALSE)),"",VLOOKUP($A332,'[2]1516 Exp_Rev Access'!$F$7:$GB$306,71,FALSE))</f>
        <v>0</v>
      </c>
      <c r="CN332" s="99">
        <f>IF(ISNA(VLOOKUP($A332,'[2]1516 Exp_Rev Access'!$F$7:$GB$306,72,FALSE)),"",VLOOKUP($A332,'[2]1516 Exp_Rev Access'!$F$7:$GB$306,72,FALSE))</f>
        <v>0</v>
      </c>
      <c r="CO332" s="99">
        <f>IF(ISNA(VLOOKUP($A332,'[2]1516 Exp_Rev Access'!$F$7:$GB$306,73,FALSE)),"",VLOOKUP($A332,'[2]1516 Exp_Rev Access'!$F$7:$GB$306,73,FALSE))</f>
        <v>0</v>
      </c>
      <c r="CP332" s="99">
        <f>IF(ISNA(VLOOKUP($A332,'[2]1516 Exp_Rev Access'!$F$7:$GB$306,74,FALSE)),"",VLOOKUP($A332,'[2]1516 Exp_Rev Access'!$F$7:$GB$306,74,FALSE))</f>
        <v>16152</v>
      </c>
      <c r="CQ332" s="99">
        <f>IF(ISNA(VLOOKUP($A332,'[2]1516 Exp_Rev Access'!$F$7:$GB$306,75,FALSE)),"",VLOOKUP($A332,'[2]1516 Exp_Rev Access'!$F$7:$GB$306,75,FALSE))</f>
        <v>0</v>
      </c>
      <c r="CR332" s="99">
        <f>IF(ISNA(VLOOKUP($A332,'[2]1516 Exp_Rev Access'!$F$7:$GB$306,76,FALSE)),"",VLOOKUP($A332,'[2]1516 Exp_Rev Access'!$F$7:$GB$306,76,FALSE))</f>
        <v>0</v>
      </c>
      <c r="CS332" s="99">
        <f>IF(ISNA(VLOOKUP($A332,'[2]1516 Exp_Rev Access'!$F$7:$GB$306,77,FALSE)),"",VLOOKUP($A332,'[2]1516 Exp_Rev Access'!$F$7:$GB$306,77,FALSE))</f>
        <v>0</v>
      </c>
      <c r="CT332" s="99">
        <f>IF(ISNA(VLOOKUP($A332,'[2]1516 Exp_Rev Access'!$F$7:$GB$306,78,FALSE)),"",VLOOKUP($A332,'[2]1516 Exp_Rev Access'!$F$7:$GB$306,78,FALSE))</f>
        <v>33440.06</v>
      </c>
      <c r="CU332" s="99">
        <f>IF(ISNA(VLOOKUP($A332,'[2]1516 Exp_Rev Access'!$F$7:$GB$306,79,FALSE)),"",VLOOKUP($A332,'[2]1516 Exp_Rev Access'!$F$7:$GB$306,79,FALSE))</f>
        <v>6605</v>
      </c>
      <c r="CV332" s="99">
        <f>IF(ISNA(VLOOKUP($A332,'[2]1516 Exp_Rev Access'!$F$7:$GB$306,80,FALSE)),"",VLOOKUP($A332,'[2]1516 Exp_Rev Access'!$F$7:$GB$306,80,FALSE))</f>
        <v>0</v>
      </c>
      <c r="CW332" s="99">
        <f>IF(ISNA(VLOOKUP($A332,'[2]1516 Exp_Rev Access'!$F$7:$GB$306,81,FALSE)),"",VLOOKUP($A332,'[2]1516 Exp_Rev Access'!$F$7:$GB$306,81,FALSE))</f>
        <v>0</v>
      </c>
      <c r="CX332" s="99">
        <f>IF(ISNA(VLOOKUP($A332,'[2]1516 Exp_Rev Access'!$F$7:$GB$306,82,FALSE)),"",VLOOKUP($A332,'[2]1516 Exp_Rev Access'!$F$7:$GB$306,82,FALSE))</f>
        <v>0</v>
      </c>
      <c r="CY332" s="99">
        <f>IF(ISNA(VLOOKUP($A332,'[2]1516 Exp_Rev Access'!$F$7:$GB$306,83,FALSE)),"",VLOOKUP($A332,'[2]1516 Exp_Rev Access'!$F$7:$GB$306,83,FALSE))</f>
        <v>0</v>
      </c>
      <c r="CZ332" s="99">
        <f>IF(ISNA(VLOOKUP($A332,'[2]1516 Exp_Rev Access'!$F$7:$GB$306,84,FALSE)),"",VLOOKUP($A332,'[2]1516 Exp_Rev Access'!$F$7:$GB$306,84,FALSE))</f>
        <v>0</v>
      </c>
      <c r="DA332" s="99">
        <f>IF(ISNA(VLOOKUP($A332,'[2]1516 Exp_Rev Access'!$F$7:$GB$306,85,FALSE)),"",VLOOKUP($A332,'[2]1516 Exp_Rev Access'!$F$7:$GB$306,85,FALSE))</f>
        <v>0</v>
      </c>
      <c r="DB332" s="99">
        <f>IF(ISNA(VLOOKUP($A332,'[2]1516 Exp_Rev Access'!$F$7:$GB$306,86,FALSE)),"",VLOOKUP($A332,'[2]1516 Exp_Rev Access'!$F$7:$GB$306,86,FALSE))</f>
        <v>0</v>
      </c>
      <c r="DC332" s="99">
        <f>IF(ISNA(VLOOKUP($A332,'[2]1516 Exp_Rev Access'!$F$7:$GB$306,87,FALSE)),"",VLOOKUP($A332,'[2]1516 Exp_Rev Access'!$F$7:$GB$306,87,FALSE))</f>
        <v>0</v>
      </c>
      <c r="DD332" s="99">
        <f>IF(ISNA(VLOOKUP($A332,'[2]1516 Exp_Rev Access'!$F$7:$GB$306,88,FALSE)),"",VLOOKUP($A332,'[2]1516 Exp_Rev Access'!$F$7:$GB$306,88,FALSE))</f>
        <v>0</v>
      </c>
      <c r="DE332" s="99">
        <f>IF(ISNA(VLOOKUP($A332,'[2]1516 Exp_Rev Access'!$F$7:$GB$306,89,FALSE)),"",VLOOKUP($A332,'[2]1516 Exp_Rev Access'!$F$7:$GB$306,89,FALSE))</f>
        <v>0</v>
      </c>
      <c r="DF332" s="99">
        <f>IF(ISNA(VLOOKUP($A332,'[2]1516 Exp_Rev Access'!$F$7:$GB$306,90,FALSE)),"",VLOOKUP($A332,'[2]1516 Exp_Rev Access'!$F$7:$GB$306,90,FALSE))</f>
        <v>0</v>
      </c>
      <c r="DG332" s="99">
        <f>IF(ISNA(VLOOKUP($A332,'[2]1516 Exp_Rev Access'!$F$7:$GB$306,91,FALSE)),"",VLOOKUP($A332,'[2]1516 Exp_Rev Access'!$F$7:$GB$306,91,FALSE))</f>
        <v>0</v>
      </c>
      <c r="DH332" s="99">
        <f>IF(ISNA(VLOOKUP($A332,'[2]1516 Exp_Rev Access'!$F$7:$GB$306,92,FALSE)),"",VLOOKUP($A332,'[2]1516 Exp_Rev Access'!$F$7:$GB$306,92,FALSE))</f>
        <v>53688.800000000003</v>
      </c>
      <c r="DI332" s="99">
        <f>IF(ISNA(VLOOKUP($A332,'[2]1516 Exp_Rev Access'!$F$7:$GB$306,93,FALSE)),"",VLOOKUP($A332,'[2]1516 Exp_Rev Access'!$F$7:$GB$306,93,FALSE))</f>
        <v>0</v>
      </c>
      <c r="DJ332" s="99">
        <f>IF(ISNA(VLOOKUP($A332,'[2]1516 Exp_Rev Access'!$F$7:$GB$306,94,FALSE)),"",VLOOKUP($A332,'[2]1516 Exp_Rev Access'!$F$7:$GB$306,94,FALSE))</f>
        <v>0</v>
      </c>
      <c r="DK332" s="99">
        <f>IF(ISNA(VLOOKUP($A332,'[2]1516 Exp_Rev Access'!$F$7:$GB$306,95,FALSE)),"",VLOOKUP($A332,'[2]1516 Exp_Rev Access'!$F$7:$GB$306,95,FALSE))</f>
        <v>0</v>
      </c>
      <c r="DL332" s="99">
        <f>IF(ISNA(VLOOKUP($A332,'[2]1516 Exp_Rev Access'!$F$7:$GB$306,96,FALSE)),"",VLOOKUP($A332,'[2]1516 Exp_Rev Access'!$F$7:$GB$306,96,FALSE))</f>
        <v>0</v>
      </c>
      <c r="DM332" s="99">
        <f>IF(ISNA(VLOOKUP($A332,'[2]1516 Exp_Rev Access'!$F$7:$GB$306,97,FALSE)),"",VLOOKUP($A332,'[2]1516 Exp_Rev Access'!$F$7:$GB$306,97,FALSE))</f>
        <v>0</v>
      </c>
      <c r="DN332" s="99">
        <f>IF(ISNA(VLOOKUP($A332,'[2]1516 Exp_Rev Access'!$F$7:$GB$306,98,FALSE)),"",VLOOKUP($A332,'[2]1516 Exp_Rev Access'!$F$7:$GB$306,98,FALSE))</f>
        <v>0</v>
      </c>
      <c r="DO332" s="99">
        <f>IF(ISNA(VLOOKUP($A332,'[2]1516 Exp_Rev Access'!$F$7:$GB$306,99,FALSE)),"",VLOOKUP($A332,'[2]1516 Exp_Rev Access'!$F$7:$GB$306,99,FALSE))</f>
        <v>0</v>
      </c>
      <c r="DP332" s="99">
        <f>IF(ISNA(VLOOKUP($A332,'[2]1516 Exp_Rev Access'!$F$7:$GB$306,100,FALSE)),"",VLOOKUP($A332,'[2]1516 Exp_Rev Access'!$F$7:$GB$306,100,FALSE))</f>
        <v>0</v>
      </c>
      <c r="DQ332" s="99">
        <f>IF(ISNA(VLOOKUP($A332,'[2]1516 Exp_Rev Access'!$F$7:$GB$306,101,FALSE)),"",VLOOKUP($A332,'[2]1516 Exp_Rev Access'!$F$7:$GB$306,101,FALSE))</f>
        <v>0</v>
      </c>
      <c r="DR332" s="99">
        <f>IF(ISNA(VLOOKUP($A332,'[2]1516 Exp_Rev Access'!$F$7:$GB$306,102,FALSE)),"",VLOOKUP($A332,'[2]1516 Exp_Rev Access'!$F$7:$GB$306,102,FALSE))</f>
        <v>0</v>
      </c>
      <c r="DS332" s="99">
        <f>IF(ISNA(VLOOKUP($A332,'[2]1516 Exp_Rev Access'!$F$7:$GB$306,103,FALSE)),"",VLOOKUP($A332,'[2]1516 Exp_Rev Access'!$F$7:$GB$306,103,FALSE))</f>
        <v>0</v>
      </c>
      <c r="DT332" s="99">
        <f>IF(ISNA(VLOOKUP($A332,'[2]1516 Exp_Rev Access'!$F$7:$GB$306,104,FALSE)),"",VLOOKUP($A332,'[2]1516 Exp_Rev Access'!$F$7:$GB$306,104,FALSE))</f>
        <v>0</v>
      </c>
      <c r="DU332" s="99">
        <f>IF(ISNA(VLOOKUP($A332,'[2]1516 Exp_Rev Access'!$F$7:$GB$306,105,FALSE)),"",VLOOKUP($A332,'[2]1516 Exp_Rev Access'!$F$7:$GB$306,105,FALSE))</f>
        <v>0</v>
      </c>
      <c r="DV332" s="99">
        <f>IF(ISNA(VLOOKUP($A332,'[2]1516 Exp_Rev Access'!$F$7:$GB$306,106,FALSE)),"",VLOOKUP($A332,'[2]1516 Exp_Rev Access'!$F$7:$GB$306,106,FALSE))</f>
        <v>0</v>
      </c>
      <c r="DW332" s="99">
        <f>IF(ISNA(VLOOKUP($A332,'[2]1516 Exp_Rev Access'!$F$7:$GB$306,107,FALSE)),"",VLOOKUP($A332,'[2]1516 Exp_Rev Access'!$F$7:$GB$306,107,FALSE))</f>
        <v>0</v>
      </c>
      <c r="DX332" s="99">
        <f>IF(ISNA(VLOOKUP($A332,'[2]1516 Exp_Rev Access'!$F$7:$GB$306,108,FALSE)),"",VLOOKUP($A332,'[2]1516 Exp_Rev Access'!$F$7:$GB$306,108,FALSE))</f>
        <v>13345</v>
      </c>
      <c r="DY332" s="99">
        <f>IF(ISNA(VLOOKUP($A332,'[2]1516 Exp_Rev Access'!$F$7:$GB$306,109,FALSE)),"",VLOOKUP($A332,'[2]1516 Exp_Rev Access'!$F$7:$GB$306,109,FALSE))</f>
        <v>0</v>
      </c>
      <c r="DZ332" s="99">
        <f>IF(ISNA(VLOOKUP($A332,'[2]1516 Exp_Rev Access'!$F$7:$GB$306,110,FALSE)),"",VLOOKUP($A332,'[2]1516 Exp_Rev Access'!$F$7:$GB$306,110,FALSE))</f>
        <v>0</v>
      </c>
      <c r="EA332" s="99">
        <f>IF(ISNA(VLOOKUP($A332,'[2]1516 Exp_Rev Access'!$F$7:$GB$306,111,FALSE)),"",VLOOKUP($A332,'[2]1516 Exp_Rev Access'!$F$7:$GB$306,111,FALSE))</f>
        <v>0</v>
      </c>
      <c r="EB332" s="99">
        <f>IF(ISNA(VLOOKUP($A332,'[2]1516 Exp_Rev Access'!$F$7:$GB$306,112,FALSE)),"",VLOOKUP($A332,'[2]1516 Exp_Rev Access'!$F$7:$GB$306,112,FALSE))</f>
        <v>0</v>
      </c>
      <c r="EC332" s="99">
        <f>IF(ISNA(VLOOKUP($A332,'[2]1516 Exp_Rev Access'!$F$7:$GB$306,113,FALSE)),"",VLOOKUP($A332,'[2]1516 Exp_Rev Access'!$F$7:$GB$306,113,FALSE))</f>
        <v>0</v>
      </c>
      <c r="ED332" s="99">
        <f>IF(ISNA(VLOOKUP($A332,'[2]1516 Exp_Rev Access'!$F$7:$GB$306,114,FALSE)),"",VLOOKUP($A332,'[2]1516 Exp_Rev Access'!$F$7:$GB$306,114,FALSE))</f>
        <v>0</v>
      </c>
      <c r="EE332" s="99">
        <f>IF(ISNA(VLOOKUP($A332,'[2]1516 Exp_Rev Access'!$F$7:$GB$306,115,FALSE)),"",VLOOKUP($A332,'[2]1516 Exp_Rev Access'!$F$7:$GB$306,115,FALSE))</f>
        <v>0</v>
      </c>
      <c r="EF332" s="99">
        <f>IF(ISNA(VLOOKUP($A332,'[2]1516 Exp_Rev Access'!$F$7:$GB$306,116,FALSE)),"",VLOOKUP($A332,'[2]1516 Exp_Rev Access'!$F$7:$GB$306,116,FALSE))</f>
        <v>0</v>
      </c>
      <c r="EG332" s="99">
        <f>IF(ISNA(VLOOKUP($A332,'[2]1516 Exp_Rev Access'!$F$7:$GB$306,117,FALSE)),"",VLOOKUP($A332,'[2]1516 Exp_Rev Access'!$F$7:$GB$306,117,FALSE))</f>
        <v>0</v>
      </c>
      <c r="EH332" s="99">
        <f>IF(ISNA(VLOOKUP($A332,'[2]1516 Exp_Rev Access'!$F$7:$GB$306,118,FALSE)),"",VLOOKUP($A332,'[2]1516 Exp_Rev Access'!$F$7:$GB$306,118,FALSE))</f>
        <v>0</v>
      </c>
      <c r="EI332" s="99">
        <f>IF(ISNA(VLOOKUP($A332,'[2]1516 Exp_Rev Access'!$F$7:$GB$306,119,FALSE)),"",VLOOKUP($A332,'[2]1516 Exp_Rev Access'!$F$7:$GB$306,119,FALSE))</f>
        <v>0</v>
      </c>
      <c r="EJ332" s="99">
        <f>IF(ISNA(VLOOKUP($A332,'[2]1516 Exp_Rev Access'!$F$7:$GB$306,120,FALSE)),"",VLOOKUP($A332,'[2]1516 Exp_Rev Access'!$F$7:$GB$306,120,FALSE))</f>
        <v>0</v>
      </c>
      <c r="EK332" s="99">
        <f>IF(ISNA(VLOOKUP($A332,'[2]1516 Exp_Rev Access'!$F$7:$GB$306,121,FALSE)),"",VLOOKUP($A332,'[2]1516 Exp_Rev Access'!$F$7:$GB$306,121,FALSE))</f>
        <v>0</v>
      </c>
      <c r="EL332" s="99">
        <f>IF(ISNA(VLOOKUP($A332,'[2]1516 Exp_Rev Access'!$F$7:$GB$306,122,FALSE)),"",VLOOKUP($A332,'[2]1516 Exp_Rev Access'!$F$7:$GB$306,122,FALSE))</f>
        <v>0</v>
      </c>
      <c r="EM332" s="99">
        <f>IF(ISNA(VLOOKUP($A332,'[2]1516 Exp_Rev Access'!$F$7:$GB$306,123,FALSE)),"",VLOOKUP($A332,'[2]1516 Exp_Rev Access'!$F$7:$GB$306,123,FALSE))</f>
        <v>0</v>
      </c>
      <c r="EN332" s="99">
        <f>IF(ISNA(VLOOKUP($A332,'[2]1516 Exp_Rev Access'!$F$7:$GB$306,124,FALSE)),"",VLOOKUP($A332,'[2]1516 Exp_Rev Access'!$F$7:$GB$306,124,FALSE))</f>
        <v>0</v>
      </c>
      <c r="EO332" s="99">
        <f>IF(ISNA(VLOOKUP($A332,'[2]1516 Exp_Rev Access'!$F$7:$GB$306,125,FALSE)),"",VLOOKUP($A332,'[2]1516 Exp_Rev Access'!$F$7:$GB$306,125,FALSE))</f>
        <v>0</v>
      </c>
      <c r="EP332" s="99">
        <f>IF(ISNA(VLOOKUP($A332,'[2]1516 Exp_Rev Access'!$F$7:$GB$306,126,FALSE)),"",VLOOKUP($A332,'[2]1516 Exp_Rev Access'!$F$7:$GB$306,126,FALSE))</f>
        <v>0</v>
      </c>
      <c r="EQ332" s="99">
        <f>IF(ISNA(VLOOKUP($A332,'[2]1516 Exp_Rev Access'!$F$7:$GB$306,127,FALSE)),"",VLOOKUP($A332,'[2]1516 Exp_Rev Access'!$F$7:$GB$306,127,FALSE))</f>
        <v>0</v>
      </c>
      <c r="ER332" s="99">
        <f>IF(ISNA(VLOOKUP($A332,'[2]1516 Exp_Rev Access'!$F$7:$GB$306,128,FALSE)),"",VLOOKUP($A332,'[2]1516 Exp_Rev Access'!$F$7:$GB$306,128,FALSE))</f>
        <v>0</v>
      </c>
      <c r="ES332" s="99">
        <f>IF(ISNA(VLOOKUP($A332,'[2]1516 Exp_Rev Access'!$F$7:$GB$306,129,FALSE)),"",VLOOKUP($A332,'[2]1516 Exp_Rev Access'!$F$7:$GB$306,129,FALSE))</f>
        <v>0</v>
      </c>
      <c r="ET332" s="99">
        <f>IF(ISNA(VLOOKUP($A332,'[2]1516 Exp_Rev Access'!$F$7:$GB$306,130,FALSE)),"",VLOOKUP($A332,'[2]1516 Exp_Rev Access'!$F$7:$GB$306,130,FALSE))</f>
        <v>0</v>
      </c>
      <c r="EU332" s="99">
        <f>IF(ISNA(VLOOKUP($A332,'[2]1516 Exp_Rev Access'!$F$7:$GB$306,131,FALSE)),"",VLOOKUP($A332,'[2]1516 Exp_Rev Access'!$F$7:$GB$306,131,FALSE))</f>
        <v>0</v>
      </c>
      <c r="EV332" s="99">
        <f>IF(ISNA(VLOOKUP($A332,'[2]1516 Exp_Rev Access'!$F$7:$GB$306,132,FALSE)),"",VLOOKUP($A332,'[2]1516 Exp_Rev Access'!$F$7:$GB$306,132,FALSE))</f>
        <v>0</v>
      </c>
      <c r="EW332" s="99">
        <f>IF(ISNA(VLOOKUP($A332,'[2]1516 Exp_Rev Access'!$F$7:$GB$306,133,FALSE)),"",VLOOKUP($A332,'[2]1516 Exp_Rev Access'!$F$7:$GB$306,133,FALSE))</f>
        <v>0</v>
      </c>
      <c r="EX332" s="99">
        <f>IF(ISNA(VLOOKUP($A332,'[2]1516 Exp_Rev Access'!$F$7:$GB$306,134,FALSE)),"",VLOOKUP($A332,'[2]1516 Exp_Rev Access'!$F$7:$GB$306,134,FALSE))</f>
        <v>0</v>
      </c>
      <c r="EY332" s="99">
        <f>IF(ISNA(VLOOKUP($A332,'[2]1516 Exp_Rev Access'!$F$7:$GB$306,135,FALSE)),"",VLOOKUP($A332,'[2]1516 Exp_Rev Access'!$F$7:$GB$306,135,FALSE))</f>
        <v>0</v>
      </c>
      <c r="EZ332" s="99">
        <f>IF(ISNA(VLOOKUP($A332,'[2]1516 Exp_Rev Access'!$F$7:$GB$306,136,FALSE)),"",VLOOKUP($A332,'[2]1516 Exp_Rev Access'!$F$7:$GB$306,136,FALSE))</f>
        <v>0</v>
      </c>
      <c r="FA332" s="99">
        <f>IF(ISNA(VLOOKUP($A332,'[2]1516 Exp_Rev Access'!$F$7:$GB$306,137,FALSE)),"",VLOOKUP($A332,'[2]1516 Exp_Rev Access'!$F$7:$GB$306,137,FALSE))</f>
        <v>0</v>
      </c>
      <c r="FB332" s="99">
        <f>IF(ISNA(VLOOKUP($A332,'[2]1516 Exp_Rev Access'!$F$7:$GB$306,138,FALSE)),"",VLOOKUP($A332,'[2]1516 Exp_Rev Access'!$F$7:$GB$306,138,FALSE))</f>
        <v>0</v>
      </c>
      <c r="FC332" s="99">
        <f>IF(ISNA(VLOOKUP($A332,'[2]1516 Exp_Rev Access'!$F$7:$GB$306,139,FALSE)),"",VLOOKUP($A332,'[2]1516 Exp_Rev Access'!$F$7:$GB$306,139,FALSE))</f>
        <v>0</v>
      </c>
      <c r="FD332" s="99">
        <f>IF(ISNA(VLOOKUP($A332,'[2]1516 Exp_Rev Access'!$F$7:$FS$306,140,FALSE)),"",VLOOKUP($A332,'[2]1516 Exp_Rev Access'!$F$7:$FS$306,140,FALSE))</f>
        <v>0</v>
      </c>
      <c r="FE332" s="99">
        <f>IF(ISNA(VLOOKUP($A332,'[2]1516 Exp_Rev Access'!$F$7:$FS$306,141,FALSE)),"",VLOOKUP($A332,'[2]1516 Exp_Rev Access'!$F$7:$FS$306,141,FALSE))</f>
        <v>0</v>
      </c>
      <c r="FF332" s="99">
        <f>IF(ISNA(VLOOKUP($A332,'[2]1516 Exp_Rev Access'!$F$7:$FS$306,142,FALSE)),"",VLOOKUP($A332,'[2]1516 Exp_Rev Access'!$F$7:$FS$306,142,FALSE))</f>
        <v>0</v>
      </c>
      <c r="FG332" s="99">
        <f>IF(ISNA(VLOOKUP($A332,'[2]1516 Exp_Rev Access'!$F$7:$FS$306,143,FALSE)),"",VLOOKUP($A332,'[2]1516 Exp_Rev Access'!$F$7:$FS$306,143,FALSE))</f>
        <v>0</v>
      </c>
      <c r="FH332" s="99">
        <f>IF(ISNA(VLOOKUP($A332,'[2]1516 Exp_Rev Access'!$F$7:$FS$306,144,FALSE)),"",VLOOKUP($A332,'[2]1516 Exp_Rev Access'!$F$7:$FS$306,144,FALSE))</f>
        <v>0</v>
      </c>
      <c r="FI332" s="99">
        <f>IF(ISNA(VLOOKUP($A332,'[2]1516 Exp_Rev Access'!$F$7:$FS$306,145,FALSE)),"",VLOOKUP($A332,'[2]1516 Exp_Rev Access'!$F$7:$FS$306,145,FALSE))</f>
        <v>0</v>
      </c>
      <c r="FJ332" s="99">
        <f>IF(ISNA(VLOOKUP($A332,'[2]1516 Exp_Rev Access'!$F$7:$FS$306,146,FALSE)),"",VLOOKUP($A332,'[2]1516 Exp_Rev Access'!$F$7:$FS$306,146,FALSE))</f>
        <v>0</v>
      </c>
      <c r="FK332" s="99">
        <f>IF(ISNA(VLOOKUP($A332,'[2]1516 Exp_Rev Access'!$F$7:$FS$306,147,FALSE)),"",VLOOKUP($A332,'[2]1516 Exp_Rev Access'!$F$7:$FS$306,147,FALSE))</f>
        <v>0</v>
      </c>
      <c r="FL332" s="99">
        <f>IF(ISNA(VLOOKUP($A332,'[2]1516 Exp_Rev Access'!$F$7:$FS$306,148,FALSE)),"",VLOOKUP($A332,'[2]1516 Exp_Rev Access'!$F$7:$FS$306,148,FALSE))</f>
        <v>0</v>
      </c>
      <c r="FM332" s="99">
        <f>IF(ISNA(VLOOKUP($A332,'[2]1516 Exp_Rev Access'!$F$7:$FS$306,149,FALSE)),"",VLOOKUP($A332,'[2]1516 Exp_Rev Access'!$F$7:$FS$306,149,FALSE))</f>
        <v>0</v>
      </c>
      <c r="FN332" s="99">
        <f>IF(ISNA(VLOOKUP($A332,'[2]1516 Exp_Rev Access'!$F$7:$FS$306,150,FALSE)),"",VLOOKUP($A332,'[2]1516 Exp_Rev Access'!$F$7:$FS$306,150,FALSE))</f>
        <v>0</v>
      </c>
      <c r="FO332" s="99">
        <f>IF(ISNA(VLOOKUP($A332,'[2]1516 Exp_Rev Access'!$F$7:$FS$306,151,FALSE)),"",VLOOKUP($A332,'[2]1516 Exp_Rev Access'!$F$7:$FS$306,151,FALSE))</f>
        <v>0</v>
      </c>
      <c r="FP332" s="99">
        <f>IF(ISNA(VLOOKUP($A332,'[2]1516 Exp_Rev Access'!$F$7:$FS$306,152,FALSE)),"",VLOOKUP($A332,'[2]1516 Exp_Rev Access'!$F$7:$FS$306,152,FALSE))</f>
        <v>0</v>
      </c>
      <c r="FQ332" s="99">
        <f>IF(ISNA(VLOOKUP($A332,'[2]1516 Exp_Rev Access'!$F$7:$FS$306,153,FALSE)),"",VLOOKUP($A332,'[2]1516 Exp_Rev Access'!$F$7:$FS$306,153,FALSE))</f>
        <v>1796.99</v>
      </c>
      <c r="FR332" s="101">
        <f t="shared" si="382"/>
        <v>125027.85</v>
      </c>
      <c r="FS332" s="72">
        <f t="shared" si="383"/>
        <v>0.11722171379123726</v>
      </c>
      <c r="FT332" s="94">
        <f t="shared" si="384"/>
        <v>2442.9044548651818</v>
      </c>
      <c r="FU332" s="99">
        <f>IF(ISNA(VLOOKUP($A332,'[2]1516 Exp_Rev Access'!$F$7:$GB$306,154,FALSE)),"",VLOOKUP($A332,'[2]1516 Exp_Rev Access'!$F$7:$GB$306,154,FALSE))</f>
        <v>0</v>
      </c>
      <c r="FV332" s="99">
        <f>IF(ISNA(VLOOKUP($A332,'[2]1516 Exp_Rev Access'!$F$7:$GB$306,155,FALSE)),"",VLOOKUP($A332,'[2]1516 Exp_Rev Access'!$F$7:$GB$306,155,FALSE))</f>
        <v>0</v>
      </c>
      <c r="FW332" s="99">
        <f>IF(ISNA(VLOOKUP($A332,'[2]1516 Exp_Rev Access'!$F$7:$GB$306,156,FALSE)),"",VLOOKUP($A332,'[2]1516 Exp_Rev Access'!$F$7:$GB$306,156,FALSE))</f>
        <v>0</v>
      </c>
      <c r="FX332" s="99">
        <f>IF(ISNA(VLOOKUP($A332,'[2]1516 Exp_Rev Access'!$F$7:$GB$306,157,FALSE)),"",VLOOKUP($A332,'[2]1516 Exp_Rev Access'!$F$7:$GB$306,157,FALSE))</f>
        <v>0</v>
      </c>
      <c r="FY332" s="99">
        <f>IF(ISNA(VLOOKUP($A332,'[2]1516 Exp_Rev Access'!$F$7:$GB$306,158,FALSE)),"",VLOOKUP($A332,'[2]1516 Exp_Rev Access'!$F$7:$GB$306,158,FALSE))</f>
        <v>0</v>
      </c>
      <c r="FZ332" s="99">
        <f>IF(ISNA(VLOOKUP($A332,'[2]1516 Exp_Rev Access'!$F$7:$GB$306,159,FALSE)),"",VLOOKUP($A332,'[2]1516 Exp_Rev Access'!$F$7:$GB$306,159,FALSE))</f>
        <v>0</v>
      </c>
      <c r="GA332" s="99">
        <f>IF(ISNA(VLOOKUP($A332,'[2]1516 Exp_Rev Access'!$F$7:$GB$306,160,FALSE)),"",VLOOKUP($A332,'[2]1516 Exp_Rev Access'!$F$7:$GB$306,160,FALSE))</f>
        <v>0</v>
      </c>
      <c r="GB332" s="99">
        <f>IF(ISNA(VLOOKUP($A332,'[2]1516 Exp_Rev Access'!$F$7:$GB$306,161,FALSE)),"",VLOOKUP($A332,'[2]1516 Exp_Rev Access'!$F$7:$GB$306,161,FALSE))</f>
        <v>0</v>
      </c>
      <c r="GC332" s="99">
        <f>IF(ISNA(VLOOKUP($A332,'[2]1516 Exp_Rev Access'!$F$7:$GB$306,162,FALSE)),"",VLOOKUP($A332,'[2]1516 Exp_Rev Access'!$F$7:$GB$306,162,FALSE))</f>
        <v>0</v>
      </c>
      <c r="GD332" s="99">
        <f>IF(ISNA(VLOOKUP($A332,'[2]1516 Exp_Rev Access'!$F$7:$GB$306,163,FALSE)),"",VLOOKUP($A332,'[2]1516 Exp_Rev Access'!$F$7:$GB$306,163,FALSE))</f>
        <v>0</v>
      </c>
      <c r="GE332" s="99">
        <f>IF(ISNA(VLOOKUP($A332,'[2]1516 Exp_Rev Access'!$F$7:$GB$306,164,FALSE)),"",VLOOKUP($A332,'[2]1516 Exp_Rev Access'!$F$7:$GB$306,164,FALSE))</f>
        <v>0</v>
      </c>
      <c r="GF332" s="99">
        <f>IF(ISNA(VLOOKUP($A332,'[2]1516 Exp_Rev Access'!$F$7:$GB$306,165,FALSE)),"",VLOOKUP($A332,'[2]1516 Exp_Rev Access'!$F$7:$GB$306,165,FALSE))</f>
        <v>0</v>
      </c>
      <c r="GG332" s="99">
        <f>IF(ISNA(VLOOKUP($A332,'[2]1516 Exp_Rev Access'!$F$7:$GB$306,166,FALSE)),"",VLOOKUP($A332,'[2]1516 Exp_Rev Access'!$F$7:$GB$306,166,FALSE))</f>
        <v>0</v>
      </c>
      <c r="GH332" s="99">
        <f>IF(ISNA(VLOOKUP($A332,'[2]1516 Exp_Rev Access'!$F$7:$GB$306,167,FALSE)),"",VLOOKUP($A332,'[2]1516 Exp_Rev Access'!$F$7:$GB$306,167,FALSE))</f>
        <v>0</v>
      </c>
      <c r="GI332" s="99">
        <f>IF(ISNA(VLOOKUP($A332,'[2]1516 Exp_Rev Access'!$F$7:$GB$306,168,FALSE)),"",VLOOKUP($A332,'[2]1516 Exp_Rev Access'!$F$7:$GB$306,168,FALSE))</f>
        <v>0</v>
      </c>
      <c r="GJ332" s="99">
        <f>IF(ISNA(VLOOKUP($A332,'[2]1516 Exp_Rev Access'!$F$7:$GB$306,169,FALSE)),"",VLOOKUP($A332,'[2]1516 Exp_Rev Access'!$F$7:$GB$306,169,FALSE))</f>
        <v>0</v>
      </c>
      <c r="GK332" s="99">
        <f>IF(ISNA(VLOOKUP($A332,'[2]1516 Exp_Rev Access'!$F$7:$GB$306,170,FALSE)),"",VLOOKUP($A332,'[2]1516 Exp_Rev Access'!$F$7:$GB$306,170,FALSE))</f>
        <v>0</v>
      </c>
      <c r="GL332" s="99">
        <f>IF(ISNA(VLOOKUP($A332,'[2]1516 Exp_Rev Access'!$F$7:$GB$306,171,FALSE)),"",VLOOKUP($A332,'[2]1516 Exp_Rev Access'!$F$7:$GB$306,171,FALSE))</f>
        <v>0</v>
      </c>
      <c r="GM332" s="99">
        <f>IF(ISNA(VLOOKUP($A332,'[2]1516 Exp_Rev Access'!$F$7:$GB$306,172,FALSE)),"",VLOOKUP($A332,'[2]1516 Exp_Rev Access'!$F$7:$GB$306,172,FALSE))</f>
        <v>0</v>
      </c>
      <c r="GN332" s="99">
        <f>IF(ISNA(VLOOKUP($A332,'[2]1516 Exp_Rev Access'!$F$7:$GB$306,173,FALSE)),"",VLOOKUP($A332,'[2]1516 Exp_Rev Access'!$F$7:$GB$306,173,FALSE))</f>
        <v>0</v>
      </c>
      <c r="GO332" s="99">
        <f>IF(ISNA(VLOOKUP($A332,'[2]1516 Exp_Rev Access'!$F$7:$GB$306,174,FALSE)),"",VLOOKUP($A332,'[2]1516 Exp_Rev Access'!$F$7:$GB$306,174,FALSE))</f>
        <v>0</v>
      </c>
      <c r="GP332" s="99">
        <f>IF(ISNA(VLOOKUP($A332,'[2]1516 Exp_Rev Access'!$F$7:$GB$306,175,FALSE)),"",VLOOKUP($A332,'[2]1516 Exp_Rev Access'!$F$7:$GB$306,175,FALSE))</f>
        <v>0</v>
      </c>
      <c r="GQ332" s="99">
        <f>IF(ISNA(VLOOKUP($A332,'[2]1516 Exp_Rev Access'!$F$7:$GB$306,176,FALSE)),"",VLOOKUP($A332,'[2]1516 Exp_Rev Access'!$F$7:$GB$306,176,FALSE))</f>
        <v>0</v>
      </c>
      <c r="GR332" s="99">
        <f>IF(ISNA(VLOOKUP($A332,'[2]1516 Exp_Rev Access'!$F$7:$GB$306,177,FALSE)),"",VLOOKUP($A332,'[2]1516 Exp_Rev Access'!$F$7:$GB$306,177,FALSE))</f>
        <v>0</v>
      </c>
      <c r="GS332" s="99">
        <f>IF(ISNA(VLOOKUP($A332,'[2]1516 Exp_Rev Access'!$F$7:$GB$306,178,FALSE)),"",VLOOKUP($A332,'[2]1516 Exp_Rev Access'!$F$7:$GB$306,178,FALSE))</f>
        <v>0</v>
      </c>
      <c r="GT332" s="101">
        <f t="shared" si="385"/>
        <v>0</v>
      </c>
      <c r="GU332" s="72"/>
      <c r="GV332" s="84">
        <f t="shared" si="386"/>
        <v>0</v>
      </c>
    </row>
    <row r="333" spans="1:204" customFormat="1" ht="12" customHeight="1" x14ac:dyDescent="0.2">
      <c r="A333" s="96" t="s">
        <v>756</v>
      </c>
      <c r="B333" s="69" t="s">
        <v>757</v>
      </c>
      <c r="C333" s="80">
        <f>IF(ISNA(VLOOKUP($A333,'[2]1516 enrollment_Rev_Exp by size'!$A$6:$G$320,3,FALSE)),"",VLOOKUP($A333,'[2]1516 enrollment_Rev_Exp by size'!$A$6:$G$320,3,FALSE))</f>
        <v>40.809999999999995</v>
      </c>
      <c r="D333" s="97">
        <v>851931.51</v>
      </c>
      <c r="E333" s="80">
        <f t="shared" si="367"/>
        <v>851931.51</v>
      </c>
      <c r="F333" s="80">
        <f t="shared" si="368"/>
        <v>0</v>
      </c>
      <c r="G333" s="98">
        <f>IF(ISNA(VLOOKUP($A333,'[2]1516 Exp_Rev Access'!$F$7:$FS$306,2,FALSE)),"",VLOOKUP($A333,'[2]1516 Exp_Rev Access'!$F$7:$FS$306,2,FALSE))</f>
        <v>176869.97</v>
      </c>
      <c r="H333" s="98">
        <f>IF(ISNA(VLOOKUP($A333,'[2]1516 Exp_Rev Access'!$F$7:$FS$306,3,FALSE)),"",VLOOKUP($A333,'[2]1516 Exp_Rev Access'!$F$7:$FS$306,3,FALSE))</f>
        <v>0</v>
      </c>
      <c r="I333" s="98">
        <f>IF(ISNA(VLOOKUP($A333,'[2]1516 Exp_Rev Access'!$F$7:$FS$306,4,FALSE)),"",VLOOKUP($A333,'[2]1516 Exp_Rev Access'!$F$7:$FS$306,4,FALSE))</f>
        <v>0</v>
      </c>
      <c r="J333" s="98">
        <f>IF(ISNA(VLOOKUP($A333,'[2]1516 Exp_Rev Access'!$F$7:$FS$306,5,FALSE)),"",VLOOKUP($A333,'[2]1516 Exp_Rev Access'!$F$7:$FS$306,5,FALSE))</f>
        <v>15437.26</v>
      </c>
      <c r="K333" s="98">
        <f>IF(ISNA(VLOOKUP($A333,'[2]1516 Exp_Rev Access'!$F$7:$FS$306,6,FALSE)),"",VLOOKUP($A333,'[2]1516 Exp_Rev Access'!$F$7:$FS$306,6,FALSE))</f>
        <v>0</v>
      </c>
      <c r="L333" s="98">
        <f>IF(ISNA(VLOOKUP($A333,'[2]1516 Exp_Rev Access'!$F$7:$FS$306,7,FALSE)),"",VLOOKUP($A333,'[2]1516 Exp_Rev Access'!$F$7:$FS$306,7,FALSE))</f>
        <v>0</v>
      </c>
      <c r="M333" s="90">
        <f t="shared" si="369"/>
        <v>192307.23</v>
      </c>
      <c r="N333" s="72">
        <f t="shared" si="390"/>
        <v>0.22573085716714483</v>
      </c>
      <c r="O333" s="73">
        <f t="shared" si="391"/>
        <v>4712.2575349179133</v>
      </c>
      <c r="P333" s="99">
        <f>IF(ISNA(VLOOKUP($A333,'[2]1516 Exp_Rev Access'!$F$7:$FS$306,8,FALSE)),"",VLOOKUP($A333,'[2]1516 Exp_Rev Access'!$F$7:$FS$306,8,FALSE))</f>
        <v>0</v>
      </c>
      <c r="Q333" s="99">
        <f>IF(ISNA(VLOOKUP($A333,'[2]1516 Exp_Rev Access'!$F$7:$FS$306,9,FALSE)),"",VLOOKUP($A333,'[2]1516 Exp_Rev Access'!$F$7:$FS$306,9,FALSE))</f>
        <v>0</v>
      </c>
      <c r="R333" s="99">
        <f>IF(ISNA(VLOOKUP($A333,'[2]1516 Exp_Rev Access'!$F$7:$FS$306,10,FALSE)),"",VLOOKUP($A333,'[2]1516 Exp_Rev Access'!$F$7:$FS$306,10,FALSE))</f>
        <v>0</v>
      </c>
      <c r="S333" s="99">
        <f>IF(ISNA(VLOOKUP($A333,'[2]1516 Exp_Rev Access'!$F$7:$FS$306,11,FALSE)),"",VLOOKUP($A333,'[2]1516 Exp_Rev Access'!$F$7:$FS$306,11,FALSE))</f>
        <v>0</v>
      </c>
      <c r="T333" s="99">
        <f>IF(ISNA(VLOOKUP($A333,'[2]1516 Exp_Rev Access'!$F$7:$FS$306,12,FALSE)),"",VLOOKUP($A333,'[2]1516 Exp_Rev Access'!$F$7:$FS$306,12,FALSE))</f>
        <v>0</v>
      </c>
      <c r="U333" s="99">
        <f>IF(ISNA(VLOOKUP($A333,'[2]1516 Exp_Rev Access'!$F$7:$FS$306,13,FALSE)),"",VLOOKUP($A333,'[2]1516 Exp_Rev Access'!$F$7:$FS$306,13,FALSE))</f>
        <v>0</v>
      </c>
      <c r="V333" s="99">
        <f>IF(ISNA(VLOOKUP($A333,'[2]1516 Exp_Rev Access'!$F$7:$FS$306,14,FALSE)),"",VLOOKUP($A333,'[2]1516 Exp_Rev Access'!$F$7:$FS$306,14,FALSE))</f>
        <v>0</v>
      </c>
      <c r="W333" s="99">
        <f>IF(ISNA(VLOOKUP($A333,'[2]1516 Exp_Rev Access'!$F$7:$FS$306,15,FALSE)),"",VLOOKUP($A333,'[2]1516 Exp_Rev Access'!$F$7:$FS$306,15,FALSE))</f>
        <v>0</v>
      </c>
      <c r="X333" s="99">
        <f>IF(ISNA(VLOOKUP($A333,'[2]1516 Exp_Rev Access'!$F$7:$FS$306,16,FALSE)),"",VLOOKUP($A333,'[2]1516 Exp_Rev Access'!$F$7:$FS$306,16,FALSE))</f>
        <v>3990</v>
      </c>
      <c r="Y333" s="99">
        <f>IF(ISNA(VLOOKUP($A333,'[2]1516 Exp_Rev Access'!$F$7:$FS$306,17,FALSE)),"",VLOOKUP($A333,'[2]1516 Exp_Rev Access'!$F$7:$FS$306,17,FALSE))</f>
        <v>0</v>
      </c>
      <c r="Z333" s="99">
        <f>IF(ISNA(VLOOKUP($A333,'[2]1516 Exp_Rev Access'!$F$7:$FS$306,18,FALSE)),"",VLOOKUP($A333,'[2]1516 Exp_Rev Access'!$F$7:$FS$306,18,FALSE))</f>
        <v>0</v>
      </c>
      <c r="AA333" s="99">
        <f>IF(ISNA(VLOOKUP($A333,'[2]1516 Exp_Rev Access'!$F$7:$FS$306,19,FALSE)),"",VLOOKUP($A333,'[2]1516 Exp_Rev Access'!$F$7:$FS$306,19,FALSE))</f>
        <v>0</v>
      </c>
      <c r="AB333" s="99">
        <f>IF(ISNA(VLOOKUP($A333,'[2]1516 Exp_Rev Access'!$F$7:$FS$306,20,FALSE)),"",VLOOKUP($A333,'[2]1516 Exp_Rev Access'!$F$7:$FS$306,20,FALSE))</f>
        <v>0</v>
      </c>
      <c r="AC333" s="99">
        <f>IF(ISNA(VLOOKUP($A333,'[2]1516 Exp_Rev Access'!$F$7:$FS$306,21,FALSE)),"",VLOOKUP($A333,'[2]1516 Exp_Rev Access'!$F$7:$FS$306,21,FALSE))</f>
        <v>2546.1</v>
      </c>
      <c r="AD333" s="99">
        <f>IF(ISNA(VLOOKUP($A333,'[2]1516 Exp_Rev Access'!$F$7:$FS$306,22,FALSE)),"",VLOOKUP($A333,'[2]1516 Exp_Rev Access'!$F$7:$FS$306,22,FALSE))</f>
        <v>1215.1199999999999</v>
      </c>
      <c r="AE333" s="99">
        <f>IF(ISNA(VLOOKUP($A333,'[2]1516 Exp_Rev Access'!$F$7:$FS$306,23,FALSE)),"",VLOOKUP($A333,'[2]1516 Exp_Rev Access'!$F$7:$FS$306,23,FALSE))</f>
        <v>0</v>
      </c>
      <c r="AF333" s="99">
        <f>IF(ISNA(VLOOKUP($A333,'[2]1516 Exp_Rev Access'!$F$7:$FS$306,24,FALSE)),"",VLOOKUP($A333,'[2]1516 Exp_Rev Access'!$F$7:$FS$306,24,FALSE))</f>
        <v>1131.32</v>
      </c>
      <c r="AG333" s="99">
        <f>IF(ISNA(VLOOKUP($A333,'[2]1516 Exp_Rev Access'!$F$7:$FS$306,25,FALSE)),"",VLOOKUP($A333,'[2]1516 Exp_Rev Access'!$F$7:$FS$306,25,FALSE))</f>
        <v>0</v>
      </c>
      <c r="AH333" s="98">
        <f>IF(ISNA(VLOOKUP($A333,'[2]1516 Exp_Rev Access'!$F$7:$FS$306,26,FALSE)),"",VLOOKUP($A333,'[2]1516 Exp_Rev Access'!$F$7:$FS$306,26,FALSE))</f>
        <v>1020</v>
      </c>
      <c r="AI333" s="98">
        <f>IF(ISNA(VLOOKUP($A333,'[2]1516 Exp_Rev Access'!$F$7:$FS$306,27,FALSE)),"",VLOOKUP($A333,'[2]1516 Exp_Rev Access'!$F$7:$FS$306,27,FALSE))</f>
        <v>0</v>
      </c>
      <c r="AJ333" s="98">
        <f>IF(ISNA(VLOOKUP($A333,'[2]1516 Exp_Rev Access'!$F$7:$FS$306,28,FALSE)),"",VLOOKUP($A333,'[2]1516 Exp_Rev Access'!$F$7:$FS$306,28,FALSE))</f>
        <v>56.3</v>
      </c>
      <c r="AK333" s="98">
        <f>IF(ISNA(VLOOKUP($A333,'[2]1516 Exp_Rev Access'!$F$7:$FS$306,29,FALSE)),"",VLOOKUP($A333,'[2]1516 Exp_Rev Access'!$F$7:$FS$306,29,FALSE))</f>
        <v>4293.38</v>
      </c>
      <c r="AL333" s="100">
        <f t="shared" si="372"/>
        <v>14252.220000000001</v>
      </c>
      <c r="AM333" s="72">
        <f t="shared" si="373"/>
        <v>1.6729302570343947E-2</v>
      </c>
      <c r="AN333" s="94">
        <f t="shared" si="374"/>
        <v>349.23352119578544</v>
      </c>
      <c r="AO333" s="99">
        <f>IF(ISNA(VLOOKUP($A333,'[2]1516 Exp_Rev Access'!$F$7:$GB$306,30,FALSE)),"",VLOOKUP($A333,'[2]1516 Exp_Rev Access'!$F$7:$FS$306,30,FALSE))</f>
        <v>393333.57</v>
      </c>
      <c r="AP333" s="99">
        <f>IF(ISNA(VLOOKUP($A333,'[2]1516 Exp_Rev Access'!$F$7:$GB$306,31,FALSE)),"",VLOOKUP($A333,'[2]1516 Exp_Rev Access'!$F$7:$FS$306,31,FALSE))</f>
        <v>1566.84</v>
      </c>
      <c r="AQ333" s="99">
        <f>IF(ISNA(VLOOKUP($A333,'[2]1516 Exp_Rev Access'!$F$7:$GB$306,32,FALSE)),"",VLOOKUP($A333,'[2]1516 Exp_Rev Access'!$F$7:$FS$306,32,FALSE))</f>
        <v>0</v>
      </c>
      <c r="AR333" s="99">
        <f>IF(ISNA(VLOOKUP($A333,'[2]1516 Exp_Rev Access'!$F$7:$GB$306,33,FALSE)),"",VLOOKUP($A333,'[2]1516 Exp_Rev Access'!$F$7:$FS$306,33,FALSE))</f>
        <v>30609.17</v>
      </c>
      <c r="AS333" s="99">
        <f>IF(ISNA(VLOOKUP($A333,'[2]1516 Exp_Rev Access'!$F$7:$GB$306,34,FALSE)),"",VLOOKUP($A333,'[2]1516 Exp_Rev Access'!$F$7:$FS$306,34,FALSE))</f>
        <v>0</v>
      </c>
      <c r="AT333" s="101">
        <f t="shared" si="375"/>
        <v>425509.58</v>
      </c>
      <c r="AU333" s="72">
        <f t="shared" si="376"/>
        <v>0.4994645402891601</v>
      </c>
      <c r="AV333" s="94">
        <f t="shared" si="377"/>
        <v>10426.600833129136</v>
      </c>
      <c r="AW333" s="99">
        <f>IF(ISNA(VLOOKUP($A333,'[2]1516 Exp_Rev Access'!$F$7:$GB$306,35,FALSE)),"",VLOOKUP($A333,'[2]1516 Exp_Rev Access'!$F$7:$GB$306,35,FALSE))</f>
        <v>40915.42</v>
      </c>
      <c r="AX333" s="99">
        <f>IF(ISNA(VLOOKUP($A333,'[2]1516 Exp_Rev Access'!$F$7:$GB$306,36,FALSE)),"",VLOOKUP($A333,'[2]1516 Exp_Rev Access'!$F$7:$GB$306,36,FALSE))</f>
        <v>30369.040000000001</v>
      </c>
      <c r="AY333" s="99">
        <f>IF(ISNA(VLOOKUP($A333,'[2]1516 Exp_Rev Access'!$F$7:$GB$306,37,FALSE)),"",VLOOKUP($A333,'[2]1516 Exp_Rev Access'!$F$7:$GB$306,37,FALSE))</f>
        <v>4529.95</v>
      </c>
      <c r="AZ333" s="99">
        <f>IF(ISNA(VLOOKUP($A333,'[2]1516 Exp_Rev Access'!$F$7:$GB$306,38,FALSE)),"",VLOOKUP($A333,'[2]1516 Exp_Rev Access'!$F$7:$GB$306,38,FALSE))</f>
        <v>0</v>
      </c>
      <c r="BA333" s="99">
        <f>IF(ISNA(VLOOKUP($A333,'[2]1516 Exp_Rev Access'!$F$7:$GB$306,39,FALSE)),"",VLOOKUP($A333,'[2]1516 Exp_Rev Access'!$F$7:$GB$306,39,FALSE))</f>
        <v>0</v>
      </c>
      <c r="BB333" s="99">
        <f>IF(ISNA(VLOOKUP($A333,'[2]1516 Exp_Rev Access'!$F$7:$GB$306,40,FALSE)),"",VLOOKUP($A333,'[2]1516 Exp_Rev Access'!$F$7:$GB$306,40,FALSE))</f>
        <v>8508.4599999999991</v>
      </c>
      <c r="BC333" s="99">
        <f>IF(ISNA(VLOOKUP($A333,'[2]1516 Exp_Rev Access'!$F$7:$GB$306,41,FALSE)),"",VLOOKUP($A333,'[2]1516 Exp_Rev Access'!$F$7:$GB$306,41,FALSE))</f>
        <v>0</v>
      </c>
      <c r="BD333" s="99">
        <f>IF(ISNA(VLOOKUP($A333,'[2]1516 Exp_Rev Access'!$F$7:$GB$306,42,FALSE)),"",VLOOKUP($A333,'[2]1516 Exp_Rev Access'!$F$7:$GB$306,42,FALSE))</f>
        <v>0</v>
      </c>
      <c r="BE333" s="99">
        <f>IF(ISNA(VLOOKUP($A333,'[2]1516 Exp_Rev Access'!$F$7:$GB$306,43,FALSE)),"",VLOOKUP($A333,'[2]1516 Exp_Rev Access'!$F$7:$GB$306,43,FALSE))</f>
        <v>0</v>
      </c>
      <c r="BF333" s="99">
        <f>IF(ISNA(VLOOKUP($A333,'[2]1516 Exp_Rev Access'!$F$7:$GB$306,44,FALSE)),"",VLOOKUP($A333,'[2]1516 Exp_Rev Access'!$F$7:$GB$306,44,FALSE))</f>
        <v>0</v>
      </c>
      <c r="BG333" s="99">
        <f>IF(ISNA(VLOOKUP($A333,'[2]1516 Exp_Rev Access'!$F$7:$GB$306,45,FALSE)),"",VLOOKUP($A333,'[2]1516 Exp_Rev Access'!$F$7:$GB$306,45,FALSE))</f>
        <v>357.5</v>
      </c>
      <c r="BH333" s="99">
        <f>IF(ISNA(VLOOKUP($A333,'[2]1516 Exp_Rev Access'!$F$7:$GB$306,46,FALSE)),"",VLOOKUP($A333,'[2]1516 Exp_Rev Access'!$F$7:$GB$306,46,FALSE))</f>
        <v>0</v>
      </c>
      <c r="BI333" s="99">
        <f>IF(ISNA(VLOOKUP($A333,'[2]1516 Exp_Rev Access'!$F$7:$GB$306,47,FALSE)),"",VLOOKUP($A333,'[2]1516 Exp_Rev Access'!$F$7:$GB$306,47,FALSE))</f>
        <v>267.79000000000002</v>
      </c>
      <c r="BJ333" s="99">
        <f>IF(ISNA(VLOOKUP($A333,'[2]1516 Exp_Rev Access'!$F$7:$GB$306,48,FALSE)),"",VLOOKUP($A333,'[2]1516 Exp_Rev Access'!$F$7:$GB$306,48,FALSE))</f>
        <v>80391.48</v>
      </c>
      <c r="BK333" s="99">
        <f>IF(ISNA(VLOOKUP($A333,'[2]1516 Exp_Rev Access'!$F$7:$GB$306,49,FALSE)),"",VLOOKUP($A333,'[2]1516 Exp_Rev Access'!$F$7:$GB$306,49,FALSE))</f>
        <v>0</v>
      </c>
      <c r="BL333" s="99">
        <f>IF(ISNA(VLOOKUP($A333,'[2]1516 Exp_Rev Access'!$F$7:$GB$306,50,FALSE)),"",VLOOKUP($A333,'[2]1516 Exp_Rev Access'!$F$7:$GB$306,50,FALSE))</f>
        <v>0</v>
      </c>
      <c r="BM333" s="99">
        <f>IF(ISNA(VLOOKUP($A333,'[2]1516 Exp_Rev Access'!$F$7:$GB$306,51,FALSE)),"",VLOOKUP($A333,'[2]1516 Exp_Rev Access'!$F$7:$GB$306,51,FALSE))</f>
        <v>0</v>
      </c>
      <c r="BN333" s="99">
        <f>IF(ISNA(VLOOKUP($A333,'[2]1516 Exp_Rev Access'!$F$7:$GB$306,52,FALSE)),"",VLOOKUP($A333,'[2]1516 Exp_Rev Access'!$F$7:$GB$306,52,FALSE))</f>
        <v>0</v>
      </c>
      <c r="BO333" s="99">
        <f>IF(ISNA(VLOOKUP($A333,'[2]1516 Exp_Rev Access'!$F$7:$GB$306,53,FALSE)),"",VLOOKUP($A333,'[2]1516 Exp_Rev Access'!$F$7:$GB$306,53,FALSE))</f>
        <v>0</v>
      </c>
      <c r="BP333" s="99">
        <f>IF(ISNA(VLOOKUP($A333,'[2]1516 Exp_Rev Access'!$F$7:$GB$306,54,FALSE)),"",VLOOKUP($A333,'[2]1516 Exp_Rev Access'!$F$7:$GB$306,54,FALSE))</f>
        <v>0</v>
      </c>
      <c r="BQ333" s="99">
        <f>IF(ISNA(VLOOKUP($A333,'[2]1516 Exp_Rev Access'!$F$7:$GB$306,55,FALSE)),"",VLOOKUP($A333,'[2]1516 Exp_Rev Access'!$F$7:$GB$306,55,FALSE))</f>
        <v>0</v>
      </c>
      <c r="BR333" s="99">
        <f>IF(ISNA(VLOOKUP($A333,'[2]1516 Exp_Rev Access'!$F$7:$GB$306,56,FALSE)),"",VLOOKUP($A333,'[2]1516 Exp_Rev Access'!$F$7:$GB$306,56,FALSE))</f>
        <v>0</v>
      </c>
      <c r="BS333" s="99">
        <f>IF(ISNA(VLOOKUP($A333,'[2]1516 Exp_Rev Access'!$F$7:$GB$306,57,FALSE)),"",VLOOKUP($A333,'[2]1516 Exp_Rev Access'!$F$7:$GB$306,57,FALSE))</f>
        <v>0</v>
      </c>
      <c r="BT333" s="99">
        <f>IF(ISNA(VLOOKUP($A333,'[2]1516 Exp_Rev Access'!$F$7:$GB$306,58,FALSE)),"",VLOOKUP($A333,'[2]1516 Exp_Rev Access'!$F$7:$GB$306,58,FALSE))</f>
        <v>0</v>
      </c>
      <c r="BU333" s="102">
        <f t="shared" si="378"/>
        <v>165339.63999999998</v>
      </c>
      <c r="BV333" s="72">
        <f t="shared" si="379"/>
        <v>0.1940762115959298</v>
      </c>
      <c r="BW333" s="94">
        <f t="shared" si="380"/>
        <v>4051.4491546189661</v>
      </c>
      <c r="BX333" s="99">
        <f>IF(ISNA(VLOOKUP($A333,'[2]1516 Exp_Rev Access'!$F$7:$GB$306,59,FALSE)),"",VLOOKUP($A333,'[2]1516 Exp_Rev Access'!$F$7:$GB$306,59,FALSE))</f>
        <v>0</v>
      </c>
      <c r="BY333" s="99">
        <f>IF(ISNA(VLOOKUP($A333,'[2]1516 Exp_Rev Access'!$F$7:$GB$306,60,FALSE)),"",VLOOKUP($A333,'[2]1516 Exp_Rev Access'!$F$7:$GB$306,60,FALSE))</f>
        <v>0</v>
      </c>
      <c r="BZ333" s="99">
        <f>IF(ISNA(VLOOKUP($A333,'[2]1516 Exp_Rev Access'!$F$7:$GB$306,61,FALSE)),"",VLOOKUP($A333,'[2]1516 Exp_Rev Access'!$F$7:$GB$306,61,FALSE))</f>
        <v>0</v>
      </c>
      <c r="CA333" s="99">
        <f>IF(ISNA(VLOOKUP($A333,'[2]1516 Exp_Rev Access'!$F$7:$GB$306,62,FALSE)),"",VLOOKUP($A333,'[2]1516 Exp_Rev Access'!$F$7:$GB$306,62,FALSE))</f>
        <v>0</v>
      </c>
      <c r="CB333" s="99">
        <f>IF(ISNA(VLOOKUP($A333,'[2]1516 Exp_Rev Access'!$F$7:$GB$306,63,FALSE)),"",VLOOKUP($A333,'[2]1516 Exp_Rev Access'!$F$7:$GB$306,63,FALSE))</f>
        <v>134.49</v>
      </c>
      <c r="CC333" s="99">
        <f>IF(ISNA(VLOOKUP($A333,'[2]1516 Exp_Rev Access'!$F$7:$GB$306,64,FALSE)),"",VLOOKUP($A333,'[2]1516 Exp_Rev Access'!$F$7:$GB$306,64,FALSE))</f>
        <v>0</v>
      </c>
      <c r="CD333" s="101">
        <f t="shared" si="381"/>
        <v>134.49</v>
      </c>
      <c r="CE333" s="72">
        <f t="shared" si="387"/>
        <v>1.5786480300511481E-4</v>
      </c>
      <c r="CF333" s="103">
        <f t="shared" si="388"/>
        <v>3.2955158049497677</v>
      </c>
      <c r="CG333" s="99">
        <f>IF(ISNA(VLOOKUP($A333,'[2]1516 Exp_Rev Access'!$F$7:$GB$306,65,FALSE)),"",VLOOKUP($A333,'[2]1516 Exp_Rev Access'!$F$7:$GB$306,65,FALSE))</f>
        <v>0</v>
      </c>
      <c r="CH333" s="99">
        <f>IF(ISNA(VLOOKUP($A333,'[2]1516 Exp_Rev Access'!$F$7:$GB$306,66,FALSE)),"",VLOOKUP($A333,'[2]1516 Exp_Rev Access'!$F$7:$GB$306,66,FALSE))</f>
        <v>0</v>
      </c>
      <c r="CI333" s="99">
        <f>IF(ISNA(VLOOKUP($A333,'[2]1516 Exp_Rev Access'!$F$7:$GB$306,67,FALSE)),"",VLOOKUP($A333,'[2]1516 Exp_Rev Access'!$F$7:$GB$306,67,FALSE))</f>
        <v>0</v>
      </c>
      <c r="CJ333" s="99">
        <f>IF(ISNA(VLOOKUP($A333,'[2]1516 Exp_Rev Access'!$F$7:$GB$306,68,FALSE)),"",VLOOKUP($A333,'[2]1516 Exp_Rev Access'!$F$7:$GB$306,68,FALSE))</f>
        <v>0</v>
      </c>
      <c r="CK333" s="99">
        <f>IF(ISNA(VLOOKUP($A333,'[2]1516 Exp_Rev Access'!$F$7:$GB$306,69,FALSE)),"",VLOOKUP($A333,'[2]1516 Exp_Rev Access'!$F$7:$GB$306,69,FALSE))</f>
        <v>0</v>
      </c>
      <c r="CL333" s="99">
        <f>IF(ISNA(VLOOKUP($A333,'[2]1516 Exp_Rev Access'!$F$7:$GB$306,70,FALSE)),"",VLOOKUP($A333,'[2]1516 Exp_Rev Access'!$F$7:$GB$306,70,FALSE))</f>
        <v>0</v>
      </c>
      <c r="CM333" s="99">
        <f>IF(ISNA(VLOOKUP($A333,'[2]1516 Exp_Rev Access'!$F$7:$GB$306,71,FALSE)),"",VLOOKUP($A333,'[2]1516 Exp_Rev Access'!$F$7:$GB$306,71,FALSE))</f>
        <v>0</v>
      </c>
      <c r="CN333" s="99">
        <f>IF(ISNA(VLOOKUP($A333,'[2]1516 Exp_Rev Access'!$F$7:$GB$306,72,FALSE)),"",VLOOKUP($A333,'[2]1516 Exp_Rev Access'!$F$7:$GB$306,72,FALSE))</f>
        <v>0</v>
      </c>
      <c r="CO333" s="99">
        <f>IF(ISNA(VLOOKUP($A333,'[2]1516 Exp_Rev Access'!$F$7:$GB$306,73,FALSE)),"",VLOOKUP($A333,'[2]1516 Exp_Rev Access'!$F$7:$GB$306,73,FALSE))</f>
        <v>0</v>
      </c>
      <c r="CP333" s="99">
        <f>IF(ISNA(VLOOKUP($A333,'[2]1516 Exp_Rev Access'!$F$7:$GB$306,74,FALSE)),"",VLOOKUP($A333,'[2]1516 Exp_Rev Access'!$F$7:$GB$306,74,FALSE))</f>
        <v>10597</v>
      </c>
      <c r="CQ333" s="99">
        <f>IF(ISNA(VLOOKUP($A333,'[2]1516 Exp_Rev Access'!$F$7:$GB$306,75,FALSE)),"",VLOOKUP($A333,'[2]1516 Exp_Rev Access'!$F$7:$GB$306,75,FALSE))</f>
        <v>0</v>
      </c>
      <c r="CR333" s="99">
        <f>IF(ISNA(VLOOKUP($A333,'[2]1516 Exp_Rev Access'!$F$7:$GB$306,76,FALSE)),"",VLOOKUP($A333,'[2]1516 Exp_Rev Access'!$F$7:$GB$306,76,FALSE))</f>
        <v>0</v>
      </c>
      <c r="CS333" s="99">
        <f>IF(ISNA(VLOOKUP($A333,'[2]1516 Exp_Rev Access'!$F$7:$GB$306,77,FALSE)),"",VLOOKUP($A333,'[2]1516 Exp_Rev Access'!$F$7:$GB$306,77,FALSE))</f>
        <v>0</v>
      </c>
      <c r="CT333" s="99">
        <f>IF(ISNA(VLOOKUP($A333,'[2]1516 Exp_Rev Access'!$F$7:$GB$306,78,FALSE)),"",VLOOKUP($A333,'[2]1516 Exp_Rev Access'!$F$7:$GB$306,78,FALSE))</f>
        <v>14395</v>
      </c>
      <c r="CU333" s="99">
        <f>IF(ISNA(VLOOKUP($A333,'[2]1516 Exp_Rev Access'!$F$7:$GB$306,79,FALSE)),"",VLOOKUP($A333,'[2]1516 Exp_Rev Access'!$F$7:$GB$306,79,FALSE))</f>
        <v>7055</v>
      </c>
      <c r="CV333" s="99">
        <f>IF(ISNA(VLOOKUP($A333,'[2]1516 Exp_Rev Access'!$F$7:$GB$306,80,FALSE)),"",VLOOKUP($A333,'[2]1516 Exp_Rev Access'!$F$7:$GB$306,80,FALSE))</f>
        <v>0</v>
      </c>
      <c r="CW333" s="99">
        <f>IF(ISNA(VLOOKUP($A333,'[2]1516 Exp_Rev Access'!$F$7:$GB$306,81,FALSE)),"",VLOOKUP($A333,'[2]1516 Exp_Rev Access'!$F$7:$GB$306,81,FALSE))</f>
        <v>0</v>
      </c>
      <c r="CX333" s="99">
        <f>IF(ISNA(VLOOKUP($A333,'[2]1516 Exp_Rev Access'!$F$7:$GB$306,82,FALSE)),"",VLOOKUP($A333,'[2]1516 Exp_Rev Access'!$F$7:$GB$306,82,FALSE))</f>
        <v>0</v>
      </c>
      <c r="CY333" s="99">
        <f>IF(ISNA(VLOOKUP($A333,'[2]1516 Exp_Rev Access'!$F$7:$GB$306,83,FALSE)),"",VLOOKUP($A333,'[2]1516 Exp_Rev Access'!$F$7:$GB$306,83,FALSE))</f>
        <v>0</v>
      </c>
      <c r="CZ333" s="99">
        <f>IF(ISNA(VLOOKUP($A333,'[2]1516 Exp_Rev Access'!$F$7:$GB$306,84,FALSE)),"",VLOOKUP($A333,'[2]1516 Exp_Rev Access'!$F$7:$GB$306,84,FALSE))</f>
        <v>0</v>
      </c>
      <c r="DA333" s="99">
        <f>IF(ISNA(VLOOKUP($A333,'[2]1516 Exp_Rev Access'!$F$7:$GB$306,85,FALSE)),"",VLOOKUP($A333,'[2]1516 Exp_Rev Access'!$F$7:$GB$306,85,FALSE))</f>
        <v>0</v>
      </c>
      <c r="DB333" s="99">
        <f>IF(ISNA(VLOOKUP($A333,'[2]1516 Exp_Rev Access'!$F$7:$GB$306,86,FALSE)),"",VLOOKUP($A333,'[2]1516 Exp_Rev Access'!$F$7:$GB$306,86,FALSE))</f>
        <v>0</v>
      </c>
      <c r="DC333" s="99">
        <f>IF(ISNA(VLOOKUP($A333,'[2]1516 Exp_Rev Access'!$F$7:$GB$306,87,FALSE)),"",VLOOKUP($A333,'[2]1516 Exp_Rev Access'!$F$7:$GB$306,87,FALSE))</f>
        <v>0</v>
      </c>
      <c r="DD333" s="99">
        <f>IF(ISNA(VLOOKUP($A333,'[2]1516 Exp_Rev Access'!$F$7:$GB$306,88,FALSE)),"",VLOOKUP($A333,'[2]1516 Exp_Rev Access'!$F$7:$GB$306,88,FALSE))</f>
        <v>0</v>
      </c>
      <c r="DE333" s="99">
        <f>IF(ISNA(VLOOKUP($A333,'[2]1516 Exp_Rev Access'!$F$7:$GB$306,89,FALSE)),"",VLOOKUP($A333,'[2]1516 Exp_Rev Access'!$F$7:$GB$306,89,FALSE))</f>
        <v>0</v>
      </c>
      <c r="DF333" s="99">
        <f>IF(ISNA(VLOOKUP($A333,'[2]1516 Exp_Rev Access'!$F$7:$GB$306,90,FALSE)),"",VLOOKUP($A333,'[2]1516 Exp_Rev Access'!$F$7:$GB$306,90,FALSE))</f>
        <v>0</v>
      </c>
      <c r="DG333" s="99">
        <f>IF(ISNA(VLOOKUP($A333,'[2]1516 Exp_Rev Access'!$F$7:$GB$306,91,FALSE)),"",VLOOKUP($A333,'[2]1516 Exp_Rev Access'!$F$7:$GB$306,91,FALSE))</f>
        <v>0</v>
      </c>
      <c r="DH333" s="99">
        <f>IF(ISNA(VLOOKUP($A333,'[2]1516 Exp_Rev Access'!$F$7:$GB$306,92,FALSE)),"",VLOOKUP($A333,'[2]1516 Exp_Rev Access'!$F$7:$GB$306,92,FALSE))</f>
        <v>8617.2000000000007</v>
      </c>
      <c r="DI333" s="99">
        <f>IF(ISNA(VLOOKUP($A333,'[2]1516 Exp_Rev Access'!$F$7:$GB$306,93,FALSE)),"",VLOOKUP($A333,'[2]1516 Exp_Rev Access'!$F$7:$GB$306,93,FALSE))</f>
        <v>0</v>
      </c>
      <c r="DJ333" s="99">
        <f>IF(ISNA(VLOOKUP($A333,'[2]1516 Exp_Rev Access'!$F$7:$GB$306,94,FALSE)),"",VLOOKUP($A333,'[2]1516 Exp_Rev Access'!$F$7:$GB$306,94,FALSE))</f>
        <v>12906</v>
      </c>
      <c r="DK333" s="99">
        <f>IF(ISNA(VLOOKUP($A333,'[2]1516 Exp_Rev Access'!$F$7:$GB$306,95,FALSE)),"",VLOOKUP($A333,'[2]1516 Exp_Rev Access'!$F$7:$GB$306,95,FALSE))</f>
        <v>0</v>
      </c>
      <c r="DL333" s="99">
        <f>IF(ISNA(VLOOKUP($A333,'[2]1516 Exp_Rev Access'!$F$7:$GB$306,96,FALSE)),"",VLOOKUP($A333,'[2]1516 Exp_Rev Access'!$F$7:$GB$306,96,FALSE))</f>
        <v>0</v>
      </c>
      <c r="DM333" s="99">
        <f>IF(ISNA(VLOOKUP($A333,'[2]1516 Exp_Rev Access'!$F$7:$GB$306,97,FALSE)),"",VLOOKUP($A333,'[2]1516 Exp_Rev Access'!$F$7:$GB$306,97,FALSE))</f>
        <v>0</v>
      </c>
      <c r="DN333" s="99">
        <f>IF(ISNA(VLOOKUP($A333,'[2]1516 Exp_Rev Access'!$F$7:$GB$306,98,FALSE)),"",VLOOKUP($A333,'[2]1516 Exp_Rev Access'!$F$7:$GB$306,98,FALSE))</f>
        <v>0</v>
      </c>
      <c r="DO333" s="99">
        <f>IF(ISNA(VLOOKUP($A333,'[2]1516 Exp_Rev Access'!$F$7:$GB$306,99,FALSE)),"",VLOOKUP($A333,'[2]1516 Exp_Rev Access'!$F$7:$GB$306,99,FALSE))</f>
        <v>0</v>
      </c>
      <c r="DP333" s="99">
        <f>IF(ISNA(VLOOKUP($A333,'[2]1516 Exp_Rev Access'!$F$7:$GB$306,100,FALSE)),"",VLOOKUP($A333,'[2]1516 Exp_Rev Access'!$F$7:$GB$306,100,FALSE))</f>
        <v>0</v>
      </c>
      <c r="DQ333" s="99">
        <f>IF(ISNA(VLOOKUP($A333,'[2]1516 Exp_Rev Access'!$F$7:$GB$306,101,FALSE)),"",VLOOKUP($A333,'[2]1516 Exp_Rev Access'!$F$7:$GB$306,101,FALSE))</f>
        <v>0</v>
      </c>
      <c r="DR333" s="99">
        <f>IF(ISNA(VLOOKUP($A333,'[2]1516 Exp_Rev Access'!$F$7:$GB$306,102,FALSE)),"",VLOOKUP($A333,'[2]1516 Exp_Rev Access'!$F$7:$GB$306,102,FALSE))</f>
        <v>0</v>
      </c>
      <c r="DS333" s="99">
        <f>IF(ISNA(VLOOKUP($A333,'[2]1516 Exp_Rev Access'!$F$7:$GB$306,103,FALSE)),"",VLOOKUP($A333,'[2]1516 Exp_Rev Access'!$F$7:$GB$306,103,FALSE))</f>
        <v>0</v>
      </c>
      <c r="DT333" s="99">
        <f>IF(ISNA(VLOOKUP($A333,'[2]1516 Exp_Rev Access'!$F$7:$GB$306,104,FALSE)),"",VLOOKUP($A333,'[2]1516 Exp_Rev Access'!$F$7:$GB$306,104,FALSE))</f>
        <v>0</v>
      </c>
      <c r="DU333" s="99">
        <f>IF(ISNA(VLOOKUP($A333,'[2]1516 Exp_Rev Access'!$F$7:$GB$306,105,FALSE)),"",VLOOKUP($A333,'[2]1516 Exp_Rev Access'!$F$7:$GB$306,105,FALSE))</f>
        <v>0</v>
      </c>
      <c r="DV333" s="99">
        <f>IF(ISNA(VLOOKUP($A333,'[2]1516 Exp_Rev Access'!$F$7:$GB$306,106,FALSE)),"",VLOOKUP($A333,'[2]1516 Exp_Rev Access'!$F$7:$GB$306,106,FALSE))</f>
        <v>0</v>
      </c>
      <c r="DW333" s="99">
        <f>IF(ISNA(VLOOKUP($A333,'[2]1516 Exp_Rev Access'!$F$7:$GB$306,107,FALSE)),"",VLOOKUP($A333,'[2]1516 Exp_Rev Access'!$F$7:$GB$306,107,FALSE))</f>
        <v>0</v>
      </c>
      <c r="DX333" s="99">
        <f>IF(ISNA(VLOOKUP($A333,'[2]1516 Exp_Rev Access'!$F$7:$GB$306,108,FALSE)),"",VLOOKUP($A333,'[2]1516 Exp_Rev Access'!$F$7:$GB$306,108,FALSE))</f>
        <v>0</v>
      </c>
      <c r="DY333" s="99">
        <f>IF(ISNA(VLOOKUP($A333,'[2]1516 Exp_Rev Access'!$F$7:$GB$306,109,FALSE)),"",VLOOKUP($A333,'[2]1516 Exp_Rev Access'!$F$7:$GB$306,109,FALSE))</f>
        <v>0</v>
      </c>
      <c r="DZ333" s="99">
        <f>IF(ISNA(VLOOKUP($A333,'[2]1516 Exp_Rev Access'!$F$7:$GB$306,110,FALSE)),"",VLOOKUP($A333,'[2]1516 Exp_Rev Access'!$F$7:$GB$306,110,FALSE))</f>
        <v>0</v>
      </c>
      <c r="EA333" s="99">
        <f>IF(ISNA(VLOOKUP($A333,'[2]1516 Exp_Rev Access'!$F$7:$GB$306,111,FALSE)),"",VLOOKUP($A333,'[2]1516 Exp_Rev Access'!$F$7:$GB$306,111,FALSE))</f>
        <v>0</v>
      </c>
      <c r="EB333" s="99">
        <f>IF(ISNA(VLOOKUP($A333,'[2]1516 Exp_Rev Access'!$F$7:$GB$306,112,FALSE)),"",VLOOKUP($A333,'[2]1516 Exp_Rev Access'!$F$7:$GB$306,112,FALSE))</f>
        <v>0</v>
      </c>
      <c r="EC333" s="99">
        <f>IF(ISNA(VLOOKUP($A333,'[2]1516 Exp_Rev Access'!$F$7:$GB$306,113,FALSE)),"",VLOOKUP($A333,'[2]1516 Exp_Rev Access'!$F$7:$GB$306,113,FALSE))</f>
        <v>0</v>
      </c>
      <c r="ED333" s="99">
        <f>IF(ISNA(VLOOKUP($A333,'[2]1516 Exp_Rev Access'!$F$7:$GB$306,114,FALSE)),"",VLOOKUP($A333,'[2]1516 Exp_Rev Access'!$F$7:$GB$306,114,FALSE))</f>
        <v>0</v>
      </c>
      <c r="EE333" s="99">
        <f>IF(ISNA(VLOOKUP($A333,'[2]1516 Exp_Rev Access'!$F$7:$GB$306,115,FALSE)),"",VLOOKUP($A333,'[2]1516 Exp_Rev Access'!$F$7:$GB$306,115,FALSE))</f>
        <v>0</v>
      </c>
      <c r="EF333" s="99">
        <f>IF(ISNA(VLOOKUP($A333,'[2]1516 Exp_Rev Access'!$F$7:$GB$306,116,FALSE)),"",VLOOKUP($A333,'[2]1516 Exp_Rev Access'!$F$7:$GB$306,116,FALSE))</f>
        <v>0</v>
      </c>
      <c r="EG333" s="99">
        <f>IF(ISNA(VLOOKUP($A333,'[2]1516 Exp_Rev Access'!$F$7:$GB$306,117,FALSE)),"",VLOOKUP($A333,'[2]1516 Exp_Rev Access'!$F$7:$GB$306,117,FALSE))</f>
        <v>0</v>
      </c>
      <c r="EH333" s="99">
        <f>IF(ISNA(VLOOKUP($A333,'[2]1516 Exp_Rev Access'!$F$7:$GB$306,118,FALSE)),"",VLOOKUP($A333,'[2]1516 Exp_Rev Access'!$F$7:$GB$306,118,FALSE))</f>
        <v>0</v>
      </c>
      <c r="EI333" s="99">
        <f>IF(ISNA(VLOOKUP($A333,'[2]1516 Exp_Rev Access'!$F$7:$GB$306,119,FALSE)),"",VLOOKUP($A333,'[2]1516 Exp_Rev Access'!$F$7:$GB$306,119,FALSE))</f>
        <v>0</v>
      </c>
      <c r="EJ333" s="99">
        <f>IF(ISNA(VLOOKUP($A333,'[2]1516 Exp_Rev Access'!$F$7:$GB$306,120,FALSE)),"",VLOOKUP($A333,'[2]1516 Exp_Rev Access'!$F$7:$GB$306,120,FALSE))</f>
        <v>0</v>
      </c>
      <c r="EK333" s="99">
        <f>IF(ISNA(VLOOKUP($A333,'[2]1516 Exp_Rev Access'!$F$7:$GB$306,121,FALSE)),"",VLOOKUP($A333,'[2]1516 Exp_Rev Access'!$F$7:$GB$306,121,FALSE))</f>
        <v>0</v>
      </c>
      <c r="EL333" s="99">
        <f>IF(ISNA(VLOOKUP($A333,'[2]1516 Exp_Rev Access'!$F$7:$GB$306,122,FALSE)),"",VLOOKUP($A333,'[2]1516 Exp_Rev Access'!$F$7:$GB$306,122,FALSE))</f>
        <v>0</v>
      </c>
      <c r="EM333" s="99">
        <f>IF(ISNA(VLOOKUP($A333,'[2]1516 Exp_Rev Access'!$F$7:$GB$306,123,FALSE)),"",VLOOKUP($A333,'[2]1516 Exp_Rev Access'!$F$7:$GB$306,123,FALSE))</f>
        <v>0</v>
      </c>
      <c r="EN333" s="99">
        <f>IF(ISNA(VLOOKUP($A333,'[2]1516 Exp_Rev Access'!$F$7:$GB$306,124,FALSE)),"",VLOOKUP($A333,'[2]1516 Exp_Rev Access'!$F$7:$GB$306,124,FALSE))</f>
        <v>0</v>
      </c>
      <c r="EO333" s="99">
        <f>IF(ISNA(VLOOKUP($A333,'[2]1516 Exp_Rev Access'!$F$7:$GB$306,125,FALSE)),"",VLOOKUP($A333,'[2]1516 Exp_Rev Access'!$F$7:$GB$306,125,FALSE))</f>
        <v>0</v>
      </c>
      <c r="EP333" s="99">
        <f>IF(ISNA(VLOOKUP($A333,'[2]1516 Exp_Rev Access'!$F$7:$GB$306,126,FALSE)),"",VLOOKUP($A333,'[2]1516 Exp_Rev Access'!$F$7:$GB$306,126,FALSE))</f>
        <v>0</v>
      </c>
      <c r="EQ333" s="99">
        <f>IF(ISNA(VLOOKUP($A333,'[2]1516 Exp_Rev Access'!$F$7:$GB$306,127,FALSE)),"",VLOOKUP($A333,'[2]1516 Exp_Rev Access'!$F$7:$GB$306,127,FALSE))</f>
        <v>0</v>
      </c>
      <c r="ER333" s="99">
        <f>IF(ISNA(VLOOKUP($A333,'[2]1516 Exp_Rev Access'!$F$7:$GB$306,128,FALSE)),"",VLOOKUP($A333,'[2]1516 Exp_Rev Access'!$F$7:$GB$306,128,FALSE))</f>
        <v>0</v>
      </c>
      <c r="ES333" s="99">
        <f>IF(ISNA(VLOOKUP($A333,'[2]1516 Exp_Rev Access'!$F$7:$GB$306,129,FALSE)),"",VLOOKUP($A333,'[2]1516 Exp_Rev Access'!$F$7:$GB$306,129,FALSE))</f>
        <v>0</v>
      </c>
      <c r="ET333" s="99">
        <f>IF(ISNA(VLOOKUP($A333,'[2]1516 Exp_Rev Access'!$F$7:$GB$306,130,FALSE)),"",VLOOKUP($A333,'[2]1516 Exp_Rev Access'!$F$7:$GB$306,130,FALSE))</f>
        <v>0</v>
      </c>
      <c r="EU333" s="99">
        <f>IF(ISNA(VLOOKUP($A333,'[2]1516 Exp_Rev Access'!$F$7:$GB$306,131,FALSE)),"",VLOOKUP($A333,'[2]1516 Exp_Rev Access'!$F$7:$GB$306,131,FALSE))</f>
        <v>0</v>
      </c>
      <c r="EV333" s="99">
        <f>IF(ISNA(VLOOKUP($A333,'[2]1516 Exp_Rev Access'!$F$7:$GB$306,132,FALSE)),"",VLOOKUP($A333,'[2]1516 Exp_Rev Access'!$F$7:$GB$306,132,FALSE))</f>
        <v>0</v>
      </c>
      <c r="EW333" s="99">
        <f>IF(ISNA(VLOOKUP($A333,'[2]1516 Exp_Rev Access'!$F$7:$GB$306,133,FALSE)),"",VLOOKUP($A333,'[2]1516 Exp_Rev Access'!$F$7:$GB$306,133,FALSE))</f>
        <v>0</v>
      </c>
      <c r="EX333" s="99">
        <f>IF(ISNA(VLOOKUP($A333,'[2]1516 Exp_Rev Access'!$F$7:$GB$306,134,FALSE)),"",VLOOKUP($A333,'[2]1516 Exp_Rev Access'!$F$7:$GB$306,134,FALSE))</f>
        <v>0</v>
      </c>
      <c r="EY333" s="99">
        <f>IF(ISNA(VLOOKUP($A333,'[2]1516 Exp_Rev Access'!$F$7:$GB$306,135,FALSE)),"",VLOOKUP($A333,'[2]1516 Exp_Rev Access'!$F$7:$GB$306,135,FALSE))</f>
        <v>0</v>
      </c>
      <c r="EZ333" s="99">
        <f>IF(ISNA(VLOOKUP($A333,'[2]1516 Exp_Rev Access'!$F$7:$GB$306,136,FALSE)),"",VLOOKUP($A333,'[2]1516 Exp_Rev Access'!$F$7:$GB$306,136,FALSE))</f>
        <v>0</v>
      </c>
      <c r="FA333" s="99">
        <f>IF(ISNA(VLOOKUP($A333,'[2]1516 Exp_Rev Access'!$F$7:$GB$306,137,FALSE)),"",VLOOKUP($A333,'[2]1516 Exp_Rev Access'!$F$7:$GB$306,137,FALSE))</f>
        <v>0</v>
      </c>
      <c r="FB333" s="99">
        <f>IF(ISNA(VLOOKUP($A333,'[2]1516 Exp_Rev Access'!$F$7:$GB$306,138,FALSE)),"",VLOOKUP($A333,'[2]1516 Exp_Rev Access'!$F$7:$GB$306,138,FALSE))</f>
        <v>0</v>
      </c>
      <c r="FC333" s="99">
        <f>IF(ISNA(VLOOKUP($A333,'[2]1516 Exp_Rev Access'!$F$7:$GB$306,139,FALSE)),"",VLOOKUP($A333,'[2]1516 Exp_Rev Access'!$F$7:$GB$306,139,FALSE))</f>
        <v>0</v>
      </c>
      <c r="FD333" s="99">
        <f>IF(ISNA(VLOOKUP($A333,'[2]1516 Exp_Rev Access'!$F$7:$FS$306,140,FALSE)),"",VLOOKUP($A333,'[2]1516 Exp_Rev Access'!$F$7:$FS$306,140,FALSE))</f>
        <v>0</v>
      </c>
      <c r="FE333" s="99">
        <f>IF(ISNA(VLOOKUP($A333,'[2]1516 Exp_Rev Access'!$F$7:$FS$306,141,FALSE)),"",VLOOKUP($A333,'[2]1516 Exp_Rev Access'!$F$7:$FS$306,141,FALSE))</f>
        <v>0</v>
      </c>
      <c r="FF333" s="99">
        <f>IF(ISNA(VLOOKUP($A333,'[2]1516 Exp_Rev Access'!$F$7:$FS$306,142,FALSE)),"",VLOOKUP($A333,'[2]1516 Exp_Rev Access'!$F$7:$FS$306,142,FALSE))</f>
        <v>0</v>
      </c>
      <c r="FG333" s="99">
        <f>IF(ISNA(VLOOKUP($A333,'[2]1516 Exp_Rev Access'!$F$7:$FS$306,143,FALSE)),"",VLOOKUP($A333,'[2]1516 Exp_Rev Access'!$F$7:$FS$306,143,FALSE))</f>
        <v>0</v>
      </c>
      <c r="FH333" s="99">
        <f>IF(ISNA(VLOOKUP($A333,'[2]1516 Exp_Rev Access'!$F$7:$FS$306,144,FALSE)),"",VLOOKUP($A333,'[2]1516 Exp_Rev Access'!$F$7:$FS$306,144,FALSE))</f>
        <v>0</v>
      </c>
      <c r="FI333" s="99">
        <f>IF(ISNA(VLOOKUP($A333,'[2]1516 Exp_Rev Access'!$F$7:$FS$306,145,FALSE)),"",VLOOKUP($A333,'[2]1516 Exp_Rev Access'!$F$7:$FS$306,145,FALSE))</f>
        <v>0</v>
      </c>
      <c r="FJ333" s="99">
        <f>IF(ISNA(VLOOKUP($A333,'[2]1516 Exp_Rev Access'!$F$7:$FS$306,146,FALSE)),"",VLOOKUP($A333,'[2]1516 Exp_Rev Access'!$F$7:$FS$306,146,FALSE))</f>
        <v>0</v>
      </c>
      <c r="FK333" s="99">
        <f>IF(ISNA(VLOOKUP($A333,'[2]1516 Exp_Rev Access'!$F$7:$FS$306,147,FALSE)),"",VLOOKUP($A333,'[2]1516 Exp_Rev Access'!$F$7:$FS$306,147,FALSE))</f>
        <v>0</v>
      </c>
      <c r="FL333" s="99">
        <f>IF(ISNA(VLOOKUP($A333,'[2]1516 Exp_Rev Access'!$F$7:$FS$306,148,FALSE)),"",VLOOKUP($A333,'[2]1516 Exp_Rev Access'!$F$7:$FS$306,148,FALSE))</f>
        <v>0</v>
      </c>
      <c r="FM333" s="99">
        <f>IF(ISNA(VLOOKUP($A333,'[2]1516 Exp_Rev Access'!$F$7:$FS$306,149,FALSE)),"",VLOOKUP($A333,'[2]1516 Exp_Rev Access'!$F$7:$FS$306,149,FALSE))</f>
        <v>0</v>
      </c>
      <c r="FN333" s="99">
        <f>IF(ISNA(VLOOKUP($A333,'[2]1516 Exp_Rev Access'!$F$7:$FS$306,150,FALSE)),"",VLOOKUP($A333,'[2]1516 Exp_Rev Access'!$F$7:$FS$306,150,FALSE))</f>
        <v>0</v>
      </c>
      <c r="FO333" s="99">
        <f>IF(ISNA(VLOOKUP($A333,'[2]1516 Exp_Rev Access'!$F$7:$FS$306,151,FALSE)),"",VLOOKUP($A333,'[2]1516 Exp_Rev Access'!$F$7:$FS$306,151,FALSE))</f>
        <v>0</v>
      </c>
      <c r="FP333" s="99">
        <f>IF(ISNA(VLOOKUP($A333,'[2]1516 Exp_Rev Access'!$F$7:$FS$306,152,FALSE)),"",VLOOKUP($A333,'[2]1516 Exp_Rev Access'!$F$7:$FS$306,152,FALSE))</f>
        <v>0</v>
      </c>
      <c r="FQ333" s="99">
        <f>IF(ISNA(VLOOKUP($A333,'[2]1516 Exp_Rev Access'!$F$7:$FS$306,153,FALSE)),"",VLOOKUP($A333,'[2]1516 Exp_Rev Access'!$F$7:$FS$306,153,FALSE))</f>
        <v>818.15</v>
      </c>
      <c r="FR333" s="101">
        <f t="shared" si="382"/>
        <v>54388.35</v>
      </c>
      <c r="FS333" s="72">
        <f t="shared" si="383"/>
        <v>6.3841223574416212E-2</v>
      </c>
      <c r="FT333" s="94">
        <f t="shared" si="384"/>
        <v>1332.7211467777506</v>
      </c>
      <c r="FU333" s="99">
        <f>IF(ISNA(VLOOKUP($A333,'[2]1516 Exp_Rev Access'!$F$7:$GB$306,154,FALSE)),"",VLOOKUP($A333,'[2]1516 Exp_Rev Access'!$F$7:$GB$306,154,FALSE))</f>
        <v>0</v>
      </c>
      <c r="FV333" s="99">
        <f>IF(ISNA(VLOOKUP($A333,'[2]1516 Exp_Rev Access'!$F$7:$GB$306,155,FALSE)),"",VLOOKUP($A333,'[2]1516 Exp_Rev Access'!$F$7:$GB$306,155,FALSE))</f>
        <v>0</v>
      </c>
      <c r="FW333" s="99">
        <f>IF(ISNA(VLOOKUP($A333,'[2]1516 Exp_Rev Access'!$F$7:$GB$306,156,FALSE)),"",VLOOKUP($A333,'[2]1516 Exp_Rev Access'!$F$7:$GB$306,156,FALSE))</f>
        <v>0</v>
      </c>
      <c r="FX333" s="99">
        <f>IF(ISNA(VLOOKUP($A333,'[2]1516 Exp_Rev Access'!$F$7:$GB$306,157,FALSE)),"",VLOOKUP($A333,'[2]1516 Exp_Rev Access'!$F$7:$GB$306,157,FALSE))</f>
        <v>0</v>
      </c>
      <c r="FY333" s="99">
        <f>IF(ISNA(VLOOKUP($A333,'[2]1516 Exp_Rev Access'!$F$7:$GB$306,158,FALSE)),"",VLOOKUP($A333,'[2]1516 Exp_Rev Access'!$F$7:$GB$306,158,FALSE))</f>
        <v>0</v>
      </c>
      <c r="FZ333" s="99">
        <f>IF(ISNA(VLOOKUP($A333,'[2]1516 Exp_Rev Access'!$F$7:$GB$306,159,FALSE)),"",VLOOKUP($A333,'[2]1516 Exp_Rev Access'!$F$7:$GB$306,159,FALSE))</f>
        <v>0</v>
      </c>
      <c r="GA333" s="99">
        <f>IF(ISNA(VLOOKUP($A333,'[2]1516 Exp_Rev Access'!$F$7:$GB$306,160,FALSE)),"",VLOOKUP($A333,'[2]1516 Exp_Rev Access'!$F$7:$GB$306,160,FALSE))</f>
        <v>0</v>
      </c>
      <c r="GB333" s="99">
        <f>IF(ISNA(VLOOKUP($A333,'[2]1516 Exp_Rev Access'!$F$7:$GB$306,161,FALSE)),"",VLOOKUP($A333,'[2]1516 Exp_Rev Access'!$F$7:$GB$306,161,FALSE))</f>
        <v>0</v>
      </c>
      <c r="GC333" s="99">
        <f>IF(ISNA(VLOOKUP($A333,'[2]1516 Exp_Rev Access'!$F$7:$GB$306,162,FALSE)),"",VLOOKUP($A333,'[2]1516 Exp_Rev Access'!$F$7:$GB$306,162,FALSE))</f>
        <v>0</v>
      </c>
      <c r="GD333" s="99">
        <f>IF(ISNA(VLOOKUP($A333,'[2]1516 Exp_Rev Access'!$F$7:$GB$306,163,FALSE)),"",VLOOKUP($A333,'[2]1516 Exp_Rev Access'!$F$7:$GB$306,163,FALSE))</f>
        <v>0</v>
      </c>
      <c r="GE333" s="99">
        <f>IF(ISNA(VLOOKUP($A333,'[2]1516 Exp_Rev Access'!$F$7:$GB$306,164,FALSE)),"",VLOOKUP($A333,'[2]1516 Exp_Rev Access'!$F$7:$GB$306,164,FALSE))</f>
        <v>0</v>
      </c>
      <c r="GF333" s="99">
        <f>IF(ISNA(VLOOKUP($A333,'[2]1516 Exp_Rev Access'!$F$7:$GB$306,165,FALSE)),"",VLOOKUP($A333,'[2]1516 Exp_Rev Access'!$F$7:$GB$306,165,FALSE))</f>
        <v>0</v>
      </c>
      <c r="GG333" s="99">
        <f>IF(ISNA(VLOOKUP($A333,'[2]1516 Exp_Rev Access'!$F$7:$GB$306,166,FALSE)),"",VLOOKUP($A333,'[2]1516 Exp_Rev Access'!$F$7:$GB$306,166,FALSE))</f>
        <v>0</v>
      </c>
      <c r="GH333" s="99">
        <f>IF(ISNA(VLOOKUP($A333,'[2]1516 Exp_Rev Access'!$F$7:$GB$306,167,FALSE)),"",VLOOKUP($A333,'[2]1516 Exp_Rev Access'!$F$7:$GB$306,167,FALSE))</f>
        <v>0</v>
      </c>
      <c r="GI333" s="99">
        <f>IF(ISNA(VLOOKUP($A333,'[2]1516 Exp_Rev Access'!$F$7:$GB$306,168,FALSE)),"",VLOOKUP($A333,'[2]1516 Exp_Rev Access'!$F$7:$GB$306,168,FALSE))</f>
        <v>0</v>
      </c>
      <c r="GJ333" s="99">
        <f>IF(ISNA(VLOOKUP($A333,'[2]1516 Exp_Rev Access'!$F$7:$GB$306,169,FALSE)),"",VLOOKUP($A333,'[2]1516 Exp_Rev Access'!$F$7:$GB$306,169,FALSE))</f>
        <v>0</v>
      </c>
      <c r="GK333" s="99">
        <f>IF(ISNA(VLOOKUP($A333,'[2]1516 Exp_Rev Access'!$F$7:$GB$306,170,FALSE)),"",VLOOKUP($A333,'[2]1516 Exp_Rev Access'!$F$7:$GB$306,170,FALSE))</f>
        <v>0</v>
      </c>
      <c r="GL333" s="99">
        <f>IF(ISNA(VLOOKUP($A333,'[2]1516 Exp_Rev Access'!$F$7:$GB$306,171,FALSE)),"",VLOOKUP($A333,'[2]1516 Exp_Rev Access'!$F$7:$GB$306,171,FALSE))</f>
        <v>0</v>
      </c>
      <c r="GM333" s="99">
        <f>IF(ISNA(VLOOKUP($A333,'[2]1516 Exp_Rev Access'!$F$7:$GB$306,172,FALSE)),"",VLOOKUP($A333,'[2]1516 Exp_Rev Access'!$F$7:$GB$306,172,FALSE))</f>
        <v>0</v>
      </c>
      <c r="GN333" s="99">
        <f>IF(ISNA(VLOOKUP($A333,'[2]1516 Exp_Rev Access'!$F$7:$GB$306,173,FALSE)),"",VLOOKUP($A333,'[2]1516 Exp_Rev Access'!$F$7:$GB$306,173,FALSE))</f>
        <v>0</v>
      </c>
      <c r="GO333" s="99">
        <f>IF(ISNA(VLOOKUP($A333,'[2]1516 Exp_Rev Access'!$F$7:$GB$306,174,FALSE)),"",VLOOKUP($A333,'[2]1516 Exp_Rev Access'!$F$7:$GB$306,174,FALSE))</f>
        <v>0</v>
      </c>
      <c r="GP333" s="99">
        <f>IF(ISNA(VLOOKUP($A333,'[2]1516 Exp_Rev Access'!$F$7:$GB$306,175,FALSE)),"",VLOOKUP($A333,'[2]1516 Exp_Rev Access'!$F$7:$GB$306,175,FALSE))</f>
        <v>0</v>
      </c>
      <c r="GQ333" s="99">
        <f>IF(ISNA(VLOOKUP($A333,'[2]1516 Exp_Rev Access'!$F$7:$GB$306,176,FALSE)),"",VLOOKUP($A333,'[2]1516 Exp_Rev Access'!$F$7:$GB$306,176,FALSE))</f>
        <v>0</v>
      </c>
      <c r="GR333" s="99">
        <f>IF(ISNA(VLOOKUP($A333,'[2]1516 Exp_Rev Access'!$F$7:$GB$306,177,FALSE)),"",VLOOKUP($A333,'[2]1516 Exp_Rev Access'!$F$7:$GB$306,177,FALSE))</f>
        <v>0</v>
      </c>
      <c r="GS333" s="99">
        <f>IF(ISNA(VLOOKUP($A333,'[2]1516 Exp_Rev Access'!$F$7:$GB$306,178,FALSE)),"",VLOOKUP($A333,'[2]1516 Exp_Rev Access'!$F$7:$GB$306,178,FALSE))</f>
        <v>0</v>
      </c>
      <c r="GT333" s="101">
        <f t="shared" si="385"/>
        <v>0</v>
      </c>
      <c r="GU333" s="72"/>
      <c r="GV333" s="84">
        <f t="shared" si="386"/>
        <v>0</v>
      </c>
    </row>
    <row r="334" spans="1:204" customFormat="1" ht="12" customHeight="1" x14ac:dyDescent="0.2">
      <c r="A334" s="96" t="s">
        <v>758</v>
      </c>
      <c r="B334" s="69" t="s">
        <v>759</v>
      </c>
      <c r="C334" s="80">
        <f>IF(ISNA(VLOOKUP($A334,'[2]1516 enrollment_Rev_Exp by size'!$A$6:$G$320,3,FALSE)),"",VLOOKUP($A334,'[2]1516 enrollment_Rev_Exp by size'!$A$6:$G$320,3,FALSE))</f>
        <v>34.82</v>
      </c>
      <c r="D334" s="97">
        <v>675199.39</v>
      </c>
      <c r="E334" s="80">
        <f t="shared" si="367"/>
        <v>675199.39</v>
      </c>
      <c r="F334" s="80">
        <f t="shared" si="368"/>
        <v>0</v>
      </c>
      <c r="G334" s="98">
        <f>IF(ISNA(VLOOKUP($A334,'[2]1516 Exp_Rev Access'!$F$7:$FS$306,2,FALSE)),"",VLOOKUP($A334,'[2]1516 Exp_Rev Access'!$F$7:$FS$306,2,FALSE))</f>
        <v>247573.78</v>
      </c>
      <c r="H334" s="98">
        <f>IF(ISNA(VLOOKUP($A334,'[2]1516 Exp_Rev Access'!$F$7:$FS$306,3,FALSE)),"",VLOOKUP($A334,'[2]1516 Exp_Rev Access'!$F$7:$FS$306,3,FALSE))</f>
        <v>0</v>
      </c>
      <c r="I334" s="98">
        <f>IF(ISNA(VLOOKUP($A334,'[2]1516 Exp_Rev Access'!$F$7:$FS$306,4,FALSE)),"",VLOOKUP($A334,'[2]1516 Exp_Rev Access'!$F$7:$FS$306,4,FALSE))</f>
        <v>1828.36</v>
      </c>
      <c r="J334" s="98">
        <f>IF(ISNA(VLOOKUP($A334,'[2]1516 Exp_Rev Access'!$F$7:$FS$306,5,FALSE)),"",VLOOKUP($A334,'[2]1516 Exp_Rev Access'!$F$7:$FS$306,5,FALSE))</f>
        <v>37.31</v>
      </c>
      <c r="K334" s="98">
        <f>IF(ISNA(VLOOKUP($A334,'[2]1516 Exp_Rev Access'!$F$7:$FS$306,6,FALSE)),"",VLOOKUP($A334,'[2]1516 Exp_Rev Access'!$F$7:$FS$306,6,FALSE))</f>
        <v>0</v>
      </c>
      <c r="L334" s="98">
        <f>IF(ISNA(VLOOKUP($A334,'[2]1516 Exp_Rev Access'!$F$7:$FS$306,7,FALSE)),"",VLOOKUP($A334,'[2]1516 Exp_Rev Access'!$F$7:$FS$306,7,FALSE))</f>
        <v>0</v>
      </c>
      <c r="M334" s="90">
        <f t="shared" si="369"/>
        <v>249439.44999999998</v>
      </c>
      <c r="N334" s="72">
        <f t="shared" si="390"/>
        <v>0.36943079880448348</v>
      </c>
      <c r="O334" s="73">
        <f t="shared" si="391"/>
        <v>7163.6832280298677</v>
      </c>
      <c r="P334" s="99">
        <f>IF(ISNA(VLOOKUP($A334,'[2]1516 Exp_Rev Access'!$F$7:$FS$306,8,FALSE)),"",VLOOKUP($A334,'[2]1516 Exp_Rev Access'!$F$7:$FS$306,8,FALSE))</f>
        <v>0</v>
      </c>
      <c r="Q334" s="99">
        <f>IF(ISNA(VLOOKUP($A334,'[2]1516 Exp_Rev Access'!$F$7:$FS$306,9,FALSE)),"",VLOOKUP($A334,'[2]1516 Exp_Rev Access'!$F$7:$FS$306,9,FALSE))</f>
        <v>0</v>
      </c>
      <c r="R334" s="99">
        <f>IF(ISNA(VLOOKUP($A334,'[2]1516 Exp_Rev Access'!$F$7:$FS$306,10,FALSE)),"",VLOOKUP($A334,'[2]1516 Exp_Rev Access'!$F$7:$FS$306,10,FALSE))</f>
        <v>0</v>
      </c>
      <c r="S334" s="99">
        <f>IF(ISNA(VLOOKUP($A334,'[2]1516 Exp_Rev Access'!$F$7:$FS$306,11,FALSE)),"",VLOOKUP($A334,'[2]1516 Exp_Rev Access'!$F$7:$FS$306,11,FALSE))</f>
        <v>0</v>
      </c>
      <c r="T334" s="99">
        <f>IF(ISNA(VLOOKUP($A334,'[2]1516 Exp_Rev Access'!$F$7:$FS$306,12,FALSE)),"",VLOOKUP($A334,'[2]1516 Exp_Rev Access'!$F$7:$FS$306,12,FALSE))</f>
        <v>0</v>
      </c>
      <c r="U334" s="99">
        <f>IF(ISNA(VLOOKUP($A334,'[2]1516 Exp_Rev Access'!$F$7:$FS$306,13,FALSE)),"",VLOOKUP($A334,'[2]1516 Exp_Rev Access'!$F$7:$FS$306,13,FALSE))</f>
        <v>0</v>
      </c>
      <c r="V334" s="99">
        <f>IF(ISNA(VLOOKUP($A334,'[2]1516 Exp_Rev Access'!$F$7:$FS$306,14,FALSE)),"",VLOOKUP($A334,'[2]1516 Exp_Rev Access'!$F$7:$FS$306,14,FALSE))</f>
        <v>0</v>
      </c>
      <c r="W334" s="99">
        <f>IF(ISNA(VLOOKUP($A334,'[2]1516 Exp_Rev Access'!$F$7:$FS$306,15,FALSE)),"",VLOOKUP($A334,'[2]1516 Exp_Rev Access'!$F$7:$FS$306,15,FALSE))</f>
        <v>0</v>
      </c>
      <c r="X334" s="99">
        <f>IF(ISNA(VLOOKUP($A334,'[2]1516 Exp_Rev Access'!$F$7:$FS$306,16,FALSE)),"",VLOOKUP($A334,'[2]1516 Exp_Rev Access'!$F$7:$FS$306,16,FALSE))</f>
        <v>0</v>
      </c>
      <c r="Y334" s="99">
        <f>IF(ISNA(VLOOKUP($A334,'[2]1516 Exp_Rev Access'!$F$7:$FS$306,17,FALSE)),"",VLOOKUP($A334,'[2]1516 Exp_Rev Access'!$F$7:$FS$306,17,FALSE))</f>
        <v>0</v>
      </c>
      <c r="Z334" s="99">
        <f>IF(ISNA(VLOOKUP($A334,'[2]1516 Exp_Rev Access'!$F$7:$FS$306,18,FALSE)),"",VLOOKUP($A334,'[2]1516 Exp_Rev Access'!$F$7:$FS$306,18,FALSE))</f>
        <v>0</v>
      </c>
      <c r="AA334" s="99">
        <f>IF(ISNA(VLOOKUP($A334,'[2]1516 Exp_Rev Access'!$F$7:$FS$306,19,FALSE)),"",VLOOKUP($A334,'[2]1516 Exp_Rev Access'!$F$7:$FS$306,19,FALSE))</f>
        <v>0</v>
      </c>
      <c r="AB334" s="99">
        <f>IF(ISNA(VLOOKUP($A334,'[2]1516 Exp_Rev Access'!$F$7:$FS$306,20,FALSE)),"",VLOOKUP($A334,'[2]1516 Exp_Rev Access'!$F$7:$FS$306,20,FALSE))</f>
        <v>0</v>
      </c>
      <c r="AC334" s="99">
        <f>IF(ISNA(VLOOKUP($A334,'[2]1516 Exp_Rev Access'!$F$7:$FS$306,21,FALSE)),"",VLOOKUP($A334,'[2]1516 Exp_Rev Access'!$F$7:$FS$306,21,FALSE))</f>
        <v>0</v>
      </c>
      <c r="AD334" s="99">
        <f>IF(ISNA(VLOOKUP($A334,'[2]1516 Exp_Rev Access'!$F$7:$FS$306,22,FALSE)),"",VLOOKUP($A334,'[2]1516 Exp_Rev Access'!$F$7:$FS$306,22,FALSE))</f>
        <v>0.3</v>
      </c>
      <c r="AE334" s="99">
        <f>IF(ISNA(VLOOKUP($A334,'[2]1516 Exp_Rev Access'!$F$7:$FS$306,23,FALSE)),"",VLOOKUP($A334,'[2]1516 Exp_Rev Access'!$F$7:$FS$306,23,FALSE))</f>
        <v>0</v>
      </c>
      <c r="AF334" s="99">
        <f>IF(ISNA(VLOOKUP($A334,'[2]1516 Exp_Rev Access'!$F$7:$FS$306,24,FALSE)),"",VLOOKUP($A334,'[2]1516 Exp_Rev Access'!$F$7:$FS$306,24,FALSE))</f>
        <v>200</v>
      </c>
      <c r="AG334" s="99">
        <f>IF(ISNA(VLOOKUP($A334,'[2]1516 Exp_Rev Access'!$F$7:$FS$306,25,FALSE)),"",VLOOKUP($A334,'[2]1516 Exp_Rev Access'!$F$7:$FS$306,25,FALSE))</f>
        <v>0</v>
      </c>
      <c r="AH334" s="98">
        <f>IF(ISNA(VLOOKUP($A334,'[2]1516 Exp_Rev Access'!$F$7:$FS$306,26,FALSE)),"",VLOOKUP($A334,'[2]1516 Exp_Rev Access'!$F$7:$FS$306,26,FALSE))</f>
        <v>75</v>
      </c>
      <c r="AI334" s="98">
        <f>IF(ISNA(VLOOKUP($A334,'[2]1516 Exp_Rev Access'!$F$7:$FS$306,27,FALSE)),"",VLOOKUP($A334,'[2]1516 Exp_Rev Access'!$F$7:$FS$306,27,FALSE))</f>
        <v>0</v>
      </c>
      <c r="AJ334" s="98">
        <f>IF(ISNA(VLOOKUP($A334,'[2]1516 Exp_Rev Access'!$F$7:$FS$306,28,FALSE)),"",VLOOKUP($A334,'[2]1516 Exp_Rev Access'!$F$7:$FS$306,28,FALSE))</f>
        <v>0</v>
      </c>
      <c r="AK334" s="98">
        <f>IF(ISNA(VLOOKUP($A334,'[2]1516 Exp_Rev Access'!$F$7:$FS$306,29,FALSE)),"",VLOOKUP($A334,'[2]1516 Exp_Rev Access'!$F$7:$FS$306,29,FALSE))</f>
        <v>0</v>
      </c>
      <c r="AL334" s="100">
        <f t="shared" si="372"/>
        <v>275.3</v>
      </c>
      <c r="AM334" s="72">
        <f t="shared" si="373"/>
        <v>4.077314110132712E-4</v>
      </c>
      <c r="AN334" s="94">
        <f t="shared" si="374"/>
        <v>7.906375646180356</v>
      </c>
      <c r="AO334" s="99">
        <f>IF(ISNA(VLOOKUP($A334,'[2]1516 Exp_Rev Access'!$F$7:$GB$306,30,FALSE)),"",VLOOKUP($A334,'[2]1516 Exp_Rev Access'!$F$7:$FS$306,30,FALSE))</f>
        <v>357397.2</v>
      </c>
      <c r="AP334" s="99">
        <f>IF(ISNA(VLOOKUP($A334,'[2]1516 Exp_Rev Access'!$F$7:$GB$306,31,FALSE)),"",VLOOKUP($A334,'[2]1516 Exp_Rev Access'!$F$7:$FS$306,31,FALSE))</f>
        <v>916.66</v>
      </c>
      <c r="AQ334" s="99">
        <f>IF(ISNA(VLOOKUP($A334,'[2]1516 Exp_Rev Access'!$F$7:$GB$306,32,FALSE)),"",VLOOKUP($A334,'[2]1516 Exp_Rev Access'!$F$7:$FS$306,32,FALSE))</f>
        <v>0</v>
      </c>
      <c r="AR334" s="99">
        <f>IF(ISNA(VLOOKUP($A334,'[2]1516 Exp_Rev Access'!$F$7:$GB$306,33,FALSE)),"",VLOOKUP($A334,'[2]1516 Exp_Rev Access'!$F$7:$FS$306,33,FALSE))</f>
        <v>0</v>
      </c>
      <c r="AS334" s="99">
        <f>IF(ISNA(VLOOKUP($A334,'[2]1516 Exp_Rev Access'!$F$7:$GB$306,34,FALSE)),"",VLOOKUP($A334,'[2]1516 Exp_Rev Access'!$F$7:$FS$306,34,FALSE))</f>
        <v>0</v>
      </c>
      <c r="AT334" s="101">
        <f t="shared" si="375"/>
        <v>358313.86</v>
      </c>
      <c r="AU334" s="72">
        <f t="shared" si="376"/>
        <v>0.53067858962372583</v>
      </c>
      <c r="AV334" s="94">
        <f t="shared" si="377"/>
        <v>10290.461229178632</v>
      </c>
      <c r="AW334" s="99">
        <f>IF(ISNA(VLOOKUP($A334,'[2]1516 Exp_Rev Access'!$F$7:$GB$306,35,FALSE)),"",VLOOKUP($A334,'[2]1516 Exp_Rev Access'!$F$7:$GB$306,35,FALSE))</f>
        <v>0</v>
      </c>
      <c r="AX334" s="99">
        <f>IF(ISNA(VLOOKUP($A334,'[2]1516 Exp_Rev Access'!$F$7:$GB$306,36,FALSE)),"",VLOOKUP($A334,'[2]1516 Exp_Rev Access'!$F$7:$GB$306,36,FALSE))</f>
        <v>27739.01</v>
      </c>
      <c r="AY334" s="99">
        <f>IF(ISNA(VLOOKUP($A334,'[2]1516 Exp_Rev Access'!$F$7:$GB$306,37,FALSE)),"",VLOOKUP($A334,'[2]1516 Exp_Rev Access'!$F$7:$GB$306,37,FALSE))</f>
        <v>0</v>
      </c>
      <c r="AZ334" s="99">
        <f>IF(ISNA(VLOOKUP($A334,'[2]1516 Exp_Rev Access'!$F$7:$GB$306,38,FALSE)),"",VLOOKUP($A334,'[2]1516 Exp_Rev Access'!$F$7:$GB$306,38,FALSE))</f>
        <v>0</v>
      </c>
      <c r="BA334" s="99">
        <f>IF(ISNA(VLOOKUP($A334,'[2]1516 Exp_Rev Access'!$F$7:$GB$306,39,FALSE)),"",VLOOKUP($A334,'[2]1516 Exp_Rev Access'!$F$7:$GB$306,39,FALSE))</f>
        <v>0</v>
      </c>
      <c r="BB334" s="99">
        <f>IF(ISNA(VLOOKUP($A334,'[2]1516 Exp_Rev Access'!$F$7:$GB$306,40,FALSE)),"",VLOOKUP($A334,'[2]1516 Exp_Rev Access'!$F$7:$GB$306,40,FALSE))</f>
        <v>0</v>
      </c>
      <c r="BC334" s="99">
        <f>IF(ISNA(VLOOKUP($A334,'[2]1516 Exp_Rev Access'!$F$7:$GB$306,41,FALSE)),"",VLOOKUP($A334,'[2]1516 Exp_Rev Access'!$F$7:$GB$306,41,FALSE))</f>
        <v>0</v>
      </c>
      <c r="BD334" s="99">
        <f>IF(ISNA(VLOOKUP($A334,'[2]1516 Exp_Rev Access'!$F$7:$GB$306,42,FALSE)),"",VLOOKUP($A334,'[2]1516 Exp_Rev Access'!$F$7:$GB$306,42,FALSE))</f>
        <v>6221.37</v>
      </c>
      <c r="BE334" s="99">
        <f>IF(ISNA(VLOOKUP($A334,'[2]1516 Exp_Rev Access'!$F$7:$GB$306,43,FALSE)),"",VLOOKUP($A334,'[2]1516 Exp_Rev Access'!$F$7:$GB$306,43,FALSE))</f>
        <v>0</v>
      </c>
      <c r="BF334" s="99">
        <f>IF(ISNA(VLOOKUP($A334,'[2]1516 Exp_Rev Access'!$F$7:$GB$306,44,FALSE)),"",VLOOKUP($A334,'[2]1516 Exp_Rev Access'!$F$7:$GB$306,44,FALSE))</f>
        <v>0</v>
      </c>
      <c r="BG334" s="99">
        <f>IF(ISNA(VLOOKUP($A334,'[2]1516 Exp_Rev Access'!$F$7:$GB$306,45,FALSE)),"",VLOOKUP($A334,'[2]1516 Exp_Rev Access'!$F$7:$GB$306,45,FALSE))</f>
        <v>0</v>
      </c>
      <c r="BH334" s="99">
        <f>IF(ISNA(VLOOKUP($A334,'[2]1516 Exp_Rev Access'!$F$7:$GB$306,46,FALSE)),"",VLOOKUP($A334,'[2]1516 Exp_Rev Access'!$F$7:$GB$306,46,FALSE))</f>
        <v>0</v>
      </c>
      <c r="BI334" s="99">
        <f>IF(ISNA(VLOOKUP($A334,'[2]1516 Exp_Rev Access'!$F$7:$GB$306,47,FALSE)),"",VLOOKUP($A334,'[2]1516 Exp_Rev Access'!$F$7:$GB$306,47,FALSE))</f>
        <v>0</v>
      </c>
      <c r="BJ334" s="99">
        <f>IF(ISNA(VLOOKUP($A334,'[2]1516 Exp_Rev Access'!$F$7:$GB$306,48,FALSE)),"",VLOOKUP($A334,'[2]1516 Exp_Rev Access'!$F$7:$GB$306,48,FALSE))</f>
        <v>0</v>
      </c>
      <c r="BK334" s="99">
        <f>IF(ISNA(VLOOKUP($A334,'[2]1516 Exp_Rev Access'!$F$7:$GB$306,49,FALSE)),"",VLOOKUP($A334,'[2]1516 Exp_Rev Access'!$F$7:$GB$306,49,FALSE))</f>
        <v>0</v>
      </c>
      <c r="BL334" s="99">
        <f>IF(ISNA(VLOOKUP($A334,'[2]1516 Exp_Rev Access'!$F$7:$GB$306,50,FALSE)),"",VLOOKUP($A334,'[2]1516 Exp_Rev Access'!$F$7:$GB$306,50,FALSE))</f>
        <v>0</v>
      </c>
      <c r="BM334" s="99">
        <f>IF(ISNA(VLOOKUP($A334,'[2]1516 Exp_Rev Access'!$F$7:$GB$306,51,FALSE)),"",VLOOKUP($A334,'[2]1516 Exp_Rev Access'!$F$7:$GB$306,51,FALSE))</f>
        <v>0</v>
      </c>
      <c r="BN334" s="99">
        <f>IF(ISNA(VLOOKUP($A334,'[2]1516 Exp_Rev Access'!$F$7:$GB$306,52,FALSE)),"",VLOOKUP($A334,'[2]1516 Exp_Rev Access'!$F$7:$GB$306,52,FALSE))</f>
        <v>0</v>
      </c>
      <c r="BO334" s="99">
        <f>IF(ISNA(VLOOKUP($A334,'[2]1516 Exp_Rev Access'!$F$7:$GB$306,53,FALSE)),"",VLOOKUP($A334,'[2]1516 Exp_Rev Access'!$F$7:$GB$306,53,FALSE))</f>
        <v>0</v>
      </c>
      <c r="BP334" s="99">
        <f>IF(ISNA(VLOOKUP($A334,'[2]1516 Exp_Rev Access'!$F$7:$GB$306,54,FALSE)),"",VLOOKUP($A334,'[2]1516 Exp_Rev Access'!$F$7:$GB$306,54,FALSE))</f>
        <v>0</v>
      </c>
      <c r="BQ334" s="99">
        <f>IF(ISNA(VLOOKUP($A334,'[2]1516 Exp_Rev Access'!$F$7:$GB$306,55,FALSE)),"",VLOOKUP($A334,'[2]1516 Exp_Rev Access'!$F$7:$GB$306,55,FALSE))</f>
        <v>0</v>
      </c>
      <c r="BR334" s="99">
        <f>IF(ISNA(VLOOKUP($A334,'[2]1516 Exp_Rev Access'!$F$7:$GB$306,56,FALSE)),"",VLOOKUP($A334,'[2]1516 Exp_Rev Access'!$F$7:$GB$306,56,FALSE))</f>
        <v>0</v>
      </c>
      <c r="BS334" s="99">
        <f>IF(ISNA(VLOOKUP($A334,'[2]1516 Exp_Rev Access'!$F$7:$GB$306,57,FALSE)),"",VLOOKUP($A334,'[2]1516 Exp_Rev Access'!$F$7:$GB$306,57,FALSE))</f>
        <v>0</v>
      </c>
      <c r="BT334" s="99">
        <f>IF(ISNA(VLOOKUP($A334,'[2]1516 Exp_Rev Access'!$F$7:$GB$306,58,FALSE)),"",VLOOKUP($A334,'[2]1516 Exp_Rev Access'!$F$7:$GB$306,58,FALSE))</f>
        <v>0</v>
      </c>
      <c r="BU334" s="102">
        <f t="shared" si="378"/>
        <v>33960.379999999997</v>
      </c>
      <c r="BV334" s="72">
        <f t="shared" si="379"/>
        <v>5.029681676697012E-2</v>
      </c>
      <c r="BW334" s="94">
        <f t="shared" si="380"/>
        <v>975.31246410109122</v>
      </c>
      <c r="BX334" s="99">
        <f>IF(ISNA(VLOOKUP($A334,'[2]1516 Exp_Rev Access'!$F$7:$GB$306,59,FALSE)),"",VLOOKUP($A334,'[2]1516 Exp_Rev Access'!$F$7:$GB$306,59,FALSE))</f>
        <v>31197.45</v>
      </c>
      <c r="BY334" s="99">
        <f>IF(ISNA(VLOOKUP($A334,'[2]1516 Exp_Rev Access'!$F$7:$GB$306,60,FALSE)),"",VLOOKUP($A334,'[2]1516 Exp_Rev Access'!$F$7:$GB$306,60,FALSE))</f>
        <v>0</v>
      </c>
      <c r="BZ334" s="99">
        <f>IF(ISNA(VLOOKUP($A334,'[2]1516 Exp_Rev Access'!$F$7:$GB$306,61,FALSE)),"",VLOOKUP($A334,'[2]1516 Exp_Rev Access'!$F$7:$GB$306,61,FALSE))</f>
        <v>0</v>
      </c>
      <c r="CA334" s="99">
        <f>IF(ISNA(VLOOKUP($A334,'[2]1516 Exp_Rev Access'!$F$7:$GB$306,62,FALSE)),"",VLOOKUP($A334,'[2]1516 Exp_Rev Access'!$F$7:$GB$306,62,FALSE))</f>
        <v>0</v>
      </c>
      <c r="CB334" s="99">
        <f>IF(ISNA(VLOOKUP($A334,'[2]1516 Exp_Rev Access'!$F$7:$GB$306,63,FALSE)),"",VLOOKUP($A334,'[2]1516 Exp_Rev Access'!$F$7:$GB$306,63,FALSE))</f>
        <v>2012.95</v>
      </c>
      <c r="CC334" s="99">
        <f>IF(ISNA(VLOOKUP($A334,'[2]1516 Exp_Rev Access'!$F$7:$GB$306,64,FALSE)),"",VLOOKUP($A334,'[2]1516 Exp_Rev Access'!$F$7:$GB$306,64,FALSE))</f>
        <v>0</v>
      </c>
      <c r="CD334" s="101">
        <f t="shared" si="381"/>
        <v>33210.400000000001</v>
      </c>
      <c r="CE334" s="72">
        <f t="shared" si="387"/>
        <v>4.9186063393807274E-2</v>
      </c>
      <c r="CF334" s="103">
        <f t="shared" si="388"/>
        <v>953.77369327972428</v>
      </c>
      <c r="CG334" s="99">
        <f>IF(ISNA(VLOOKUP($A334,'[2]1516 Exp_Rev Access'!$F$7:$GB$306,65,FALSE)),"",VLOOKUP($A334,'[2]1516 Exp_Rev Access'!$F$7:$GB$306,65,FALSE))</f>
        <v>0</v>
      </c>
      <c r="CH334" s="99">
        <f>IF(ISNA(VLOOKUP($A334,'[2]1516 Exp_Rev Access'!$F$7:$GB$306,66,FALSE)),"",VLOOKUP($A334,'[2]1516 Exp_Rev Access'!$F$7:$GB$306,66,FALSE))</f>
        <v>0</v>
      </c>
      <c r="CI334" s="99">
        <f>IF(ISNA(VLOOKUP($A334,'[2]1516 Exp_Rev Access'!$F$7:$GB$306,67,FALSE)),"",VLOOKUP($A334,'[2]1516 Exp_Rev Access'!$F$7:$GB$306,67,FALSE))</f>
        <v>0</v>
      </c>
      <c r="CJ334" s="99">
        <f>IF(ISNA(VLOOKUP($A334,'[2]1516 Exp_Rev Access'!$F$7:$GB$306,68,FALSE)),"",VLOOKUP($A334,'[2]1516 Exp_Rev Access'!$F$7:$GB$306,68,FALSE))</f>
        <v>0</v>
      </c>
      <c r="CK334" s="99">
        <f>IF(ISNA(VLOOKUP($A334,'[2]1516 Exp_Rev Access'!$F$7:$GB$306,69,FALSE)),"",VLOOKUP($A334,'[2]1516 Exp_Rev Access'!$F$7:$GB$306,69,FALSE))</f>
        <v>0</v>
      </c>
      <c r="CL334" s="99">
        <f>IF(ISNA(VLOOKUP($A334,'[2]1516 Exp_Rev Access'!$F$7:$GB$306,70,FALSE)),"",VLOOKUP($A334,'[2]1516 Exp_Rev Access'!$F$7:$GB$306,70,FALSE))</f>
        <v>0</v>
      </c>
      <c r="CM334" s="99">
        <f>IF(ISNA(VLOOKUP($A334,'[2]1516 Exp_Rev Access'!$F$7:$GB$306,71,FALSE)),"",VLOOKUP($A334,'[2]1516 Exp_Rev Access'!$F$7:$GB$306,71,FALSE))</f>
        <v>0</v>
      </c>
      <c r="CN334" s="99">
        <f>IF(ISNA(VLOOKUP($A334,'[2]1516 Exp_Rev Access'!$F$7:$GB$306,72,FALSE)),"",VLOOKUP($A334,'[2]1516 Exp_Rev Access'!$F$7:$GB$306,72,FALSE))</f>
        <v>0</v>
      </c>
      <c r="CO334" s="99">
        <f>IF(ISNA(VLOOKUP($A334,'[2]1516 Exp_Rev Access'!$F$7:$GB$306,73,FALSE)),"",VLOOKUP($A334,'[2]1516 Exp_Rev Access'!$F$7:$GB$306,73,FALSE))</f>
        <v>0</v>
      </c>
      <c r="CP334" s="99">
        <f>IF(ISNA(VLOOKUP($A334,'[2]1516 Exp_Rev Access'!$F$7:$GB$306,74,FALSE)),"",VLOOKUP($A334,'[2]1516 Exp_Rev Access'!$F$7:$GB$306,74,FALSE))</f>
        <v>0</v>
      </c>
      <c r="CQ334" s="99">
        <f>IF(ISNA(VLOOKUP($A334,'[2]1516 Exp_Rev Access'!$F$7:$GB$306,75,FALSE)),"",VLOOKUP($A334,'[2]1516 Exp_Rev Access'!$F$7:$GB$306,75,FALSE))</f>
        <v>0</v>
      </c>
      <c r="CR334" s="99">
        <f>IF(ISNA(VLOOKUP($A334,'[2]1516 Exp_Rev Access'!$F$7:$GB$306,76,FALSE)),"",VLOOKUP($A334,'[2]1516 Exp_Rev Access'!$F$7:$GB$306,76,FALSE))</f>
        <v>0</v>
      </c>
      <c r="CS334" s="99">
        <f>IF(ISNA(VLOOKUP($A334,'[2]1516 Exp_Rev Access'!$F$7:$GB$306,77,FALSE)),"",VLOOKUP($A334,'[2]1516 Exp_Rev Access'!$F$7:$GB$306,77,FALSE))</f>
        <v>0</v>
      </c>
      <c r="CT334" s="99">
        <f>IF(ISNA(VLOOKUP($A334,'[2]1516 Exp_Rev Access'!$F$7:$GB$306,78,FALSE)),"",VLOOKUP($A334,'[2]1516 Exp_Rev Access'!$F$7:$GB$306,78,FALSE))</f>
        <v>0</v>
      </c>
      <c r="CU334" s="99">
        <f>IF(ISNA(VLOOKUP($A334,'[2]1516 Exp_Rev Access'!$F$7:$GB$306,79,FALSE)),"",VLOOKUP($A334,'[2]1516 Exp_Rev Access'!$F$7:$GB$306,79,FALSE))</f>
        <v>0</v>
      </c>
      <c r="CV334" s="99">
        <f>IF(ISNA(VLOOKUP($A334,'[2]1516 Exp_Rev Access'!$F$7:$GB$306,80,FALSE)),"",VLOOKUP($A334,'[2]1516 Exp_Rev Access'!$F$7:$GB$306,80,FALSE))</f>
        <v>0</v>
      </c>
      <c r="CW334" s="99">
        <f>IF(ISNA(VLOOKUP($A334,'[2]1516 Exp_Rev Access'!$F$7:$GB$306,81,FALSE)),"",VLOOKUP($A334,'[2]1516 Exp_Rev Access'!$F$7:$GB$306,81,FALSE))</f>
        <v>0</v>
      </c>
      <c r="CX334" s="99">
        <f>IF(ISNA(VLOOKUP($A334,'[2]1516 Exp_Rev Access'!$F$7:$GB$306,82,FALSE)),"",VLOOKUP($A334,'[2]1516 Exp_Rev Access'!$F$7:$GB$306,82,FALSE))</f>
        <v>0</v>
      </c>
      <c r="CY334" s="99">
        <f>IF(ISNA(VLOOKUP($A334,'[2]1516 Exp_Rev Access'!$F$7:$GB$306,83,FALSE)),"",VLOOKUP($A334,'[2]1516 Exp_Rev Access'!$F$7:$GB$306,83,FALSE))</f>
        <v>0</v>
      </c>
      <c r="CZ334" s="99">
        <f>IF(ISNA(VLOOKUP($A334,'[2]1516 Exp_Rev Access'!$F$7:$GB$306,84,FALSE)),"",VLOOKUP($A334,'[2]1516 Exp_Rev Access'!$F$7:$GB$306,84,FALSE))</f>
        <v>0</v>
      </c>
      <c r="DA334" s="99">
        <f>IF(ISNA(VLOOKUP($A334,'[2]1516 Exp_Rev Access'!$F$7:$GB$306,85,FALSE)),"",VLOOKUP($A334,'[2]1516 Exp_Rev Access'!$F$7:$GB$306,85,FALSE))</f>
        <v>0</v>
      </c>
      <c r="DB334" s="99">
        <f>IF(ISNA(VLOOKUP($A334,'[2]1516 Exp_Rev Access'!$F$7:$GB$306,86,FALSE)),"",VLOOKUP($A334,'[2]1516 Exp_Rev Access'!$F$7:$GB$306,86,FALSE))</f>
        <v>0</v>
      </c>
      <c r="DC334" s="99">
        <f>IF(ISNA(VLOOKUP($A334,'[2]1516 Exp_Rev Access'!$F$7:$GB$306,87,FALSE)),"",VLOOKUP($A334,'[2]1516 Exp_Rev Access'!$F$7:$GB$306,87,FALSE))</f>
        <v>0</v>
      </c>
      <c r="DD334" s="99">
        <f>IF(ISNA(VLOOKUP($A334,'[2]1516 Exp_Rev Access'!$F$7:$GB$306,88,FALSE)),"",VLOOKUP($A334,'[2]1516 Exp_Rev Access'!$F$7:$GB$306,88,FALSE))</f>
        <v>0</v>
      </c>
      <c r="DE334" s="99">
        <f>IF(ISNA(VLOOKUP($A334,'[2]1516 Exp_Rev Access'!$F$7:$GB$306,89,FALSE)),"",VLOOKUP($A334,'[2]1516 Exp_Rev Access'!$F$7:$GB$306,89,FALSE))</f>
        <v>0</v>
      </c>
      <c r="DF334" s="99">
        <f>IF(ISNA(VLOOKUP($A334,'[2]1516 Exp_Rev Access'!$F$7:$GB$306,90,FALSE)),"",VLOOKUP($A334,'[2]1516 Exp_Rev Access'!$F$7:$GB$306,90,FALSE))</f>
        <v>0</v>
      </c>
      <c r="DG334" s="99">
        <f>IF(ISNA(VLOOKUP($A334,'[2]1516 Exp_Rev Access'!$F$7:$GB$306,91,FALSE)),"",VLOOKUP($A334,'[2]1516 Exp_Rev Access'!$F$7:$GB$306,91,FALSE))</f>
        <v>0</v>
      </c>
      <c r="DH334" s="99">
        <f>IF(ISNA(VLOOKUP($A334,'[2]1516 Exp_Rev Access'!$F$7:$GB$306,92,FALSE)),"",VLOOKUP($A334,'[2]1516 Exp_Rev Access'!$F$7:$GB$306,92,FALSE))</f>
        <v>0</v>
      </c>
      <c r="DI334" s="99">
        <f>IF(ISNA(VLOOKUP($A334,'[2]1516 Exp_Rev Access'!$F$7:$GB$306,93,FALSE)),"",VLOOKUP($A334,'[2]1516 Exp_Rev Access'!$F$7:$GB$306,93,FALSE))</f>
        <v>0</v>
      </c>
      <c r="DJ334" s="99">
        <f>IF(ISNA(VLOOKUP($A334,'[2]1516 Exp_Rev Access'!$F$7:$GB$306,94,FALSE)),"",VLOOKUP($A334,'[2]1516 Exp_Rev Access'!$F$7:$GB$306,94,FALSE))</f>
        <v>0</v>
      </c>
      <c r="DK334" s="99">
        <f>IF(ISNA(VLOOKUP($A334,'[2]1516 Exp_Rev Access'!$F$7:$GB$306,95,FALSE)),"",VLOOKUP($A334,'[2]1516 Exp_Rev Access'!$F$7:$GB$306,95,FALSE))</f>
        <v>0</v>
      </c>
      <c r="DL334" s="99">
        <f>IF(ISNA(VLOOKUP($A334,'[2]1516 Exp_Rev Access'!$F$7:$GB$306,96,FALSE)),"",VLOOKUP($A334,'[2]1516 Exp_Rev Access'!$F$7:$GB$306,96,FALSE))</f>
        <v>0</v>
      </c>
      <c r="DM334" s="99">
        <f>IF(ISNA(VLOOKUP($A334,'[2]1516 Exp_Rev Access'!$F$7:$GB$306,97,FALSE)),"",VLOOKUP($A334,'[2]1516 Exp_Rev Access'!$F$7:$GB$306,97,FALSE))</f>
        <v>0</v>
      </c>
      <c r="DN334" s="99">
        <f>IF(ISNA(VLOOKUP($A334,'[2]1516 Exp_Rev Access'!$F$7:$GB$306,98,FALSE)),"",VLOOKUP($A334,'[2]1516 Exp_Rev Access'!$F$7:$GB$306,98,FALSE))</f>
        <v>0</v>
      </c>
      <c r="DO334" s="99">
        <f>IF(ISNA(VLOOKUP($A334,'[2]1516 Exp_Rev Access'!$F$7:$GB$306,99,FALSE)),"",VLOOKUP($A334,'[2]1516 Exp_Rev Access'!$F$7:$GB$306,99,FALSE))</f>
        <v>0</v>
      </c>
      <c r="DP334" s="99">
        <f>IF(ISNA(VLOOKUP($A334,'[2]1516 Exp_Rev Access'!$F$7:$GB$306,100,FALSE)),"",VLOOKUP($A334,'[2]1516 Exp_Rev Access'!$F$7:$GB$306,100,FALSE))</f>
        <v>0</v>
      </c>
      <c r="DQ334" s="99">
        <f>IF(ISNA(VLOOKUP($A334,'[2]1516 Exp_Rev Access'!$F$7:$GB$306,101,FALSE)),"",VLOOKUP($A334,'[2]1516 Exp_Rev Access'!$F$7:$GB$306,101,FALSE))</f>
        <v>0</v>
      </c>
      <c r="DR334" s="99">
        <f>IF(ISNA(VLOOKUP($A334,'[2]1516 Exp_Rev Access'!$F$7:$GB$306,102,FALSE)),"",VLOOKUP($A334,'[2]1516 Exp_Rev Access'!$F$7:$GB$306,102,FALSE))</f>
        <v>0</v>
      </c>
      <c r="DS334" s="99">
        <f>IF(ISNA(VLOOKUP($A334,'[2]1516 Exp_Rev Access'!$F$7:$GB$306,103,FALSE)),"",VLOOKUP($A334,'[2]1516 Exp_Rev Access'!$F$7:$GB$306,103,FALSE))</f>
        <v>0</v>
      </c>
      <c r="DT334" s="99">
        <f>IF(ISNA(VLOOKUP($A334,'[2]1516 Exp_Rev Access'!$F$7:$GB$306,104,FALSE)),"",VLOOKUP($A334,'[2]1516 Exp_Rev Access'!$F$7:$GB$306,104,FALSE))</f>
        <v>0</v>
      </c>
      <c r="DU334" s="99">
        <f>IF(ISNA(VLOOKUP($A334,'[2]1516 Exp_Rev Access'!$F$7:$GB$306,105,FALSE)),"",VLOOKUP($A334,'[2]1516 Exp_Rev Access'!$F$7:$GB$306,105,FALSE))</f>
        <v>0</v>
      </c>
      <c r="DV334" s="99">
        <f>IF(ISNA(VLOOKUP($A334,'[2]1516 Exp_Rev Access'!$F$7:$GB$306,106,FALSE)),"",VLOOKUP($A334,'[2]1516 Exp_Rev Access'!$F$7:$GB$306,106,FALSE))</f>
        <v>0</v>
      </c>
      <c r="DW334" s="99">
        <f>IF(ISNA(VLOOKUP($A334,'[2]1516 Exp_Rev Access'!$F$7:$GB$306,107,FALSE)),"",VLOOKUP($A334,'[2]1516 Exp_Rev Access'!$F$7:$GB$306,107,FALSE))</f>
        <v>0</v>
      </c>
      <c r="DX334" s="99">
        <f>IF(ISNA(VLOOKUP($A334,'[2]1516 Exp_Rev Access'!$F$7:$GB$306,108,FALSE)),"",VLOOKUP($A334,'[2]1516 Exp_Rev Access'!$F$7:$GB$306,108,FALSE))</f>
        <v>0</v>
      </c>
      <c r="DY334" s="99">
        <f>IF(ISNA(VLOOKUP($A334,'[2]1516 Exp_Rev Access'!$F$7:$GB$306,109,FALSE)),"",VLOOKUP($A334,'[2]1516 Exp_Rev Access'!$F$7:$GB$306,109,FALSE))</f>
        <v>0</v>
      </c>
      <c r="DZ334" s="99">
        <f>IF(ISNA(VLOOKUP($A334,'[2]1516 Exp_Rev Access'!$F$7:$GB$306,110,FALSE)),"",VLOOKUP($A334,'[2]1516 Exp_Rev Access'!$F$7:$GB$306,110,FALSE))</f>
        <v>0</v>
      </c>
      <c r="EA334" s="99">
        <f>IF(ISNA(VLOOKUP($A334,'[2]1516 Exp_Rev Access'!$F$7:$GB$306,111,FALSE)),"",VLOOKUP($A334,'[2]1516 Exp_Rev Access'!$F$7:$GB$306,111,FALSE))</f>
        <v>0</v>
      </c>
      <c r="EB334" s="99">
        <f>IF(ISNA(VLOOKUP($A334,'[2]1516 Exp_Rev Access'!$F$7:$GB$306,112,FALSE)),"",VLOOKUP($A334,'[2]1516 Exp_Rev Access'!$F$7:$GB$306,112,FALSE))</f>
        <v>0</v>
      </c>
      <c r="EC334" s="99">
        <f>IF(ISNA(VLOOKUP($A334,'[2]1516 Exp_Rev Access'!$F$7:$GB$306,113,FALSE)),"",VLOOKUP($A334,'[2]1516 Exp_Rev Access'!$F$7:$GB$306,113,FALSE))</f>
        <v>0</v>
      </c>
      <c r="ED334" s="99">
        <f>IF(ISNA(VLOOKUP($A334,'[2]1516 Exp_Rev Access'!$F$7:$GB$306,114,FALSE)),"",VLOOKUP($A334,'[2]1516 Exp_Rev Access'!$F$7:$GB$306,114,FALSE))</f>
        <v>0</v>
      </c>
      <c r="EE334" s="99">
        <f>IF(ISNA(VLOOKUP($A334,'[2]1516 Exp_Rev Access'!$F$7:$GB$306,115,FALSE)),"",VLOOKUP($A334,'[2]1516 Exp_Rev Access'!$F$7:$GB$306,115,FALSE))</f>
        <v>0</v>
      </c>
      <c r="EF334" s="99">
        <f>IF(ISNA(VLOOKUP($A334,'[2]1516 Exp_Rev Access'!$F$7:$GB$306,116,FALSE)),"",VLOOKUP($A334,'[2]1516 Exp_Rev Access'!$F$7:$GB$306,116,FALSE))</f>
        <v>0</v>
      </c>
      <c r="EG334" s="99">
        <f>IF(ISNA(VLOOKUP($A334,'[2]1516 Exp_Rev Access'!$F$7:$GB$306,117,FALSE)),"",VLOOKUP($A334,'[2]1516 Exp_Rev Access'!$F$7:$GB$306,117,FALSE))</f>
        <v>0</v>
      </c>
      <c r="EH334" s="99">
        <f>IF(ISNA(VLOOKUP($A334,'[2]1516 Exp_Rev Access'!$F$7:$GB$306,118,FALSE)),"",VLOOKUP($A334,'[2]1516 Exp_Rev Access'!$F$7:$GB$306,118,FALSE))</f>
        <v>0</v>
      </c>
      <c r="EI334" s="99">
        <f>IF(ISNA(VLOOKUP($A334,'[2]1516 Exp_Rev Access'!$F$7:$GB$306,119,FALSE)),"",VLOOKUP($A334,'[2]1516 Exp_Rev Access'!$F$7:$GB$306,119,FALSE))</f>
        <v>0</v>
      </c>
      <c r="EJ334" s="99">
        <f>IF(ISNA(VLOOKUP($A334,'[2]1516 Exp_Rev Access'!$F$7:$GB$306,120,FALSE)),"",VLOOKUP($A334,'[2]1516 Exp_Rev Access'!$F$7:$GB$306,120,FALSE))</f>
        <v>0</v>
      </c>
      <c r="EK334" s="99">
        <f>IF(ISNA(VLOOKUP($A334,'[2]1516 Exp_Rev Access'!$F$7:$GB$306,121,FALSE)),"",VLOOKUP($A334,'[2]1516 Exp_Rev Access'!$F$7:$GB$306,121,FALSE))</f>
        <v>0</v>
      </c>
      <c r="EL334" s="99">
        <f>IF(ISNA(VLOOKUP($A334,'[2]1516 Exp_Rev Access'!$F$7:$GB$306,122,FALSE)),"",VLOOKUP($A334,'[2]1516 Exp_Rev Access'!$F$7:$GB$306,122,FALSE))</f>
        <v>0</v>
      </c>
      <c r="EM334" s="99">
        <f>IF(ISNA(VLOOKUP($A334,'[2]1516 Exp_Rev Access'!$F$7:$GB$306,123,FALSE)),"",VLOOKUP($A334,'[2]1516 Exp_Rev Access'!$F$7:$GB$306,123,FALSE))</f>
        <v>0</v>
      </c>
      <c r="EN334" s="99">
        <f>IF(ISNA(VLOOKUP($A334,'[2]1516 Exp_Rev Access'!$F$7:$GB$306,124,FALSE)),"",VLOOKUP($A334,'[2]1516 Exp_Rev Access'!$F$7:$GB$306,124,FALSE))</f>
        <v>0</v>
      </c>
      <c r="EO334" s="99">
        <f>IF(ISNA(VLOOKUP($A334,'[2]1516 Exp_Rev Access'!$F$7:$GB$306,125,FALSE)),"",VLOOKUP($A334,'[2]1516 Exp_Rev Access'!$F$7:$GB$306,125,FALSE))</f>
        <v>0</v>
      </c>
      <c r="EP334" s="99">
        <f>IF(ISNA(VLOOKUP($A334,'[2]1516 Exp_Rev Access'!$F$7:$GB$306,126,FALSE)),"",VLOOKUP($A334,'[2]1516 Exp_Rev Access'!$F$7:$GB$306,126,FALSE))</f>
        <v>0</v>
      </c>
      <c r="EQ334" s="99">
        <f>IF(ISNA(VLOOKUP($A334,'[2]1516 Exp_Rev Access'!$F$7:$GB$306,127,FALSE)),"",VLOOKUP($A334,'[2]1516 Exp_Rev Access'!$F$7:$GB$306,127,FALSE))</f>
        <v>0</v>
      </c>
      <c r="ER334" s="99">
        <f>IF(ISNA(VLOOKUP($A334,'[2]1516 Exp_Rev Access'!$F$7:$GB$306,128,FALSE)),"",VLOOKUP($A334,'[2]1516 Exp_Rev Access'!$F$7:$GB$306,128,FALSE))</f>
        <v>0</v>
      </c>
      <c r="ES334" s="99">
        <f>IF(ISNA(VLOOKUP($A334,'[2]1516 Exp_Rev Access'!$F$7:$GB$306,129,FALSE)),"",VLOOKUP($A334,'[2]1516 Exp_Rev Access'!$F$7:$GB$306,129,FALSE))</f>
        <v>0</v>
      </c>
      <c r="ET334" s="99">
        <f>IF(ISNA(VLOOKUP($A334,'[2]1516 Exp_Rev Access'!$F$7:$GB$306,130,FALSE)),"",VLOOKUP($A334,'[2]1516 Exp_Rev Access'!$F$7:$GB$306,130,FALSE))</f>
        <v>0</v>
      </c>
      <c r="EU334" s="99">
        <f>IF(ISNA(VLOOKUP($A334,'[2]1516 Exp_Rev Access'!$F$7:$GB$306,131,FALSE)),"",VLOOKUP($A334,'[2]1516 Exp_Rev Access'!$F$7:$GB$306,131,FALSE))</f>
        <v>0</v>
      </c>
      <c r="EV334" s="99">
        <f>IF(ISNA(VLOOKUP($A334,'[2]1516 Exp_Rev Access'!$F$7:$GB$306,132,FALSE)),"",VLOOKUP($A334,'[2]1516 Exp_Rev Access'!$F$7:$GB$306,132,FALSE))</f>
        <v>0</v>
      </c>
      <c r="EW334" s="99">
        <f>IF(ISNA(VLOOKUP($A334,'[2]1516 Exp_Rev Access'!$F$7:$GB$306,133,FALSE)),"",VLOOKUP($A334,'[2]1516 Exp_Rev Access'!$F$7:$GB$306,133,FALSE))</f>
        <v>0</v>
      </c>
      <c r="EX334" s="99">
        <f>IF(ISNA(VLOOKUP($A334,'[2]1516 Exp_Rev Access'!$F$7:$GB$306,134,FALSE)),"",VLOOKUP($A334,'[2]1516 Exp_Rev Access'!$F$7:$GB$306,134,FALSE))</f>
        <v>0</v>
      </c>
      <c r="EY334" s="99">
        <f>IF(ISNA(VLOOKUP($A334,'[2]1516 Exp_Rev Access'!$F$7:$GB$306,135,FALSE)),"",VLOOKUP($A334,'[2]1516 Exp_Rev Access'!$F$7:$GB$306,135,FALSE))</f>
        <v>0</v>
      </c>
      <c r="EZ334" s="99">
        <f>IF(ISNA(VLOOKUP($A334,'[2]1516 Exp_Rev Access'!$F$7:$GB$306,136,FALSE)),"",VLOOKUP($A334,'[2]1516 Exp_Rev Access'!$F$7:$GB$306,136,FALSE))</f>
        <v>0</v>
      </c>
      <c r="FA334" s="99">
        <f>IF(ISNA(VLOOKUP($A334,'[2]1516 Exp_Rev Access'!$F$7:$GB$306,137,FALSE)),"",VLOOKUP($A334,'[2]1516 Exp_Rev Access'!$F$7:$GB$306,137,FALSE))</f>
        <v>0</v>
      </c>
      <c r="FB334" s="99">
        <f>IF(ISNA(VLOOKUP($A334,'[2]1516 Exp_Rev Access'!$F$7:$GB$306,138,FALSE)),"",VLOOKUP($A334,'[2]1516 Exp_Rev Access'!$F$7:$GB$306,138,FALSE))</f>
        <v>0</v>
      </c>
      <c r="FC334" s="99">
        <f>IF(ISNA(VLOOKUP($A334,'[2]1516 Exp_Rev Access'!$F$7:$GB$306,139,FALSE)),"",VLOOKUP($A334,'[2]1516 Exp_Rev Access'!$F$7:$GB$306,139,FALSE))</f>
        <v>0</v>
      </c>
      <c r="FD334" s="99">
        <f>IF(ISNA(VLOOKUP($A334,'[2]1516 Exp_Rev Access'!$F$7:$FS$306,140,FALSE)),"",VLOOKUP($A334,'[2]1516 Exp_Rev Access'!$F$7:$FS$306,140,FALSE))</f>
        <v>0</v>
      </c>
      <c r="FE334" s="99">
        <f>IF(ISNA(VLOOKUP($A334,'[2]1516 Exp_Rev Access'!$F$7:$FS$306,141,FALSE)),"",VLOOKUP($A334,'[2]1516 Exp_Rev Access'!$F$7:$FS$306,141,FALSE))</f>
        <v>0</v>
      </c>
      <c r="FF334" s="99">
        <f>IF(ISNA(VLOOKUP($A334,'[2]1516 Exp_Rev Access'!$F$7:$FS$306,142,FALSE)),"",VLOOKUP($A334,'[2]1516 Exp_Rev Access'!$F$7:$FS$306,142,FALSE))</f>
        <v>0</v>
      </c>
      <c r="FG334" s="99">
        <f>IF(ISNA(VLOOKUP($A334,'[2]1516 Exp_Rev Access'!$F$7:$FS$306,143,FALSE)),"",VLOOKUP($A334,'[2]1516 Exp_Rev Access'!$F$7:$FS$306,143,FALSE))</f>
        <v>0</v>
      </c>
      <c r="FH334" s="99">
        <f>IF(ISNA(VLOOKUP($A334,'[2]1516 Exp_Rev Access'!$F$7:$FS$306,144,FALSE)),"",VLOOKUP($A334,'[2]1516 Exp_Rev Access'!$F$7:$FS$306,144,FALSE))</f>
        <v>0</v>
      </c>
      <c r="FI334" s="99">
        <f>IF(ISNA(VLOOKUP($A334,'[2]1516 Exp_Rev Access'!$F$7:$FS$306,145,FALSE)),"",VLOOKUP($A334,'[2]1516 Exp_Rev Access'!$F$7:$FS$306,145,FALSE))</f>
        <v>0</v>
      </c>
      <c r="FJ334" s="99">
        <f>IF(ISNA(VLOOKUP($A334,'[2]1516 Exp_Rev Access'!$F$7:$FS$306,146,FALSE)),"",VLOOKUP($A334,'[2]1516 Exp_Rev Access'!$F$7:$FS$306,146,FALSE))</f>
        <v>0</v>
      </c>
      <c r="FK334" s="99">
        <f>IF(ISNA(VLOOKUP($A334,'[2]1516 Exp_Rev Access'!$F$7:$FS$306,147,FALSE)),"",VLOOKUP($A334,'[2]1516 Exp_Rev Access'!$F$7:$FS$306,147,FALSE))</f>
        <v>0</v>
      </c>
      <c r="FL334" s="99">
        <f>IF(ISNA(VLOOKUP($A334,'[2]1516 Exp_Rev Access'!$F$7:$FS$306,148,FALSE)),"",VLOOKUP($A334,'[2]1516 Exp_Rev Access'!$F$7:$FS$306,148,FALSE))</f>
        <v>0</v>
      </c>
      <c r="FM334" s="99">
        <f>IF(ISNA(VLOOKUP($A334,'[2]1516 Exp_Rev Access'!$F$7:$FS$306,149,FALSE)),"",VLOOKUP($A334,'[2]1516 Exp_Rev Access'!$F$7:$FS$306,149,FALSE))</f>
        <v>0</v>
      </c>
      <c r="FN334" s="99">
        <f>IF(ISNA(VLOOKUP($A334,'[2]1516 Exp_Rev Access'!$F$7:$FS$306,150,FALSE)),"",VLOOKUP($A334,'[2]1516 Exp_Rev Access'!$F$7:$FS$306,150,FALSE))</f>
        <v>0</v>
      </c>
      <c r="FO334" s="99">
        <f>IF(ISNA(VLOOKUP($A334,'[2]1516 Exp_Rev Access'!$F$7:$FS$306,151,FALSE)),"",VLOOKUP($A334,'[2]1516 Exp_Rev Access'!$F$7:$FS$306,151,FALSE))</f>
        <v>0</v>
      </c>
      <c r="FP334" s="99">
        <f>IF(ISNA(VLOOKUP($A334,'[2]1516 Exp_Rev Access'!$F$7:$FS$306,152,FALSE)),"",VLOOKUP($A334,'[2]1516 Exp_Rev Access'!$F$7:$FS$306,152,FALSE))</f>
        <v>0</v>
      </c>
      <c r="FQ334" s="99">
        <f>IF(ISNA(VLOOKUP($A334,'[2]1516 Exp_Rev Access'!$F$7:$FS$306,153,FALSE)),"",VLOOKUP($A334,'[2]1516 Exp_Rev Access'!$F$7:$FS$306,153,FALSE))</f>
        <v>0</v>
      </c>
      <c r="FR334" s="101">
        <f t="shared" si="382"/>
        <v>0</v>
      </c>
      <c r="FS334" s="72"/>
      <c r="FT334" s="94"/>
      <c r="FU334" s="99">
        <f>IF(ISNA(VLOOKUP($A334,'[2]1516 Exp_Rev Access'!$F$7:$GB$306,154,FALSE)),"",VLOOKUP($A334,'[2]1516 Exp_Rev Access'!$F$7:$GB$306,154,FALSE))</f>
        <v>0</v>
      </c>
      <c r="FV334" s="99">
        <f>IF(ISNA(VLOOKUP($A334,'[2]1516 Exp_Rev Access'!$F$7:$GB$306,155,FALSE)),"",VLOOKUP($A334,'[2]1516 Exp_Rev Access'!$F$7:$GB$306,155,FALSE))</f>
        <v>0</v>
      </c>
      <c r="FW334" s="99">
        <f>IF(ISNA(VLOOKUP($A334,'[2]1516 Exp_Rev Access'!$F$7:$GB$306,156,FALSE)),"",VLOOKUP($A334,'[2]1516 Exp_Rev Access'!$F$7:$GB$306,156,FALSE))</f>
        <v>0</v>
      </c>
      <c r="FX334" s="99">
        <f>IF(ISNA(VLOOKUP($A334,'[2]1516 Exp_Rev Access'!$F$7:$GB$306,157,FALSE)),"",VLOOKUP($A334,'[2]1516 Exp_Rev Access'!$F$7:$GB$306,157,FALSE))</f>
        <v>0</v>
      </c>
      <c r="FY334" s="99">
        <f>IF(ISNA(VLOOKUP($A334,'[2]1516 Exp_Rev Access'!$F$7:$GB$306,158,FALSE)),"",VLOOKUP($A334,'[2]1516 Exp_Rev Access'!$F$7:$GB$306,158,FALSE))</f>
        <v>0</v>
      </c>
      <c r="FZ334" s="99">
        <f>IF(ISNA(VLOOKUP($A334,'[2]1516 Exp_Rev Access'!$F$7:$GB$306,159,FALSE)),"",VLOOKUP($A334,'[2]1516 Exp_Rev Access'!$F$7:$GB$306,159,FALSE))</f>
        <v>0</v>
      </c>
      <c r="GA334" s="99">
        <f>IF(ISNA(VLOOKUP($A334,'[2]1516 Exp_Rev Access'!$F$7:$GB$306,160,FALSE)),"",VLOOKUP($A334,'[2]1516 Exp_Rev Access'!$F$7:$GB$306,160,FALSE))</f>
        <v>0</v>
      </c>
      <c r="GB334" s="99">
        <f>IF(ISNA(VLOOKUP($A334,'[2]1516 Exp_Rev Access'!$F$7:$GB$306,161,FALSE)),"",VLOOKUP($A334,'[2]1516 Exp_Rev Access'!$F$7:$GB$306,161,FALSE))</f>
        <v>0</v>
      </c>
      <c r="GC334" s="99">
        <f>IF(ISNA(VLOOKUP($A334,'[2]1516 Exp_Rev Access'!$F$7:$GB$306,162,FALSE)),"",VLOOKUP($A334,'[2]1516 Exp_Rev Access'!$F$7:$GB$306,162,FALSE))</f>
        <v>0</v>
      </c>
      <c r="GD334" s="99">
        <f>IF(ISNA(VLOOKUP($A334,'[2]1516 Exp_Rev Access'!$F$7:$GB$306,163,FALSE)),"",VLOOKUP($A334,'[2]1516 Exp_Rev Access'!$F$7:$GB$306,163,FALSE))</f>
        <v>0</v>
      </c>
      <c r="GE334" s="99">
        <f>IF(ISNA(VLOOKUP($A334,'[2]1516 Exp_Rev Access'!$F$7:$GB$306,164,FALSE)),"",VLOOKUP($A334,'[2]1516 Exp_Rev Access'!$F$7:$GB$306,164,FALSE))</f>
        <v>0</v>
      </c>
      <c r="GF334" s="99">
        <f>IF(ISNA(VLOOKUP($A334,'[2]1516 Exp_Rev Access'!$F$7:$GB$306,165,FALSE)),"",VLOOKUP($A334,'[2]1516 Exp_Rev Access'!$F$7:$GB$306,165,FALSE))</f>
        <v>0</v>
      </c>
      <c r="GG334" s="99">
        <f>IF(ISNA(VLOOKUP($A334,'[2]1516 Exp_Rev Access'!$F$7:$GB$306,166,FALSE)),"",VLOOKUP($A334,'[2]1516 Exp_Rev Access'!$F$7:$GB$306,166,FALSE))</f>
        <v>0</v>
      </c>
      <c r="GH334" s="99">
        <f>IF(ISNA(VLOOKUP($A334,'[2]1516 Exp_Rev Access'!$F$7:$GB$306,167,FALSE)),"",VLOOKUP($A334,'[2]1516 Exp_Rev Access'!$F$7:$GB$306,167,FALSE))</f>
        <v>0</v>
      </c>
      <c r="GI334" s="99">
        <f>IF(ISNA(VLOOKUP($A334,'[2]1516 Exp_Rev Access'!$F$7:$GB$306,168,FALSE)),"",VLOOKUP($A334,'[2]1516 Exp_Rev Access'!$F$7:$GB$306,168,FALSE))</f>
        <v>0</v>
      </c>
      <c r="GJ334" s="99">
        <f>IF(ISNA(VLOOKUP($A334,'[2]1516 Exp_Rev Access'!$F$7:$GB$306,169,FALSE)),"",VLOOKUP($A334,'[2]1516 Exp_Rev Access'!$F$7:$GB$306,169,FALSE))</f>
        <v>0</v>
      </c>
      <c r="GK334" s="99">
        <f>IF(ISNA(VLOOKUP($A334,'[2]1516 Exp_Rev Access'!$F$7:$GB$306,170,FALSE)),"",VLOOKUP($A334,'[2]1516 Exp_Rev Access'!$F$7:$GB$306,170,FALSE))</f>
        <v>0</v>
      </c>
      <c r="GL334" s="99">
        <f>IF(ISNA(VLOOKUP($A334,'[2]1516 Exp_Rev Access'!$F$7:$GB$306,171,FALSE)),"",VLOOKUP($A334,'[2]1516 Exp_Rev Access'!$F$7:$GB$306,171,FALSE))</f>
        <v>0</v>
      </c>
      <c r="GM334" s="99">
        <f>IF(ISNA(VLOOKUP($A334,'[2]1516 Exp_Rev Access'!$F$7:$GB$306,172,FALSE)),"",VLOOKUP($A334,'[2]1516 Exp_Rev Access'!$F$7:$GB$306,172,FALSE))</f>
        <v>0</v>
      </c>
      <c r="GN334" s="99">
        <f>IF(ISNA(VLOOKUP($A334,'[2]1516 Exp_Rev Access'!$F$7:$GB$306,173,FALSE)),"",VLOOKUP($A334,'[2]1516 Exp_Rev Access'!$F$7:$GB$306,173,FALSE))</f>
        <v>0</v>
      </c>
      <c r="GO334" s="99">
        <f>IF(ISNA(VLOOKUP($A334,'[2]1516 Exp_Rev Access'!$F$7:$GB$306,174,FALSE)),"",VLOOKUP($A334,'[2]1516 Exp_Rev Access'!$F$7:$GB$306,174,FALSE))</f>
        <v>0</v>
      </c>
      <c r="GP334" s="99">
        <f>IF(ISNA(VLOOKUP($A334,'[2]1516 Exp_Rev Access'!$F$7:$GB$306,175,FALSE)),"",VLOOKUP($A334,'[2]1516 Exp_Rev Access'!$F$7:$GB$306,175,FALSE))</f>
        <v>0</v>
      </c>
      <c r="GQ334" s="99">
        <f>IF(ISNA(VLOOKUP($A334,'[2]1516 Exp_Rev Access'!$F$7:$GB$306,176,FALSE)),"",VLOOKUP($A334,'[2]1516 Exp_Rev Access'!$F$7:$GB$306,176,FALSE))</f>
        <v>0</v>
      </c>
      <c r="GR334" s="99">
        <f>IF(ISNA(VLOOKUP($A334,'[2]1516 Exp_Rev Access'!$F$7:$GB$306,177,FALSE)),"",VLOOKUP($A334,'[2]1516 Exp_Rev Access'!$F$7:$GB$306,177,FALSE))</f>
        <v>0</v>
      </c>
      <c r="GS334" s="99">
        <f>IF(ISNA(VLOOKUP($A334,'[2]1516 Exp_Rev Access'!$F$7:$GB$306,178,FALSE)),"",VLOOKUP($A334,'[2]1516 Exp_Rev Access'!$F$7:$GB$306,178,FALSE))</f>
        <v>0</v>
      </c>
      <c r="GT334" s="101">
        <f t="shared" si="385"/>
        <v>0</v>
      </c>
      <c r="GU334" s="72"/>
      <c r="GV334" s="84">
        <f t="shared" si="386"/>
        <v>0</v>
      </c>
    </row>
    <row r="335" spans="1:204" customFormat="1" ht="12" customHeight="1" x14ac:dyDescent="0.2">
      <c r="A335" s="96" t="s">
        <v>760</v>
      </c>
      <c r="B335" s="69" t="s">
        <v>761</v>
      </c>
      <c r="C335" s="80">
        <f>IF(ISNA(VLOOKUP($A335,'[2]1516 enrollment_Rev_Exp by size'!$A$6:$G$320,3,FALSE)),"",VLOOKUP($A335,'[2]1516 enrollment_Rev_Exp by size'!$A$6:$G$320,3,FALSE))</f>
        <v>48.82</v>
      </c>
      <c r="D335" s="97">
        <v>701074.38</v>
      </c>
      <c r="E335" s="80">
        <f t="shared" si="367"/>
        <v>701074.38</v>
      </c>
      <c r="F335" s="80">
        <f t="shared" si="368"/>
        <v>0</v>
      </c>
      <c r="G335" s="98">
        <f>IF(ISNA(VLOOKUP($A335,'[2]1516 Exp_Rev Access'!$F$7:$FS$306,2,FALSE)),"",VLOOKUP($A335,'[2]1516 Exp_Rev Access'!$F$7:$FS$306,2,FALSE))</f>
        <v>244623.01</v>
      </c>
      <c r="H335" s="98">
        <f>IF(ISNA(VLOOKUP($A335,'[2]1516 Exp_Rev Access'!$F$7:$FS$306,3,FALSE)),"",VLOOKUP($A335,'[2]1516 Exp_Rev Access'!$F$7:$FS$306,3,FALSE))</f>
        <v>0</v>
      </c>
      <c r="I335" s="98">
        <f>IF(ISNA(VLOOKUP($A335,'[2]1516 Exp_Rev Access'!$F$7:$FS$306,4,FALSE)),"",VLOOKUP($A335,'[2]1516 Exp_Rev Access'!$F$7:$FS$306,4,FALSE))</f>
        <v>0</v>
      </c>
      <c r="J335" s="98">
        <f>IF(ISNA(VLOOKUP($A335,'[2]1516 Exp_Rev Access'!$F$7:$FS$306,5,FALSE)),"",VLOOKUP($A335,'[2]1516 Exp_Rev Access'!$F$7:$FS$306,5,FALSE))</f>
        <v>1062.0899999999999</v>
      </c>
      <c r="K335" s="98">
        <f>IF(ISNA(VLOOKUP($A335,'[2]1516 Exp_Rev Access'!$F$7:$FS$306,6,FALSE)),"",VLOOKUP($A335,'[2]1516 Exp_Rev Access'!$F$7:$FS$306,6,FALSE))</f>
        <v>0</v>
      </c>
      <c r="L335" s="98">
        <f>IF(ISNA(VLOOKUP($A335,'[2]1516 Exp_Rev Access'!$F$7:$FS$306,7,FALSE)),"",VLOOKUP($A335,'[2]1516 Exp_Rev Access'!$F$7:$FS$306,7,FALSE))</f>
        <v>0</v>
      </c>
      <c r="M335" s="90">
        <f t="shared" si="369"/>
        <v>245685.1</v>
      </c>
      <c r="N335" s="72">
        <f t="shared" si="390"/>
        <v>0.35044084766012989</v>
      </c>
      <c r="O335" s="73">
        <f t="shared" si="391"/>
        <v>5032.4682507169191</v>
      </c>
      <c r="P335" s="99">
        <f>IF(ISNA(VLOOKUP($A335,'[2]1516 Exp_Rev Access'!$F$7:$FS$306,8,FALSE)),"",VLOOKUP($A335,'[2]1516 Exp_Rev Access'!$F$7:$FS$306,8,FALSE))</f>
        <v>0</v>
      </c>
      <c r="Q335" s="99">
        <f>IF(ISNA(VLOOKUP($A335,'[2]1516 Exp_Rev Access'!$F$7:$FS$306,9,FALSE)),"",VLOOKUP($A335,'[2]1516 Exp_Rev Access'!$F$7:$FS$306,9,FALSE))</f>
        <v>0</v>
      </c>
      <c r="R335" s="99">
        <f>IF(ISNA(VLOOKUP($A335,'[2]1516 Exp_Rev Access'!$F$7:$FS$306,10,FALSE)),"",VLOOKUP($A335,'[2]1516 Exp_Rev Access'!$F$7:$FS$306,10,FALSE))</f>
        <v>0</v>
      </c>
      <c r="S335" s="99">
        <f>IF(ISNA(VLOOKUP($A335,'[2]1516 Exp_Rev Access'!$F$7:$FS$306,11,FALSE)),"",VLOOKUP($A335,'[2]1516 Exp_Rev Access'!$F$7:$FS$306,11,FALSE))</f>
        <v>0</v>
      </c>
      <c r="T335" s="99">
        <f>IF(ISNA(VLOOKUP($A335,'[2]1516 Exp_Rev Access'!$F$7:$FS$306,12,FALSE)),"",VLOOKUP($A335,'[2]1516 Exp_Rev Access'!$F$7:$FS$306,12,FALSE))</f>
        <v>0</v>
      </c>
      <c r="U335" s="99">
        <f>IF(ISNA(VLOOKUP($A335,'[2]1516 Exp_Rev Access'!$F$7:$FS$306,13,FALSE)),"",VLOOKUP($A335,'[2]1516 Exp_Rev Access'!$F$7:$FS$306,13,FALSE))</f>
        <v>0</v>
      </c>
      <c r="V335" s="99">
        <f>IF(ISNA(VLOOKUP($A335,'[2]1516 Exp_Rev Access'!$F$7:$FS$306,14,FALSE)),"",VLOOKUP($A335,'[2]1516 Exp_Rev Access'!$F$7:$FS$306,14,FALSE))</f>
        <v>0</v>
      </c>
      <c r="W335" s="99">
        <f>IF(ISNA(VLOOKUP($A335,'[2]1516 Exp_Rev Access'!$F$7:$FS$306,15,FALSE)),"",VLOOKUP($A335,'[2]1516 Exp_Rev Access'!$F$7:$FS$306,15,FALSE))</f>
        <v>0</v>
      </c>
      <c r="X335" s="99">
        <f>IF(ISNA(VLOOKUP($A335,'[2]1516 Exp_Rev Access'!$F$7:$FS$306,16,FALSE)),"",VLOOKUP($A335,'[2]1516 Exp_Rev Access'!$F$7:$FS$306,16,FALSE))</f>
        <v>0</v>
      </c>
      <c r="Y335" s="99">
        <f>IF(ISNA(VLOOKUP($A335,'[2]1516 Exp_Rev Access'!$F$7:$FS$306,17,FALSE)),"",VLOOKUP($A335,'[2]1516 Exp_Rev Access'!$F$7:$FS$306,17,FALSE))</f>
        <v>0</v>
      </c>
      <c r="Z335" s="99">
        <f>IF(ISNA(VLOOKUP($A335,'[2]1516 Exp_Rev Access'!$F$7:$FS$306,18,FALSE)),"",VLOOKUP($A335,'[2]1516 Exp_Rev Access'!$F$7:$FS$306,18,FALSE))</f>
        <v>0</v>
      </c>
      <c r="AA335" s="99">
        <f>IF(ISNA(VLOOKUP($A335,'[2]1516 Exp_Rev Access'!$F$7:$FS$306,19,FALSE)),"",VLOOKUP($A335,'[2]1516 Exp_Rev Access'!$F$7:$FS$306,19,FALSE))</f>
        <v>0</v>
      </c>
      <c r="AB335" s="99">
        <f>IF(ISNA(VLOOKUP($A335,'[2]1516 Exp_Rev Access'!$F$7:$FS$306,20,FALSE)),"",VLOOKUP($A335,'[2]1516 Exp_Rev Access'!$F$7:$FS$306,20,FALSE))</f>
        <v>0</v>
      </c>
      <c r="AC335" s="99">
        <f>IF(ISNA(VLOOKUP($A335,'[2]1516 Exp_Rev Access'!$F$7:$FS$306,21,FALSE)),"",VLOOKUP($A335,'[2]1516 Exp_Rev Access'!$F$7:$FS$306,21,FALSE))</f>
        <v>2747.8</v>
      </c>
      <c r="AD335" s="99">
        <f>IF(ISNA(VLOOKUP($A335,'[2]1516 Exp_Rev Access'!$F$7:$FS$306,22,FALSE)),"",VLOOKUP($A335,'[2]1516 Exp_Rev Access'!$F$7:$FS$306,22,FALSE))</f>
        <v>752.08</v>
      </c>
      <c r="AE335" s="99">
        <f>IF(ISNA(VLOOKUP($A335,'[2]1516 Exp_Rev Access'!$F$7:$FS$306,23,FALSE)),"",VLOOKUP($A335,'[2]1516 Exp_Rev Access'!$F$7:$FS$306,23,FALSE))</f>
        <v>0</v>
      </c>
      <c r="AF335" s="99">
        <f>IF(ISNA(VLOOKUP($A335,'[2]1516 Exp_Rev Access'!$F$7:$FS$306,24,FALSE)),"",VLOOKUP($A335,'[2]1516 Exp_Rev Access'!$F$7:$FS$306,24,FALSE))</f>
        <v>75.19</v>
      </c>
      <c r="AG335" s="99">
        <f>IF(ISNA(VLOOKUP($A335,'[2]1516 Exp_Rev Access'!$F$7:$FS$306,25,FALSE)),"",VLOOKUP($A335,'[2]1516 Exp_Rev Access'!$F$7:$FS$306,25,FALSE))</f>
        <v>8</v>
      </c>
      <c r="AH335" s="98">
        <f>IF(ISNA(VLOOKUP($A335,'[2]1516 Exp_Rev Access'!$F$7:$FS$306,26,FALSE)),"",VLOOKUP($A335,'[2]1516 Exp_Rev Access'!$F$7:$FS$306,26,FALSE))</f>
        <v>0</v>
      </c>
      <c r="AI335" s="98">
        <f>IF(ISNA(VLOOKUP($A335,'[2]1516 Exp_Rev Access'!$F$7:$FS$306,27,FALSE)),"",VLOOKUP($A335,'[2]1516 Exp_Rev Access'!$F$7:$FS$306,27,FALSE))</f>
        <v>0</v>
      </c>
      <c r="AJ335" s="98">
        <f>IF(ISNA(VLOOKUP($A335,'[2]1516 Exp_Rev Access'!$F$7:$FS$306,28,FALSE)),"",VLOOKUP($A335,'[2]1516 Exp_Rev Access'!$F$7:$FS$306,28,FALSE))</f>
        <v>0</v>
      </c>
      <c r="AK335" s="98">
        <f>IF(ISNA(VLOOKUP($A335,'[2]1516 Exp_Rev Access'!$F$7:$FS$306,29,FALSE)),"",VLOOKUP($A335,'[2]1516 Exp_Rev Access'!$F$7:$FS$306,29,FALSE))</f>
        <v>0</v>
      </c>
      <c r="AL335" s="100">
        <f t="shared" si="372"/>
        <v>3583.07</v>
      </c>
      <c r="AM335" s="72">
        <f t="shared" si="373"/>
        <v>5.1108271849842814E-3</v>
      </c>
      <c r="AN335" s="94">
        <f t="shared" si="374"/>
        <v>73.393486276116349</v>
      </c>
      <c r="AO335" s="99">
        <f>IF(ISNA(VLOOKUP($A335,'[2]1516 Exp_Rev Access'!$F$7:$GB$306,30,FALSE)),"",VLOOKUP($A335,'[2]1516 Exp_Rev Access'!$F$7:$FS$306,30,FALSE))</f>
        <v>304646.07</v>
      </c>
      <c r="AP335" s="99">
        <f>IF(ISNA(VLOOKUP($A335,'[2]1516 Exp_Rev Access'!$F$7:$GB$306,31,FALSE)),"",VLOOKUP($A335,'[2]1516 Exp_Rev Access'!$F$7:$FS$306,31,FALSE))</f>
        <v>11275.22</v>
      </c>
      <c r="AQ335" s="99">
        <f>IF(ISNA(VLOOKUP($A335,'[2]1516 Exp_Rev Access'!$F$7:$GB$306,32,FALSE)),"",VLOOKUP($A335,'[2]1516 Exp_Rev Access'!$F$7:$FS$306,32,FALSE))</f>
        <v>0</v>
      </c>
      <c r="AR335" s="99">
        <f>IF(ISNA(VLOOKUP($A335,'[2]1516 Exp_Rev Access'!$F$7:$GB$306,33,FALSE)),"",VLOOKUP($A335,'[2]1516 Exp_Rev Access'!$F$7:$FS$306,33,FALSE))</f>
        <v>0</v>
      </c>
      <c r="AS335" s="99">
        <f>IF(ISNA(VLOOKUP($A335,'[2]1516 Exp_Rev Access'!$F$7:$GB$306,34,FALSE)),"",VLOOKUP($A335,'[2]1516 Exp_Rev Access'!$F$7:$FS$306,34,FALSE))</f>
        <v>0</v>
      </c>
      <c r="AT335" s="101">
        <f t="shared" si="375"/>
        <v>315921.28999999998</v>
      </c>
      <c r="AU335" s="72">
        <f t="shared" si="376"/>
        <v>0.45062449721811254</v>
      </c>
      <c r="AV335" s="94">
        <f t="shared" si="377"/>
        <v>6471.1448176976646</v>
      </c>
      <c r="AW335" s="99">
        <f>IF(ISNA(VLOOKUP($A335,'[2]1516 Exp_Rev Access'!$F$7:$GB$306,35,FALSE)),"",VLOOKUP($A335,'[2]1516 Exp_Rev Access'!$F$7:$GB$306,35,FALSE))</f>
        <v>0</v>
      </c>
      <c r="AX335" s="99">
        <f>IF(ISNA(VLOOKUP($A335,'[2]1516 Exp_Rev Access'!$F$7:$GB$306,36,FALSE)),"",VLOOKUP($A335,'[2]1516 Exp_Rev Access'!$F$7:$GB$306,36,FALSE))</f>
        <v>36848.25</v>
      </c>
      <c r="AY335" s="99">
        <f>IF(ISNA(VLOOKUP($A335,'[2]1516 Exp_Rev Access'!$F$7:$GB$306,37,FALSE)),"",VLOOKUP($A335,'[2]1516 Exp_Rev Access'!$F$7:$GB$306,37,FALSE))</f>
        <v>0</v>
      </c>
      <c r="AZ335" s="99">
        <f>IF(ISNA(VLOOKUP($A335,'[2]1516 Exp_Rev Access'!$F$7:$GB$306,38,FALSE)),"",VLOOKUP($A335,'[2]1516 Exp_Rev Access'!$F$7:$GB$306,38,FALSE))</f>
        <v>0</v>
      </c>
      <c r="BA335" s="99">
        <f>IF(ISNA(VLOOKUP($A335,'[2]1516 Exp_Rev Access'!$F$7:$GB$306,39,FALSE)),"",VLOOKUP($A335,'[2]1516 Exp_Rev Access'!$F$7:$GB$306,39,FALSE))</f>
        <v>0</v>
      </c>
      <c r="BB335" s="99">
        <f>IF(ISNA(VLOOKUP($A335,'[2]1516 Exp_Rev Access'!$F$7:$GB$306,40,FALSE)),"",VLOOKUP($A335,'[2]1516 Exp_Rev Access'!$F$7:$GB$306,40,FALSE))</f>
        <v>8433.1200000000008</v>
      </c>
      <c r="BC335" s="99">
        <f>IF(ISNA(VLOOKUP($A335,'[2]1516 Exp_Rev Access'!$F$7:$GB$306,41,FALSE)),"",VLOOKUP($A335,'[2]1516 Exp_Rev Access'!$F$7:$GB$306,41,FALSE))</f>
        <v>0</v>
      </c>
      <c r="BD335" s="99">
        <f>IF(ISNA(VLOOKUP($A335,'[2]1516 Exp_Rev Access'!$F$7:$GB$306,42,FALSE)),"",VLOOKUP($A335,'[2]1516 Exp_Rev Access'!$F$7:$GB$306,42,FALSE))</f>
        <v>2068.4899999999998</v>
      </c>
      <c r="BE335" s="99">
        <f>IF(ISNA(VLOOKUP($A335,'[2]1516 Exp_Rev Access'!$F$7:$GB$306,43,FALSE)),"",VLOOKUP($A335,'[2]1516 Exp_Rev Access'!$F$7:$GB$306,43,FALSE))</f>
        <v>0</v>
      </c>
      <c r="BF335" s="99">
        <f>IF(ISNA(VLOOKUP($A335,'[2]1516 Exp_Rev Access'!$F$7:$GB$306,44,FALSE)),"",VLOOKUP($A335,'[2]1516 Exp_Rev Access'!$F$7:$GB$306,44,FALSE))</f>
        <v>0</v>
      </c>
      <c r="BG335" s="99">
        <f>IF(ISNA(VLOOKUP($A335,'[2]1516 Exp_Rev Access'!$F$7:$GB$306,45,FALSE)),"",VLOOKUP($A335,'[2]1516 Exp_Rev Access'!$F$7:$GB$306,45,FALSE))</f>
        <v>395.31</v>
      </c>
      <c r="BH335" s="99">
        <f>IF(ISNA(VLOOKUP($A335,'[2]1516 Exp_Rev Access'!$F$7:$GB$306,46,FALSE)),"",VLOOKUP($A335,'[2]1516 Exp_Rev Access'!$F$7:$GB$306,46,FALSE))</f>
        <v>0</v>
      </c>
      <c r="BI335" s="99">
        <f>IF(ISNA(VLOOKUP($A335,'[2]1516 Exp_Rev Access'!$F$7:$GB$306,47,FALSE)),"",VLOOKUP($A335,'[2]1516 Exp_Rev Access'!$F$7:$GB$306,47,FALSE))</f>
        <v>0</v>
      </c>
      <c r="BJ335" s="99">
        <f>IF(ISNA(VLOOKUP($A335,'[2]1516 Exp_Rev Access'!$F$7:$GB$306,48,FALSE)),"",VLOOKUP($A335,'[2]1516 Exp_Rev Access'!$F$7:$GB$306,48,FALSE))</f>
        <v>20830.39</v>
      </c>
      <c r="BK335" s="99">
        <f>IF(ISNA(VLOOKUP($A335,'[2]1516 Exp_Rev Access'!$F$7:$GB$306,49,FALSE)),"",VLOOKUP($A335,'[2]1516 Exp_Rev Access'!$F$7:$GB$306,49,FALSE))</f>
        <v>0</v>
      </c>
      <c r="BL335" s="99">
        <f>IF(ISNA(VLOOKUP($A335,'[2]1516 Exp_Rev Access'!$F$7:$GB$306,50,FALSE)),"",VLOOKUP($A335,'[2]1516 Exp_Rev Access'!$F$7:$GB$306,50,FALSE))</f>
        <v>0</v>
      </c>
      <c r="BM335" s="99">
        <f>IF(ISNA(VLOOKUP($A335,'[2]1516 Exp_Rev Access'!$F$7:$GB$306,51,FALSE)),"",VLOOKUP($A335,'[2]1516 Exp_Rev Access'!$F$7:$GB$306,51,FALSE))</f>
        <v>0</v>
      </c>
      <c r="BN335" s="99">
        <f>IF(ISNA(VLOOKUP($A335,'[2]1516 Exp_Rev Access'!$F$7:$GB$306,52,FALSE)),"",VLOOKUP($A335,'[2]1516 Exp_Rev Access'!$F$7:$GB$306,52,FALSE))</f>
        <v>0</v>
      </c>
      <c r="BO335" s="99">
        <f>IF(ISNA(VLOOKUP($A335,'[2]1516 Exp_Rev Access'!$F$7:$GB$306,53,FALSE)),"",VLOOKUP($A335,'[2]1516 Exp_Rev Access'!$F$7:$GB$306,53,FALSE))</f>
        <v>0</v>
      </c>
      <c r="BP335" s="99">
        <f>IF(ISNA(VLOOKUP($A335,'[2]1516 Exp_Rev Access'!$F$7:$GB$306,54,FALSE)),"",VLOOKUP($A335,'[2]1516 Exp_Rev Access'!$F$7:$GB$306,54,FALSE))</f>
        <v>0</v>
      </c>
      <c r="BQ335" s="99">
        <f>IF(ISNA(VLOOKUP($A335,'[2]1516 Exp_Rev Access'!$F$7:$GB$306,55,FALSE)),"",VLOOKUP($A335,'[2]1516 Exp_Rev Access'!$F$7:$GB$306,55,FALSE))</f>
        <v>0</v>
      </c>
      <c r="BR335" s="99">
        <f>IF(ISNA(VLOOKUP($A335,'[2]1516 Exp_Rev Access'!$F$7:$GB$306,56,FALSE)),"",VLOOKUP($A335,'[2]1516 Exp_Rev Access'!$F$7:$GB$306,56,FALSE))</f>
        <v>0</v>
      </c>
      <c r="BS335" s="99">
        <f>IF(ISNA(VLOOKUP($A335,'[2]1516 Exp_Rev Access'!$F$7:$GB$306,57,FALSE)),"",VLOOKUP($A335,'[2]1516 Exp_Rev Access'!$F$7:$GB$306,57,FALSE))</f>
        <v>0</v>
      </c>
      <c r="BT335" s="99">
        <f>IF(ISNA(VLOOKUP($A335,'[2]1516 Exp_Rev Access'!$F$7:$GB$306,58,FALSE)),"",VLOOKUP($A335,'[2]1516 Exp_Rev Access'!$F$7:$GB$306,58,FALSE))</f>
        <v>0</v>
      </c>
      <c r="BU335" s="102">
        <f t="shared" si="378"/>
        <v>68575.56</v>
      </c>
      <c r="BV335" s="72">
        <f t="shared" si="379"/>
        <v>9.7814956524299168E-2</v>
      </c>
      <c r="BW335" s="94">
        <f t="shared" si="380"/>
        <v>1404.6612044244162</v>
      </c>
      <c r="BX335" s="99">
        <f>IF(ISNA(VLOOKUP($A335,'[2]1516 Exp_Rev Access'!$F$7:$GB$306,59,FALSE)),"",VLOOKUP($A335,'[2]1516 Exp_Rev Access'!$F$7:$GB$306,59,FALSE))</f>
        <v>0</v>
      </c>
      <c r="BY335" s="99">
        <f>IF(ISNA(VLOOKUP($A335,'[2]1516 Exp_Rev Access'!$F$7:$GB$306,60,FALSE)),"",VLOOKUP($A335,'[2]1516 Exp_Rev Access'!$F$7:$GB$306,60,FALSE))</f>
        <v>0</v>
      </c>
      <c r="BZ335" s="99">
        <f>IF(ISNA(VLOOKUP($A335,'[2]1516 Exp_Rev Access'!$F$7:$GB$306,61,FALSE)),"",VLOOKUP($A335,'[2]1516 Exp_Rev Access'!$F$7:$GB$306,61,FALSE))</f>
        <v>0</v>
      </c>
      <c r="CA335" s="99">
        <f>IF(ISNA(VLOOKUP($A335,'[2]1516 Exp_Rev Access'!$F$7:$GB$306,62,FALSE)),"",VLOOKUP($A335,'[2]1516 Exp_Rev Access'!$F$7:$GB$306,62,FALSE))</f>
        <v>0</v>
      </c>
      <c r="CB335" s="99">
        <f>IF(ISNA(VLOOKUP($A335,'[2]1516 Exp_Rev Access'!$F$7:$GB$306,63,FALSE)),"",VLOOKUP($A335,'[2]1516 Exp_Rev Access'!$F$7:$GB$306,63,FALSE))</f>
        <v>3682.07</v>
      </c>
      <c r="CC335" s="99">
        <f>IF(ISNA(VLOOKUP($A335,'[2]1516 Exp_Rev Access'!$F$7:$GB$306,64,FALSE)),"",VLOOKUP($A335,'[2]1516 Exp_Rev Access'!$F$7:$GB$306,64,FALSE))</f>
        <v>0</v>
      </c>
      <c r="CD335" s="101">
        <f t="shared" si="381"/>
        <v>3682.07</v>
      </c>
      <c r="CE335" s="72">
        <f t="shared" si="387"/>
        <v>5.2520390204531513E-3</v>
      </c>
      <c r="CF335" s="103">
        <f t="shared" si="388"/>
        <v>75.421343711593607</v>
      </c>
      <c r="CG335" s="99">
        <f>IF(ISNA(VLOOKUP($A335,'[2]1516 Exp_Rev Access'!$F$7:$GB$306,65,FALSE)),"",VLOOKUP($A335,'[2]1516 Exp_Rev Access'!$F$7:$GB$306,65,FALSE))</f>
        <v>0</v>
      </c>
      <c r="CH335" s="99">
        <f>IF(ISNA(VLOOKUP($A335,'[2]1516 Exp_Rev Access'!$F$7:$GB$306,66,FALSE)),"",VLOOKUP($A335,'[2]1516 Exp_Rev Access'!$F$7:$GB$306,66,FALSE))</f>
        <v>0</v>
      </c>
      <c r="CI335" s="99">
        <f>IF(ISNA(VLOOKUP($A335,'[2]1516 Exp_Rev Access'!$F$7:$GB$306,67,FALSE)),"",VLOOKUP($A335,'[2]1516 Exp_Rev Access'!$F$7:$GB$306,67,FALSE))</f>
        <v>0</v>
      </c>
      <c r="CJ335" s="99">
        <f>IF(ISNA(VLOOKUP($A335,'[2]1516 Exp_Rev Access'!$F$7:$GB$306,68,FALSE)),"",VLOOKUP($A335,'[2]1516 Exp_Rev Access'!$F$7:$GB$306,68,FALSE))</f>
        <v>0</v>
      </c>
      <c r="CK335" s="99">
        <f>IF(ISNA(VLOOKUP($A335,'[2]1516 Exp_Rev Access'!$F$7:$GB$306,69,FALSE)),"",VLOOKUP($A335,'[2]1516 Exp_Rev Access'!$F$7:$GB$306,69,FALSE))</f>
        <v>0</v>
      </c>
      <c r="CL335" s="99">
        <f>IF(ISNA(VLOOKUP($A335,'[2]1516 Exp_Rev Access'!$F$7:$GB$306,70,FALSE)),"",VLOOKUP($A335,'[2]1516 Exp_Rev Access'!$F$7:$GB$306,70,FALSE))</f>
        <v>0</v>
      </c>
      <c r="CM335" s="99">
        <f>IF(ISNA(VLOOKUP($A335,'[2]1516 Exp_Rev Access'!$F$7:$GB$306,71,FALSE)),"",VLOOKUP($A335,'[2]1516 Exp_Rev Access'!$F$7:$GB$306,71,FALSE))</f>
        <v>0</v>
      </c>
      <c r="CN335" s="99">
        <f>IF(ISNA(VLOOKUP($A335,'[2]1516 Exp_Rev Access'!$F$7:$GB$306,72,FALSE)),"",VLOOKUP($A335,'[2]1516 Exp_Rev Access'!$F$7:$GB$306,72,FALSE))</f>
        <v>0</v>
      </c>
      <c r="CO335" s="99">
        <f>IF(ISNA(VLOOKUP($A335,'[2]1516 Exp_Rev Access'!$F$7:$GB$306,73,FALSE)),"",VLOOKUP($A335,'[2]1516 Exp_Rev Access'!$F$7:$GB$306,73,FALSE))</f>
        <v>0</v>
      </c>
      <c r="CP335" s="99">
        <f>IF(ISNA(VLOOKUP($A335,'[2]1516 Exp_Rev Access'!$F$7:$GB$306,74,FALSE)),"",VLOOKUP($A335,'[2]1516 Exp_Rev Access'!$F$7:$GB$306,74,FALSE))</f>
        <v>6271</v>
      </c>
      <c r="CQ335" s="99">
        <f>IF(ISNA(VLOOKUP($A335,'[2]1516 Exp_Rev Access'!$F$7:$GB$306,75,FALSE)),"",VLOOKUP($A335,'[2]1516 Exp_Rev Access'!$F$7:$GB$306,75,FALSE))</f>
        <v>0</v>
      </c>
      <c r="CR335" s="99">
        <f>IF(ISNA(VLOOKUP($A335,'[2]1516 Exp_Rev Access'!$F$7:$GB$306,76,FALSE)),"",VLOOKUP($A335,'[2]1516 Exp_Rev Access'!$F$7:$GB$306,76,FALSE))</f>
        <v>0</v>
      </c>
      <c r="CS335" s="99">
        <f>IF(ISNA(VLOOKUP($A335,'[2]1516 Exp_Rev Access'!$F$7:$GB$306,77,FALSE)),"",VLOOKUP($A335,'[2]1516 Exp_Rev Access'!$F$7:$GB$306,77,FALSE))</f>
        <v>0</v>
      </c>
      <c r="CT335" s="99">
        <f>IF(ISNA(VLOOKUP($A335,'[2]1516 Exp_Rev Access'!$F$7:$GB$306,78,FALSE)),"",VLOOKUP($A335,'[2]1516 Exp_Rev Access'!$F$7:$GB$306,78,FALSE))</f>
        <v>28090.75</v>
      </c>
      <c r="CU335" s="99">
        <f>IF(ISNA(VLOOKUP($A335,'[2]1516 Exp_Rev Access'!$F$7:$GB$306,79,FALSE)),"",VLOOKUP($A335,'[2]1516 Exp_Rev Access'!$F$7:$GB$306,79,FALSE))</f>
        <v>20182.349999999999</v>
      </c>
      <c r="CV335" s="99">
        <f>IF(ISNA(VLOOKUP($A335,'[2]1516 Exp_Rev Access'!$F$7:$GB$306,80,FALSE)),"",VLOOKUP($A335,'[2]1516 Exp_Rev Access'!$F$7:$GB$306,80,FALSE))</f>
        <v>0</v>
      </c>
      <c r="CW335" s="99">
        <f>IF(ISNA(VLOOKUP($A335,'[2]1516 Exp_Rev Access'!$F$7:$GB$306,81,FALSE)),"",VLOOKUP($A335,'[2]1516 Exp_Rev Access'!$F$7:$GB$306,81,FALSE))</f>
        <v>0</v>
      </c>
      <c r="CX335" s="99">
        <f>IF(ISNA(VLOOKUP($A335,'[2]1516 Exp_Rev Access'!$F$7:$GB$306,82,FALSE)),"",VLOOKUP($A335,'[2]1516 Exp_Rev Access'!$F$7:$GB$306,82,FALSE))</f>
        <v>0</v>
      </c>
      <c r="CY335" s="99">
        <f>IF(ISNA(VLOOKUP($A335,'[2]1516 Exp_Rev Access'!$F$7:$GB$306,83,FALSE)),"",VLOOKUP($A335,'[2]1516 Exp_Rev Access'!$F$7:$GB$306,83,FALSE))</f>
        <v>0</v>
      </c>
      <c r="CZ335" s="99">
        <f>IF(ISNA(VLOOKUP($A335,'[2]1516 Exp_Rev Access'!$F$7:$GB$306,84,FALSE)),"",VLOOKUP($A335,'[2]1516 Exp_Rev Access'!$F$7:$GB$306,84,FALSE))</f>
        <v>0</v>
      </c>
      <c r="DA335" s="99">
        <f>IF(ISNA(VLOOKUP($A335,'[2]1516 Exp_Rev Access'!$F$7:$GB$306,85,FALSE)),"",VLOOKUP($A335,'[2]1516 Exp_Rev Access'!$F$7:$GB$306,85,FALSE))</f>
        <v>0</v>
      </c>
      <c r="DB335" s="99">
        <f>IF(ISNA(VLOOKUP($A335,'[2]1516 Exp_Rev Access'!$F$7:$GB$306,86,FALSE)),"",VLOOKUP($A335,'[2]1516 Exp_Rev Access'!$F$7:$GB$306,86,FALSE))</f>
        <v>0</v>
      </c>
      <c r="DC335" s="99">
        <f>IF(ISNA(VLOOKUP($A335,'[2]1516 Exp_Rev Access'!$F$7:$GB$306,87,FALSE)),"",VLOOKUP($A335,'[2]1516 Exp_Rev Access'!$F$7:$GB$306,87,FALSE))</f>
        <v>0</v>
      </c>
      <c r="DD335" s="99">
        <f>IF(ISNA(VLOOKUP($A335,'[2]1516 Exp_Rev Access'!$F$7:$GB$306,88,FALSE)),"",VLOOKUP($A335,'[2]1516 Exp_Rev Access'!$F$7:$GB$306,88,FALSE))</f>
        <v>0</v>
      </c>
      <c r="DE335" s="99">
        <f>IF(ISNA(VLOOKUP($A335,'[2]1516 Exp_Rev Access'!$F$7:$GB$306,89,FALSE)),"",VLOOKUP($A335,'[2]1516 Exp_Rev Access'!$F$7:$GB$306,89,FALSE))</f>
        <v>0</v>
      </c>
      <c r="DF335" s="99">
        <f>IF(ISNA(VLOOKUP($A335,'[2]1516 Exp_Rev Access'!$F$7:$GB$306,90,FALSE)),"",VLOOKUP($A335,'[2]1516 Exp_Rev Access'!$F$7:$GB$306,90,FALSE))</f>
        <v>0</v>
      </c>
      <c r="DG335" s="99">
        <f>IF(ISNA(VLOOKUP($A335,'[2]1516 Exp_Rev Access'!$F$7:$GB$306,91,FALSE)),"",VLOOKUP($A335,'[2]1516 Exp_Rev Access'!$F$7:$GB$306,91,FALSE))</f>
        <v>0</v>
      </c>
      <c r="DH335" s="99">
        <f>IF(ISNA(VLOOKUP($A335,'[2]1516 Exp_Rev Access'!$F$7:$GB$306,92,FALSE)),"",VLOOKUP($A335,'[2]1516 Exp_Rev Access'!$F$7:$GB$306,92,FALSE))</f>
        <v>0</v>
      </c>
      <c r="DI335" s="99">
        <f>IF(ISNA(VLOOKUP($A335,'[2]1516 Exp_Rev Access'!$F$7:$GB$306,93,FALSE)),"",VLOOKUP($A335,'[2]1516 Exp_Rev Access'!$F$7:$GB$306,93,FALSE))</f>
        <v>0</v>
      </c>
      <c r="DJ335" s="99">
        <f>IF(ISNA(VLOOKUP($A335,'[2]1516 Exp_Rev Access'!$F$7:$GB$306,94,FALSE)),"",VLOOKUP($A335,'[2]1516 Exp_Rev Access'!$F$7:$GB$306,94,FALSE))</f>
        <v>0</v>
      </c>
      <c r="DK335" s="99">
        <f>IF(ISNA(VLOOKUP($A335,'[2]1516 Exp_Rev Access'!$F$7:$GB$306,95,FALSE)),"",VLOOKUP($A335,'[2]1516 Exp_Rev Access'!$F$7:$GB$306,95,FALSE))</f>
        <v>0</v>
      </c>
      <c r="DL335" s="99">
        <f>IF(ISNA(VLOOKUP($A335,'[2]1516 Exp_Rev Access'!$F$7:$GB$306,96,FALSE)),"",VLOOKUP($A335,'[2]1516 Exp_Rev Access'!$F$7:$GB$306,96,FALSE))</f>
        <v>0</v>
      </c>
      <c r="DM335" s="99">
        <f>IF(ISNA(VLOOKUP($A335,'[2]1516 Exp_Rev Access'!$F$7:$GB$306,97,FALSE)),"",VLOOKUP($A335,'[2]1516 Exp_Rev Access'!$F$7:$GB$306,97,FALSE))</f>
        <v>0</v>
      </c>
      <c r="DN335" s="99">
        <f>IF(ISNA(VLOOKUP($A335,'[2]1516 Exp_Rev Access'!$F$7:$GB$306,98,FALSE)),"",VLOOKUP($A335,'[2]1516 Exp_Rev Access'!$F$7:$GB$306,98,FALSE))</f>
        <v>0</v>
      </c>
      <c r="DO335" s="99">
        <f>IF(ISNA(VLOOKUP($A335,'[2]1516 Exp_Rev Access'!$F$7:$GB$306,99,FALSE)),"",VLOOKUP($A335,'[2]1516 Exp_Rev Access'!$F$7:$GB$306,99,FALSE))</f>
        <v>0</v>
      </c>
      <c r="DP335" s="99">
        <f>IF(ISNA(VLOOKUP($A335,'[2]1516 Exp_Rev Access'!$F$7:$GB$306,100,FALSE)),"",VLOOKUP($A335,'[2]1516 Exp_Rev Access'!$F$7:$GB$306,100,FALSE))</f>
        <v>0</v>
      </c>
      <c r="DQ335" s="99">
        <f>IF(ISNA(VLOOKUP($A335,'[2]1516 Exp_Rev Access'!$F$7:$GB$306,101,FALSE)),"",VLOOKUP($A335,'[2]1516 Exp_Rev Access'!$F$7:$GB$306,101,FALSE))</f>
        <v>0</v>
      </c>
      <c r="DR335" s="99">
        <f>IF(ISNA(VLOOKUP($A335,'[2]1516 Exp_Rev Access'!$F$7:$GB$306,102,FALSE)),"",VLOOKUP($A335,'[2]1516 Exp_Rev Access'!$F$7:$GB$306,102,FALSE))</f>
        <v>0</v>
      </c>
      <c r="DS335" s="99">
        <f>IF(ISNA(VLOOKUP($A335,'[2]1516 Exp_Rev Access'!$F$7:$GB$306,103,FALSE)),"",VLOOKUP($A335,'[2]1516 Exp_Rev Access'!$F$7:$GB$306,103,FALSE))</f>
        <v>0</v>
      </c>
      <c r="DT335" s="99">
        <f>IF(ISNA(VLOOKUP($A335,'[2]1516 Exp_Rev Access'!$F$7:$GB$306,104,FALSE)),"",VLOOKUP($A335,'[2]1516 Exp_Rev Access'!$F$7:$GB$306,104,FALSE))</f>
        <v>0</v>
      </c>
      <c r="DU335" s="99">
        <f>IF(ISNA(VLOOKUP($A335,'[2]1516 Exp_Rev Access'!$F$7:$GB$306,105,FALSE)),"",VLOOKUP($A335,'[2]1516 Exp_Rev Access'!$F$7:$GB$306,105,FALSE))</f>
        <v>0</v>
      </c>
      <c r="DV335" s="99">
        <f>IF(ISNA(VLOOKUP($A335,'[2]1516 Exp_Rev Access'!$F$7:$GB$306,106,FALSE)),"",VLOOKUP($A335,'[2]1516 Exp_Rev Access'!$F$7:$GB$306,106,FALSE))</f>
        <v>0</v>
      </c>
      <c r="DW335" s="99">
        <f>IF(ISNA(VLOOKUP($A335,'[2]1516 Exp_Rev Access'!$F$7:$GB$306,107,FALSE)),"",VLOOKUP($A335,'[2]1516 Exp_Rev Access'!$F$7:$GB$306,107,FALSE))</f>
        <v>0</v>
      </c>
      <c r="DX335" s="99">
        <f>IF(ISNA(VLOOKUP($A335,'[2]1516 Exp_Rev Access'!$F$7:$GB$306,108,FALSE)),"",VLOOKUP($A335,'[2]1516 Exp_Rev Access'!$F$7:$GB$306,108,FALSE))</f>
        <v>0</v>
      </c>
      <c r="DY335" s="99">
        <f>IF(ISNA(VLOOKUP($A335,'[2]1516 Exp_Rev Access'!$F$7:$GB$306,109,FALSE)),"",VLOOKUP($A335,'[2]1516 Exp_Rev Access'!$F$7:$GB$306,109,FALSE))</f>
        <v>0</v>
      </c>
      <c r="DZ335" s="99">
        <f>IF(ISNA(VLOOKUP($A335,'[2]1516 Exp_Rev Access'!$F$7:$GB$306,110,FALSE)),"",VLOOKUP($A335,'[2]1516 Exp_Rev Access'!$F$7:$GB$306,110,FALSE))</f>
        <v>0</v>
      </c>
      <c r="EA335" s="99">
        <f>IF(ISNA(VLOOKUP($A335,'[2]1516 Exp_Rev Access'!$F$7:$GB$306,111,FALSE)),"",VLOOKUP($A335,'[2]1516 Exp_Rev Access'!$F$7:$GB$306,111,FALSE))</f>
        <v>0</v>
      </c>
      <c r="EB335" s="99">
        <f>IF(ISNA(VLOOKUP($A335,'[2]1516 Exp_Rev Access'!$F$7:$GB$306,112,FALSE)),"",VLOOKUP($A335,'[2]1516 Exp_Rev Access'!$F$7:$GB$306,112,FALSE))</f>
        <v>0</v>
      </c>
      <c r="EC335" s="99">
        <f>IF(ISNA(VLOOKUP($A335,'[2]1516 Exp_Rev Access'!$F$7:$GB$306,113,FALSE)),"",VLOOKUP($A335,'[2]1516 Exp_Rev Access'!$F$7:$GB$306,113,FALSE))</f>
        <v>0</v>
      </c>
      <c r="ED335" s="99">
        <f>IF(ISNA(VLOOKUP($A335,'[2]1516 Exp_Rev Access'!$F$7:$GB$306,114,FALSE)),"",VLOOKUP($A335,'[2]1516 Exp_Rev Access'!$F$7:$GB$306,114,FALSE))</f>
        <v>0</v>
      </c>
      <c r="EE335" s="99">
        <f>IF(ISNA(VLOOKUP($A335,'[2]1516 Exp_Rev Access'!$F$7:$GB$306,115,FALSE)),"",VLOOKUP($A335,'[2]1516 Exp_Rev Access'!$F$7:$GB$306,115,FALSE))</f>
        <v>0</v>
      </c>
      <c r="EF335" s="99">
        <f>IF(ISNA(VLOOKUP($A335,'[2]1516 Exp_Rev Access'!$F$7:$GB$306,116,FALSE)),"",VLOOKUP($A335,'[2]1516 Exp_Rev Access'!$F$7:$GB$306,116,FALSE))</f>
        <v>0</v>
      </c>
      <c r="EG335" s="99">
        <f>IF(ISNA(VLOOKUP($A335,'[2]1516 Exp_Rev Access'!$F$7:$GB$306,117,FALSE)),"",VLOOKUP($A335,'[2]1516 Exp_Rev Access'!$F$7:$GB$306,117,FALSE))</f>
        <v>0</v>
      </c>
      <c r="EH335" s="99">
        <f>IF(ISNA(VLOOKUP($A335,'[2]1516 Exp_Rev Access'!$F$7:$GB$306,118,FALSE)),"",VLOOKUP($A335,'[2]1516 Exp_Rev Access'!$F$7:$GB$306,118,FALSE))</f>
        <v>0</v>
      </c>
      <c r="EI335" s="99">
        <f>IF(ISNA(VLOOKUP($A335,'[2]1516 Exp_Rev Access'!$F$7:$GB$306,119,FALSE)),"",VLOOKUP($A335,'[2]1516 Exp_Rev Access'!$F$7:$GB$306,119,FALSE))</f>
        <v>0</v>
      </c>
      <c r="EJ335" s="99">
        <f>IF(ISNA(VLOOKUP($A335,'[2]1516 Exp_Rev Access'!$F$7:$GB$306,120,FALSE)),"",VLOOKUP($A335,'[2]1516 Exp_Rev Access'!$F$7:$GB$306,120,FALSE))</f>
        <v>0</v>
      </c>
      <c r="EK335" s="99">
        <f>IF(ISNA(VLOOKUP($A335,'[2]1516 Exp_Rev Access'!$F$7:$GB$306,121,FALSE)),"",VLOOKUP($A335,'[2]1516 Exp_Rev Access'!$F$7:$GB$306,121,FALSE))</f>
        <v>0</v>
      </c>
      <c r="EL335" s="99">
        <f>IF(ISNA(VLOOKUP($A335,'[2]1516 Exp_Rev Access'!$F$7:$GB$306,122,FALSE)),"",VLOOKUP($A335,'[2]1516 Exp_Rev Access'!$F$7:$GB$306,122,FALSE))</f>
        <v>0</v>
      </c>
      <c r="EM335" s="99">
        <f>IF(ISNA(VLOOKUP($A335,'[2]1516 Exp_Rev Access'!$F$7:$GB$306,123,FALSE)),"",VLOOKUP($A335,'[2]1516 Exp_Rev Access'!$F$7:$GB$306,123,FALSE))</f>
        <v>0</v>
      </c>
      <c r="EN335" s="99">
        <f>IF(ISNA(VLOOKUP($A335,'[2]1516 Exp_Rev Access'!$F$7:$GB$306,124,FALSE)),"",VLOOKUP($A335,'[2]1516 Exp_Rev Access'!$F$7:$GB$306,124,FALSE))</f>
        <v>0</v>
      </c>
      <c r="EO335" s="99">
        <f>IF(ISNA(VLOOKUP($A335,'[2]1516 Exp_Rev Access'!$F$7:$GB$306,125,FALSE)),"",VLOOKUP($A335,'[2]1516 Exp_Rev Access'!$F$7:$GB$306,125,FALSE))</f>
        <v>0</v>
      </c>
      <c r="EP335" s="99">
        <f>IF(ISNA(VLOOKUP($A335,'[2]1516 Exp_Rev Access'!$F$7:$GB$306,126,FALSE)),"",VLOOKUP($A335,'[2]1516 Exp_Rev Access'!$F$7:$GB$306,126,FALSE))</f>
        <v>0</v>
      </c>
      <c r="EQ335" s="99">
        <f>IF(ISNA(VLOOKUP($A335,'[2]1516 Exp_Rev Access'!$F$7:$GB$306,127,FALSE)),"",VLOOKUP($A335,'[2]1516 Exp_Rev Access'!$F$7:$GB$306,127,FALSE))</f>
        <v>0</v>
      </c>
      <c r="ER335" s="99">
        <f>IF(ISNA(VLOOKUP($A335,'[2]1516 Exp_Rev Access'!$F$7:$GB$306,128,FALSE)),"",VLOOKUP($A335,'[2]1516 Exp_Rev Access'!$F$7:$GB$306,128,FALSE))</f>
        <v>0</v>
      </c>
      <c r="ES335" s="99">
        <f>IF(ISNA(VLOOKUP($A335,'[2]1516 Exp_Rev Access'!$F$7:$GB$306,129,FALSE)),"",VLOOKUP($A335,'[2]1516 Exp_Rev Access'!$F$7:$GB$306,129,FALSE))</f>
        <v>0</v>
      </c>
      <c r="ET335" s="99">
        <f>IF(ISNA(VLOOKUP($A335,'[2]1516 Exp_Rev Access'!$F$7:$GB$306,130,FALSE)),"",VLOOKUP($A335,'[2]1516 Exp_Rev Access'!$F$7:$GB$306,130,FALSE))</f>
        <v>0</v>
      </c>
      <c r="EU335" s="99">
        <f>IF(ISNA(VLOOKUP($A335,'[2]1516 Exp_Rev Access'!$F$7:$GB$306,131,FALSE)),"",VLOOKUP($A335,'[2]1516 Exp_Rev Access'!$F$7:$GB$306,131,FALSE))</f>
        <v>558.26</v>
      </c>
      <c r="EV335" s="99">
        <f>IF(ISNA(VLOOKUP($A335,'[2]1516 Exp_Rev Access'!$F$7:$GB$306,132,FALSE)),"",VLOOKUP($A335,'[2]1516 Exp_Rev Access'!$F$7:$GB$306,132,FALSE))</f>
        <v>0</v>
      </c>
      <c r="EW335" s="99">
        <f>IF(ISNA(VLOOKUP($A335,'[2]1516 Exp_Rev Access'!$F$7:$GB$306,133,FALSE)),"",VLOOKUP($A335,'[2]1516 Exp_Rev Access'!$F$7:$GB$306,133,FALSE))</f>
        <v>0</v>
      </c>
      <c r="EX335" s="99">
        <f>IF(ISNA(VLOOKUP($A335,'[2]1516 Exp_Rev Access'!$F$7:$GB$306,134,FALSE)),"",VLOOKUP($A335,'[2]1516 Exp_Rev Access'!$F$7:$GB$306,134,FALSE))</f>
        <v>0</v>
      </c>
      <c r="EY335" s="99">
        <f>IF(ISNA(VLOOKUP($A335,'[2]1516 Exp_Rev Access'!$F$7:$GB$306,135,FALSE)),"",VLOOKUP($A335,'[2]1516 Exp_Rev Access'!$F$7:$GB$306,135,FALSE))</f>
        <v>0</v>
      </c>
      <c r="EZ335" s="99">
        <f>IF(ISNA(VLOOKUP($A335,'[2]1516 Exp_Rev Access'!$F$7:$GB$306,136,FALSE)),"",VLOOKUP($A335,'[2]1516 Exp_Rev Access'!$F$7:$GB$306,136,FALSE))</f>
        <v>0</v>
      </c>
      <c r="FA335" s="99">
        <f>IF(ISNA(VLOOKUP($A335,'[2]1516 Exp_Rev Access'!$F$7:$GB$306,137,FALSE)),"",VLOOKUP($A335,'[2]1516 Exp_Rev Access'!$F$7:$GB$306,137,FALSE))</f>
        <v>0</v>
      </c>
      <c r="FB335" s="99">
        <f>IF(ISNA(VLOOKUP($A335,'[2]1516 Exp_Rev Access'!$F$7:$GB$306,138,FALSE)),"",VLOOKUP($A335,'[2]1516 Exp_Rev Access'!$F$7:$GB$306,138,FALSE))</f>
        <v>0</v>
      </c>
      <c r="FC335" s="99">
        <f>IF(ISNA(VLOOKUP($A335,'[2]1516 Exp_Rev Access'!$F$7:$GB$306,139,FALSE)),"",VLOOKUP($A335,'[2]1516 Exp_Rev Access'!$F$7:$GB$306,139,FALSE))</f>
        <v>0</v>
      </c>
      <c r="FD335" s="99">
        <f>IF(ISNA(VLOOKUP($A335,'[2]1516 Exp_Rev Access'!$F$7:$FS$306,140,FALSE)),"",VLOOKUP($A335,'[2]1516 Exp_Rev Access'!$F$7:$FS$306,140,FALSE))</f>
        <v>0</v>
      </c>
      <c r="FE335" s="99">
        <f>IF(ISNA(VLOOKUP($A335,'[2]1516 Exp_Rev Access'!$F$7:$FS$306,141,FALSE)),"",VLOOKUP($A335,'[2]1516 Exp_Rev Access'!$F$7:$FS$306,141,FALSE))</f>
        <v>0</v>
      </c>
      <c r="FF335" s="99">
        <f>IF(ISNA(VLOOKUP($A335,'[2]1516 Exp_Rev Access'!$F$7:$FS$306,142,FALSE)),"",VLOOKUP($A335,'[2]1516 Exp_Rev Access'!$F$7:$FS$306,142,FALSE))</f>
        <v>0</v>
      </c>
      <c r="FG335" s="99">
        <f>IF(ISNA(VLOOKUP($A335,'[2]1516 Exp_Rev Access'!$F$7:$FS$306,143,FALSE)),"",VLOOKUP($A335,'[2]1516 Exp_Rev Access'!$F$7:$FS$306,143,FALSE))</f>
        <v>0</v>
      </c>
      <c r="FH335" s="99">
        <f>IF(ISNA(VLOOKUP($A335,'[2]1516 Exp_Rev Access'!$F$7:$FS$306,144,FALSE)),"",VLOOKUP($A335,'[2]1516 Exp_Rev Access'!$F$7:$FS$306,144,FALSE))</f>
        <v>0</v>
      </c>
      <c r="FI335" s="99">
        <f>IF(ISNA(VLOOKUP($A335,'[2]1516 Exp_Rev Access'!$F$7:$FS$306,145,FALSE)),"",VLOOKUP($A335,'[2]1516 Exp_Rev Access'!$F$7:$FS$306,145,FALSE))</f>
        <v>0</v>
      </c>
      <c r="FJ335" s="99">
        <f>IF(ISNA(VLOOKUP($A335,'[2]1516 Exp_Rev Access'!$F$7:$FS$306,146,FALSE)),"",VLOOKUP($A335,'[2]1516 Exp_Rev Access'!$F$7:$FS$306,146,FALSE))</f>
        <v>0</v>
      </c>
      <c r="FK335" s="99">
        <f>IF(ISNA(VLOOKUP($A335,'[2]1516 Exp_Rev Access'!$F$7:$FS$306,147,FALSE)),"",VLOOKUP($A335,'[2]1516 Exp_Rev Access'!$F$7:$FS$306,147,FALSE))</f>
        <v>0</v>
      </c>
      <c r="FL335" s="99">
        <f>IF(ISNA(VLOOKUP($A335,'[2]1516 Exp_Rev Access'!$F$7:$FS$306,148,FALSE)),"",VLOOKUP($A335,'[2]1516 Exp_Rev Access'!$F$7:$FS$306,148,FALSE))</f>
        <v>0</v>
      </c>
      <c r="FM335" s="99">
        <f>IF(ISNA(VLOOKUP($A335,'[2]1516 Exp_Rev Access'!$F$7:$FS$306,149,FALSE)),"",VLOOKUP($A335,'[2]1516 Exp_Rev Access'!$F$7:$FS$306,149,FALSE))</f>
        <v>0</v>
      </c>
      <c r="FN335" s="99">
        <f>IF(ISNA(VLOOKUP($A335,'[2]1516 Exp_Rev Access'!$F$7:$FS$306,150,FALSE)),"",VLOOKUP($A335,'[2]1516 Exp_Rev Access'!$F$7:$FS$306,150,FALSE))</f>
        <v>0</v>
      </c>
      <c r="FO335" s="99">
        <f>IF(ISNA(VLOOKUP($A335,'[2]1516 Exp_Rev Access'!$F$7:$FS$306,151,FALSE)),"",VLOOKUP($A335,'[2]1516 Exp_Rev Access'!$F$7:$FS$306,151,FALSE))</f>
        <v>0</v>
      </c>
      <c r="FP335" s="99">
        <f>IF(ISNA(VLOOKUP($A335,'[2]1516 Exp_Rev Access'!$F$7:$FS$306,152,FALSE)),"",VLOOKUP($A335,'[2]1516 Exp_Rev Access'!$F$7:$FS$306,152,FALSE))</f>
        <v>0</v>
      </c>
      <c r="FQ335" s="99">
        <f>IF(ISNA(VLOOKUP($A335,'[2]1516 Exp_Rev Access'!$F$7:$FS$306,153,FALSE)),"",VLOOKUP($A335,'[2]1516 Exp_Rev Access'!$F$7:$FS$306,153,FALSE))</f>
        <v>0</v>
      </c>
      <c r="FR335" s="101">
        <f t="shared" si="382"/>
        <v>55102.36</v>
      </c>
      <c r="FS335" s="72">
        <f t="shared" ref="FS335:FS345" si="392">FR335/D335</f>
        <v>7.8597024184509492E-2</v>
      </c>
      <c r="FT335" s="94">
        <f t="shared" ref="FT335:FT345" si="393">FR335/C335</f>
        <v>1128.684145841868</v>
      </c>
      <c r="FU335" s="99">
        <f>IF(ISNA(VLOOKUP($A335,'[2]1516 Exp_Rev Access'!$F$7:$GB$306,154,FALSE)),"",VLOOKUP($A335,'[2]1516 Exp_Rev Access'!$F$7:$GB$306,154,FALSE))</f>
        <v>8524.93</v>
      </c>
      <c r="FV335" s="99">
        <f>IF(ISNA(VLOOKUP($A335,'[2]1516 Exp_Rev Access'!$F$7:$GB$306,155,FALSE)),"",VLOOKUP($A335,'[2]1516 Exp_Rev Access'!$F$7:$GB$306,155,FALSE))</f>
        <v>0</v>
      </c>
      <c r="FW335" s="99">
        <f>IF(ISNA(VLOOKUP($A335,'[2]1516 Exp_Rev Access'!$F$7:$GB$306,156,FALSE)),"",VLOOKUP($A335,'[2]1516 Exp_Rev Access'!$F$7:$GB$306,156,FALSE))</f>
        <v>0</v>
      </c>
      <c r="FX335" s="99">
        <f>IF(ISNA(VLOOKUP($A335,'[2]1516 Exp_Rev Access'!$F$7:$GB$306,157,FALSE)),"",VLOOKUP($A335,'[2]1516 Exp_Rev Access'!$F$7:$GB$306,157,FALSE))</f>
        <v>0</v>
      </c>
      <c r="FY335" s="99">
        <f>IF(ISNA(VLOOKUP($A335,'[2]1516 Exp_Rev Access'!$F$7:$GB$306,158,FALSE)),"",VLOOKUP($A335,'[2]1516 Exp_Rev Access'!$F$7:$GB$306,158,FALSE))</f>
        <v>0</v>
      </c>
      <c r="FZ335" s="99">
        <f>IF(ISNA(VLOOKUP($A335,'[2]1516 Exp_Rev Access'!$F$7:$GB$306,159,FALSE)),"",VLOOKUP($A335,'[2]1516 Exp_Rev Access'!$F$7:$GB$306,159,FALSE))</f>
        <v>0</v>
      </c>
      <c r="GA335" s="99">
        <f>IF(ISNA(VLOOKUP($A335,'[2]1516 Exp_Rev Access'!$F$7:$GB$306,160,FALSE)),"",VLOOKUP($A335,'[2]1516 Exp_Rev Access'!$F$7:$GB$306,160,FALSE))</f>
        <v>0</v>
      </c>
      <c r="GB335" s="99">
        <f>IF(ISNA(VLOOKUP($A335,'[2]1516 Exp_Rev Access'!$F$7:$GB$306,161,FALSE)),"",VLOOKUP($A335,'[2]1516 Exp_Rev Access'!$F$7:$GB$306,161,FALSE))</f>
        <v>0</v>
      </c>
      <c r="GC335" s="99">
        <f>IF(ISNA(VLOOKUP($A335,'[2]1516 Exp_Rev Access'!$F$7:$GB$306,162,FALSE)),"",VLOOKUP($A335,'[2]1516 Exp_Rev Access'!$F$7:$GB$306,162,FALSE))</f>
        <v>0</v>
      </c>
      <c r="GD335" s="99">
        <f>IF(ISNA(VLOOKUP($A335,'[2]1516 Exp_Rev Access'!$F$7:$GB$306,163,FALSE)),"",VLOOKUP($A335,'[2]1516 Exp_Rev Access'!$F$7:$GB$306,163,FALSE))</f>
        <v>0</v>
      </c>
      <c r="GE335" s="99">
        <f>IF(ISNA(VLOOKUP($A335,'[2]1516 Exp_Rev Access'!$F$7:$GB$306,164,FALSE)),"",VLOOKUP($A335,'[2]1516 Exp_Rev Access'!$F$7:$GB$306,164,FALSE))</f>
        <v>0</v>
      </c>
      <c r="GF335" s="99">
        <f>IF(ISNA(VLOOKUP($A335,'[2]1516 Exp_Rev Access'!$F$7:$GB$306,165,FALSE)),"",VLOOKUP($A335,'[2]1516 Exp_Rev Access'!$F$7:$GB$306,165,FALSE))</f>
        <v>0</v>
      </c>
      <c r="GG335" s="99">
        <f>IF(ISNA(VLOOKUP($A335,'[2]1516 Exp_Rev Access'!$F$7:$GB$306,166,FALSE)),"",VLOOKUP($A335,'[2]1516 Exp_Rev Access'!$F$7:$GB$306,166,FALSE))</f>
        <v>0</v>
      </c>
      <c r="GH335" s="99">
        <f>IF(ISNA(VLOOKUP($A335,'[2]1516 Exp_Rev Access'!$F$7:$GB$306,167,FALSE)),"",VLOOKUP($A335,'[2]1516 Exp_Rev Access'!$F$7:$GB$306,167,FALSE))</f>
        <v>0</v>
      </c>
      <c r="GI335" s="99">
        <f>IF(ISNA(VLOOKUP($A335,'[2]1516 Exp_Rev Access'!$F$7:$GB$306,168,FALSE)),"",VLOOKUP($A335,'[2]1516 Exp_Rev Access'!$F$7:$GB$306,168,FALSE))</f>
        <v>0</v>
      </c>
      <c r="GJ335" s="99">
        <f>IF(ISNA(VLOOKUP($A335,'[2]1516 Exp_Rev Access'!$F$7:$GB$306,169,FALSE)),"",VLOOKUP($A335,'[2]1516 Exp_Rev Access'!$F$7:$GB$306,169,FALSE))</f>
        <v>0</v>
      </c>
      <c r="GK335" s="99">
        <f>IF(ISNA(VLOOKUP($A335,'[2]1516 Exp_Rev Access'!$F$7:$GB$306,170,FALSE)),"",VLOOKUP($A335,'[2]1516 Exp_Rev Access'!$F$7:$GB$306,170,FALSE))</f>
        <v>0</v>
      </c>
      <c r="GL335" s="99">
        <f>IF(ISNA(VLOOKUP($A335,'[2]1516 Exp_Rev Access'!$F$7:$GB$306,171,FALSE)),"",VLOOKUP($A335,'[2]1516 Exp_Rev Access'!$F$7:$GB$306,171,FALSE))</f>
        <v>0</v>
      </c>
      <c r="GM335" s="99">
        <f>IF(ISNA(VLOOKUP($A335,'[2]1516 Exp_Rev Access'!$F$7:$GB$306,172,FALSE)),"",VLOOKUP($A335,'[2]1516 Exp_Rev Access'!$F$7:$GB$306,172,FALSE))</f>
        <v>0</v>
      </c>
      <c r="GN335" s="99">
        <f>IF(ISNA(VLOOKUP($A335,'[2]1516 Exp_Rev Access'!$F$7:$GB$306,173,FALSE)),"",VLOOKUP($A335,'[2]1516 Exp_Rev Access'!$F$7:$GB$306,173,FALSE))</f>
        <v>0</v>
      </c>
      <c r="GO335" s="99">
        <f>IF(ISNA(VLOOKUP($A335,'[2]1516 Exp_Rev Access'!$F$7:$GB$306,174,FALSE)),"",VLOOKUP($A335,'[2]1516 Exp_Rev Access'!$F$7:$GB$306,174,FALSE))</f>
        <v>0</v>
      </c>
      <c r="GP335" s="99">
        <f>IF(ISNA(VLOOKUP($A335,'[2]1516 Exp_Rev Access'!$F$7:$GB$306,175,FALSE)),"",VLOOKUP($A335,'[2]1516 Exp_Rev Access'!$F$7:$GB$306,175,FALSE))</f>
        <v>0</v>
      </c>
      <c r="GQ335" s="99">
        <f>IF(ISNA(VLOOKUP($A335,'[2]1516 Exp_Rev Access'!$F$7:$GB$306,176,FALSE)),"",VLOOKUP($A335,'[2]1516 Exp_Rev Access'!$F$7:$GB$306,176,FALSE))</f>
        <v>0</v>
      </c>
      <c r="GR335" s="99">
        <f>IF(ISNA(VLOOKUP($A335,'[2]1516 Exp_Rev Access'!$F$7:$GB$306,177,FALSE)),"",VLOOKUP($A335,'[2]1516 Exp_Rev Access'!$F$7:$GB$306,177,FALSE))</f>
        <v>0</v>
      </c>
      <c r="GS335" s="99">
        <f>IF(ISNA(VLOOKUP($A335,'[2]1516 Exp_Rev Access'!$F$7:$GB$306,178,FALSE)),"",VLOOKUP($A335,'[2]1516 Exp_Rev Access'!$F$7:$GB$306,178,FALSE))</f>
        <v>0</v>
      </c>
      <c r="GT335" s="101">
        <f t="shared" si="385"/>
        <v>8524.93</v>
      </c>
      <c r="GU335" s="72">
        <f t="shared" ref="GU335:GU341" si="394">GT335/D335</f>
        <v>1.2159808207511448E-2</v>
      </c>
      <c r="GV335" s="84">
        <f t="shared" si="386"/>
        <v>174.61962310528472</v>
      </c>
    </row>
    <row r="336" spans="1:204" customFormat="1" ht="12" customHeight="1" x14ac:dyDescent="0.2">
      <c r="A336" s="96" t="s">
        <v>762</v>
      </c>
      <c r="B336" s="69" t="s">
        <v>763</v>
      </c>
      <c r="C336" s="80">
        <f>IF(ISNA(VLOOKUP($A336,'[2]1516 enrollment_Rev_Exp by size'!$A$6:$G$320,3,FALSE)),"",VLOOKUP($A336,'[2]1516 enrollment_Rev_Exp by size'!$A$6:$G$320,3,FALSE))</f>
        <v>40.209999999999994</v>
      </c>
      <c r="D336" s="97">
        <v>723803.64</v>
      </c>
      <c r="E336" s="80">
        <f t="shared" si="367"/>
        <v>723803.6399999999</v>
      </c>
      <c r="F336" s="80">
        <f t="shared" si="368"/>
        <v>0</v>
      </c>
      <c r="G336" s="98">
        <f>IF(ISNA(VLOOKUP($A336,'[2]1516 Exp_Rev Access'!$F$7:$FS$306,2,FALSE)),"",VLOOKUP($A336,'[2]1516 Exp_Rev Access'!$F$7:$FS$306,2,FALSE))</f>
        <v>110858.77</v>
      </c>
      <c r="H336" s="98">
        <f>IF(ISNA(VLOOKUP($A336,'[2]1516 Exp_Rev Access'!$F$7:$FS$306,3,FALSE)),"",VLOOKUP($A336,'[2]1516 Exp_Rev Access'!$F$7:$FS$306,3,FALSE))</f>
        <v>0</v>
      </c>
      <c r="I336" s="98">
        <f>IF(ISNA(VLOOKUP($A336,'[2]1516 Exp_Rev Access'!$F$7:$FS$306,4,FALSE)),"",VLOOKUP($A336,'[2]1516 Exp_Rev Access'!$F$7:$FS$306,4,FALSE))</f>
        <v>0</v>
      </c>
      <c r="J336" s="98">
        <f>IF(ISNA(VLOOKUP($A336,'[2]1516 Exp_Rev Access'!$F$7:$FS$306,5,FALSE)),"",VLOOKUP($A336,'[2]1516 Exp_Rev Access'!$F$7:$FS$306,5,FALSE))</f>
        <v>0</v>
      </c>
      <c r="K336" s="98">
        <f>IF(ISNA(VLOOKUP($A336,'[2]1516 Exp_Rev Access'!$F$7:$FS$306,6,FALSE)),"",VLOOKUP($A336,'[2]1516 Exp_Rev Access'!$F$7:$FS$306,6,FALSE))</f>
        <v>0</v>
      </c>
      <c r="L336" s="98">
        <f>IF(ISNA(VLOOKUP($A336,'[2]1516 Exp_Rev Access'!$F$7:$FS$306,7,FALSE)),"",VLOOKUP($A336,'[2]1516 Exp_Rev Access'!$F$7:$FS$306,7,FALSE))</f>
        <v>0</v>
      </c>
      <c r="M336" s="90">
        <f t="shared" si="369"/>
        <v>110858.77</v>
      </c>
      <c r="N336" s="72">
        <f t="shared" si="390"/>
        <v>0.15316138780401822</v>
      </c>
      <c r="O336" s="73">
        <f t="shared" si="391"/>
        <v>2756.9950261129079</v>
      </c>
      <c r="P336" s="99">
        <f>IF(ISNA(VLOOKUP($A336,'[2]1516 Exp_Rev Access'!$F$7:$FS$306,8,FALSE)),"",VLOOKUP($A336,'[2]1516 Exp_Rev Access'!$F$7:$FS$306,8,FALSE))</f>
        <v>0</v>
      </c>
      <c r="Q336" s="99">
        <f>IF(ISNA(VLOOKUP($A336,'[2]1516 Exp_Rev Access'!$F$7:$FS$306,9,FALSE)),"",VLOOKUP($A336,'[2]1516 Exp_Rev Access'!$F$7:$FS$306,9,FALSE))</f>
        <v>0</v>
      </c>
      <c r="R336" s="99">
        <f>IF(ISNA(VLOOKUP($A336,'[2]1516 Exp_Rev Access'!$F$7:$FS$306,10,FALSE)),"",VLOOKUP($A336,'[2]1516 Exp_Rev Access'!$F$7:$FS$306,10,FALSE))</f>
        <v>0</v>
      </c>
      <c r="S336" s="99">
        <f>IF(ISNA(VLOOKUP($A336,'[2]1516 Exp_Rev Access'!$F$7:$FS$306,11,FALSE)),"",VLOOKUP($A336,'[2]1516 Exp_Rev Access'!$F$7:$FS$306,11,FALSE))</f>
        <v>0</v>
      </c>
      <c r="T336" s="99">
        <f>IF(ISNA(VLOOKUP($A336,'[2]1516 Exp_Rev Access'!$F$7:$FS$306,12,FALSE)),"",VLOOKUP($A336,'[2]1516 Exp_Rev Access'!$F$7:$FS$306,12,FALSE))</f>
        <v>0</v>
      </c>
      <c r="U336" s="99">
        <f>IF(ISNA(VLOOKUP($A336,'[2]1516 Exp_Rev Access'!$F$7:$FS$306,13,FALSE)),"",VLOOKUP($A336,'[2]1516 Exp_Rev Access'!$F$7:$FS$306,13,FALSE))</f>
        <v>0</v>
      </c>
      <c r="V336" s="99">
        <f>IF(ISNA(VLOOKUP($A336,'[2]1516 Exp_Rev Access'!$F$7:$FS$306,14,FALSE)),"",VLOOKUP($A336,'[2]1516 Exp_Rev Access'!$F$7:$FS$306,14,FALSE))</f>
        <v>0</v>
      </c>
      <c r="W336" s="99">
        <f>IF(ISNA(VLOOKUP($A336,'[2]1516 Exp_Rev Access'!$F$7:$FS$306,15,FALSE)),"",VLOOKUP($A336,'[2]1516 Exp_Rev Access'!$F$7:$FS$306,15,FALSE))</f>
        <v>23427.45</v>
      </c>
      <c r="X336" s="99">
        <f>IF(ISNA(VLOOKUP($A336,'[2]1516 Exp_Rev Access'!$F$7:$FS$306,16,FALSE)),"",VLOOKUP($A336,'[2]1516 Exp_Rev Access'!$F$7:$FS$306,16,FALSE))</f>
        <v>0</v>
      </c>
      <c r="Y336" s="99">
        <f>IF(ISNA(VLOOKUP($A336,'[2]1516 Exp_Rev Access'!$F$7:$FS$306,17,FALSE)),"",VLOOKUP($A336,'[2]1516 Exp_Rev Access'!$F$7:$FS$306,17,FALSE))</f>
        <v>0</v>
      </c>
      <c r="Z336" s="99">
        <f>IF(ISNA(VLOOKUP($A336,'[2]1516 Exp_Rev Access'!$F$7:$FS$306,18,FALSE)),"",VLOOKUP($A336,'[2]1516 Exp_Rev Access'!$F$7:$FS$306,18,FALSE))</f>
        <v>0</v>
      </c>
      <c r="AA336" s="99">
        <f>IF(ISNA(VLOOKUP($A336,'[2]1516 Exp_Rev Access'!$F$7:$FS$306,19,FALSE)),"",VLOOKUP($A336,'[2]1516 Exp_Rev Access'!$F$7:$FS$306,19,FALSE))</f>
        <v>0</v>
      </c>
      <c r="AB336" s="99">
        <f>IF(ISNA(VLOOKUP($A336,'[2]1516 Exp_Rev Access'!$F$7:$FS$306,20,FALSE)),"",VLOOKUP($A336,'[2]1516 Exp_Rev Access'!$F$7:$FS$306,20,FALSE))</f>
        <v>114.5</v>
      </c>
      <c r="AC336" s="99">
        <f>IF(ISNA(VLOOKUP($A336,'[2]1516 Exp_Rev Access'!$F$7:$FS$306,21,FALSE)),"",VLOOKUP($A336,'[2]1516 Exp_Rev Access'!$F$7:$FS$306,21,FALSE))</f>
        <v>0</v>
      </c>
      <c r="AD336" s="99">
        <f>IF(ISNA(VLOOKUP($A336,'[2]1516 Exp_Rev Access'!$F$7:$FS$306,22,FALSE)),"",VLOOKUP($A336,'[2]1516 Exp_Rev Access'!$F$7:$FS$306,22,FALSE))</f>
        <v>649.1</v>
      </c>
      <c r="AE336" s="99">
        <f>IF(ISNA(VLOOKUP($A336,'[2]1516 Exp_Rev Access'!$F$7:$FS$306,23,FALSE)),"",VLOOKUP($A336,'[2]1516 Exp_Rev Access'!$F$7:$FS$306,23,FALSE))</f>
        <v>0</v>
      </c>
      <c r="AF336" s="99">
        <f>IF(ISNA(VLOOKUP($A336,'[2]1516 Exp_Rev Access'!$F$7:$FS$306,24,FALSE)),"",VLOOKUP($A336,'[2]1516 Exp_Rev Access'!$F$7:$FS$306,24,FALSE))</f>
        <v>0</v>
      </c>
      <c r="AG336" s="99">
        <f>IF(ISNA(VLOOKUP($A336,'[2]1516 Exp_Rev Access'!$F$7:$FS$306,25,FALSE)),"",VLOOKUP($A336,'[2]1516 Exp_Rev Access'!$F$7:$FS$306,25,FALSE))</f>
        <v>0</v>
      </c>
      <c r="AH336" s="98">
        <f>IF(ISNA(VLOOKUP($A336,'[2]1516 Exp_Rev Access'!$F$7:$FS$306,26,FALSE)),"",VLOOKUP($A336,'[2]1516 Exp_Rev Access'!$F$7:$FS$306,26,FALSE))</f>
        <v>0</v>
      </c>
      <c r="AI336" s="98">
        <f>IF(ISNA(VLOOKUP($A336,'[2]1516 Exp_Rev Access'!$F$7:$FS$306,27,FALSE)),"",VLOOKUP($A336,'[2]1516 Exp_Rev Access'!$F$7:$FS$306,27,FALSE))</f>
        <v>0</v>
      </c>
      <c r="AJ336" s="98">
        <f>IF(ISNA(VLOOKUP($A336,'[2]1516 Exp_Rev Access'!$F$7:$FS$306,28,FALSE)),"",VLOOKUP($A336,'[2]1516 Exp_Rev Access'!$F$7:$FS$306,28,FALSE))</f>
        <v>3695.17</v>
      </c>
      <c r="AK336" s="98">
        <f>IF(ISNA(VLOOKUP($A336,'[2]1516 Exp_Rev Access'!$F$7:$FS$306,29,FALSE)),"",VLOOKUP($A336,'[2]1516 Exp_Rev Access'!$F$7:$FS$306,29,FALSE))</f>
        <v>0</v>
      </c>
      <c r="AL336" s="100">
        <f t="shared" si="372"/>
        <v>27886.22</v>
      </c>
      <c r="AM336" s="72">
        <f t="shared" si="373"/>
        <v>3.8527327660303007E-2</v>
      </c>
      <c r="AN336" s="94">
        <f t="shared" si="374"/>
        <v>693.51454861974651</v>
      </c>
      <c r="AO336" s="99">
        <f>IF(ISNA(VLOOKUP($A336,'[2]1516 Exp_Rev Access'!$F$7:$GB$306,30,FALSE)),"",VLOOKUP($A336,'[2]1516 Exp_Rev Access'!$F$7:$FS$306,30,FALSE))</f>
        <v>445044.16</v>
      </c>
      <c r="AP336" s="99">
        <f>IF(ISNA(VLOOKUP($A336,'[2]1516 Exp_Rev Access'!$F$7:$GB$306,31,FALSE)),"",VLOOKUP($A336,'[2]1516 Exp_Rev Access'!$F$7:$FS$306,31,FALSE))</f>
        <v>1411.45</v>
      </c>
      <c r="AQ336" s="99">
        <f>IF(ISNA(VLOOKUP($A336,'[2]1516 Exp_Rev Access'!$F$7:$GB$306,32,FALSE)),"",VLOOKUP($A336,'[2]1516 Exp_Rev Access'!$F$7:$FS$306,32,FALSE))</f>
        <v>32395.040000000001</v>
      </c>
      <c r="AR336" s="99">
        <f>IF(ISNA(VLOOKUP($A336,'[2]1516 Exp_Rev Access'!$F$7:$GB$306,33,FALSE)),"",VLOOKUP($A336,'[2]1516 Exp_Rev Access'!$F$7:$FS$306,33,FALSE))</f>
        <v>0</v>
      </c>
      <c r="AS336" s="99">
        <f>IF(ISNA(VLOOKUP($A336,'[2]1516 Exp_Rev Access'!$F$7:$GB$306,34,FALSE)),"",VLOOKUP($A336,'[2]1516 Exp_Rev Access'!$F$7:$FS$306,34,FALSE))</f>
        <v>0</v>
      </c>
      <c r="AT336" s="101">
        <f t="shared" si="375"/>
        <v>478850.64999999997</v>
      </c>
      <c r="AU336" s="72">
        <f t="shared" si="376"/>
        <v>0.66157535488492425</v>
      </c>
      <c r="AV336" s="94">
        <f t="shared" si="377"/>
        <v>11908.745336980852</v>
      </c>
      <c r="AW336" s="99">
        <f>IF(ISNA(VLOOKUP($A336,'[2]1516 Exp_Rev Access'!$F$7:$GB$306,35,FALSE)),"",VLOOKUP($A336,'[2]1516 Exp_Rev Access'!$F$7:$GB$306,35,FALSE))</f>
        <v>0</v>
      </c>
      <c r="AX336" s="99">
        <f>IF(ISNA(VLOOKUP($A336,'[2]1516 Exp_Rev Access'!$F$7:$GB$306,36,FALSE)),"",VLOOKUP($A336,'[2]1516 Exp_Rev Access'!$F$7:$GB$306,36,FALSE))</f>
        <v>15878.03</v>
      </c>
      <c r="AY336" s="99">
        <f>IF(ISNA(VLOOKUP($A336,'[2]1516 Exp_Rev Access'!$F$7:$GB$306,37,FALSE)),"",VLOOKUP($A336,'[2]1516 Exp_Rev Access'!$F$7:$GB$306,37,FALSE))</f>
        <v>778.88</v>
      </c>
      <c r="AZ336" s="99">
        <f>IF(ISNA(VLOOKUP($A336,'[2]1516 Exp_Rev Access'!$F$7:$GB$306,38,FALSE)),"",VLOOKUP($A336,'[2]1516 Exp_Rev Access'!$F$7:$GB$306,38,FALSE))</f>
        <v>0</v>
      </c>
      <c r="BA336" s="99">
        <f>IF(ISNA(VLOOKUP($A336,'[2]1516 Exp_Rev Access'!$F$7:$GB$306,39,FALSE)),"",VLOOKUP($A336,'[2]1516 Exp_Rev Access'!$F$7:$GB$306,39,FALSE))</f>
        <v>0</v>
      </c>
      <c r="BB336" s="99">
        <f>IF(ISNA(VLOOKUP($A336,'[2]1516 Exp_Rev Access'!$F$7:$GB$306,40,FALSE)),"",VLOOKUP($A336,'[2]1516 Exp_Rev Access'!$F$7:$GB$306,40,FALSE))</f>
        <v>4718.8999999999996</v>
      </c>
      <c r="BC336" s="99">
        <f>IF(ISNA(VLOOKUP($A336,'[2]1516 Exp_Rev Access'!$F$7:$GB$306,41,FALSE)),"",VLOOKUP($A336,'[2]1516 Exp_Rev Access'!$F$7:$GB$306,41,FALSE))</f>
        <v>0</v>
      </c>
      <c r="BD336" s="99">
        <f>IF(ISNA(VLOOKUP($A336,'[2]1516 Exp_Rev Access'!$F$7:$GB$306,42,FALSE)),"",VLOOKUP($A336,'[2]1516 Exp_Rev Access'!$F$7:$GB$306,42,FALSE))</f>
        <v>0</v>
      </c>
      <c r="BE336" s="99">
        <f>IF(ISNA(VLOOKUP($A336,'[2]1516 Exp_Rev Access'!$F$7:$GB$306,43,FALSE)),"",VLOOKUP($A336,'[2]1516 Exp_Rev Access'!$F$7:$GB$306,43,FALSE))</f>
        <v>0</v>
      </c>
      <c r="BF336" s="99">
        <f>IF(ISNA(VLOOKUP($A336,'[2]1516 Exp_Rev Access'!$F$7:$GB$306,44,FALSE)),"",VLOOKUP($A336,'[2]1516 Exp_Rev Access'!$F$7:$GB$306,44,FALSE))</f>
        <v>0</v>
      </c>
      <c r="BG336" s="99">
        <f>IF(ISNA(VLOOKUP($A336,'[2]1516 Exp_Rev Access'!$F$7:$GB$306,45,FALSE)),"",VLOOKUP($A336,'[2]1516 Exp_Rev Access'!$F$7:$GB$306,45,FALSE))</f>
        <v>0</v>
      </c>
      <c r="BH336" s="99">
        <f>IF(ISNA(VLOOKUP($A336,'[2]1516 Exp_Rev Access'!$F$7:$GB$306,46,FALSE)),"",VLOOKUP($A336,'[2]1516 Exp_Rev Access'!$F$7:$GB$306,46,FALSE))</f>
        <v>0</v>
      </c>
      <c r="BI336" s="99">
        <f>IF(ISNA(VLOOKUP($A336,'[2]1516 Exp_Rev Access'!$F$7:$GB$306,47,FALSE)),"",VLOOKUP($A336,'[2]1516 Exp_Rev Access'!$F$7:$GB$306,47,FALSE))</f>
        <v>0</v>
      </c>
      <c r="BJ336" s="99">
        <f>IF(ISNA(VLOOKUP($A336,'[2]1516 Exp_Rev Access'!$F$7:$GB$306,48,FALSE)),"",VLOOKUP($A336,'[2]1516 Exp_Rev Access'!$F$7:$GB$306,48,FALSE))</f>
        <v>66732.09</v>
      </c>
      <c r="BK336" s="99">
        <f>IF(ISNA(VLOOKUP($A336,'[2]1516 Exp_Rev Access'!$F$7:$GB$306,49,FALSE)),"",VLOOKUP($A336,'[2]1516 Exp_Rev Access'!$F$7:$GB$306,49,FALSE))</f>
        <v>0</v>
      </c>
      <c r="BL336" s="99">
        <f>IF(ISNA(VLOOKUP($A336,'[2]1516 Exp_Rev Access'!$F$7:$GB$306,50,FALSE)),"",VLOOKUP($A336,'[2]1516 Exp_Rev Access'!$F$7:$GB$306,50,FALSE))</f>
        <v>0</v>
      </c>
      <c r="BM336" s="99">
        <f>IF(ISNA(VLOOKUP($A336,'[2]1516 Exp_Rev Access'!$F$7:$GB$306,51,FALSE)),"",VLOOKUP($A336,'[2]1516 Exp_Rev Access'!$F$7:$GB$306,51,FALSE))</f>
        <v>0</v>
      </c>
      <c r="BN336" s="99">
        <f>IF(ISNA(VLOOKUP($A336,'[2]1516 Exp_Rev Access'!$F$7:$GB$306,52,FALSE)),"",VLOOKUP($A336,'[2]1516 Exp_Rev Access'!$F$7:$GB$306,52,FALSE))</f>
        <v>0</v>
      </c>
      <c r="BO336" s="99">
        <f>IF(ISNA(VLOOKUP($A336,'[2]1516 Exp_Rev Access'!$F$7:$GB$306,53,FALSE)),"",VLOOKUP($A336,'[2]1516 Exp_Rev Access'!$F$7:$GB$306,53,FALSE))</f>
        <v>0</v>
      </c>
      <c r="BP336" s="99">
        <f>IF(ISNA(VLOOKUP($A336,'[2]1516 Exp_Rev Access'!$F$7:$GB$306,54,FALSE)),"",VLOOKUP($A336,'[2]1516 Exp_Rev Access'!$F$7:$GB$306,54,FALSE))</f>
        <v>0</v>
      </c>
      <c r="BQ336" s="99">
        <f>IF(ISNA(VLOOKUP($A336,'[2]1516 Exp_Rev Access'!$F$7:$GB$306,55,FALSE)),"",VLOOKUP($A336,'[2]1516 Exp_Rev Access'!$F$7:$GB$306,55,FALSE))</f>
        <v>0</v>
      </c>
      <c r="BR336" s="99">
        <f>IF(ISNA(VLOOKUP($A336,'[2]1516 Exp_Rev Access'!$F$7:$GB$306,56,FALSE)),"",VLOOKUP($A336,'[2]1516 Exp_Rev Access'!$F$7:$GB$306,56,FALSE))</f>
        <v>0</v>
      </c>
      <c r="BS336" s="99">
        <f>IF(ISNA(VLOOKUP($A336,'[2]1516 Exp_Rev Access'!$F$7:$GB$306,57,FALSE)),"",VLOOKUP($A336,'[2]1516 Exp_Rev Access'!$F$7:$GB$306,57,FALSE))</f>
        <v>0</v>
      </c>
      <c r="BT336" s="99">
        <f>IF(ISNA(VLOOKUP($A336,'[2]1516 Exp_Rev Access'!$F$7:$GB$306,58,FALSE)),"",VLOOKUP($A336,'[2]1516 Exp_Rev Access'!$F$7:$GB$306,58,FALSE))</f>
        <v>0</v>
      </c>
      <c r="BU336" s="102">
        <f t="shared" si="378"/>
        <v>88107.9</v>
      </c>
      <c r="BV336" s="72">
        <f t="shared" si="379"/>
        <v>0.12172900926555162</v>
      </c>
      <c r="BW336" s="94">
        <f t="shared" si="380"/>
        <v>2191.1937329022635</v>
      </c>
      <c r="BX336" s="99">
        <f>IF(ISNA(VLOOKUP($A336,'[2]1516 Exp_Rev Access'!$F$7:$GB$306,59,FALSE)),"",VLOOKUP($A336,'[2]1516 Exp_Rev Access'!$F$7:$GB$306,59,FALSE))</f>
        <v>0</v>
      </c>
      <c r="BY336" s="99">
        <f>IF(ISNA(VLOOKUP($A336,'[2]1516 Exp_Rev Access'!$F$7:$GB$306,60,FALSE)),"",VLOOKUP($A336,'[2]1516 Exp_Rev Access'!$F$7:$GB$306,60,FALSE))</f>
        <v>0</v>
      </c>
      <c r="BZ336" s="99">
        <f>IF(ISNA(VLOOKUP($A336,'[2]1516 Exp_Rev Access'!$F$7:$GB$306,61,FALSE)),"",VLOOKUP($A336,'[2]1516 Exp_Rev Access'!$F$7:$GB$306,61,FALSE))</f>
        <v>0</v>
      </c>
      <c r="CA336" s="99">
        <f>IF(ISNA(VLOOKUP($A336,'[2]1516 Exp_Rev Access'!$F$7:$GB$306,62,FALSE)),"",VLOOKUP($A336,'[2]1516 Exp_Rev Access'!$F$7:$GB$306,62,FALSE))</f>
        <v>0</v>
      </c>
      <c r="CB336" s="99">
        <f>IF(ISNA(VLOOKUP($A336,'[2]1516 Exp_Rev Access'!$F$7:$GB$306,63,FALSE)),"",VLOOKUP($A336,'[2]1516 Exp_Rev Access'!$F$7:$GB$306,63,FALSE))</f>
        <v>0</v>
      </c>
      <c r="CC336" s="99">
        <f>IF(ISNA(VLOOKUP($A336,'[2]1516 Exp_Rev Access'!$F$7:$GB$306,64,FALSE)),"",VLOOKUP($A336,'[2]1516 Exp_Rev Access'!$F$7:$GB$306,64,FALSE))</f>
        <v>0</v>
      </c>
      <c r="CD336" s="101">
        <f t="shared" si="381"/>
        <v>0</v>
      </c>
      <c r="CE336" s="72"/>
      <c r="CF336" s="103"/>
      <c r="CG336" s="99">
        <f>IF(ISNA(VLOOKUP($A336,'[2]1516 Exp_Rev Access'!$F$7:$GB$306,65,FALSE)),"",VLOOKUP($A336,'[2]1516 Exp_Rev Access'!$F$7:$GB$306,65,FALSE))</f>
        <v>0</v>
      </c>
      <c r="CH336" s="99">
        <f>IF(ISNA(VLOOKUP($A336,'[2]1516 Exp_Rev Access'!$F$7:$GB$306,66,FALSE)),"",VLOOKUP($A336,'[2]1516 Exp_Rev Access'!$F$7:$GB$306,66,FALSE))</f>
        <v>0</v>
      </c>
      <c r="CI336" s="99">
        <f>IF(ISNA(VLOOKUP($A336,'[2]1516 Exp_Rev Access'!$F$7:$GB$306,67,FALSE)),"",VLOOKUP($A336,'[2]1516 Exp_Rev Access'!$F$7:$GB$306,67,FALSE))</f>
        <v>0</v>
      </c>
      <c r="CJ336" s="99">
        <f>IF(ISNA(VLOOKUP($A336,'[2]1516 Exp_Rev Access'!$F$7:$GB$306,68,FALSE)),"",VLOOKUP($A336,'[2]1516 Exp_Rev Access'!$F$7:$GB$306,68,FALSE))</f>
        <v>0</v>
      </c>
      <c r="CK336" s="99">
        <f>IF(ISNA(VLOOKUP($A336,'[2]1516 Exp_Rev Access'!$F$7:$GB$306,69,FALSE)),"",VLOOKUP($A336,'[2]1516 Exp_Rev Access'!$F$7:$GB$306,69,FALSE))</f>
        <v>0</v>
      </c>
      <c r="CL336" s="99">
        <f>IF(ISNA(VLOOKUP($A336,'[2]1516 Exp_Rev Access'!$F$7:$GB$306,70,FALSE)),"",VLOOKUP($A336,'[2]1516 Exp_Rev Access'!$F$7:$GB$306,70,FALSE))</f>
        <v>0</v>
      </c>
      <c r="CM336" s="99">
        <f>IF(ISNA(VLOOKUP($A336,'[2]1516 Exp_Rev Access'!$F$7:$GB$306,71,FALSE)),"",VLOOKUP($A336,'[2]1516 Exp_Rev Access'!$F$7:$GB$306,71,FALSE))</f>
        <v>0</v>
      </c>
      <c r="CN336" s="99">
        <f>IF(ISNA(VLOOKUP($A336,'[2]1516 Exp_Rev Access'!$F$7:$GB$306,72,FALSE)),"",VLOOKUP($A336,'[2]1516 Exp_Rev Access'!$F$7:$GB$306,72,FALSE))</f>
        <v>0</v>
      </c>
      <c r="CO336" s="99">
        <f>IF(ISNA(VLOOKUP($A336,'[2]1516 Exp_Rev Access'!$F$7:$GB$306,73,FALSE)),"",VLOOKUP($A336,'[2]1516 Exp_Rev Access'!$F$7:$GB$306,73,FALSE))</f>
        <v>0</v>
      </c>
      <c r="CP336" s="99">
        <f>IF(ISNA(VLOOKUP($A336,'[2]1516 Exp_Rev Access'!$F$7:$GB$306,74,FALSE)),"",VLOOKUP($A336,'[2]1516 Exp_Rev Access'!$F$7:$GB$306,74,FALSE))</f>
        <v>6938</v>
      </c>
      <c r="CQ336" s="99">
        <f>IF(ISNA(VLOOKUP($A336,'[2]1516 Exp_Rev Access'!$F$7:$GB$306,75,FALSE)),"",VLOOKUP($A336,'[2]1516 Exp_Rev Access'!$F$7:$GB$306,75,FALSE))</f>
        <v>0</v>
      </c>
      <c r="CR336" s="99">
        <f>IF(ISNA(VLOOKUP($A336,'[2]1516 Exp_Rev Access'!$F$7:$GB$306,76,FALSE)),"",VLOOKUP($A336,'[2]1516 Exp_Rev Access'!$F$7:$GB$306,76,FALSE))</f>
        <v>0</v>
      </c>
      <c r="CS336" s="99">
        <f>IF(ISNA(VLOOKUP($A336,'[2]1516 Exp_Rev Access'!$F$7:$GB$306,77,FALSE)),"",VLOOKUP($A336,'[2]1516 Exp_Rev Access'!$F$7:$GB$306,77,FALSE))</f>
        <v>0</v>
      </c>
      <c r="CT336" s="99">
        <f>IF(ISNA(VLOOKUP($A336,'[2]1516 Exp_Rev Access'!$F$7:$GB$306,78,FALSE)),"",VLOOKUP($A336,'[2]1516 Exp_Rev Access'!$F$7:$GB$306,78,FALSE))</f>
        <v>0</v>
      </c>
      <c r="CU336" s="99">
        <f>IF(ISNA(VLOOKUP($A336,'[2]1516 Exp_Rev Access'!$F$7:$GB$306,79,FALSE)),"",VLOOKUP($A336,'[2]1516 Exp_Rev Access'!$F$7:$GB$306,79,FALSE))</f>
        <v>0</v>
      </c>
      <c r="CV336" s="99">
        <f>IF(ISNA(VLOOKUP($A336,'[2]1516 Exp_Rev Access'!$F$7:$GB$306,80,FALSE)),"",VLOOKUP($A336,'[2]1516 Exp_Rev Access'!$F$7:$GB$306,80,FALSE))</f>
        <v>0</v>
      </c>
      <c r="CW336" s="99">
        <f>IF(ISNA(VLOOKUP($A336,'[2]1516 Exp_Rev Access'!$F$7:$GB$306,81,FALSE)),"",VLOOKUP($A336,'[2]1516 Exp_Rev Access'!$F$7:$GB$306,81,FALSE))</f>
        <v>0</v>
      </c>
      <c r="CX336" s="99">
        <f>IF(ISNA(VLOOKUP($A336,'[2]1516 Exp_Rev Access'!$F$7:$GB$306,82,FALSE)),"",VLOOKUP($A336,'[2]1516 Exp_Rev Access'!$F$7:$GB$306,82,FALSE))</f>
        <v>0</v>
      </c>
      <c r="CY336" s="99">
        <f>IF(ISNA(VLOOKUP($A336,'[2]1516 Exp_Rev Access'!$F$7:$GB$306,83,FALSE)),"",VLOOKUP($A336,'[2]1516 Exp_Rev Access'!$F$7:$GB$306,83,FALSE))</f>
        <v>0</v>
      </c>
      <c r="CZ336" s="99">
        <f>IF(ISNA(VLOOKUP($A336,'[2]1516 Exp_Rev Access'!$F$7:$GB$306,84,FALSE)),"",VLOOKUP($A336,'[2]1516 Exp_Rev Access'!$F$7:$GB$306,84,FALSE))</f>
        <v>0</v>
      </c>
      <c r="DA336" s="99">
        <f>IF(ISNA(VLOOKUP($A336,'[2]1516 Exp_Rev Access'!$F$7:$GB$306,85,FALSE)),"",VLOOKUP($A336,'[2]1516 Exp_Rev Access'!$F$7:$GB$306,85,FALSE))</f>
        <v>0</v>
      </c>
      <c r="DB336" s="99">
        <f>IF(ISNA(VLOOKUP($A336,'[2]1516 Exp_Rev Access'!$F$7:$GB$306,86,FALSE)),"",VLOOKUP($A336,'[2]1516 Exp_Rev Access'!$F$7:$GB$306,86,FALSE))</f>
        <v>0</v>
      </c>
      <c r="DC336" s="99">
        <f>IF(ISNA(VLOOKUP($A336,'[2]1516 Exp_Rev Access'!$F$7:$GB$306,87,FALSE)),"",VLOOKUP($A336,'[2]1516 Exp_Rev Access'!$F$7:$GB$306,87,FALSE))</f>
        <v>0</v>
      </c>
      <c r="DD336" s="99">
        <f>IF(ISNA(VLOOKUP($A336,'[2]1516 Exp_Rev Access'!$F$7:$GB$306,88,FALSE)),"",VLOOKUP($A336,'[2]1516 Exp_Rev Access'!$F$7:$GB$306,88,FALSE))</f>
        <v>0</v>
      </c>
      <c r="DE336" s="99">
        <f>IF(ISNA(VLOOKUP($A336,'[2]1516 Exp_Rev Access'!$F$7:$GB$306,89,FALSE)),"",VLOOKUP($A336,'[2]1516 Exp_Rev Access'!$F$7:$GB$306,89,FALSE))</f>
        <v>0</v>
      </c>
      <c r="DF336" s="99">
        <f>IF(ISNA(VLOOKUP($A336,'[2]1516 Exp_Rev Access'!$F$7:$GB$306,90,FALSE)),"",VLOOKUP($A336,'[2]1516 Exp_Rev Access'!$F$7:$GB$306,90,FALSE))</f>
        <v>0</v>
      </c>
      <c r="DG336" s="99">
        <f>IF(ISNA(VLOOKUP($A336,'[2]1516 Exp_Rev Access'!$F$7:$GB$306,91,FALSE)),"",VLOOKUP($A336,'[2]1516 Exp_Rev Access'!$F$7:$GB$306,91,FALSE))</f>
        <v>0</v>
      </c>
      <c r="DH336" s="99">
        <f>IF(ISNA(VLOOKUP($A336,'[2]1516 Exp_Rev Access'!$F$7:$GB$306,92,FALSE)),"",VLOOKUP($A336,'[2]1516 Exp_Rev Access'!$F$7:$GB$306,92,FALSE))</f>
        <v>0</v>
      </c>
      <c r="DI336" s="99">
        <f>IF(ISNA(VLOOKUP($A336,'[2]1516 Exp_Rev Access'!$F$7:$GB$306,93,FALSE)),"",VLOOKUP($A336,'[2]1516 Exp_Rev Access'!$F$7:$GB$306,93,FALSE))</f>
        <v>0</v>
      </c>
      <c r="DJ336" s="99">
        <f>IF(ISNA(VLOOKUP($A336,'[2]1516 Exp_Rev Access'!$F$7:$GB$306,94,FALSE)),"",VLOOKUP($A336,'[2]1516 Exp_Rev Access'!$F$7:$GB$306,94,FALSE))</f>
        <v>0</v>
      </c>
      <c r="DK336" s="99">
        <f>IF(ISNA(VLOOKUP($A336,'[2]1516 Exp_Rev Access'!$F$7:$GB$306,95,FALSE)),"",VLOOKUP($A336,'[2]1516 Exp_Rev Access'!$F$7:$GB$306,95,FALSE))</f>
        <v>0</v>
      </c>
      <c r="DL336" s="99">
        <f>IF(ISNA(VLOOKUP($A336,'[2]1516 Exp_Rev Access'!$F$7:$GB$306,96,FALSE)),"",VLOOKUP($A336,'[2]1516 Exp_Rev Access'!$F$7:$GB$306,96,FALSE))</f>
        <v>0</v>
      </c>
      <c r="DM336" s="99">
        <f>IF(ISNA(VLOOKUP($A336,'[2]1516 Exp_Rev Access'!$F$7:$GB$306,97,FALSE)),"",VLOOKUP($A336,'[2]1516 Exp_Rev Access'!$F$7:$GB$306,97,FALSE))</f>
        <v>0</v>
      </c>
      <c r="DN336" s="99">
        <f>IF(ISNA(VLOOKUP($A336,'[2]1516 Exp_Rev Access'!$F$7:$GB$306,98,FALSE)),"",VLOOKUP($A336,'[2]1516 Exp_Rev Access'!$F$7:$GB$306,98,FALSE))</f>
        <v>0</v>
      </c>
      <c r="DO336" s="99">
        <f>IF(ISNA(VLOOKUP($A336,'[2]1516 Exp_Rev Access'!$F$7:$GB$306,99,FALSE)),"",VLOOKUP($A336,'[2]1516 Exp_Rev Access'!$F$7:$GB$306,99,FALSE))</f>
        <v>0</v>
      </c>
      <c r="DP336" s="99">
        <f>IF(ISNA(VLOOKUP($A336,'[2]1516 Exp_Rev Access'!$F$7:$GB$306,100,FALSE)),"",VLOOKUP($A336,'[2]1516 Exp_Rev Access'!$F$7:$GB$306,100,FALSE))</f>
        <v>0</v>
      </c>
      <c r="DQ336" s="99">
        <f>IF(ISNA(VLOOKUP($A336,'[2]1516 Exp_Rev Access'!$F$7:$GB$306,101,FALSE)),"",VLOOKUP($A336,'[2]1516 Exp_Rev Access'!$F$7:$GB$306,101,FALSE))</f>
        <v>0</v>
      </c>
      <c r="DR336" s="99">
        <f>IF(ISNA(VLOOKUP($A336,'[2]1516 Exp_Rev Access'!$F$7:$GB$306,102,FALSE)),"",VLOOKUP($A336,'[2]1516 Exp_Rev Access'!$F$7:$GB$306,102,FALSE))</f>
        <v>0</v>
      </c>
      <c r="DS336" s="99">
        <f>IF(ISNA(VLOOKUP($A336,'[2]1516 Exp_Rev Access'!$F$7:$GB$306,103,FALSE)),"",VLOOKUP($A336,'[2]1516 Exp_Rev Access'!$F$7:$GB$306,103,FALSE))</f>
        <v>0</v>
      </c>
      <c r="DT336" s="99">
        <f>IF(ISNA(VLOOKUP($A336,'[2]1516 Exp_Rev Access'!$F$7:$GB$306,104,FALSE)),"",VLOOKUP($A336,'[2]1516 Exp_Rev Access'!$F$7:$GB$306,104,FALSE))</f>
        <v>0</v>
      </c>
      <c r="DU336" s="99">
        <f>IF(ISNA(VLOOKUP($A336,'[2]1516 Exp_Rev Access'!$F$7:$GB$306,105,FALSE)),"",VLOOKUP($A336,'[2]1516 Exp_Rev Access'!$F$7:$GB$306,105,FALSE))</f>
        <v>0</v>
      </c>
      <c r="DV336" s="99">
        <f>IF(ISNA(VLOOKUP($A336,'[2]1516 Exp_Rev Access'!$F$7:$GB$306,106,FALSE)),"",VLOOKUP($A336,'[2]1516 Exp_Rev Access'!$F$7:$GB$306,106,FALSE))</f>
        <v>0</v>
      </c>
      <c r="DW336" s="99">
        <f>IF(ISNA(VLOOKUP($A336,'[2]1516 Exp_Rev Access'!$F$7:$GB$306,107,FALSE)),"",VLOOKUP($A336,'[2]1516 Exp_Rev Access'!$F$7:$GB$306,107,FALSE))</f>
        <v>0</v>
      </c>
      <c r="DX336" s="99">
        <f>IF(ISNA(VLOOKUP($A336,'[2]1516 Exp_Rev Access'!$F$7:$GB$306,108,FALSE)),"",VLOOKUP($A336,'[2]1516 Exp_Rev Access'!$F$7:$GB$306,108,FALSE))</f>
        <v>11162.1</v>
      </c>
      <c r="DY336" s="99">
        <f>IF(ISNA(VLOOKUP($A336,'[2]1516 Exp_Rev Access'!$F$7:$GB$306,109,FALSE)),"",VLOOKUP($A336,'[2]1516 Exp_Rev Access'!$F$7:$GB$306,109,FALSE))</f>
        <v>0</v>
      </c>
      <c r="DZ336" s="99">
        <f>IF(ISNA(VLOOKUP($A336,'[2]1516 Exp_Rev Access'!$F$7:$GB$306,110,FALSE)),"",VLOOKUP($A336,'[2]1516 Exp_Rev Access'!$F$7:$GB$306,110,FALSE))</f>
        <v>0</v>
      </c>
      <c r="EA336" s="99">
        <f>IF(ISNA(VLOOKUP($A336,'[2]1516 Exp_Rev Access'!$F$7:$GB$306,111,FALSE)),"",VLOOKUP($A336,'[2]1516 Exp_Rev Access'!$F$7:$GB$306,111,FALSE))</f>
        <v>0</v>
      </c>
      <c r="EB336" s="99">
        <f>IF(ISNA(VLOOKUP($A336,'[2]1516 Exp_Rev Access'!$F$7:$GB$306,112,FALSE)),"",VLOOKUP($A336,'[2]1516 Exp_Rev Access'!$F$7:$GB$306,112,FALSE))</f>
        <v>0</v>
      </c>
      <c r="EC336" s="99">
        <f>IF(ISNA(VLOOKUP($A336,'[2]1516 Exp_Rev Access'!$F$7:$GB$306,113,FALSE)),"",VLOOKUP($A336,'[2]1516 Exp_Rev Access'!$F$7:$GB$306,113,FALSE))</f>
        <v>0</v>
      </c>
      <c r="ED336" s="99">
        <f>IF(ISNA(VLOOKUP($A336,'[2]1516 Exp_Rev Access'!$F$7:$GB$306,114,FALSE)),"",VLOOKUP($A336,'[2]1516 Exp_Rev Access'!$F$7:$GB$306,114,FALSE))</f>
        <v>0</v>
      </c>
      <c r="EE336" s="99">
        <f>IF(ISNA(VLOOKUP($A336,'[2]1516 Exp_Rev Access'!$F$7:$GB$306,115,FALSE)),"",VLOOKUP($A336,'[2]1516 Exp_Rev Access'!$F$7:$GB$306,115,FALSE))</f>
        <v>0</v>
      </c>
      <c r="EF336" s="99">
        <f>IF(ISNA(VLOOKUP($A336,'[2]1516 Exp_Rev Access'!$F$7:$GB$306,116,FALSE)),"",VLOOKUP($A336,'[2]1516 Exp_Rev Access'!$F$7:$GB$306,116,FALSE))</f>
        <v>0</v>
      </c>
      <c r="EG336" s="99">
        <f>IF(ISNA(VLOOKUP($A336,'[2]1516 Exp_Rev Access'!$F$7:$GB$306,117,FALSE)),"",VLOOKUP($A336,'[2]1516 Exp_Rev Access'!$F$7:$GB$306,117,FALSE))</f>
        <v>0</v>
      </c>
      <c r="EH336" s="99">
        <f>IF(ISNA(VLOOKUP($A336,'[2]1516 Exp_Rev Access'!$F$7:$GB$306,118,FALSE)),"",VLOOKUP($A336,'[2]1516 Exp_Rev Access'!$F$7:$GB$306,118,FALSE))</f>
        <v>0</v>
      </c>
      <c r="EI336" s="99">
        <f>IF(ISNA(VLOOKUP($A336,'[2]1516 Exp_Rev Access'!$F$7:$GB$306,119,FALSE)),"",VLOOKUP($A336,'[2]1516 Exp_Rev Access'!$F$7:$GB$306,119,FALSE))</f>
        <v>0</v>
      </c>
      <c r="EJ336" s="99">
        <f>IF(ISNA(VLOOKUP($A336,'[2]1516 Exp_Rev Access'!$F$7:$GB$306,120,FALSE)),"",VLOOKUP($A336,'[2]1516 Exp_Rev Access'!$F$7:$GB$306,120,FALSE))</f>
        <v>0</v>
      </c>
      <c r="EK336" s="99">
        <f>IF(ISNA(VLOOKUP($A336,'[2]1516 Exp_Rev Access'!$F$7:$GB$306,121,FALSE)),"",VLOOKUP($A336,'[2]1516 Exp_Rev Access'!$F$7:$GB$306,121,FALSE))</f>
        <v>0</v>
      </c>
      <c r="EL336" s="99">
        <f>IF(ISNA(VLOOKUP($A336,'[2]1516 Exp_Rev Access'!$F$7:$GB$306,122,FALSE)),"",VLOOKUP($A336,'[2]1516 Exp_Rev Access'!$F$7:$GB$306,122,FALSE))</f>
        <v>0</v>
      </c>
      <c r="EM336" s="99">
        <f>IF(ISNA(VLOOKUP($A336,'[2]1516 Exp_Rev Access'!$F$7:$GB$306,123,FALSE)),"",VLOOKUP($A336,'[2]1516 Exp_Rev Access'!$F$7:$GB$306,123,FALSE))</f>
        <v>0</v>
      </c>
      <c r="EN336" s="99">
        <f>IF(ISNA(VLOOKUP($A336,'[2]1516 Exp_Rev Access'!$F$7:$GB$306,124,FALSE)),"",VLOOKUP($A336,'[2]1516 Exp_Rev Access'!$F$7:$GB$306,124,FALSE))</f>
        <v>0</v>
      </c>
      <c r="EO336" s="99">
        <f>IF(ISNA(VLOOKUP($A336,'[2]1516 Exp_Rev Access'!$F$7:$GB$306,125,FALSE)),"",VLOOKUP($A336,'[2]1516 Exp_Rev Access'!$F$7:$GB$306,125,FALSE))</f>
        <v>0</v>
      </c>
      <c r="EP336" s="99">
        <f>IF(ISNA(VLOOKUP($A336,'[2]1516 Exp_Rev Access'!$F$7:$GB$306,126,FALSE)),"",VLOOKUP($A336,'[2]1516 Exp_Rev Access'!$F$7:$GB$306,126,FALSE))</f>
        <v>0</v>
      </c>
      <c r="EQ336" s="99">
        <f>IF(ISNA(VLOOKUP($A336,'[2]1516 Exp_Rev Access'!$F$7:$GB$306,127,FALSE)),"",VLOOKUP($A336,'[2]1516 Exp_Rev Access'!$F$7:$GB$306,127,FALSE))</f>
        <v>0</v>
      </c>
      <c r="ER336" s="99">
        <f>IF(ISNA(VLOOKUP($A336,'[2]1516 Exp_Rev Access'!$F$7:$GB$306,128,FALSE)),"",VLOOKUP($A336,'[2]1516 Exp_Rev Access'!$F$7:$GB$306,128,FALSE))</f>
        <v>0</v>
      </c>
      <c r="ES336" s="99">
        <f>IF(ISNA(VLOOKUP($A336,'[2]1516 Exp_Rev Access'!$F$7:$GB$306,129,FALSE)),"",VLOOKUP($A336,'[2]1516 Exp_Rev Access'!$F$7:$GB$306,129,FALSE))</f>
        <v>0</v>
      </c>
      <c r="ET336" s="99">
        <f>IF(ISNA(VLOOKUP($A336,'[2]1516 Exp_Rev Access'!$F$7:$GB$306,130,FALSE)),"",VLOOKUP($A336,'[2]1516 Exp_Rev Access'!$F$7:$GB$306,130,FALSE))</f>
        <v>0</v>
      </c>
      <c r="EU336" s="99">
        <f>IF(ISNA(VLOOKUP($A336,'[2]1516 Exp_Rev Access'!$F$7:$GB$306,131,FALSE)),"",VLOOKUP($A336,'[2]1516 Exp_Rev Access'!$F$7:$GB$306,131,FALSE))</f>
        <v>0</v>
      </c>
      <c r="EV336" s="99">
        <f>IF(ISNA(VLOOKUP($A336,'[2]1516 Exp_Rev Access'!$F$7:$GB$306,132,FALSE)),"",VLOOKUP($A336,'[2]1516 Exp_Rev Access'!$F$7:$GB$306,132,FALSE))</f>
        <v>0</v>
      </c>
      <c r="EW336" s="99">
        <f>IF(ISNA(VLOOKUP($A336,'[2]1516 Exp_Rev Access'!$F$7:$GB$306,133,FALSE)),"",VLOOKUP($A336,'[2]1516 Exp_Rev Access'!$F$7:$GB$306,133,FALSE))</f>
        <v>0</v>
      </c>
      <c r="EX336" s="99">
        <f>IF(ISNA(VLOOKUP($A336,'[2]1516 Exp_Rev Access'!$F$7:$GB$306,134,FALSE)),"",VLOOKUP($A336,'[2]1516 Exp_Rev Access'!$F$7:$GB$306,134,FALSE))</f>
        <v>0</v>
      </c>
      <c r="EY336" s="99">
        <f>IF(ISNA(VLOOKUP($A336,'[2]1516 Exp_Rev Access'!$F$7:$GB$306,135,FALSE)),"",VLOOKUP($A336,'[2]1516 Exp_Rev Access'!$F$7:$GB$306,135,FALSE))</f>
        <v>0</v>
      </c>
      <c r="EZ336" s="99">
        <f>IF(ISNA(VLOOKUP($A336,'[2]1516 Exp_Rev Access'!$F$7:$GB$306,136,FALSE)),"",VLOOKUP($A336,'[2]1516 Exp_Rev Access'!$F$7:$GB$306,136,FALSE))</f>
        <v>0</v>
      </c>
      <c r="FA336" s="99">
        <f>IF(ISNA(VLOOKUP($A336,'[2]1516 Exp_Rev Access'!$F$7:$GB$306,137,FALSE)),"",VLOOKUP($A336,'[2]1516 Exp_Rev Access'!$F$7:$GB$306,137,FALSE))</f>
        <v>0</v>
      </c>
      <c r="FB336" s="99">
        <f>IF(ISNA(VLOOKUP($A336,'[2]1516 Exp_Rev Access'!$F$7:$GB$306,138,FALSE)),"",VLOOKUP($A336,'[2]1516 Exp_Rev Access'!$F$7:$GB$306,138,FALSE))</f>
        <v>0</v>
      </c>
      <c r="FC336" s="99">
        <f>IF(ISNA(VLOOKUP($A336,'[2]1516 Exp_Rev Access'!$F$7:$GB$306,139,FALSE)),"",VLOOKUP($A336,'[2]1516 Exp_Rev Access'!$F$7:$GB$306,139,FALSE))</f>
        <v>0</v>
      </c>
      <c r="FD336" s="99">
        <f>IF(ISNA(VLOOKUP($A336,'[2]1516 Exp_Rev Access'!$F$7:$FS$306,140,FALSE)),"",VLOOKUP($A336,'[2]1516 Exp_Rev Access'!$F$7:$FS$306,140,FALSE))</f>
        <v>0</v>
      </c>
      <c r="FE336" s="99">
        <f>IF(ISNA(VLOOKUP($A336,'[2]1516 Exp_Rev Access'!$F$7:$FS$306,141,FALSE)),"",VLOOKUP($A336,'[2]1516 Exp_Rev Access'!$F$7:$FS$306,141,FALSE))</f>
        <v>0</v>
      </c>
      <c r="FF336" s="99">
        <f>IF(ISNA(VLOOKUP($A336,'[2]1516 Exp_Rev Access'!$F$7:$FS$306,142,FALSE)),"",VLOOKUP($A336,'[2]1516 Exp_Rev Access'!$F$7:$FS$306,142,FALSE))</f>
        <v>0</v>
      </c>
      <c r="FG336" s="99">
        <f>IF(ISNA(VLOOKUP($A336,'[2]1516 Exp_Rev Access'!$F$7:$FS$306,143,FALSE)),"",VLOOKUP($A336,'[2]1516 Exp_Rev Access'!$F$7:$FS$306,143,FALSE))</f>
        <v>0</v>
      </c>
      <c r="FH336" s="99">
        <f>IF(ISNA(VLOOKUP($A336,'[2]1516 Exp_Rev Access'!$F$7:$FS$306,144,FALSE)),"",VLOOKUP($A336,'[2]1516 Exp_Rev Access'!$F$7:$FS$306,144,FALSE))</f>
        <v>0</v>
      </c>
      <c r="FI336" s="99">
        <f>IF(ISNA(VLOOKUP($A336,'[2]1516 Exp_Rev Access'!$F$7:$FS$306,145,FALSE)),"",VLOOKUP($A336,'[2]1516 Exp_Rev Access'!$F$7:$FS$306,145,FALSE))</f>
        <v>0</v>
      </c>
      <c r="FJ336" s="99">
        <f>IF(ISNA(VLOOKUP($A336,'[2]1516 Exp_Rev Access'!$F$7:$FS$306,146,FALSE)),"",VLOOKUP($A336,'[2]1516 Exp_Rev Access'!$F$7:$FS$306,146,FALSE))</f>
        <v>0</v>
      </c>
      <c r="FK336" s="99">
        <f>IF(ISNA(VLOOKUP($A336,'[2]1516 Exp_Rev Access'!$F$7:$FS$306,147,FALSE)),"",VLOOKUP($A336,'[2]1516 Exp_Rev Access'!$F$7:$FS$306,147,FALSE))</f>
        <v>0</v>
      </c>
      <c r="FL336" s="99">
        <f>IF(ISNA(VLOOKUP($A336,'[2]1516 Exp_Rev Access'!$F$7:$FS$306,148,FALSE)),"",VLOOKUP($A336,'[2]1516 Exp_Rev Access'!$F$7:$FS$306,148,FALSE))</f>
        <v>0</v>
      </c>
      <c r="FM336" s="99">
        <f>IF(ISNA(VLOOKUP($A336,'[2]1516 Exp_Rev Access'!$F$7:$FS$306,149,FALSE)),"",VLOOKUP($A336,'[2]1516 Exp_Rev Access'!$F$7:$FS$306,149,FALSE))</f>
        <v>0</v>
      </c>
      <c r="FN336" s="99">
        <f>IF(ISNA(VLOOKUP($A336,'[2]1516 Exp_Rev Access'!$F$7:$FS$306,150,FALSE)),"",VLOOKUP($A336,'[2]1516 Exp_Rev Access'!$F$7:$FS$306,150,FALSE))</f>
        <v>0</v>
      </c>
      <c r="FO336" s="99">
        <f>IF(ISNA(VLOOKUP($A336,'[2]1516 Exp_Rev Access'!$F$7:$FS$306,151,FALSE)),"",VLOOKUP($A336,'[2]1516 Exp_Rev Access'!$F$7:$FS$306,151,FALSE))</f>
        <v>0</v>
      </c>
      <c r="FP336" s="99">
        <f>IF(ISNA(VLOOKUP($A336,'[2]1516 Exp_Rev Access'!$F$7:$FS$306,152,FALSE)),"",VLOOKUP($A336,'[2]1516 Exp_Rev Access'!$F$7:$FS$306,152,FALSE))</f>
        <v>0</v>
      </c>
      <c r="FQ336" s="99">
        <f>IF(ISNA(VLOOKUP($A336,'[2]1516 Exp_Rev Access'!$F$7:$FS$306,153,FALSE)),"",VLOOKUP($A336,'[2]1516 Exp_Rev Access'!$F$7:$FS$306,153,FALSE))</f>
        <v>0</v>
      </c>
      <c r="FR336" s="101">
        <f t="shared" si="382"/>
        <v>18100.099999999999</v>
      </c>
      <c r="FS336" s="72">
        <f t="shared" si="392"/>
        <v>2.5006920385202813E-2</v>
      </c>
      <c r="FT336" s="94">
        <f t="shared" si="393"/>
        <v>450.13926883859739</v>
      </c>
      <c r="FU336" s="99">
        <f>IF(ISNA(VLOOKUP($A336,'[2]1516 Exp_Rev Access'!$F$7:$GB$306,154,FALSE)),"",VLOOKUP($A336,'[2]1516 Exp_Rev Access'!$F$7:$GB$306,154,FALSE))</f>
        <v>0</v>
      </c>
      <c r="FV336" s="99">
        <f>IF(ISNA(VLOOKUP($A336,'[2]1516 Exp_Rev Access'!$F$7:$GB$306,155,FALSE)),"",VLOOKUP($A336,'[2]1516 Exp_Rev Access'!$F$7:$GB$306,155,FALSE))</f>
        <v>0</v>
      </c>
      <c r="FW336" s="99">
        <f>IF(ISNA(VLOOKUP($A336,'[2]1516 Exp_Rev Access'!$F$7:$GB$306,156,FALSE)),"",VLOOKUP($A336,'[2]1516 Exp_Rev Access'!$F$7:$GB$306,156,FALSE))</f>
        <v>0</v>
      </c>
      <c r="FX336" s="99">
        <f>IF(ISNA(VLOOKUP($A336,'[2]1516 Exp_Rev Access'!$F$7:$GB$306,157,FALSE)),"",VLOOKUP($A336,'[2]1516 Exp_Rev Access'!$F$7:$GB$306,157,FALSE))</f>
        <v>0</v>
      </c>
      <c r="FY336" s="99">
        <f>IF(ISNA(VLOOKUP($A336,'[2]1516 Exp_Rev Access'!$F$7:$GB$306,158,FALSE)),"",VLOOKUP($A336,'[2]1516 Exp_Rev Access'!$F$7:$GB$306,158,FALSE))</f>
        <v>0</v>
      </c>
      <c r="FZ336" s="99">
        <f>IF(ISNA(VLOOKUP($A336,'[2]1516 Exp_Rev Access'!$F$7:$GB$306,159,FALSE)),"",VLOOKUP($A336,'[2]1516 Exp_Rev Access'!$F$7:$GB$306,159,FALSE))</f>
        <v>0</v>
      </c>
      <c r="GA336" s="99">
        <f>IF(ISNA(VLOOKUP($A336,'[2]1516 Exp_Rev Access'!$F$7:$GB$306,160,FALSE)),"",VLOOKUP($A336,'[2]1516 Exp_Rev Access'!$F$7:$GB$306,160,FALSE))</f>
        <v>0</v>
      </c>
      <c r="GB336" s="99">
        <f>IF(ISNA(VLOOKUP($A336,'[2]1516 Exp_Rev Access'!$F$7:$GB$306,161,FALSE)),"",VLOOKUP($A336,'[2]1516 Exp_Rev Access'!$F$7:$GB$306,161,FALSE))</f>
        <v>0</v>
      </c>
      <c r="GC336" s="99">
        <f>IF(ISNA(VLOOKUP($A336,'[2]1516 Exp_Rev Access'!$F$7:$GB$306,162,FALSE)),"",VLOOKUP($A336,'[2]1516 Exp_Rev Access'!$F$7:$GB$306,162,FALSE))</f>
        <v>0</v>
      </c>
      <c r="GD336" s="99">
        <f>IF(ISNA(VLOOKUP($A336,'[2]1516 Exp_Rev Access'!$F$7:$GB$306,163,FALSE)),"",VLOOKUP($A336,'[2]1516 Exp_Rev Access'!$F$7:$GB$306,163,FALSE))</f>
        <v>0</v>
      </c>
      <c r="GE336" s="99">
        <f>IF(ISNA(VLOOKUP($A336,'[2]1516 Exp_Rev Access'!$F$7:$GB$306,164,FALSE)),"",VLOOKUP($A336,'[2]1516 Exp_Rev Access'!$F$7:$GB$306,164,FALSE))</f>
        <v>0</v>
      </c>
      <c r="GF336" s="99">
        <f>IF(ISNA(VLOOKUP($A336,'[2]1516 Exp_Rev Access'!$F$7:$GB$306,165,FALSE)),"",VLOOKUP($A336,'[2]1516 Exp_Rev Access'!$F$7:$GB$306,165,FALSE))</f>
        <v>0</v>
      </c>
      <c r="GG336" s="99">
        <f>IF(ISNA(VLOOKUP($A336,'[2]1516 Exp_Rev Access'!$F$7:$GB$306,166,FALSE)),"",VLOOKUP($A336,'[2]1516 Exp_Rev Access'!$F$7:$GB$306,166,FALSE))</f>
        <v>0</v>
      </c>
      <c r="GH336" s="99">
        <f>IF(ISNA(VLOOKUP($A336,'[2]1516 Exp_Rev Access'!$F$7:$GB$306,167,FALSE)),"",VLOOKUP($A336,'[2]1516 Exp_Rev Access'!$F$7:$GB$306,167,FALSE))</f>
        <v>0</v>
      </c>
      <c r="GI336" s="99">
        <f>IF(ISNA(VLOOKUP($A336,'[2]1516 Exp_Rev Access'!$F$7:$GB$306,168,FALSE)),"",VLOOKUP($A336,'[2]1516 Exp_Rev Access'!$F$7:$GB$306,168,FALSE))</f>
        <v>0</v>
      </c>
      <c r="GJ336" s="99">
        <f>IF(ISNA(VLOOKUP($A336,'[2]1516 Exp_Rev Access'!$F$7:$GB$306,169,FALSE)),"",VLOOKUP($A336,'[2]1516 Exp_Rev Access'!$F$7:$GB$306,169,FALSE))</f>
        <v>0</v>
      </c>
      <c r="GK336" s="99">
        <f>IF(ISNA(VLOOKUP($A336,'[2]1516 Exp_Rev Access'!$F$7:$GB$306,170,FALSE)),"",VLOOKUP($A336,'[2]1516 Exp_Rev Access'!$F$7:$GB$306,170,FALSE))</f>
        <v>0</v>
      </c>
      <c r="GL336" s="99">
        <f>IF(ISNA(VLOOKUP($A336,'[2]1516 Exp_Rev Access'!$F$7:$GB$306,171,FALSE)),"",VLOOKUP($A336,'[2]1516 Exp_Rev Access'!$F$7:$GB$306,171,FALSE))</f>
        <v>0</v>
      </c>
      <c r="GM336" s="99">
        <f>IF(ISNA(VLOOKUP($A336,'[2]1516 Exp_Rev Access'!$F$7:$GB$306,172,FALSE)),"",VLOOKUP($A336,'[2]1516 Exp_Rev Access'!$F$7:$GB$306,172,FALSE))</f>
        <v>0</v>
      </c>
      <c r="GN336" s="99">
        <f>IF(ISNA(VLOOKUP($A336,'[2]1516 Exp_Rev Access'!$F$7:$GB$306,173,FALSE)),"",VLOOKUP($A336,'[2]1516 Exp_Rev Access'!$F$7:$GB$306,173,FALSE))</f>
        <v>0</v>
      </c>
      <c r="GO336" s="99">
        <f>IF(ISNA(VLOOKUP($A336,'[2]1516 Exp_Rev Access'!$F$7:$GB$306,174,FALSE)),"",VLOOKUP($A336,'[2]1516 Exp_Rev Access'!$F$7:$GB$306,174,FALSE))</f>
        <v>0</v>
      </c>
      <c r="GP336" s="99">
        <f>IF(ISNA(VLOOKUP($A336,'[2]1516 Exp_Rev Access'!$F$7:$GB$306,175,FALSE)),"",VLOOKUP($A336,'[2]1516 Exp_Rev Access'!$F$7:$GB$306,175,FALSE))</f>
        <v>0</v>
      </c>
      <c r="GQ336" s="99">
        <f>IF(ISNA(VLOOKUP($A336,'[2]1516 Exp_Rev Access'!$F$7:$GB$306,176,FALSE)),"",VLOOKUP($A336,'[2]1516 Exp_Rev Access'!$F$7:$GB$306,176,FALSE))</f>
        <v>0</v>
      </c>
      <c r="GR336" s="99">
        <f>IF(ISNA(VLOOKUP($A336,'[2]1516 Exp_Rev Access'!$F$7:$GB$306,177,FALSE)),"",VLOOKUP($A336,'[2]1516 Exp_Rev Access'!$F$7:$GB$306,177,FALSE))</f>
        <v>0</v>
      </c>
      <c r="GS336" s="99">
        <f>IF(ISNA(VLOOKUP($A336,'[2]1516 Exp_Rev Access'!$F$7:$GB$306,178,FALSE)),"",VLOOKUP($A336,'[2]1516 Exp_Rev Access'!$F$7:$GB$306,178,FALSE))</f>
        <v>0</v>
      </c>
      <c r="GT336" s="101">
        <f t="shared" si="385"/>
        <v>0</v>
      </c>
      <c r="GU336" s="72"/>
      <c r="GV336" s="84">
        <f t="shared" si="386"/>
        <v>0</v>
      </c>
    </row>
    <row r="337" spans="1:207" customFormat="1" ht="12" customHeight="1" x14ac:dyDescent="0.2">
      <c r="A337" s="96" t="s">
        <v>764</v>
      </c>
      <c r="B337" s="69" t="s">
        <v>765</v>
      </c>
      <c r="C337" s="80">
        <f>IF(ISNA(VLOOKUP($A337,'[2]1516 enrollment_Rev_Exp by size'!$A$6:$G$320,3,FALSE)),"",VLOOKUP($A337,'[2]1516 enrollment_Rev_Exp by size'!$A$6:$G$320,3,FALSE))</f>
        <v>40.9</v>
      </c>
      <c r="D337" s="97">
        <v>904294.15</v>
      </c>
      <c r="E337" s="80">
        <f t="shared" si="367"/>
        <v>904294.14999999991</v>
      </c>
      <c r="F337" s="80">
        <f t="shared" si="368"/>
        <v>0</v>
      </c>
      <c r="G337" s="98">
        <f>IF(ISNA(VLOOKUP($A337,'[2]1516 Exp_Rev Access'!$F$7:$FS$306,2,FALSE)),"",VLOOKUP($A337,'[2]1516 Exp_Rev Access'!$F$7:$FS$306,2,FALSE))</f>
        <v>54336.05</v>
      </c>
      <c r="H337" s="98">
        <f>IF(ISNA(VLOOKUP($A337,'[2]1516 Exp_Rev Access'!$F$7:$FS$306,3,FALSE)),"",VLOOKUP($A337,'[2]1516 Exp_Rev Access'!$F$7:$FS$306,3,FALSE))</f>
        <v>0</v>
      </c>
      <c r="I337" s="98">
        <f>IF(ISNA(VLOOKUP($A337,'[2]1516 Exp_Rev Access'!$F$7:$FS$306,4,FALSE)),"",VLOOKUP($A337,'[2]1516 Exp_Rev Access'!$F$7:$FS$306,4,FALSE))</f>
        <v>0</v>
      </c>
      <c r="J337" s="98">
        <f>IF(ISNA(VLOOKUP($A337,'[2]1516 Exp_Rev Access'!$F$7:$FS$306,5,FALSE)),"",VLOOKUP($A337,'[2]1516 Exp_Rev Access'!$F$7:$FS$306,5,FALSE))</f>
        <v>6869.84</v>
      </c>
      <c r="K337" s="98">
        <f>IF(ISNA(VLOOKUP($A337,'[2]1516 Exp_Rev Access'!$F$7:$FS$306,6,FALSE)),"",VLOOKUP($A337,'[2]1516 Exp_Rev Access'!$F$7:$FS$306,6,FALSE))</f>
        <v>0</v>
      </c>
      <c r="L337" s="98">
        <f>IF(ISNA(VLOOKUP($A337,'[2]1516 Exp_Rev Access'!$F$7:$FS$306,7,FALSE)),"",VLOOKUP($A337,'[2]1516 Exp_Rev Access'!$F$7:$FS$306,7,FALSE))</f>
        <v>0</v>
      </c>
      <c r="M337" s="90">
        <f t="shared" si="369"/>
        <v>61205.89</v>
      </c>
      <c r="N337" s="72">
        <f t="shared" si="390"/>
        <v>6.7683607153712091E-2</v>
      </c>
      <c r="O337" s="73">
        <f t="shared" si="391"/>
        <v>1496.4765281173595</v>
      </c>
      <c r="P337" s="99">
        <f>IF(ISNA(VLOOKUP($A337,'[2]1516 Exp_Rev Access'!$F$7:$FS$306,8,FALSE)),"",VLOOKUP($A337,'[2]1516 Exp_Rev Access'!$F$7:$FS$306,8,FALSE))</f>
        <v>0</v>
      </c>
      <c r="Q337" s="99">
        <f>IF(ISNA(VLOOKUP($A337,'[2]1516 Exp_Rev Access'!$F$7:$FS$306,9,FALSE)),"",VLOOKUP($A337,'[2]1516 Exp_Rev Access'!$F$7:$FS$306,9,FALSE))</f>
        <v>0</v>
      </c>
      <c r="R337" s="99">
        <f>IF(ISNA(VLOOKUP($A337,'[2]1516 Exp_Rev Access'!$F$7:$FS$306,10,FALSE)),"",VLOOKUP($A337,'[2]1516 Exp_Rev Access'!$F$7:$FS$306,10,FALSE))</f>
        <v>0</v>
      </c>
      <c r="S337" s="99">
        <f>IF(ISNA(VLOOKUP($A337,'[2]1516 Exp_Rev Access'!$F$7:$FS$306,11,FALSE)),"",VLOOKUP($A337,'[2]1516 Exp_Rev Access'!$F$7:$FS$306,11,FALSE))</f>
        <v>0</v>
      </c>
      <c r="T337" s="99">
        <f>IF(ISNA(VLOOKUP($A337,'[2]1516 Exp_Rev Access'!$F$7:$FS$306,12,FALSE)),"",VLOOKUP($A337,'[2]1516 Exp_Rev Access'!$F$7:$FS$306,12,FALSE))</f>
        <v>0</v>
      </c>
      <c r="U337" s="99">
        <f>IF(ISNA(VLOOKUP($A337,'[2]1516 Exp_Rev Access'!$F$7:$FS$306,13,FALSE)),"",VLOOKUP($A337,'[2]1516 Exp_Rev Access'!$F$7:$FS$306,13,FALSE))</f>
        <v>0</v>
      </c>
      <c r="V337" s="99">
        <f>IF(ISNA(VLOOKUP($A337,'[2]1516 Exp_Rev Access'!$F$7:$FS$306,14,FALSE)),"",VLOOKUP($A337,'[2]1516 Exp_Rev Access'!$F$7:$FS$306,14,FALSE))</f>
        <v>0</v>
      </c>
      <c r="W337" s="99">
        <f>IF(ISNA(VLOOKUP($A337,'[2]1516 Exp_Rev Access'!$F$7:$FS$306,15,FALSE)),"",VLOOKUP($A337,'[2]1516 Exp_Rev Access'!$F$7:$FS$306,15,FALSE))</f>
        <v>0</v>
      </c>
      <c r="X337" s="99">
        <f>IF(ISNA(VLOOKUP($A337,'[2]1516 Exp_Rev Access'!$F$7:$FS$306,16,FALSE)),"",VLOOKUP($A337,'[2]1516 Exp_Rev Access'!$F$7:$FS$306,16,FALSE))</f>
        <v>22.7</v>
      </c>
      <c r="Y337" s="99">
        <f>IF(ISNA(VLOOKUP($A337,'[2]1516 Exp_Rev Access'!$F$7:$FS$306,17,FALSE)),"",VLOOKUP($A337,'[2]1516 Exp_Rev Access'!$F$7:$FS$306,17,FALSE))</f>
        <v>0</v>
      </c>
      <c r="Z337" s="99">
        <f>IF(ISNA(VLOOKUP($A337,'[2]1516 Exp_Rev Access'!$F$7:$FS$306,18,FALSE)),"",VLOOKUP($A337,'[2]1516 Exp_Rev Access'!$F$7:$FS$306,18,FALSE))</f>
        <v>0</v>
      </c>
      <c r="AA337" s="99">
        <f>IF(ISNA(VLOOKUP($A337,'[2]1516 Exp_Rev Access'!$F$7:$FS$306,19,FALSE)),"",VLOOKUP($A337,'[2]1516 Exp_Rev Access'!$F$7:$FS$306,19,FALSE))</f>
        <v>0</v>
      </c>
      <c r="AB337" s="99">
        <f>IF(ISNA(VLOOKUP($A337,'[2]1516 Exp_Rev Access'!$F$7:$FS$306,20,FALSE)),"",VLOOKUP($A337,'[2]1516 Exp_Rev Access'!$F$7:$FS$306,20,FALSE))</f>
        <v>0</v>
      </c>
      <c r="AC337" s="99">
        <f>IF(ISNA(VLOOKUP($A337,'[2]1516 Exp_Rev Access'!$F$7:$FS$306,21,FALSE)),"",VLOOKUP($A337,'[2]1516 Exp_Rev Access'!$F$7:$FS$306,21,FALSE))</f>
        <v>3016.5</v>
      </c>
      <c r="AD337" s="99">
        <f>IF(ISNA(VLOOKUP($A337,'[2]1516 Exp_Rev Access'!$F$7:$FS$306,22,FALSE)),"",VLOOKUP($A337,'[2]1516 Exp_Rev Access'!$F$7:$FS$306,22,FALSE))</f>
        <v>443.88</v>
      </c>
      <c r="AE337" s="99">
        <f>IF(ISNA(VLOOKUP($A337,'[2]1516 Exp_Rev Access'!$F$7:$FS$306,23,FALSE)),"",VLOOKUP($A337,'[2]1516 Exp_Rev Access'!$F$7:$FS$306,23,FALSE))</f>
        <v>0</v>
      </c>
      <c r="AF337" s="99">
        <f>IF(ISNA(VLOOKUP($A337,'[2]1516 Exp_Rev Access'!$F$7:$FS$306,24,FALSE)),"",VLOOKUP($A337,'[2]1516 Exp_Rev Access'!$F$7:$FS$306,24,FALSE))</f>
        <v>0</v>
      </c>
      <c r="AG337" s="99">
        <f>IF(ISNA(VLOOKUP($A337,'[2]1516 Exp_Rev Access'!$F$7:$FS$306,25,FALSE)),"",VLOOKUP($A337,'[2]1516 Exp_Rev Access'!$F$7:$FS$306,25,FALSE))</f>
        <v>10</v>
      </c>
      <c r="AH337" s="98">
        <f>IF(ISNA(VLOOKUP($A337,'[2]1516 Exp_Rev Access'!$F$7:$FS$306,26,FALSE)),"",VLOOKUP($A337,'[2]1516 Exp_Rev Access'!$F$7:$FS$306,26,FALSE))</f>
        <v>0</v>
      </c>
      <c r="AI337" s="98">
        <f>IF(ISNA(VLOOKUP($A337,'[2]1516 Exp_Rev Access'!$F$7:$FS$306,27,FALSE)),"",VLOOKUP($A337,'[2]1516 Exp_Rev Access'!$F$7:$FS$306,27,FALSE))</f>
        <v>375.16</v>
      </c>
      <c r="AJ337" s="98">
        <f>IF(ISNA(VLOOKUP($A337,'[2]1516 Exp_Rev Access'!$F$7:$FS$306,28,FALSE)),"",VLOOKUP($A337,'[2]1516 Exp_Rev Access'!$F$7:$FS$306,28,FALSE))</f>
        <v>2302.3000000000002</v>
      </c>
      <c r="AK337" s="98">
        <f>IF(ISNA(VLOOKUP($A337,'[2]1516 Exp_Rev Access'!$F$7:$FS$306,29,FALSE)),"",VLOOKUP($A337,'[2]1516 Exp_Rev Access'!$F$7:$FS$306,29,FALSE))</f>
        <v>0</v>
      </c>
      <c r="AL337" s="100">
        <f t="shared" si="372"/>
        <v>6170.54</v>
      </c>
      <c r="AM337" s="72">
        <f t="shared" si="373"/>
        <v>6.8235982727522897E-3</v>
      </c>
      <c r="AN337" s="94">
        <f t="shared" si="374"/>
        <v>150.86894865525673</v>
      </c>
      <c r="AO337" s="99">
        <f>IF(ISNA(VLOOKUP($A337,'[2]1516 Exp_Rev Access'!$F$7:$GB$306,30,FALSE)),"",VLOOKUP($A337,'[2]1516 Exp_Rev Access'!$F$7:$FS$306,30,FALSE))</f>
        <v>460758.89</v>
      </c>
      <c r="AP337" s="99">
        <f>IF(ISNA(VLOOKUP($A337,'[2]1516 Exp_Rev Access'!$F$7:$GB$306,31,FALSE)),"",VLOOKUP($A337,'[2]1516 Exp_Rev Access'!$F$7:$FS$306,31,FALSE))</f>
        <v>8073.85</v>
      </c>
      <c r="AQ337" s="99">
        <f>IF(ISNA(VLOOKUP($A337,'[2]1516 Exp_Rev Access'!$F$7:$GB$306,32,FALSE)),"",VLOOKUP($A337,'[2]1516 Exp_Rev Access'!$F$7:$FS$306,32,FALSE))</f>
        <v>94547.04</v>
      </c>
      <c r="AR337" s="99">
        <f>IF(ISNA(VLOOKUP($A337,'[2]1516 Exp_Rev Access'!$F$7:$GB$306,33,FALSE)),"",VLOOKUP($A337,'[2]1516 Exp_Rev Access'!$F$7:$FS$306,33,FALSE))</f>
        <v>0</v>
      </c>
      <c r="AS337" s="99">
        <f>IF(ISNA(VLOOKUP($A337,'[2]1516 Exp_Rev Access'!$F$7:$GB$306,34,FALSE)),"",VLOOKUP($A337,'[2]1516 Exp_Rev Access'!$F$7:$FS$306,34,FALSE))</f>
        <v>0</v>
      </c>
      <c r="AT337" s="101">
        <f t="shared" si="375"/>
        <v>563379.78</v>
      </c>
      <c r="AU337" s="72">
        <f t="shared" si="376"/>
        <v>0.62300500340514198</v>
      </c>
      <c r="AV337" s="94">
        <f t="shared" si="377"/>
        <v>13774.56674816626</v>
      </c>
      <c r="AW337" s="99">
        <f>IF(ISNA(VLOOKUP($A337,'[2]1516 Exp_Rev Access'!$F$7:$GB$306,35,FALSE)),"",VLOOKUP($A337,'[2]1516 Exp_Rev Access'!$F$7:$GB$306,35,FALSE))</f>
        <v>0</v>
      </c>
      <c r="AX337" s="99">
        <f>IF(ISNA(VLOOKUP($A337,'[2]1516 Exp_Rev Access'!$F$7:$GB$306,36,FALSE)),"",VLOOKUP($A337,'[2]1516 Exp_Rev Access'!$F$7:$GB$306,36,FALSE))</f>
        <v>31062.32</v>
      </c>
      <c r="AY337" s="99">
        <f>IF(ISNA(VLOOKUP($A337,'[2]1516 Exp_Rev Access'!$F$7:$GB$306,37,FALSE)),"",VLOOKUP($A337,'[2]1516 Exp_Rev Access'!$F$7:$GB$306,37,FALSE))</f>
        <v>0</v>
      </c>
      <c r="AZ337" s="99">
        <f>IF(ISNA(VLOOKUP($A337,'[2]1516 Exp_Rev Access'!$F$7:$GB$306,38,FALSE)),"",VLOOKUP($A337,'[2]1516 Exp_Rev Access'!$F$7:$GB$306,38,FALSE))</f>
        <v>0</v>
      </c>
      <c r="BA337" s="99">
        <f>IF(ISNA(VLOOKUP($A337,'[2]1516 Exp_Rev Access'!$F$7:$GB$306,39,FALSE)),"",VLOOKUP($A337,'[2]1516 Exp_Rev Access'!$F$7:$GB$306,39,FALSE))</f>
        <v>0</v>
      </c>
      <c r="BB337" s="99">
        <f>IF(ISNA(VLOOKUP($A337,'[2]1516 Exp_Rev Access'!$F$7:$GB$306,40,FALSE)),"",VLOOKUP($A337,'[2]1516 Exp_Rev Access'!$F$7:$GB$306,40,FALSE))</f>
        <v>15452.77</v>
      </c>
      <c r="BC337" s="99">
        <f>IF(ISNA(VLOOKUP($A337,'[2]1516 Exp_Rev Access'!$F$7:$GB$306,41,FALSE)),"",VLOOKUP($A337,'[2]1516 Exp_Rev Access'!$F$7:$GB$306,41,FALSE))</f>
        <v>0</v>
      </c>
      <c r="BD337" s="99">
        <f>IF(ISNA(VLOOKUP($A337,'[2]1516 Exp_Rev Access'!$F$7:$GB$306,42,FALSE)),"",VLOOKUP($A337,'[2]1516 Exp_Rev Access'!$F$7:$GB$306,42,FALSE))</f>
        <v>12677.37</v>
      </c>
      <c r="BE337" s="99">
        <f>IF(ISNA(VLOOKUP($A337,'[2]1516 Exp_Rev Access'!$F$7:$GB$306,43,FALSE)),"",VLOOKUP($A337,'[2]1516 Exp_Rev Access'!$F$7:$GB$306,43,FALSE))</f>
        <v>0</v>
      </c>
      <c r="BF337" s="99">
        <f>IF(ISNA(VLOOKUP($A337,'[2]1516 Exp_Rev Access'!$F$7:$GB$306,44,FALSE)),"",VLOOKUP($A337,'[2]1516 Exp_Rev Access'!$F$7:$GB$306,44,FALSE))</f>
        <v>0</v>
      </c>
      <c r="BG337" s="99">
        <f>IF(ISNA(VLOOKUP($A337,'[2]1516 Exp_Rev Access'!$F$7:$GB$306,45,FALSE)),"",VLOOKUP($A337,'[2]1516 Exp_Rev Access'!$F$7:$GB$306,45,FALSE))</f>
        <v>303.06</v>
      </c>
      <c r="BH337" s="99">
        <f>IF(ISNA(VLOOKUP($A337,'[2]1516 Exp_Rev Access'!$F$7:$GB$306,46,FALSE)),"",VLOOKUP($A337,'[2]1516 Exp_Rev Access'!$F$7:$GB$306,46,FALSE))</f>
        <v>0</v>
      </c>
      <c r="BI337" s="99">
        <f>IF(ISNA(VLOOKUP($A337,'[2]1516 Exp_Rev Access'!$F$7:$GB$306,47,FALSE)),"",VLOOKUP($A337,'[2]1516 Exp_Rev Access'!$F$7:$GB$306,47,FALSE))</f>
        <v>7599.95</v>
      </c>
      <c r="BJ337" s="99">
        <f>IF(ISNA(VLOOKUP($A337,'[2]1516 Exp_Rev Access'!$F$7:$GB$306,48,FALSE)),"",VLOOKUP($A337,'[2]1516 Exp_Rev Access'!$F$7:$GB$306,48,FALSE))</f>
        <v>89819.21</v>
      </c>
      <c r="BK337" s="99">
        <f>IF(ISNA(VLOOKUP($A337,'[2]1516 Exp_Rev Access'!$F$7:$GB$306,49,FALSE)),"",VLOOKUP($A337,'[2]1516 Exp_Rev Access'!$F$7:$GB$306,49,FALSE))</f>
        <v>1155</v>
      </c>
      <c r="BL337" s="99">
        <f>IF(ISNA(VLOOKUP($A337,'[2]1516 Exp_Rev Access'!$F$7:$GB$306,50,FALSE)),"",VLOOKUP($A337,'[2]1516 Exp_Rev Access'!$F$7:$GB$306,50,FALSE))</f>
        <v>0</v>
      </c>
      <c r="BM337" s="99">
        <f>IF(ISNA(VLOOKUP($A337,'[2]1516 Exp_Rev Access'!$F$7:$GB$306,51,FALSE)),"",VLOOKUP($A337,'[2]1516 Exp_Rev Access'!$F$7:$GB$306,51,FALSE))</f>
        <v>0</v>
      </c>
      <c r="BN337" s="99">
        <f>IF(ISNA(VLOOKUP($A337,'[2]1516 Exp_Rev Access'!$F$7:$GB$306,52,FALSE)),"",VLOOKUP($A337,'[2]1516 Exp_Rev Access'!$F$7:$GB$306,52,FALSE))</f>
        <v>0</v>
      </c>
      <c r="BO337" s="99">
        <f>IF(ISNA(VLOOKUP($A337,'[2]1516 Exp_Rev Access'!$F$7:$GB$306,53,FALSE)),"",VLOOKUP($A337,'[2]1516 Exp_Rev Access'!$F$7:$GB$306,53,FALSE))</f>
        <v>0</v>
      </c>
      <c r="BP337" s="99">
        <f>IF(ISNA(VLOOKUP($A337,'[2]1516 Exp_Rev Access'!$F$7:$GB$306,54,FALSE)),"",VLOOKUP($A337,'[2]1516 Exp_Rev Access'!$F$7:$GB$306,54,FALSE))</f>
        <v>0</v>
      </c>
      <c r="BQ337" s="99">
        <f>IF(ISNA(VLOOKUP($A337,'[2]1516 Exp_Rev Access'!$F$7:$GB$306,55,FALSE)),"",VLOOKUP($A337,'[2]1516 Exp_Rev Access'!$F$7:$GB$306,55,FALSE))</f>
        <v>0</v>
      </c>
      <c r="BR337" s="99">
        <f>IF(ISNA(VLOOKUP($A337,'[2]1516 Exp_Rev Access'!$F$7:$GB$306,56,FALSE)),"",VLOOKUP($A337,'[2]1516 Exp_Rev Access'!$F$7:$GB$306,56,FALSE))</f>
        <v>0</v>
      </c>
      <c r="BS337" s="99">
        <f>IF(ISNA(VLOOKUP($A337,'[2]1516 Exp_Rev Access'!$F$7:$GB$306,57,FALSE)),"",VLOOKUP($A337,'[2]1516 Exp_Rev Access'!$F$7:$GB$306,57,FALSE))</f>
        <v>0</v>
      </c>
      <c r="BT337" s="99">
        <f>IF(ISNA(VLOOKUP($A337,'[2]1516 Exp_Rev Access'!$F$7:$GB$306,58,FALSE)),"",VLOOKUP($A337,'[2]1516 Exp_Rev Access'!$F$7:$GB$306,58,FALSE))</f>
        <v>0</v>
      </c>
      <c r="BU337" s="102">
        <f t="shared" si="378"/>
        <v>158069.68</v>
      </c>
      <c r="BV337" s="72">
        <f t="shared" si="379"/>
        <v>0.1747989633682801</v>
      </c>
      <c r="BW337" s="94">
        <f t="shared" si="380"/>
        <v>3864.7843520782394</v>
      </c>
      <c r="BX337" s="99">
        <f>IF(ISNA(VLOOKUP($A337,'[2]1516 Exp_Rev Access'!$F$7:$GB$306,59,FALSE)),"",VLOOKUP($A337,'[2]1516 Exp_Rev Access'!$F$7:$GB$306,59,FALSE))</f>
        <v>0</v>
      </c>
      <c r="BY337" s="99">
        <f>IF(ISNA(VLOOKUP($A337,'[2]1516 Exp_Rev Access'!$F$7:$GB$306,60,FALSE)),"",VLOOKUP($A337,'[2]1516 Exp_Rev Access'!$F$7:$GB$306,60,FALSE))</f>
        <v>0</v>
      </c>
      <c r="BZ337" s="99">
        <f>IF(ISNA(VLOOKUP($A337,'[2]1516 Exp_Rev Access'!$F$7:$GB$306,61,FALSE)),"",VLOOKUP($A337,'[2]1516 Exp_Rev Access'!$F$7:$GB$306,61,FALSE))</f>
        <v>0</v>
      </c>
      <c r="CA337" s="99">
        <f>IF(ISNA(VLOOKUP($A337,'[2]1516 Exp_Rev Access'!$F$7:$GB$306,62,FALSE)),"",VLOOKUP($A337,'[2]1516 Exp_Rev Access'!$F$7:$GB$306,62,FALSE))</f>
        <v>0</v>
      </c>
      <c r="CB337" s="99">
        <f>IF(ISNA(VLOOKUP($A337,'[2]1516 Exp_Rev Access'!$F$7:$GB$306,63,FALSE)),"",VLOOKUP($A337,'[2]1516 Exp_Rev Access'!$F$7:$GB$306,63,FALSE))</f>
        <v>1273.79</v>
      </c>
      <c r="CC337" s="99">
        <f>IF(ISNA(VLOOKUP($A337,'[2]1516 Exp_Rev Access'!$F$7:$GB$306,64,FALSE)),"",VLOOKUP($A337,'[2]1516 Exp_Rev Access'!$F$7:$GB$306,64,FALSE))</f>
        <v>0</v>
      </c>
      <c r="CD337" s="101">
        <f t="shared" si="381"/>
        <v>1273.79</v>
      </c>
      <c r="CE337" s="72">
        <f t="shared" si="387"/>
        <v>1.4086013936947396E-3</v>
      </c>
      <c r="CF337" s="103">
        <f t="shared" si="388"/>
        <v>31.144009779951102</v>
      </c>
      <c r="CG337" s="99">
        <f>IF(ISNA(VLOOKUP($A337,'[2]1516 Exp_Rev Access'!$F$7:$GB$306,65,FALSE)),"",VLOOKUP($A337,'[2]1516 Exp_Rev Access'!$F$7:$GB$306,65,FALSE))</f>
        <v>0</v>
      </c>
      <c r="CH337" s="99">
        <f>IF(ISNA(VLOOKUP($A337,'[2]1516 Exp_Rev Access'!$F$7:$GB$306,66,FALSE)),"",VLOOKUP($A337,'[2]1516 Exp_Rev Access'!$F$7:$GB$306,66,FALSE))</f>
        <v>0</v>
      </c>
      <c r="CI337" s="99">
        <f>IF(ISNA(VLOOKUP($A337,'[2]1516 Exp_Rev Access'!$F$7:$GB$306,67,FALSE)),"",VLOOKUP($A337,'[2]1516 Exp_Rev Access'!$F$7:$GB$306,67,FALSE))</f>
        <v>0</v>
      </c>
      <c r="CJ337" s="99">
        <f>IF(ISNA(VLOOKUP($A337,'[2]1516 Exp_Rev Access'!$F$7:$GB$306,68,FALSE)),"",VLOOKUP($A337,'[2]1516 Exp_Rev Access'!$F$7:$GB$306,68,FALSE))</f>
        <v>0</v>
      </c>
      <c r="CK337" s="99">
        <f>IF(ISNA(VLOOKUP($A337,'[2]1516 Exp_Rev Access'!$F$7:$GB$306,69,FALSE)),"",VLOOKUP($A337,'[2]1516 Exp_Rev Access'!$F$7:$GB$306,69,FALSE))</f>
        <v>0</v>
      </c>
      <c r="CL337" s="99">
        <f>IF(ISNA(VLOOKUP($A337,'[2]1516 Exp_Rev Access'!$F$7:$GB$306,70,FALSE)),"",VLOOKUP($A337,'[2]1516 Exp_Rev Access'!$F$7:$GB$306,70,FALSE))</f>
        <v>0</v>
      </c>
      <c r="CM337" s="99">
        <f>IF(ISNA(VLOOKUP($A337,'[2]1516 Exp_Rev Access'!$F$7:$GB$306,71,FALSE)),"",VLOOKUP($A337,'[2]1516 Exp_Rev Access'!$F$7:$GB$306,71,FALSE))</f>
        <v>0</v>
      </c>
      <c r="CN337" s="99">
        <f>IF(ISNA(VLOOKUP($A337,'[2]1516 Exp_Rev Access'!$F$7:$GB$306,72,FALSE)),"",VLOOKUP($A337,'[2]1516 Exp_Rev Access'!$F$7:$GB$306,72,FALSE))</f>
        <v>0</v>
      </c>
      <c r="CO337" s="99">
        <f>IF(ISNA(VLOOKUP($A337,'[2]1516 Exp_Rev Access'!$F$7:$GB$306,73,FALSE)),"",VLOOKUP($A337,'[2]1516 Exp_Rev Access'!$F$7:$GB$306,73,FALSE))</f>
        <v>0</v>
      </c>
      <c r="CP337" s="99">
        <f>IF(ISNA(VLOOKUP($A337,'[2]1516 Exp_Rev Access'!$F$7:$GB$306,74,FALSE)),"",VLOOKUP($A337,'[2]1516 Exp_Rev Access'!$F$7:$GB$306,74,FALSE))</f>
        <v>8522</v>
      </c>
      <c r="CQ337" s="99">
        <f>IF(ISNA(VLOOKUP($A337,'[2]1516 Exp_Rev Access'!$F$7:$GB$306,75,FALSE)),"",VLOOKUP($A337,'[2]1516 Exp_Rev Access'!$F$7:$GB$306,75,FALSE))</f>
        <v>0</v>
      </c>
      <c r="CR337" s="99">
        <f>IF(ISNA(VLOOKUP($A337,'[2]1516 Exp_Rev Access'!$F$7:$GB$306,76,FALSE)),"",VLOOKUP($A337,'[2]1516 Exp_Rev Access'!$F$7:$GB$306,76,FALSE))</f>
        <v>0</v>
      </c>
      <c r="CS337" s="99">
        <f>IF(ISNA(VLOOKUP($A337,'[2]1516 Exp_Rev Access'!$F$7:$GB$306,77,FALSE)),"",VLOOKUP($A337,'[2]1516 Exp_Rev Access'!$F$7:$GB$306,77,FALSE))</f>
        <v>0</v>
      </c>
      <c r="CT337" s="99">
        <f>IF(ISNA(VLOOKUP($A337,'[2]1516 Exp_Rev Access'!$F$7:$GB$306,78,FALSE)),"",VLOOKUP($A337,'[2]1516 Exp_Rev Access'!$F$7:$GB$306,78,FALSE))</f>
        <v>49447.61</v>
      </c>
      <c r="CU337" s="99">
        <f>IF(ISNA(VLOOKUP($A337,'[2]1516 Exp_Rev Access'!$F$7:$GB$306,79,FALSE)),"",VLOOKUP($A337,'[2]1516 Exp_Rev Access'!$F$7:$GB$306,79,FALSE))</f>
        <v>18436.47</v>
      </c>
      <c r="CV337" s="99">
        <f>IF(ISNA(VLOOKUP($A337,'[2]1516 Exp_Rev Access'!$F$7:$GB$306,80,FALSE)),"",VLOOKUP($A337,'[2]1516 Exp_Rev Access'!$F$7:$GB$306,80,FALSE))</f>
        <v>0</v>
      </c>
      <c r="CW337" s="99">
        <f>IF(ISNA(VLOOKUP($A337,'[2]1516 Exp_Rev Access'!$F$7:$GB$306,81,FALSE)),"",VLOOKUP($A337,'[2]1516 Exp_Rev Access'!$F$7:$GB$306,81,FALSE))</f>
        <v>0</v>
      </c>
      <c r="CX337" s="99">
        <f>IF(ISNA(VLOOKUP($A337,'[2]1516 Exp_Rev Access'!$F$7:$GB$306,82,FALSE)),"",VLOOKUP($A337,'[2]1516 Exp_Rev Access'!$F$7:$GB$306,82,FALSE))</f>
        <v>0</v>
      </c>
      <c r="CY337" s="99">
        <f>IF(ISNA(VLOOKUP($A337,'[2]1516 Exp_Rev Access'!$F$7:$GB$306,83,FALSE)),"",VLOOKUP($A337,'[2]1516 Exp_Rev Access'!$F$7:$GB$306,83,FALSE))</f>
        <v>0</v>
      </c>
      <c r="CZ337" s="99">
        <f>IF(ISNA(VLOOKUP($A337,'[2]1516 Exp_Rev Access'!$F$7:$GB$306,84,FALSE)),"",VLOOKUP($A337,'[2]1516 Exp_Rev Access'!$F$7:$GB$306,84,FALSE))</f>
        <v>0</v>
      </c>
      <c r="DA337" s="99">
        <f>IF(ISNA(VLOOKUP($A337,'[2]1516 Exp_Rev Access'!$F$7:$GB$306,85,FALSE)),"",VLOOKUP($A337,'[2]1516 Exp_Rev Access'!$F$7:$GB$306,85,FALSE))</f>
        <v>0</v>
      </c>
      <c r="DB337" s="99">
        <f>IF(ISNA(VLOOKUP($A337,'[2]1516 Exp_Rev Access'!$F$7:$GB$306,86,FALSE)),"",VLOOKUP($A337,'[2]1516 Exp_Rev Access'!$F$7:$GB$306,86,FALSE))</f>
        <v>0</v>
      </c>
      <c r="DC337" s="99">
        <f>IF(ISNA(VLOOKUP($A337,'[2]1516 Exp_Rev Access'!$F$7:$GB$306,87,FALSE)),"",VLOOKUP($A337,'[2]1516 Exp_Rev Access'!$F$7:$GB$306,87,FALSE))</f>
        <v>0</v>
      </c>
      <c r="DD337" s="99">
        <f>IF(ISNA(VLOOKUP($A337,'[2]1516 Exp_Rev Access'!$F$7:$GB$306,88,FALSE)),"",VLOOKUP($A337,'[2]1516 Exp_Rev Access'!$F$7:$GB$306,88,FALSE))</f>
        <v>0</v>
      </c>
      <c r="DE337" s="99">
        <f>IF(ISNA(VLOOKUP($A337,'[2]1516 Exp_Rev Access'!$F$7:$GB$306,89,FALSE)),"",VLOOKUP($A337,'[2]1516 Exp_Rev Access'!$F$7:$GB$306,89,FALSE))</f>
        <v>0</v>
      </c>
      <c r="DF337" s="99">
        <f>IF(ISNA(VLOOKUP($A337,'[2]1516 Exp_Rev Access'!$F$7:$GB$306,90,FALSE)),"",VLOOKUP($A337,'[2]1516 Exp_Rev Access'!$F$7:$GB$306,90,FALSE))</f>
        <v>0</v>
      </c>
      <c r="DG337" s="99">
        <f>IF(ISNA(VLOOKUP($A337,'[2]1516 Exp_Rev Access'!$F$7:$GB$306,91,FALSE)),"",VLOOKUP($A337,'[2]1516 Exp_Rev Access'!$F$7:$GB$306,91,FALSE))</f>
        <v>0</v>
      </c>
      <c r="DH337" s="99">
        <f>IF(ISNA(VLOOKUP($A337,'[2]1516 Exp_Rev Access'!$F$7:$GB$306,92,FALSE)),"",VLOOKUP($A337,'[2]1516 Exp_Rev Access'!$F$7:$GB$306,92,FALSE))</f>
        <v>30888.74</v>
      </c>
      <c r="DI337" s="99">
        <f>IF(ISNA(VLOOKUP($A337,'[2]1516 Exp_Rev Access'!$F$7:$GB$306,93,FALSE)),"",VLOOKUP($A337,'[2]1516 Exp_Rev Access'!$F$7:$GB$306,93,FALSE))</f>
        <v>0</v>
      </c>
      <c r="DJ337" s="99">
        <f>IF(ISNA(VLOOKUP($A337,'[2]1516 Exp_Rev Access'!$F$7:$GB$306,94,FALSE)),"",VLOOKUP($A337,'[2]1516 Exp_Rev Access'!$F$7:$GB$306,94,FALSE))</f>
        <v>0</v>
      </c>
      <c r="DK337" s="99">
        <f>IF(ISNA(VLOOKUP($A337,'[2]1516 Exp_Rev Access'!$F$7:$GB$306,95,FALSE)),"",VLOOKUP($A337,'[2]1516 Exp_Rev Access'!$F$7:$GB$306,95,FALSE))</f>
        <v>0</v>
      </c>
      <c r="DL337" s="99">
        <f>IF(ISNA(VLOOKUP($A337,'[2]1516 Exp_Rev Access'!$F$7:$GB$306,96,FALSE)),"",VLOOKUP($A337,'[2]1516 Exp_Rev Access'!$F$7:$GB$306,96,FALSE))</f>
        <v>0</v>
      </c>
      <c r="DM337" s="99">
        <f>IF(ISNA(VLOOKUP($A337,'[2]1516 Exp_Rev Access'!$F$7:$GB$306,97,FALSE)),"",VLOOKUP($A337,'[2]1516 Exp_Rev Access'!$F$7:$GB$306,97,FALSE))</f>
        <v>0</v>
      </c>
      <c r="DN337" s="99">
        <f>IF(ISNA(VLOOKUP($A337,'[2]1516 Exp_Rev Access'!$F$7:$GB$306,98,FALSE)),"",VLOOKUP($A337,'[2]1516 Exp_Rev Access'!$F$7:$GB$306,98,FALSE))</f>
        <v>0</v>
      </c>
      <c r="DO337" s="99">
        <f>IF(ISNA(VLOOKUP($A337,'[2]1516 Exp_Rev Access'!$F$7:$GB$306,99,FALSE)),"",VLOOKUP($A337,'[2]1516 Exp_Rev Access'!$F$7:$GB$306,99,FALSE))</f>
        <v>0</v>
      </c>
      <c r="DP337" s="99">
        <f>IF(ISNA(VLOOKUP($A337,'[2]1516 Exp_Rev Access'!$F$7:$GB$306,100,FALSE)),"",VLOOKUP($A337,'[2]1516 Exp_Rev Access'!$F$7:$GB$306,100,FALSE))</f>
        <v>0</v>
      </c>
      <c r="DQ337" s="99">
        <f>IF(ISNA(VLOOKUP($A337,'[2]1516 Exp_Rev Access'!$F$7:$GB$306,101,FALSE)),"",VLOOKUP($A337,'[2]1516 Exp_Rev Access'!$F$7:$GB$306,101,FALSE))</f>
        <v>0</v>
      </c>
      <c r="DR337" s="99">
        <f>IF(ISNA(VLOOKUP($A337,'[2]1516 Exp_Rev Access'!$F$7:$GB$306,102,FALSE)),"",VLOOKUP($A337,'[2]1516 Exp_Rev Access'!$F$7:$GB$306,102,FALSE))</f>
        <v>0</v>
      </c>
      <c r="DS337" s="99">
        <f>IF(ISNA(VLOOKUP($A337,'[2]1516 Exp_Rev Access'!$F$7:$GB$306,103,FALSE)),"",VLOOKUP($A337,'[2]1516 Exp_Rev Access'!$F$7:$GB$306,103,FALSE))</f>
        <v>0</v>
      </c>
      <c r="DT337" s="99">
        <f>IF(ISNA(VLOOKUP($A337,'[2]1516 Exp_Rev Access'!$F$7:$GB$306,104,FALSE)),"",VLOOKUP($A337,'[2]1516 Exp_Rev Access'!$F$7:$GB$306,104,FALSE))</f>
        <v>0</v>
      </c>
      <c r="DU337" s="99">
        <f>IF(ISNA(VLOOKUP($A337,'[2]1516 Exp_Rev Access'!$F$7:$GB$306,105,FALSE)),"",VLOOKUP($A337,'[2]1516 Exp_Rev Access'!$F$7:$GB$306,105,FALSE))</f>
        <v>0</v>
      </c>
      <c r="DV337" s="99">
        <f>IF(ISNA(VLOOKUP($A337,'[2]1516 Exp_Rev Access'!$F$7:$GB$306,106,FALSE)),"",VLOOKUP($A337,'[2]1516 Exp_Rev Access'!$F$7:$GB$306,106,FALSE))</f>
        <v>0</v>
      </c>
      <c r="DW337" s="99">
        <f>IF(ISNA(VLOOKUP($A337,'[2]1516 Exp_Rev Access'!$F$7:$GB$306,107,FALSE)),"",VLOOKUP($A337,'[2]1516 Exp_Rev Access'!$F$7:$GB$306,107,FALSE))</f>
        <v>0</v>
      </c>
      <c r="DX337" s="99">
        <f>IF(ISNA(VLOOKUP($A337,'[2]1516 Exp_Rev Access'!$F$7:$GB$306,108,FALSE)),"",VLOOKUP($A337,'[2]1516 Exp_Rev Access'!$F$7:$GB$306,108,FALSE))</f>
        <v>0</v>
      </c>
      <c r="DY337" s="99">
        <f>IF(ISNA(VLOOKUP($A337,'[2]1516 Exp_Rev Access'!$F$7:$GB$306,109,FALSE)),"",VLOOKUP($A337,'[2]1516 Exp_Rev Access'!$F$7:$GB$306,109,FALSE))</f>
        <v>0</v>
      </c>
      <c r="DZ337" s="99">
        <f>IF(ISNA(VLOOKUP($A337,'[2]1516 Exp_Rev Access'!$F$7:$GB$306,110,FALSE)),"",VLOOKUP($A337,'[2]1516 Exp_Rev Access'!$F$7:$GB$306,110,FALSE))</f>
        <v>0</v>
      </c>
      <c r="EA337" s="99">
        <f>IF(ISNA(VLOOKUP($A337,'[2]1516 Exp_Rev Access'!$F$7:$GB$306,111,FALSE)),"",VLOOKUP($A337,'[2]1516 Exp_Rev Access'!$F$7:$GB$306,111,FALSE))</f>
        <v>0</v>
      </c>
      <c r="EB337" s="99">
        <f>IF(ISNA(VLOOKUP($A337,'[2]1516 Exp_Rev Access'!$F$7:$GB$306,112,FALSE)),"",VLOOKUP($A337,'[2]1516 Exp_Rev Access'!$F$7:$GB$306,112,FALSE))</f>
        <v>0</v>
      </c>
      <c r="EC337" s="99">
        <f>IF(ISNA(VLOOKUP($A337,'[2]1516 Exp_Rev Access'!$F$7:$GB$306,113,FALSE)),"",VLOOKUP($A337,'[2]1516 Exp_Rev Access'!$F$7:$GB$306,113,FALSE))</f>
        <v>0</v>
      </c>
      <c r="ED337" s="99">
        <f>IF(ISNA(VLOOKUP($A337,'[2]1516 Exp_Rev Access'!$F$7:$GB$306,114,FALSE)),"",VLOOKUP($A337,'[2]1516 Exp_Rev Access'!$F$7:$GB$306,114,FALSE))</f>
        <v>0</v>
      </c>
      <c r="EE337" s="99">
        <f>IF(ISNA(VLOOKUP($A337,'[2]1516 Exp_Rev Access'!$F$7:$GB$306,115,FALSE)),"",VLOOKUP($A337,'[2]1516 Exp_Rev Access'!$F$7:$GB$306,115,FALSE))</f>
        <v>0</v>
      </c>
      <c r="EF337" s="99">
        <f>IF(ISNA(VLOOKUP($A337,'[2]1516 Exp_Rev Access'!$F$7:$GB$306,116,FALSE)),"",VLOOKUP($A337,'[2]1516 Exp_Rev Access'!$F$7:$GB$306,116,FALSE))</f>
        <v>0</v>
      </c>
      <c r="EG337" s="99">
        <f>IF(ISNA(VLOOKUP($A337,'[2]1516 Exp_Rev Access'!$F$7:$GB$306,117,FALSE)),"",VLOOKUP($A337,'[2]1516 Exp_Rev Access'!$F$7:$GB$306,117,FALSE))</f>
        <v>0</v>
      </c>
      <c r="EH337" s="99">
        <f>IF(ISNA(VLOOKUP($A337,'[2]1516 Exp_Rev Access'!$F$7:$GB$306,118,FALSE)),"",VLOOKUP($A337,'[2]1516 Exp_Rev Access'!$F$7:$GB$306,118,FALSE))</f>
        <v>0</v>
      </c>
      <c r="EI337" s="99">
        <f>IF(ISNA(VLOOKUP($A337,'[2]1516 Exp_Rev Access'!$F$7:$GB$306,119,FALSE)),"",VLOOKUP($A337,'[2]1516 Exp_Rev Access'!$F$7:$GB$306,119,FALSE))</f>
        <v>0</v>
      </c>
      <c r="EJ337" s="99">
        <f>IF(ISNA(VLOOKUP($A337,'[2]1516 Exp_Rev Access'!$F$7:$GB$306,120,FALSE)),"",VLOOKUP($A337,'[2]1516 Exp_Rev Access'!$F$7:$GB$306,120,FALSE))</f>
        <v>0</v>
      </c>
      <c r="EK337" s="99">
        <f>IF(ISNA(VLOOKUP($A337,'[2]1516 Exp_Rev Access'!$F$7:$GB$306,121,FALSE)),"",VLOOKUP($A337,'[2]1516 Exp_Rev Access'!$F$7:$GB$306,121,FALSE))</f>
        <v>0</v>
      </c>
      <c r="EL337" s="99">
        <f>IF(ISNA(VLOOKUP($A337,'[2]1516 Exp_Rev Access'!$F$7:$GB$306,122,FALSE)),"",VLOOKUP($A337,'[2]1516 Exp_Rev Access'!$F$7:$GB$306,122,FALSE))</f>
        <v>0</v>
      </c>
      <c r="EM337" s="99">
        <f>IF(ISNA(VLOOKUP($A337,'[2]1516 Exp_Rev Access'!$F$7:$GB$306,123,FALSE)),"",VLOOKUP($A337,'[2]1516 Exp_Rev Access'!$F$7:$GB$306,123,FALSE))</f>
        <v>0</v>
      </c>
      <c r="EN337" s="99">
        <f>IF(ISNA(VLOOKUP($A337,'[2]1516 Exp_Rev Access'!$F$7:$GB$306,124,FALSE)),"",VLOOKUP($A337,'[2]1516 Exp_Rev Access'!$F$7:$GB$306,124,FALSE))</f>
        <v>0</v>
      </c>
      <c r="EO337" s="99">
        <f>IF(ISNA(VLOOKUP($A337,'[2]1516 Exp_Rev Access'!$F$7:$GB$306,125,FALSE)),"",VLOOKUP($A337,'[2]1516 Exp_Rev Access'!$F$7:$GB$306,125,FALSE))</f>
        <v>0</v>
      </c>
      <c r="EP337" s="99">
        <f>IF(ISNA(VLOOKUP($A337,'[2]1516 Exp_Rev Access'!$F$7:$GB$306,126,FALSE)),"",VLOOKUP($A337,'[2]1516 Exp_Rev Access'!$F$7:$GB$306,126,FALSE))</f>
        <v>0</v>
      </c>
      <c r="EQ337" s="99">
        <f>IF(ISNA(VLOOKUP($A337,'[2]1516 Exp_Rev Access'!$F$7:$GB$306,127,FALSE)),"",VLOOKUP($A337,'[2]1516 Exp_Rev Access'!$F$7:$GB$306,127,FALSE))</f>
        <v>0</v>
      </c>
      <c r="ER337" s="99">
        <f>IF(ISNA(VLOOKUP($A337,'[2]1516 Exp_Rev Access'!$F$7:$GB$306,128,FALSE)),"",VLOOKUP($A337,'[2]1516 Exp_Rev Access'!$F$7:$GB$306,128,FALSE))</f>
        <v>0</v>
      </c>
      <c r="ES337" s="99">
        <f>IF(ISNA(VLOOKUP($A337,'[2]1516 Exp_Rev Access'!$F$7:$GB$306,129,FALSE)),"",VLOOKUP($A337,'[2]1516 Exp_Rev Access'!$F$7:$GB$306,129,FALSE))</f>
        <v>0</v>
      </c>
      <c r="ET337" s="99">
        <f>IF(ISNA(VLOOKUP($A337,'[2]1516 Exp_Rev Access'!$F$7:$GB$306,130,FALSE)),"",VLOOKUP($A337,'[2]1516 Exp_Rev Access'!$F$7:$GB$306,130,FALSE))</f>
        <v>0</v>
      </c>
      <c r="EU337" s="99">
        <f>IF(ISNA(VLOOKUP($A337,'[2]1516 Exp_Rev Access'!$F$7:$GB$306,131,FALSE)),"",VLOOKUP($A337,'[2]1516 Exp_Rev Access'!$F$7:$GB$306,131,FALSE))</f>
        <v>0</v>
      </c>
      <c r="EV337" s="99">
        <f>IF(ISNA(VLOOKUP($A337,'[2]1516 Exp_Rev Access'!$F$7:$GB$306,132,FALSE)),"",VLOOKUP($A337,'[2]1516 Exp_Rev Access'!$F$7:$GB$306,132,FALSE))</f>
        <v>0</v>
      </c>
      <c r="EW337" s="99">
        <f>IF(ISNA(VLOOKUP($A337,'[2]1516 Exp_Rev Access'!$F$7:$GB$306,133,FALSE)),"",VLOOKUP($A337,'[2]1516 Exp_Rev Access'!$F$7:$GB$306,133,FALSE))</f>
        <v>0</v>
      </c>
      <c r="EX337" s="99">
        <f>IF(ISNA(VLOOKUP($A337,'[2]1516 Exp_Rev Access'!$F$7:$GB$306,134,FALSE)),"",VLOOKUP($A337,'[2]1516 Exp_Rev Access'!$F$7:$GB$306,134,FALSE))</f>
        <v>0</v>
      </c>
      <c r="EY337" s="99">
        <f>IF(ISNA(VLOOKUP($A337,'[2]1516 Exp_Rev Access'!$F$7:$GB$306,135,FALSE)),"",VLOOKUP($A337,'[2]1516 Exp_Rev Access'!$F$7:$GB$306,135,FALSE))</f>
        <v>0</v>
      </c>
      <c r="EZ337" s="99">
        <f>IF(ISNA(VLOOKUP($A337,'[2]1516 Exp_Rev Access'!$F$7:$GB$306,136,FALSE)),"",VLOOKUP($A337,'[2]1516 Exp_Rev Access'!$F$7:$GB$306,136,FALSE))</f>
        <v>0</v>
      </c>
      <c r="FA337" s="99">
        <f>IF(ISNA(VLOOKUP($A337,'[2]1516 Exp_Rev Access'!$F$7:$GB$306,137,FALSE)),"",VLOOKUP($A337,'[2]1516 Exp_Rev Access'!$F$7:$GB$306,137,FALSE))</f>
        <v>0</v>
      </c>
      <c r="FB337" s="99">
        <f>IF(ISNA(VLOOKUP($A337,'[2]1516 Exp_Rev Access'!$F$7:$GB$306,138,FALSE)),"",VLOOKUP($A337,'[2]1516 Exp_Rev Access'!$F$7:$GB$306,138,FALSE))</f>
        <v>0</v>
      </c>
      <c r="FC337" s="99">
        <f>IF(ISNA(VLOOKUP($A337,'[2]1516 Exp_Rev Access'!$F$7:$GB$306,139,FALSE)),"",VLOOKUP($A337,'[2]1516 Exp_Rev Access'!$F$7:$GB$306,139,FALSE))</f>
        <v>0</v>
      </c>
      <c r="FD337" s="99">
        <f>IF(ISNA(VLOOKUP($A337,'[2]1516 Exp_Rev Access'!$F$7:$FS$306,140,FALSE)),"",VLOOKUP($A337,'[2]1516 Exp_Rev Access'!$F$7:$FS$306,140,FALSE))</f>
        <v>0</v>
      </c>
      <c r="FE337" s="99">
        <f>IF(ISNA(VLOOKUP($A337,'[2]1516 Exp_Rev Access'!$F$7:$FS$306,141,FALSE)),"",VLOOKUP($A337,'[2]1516 Exp_Rev Access'!$F$7:$FS$306,141,FALSE))</f>
        <v>0</v>
      </c>
      <c r="FF337" s="99">
        <f>IF(ISNA(VLOOKUP($A337,'[2]1516 Exp_Rev Access'!$F$7:$FS$306,142,FALSE)),"",VLOOKUP($A337,'[2]1516 Exp_Rev Access'!$F$7:$FS$306,142,FALSE))</f>
        <v>0</v>
      </c>
      <c r="FG337" s="99">
        <f>IF(ISNA(VLOOKUP($A337,'[2]1516 Exp_Rev Access'!$F$7:$FS$306,143,FALSE)),"",VLOOKUP($A337,'[2]1516 Exp_Rev Access'!$F$7:$FS$306,143,FALSE))</f>
        <v>0</v>
      </c>
      <c r="FH337" s="99">
        <f>IF(ISNA(VLOOKUP($A337,'[2]1516 Exp_Rev Access'!$F$7:$FS$306,144,FALSE)),"",VLOOKUP($A337,'[2]1516 Exp_Rev Access'!$F$7:$FS$306,144,FALSE))</f>
        <v>0</v>
      </c>
      <c r="FI337" s="99">
        <f>IF(ISNA(VLOOKUP($A337,'[2]1516 Exp_Rev Access'!$F$7:$FS$306,145,FALSE)),"",VLOOKUP($A337,'[2]1516 Exp_Rev Access'!$F$7:$FS$306,145,FALSE))</f>
        <v>0</v>
      </c>
      <c r="FJ337" s="99">
        <f>IF(ISNA(VLOOKUP($A337,'[2]1516 Exp_Rev Access'!$F$7:$FS$306,146,FALSE)),"",VLOOKUP($A337,'[2]1516 Exp_Rev Access'!$F$7:$FS$306,146,FALSE))</f>
        <v>0</v>
      </c>
      <c r="FK337" s="99">
        <f>IF(ISNA(VLOOKUP($A337,'[2]1516 Exp_Rev Access'!$F$7:$FS$306,147,FALSE)),"",VLOOKUP($A337,'[2]1516 Exp_Rev Access'!$F$7:$FS$306,147,FALSE))</f>
        <v>0</v>
      </c>
      <c r="FL337" s="99">
        <f>IF(ISNA(VLOOKUP($A337,'[2]1516 Exp_Rev Access'!$F$7:$FS$306,148,FALSE)),"",VLOOKUP($A337,'[2]1516 Exp_Rev Access'!$F$7:$FS$306,148,FALSE))</f>
        <v>0</v>
      </c>
      <c r="FM337" s="99">
        <f>IF(ISNA(VLOOKUP($A337,'[2]1516 Exp_Rev Access'!$F$7:$FS$306,149,FALSE)),"",VLOOKUP($A337,'[2]1516 Exp_Rev Access'!$F$7:$FS$306,149,FALSE))</f>
        <v>0</v>
      </c>
      <c r="FN337" s="99">
        <f>IF(ISNA(VLOOKUP($A337,'[2]1516 Exp_Rev Access'!$F$7:$FS$306,150,FALSE)),"",VLOOKUP($A337,'[2]1516 Exp_Rev Access'!$F$7:$FS$306,150,FALSE))</f>
        <v>0</v>
      </c>
      <c r="FO337" s="99">
        <f>IF(ISNA(VLOOKUP($A337,'[2]1516 Exp_Rev Access'!$F$7:$FS$306,151,FALSE)),"",VLOOKUP($A337,'[2]1516 Exp_Rev Access'!$F$7:$FS$306,151,FALSE))</f>
        <v>0</v>
      </c>
      <c r="FP337" s="99">
        <f>IF(ISNA(VLOOKUP($A337,'[2]1516 Exp_Rev Access'!$F$7:$FS$306,152,FALSE)),"",VLOOKUP($A337,'[2]1516 Exp_Rev Access'!$F$7:$FS$306,152,FALSE))</f>
        <v>0</v>
      </c>
      <c r="FQ337" s="99">
        <f>IF(ISNA(VLOOKUP($A337,'[2]1516 Exp_Rev Access'!$F$7:$FS$306,153,FALSE)),"",VLOOKUP($A337,'[2]1516 Exp_Rev Access'!$F$7:$FS$306,153,FALSE))</f>
        <v>1899.65</v>
      </c>
      <c r="FR337" s="101">
        <f t="shared" si="382"/>
        <v>109194.47</v>
      </c>
      <c r="FS337" s="72">
        <f t="shared" si="392"/>
        <v>0.12075105207746838</v>
      </c>
      <c r="FT337" s="94">
        <f t="shared" si="393"/>
        <v>2669.7914425427875</v>
      </c>
      <c r="FU337" s="99">
        <f>IF(ISNA(VLOOKUP($A337,'[2]1516 Exp_Rev Access'!$F$7:$GB$306,154,FALSE)),"",VLOOKUP($A337,'[2]1516 Exp_Rev Access'!$F$7:$GB$306,154,FALSE))</f>
        <v>0</v>
      </c>
      <c r="FV337" s="99">
        <f>IF(ISNA(VLOOKUP($A337,'[2]1516 Exp_Rev Access'!$F$7:$GB$306,155,FALSE)),"",VLOOKUP($A337,'[2]1516 Exp_Rev Access'!$F$7:$GB$306,155,FALSE))</f>
        <v>0</v>
      </c>
      <c r="FW337" s="99">
        <f>IF(ISNA(VLOOKUP($A337,'[2]1516 Exp_Rev Access'!$F$7:$GB$306,156,FALSE)),"",VLOOKUP($A337,'[2]1516 Exp_Rev Access'!$F$7:$GB$306,156,FALSE))</f>
        <v>0</v>
      </c>
      <c r="FX337" s="99">
        <f>IF(ISNA(VLOOKUP($A337,'[2]1516 Exp_Rev Access'!$F$7:$GB$306,157,FALSE)),"",VLOOKUP($A337,'[2]1516 Exp_Rev Access'!$F$7:$GB$306,157,FALSE))</f>
        <v>0</v>
      </c>
      <c r="FY337" s="99">
        <f>IF(ISNA(VLOOKUP($A337,'[2]1516 Exp_Rev Access'!$F$7:$GB$306,158,FALSE)),"",VLOOKUP($A337,'[2]1516 Exp_Rev Access'!$F$7:$GB$306,158,FALSE))</f>
        <v>0</v>
      </c>
      <c r="FZ337" s="99">
        <f>IF(ISNA(VLOOKUP($A337,'[2]1516 Exp_Rev Access'!$F$7:$GB$306,159,FALSE)),"",VLOOKUP($A337,'[2]1516 Exp_Rev Access'!$F$7:$GB$306,159,FALSE))</f>
        <v>0</v>
      </c>
      <c r="GA337" s="99">
        <f>IF(ISNA(VLOOKUP($A337,'[2]1516 Exp_Rev Access'!$F$7:$GB$306,160,FALSE)),"",VLOOKUP($A337,'[2]1516 Exp_Rev Access'!$F$7:$GB$306,160,FALSE))</f>
        <v>0</v>
      </c>
      <c r="GB337" s="99">
        <f>IF(ISNA(VLOOKUP($A337,'[2]1516 Exp_Rev Access'!$F$7:$GB$306,161,FALSE)),"",VLOOKUP($A337,'[2]1516 Exp_Rev Access'!$F$7:$GB$306,161,FALSE))</f>
        <v>0</v>
      </c>
      <c r="GC337" s="99">
        <f>IF(ISNA(VLOOKUP($A337,'[2]1516 Exp_Rev Access'!$F$7:$GB$306,162,FALSE)),"",VLOOKUP($A337,'[2]1516 Exp_Rev Access'!$F$7:$GB$306,162,FALSE))</f>
        <v>0</v>
      </c>
      <c r="GD337" s="99">
        <f>IF(ISNA(VLOOKUP($A337,'[2]1516 Exp_Rev Access'!$F$7:$GB$306,163,FALSE)),"",VLOOKUP($A337,'[2]1516 Exp_Rev Access'!$F$7:$GB$306,163,FALSE))</f>
        <v>0</v>
      </c>
      <c r="GE337" s="99">
        <f>IF(ISNA(VLOOKUP($A337,'[2]1516 Exp_Rev Access'!$F$7:$GB$306,164,FALSE)),"",VLOOKUP($A337,'[2]1516 Exp_Rev Access'!$F$7:$GB$306,164,FALSE))</f>
        <v>0</v>
      </c>
      <c r="GF337" s="99">
        <f>IF(ISNA(VLOOKUP($A337,'[2]1516 Exp_Rev Access'!$F$7:$GB$306,165,FALSE)),"",VLOOKUP($A337,'[2]1516 Exp_Rev Access'!$F$7:$GB$306,165,FALSE))</f>
        <v>0</v>
      </c>
      <c r="GG337" s="99">
        <f>IF(ISNA(VLOOKUP($A337,'[2]1516 Exp_Rev Access'!$F$7:$GB$306,166,FALSE)),"",VLOOKUP($A337,'[2]1516 Exp_Rev Access'!$F$7:$GB$306,166,FALSE))</f>
        <v>0</v>
      </c>
      <c r="GH337" s="99">
        <f>IF(ISNA(VLOOKUP($A337,'[2]1516 Exp_Rev Access'!$F$7:$GB$306,167,FALSE)),"",VLOOKUP($A337,'[2]1516 Exp_Rev Access'!$F$7:$GB$306,167,FALSE))</f>
        <v>0</v>
      </c>
      <c r="GI337" s="99">
        <f>IF(ISNA(VLOOKUP($A337,'[2]1516 Exp_Rev Access'!$F$7:$GB$306,168,FALSE)),"",VLOOKUP($A337,'[2]1516 Exp_Rev Access'!$F$7:$GB$306,168,FALSE))</f>
        <v>0</v>
      </c>
      <c r="GJ337" s="99">
        <f>IF(ISNA(VLOOKUP($A337,'[2]1516 Exp_Rev Access'!$F$7:$GB$306,169,FALSE)),"",VLOOKUP($A337,'[2]1516 Exp_Rev Access'!$F$7:$GB$306,169,FALSE))</f>
        <v>5000</v>
      </c>
      <c r="GK337" s="99">
        <f>IF(ISNA(VLOOKUP($A337,'[2]1516 Exp_Rev Access'!$F$7:$GB$306,170,FALSE)),"",VLOOKUP($A337,'[2]1516 Exp_Rev Access'!$F$7:$GB$306,170,FALSE))</f>
        <v>0</v>
      </c>
      <c r="GL337" s="99">
        <f>IF(ISNA(VLOOKUP($A337,'[2]1516 Exp_Rev Access'!$F$7:$GB$306,171,FALSE)),"",VLOOKUP($A337,'[2]1516 Exp_Rev Access'!$F$7:$GB$306,171,FALSE))</f>
        <v>0</v>
      </c>
      <c r="GM337" s="99">
        <f>IF(ISNA(VLOOKUP($A337,'[2]1516 Exp_Rev Access'!$F$7:$GB$306,172,FALSE)),"",VLOOKUP($A337,'[2]1516 Exp_Rev Access'!$F$7:$GB$306,172,FALSE))</f>
        <v>0</v>
      </c>
      <c r="GN337" s="99">
        <f>IF(ISNA(VLOOKUP($A337,'[2]1516 Exp_Rev Access'!$F$7:$GB$306,173,FALSE)),"",VLOOKUP($A337,'[2]1516 Exp_Rev Access'!$F$7:$GB$306,173,FALSE))</f>
        <v>0</v>
      </c>
      <c r="GO337" s="99">
        <f>IF(ISNA(VLOOKUP($A337,'[2]1516 Exp_Rev Access'!$F$7:$GB$306,174,FALSE)),"",VLOOKUP($A337,'[2]1516 Exp_Rev Access'!$F$7:$GB$306,174,FALSE))</f>
        <v>0</v>
      </c>
      <c r="GP337" s="99">
        <f>IF(ISNA(VLOOKUP($A337,'[2]1516 Exp_Rev Access'!$F$7:$GB$306,175,FALSE)),"",VLOOKUP($A337,'[2]1516 Exp_Rev Access'!$F$7:$GB$306,175,FALSE))</f>
        <v>0</v>
      </c>
      <c r="GQ337" s="99">
        <f>IF(ISNA(VLOOKUP($A337,'[2]1516 Exp_Rev Access'!$F$7:$GB$306,176,FALSE)),"",VLOOKUP($A337,'[2]1516 Exp_Rev Access'!$F$7:$GB$306,176,FALSE))</f>
        <v>0</v>
      </c>
      <c r="GR337" s="99">
        <f>IF(ISNA(VLOOKUP($A337,'[2]1516 Exp_Rev Access'!$F$7:$GB$306,177,FALSE)),"",VLOOKUP($A337,'[2]1516 Exp_Rev Access'!$F$7:$GB$306,177,FALSE))</f>
        <v>0</v>
      </c>
      <c r="GS337" s="99">
        <f>IF(ISNA(VLOOKUP($A337,'[2]1516 Exp_Rev Access'!$F$7:$GB$306,178,FALSE)),"",VLOOKUP($A337,'[2]1516 Exp_Rev Access'!$F$7:$GB$306,178,FALSE))</f>
        <v>0</v>
      </c>
      <c r="GT337" s="101">
        <f t="shared" si="385"/>
        <v>5000</v>
      </c>
      <c r="GU337" s="72">
        <f t="shared" si="394"/>
        <v>5.5291743289503752E-3</v>
      </c>
      <c r="GV337" s="84">
        <f t="shared" si="386"/>
        <v>122.24938875305624</v>
      </c>
    </row>
    <row r="338" spans="1:207" customFormat="1" ht="12" customHeight="1" x14ac:dyDescent="0.2">
      <c r="A338" s="96" t="s">
        <v>766</v>
      </c>
      <c r="B338" s="69" t="s">
        <v>767</v>
      </c>
      <c r="C338" s="80">
        <f>IF(ISNA(VLOOKUP($A338,'[2]1516 enrollment_Rev_Exp by size'!$A$6:$G$320,3,FALSE)),"",VLOOKUP($A338,'[2]1516 enrollment_Rev_Exp by size'!$A$6:$G$320,3,FALSE))</f>
        <v>31.1</v>
      </c>
      <c r="D338" s="97">
        <v>773284.81</v>
      </c>
      <c r="E338" s="80">
        <f t="shared" si="367"/>
        <v>773284.81000000017</v>
      </c>
      <c r="F338" s="80">
        <f t="shared" si="368"/>
        <v>0</v>
      </c>
      <c r="G338" s="98">
        <f>IF(ISNA(VLOOKUP($A338,'[2]1516 Exp_Rev Access'!$F$7:$FS$306,2,FALSE)),"",VLOOKUP($A338,'[2]1516 Exp_Rev Access'!$F$7:$FS$306,2,FALSE))</f>
        <v>145802.79</v>
      </c>
      <c r="H338" s="98">
        <f>IF(ISNA(VLOOKUP($A338,'[2]1516 Exp_Rev Access'!$F$7:$FS$306,3,FALSE)),"",VLOOKUP($A338,'[2]1516 Exp_Rev Access'!$F$7:$FS$306,3,FALSE))</f>
        <v>0</v>
      </c>
      <c r="I338" s="98">
        <f>IF(ISNA(VLOOKUP($A338,'[2]1516 Exp_Rev Access'!$F$7:$FS$306,4,FALSE)),"",VLOOKUP($A338,'[2]1516 Exp_Rev Access'!$F$7:$FS$306,4,FALSE))</f>
        <v>0</v>
      </c>
      <c r="J338" s="98">
        <f>IF(ISNA(VLOOKUP($A338,'[2]1516 Exp_Rev Access'!$F$7:$FS$306,5,FALSE)),"",VLOOKUP($A338,'[2]1516 Exp_Rev Access'!$F$7:$FS$306,5,FALSE))</f>
        <v>0</v>
      </c>
      <c r="K338" s="98">
        <f>IF(ISNA(VLOOKUP($A338,'[2]1516 Exp_Rev Access'!$F$7:$FS$306,6,FALSE)),"",VLOOKUP($A338,'[2]1516 Exp_Rev Access'!$F$7:$FS$306,6,FALSE))</f>
        <v>0</v>
      </c>
      <c r="L338" s="98">
        <f>IF(ISNA(VLOOKUP($A338,'[2]1516 Exp_Rev Access'!$F$7:$FS$306,7,FALSE)),"",VLOOKUP($A338,'[2]1516 Exp_Rev Access'!$F$7:$FS$306,7,FALSE))</f>
        <v>0</v>
      </c>
      <c r="M338" s="90">
        <f t="shared" si="369"/>
        <v>145802.79</v>
      </c>
      <c r="N338" s="72">
        <f t="shared" si="390"/>
        <v>0.18854992121208225</v>
      </c>
      <c r="O338" s="73">
        <f t="shared" si="391"/>
        <v>4688.192604501608</v>
      </c>
      <c r="P338" s="99">
        <f>IF(ISNA(VLOOKUP($A338,'[2]1516 Exp_Rev Access'!$F$7:$FS$306,8,FALSE)),"",VLOOKUP($A338,'[2]1516 Exp_Rev Access'!$F$7:$FS$306,8,FALSE))</f>
        <v>200</v>
      </c>
      <c r="Q338" s="99">
        <f>IF(ISNA(VLOOKUP($A338,'[2]1516 Exp_Rev Access'!$F$7:$FS$306,9,FALSE)),"",VLOOKUP($A338,'[2]1516 Exp_Rev Access'!$F$7:$FS$306,9,FALSE))</f>
        <v>0</v>
      </c>
      <c r="R338" s="99">
        <f>IF(ISNA(VLOOKUP($A338,'[2]1516 Exp_Rev Access'!$F$7:$FS$306,10,FALSE)),"",VLOOKUP($A338,'[2]1516 Exp_Rev Access'!$F$7:$FS$306,10,FALSE))</f>
        <v>0</v>
      </c>
      <c r="S338" s="99">
        <f>IF(ISNA(VLOOKUP($A338,'[2]1516 Exp_Rev Access'!$F$7:$FS$306,11,FALSE)),"",VLOOKUP($A338,'[2]1516 Exp_Rev Access'!$F$7:$FS$306,11,FALSE))</f>
        <v>0</v>
      </c>
      <c r="T338" s="99">
        <f>IF(ISNA(VLOOKUP($A338,'[2]1516 Exp_Rev Access'!$F$7:$FS$306,12,FALSE)),"",VLOOKUP($A338,'[2]1516 Exp_Rev Access'!$F$7:$FS$306,12,FALSE))</f>
        <v>0</v>
      </c>
      <c r="U338" s="99">
        <f>IF(ISNA(VLOOKUP($A338,'[2]1516 Exp_Rev Access'!$F$7:$FS$306,13,FALSE)),"",VLOOKUP($A338,'[2]1516 Exp_Rev Access'!$F$7:$FS$306,13,FALSE))</f>
        <v>0</v>
      </c>
      <c r="V338" s="99">
        <f>IF(ISNA(VLOOKUP($A338,'[2]1516 Exp_Rev Access'!$F$7:$FS$306,14,FALSE)),"",VLOOKUP($A338,'[2]1516 Exp_Rev Access'!$F$7:$FS$306,14,FALSE))</f>
        <v>0</v>
      </c>
      <c r="W338" s="99">
        <f>IF(ISNA(VLOOKUP($A338,'[2]1516 Exp_Rev Access'!$F$7:$FS$306,15,FALSE)),"",VLOOKUP($A338,'[2]1516 Exp_Rev Access'!$F$7:$FS$306,15,FALSE))</f>
        <v>0</v>
      </c>
      <c r="X338" s="99">
        <f>IF(ISNA(VLOOKUP($A338,'[2]1516 Exp_Rev Access'!$F$7:$FS$306,16,FALSE)),"",VLOOKUP($A338,'[2]1516 Exp_Rev Access'!$F$7:$FS$306,16,FALSE))</f>
        <v>235.9</v>
      </c>
      <c r="Y338" s="99">
        <f>IF(ISNA(VLOOKUP($A338,'[2]1516 Exp_Rev Access'!$F$7:$FS$306,17,FALSE)),"",VLOOKUP($A338,'[2]1516 Exp_Rev Access'!$F$7:$FS$306,17,FALSE))</f>
        <v>0</v>
      </c>
      <c r="Z338" s="99">
        <f>IF(ISNA(VLOOKUP($A338,'[2]1516 Exp_Rev Access'!$F$7:$FS$306,18,FALSE)),"",VLOOKUP($A338,'[2]1516 Exp_Rev Access'!$F$7:$FS$306,18,FALSE))</f>
        <v>0</v>
      </c>
      <c r="AA338" s="99">
        <f>IF(ISNA(VLOOKUP($A338,'[2]1516 Exp_Rev Access'!$F$7:$FS$306,19,FALSE)),"",VLOOKUP($A338,'[2]1516 Exp_Rev Access'!$F$7:$FS$306,19,FALSE))</f>
        <v>0</v>
      </c>
      <c r="AB338" s="99">
        <f>IF(ISNA(VLOOKUP($A338,'[2]1516 Exp_Rev Access'!$F$7:$FS$306,20,FALSE)),"",VLOOKUP($A338,'[2]1516 Exp_Rev Access'!$F$7:$FS$306,20,FALSE))</f>
        <v>0</v>
      </c>
      <c r="AC338" s="99">
        <f>IF(ISNA(VLOOKUP($A338,'[2]1516 Exp_Rev Access'!$F$7:$FS$306,21,FALSE)),"",VLOOKUP($A338,'[2]1516 Exp_Rev Access'!$F$7:$FS$306,21,FALSE))</f>
        <v>7177.2</v>
      </c>
      <c r="AD338" s="99">
        <f>IF(ISNA(VLOOKUP($A338,'[2]1516 Exp_Rev Access'!$F$7:$FS$306,22,FALSE)),"",VLOOKUP($A338,'[2]1516 Exp_Rev Access'!$F$7:$FS$306,22,FALSE))</f>
        <v>151.87</v>
      </c>
      <c r="AE338" s="99">
        <f>IF(ISNA(VLOOKUP($A338,'[2]1516 Exp_Rev Access'!$F$7:$FS$306,23,FALSE)),"",VLOOKUP($A338,'[2]1516 Exp_Rev Access'!$F$7:$FS$306,23,FALSE))</f>
        <v>0</v>
      </c>
      <c r="AF338" s="99">
        <f>IF(ISNA(VLOOKUP($A338,'[2]1516 Exp_Rev Access'!$F$7:$FS$306,24,FALSE)),"",VLOOKUP($A338,'[2]1516 Exp_Rev Access'!$F$7:$FS$306,24,FALSE))</f>
        <v>0</v>
      </c>
      <c r="AG338" s="99">
        <f>IF(ISNA(VLOOKUP($A338,'[2]1516 Exp_Rev Access'!$F$7:$FS$306,25,FALSE)),"",VLOOKUP($A338,'[2]1516 Exp_Rev Access'!$F$7:$FS$306,25,FALSE))</f>
        <v>19.95</v>
      </c>
      <c r="AH338" s="98">
        <f>IF(ISNA(VLOOKUP($A338,'[2]1516 Exp_Rev Access'!$F$7:$FS$306,26,FALSE)),"",VLOOKUP($A338,'[2]1516 Exp_Rev Access'!$F$7:$FS$306,26,FALSE))</f>
        <v>0</v>
      </c>
      <c r="AI338" s="98">
        <f>IF(ISNA(VLOOKUP($A338,'[2]1516 Exp_Rev Access'!$F$7:$FS$306,27,FALSE)),"",VLOOKUP($A338,'[2]1516 Exp_Rev Access'!$F$7:$FS$306,27,FALSE))</f>
        <v>0</v>
      </c>
      <c r="AJ338" s="98">
        <f>IF(ISNA(VLOOKUP($A338,'[2]1516 Exp_Rev Access'!$F$7:$FS$306,28,FALSE)),"",VLOOKUP($A338,'[2]1516 Exp_Rev Access'!$F$7:$FS$306,28,FALSE))</f>
        <v>260.02</v>
      </c>
      <c r="AK338" s="98">
        <f>IF(ISNA(VLOOKUP($A338,'[2]1516 Exp_Rev Access'!$F$7:$FS$306,29,FALSE)),"",VLOOKUP($A338,'[2]1516 Exp_Rev Access'!$F$7:$FS$306,29,FALSE))</f>
        <v>3016.03</v>
      </c>
      <c r="AL338" s="100">
        <f t="shared" si="372"/>
        <v>11060.97</v>
      </c>
      <c r="AM338" s="72">
        <f t="shared" si="373"/>
        <v>1.4303875954837389E-2</v>
      </c>
      <c r="AN338" s="94">
        <f t="shared" si="374"/>
        <v>355.65819935691314</v>
      </c>
      <c r="AO338" s="99">
        <f>IF(ISNA(VLOOKUP($A338,'[2]1516 Exp_Rev Access'!$F$7:$GB$306,30,FALSE)),"",VLOOKUP($A338,'[2]1516 Exp_Rev Access'!$F$7:$FS$306,30,FALSE))</f>
        <v>415495.46</v>
      </c>
      <c r="AP338" s="99">
        <f>IF(ISNA(VLOOKUP($A338,'[2]1516 Exp_Rev Access'!$F$7:$GB$306,31,FALSE)),"",VLOOKUP($A338,'[2]1516 Exp_Rev Access'!$F$7:$FS$306,31,FALSE))</f>
        <v>4154.33</v>
      </c>
      <c r="AQ338" s="99">
        <f>IF(ISNA(VLOOKUP($A338,'[2]1516 Exp_Rev Access'!$F$7:$GB$306,32,FALSE)),"",VLOOKUP($A338,'[2]1516 Exp_Rev Access'!$F$7:$FS$306,32,FALSE))</f>
        <v>49706.8</v>
      </c>
      <c r="AR338" s="99">
        <f>IF(ISNA(VLOOKUP($A338,'[2]1516 Exp_Rev Access'!$F$7:$GB$306,33,FALSE)),"",VLOOKUP($A338,'[2]1516 Exp_Rev Access'!$F$7:$FS$306,33,FALSE))</f>
        <v>0</v>
      </c>
      <c r="AS338" s="99">
        <f>IF(ISNA(VLOOKUP($A338,'[2]1516 Exp_Rev Access'!$F$7:$GB$306,34,FALSE)),"",VLOOKUP($A338,'[2]1516 Exp_Rev Access'!$F$7:$FS$306,34,FALSE))</f>
        <v>0</v>
      </c>
      <c r="AT338" s="101">
        <f t="shared" si="375"/>
        <v>469356.59</v>
      </c>
      <c r="AU338" s="72">
        <f t="shared" si="376"/>
        <v>0.60696470941928882</v>
      </c>
      <c r="AV338" s="94">
        <f t="shared" si="377"/>
        <v>15091.851768488747</v>
      </c>
      <c r="AW338" s="99">
        <f>IF(ISNA(VLOOKUP($A338,'[2]1516 Exp_Rev Access'!$F$7:$GB$306,35,FALSE)),"",VLOOKUP($A338,'[2]1516 Exp_Rev Access'!$F$7:$GB$306,35,FALSE))</f>
        <v>0</v>
      </c>
      <c r="AX338" s="99">
        <f>IF(ISNA(VLOOKUP($A338,'[2]1516 Exp_Rev Access'!$F$7:$GB$306,36,FALSE)),"",VLOOKUP($A338,'[2]1516 Exp_Rev Access'!$F$7:$GB$306,36,FALSE))</f>
        <v>20708.12</v>
      </c>
      <c r="AY338" s="99">
        <f>IF(ISNA(VLOOKUP($A338,'[2]1516 Exp_Rev Access'!$F$7:$GB$306,37,FALSE)),"",VLOOKUP($A338,'[2]1516 Exp_Rev Access'!$F$7:$GB$306,37,FALSE))</f>
        <v>0</v>
      </c>
      <c r="AZ338" s="99">
        <f>IF(ISNA(VLOOKUP($A338,'[2]1516 Exp_Rev Access'!$F$7:$GB$306,38,FALSE)),"",VLOOKUP($A338,'[2]1516 Exp_Rev Access'!$F$7:$GB$306,38,FALSE))</f>
        <v>0</v>
      </c>
      <c r="BA338" s="99">
        <f>IF(ISNA(VLOOKUP($A338,'[2]1516 Exp_Rev Access'!$F$7:$GB$306,39,FALSE)),"",VLOOKUP($A338,'[2]1516 Exp_Rev Access'!$F$7:$GB$306,39,FALSE))</f>
        <v>0</v>
      </c>
      <c r="BB338" s="99">
        <f>IF(ISNA(VLOOKUP($A338,'[2]1516 Exp_Rev Access'!$F$7:$GB$306,40,FALSE)),"",VLOOKUP($A338,'[2]1516 Exp_Rev Access'!$F$7:$GB$306,40,FALSE))</f>
        <v>6831.86</v>
      </c>
      <c r="BC338" s="99">
        <f>IF(ISNA(VLOOKUP($A338,'[2]1516 Exp_Rev Access'!$F$7:$GB$306,41,FALSE)),"",VLOOKUP($A338,'[2]1516 Exp_Rev Access'!$F$7:$GB$306,41,FALSE))</f>
        <v>0</v>
      </c>
      <c r="BD338" s="99">
        <f>IF(ISNA(VLOOKUP($A338,'[2]1516 Exp_Rev Access'!$F$7:$GB$306,42,FALSE)),"",VLOOKUP($A338,'[2]1516 Exp_Rev Access'!$F$7:$GB$306,42,FALSE))</f>
        <v>0</v>
      </c>
      <c r="BE338" s="99">
        <f>IF(ISNA(VLOOKUP($A338,'[2]1516 Exp_Rev Access'!$F$7:$GB$306,43,FALSE)),"",VLOOKUP($A338,'[2]1516 Exp_Rev Access'!$F$7:$GB$306,43,FALSE))</f>
        <v>0</v>
      </c>
      <c r="BF338" s="99">
        <f>IF(ISNA(VLOOKUP($A338,'[2]1516 Exp_Rev Access'!$F$7:$GB$306,44,FALSE)),"",VLOOKUP($A338,'[2]1516 Exp_Rev Access'!$F$7:$GB$306,44,FALSE))</f>
        <v>0</v>
      </c>
      <c r="BG338" s="99">
        <f>IF(ISNA(VLOOKUP($A338,'[2]1516 Exp_Rev Access'!$F$7:$GB$306,45,FALSE)),"",VLOOKUP($A338,'[2]1516 Exp_Rev Access'!$F$7:$GB$306,45,FALSE))</f>
        <v>276.02999999999997</v>
      </c>
      <c r="BH338" s="99">
        <f>IF(ISNA(VLOOKUP($A338,'[2]1516 Exp_Rev Access'!$F$7:$GB$306,46,FALSE)),"",VLOOKUP($A338,'[2]1516 Exp_Rev Access'!$F$7:$GB$306,46,FALSE))</f>
        <v>0</v>
      </c>
      <c r="BI338" s="99">
        <f>IF(ISNA(VLOOKUP($A338,'[2]1516 Exp_Rev Access'!$F$7:$GB$306,47,FALSE)),"",VLOOKUP($A338,'[2]1516 Exp_Rev Access'!$F$7:$GB$306,47,FALSE))</f>
        <v>398.42</v>
      </c>
      <c r="BJ338" s="99">
        <f>IF(ISNA(VLOOKUP($A338,'[2]1516 Exp_Rev Access'!$F$7:$GB$306,48,FALSE)),"",VLOOKUP($A338,'[2]1516 Exp_Rev Access'!$F$7:$GB$306,48,FALSE))</f>
        <v>65450.21</v>
      </c>
      <c r="BK338" s="99">
        <f>IF(ISNA(VLOOKUP($A338,'[2]1516 Exp_Rev Access'!$F$7:$GB$306,49,FALSE)),"",VLOOKUP($A338,'[2]1516 Exp_Rev Access'!$F$7:$GB$306,49,FALSE))</f>
        <v>1125</v>
      </c>
      <c r="BL338" s="99">
        <f>IF(ISNA(VLOOKUP($A338,'[2]1516 Exp_Rev Access'!$F$7:$GB$306,50,FALSE)),"",VLOOKUP($A338,'[2]1516 Exp_Rev Access'!$F$7:$GB$306,50,FALSE))</f>
        <v>0</v>
      </c>
      <c r="BM338" s="99">
        <f>IF(ISNA(VLOOKUP($A338,'[2]1516 Exp_Rev Access'!$F$7:$GB$306,51,FALSE)),"",VLOOKUP($A338,'[2]1516 Exp_Rev Access'!$F$7:$GB$306,51,FALSE))</f>
        <v>0</v>
      </c>
      <c r="BN338" s="99">
        <f>IF(ISNA(VLOOKUP($A338,'[2]1516 Exp_Rev Access'!$F$7:$GB$306,52,FALSE)),"",VLOOKUP($A338,'[2]1516 Exp_Rev Access'!$F$7:$GB$306,52,FALSE))</f>
        <v>0</v>
      </c>
      <c r="BO338" s="99">
        <f>IF(ISNA(VLOOKUP($A338,'[2]1516 Exp_Rev Access'!$F$7:$GB$306,53,FALSE)),"",VLOOKUP($A338,'[2]1516 Exp_Rev Access'!$F$7:$GB$306,53,FALSE))</f>
        <v>0</v>
      </c>
      <c r="BP338" s="99">
        <f>IF(ISNA(VLOOKUP($A338,'[2]1516 Exp_Rev Access'!$F$7:$GB$306,54,FALSE)),"",VLOOKUP($A338,'[2]1516 Exp_Rev Access'!$F$7:$GB$306,54,FALSE))</f>
        <v>0</v>
      </c>
      <c r="BQ338" s="99">
        <f>IF(ISNA(VLOOKUP($A338,'[2]1516 Exp_Rev Access'!$F$7:$GB$306,55,FALSE)),"",VLOOKUP($A338,'[2]1516 Exp_Rev Access'!$F$7:$GB$306,55,FALSE))</f>
        <v>0</v>
      </c>
      <c r="BR338" s="99">
        <f>IF(ISNA(VLOOKUP($A338,'[2]1516 Exp_Rev Access'!$F$7:$GB$306,56,FALSE)),"",VLOOKUP($A338,'[2]1516 Exp_Rev Access'!$F$7:$GB$306,56,FALSE))</f>
        <v>0</v>
      </c>
      <c r="BS338" s="99">
        <f>IF(ISNA(VLOOKUP($A338,'[2]1516 Exp_Rev Access'!$F$7:$GB$306,57,FALSE)),"",VLOOKUP($A338,'[2]1516 Exp_Rev Access'!$F$7:$GB$306,57,FALSE))</f>
        <v>0</v>
      </c>
      <c r="BT338" s="99">
        <f>IF(ISNA(VLOOKUP($A338,'[2]1516 Exp_Rev Access'!$F$7:$GB$306,58,FALSE)),"",VLOOKUP($A338,'[2]1516 Exp_Rev Access'!$F$7:$GB$306,58,FALSE))</f>
        <v>0</v>
      </c>
      <c r="BU338" s="102">
        <f t="shared" si="378"/>
        <v>94789.64</v>
      </c>
      <c r="BV338" s="72">
        <f t="shared" si="379"/>
        <v>0.12258050174294771</v>
      </c>
      <c r="BW338" s="94">
        <f t="shared" si="380"/>
        <v>3047.898392282958</v>
      </c>
      <c r="BX338" s="99">
        <f>IF(ISNA(VLOOKUP($A338,'[2]1516 Exp_Rev Access'!$F$7:$GB$306,59,FALSE)),"",VLOOKUP($A338,'[2]1516 Exp_Rev Access'!$F$7:$GB$306,59,FALSE))</f>
        <v>0</v>
      </c>
      <c r="BY338" s="99">
        <f>IF(ISNA(VLOOKUP($A338,'[2]1516 Exp_Rev Access'!$F$7:$GB$306,60,FALSE)),"",VLOOKUP($A338,'[2]1516 Exp_Rev Access'!$F$7:$GB$306,60,FALSE))</f>
        <v>0</v>
      </c>
      <c r="BZ338" s="99">
        <f>IF(ISNA(VLOOKUP($A338,'[2]1516 Exp_Rev Access'!$F$7:$GB$306,61,FALSE)),"",VLOOKUP($A338,'[2]1516 Exp_Rev Access'!$F$7:$GB$306,61,FALSE))</f>
        <v>0</v>
      </c>
      <c r="CA338" s="99">
        <f>IF(ISNA(VLOOKUP($A338,'[2]1516 Exp_Rev Access'!$F$7:$GB$306,62,FALSE)),"",VLOOKUP($A338,'[2]1516 Exp_Rev Access'!$F$7:$GB$306,62,FALSE))</f>
        <v>0</v>
      </c>
      <c r="CB338" s="99">
        <f>IF(ISNA(VLOOKUP($A338,'[2]1516 Exp_Rev Access'!$F$7:$GB$306,63,FALSE)),"",VLOOKUP($A338,'[2]1516 Exp_Rev Access'!$F$7:$GB$306,63,FALSE))</f>
        <v>0</v>
      </c>
      <c r="CC338" s="99">
        <f>IF(ISNA(VLOOKUP($A338,'[2]1516 Exp_Rev Access'!$F$7:$GB$306,64,FALSE)),"",VLOOKUP($A338,'[2]1516 Exp_Rev Access'!$F$7:$GB$306,64,FALSE))</f>
        <v>0</v>
      </c>
      <c r="CD338" s="101">
        <f t="shared" si="381"/>
        <v>0</v>
      </c>
      <c r="CE338" s="72"/>
      <c r="CF338" s="103"/>
      <c r="CG338" s="99">
        <f>IF(ISNA(VLOOKUP($A338,'[2]1516 Exp_Rev Access'!$F$7:$GB$306,65,FALSE)),"",VLOOKUP($A338,'[2]1516 Exp_Rev Access'!$F$7:$GB$306,65,FALSE))</f>
        <v>0</v>
      </c>
      <c r="CH338" s="99">
        <f>IF(ISNA(VLOOKUP($A338,'[2]1516 Exp_Rev Access'!$F$7:$GB$306,66,FALSE)),"",VLOOKUP($A338,'[2]1516 Exp_Rev Access'!$F$7:$GB$306,66,FALSE))</f>
        <v>0</v>
      </c>
      <c r="CI338" s="99">
        <f>IF(ISNA(VLOOKUP($A338,'[2]1516 Exp_Rev Access'!$F$7:$GB$306,67,FALSE)),"",VLOOKUP($A338,'[2]1516 Exp_Rev Access'!$F$7:$GB$306,67,FALSE))</f>
        <v>0</v>
      </c>
      <c r="CJ338" s="99">
        <f>IF(ISNA(VLOOKUP($A338,'[2]1516 Exp_Rev Access'!$F$7:$GB$306,68,FALSE)),"",VLOOKUP($A338,'[2]1516 Exp_Rev Access'!$F$7:$GB$306,68,FALSE))</f>
        <v>0</v>
      </c>
      <c r="CK338" s="99">
        <f>IF(ISNA(VLOOKUP($A338,'[2]1516 Exp_Rev Access'!$F$7:$GB$306,69,FALSE)),"",VLOOKUP($A338,'[2]1516 Exp_Rev Access'!$F$7:$GB$306,69,FALSE))</f>
        <v>0</v>
      </c>
      <c r="CL338" s="99">
        <f>IF(ISNA(VLOOKUP($A338,'[2]1516 Exp_Rev Access'!$F$7:$GB$306,70,FALSE)),"",VLOOKUP($A338,'[2]1516 Exp_Rev Access'!$F$7:$GB$306,70,FALSE))</f>
        <v>0</v>
      </c>
      <c r="CM338" s="99">
        <f>IF(ISNA(VLOOKUP($A338,'[2]1516 Exp_Rev Access'!$F$7:$GB$306,71,FALSE)),"",VLOOKUP($A338,'[2]1516 Exp_Rev Access'!$F$7:$GB$306,71,FALSE))</f>
        <v>0</v>
      </c>
      <c r="CN338" s="99">
        <f>IF(ISNA(VLOOKUP($A338,'[2]1516 Exp_Rev Access'!$F$7:$GB$306,72,FALSE)),"",VLOOKUP($A338,'[2]1516 Exp_Rev Access'!$F$7:$GB$306,72,FALSE))</f>
        <v>0</v>
      </c>
      <c r="CO338" s="99">
        <f>IF(ISNA(VLOOKUP($A338,'[2]1516 Exp_Rev Access'!$F$7:$GB$306,73,FALSE)),"",VLOOKUP($A338,'[2]1516 Exp_Rev Access'!$F$7:$GB$306,73,FALSE))</f>
        <v>0</v>
      </c>
      <c r="CP338" s="99">
        <f>IF(ISNA(VLOOKUP($A338,'[2]1516 Exp_Rev Access'!$F$7:$GB$306,74,FALSE)),"",VLOOKUP($A338,'[2]1516 Exp_Rev Access'!$F$7:$GB$306,74,FALSE))</f>
        <v>9643.06</v>
      </c>
      <c r="CQ338" s="99">
        <f>IF(ISNA(VLOOKUP($A338,'[2]1516 Exp_Rev Access'!$F$7:$GB$306,75,FALSE)),"",VLOOKUP($A338,'[2]1516 Exp_Rev Access'!$F$7:$GB$306,75,FALSE))</f>
        <v>0</v>
      </c>
      <c r="CR338" s="99">
        <f>IF(ISNA(VLOOKUP($A338,'[2]1516 Exp_Rev Access'!$F$7:$GB$306,76,FALSE)),"",VLOOKUP($A338,'[2]1516 Exp_Rev Access'!$F$7:$GB$306,76,FALSE))</f>
        <v>0</v>
      </c>
      <c r="CS338" s="99">
        <f>IF(ISNA(VLOOKUP($A338,'[2]1516 Exp_Rev Access'!$F$7:$GB$306,77,FALSE)),"",VLOOKUP($A338,'[2]1516 Exp_Rev Access'!$F$7:$GB$306,77,FALSE))</f>
        <v>0</v>
      </c>
      <c r="CT338" s="99">
        <f>IF(ISNA(VLOOKUP($A338,'[2]1516 Exp_Rev Access'!$F$7:$GB$306,78,FALSE)),"",VLOOKUP($A338,'[2]1516 Exp_Rev Access'!$F$7:$GB$306,78,FALSE))</f>
        <v>4551</v>
      </c>
      <c r="CU338" s="99">
        <f>IF(ISNA(VLOOKUP($A338,'[2]1516 Exp_Rev Access'!$F$7:$GB$306,79,FALSE)),"",VLOOKUP($A338,'[2]1516 Exp_Rev Access'!$F$7:$GB$306,79,FALSE))</f>
        <v>19848.36</v>
      </c>
      <c r="CV338" s="99">
        <f>IF(ISNA(VLOOKUP($A338,'[2]1516 Exp_Rev Access'!$F$7:$GB$306,80,FALSE)),"",VLOOKUP($A338,'[2]1516 Exp_Rev Access'!$F$7:$GB$306,80,FALSE))</f>
        <v>0</v>
      </c>
      <c r="CW338" s="99">
        <f>IF(ISNA(VLOOKUP($A338,'[2]1516 Exp_Rev Access'!$F$7:$GB$306,81,FALSE)),"",VLOOKUP($A338,'[2]1516 Exp_Rev Access'!$F$7:$GB$306,81,FALSE))</f>
        <v>0</v>
      </c>
      <c r="CX338" s="99">
        <f>IF(ISNA(VLOOKUP($A338,'[2]1516 Exp_Rev Access'!$F$7:$GB$306,82,FALSE)),"",VLOOKUP($A338,'[2]1516 Exp_Rev Access'!$F$7:$GB$306,82,FALSE))</f>
        <v>0</v>
      </c>
      <c r="CY338" s="99">
        <f>IF(ISNA(VLOOKUP($A338,'[2]1516 Exp_Rev Access'!$F$7:$GB$306,83,FALSE)),"",VLOOKUP($A338,'[2]1516 Exp_Rev Access'!$F$7:$GB$306,83,FALSE))</f>
        <v>0</v>
      </c>
      <c r="CZ338" s="99">
        <f>IF(ISNA(VLOOKUP($A338,'[2]1516 Exp_Rev Access'!$F$7:$GB$306,84,FALSE)),"",VLOOKUP($A338,'[2]1516 Exp_Rev Access'!$F$7:$GB$306,84,FALSE))</f>
        <v>0</v>
      </c>
      <c r="DA338" s="99">
        <f>IF(ISNA(VLOOKUP($A338,'[2]1516 Exp_Rev Access'!$F$7:$GB$306,85,FALSE)),"",VLOOKUP($A338,'[2]1516 Exp_Rev Access'!$F$7:$GB$306,85,FALSE))</f>
        <v>0</v>
      </c>
      <c r="DB338" s="99">
        <f>IF(ISNA(VLOOKUP($A338,'[2]1516 Exp_Rev Access'!$F$7:$GB$306,86,FALSE)),"",VLOOKUP($A338,'[2]1516 Exp_Rev Access'!$F$7:$GB$306,86,FALSE))</f>
        <v>0</v>
      </c>
      <c r="DC338" s="99">
        <f>IF(ISNA(VLOOKUP($A338,'[2]1516 Exp_Rev Access'!$F$7:$GB$306,87,FALSE)),"",VLOOKUP($A338,'[2]1516 Exp_Rev Access'!$F$7:$GB$306,87,FALSE))</f>
        <v>0</v>
      </c>
      <c r="DD338" s="99">
        <f>IF(ISNA(VLOOKUP($A338,'[2]1516 Exp_Rev Access'!$F$7:$GB$306,88,FALSE)),"",VLOOKUP($A338,'[2]1516 Exp_Rev Access'!$F$7:$GB$306,88,FALSE))</f>
        <v>0</v>
      </c>
      <c r="DE338" s="99">
        <f>IF(ISNA(VLOOKUP($A338,'[2]1516 Exp_Rev Access'!$F$7:$GB$306,89,FALSE)),"",VLOOKUP($A338,'[2]1516 Exp_Rev Access'!$F$7:$GB$306,89,FALSE))</f>
        <v>0</v>
      </c>
      <c r="DF338" s="99">
        <f>IF(ISNA(VLOOKUP($A338,'[2]1516 Exp_Rev Access'!$F$7:$GB$306,90,FALSE)),"",VLOOKUP($A338,'[2]1516 Exp_Rev Access'!$F$7:$GB$306,90,FALSE))</f>
        <v>0</v>
      </c>
      <c r="DG338" s="99">
        <f>IF(ISNA(VLOOKUP($A338,'[2]1516 Exp_Rev Access'!$F$7:$GB$306,91,FALSE)),"",VLOOKUP($A338,'[2]1516 Exp_Rev Access'!$F$7:$GB$306,91,FALSE))</f>
        <v>0</v>
      </c>
      <c r="DH338" s="99">
        <f>IF(ISNA(VLOOKUP($A338,'[2]1516 Exp_Rev Access'!$F$7:$GB$306,92,FALSE)),"",VLOOKUP($A338,'[2]1516 Exp_Rev Access'!$F$7:$GB$306,92,FALSE))</f>
        <v>13359.8</v>
      </c>
      <c r="DI338" s="99">
        <f>IF(ISNA(VLOOKUP($A338,'[2]1516 Exp_Rev Access'!$F$7:$GB$306,93,FALSE)),"",VLOOKUP($A338,'[2]1516 Exp_Rev Access'!$F$7:$GB$306,93,FALSE))</f>
        <v>0</v>
      </c>
      <c r="DJ338" s="99">
        <f>IF(ISNA(VLOOKUP($A338,'[2]1516 Exp_Rev Access'!$F$7:$GB$306,94,FALSE)),"",VLOOKUP($A338,'[2]1516 Exp_Rev Access'!$F$7:$GB$306,94,FALSE))</f>
        <v>0</v>
      </c>
      <c r="DK338" s="99">
        <f>IF(ISNA(VLOOKUP($A338,'[2]1516 Exp_Rev Access'!$F$7:$GB$306,95,FALSE)),"",VLOOKUP($A338,'[2]1516 Exp_Rev Access'!$F$7:$GB$306,95,FALSE))</f>
        <v>0</v>
      </c>
      <c r="DL338" s="99">
        <f>IF(ISNA(VLOOKUP($A338,'[2]1516 Exp_Rev Access'!$F$7:$GB$306,96,FALSE)),"",VLOOKUP($A338,'[2]1516 Exp_Rev Access'!$F$7:$GB$306,96,FALSE))</f>
        <v>0</v>
      </c>
      <c r="DM338" s="99">
        <f>IF(ISNA(VLOOKUP($A338,'[2]1516 Exp_Rev Access'!$F$7:$GB$306,97,FALSE)),"",VLOOKUP($A338,'[2]1516 Exp_Rev Access'!$F$7:$GB$306,97,FALSE))</f>
        <v>0</v>
      </c>
      <c r="DN338" s="99">
        <f>IF(ISNA(VLOOKUP($A338,'[2]1516 Exp_Rev Access'!$F$7:$GB$306,98,FALSE)),"",VLOOKUP($A338,'[2]1516 Exp_Rev Access'!$F$7:$GB$306,98,FALSE))</f>
        <v>0</v>
      </c>
      <c r="DO338" s="99">
        <f>IF(ISNA(VLOOKUP($A338,'[2]1516 Exp_Rev Access'!$F$7:$GB$306,99,FALSE)),"",VLOOKUP($A338,'[2]1516 Exp_Rev Access'!$F$7:$GB$306,99,FALSE))</f>
        <v>0</v>
      </c>
      <c r="DP338" s="99">
        <f>IF(ISNA(VLOOKUP($A338,'[2]1516 Exp_Rev Access'!$F$7:$GB$306,100,FALSE)),"",VLOOKUP($A338,'[2]1516 Exp_Rev Access'!$F$7:$GB$306,100,FALSE))</f>
        <v>0</v>
      </c>
      <c r="DQ338" s="99">
        <f>IF(ISNA(VLOOKUP($A338,'[2]1516 Exp_Rev Access'!$F$7:$GB$306,101,FALSE)),"",VLOOKUP($A338,'[2]1516 Exp_Rev Access'!$F$7:$GB$306,101,FALSE))</f>
        <v>0</v>
      </c>
      <c r="DR338" s="99">
        <f>IF(ISNA(VLOOKUP($A338,'[2]1516 Exp_Rev Access'!$F$7:$GB$306,102,FALSE)),"",VLOOKUP($A338,'[2]1516 Exp_Rev Access'!$F$7:$GB$306,102,FALSE))</f>
        <v>0</v>
      </c>
      <c r="DS338" s="99">
        <f>IF(ISNA(VLOOKUP($A338,'[2]1516 Exp_Rev Access'!$F$7:$GB$306,103,FALSE)),"",VLOOKUP($A338,'[2]1516 Exp_Rev Access'!$F$7:$GB$306,103,FALSE))</f>
        <v>0</v>
      </c>
      <c r="DT338" s="99">
        <f>IF(ISNA(VLOOKUP($A338,'[2]1516 Exp_Rev Access'!$F$7:$GB$306,104,FALSE)),"",VLOOKUP($A338,'[2]1516 Exp_Rev Access'!$F$7:$GB$306,104,FALSE))</f>
        <v>0</v>
      </c>
      <c r="DU338" s="99">
        <f>IF(ISNA(VLOOKUP($A338,'[2]1516 Exp_Rev Access'!$F$7:$GB$306,105,FALSE)),"",VLOOKUP($A338,'[2]1516 Exp_Rev Access'!$F$7:$GB$306,105,FALSE))</f>
        <v>0</v>
      </c>
      <c r="DV338" s="99">
        <f>IF(ISNA(VLOOKUP($A338,'[2]1516 Exp_Rev Access'!$F$7:$GB$306,106,FALSE)),"",VLOOKUP($A338,'[2]1516 Exp_Rev Access'!$F$7:$GB$306,106,FALSE))</f>
        <v>0</v>
      </c>
      <c r="DW338" s="99">
        <f>IF(ISNA(VLOOKUP($A338,'[2]1516 Exp_Rev Access'!$F$7:$GB$306,107,FALSE)),"",VLOOKUP($A338,'[2]1516 Exp_Rev Access'!$F$7:$GB$306,107,FALSE))</f>
        <v>0</v>
      </c>
      <c r="DX338" s="99">
        <f>IF(ISNA(VLOOKUP($A338,'[2]1516 Exp_Rev Access'!$F$7:$GB$306,108,FALSE)),"",VLOOKUP($A338,'[2]1516 Exp_Rev Access'!$F$7:$GB$306,108,FALSE))</f>
        <v>0</v>
      </c>
      <c r="DY338" s="99">
        <f>IF(ISNA(VLOOKUP($A338,'[2]1516 Exp_Rev Access'!$F$7:$GB$306,109,FALSE)),"",VLOOKUP($A338,'[2]1516 Exp_Rev Access'!$F$7:$GB$306,109,FALSE))</f>
        <v>0</v>
      </c>
      <c r="DZ338" s="99">
        <f>IF(ISNA(VLOOKUP($A338,'[2]1516 Exp_Rev Access'!$F$7:$GB$306,110,FALSE)),"",VLOOKUP($A338,'[2]1516 Exp_Rev Access'!$F$7:$GB$306,110,FALSE))</f>
        <v>0</v>
      </c>
      <c r="EA338" s="99">
        <f>IF(ISNA(VLOOKUP($A338,'[2]1516 Exp_Rev Access'!$F$7:$GB$306,111,FALSE)),"",VLOOKUP($A338,'[2]1516 Exp_Rev Access'!$F$7:$GB$306,111,FALSE))</f>
        <v>0</v>
      </c>
      <c r="EB338" s="99">
        <f>IF(ISNA(VLOOKUP($A338,'[2]1516 Exp_Rev Access'!$F$7:$GB$306,112,FALSE)),"",VLOOKUP($A338,'[2]1516 Exp_Rev Access'!$F$7:$GB$306,112,FALSE))</f>
        <v>0</v>
      </c>
      <c r="EC338" s="99">
        <f>IF(ISNA(VLOOKUP($A338,'[2]1516 Exp_Rev Access'!$F$7:$GB$306,113,FALSE)),"",VLOOKUP($A338,'[2]1516 Exp_Rev Access'!$F$7:$GB$306,113,FALSE))</f>
        <v>0</v>
      </c>
      <c r="ED338" s="99">
        <f>IF(ISNA(VLOOKUP($A338,'[2]1516 Exp_Rev Access'!$F$7:$GB$306,114,FALSE)),"",VLOOKUP($A338,'[2]1516 Exp_Rev Access'!$F$7:$GB$306,114,FALSE))</f>
        <v>0</v>
      </c>
      <c r="EE338" s="99">
        <f>IF(ISNA(VLOOKUP($A338,'[2]1516 Exp_Rev Access'!$F$7:$GB$306,115,FALSE)),"",VLOOKUP($A338,'[2]1516 Exp_Rev Access'!$F$7:$GB$306,115,FALSE))</f>
        <v>0</v>
      </c>
      <c r="EF338" s="99">
        <f>IF(ISNA(VLOOKUP($A338,'[2]1516 Exp_Rev Access'!$F$7:$GB$306,116,FALSE)),"",VLOOKUP($A338,'[2]1516 Exp_Rev Access'!$F$7:$GB$306,116,FALSE))</f>
        <v>0</v>
      </c>
      <c r="EG338" s="99">
        <f>IF(ISNA(VLOOKUP($A338,'[2]1516 Exp_Rev Access'!$F$7:$GB$306,117,FALSE)),"",VLOOKUP($A338,'[2]1516 Exp_Rev Access'!$F$7:$GB$306,117,FALSE))</f>
        <v>0</v>
      </c>
      <c r="EH338" s="99">
        <f>IF(ISNA(VLOOKUP($A338,'[2]1516 Exp_Rev Access'!$F$7:$GB$306,118,FALSE)),"",VLOOKUP($A338,'[2]1516 Exp_Rev Access'!$F$7:$GB$306,118,FALSE))</f>
        <v>0</v>
      </c>
      <c r="EI338" s="99">
        <f>IF(ISNA(VLOOKUP($A338,'[2]1516 Exp_Rev Access'!$F$7:$GB$306,119,FALSE)),"",VLOOKUP($A338,'[2]1516 Exp_Rev Access'!$F$7:$GB$306,119,FALSE))</f>
        <v>0</v>
      </c>
      <c r="EJ338" s="99">
        <f>IF(ISNA(VLOOKUP($A338,'[2]1516 Exp_Rev Access'!$F$7:$GB$306,120,FALSE)),"",VLOOKUP($A338,'[2]1516 Exp_Rev Access'!$F$7:$GB$306,120,FALSE))</f>
        <v>0</v>
      </c>
      <c r="EK338" s="99">
        <f>IF(ISNA(VLOOKUP($A338,'[2]1516 Exp_Rev Access'!$F$7:$GB$306,121,FALSE)),"",VLOOKUP($A338,'[2]1516 Exp_Rev Access'!$F$7:$GB$306,121,FALSE))</f>
        <v>0</v>
      </c>
      <c r="EL338" s="99">
        <f>IF(ISNA(VLOOKUP($A338,'[2]1516 Exp_Rev Access'!$F$7:$GB$306,122,FALSE)),"",VLOOKUP($A338,'[2]1516 Exp_Rev Access'!$F$7:$GB$306,122,FALSE))</f>
        <v>0</v>
      </c>
      <c r="EM338" s="99">
        <f>IF(ISNA(VLOOKUP($A338,'[2]1516 Exp_Rev Access'!$F$7:$GB$306,123,FALSE)),"",VLOOKUP($A338,'[2]1516 Exp_Rev Access'!$F$7:$GB$306,123,FALSE))</f>
        <v>0</v>
      </c>
      <c r="EN338" s="99">
        <f>IF(ISNA(VLOOKUP($A338,'[2]1516 Exp_Rev Access'!$F$7:$GB$306,124,FALSE)),"",VLOOKUP($A338,'[2]1516 Exp_Rev Access'!$F$7:$GB$306,124,FALSE))</f>
        <v>0</v>
      </c>
      <c r="EO338" s="99">
        <f>IF(ISNA(VLOOKUP($A338,'[2]1516 Exp_Rev Access'!$F$7:$GB$306,125,FALSE)),"",VLOOKUP($A338,'[2]1516 Exp_Rev Access'!$F$7:$GB$306,125,FALSE))</f>
        <v>0</v>
      </c>
      <c r="EP338" s="99">
        <f>IF(ISNA(VLOOKUP($A338,'[2]1516 Exp_Rev Access'!$F$7:$GB$306,126,FALSE)),"",VLOOKUP($A338,'[2]1516 Exp_Rev Access'!$F$7:$GB$306,126,FALSE))</f>
        <v>0</v>
      </c>
      <c r="EQ338" s="99">
        <f>IF(ISNA(VLOOKUP($A338,'[2]1516 Exp_Rev Access'!$F$7:$GB$306,127,FALSE)),"",VLOOKUP($A338,'[2]1516 Exp_Rev Access'!$F$7:$GB$306,127,FALSE))</f>
        <v>0</v>
      </c>
      <c r="ER338" s="99">
        <f>IF(ISNA(VLOOKUP($A338,'[2]1516 Exp_Rev Access'!$F$7:$GB$306,128,FALSE)),"",VLOOKUP($A338,'[2]1516 Exp_Rev Access'!$F$7:$GB$306,128,FALSE))</f>
        <v>0</v>
      </c>
      <c r="ES338" s="99">
        <f>IF(ISNA(VLOOKUP($A338,'[2]1516 Exp_Rev Access'!$F$7:$GB$306,129,FALSE)),"",VLOOKUP($A338,'[2]1516 Exp_Rev Access'!$F$7:$GB$306,129,FALSE))</f>
        <v>0</v>
      </c>
      <c r="ET338" s="99">
        <f>IF(ISNA(VLOOKUP($A338,'[2]1516 Exp_Rev Access'!$F$7:$GB$306,130,FALSE)),"",VLOOKUP($A338,'[2]1516 Exp_Rev Access'!$F$7:$GB$306,130,FALSE))</f>
        <v>0</v>
      </c>
      <c r="EU338" s="99">
        <f>IF(ISNA(VLOOKUP($A338,'[2]1516 Exp_Rev Access'!$F$7:$GB$306,131,FALSE)),"",VLOOKUP($A338,'[2]1516 Exp_Rev Access'!$F$7:$GB$306,131,FALSE))</f>
        <v>0</v>
      </c>
      <c r="EV338" s="99">
        <f>IF(ISNA(VLOOKUP($A338,'[2]1516 Exp_Rev Access'!$F$7:$GB$306,132,FALSE)),"",VLOOKUP($A338,'[2]1516 Exp_Rev Access'!$F$7:$GB$306,132,FALSE))</f>
        <v>0</v>
      </c>
      <c r="EW338" s="99">
        <f>IF(ISNA(VLOOKUP($A338,'[2]1516 Exp_Rev Access'!$F$7:$GB$306,133,FALSE)),"",VLOOKUP($A338,'[2]1516 Exp_Rev Access'!$F$7:$GB$306,133,FALSE))</f>
        <v>0</v>
      </c>
      <c r="EX338" s="99">
        <f>IF(ISNA(VLOOKUP($A338,'[2]1516 Exp_Rev Access'!$F$7:$GB$306,134,FALSE)),"",VLOOKUP($A338,'[2]1516 Exp_Rev Access'!$F$7:$GB$306,134,FALSE))</f>
        <v>0</v>
      </c>
      <c r="EY338" s="99">
        <f>IF(ISNA(VLOOKUP($A338,'[2]1516 Exp_Rev Access'!$F$7:$GB$306,135,FALSE)),"",VLOOKUP($A338,'[2]1516 Exp_Rev Access'!$F$7:$GB$306,135,FALSE))</f>
        <v>0</v>
      </c>
      <c r="EZ338" s="99">
        <f>IF(ISNA(VLOOKUP($A338,'[2]1516 Exp_Rev Access'!$F$7:$GB$306,136,FALSE)),"",VLOOKUP($A338,'[2]1516 Exp_Rev Access'!$F$7:$GB$306,136,FALSE))</f>
        <v>0</v>
      </c>
      <c r="FA338" s="99">
        <f>IF(ISNA(VLOOKUP($A338,'[2]1516 Exp_Rev Access'!$F$7:$GB$306,137,FALSE)),"",VLOOKUP($A338,'[2]1516 Exp_Rev Access'!$F$7:$GB$306,137,FALSE))</f>
        <v>0</v>
      </c>
      <c r="FB338" s="99">
        <f>IF(ISNA(VLOOKUP($A338,'[2]1516 Exp_Rev Access'!$F$7:$GB$306,138,FALSE)),"",VLOOKUP($A338,'[2]1516 Exp_Rev Access'!$F$7:$GB$306,138,FALSE))</f>
        <v>1000</v>
      </c>
      <c r="FC338" s="99">
        <f>IF(ISNA(VLOOKUP($A338,'[2]1516 Exp_Rev Access'!$F$7:$GB$306,139,FALSE)),"",VLOOKUP($A338,'[2]1516 Exp_Rev Access'!$F$7:$GB$306,139,FALSE))</f>
        <v>0</v>
      </c>
      <c r="FD338" s="99">
        <f>IF(ISNA(VLOOKUP($A338,'[2]1516 Exp_Rev Access'!$F$7:$FS$306,140,FALSE)),"",VLOOKUP($A338,'[2]1516 Exp_Rev Access'!$F$7:$FS$306,140,FALSE))</f>
        <v>0</v>
      </c>
      <c r="FE338" s="99">
        <f>IF(ISNA(VLOOKUP($A338,'[2]1516 Exp_Rev Access'!$F$7:$FS$306,141,FALSE)),"",VLOOKUP($A338,'[2]1516 Exp_Rev Access'!$F$7:$FS$306,141,FALSE))</f>
        <v>0</v>
      </c>
      <c r="FF338" s="99">
        <f>IF(ISNA(VLOOKUP($A338,'[2]1516 Exp_Rev Access'!$F$7:$FS$306,142,FALSE)),"",VLOOKUP($A338,'[2]1516 Exp_Rev Access'!$F$7:$FS$306,142,FALSE))</f>
        <v>0</v>
      </c>
      <c r="FG338" s="99">
        <f>IF(ISNA(VLOOKUP($A338,'[2]1516 Exp_Rev Access'!$F$7:$FS$306,143,FALSE)),"",VLOOKUP($A338,'[2]1516 Exp_Rev Access'!$F$7:$FS$306,143,FALSE))</f>
        <v>0</v>
      </c>
      <c r="FH338" s="99">
        <f>IF(ISNA(VLOOKUP($A338,'[2]1516 Exp_Rev Access'!$F$7:$FS$306,144,FALSE)),"",VLOOKUP($A338,'[2]1516 Exp_Rev Access'!$F$7:$FS$306,144,FALSE))</f>
        <v>0</v>
      </c>
      <c r="FI338" s="99">
        <f>IF(ISNA(VLOOKUP($A338,'[2]1516 Exp_Rev Access'!$F$7:$FS$306,145,FALSE)),"",VLOOKUP($A338,'[2]1516 Exp_Rev Access'!$F$7:$FS$306,145,FALSE))</f>
        <v>0</v>
      </c>
      <c r="FJ338" s="99">
        <f>IF(ISNA(VLOOKUP($A338,'[2]1516 Exp_Rev Access'!$F$7:$FS$306,146,FALSE)),"",VLOOKUP($A338,'[2]1516 Exp_Rev Access'!$F$7:$FS$306,146,FALSE))</f>
        <v>0</v>
      </c>
      <c r="FK338" s="99">
        <f>IF(ISNA(VLOOKUP($A338,'[2]1516 Exp_Rev Access'!$F$7:$FS$306,147,FALSE)),"",VLOOKUP($A338,'[2]1516 Exp_Rev Access'!$F$7:$FS$306,147,FALSE))</f>
        <v>0</v>
      </c>
      <c r="FL338" s="99">
        <f>IF(ISNA(VLOOKUP($A338,'[2]1516 Exp_Rev Access'!$F$7:$FS$306,148,FALSE)),"",VLOOKUP($A338,'[2]1516 Exp_Rev Access'!$F$7:$FS$306,148,FALSE))</f>
        <v>0</v>
      </c>
      <c r="FM338" s="99">
        <f>IF(ISNA(VLOOKUP($A338,'[2]1516 Exp_Rev Access'!$F$7:$FS$306,149,FALSE)),"",VLOOKUP($A338,'[2]1516 Exp_Rev Access'!$F$7:$FS$306,149,FALSE))</f>
        <v>0</v>
      </c>
      <c r="FN338" s="99">
        <f>IF(ISNA(VLOOKUP($A338,'[2]1516 Exp_Rev Access'!$F$7:$FS$306,150,FALSE)),"",VLOOKUP($A338,'[2]1516 Exp_Rev Access'!$F$7:$FS$306,150,FALSE))</f>
        <v>0</v>
      </c>
      <c r="FO338" s="99">
        <f>IF(ISNA(VLOOKUP($A338,'[2]1516 Exp_Rev Access'!$F$7:$FS$306,151,FALSE)),"",VLOOKUP($A338,'[2]1516 Exp_Rev Access'!$F$7:$FS$306,151,FALSE))</f>
        <v>0</v>
      </c>
      <c r="FP338" s="99">
        <f>IF(ISNA(VLOOKUP($A338,'[2]1516 Exp_Rev Access'!$F$7:$FS$306,152,FALSE)),"",VLOOKUP($A338,'[2]1516 Exp_Rev Access'!$F$7:$FS$306,152,FALSE))</f>
        <v>0</v>
      </c>
      <c r="FQ338" s="99">
        <f>IF(ISNA(VLOOKUP($A338,'[2]1516 Exp_Rev Access'!$F$7:$FS$306,153,FALSE)),"",VLOOKUP($A338,'[2]1516 Exp_Rev Access'!$F$7:$FS$306,153,FALSE))</f>
        <v>3698.44</v>
      </c>
      <c r="FR338" s="101">
        <f t="shared" si="382"/>
        <v>52100.66</v>
      </c>
      <c r="FS338" s="72">
        <f t="shared" si="392"/>
        <v>6.7375770642643301E-2</v>
      </c>
      <c r="FT338" s="94">
        <f t="shared" si="393"/>
        <v>1675.2623794212218</v>
      </c>
      <c r="FU338" s="99">
        <f>IF(ISNA(VLOOKUP($A338,'[2]1516 Exp_Rev Access'!$F$7:$GB$306,154,FALSE)),"",VLOOKUP($A338,'[2]1516 Exp_Rev Access'!$F$7:$GB$306,154,FALSE))</f>
        <v>0</v>
      </c>
      <c r="FV338" s="99">
        <f>IF(ISNA(VLOOKUP($A338,'[2]1516 Exp_Rev Access'!$F$7:$GB$306,155,FALSE)),"",VLOOKUP($A338,'[2]1516 Exp_Rev Access'!$F$7:$GB$306,155,FALSE))</f>
        <v>0</v>
      </c>
      <c r="FW338" s="99">
        <f>IF(ISNA(VLOOKUP($A338,'[2]1516 Exp_Rev Access'!$F$7:$GB$306,156,FALSE)),"",VLOOKUP($A338,'[2]1516 Exp_Rev Access'!$F$7:$GB$306,156,FALSE))</f>
        <v>0</v>
      </c>
      <c r="FX338" s="99">
        <f>IF(ISNA(VLOOKUP($A338,'[2]1516 Exp_Rev Access'!$F$7:$GB$306,157,FALSE)),"",VLOOKUP($A338,'[2]1516 Exp_Rev Access'!$F$7:$GB$306,157,FALSE))</f>
        <v>0</v>
      </c>
      <c r="FY338" s="99">
        <f>IF(ISNA(VLOOKUP($A338,'[2]1516 Exp_Rev Access'!$F$7:$GB$306,158,FALSE)),"",VLOOKUP($A338,'[2]1516 Exp_Rev Access'!$F$7:$GB$306,158,FALSE))</f>
        <v>0</v>
      </c>
      <c r="FZ338" s="99">
        <f>IF(ISNA(VLOOKUP($A338,'[2]1516 Exp_Rev Access'!$F$7:$GB$306,159,FALSE)),"",VLOOKUP($A338,'[2]1516 Exp_Rev Access'!$F$7:$GB$306,159,FALSE))</f>
        <v>0</v>
      </c>
      <c r="GA338" s="99">
        <f>IF(ISNA(VLOOKUP($A338,'[2]1516 Exp_Rev Access'!$F$7:$GB$306,160,FALSE)),"",VLOOKUP($A338,'[2]1516 Exp_Rev Access'!$F$7:$GB$306,160,FALSE))</f>
        <v>91.34</v>
      </c>
      <c r="GB338" s="99">
        <f>IF(ISNA(VLOOKUP($A338,'[2]1516 Exp_Rev Access'!$F$7:$GB$306,161,FALSE)),"",VLOOKUP($A338,'[2]1516 Exp_Rev Access'!$F$7:$GB$306,161,FALSE))</f>
        <v>22.44</v>
      </c>
      <c r="GC338" s="99">
        <f>IF(ISNA(VLOOKUP($A338,'[2]1516 Exp_Rev Access'!$F$7:$GB$306,162,FALSE)),"",VLOOKUP($A338,'[2]1516 Exp_Rev Access'!$F$7:$GB$306,162,FALSE))</f>
        <v>0</v>
      </c>
      <c r="GD338" s="99">
        <f>IF(ISNA(VLOOKUP($A338,'[2]1516 Exp_Rev Access'!$F$7:$GB$306,163,FALSE)),"",VLOOKUP($A338,'[2]1516 Exp_Rev Access'!$F$7:$GB$306,163,FALSE))</f>
        <v>0</v>
      </c>
      <c r="GE338" s="99">
        <f>IF(ISNA(VLOOKUP($A338,'[2]1516 Exp_Rev Access'!$F$7:$GB$306,164,FALSE)),"",VLOOKUP($A338,'[2]1516 Exp_Rev Access'!$F$7:$GB$306,164,FALSE))</f>
        <v>0</v>
      </c>
      <c r="GF338" s="99">
        <f>IF(ISNA(VLOOKUP($A338,'[2]1516 Exp_Rev Access'!$F$7:$GB$306,165,FALSE)),"",VLOOKUP($A338,'[2]1516 Exp_Rev Access'!$F$7:$GB$306,165,FALSE))</f>
        <v>0</v>
      </c>
      <c r="GG338" s="99">
        <f>IF(ISNA(VLOOKUP($A338,'[2]1516 Exp_Rev Access'!$F$7:$GB$306,166,FALSE)),"",VLOOKUP($A338,'[2]1516 Exp_Rev Access'!$F$7:$GB$306,166,FALSE))</f>
        <v>0</v>
      </c>
      <c r="GH338" s="99">
        <f>IF(ISNA(VLOOKUP($A338,'[2]1516 Exp_Rev Access'!$F$7:$GB$306,167,FALSE)),"",VLOOKUP($A338,'[2]1516 Exp_Rev Access'!$F$7:$GB$306,167,FALSE))</f>
        <v>0</v>
      </c>
      <c r="GI338" s="99">
        <f>IF(ISNA(VLOOKUP($A338,'[2]1516 Exp_Rev Access'!$F$7:$GB$306,168,FALSE)),"",VLOOKUP($A338,'[2]1516 Exp_Rev Access'!$F$7:$GB$306,168,FALSE))</f>
        <v>0</v>
      </c>
      <c r="GJ338" s="99">
        <f>IF(ISNA(VLOOKUP($A338,'[2]1516 Exp_Rev Access'!$F$7:$GB$306,169,FALSE)),"",VLOOKUP($A338,'[2]1516 Exp_Rev Access'!$F$7:$GB$306,169,FALSE))</f>
        <v>0</v>
      </c>
      <c r="GK338" s="99">
        <f>IF(ISNA(VLOOKUP($A338,'[2]1516 Exp_Rev Access'!$F$7:$GB$306,170,FALSE)),"",VLOOKUP($A338,'[2]1516 Exp_Rev Access'!$F$7:$GB$306,170,FALSE))</f>
        <v>60.38</v>
      </c>
      <c r="GL338" s="99">
        <f>IF(ISNA(VLOOKUP($A338,'[2]1516 Exp_Rev Access'!$F$7:$GB$306,171,FALSE)),"",VLOOKUP($A338,'[2]1516 Exp_Rev Access'!$F$7:$GB$306,171,FALSE))</f>
        <v>0</v>
      </c>
      <c r="GM338" s="99">
        <f>IF(ISNA(VLOOKUP($A338,'[2]1516 Exp_Rev Access'!$F$7:$GB$306,172,FALSE)),"",VLOOKUP($A338,'[2]1516 Exp_Rev Access'!$F$7:$GB$306,172,FALSE))</f>
        <v>0</v>
      </c>
      <c r="GN338" s="99">
        <f>IF(ISNA(VLOOKUP($A338,'[2]1516 Exp_Rev Access'!$F$7:$GB$306,173,FALSE)),"",VLOOKUP($A338,'[2]1516 Exp_Rev Access'!$F$7:$GB$306,173,FALSE))</f>
        <v>0</v>
      </c>
      <c r="GO338" s="99">
        <f>IF(ISNA(VLOOKUP($A338,'[2]1516 Exp_Rev Access'!$F$7:$GB$306,174,FALSE)),"",VLOOKUP($A338,'[2]1516 Exp_Rev Access'!$F$7:$GB$306,174,FALSE))</f>
        <v>0</v>
      </c>
      <c r="GP338" s="99">
        <f>IF(ISNA(VLOOKUP($A338,'[2]1516 Exp_Rev Access'!$F$7:$GB$306,175,FALSE)),"",VLOOKUP($A338,'[2]1516 Exp_Rev Access'!$F$7:$GB$306,175,FALSE))</f>
        <v>0</v>
      </c>
      <c r="GQ338" s="99">
        <f>IF(ISNA(VLOOKUP($A338,'[2]1516 Exp_Rev Access'!$F$7:$GB$306,176,FALSE)),"",VLOOKUP($A338,'[2]1516 Exp_Rev Access'!$F$7:$GB$306,176,FALSE))</f>
        <v>0</v>
      </c>
      <c r="GR338" s="99">
        <f>IF(ISNA(VLOOKUP($A338,'[2]1516 Exp_Rev Access'!$F$7:$GB$306,177,FALSE)),"",VLOOKUP($A338,'[2]1516 Exp_Rev Access'!$F$7:$GB$306,177,FALSE))</f>
        <v>0</v>
      </c>
      <c r="GS338" s="99">
        <f>IF(ISNA(VLOOKUP($A338,'[2]1516 Exp_Rev Access'!$F$7:$GB$306,178,FALSE)),"",VLOOKUP($A338,'[2]1516 Exp_Rev Access'!$F$7:$GB$306,178,FALSE))</f>
        <v>0</v>
      </c>
      <c r="GT338" s="101">
        <f t="shared" si="385"/>
        <v>174.16</v>
      </c>
      <c r="GU338" s="72">
        <f t="shared" si="394"/>
        <v>2.252210282004634E-4</v>
      </c>
      <c r="GV338" s="84">
        <f t="shared" si="386"/>
        <v>5.6</v>
      </c>
    </row>
    <row r="339" spans="1:207" customFormat="1" ht="12" customHeight="1" x14ac:dyDescent="0.2">
      <c r="A339" s="96" t="s">
        <v>768</v>
      </c>
      <c r="B339" s="69" t="s">
        <v>769</v>
      </c>
      <c r="C339" s="80">
        <f>IF(ISNA(VLOOKUP($A339,'[2]1516 enrollment_Rev_Exp by size'!$A$6:$G$320,3,FALSE)),"",VLOOKUP($A339,'[2]1516 enrollment_Rev_Exp by size'!$A$6:$G$320,3,FALSE))</f>
        <v>27.150000000000002</v>
      </c>
      <c r="D339" s="97">
        <v>1063558.45</v>
      </c>
      <c r="E339" s="80">
        <f t="shared" si="367"/>
        <v>1063558.45</v>
      </c>
      <c r="F339" s="80">
        <f t="shared" si="368"/>
        <v>0</v>
      </c>
      <c r="G339" s="98">
        <f>IF(ISNA(VLOOKUP($A339,'[2]1516 Exp_Rev Access'!$F$7:$FS$306,2,FALSE)),"",VLOOKUP($A339,'[2]1516 Exp_Rev Access'!$F$7:$FS$306,2,FALSE))</f>
        <v>17830.11</v>
      </c>
      <c r="H339" s="98">
        <f>IF(ISNA(VLOOKUP($A339,'[2]1516 Exp_Rev Access'!$F$7:$FS$306,3,FALSE)),"",VLOOKUP($A339,'[2]1516 Exp_Rev Access'!$F$7:$FS$306,3,FALSE))</f>
        <v>0</v>
      </c>
      <c r="I339" s="98">
        <f>IF(ISNA(VLOOKUP($A339,'[2]1516 Exp_Rev Access'!$F$7:$FS$306,4,FALSE)),"",VLOOKUP($A339,'[2]1516 Exp_Rev Access'!$F$7:$FS$306,4,FALSE))</f>
        <v>26</v>
      </c>
      <c r="J339" s="98">
        <f>IF(ISNA(VLOOKUP($A339,'[2]1516 Exp_Rev Access'!$F$7:$FS$306,5,FALSE)),"",VLOOKUP($A339,'[2]1516 Exp_Rev Access'!$F$7:$FS$306,5,FALSE))</f>
        <v>599.61</v>
      </c>
      <c r="K339" s="98">
        <f>IF(ISNA(VLOOKUP($A339,'[2]1516 Exp_Rev Access'!$F$7:$FS$306,6,FALSE)),"",VLOOKUP($A339,'[2]1516 Exp_Rev Access'!$F$7:$FS$306,6,FALSE))</f>
        <v>0</v>
      </c>
      <c r="L339" s="98">
        <f>IF(ISNA(VLOOKUP($A339,'[2]1516 Exp_Rev Access'!$F$7:$FS$306,7,FALSE)),"",VLOOKUP($A339,'[2]1516 Exp_Rev Access'!$F$7:$FS$306,7,FALSE))</f>
        <v>0</v>
      </c>
      <c r="M339" s="90">
        <f t="shared" si="369"/>
        <v>18455.72</v>
      </c>
      <c r="N339" s="72">
        <f t="shared" si="390"/>
        <v>1.7352802753811982E-2</v>
      </c>
      <c r="O339" s="73">
        <f t="shared" si="391"/>
        <v>679.7686924493554</v>
      </c>
      <c r="P339" s="99">
        <f>IF(ISNA(VLOOKUP($A339,'[2]1516 Exp_Rev Access'!$F$7:$FS$306,8,FALSE)),"",VLOOKUP($A339,'[2]1516 Exp_Rev Access'!$F$7:$FS$306,8,FALSE))</f>
        <v>0</v>
      </c>
      <c r="Q339" s="99">
        <f>IF(ISNA(VLOOKUP($A339,'[2]1516 Exp_Rev Access'!$F$7:$FS$306,9,FALSE)),"",VLOOKUP($A339,'[2]1516 Exp_Rev Access'!$F$7:$FS$306,9,FALSE))</f>
        <v>0</v>
      </c>
      <c r="R339" s="99">
        <f>IF(ISNA(VLOOKUP($A339,'[2]1516 Exp_Rev Access'!$F$7:$FS$306,10,FALSE)),"",VLOOKUP($A339,'[2]1516 Exp_Rev Access'!$F$7:$FS$306,10,FALSE))</f>
        <v>0</v>
      </c>
      <c r="S339" s="99">
        <f>IF(ISNA(VLOOKUP($A339,'[2]1516 Exp_Rev Access'!$F$7:$FS$306,11,FALSE)),"",VLOOKUP($A339,'[2]1516 Exp_Rev Access'!$F$7:$FS$306,11,FALSE))</f>
        <v>0</v>
      </c>
      <c r="T339" s="99">
        <f>IF(ISNA(VLOOKUP($A339,'[2]1516 Exp_Rev Access'!$F$7:$FS$306,12,FALSE)),"",VLOOKUP($A339,'[2]1516 Exp_Rev Access'!$F$7:$FS$306,12,FALSE))</f>
        <v>0</v>
      </c>
      <c r="U339" s="99">
        <f>IF(ISNA(VLOOKUP($A339,'[2]1516 Exp_Rev Access'!$F$7:$FS$306,13,FALSE)),"",VLOOKUP($A339,'[2]1516 Exp_Rev Access'!$F$7:$FS$306,13,FALSE))</f>
        <v>0</v>
      </c>
      <c r="V339" s="99">
        <f>IF(ISNA(VLOOKUP($A339,'[2]1516 Exp_Rev Access'!$F$7:$FS$306,14,FALSE)),"",VLOOKUP($A339,'[2]1516 Exp_Rev Access'!$F$7:$FS$306,14,FALSE))</f>
        <v>0</v>
      </c>
      <c r="W339" s="99">
        <f>IF(ISNA(VLOOKUP($A339,'[2]1516 Exp_Rev Access'!$F$7:$FS$306,15,FALSE)),"",VLOOKUP($A339,'[2]1516 Exp_Rev Access'!$F$7:$FS$306,15,FALSE))</f>
        <v>0</v>
      </c>
      <c r="X339" s="99">
        <f>IF(ISNA(VLOOKUP($A339,'[2]1516 Exp_Rev Access'!$F$7:$FS$306,16,FALSE)),"",VLOOKUP($A339,'[2]1516 Exp_Rev Access'!$F$7:$FS$306,16,FALSE))</f>
        <v>0</v>
      </c>
      <c r="Y339" s="99">
        <f>IF(ISNA(VLOOKUP($A339,'[2]1516 Exp_Rev Access'!$F$7:$FS$306,17,FALSE)),"",VLOOKUP($A339,'[2]1516 Exp_Rev Access'!$F$7:$FS$306,17,FALSE))</f>
        <v>0</v>
      </c>
      <c r="Z339" s="99">
        <f>IF(ISNA(VLOOKUP($A339,'[2]1516 Exp_Rev Access'!$F$7:$FS$306,18,FALSE)),"",VLOOKUP($A339,'[2]1516 Exp_Rev Access'!$F$7:$FS$306,18,FALSE))</f>
        <v>0</v>
      </c>
      <c r="AA339" s="99">
        <f>IF(ISNA(VLOOKUP($A339,'[2]1516 Exp_Rev Access'!$F$7:$FS$306,19,FALSE)),"",VLOOKUP($A339,'[2]1516 Exp_Rev Access'!$F$7:$FS$306,19,FALSE))</f>
        <v>0</v>
      </c>
      <c r="AB339" s="99">
        <f>IF(ISNA(VLOOKUP($A339,'[2]1516 Exp_Rev Access'!$F$7:$FS$306,20,FALSE)),"",VLOOKUP($A339,'[2]1516 Exp_Rev Access'!$F$7:$FS$306,20,FALSE))</f>
        <v>0</v>
      </c>
      <c r="AC339" s="99">
        <f>IF(ISNA(VLOOKUP($A339,'[2]1516 Exp_Rev Access'!$F$7:$FS$306,21,FALSE)),"",VLOOKUP($A339,'[2]1516 Exp_Rev Access'!$F$7:$FS$306,21,FALSE))</f>
        <v>491.5</v>
      </c>
      <c r="AD339" s="99">
        <f>IF(ISNA(VLOOKUP($A339,'[2]1516 Exp_Rev Access'!$F$7:$FS$306,22,FALSE)),"",VLOOKUP($A339,'[2]1516 Exp_Rev Access'!$F$7:$FS$306,22,FALSE))</f>
        <v>1110.29</v>
      </c>
      <c r="AE339" s="99">
        <f>IF(ISNA(VLOOKUP($A339,'[2]1516 Exp_Rev Access'!$F$7:$FS$306,23,FALSE)),"",VLOOKUP($A339,'[2]1516 Exp_Rev Access'!$F$7:$FS$306,23,FALSE))</f>
        <v>0</v>
      </c>
      <c r="AF339" s="99">
        <f>IF(ISNA(VLOOKUP($A339,'[2]1516 Exp_Rev Access'!$F$7:$FS$306,24,FALSE)),"",VLOOKUP($A339,'[2]1516 Exp_Rev Access'!$F$7:$FS$306,24,FALSE))</f>
        <v>120.49</v>
      </c>
      <c r="AG339" s="99">
        <f>IF(ISNA(VLOOKUP($A339,'[2]1516 Exp_Rev Access'!$F$7:$FS$306,25,FALSE)),"",VLOOKUP($A339,'[2]1516 Exp_Rev Access'!$F$7:$FS$306,25,FALSE))</f>
        <v>0</v>
      </c>
      <c r="AH339" s="98">
        <f>IF(ISNA(VLOOKUP($A339,'[2]1516 Exp_Rev Access'!$F$7:$FS$306,26,FALSE)),"",VLOOKUP($A339,'[2]1516 Exp_Rev Access'!$F$7:$FS$306,26,FALSE))</f>
        <v>0</v>
      </c>
      <c r="AI339" s="98">
        <f>IF(ISNA(VLOOKUP($A339,'[2]1516 Exp_Rev Access'!$F$7:$FS$306,27,FALSE)),"",VLOOKUP($A339,'[2]1516 Exp_Rev Access'!$F$7:$FS$306,27,FALSE))</f>
        <v>0</v>
      </c>
      <c r="AJ339" s="98">
        <f>IF(ISNA(VLOOKUP($A339,'[2]1516 Exp_Rev Access'!$F$7:$FS$306,28,FALSE)),"",VLOOKUP($A339,'[2]1516 Exp_Rev Access'!$F$7:$FS$306,28,FALSE))</f>
        <v>552.27</v>
      </c>
      <c r="AK339" s="98">
        <f>IF(ISNA(VLOOKUP($A339,'[2]1516 Exp_Rev Access'!$F$7:$FS$306,29,FALSE)),"",VLOOKUP($A339,'[2]1516 Exp_Rev Access'!$F$7:$FS$306,29,FALSE))</f>
        <v>3154.35</v>
      </c>
      <c r="AL339" s="100">
        <f t="shared" si="372"/>
        <v>5428.9</v>
      </c>
      <c r="AM339" s="72">
        <f t="shared" si="373"/>
        <v>5.1044679302768925E-3</v>
      </c>
      <c r="AN339" s="94">
        <f t="shared" si="374"/>
        <v>199.95948434622466</v>
      </c>
      <c r="AO339" s="99">
        <f>IF(ISNA(VLOOKUP($A339,'[2]1516 Exp_Rev Access'!$F$7:$GB$306,30,FALSE)),"",VLOOKUP($A339,'[2]1516 Exp_Rev Access'!$F$7:$FS$306,30,FALSE))</f>
        <v>322290.32</v>
      </c>
      <c r="AP339" s="99">
        <f>IF(ISNA(VLOOKUP($A339,'[2]1516 Exp_Rev Access'!$F$7:$GB$306,31,FALSE)),"",VLOOKUP($A339,'[2]1516 Exp_Rev Access'!$F$7:$FS$306,31,FALSE))</f>
        <v>955.86</v>
      </c>
      <c r="AQ339" s="99">
        <f>IF(ISNA(VLOOKUP($A339,'[2]1516 Exp_Rev Access'!$F$7:$GB$306,32,FALSE)),"",VLOOKUP($A339,'[2]1516 Exp_Rev Access'!$F$7:$FS$306,32,FALSE))</f>
        <v>72155.399999999994</v>
      </c>
      <c r="AR339" s="99">
        <f>IF(ISNA(VLOOKUP($A339,'[2]1516 Exp_Rev Access'!$F$7:$GB$306,33,FALSE)),"",VLOOKUP($A339,'[2]1516 Exp_Rev Access'!$F$7:$FS$306,33,FALSE))</f>
        <v>0</v>
      </c>
      <c r="AS339" s="99">
        <f>IF(ISNA(VLOOKUP($A339,'[2]1516 Exp_Rev Access'!$F$7:$GB$306,34,FALSE)),"",VLOOKUP($A339,'[2]1516 Exp_Rev Access'!$F$7:$FS$306,34,FALSE))</f>
        <v>0</v>
      </c>
      <c r="AT339" s="101">
        <f t="shared" si="375"/>
        <v>395401.57999999996</v>
      </c>
      <c r="AU339" s="72">
        <f t="shared" si="376"/>
        <v>0.37177230832964558</v>
      </c>
      <c r="AV339" s="94">
        <f t="shared" si="377"/>
        <v>14563.594106813993</v>
      </c>
      <c r="AW339" s="99">
        <f>IF(ISNA(VLOOKUP($A339,'[2]1516 Exp_Rev Access'!$F$7:$GB$306,35,FALSE)),"",VLOOKUP($A339,'[2]1516 Exp_Rev Access'!$F$7:$GB$306,35,FALSE))</f>
        <v>0</v>
      </c>
      <c r="AX339" s="99">
        <f>IF(ISNA(VLOOKUP($A339,'[2]1516 Exp_Rev Access'!$F$7:$GB$306,36,FALSE)),"",VLOOKUP($A339,'[2]1516 Exp_Rev Access'!$F$7:$GB$306,36,FALSE))</f>
        <v>15803.08</v>
      </c>
      <c r="AY339" s="99">
        <f>IF(ISNA(VLOOKUP($A339,'[2]1516 Exp_Rev Access'!$F$7:$GB$306,37,FALSE)),"",VLOOKUP($A339,'[2]1516 Exp_Rev Access'!$F$7:$GB$306,37,FALSE))</f>
        <v>0</v>
      </c>
      <c r="AZ339" s="99">
        <f>IF(ISNA(VLOOKUP($A339,'[2]1516 Exp_Rev Access'!$F$7:$GB$306,38,FALSE)),"",VLOOKUP($A339,'[2]1516 Exp_Rev Access'!$F$7:$GB$306,38,FALSE))</f>
        <v>0</v>
      </c>
      <c r="BA339" s="99">
        <f>IF(ISNA(VLOOKUP($A339,'[2]1516 Exp_Rev Access'!$F$7:$GB$306,39,FALSE)),"",VLOOKUP($A339,'[2]1516 Exp_Rev Access'!$F$7:$GB$306,39,FALSE))</f>
        <v>0</v>
      </c>
      <c r="BB339" s="99">
        <f>IF(ISNA(VLOOKUP($A339,'[2]1516 Exp_Rev Access'!$F$7:$GB$306,40,FALSE)),"",VLOOKUP($A339,'[2]1516 Exp_Rev Access'!$F$7:$GB$306,40,FALSE))</f>
        <v>9645.9500000000007</v>
      </c>
      <c r="BC339" s="99">
        <f>IF(ISNA(VLOOKUP($A339,'[2]1516 Exp_Rev Access'!$F$7:$GB$306,41,FALSE)),"",VLOOKUP($A339,'[2]1516 Exp_Rev Access'!$F$7:$GB$306,41,FALSE))</f>
        <v>0</v>
      </c>
      <c r="BD339" s="99">
        <f>IF(ISNA(VLOOKUP($A339,'[2]1516 Exp_Rev Access'!$F$7:$GB$306,42,FALSE)),"",VLOOKUP($A339,'[2]1516 Exp_Rev Access'!$F$7:$GB$306,42,FALSE))</f>
        <v>530.9</v>
      </c>
      <c r="BE339" s="99">
        <f>IF(ISNA(VLOOKUP($A339,'[2]1516 Exp_Rev Access'!$F$7:$GB$306,43,FALSE)),"",VLOOKUP($A339,'[2]1516 Exp_Rev Access'!$F$7:$GB$306,43,FALSE))</f>
        <v>0</v>
      </c>
      <c r="BF339" s="99">
        <f>IF(ISNA(VLOOKUP($A339,'[2]1516 Exp_Rev Access'!$F$7:$GB$306,44,FALSE)),"",VLOOKUP($A339,'[2]1516 Exp_Rev Access'!$F$7:$GB$306,44,FALSE))</f>
        <v>0</v>
      </c>
      <c r="BG339" s="99">
        <f>IF(ISNA(VLOOKUP($A339,'[2]1516 Exp_Rev Access'!$F$7:$GB$306,45,FALSE)),"",VLOOKUP($A339,'[2]1516 Exp_Rev Access'!$F$7:$GB$306,45,FALSE))</f>
        <v>92.75</v>
      </c>
      <c r="BH339" s="99">
        <f>IF(ISNA(VLOOKUP($A339,'[2]1516 Exp_Rev Access'!$F$7:$GB$306,46,FALSE)),"",VLOOKUP($A339,'[2]1516 Exp_Rev Access'!$F$7:$GB$306,46,FALSE))</f>
        <v>0</v>
      </c>
      <c r="BI339" s="99">
        <f>IF(ISNA(VLOOKUP($A339,'[2]1516 Exp_Rev Access'!$F$7:$GB$306,47,FALSE)),"",VLOOKUP($A339,'[2]1516 Exp_Rev Access'!$F$7:$GB$306,47,FALSE))</f>
        <v>593.32000000000005</v>
      </c>
      <c r="BJ339" s="99">
        <f>IF(ISNA(VLOOKUP($A339,'[2]1516 Exp_Rev Access'!$F$7:$GB$306,48,FALSE)),"",VLOOKUP($A339,'[2]1516 Exp_Rev Access'!$F$7:$GB$306,48,FALSE))</f>
        <v>138423.63</v>
      </c>
      <c r="BK339" s="99">
        <f>IF(ISNA(VLOOKUP($A339,'[2]1516 Exp_Rev Access'!$F$7:$GB$306,49,FALSE)),"",VLOOKUP($A339,'[2]1516 Exp_Rev Access'!$F$7:$GB$306,49,FALSE))</f>
        <v>0</v>
      </c>
      <c r="BL339" s="99">
        <f>IF(ISNA(VLOOKUP($A339,'[2]1516 Exp_Rev Access'!$F$7:$GB$306,50,FALSE)),"",VLOOKUP($A339,'[2]1516 Exp_Rev Access'!$F$7:$GB$306,50,FALSE))</f>
        <v>0</v>
      </c>
      <c r="BM339" s="99">
        <f>IF(ISNA(VLOOKUP($A339,'[2]1516 Exp_Rev Access'!$F$7:$GB$306,51,FALSE)),"",VLOOKUP($A339,'[2]1516 Exp_Rev Access'!$F$7:$GB$306,51,FALSE))</f>
        <v>0</v>
      </c>
      <c r="BN339" s="99">
        <f>IF(ISNA(VLOOKUP($A339,'[2]1516 Exp_Rev Access'!$F$7:$GB$306,52,FALSE)),"",VLOOKUP($A339,'[2]1516 Exp_Rev Access'!$F$7:$GB$306,52,FALSE))</f>
        <v>0</v>
      </c>
      <c r="BO339" s="99">
        <f>IF(ISNA(VLOOKUP($A339,'[2]1516 Exp_Rev Access'!$F$7:$GB$306,53,FALSE)),"",VLOOKUP($A339,'[2]1516 Exp_Rev Access'!$F$7:$GB$306,53,FALSE))</f>
        <v>0</v>
      </c>
      <c r="BP339" s="99">
        <f>IF(ISNA(VLOOKUP($A339,'[2]1516 Exp_Rev Access'!$F$7:$GB$306,54,FALSE)),"",VLOOKUP($A339,'[2]1516 Exp_Rev Access'!$F$7:$GB$306,54,FALSE))</f>
        <v>0</v>
      </c>
      <c r="BQ339" s="99">
        <f>IF(ISNA(VLOOKUP($A339,'[2]1516 Exp_Rev Access'!$F$7:$GB$306,55,FALSE)),"",VLOOKUP($A339,'[2]1516 Exp_Rev Access'!$F$7:$GB$306,55,FALSE))</f>
        <v>0</v>
      </c>
      <c r="BR339" s="99">
        <f>IF(ISNA(VLOOKUP($A339,'[2]1516 Exp_Rev Access'!$F$7:$GB$306,56,FALSE)),"",VLOOKUP($A339,'[2]1516 Exp_Rev Access'!$F$7:$GB$306,56,FALSE))</f>
        <v>0</v>
      </c>
      <c r="BS339" s="99">
        <f>IF(ISNA(VLOOKUP($A339,'[2]1516 Exp_Rev Access'!$F$7:$GB$306,57,FALSE)),"",VLOOKUP($A339,'[2]1516 Exp_Rev Access'!$F$7:$GB$306,57,FALSE))</f>
        <v>0</v>
      </c>
      <c r="BT339" s="99">
        <f>IF(ISNA(VLOOKUP($A339,'[2]1516 Exp_Rev Access'!$F$7:$GB$306,58,FALSE)),"",VLOOKUP($A339,'[2]1516 Exp_Rev Access'!$F$7:$GB$306,58,FALSE))</f>
        <v>0</v>
      </c>
      <c r="BU339" s="102">
        <f t="shared" si="378"/>
        <v>165089.63</v>
      </c>
      <c r="BV339" s="72">
        <f t="shared" si="379"/>
        <v>0.15522384312775664</v>
      </c>
      <c r="BW339" s="94">
        <f t="shared" si="380"/>
        <v>6080.6493554327808</v>
      </c>
      <c r="BX339" s="99">
        <f>IF(ISNA(VLOOKUP($A339,'[2]1516 Exp_Rev Access'!$F$7:$GB$306,59,FALSE)),"",VLOOKUP($A339,'[2]1516 Exp_Rev Access'!$F$7:$GB$306,59,FALSE))</f>
        <v>0</v>
      </c>
      <c r="BY339" s="99">
        <f>IF(ISNA(VLOOKUP($A339,'[2]1516 Exp_Rev Access'!$F$7:$GB$306,60,FALSE)),"",VLOOKUP($A339,'[2]1516 Exp_Rev Access'!$F$7:$GB$306,60,FALSE))</f>
        <v>348305.35</v>
      </c>
      <c r="BZ339" s="99">
        <f>IF(ISNA(VLOOKUP($A339,'[2]1516 Exp_Rev Access'!$F$7:$GB$306,61,FALSE)),"",VLOOKUP($A339,'[2]1516 Exp_Rev Access'!$F$7:$GB$306,61,FALSE))</f>
        <v>8891.32</v>
      </c>
      <c r="CA339" s="99">
        <f>IF(ISNA(VLOOKUP($A339,'[2]1516 Exp_Rev Access'!$F$7:$GB$306,62,FALSE)),"",VLOOKUP($A339,'[2]1516 Exp_Rev Access'!$F$7:$GB$306,62,FALSE))</f>
        <v>0</v>
      </c>
      <c r="CB339" s="99">
        <f>IF(ISNA(VLOOKUP($A339,'[2]1516 Exp_Rev Access'!$F$7:$GB$306,63,FALSE)),"",VLOOKUP($A339,'[2]1516 Exp_Rev Access'!$F$7:$GB$306,63,FALSE))</f>
        <v>16418.849999999999</v>
      </c>
      <c r="CC339" s="99">
        <f>IF(ISNA(VLOOKUP($A339,'[2]1516 Exp_Rev Access'!$F$7:$GB$306,64,FALSE)),"",VLOOKUP($A339,'[2]1516 Exp_Rev Access'!$F$7:$GB$306,64,FALSE))</f>
        <v>0</v>
      </c>
      <c r="CD339" s="101">
        <f t="shared" si="381"/>
        <v>373615.51999999996</v>
      </c>
      <c r="CE339" s="72">
        <f t="shared" si="387"/>
        <v>0.35128818731119099</v>
      </c>
      <c r="CF339" s="103">
        <f t="shared" si="388"/>
        <v>13761.160957642724</v>
      </c>
      <c r="CG339" s="99">
        <f>IF(ISNA(VLOOKUP($A339,'[2]1516 Exp_Rev Access'!$F$7:$GB$306,65,FALSE)),"",VLOOKUP($A339,'[2]1516 Exp_Rev Access'!$F$7:$GB$306,65,FALSE))</f>
        <v>0</v>
      </c>
      <c r="CH339" s="99">
        <f>IF(ISNA(VLOOKUP($A339,'[2]1516 Exp_Rev Access'!$F$7:$GB$306,66,FALSE)),"",VLOOKUP($A339,'[2]1516 Exp_Rev Access'!$F$7:$GB$306,66,FALSE))</f>
        <v>0</v>
      </c>
      <c r="CI339" s="99">
        <f>IF(ISNA(VLOOKUP($A339,'[2]1516 Exp_Rev Access'!$F$7:$GB$306,67,FALSE)),"",VLOOKUP($A339,'[2]1516 Exp_Rev Access'!$F$7:$GB$306,67,FALSE))</f>
        <v>0</v>
      </c>
      <c r="CJ339" s="99">
        <f>IF(ISNA(VLOOKUP($A339,'[2]1516 Exp_Rev Access'!$F$7:$GB$306,68,FALSE)),"",VLOOKUP($A339,'[2]1516 Exp_Rev Access'!$F$7:$GB$306,68,FALSE))</f>
        <v>0</v>
      </c>
      <c r="CK339" s="99">
        <f>IF(ISNA(VLOOKUP($A339,'[2]1516 Exp_Rev Access'!$F$7:$GB$306,69,FALSE)),"",VLOOKUP($A339,'[2]1516 Exp_Rev Access'!$F$7:$GB$306,69,FALSE))</f>
        <v>0</v>
      </c>
      <c r="CL339" s="99">
        <f>IF(ISNA(VLOOKUP($A339,'[2]1516 Exp_Rev Access'!$F$7:$GB$306,70,FALSE)),"",VLOOKUP($A339,'[2]1516 Exp_Rev Access'!$F$7:$GB$306,70,FALSE))</f>
        <v>0</v>
      </c>
      <c r="CM339" s="99">
        <f>IF(ISNA(VLOOKUP($A339,'[2]1516 Exp_Rev Access'!$F$7:$GB$306,71,FALSE)),"",VLOOKUP($A339,'[2]1516 Exp_Rev Access'!$F$7:$GB$306,71,FALSE))</f>
        <v>0</v>
      </c>
      <c r="CN339" s="99">
        <f>IF(ISNA(VLOOKUP($A339,'[2]1516 Exp_Rev Access'!$F$7:$GB$306,72,FALSE)),"",VLOOKUP($A339,'[2]1516 Exp_Rev Access'!$F$7:$GB$306,72,FALSE))</f>
        <v>0</v>
      </c>
      <c r="CO339" s="99">
        <f>IF(ISNA(VLOOKUP($A339,'[2]1516 Exp_Rev Access'!$F$7:$GB$306,73,FALSE)),"",VLOOKUP($A339,'[2]1516 Exp_Rev Access'!$F$7:$GB$306,73,FALSE))</f>
        <v>0</v>
      </c>
      <c r="CP339" s="99">
        <f>IF(ISNA(VLOOKUP($A339,'[2]1516 Exp_Rev Access'!$F$7:$GB$306,74,FALSE)),"",VLOOKUP($A339,'[2]1516 Exp_Rev Access'!$F$7:$GB$306,74,FALSE))</f>
        <v>10693</v>
      </c>
      <c r="CQ339" s="99">
        <f>IF(ISNA(VLOOKUP($A339,'[2]1516 Exp_Rev Access'!$F$7:$GB$306,75,FALSE)),"",VLOOKUP($A339,'[2]1516 Exp_Rev Access'!$F$7:$GB$306,75,FALSE))</f>
        <v>0</v>
      </c>
      <c r="CR339" s="99">
        <f>IF(ISNA(VLOOKUP($A339,'[2]1516 Exp_Rev Access'!$F$7:$GB$306,76,FALSE)),"",VLOOKUP($A339,'[2]1516 Exp_Rev Access'!$F$7:$GB$306,76,FALSE))</f>
        <v>0</v>
      </c>
      <c r="CS339" s="99">
        <f>IF(ISNA(VLOOKUP($A339,'[2]1516 Exp_Rev Access'!$F$7:$GB$306,77,FALSE)),"",VLOOKUP($A339,'[2]1516 Exp_Rev Access'!$F$7:$GB$306,77,FALSE))</f>
        <v>0</v>
      </c>
      <c r="CT339" s="99">
        <f>IF(ISNA(VLOOKUP($A339,'[2]1516 Exp_Rev Access'!$F$7:$GB$306,78,FALSE)),"",VLOOKUP($A339,'[2]1516 Exp_Rev Access'!$F$7:$GB$306,78,FALSE))</f>
        <v>50890.43</v>
      </c>
      <c r="CU339" s="99">
        <f>IF(ISNA(VLOOKUP($A339,'[2]1516 Exp_Rev Access'!$F$7:$GB$306,79,FALSE)),"",VLOOKUP($A339,'[2]1516 Exp_Rev Access'!$F$7:$GB$306,79,FALSE))</f>
        <v>986</v>
      </c>
      <c r="CV339" s="99">
        <f>IF(ISNA(VLOOKUP($A339,'[2]1516 Exp_Rev Access'!$F$7:$GB$306,80,FALSE)),"",VLOOKUP($A339,'[2]1516 Exp_Rev Access'!$F$7:$GB$306,80,FALSE))</f>
        <v>0</v>
      </c>
      <c r="CW339" s="99">
        <f>IF(ISNA(VLOOKUP($A339,'[2]1516 Exp_Rev Access'!$F$7:$GB$306,81,FALSE)),"",VLOOKUP($A339,'[2]1516 Exp_Rev Access'!$F$7:$GB$306,81,FALSE))</f>
        <v>0</v>
      </c>
      <c r="CX339" s="99">
        <f>IF(ISNA(VLOOKUP($A339,'[2]1516 Exp_Rev Access'!$F$7:$GB$306,82,FALSE)),"",VLOOKUP($A339,'[2]1516 Exp_Rev Access'!$F$7:$GB$306,82,FALSE))</f>
        <v>0</v>
      </c>
      <c r="CY339" s="99">
        <f>IF(ISNA(VLOOKUP($A339,'[2]1516 Exp_Rev Access'!$F$7:$GB$306,83,FALSE)),"",VLOOKUP($A339,'[2]1516 Exp_Rev Access'!$F$7:$GB$306,83,FALSE))</f>
        <v>0</v>
      </c>
      <c r="CZ339" s="99">
        <f>IF(ISNA(VLOOKUP($A339,'[2]1516 Exp_Rev Access'!$F$7:$GB$306,84,FALSE)),"",VLOOKUP($A339,'[2]1516 Exp_Rev Access'!$F$7:$GB$306,84,FALSE))</f>
        <v>0</v>
      </c>
      <c r="DA339" s="99">
        <f>IF(ISNA(VLOOKUP($A339,'[2]1516 Exp_Rev Access'!$F$7:$GB$306,85,FALSE)),"",VLOOKUP($A339,'[2]1516 Exp_Rev Access'!$F$7:$GB$306,85,FALSE))</f>
        <v>0</v>
      </c>
      <c r="DB339" s="99">
        <f>IF(ISNA(VLOOKUP($A339,'[2]1516 Exp_Rev Access'!$F$7:$GB$306,86,FALSE)),"",VLOOKUP($A339,'[2]1516 Exp_Rev Access'!$F$7:$GB$306,86,FALSE))</f>
        <v>0</v>
      </c>
      <c r="DC339" s="99">
        <f>IF(ISNA(VLOOKUP($A339,'[2]1516 Exp_Rev Access'!$F$7:$GB$306,87,FALSE)),"",VLOOKUP($A339,'[2]1516 Exp_Rev Access'!$F$7:$GB$306,87,FALSE))</f>
        <v>0</v>
      </c>
      <c r="DD339" s="99">
        <f>IF(ISNA(VLOOKUP($A339,'[2]1516 Exp_Rev Access'!$F$7:$GB$306,88,FALSE)),"",VLOOKUP($A339,'[2]1516 Exp_Rev Access'!$F$7:$GB$306,88,FALSE))</f>
        <v>0</v>
      </c>
      <c r="DE339" s="99">
        <f>IF(ISNA(VLOOKUP($A339,'[2]1516 Exp_Rev Access'!$F$7:$GB$306,89,FALSE)),"",VLOOKUP($A339,'[2]1516 Exp_Rev Access'!$F$7:$GB$306,89,FALSE))</f>
        <v>0</v>
      </c>
      <c r="DF339" s="99">
        <f>IF(ISNA(VLOOKUP($A339,'[2]1516 Exp_Rev Access'!$F$7:$GB$306,90,FALSE)),"",VLOOKUP($A339,'[2]1516 Exp_Rev Access'!$F$7:$GB$306,90,FALSE))</f>
        <v>0</v>
      </c>
      <c r="DG339" s="99">
        <f>IF(ISNA(VLOOKUP($A339,'[2]1516 Exp_Rev Access'!$F$7:$GB$306,91,FALSE)),"",VLOOKUP($A339,'[2]1516 Exp_Rev Access'!$F$7:$GB$306,91,FALSE))</f>
        <v>0</v>
      </c>
      <c r="DH339" s="99">
        <f>IF(ISNA(VLOOKUP($A339,'[2]1516 Exp_Rev Access'!$F$7:$GB$306,92,FALSE)),"",VLOOKUP($A339,'[2]1516 Exp_Rev Access'!$F$7:$GB$306,92,FALSE))</f>
        <v>20495.66</v>
      </c>
      <c r="DI339" s="99">
        <f>IF(ISNA(VLOOKUP($A339,'[2]1516 Exp_Rev Access'!$F$7:$GB$306,93,FALSE)),"",VLOOKUP($A339,'[2]1516 Exp_Rev Access'!$F$7:$GB$306,93,FALSE))</f>
        <v>0</v>
      </c>
      <c r="DJ339" s="99">
        <f>IF(ISNA(VLOOKUP($A339,'[2]1516 Exp_Rev Access'!$F$7:$GB$306,94,FALSE)),"",VLOOKUP($A339,'[2]1516 Exp_Rev Access'!$F$7:$GB$306,94,FALSE))</f>
        <v>0</v>
      </c>
      <c r="DK339" s="99">
        <f>IF(ISNA(VLOOKUP($A339,'[2]1516 Exp_Rev Access'!$F$7:$GB$306,95,FALSE)),"",VLOOKUP($A339,'[2]1516 Exp_Rev Access'!$F$7:$GB$306,95,FALSE))</f>
        <v>0</v>
      </c>
      <c r="DL339" s="99">
        <f>IF(ISNA(VLOOKUP($A339,'[2]1516 Exp_Rev Access'!$F$7:$GB$306,96,FALSE)),"",VLOOKUP($A339,'[2]1516 Exp_Rev Access'!$F$7:$GB$306,96,FALSE))</f>
        <v>0</v>
      </c>
      <c r="DM339" s="99">
        <f>IF(ISNA(VLOOKUP($A339,'[2]1516 Exp_Rev Access'!$F$7:$GB$306,97,FALSE)),"",VLOOKUP($A339,'[2]1516 Exp_Rev Access'!$F$7:$GB$306,97,FALSE))</f>
        <v>0</v>
      </c>
      <c r="DN339" s="99">
        <f>IF(ISNA(VLOOKUP($A339,'[2]1516 Exp_Rev Access'!$F$7:$GB$306,98,FALSE)),"",VLOOKUP($A339,'[2]1516 Exp_Rev Access'!$F$7:$GB$306,98,FALSE))</f>
        <v>0</v>
      </c>
      <c r="DO339" s="99">
        <f>IF(ISNA(VLOOKUP($A339,'[2]1516 Exp_Rev Access'!$F$7:$GB$306,99,FALSE)),"",VLOOKUP($A339,'[2]1516 Exp_Rev Access'!$F$7:$GB$306,99,FALSE))</f>
        <v>0</v>
      </c>
      <c r="DP339" s="99">
        <f>IF(ISNA(VLOOKUP($A339,'[2]1516 Exp_Rev Access'!$F$7:$GB$306,100,FALSE)),"",VLOOKUP($A339,'[2]1516 Exp_Rev Access'!$F$7:$GB$306,100,FALSE))</f>
        <v>0</v>
      </c>
      <c r="DQ339" s="99">
        <f>IF(ISNA(VLOOKUP($A339,'[2]1516 Exp_Rev Access'!$F$7:$GB$306,101,FALSE)),"",VLOOKUP($A339,'[2]1516 Exp_Rev Access'!$F$7:$GB$306,101,FALSE))</f>
        <v>0</v>
      </c>
      <c r="DR339" s="99">
        <f>IF(ISNA(VLOOKUP($A339,'[2]1516 Exp_Rev Access'!$F$7:$GB$306,102,FALSE)),"",VLOOKUP($A339,'[2]1516 Exp_Rev Access'!$F$7:$GB$306,102,FALSE))</f>
        <v>0</v>
      </c>
      <c r="DS339" s="99">
        <f>IF(ISNA(VLOOKUP($A339,'[2]1516 Exp_Rev Access'!$F$7:$GB$306,103,FALSE)),"",VLOOKUP($A339,'[2]1516 Exp_Rev Access'!$F$7:$GB$306,103,FALSE))</f>
        <v>0</v>
      </c>
      <c r="DT339" s="99">
        <f>IF(ISNA(VLOOKUP($A339,'[2]1516 Exp_Rev Access'!$F$7:$GB$306,104,FALSE)),"",VLOOKUP($A339,'[2]1516 Exp_Rev Access'!$F$7:$GB$306,104,FALSE))</f>
        <v>0</v>
      </c>
      <c r="DU339" s="99">
        <f>IF(ISNA(VLOOKUP($A339,'[2]1516 Exp_Rev Access'!$F$7:$GB$306,105,FALSE)),"",VLOOKUP($A339,'[2]1516 Exp_Rev Access'!$F$7:$GB$306,105,FALSE))</f>
        <v>0</v>
      </c>
      <c r="DV339" s="99">
        <f>IF(ISNA(VLOOKUP($A339,'[2]1516 Exp_Rev Access'!$F$7:$GB$306,106,FALSE)),"",VLOOKUP($A339,'[2]1516 Exp_Rev Access'!$F$7:$GB$306,106,FALSE))</f>
        <v>0</v>
      </c>
      <c r="DW339" s="99">
        <f>IF(ISNA(VLOOKUP($A339,'[2]1516 Exp_Rev Access'!$F$7:$GB$306,107,FALSE)),"",VLOOKUP($A339,'[2]1516 Exp_Rev Access'!$F$7:$GB$306,107,FALSE))</f>
        <v>0</v>
      </c>
      <c r="DX339" s="99">
        <f>IF(ISNA(VLOOKUP($A339,'[2]1516 Exp_Rev Access'!$F$7:$GB$306,108,FALSE)),"",VLOOKUP($A339,'[2]1516 Exp_Rev Access'!$F$7:$GB$306,108,FALSE))</f>
        <v>8545.1200000000008</v>
      </c>
      <c r="DY339" s="99">
        <f>IF(ISNA(VLOOKUP($A339,'[2]1516 Exp_Rev Access'!$F$7:$GB$306,109,FALSE)),"",VLOOKUP($A339,'[2]1516 Exp_Rev Access'!$F$7:$GB$306,109,FALSE))</f>
        <v>0</v>
      </c>
      <c r="DZ339" s="99">
        <f>IF(ISNA(VLOOKUP($A339,'[2]1516 Exp_Rev Access'!$F$7:$GB$306,110,FALSE)),"",VLOOKUP($A339,'[2]1516 Exp_Rev Access'!$F$7:$GB$306,110,FALSE))</f>
        <v>0</v>
      </c>
      <c r="EA339" s="99">
        <f>IF(ISNA(VLOOKUP($A339,'[2]1516 Exp_Rev Access'!$F$7:$GB$306,111,FALSE)),"",VLOOKUP($A339,'[2]1516 Exp_Rev Access'!$F$7:$GB$306,111,FALSE))</f>
        <v>0</v>
      </c>
      <c r="EB339" s="99">
        <f>IF(ISNA(VLOOKUP($A339,'[2]1516 Exp_Rev Access'!$F$7:$GB$306,112,FALSE)),"",VLOOKUP($A339,'[2]1516 Exp_Rev Access'!$F$7:$GB$306,112,FALSE))</f>
        <v>0</v>
      </c>
      <c r="EC339" s="99">
        <f>IF(ISNA(VLOOKUP($A339,'[2]1516 Exp_Rev Access'!$F$7:$GB$306,113,FALSE)),"",VLOOKUP($A339,'[2]1516 Exp_Rev Access'!$F$7:$GB$306,113,FALSE))</f>
        <v>0</v>
      </c>
      <c r="ED339" s="99">
        <f>IF(ISNA(VLOOKUP($A339,'[2]1516 Exp_Rev Access'!$F$7:$GB$306,114,FALSE)),"",VLOOKUP($A339,'[2]1516 Exp_Rev Access'!$F$7:$GB$306,114,FALSE))</f>
        <v>0</v>
      </c>
      <c r="EE339" s="99">
        <f>IF(ISNA(VLOOKUP($A339,'[2]1516 Exp_Rev Access'!$F$7:$GB$306,115,FALSE)),"",VLOOKUP($A339,'[2]1516 Exp_Rev Access'!$F$7:$GB$306,115,FALSE))</f>
        <v>0</v>
      </c>
      <c r="EF339" s="99">
        <f>IF(ISNA(VLOOKUP($A339,'[2]1516 Exp_Rev Access'!$F$7:$GB$306,116,FALSE)),"",VLOOKUP($A339,'[2]1516 Exp_Rev Access'!$F$7:$GB$306,116,FALSE))</f>
        <v>8873</v>
      </c>
      <c r="EG339" s="99">
        <f>IF(ISNA(VLOOKUP($A339,'[2]1516 Exp_Rev Access'!$F$7:$GB$306,117,FALSE)),"",VLOOKUP($A339,'[2]1516 Exp_Rev Access'!$F$7:$GB$306,117,FALSE))</f>
        <v>0</v>
      </c>
      <c r="EH339" s="99">
        <f>IF(ISNA(VLOOKUP($A339,'[2]1516 Exp_Rev Access'!$F$7:$GB$306,118,FALSE)),"",VLOOKUP($A339,'[2]1516 Exp_Rev Access'!$F$7:$GB$306,118,FALSE))</f>
        <v>0</v>
      </c>
      <c r="EI339" s="99">
        <f>IF(ISNA(VLOOKUP($A339,'[2]1516 Exp_Rev Access'!$F$7:$GB$306,119,FALSE)),"",VLOOKUP($A339,'[2]1516 Exp_Rev Access'!$F$7:$GB$306,119,FALSE))</f>
        <v>0</v>
      </c>
      <c r="EJ339" s="99">
        <f>IF(ISNA(VLOOKUP($A339,'[2]1516 Exp_Rev Access'!$F$7:$GB$306,120,FALSE)),"",VLOOKUP($A339,'[2]1516 Exp_Rev Access'!$F$7:$GB$306,120,FALSE))</f>
        <v>0</v>
      </c>
      <c r="EK339" s="99">
        <f>IF(ISNA(VLOOKUP($A339,'[2]1516 Exp_Rev Access'!$F$7:$GB$306,121,FALSE)),"",VLOOKUP($A339,'[2]1516 Exp_Rev Access'!$F$7:$GB$306,121,FALSE))</f>
        <v>0</v>
      </c>
      <c r="EL339" s="99">
        <f>IF(ISNA(VLOOKUP($A339,'[2]1516 Exp_Rev Access'!$F$7:$GB$306,122,FALSE)),"",VLOOKUP($A339,'[2]1516 Exp_Rev Access'!$F$7:$GB$306,122,FALSE))</f>
        <v>0</v>
      </c>
      <c r="EM339" s="99">
        <f>IF(ISNA(VLOOKUP($A339,'[2]1516 Exp_Rev Access'!$F$7:$GB$306,123,FALSE)),"",VLOOKUP($A339,'[2]1516 Exp_Rev Access'!$F$7:$GB$306,123,FALSE))</f>
        <v>0</v>
      </c>
      <c r="EN339" s="99">
        <f>IF(ISNA(VLOOKUP($A339,'[2]1516 Exp_Rev Access'!$F$7:$GB$306,124,FALSE)),"",VLOOKUP($A339,'[2]1516 Exp_Rev Access'!$F$7:$GB$306,124,FALSE))</f>
        <v>0</v>
      </c>
      <c r="EO339" s="99">
        <f>IF(ISNA(VLOOKUP($A339,'[2]1516 Exp_Rev Access'!$F$7:$GB$306,125,FALSE)),"",VLOOKUP($A339,'[2]1516 Exp_Rev Access'!$F$7:$GB$306,125,FALSE))</f>
        <v>0</v>
      </c>
      <c r="EP339" s="99">
        <f>IF(ISNA(VLOOKUP($A339,'[2]1516 Exp_Rev Access'!$F$7:$GB$306,126,FALSE)),"",VLOOKUP($A339,'[2]1516 Exp_Rev Access'!$F$7:$GB$306,126,FALSE))</f>
        <v>0</v>
      </c>
      <c r="EQ339" s="99">
        <f>IF(ISNA(VLOOKUP($A339,'[2]1516 Exp_Rev Access'!$F$7:$GB$306,127,FALSE)),"",VLOOKUP($A339,'[2]1516 Exp_Rev Access'!$F$7:$GB$306,127,FALSE))</f>
        <v>0</v>
      </c>
      <c r="ER339" s="99">
        <f>IF(ISNA(VLOOKUP($A339,'[2]1516 Exp_Rev Access'!$F$7:$GB$306,128,FALSE)),"",VLOOKUP($A339,'[2]1516 Exp_Rev Access'!$F$7:$GB$306,128,FALSE))</f>
        <v>0</v>
      </c>
      <c r="ES339" s="99">
        <f>IF(ISNA(VLOOKUP($A339,'[2]1516 Exp_Rev Access'!$F$7:$GB$306,129,FALSE)),"",VLOOKUP($A339,'[2]1516 Exp_Rev Access'!$F$7:$GB$306,129,FALSE))</f>
        <v>0</v>
      </c>
      <c r="ET339" s="99">
        <f>IF(ISNA(VLOOKUP($A339,'[2]1516 Exp_Rev Access'!$F$7:$GB$306,130,FALSE)),"",VLOOKUP($A339,'[2]1516 Exp_Rev Access'!$F$7:$GB$306,130,FALSE))</f>
        <v>0</v>
      </c>
      <c r="EU339" s="99">
        <f>IF(ISNA(VLOOKUP($A339,'[2]1516 Exp_Rev Access'!$F$7:$GB$306,131,FALSE)),"",VLOOKUP($A339,'[2]1516 Exp_Rev Access'!$F$7:$GB$306,131,FALSE))</f>
        <v>0</v>
      </c>
      <c r="EV339" s="99">
        <f>IF(ISNA(VLOOKUP($A339,'[2]1516 Exp_Rev Access'!$F$7:$GB$306,132,FALSE)),"",VLOOKUP($A339,'[2]1516 Exp_Rev Access'!$F$7:$GB$306,132,FALSE))</f>
        <v>0</v>
      </c>
      <c r="EW339" s="99">
        <f>IF(ISNA(VLOOKUP($A339,'[2]1516 Exp_Rev Access'!$F$7:$GB$306,133,FALSE)),"",VLOOKUP($A339,'[2]1516 Exp_Rev Access'!$F$7:$GB$306,133,FALSE))</f>
        <v>0</v>
      </c>
      <c r="EX339" s="99">
        <f>IF(ISNA(VLOOKUP($A339,'[2]1516 Exp_Rev Access'!$F$7:$GB$306,134,FALSE)),"",VLOOKUP($A339,'[2]1516 Exp_Rev Access'!$F$7:$GB$306,134,FALSE))</f>
        <v>0</v>
      </c>
      <c r="EY339" s="99">
        <f>IF(ISNA(VLOOKUP($A339,'[2]1516 Exp_Rev Access'!$F$7:$GB$306,135,FALSE)),"",VLOOKUP($A339,'[2]1516 Exp_Rev Access'!$F$7:$GB$306,135,FALSE))</f>
        <v>0</v>
      </c>
      <c r="EZ339" s="99">
        <f>IF(ISNA(VLOOKUP($A339,'[2]1516 Exp_Rev Access'!$F$7:$GB$306,136,FALSE)),"",VLOOKUP($A339,'[2]1516 Exp_Rev Access'!$F$7:$GB$306,136,FALSE))</f>
        <v>0</v>
      </c>
      <c r="FA339" s="99">
        <f>IF(ISNA(VLOOKUP($A339,'[2]1516 Exp_Rev Access'!$F$7:$GB$306,137,FALSE)),"",VLOOKUP($A339,'[2]1516 Exp_Rev Access'!$F$7:$GB$306,137,FALSE))</f>
        <v>0</v>
      </c>
      <c r="FB339" s="99">
        <f>IF(ISNA(VLOOKUP($A339,'[2]1516 Exp_Rev Access'!$F$7:$GB$306,138,FALSE)),"",VLOOKUP($A339,'[2]1516 Exp_Rev Access'!$F$7:$GB$306,138,FALSE))</f>
        <v>0</v>
      </c>
      <c r="FC339" s="99">
        <f>IF(ISNA(VLOOKUP($A339,'[2]1516 Exp_Rev Access'!$F$7:$GB$306,139,FALSE)),"",VLOOKUP($A339,'[2]1516 Exp_Rev Access'!$F$7:$GB$306,139,FALSE))</f>
        <v>0</v>
      </c>
      <c r="FD339" s="99">
        <f>IF(ISNA(VLOOKUP($A339,'[2]1516 Exp_Rev Access'!$F$7:$FS$306,140,FALSE)),"",VLOOKUP($A339,'[2]1516 Exp_Rev Access'!$F$7:$FS$306,140,FALSE))</f>
        <v>0</v>
      </c>
      <c r="FE339" s="99">
        <f>IF(ISNA(VLOOKUP($A339,'[2]1516 Exp_Rev Access'!$F$7:$FS$306,141,FALSE)),"",VLOOKUP($A339,'[2]1516 Exp_Rev Access'!$F$7:$FS$306,141,FALSE))</f>
        <v>0</v>
      </c>
      <c r="FF339" s="99">
        <f>IF(ISNA(VLOOKUP($A339,'[2]1516 Exp_Rev Access'!$F$7:$FS$306,142,FALSE)),"",VLOOKUP($A339,'[2]1516 Exp_Rev Access'!$F$7:$FS$306,142,FALSE))</f>
        <v>0</v>
      </c>
      <c r="FG339" s="99">
        <f>IF(ISNA(VLOOKUP($A339,'[2]1516 Exp_Rev Access'!$F$7:$FS$306,143,FALSE)),"",VLOOKUP($A339,'[2]1516 Exp_Rev Access'!$F$7:$FS$306,143,FALSE))</f>
        <v>0</v>
      </c>
      <c r="FH339" s="99">
        <f>IF(ISNA(VLOOKUP($A339,'[2]1516 Exp_Rev Access'!$F$7:$FS$306,144,FALSE)),"",VLOOKUP($A339,'[2]1516 Exp_Rev Access'!$F$7:$FS$306,144,FALSE))</f>
        <v>0</v>
      </c>
      <c r="FI339" s="99">
        <f>IF(ISNA(VLOOKUP($A339,'[2]1516 Exp_Rev Access'!$F$7:$FS$306,145,FALSE)),"",VLOOKUP($A339,'[2]1516 Exp_Rev Access'!$F$7:$FS$306,145,FALSE))</f>
        <v>2544.1</v>
      </c>
      <c r="FJ339" s="99">
        <f>IF(ISNA(VLOOKUP($A339,'[2]1516 Exp_Rev Access'!$F$7:$FS$306,146,FALSE)),"",VLOOKUP($A339,'[2]1516 Exp_Rev Access'!$F$7:$FS$306,146,FALSE))</f>
        <v>0</v>
      </c>
      <c r="FK339" s="99">
        <f>IF(ISNA(VLOOKUP($A339,'[2]1516 Exp_Rev Access'!$F$7:$FS$306,147,FALSE)),"",VLOOKUP($A339,'[2]1516 Exp_Rev Access'!$F$7:$FS$306,147,FALSE))</f>
        <v>0</v>
      </c>
      <c r="FL339" s="99">
        <f>IF(ISNA(VLOOKUP($A339,'[2]1516 Exp_Rev Access'!$F$7:$FS$306,148,FALSE)),"",VLOOKUP($A339,'[2]1516 Exp_Rev Access'!$F$7:$FS$306,148,FALSE))</f>
        <v>0</v>
      </c>
      <c r="FM339" s="99">
        <f>IF(ISNA(VLOOKUP($A339,'[2]1516 Exp_Rev Access'!$F$7:$FS$306,149,FALSE)),"",VLOOKUP($A339,'[2]1516 Exp_Rev Access'!$F$7:$FS$306,149,FALSE))</f>
        <v>0</v>
      </c>
      <c r="FN339" s="99">
        <f>IF(ISNA(VLOOKUP($A339,'[2]1516 Exp_Rev Access'!$F$7:$FS$306,150,FALSE)),"",VLOOKUP($A339,'[2]1516 Exp_Rev Access'!$F$7:$FS$306,150,FALSE))</f>
        <v>0</v>
      </c>
      <c r="FO339" s="99">
        <f>IF(ISNA(VLOOKUP($A339,'[2]1516 Exp_Rev Access'!$F$7:$FS$306,151,FALSE)),"",VLOOKUP($A339,'[2]1516 Exp_Rev Access'!$F$7:$FS$306,151,FALSE))</f>
        <v>0</v>
      </c>
      <c r="FP339" s="99">
        <f>IF(ISNA(VLOOKUP($A339,'[2]1516 Exp_Rev Access'!$F$7:$FS$306,152,FALSE)),"",VLOOKUP($A339,'[2]1516 Exp_Rev Access'!$F$7:$FS$306,152,FALSE))</f>
        <v>0</v>
      </c>
      <c r="FQ339" s="99">
        <f>IF(ISNA(VLOOKUP($A339,'[2]1516 Exp_Rev Access'!$F$7:$FS$306,153,FALSE)),"",VLOOKUP($A339,'[2]1516 Exp_Rev Access'!$F$7:$FS$306,153,FALSE))</f>
        <v>2539.79</v>
      </c>
      <c r="FR339" s="101">
        <f t="shared" si="382"/>
        <v>105567.09999999999</v>
      </c>
      <c r="FS339" s="72">
        <f t="shared" si="392"/>
        <v>9.9258390547317818E-2</v>
      </c>
      <c r="FT339" s="94">
        <f t="shared" si="393"/>
        <v>3888.2909760589314</v>
      </c>
      <c r="FU339" s="99">
        <f>IF(ISNA(VLOOKUP($A339,'[2]1516 Exp_Rev Access'!$F$7:$GB$306,154,FALSE)),"",VLOOKUP($A339,'[2]1516 Exp_Rev Access'!$F$7:$GB$306,154,FALSE))</f>
        <v>0</v>
      </c>
      <c r="FV339" s="99">
        <f>IF(ISNA(VLOOKUP($A339,'[2]1516 Exp_Rev Access'!$F$7:$GB$306,155,FALSE)),"",VLOOKUP($A339,'[2]1516 Exp_Rev Access'!$F$7:$GB$306,155,FALSE))</f>
        <v>0</v>
      </c>
      <c r="FW339" s="99">
        <f>IF(ISNA(VLOOKUP($A339,'[2]1516 Exp_Rev Access'!$F$7:$GB$306,156,FALSE)),"",VLOOKUP($A339,'[2]1516 Exp_Rev Access'!$F$7:$GB$306,156,FALSE))</f>
        <v>0</v>
      </c>
      <c r="FX339" s="99">
        <f>IF(ISNA(VLOOKUP($A339,'[2]1516 Exp_Rev Access'!$F$7:$GB$306,157,FALSE)),"",VLOOKUP($A339,'[2]1516 Exp_Rev Access'!$F$7:$GB$306,157,FALSE))</f>
        <v>0</v>
      </c>
      <c r="FY339" s="99">
        <f>IF(ISNA(VLOOKUP($A339,'[2]1516 Exp_Rev Access'!$F$7:$GB$306,158,FALSE)),"",VLOOKUP($A339,'[2]1516 Exp_Rev Access'!$F$7:$GB$306,158,FALSE))</f>
        <v>0</v>
      </c>
      <c r="FZ339" s="99">
        <f>IF(ISNA(VLOOKUP($A339,'[2]1516 Exp_Rev Access'!$F$7:$GB$306,159,FALSE)),"",VLOOKUP($A339,'[2]1516 Exp_Rev Access'!$F$7:$GB$306,159,FALSE))</f>
        <v>0</v>
      </c>
      <c r="GA339" s="99">
        <f>IF(ISNA(VLOOKUP($A339,'[2]1516 Exp_Rev Access'!$F$7:$GB$306,160,FALSE)),"",VLOOKUP($A339,'[2]1516 Exp_Rev Access'!$F$7:$GB$306,160,FALSE))</f>
        <v>0</v>
      </c>
      <c r="GB339" s="99">
        <f>IF(ISNA(VLOOKUP($A339,'[2]1516 Exp_Rev Access'!$F$7:$GB$306,161,FALSE)),"",VLOOKUP($A339,'[2]1516 Exp_Rev Access'!$F$7:$GB$306,161,FALSE))</f>
        <v>0</v>
      </c>
      <c r="GC339" s="99">
        <f>IF(ISNA(VLOOKUP($A339,'[2]1516 Exp_Rev Access'!$F$7:$GB$306,162,FALSE)),"",VLOOKUP($A339,'[2]1516 Exp_Rev Access'!$F$7:$GB$306,162,FALSE))</f>
        <v>0</v>
      </c>
      <c r="GD339" s="99">
        <f>IF(ISNA(VLOOKUP($A339,'[2]1516 Exp_Rev Access'!$F$7:$GB$306,163,FALSE)),"",VLOOKUP($A339,'[2]1516 Exp_Rev Access'!$F$7:$GB$306,163,FALSE))</f>
        <v>0</v>
      </c>
      <c r="GE339" s="99">
        <f>IF(ISNA(VLOOKUP($A339,'[2]1516 Exp_Rev Access'!$F$7:$GB$306,164,FALSE)),"",VLOOKUP($A339,'[2]1516 Exp_Rev Access'!$F$7:$GB$306,164,FALSE))</f>
        <v>0</v>
      </c>
      <c r="GF339" s="99">
        <f>IF(ISNA(VLOOKUP($A339,'[2]1516 Exp_Rev Access'!$F$7:$GB$306,165,FALSE)),"",VLOOKUP($A339,'[2]1516 Exp_Rev Access'!$F$7:$GB$306,165,FALSE))</f>
        <v>0</v>
      </c>
      <c r="GG339" s="99">
        <f>IF(ISNA(VLOOKUP($A339,'[2]1516 Exp_Rev Access'!$F$7:$GB$306,166,FALSE)),"",VLOOKUP($A339,'[2]1516 Exp_Rev Access'!$F$7:$GB$306,166,FALSE))</f>
        <v>0</v>
      </c>
      <c r="GH339" s="99">
        <f>IF(ISNA(VLOOKUP($A339,'[2]1516 Exp_Rev Access'!$F$7:$GB$306,167,FALSE)),"",VLOOKUP($A339,'[2]1516 Exp_Rev Access'!$F$7:$GB$306,167,FALSE))</f>
        <v>0</v>
      </c>
      <c r="GI339" s="99">
        <f>IF(ISNA(VLOOKUP($A339,'[2]1516 Exp_Rev Access'!$F$7:$GB$306,168,FALSE)),"",VLOOKUP($A339,'[2]1516 Exp_Rev Access'!$F$7:$GB$306,168,FALSE))</f>
        <v>0</v>
      </c>
      <c r="GJ339" s="99">
        <f>IF(ISNA(VLOOKUP($A339,'[2]1516 Exp_Rev Access'!$F$7:$GB$306,169,FALSE)),"",VLOOKUP($A339,'[2]1516 Exp_Rev Access'!$F$7:$GB$306,169,FALSE))</f>
        <v>0</v>
      </c>
      <c r="GK339" s="99">
        <f>IF(ISNA(VLOOKUP($A339,'[2]1516 Exp_Rev Access'!$F$7:$GB$306,170,FALSE)),"",VLOOKUP($A339,'[2]1516 Exp_Rev Access'!$F$7:$GB$306,170,FALSE))</f>
        <v>0</v>
      </c>
      <c r="GL339" s="99">
        <f>IF(ISNA(VLOOKUP($A339,'[2]1516 Exp_Rev Access'!$F$7:$GB$306,171,FALSE)),"",VLOOKUP($A339,'[2]1516 Exp_Rev Access'!$F$7:$GB$306,171,FALSE))</f>
        <v>0</v>
      </c>
      <c r="GM339" s="99">
        <f>IF(ISNA(VLOOKUP($A339,'[2]1516 Exp_Rev Access'!$F$7:$GB$306,172,FALSE)),"",VLOOKUP($A339,'[2]1516 Exp_Rev Access'!$F$7:$GB$306,172,FALSE))</f>
        <v>0</v>
      </c>
      <c r="GN339" s="99">
        <f>IF(ISNA(VLOOKUP($A339,'[2]1516 Exp_Rev Access'!$F$7:$GB$306,173,FALSE)),"",VLOOKUP($A339,'[2]1516 Exp_Rev Access'!$F$7:$GB$306,173,FALSE))</f>
        <v>0</v>
      </c>
      <c r="GO339" s="99">
        <f>IF(ISNA(VLOOKUP($A339,'[2]1516 Exp_Rev Access'!$F$7:$GB$306,174,FALSE)),"",VLOOKUP($A339,'[2]1516 Exp_Rev Access'!$F$7:$GB$306,174,FALSE))</f>
        <v>0</v>
      </c>
      <c r="GP339" s="99">
        <f>IF(ISNA(VLOOKUP($A339,'[2]1516 Exp_Rev Access'!$F$7:$GB$306,175,FALSE)),"",VLOOKUP($A339,'[2]1516 Exp_Rev Access'!$F$7:$GB$306,175,FALSE))</f>
        <v>0</v>
      </c>
      <c r="GQ339" s="99">
        <f>IF(ISNA(VLOOKUP($A339,'[2]1516 Exp_Rev Access'!$F$7:$GB$306,176,FALSE)),"",VLOOKUP($A339,'[2]1516 Exp_Rev Access'!$F$7:$GB$306,176,FALSE))</f>
        <v>0</v>
      </c>
      <c r="GR339" s="99">
        <f>IF(ISNA(VLOOKUP($A339,'[2]1516 Exp_Rev Access'!$F$7:$GB$306,177,FALSE)),"",VLOOKUP($A339,'[2]1516 Exp_Rev Access'!$F$7:$GB$306,177,FALSE))</f>
        <v>0</v>
      </c>
      <c r="GS339" s="99">
        <f>IF(ISNA(VLOOKUP($A339,'[2]1516 Exp_Rev Access'!$F$7:$GB$306,178,FALSE)),"",VLOOKUP($A339,'[2]1516 Exp_Rev Access'!$F$7:$GB$306,178,FALSE))</f>
        <v>0</v>
      </c>
      <c r="GT339" s="101">
        <f t="shared" si="385"/>
        <v>0</v>
      </c>
      <c r="GU339" s="72"/>
      <c r="GV339" s="84">
        <f t="shared" si="386"/>
        <v>0</v>
      </c>
    </row>
    <row r="340" spans="1:207" s="1" customFormat="1" ht="12" customHeight="1" x14ac:dyDescent="0.2">
      <c r="A340" s="96" t="s">
        <v>770</v>
      </c>
      <c r="B340" s="69" t="s">
        <v>771</v>
      </c>
      <c r="C340" s="80">
        <f>IF(ISNA(VLOOKUP($A340,'[2]1516 enrollment_Rev_Exp by size'!$A$6:$G$320,3,FALSE)),"",VLOOKUP($A340,'[2]1516 enrollment_Rev_Exp by size'!$A$6:$G$320,3,FALSE))</f>
        <v>35.44</v>
      </c>
      <c r="D340" s="97">
        <v>624699.06999999995</v>
      </c>
      <c r="E340" s="80">
        <f t="shared" si="367"/>
        <v>624699.06999999995</v>
      </c>
      <c r="F340" s="80">
        <f t="shared" si="368"/>
        <v>0</v>
      </c>
      <c r="G340" s="98">
        <f>IF(ISNA(VLOOKUP($A340,'[2]1516 Exp_Rev Access'!$F$7:$FS$306,2,FALSE)),"",VLOOKUP($A340,'[2]1516 Exp_Rev Access'!$F$7:$FS$306,2,FALSE))</f>
        <v>98733.35</v>
      </c>
      <c r="H340" s="98">
        <f>IF(ISNA(VLOOKUP($A340,'[2]1516 Exp_Rev Access'!$F$7:$FS$306,3,FALSE)),"",VLOOKUP($A340,'[2]1516 Exp_Rev Access'!$F$7:$FS$306,3,FALSE))</f>
        <v>0</v>
      </c>
      <c r="I340" s="98">
        <f>IF(ISNA(VLOOKUP($A340,'[2]1516 Exp_Rev Access'!$F$7:$FS$306,4,FALSE)),"",VLOOKUP($A340,'[2]1516 Exp_Rev Access'!$F$7:$FS$306,4,FALSE))</f>
        <v>0</v>
      </c>
      <c r="J340" s="98">
        <f>IF(ISNA(VLOOKUP($A340,'[2]1516 Exp_Rev Access'!$F$7:$FS$306,5,FALSE)),"",VLOOKUP($A340,'[2]1516 Exp_Rev Access'!$F$7:$FS$306,5,FALSE))</f>
        <v>0</v>
      </c>
      <c r="K340" s="98">
        <f>IF(ISNA(VLOOKUP($A340,'[2]1516 Exp_Rev Access'!$F$7:$FS$306,6,FALSE)),"",VLOOKUP($A340,'[2]1516 Exp_Rev Access'!$F$7:$FS$306,6,FALSE))</f>
        <v>0</v>
      </c>
      <c r="L340" s="98">
        <f>IF(ISNA(VLOOKUP($A340,'[2]1516 Exp_Rev Access'!$F$7:$FS$306,7,FALSE)),"",VLOOKUP($A340,'[2]1516 Exp_Rev Access'!$F$7:$FS$306,7,FALSE))</f>
        <v>0</v>
      </c>
      <c r="M340" s="90">
        <f t="shared" si="369"/>
        <v>98733.35</v>
      </c>
      <c r="N340" s="72">
        <f t="shared" si="390"/>
        <v>0.15804945891787547</v>
      </c>
      <c r="O340" s="73">
        <f t="shared" si="391"/>
        <v>2785.9297404063209</v>
      </c>
      <c r="P340" s="99">
        <f>IF(ISNA(VLOOKUP($A340,'[2]1516 Exp_Rev Access'!$F$7:$FS$306,8,FALSE)),"",VLOOKUP($A340,'[2]1516 Exp_Rev Access'!$F$7:$FS$306,8,FALSE))</f>
        <v>0</v>
      </c>
      <c r="Q340" s="99">
        <f>IF(ISNA(VLOOKUP($A340,'[2]1516 Exp_Rev Access'!$F$7:$FS$306,9,FALSE)),"",VLOOKUP($A340,'[2]1516 Exp_Rev Access'!$F$7:$FS$306,9,FALSE))</f>
        <v>0</v>
      </c>
      <c r="R340" s="99">
        <f>IF(ISNA(VLOOKUP($A340,'[2]1516 Exp_Rev Access'!$F$7:$FS$306,10,FALSE)),"",VLOOKUP($A340,'[2]1516 Exp_Rev Access'!$F$7:$FS$306,10,FALSE))</f>
        <v>0</v>
      </c>
      <c r="S340" s="99">
        <f>IF(ISNA(VLOOKUP($A340,'[2]1516 Exp_Rev Access'!$F$7:$FS$306,11,FALSE)),"",VLOOKUP($A340,'[2]1516 Exp_Rev Access'!$F$7:$FS$306,11,FALSE))</f>
        <v>0</v>
      </c>
      <c r="T340" s="99">
        <f>IF(ISNA(VLOOKUP($A340,'[2]1516 Exp_Rev Access'!$F$7:$FS$306,12,FALSE)),"",VLOOKUP($A340,'[2]1516 Exp_Rev Access'!$F$7:$FS$306,12,FALSE))</f>
        <v>0</v>
      </c>
      <c r="U340" s="99">
        <f>IF(ISNA(VLOOKUP($A340,'[2]1516 Exp_Rev Access'!$F$7:$FS$306,13,FALSE)),"",VLOOKUP($A340,'[2]1516 Exp_Rev Access'!$F$7:$FS$306,13,FALSE))</f>
        <v>0</v>
      </c>
      <c r="V340" s="99">
        <f>IF(ISNA(VLOOKUP($A340,'[2]1516 Exp_Rev Access'!$F$7:$FS$306,14,FALSE)),"",VLOOKUP($A340,'[2]1516 Exp_Rev Access'!$F$7:$FS$306,14,FALSE))</f>
        <v>0</v>
      </c>
      <c r="W340" s="99">
        <f>IF(ISNA(VLOOKUP($A340,'[2]1516 Exp_Rev Access'!$F$7:$FS$306,15,FALSE)),"",VLOOKUP($A340,'[2]1516 Exp_Rev Access'!$F$7:$FS$306,15,FALSE))</f>
        <v>0</v>
      </c>
      <c r="X340" s="99">
        <f>IF(ISNA(VLOOKUP($A340,'[2]1516 Exp_Rev Access'!$F$7:$FS$306,16,FALSE)),"",VLOOKUP($A340,'[2]1516 Exp_Rev Access'!$F$7:$FS$306,16,FALSE))</f>
        <v>0</v>
      </c>
      <c r="Y340" s="99">
        <f>IF(ISNA(VLOOKUP($A340,'[2]1516 Exp_Rev Access'!$F$7:$FS$306,17,FALSE)),"",VLOOKUP($A340,'[2]1516 Exp_Rev Access'!$F$7:$FS$306,17,FALSE))</f>
        <v>0</v>
      </c>
      <c r="Z340" s="99">
        <f>IF(ISNA(VLOOKUP($A340,'[2]1516 Exp_Rev Access'!$F$7:$FS$306,18,FALSE)),"",VLOOKUP($A340,'[2]1516 Exp_Rev Access'!$F$7:$FS$306,18,FALSE))</f>
        <v>0</v>
      </c>
      <c r="AA340" s="99">
        <f>IF(ISNA(VLOOKUP($A340,'[2]1516 Exp_Rev Access'!$F$7:$FS$306,19,FALSE)),"",VLOOKUP($A340,'[2]1516 Exp_Rev Access'!$F$7:$FS$306,19,FALSE))</f>
        <v>0</v>
      </c>
      <c r="AB340" s="99">
        <f>IF(ISNA(VLOOKUP($A340,'[2]1516 Exp_Rev Access'!$F$7:$FS$306,20,FALSE)),"",VLOOKUP($A340,'[2]1516 Exp_Rev Access'!$F$7:$FS$306,20,FALSE))</f>
        <v>0</v>
      </c>
      <c r="AC340" s="99">
        <f>IF(ISNA(VLOOKUP($A340,'[2]1516 Exp_Rev Access'!$F$7:$FS$306,21,FALSE)),"",VLOOKUP($A340,'[2]1516 Exp_Rev Access'!$F$7:$FS$306,21,FALSE))</f>
        <v>0</v>
      </c>
      <c r="AD340" s="99">
        <f>IF(ISNA(VLOOKUP($A340,'[2]1516 Exp_Rev Access'!$F$7:$FS$306,22,FALSE)),"",VLOOKUP($A340,'[2]1516 Exp_Rev Access'!$F$7:$FS$306,22,FALSE))</f>
        <v>423.43</v>
      </c>
      <c r="AE340" s="99">
        <f>IF(ISNA(VLOOKUP($A340,'[2]1516 Exp_Rev Access'!$F$7:$FS$306,23,FALSE)),"",VLOOKUP($A340,'[2]1516 Exp_Rev Access'!$F$7:$FS$306,23,FALSE))</f>
        <v>0</v>
      </c>
      <c r="AF340" s="99">
        <f>IF(ISNA(VLOOKUP($A340,'[2]1516 Exp_Rev Access'!$F$7:$FS$306,24,FALSE)),"",VLOOKUP($A340,'[2]1516 Exp_Rev Access'!$F$7:$FS$306,24,FALSE))</f>
        <v>45.93</v>
      </c>
      <c r="AG340" s="99">
        <f>IF(ISNA(VLOOKUP($A340,'[2]1516 Exp_Rev Access'!$F$7:$FS$306,25,FALSE)),"",VLOOKUP($A340,'[2]1516 Exp_Rev Access'!$F$7:$FS$306,25,FALSE))</f>
        <v>0</v>
      </c>
      <c r="AH340" s="98">
        <f>IF(ISNA(VLOOKUP($A340,'[2]1516 Exp_Rev Access'!$F$7:$FS$306,26,FALSE)),"",VLOOKUP($A340,'[2]1516 Exp_Rev Access'!$F$7:$FS$306,26,FALSE))</f>
        <v>0</v>
      </c>
      <c r="AI340" s="98">
        <f>IF(ISNA(VLOOKUP($A340,'[2]1516 Exp_Rev Access'!$F$7:$FS$306,27,FALSE)),"",VLOOKUP($A340,'[2]1516 Exp_Rev Access'!$F$7:$FS$306,27,FALSE))</f>
        <v>1955.88</v>
      </c>
      <c r="AJ340" s="98">
        <f>IF(ISNA(VLOOKUP($A340,'[2]1516 Exp_Rev Access'!$F$7:$FS$306,28,FALSE)),"",VLOOKUP($A340,'[2]1516 Exp_Rev Access'!$F$7:$FS$306,28,FALSE))</f>
        <v>10698.57</v>
      </c>
      <c r="AK340" s="98">
        <f>IF(ISNA(VLOOKUP($A340,'[2]1516 Exp_Rev Access'!$F$7:$FS$306,29,FALSE)),"",VLOOKUP($A340,'[2]1516 Exp_Rev Access'!$F$7:$FS$306,29,FALSE))</f>
        <v>2849.8</v>
      </c>
      <c r="AL340" s="101">
        <f t="shared" si="372"/>
        <v>15973.61</v>
      </c>
      <c r="AM340" s="72">
        <f t="shared" si="373"/>
        <v>2.5570087690381868E-2</v>
      </c>
      <c r="AN340" s="94">
        <f t="shared" si="374"/>
        <v>450.72262979683978</v>
      </c>
      <c r="AO340" s="99">
        <f>IF(ISNA(VLOOKUP($A340,'[2]1516 Exp_Rev Access'!$F$7:$GB$306,30,FALSE)),"",VLOOKUP($A340,'[2]1516 Exp_Rev Access'!$F$7:$FS$306,30,FALSE))</f>
        <v>274485.86</v>
      </c>
      <c r="AP340" s="99">
        <f>IF(ISNA(VLOOKUP($A340,'[2]1516 Exp_Rev Access'!$F$7:$GB$306,31,FALSE)),"",VLOOKUP($A340,'[2]1516 Exp_Rev Access'!$F$7:$FS$306,31,FALSE))</f>
        <v>1426.49</v>
      </c>
      <c r="AQ340" s="99">
        <f>IF(ISNA(VLOOKUP($A340,'[2]1516 Exp_Rev Access'!$F$7:$GB$306,32,FALSE)),"",VLOOKUP($A340,'[2]1516 Exp_Rev Access'!$F$7:$FS$306,32,FALSE))</f>
        <v>12360.72</v>
      </c>
      <c r="AR340" s="99">
        <f>IF(ISNA(VLOOKUP($A340,'[2]1516 Exp_Rev Access'!$F$7:$GB$306,33,FALSE)),"",VLOOKUP($A340,'[2]1516 Exp_Rev Access'!$F$7:$FS$306,33,FALSE))</f>
        <v>0</v>
      </c>
      <c r="AS340" s="99">
        <f>IF(ISNA(VLOOKUP($A340,'[2]1516 Exp_Rev Access'!$F$7:$GB$306,34,FALSE)),"",VLOOKUP($A340,'[2]1516 Exp_Rev Access'!$F$7:$FS$306,34,FALSE))</f>
        <v>0</v>
      </c>
      <c r="AT340" s="101">
        <f t="shared" si="375"/>
        <v>288273.06999999995</v>
      </c>
      <c r="AU340" s="72">
        <f t="shared" si="376"/>
        <v>0.46145909901866827</v>
      </c>
      <c r="AV340" s="94">
        <f t="shared" si="377"/>
        <v>8134.1159706546268</v>
      </c>
      <c r="AW340" s="99">
        <f>IF(ISNA(VLOOKUP($A340,'[2]1516 Exp_Rev Access'!$F$7:$GB$306,35,FALSE)),"",VLOOKUP($A340,'[2]1516 Exp_Rev Access'!$F$7:$GB$306,35,FALSE))</f>
        <v>0</v>
      </c>
      <c r="AX340" s="99">
        <f>IF(ISNA(VLOOKUP($A340,'[2]1516 Exp_Rev Access'!$F$7:$GB$306,36,FALSE)),"",VLOOKUP($A340,'[2]1516 Exp_Rev Access'!$F$7:$GB$306,36,FALSE))</f>
        <v>21334.23</v>
      </c>
      <c r="AY340" s="99">
        <f>IF(ISNA(VLOOKUP($A340,'[2]1516 Exp_Rev Access'!$F$7:$GB$306,37,FALSE)),"",VLOOKUP($A340,'[2]1516 Exp_Rev Access'!$F$7:$GB$306,37,FALSE))</f>
        <v>2617.65</v>
      </c>
      <c r="AZ340" s="99">
        <f>IF(ISNA(VLOOKUP($A340,'[2]1516 Exp_Rev Access'!$F$7:$GB$306,38,FALSE)),"",VLOOKUP($A340,'[2]1516 Exp_Rev Access'!$F$7:$GB$306,38,FALSE))</f>
        <v>0</v>
      </c>
      <c r="BA340" s="99">
        <f>IF(ISNA(VLOOKUP($A340,'[2]1516 Exp_Rev Access'!$F$7:$GB$306,39,FALSE)),"",VLOOKUP($A340,'[2]1516 Exp_Rev Access'!$F$7:$GB$306,39,FALSE))</f>
        <v>0</v>
      </c>
      <c r="BB340" s="99">
        <f>IF(ISNA(VLOOKUP($A340,'[2]1516 Exp_Rev Access'!$F$7:$GB$306,40,FALSE)),"",VLOOKUP($A340,'[2]1516 Exp_Rev Access'!$F$7:$GB$306,40,FALSE))</f>
        <v>8845.3700000000008</v>
      </c>
      <c r="BC340" s="99">
        <f>IF(ISNA(VLOOKUP($A340,'[2]1516 Exp_Rev Access'!$F$7:$GB$306,41,FALSE)),"",VLOOKUP($A340,'[2]1516 Exp_Rev Access'!$F$7:$GB$306,41,FALSE))</f>
        <v>0</v>
      </c>
      <c r="BD340" s="99">
        <f>IF(ISNA(VLOOKUP($A340,'[2]1516 Exp_Rev Access'!$F$7:$GB$306,42,FALSE)),"",VLOOKUP($A340,'[2]1516 Exp_Rev Access'!$F$7:$GB$306,42,FALSE))</f>
        <v>0</v>
      </c>
      <c r="BE340" s="99">
        <f>IF(ISNA(VLOOKUP($A340,'[2]1516 Exp_Rev Access'!$F$7:$GB$306,43,FALSE)),"",VLOOKUP($A340,'[2]1516 Exp_Rev Access'!$F$7:$GB$306,43,FALSE))</f>
        <v>0</v>
      </c>
      <c r="BF340" s="99">
        <f>IF(ISNA(VLOOKUP($A340,'[2]1516 Exp_Rev Access'!$F$7:$GB$306,44,FALSE)),"",VLOOKUP($A340,'[2]1516 Exp_Rev Access'!$F$7:$GB$306,44,FALSE))</f>
        <v>9912.14</v>
      </c>
      <c r="BG340" s="99">
        <f>IF(ISNA(VLOOKUP($A340,'[2]1516 Exp_Rev Access'!$F$7:$GB$306,45,FALSE)),"",VLOOKUP($A340,'[2]1516 Exp_Rev Access'!$F$7:$GB$306,45,FALSE))</f>
        <v>271.33</v>
      </c>
      <c r="BH340" s="99">
        <f>IF(ISNA(VLOOKUP($A340,'[2]1516 Exp_Rev Access'!$F$7:$GB$306,46,FALSE)),"",VLOOKUP($A340,'[2]1516 Exp_Rev Access'!$F$7:$GB$306,46,FALSE))</f>
        <v>0</v>
      </c>
      <c r="BI340" s="99">
        <f>IF(ISNA(VLOOKUP($A340,'[2]1516 Exp_Rev Access'!$F$7:$GB$306,47,FALSE)),"",VLOOKUP($A340,'[2]1516 Exp_Rev Access'!$F$7:$GB$306,47,FALSE))</f>
        <v>898.11</v>
      </c>
      <c r="BJ340" s="99">
        <f>IF(ISNA(VLOOKUP($A340,'[2]1516 Exp_Rev Access'!$F$7:$GB$306,48,FALSE)),"",VLOOKUP($A340,'[2]1516 Exp_Rev Access'!$F$7:$GB$306,48,FALSE))</f>
        <v>72761.13</v>
      </c>
      <c r="BK340" s="99">
        <f>IF(ISNA(VLOOKUP($A340,'[2]1516 Exp_Rev Access'!$F$7:$GB$306,49,FALSE)),"",VLOOKUP($A340,'[2]1516 Exp_Rev Access'!$F$7:$GB$306,49,FALSE))</f>
        <v>0</v>
      </c>
      <c r="BL340" s="99">
        <f>IF(ISNA(VLOOKUP($A340,'[2]1516 Exp_Rev Access'!$F$7:$GB$306,50,FALSE)),"",VLOOKUP($A340,'[2]1516 Exp_Rev Access'!$F$7:$GB$306,50,FALSE))</f>
        <v>0</v>
      </c>
      <c r="BM340" s="99">
        <f>IF(ISNA(VLOOKUP($A340,'[2]1516 Exp_Rev Access'!$F$7:$GB$306,51,FALSE)),"",VLOOKUP($A340,'[2]1516 Exp_Rev Access'!$F$7:$GB$306,51,FALSE))</f>
        <v>0</v>
      </c>
      <c r="BN340" s="99">
        <f>IF(ISNA(VLOOKUP($A340,'[2]1516 Exp_Rev Access'!$F$7:$GB$306,52,FALSE)),"",VLOOKUP($A340,'[2]1516 Exp_Rev Access'!$F$7:$GB$306,52,FALSE))</f>
        <v>0</v>
      </c>
      <c r="BO340" s="99">
        <f>IF(ISNA(VLOOKUP($A340,'[2]1516 Exp_Rev Access'!$F$7:$GB$306,53,FALSE)),"",VLOOKUP($A340,'[2]1516 Exp_Rev Access'!$F$7:$GB$306,53,FALSE))</f>
        <v>0</v>
      </c>
      <c r="BP340" s="99">
        <f>IF(ISNA(VLOOKUP($A340,'[2]1516 Exp_Rev Access'!$F$7:$GB$306,54,FALSE)),"",VLOOKUP($A340,'[2]1516 Exp_Rev Access'!$F$7:$GB$306,54,FALSE))</f>
        <v>0</v>
      </c>
      <c r="BQ340" s="99">
        <f>IF(ISNA(VLOOKUP($A340,'[2]1516 Exp_Rev Access'!$F$7:$GB$306,55,FALSE)),"",VLOOKUP($A340,'[2]1516 Exp_Rev Access'!$F$7:$GB$306,55,FALSE))</f>
        <v>0</v>
      </c>
      <c r="BR340" s="99">
        <f>IF(ISNA(VLOOKUP($A340,'[2]1516 Exp_Rev Access'!$F$7:$GB$306,56,FALSE)),"",VLOOKUP($A340,'[2]1516 Exp_Rev Access'!$F$7:$GB$306,56,FALSE))</f>
        <v>0</v>
      </c>
      <c r="BS340" s="99">
        <f>IF(ISNA(VLOOKUP($A340,'[2]1516 Exp_Rev Access'!$F$7:$GB$306,57,FALSE)),"",VLOOKUP($A340,'[2]1516 Exp_Rev Access'!$F$7:$GB$306,57,FALSE))</f>
        <v>0</v>
      </c>
      <c r="BT340" s="99">
        <f>IF(ISNA(VLOOKUP($A340,'[2]1516 Exp_Rev Access'!$F$7:$GB$306,58,FALSE)),"",VLOOKUP($A340,'[2]1516 Exp_Rev Access'!$F$7:$GB$306,58,FALSE))</f>
        <v>0</v>
      </c>
      <c r="BU340" s="90">
        <f t="shared" si="378"/>
        <v>116639.96</v>
      </c>
      <c r="BV340" s="72">
        <f t="shared" si="379"/>
        <v>0.18671383647169512</v>
      </c>
      <c r="BW340" s="94">
        <f t="shared" si="380"/>
        <v>3291.19525959368</v>
      </c>
      <c r="BX340" s="99">
        <f>IF(ISNA(VLOOKUP($A340,'[2]1516 Exp_Rev Access'!$F$7:$GB$306,59,FALSE)),"",VLOOKUP($A340,'[2]1516 Exp_Rev Access'!$F$7:$GB$306,59,FALSE))</f>
        <v>13.79</v>
      </c>
      <c r="BY340" s="99">
        <f>IF(ISNA(VLOOKUP($A340,'[2]1516 Exp_Rev Access'!$F$7:$GB$306,60,FALSE)),"",VLOOKUP($A340,'[2]1516 Exp_Rev Access'!$F$7:$GB$306,60,FALSE))</f>
        <v>0</v>
      </c>
      <c r="BZ340" s="99">
        <f>IF(ISNA(VLOOKUP($A340,'[2]1516 Exp_Rev Access'!$F$7:$GB$306,61,FALSE)),"",VLOOKUP($A340,'[2]1516 Exp_Rev Access'!$F$7:$GB$306,61,FALSE))</f>
        <v>0</v>
      </c>
      <c r="CA340" s="99">
        <f>IF(ISNA(VLOOKUP($A340,'[2]1516 Exp_Rev Access'!$F$7:$GB$306,62,FALSE)),"",VLOOKUP($A340,'[2]1516 Exp_Rev Access'!$F$7:$GB$306,62,FALSE))</f>
        <v>0</v>
      </c>
      <c r="CB340" s="99">
        <f>IF(ISNA(VLOOKUP($A340,'[2]1516 Exp_Rev Access'!$F$7:$GB$306,63,FALSE)),"",VLOOKUP($A340,'[2]1516 Exp_Rev Access'!$F$7:$GB$306,63,FALSE))</f>
        <v>0</v>
      </c>
      <c r="CC340" s="99">
        <f>IF(ISNA(VLOOKUP($A340,'[2]1516 Exp_Rev Access'!$F$7:$GB$306,64,FALSE)),"",VLOOKUP($A340,'[2]1516 Exp_Rev Access'!$F$7:$GB$306,64,FALSE))</f>
        <v>0</v>
      </c>
      <c r="CD340" s="101">
        <f t="shared" si="381"/>
        <v>13.79</v>
      </c>
      <c r="CE340" s="72">
        <f t="shared" si="387"/>
        <v>2.2074628668808488E-5</v>
      </c>
      <c r="CF340" s="103">
        <f t="shared" si="388"/>
        <v>0.38910835214446954</v>
      </c>
      <c r="CG340" s="99">
        <f>IF(ISNA(VLOOKUP($A340,'[2]1516 Exp_Rev Access'!$F$7:$GB$306,65,FALSE)),"",VLOOKUP($A340,'[2]1516 Exp_Rev Access'!$F$7:$GB$306,65,FALSE))</f>
        <v>0</v>
      </c>
      <c r="CH340" s="99">
        <f>IF(ISNA(VLOOKUP($A340,'[2]1516 Exp_Rev Access'!$F$7:$GB$306,66,FALSE)),"",VLOOKUP($A340,'[2]1516 Exp_Rev Access'!$F$7:$GB$306,66,FALSE))</f>
        <v>0</v>
      </c>
      <c r="CI340" s="99">
        <f>IF(ISNA(VLOOKUP($A340,'[2]1516 Exp_Rev Access'!$F$7:$GB$306,67,FALSE)),"",VLOOKUP($A340,'[2]1516 Exp_Rev Access'!$F$7:$GB$306,67,FALSE))</f>
        <v>0</v>
      </c>
      <c r="CJ340" s="99">
        <f>IF(ISNA(VLOOKUP($A340,'[2]1516 Exp_Rev Access'!$F$7:$GB$306,68,FALSE)),"",VLOOKUP($A340,'[2]1516 Exp_Rev Access'!$F$7:$GB$306,68,FALSE))</f>
        <v>0</v>
      </c>
      <c r="CK340" s="99">
        <f>IF(ISNA(VLOOKUP($A340,'[2]1516 Exp_Rev Access'!$F$7:$GB$306,69,FALSE)),"",VLOOKUP($A340,'[2]1516 Exp_Rev Access'!$F$7:$GB$306,69,FALSE))</f>
        <v>0</v>
      </c>
      <c r="CL340" s="99">
        <f>IF(ISNA(VLOOKUP($A340,'[2]1516 Exp_Rev Access'!$F$7:$GB$306,70,FALSE)),"",VLOOKUP($A340,'[2]1516 Exp_Rev Access'!$F$7:$GB$306,70,FALSE))</f>
        <v>0</v>
      </c>
      <c r="CM340" s="99">
        <f>IF(ISNA(VLOOKUP($A340,'[2]1516 Exp_Rev Access'!$F$7:$GB$306,71,FALSE)),"",VLOOKUP($A340,'[2]1516 Exp_Rev Access'!$F$7:$GB$306,71,FALSE))</f>
        <v>0</v>
      </c>
      <c r="CN340" s="99">
        <f>IF(ISNA(VLOOKUP($A340,'[2]1516 Exp_Rev Access'!$F$7:$GB$306,72,FALSE)),"",VLOOKUP($A340,'[2]1516 Exp_Rev Access'!$F$7:$GB$306,72,FALSE))</f>
        <v>0</v>
      </c>
      <c r="CO340" s="99">
        <f>IF(ISNA(VLOOKUP($A340,'[2]1516 Exp_Rev Access'!$F$7:$GB$306,73,FALSE)),"",VLOOKUP($A340,'[2]1516 Exp_Rev Access'!$F$7:$GB$306,73,FALSE))</f>
        <v>0</v>
      </c>
      <c r="CP340" s="99">
        <f>IF(ISNA(VLOOKUP($A340,'[2]1516 Exp_Rev Access'!$F$7:$GB$306,74,FALSE)),"",VLOOKUP($A340,'[2]1516 Exp_Rev Access'!$F$7:$GB$306,74,FALSE))</f>
        <v>5768.68</v>
      </c>
      <c r="CQ340" s="99">
        <f>IF(ISNA(VLOOKUP($A340,'[2]1516 Exp_Rev Access'!$F$7:$GB$306,75,FALSE)),"",VLOOKUP($A340,'[2]1516 Exp_Rev Access'!$F$7:$GB$306,75,FALSE))</f>
        <v>0</v>
      </c>
      <c r="CR340" s="99">
        <f>IF(ISNA(VLOOKUP($A340,'[2]1516 Exp_Rev Access'!$F$7:$GB$306,76,FALSE)),"",VLOOKUP($A340,'[2]1516 Exp_Rev Access'!$F$7:$GB$306,76,FALSE))</f>
        <v>0</v>
      </c>
      <c r="CS340" s="99">
        <f>IF(ISNA(VLOOKUP($A340,'[2]1516 Exp_Rev Access'!$F$7:$GB$306,77,FALSE)),"",VLOOKUP($A340,'[2]1516 Exp_Rev Access'!$F$7:$GB$306,77,FALSE))</f>
        <v>0</v>
      </c>
      <c r="CT340" s="99">
        <f>IF(ISNA(VLOOKUP($A340,'[2]1516 Exp_Rev Access'!$F$7:$GB$306,78,FALSE)),"",VLOOKUP($A340,'[2]1516 Exp_Rev Access'!$F$7:$GB$306,78,FALSE))</f>
        <v>46523</v>
      </c>
      <c r="CU340" s="99">
        <f>IF(ISNA(VLOOKUP($A340,'[2]1516 Exp_Rev Access'!$F$7:$GB$306,79,FALSE)),"",VLOOKUP($A340,'[2]1516 Exp_Rev Access'!$F$7:$GB$306,79,FALSE))</f>
        <v>25515.45</v>
      </c>
      <c r="CV340" s="99">
        <f>IF(ISNA(VLOOKUP($A340,'[2]1516 Exp_Rev Access'!$F$7:$GB$306,80,FALSE)),"",VLOOKUP($A340,'[2]1516 Exp_Rev Access'!$F$7:$GB$306,80,FALSE))</f>
        <v>0</v>
      </c>
      <c r="CW340" s="99">
        <f>IF(ISNA(VLOOKUP($A340,'[2]1516 Exp_Rev Access'!$F$7:$GB$306,81,FALSE)),"",VLOOKUP($A340,'[2]1516 Exp_Rev Access'!$F$7:$GB$306,81,FALSE))</f>
        <v>0</v>
      </c>
      <c r="CX340" s="99">
        <f>IF(ISNA(VLOOKUP($A340,'[2]1516 Exp_Rev Access'!$F$7:$GB$306,82,FALSE)),"",VLOOKUP($A340,'[2]1516 Exp_Rev Access'!$F$7:$GB$306,82,FALSE))</f>
        <v>0</v>
      </c>
      <c r="CY340" s="99">
        <f>IF(ISNA(VLOOKUP($A340,'[2]1516 Exp_Rev Access'!$F$7:$GB$306,83,FALSE)),"",VLOOKUP($A340,'[2]1516 Exp_Rev Access'!$F$7:$GB$306,83,FALSE))</f>
        <v>0</v>
      </c>
      <c r="CZ340" s="99">
        <f>IF(ISNA(VLOOKUP($A340,'[2]1516 Exp_Rev Access'!$F$7:$GB$306,84,FALSE)),"",VLOOKUP($A340,'[2]1516 Exp_Rev Access'!$F$7:$GB$306,84,FALSE))</f>
        <v>0</v>
      </c>
      <c r="DA340" s="99">
        <f>IF(ISNA(VLOOKUP($A340,'[2]1516 Exp_Rev Access'!$F$7:$GB$306,85,FALSE)),"",VLOOKUP($A340,'[2]1516 Exp_Rev Access'!$F$7:$GB$306,85,FALSE))</f>
        <v>0</v>
      </c>
      <c r="DB340" s="99">
        <f>IF(ISNA(VLOOKUP($A340,'[2]1516 Exp_Rev Access'!$F$7:$GB$306,86,FALSE)),"",VLOOKUP($A340,'[2]1516 Exp_Rev Access'!$F$7:$GB$306,86,FALSE))</f>
        <v>0</v>
      </c>
      <c r="DC340" s="99">
        <f>IF(ISNA(VLOOKUP($A340,'[2]1516 Exp_Rev Access'!$F$7:$GB$306,87,FALSE)),"",VLOOKUP($A340,'[2]1516 Exp_Rev Access'!$F$7:$GB$306,87,FALSE))</f>
        <v>0</v>
      </c>
      <c r="DD340" s="99">
        <f>IF(ISNA(VLOOKUP($A340,'[2]1516 Exp_Rev Access'!$F$7:$GB$306,88,FALSE)),"",VLOOKUP($A340,'[2]1516 Exp_Rev Access'!$F$7:$GB$306,88,FALSE))</f>
        <v>0</v>
      </c>
      <c r="DE340" s="99">
        <f>IF(ISNA(VLOOKUP($A340,'[2]1516 Exp_Rev Access'!$F$7:$GB$306,89,FALSE)),"",VLOOKUP($A340,'[2]1516 Exp_Rev Access'!$F$7:$GB$306,89,FALSE))</f>
        <v>0</v>
      </c>
      <c r="DF340" s="99">
        <f>IF(ISNA(VLOOKUP($A340,'[2]1516 Exp_Rev Access'!$F$7:$GB$306,90,FALSE)),"",VLOOKUP($A340,'[2]1516 Exp_Rev Access'!$F$7:$GB$306,90,FALSE))</f>
        <v>0</v>
      </c>
      <c r="DG340" s="99">
        <f>IF(ISNA(VLOOKUP($A340,'[2]1516 Exp_Rev Access'!$F$7:$GB$306,91,FALSE)),"",VLOOKUP($A340,'[2]1516 Exp_Rev Access'!$F$7:$GB$306,91,FALSE))</f>
        <v>0</v>
      </c>
      <c r="DH340" s="99">
        <f>IF(ISNA(VLOOKUP($A340,'[2]1516 Exp_Rev Access'!$F$7:$GB$306,92,FALSE)),"",VLOOKUP($A340,'[2]1516 Exp_Rev Access'!$F$7:$GB$306,92,FALSE))</f>
        <v>27258.16</v>
      </c>
      <c r="DI340" s="99">
        <f>IF(ISNA(VLOOKUP($A340,'[2]1516 Exp_Rev Access'!$F$7:$GB$306,93,FALSE)),"",VLOOKUP($A340,'[2]1516 Exp_Rev Access'!$F$7:$GB$306,93,FALSE))</f>
        <v>0</v>
      </c>
      <c r="DJ340" s="99">
        <f>IF(ISNA(VLOOKUP($A340,'[2]1516 Exp_Rev Access'!$F$7:$GB$306,94,FALSE)),"",VLOOKUP($A340,'[2]1516 Exp_Rev Access'!$F$7:$GB$306,94,FALSE))</f>
        <v>0</v>
      </c>
      <c r="DK340" s="99">
        <f>IF(ISNA(VLOOKUP($A340,'[2]1516 Exp_Rev Access'!$F$7:$GB$306,95,FALSE)),"",VLOOKUP($A340,'[2]1516 Exp_Rev Access'!$F$7:$GB$306,95,FALSE))</f>
        <v>0</v>
      </c>
      <c r="DL340" s="99">
        <f>IF(ISNA(VLOOKUP($A340,'[2]1516 Exp_Rev Access'!$F$7:$GB$306,96,FALSE)),"",VLOOKUP($A340,'[2]1516 Exp_Rev Access'!$F$7:$GB$306,96,FALSE))</f>
        <v>0</v>
      </c>
      <c r="DM340" s="99">
        <f>IF(ISNA(VLOOKUP($A340,'[2]1516 Exp_Rev Access'!$F$7:$GB$306,97,FALSE)),"",VLOOKUP($A340,'[2]1516 Exp_Rev Access'!$F$7:$GB$306,97,FALSE))</f>
        <v>0</v>
      </c>
      <c r="DN340" s="99">
        <f>IF(ISNA(VLOOKUP($A340,'[2]1516 Exp_Rev Access'!$F$7:$GB$306,98,FALSE)),"",VLOOKUP($A340,'[2]1516 Exp_Rev Access'!$F$7:$GB$306,98,FALSE))</f>
        <v>0</v>
      </c>
      <c r="DO340" s="99">
        <f>IF(ISNA(VLOOKUP($A340,'[2]1516 Exp_Rev Access'!$F$7:$GB$306,99,FALSE)),"",VLOOKUP($A340,'[2]1516 Exp_Rev Access'!$F$7:$GB$306,99,FALSE))</f>
        <v>0</v>
      </c>
      <c r="DP340" s="99">
        <f>IF(ISNA(VLOOKUP($A340,'[2]1516 Exp_Rev Access'!$F$7:$GB$306,100,FALSE)),"",VLOOKUP($A340,'[2]1516 Exp_Rev Access'!$F$7:$GB$306,100,FALSE))</f>
        <v>0</v>
      </c>
      <c r="DQ340" s="99">
        <f>IF(ISNA(VLOOKUP($A340,'[2]1516 Exp_Rev Access'!$F$7:$GB$306,101,FALSE)),"",VLOOKUP($A340,'[2]1516 Exp_Rev Access'!$F$7:$GB$306,101,FALSE))</f>
        <v>0</v>
      </c>
      <c r="DR340" s="99">
        <f>IF(ISNA(VLOOKUP($A340,'[2]1516 Exp_Rev Access'!$F$7:$GB$306,102,FALSE)),"",VLOOKUP($A340,'[2]1516 Exp_Rev Access'!$F$7:$GB$306,102,FALSE))</f>
        <v>0</v>
      </c>
      <c r="DS340" s="99">
        <f>IF(ISNA(VLOOKUP($A340,'[2]1516 Exp_Rev Access'!$F$7:$GB$306,103,FALSE)),"",VLOOKUP($A340,'[2]1516 Exp_Rev Access'!$F$7:$GB$306,103,FALSE))</f>
        <v>0</v>
      </c>
      <c r="DT340" s="99">
        <f>IF(ISNA(VLOOKUP($A340,'[2]1516 Exp_Rev Access'!$F$7:$GB$306,104,FALSE)),"",VLOOKUP($A340,'[2]1516 Exp_Rev Access'!$F$7:$GB$306,104,FALSE))</f>
        <v>0</v>
      </c>
      <c r="DU340" s="99">
        <f>IF(ISNA(VLOOKUP($A340,'[2]1516 Exp_Rev Access'!$F$7:$GB$306,105,FALSE)),"",VLOOKUP($A340,'[2]1516 Exp_Rev Access'!$F$7:$GB$306,105,FALSE))</f>
        <v>0</v>
      </c>
      <c r="DV340" s="99">
        <f>IF(ISNA(VLOOKUP($A340,'[2]1516 Exp_Rev Access'!$F$7:$GB$306,106,FALSE)),"",VLOOKUP($A340,'[2]1516 Exp_Rev Access'!$F$7:$GB$306,106,FALSE))</f>
        <v>0</v>
      </c>
      <c r="DW340" s="99">
        <f>IF(ISNA(VLOOKUP($A340,'[2]1516 Exp_Rev Access'!$F$7:$GB$306,107,FALSE)),"",VLOOKUP($A340,'[2]1516 Exp_Rev Access'!$F$7:$GB$306,107,FALSE))</f>
        <v>0</v>
      </c>
      <c r="DX340" s="99">
        <f>IF(ISNA(VLOOKUP($A340,'[2]1516 Exp_Rev Access'!$F$7:$GB$306,108,FALSE)),"",VLOOKUP($A340,'[2]1516 Exp_Rev Access'!$F$7:$GB$306,108,FALSE))</f>
        <v>0</v>
      </c>
      <c r="DY340" s="99">
        <f>IF(ISNA(VLOOKUP($A340,'[2]1516 Exp_Rev Access'!$F$7:$GB$306,109,FALSE)),"",VLOOKUP($A340,'[2]1516 Exp_Rev Access'!$F$7:$GB$306,109,FALSE))</f>
        <v>0</v>
      </c>
      <c r="DZ340" s="99">
        <f>IF(ISNA(VLOOKUP($A340,'[2]1516 Exp_Rev Access'!$F$7:$GB$306,110,FALSE)),"",VLOOKUP($A340,'[2]1516 Exp_Rev Access'!$F$7:$GB$306,110,FALSE))</f>
        <v>0</v>
      </c>
      <c r="EA340" s="99">
        <f>IF(ISNA(VLOOKUP($A340,'[2]1516 Exp_Rev Access'!$F$7:$GB$306,111,FALSE)),"",VLOOKUP($A340,'[2]1516 Exp_Rev Access'!$F$7:$GB$306,111,FALSE))</f>
        <v>0</v>
      </c>
      <c r="EB340" s="99">
        <f>IF(ISNA(VLOOKUP($A340,'[2]1516 Exp_Rev Access'!$F$7:$GB$306,112,FALSE)),"",VLOOKUP($A340,'[2]1516 Exp_Rev Access'!$F$7:$GB$306,112,FALSE))</f>
        <v>0</v>
      </c>
      <c r="EC340" s="99">
        <f>IF(ISNA(VLOOKUP($A340,'[2]1516 Exp_Rev Access'!$F$7:$GB$306,113,FALSE)),"",VLOOKUP($A340,'[2]1516 Exp_Rev Access'!$F$7:$GB$306,113,FALSE))</f>
        <v>0</v>
      </c>
      <c r="ED340" s="99">
        <f>IF(ISNA(VLOOKUP($A340,'[2]1516 Exp_Rev Access'!$F$7:$GB$306,114,FALSE)),"",VLOOKUP($A340,'[2]1516 Exp_Rev Access'!$F$7:$GB$306,114,FALSE))</f>
        <v>0</v>
      </c>
      <c r="EE340" s="99">
        <f>IF(ISNA(VLOOKUP($A340,'[2]1516 Exp_Rev Access'!$F$7:$GB$306,115,FALSE)),"",VLOOKUP($A340,'[2]1516 Exp_Rev Access'!$F$7:$GB$306,115,FALSE))</f>
        <v>0</v>
      </c>
      <c r="EF340" s="99">
        <f>IF(ISNA(VLOOKUP($A340,'[2]1516 Exp_Rev Access'!$F$7:$GB$306,116,FALSE)),"",VLOOKUP($A340,'[2]1516 Exp_Rev Access'!$F$7:$GB$306,116,FALSE))</f>
        <v>0</v>
      </c>
      <c r="EG340" s="99">
        <f>IF(ISNA(VLOOKUP($A340,'[2]1516 Exp_Rev Access'!$F$7:$GB$306,117,FALSE)),"",VLOOKUP($A340,'[2]1516 Exp_Rev Access'!$F$7:$GB$306,117,FALSE))</f>
        <v>0</v>
      </c>
      <c r="EH340" s="99">
        <f>IF(ISNA(VLOOKUP($A340,'[2]1516 Exp_Rev Access'!$F$7:$GB$306,118,FALSE)),"",VLOOKUP($A340,'[2]1516 Exp_Rev Access'!$F$7:$GB$306,118,FALSE))</f>
        <v>0</v>
      </c>
      <c r="EI340" s="99">
        <f>IF(ISNA(VLOOKUP($A340,'[2]1516 Exp_Rev Access'!$F$7:$GB$306,119,FALSE)),"",VLOOKUP($A340,'[2]1516 Exp_Rev Access'!$F$7:$GB$306,119,FALSE))</f>
        <v>0</v>
      </c>
      <c r="EJ340" s="99">
        <f>IF(ISNA(VLOOKUP($A340,'[2]1516 Exp_Rev Access'!$F$7:$GB$306,120,FALSE)),"",VLOOKUP($A340,'[2]1516 Exp_Rev Access'!$F$7:$GB$306,120,FALSE))</f>
        <v>0</v>
      </c>
      <c r="EK340" s="99">
        <f>IF(ISNA(VLOOKUP($A340,'[2]1516 Exp_Rev Access'!$F$7:$GB$306,121,FALSE)),"",VLOOKUP($A340,'[2]1516 Exp_Rev Access'!$F$7:$GB$306,121,FALSE))</f>
        <v>0</v>
      </c>
      <c r="EL340" s="99">
        <f>IF(ISNA(VLOOKUP($A340,'[2]1516 Exp_Rev Access'!$F$7:$GB$306,122,FALSE)),"",VLOOKUP($A340,'[2]1516 Exp_Rev Access'!$F$7:$GB$306,122,FALSE))</f>
        <v>0</v>
      </c>
      <c r="EM340" s="99">
        <f>IF(ISNA(VLOOKUP($A340,'[2]1516 Exp_Rev Access'!$F$7:$GB$306,123,FALSE)),"",VLOOKUP($A340,'[2]1516 Exp_Rev Access'!$F$7:$GB$306,123,FALSE))</f>
        <v>0</v>
      </c>
      <c r="EN340" s="99">
        <f>IF(ISNA(VLOOKUP($A340,'[2]1516 Exp_Rev Access'!$F$7:$GB$306,124,FALSE)),"",VLOOKUP($A340,'[2]1516 Exp_Rev Access'!$F$7:$GB$306,124,FALSE))</f>
        <v>0</v>
      </c>
      <c r="EO340" s="99">
        <f>IF(ISNA(VLOOKUP($A340,'[2]1516 Exp_Rev Access'!$F$7:$GB$306,125,FALSE)),"",VLOOKUP($A340,'[2]1516 Exp_Rev Access'!$F$7:$GB$306,125,FALSE))</f>
        <v>0</v>
      </c>
      <c r="EP340" s="99">
        <f>IF(ISNA(VLOOKUP($A340,'[2]1516 Exp_Rev Access'!$F$7:$GB$306,126,FALSE)),"",VLOOKUP($A340,'[2]1516 Exp_Rev Access'!$F$7:$GB$306,126,FALSE))</f>
        <v>0</v>
      </c>
      <c r="EQ340" s="99">
        <f>IF(ISNA(VLOOKUP($A340,'[2]1516 Exp_Rev Access'!$F$7:$GB$306,127,FALSE)),"",VLOOKUP($A340,'[2]1516 Exp_Rev Access'!$F$7:$GB$306,127,FALSE))</f>
        <v>0</v>
      </c>
      <c r="ER340" s="99">
        <f>IF(ISNA(VLOOKUP($A340,'[2]1516 Exp_Rev Access'!$F$7:$GB$306,128,FALSE)),"",VLOOKUP($A340,'[2]1516 Exp_Rev Access'!$F$7:$GB$306,128,FALSE))</f>
        <v>0</v>
      </c>
      <c r="ES340" s="99">
        <f>IF(ISNA(VLOOKUP($A340,'[2]1516 Exp_Rev Access'!$F$7:$GB$306,129,FALSE)),"",VLOOKUP($A340,'[2]1516 Exp_Rev Access'!$F$7:$GB$306,129,FALSE))</f>
        <v>0</v>
      </c>
      <c r="ET340" s="99">
        <f>IF(ISNA(VLOOKUP($A340,'[2]1516 Exp_Rev Access'!$F$7:$GB$306,130,FALSE)),"",VLOOKUP($A340,'[2]1516 Exp_Rev Access'!$F$7:$GB$306,130,FALSE))</f>
        <v>0</v>
      </c>
      <c r="EU340" s="99">
        <f>IF(ISNA(VLOOKUP($A340,'[2]1516 Exp_Rev Access'!$F$7:$GB$306,131,FALSE)),"",VLOOKUP($A340,'[2]1516 Exp_Rev Access'!$F$7:$GB$306,131,FALSE))</f>
        <v>0</v>
      </c>
      <c r="EV340" s="99">
        <f>IF(ISNA(VLOOKUP($A340,'[2]1516 Exp_Rev Access'!$F$7:$GB$306,132,FALSE)),"",VLOOKUP($A340,'[2]1516 Exp_Rev Access'!$F$7:$GB$306,132,FALSE))</f>
        <v>0</v>
      </c>
      <c r="EW340" s="99">
        <f>IF(ISNA(VLOOKUP($A340,'[2]1516 Exp_Rev Access'!$F$7:$GB$306,133,FALSE)),"",VLOOKUP($A340,'[2]1516 Exp_Rev Access'!$F$7:$GB$306,133,FALSE))</f>
        <v>0</v>
      </c>
      <c r="EX340" s="99">
        <f>IF(ISNA(VLOOKUP($A340,'[2]1516 Exp_Rev Access'!$F$7:$GB$306,134,FALSE)),"",VLOOKUP($A340,'[2]1516 Exp_Rev Access'!$F$7:$GB$306,134,FALSE))</f>
        <v>0</v>
      </c>
      <c r="EY340" s="99">
        <f>IF(ISNA(VLOOKUP($A340,'[2]1516 Exp_Rev Access'!$F$7:$GB$306,135,FALSE)),"",VLOOKUP($A340,'[2]1516 Exp_Rev Access'!$F$7:$GB$306,135,FALSE))</f>
        <v>0</v>
      </c>
      <c r="EZ340" s="99">
        <f>IF(ISNA(VLOOKUP($A340,'[2]1516 Exp_Rev Access'!$F$7:$GB$306,136,FALSE)),"",VLOOKUP($A340,'[2]1516 Exp_Rev Access'!$F$7:$GB$306,136,FALSE))</f>
        <v>0</v>
      </c>
      <c r="FA340" s="99">
        <f>IF(ISNA(VLOOKUP($A340,'[2]1516 Exp_Rev Access'!$F$7:$GB$306,137,FALSE)),"",VLOOKUP($A340,'[2]1516 Exp_Rev Access'!$F$7:$GB$306,137,FALSE))</f>
        <v>0</v>
      </c>
      <c r="FB340" s="99">
        <f>IF(ISNA(VLOOKUP($A340,'[2]1516 Exp_Rev Access'!$F$7:$GB$306,138,FALSE)),"",VLOOKUP($A340,'[2]1516 Exp_Rev Access'!$F$7:$GB$306,138,FALSE))</f>
        <v>0</v>
      </c>
      <c r="FC340" s="99">
        <f>IF(ISNA(VLOOKUP($A340,'[2]1516 Exp_Rev Access'!$F$7:$GB$306,139,FALSE)),"",VLOOKUP($A340,'[2]1516 Exp_Rev Access'!$F$7:$GB$306,139,FALSE))</f>
        <v>0</v>
      </c>
      <c r="FD340" s="99">
        <f>IF(ISNA(VLOOKUP($A340,'[2]1516 Exp_Rev Access'!$F$7:$FS$306,140,FALSE)),"",VLOOKUP($A340,'[2]1516 Exp_Rev Access'!$F$7:$FS$306,140,FALSE))</f>
        <v>0</v>
      </c>
      <c r="FE340" s="99">
        <f>IF(ISNA(VLOOKUP($A340,'[2]1516 Exp_Rev Access'!$F$7:$FS$306,141,FALSE)),"",VLOOKUP($A340,'[2]1516 Exp_Rev Access'!$F$7:$FS$306,141,FALSE))</f>
        <v>0</v>
      </c>
      <c r="FF340" s="99">
        <f>IF(ISNA(VLOOKUP($A340,'[2]1516 Exp_Rev Access'!$F$7:$FS$306,142,FALSE)),"",VLOOKUP($A340,'[2]1516 Exp_Rev Access'!$F$7:$FS$306,142,FALSE))</f>
        <v>0</v>
      </c>
      <c r="FG340" s="99">
        <f>IF(ISNA(VLOOKUP($A340,'[2]1516 Exp_Rev Access'!$F$7:$FS$306,143,FALSE)),"",VLOOKUP($A340,'[2]1516 Exp_Rev Access'!$F$7:$FS$306,143,FALSE))</f>
        <v>0</v>
      </c>
      <c r="FH340" s="99">
        <f>IF(ISNA(VLOOKUP($A340,'[2]1516 Exp_Rev Access'!$F$7:$FS$306,144,FALSE)),"",VLOOKUP($A340,'[2]1516 Exp_Rev Access'!$F$7:$FS$306,144,FALSE))</f>
        <v>0</v>
      </c>
      <c r="FI340" s="99">
        <f>IF(ISNA(VLOOKUP($A340,'[2]1516 Exp_Rev Access'!$F$7:$FS$306,145,FALSE)),"",VLOOKUP($A340,'[2]1516 Exp_Rev Access'!$F$7:$FS$306,145,FALSE))</f>
        <v>0</v>
      </c>
      <c r="FJ340" s="99">
        <f>IF(ISNA(VLOOKUP($A340,'[2]1516 Exp_Rev Access'!$F$7:$FS$306,146,FALSE)),"",VLOOKUP($A340,'[2]1516 Exp_Rev Access'!$F$7:$FS$306,146,FALSE))</f>
        <v>0</v>
      </c>
      <c r="FK340" s="99">
        <f>IF(ISNA(VLOOKUP($A340,'[2]1516 Exp_Rev Access'!$F$7:$FS$306,147,FALSE)),"",VLOOKUP($A340,'[2]1516 Exp_Rev Access'!$F$7:$FS$306,147,FALSE))</f>
        <v>0</v>
      </c>
      <c r="FL340" s="99">
        <f>IF(ISNA(VLOOKUP($A340,'[2]1516 Exp_Rev Access'!$F$7:$FS$306,148,FALSE)),"",VLOOKUP($A340,'[2]1516 Exp_Rev Access'!$F$7:$FS$306,148,FALSE))</f>
        <v>0</v>
      </c>
      <c r="FM340" s="99">
        <f>IF(ISNA(VLOOKUP($A340,'[2]1516 Exp_Rev Access'!$F$7:$FS$306,149,FALSE)),"",VLOOKUP($A340,'[2]1516 Exp_Rev Access'!$F$7:$FS$306,149,FALSE))</f>
        <v>0</v>
      </c>
      <c r="FN340" s="99">
        <f>IF(ISNA(VLOOKUP($A340,'[2]1516 Exp_Rev Access'!$F$7:$FS$306,150,FALSE)),"",VLOOKUP($A340,'[2]1516 Exp_Rev Access'!$F$7:$FS$306,150,FALSE))</f>
        <v>0</v>
      </c>
      <c r="FO340" s="99">
        <f>IF(ISNA(VLOOKUP($A340,'[2]1516 Exp_Rev Access'!$F$7:$FS$306,151,FALSE)),"",VLOOKUP($A340,'[2]1516 Exp_Rev Access'!$F$7:$FS$306,151,FALSE))</f>
        <v>0</v>
      </c>
      <c r="FP340" s="99">
        <f>IF(ISNA(VLOOKUP($A340,'[2]1516 Exp_Rev Access'!$F$7:$FS$306,152,FALSE)),"",VLOOKUP($A340,'[2]1516 Exp_Rev Access'!$F$7:$FS$306,152,FALSE))</f>
        <v>0</v>
      </c>
      <c r="FQ340" s="99">
        <f>IF(ISNA(VLOOKUP($A340,'[2]1516 Exp_Rev Access'!$F$7:$FS$306,153,FALSE)),"",VLOOKUP($A340,'[2]1516 Exp_Rev Access'!$F$7:$FS$306,153,FALSE))</f>
        <v>0</v>
      </c>
      <c r="FR340" s="101">
        <f t="shared" si="382"/>
        <v>105065.29000000001</v>
      </c>
      <c r="FS340" s="72">
        <f t="shared" si="392"/>
        <v>0.16818544327271051</v>
      </c>
      <c r="FT340" s="94">
        <f t="shared" si="393"/>
        <v>2964.5962189616257</v>
      </c>
      <c r="FU340" s="99">
        <f>IF(ISNA(VLOOKUP($A340,'[2]1516 Exp_Rev Access'!$F$7:$GB$306,154,FALSE)),"",VLOOKUP($A340,'[2]1516 Exp_Rev Access'!$F$7:$GB$306,154,FALSE))</f>
        <v>0</v>
      </c>
      <c r="FV340" s="99">
        <f>IF(ISNA(VLOOKUP($A340,'[2]1516 Exp_Rev Access'!$F$7:$GB$306,155,FALSE)),"",VLOOKUP($A340,'[2]1516 Exp_Rev Access'!$F$7:$GB$306,155,FALSE))</f>
        <v>0</v>
      </c>
      <c r="FW340" s="99">
        <f>IF(ISNA(VLOOKUP($A340,'[2]1516 Exp_Rev Access'!$F$7:$GB$306,156,FALSE)),"",VLOOKUP($A340,'[2]1516 Exp_Rev Access'!$F$7:$GB$306,156,FALSE))</f>
        <v>0</v>
      </c>
      <c r="FX340" s="99">
        <f>IF(ISNA(VLOOKUP($A340,'[2]1516 Exp_Rev Access'!$F$7:$GB$306,157,FALSE)),"",VLOOKUP($A340,'[2]1516 Exp_Rev Access'!$F$7:$GB$306,157,FALSE))</f>
        <v>0</v>
      </c>
      <c r="FY340" s="99">
        <f>IF(ISNA(VLOOKUP($A340,'[2]1516 Exp_Rev Access'!$F$7:$GB$306,158,FALSE)),"",VLOOKUP($A340,'[2]1516 Exp_Rev Access'!$F$7:$GB$306,158,FALSE))</f>
        <v>0</v>
      </c>
      <c r="FZ340" s="99">
        <f>IF(ISNA(VLOOKUP($A340,'[2]1516 Exp_Rev Access'!$F$7:$GB$306,159,FALSE)),"",VLOOKUP($A340,'[2]1516 Exp_Rev Access'!$F$7:$GB$306,159,FALSE))</f>
        <v>0</v>
      </c>
      <c r="GA340" s="99">
        <f>IF(ISNA(VLOOKUP($A340,'[2]1516 Exp_Rev Access'!$F$7:$GB$306,160,FALSE)),"",VLOOKUP($A340,'[2]1516 Exp_Rev Access'!$F$7:$GB$306,160,FALSE))</f>
        <v>0</v>
      </c>
      <c r="GB340" s="99">
        <f>IF(ISNA(VLOOKUP($A340,'[2]1516 Exp_Rev Access'!$F$7:$GB$306,161,FALSE)),"",VLOOKUP($A340,'[2]1516 Exp_Rev Access'!$F$7:$GB$306,161,FALSE))</f>
        <v>0</v>
      </c>
      <c r="GC340" s="99">
        <f>IF(ISNA(VLOOKUP($A340,'[2]1516 Exp_Rev Access'!$F$7:$GB$306,162,FALSE)),"",VLOOKUP($A340,'[2]1516 Exp_Rev Access'!$F$7:$GB$306,162,FALSE))</f>
        <v>0</v>
      </c>
      <c r="GD340" s="99">
        <f>IF(ISNA(VLOOKUP($A340,'[2]1516 Exp_Rev Access'!$F$7:$GB$306,163,FALSE)),"",VLOOKUP($A340,'[2]1516 Exp_Rev Access'!$F$7:$GB$306,163,FALSE))</f>
        <v>0</v>
      </c>
      <c r="GE340" s="99">
        <f>IF(ISNA(VLOOKUP($A340,'[2]1516 Exp_Rev Access'!$F$7:$GB$306,164,FALSE)),"",VLOOKUP($A340,'[2]1516 Exp_Rev Access'!$F$7:$GB$306,164,FALSE))</f>
        <v>0</v>
      </c>
      <c r="GF340" s="99">
        <f>IF(ISNA(VLOOKUP($A340,'[2]1516 Exp_Rev Access'!$F$7:$GB$306,165,FALSE)),"",VLOOKUP($A340,'[2]1516 Exp_Rev Access'!$F$7:$GB$306,165,FALSE))</f>
        <v>0</v>
      </c>
      <c r="GG340" s="99">
        <f>IF(ISNA(VLOOKUP($A340,'[2]1516 Exp_Rev Access'!$F$7:$GB$306,166,FALSE)),"",VLOOKUP($A340,'[2]1516 Exp_Rev Access'!$F$7:$GB$306,166,FALSE))</f>
        <v>0</v>
      </c>
      <c r="GH340" s="99">
        <f>IF(ISNA(VLOOKUP($A340,'[2]1516 Exp_Rev Access'!$F$7:$GB$306,167,FALSE)),"",VLOOKUP($A340,'[2]1516 Exp_Rev Access'!$F$7:$GB$306,167,FALSE))</f>
        <v>0</v>
      </c>
      <c r="GI340" s="99">
        <f>IF(ISNA(VLOOKUP($A340,'[2]1516 Exp_Rev Access'!$F$7:$GB$306,168,FALSE)),"",VLOOKUP($A340,'[2]1516 Exp_Rev Access'!$F$7:$GB$306,168,FALSE))</f>
        <v>0</v>
      </c>
      <c r="GJ340" s="99">
        <f>IF(ISNA(VLOOKUP($A340,'[2]1516 Exp_Rev Access'!$F$7:$GB$306,169,FALSE)),"",VLOOKUP($A340,'[2]1516 Exp_Rev Access'!$F$7:$GB$306,169,FALSE))</f>
        <v>0</v>
      </c>
      <c r="GK340" s="99">
        <f>IF(ISNA(VLOOKUP($A340,'[2]1516 Exp_Rev Access'!$F$7:$GB$306,170,FALSE)),"",VLOOKUP($A340,'[2]1516 Exp_Rev Access'!$F$7:$GB$306,170,FALSE))</f>
        <v>0</v>
      </c>
      <c r="GL340" s="99">
        <f>IF(ISNA(VLOOKUP($A340,'[2]1516 Exp_Rev Access'!$F$7:$GB$306,171,FALSE)),"",VLOOKUP($A340,'[2]1516 Exp_Rev Access'!$F$7:$GB$306,171,FALSE))</f>
        <v>0</v>
      </c>
      <c r="GM340" s="99">
        <f>IF(ISNA(VLOOKUP($A340,'[2]1516 Exp_Rev Access'!$F$7:$GB$306,172,FALSE)),"",VLOOKUP($A340,'[2]1516 Exp_Rev Access'!$F$7:$GB$306,172,FALSE))</f>
        <v>0</v>
      </c>
      <c r="GN340" s="99">
        <f>IF(ISNA(VLOOKUP($A340,'[2]1516 Exp_Rev Access'!$F$7:$GB$306,173,FALSE)),"",VLOOKUP($A340,'[2]1516 Exp_Rev Access'!$F$7:$GB$306,173,FALSE))</f>
        <v>0</v>
      </c>
      <c r="GO340" s="99">
        <f>IF(ISNA(VLOOKUP($A340,'[2]1516 Exp_Rev Access'!$F$7:$GB$306,174,FALSE)),"",VLOOKUP($A340,'[2]1516 Exp_Rev Access'!$F$7:$GB$306,174,FALSE))</f>
        <v>0</v>
      </c>
      <c r="GP340" s="99">
        <f>IF(ISNA(VLOOKUP($A340,'[2]1516 Exp_Rev Access'!$F$7:$GB$306,175,FALSE)),"",VLOOKUP($A340,'[2]1516 Exp_Rev Access'!$F$7:$GB$306,175,FALSE))</f>
        <v>0</v>
      </c>
      <c r="GQ340" s="99">
        <f>IF(ISNA(VLOOKUP($A340,'[2]1516 Exp_Rev Access'!$F$7:$GB$306,176,FALSE)),"",VLOOKUP($A340,'[2]1516 Exp_Rev Access'!$F$7:$GB$306,176,FALSE))</f>
        <v>0</v>
      </c>
      <c r="GR340" s="99">
        <f>IF(ISNA(VLOOKUP($A340,'[2]1516 Exp_Rev Access'!$F$7:$GB$306,177,FALSE)),"",VLOOKUP($A340,'[2]1516 Exp_Rev Access'!$F$7:$GB$306,177,FALSE))</f>
        <v>0</v>
      </c>
      <c r="GS340" s="99">
        <f>IF(ISNA(VLOOKUP($A340,'[2]1516 Exp_Rev Access'!$F$7:$GB$306,178,FALSE)),"",VLOOKUP($A340,'[2]1516 Exp_Rev Access'!$F$7:$GB$306,178,FALSE))</f>
        <v>0</v>
      </c>
      <c r="GT340" s="101">
        <f t="shared" si="385"/>
        <v>0</v>
      </c>
      <c r="GU340" s="72"/>
      <c r="GV340" s="84">
        <f t="shared" si="386"/>
        <v>0</v>
      </c>
    </row>
    <row r="341" spans="1:207" customFormat="1" ht="12" customHeight="1" x14ac:dyDescent="0.2">
      <c r="A341" s="96" t="s">
        <v>772</v>
      </c>
      <c r="B341" s="69" t="s">
        <v>773</v>
      </c>
      <c r="C341" s="80">
        <f>IF(ISNA(VLOOKUP($A341,'[2]1516 enrollment_Rev_Exp by size'!$A$6:$G$320,3,FALSE)),"",VLOOKUP($A341,'[2]1516 enrollment_Rev_Exp by size'!$A$6:$G$320,3,FALSE))</f>
        <v>26.1</v>
      </c>
      <c r="D341" s="97">
        <v>446202.3</v>
      </c>
      <c r="E341" s="80">
        <f t="shared" si="367"/>
        <v>446202.3</v>
      </c>
      <c r="F341" s="80">
        <f t="shared" si="368"/>
        <v>0</v>
      </c>
      <c r="G341" s="98">
        <f>IF(ISNA(VLOOKUP($A341,'[2]1516 Exp_Rev Access'!$F$7:$FS$306,2,FALSE)),"",VLOOKUP($A341,'[2]1516 Exp_Rev Access'!$F$7:$FS$306,2,FALSE))</f>
        <v>59997.4</v>
      </c>
      <c r="H341" s="98">
        <f>IF(ISNA(VLOOKUP($A341,'[2]1516 Exp_Rev Access'!$F$7:$FS$306,3,FALSE)),"",VLOOKUP($A341,'[2]1516 Exp_Rev Access'!$F$7:$FS$306,3,FALSE))</f>
        <v>0</v>
      </c>
      <c r="I341" s="98">
        <f>IF(ISNA(VLOOKUP($A341,'[2]1516 Exp_Rev Access'!$F$7:$FS$306,4,FALSE)),"",VLOOKUP($A341,'[2]1516 Exp_Rev Access'!$F$7:$FS$306,4,FALSE))</f>
        <v>0</v>
      </c>
      <c r="J341" s="98">
        <f>IF(ISNA(VLOOKUP($A341,'[2]1516 Exp_Rev Access'!$F$7:$FS$306,5,FALSE)),"",VLOOKUP($A341,'[2]1516 Exp_Rev Access'!$F$7:$FS$306,5,FALSE))</f>
        <v>0</v>
      </c>
      <c r="K341" s="98">
        <f>IF(ISNA(VLOOKUP($A341,'[2]1516 Exp_Rev Access'!$F$7:$FS$306,6,FALSE)),"",VLOOKUP($A341,'[2]1516 Exp_Rev Access'!$F$7:$FS$306,6,FALSE))</f>
        <v>0</v>
      </c>
      <c r="L341" s="98">
        <f>IF(ISNA(VLOOKUP($A341,'[2]1516 Exp_Rev Access'!$F$7:$FS$306,7,FALSE)),"",VLOOKUP($A341,'[2]1516 Exp_Rev Access'!$F$7:$FS$306,7,FALSE))</f>
        <v>13.48</v>
      </c>
      <c r="M341" s="90">
        <f t="shared" si="369"/>
        <v>60010.880000000005</v>
      </c>
      <c r="N341" s="72">
        <f t="shared" si="390"/>
        <v>0.13449253847414055</v>
      </c>
      <c r="O341" s="73">
        <f t="shared" si="391"/>
        <v>2299.2674329501915</v>
      </c>
      <c r="P341" s="99">
        <f>IF(ISNA(VLOOKUP($A341,'[2]1516 Exp_Rev Access'!$F$7:$FS$306,8,FALSE)),"",VLOOKUP($A341,'[2]1516 Exp_Rev Access'!$F$7:$FS$306,8,FALSE))</f>
        <v>0</v>
      </c>
      <c r="Q341" s="99">
        <f>IF(ISNA(VLOOKUP($A341,'[2]1516 Exp_Rev Access'!$F$7:$FS$306,9,FALSE)),"",VLOOKUP($A341,'[2]1516 Exp_Rev Access'!$F$7:$FS$306,9,FALSE))</f>
        <v>0</v>
      </c>
      <c r="R341" s="99">
        <f>IF(ISNA(VLOOKUP($A341,'[2]1516 Exp_Rev Access'!$F$7:$FS$306,10,FALSE)),"",VLOOKUP($A341,'[2]1516 Exp_Rev Access'!$F$7:$FS$306,10,FALSE))</f>
        <v>0</v>
      </c>
      <c r="S341" s="99">
        <f>IF(ISNA(VLOOKUP($A341,'[2]1516 Exp_Rev Access'!$F$7:$FS$306,11,FALSE)),"",VLOOKUP($A341,'[2]1516 Exp_Rev Access'!$F$7:$FS$306,11,FALSE))</f>
        <v>0</v>
      </c>
      <c r="T341" s="99">
        <f>IF(ISNA(VLOOKUP($A341,'[2]1516 Exp_Rev Access'!$F$7:$FS$306,12,FALSE)),"",VLOOKUP($A341,'[2]1516 Exp_Rev Access'!$F$7:$FS$306,12,FALSE))</f>
        <v>0</v>
      </c>
      <c r="U341" s="99">
        <f>IF(ISNA(VLOOKUP($A341,'[2]1516 Exp_Rev Access'!$F$7:$FS$306,13,FALSE)),"",VLOOKUP($A341,'[2]1516 Exp_Rev Access'!$F$7:$FS$306,13,FALSE))</f>
        <v>0</v>
      </c>
      <c r="V341" s="99">
        <f>IF(ISNA(VLOOKUP($A341,'[2]1516 Exp_Rev Access'!$F$7:$FS$306,14,FALSE)),"",VLOOKUP($A341,'[2]1516 Exp_Rev Access'!$F$7:$FS$306,14,FALSE))</f>
        <v>0</v>
      </c>
      <c r="W341" s="99">
        <f>IF(ISNA(VLOOKUP($A341,'[2]1516 Exp_Rev Access'!$F$7:$FS$306,15,FALSE)),"",VLOOKUP($A341,'[2]1516 Exp_Rev Access'!$F$7:$FS$306,15,FALSE))</f>
        <v>0</v>
      </c>
      <c r="X341" s="99">
        <f>IF(ISNA(VLOOKUP($A341,'[2]1516 Exp_Rev Access'!$F$7:$FS$306,16,FALSE)),"",VLOOKUP($A341,'[2]1516 Exp_Rev Access'!$F$7:$FS$306,16,FALSE))</f>
        <v>0</v>
      </c>
      <c r="Y341" s="99">
        <f>IF(ISNA(VLOOKUP($A341,'[2]1516 Exp_Rev Access'!$F$7:$FS$306,17,FALSE)),"",VLOOKUP($A341,'[2]1516 Exp_Rev Access'!$F$7:$FS$306,17,FALSE))</f>
        <v>0</v>
      </c>
      <c r="Z341" s="99">
        <f>IF(ISNA(VLOOKUP($A341,'[2]1516 Exp_Rev Access'!$F$7:$FS$306,18,FALSE)),"",VLOOKUP($A341,'[2]1516 Exp_Rev Access'!$F$7:$FS$306,18,FALSE))</f>
        <v>0</v>
      </c>
      <c r="AA341" s="99">
        <f>IF(ISNA(VLOOKUP($A341,'[2]1516 Exp_Rev Access'!$F$7:$FS$306,19,FALSE)),"",VLOOKUP($A341,'[2]1516 Exp_Rev Access'!$F$7:$FS$306,19,FALSE))</f>
        <v>0</v>
      </c>
      <c r="AB341" s="99">
        <f>IF(ISNA(VLOOKUP($A341,'[2]1516 Exp_Rev Access'!$F$7:$FS$306,20,FALSE)),"",VLOOKUP($A341,'[2]1516 Exp_Rev Access'!$F$7:$FS$306,20,FALSE))</f>
        <v>0</v>
      </c>
      <c r="AC341" s="99">
        <f>IF(ISNA(VLOOKUP($A341,'[2]1516 Exp_Rev Access'!$F$7:$FS$306,21,FALSE)),"",VLOOKUP($A341,'[2]1516 Exp_Rev Access'!$F$7:$FS$306,21,FALSE))</f>
        <v>0</v>
      </c>
      <c r="AD341" s="99">
        <f>IF(ISNA(VLOOKUP($A341,'[2]1516 Exp_Rev Access'!$F$7:$FS$306,22,FALSE)),"",VLOOKUP($A341,'[2]1516 Exp_Rev Access'!$F$7:$FS$306,22,FALSE))</f>
        <v>342.14</v>
      </c>
      <c r="AE341" s="99">
        <f>IF(ISNA(VLOOKUP($A341,'[2]1516 Exp_Rev Access'!$F$7:$FS$306,23,FALSE)),"",VLOOKUP($A341,'[2]1516 Exp_Rev Access'!$F$7:$FS$306,23,FALSE))</f>
        <v>0</v>
      </c>
      <c r="AF341" s="99">
        <f>IF(ISNA(VLOOKUP($A341,'[2]1516 Exp_Rev Access'!$F$7:$FS$306,24,FALSE)),"",VLOOKUP($A341,'[2]1516 Exp_Rev Access'!$F$7:$FS$306,24,FALSE))</f>
        <v>0</v>
      </c>
      <c r="AG341" s="99">
        <f>IF(ISNA(VLOOKUP($A341,'[2]1516 Exp_Rev Access'!$F$7:$FS$306,25,FALSE)),"",VLOOKUP($A341,'[2]1516 Exp_Rev Access'!$F$7:$FS$306,25,FALSE))</f>
        <v>0</v>
      </c>
      <c r="AH341" s="98">
        <f>IF(ISNA(VLOOKUP($A341,'[2]1516 Exp_Rev Access'!$F$7:$FS$306,26,FALSE)),"",VLOOKUP($A341,'[2]1516 Exp_Rev Access'!$F$7:$FS$306,26,FALSE))</f>
        <v>1500</v>
      </c>
      <c r="AI341" s="98">
        <f>IF(ISNA(VLOOKUP($A341,'[2]1516 Exp_Rev Access'!$F$7:$FS$306,27,FALSE)),"",VLOOKUP($A341,'[2]1516 Exp_Rev Access'!$F$7:$FS$306,27,FALSE))</f>
        <v>0</v>
      </c>
      <c r="AJ341" s="98">
        <f>IF(ISNA(VLOOKUP($A341,'[2]1516 Exp_Rev Access'!$F$7:$FS$306,28,FALSE)),"",VLOOKUP($A341,'[2]1516 Exp_Rev Access'!$F$7:$FS$306,28,FALSE))</f>
        <v>4163.46</v>
      </c>
      <c r="AK341" s="98">
        <f>IF(ISNA(VLOOKUP($A341,'[2]1516 Exp_Rev Access'!$F$7:$FS$306,29,FALSE)),"",VLOOKUP($A341,'[2]1516 Exp_Rev Access'!$F$7:$FS$306,29,FALSE))</f>
        <v>0</v>
      </c>
      <c r="AL341" s="100">
        <f t="shared" si="372"/>
        <v>6005.6</v>
      </c>
      <c r="AM341" s="72">
        <f t="shared" si="373"/>
        <v>1.3459365852663692E-2</v>
      </c>
      <c r="AN341" s="94">
        <f t="shared" si="374"/>
        <v>230.09961685823754</v>
      </c>
      <c r="AO341" s="99">
        <f>IF(ISNA(VLOOKUP($A341,'[2]1516 Exp_Rev Access'!$F$7:$GB$306,30,FALSE)),"",VLOOKUP($A341,'[2]1516 Exp_Rev Access'!$F$7:$FS$306,30,FALSE))</f>
        <v>270061.90000000002</v>
      </c>
      <c r="AP341" s="99">
        <f>IF(ISNA(VLOOKUP($A341,'[2]1516 Exp_Rev Access'!$F$7:$GB$306,31,FALSE)),"",VLOOKUP($A341,'[2]1516 Exp_Rev Access'!$F$7:$FS$306,31,FALSE))</f>
        <v>0</v>
      </c>
      <c r="AQ341" s="99">
        <f>IF(ISNA(VLOOKUP($A341,'[2]1516 Exp_Rev Access'!$F$7:$GB$306,32,FALSE)),"",VLOOKUP($A341,'[2]1516 Exp_Rev Access'!$F$7:$FS$306,32,FALSE))</f>
        <v>0</v>
      </c>
      <c r="AR341" s="99">
        <f>IF(ISNA(VLOOKUP($A341,'[2]1516 Exp_Rev Access'!$F$7:$GB$306,33,FALSE)),"",VLOOKUP($A341,'[2]1516 Exp_Rev Access'!$F$7:$FS$306,33,FALSE))</f>
        <v>0</v>
      </c>
      <c r="AS341" s="99">
        <f>IF(ISNA(VLOOKUP($A341,'[2]1516 Exp_Rev Access'!$F$7:$GB$306,34,FALSE)),"",VLOOKUP($A341,'[2]1516 Exp_Rev Access'!$F$7:$FS$306,34,FALSE))</f>
        <v>0</v>
      </c>
      <c r="AT341" s="101">
        <f t="shared" si="375"/>
        <v>270061.90000000002</v>
      </c>
      <c r="AU341" s="72">
        <f t="shared" si="376"/>
        <v>0.60524542343237597</v>
      </c>
      <c r="AV341" s="94">
        <f t="shared" si="377"/>
        <v>10347.199233716476</v>
      </c>
      <c r="AW341" s="99">
        <f>IF(ISNA(VLOOKUP($A341,'[2]1516 Exp_Rev Access'!$F$7:$GB$306,35,FALSE)),"",VLOOKUP($A341,'[2]1516 Exp_Rev Access'!$F$7:$GB$306,35,FALSE))</f>
        <v>0</v>
      </c>
      <c r="AX341" s="99">
        <f>IF(ISNA(VLOOKUP($A341,'[2]1516 Exp_Rev Access'!$F$7:$GB$306,36,FALSE)),"",VLOOKUP($A341,'[2]1516 Exp_Rev Access'!$F$7:$GB$306,36,FALSE))</f>
        <v>0</v>
      </c>
      <c r="AY341" s="99">
        <f>IF(ISNA(VLOOKUP($A341,'[2]1516 Exp_Rev Access'!$F$7:$GB$306,37,FALSE)),"",VLOOKUP($A341,'[2]1516 Exp_Rev Access'!$F$7:$GB$306,37,FALSE))</f>
        <v>0</v>
      </c>
      <c r="AZ341" s="99">
        <f>IF(ISNA(VLOOKUP($A341,'[2]1516 Exp_Rev Access'!$F$7:$GB$306,38,FALSE)),"",VLOOKUP($A341,'[2]1516 Exp_Rev Access'!$F$7:$GB$306,38,FALSE))</f>
        <v>0</v>
      </c>
      <c r="BA341" s="99">
        <f>IF(ISNA(VLOOKUP($A341,'[2]1516 Exp_Rev Access'!$F$7:$GB$306,39,FALSE)),"",VLOOKUP($A341,'[2]1516 Exp_Rev Access'!$F$7:$GB$306,39,FALSE))</f>
        <v>0</v>
      </c>
      <c r="BB341" s="99">
        <f>IF(ISNA(VLOOKUP($A341,'[2]1516 Exp_Rev Access'!$F$7:$GB$306,40,FALSE)),"",VLOOKUP($A341,'[2]1516 Exp_Rev Access'!$F$7:$GB$306,40,FALSE))</f>
        <v>0</v>
      </c>
      <c r="BC341" s="99">
        <f>IF(ISNA(VLOOKUP($A341,'[2]1516 Exp_Rev Access'!$F$7:$GB$306,41,FALSE)),"",VLOOKUP($A341,'[2]1516 Exp_Rev Access'!$F$7:$GB$306,41,FALSE))</f>
        <v>0</v>
      </c>
      <c r="BD341" s="99">
        <f>IF(ISNA(VLOOKUP($A341,'[2]1516 Exp_Rev Access'!$F$7:$GB$306,42,FALSE)),"",VLOOKUP($A341,'[2]1516 Exp_Rev Access'!$F$7:$GB$306,42,FALSE))</f>
        <v>0</v>
      </c>
      <c r="BE341" s="99">
        <f>IF(ISNA(VLOOKUP($A341,'[2]1516 Exp_Rev Access'!$F$7:$GB$306,43,FALSE)),"",VLOOKUP($A341,'[2]1516 Exp_Rev Access'!$F$7:$GB$306,43,FALSE))</f>
        <v>0</v>
      </c>
      <c r="BF341" s="99">
        <f>IF(ISNA(VLOOKUP($A341,'[2]1516 Exp_Rev Access'!$F$7:$GB$306,44,FALSE)),"",VLOOKUP($A341,'[2]1516 Exp_Rev Access'!$F$7:$GB$306,44,FALSE))</f>
        <v>11540.53</v>
      </c>
      <c r="BG341" s="99">
        <f>IF(ISNA(VLOOKUP($A341,'[2]1516 Exp_Rev Access'!$F$7:$GB$306,45,FALSE)),"",VLOOKUP($A341,'[2]1516 Exp_Rev Access'!$F$7:$GB$306,45,FALSE))</f>
        <v>60.87</v>
      </c>
      <c r="BH341" s="99">
        <f>IF(ISNA(VLOOKUP($A341,'[2]1516 Exp_Rev Access'!$F$7:$GB$306,46,FALSE)),"",VLOOKUP($A341,'[2]1516 Exp_Rev Access'!$F$7:$GB$306,46,FALSE))</f>
        <v>0</v>
      </c>
      <c r="BI341" s="99">
        <f>IF(ISNA(VLOOKUP($A341,'[2]1516 Exp_Rev Access'!$F$7:$GB$306,47,FALSE)),"",VLOOKUP($A341,'[2]1516 Exp_Rev Access'!$F$7:$GB$306,47,FALSE))</f>
        <v>0</v>
      </c>
      <c r="BJ341" s="99">
        <f>IF(ISNA(VLOOKUP($A341,'[2]1516 Exp_Rev Access'!$F$7:$GB$306,48,FALSE)),"",VLOOKUP($A341,'[2]1516 Exp_Rev Access'!$F$7:$GB$306,48,FALSE))</f>
        <v>76487.38</v>
      </c>
      <c r="BK341" s="99">
        <f>IF(ISNA(VLOOKUP($A341,'[2]1516 Exp_Rev Access'!$F$7:$GB$306,49,FALSE)),"",VLOOKUP($A341,'[2]1516 Exp_Rev Access'!$F$7:$GB$306,49,FALSE))</f>
        <v>0</v>
      </c>
      <c r="BL341" s="99">
        <f>IF(ISNA(VLOOKUP($A341,'[2]1516 Exp_Rev Access'!$F$7:$GB$306,50,FALSE)),"",VLOOKUP($A341,'[2]1516 Exp_Rev Access'!$F$7:$GB$306,50,FALSE))</f>
        <v>0</v>
      </c>
      <c r="BM341" s="99">
        <f>IF(ISNA(VLOOKUP($A341,'[2]1516 Exp_Rev Access'!$F$7:$GB$306,51,FALSE)),"",VLOOKUP($A341,'[2]1516 Exp_Rev Access'!$F$7:$GB$306,51,FALSE))</f>
        <v>0</v>
      </c>
      <c r="BN341" s="99">
        <f>IF(ISNA(VLOOKUP($A341,'[2]1516 Exp_Rev Access'!$F$7:$GB$306,52,FALSE)),"",VLOOKUP($A341,'[2]1516 Exp_Rev Access'!$F$7:$GB$306,52,FALSE))</f>
        <v>0</v>
      </c>
      <c r="BO341" s="99">
        <f>IF(ISNA(VLOOKUP($A341,'[2]1516 Exp_Rev Access'!$F$7:$GB$306,53,FALSE)),"",VLOOKUP($A341,'[2]1516 Exp_Rev Access'!$F$7:$GB$306,53,FALSE))</f>
        <v>0</v>
      </c>
      <c r="BP341" s="99">
        <f>IF(ISNA(VLOOKUP($A341,'[2]1516 Exp_Rev Access'!$F$7:$GB$306,54,FALSE)),"",VLOOKUP($A341,'[2]1516 Exp_Rev Access'!$F$7:$GB$306,54,FALSE))</f>
        <v>0</v>
      </c>
      <c r="BQ341" s="99">
        <f>IF(ISNA(VLOOKUP($A341,'[2]1516 Exp_Rev Access'!$F$7:$GB$306,55,FALSE)),"",VLOOKUP($A341,'[2]1516 Exp_Rev Access'!$F$7:$GB$306,55,FALSE))</f>
        <v>0</v>
      </c>
      <c r="BR341" s="99">
        <f>IF(ISNA(VLOOKUP($A341,'[2]1516 Exp_Rev Access'!$F$7:$GB$306,56,FALSE)),"",VLOOKUP($A341,'[2]1516 Exp_Rev Access'!$F$7:$GB$306,56,FALSE))</f>
        <v>0</v>
      </c>
      <c r="BS341" s="99">
        <f>IF(ISNA(VLOOKUP($A341,'[2]1516 Exp_Rev Access'!$F$7:$GB$306,57,FALSE)),"",VLOOKUP($A341,'[2]1516 Exp_Rev Access'!$F$7:$GB$306,57,FALSE))</f>
        <v>0</v>
      </c>
      <c r="BT341" s="99">
        <f>IF(ISNA(VLOOKUP($A341,'[2]1516 Exp_Rev Access'!$F$7:$GB$306,58,FALSE)),"",VLOOKUP($A341,'[2]1516 Exp_Rev Access'!$F$7:$GB$306,58,FALSE))</f>
        <v>0</v>
      </c>
      <c r="BU341" s="102">
        <f t="shared" si="378"/>
        <v>88088.78</v>
      </c>
      <c r="BV341" s="72">
        <f t="shared" si="379"/>
        <v>0.19741892858911753</v>
      </c>
      <c r="BW341" s="94">
        <f t="shared" si="380"/>
        <v>3375.0490421455938</v>
      </c>
      <c r="BX341" s="99">
        <f>IF(ISNA(VLOOKUP($A341,'[2]1516 Exp_Rev Access'!$F$7:$GB$306,59,FALSE)),"",VLOOKUP($A341,'[2]1516 Exp_Rev Access'!$F$7:$GB$306,59,FALSE))</f>
        <v>0</v>
      </c>
      <c r="BY341" s="99">
        <f>IF(ISNA(VLOOKUP($A341,'[2]1516 Exp_Rev Access'!$F$7:$GB$306,60,FALSE)),"",VLOOKUP($A341,'[2]1516 Exp_Rev Access'!$F$7:$GB$306,60,FALSE))</f>
        <v>0</v>
      </c>
      <c r="BZ341" s="99">
        <f>IF(ISNA(VLOOKUP($A341,'[2]1516 Exp_Rev Access'!$F$7:$GB$306,61,FALSE)),"",VLOOKUP($A341,'[2]1516 Exp_Rev Access'!$F$7:$GB$306,61,FALSE))</f>
        <v>0</v>
      </c>
      <c r="CA341" s="99">
        <f>IF(ISNA(VLOOKUP($A341,'[2]1516 Exp_Rev Access'!$F$7:$GB$306,62,FALSE)),"",VLOOKUP($A341,'[2]1516 Exp_Rev Access'!$F$7:$GB$306,62,FALSE))</f>
        <v>1098.78</v>
      </c>
      <c r="CB341" s="99">
        <f>IF(ISNA(VLOOKUP($A341,'[2]1516 Exp_Rev Access'!$F$7:$GB$306,63,FALSE)),"",VLOOKUP($A341,'[2]1516 Exp_Rev Access'!$F$7:$GB$306,63,FALSE))</f>
        <v>158.94</v>
      </c>
      <c r="CC341" s="99">
        <f>IF(ISNA(VLOOKUP($A341,'[2]1516 Exp_Rev Access'!$F$7:$GB$306,64,FALSE)),"",VLOOKUP($A341,'[2]1516 Exp_Rev Access'!$F$7:$GB$306,64,FALSE))</f>
        <v>0</v>
      </c>
      <c r="CD341" s="101">
        <f t="shared" si="381"/>
        <v>1257.72</v>
      </c>
      <c r="CE341" s="72">
        <f t="shared" si="387"/>
        <v>2.8187214633362493E-3</v>
      </c>
      <c r="CF341" s="103">
        <f t="shared" si="388"/>
        <v>48.188505747126435</v>
      </c>
      <c r="CG341" s="99">
        <f>IF(ISNA(VLOOKUP($A341,'[2]1516 Exp_Rev Access'!$F$7:$GB$306,65,FALSE)),"",VLOOKUP($A341,'[2]1516 Exp_Rev Access'!$F$7:$GB$306,65,FALSE))</f>
        <v>0</v>
      </c>
      <c r="CH341" s="99">
        <f>IF(ISNA(VLOOKUP($A341,'[2]1516 Exp_Rev Access'!$F$7:$GB$306,66,FALSE)),"",VLOOKUP($A341,'[2]1516 Exp_Rev Access'!$F$7:$GB$306,66,FALSE))</f>
        <v>0</v>
      </c>
      <c r="CI341" s="99">
        <f>IF(ISNA(VLOOKUP($A341,'[2]1516 Exp_Rev Access'!$F$7:$GB$306,67,FALSE)),"",VLOOKUP($A341,'[2]1516 Exp_Rev Access'!$F$7:$GB$306,67,FALSE))</f>
        <v>0</v>
      </c>
      <c r="CJ341" s="99">
        <f>IF(ISNA(VLOOKUP($A341,'[2]1516 Exp_Rev Access'!$F$7:$GB$306,68,FALSE)),"",VLOOKUP($A341,'[2]1516 Exp_Rev Access'!$F$7:$GB$306,68,FALSE))</f>
        <v>0</v>
      </c>
      <c r="CK341" s="99">
        <f>IF(ISNA(VLOOKUP($A341,'[2]1516 Exp_Rev Access'!$F$7:$GB$306,69,FALSE)),"",VLOOKUP($A341,'[2]1516 Exp_Rev Access'!$F$7:$GB$306,69,FALSE))</f>
        <v>0</v>
      </c>
      <c r="CL341" s="99">
        <f>IF(ISNA(VLOOKUP($A341,'[2]1516 Exp_Rev Access'!$F$7:$GB$306,70,FALSE)),"",VLOOKUP($A341,'[2]1516 Exp_Rev Access'!$F$7:$GB$306,70,FALSE))</f>
        <v>0</v>
      </c>
      <c r="CM341" s="99">
        <f>IF(ISNA(VLOOKUP($A341,'[2]1516 Exp_Rev Access'!$F$7:$GB$306,71,FALSE)),"",VLOOKUP($A341,'[2]1516 Exp_Rev Access'!$F$7:$GB$306,71,FALSE))</f>
        <v>0</v>
      </c>
      <c r="CN341" s="99">
        <f>IF(ISNA(VLOOKUP($A341,'[2]1516 Exp_Rev Access'!$F$7:$GB$306,72,FALSE)),"",VLOOKUP($A341,'[2]1516 Exp_Rev Access'!$F$7:$GB$306,72,FALSE))</f>
        <v>0</v>
      </c>
      <c r="CO341" s="99">
        <f>IF(ISNA(VLOOKUP($A341,'[2]1516 Exp_Rev Access'!$F$7:$GB$306,73,FALSE)),"",VLOOKUP($A341,'[2]1516 Exp_Rev Access'!$F$7:$GB$306,73,FALSE))</f>
        <v>0</v>
      </c>
      <c r="CP341" s="99">
        <f>IF(ISNA(VLOOKUP($A341,'[2]1516 Exp_Rev Access'!$F$7:$GB$306,74,FALSE)),"",VLOOKUP($A341,'[2]1516 Exp_Rev Access'!$F$7:$GB$306,74,FALSE))</f>
        <v>0</v>
      </c>
      <c r="CQ341" s="99">
        <f>IF(ISNA(VLOOKUP($A341,'[2]1516 Exp_Rev Access'!$F$7:$GB$306,75,FALSE)),"",VLOOKUP($A341,'[2]1516 Exp_Rev Access'!$F$7:$GB$306,75,FALSE))</f>
        <v>0</v>
      </c>
      <c r="CR341" s="99">
        <f>IF(ISNA(VLOOKUP($A341,'[2]1516 Exp_Rev Access'!$F$7:$GB$306,76,FALSE)),"",VLOOKUP($A341,'[2]1516 Exp_Rev Access'!$F$7:$GB$306,76,FALSE))</f>
        <v>0</v>
      </c>
      <c r="CS341" s="99">
        <f>IF(ISNA(VLOOKUP($A341,'[2]1516 Exp_Rev Access'!$F$7:$GB$306,77,FALSE)),"",VLOOKUP($A341,'[2]1516 Exp_Rev Access'!$F$7:$GB$306,77,FALSE))</f>
        <v>0</v>
      </c>
      <c r="CT341" s="99">
        <f>IF(ISNA(VLOOKUP($A341,'[2]1516 Exp_Rev Access'!$F$7:$GB$306,78,FALSE)),"",VLOOKUP($A341,'[2]1516 Exp_Rev Access'!$F$7:$GB$306,78,FALSE))</f>
        <v>0</v>
      </c>
      <c r="CU341" s="99">
        <f>IF(ISNA(VLOOKUP($A341,'[2]1516 Exp_Rev Access'!$F$7:$GB$306,79,FALSE)),"",VLOOKUP($A341,'[2]1516 Exp_Rev Access'!$F$7:$GB$306,79,FALSE))</f>
        <v>18840.419999999998</v>
      </c>
      <c r="CV341" s="99">
        <f>IF(ISNA(VLOOKUP($A341,'[2]1516 Exp_Rev Access'!$F$7:$GB$306,80,FALSE)),"",VLOOKUP($A341,'[2]1516 Exp_Rev Access'!$F$7:$GB$306,80,FALSE))</f>
        <v>0</v>
      </c>
      <c r="CW341" s="99">
        <f>IF(ISNA(VLOOKUP($A341,'[2]1516 Exp_Rev Access'!$F$7:$GB$306,81,FALSE)),"",VLOOKUP($A341,'[2]1516 Exp_Rev Access'!$F$7:$GB$306,81,FALSE))</f>
        <v>0</v>
      </c>
      <c r="CX341" s="99">
        <f>IF(ISNA(VLOOKUP($A341,'[2]1516 Exp_Rev Access'!$F$7:$GB$306,82,FALSE)),"",VLOOKUP($A341,'[2]1516 Exp_Rev Access'!$F$7:$GB$306,82,FALSE))</f>
        <v>0</v>
      </c>
      <c r="CY341" s="99">
        <f>IF(ISNA(VLOOKUP($A341,'[2]1516 Exp_Rev Access'!$F$7:$GB$306,83,FALSE)),"",VLOOKUP($A341,'[2]1516 Exp_Rev Access'!$F$7:$GB$306,83,FALSE))</f>
        <v>0</v>
      </c>
      <c r="CZ341" s="99">
        <f>IF(ISNA(VLOOKUP($A341,'[2]1516 Exp_Rev Access'!$F$7:$GB$306,84,FALSE)),"",VLOOKUP($A341,'[2]1516 Exp_Rev Access'!$F$7:$GB$306,84,FALSE))</f>
        <v>0</v>
      </c>
      <c r="DA341" s="99">
        <f>IF(ISNA(VLOOKUP($A341,'[2]1516 Exp_Rev Access'!$F$7:$GB$306,85,FALSE)),"",VLOOKUP($A341,'[2]1516 Exp_Rev Access'!$F$7:$GB$306,85,FALSE))</f>
        <v>0</v>
      </c>
      <c r="DB341" s="99">
        <f>IF(ISNA(VLOOKUP($A341,'[2]1516 Exp_Rev Access'!$F$7:$GB$306,86,FALSE)),"",VLOOKUP($A341,'[2]1516 Exp_Rev Access'!$F$7:$GB$306,86,FALSE))</f>
        <v>0</v>
      </c>
      <c r="DC341" s="99">
        <f>IF(ISNA(VLOOKUP($A341,'[2]1516 Exp_Rev Access'!$F$7:$GB$306,87,FALSE)),"",VLOOKUP($A341,'[2]1516 Exp_Rev Access'!$F$7:$GB$306,87,FALSE))</f>
        <v>0</v>
      </c>
      <c r="DD341" s="99">
        <f>IF(ISNA(VLOOKUP($A341,'[2]1516 Exp_Rev Access'!$F$7:$GB$306,88,FALSE)),"",VLOOKUP($A341,'[2]1516 Exp_Rev Access'!$F$7:$GB$306,88,FALSE))</f>
        <v>0</v>
      </c>
      <c r="DE341" s="99">
        <f>IF(ISNA(VLOOKUP($A341,'[2]1516 Exp_Rev Access'!$F$7:$GB$306,89,FALSE)),"",VLOOKUP($A341,'[2]1516 Exp_Rev Access'!$F$7:$GB$306,89,FALSE))</f>
        <v>0</v>
      </c>
      <c r="DF341" s="99">
        <f>IF(ISNA(VLOOKUP($A341,'[2]1516 Exp_Rev Access'!$F$7:$GB$306,90,FALSE)),"",VLOOKUP($A341,'[2]1516 Exp_Rev Access'!$F$7:$GB$306,90,FALSE))</f>
        <v>0</v>
      </c>
      <c r="DG341" s="99">
        <f>IF(ISNA(VLOOKUP($A341,'[2]1516 Exp_Rev Access'!$F$7:$GB$306,91,FALSE)),"",VLOOKUP($A341,'[2]1516 Exp_Rev Access'!$F$7:$GB$306,91,FALSE))</f>
        <v>0</v>
      </c>
      <c r="DH341" s="99">
        <f>IF(ISNA(VLOOKUP($A341,'[2]1516 Exp_Rev Access'!$F$7:$GB$306,92,FALSE)),"",VLOOKUP($A341,'[2]1516 Exp_Rev Access'!$F$7:$GB$306,92,FALSE))</f>
        <v>0</v>
      </c>
      <c r="DI341" s="99">
        <f>IF(ISNA(VLOOKUP($A341,'[2]1516 Exp_Rev Access'!$F$7:$GB$306,93,FALSE)),"",VLOOKUP($A341,'[2]1516 Exp_Rev Access'!$F$7:$GB$306,93,FALSE))</f>
        <v>0</v>
      </c>
      <c r="DJ341" s="99">
        <f>IF(ISNA(VLOOKUP($A341,'[2]1516 Exp_Rev Access'!$F$7:$GB$306,94,FALSE)),"",VLOOKUP($A341,'[2]1516 Exp_Rev Access'!$F$7:$GB$306,94,FALSE))</f>
        <v>0</v>
      </c>
      <c r="DK341" s="99">
        <f>IF(ISNA(VLOOKUP($A341,'[2]1516 Exp_Rev Access'!$F$7:$GB$306,95,FALSE)),"",VLOOKUP($A341,'[2]1516 Exp_Rev Access'!$F$7:$GB$306,95,FALSE))</f>
        <v>0</v>
      </c>
      <c r="DL341" s="99">
        <f>IF(ISNA(VLOOKUP($A341,'[2]1516 Exp_Rev Access'!$F$7:$GB$306,96,FALSE)),"",VLOOKUP($A341,'[2]1516 Exp_Rev Access'!$F$7:$GB$306,96,FALSE))</f>
        <v>0</v>
      </c>
      <c r="DM341" s="99">
        <f>IF(ISNA(VLOOKUP($A341,'[2]1516 Exp_Rev Access'!$F$7:$GB$306,97,FALSE)),"",VLOOKUP($A341,'[2]1516 Exp_Rev Access'!$F$7:$GB$306,97,FALSE))</f>
        <v>0</v>
      </c>
      <c r="DN341" s="99">
        <f>IF(ISNA(VLOOKUP($A341,'[2]1516 Exp_Rev Access'!$F$7:$GB$306,98,FALSE)),"",VLOOKUP($A341,'[2]1516 Exp_Rev Access'!$F$7:$GB$306,98,FALSE))</f>
        <v>0</v>
      </c>
      <c r="DO341" s="99">
        <f>IF(ISNA(VLOOKUP($A341,'[2]1516 Exp_Rev Access'!$F$7:$GB$306,99,FALSE)),"",VLOOKUP($A341,'[2]1516 Exp_Rev Access'!$F$7:$GB$306,99,FALSE))</f>
        <v>0</v>
      </c>
      <c r="DP341" s="99">
        <f>IF(ISNA(VLOOKUP($A341,'[2]1516 Exp_Rev Access'!$F$7:$GB$306,100,FALSE)),"",VLOOKUP($A341,'[2]1516 Exp_Rev Access'!$F$7:$GB$306,100,FALSE))</f>
        <v>0</v>
      </c>
      <c r="DQ341" s="99">
        <f>IF(ISNA(VLOOKUP($A341,'[2]1516 Exp_Rev Access'!$F$7:$GB$306,101,FALSE)),"",VLOOKUP($A341,'[2]1516 Exp_Rev Access'!$F$7:$GB$306,101,FALSE))</f>
        <v>0</v>
      </c>
      <c r="DR341" s="99">
        <f>IF(ISNA(VLOOKUP($A341,'[2]1516 Exp_Rev Access'!$F$7:$GB$306,102,FALSE)),"",VLOOKUP($A341,'[2]1516 Exp_Rev Access'!$F$7:$GB$306,102,FALSE))</f>
        <v>0</v>
      </c>
      <c r="DS341" s="99">
        <f>IF(ISNA(VLOOKUP($A341,'[2]1516 Exp_Rev Access'!$F$7:$GB$306,103,FALSE)),"",VLOOKUP($A341,'[2]1516 Exp_Rev Access'!$F$7:$GB$306,103,FALSE))</f>
        <v>0</v>
      </c>
      <c r="DT341" s="99">
        <f>IF(ISNA(VLOOKUP($A341,'[2]1516 Exp_Rev Access'!$F$7:$GB$306,104,FALSE)),"",VLOOKUP($A341,'[2]1516 Exp_Rev Access'!$F$7:$GB$306,104,FALSE))</f>
        <v>0</v>
      </c>
      <c r="DU341" s="99">
        <f>IF(ISNA(VLOOKUP($A341,'[2]1516 Exp_Rev Access'!$F$7:$GB$306,105,FALSE)),"",VLOOKUP($A341,'[2]1516 Exp_Rev Access'!$F$7:$GB$306,105,FALSE))</f>
        <v>0</v>
      </c>
      <c r="DV341" s="99">
        <f>IF(ISNA(VLOOKUP($A341,'[2]1516 Exp_Rev Access'!$F$7:$GB$306,106,FALSE)),"",VLOOKUP($A341,'[2]1516 Exp_Rev Access'!$F$7:$GB$306,106,FALSE))</f>
        <v>0</v>
      </c>
      <c r="DW341" s="99">
        <f>IF(ISNA(VLOOKUP($A341,'[2]1516 Exp_Rev Access'!$F$7:$GB$306,107,FALSE)),"",VLOOKUP($A341,'[2]1516 Exp_Rev Access'!$F$7:$GB$306,107,FALSE))</f>
        <v>0</v>
      </c>
      <c r="DX341" s="99">
        <f>IF(ISNA(VLOOKUP($A341,'[2]1516 Exp_Rev Access'!$F$7:$GB$306,108,FALSE)),"",VLOOKUP($A341,'[2]1516 Exp_Rev Access'!$F$7:$GB$306,108,FALSE))</f>
        <v>0</v>
      </c>
      <c r="DY341" s="99">
        <f>IF(ISNA(VLOOKUP($A341,'[2]1516 Exp_Rev Access'!$F$7:$GB$306,109,FALSE)),"",VLOOKUP($A341,'[2]1516 Exp_Rev Access'!$F$7:$GB$306,109,FALSE))</f>
        <v>0</v>
      </c>
      <c r="DZ341" s="99">
        <f>IF(ISNA(VLOOKUP($A341,'[2]1516 Exp_Rev Access'!$F$7:$GB$306,110,FALSE)),"",VLOOKUP($A341,'[2]1516 Exp_Rev Access'!$F$7:$GB$306,110,FALSE))</f>
        <v>0</v>
      </c>
      <c r="EA341" s="99">
        <f>IF(ISNA(VLOOKUP($A341,'[2]1516 Exp_Rev Access'!$F$7:$GB$306,111,FALSE)),"",VLOOKUP($A341,'[2]1516 Exp_Rev Access'!$F$7:$GB$306,111,FALSE))</f>
        <v>0</v>
      </c>
      <c r="EB341" s="99">
        <f>IF(ISNA(VLOOKUP($A341,'[2]1516 Exp_Rev Access'!$F$7:$GB$306,112,FALSE)),"",VLOOKUP($A341,'[2]1516 Exp_Rev Access'!$F$7:$GB$306,112,FALSE))</f>
        <v>0</v>
      </c>
      <c r="EC341" s="99">
        <f>IF(ISNA(VLOOKUP($A341,'[2]1516 Exp_Rev Access'!$F$7:$GB$306,113,FALSE)),"",VLOOKUP($A341,'[2]1516 Exp_Rev Access'!$F$7:$GB$306,113,FALSE))</f>
        <v>0</v>
      </c>
      <c r="ED341" s="99">
        <f>IF(ISNA(VLOOKUP($A341,'[2]1516 Exp_Rev Access'!$F$7:$GB$306,114,FALSE)),"",VLOOKUP($A341,'[2]1516 Exp_Rev Access'!$F$7:$GB$306,114,FALSE))</f>
        <v>0</v>
      </c>
      <c r="EE341" s="99">
        <f>IF(ISNA(VLOOKUP($A341,'[2]1516 Exp_Rev Access'!$F$7:$GB$306,115,FALSE)),"",VLOOKUP($A341,'[2]1516 Exp_Rev Access'!$F$7:$GB$306,115,FALSE))</f>
        <v>0</v>
      </c>
      <c r="EF341" s="99">
        <f>IF(ISNA(VLOOKUP($A341,'[2]1516 Exp_Rev Access'!$F$7:$GB$306,116,FALSE)),"",VLOOKUP($A341,'[2]1516 Exp_Rev Access'!$F$7:$GB$306,116,FALSE))</f>
        <v>0</v>
      </c>
      <c r="EG341" s="99">
        <f>IF(ISNA(VLOOKUP($A341,'[2]1516 Exp_Rev Access'!$F$7:$GB$306,117,FALSE)),"",VLOOKUP($A341,'[2]1516 Exp_Rev Access'!$F$7:$GB$306,117,FALSE))</f>
        <v>0</v>
      </c>
      <c r="EH341" s="99">
        <f>IF(ISNA(VLOOKUP($A341,'[2]1516 Exp_Rev Access'!$F$7:$GB$306,118,FALSE)),"",VLOOKUP($A341,'[2]1516 Exp_Rev Access'!$F$7:$GB$306,118,FALSE))</f>
        <v>0</v>
      </c>
      <c r="EI341" s="99">
        <f>IF(ISNA(VLOOKUP($A341,'[2]1516 Exp_Rev Access'!$F$7:$GB$306,119,FALSE)),"",VLOOKUP($A341,'[2]1516 Exp_Rev Access'!$F$7:$GB$306,119,FALSE))</f>
        <v>0</v>
      </c>
      <c r="EJ341" s="99">
        <f>IF(ISNA(VLOOKUP($A341,'[2]1516 Exp_Rev Access'!$F$7:$GB$306,120,FALSE)),"",VLOOKUP($A341,'[2]1516 Exp_Rev Access'!$F$7:$GB$306,120,FALSE))</f>
        <v>0</v>
      </c>
      <c r="EK341" s="99">
        <f>IF(ISNA(VLOOKUP($A341,'[2]1516 Exp_Rev Access'!$F$7:$GB$306,121,FALSE)),"",VLOOKUP($A341,'[2]1516 Exp_Rev Access'!$F$7:$GB$306,121,FALSE))</f>
        <v>0</v>
      </c>
      <c r="EL341" s="99">
        <f>IF(ISNA(VLOOKUP($A341,'[2]1516 Exp_Rev Access'!$F$7:$GB$306,122,FALSE)),"",VLOOKUP($A341,'[2]1516 Exp_Rev Access'!$F$7:$GB$306,122,FALSE))</f>
        <v>0</v>
      </c>
      <c r="EM341" s="99">
        <f>IF(ISNA(VLOOKUP($A341,'[2]1516 Exp_Rev Access'!$F$7:$GB$306,123,FALSE)),"",VLOOKUP($A341,'[2]1516 Exp_Rev Access'!$F$7:$GB$306,123,FALSE))</f>
        <v>0</v>
      </c>
      <c r="EN341" s="99">
        <f>IF(ISNA(VLOOKUP($A341,'[2]1516 Exp_Rev Access'!$F$7:$GB$306,124,FALSE)),"",VLOOKUP($A341,'[2]1516 Exp_Rev Access'!$F$7:$GB$306,124,FALSE))</f>
        <v>0</v>
      </c>
      <c r="EO341" s="99">
        <f>IF(ISNA(VLOOKUP($A341,'[2]1516 Exp_Rev Access'!$F$7:$GB$306,125,FALSE)),"",VLOOKUP($A341,'[2]1516 Exp_Rev Access'!$F$7:$GB$306,125,FALSE))</f>
        <v>0</v>
      </c>
      <c r="EP341" s="99">
        <f>IF(ISNA(VLOOKUP($A341,'[2]1516 Exp_Rev Access'!$F$7:$GB$306,126,FALSE)),"",VLOOKUP($A341,'[2]1516 Exp_Rev Access'!$F$7:$GB$306,126,FALSE))</f>
        <v>0</v>
      </c>
      <c r="EQ341" s="99">
        <f>IF(ISNA(VLOOKUP($A341,'[2]1516 Exp_Rev Access'!$F$7:$GB$306,127,FALSE)),"",VLOOKUP($A341,'[2]1516 Exp_Rev Access'!$F$7:$GB$306,127,FALSE))</f>
        <v>0</v>
      </c>
      <c r="ER341" s="99">
        <f>IF(ISNA(VLOOKUP($A341,'[2]1516 Exp_Rev Access'!$F$7:$GB$306,128,FALSE)),"",VLOOKUP($A341,'[2]1516 Exp_Rev Access'!$F$7:$GB$306,128,FALSE))</f>
        <v>0</v>
      </c>
      <c r="ES341" s="99">
        <f>IF(ISNA(VLOOKUP($A341,'[2]1516 Exp_Rev Access'!$F$7:$GB$306,129,FALSE)),"",VLOOKUP($A341,'[2]1516 Exp_Rev Access'!$F$7:$GB$306,129,FALSE))</f>
        <v>0</v>
      </c>
      <c r="ET341" s="99">
        <f>IF(ISNA(VLOOKUP($A341,'[2]1516 Exp_Rev Access'!$F$7:$GB$306,130,FALSE)),"",VLOOKUP($A341,'[2]1516 Exp_Rev Access'!$F$7:$GB$306,130,FALSE))</f>
        <v>0</v>
      </c>
      <c r="EU341" s="99">
        <f>IF(ISNA(VLOOKUP($A341,'[2]1516 Exp_Rev Access'!$F$7:$GB$306,131,FALSE)),"",VLOOKUP($A341,'[2]1516 Exp_Rev Access'!$F$7:$GB$306,131,FALSE))</f>
        <v>0</v>
      </c>
      <c r="EV341" s="99">
        <f>IF(ISNA(VLOOKUP($A341,'[2]1516 Exp_Rev Access'!$F$7:$GB$306,132,FALSE)),"",VLOOKUP($A341,'[2]1516 Exp_Rev Access'!$F$7:$GB$306,132,FALSE))</f>
        <v>0</v>
      </c>
      <c r="EW341" s="99">
        <f>IF(ISNA(VLOOKUP($A341,'[2]1516 Exp_Rev Access'!$F$7:$GB$306,133,FALSE)),"",VLOOKUP($A341,'[2]1516 Exp_Rev Access'!$F$7:$GB$306,133,FALSE))</f>
        <v>0</v>
      </c>
      <c r="EX341" s="99">
        <f>IF(ISNA(VLOOKUP($A341,'[2]1516 Exp_Rev Access'!$F$7:$GB$306,134,FALSE)),"",VLOOKUP($A341,'[2]1516 Exp_Rev Access'!$F$7:$GB$306,134,FALSE))</f>
        <v>0</v>
      </c>
      <c r="EY341" s="99">
        <f>IF(ISNA(VLOOKUP($A341,'[2]1516 Exp_Rev Access'!$F$7:$GB$306,135,FALSE)),"",VLOOKUP($A341,'[2]1516 Exp_Rev Access'!$F$7:$GB$306,135,FALSE))</f>
        <v>0</v>
      </c>
      <c r="EZ341" s="99">
        <f>IF(ISNA(VLOOKUP($A341,'[2]1516 Exp_Rev Access'!$F$7:$GB$306,136,FALSE)),"",VLOOKUP($A341,'[2]1516 Exp_Rev Access'!$F$7:$GB$306,136,FALSE))</f>
        <v>0</v>
      </c>
      <c r="FA341" s="99">
        <f>IF(ISNA(VLOOKUP($A341,'[2]1516 Exp_Rev Access'!$F$7:$GB$306,137,FALSE)),"",VLOOKUP($A341,'[2]1516 Exp_Rev Access'!$F$7:$GB$306,137,FALSE))</f>
        <v>0</v>
      </c>
      <c r="FB341" s="99">
        <f>IF(ISNA(VLOOKUP($A341,'[2]1516 Exp_Rev Access'!$F$7:$GB$306,138,FALSE)),"",VLOOKUP($A341,'[2]1516 Exp_Rev Access'!$F$7:$GB$306,138,FALSE))</f>
        <v>0</v>
      </c>
      <c r="FC341" s="99">
        <f>IF(ISNA(VLOOKUP($A341,'[2]1516 Exp_Rev Access'!$F$7:$GB$306,139,FALSE)),"",VLOOKUP($A341,'[2]1516 Exp_Rev Access'!$F$7:$GB$306,139,FALSE))</f>
        <v>0</v>
      </c>
      <c r="FD341" s="99">
        <f>IF(ISNA(VLOOKUP($A341,'[2]1516 Exp_Rev Access'!$F$7:$FS$306,140,FALSE)),"",VLOOKUP($A341,'[2]1516 Exp_Rev Access'!$F$7:$FS$306,140,FALSE))</f>
        <v>0</v>
      </c>
      <c r="FE341" s="99">
        <f>IF(ISNA(VLOOKUP($A341,'[2]1516 Exp_Rev Access'!$F$7:$FS$306,141,FALSE)),"",VLOOKUP($A341,'[2]1516 Exp_Rev Access'!$F$7:$FS$306,141,FALSE))</f>
        <v>0</v>
      </c>
      <c r="FF341" s="99">
        <f>IF(ISNA(VLOOKUP($A341,'[2]1516 Exp_Rev Access'!$F$7:$FS$306,142,FALSE)),"",VLOOKUP($A341,'[2]1516 Exp_Rev Access'!$F$7:$FS$306,142,FALSE))</f>
        <v>0</v>
      </c>
      <c r="FG341" s="99">
        <f>IF(ISNA(VLOOKUP($A341,'[2]1516 Exp_Rev Access'!$F$7:$FS$306,143,FALSE)),"",VLOOKUP($A341,'[2]1516 Exp_Rev Access'!$F$7:$FS$306,143,FALSE))</f>
        <v>0</v>
      </c>
      <c r="FH341" s="99">
        <f>IF(ISNA(VLOOKUP($A341,'[2]1516 Exp_Rev Access'!$F$7:$FS$306,144,FALSE)),"",VLOOKUP($A341,'[2]1516 Exp_Rev Access'!$F$7:$FS$306,144,FALSE))</f>
        <v>0</v>
      </c>
      <c r="FI341" s="99">
        <f>IF(ISNA(VLOOKUP($A341,'[2]1516 Exp_Rev Access'!$F$7:$FS$306,145,FALSE)),"",VLOOKUP($A341,'[2]1516 Exp_Rev Access'!$F$7:$FS$306,145,FALSE))</f>
        <v>0</v>
      </c>
      <c r="FJ341" s="99">
        <f>IF(ISNA(VLOOKUP($A341,'[2]1516 Exp_Rev Access'!$F$7:$FS$306,146,FALSE)),"",VLOOKUP($A341,'[2]1516 Exp_Rev Access'!$F$7:$FS$306,146,FALSE))</f>
        <v>0</v>
      </c>
      <c r="FK341" s="99">
        <f>IF(ISNA(VLOOKUP($A341,'[2]1516 Exp_Rev Access'!$F$7:$FS$306,147,FALSE)),"",VLOOKUP($A341,'[2]1516 Exp_Rev Access'!$F$7:$FS$306,147,FALSE))</f>
        <v>0</v>
      </c>
      <c r="FL341" s="99">
        <f>IF(ISNA(VLOOKUP($A341,'[2]1516 Exp_Rev Access'!$F$7:$FS$306,148,FALSE)),"",VLOOKUP($A341,'[2]1516 Exp_Rev Access'!$F$7:$FS$306,148,FALSE))</f>
        <v>0</v>
      </c>
      <c r="FM341" s="99">
        <f>IF(ISNA(VLOOKUP($A341,'[2]1516 Exp_Rev Access'!$F$7:$FS$306,149,FALSE)),"",VLOOKUP($A341,'[2]1516 Exp_Rev Access'!$F$7:$FS$306,149,FALSE))</f>
        <v>0</v>
      </c>
      <c r="FN341" s="99">
        <f>IF(ISNA(VLOOKUP($A341,'[2]1516 Exp_Rev Access'!$F$7:$FS$306,150,FALSE)),"",VLOOKUP($A341,'[2]1516 Exp_Rev Access'!$F$7:$FS$306,150,FALSE))</f>
        <v>0</v>
      </c>
      <c r="FO341" s="99">
        <f>IF(ISNA(VLOOKUP($A341,'[2]1516 Exp_Rev Access'!$F$7:$FS$306,151,FALSE)),"",VLOOKUP($A341,'[2]1516 Exp_Rev Access'!$F$7:$FS$306,151,FALSE))</f>
        <v>0</v>
      </c>
      <c r="FP341" s="99">
        <f>IF(ISNA(VLOOKUP($A341,'[2]1516 Exp_Rev Access'!$F$7:$FS$306,152,FALSE)),"",VLOOKUP($A341,'[2]1516 Exp_Rev Access'!$F$7:$FS$306,152,FALSE))</f>
        <v>0</v>
      </c>
      <c r="FQ341" s="99">
        <f>IF(ISNA(VLOOKUP($A341,'[2]1516 Exp_Rev Access'!$F$7:$FS$306,153,FALSE)),"",VLOOKUP($A341,'[2]1516 Exp_Rev Access'!$F$7:$FS$306,153,FALSE))</f>
        <v>0</v>
      </c>
      <c r="FR341" s="101">
        <f t="shared" si="382"/>
        <v>18840.419999999998</v>
      </c>
      <c r="FS341" s="72">
        <f t="shared" si="392"/>
        <v>4.2223941920514527E-2</v>
      </c>
      <c r="FT341" s="94">
        <f t="shared" si="393"/>
        <v>721.85517241379296</v>
      </c>
      <c r="FU341" s="99">
        <f>IF(ISNA(VLOOKUP($A341,'[2]1516 Exp_Rev Access'!$F$7:$GB$306,154,FALSE)),"",VLOOKUP($A341,'[2]1516 Exp_Rev Access'!$F$7:$GB$306,154,FALSE))</f>
        <v>0</v>
      </c>
      <c r="FV341" s="99">
        <f>IF(ISNA(VLOOKUP($A341,'[2]1516 Exp_Rev Access'!$F$7:$GB$306,155,FALSE)),"",VLOOKUP($A341,'[2]1516 Exp_Rev Access'!$F$7:$GB$306,155,FALSE))</f>
        <v>0</v>
      </c>
      <c r="FW341" s="99">
        <f>IF(ISNA(VLOOKUP($A341,'[2]1516 Exp_Rev Access'!$F$7:$GB$306,156,FALSE)),"",VLOOKUP($A341,'[2]1516 Exp_Rev Access'!$F$7:$GB$306,156,FALSE))</f>
        <v>0</v>
      </c>
      <c r="FX341" s="99">
        <f>IF(ISNA(VLOOKUP($A341,'[2]1516 Exp_Rev Access'!$F$7:$GB$306,157,FALSE)),"",VLOOKUP($A341,'[2]1516 Exp_Rev Access'!$F$7:$GB$306,157,FALSE))</f>
        <v>0</v>
      </c>
      <c r="FY341" s="99">
        <f>IF(ISNA(VLOOKUP($A341,'[2]1516 Exp_Rev Access'!$F$7:$GB$306,158,FALSE)),"",VLOOKUP($A341,'[2]1516 Exp_Rev Access'!$F$7:$GB$306,158,FALSE))</f>
        <v>0</v>
      </c>
      <c r="FZ341" s="99">
        <f>IF(ISNA(VLOOKUP($A341,'[2]1516 Exp_Rev Access'!$F$7:$GB$306,159,FALSE)),"",VLOOKUP($A341,'[2]1516 Exp_Rev Access'!$F$7:$GB$306,159,FALSE))</f>
        <v>0</v>
      </c>
      <c r="GA341" s="99">
        <f>IF(ISNA(VLOOKUP($A341,'[2]1516 Exp_Rev Access'!$F$7:$GB$306,160,FALSE)),"",VLOOKUP($A341,'[2]1516 Exp_Rev Access'!$F$7:$GB$306,160,FALSE))</f>
        <v>0</v>
      </c>
      <c r="GB341" s="99">
        <f>IF(ISNA(VLOOKUP($A341,'[2]1516 Exp_Rev Access'!$F$7:$GB$306,161,FALSE)),"",VLOOKUP($A341,'[2]1516 Exp_Rev Access'!$F$7:$GB$306,161,FALSE))</f>
        <v>0</v>
      </c>
      <c r="GC341" s="99">
        <f>IF(ISNA(VLOOKUP($A341,'[2]1516 Exp_Rev Access'!$F$7:$GB$306,162,FALSE)),"",VLOOKUP($A341,'[2]1516 Exp_Rev Access'!$F$7:$GB$306,162,FALSE))</f>
        <v>0</v>
      </c>
      <c r="GD341" s="99">
        <f>IF(ISNA(VLOOKUP($A341,'[2]1516 Exp_Rev Access'!$F$7:$GB$306,163,FALSE)),"",VLOOKUP($A341,'[2]1516 Exp_Rev Access'!$F$7:$GB$306,163,FALSE))</f>
        <v>0</v>
      </c>
      <c r="GE341" s="99">
        <f>IF(ISNA(VLOOKUP($A341,'[2]1516 Exp_Rev Access'!$F$7:$GB$306,164,FALSE)),"",VLOOKUP($A341,'[2]1516 Exp_Rev Access'!$F$7:$GB$306,164,FALSE))</f>
        <v>1937</v>
      </c>
      <c r="GF341" s="99">
        <f>IF(ISNA(VLOOKUP($A341,'[2]1516 Exp_Rev Access'!$F$7:$GB$306,165,FALSE)),"",VLOOKUP($A341,'[2]1516 Exp_Rev Access'!$F$7:$GB$306,165,FALSE))</f>
        <v>0</v>
      </c>
      <c r="GG341" s="99">
        <f>IF(ISNA(VLOOKUP($A341,'[2]1516 Exp_Rev Access'!$F$7:$GB$306,166,FALSE)),"",VLOOKUP($A341,'[2]1516 Exp_Rev Access'!$F$7:$GB$306,166,FALSE))</f>
        <v>0</v>
      </c>
      <c r="GH341" s="99">
        <f>IF(ISNA(VLOOKUP($A341,'[2]1516 Exp_Rev Access'!$F$7:$GB$306,167,FALSE)),"",VLOOKUP($A341,'[2]1516 Exp_Rev Access'!$F$7:$GB$306,167,FALSE))</f>
        <v>0</v>
      </c>
      <c r="GI341" s="99">
        <f>IF(ISNA(VLOOKUP($A341,'[2]1516 Exp_Rev Access'!$F$7:$GB$306,168,FALSE)),"",VLOOKUP($A341,'[2]1516 Exp_Rev Access'!$F$7:$GB$306,168,FALSE))</f>
        <v>0</v>
      </c>
      <c r="GJ341" s="99">
        <f>IF(ISNA(VLOOKUP($A341,'[2]1516 Exp_Rev Access'!$F$7:$GB$306,169,FALSE)),"",VLOOKUP($A341,'[2]1516 Exp_Rev Access'!$F$7:$GB$306,169,FALSE))</f>
        <v>0</v>
      </c>
      <c r="GK341" s="99">
        <f>IF(ISNA(VLOOKUP($A341,'[2]1516 Exp_Rev Access'!$F$7:$GB$306,170,FALSE)),"",VLOOKUP($A341,'[2]1516 Exp_Rev Access'!$F$7:$GB$306,170,FALSE))</f>
        <v>0</v>
      </c>
      <c r="GL341" s="99">
        <f>IF(ISNA(VLOOKUP($A341,'[2]1516 Exp_Rev Access'!$F$7:$GB$306,171,FALSE)),"",VLOOKUP($A341,'[2]1516 Exp_Rev Access'!$F$7:$GB$306,171,FALSE))</f>
        <v>0</v>
      </c>
      <c r="GM341" s="99">
        <f>IF(ISNA(VLOOKUP($A341,'[2]1516 Exp_Rev Access'!$F$7:$GB$306,172,FALSE)),"",VLOOKUP($A341,'[2]1516 Exp_Rev Access'!$F$7:$GB$306,172,FALSE))</f>
        <v>0</v>
      </c>
      <c r="GN341" s="99">
        <f>IF(ISNA(VLOOKUP($A341,'[2]1516 Exp_Rev Access'!$F$7:$GB$306,173,FALSE)),"",VLOOKUP($A341,'[2]1516 Exp_Rev Access'!$F$7:$GB$306,173,FALSE))</f>
        <v>0</v>
      </c>
      <c r="GO341" s="99">
        <f>IF(ISNA(VLOOKUP($A341,'[2]1516 Exp_Rev Access'!$F$7:$GB$306,174,FALSE)),"",VLOOKUP($A341,'[2]1516 Exp_Rev Access'!$F$7:$GB$306,174,FALSE))</f>
        <v>0</v>
      </c>
      <c r="GP341" s="99">
        <f>IF(ISNA(VLOOKUP($A341,'[2]1516 Exp_Rev Access'!$F$7:$GB$306,175,FALSE)),"",VLOOKUP($A341,'[2]1516 Exp_Rev Access'!$F$7:$GB$306,175,FALSE))</f>
        <v>0</v>
      </c>
      <c r="GQ341" s="99">
        <f>IF(ISNA(VLOOKUP($A341,'[2]1516 Exp_Rev Access'!$F$7:$GB$306,176,FALSE)),"",VLOOKUP($A341,'[2]1516 Exp_Rev Access'!$F$7:$GB$306,176,FALSE))</f>
        <v>0</v>
      </c>
      <c r="GR341" s="99">
        <f>IF(ISNA(VLOOKUP($A341,'[2]1516 Exp_Rev Access'!$F$7:$GB$306,177,FALSE)),"",VLOOKUP($A341,'[2]1516 Exp_Rev Access'!$F$7:$GB$306,177,FALSE))</f>
        <v>0</v>
      </c>
      <c r="GS341" s="99">
        <f>IF(ISNA(VLOOKUP($A341,'[2]1516 Exp_Rev Access'!$F$7:$GB$306,178,FALSE)),"",VLOOKUP($A341,'[2]1516 Exp_Rev Access'!$F$7:$GB$306,178,FALSE))</f>
        <v>0</v>
      </c>
      <c r="GT341" s="101">
        <f t="shared" si="385"/>
        <v>1937</v>
      </c>
      <c r="GU341" s="72">
        <f t="shared" si="394"/>
        <v>4.3410802678516E-3</v>
      </c>
      <c r="GV341" s="84">
        <f t="shared" si="386"/>
        <v>74.214559386973178</v>
      </c>
    </row>
    <row r="342" spans="1:207" customFormat="1" ht="12" customHeight="1" x14ac:dyDescent="0.2">
      <c r="A342" s="96" t="s">
        <v>774</v>
      </c>
      <c r="B342" s="69" t="s">
        <v>775</v>
      </c>
      <c r="C342" s="80">
        <f>IF(ISNA(VLOOKUP($A342,'[2]1516 enrollment_Rev_Exp by size'!$A$6:$G$320,3,FALSE)),"",VLOOKUP($A342,'[2]1516 enrollment_Rev_Exp by size'!$A$6:$G$320,3,FALSE))</f>
        <v>19.399999999999999</v>
      </c>
      <c r="D342" s="97">
        <v>845723.81</v>
      </c>
      <c r="E342" s="80">
        <f t="shared" si="367"/>
        <v>845723.80999999994</v>
      </c>
      <c r="F342" s="80">
        <f t="shared" si="368"/>
        <v>0</v>
      </c>
      <c r="G342" s="98">
        <f>IF(ISNA(VLOOKUP($A342,'[2]1516 Exp_Rev Access'!$F$7:$FS$306,2,FALSE)),"",VLOOKUP($A342,'[2]1516 Exp_Rev Access'!$F$7:$FS$306,2,FALSE))</f>
        <v>17059.7</v>
      </c>
      <c r="H342" s="98">
        <f>IF(ISNA(VLOOKUP($A342,'[2]1516 Exp_Rev Access'!$F$7:$FS$306,3,FALSE)),"",VLOOKUP($A342,'[2]1516 Exp_Rev Access'!$F$7:$FS$306,3,FALSE))</f>
        <v>0</v>
      </c>
      <c r="I342" s="98">
        <f>IF(ISNA(VLOOKUP($A342,'[2]1516 Exp_Rev Access'!$F$7:$FS$306,4,FALSE)),"",VLOOKUP($A342,'[2]1516 Exp_Rev Access'!$F$7:$FS$306,4,FALSE))</f>
        <v>0</v>
      </c>
      <c r="J342" s="98">
        <f>IF(ISNA(VLOOKUP($A342,'[2]1516 Exp_Rev Access'!$F$7:$FS$306,5,FALSE)),"",VLOOKUP($A342,'[2]1516 Exp_Rev Access'!$F$7:$FS$306,5,FALSE))</f>
        <v>57455.68</v>
      </c>
      <c r="K342" s="98">
        <f>IF(ISNA(VLOOKUP($A342,'[2]1516 Exp_Rev Access'!$F$7:$FS$306,6,FALSE)),"",VLOOKUP($A342,'[2]1516 Exp_Rev Access'!$F$7:$FS$306,6,FALSE))</f>
        <v>0</v>
      </c>
      <c r="L342" s="98">
        <f>IF(ISNA(VLOOKUP($A342,'[2]1516 Exp_Rev Access'!$F$7:$FS$306,7,FALSE)),"",VLOOKUP($A342,'[2]1516 Exp_Rev Access'!$F$7:$FS$306,7,FALSE))</f>
        <v>0</v>
      </c>
      <c r="M342" s="90">
        <f t="shared" si="369"/>
        <v>74515.38</v>
      </c>
      <c r="N342" s="72">
        <f t="shared" si="390"/>
        <v>8.8108409765594753E-2</v>
      </c>
      <c r="O342" s="73">
        <f t="shared" si="391"/>
        <v>3840.9989690721654</v>
      </c>
      <c r="P342" s="99">
        <f>IF(ISNA(VLOOKUP($A342,'[2]1516 Exp_Rev Access'!$F$7:$FS$306,8,FALSE)),"",VLOOKUP($A342,'[2]1516 Exp_Rev Access'!$F$7:$FS$306,8,FALSE))</f>
        <v>0</v>
      </c>
      <c r="Q342" s="99">
        <f>IF(ISNA(VLOOKUP($A342,'[2]1516 Exp_Rev Access'!$F$7:$FS$306,9,FALSE)),"",VLOOKUP($A342,'[2]1516 Exp_Rev Access'!$F$7:$FS$306,9,FALSE))</f>
        <v>0</v>
      </c>
      <c r="R342" s="99">
        <f>IF(ISNA(VLOOKUP($A342,'[2]1516 Exp_Rev Access'!$F$7:$FS$306,10,FALSE)),"",VLOOKUP($A342,'[2]1516 Exp_Rev Access'!$F$7:$FS$306,10,FALSE))</f>
        <v>0</v>
      </c>
      <c r="S342" s="99">
        <f>IF(ISNA(VLOOKUP($A342,'[2]1516 Exp_Rev Access'!$F$7:$FS$306,11,FALSE)),"",VLOOKUP($A342,'[2]1516 Exp_Rev Access'!$F$7:$FS$306,11,FALSE))</f>
        <v>0</v>
      </c>
      <c r="T342" s="99">
        <f>IF(ISNA(VLOOKUP($A342,'[2]1516 Exp_Rev Access'!$F$7:$FS$306,12,FALSE)),"",VLOOKUP($A342,'[2]1516 Exp_Rev Access'!$F$7:$FS$306,12,FALSE))</f>
        <v>0</v>
      </c>
      <c r="U342" s="99">
        <f>IF(ISNA(VLOOKUP($A342,'[2]1516 Exp_Rev Access'!$F$7:$FS$306,13,FALSE)),"",VLOOKUP($A342,'[2]1516 Exp_Rev Access'!$F$7:$FS$306,13,FALSE))</f>
        <v>0</v>
      </c>
      <c r="V342" s="99">
        <f>IF(ISNA(VLOOKUP($A342,'[2]1516 Exp_Rev Access'!$F$7:$FS$306,14,FALSE)),"",VLOOKUP($A342,'[2]1516 Exp_Rev Access'!$F$7:$FS$306,14,FALSE))</f>
        <v>0</v>
      </c>
      <c r="W342" s="99">
        <f>IF(ISNA(VLOOKUP($A342,'[2]1516 Exp_Rev Access'!$F$7:$FS$306,15,FALSE)),"",VLOOKUP($A342,'[2]1516 Exp_Rev Access'!$F$7:$FS$306,15,FALSE))</f>
        <v>0</v>
      </c>
      <c r="X342" s="99">
        <f>IF(ISNA(VLOOKUP($A342,'[2]1516 Exp_Rev Access'!$F$7:$FS$306,16,FALSE)),"",VLOOKUP($A342,'[2]1516 Exp_Rev Access'!$F$7:$FS$306,16,FALSE))</f>
        <v>0</v>
      </c>
      <c r="Y342" s="99">
        <f>IF(ISNA(VLOOKUP($A342,'[2]1516 Exp_Rev Access'!$F$7:$FS$306,17,FALSE)),"",VLOOKUP($A342,'[2]1516 Exp_Rev Access'!$F$7:$FS$306,17,FALSE))</f>
        <v>0</v>
      </c>
      <c r="Z342" s="99">
        <f>IF(ISNA(VLOOKUP($A342,'[2]1516 Exp_Rev Access'!$F$7:$FS$306,18,FALSE)),"",VLOOKUP($A342,'[2]1516 Exp_Rev Access'!$F$7:$FS$306,18,FALSE))</f>
        <v>0</v>
      </c>
      <c r="AA342" s="99">
        <f>IF(ISNA(VLOOKUP($A342,'[2]1516 Exp_Rev Access'!$F$7:$FS$306,19,FALSE)),"",VLOOKUP($A342,'[2]1516 Exp_Rev Access'!$F$7:$FS$306,19,FALSE))</f>
        <v>0</v>
      </c>
      <c r="AB342" s="99">
        <f>IF(ISNA(VLOOKUP($A342,'[2]1516 Exp_Rev Access'!$F$7:$FS$306,20,FALSE)),"",VLOOKUP($A342,'[2]1516 Exp_Rev Access'!$F$7:$FS$306,20,FALSE))</f>
        <v>0</v>
      </c>
      <c r="AC342" s="99">
        <f>IF(ISNA(VLOOKUP($A342,'[2]1516 Exp_Rev Access'!$F$7:$FS$306,21,FALSE)),"",VLOOKUP($A342,'[2]1516 Exp_Rev Access'!$F$7:$FS$306,21,FALSE))</f>
        <v>0</v>
      </c>
      <c r="AD342" s="99">
        <f>IF(ISNA(VLOOKUP($A342,'[2]1516 Exp_Rev Access'!$F$7:$FS$306,22,FALSE)),"",VLOOKUP($A342,'[2]1516 Exp_Rev Access'!$F$7:$FS$306,22,FALSE))</f>
        <v>273.89</v>
      </c>
      <c r="AE342" s="99">
        <f>IF(ISNA(VLOOKUP($A342,'[2]1516 Exp_Rev Access'!$F$7:$FS$306,23,FALSE)),"",VLOOKUP($A342,'[2]1516 Exp_Rev Access'!$F$7:$FS$306,23,FALSE))</f>
        <v>0</v>
      </c>
      <c r="AF342" s="99">
        <f>IF(ISNA(VLOOKUP($A342,'[2]1516 Exp_Rev Access'!$F$7:$FS$306,24,FALSE)),"",VLOOKUP($A342,'[2]1516 Exp_Rev Access'!$F$7:$FS$306,24,FALSE))</f>
        <v>3600</v>
      </c>
      <c r="AG342" s="99">
        <f>IF(ISNA(VLOOKUP($A342,'[2]1516 Exp_Rev Access'!$F$7:$FS$306,25,FALSE)),"",VLOOKUP($A342,'[2]1516 Exp_Rev Access'!$F$7:$FS$306,25,FALSE))</f>
        <v>0</v>
      </c>
      <c r="AH342" s="98">
        <f>IF(ISNA(VLOOKUP($A342,'[2]1516 Exp_Rev Access'!$F$7:$FS$306,26,FALSE)),"",VLOOKUP($A342,'[2]1516 Exp_Rev Access'!$F$7:$FS$306,26,FALSE))</f>
        <v>3600</v>
      </c>
      <c r="AI342" s="98">
        <f>IF(ISNA(VLOOKUP($A342,'[2]1516 Exp_Rev Access'!$F$7:$FS$306,27,FALSE)),"",VLOOKUP($A342,'[2]1516 Exp_Rev Access'!$F$7:$FS$306,27,FALSE))</f>
        <v>0</v>
      </c>
      <c r="AJ342" s="98">
        <f>IF(ISNA(VLOOKUP($A342,'[2]1516 Exp_Rev Access'!$F$7:$FS$306,28,FALSE)),"",VLOOKUP($A342,'[2]1516 Exp_Rev Access'!$F$7:$FS$306,28,FALSE))</f>
        <v>3527.36</v>
      </c>
      <c r="AK342" s="98">
        <f>IF(ISNA(VLOOKUP($A342,'[2]1516 Exp_Rev Access'!$F$7:$FS$306,29,FALSE)),"",VLOOKUP($A342,'[2]1516 Exp_Rev Access'!$F$7:$FS$306,29,FALSE))</f>
        <v>3156.95</v>
      </c>
      <c r="AL342" s="101">
        <f t="shared" si="372"/>
        <v>14158.2</v>
      </c>
      <c r="AM342" s="72">
        <f t="shared" si="373"/>
        <v>1.6740926331493492E-2</v>
      </c>
      <c r="AN342" s="94">
        <f t="shared" si="374"/>
        <v>729.80412371134025</v>
      </c>
      <c r="AO342" s="99">
        <f>IF(ISNA(VLOOKUP($A342,'[2]1516 Exp_Rev Access'!$F$7:$GB$306,30,FALSE)),"",VLOOKUP($A342,'[2]1516 Exp_Rev Access'!$F$7:$FS$306,30,FALSE))</f>
        <v>386774.22</v>
      </c>
      <c r="AP342" s="99">
        <f>IF(ISNA(VLOOKUP($A342,'[2]1516 Exp_Rev Access'!$F$7:$GB$306,31,FALSE)),"",VLOOKUP($A342,'[2]1516 Exp_Rev Access'!$F$7:$FS$306,31,FALSE))</f>
        <v>7753.43</v>
      </c>
      <c r="AQ342" s="99">
        <f>IF(ISNA(VLOOKUP($A342,'[2]1516 Exp_Rev Access'!$F$7:$GB$306,32,FALSE)),"",VLOOKUP($A342,'[2]1516 Exp_Rev Access'!$F$7:$FS$306,32,FALSE))</f>
        <v>30687.16</v>
      </c>
      <c r="AR342" s="99">
        <f>IF(ISNA(VLOOKUP($A342,'[2]1516 Exp_Rev Access'!$F$7:$GB$306,33,FALSE)),"",VLOOKUP($A342,'[2]1516 Exp_Rev Access'!$F$7:$FS$306,33,FALSE))</f>
        <v>0</v>
      </c>
      <c r="AS342" s="99">
        <f>IF(ISNA(VLOOKUP($A342,'[2]1516 Exp_Rev Access'!$F$7:$GB$306,34,FALSE)),"",VLOOKUP($A342,'[2]1516 Exp_Rev Access'!$F$7:$FS$306,34,FALSE))</f>
        <v>0</v>
      </c>
      <c r="AT342" s="101">
        <f t="shared" si="375"/>
        <v>425214.80999999994</v>
      </c>
      <c r="AU342" s="72">
        <f t="shared" si="376"/>
        <v>0.50278211985068733</v>
      </c>
      <c r="AV342" s="94">
        <f t="shared" si="377"/>
        <v>21918.289175257731</v>
      </c>
      <c r="AW342" s="99">
        <f>IF(ISNA(VLOOKUP($A342,'[2]1516 Exp_Rev Access'!$F$7:$GB$306,35,FALSE)),"",VLOOKUP($A342,'[2]1516 Exp_Rev Access'!$F$7:$GB$306,35,FALSE))</f>
        <v>0</v>
      </c>
      <c r="AX342" s="99">
        <f>IF(ISNA(VLOOKUP($A342,'[2]1516 Exp_Rev Access'!$F$7:$GB$306,36,FALSE)),"",VLOOKUP($A342,'[2]1516 Exp_Rev Access'!$F$7:$GB$306,36,FALSE))</f>
        <v>15384.5</v>
      </c>
      <c r="AY342" s="99">
        <f>IF(ISNA(VLOOKUP($A342,'[2]1516 Exp_Rev Access'!$F$7:$GB$306,37,FALSE)),"",VLOOKUP($A342,'[2]1516 Exp_Rev Access'!$F$7:$GB$306,37,FALSE))</f>
        <v>0</v>
      </c>
      <c r="AZ342" s="99">
        <f>IF(ISNA(VLOOKUP($A342,'[2]1516 Exp_Rev Access'!$F$7:$GB$306,38,FALSE)),"",VLOOKUP($A342,'[2]1516 Exp_Rev Access'!$F$7:$GB$306,38,FALSE))</f>
        <v>0</v>
      </c>
      <c r="BA342" s="99">
        <f>IF(ISNA(VLOOKUP($A342,'[2]1516 Exp_Rev Access'!$F$7:$GB$306,39,FALSE)),"",VLOOKUP($A342,'[2]1516 Exp_Rev Access'!$F$7:$GB$306,39,FALSE))</f>
        <v>0</v>
      </c>
      <c r="BB342" s="99">
        <f>IF(ISNA(VLOOKUP($A342,'[2]1516 Exp_Rev Access'!$F$7:$GB$306,40,FALSE)),"",VLOOKUP($A342,'[2]1516 Exp_Rev Access'!$F$7:$GB$306,40,FALSE))</f>
        <v>12881.68</v>
      </c>
      <c r="BC342" s="99">
        <f>IF(ISNA(VLOOKUP($A342,'[2]1516 Exp_Rev Access'!$F$7:$GB$306,41,FALSE)),"",VLOOKUP($A342,'[2]1516 Exp_Rev Access'!$F$7:$GB$306,41,FALSE))</f>
        <v>0</v>
      </c>
      <c r="BD342" s="99">
        <f>IF(ISNA(VLOOKUP($A342,'[2]1516 Exp_Rev Access'!$F$7:$GB$306,42,FALSE)),"",VLOOKUP($A342,'[2]1516 Exp_Rev Access'!$F$7:$GB$306,42,FALSE))</f>
        <v>0</v>
      </c>
      <c r="BE342" s="99">
        <f>IF(ISNA(VLOOKUP($A342,'[2]1516 Exp_Rev Access'!$F$7:$GB$306,43,FALSE)),"",VLOOKUP($A342,'[2]1516 Exp_Rev Access'!$F$7:$GB$306,43,FALSE))</f>
        <v>0</v>
      </c>
      <c r="BF342" s="99">
        <f>IF(ISNA(VLOOKUP($A342,'[2]1516 Exp_Rev Access'!$F$7:$GB$306,44,FALSE)),"",VLOOKUP($A342,'[2]1516 Exp_Rev Access'!$F$7:$GB$306,44,FALSE))</f>
        <v>0</v>
      </c>
      <c r="BG342" s="99">
        <f>IF(ISNA(VLOOKUP($A342,'[2]1516 Exp_Rev Access'!$F$7:$GB$306,45,FALSE)),"",VLOOKUP($A342,'[2]1516 Exp_Rev Access'!$F$7:$GB$306,45,FALSE))</f>
        <v>247.49</v>
      </c>
      <c r="BH342" s="99">
        <f>IF(ISNA(VLOOKUP($A342,'[2]1516 Exp_Rev Access'!$F$7:$GB$306,46,FALSE)),"",VLOOKUP($A342,'[2]1516 Exp_Rev Access'!$F$7:$GB$306,46,FALSE))</f>
        <v>0</v>
      </c>
      <c r="BI342" s="99">
        <f>IF(ISNA(VLOOKUP($A342,'[2]1516 Exp_Rev Access'!$F$7:$GB$306,47,FALSE)),"",VLOOKUP($A342,'[2]1516 Exp_Rev Access'!$F$7:$GB$306,47,FALSE))</f>
        <v>384.6</v>
      </c>
      <c r="BJ342" s="99">
        <f>IF(ISNA(VLOOKUP($A342,'[2]1516 Exp_Rev Access'!$F$7:$GB$306,48,FALSE)),"",VLOOKUP($A342,'[2]1516 Exp_Rev Access'!$F$7:$GB$306,48,FALSE))</f>
        <v>38657.019999999997</v>
      </c>
      <c r="BK342" s="99">
        <f>IF(ISNA(VLOOKUP($A342,'[2]1516 Exp_Rev Access'!$F$7:$GB$306,49,FALSE)),"",VLOOKUP($A342,'[2]1516 Exp_Rev Access'!$F$7:$GB$306,49,FALSE))</f>
        <v>0</v>
      </c>
      <c r="BL342" s="99">
        <f>IF(ISNA(VLOOKUP($A342,'[2]1516 Exp_Rev Access'!$F$7:$GB$306,50,FALSE)),"",VLOOKUP($A342,'[2]1516 Exp_Rev Access'!$F$7:$GB$306,50,FALSE))</f>
        <v>0</v>
      </c>
      <c r="BM342" s="99">
        <f>IF(ISNA(VLOOKUP($A342,'[2]1516 Exp_Rev Access'!$F$7:$GB$306,51,FALSE)),"",VLOOKUP($A342,'[2]1516 Exp_Rev Access'!$F$7:$GB$306,51,FALSE))</f>
        <v>0</v>
      </c>
      <c r="BN342" s="99">
        <f>IF(ISNA(VLOOKUP($A342,'[2]1516 Exp_Rev Access'!$F$7:$GB$306,52,FALSE)),"",VLOOKUP($A342,'[2]1516 Exp_Rev Access'!$F$7:$GB$306,52,FALSE))</f>
        <v>0</v>
      </c>
      <c r="BO342" s="99">
        <f>IF(ISNA(VLOOKUP($A342,'[2]1516 Exp_Rev Access'!$F$7:$GB$306,53,FALSE)),"",VLOOKUP($A342,'[2]1516 Exp_Rev Access'!$F$7:$GB$306,53,FALSE))</f>
        <v>0</v>
      </c>
      <c r="BP342" s="99">
        <f>IF(ISNA(VLOOKUP($A342,'[2]1516 Exp_Rev Access'!$F$7:$GB$306,54,FALSE)),"",VLOOKUP($A342,'[2]1516 Exp_Rev Access'!$F$7:$GB$306,54,FALSE))</f>
        <v>0</v>
      </c>
      <c r="BQ342" s="99">
        <f>IF(ISNA(VLOOKUP($A342,'[2]1516 Exp_Rev Access'!$F$7:$GB$306,55,FALSE)),"",VLOOKUP($A342,'[2]1516 Exp_Rev Access'!$F$7:$GB$306,55,FALSE))</f>
        <v>0</v>
      </c>
      <c r="BR342" s="99">
        <f>IF(ISNA(VLOOKUP($A342,'[2]1516 Exp_Rev Access'!$F$7:$GB$306,56,FALSE)),"",VLOOKUP($A342,'[2]1516 Exp_Rev Access'!$F$7:$GB$306,56,FALSE))</f>
        <v>0</v>
      </c>
      <c r="BS342" s="99">
        <f>IF(ISNA(VLOOKUP($A342,'[2]1516 Exp_Rev Access'!$F$7:$GB$306,57,FALSE)),"",VLOOKUP($A342,'[2]1516 Exp_Rev Access'!$F$7:$GB$306,57,FALSE))</f>
        <v>0</v>
      </c>
      <c r="BT342" s="99">
        <f>IF(ISNA(VLOOKUP($A342,'[2]1516 Exp_Rev Access'!$F$7:$GB$306,58,FALSE)),"",VLOOKUP($A342,'[2]1516 Exp_Rev Access'!$F$7:$GB$306,58,FALSE))</f>
        <v>0</v>
      </c>
      <c r="BU342" s="90">
        <f t="shared" si="378"/>
        <v>67555.289999999994</v>
      </c>
      <c r="BV342" s="72">
        <f t="shared" si="379"/>
        <v>7.9878666298871248E-2</v>
      </c>
      <c r="BW342" s="94">
        <f t="shared" si="380"/>
        <v>3482.2314432989688</v>
      </c>
      <c r="BX342" s="99">
        <f>IF(ISNA(VLOOKUP($A342,'[2]1516 Exp_Rev Access'!$F$7:$GB$306,59,FALSE)),"",VLOOKUP($A342,'[2]1516 Exp_Rev Access'!$F$7:$GB$306,59,FALSE))</f>
        <v>0</v>
      </c>
      <c r="BY342" s="99">
        <f>IF(ISNA(VLOOKUP($A342,'[2]1516 Exp_Rev Access'!$F$7:$GB$306,60,FALSE)),"",VLOOKUP($A342,'[2]1516 Exp_Rev Access'!$F$7:$GB$306,60,FALSE))</f>
        <v>193398.16</v>
      </c>
      <c r="BZ342" s="99">
        <f>IF(ISNA(VLOOKUP($A342,'[2]1516 Exp_Rev Access'!$F$7:$GB$306,61,FALSE)),"",VLOOKUP($A342,'[2]1516 Exp_Rev Access'!$F$7:$GB$306,61,FALSE))</f>
        <v>6848.64</v>
      </c>
      <c r="CA342" s="99">
        <f>IF(ISNA(VLOOKUP($A342,'[2]1516 Exp_Rev Access'!$F$7:$GB$306,62,FALSE)),"",VLOOKUP($A342,'[2]1516 Exp_Rev Access'!$F$7:$GB$306,62,FALSE))</f>
        <v>0</v>
      </c>
      <c r="CB342" s="99">
        <f>IF(ISNA(VLOOKUP($A342,'[2]1516 Exp_Rev Access'!$F$7:$GB$306,63,FALSE)),"",VLOOKUP($A342,'[2]1516 Exp_Rev Access'!$F$7:$GB$306,63,FALSE))</f>
        <v>3561.86</v>
      </c>
      <c r="CC342" s="99">
        <f>IF(ISNA(VLOOKUP($A342,'[2]1516 Exp_Rev Access'!$F$7:$GB$306,64,FALSE)),"",VLOOKUP($A342,'[2]1516 Exp_Rev Access'!$F$7:$GB$306,64,FALSE))</f>
        <v>0</v>
      </c>
      <c r="CD342" s="101">
        <f t="shared" si="381"/>
        <v>203808.66</v>
      </c>
      <c r="CE342" s="72">
        <f t="shared" si="387"/>
        <v>0.24098725563845719</v>
      </c>
      <c r="CF342" s="103">
        <f t="shared" si="388"/>
        <v>10505.601030927835</v>
      </c>
      <c r="CG342" s="99">
        <f>IF(ISNA(VLOOKUP($A342,'[2]1516 Exp_Rev Access'!$F$7:$GB$306,65,FALSE)),"",VLOOKUP($A342,'[2]1516 Exp_Rev Access'!$F$7:$GB$306,65,FALSE))</f>
        <v>0</v>
      </c>
      <c r="CH342" s="99">
        <f>IF(ISNA(VLOOKUP($A342,'[2]1516 Exp_Rev Access'!$F$7:$GB$306,66,FALSE)),"",VLOOKUP($A342,'[2]1516 Exp_Rev Access'!$F$7:$GB$306,66,FALSE))</f>
        <v>0</v>
      </c>
      <c r="CI342" s="99">
        <f>IF(ISNA(VLOOKUP($A342,'[2]1516 Exp_Rev Access'!$F$7:$GB$306,67,FALSE)),"",VLOOKUP($A342,'[2]1516 Exp_Rev Access'!$F$7:$GB$306,67,FALSE))</f>
        <v>0</v>
      </c>
      <c r="CJ342" s="99">
        <f>IF(ISNA(VLOOKUP($A342,'[2]1516 Exp_Rev Access'!$F$7:$GB$306,68,FALSE)),"",VLOOKUP($A342,'[2]1516 Exp_Rev Access'!$F$7:$GB$306,68,FALSE))</f>
        <v>0</v>
      </c>
      <c r="CK342" s="99">
        <f>IF(ISNA(VLOOKUP($A342,'[2]1516 Exp_Rev Access'!$F$7:$GB$306,69,FALSE)),"",VLOOKUP($A342,'[2]1516 Exp_Rev Access'!$F$7:$GB$306,69,FALSE))</f>
        <v>0</v>
      </c>
      <c r="CL342" s="99">
        <f>IF(ISNA(VLOOKUP($A342,'[2]1516 Exp_Rev Access'!$F$7:$GB$306,70,FALSE)),"",VLOOKUP($A342,'[2]1516 Exp_Rev Access'!$F$7:$GB$306,70,FALSE))</f>
        <v>0</v>
      </c>
      <c r="CM342" s="99">
        <f>IF(ISNA(VLOOKUP($A342,'[2]1516 Exp_Rev Access'!$F$7:$GB$306,71,FALSE)),"",VLOOKUP($A342,'[2]1516 Exp_Rev Access'!$F$7:$GB$306,71,FALSE))</f>
        <v>0</v>
      </c>
      <c r="CN342" s="99">
        <f>IF(ISNA(VLOOKUP($A342,'[2]1516 Exp_Rev Access'!$F$7:$GB$306,72,FALSE)),"",VLOOKUP($A342,'[2]1516 Exp_Rev Access'!$F$7:$GB$306,72,FALSE))</f>
        <v>0</v>
      </c>
      <c r="CO342" s="99">
        <f>IF(ISNA(VLOOKUP($A342,'[2]1516 Exp_Rev Access'!$F$7:$GB$306,73,FALSE)),"",VLOOKUP($A342,'[2]1516 Exp_Rev Access'!$F$7:$GB$306,73,FALSE))</f>
        <v>0</v>
      </c>
      <c r="CP342" s="99">
        <f>IF(ISNA(VLOOKUP($A342,'[2]1516 Exp_Rev Access'!$F$7:$GB$306,74,FALSE)),"",VLOOKUP($A342,'[2]1516 Exp_Rev Access'!$F$7:$GB$306,74,FALSE))</f>
        <v>3721.35</v>
      </c>
      <c r="CQ342" s="99">
        <f>IF(ISNA(VLOOKUP($A342,'[2]1516 Exp_Rev Access'!$F$7:$GB$306,75,FALSE)),"",VLOOKUP($A342,'[2]1516 Exp_Rev Access'!$F$7:$GB$306,75,FALSE))</f>
        <v>0</v>
      </c>
      <c r="CR342" s="99">
        <f>IF(ISNA(VLOOKUP($A342,'[2]1516 Exp_Rev Access'!$F$7:$GB$306,76,FALSE)),"",VLOOKUP($A342,'[2]1516 Exp_Rev Access'!$F$7:$GB$306,76,FALSE))</f>
        <v>0</v>
      </c>
      <c r="CS342" s="99">
        <f>IF(ISNA(VLOOKUP($A342,'[2]1516 Exp_Rev Access'!$F$7:$GB$306,77,FALSE)),"",VLOOKUP($A342,'[2]1516 Exp_Rev Access'!$F$7:$GB$306,77,FALSE))</f>
        <v>0</v>
      </c>
      <c r="CT342" s="99">
        <f>IF(ISNA(VLOOKUP($A342,'[2]1516 Exp_Rev Access'!$F$7:$GB$306,78,FALSE)),"",VLOOKUP($A342,'[2]1516 Exp_Rev Access'!$F$7:$GB$306,78,FALSE))</f>
        <v>35471.67</v>
      </c>
      <c r="CU342" s="99">
        <f>IF(ISNA(VLOOKUP($A342,'[2]1516 Exp_Rev Access'!$F$7:$GB$306,79,FALSE)),"",VLOOKUP($A342,'[2]1516 Exp_Rev Access'!$F$7:$GB$306,79,FALSE))</f>
        <v>3449.6</v>
      </c>
      <c r="CV342" s="99">
        <f>IF(ISNA(VLOOKUP($A342,'[2]1516 Exp_Rev Access'!$F$7:$GB$306,80,FALSE)),"",VLOOKUP($A342,'[2]1516 Exp_Rev Access'!$F$7:$GB$306,80,FALSE))</f>
        <v>0</v>
      </c>
      <c r="CW342" s="99">
        <f>IF(ISNA(VLOOKUP($A342,'[2]1516 Exp_Rev Access'!$F$7:$GB$306,81,FALSE)),"",VLOOKUP($A342,'[2]1516 Exp_Rev Access'!$F$7:$GB$306,81,FALSE))</f>
        <v>0</v>
      </c>
      <c r="CX342" s="99">
        <f>IF(ISNA(VLOOKUP($A342,'[2]1516 Exp_Rev Access'!$F$7:$GB$306,82,FALSE)),"",VLOOKUP($A342,'[2]1516 Exp_Rev Access'!$F$7:$GB$306,82,FALSE))</f>
        <v>0</v>
      </c>
      <c r="CY342" s="99">
        <f>IF(ISNA(VLOOKUP($A342,'[2]1516 Exp_Rev Access'!$F$7:$GB$306,83,FALSE)),"",VLOOKUP($A342,'[2]1516 Exp_Rev Access'!$F$7:$GB$306,83,FALSE))</f>
        <v>0</v>
      </c>
      <c r="CZ342" s="99">
        <f>IF(ISNA(VLOOKUP($A342,'[2]1516 Exp_Rev Access'!$F$7:$GB$306,84,FALSE)),"",VLOOKUP($A342,'[2]1516 Exp_Rev Access'!$F$7:$GB$306,84,FALSE))</f>
        <v>0</v>
      </c>
      <c r="DA342" s="99">
        <f>IF(ISNA(VLOOKUP($A342,'[2]1516 Exp_Rev Access'!$F$7:$GB$306,85,FALSE)),"",VLOOKUP($A342,'[2]1516 Exp_Rev Access'!$F$7:$GB$306,85,FALSE))</f>
        <v>0</v>
      </c>
      <c r="DB342" s="99">
        <f>IF(ISNA(VLOOKUP($A342,'[2]1516 Exp_Rev Access'!$F$7:$GB$306,86,FALSE)),"",VLOOKUP($A342,'[2]1516 Exp_Rev Access'!$F$7:$GB$306,86,FALSE))</f>
        <v>0</v>
      </c>
      <c r="DC342" s="99">
        <f>IF(ISNA(VLOOKUP($A342,'[2]1516 Exp_Rev Access'!$F$7:$GB$306,87,FALSE)),"",VLOOKUP($A342,'[2]1516 Exp_Rev Access'!$F$7:$GB$306,87,FALSE))</f>
        <v>0</v>
      </c>
      <c r="DD342" s="99">
        <f>IF(ISNA(VLOOKUP($A342,'[2]1516 Exp_Rev Access'!$F$7:$GB$306,88,FALSE)),"",VLOOKUP($A342,'[2]1516 Exp_Rev Access'!$F$7:$GB$306,88,FALSE))</f>
        <v>0</v>
      </c>
      <c r="DE342" s="99">
        <f>IF(ISNA(VLOOKUP($A342,'[2]1516 Exp_Rev Access'!$F$7:$GB$306,89,FALSE)),"",VLOOKUP($A342,'[2]1516 Exp_Rev Access'!$F$7:$GB$306,89,FALSE))</f>
        <v>0</v>
      </c>
      <c r="DF342" s="99">
        <f>IF(ISNA(VLOOKUP($A342,'[2]1516 Exp_Rev Access'!$F$7:$GB$306,90,FALSE)),"",VLOOKUP($A342,'[2]1516 Exp_Rev Access'!$F$7:$GB$306,90,FALSE))</f>
        <v>0</v>
      </c>
      <c r="DG342" s="99">
        <f>IF(ISNA(VLOOKUP($A342,'[2]1516 Exp_Rev Access'!$F$7:$GB$306,91,FALSE)),"",VLOOKUP($A342,'[2]1516 Exp_Rev Access'!$F$7:$GB$306,91,FALSE))</f>
        <v>0</v>
      </c>
      <c r="DH342" s="99">
        <f>IF(ISNA(VLOOKUP($A342,'[2]1516 Exp_Rev Access'!$F$7:$GB$306,92,FALSE)),"",VLOOKUP($A342,'[2]1516 Exp_Rev Access'!$F$7:$GB$306,92,FALSE))</f>
        <v>11416.92</v>
      </c>
      <c r="DI342" s="99">
        <f>IF(ISNA(VLOOKUP($A342,'[2]1516 Exp_Rev Access'!$F$7:$GB$306,93,FALSE)),"",VLOOKUP($A342,'[2]1516 Exp_Rev Access'!$F$7:$GB$306,93,FALSE))</f>
        <v>0</v>
      </c>
      <c r="DJ342" s="99">
        <f>IF(ISNA(VLOOKUP($A342,'[2]1516 Exp_Rev Access'!$F$7:$GB$306,94,FALSE)),"",VLOOKUP($A342,'[2]1516 Exp_Rev Access'!$F$7:$GB$306,94,FALSE))</f>
        <v>0</v>
      </c>
      <c r="DK342" s="99">
        <f>IF(ISNA(VLOOKUP($A342,'[2]1516 Exp_Rev Access'!$F$7:$GB$306,95,FALSE)),"",VLOOKUP($A342,'[2]1516 Exp_Rev Access'!$F$7:$GB$306,95,FALSE))</f>
        <v>0</v>
      </c>
      <c r="DL342" s="99">
        <f>IF(ISNA(VLOOKUP($A342,'[2]1516 Exp_Rev Access'!$F$7:$GB$306,96,FALSE)),"",VLOOKUP($A342,'[2]1516 Exp_Rev Access'!$F$7:$GB$306,96,FALSE))</f>
        <v>0</v>
      </c>
      <c r="DM342" s="99">
        <f>IF(ISNA(VLOOKUP($A342,'[2]1516 Exp_Rev Access'!$F$7:$GB$306,97,FALSE)),"",VLOOKUP($A342,'[2]1516 Exp_Rev Access'!$F$7:$GB$306,97,FALSE))</f>
        <v>0</v>
      </c>
      <c r="DN342" s="99">
        <f>IF(ISNA(VLOOKUP($A342,'[2]1516 Exp_Rev Access'!$F$7:$GB$306,98,FALSE)),"",VLOOKUP($A342,'[2]1516 Exp_Rev Access'!$F$7:$GB$306,98,FALSE))</f>
        <v>0</v>
      </c>
      <c r="DO342" s="99">
        <f>IF(ISNA(VLOOKUP($A342,'[2]1516 Exp_Rev Access'!$F$7:$GB$306,99,FALSE)),"",VLOOKUP($A342,'[2]1516 Exp_Rev Access'!$F$7:$GB$306,99,FALSE))</f>
        <v>0</v>
      </c>
      <c r="DP342" s="99">
        <f>IF(ISNA(VLOOKUP($A342,'[2]1516 Exp_Rev Access'!$F$7:$GB$306,100,FALSE)),"",VLOOKUP($A342,'[2]1516 Exp_Rev Access'!$F$7:$GB$306,100,FALSE))</f>
        <v>0</v>
      </c>
      <c r="DQ342" s="99">
        <f>IF(ISNA(VLOOKUP($A342,'[2]1516 Exp_Rev Access'!$F$7:$GB$306,101,FALSE)),"",VLOOKUP($A342,'[2]1516 Exp_Rev Access'!$F$7:$GB$306,101,FALSE))</f>
        <v>0</v>
      </c>
      <c r="DR342" s="99">
        <f>IF(ISNA(VLOOKUP($A342,'[2]1516 Exp_Rev Access'!$F$7:$GB$306,102,FALSE)),"",VLOOKUP($A342,'[2]1516 Exp_Rev Access'!$F$7:$GB$306,102,FALSE))</f>
        <v>0</v>
      </c>
      <c r="DS342" s="99">
        <f>IF(ISNA(VLOOKUP($A342,'[2]1516 Exp_Rev Access'!$F$7:$GB$306,103,FALSE)),"",VLOOKUP($A342,'[2]1516 Exp_Rev Access'!$F$7:$GB$306,103,FALSE))</f>
        <v>0</v>
      </c>
      <c r="DT342" s="99">
        <f>IF(ISNA(VLOOKUP($A342,'[2]1516 Exp_Rev Access'!$F$7:$GB$306,104,FALSE)),"",VLOOKUP($A342,'[2]1516 Exp_Rev Access'!$F$7:$GB$306,104,FALSE))</f>
        <v>0</v>
      </c>
      <c r="DU342" s="99">
        <f>IF(ISNA(VLOOKUP($A342,'[2]1516 Exp_Rev Access'!$F$7:$GB$306,105,FALSE)),"",VLOOKUP($A342,'[2]1516 Exp_Rev Access'!$F$7:$GB$306,105,FALSE))</f>
        <v>0</v>
      </c>
      <c r="DV342" s="99">
        <f>IF(ISNA(VLOOKUP($A342,'[2]1516 Exp_Rev Access'!$F$7:$GB$306,106,FALSE)),"",VLOOKUP($A342,'[2]1516 Exp_Rev Access'!$F$7:$GB$306,106,FALSE))</f>
        <v>0</v>
      </c>
      <c r="DW342" s="99">
        <f>IF(ISNA(VLOOKUP($A342,'[2]1516 Exp_Rev Access'!$F$7:$GB$306,107,FALSE)),"",VLOOKUP($A342,'[2]1516 Exp_Rev Access'!$F$7:$GB$306,107,FALSE))</f>
        <v>0</v>
      </c>
      <c r="DX342" s="99">
        <f>IF(ISNA(VLOOKUP($A342,'[2]1516 Exp_Rev Access'!$F$7:$GB$306,108,FALSE)),"",VLOOKUP($A342,'[2]1516 Exp_Rev Access'!$F$7:$GB$306,108,FALSE))</f>
        <v>6411.93</v>
      </c>
      <c r="DY342" s="99">
        <f>IF(ISNA(VLOOKUP($A342,'[2]1516 Exp_Rev Access'!$F$7:$GB$306,109,FALSE)),"",VLOOKUP($A342,'[2]1516 Exp_Rev Access'!$F$7:$GB$306,109,FALSE))</f>
        <v>0</v>
      </c>
      <c r="DZ342" s="99">
        <f>IF(ISNA(VLOOKUP($A342,'[2]1516 Exp_Rev Access'!$F$7:$GB$306,110,FALSE)),"",VLOOKUP($A342,'[2]1516 Exp_Rev Access'!$F$7:$GB$306,110,FALSE))</f>
        <v>0</v>
      </c>
      <c r="EA342" s="99">
        <f>IF(ISNA(VLOOKUP($A342,'[2]1516 Exp_Rev Access'!$F$7:$GB$306,111,FALSE)),"",VLOOKUP($A342,'[2]1516 Exp_Rev Access'!$F$7:$GB$306,111,FALSE))</f>
        <v>0</v>
      </c>
      <c r="EB342" s="99">
        <f>IF(ISNA(VLOOKUP($A342,'[2]1516 Exp_Rev Access'!$F$7:$GB$306,112,FALSE)),"",VLOOKUP($A342,'[2]1516 Exp_Rev Access'!$F$7:$GB$306,112,FALSE))</f>
        <v>0</v>
      </c>
      <c r="EC342" s="99">
        <f>IF(ISNA(VLOOKUP($A342,'[2]1516 Exp_Rev Access'!$F$7:$GB$306,113,FALSE)),"",VLOOKUP($A342,'[2]1516 Exp_Rev Access'!$F$7:$GB$306,113,FALSE))</f>
        <v>0</v>
      </c>
      <c r="ED342" s="99">
        <f>IF(ISNA(VLOOKUP($A342,'[2]1516 Exp_Rev Access'!$F$7:$GB$306,114,FALSE)),"",VLOOKUP($A342,'[2]1516 Exp_Rev Access'!$F$7:$GB$306,114,FALSE))</f>
        <v>0</v>
      </c>
      <c r="EE342" s="99">
        <f>IF(ISNA(VLOOKUP($A342,'[2]1516 Exp_Rev Access'!$F$7:$GB$306,115,FALSE)),"",VLOOKUP($A342,'[2]1516 Exp_Rev Access'!$F$7:$GB$306,115,FALSE))</f>
        <v>0</v>
      </c>
      <c r="EF342" s="99">
        <f>IF(ISNA(VLOOKUP($A342,'[2]1516 Exp_Rev Access'!$F$7:$GB$306,116,FALSE)),"",VLOOKUP($A342,'[2]1516 Exp_Rev Access'!$F$7:$GB$306,116,FALSE))</f>
        <v>0</v>
      </c>
      <c r="EG342" s="99">
        <f>IF(ISNA(VLOOKUP($A342,'[2]1516 Exp_Rev Access'!$F$7:$GB$306,117,FALSE)),"",VLOOKUP($A342,'[2]1516 Exp_Rev Access'!$F$7:$GB$306,117,FALSE))</f>
        <v>0</v>
      </c>
      <c r="EH342" s="99">
        <f>IF(ISNA(VLOOKUP($A342,'[2]1516 Exp_Rev Access'!$F$7:$GB$306,118,FALSE)),"",VLOOKUP($A342,'[2]1516 Exp_Rev Access'!$F$7:$GB$306,118,FALSE))</f>
        <v>0</v>
      </c>
      <c r="EI342" s="99">
        <f>IF(ISNA(VLOOKUP($A342,'[2]1516 Exp_Rev Access'!$F$7:$GB$306,119,FALSE)),"",VLOOKUP($A342,'[2]1516 Exp_Rev Access'!$F$7:$GB$306,119,FALSE))</f>
        <v>0</v>
      </c>
      <c r="EJ342" s="99">
        <f>IF(ISNA(VLOOKUP($A342,'[2]1516 Exp_Rev Access'!$F$7:$GB$306,120,FALSE)),"",VLOOKUP($A342,'[2]1516 Exp_Rev Access'!$F$7:$GB$306,120,FALSE))</f>
        <v>0</v>
      </c>
      <c r="EK342" s="99">
        <f>IF(ISNA(VLOOKUP($A342,'[2]1516 Exp_Rev Access'!$F$7:$GB$306,121,FALSE)),"",VLOOKUP($A342,'[2]1516 Exp_Rev Access'!$F$7:$GB$306,121,FALSE))</f>
        <v>0</v>
      </c>
      <c r="EL342" s="99">
        <f>IF(ISNA(VLOOKUP($A342,'[2]1516 Exp_Rev Access'!$F$7:$GB$306,122,FALSE)),"",VLOOKUP($A342,'[2]1516 Exp_Rev Access'!$F$7:$GB$306,122,FALSE))</f>
        <v>0</v>
      </c>
      <c r="EM342" s="99">
        <f>IF(ISNA(VLOOKUP($A342,'[2]1516 Exp_Rev Access'!$F$7:$GB$306,123,FALSE)),"",VLOOKUP($A342,'[2]1516 Exp_Rev Access'!$F$7:$GB$306,123,FALSE))</f>
        <v>0</v>
      </c>
      <c r="EN342" s="99">
        <f>IF(ISNA(VLOOKUP($A342,'[2]1516 Exp_Rev Access'!$F$7:$GB$306,124,FALSE)),"",VLOOKUP($A342,'[2]1516 Exp_Rev Access'!$F$7:$GB$306,124,FALSE))</f>
        <v>0</v>
      </c>
      <c r="EO342" s="99">
        <f>IF(ISNA(VLOOKUP($A342,'[2]1516 Exp_Rev Access'!$F$7:$GB$306,125,FALSE)),"",VLOOKUP($A342,'[2]1516 Exp_Rev Access'!$F$7:$GB$306,125,FALSE))</f>
        <v>0</v>
      </c>
      <c r="EP342" s="99">
        <f>IF(ISNA(VLOOKUP($A342,'[2]1516 Exp_Rev Access'!$F$7:$GB$306,126,FALSE)),"",VLOOKUP($A342,'[2]1516 Exp_Rev Access'!$F$7:$GB$306,126,FALSE))</f>
        <v>0</v>
      </c>
      <c r="EQ342" s="99">
        <f>IF(ISNA(VLOOKUP($A342,'[2]1516 Exp_Rev Access'!$F$7:$GB$306,127,FALSE)),"",VLOOKUP($A342,'[2]1516 Exp_Rev Access'!$F$7:$GB$306,127,FALSE))</f>
        <v>0</v>
      </c>
      <c r="ER342" s="99">
        <f>IF(ISNA(VLOOKUP($A342,'[2]1516 Exp_Rev Access'!$F$7:$GB$306,128,FALSE)),"",VLOOKUP($A342,'[2]1516 Exp_Rev Access'!$F$7:$GB$306,128,FALSE))</f>
        <v>0</v>
      </c>
      <c r="ES342" s="99">
        <f>IF(ISNA(VLOOKUP($A342,'[2]1516 Exp_Rev Access'!$F$7:$GB$306,129,FALSE)),"",VLOOKUP($A342,'[2]1516 Exp_Rev Access'!$F$7:$GB$306,129,FALSE))</f>
        <v>0</v>
      </c>
      <c r="ET342" s="99">
        <f>IF(ISNA(VLOOKUP($A342,'[2]1516 Exp_Rev Access'!$F$7:$GB$306,130,FALSE)),"",VLOOKUP($A342,'[2]1516 Exp_Rev Access'!$F$7:$GB$306,130,FALSE))</f>
        <v>0</v>
      </c>
      <c r="EU342" s="99">
        <f>IF(ISNA(VLOOKUP($A342,'[2]1516 Exp_Rev Access'!$F$7:$GB$306,131,FALSE)),"",VLOOKUP($A342,'[2]1516 Exp_Rev Access'!$F$7:$GB$306,131,FALSE))</f>
        <v>0</v>
      </c>
      <c r="EV342" s="99">
        <f>IF(ISNA(VLOOKUP($A342,'[2]1516 Exp_Rev Access'!$F$7:$GB$306,132,FALSE)),"",VLOOKUP($A342,'[2]1516 Exp_Rev Access'!$F$7:$GB$306,132,FALSE))</f>
        <v>0</v>
      </c>
      <c r="EW342" s="99">
        <f>IF(ISNA(VLOOKUP($A342,'[2]1516 Exp_Rev Access'!$F$7:$GB$306,133,FALSE)),"",VLOOKUP($A342,'[2]1516 Exp_Rev Access'!$F$7:$GB$306,133,FALSE))</f>
        <v>0</v>
      </c>
      <c r="EX342" s="99">
        <f>IF(ISNA(VLOOKUP($A342,'[2]1516 Exp_Rev Access'!$F$7:$GB$306,134,FALSE)),"",VLOOKUP($A342,'[2]1516 Exp_Rev Access'!$F$7:$GB$306,134,FALSE))</f>
        <v>0</v>
      </c>
      <c r="EY342" s="99">
        <f>IF(ISNA(VLOOKUP($A342,'[2]1516 Exp_Rev Access'!$F$7:$GB$306,135,FALSE)),"",VLOOKUP($A342,'[2]1516 Exp_Rev Access'!$F$7:$GB$306,135,FALSE))</f>
        <v>0</v>
      </c>
      <c r="EZ342" s="99">
        <f>IF(ISNA(VLOOKUP($A342,'[2]1516 Exp_Rev Access'!$F$7:$GB$306,136,FALSE)),"",VLOOKUP($A342,'[2]1516 Exp_Rev Access'!$F$7:$GB$306,136,FALSE))</f>
        <v>0</v>
      </c>
      <c r="FA342" s="99">
        <f>IF(ISNA(VLOOKUP($A342,'[2]1516 Exp_Rev Access'!$F$7:$GB$306,137,FALSE)),"",VLOOKUP($A342,'[2]1516 Exp_Rev Access'!$F$7:$GB$306,137,FALSE))</f>
        <v>0</v>
      </c>
      <c r="FB342" s="99">
        <f>IF(ISNA(VLOOKUP($A342,'[2]1516 Exp_Rev Access'!$F$7:$GB$306,138,FALSE)),"",VLOOKUP($A342,'[2]1516 Exp_Rev Access'!$F$7:$GB$306,138,FALSE))</f>
        <v>0</v>
      </c>
      <c r="FC342" s="99">
        <f>IF(ISNA(VLOOKUP($A342,'[2]1516 Exp_Rev Access'!$F$7:$GB$306,139,FALSE)),"",VLOOKUP($A342,'[2]1516 Exp_Rev Access'!$F$7:$GB$306,139,FALSE))</f>
        <v>0</v>
      </c>
      <c r="FD342" s="99">
        <f>IF(ISNA(VLOOKUP($A342,'[2]1516 Exp_Rev Access'!$F$7:$FS$306,140,FALSE)),"",VLOOKUP($A342,'[2]1516 Exp_Rev Access'!$F$7:$FS$306,140,FALSE))</f>
        <v>0</v>
      </c>
      <c r="FE342" s="99">
        <f>IF(ISNA(VLOOKUP($A342,'[2]1516 Exp_Rev Access'!$F$7:$FS$306,141,FALSE)),"",VLOOKUP($A342,'[2]1516 Exp_Rev Access'!$F$7:$FS$306,141,FALSE))</f>
        <v>0</v>
      </c>
      <c r="FF342" s="99">
        <f>IF(ISNA(VLOOKUP($A342,'[2]1516 Exp_Rev Access'!$F$7:$FS$306,142,FALSE)),"",VLOOKUP($A342,'[2]1516 Exp_Rev Access'!$F$7:$FS$306,142,FALSE))</f>
        <v>0</v>
      </c>
      <c r="FG342" s="99">
        <f>IF(ISNA(VLOOKUP($A342,'[2]1516 Exp_Rev Access'!$F$7:$FS$306,143,FALSE)),"",VLOOKUP($A342,'[2]1516 Exp_Rev Access'!$F$7:$FS$306,143,FALSE))</f>
        <v>0</v>
      </c>
      <c r="FH342" s="99">
        <f>IF(ISNA(VLOOKUP($A342,'[2]1516 Exp_Rev Access'!$F$7:$FS$306,144,FALSE)),"",VLOOKUP($A342,'[2]1516 Exp_Rev Access'!$F$7:$FS$306,144,FALSE))</f>
        <v>0</v>
      </c>
      <c r="FI342" s="99">
        <f>IF(ISNA(VLOOKUP($A342,'[2]1516 Exp_Rev Access'!$F$7:$FS$306,145,FALSE)),"",VLOOKUP($A342,'[2]1516 Exp_Rev Access'!$F$7:$FS$306,145,FALSE))</f>
        <v>0</v>
      </c>
      <c r="FJ342" s="99">
        <f>IF(ISNA(VLOOKUP($A342,'[2]1516 Exp_Rev Access'!$F$7:$FS$306,146,FALSE)),"",VLOOKUP($A342,'[2]1516 Exp_Rev Access'!$F$7:$FS$306,146,FALSE))</f>
        <v>0</v>
      </c>
      <c r="FK342" s="99">
        <f>IF(ISNA(VLOOKUP($A342,'[2]1516 Exp_Rev Access'!$F$7:$FS$306,147,FALSE)),"",VLOOKUP($A342,'[2]1516 Exp_Rev Access'!$F$7:$FS$306,147,FALSE))</f>
        <v>0</v>
      </c>
      <c r="FL342" s="99">
        <f>IF(ISNA(VLOOKUP($A342,'[2]1516 Exp_Rev Access'!$F$7:$FS$306,148,FALSE)),"",VLOOKUP($A342,'[2]1516 Exp_Rev Access'!$F$7:$FS$306,148,FALSE))</f>
        <v>0</v>
      </c>
      <c r="FM342" s="99">
        <f>IF(ISNA(VLOOKUP($A342,'[2]1516 Exp_Rev Access'!$F$7:$FS$306,149,FALSE)),"",VLOOKUP($A342,'[2]1516 Exp_Rev Access'!$F$7:$FS$306,149,FALSE))</f>
        <v>0</v>
      </c>
      <c r="FN342" s="99">
        <f>IF(ISNA(VLOOKUP($A342,'[2]1516 Exp_Rev Access'!$F$7:$FS$306,150,FALSE)),"",VLOOKUP($A342,'[2]1516 Exp_Rev Access'!$F$7:$FS$306,150,FALSE))</f>
        <v>0</v>
      </c>
      <c r="FO342" s="99">
        <f>IF(ISNA(VLOOKUP($A342,'[2]1516 Exp_Rev Access'!$F$7:$FS$306,151,FALSE)),"",VLOOKUP($A342,'[2]1516 Exp_Rev Access'!$F$7:$FS$306,151,FALSE))</f>
        <v>0</v>
      </c>
      <c r="FP342" s="99">
        <f>IF(ISNA(VLOOKUP($A342,'[2]1516 Exp_Rev Access'!$F$7:$FS$306,152,FALSE)),"",VLOOKUP($A342,'[2]1516 Exp_Rev Access'!$F$7:$FS$306,152,FALSE))</f>
        <v>0</v>
      </c>
      <c r="FQ342" s="99">
        <f>IF(ISNA(VLOOKUP($A342,'[2]1516 Exp_Rev Access'!$F$7:$FS$306,153,FALSE)),"",VLOOKUP($A342,'[2]1516 Exp_Rev Access'!$F$7:$FS$306,153,FALSE))</f>
        <v>0</v>
      </c>
      <c r="FR342" s="101">
        <f t="shared" si="382"/>
        <v>60471.469999999994</v>
      </c>
      <c r="FS342" s="72">
        <f t="shared" si="392"/>
        <v>7.1502622114895872E-2</v>
      </c>
      <c r="FT342" s="94">
        <f t="shared" si="393"/>
        <v>3117.0860824742267</v>
      </c>
      <c r="FU342" s="99">
        <f>IF(ISNA(VLOOKUP($A342,'[2]1516 Exp_Rev Access'!$F$7:$GB$306,154,FALSE)),"",VLOOKUP($A342,'[2]1516 Exp_Rev Access'!$F$7:$GB$306,154,FALSE))</f>
        <v>0</v>
      </c>
      <c r="FV342" s="99">
        <f>IF(ISNA(VLOOKUP($A342,'[2]1516 Exp_Rev Access'!$F$7:$GB$306,155,FALSE)),"",VLOOKUP($A342,'[2]1516 Exp_Rev Access'!$F$7:$GB$306,155,FALSE))</f>
        <v>0</v>
      </c>
      <c r="FW342" s="99">
        <f>IF(ISNA(VLOOKUP($A342,'[2]1516 Exp_Rev Access'!$F$7:$GB$306,156,FALSE)),"",VLOOKUP($A342,'[2]1516 Exp_Rev Access'!$F$7:$GB$306,156,FALSE))</f>
        <v>0</v>
      </c>
      <c r="FX342" s="99">
        <f>IF(ISNA(VLOOKUP($A342,'[2]1516 Exp_Rev Access'!$F$7:$GB$306,157,FALSE)),"",VLOOKUP($A342,'[2]1516 Exp_Rev Access'!$F$7:$GB$306,157,FALSE))</f>
        <v>0</v>
      </c>
      <c r="FY342" s="99">
        <f>IF(ISNA(VLOOKUP($A342,'[2]1516 Exp_Rev Access'!$F$7:$GB$306,158,FALSE)),"",VLOOKUP($A342,'[2]1516 Exp_Rev Access'!$F$7:$GB$306,158,FALSE))</f>
        <v>0</v>
      </c>
      <c r="FZ342" s="99">
        <f>IF(ISNA(VLOOKUP($A342,'[2]1516 Exp_Rev Access'!$F$7:$GB$306,159,FALSE)),"",VLOOKUP($A342,'[2]1516 Exp_Rev Access'!$F$7:$GB$306,159,FALSE))</f>
        <v>0</v>
      </c>
      <c r="GA342" s="99">
        <f>IF(ISNA(VLOOKUP($A342,'[2]1516 Exp_Rev Access'!$F$7:$GB$306,160,FALSE)),"",VLOOKUP($A342,'[2]1516 Exp_Rev Access'!$F$7:$GB$306,160,FALSE))</f>
        <v>0</v>
      </c>
      <c r="GB342" s="99">
        <f>IF(ISNA(VLOOKUP($A342,'[2]1516 Exp_Rev Access'!$F$7:$GB$306,161,FALSE)),"",VLOOKUP($A342,'[2]1516 Exp_Rev Access'!$F$7:$GB$306,161,FALSE))</f>
        <v>0</v>
      </c>
      <c r="GC342" s="99">
        <f>IF(ISNA(VLOOKUP($A342,'[2]1516 Exp_Rev Access'!$F$7:$GB$306,162,FALSE)),"",VLOOKUP($A342,'[2]1516 Exp_Rev Access'!$F$7:$GB$306,162,FALSE))</f>
        <v>0</v>
      </c>
      <c r="GD342" s="99">
        <f>IF(ISNA(VLOOKUP($A342,'[2]1516 Exp_Rev Access'!$F$7:$GB$306,163,FALSE)),"",VLOOKUP($A342,'[2]1516 Exp_Rev Access'!$F$7:$GB$306,163,FALSE))</f>
        <v>0</v>
      </c>
      <c r="GE342" s="99">
        <f>IF(ISNA(VLOOKUP($A342,'[2]1516 Exp_Rev Access'!$F$7:$GB$306,164,FALSE)),"",VLOOKUP($A342,'[2]1516 Exp_Rev Access'!$F$7:$GB$306,164,FALSE))</f>
        <v>0</v>
      </c>
      <c r="GF342" s="99">
        <f>IF(ISNA(VLOOKUP($A342,'[2]1516 Exp_Rev Access'!$F$7:$GB$306,165,FALSE)),"",VLOOKUP($A342,'[2]1516 Exp_Rev Access'!$F$7:$GB$306,165,FALSE))</f>
        <v>0</v>
      </c>
      <c r="GG342" s="99">
        <f>IF(ISNA(VLOOKUP($A342,'[2]1516 Exp_Rev Access'!$F$7:$GB$306,166,FALSE)),"",VLOOKUP($A342,'[2]1516 Exp_Rev Access'!$F$7:$GB$306,166,FALSE))</f>
        <v>0</v>
      </c>
      <c r="GH342" s="99">
        <f>IF(ISNA(VLOOKUP($A342,'[2]1516 Exp_Rev Access'!$F$7:$GB$306,167,FALSE)),"",VLOOKUP($A342,'[2]1516 Exp_Rev Access'!$F$7:$GB$306,167,FALSE))</f>
        <v>0</v>
      </c>
      <c r="GI342" s="99">
        <f>IF(ISNA(VLOOKUP($A342,'[2]1516 Exp_Rev Access'!$F$7:$GB$306,168,FALSE)),"",VLOOKUP($A342,'[2]1516 Exp_Rev Access'!$F$7:$GB$306,168,FALSE))</f>
        <v>0</v>
      </c>
      <c r="GJ342" s="99">
        <f>IF(ISNA(VLOOKUP($A342,'[2]1516 Exp_Rev Access'!$F$7:$GB$306,169,FALSE)),"",VLOOKUP($A342,'[2]1516 Exp_Rev Access'!$F$7:$GB$306,169,FALSE))</f>
        <v>0</v>
      </c>
      <c r="GK342" s="99">
        <f>IF(ISNA(VLOOKUP($A342,'[2]1516 Exp_Rev Access'!$F$7:$GB$306,170,FALSE)),"",VLOOKUP($A342,'[2]1516 Exp_Rev Access'!$F$7:$GB$306,170,FALSE))</f>
        <v>0</v>
      </c>
      <c r="GL342" s="99">
        <f>IF(ISNA(VLOOKUP($A342,'[2]1516 Exp_Rev Access'!$F$7:$GB$306,171,FALSE)),"",VLOOKUP($A342,'[2]1516 Exp_Rev Access'!$F$7:$GB$306,171,FALSE))</f>
        <v>0</v>
      </c>
      <c r="GM342" s="99">
        <f>IF(ISNA(VLOOKUP($A342,'[2]1516 Exp_Rev Access'!$F$7:$GB$306,172,FALSE)),"",VLOOKUP($A342,'[2]1516 Exp_Rev Access'!$F$7:$GB$306,172,FALSE))</f>
        <v>0</v>
      </c>
      <c r="GN342" s="99">
        <f>IF(ISNA(VLOOKUP($A342,'[2]1516 Exp_Rev Access'!$F$7:$GB$306,173,FALSE)),"",VLOOKUP($A342,'[2]1516 Exp_Rev Access'!$F$7:$GB$306,173,FALSE))</f>
        <v>0</v>
      </c>
      <c r="GO342" s="99">
        <f>IF(ISNA(VLOOKUP($A342,'[2]1516 Exp_Rev Access'!$F$7:$GB$306,174,FALSE)),"",VLOOKUP($A342,'[2]1516 Exp_Rev Access'!$F$7:$GB$306,174,FALSE))</f>
        <v>0</v>
      </c>
      <c r="GP342" s="99">
        <f>IF(ISNA(VLOOKUP($A342,'[2]1516 Exp_Rev Access'!$F$7:$GB$306,175,FALSE)),"",VLOOKUP($A342,'[2]1516 Exp_Rev Access'!$F$7:$GB$306,175,FALSE))</f>
        <v>0</v>
      </c>
      <c r="GQ342" s="99">
        <f>IF(ISNA(VLOOKUP($A342,'[2]1516 Exp_Rev Access'!$F$7:$GB$306,176,FALSE)),"",VLOOKUP($A342,'[2]1516 Exp_Rev Access'!$F$7:$GB$306,176,FALSE))</f>
        <v>0</v>
      </c>
      <c r="GR342" s="99">
        <f>IF(ISNA(VLOOKUP($A342,'[2]1516 Exp_Rev Access'!$F$7:$GB$306,177,FALSE)),"",VLOOKUP($A342,'[2]1516 Exp_Rev Access'!$F$7:$GB$306,177,FALSE))</f>
        <v>0</v>
      </c>
      <c r="GS342" s="99">
        <f>IF(ISNA(VLOOKUP($A342,'[2]1516 Exp_Rev Access'!$F$7:$GB$306,178,FALSE)),"",VLOOKUP($A342,'[2]1516 Exp_Rev Access'!$F$7:$GB$306,178,FALSE))</f>
        <v>0</v>
      </c>
      <c r="GT342" s="101">
        <f t="shared" si="385"/>
        <v>0</v>
      </c>
      <c r="GU342" s="72"/>
      <c r="GV342" s="84">
        <f t="shared" si="386"/>
        <v>0</v>
      </c>
      <c r="GW342" s="1"/>
      <c r="GX342" s="1"/>
      <c r="GY342" s="1"/>
    </row>
    <row r="343" spans="1:207" customFormat="1" ht="12" customHeight="1" x14ac:dyDescent="0.2">
      <c r="A343" s="96" t="s">
        <v>776</v>
      </c>
      <c r="B343" s="69" t="s">
        <v>777</v>
      </c>
      <c r="C343" s="80">
        <f>IF(ISNA(VLOOKUP($A343,'[2]1516 enrollment_Rev_Exp by size'!$A$6:$G$320,3,FALSE)),"",VLOOKUP($A343,'[2]1516 enrollment_Rev_Exp by size'!$A$6:$G$320,3,FALSE))</f>
        <v>27.4</v>
      </c>
      <c r="D343" s="97">
        <v>544439.63</v>
      </c>
      <c r="E343" s="80">
        <f t="shared" si="367"/>
        <v>544439.63000000012</v>
      </c>
      <c r="F343" s="80">
        <f t="shared" si="368"/>
        <v>0</v>
      </c>
      <c r="G343" s="98">
        <f>IF(ISNA(VLOOKUP($A343,'[2]1516 Exp_Rev Access'!$F$7:$FS$306,2,FALSE)),"",VLOOKUP($A343,'[2]1516 Exp_Rev Access'!$F$7:$FS$306,2,FALSE))</f>
        <v>0</v>
      </c>
      <c r="H343" s="98">
        <f>IF(ISNA(VLOOKUP($A343,'[2]1516 Exp_Rev Access'!$F$7:$FS$306,3,FALSE)),"",VLOOKUP($A343,'[2]1516 Exp_Rev Access'!$F$7:$FS$306,3,FALSE))</f>
        <v>0</v>
      </c>
      <c r="I343" s="98">
        <f>IF(ISNA(VLOOKUP($A343,'[2]1516 Exp_Rev Access'!$F$7:$FS$306,4,FALSE)),"",VLOOKUP($A343,'[2]1516 Exp_Rev Access'!$F$7:$FS$306,4,FALSE))</f>
        <v>0</v>
      </c>
      <c r="J343" s="98">
        <f>IF(ISNA(VLOOKUP($A343,'[2]1516 Exp_Rev Access'!$F$7:$FS$306,5,FALSE)),"",VLOOKUP($A343,'[2]1516 Exp_Rev Access'!$F$7:$FS$306,5,FALSE))</f>
        <v>0</v>
      </c>
      <c r="K343" s="98">
        <f>IF(ISNA(VLOOKUP($A343,'[2]1516 Exp_Rev Access'!$F$7:$FS$306,6,FALSE)),"",VLOOKUP($A343,'[2]1516 Exp_Rev Access'!$F$7:$FS$306,6,FALSE))</f>
        <v>0</v>
      </c>
      <c r="L343" s="98">
        <f>IF(ISNA(VLOOKUP($A343,'[2]1516 Exp_Rev Access'!$F$7:$FS$306,7,FALSE)),"",VLOOKUP($A343,'[2]1516 Exp_Rev Access'!$F$7:$FS$306,7,FALSE))</f>
        <v>0</v>
      </c>
      <c r="M343" s="90">
        <f t="shared" si="369"/>
        <v>0</v>
      </c>
      <c r="N343" s="72"/>
      <c r="O343" s="73"/>
      <c r="P343" s="99">
        <f>IF(ISNA(VLOOKUP($A343,'[2]1516 Exp_Rev Access'!$F$7:$FS$306,8,FALSE)),"",VLOOKUP($A343,'[2]1516 Exp_Rev Access'!$F$7:$FS$306,8,FALSE))</f>
        <v>0</v>
      </c>
      <c r="Q343" s="99">
        <f>IF(ISNA(VLOOKUP($A343,'[2]1516 Exp_Rev Access'!$F$7:$FS$306,9,FALSE)),"",VLOOKUP($A343,'[2]1516 Exp_Rev Access'!$F$7:$FS$306,9,FALSE))</f>
        <v>0</v>
      </c>
      <c r="R343" s="99">
        <f>IF(ISNA(VLOOKUP($A343,'[2]1516 Exp_Rev Access'!$F$7:$FS$306,10,FALSE)),"",VLOOKUP($A343,'[2]1516 Exp_Rev Access'!$F$7:$FS$306,10,FALSE))</f>
        <v>0</v>
      </c>
      <c r="S343" s="99">
        <f>IF(ISNA(VLOOKUP($A343,'[2]1516 Exp_Rev Access'!$F$7:$FS$306,11,FALSE)),"",VLOOKUP($A343,'[2]1516 Exp_Rev Access'!$F$7:$FS$306,11,FALSE))</f>
        <v>0</v>
      </c>
      <c r="T343" s="99">
        <f>IF(ISNA(VLOOKUP($A343,'[2]1516 Exp_Rev Access'!$F$7:$FS$306,12,FALSE)),"",VLOOKUP($A343,'[2]1516 Exp_Rev Access'!$F$7:$FS$306,12,FALSE))</f>
        <v>0</v>
      </c>
      <c r="U343" s="99">
        <f>IF(ISNA(VLOOKUP($A343,'[2]1516 Exp_Rev Access'!$F$7:$FS$306,13,FALSE)),"",VLOOKUP($A343,'[2]1516 Exp_Rev Access'!$F$7:$FS$306,13,FALSE))</f>
        <v>0</v>
      </c>
      <c r="V343" s="99">
        <f>IF(ISNA(VLOOKUP($A343,'[2]1516 Exp_Rev Access'!$F$7:$FS$306,14,FALSE)),"",VLOOKUP($A343,'[2]1516 Exp_Rev Access'!$F$7:$FS$306,14,FALSE))</f>
        <v>0</v>
      </c>
      <c r="W343" s="99">
        <f>IF(ISNA(VLOOKUP($A343,'[2]1516 Exp_Rev Access'!$F$7:$FS$306,15,FALSE)),"",VLOOKUP($A343,'[2]1516 Exp_Rev Access'!$F$7:$FS$306,15,FALSE))</f>
        <v>0</v>
      </c>
      <c r="X343" s="99">
        <f>IF(ISNA(VLOOKUP($A343,'[2]1516 Exp_Rev Access'!$F$7:$FS$306,16,FALSE)),"",VLOOKUP($A343,'[2]1516 Exp_Rev Access'!$F$7:$FS$306,16,FALSE))</f>
        <v>0</v>
      </c>
      <c r="Y343" s="99">
        <f>IF(ISNA(VLOOKUP($A343,'[2]1516 Exp_Rev Access'!$F$7:$FS$306,17,FALSE)),"",VLOOKUP($A343,'[2]1516 Exp_Rev Access'!$F$7:$FS$306,17,FALSE))</f>
        <v>0</v>
      </c>
      <c r="Z343" s="99">
        <f>IF(ISNA(VLOOKUP($A343,'[2]1516 Exp_Rev Access'!$F$7:$FS$306,18,FALSE)),"",VLOOKUP($A343,'[2]1516 Exp_Rev Access'!$F$7:$FS$306,18,FALSE))</f>
        <v>0</v>
      </c>
      <c r="AA343" s="99">
        <f>IF(ISNA(VLOOKUP($A343,'[2]1516 Exp_Rev Access'!$F$7:$FS$306,19,FALSE)),"",VLOOKUP($A343,'[2]1516 Exp_Rev Access'!$F$7:$FS$306,19,FALSE))</f>
        <v>0</v>
      </c>
      <c r="AB343" s="99">
        <f>IF(ISNA(VLOOKUP($A343,'[2]1516 Exp_Rev Access'!$F$7:$FS$306,20,FALSE)),"",VLOOKUP($A343,'[2]1516 Exp_Rev Access'!$F$7:$FS$306,20,FALSE))</f>
        <v>0</v>
      </c>
      <c r="AC343" s="99">
        <f>IF(ISNA(VLOOKUP($A343,'[2]1516 Exp_Rev Access'!$F$7:$FS$306,21,FALSE)),"",VLOOKUP($A343,'[2]1516 Exp_Rev Access'!$F$7:$FS$306,21,FALSE))</f>
        <v>0</v>
      </c>
      <c r="AD343" s="99">
        <f>IF(ISNA(VLOOKUP($A343,'[2]1516 Exp_Rev Access'!$F$7:$FS$306,22,FALSE)),"",VLOOKUP($A343,'[2]1516 Exp_Rev Access'!$F$7:$FS$306,22,FALSE))</f>
        <v>813.09</v>
      </c>
      <c r="AE343" s="99">
        <f>IF(ISNA(VLOOKUP($A343,'[2]1516 Exp_Rev Access'!$F$7:$FS$306,23,FALSE)),"",VLOOKUP($A343,'[2]1516 Exp_Rev Access'!$F$7:$FS$306,23,FALSE))</f>
        <v>0</v>
      </c>
      <c r="AF343" s="99">
        <f>IF(ISNA(VLOOKUP($A343,'[2]1516 Exp_Rev Access'!$F$7:$FS$306,24,FALSE)),"",VLOOKUP($A343,'[2]1516 Exp_Rev Access'!$F$7:$FS$306,24,FALSE))</f>
        <v>33.200000000000003</v>
      </c>
      <c r="AG343" s="99">
        <f>IF(ISNA(VLOOKUP($A343,'[2]1516 Exp_Rev Access'!$F$7:$FS$306,25,FALSE)),"",VLOOKUP($A343,'[2]1516 Exp_Rev Access'!$F$7:$FS$306,25,FALSE))</f>
        <v>0</v>
      </c>
      <c r="AH343" s="98">
        <f>IF(ISNA(VLOOKUP($A343,'[2]1516 Exp_Rev Access'!$F$7:$FS$306,26,FALSE)),"",VLOOKUP($A343,'[2]1516 Exp_Rev Access'!$F$7:$FS$306,26,FALSE))</f>
        <v>0</v>
      </c>
      <c r="AI343" s="98">
        <f>IF(ISNA(VLOOKUP($A343,'[2]1516 Exp_Rev Access'!$F$7:$FS$306,27,FALSE)),"",VLOOKUP($A343,'[2]1516 Exp_Rev Access'!$F$7:$FS$306,27,FALSE))</f>
        <v>0</v>
      </c>
      <c r="AJ343" s="98">
        <f>IF(ISNA(VLOOKUP($A343,'[2]1516 Exp_Rev Access'!$F$7:$FS$306,28,FALSE)),"",VLOOKUP($A343,'[2]1516 Exp_Rev Access'!$F$7:$FS$306,28,FALSE))</f>
        <v>11164.61</v>
      </c>
      <c r="AK343" s="98">
        <f>IF(ISNA(VLOOKUP($A343,'[2]1516 Exp_Rev Access'!$F$7:$FS$306,29,FALSE)),"",VLOOKUP($A343,'[2]1516 Exp_Rev Access'!$F$7:$FS$306,29,FALSE))</f>
        <v>0</v>
      </c>
      <c r="AL343" s="100">
        <f t="shared" si="372"/>
        <v>12010.900000000001</v>
      </c>
      <c r="AM343" s="72">
        <f t="shared" si="373"/>
        <v>2.2061031817246664E-2</v>
      </c>
      <c r="AN343" s="94">
        <f t="shared" si="374"/>
        <v>438.35401459854023</v>
      </c>
      <c r="AO343" s="99">
        <f>IF(ISNA(VLOOKUP($A343,'[2]1516 Exp_Rev Access'!$F$7:$GB$306,30,FALSE)),"",VLOOKUP($A343,'[2]1516 Exp_Rev Access'!$F$7:$FS$306,30,FALSE))</f>
        <v>428855.03</v>
      </c>
      <c r="AP343" s="99">
        <f>IF(ISNA(VLOOKUP($A343,'[2]1516 Exp_Rev Access'!$F$7:$GB$306,31,FALSE)),"",VLOOKUP($A343,'[2]1516 Exp_Rev Access'!$F$7:$FS$306,31,FALSE))</f>
        <v>419.33</v>
      </c>
      <c r="AQ343" s="99">
        <f>IF(ISNA(VLOOKUP($A343,'[2]1516 Exp_Rev Access'!$F$7:$GB$306,32,FALSE)),"",VLOOKUP($A343,'[2]1516 Exp_Rev Access'!$F$7:$FS$306,32,FALSE))</f>
        <v>0</v>
      </c>
      <c r="AR343" s="99">
        <f>IF(ISNA(VLOOKUP($A343,'[2]1516 Exp_Rev Access'!$F$7:$GB$306,33,FALSE)),"",VLOOKUP($A343,'[2]1516 Exp_Rev Access'!$F$7:$FS$306,33,FALSE))</f>
        <v>0</v>
      </c>
      <c r="AS343" s="99">
        <f>IF(ISNA(VLOOKUP($A343,'[2]1516 Exp_Rev Access'!$F$7:$GB$306,34,FALSE)),"",VLOOKUP($A343,'[2]1516 Exp_Rev Access'!$F$7:$FS$306,34,FALSE))</f>
        <v>0</v>
      </c>
      <c r="AT343" s="101">
        <f t="shared" si="375"/>
        <v>429274.36000000004</v>
      </c>
      <c r="AU343" s="72">
        <f t="shared" si="376"/>
        <v>0.78847008253238293</v>
      </c>
      <c r="AV343" s="94">
        <f t="shared" si="377"/>
        <v>15666.947445255477</v>
      </c>
      <c r="AW343" s="99">
        <f>IF(ISNA(VLOOKUP($A343,'[2]1516 Exp_Rev Access'!$F$7:$GB$306,35,FALSE)),"",VLOOKUP($A343,'[2]1516 Exp_Rev Access'!$F$7:$GB$306,35,FALSE))</f>
        <v>0</v>
      </c>
      <c r="AX343" s="99">
        <f>IF(ISNA(VLOOKUP($A343,'[2]1516 Exp_Rev Access'!$F$7:$GB$306,36,FALSE)),"",VLOOKUP($A343,'[2]1516 Exp_Rev Access'!$F$7:$GB$306,36,FALSE))</f>
        <v>6841.82</v>
      </c>
      <c r="AY343" s="99">
        <f>IF(ISNA(VLOOKUP($A343,'[2]1516 Exp_Rev Access'!$F$7:$GB$306,37,FALSE)),"",VLOOKUP($A343,'[2]1516 Exp_Rev Access'!$F$7:$GB$306,37,FALSE))</f>
        <v>0</v>
      </c>
      <c r="AZ343" s="99">
        <f>IF(ISNA(VLOOKUP($A343,'[2]1516 Exp_Rev Access'!$F$7:$GB$306,38,FALSE)),"",VLOOKUP($A343,'[2]1516 Exp_Rev Access'!$F$7:$GB$306,38,FALSE))</f>
        <v>0</v>
      </c>
      <c r="BA343" s="99">
        <f>IF(ISNA(VLOOKUP($A343,'[2]1516 Exp_Rev Access'!$F$7:$GB$306,39,FALSE)),"",VLOOKUP($A343,'[2]1516 Exp_Rev Access'!$F$7:$GB$306,39,FALSE))</f>
        <v>0</v>
      </c>
      <c r="BB343" s="99">
        <f>IF(ISNA(VLOOKUP($A343,'[2]1516 Exp_Rev Access'!$F$7:$GB$306,40,FALSE)),"",VLOOKUP($A343,'[2]1516 Exp_Rev Access'!$F$7:$GB$306,40,FALSE))</f>
        <v>0</v>
      </c>
      <c r="BC343" s="99">
        <f>IF(ISNA(VLOOKUP($A343,'[2]1516 Exp_Rev Access'!$F$7:$GB$306,41,FALSE)),"",VLOOKUP($A343,'[2]1516 Exp_Rev Access'!$F$7:$GB$306,41,FALSE))</f>
        <v>0</v>
      </c>
      <c r="BD343" s="99">
        <f>IF(ISNA(VLOOKUP($A343,'[2]1516 Exp_Rev Access'!$F$7:$GB$306,42,FALSE)),"",VLOOKUP($A343,'[2]1516 Exp_Rev Access'!$F$7:$GB$306,42,FALSE))</f>
        <v>0</v>
      </c>
      <c r="BE343" s="99">
        <f>IF(ISNA(VLOOKUP($A343,'[2]1516 Exp_Rev Access'!$F$7:$GB$306,43,FALSE)),"",VLOOKUP($A343,'[2]1516 Exp_Rev Access'!$F$7:$GB$306,43,FALSE))</f>
        <v>0</v>
      </c>
      <c r="BF343" s="99">
        <f>IF(ISNA(VLOOKUP($A343,'[2]1516 Exp_Rev Access'!$F$7:$GB$306,44,FALSE)),"",VLOOKUP($A343,'[2]1516 Exp_Rev Access'!$F$7:$GB$306,44,FALSE))</f>
        <v>0</v>
      </c>
      <c r="BG343" s="99">
        <f>IF(ISNA(VLOOKUP($A343,'[2]1516 Exp_Rev Access'!$F$7:$GB$306,45,FALSE)),"",VLOOKUP($A343,'[2]1516 Exp_Rev Access'!$F$7:$GB$306,45,FALSE))</f>
        <v>291.31</v>
      </c>
      <c r="BH343" s="99">
        <f>IF(ISNA(VLOOKUP($A343,'[2]1516 Exp_Rev Access'!$F$7:$GB$306,46,FALSE)),"",VLOOKUP($A343,'[2]1516 Exp_Rev Access'!$F$7:$GB$306,46,FALSE))</f>
        <v>0</v>
      </c>
      <c r="BI343" s="99">
        <f>IF(ISNA(VLOOKUP($A343,'[2]1516 Exp_Rev Access'!$F$7:$GB$306,47,FALSE)),"",VLOOKUP($A343,'[2]1516 Exp_Rev Access'!$F$7:$GB$306,47,FALSE))</f>
        <v>0</v>
      </c>
      <c r="BJ343" s="99">
        <f>IF(ISNA(VLOOKUP($A343,'[2]1516 Exp_Rev Access'!$F$7:$GB$306,48,FALSE)),"",VLOOKUP($A343,'[2]1516 Exp_Rev Access'!$F$7:$GB$306,48,FALSE))</f>
        <v>80401.25</v>
      </c>
      <c r="BK343" s="99">
        <f>IF(ISNA(VLOOKUP($A343,'[2]1516 Exp_Rev Access'!$F$7:$GB$306,49,FALSE)),"",VLOOKUP($A343,'[2]1516 Exp_Rev Access'!$F$7:$GB$306,49,FALSE))</f>
        <v>0</v>
      </c>
      <c r="BL343" s="99">
        <f>IF(ISNA(VLOOKUP($A343,'[2]1516 Exp_Rev Access'!$F$7:$GB$306,50,FALSE)),"",VLOOKUP($A343,'[2]1516 Exp_Rev Access'!$F$7:$GB$306,50,FALSE))</f>
        <v>0</v>
      </c>
      <c r="BM343" s="99">
        <f>IF(ISNA(VLOOKUP($A343,'[2]1516 Exp_Rev Access'!$F$7:$GB$306,51,FALSE)),"",VLOOKUP($A343,'[2]1516 Exp_Rev Access'!$F$7:$GB$306,51,FALSE))</f>
        <v>0</v>
      </c>
      <c r="BN343" s="99">
        <f>IF(ISNA(VLOOKUP($A343,'[2]1516 Exp_Rev Access'!$F$7:$GB$306,52,FALSE)),"",VLOOKUP($A343,'[2]1516 Exp_Rev Access'!$F$7:$GB$306,52,FALSE))</f>
        <v>0</v>
      </c>
      <c r="BO343" s="99">
        <f>IF(ISNA(VLOOKUP($A343,'[2]1516 Exp_Rev Access'!$F$7:$GB$306,53,FALSE)),"",VLOOKUP($A343,'[2]1516 Exp_Rev Access'!$F$7:$GB$306,53,FALSE))</f>
        <v>0</v>
      </c>
      <c r="BP343" s="99">
        <f>IF(ISNA(VLOOKUP($A343,'[2]1516 Exp_Rev Access'!$F$7:$GB$306,54,FALSE)),"",VLOOKUP($A343,'[2]1516 Exp_Rev Access'!$F$7:$GB$306,54,FALSE))</f>
        <v>0</v>
      </c>
      <c r="BQ343" s="99">
        <f>IF(ISNA(VLOOKUP($A343,'[2]1516 Exp_Rev Access'!$F$7:$GB$306,55,FALSE)),"",VLOOKUP($A343,'[2]1516 Exp_Rev Access'!$F$7:$GB$306,55,FALSE))</f>
        <v>0</v>
      </c>
      <c r="BR343" s="99">
        <f>IF(ISNA(VLOOKUP($A343,'[2]1516 Exp_Rev Access'!$F$7:$GB$306,56,FALSE)),"",VLOOKUP($A343,'[2]1516 Exp_Rev Access'!$F$7:$GB$306,56,FALSE))</f>
        <v>0</v>
      </c>
      <c r="BS343" s="99">
        <f>IF(ISNA(VLOOKUP($A343,'[2]1516 Exp_Rev Access'!$F$7:$GB$306,57,FALSE)),"",VLOOKUP($A343,'[2]1516 Exp_Rev Access'!$F$7:$GB$306,57,FALSE))</f>
        <v>0</v>
      </c>
      <c r="BT343" s="99">
        <f>IF(ISNA(VLOOKUP($A343,'[2]1516 Exp_Rev Access'!$F$7:$GB$306,58,FALSE)),"",VLOOKUP($A343,'[2]1516 Exp_Rev Access'!$F$7:$GB$306,58,FALSE))</f>
        <v>0</v>
      </c>
      <c r="BU343" s="102">
        <f t="shared" si="378"/>
        <v>87534.38</v>
      </c>
      <c r="BV343" s="72">
        <f t="shared" si="379"/>
        <v>0.16077885439750225</v>
      </c>
      <c r="BW343" s="94">
        <f t="shared" si="380"/>
        <v>3194.6854014598543</v>
      </c>
      <c r="BX343" s="99">
        <f>IF(ISNA(VLOOKUP($A343,'[2]1516 Exp_Rev Access'!$F$7:$GB$306,59,FALSE)),"",VLOOKUP($A343,'[2]1516 Exp_Rev Access'!$F$7:$GB$306,59,FALSE))</f>
        <v>0</v>
      </c>
      <c r="BY343" s="99">
        <f>IF(ISNA(VLOOKUP($A343,'[2]1516 Exp_Rev Access'!$F$7:$GB$306,60,FALSE)),"",VLOOKUP($A343,'[2]1516 Exp_Rev Access'!$F$7:$GB$306,60,FALSE))</f>
        <v>0</v>
      </c>
      <c r="BZ343" s="99">
        <f>IF(ISNA(VLOOKUP($A343,'[2]1516 Exp_Rev Access'!$F$7:$GB$306,61,FALSE)),"",VLOOKUP($A343,'[2]1516 Exp_Rev Access'!$F$7:$GB$306,61,FALSE))</f>
        <v>0</v>
      </c>
      <c r="CA343" s="99">
        <f>IF(ISNA(VLOOKUP($A343,'[2]1516 Exp_Rev Access'!$F$7:$GB$306,62,FALSE)),"",VLOOKUP($A343,'[2]1516 Exp_Rev Access'!$F$7:$GB$306,62,FALSE))</f>
        <v>0</v>
      </c>
      <c r="CB343" s="99">
        <f>IF(ISNA(VLOOKUP($A343,'[2]1516 Exp_Rev Access'!$F$7:$GB$306,63,FALSE)),"",VLOOKUP($A343,'[2]1516 Exp_Rev Access'!$F$7:$GB$306,63,FALSE))</f>
        <v>5375.65</v>
      </c>
      <c r="CC343" s="99">
        <f>IF(ISNA(VLOOKUP($A343,'[2]1516 Exp_Rev Access'!$F$7:$GB$306,64,FALSE)),"",VLOOKUP($A343,'[2]1516 Exp_Rev Access'!$F$7:$GB$306,64,FALSE))</f>
        <v>0</v>
      </c>
      <c r="CD343" s="101">
        <f t="shared" si="381"/>
        <v>5375.65</v>
      </c>
      <c r="CE343" s="72">
        <f t="shared" si="387"/>
        <v>9.8737301691282087E-3</v>
      </c>
      <c r="CF343" s="103">
        <f t="shared" si="388"/>
        <v>196.19160583941604</v>
      </c>
      <c r="CG343" s="99">
        <f>IF(ISNA(VLOOKUP($A343,'[2]1516 Exp_Rev Access'!$F$7:$GB$306,65,FALSE)),"",VLOOKUP($A343,'[2]1516 Exp_Rev Access'!$F$7:$GB$306,65,FALSE))</f>
        <v>0</v>
      </c>
      <c r="CH343" s="99">
        <f>IF(ISNA(VLOOKUP($A343,'[2]1516 Exp_Rev Access'!$F$7:$GB$306,66,FALSE)),"",VLOOKUP($A343,'[2]1516 Exp_Rev Access'!$F$7:$GB$306,66,FALSE))</f>
        <v>0</v>
      </c>
      <c r="CI343" s="99">
        <f>IF(ISNA(VLOOKUP($A343,'[2]1516 Exp_Rev Access'!$F$7:$GB$306,67,FALSE)),"",VLOOKUP($A343,'[2]1516 Exp_Rev Access'!$F$7:$GB$306,67,FALSE))</f>
        <v>0</v>
      </c>
      <c r="CJ343" s="99">
        <f>IF(ISNA(VLOOKUP($A343,'[2]1516 Exp_Rev Access'!$F$7:$GB$306,68,FALSE)),"",VLOOKUP($A343,'[2]1516 Exp_Rev Access'!$F$7:$GB$306,68,FALSE))</f>
        <v>0</v>
      </c>
      <c r="CK343" s="99">
        <f>IF(ISNA(VLOOKUP($A343,'[2]1516 Exp_Rev Access'!$F$7:$GB$306,69,FALSE)),"",VLOOKUP($A343,'[2]1516 Exp_Rev Access'!$F$7:$GB$306,69,FALSE))</f>
        <v>0</v>
      </c>
      <c r="CL343" s="99">
        <f>IF(ISNA(VLOOKUP($A343,'[2]1516 Exp_Rev Access'!$F$7:$GB$306,70,FALSE)),"",VLOOKUP($A343,'[2]1516 Exp_Rev Access'!$F$7:$GB$306,70,FALSE))</f>
        <v>0</v>
      </c>
      <c r="CM343" s="99">
        <f>IF(ISNA(VLOOKUP($A343,'[2]1516 Exp_Rev Access'!$F$7:$GB$306,71,FALSE)),"",VLOOKUP($A343,'[2]1516 Exp_Rev Access'!$F$7:$GB$306,71,FALSE))</f>
        <v>0</v>
      </c>
      <c r="CN343" s="99">
        <f>IF(ISNA(VLOOKUP($A343,'[2]1516 Exp_Rev Access'!$F$7:$GB$306,72,FALSE)),"",VLOOKUP($A343,'[2]1516 Exp_Rev Access'!$F$7:$GB$306,72,FALSE))</f>
        <v>0</v>
      </c>
      <c r="CO343" s="99">
        <f>IF(ISNA(VLOOKUP($A343,'[2]1516 Exp_Rev Access'!$F$7:$GB$306,73,FALSE)),"",VLOOKUP($A343,'[2]1516 Exp_Rev Access'!$F$7:$GB$306,73,FALSE))</f>
        <v>0</v>
      </c>
      <c r="CP343" s="99">
        <f>IF(ISNA(VLOOKUP($A343,'[2]1516 Exp_Rev Access'!$F$7:$GB$306,74,FALSE)),"",VLOOKUP($A343,'[2]1516 Exp_Rev Access'!$F$7:$GB$306,74,FALSE))</f>
        <v>10244.34</v>
      </c>
      <c r="CQ343" s="99">
        <f>IF(ISNA(VLOOKUP($A343,'[2]1516 Exp_Rev Access'!$F$7:$GB$306,75,FALSE)),"",VLOOKUP($A343,'[2]1516 Exp_Rev Access'!$F$7:$GB$306,75,FALSE))</f>
        <v>0</v>
      </c>
      <c r="CR343" s="99">
        <f>IF(ISNA(VLOOKUP($A343,'[2]1516 Exp_Rev Access'!$F$7:$GB$306,76,FALSE)),"",VLOOKUP($A343,'[2]1516 Exp_Rev Access'!$F$7:$GB$306,76,FALSE))</f>
        <v>0</v>
      </c>
      <c r="CS343" s="99">
        <f>IF(ISNA(VLOOKUP($A343,'[2]1516 Exp_Rev Access'!$F$7:$GB$306,77,FALSE)),"",VLOOKUP($A343,'[2]1516 Exp_Rev Access'!$F$7:$GB$306,77,FALSE))</f>
        <v>0</v>
      </c>
      <c r="CT343" s="99">
        <f>IF(ISNA(VLOOKUP($A343,'[2]1516 Exp_Rev Access'!$F$7:$GB$306,78,FALSE)),"",VLOOKUP($A343,'[2]1516 Exp_Rev Access'!$F$7:$GB$306,78,FALSE))</f>
        <v>0</v>
      </c>
      <c r="CU343" s="99">
        <f>IF(ISNA(VLOOKUP($A343,'[2]1516 Exp_Rev Access'!$F$7:$GB$306,79,FALSE)),"",VLOOKUP($A343,'[2]1516 Exp_Rev Access'!$F$7:$GB$306,79,FALSE))</f>
        <v>0</v>
      </c>
      <c r="CV343" s="99">
        <f>IF(ISNA(VLOOKUP($A343,'[2]1516 Exp_Rev Access'!$F$7:$GB$306,80,FALSE)),"",VLOOKUP($A343,'[2]1516 Exp_Rev Access'!$F$7:$GB$306,80,FALSE))</f>
        <v>0</v>
      </c>
      <c r="CW343" s="99">
        <f>IF(ISNA(VLOOKUP($A343,'[2]1516 Exp_Rev Access'!$F$7:$GB$306,81,FALSE)),"",VLOOKUP($A343,'[2]1516 Exp_Rev Access'!$F$7:$GB$306,81,FALSE))</f>
        <v>0</v>
      </c>
      <c r="CX343" s="99">
        <f>IF(ISNA(VLOOKUP($A343,'[2]1516 Exp_Rev Access'!$F$7:$GB$306,82,FALSE)),"",VLOOKUP($A343,'[2]1516 Exp_Rev Access'!$F$7:$GB$306,82,FALSE))</f>
        <v>0</v>
      </c>
      <c r="CY343" s="99">
        <f>IF(ISNA(VLOOKUP($A343,'[2]1516 Exp_Rev Access'!$F$7:$GB$306,83,FALSE)),"",VLOOKUP($A343,'[2]1516 Exp_Rev Access'!$F$7:$GB$306,83,FALSE))</f>
        <v>0</v>
      </c>
      <c r="CZ343" s="99">
        <f>IF(ISNA(VLOOKUP($A343,'[2]1516 Exp_Rev Access'!$F$7:$GB$306,84,FALSE)),"",VLOOKUP($A343,'[2]1516 Exp_Rev Access'!$F$7:$GB$306,84,FALSE))</f>
        <v>0</v>
      </c>
      <c r="DA343" s="99">
        <f>IF(ISNA(VLOOKUP($A343,'[2]1516 Exp_Rev Access'!$F$7:$GB$306,85,FALSE)),"",VLOOKUP($A343,'[2]1516 Exp_Rev Access'!$F$7:$GB$306,85,FALSE))</f>
        <v>0</v>
      </c>
      <c r="DB343" s="99">
        <f>IF(ISNA(VLOOKUP($A343,'[2]1516 Exp_Rev Access'!$F$7:$GB$306,86,FALSE)),"",VLOOKUP($A343,'[2]1516 Exp_Rev Access'!$F$7:$GB$306,86,FALSE))</f>
        <v>0</v>
      </c>
      <c r="DC343" s="99">
        <f>IF(ISNA(VLOOKUP($A343,'[2]1516 Exp_Rev Access'!$F$7:$GB$306,87,FALSE)),"",VLOOKUP($A343,'[2]1516 Exp_Rev Access'!$F$7:$GB$306,87,FALSE))</f>
        <v>0</v>
      </c>
      <c r="DD343" s="99">
        <f>IF(ISNA(VLOOKUP($A343,'[2]1516 Exp_Rev Access'!$F$7:$GB$306,88,FALSE)),"",VLOOKUP($A343,'[2]1516 Exp_Rev Access'!$F$7:$GB$306,88,FALSE))</f>
        <v>0</v>
      </c>
      <c r="DE343" s="99">
        <f>IF(ISNA(VLOOKUP($A343,'[2]1516 Exp_Rev Access'!$F$7:$GB$306,89,FALSE)),"",VLOOKUP($A343,'[2]1516 Exp_Rev Access'!$F$7:$GB$306,89,FALSE))</f>
        <v>0</v>
      </c>
      <c r="DF343" s="99">
        <f>IF(ISNA(VLOOKUP($A343,'[2]1516 Exp_Rev Access'!$F$7:$GB$306,90,FALSE)),"",VLOOKUP($A343,'[2]1516 Exp_Rev Access'!$F$7:$GB$306,90,FALSE))</f>
        <v>0</v>
      </c>
      <c r="DG343" s="99">
        <f>IF(ISNA(VLOOKUP($A343,'[2]1516 Exp_Rev Access'!$F$7:$GB$306,91,FALSE)),"",VLOOKUP($A343,'[2]1516 Exp_Rev Access'!$F$7:$GB$306,91,FALSE))</f>
        <v>0</v>
      </c>
      <c r="DH343" s="99">
        <f>IF(ISNA(VLOOKUP($A343,'[2]1516 Exp_Rev Access'!$F$7:$GB$306,92,FALSE)),"",VLOOKUP($A343,'[2]1516 Exp_Rev Access'!$F$7:$GB$306,92,FALSE))</f>
        <v>0</v>
      </c>
      <c r="DI343" s="99">
        <f>IF(ISNA(VLOOKUP($A343,'[2]1516 Exp_Rev Access'!$F$7:$GB$306,93,FALSE)),"",VLOOKUP($A343,'[2]1516 Exp_Rev Access'!$F$7:$GB$306,93,FALSE))</f>
        <v>0</v>
      </c>
      <c r="DJ343" s="99">
        <f>IF(ISNA(VLOOKUP($A343,'[2]1516 Exp_Rev Access'!$F$7:$GB$306,94,FALSE)),"",VLOOKUP($A343,'[2]1516 Exp_Rev Access'!$F$7:$GB$306,94,FALSE))</f>
        <v>0</v>
      </c>
      <c r="DK343" s="99">
        <f>IF(ISNA(VLOOKUP($A343,'[2]1516 Exp_Rev Access'!$F$7:$GB$306,95,FALSE)),"",VLOOKUP($A343,'[2]1516 Exp_Rev Access'!$F$7:$GB$306,95,FALSE))</f>
        <v>0</v>
      </c>
      <c r="DL343" s="99">
        <f>IF(ISNA(VLOOKUP($A343,'[2]1516 Exp_Rev Access'!$F$7:$GB$306,96,FALSE)),"",VLOOKUP($A343,'[2]1516 Exp_Rev Access'!$F$7:$GB$306,96,FALSE))</f>
        <v>0</v>
      </c>
      <c r="DM343" s="99">
        <f>IF(ISNA(VLOOKUP($A343,'[2]1516 Exp_Rev Access'!$F$7:$GB$306,97,FALSE)),"",VLOOKUP($A343,'[2]1516 Exp_Rev Access'!$F$7:$GB$306,97,FALSE))</f>
        <v>0</v>
      </c>
      <c r="DN343" s="99">
        <f>IF(ISNA(VLOOKUP($A343,'[2]1516 Exp_Rev Access'!$F$7:$GB$306,98,FALSE)),"",VLOOKUP($A343,'[2]1516 Exp_Rev Access'!$F$7:$GB$306,98,FALSE))</f>
        <v>0</v>
      </c>
      <c r="DO343" s="99">
        <f>IF(ISNA(VLOOKUP($A343,'[2]1516 Exp_Rev Access'!$F$7:$GB$306,99,FALSE)),"",VLOOKUP($A343,'[2]1516 Exp_Rev Access'!$F$7:$GB$306,99,FALSE))</f>
        <v>0</v>
      </c>
      <c r="DP343" s="99">
        <f>IF(ISNA(VLOOKUP($A343,'[2]1516 Exp_Rev Access'!$F$7:$GB$306,100,FALSE)),"",VLOOKUP($A343,'[2]1516 Exp_Rev Access'!$F$7:$GB$306,100,FALSE))</f>
        <v>0</v>
      </c>
      <c r="DQ343" s="99">
        <f>IF(ISNA(VLOOKUP($A343,'[2]1516 Exp_Rev Access'!$F$7:$GB$306,101,FALSE)),"",VLOOKUP($A343,'[2]1516 Exp_Rev Access'!$F$7:$GB$306,101,FALSE))</f>
        <v>0</v>
      </c>
      <c r="DR343" s="99">
        <f>IF(ISNA(VLOOKUP($A343,'[2]1516 Exp_Rev Access'!$F$7:$GB$306,102,FALSE)),"",VLOOKUP($A343,'[2]1516 Exp_Rev Access'!$F$7:$GB$306,102,FALSE))</f>
        <v>0</v>
      </c>
      <c r="DS343" s="99">
        <f>IF(ISNA(VLOOKUP($A343,'[2]1516 Exp_Rev Access'!$F$7:$GB$306,103,FALSE)),"",VLOOKUP($A343,'[2]1516 Exp_Rev Access'!$F$7:$GB$306,103,FALSE))</f>
        <v>0</v>
      </c>
      <c r="DT343" s="99">
        <f>IF(ISNA(VLOOKUP($A343,'[2]1516 Exp_Rev Access'!$F$7:$GB$306,104,FALSE)),"",VLOOKUP($A343,'[2]1516 Exp_Rev Access'!$F$7:$GB$306,104,FALSE))</f>
        <v>0</v>
      </c>
      <c r="DU343" s="99">
        <f>IF(ISNA(VLOOKUP($A343,'[2]1516 Exp_Rev Access'!$F$7:$GB$306,105,FALSE)),"",VLOOKUP($A343,'[2]1516 Exp_Rev Access'!$F$7:$GB$306,105,FALSE))</f>
        <v>0</v>
      </c>
      <c r="DV343" s="99">
        <f>IF(ISNA(VLOOKUP($A343,'[2]1516 Exp_Rev Access'!$F$7:$GB$306,106,FALSE)),"",VLOOKUP($A343,'[2]1516 Exp_Rev Access'!$F$7:$GB$306,106,FALSE))</f>
        <v>0</v>
      </c>
      <c r="DW343" s="99">
        <f>IF(ISNA(VLOOKUP($A343,'[2]1516 Exp_Rev Access'!$F$7:$GB$306,107,FALSE)),"",VLOOKUP($A343,'[2]1516 Exp_Rev Access'!$F$7:$GB$306,107,FALSE))</f>
        <v>0</v>
      </c>
      <c r="DX343" s="99">
        <f>IF(ISNA(VLOOKUP($A343,'[2]1516 Exp_Rev Access'!$F$7:$GB$306,108,FALSE)),"",VLOOKUP($A343,'[2]1516 Exp_Rev Access'!$F$7:$GB$306,108,FALSE))</f>
        <v>0</v>
      </c>
      <c r="DY343" s="99">
        <f>IF(ISNA(VLOOKUP($A343,'[2]1516 Exp_Rev Access'!$F$7:$GB$306,109,FALSE)),"",VLOOKUP($A343,'[2]1516 Exp_Rev Access'!$F$7:$GB$306,109,FALSE))</f>
        <v>0</v>
      </c>
      <c r="DZ343" s="99">
        <f>IF(ISNA(VLOOKUP($A343,'[2]1516 Exp_Rev Access'!$F$7:$GB$306,110,FALSE)),"",VLOOKUP($A343,'[2]1516 Exp_Rev Access'!$F$7:$GB$306,110,FALSE))</f>
        <v>0</v>
      </c>
      <c r="EA343" s="99">
        <f>IF(ISNA(VLOOKUP($A343,'[2]1516 Exp_Rev Access'!$F$7:$GB$306,111,FALSE)),"",VLOOKUP($A343,'[2]1516 Exp_Rev Access'!$F$7:$GB$306,111,FALSE))</f>
        <v>0</v>
      </c>
      <c r="EB343" s="99">
        <f>IF(ISNA(VLOOKUP($A343,'[2]1516 Exp_Rev Access'!$F$7:$GB$306,112,FALSE)),"",VLOOKUP($A343,'[2]1516 Exp_Rev Access'!$F$7:$GB$306,112,FALSE))</f>
        <v>0</v>
      </c>
      <c r="EC343" s="99">
        <f>IF(ISNA(VLOOKUP($A343,'[2]1516 Exp_Rev Access'!$F$7:$GB$306,113,FALSE)),"",VLOOKUP($A343,'[2]1516 Exp_Rev Access'!$F$7:$GB$306,113,FALSE))</f>
        <v>0</v>
      </c>
      <c r="ED343" s="99">
        <f>IF(ISNA(VLOOKUP($A343,'[2]1516 Exp_Rev Access'!$F$7:$GB$306,114,FALSE)),"",VLOOKUP($A343,'[2]1516 Exp_Rev Access'!$F$7:$GB$306,114,FALSE))</f>
        <v>0</v>
      </c>
      <c r="EE343" s="99">
        <f>IF(ISNA(VLOOKUP($A343,'[2]1516 Exp_Rev Access'!$F$7:$GB$306,115,FALSE)),"",VLOOKUP($A343,'[2]1516 Exp_Rev Access'!$F$7:$GB$306,115,FALSE))</f>
        <v>0</v>
      </c>
      <c r="EF343" s="99">
        <f>IF(ISNA(VLOOKUP($A343,'[2]1516 Exp_Rev Access'!$F$7:$GB$306,116,FALSE)),"",VLOOKUP($A343,'[2]1516 Exp_Rev Access'!$F$7:$GB$306,116,FALSE))</f>
        <v>0</v>
      </c>
      <c r="EG343" s="99">
        <f>IF(ISNA(VLOOKUP($A343,'[2]1516 Exp_Rev Access'!$F$7:$GB$306,117,FALSE)),"",VLOOKUP($A343,'[2]1516 Exp_Rev Access'!$F$7:$GB$306,117,FALSE))</f>
        <v>0</v>
      </c>
      <c r="EH343" s="99">
        <f>IF(ISNA(VLOOKUP($A343,'[2]1516 Exp_Rev Access'!$F$7:$GB$306,118,FALSE)),"",VLOOKUP($A343,'[2]1516 Exp_Rev Access'!$F$7:$GB$306,118,FALSE))</f>
        <v>0</v>
      </c>
      <c r="EI343" s="99">
        <f>IF(ISNA(VLOOKUP($A343,'[2]1516 Exp_Rev Access'!$F$7:$GB$306,119,FALSE)),"",VLOOKUP($A343,'[2]1516 Exp_Rev Access'!$F$7:$GB$306,119,FALSE))</f>
        <v>0</v>
      </c>
      <c r="EJ343" s="99">
        <f>IF(ISNA(VLOOKUP($A343,'[2]1516 Exp_Rev Access'!$F$7:$GB$306,120,FALSE)),"",VLOOKUP($A343,'[2]1516 Exp_Rev Access'!$F$7:$GB$306,120,FALSE))</f>
        <v>0</v>
      </c>
      <c r="EK343" s="99">
        <f>IF(ISNA(VLOOKUP($A343,'[2]1516 Exp_Rev Access'!$F$7:$GB$306,121,FALSE)),"",VLOOKUP($A343,'[2]1516 Exp_Rev Access'!$F$7:$GB$306,121,FALSE))</f>
        <v>0</v>
      </c>
      <c r="EL343" s="99">
        <f>IF(ISNA(VLOOKUP($A343,'[2]1516 Exp_Rev Access'!$F$7:$GB$306,122,FALSE)),"",VLOOKUP($A343,'[2]1516 Exp_Rev Access'!$F$7:$GB$306,122,FALSE))</f>
        <v>0</v>
      </c>
      <c r="EM343" s="99">
        <f>IF(ISNA(VLOOKUP($A343,'[2]1516 Exp_Rev Access'!$F$7:$GB$306,123,FALSE)),"",VLOOKUP($A343,'[2]1516 Exp_Rev Access'!$F$7:$GB$306,123,FALSE))</f>
        <v>0</v>
      </c>
      <c r="EN343" s="99">
        <f>IF(ISNA(VLOOKUP($A343,'[2]1516 Exp_Rev Access'!$F$7:$GB$306,124,FALSE)),"",VLOOKUP($A343,'[2]1516 Exp_Rev Access'!$F$7:$GB$306,124,FALSE))</f>
        <v>0</v>
      </c>
      <c r="EO343" s="99">
        <f>IF(ISNA(VLOOKUP($A343,'[2]1516 Exp_Rev Access'!$F$7:$GB$306,125,FALSE)),"",VLOOKUP($A343,'[2]1516 Exp_Rev Access'!$F$7:$GB$306,125,FALSE))</f>
        <v>0</v>
      </c>
      <c r="EP343" s="99">
        <f>IF(ISNA(VLOOKUP($A343,'[2]1516 Exp_Rev Access'!$F$7:$GB$306,126,FALSE)),"",VLOOKUP($A343,'[2]1516 Exp_Rev Access'!$F$7:$GB$306,126,FALSE))</f>
        <v>0</v>
      </c>
      <c r="EQ343" s="99">
        <f>IF(ISNA(VLOOKUP($A343,'[2]1516 Exp_Rev Access'!$F$7:$GB$306,127,FALSE)),"",VLOOKUP($A343,'[2]1516 Exp_Rev Access'!$F$7:$GB$306,127,FALSE))</f>
        <v>0</v>
      </c>
      <c r="ER343" s="99">
        <f>IF(ISNA(VLOOKUP($A343,'[2]1516 Exp_Rev Access'!$F$7:$GB$306,128,FALSE)),"",VLOOKUP($A343,'[2]1516 Exp_Rev Access'!$F$7:$GB$306,128,FALSE))</f>
        <v>0</v>
      </c>
      <c r="ES343" s="99">
        <f>IF(ISNA(VLOOKUP($A343,'[2]1516 Exp_Rev Access'!$F$7:$GB$306,129,FALSE)),"",VLOOKUP($A343,'[2]1516 Exp_Rev Access'!$F$7:$GB$306,129,FALSE))</f>
        <v>0</v>
      </c>
      <c r="ET343" s="99">
        <f>IF(ISNA(VLOOKUP($A343,'[2]1516 Exp_Rev Access'!$F$7:$GB$306,130,FALSE)),"",VLOOKUP($A343,'[2]1516 Exp_Rev Access'!$F$7:$GB$306,130,FALSE))</f>
        <v>0</v>
      </c>
      <c r="EU343" s="99">
        <f>IF(ISNA(VLOOKUP($A343,'[2]1516 Exp_Rev Access'!$F$7:$GB$306,131,FALSE)),"",VLOOKUP($A343,'[2]1516 Exp_Rev Access'!$F$7:$GB$306,131,FALSE))</f>
        <v>0</v>
      </c>
      <c r="EV343" s="99">
        <f>IF(ISNA(VLOOKUP($A343,'[2]1516 Exp_Rev Access'!$F$7:$GB$306,132,FALSE)),"",VLOOKUP($A343,'[2]1516 Exp_Rev Access'!$F$7:$GB$306,132,FALSE))</f>
        <v>0</v>
      </c>
      <c r="EW343" s="99">
        <f>IF(ISNA(VLOOKUP($A343,'[2]1516 Exp_Rev Access'!$F$7:$GB$306,133,FALSE)),"",VLOOKUP($A343,'[2]1516 Exp_Rev Access'!$F$7:$GB$306,133,FALSE))</f>
        <v>0</v>
      </c>
      <c r="EX343" s="99">
        <f>IF(ISNA(VLOOKUP($A343,'[2]1516 Exp_Rev Access'!$F$7:$GB$306,134,FALSE)),"",VLOOKUP($A343,'[2]1516 Exp_Rev Access'!$F$7:$GB$306,134,FALSE))</f>
        <v>0</v>
      </c>
      <c r="EY343" s="99">
        <f>IF(ISNA(VLOOKUP($A343,'[2]1516 Exp_Rev Access'!$F$7:$GB$306,135,FALSE)),"",VLOOKUP($A343,'[2]1516 Exp_Rev Access'!$F$7:$GB$306,135,FALSE))</f>
        <v>0</v>
      </c>
      <c r="EZ343" s="99">
        <f>IF(ISNA(VLOOKUP($A343,'[2]1516 Exp_Rev Access'!$F$7:$GB$306,136,FALSE)),"",VLOOKUP($A343,'[2]1516 Exp_Rev Access'!$F$7:$GB$306,136,FALSE))</f>
        <v>0</v>
      </c>
      <c r="FA343" s="99">
        <f>IF(ISNA(VLOOKUP($A343,'[2]1516 Exp_Rev Access'!$F$7:$GB$306,137,FALSE)),"",VLOOKUP($A343,'[2]1516 Exp_Rev Access'!$F$7:$GB$306,137,FALSE))</f>
        <v>0</v>
      </c>
      <c r="FB343" s="99">
        <f>IF(ISNA(VLOOKUP($A343,'[2]1516 Exp_Rev Access'!$F$7:$GB$306,138,FALSE)),"",VLOOKUP($A343,'[2]1516 Exp_Rev Access'!$F$7:$GB$306,138,FALSE))</f>
        <v>0</v>
      </c>
      <c r="FC343" s="99">
        <f>IF(ISNA(VLOOKUP($A343,'[2]1516 Exp_Rev Access'!$F$7:$GB$306,139,FALSE)),"",VLOOKUP($A343,'[2]1516 Exp_Rev Access'!$F$7:$GB$306,139,FALSE))</f>
        <v>0</v>
      </c>
      <c r="FD343" s="99">
        <f>IF(ISNA(VLOOKUP($A343,'[2]1516 Exp_Rev Access'!$F$7:$FS$306,140,FALSE)),"",VLOOKUP($A343,'[2]1516 Exp_Rev Access'!$F$7:$FS$306,140,FALSE))</f>
        <v>0</v>
      </c>
      <c r="FE343" s="99">
        <f>IF(ISNA(VLOOKUP($A343,'[2]1516 Exp_Rev Access'!$F$7:$FS$306,141,FALSE)),"",VLOOKUP($A343,'[2]1516 Exp_Rev Access'!$F$7:$FS$306,141,FALSE))</f>
        <v>0</v>
      </c>
      <c r="FF343" s="99">
        <f>IF(ISNA(VLOOKUP($A343,'[2]1516 Exp_Rev Access'!$F$7:$FS$306,142,FALSE)),"",VLOOKUP($A343,'[2]1516 Exp_Rev Access'!$F$7:$FS$306,142,FALSE))</f>
        <v>0</v>
      </c>
      <c r="FG343" s="99">
        <f>IF(ISNA(VLOOKUP($A343,'[2]1516 Exp_Rev Access'!$F$7:$FS$306,143,FALSE)),"",VLOOKUP($A343,'[2]1516 Exp_Rev Access'!$F$7:$FS$306,143,FALSE))</f>
        <v>0</v>
      </c>
      <c r="FH343" s="99">
        <f>IF(ISNA(VLOOKUP($A343,'[2]1516 Exp_Rev Access'!$F$7:$FS$306,144,FALSE)),"",VLOOKUP($A343,'[2]1516 Exp_Rev Access'!$F$7:$FS$306,144,FALSE))</f>
        <v>0</v>
      </c>
      <c r="FI343" s="99">
        <f>IF(ISNA(VLOOKUP($A343,'[2]1516 Exp_Rev Access'!$F$7:$FS$306,145,FALSE)),"",VLOOKUP($A343,'[2]1516 Exp_Rev Access'!$F$7:$FS$306,145,FALSE))</f>
        <v>0</v>
      </c>
      <c r="FJ343" s="99">
        <f>IF(ISNA(VLOOKUP($A343,'[2]1516 Exp_Rev Access'!$F$7:$FS$306,146,FALSE)),"",VLOOKUP($A343,'[2]1516 Exp_Rev Access'!$F$7:$FS$306,146,FALSE))</f>
        <v>0</v>
      </c>
      <c r="FK343" s="99">
        <f>IF(ISNA(VLOOKUP($A343,'[2]1516 Exp_Rev Access'!$F$7:$FS$306,147,FALSE)),"",VLOOKUP($A343,'[2]1516 Exp_Rev Access'!$F$7:$FS$306,147,FALSE))</f>
        <v>0</v>
      </c>
      <c r="FL343" s="99">
        <f>IF(ISNA(VLOOKUP($A343,'[2]1516 Exp_Rev Access'!$F$7:$FS$306,148,FALSE)),"",VLOOKUP($A343,'[2]1516 Exp_Rev Access'!$F$7:$FS$306,148,FALSE))</f>
        <v>0</v>
      </c>
      <c r="FM343" s="99">
        <f>IF(ISNA(VLOOKUP($A343,'[2]1516 Exp_Rev Access'!$F$7:$FS$306,149,FALSE)),"",VLOOKUP($A343,'[2]1516 Exp_Rev Access'!$F$7:$FS$306,149,FALSE))</f>
        <v>0</v>
      </c>
      <c r="FN343" s="99">
        <f>IF(ISNA(VLOOKUP($A343,'[2]1516 Exp_Rev Access'!$F$7:$FS$306,150,FALSE)),"",VLOOKUP($A343,'[2]1516 Exp_Rev Access'!$F$7:$FS$306,150,FALSE))</f>
        <v>0</v>
      </c>
      <c r="FO343" s="99">
        <f>IF(ISNA(VLOOKUP($A343,'[2]1516 Exp_Rev Access'!$F$7:$FS$306,151,FALSE)),"",VLOOKUP($A343,'[2]1516 Exp_Rev Access'!$F$7:$FS$306,151,FALSE))</f>
        <v>0</v>
      </c>
      <c r="FP343" s="99">
        <f>IF(ISNA(VLOOKUP($A343,'[2]1516 Exp_Rev Access'!$F$7:$FS$306,152,FALSE)),"",VLOOKUP($A343,'[2]1516 Exp_Rev Access'!$F$7:$FS$306,152,FALSE))</f>
        <v>0</v>
      </c>
      <c r="FQ343" s="99">
        <f>IF(ISNA(VLOOKUP($A343,'[2]1516 Exp_Rev Access'!$F$7:$FS$306,153,FALSE)),"",VLOOKUP($A343,'[2]1516 Exp_Rev Access'!$F$7:$FS$306,153,FALSE))</f>
        <v>0</v>
      </c>
      <c r="FR343" s="101">
        <f t="shared" si="382"/>
        <v>10244.34</v>
      </c>
      <c r="FS343" s="72">
        <f t="shared" si="392"/>
        <v>1.8816301083739991E-2</v>
      </c>
      <c r="FT343" s="94">
        <f t="shared" si="393"/>
        <v>373.88102189781023</v>
      </c>
      <c r="FU343" s="99">
        <f>IF(ISNA(VLOOKUP($A343,'[2]1516 Exp_Rev Access'!$F$7:$GB$306,154,FALSE)),"",VLOOKUP($A343,'[2]1516 Exp_Rev Access'!$F$7:$GB$306,154,FALSE))</f>
        <v>0</v>
      </c>
      <c r="FV343" s="99">
        <f>IF(ISNA(VLOOKUP($A343,'[2]1516 Exp_Rev Access'!$F$7:$GB$306,155,FALSE)),"",VLOOKUP($A343,'[2]1516 Exp_Rev Access'!$F$7:$GB$306,155,FALSE))</f>
        <v>0</v>
      </c>
      <c r="FW343" s="99">
        <f>IF(ISNA(VLOOKUP($A343,'[2]1516 Exp_Rev Access'!$F$7:$GB$306,156,FALSE)),"",VLOOKUP($A343,'[2]1516 Exp_Rev Access'!$F$7:$GB$306,156,FALSE))</f>
        <v>0</v>
      </c>
      <c r="FX343" s="99">
        <f>IF(ISNA(VLOOKUP($A343,'[2]1516 Exp_Rev Access'!$F$7:$GB$306,157,FALSE)),"",VLOOKUP($A343,'[2]1516 Exp_Rev Access'!$F$7:$GB$306,157,FALSE))</f>
        <v>0</v>
      </c>
      <c r="FY343" s="99">
        <f>IF(ISNA(VLOOKUP($A343,'[2]1516 Exp_Rev Access'!$F$7:$GB$306,158,FALSE)),"",VLOOKUP($A343,'[2]1516 Exp_Rev Access'!$F$7:$GB$306,158,FALSE))</f>
        <v>0</v>
      </c>
      <c r="FZ343" s="99">
        <f>IF(ISNA(VLOOKUP($A343,'[2]1516 Exp_Rev Access'!$F$7:$GB$306,159,FALSE)),"",VLOOKUP($A343,'[2]1516 Exp_Rev Access'!$F$7:$GB$306,159,FALSE))</f>
        <v>0</v>
      </c>
      <c r="GA343" s="99">
        <f>IF(ISNA(VLOOKUP($A343,'[2]1516 Exp_Rev Access'!$F$7:$GB$306,160,FALSE)),"",VLOOKUP($A343,'[2]1516 Exp_Rev Access'!$F$7:$GB$306,160,FALSE))</f>
        <v>0</v>
      </c>
      <c r="GB343" s="99">
        <f>IF(ISNA(VLOOKUP($A343,'[2]1516 Exp_Rev Access'!$F$7:$GB$306,161,FALSE)),"",VLOOKUP($A343,'[2]1516 Exp_Rev Access'!$F$7:$GB$306,161,FALSE))</f>
        <v>0</v>
      </c>
      <c r="GC343" s="99">
        <f>IF(ISNA(VLOOKUP($A343,'[2]1516 Exp_Rev Access'!$F$7:$GB$306,162,FALSE)),"",VLOOKUP($A343,'[2]1516 Exp_Rev Access'!$F$7:$GB$306,162,FALSE))</f>
        <v>0</v>
      </c>
      <c r="GD343" s="99">
        <f>IF(ISNA(VLOOKUP($A343,'[2]1516 Exp_Rev Access'!$F$7:$GB$306,163,FALSE)),"",VLOOKUP($A343,'[2]1516 Exp_Rev Access'!$F$7:$GB$306,163,FALSE))</f>
        <v>0</v>
      </c>
      <c r="GE343" s="99">
        <f>IF(ISNA(VLOOKUP($A343,'[2]1516 Exp_Rev Access'!$F$7:$GB$306,164,FALSE)),"",VLOOKUP($A343,'[2]1516 Exp_Rev Access'!$F$7:$GB$306,164,FALSE))</f>
        <v>0</v>
      </c>
      <c r="GF343" s="99">
        <f>IF(ISNA(VLOOKUP($A343,'[2]1516 Exp_Rev Access'!$F$7:$GB$306,165,FALSE)),"",VLOOKUP($A343,'[2]1516 Exp_Rev Access'!$F$7:$GB$306,165,FALSE))</f>
        <v>0</v>
      </c>
      <c r="GG343" s="99">
        <f>IF(ISNA(VLOOKUP($A343,'[2]1516 Exp_Rev Access'!$F$7:$GB$306,166,FALSE)),"",VLOOKUP($A343,'[2]1516 Exp_Rev Access'!$F$7:$GB$306,166,FALSE))</f>
        <v>0</v>
      </c>
      <c r="GH343" s="99">
        <f>IF(ISNA(VLOOKUP($A343,'[2]1516 Exp_Rev Access'!$F$7:$GB$306,167,FALSE)),"",VLOOKUP($A343,'[2]1516 Exp_Rev Access'!$F$7:$GB$306,167,FALSE))</f>
        <v>0</v>
      </c>
      <c r="GI343" s="99">
        <f>IF(ISNA(VLOOKUP($A343,'[2]1516 Exp_Rev Access'!$F$7:$GB$306,168,FALSE)),"",VLOOKUP($A343,'[2]1516 Exp_Rev Access'!$F$7:$GB$306,168,FALSE))</f>
        <v>0</v>
      </c>
      <c r="GJ343" s="99">
        <f>IF(ISNA(VLOOKUP($A343,'[2]1516 Exp_Rev Access'!$F$7:$GB$306,169,FALSE)),"",VLOOKUP($A343,'[2]1516 Exp_Rev Access'!$F$7:$GB$306,169,FALSE))</f>
        <v>0</v>
      </c>
      <c r="GK343" s="99">
        <f>IF(ISNA(VLOOKUP($A343,'[2]1516 Exp_Rev Access'!$F$7:$GB$306,170,FALSE)),"",VLOOKUP($A343,'[2]1516 Exp_Rev Access'!$F$7:$GB$306,170,FALSE))</f>
        <v>0</v>
      </c>
      <c r="GL343" s="99">
        <f>IF(ISNA(VLOOKUP($A343,'[2]1516 Exp_Rev Access'!$F$7:$GB$306,171,FALSE)),"",VLOOKUP($A343,'[2]1516 Exp_Rev Access'!$F$7:$GB$306,171,FALSE))</f>
        <v>0</v>
      </c>
      <c r="GM343" s="99">
        <f>IF(ISNA(VLOOKUP($A343,'[2]1516 Exp_Rev Access'!$F$7:$GB$306,172,FALSE)),"",VLOOKUP($A343,'[2]1516 Exp_Rev Access'!$F$7:$GB$306,172,FALSE))</f>
        <v>0</v>
      </c>
      <c r="GN343" s="99">
        <f>IF(ISNA(VLOOKUP($A343,'[2]1516 Exp_Rev Access'!$F$7:$GB$306,173,FALSE)),"",VLOOKUP($A343,'[2]1516 Exp_Rev Access'!$F$7:$GB$306,173,FALSE))</f>
        <v>0</v>
      </c>
      <c r="GO343" s="99">
        <f>IF(ISNA(VLOOKUP($A343,'[2]1516 Exp_Rev Access'!$F$7:$GB$306,174,FALSE)),"",VLOOKUP($A343,'[2]1516 Exp_Rev Access'!$F$7:$GB$306,174,FALSE))</f>
        <v>0</v>
      </c>
      <c r="GP343" s="99">
        <f>IF(ISNA(VLOOKUP($A343,'[2]1516 Exp_Rev Access'!$F$7:$GB$306,175,FALSE)),"",VLOOKUP($A343,'[2]1516 Exp_Rev Access'!$F$7:$GB$306,175,FALSE))</f>
        <v>0</v>
      </c>
      <c r="GQ343" s="99">
        <f>IF(ISNA(VLOOKUP($A343,'[2]1516 Exp_Rev Access'!$F$7:$GB$306,176,FALSE)),"",VLOOKUP($A343,'[2]1516 Exp_Rev Access'!$F$7:$GB$306,176,FALSE))</f>
        <v>0</v>
      </c>
      <c r="GR343" s="99">
        <f>IF(ISNA(VLOOKUP($A343,'[2]1516 Exp_Rev Access'!$F$7:$GB$306,177,FALSE)),"",VLOOKUP($A343,'[2]1516 Exp_Rev Access'!$F$7:$GB$306,177,FALSE))</f>
        <v>0</v>
      </c>
      <c r="GS343" s="99">
        <f>IF(ISNA(VLOOKUP($A343,'[2]1516 Exp_Rev Access'!$F$7:$GB$306,178,FALSE)),"",VLOOKUP($A343,'[2]1516 Exp_Rev Access'!$F$7:$GB$306,178,FALSE))</f>
        <v>0</v>
      </c>
      <c r="GT343" s="101">
        <f t="shared" si="385"/>
        <v>0</v>
      </c>
      <c r="GU343" s="72"/>
      <c r="GV343" s="84">
        <f t="shared" si="386"/>
        <v>0</v>
      </c>
    </row>
    <row r="344" spans="1:207" s="1" customFormat="1" ht="12" customHeight="1" x14ac:dyDescent="0.2">
      <c r="A344" s="96" t="s">
        <v>778</v>
      </c>
      <c r="B344" s="69" t="s">
        <v>779</v>
      </c>
      <c r="C344" s="80">
        <f>IF(ISNA(VLOOKUP($A344,'[2]1516 enrollment_Rev_Exp by size'!$A$6:$G$320,3,FALSE)),"",VLOOKUP($A344,'[2]1516 enrollment_Rev_Exp by size'!$A$6:$G$320,3,FALSE))</f>
        <v>26.5</v>
      </c>
      <c r="D344" s="97">
        <v>519060.74</v>
      </c>
      <c r="E344" s="80">
        <f t="shared" si="367"/>
        <v>519060.74</v>
      </c>
      <c r="F344" s="80">
        <f t="shared" si="368"/>
        <v>0</v>
      </c>
      <c r="G344" s="98">
        <f>IF(ISNA(VLOOKUP($A344,'[2]1516 Exp_Rev Access'!$F$7:$FS$306,2,FALSE)),"",VLOOKUP($A344,'[2]1516 Exp_Rev Access'!$F$7:$FS$306,2,FALSE))</f>
        <v>17596.12</v>
      </c>
      <c r="H344" s="98">
        <f>IF(ISNA(VLOOKUP($A344,'[2]1516 Exp_Rev Access'!$F$7:$FS$306,3,FALSE)),"",VLOOKUP($A344,'[2]1516 Exp_Rev Access'!$F$7:$FS$306,3,FALSE))</f>
        <v>0</v>
      </c>
      <c r="I344" s="98">
        <f>IF(ISNA(VLOOKUP($A344,'[2]1516 Exp_Rev Access'!$F$7:$FS$306,4,FALSE)),"",VLOOKUP($A344,'[2]1516 Exp_Rev Access'!$F$7:$FS$306,4,FALSE))</f>
        <v>0</v>
      </c>
      <c r="J344" s="98">
        <f>IF(ISNA(VLOOKUP($A344,'[2]1516 Exp_Rev Access'!$F$7:$FS$306,5,FALSE)),"",VLOOKUP($A344,'[2]1516 Exp_Rev Access'!$F$7:$FS$306,5,FALSE))</f>
        <v>1076.5999999999999</v>
      </c>
      <c r="K344" s="98">
        <f>IF(ISNA(VLOOKUP($A344,'[2]1516 Exp_Rev Access'!$F$7:$FS$306,6,FALSE)),"",VLOOKUP($A344,'[2]1516 Exp_Rev Access'!$F$7:$FS$306,6,FALSE))</f>
        <v>0</v>
      </c>
      <c r="L344" s="98">
        <f>IF(ISNA(VLOOKUP($A344,'[2]1516 Exp_Rev Access'!$F$7:$FS$306,7,FALSE)),"",VLOOKUP($A344,'[2]1516 Exp_Rev Access'!$F$7:$FS$306,7,FALSE))</f>
        <v>0</v>
      </c>
      <c r="M344" s="90">
        <f t="shared" si="369"/>
        <v>18672.719999999998</v>
      </c>
      <c r="N344" s="72"/>
      <c r="O344" s="73"/>
      <c r="P344" s="99">
        <f>IF(ISNA(VLOOKUP($A344,'[2]1516 Exp_Rev Access'!$F$7:$FS$306,8,FALSE)),"",VLOOKUP($A344,'[2]1516 Exp_Rev Access'!$F$7:$FS$306,8,FALSE))</f>
        <v>0</v>
      </c>
      <c r="Q344" s="99">
        <f>IF(ISNA(VLOOKUP($A344,'[2]1516 Exp_Rev Access'!$F$7:$FS$306,9,FALSE)),"",VLOOKUP($A344,'[2]1516 Exp_Rev Access'!$F$7:$FS$306,9,FALSE))</f>
        <v>0</v>
      </c>
      <c r="R344" s="99">
        <f>IF(ISNA(VLOOKUP($A344,'[2]1516 Exp_Rev Access'!$F$7:$FS$306,10,FALSE)),"",VLOOKUP($A344,'[2]1516 Exp_Rev Access'!$F$7:$FS$306,10,FALSE))</f>
        <v>0</v>
      </c>
      <c r="S344" s="99">
        <f>IF(ISNA(VLOOKUP($A344,'[2]1516 Exp_Rev Access'!$F$7:$FS$306,11,FALSE)),"",VLOOKUP($A344,'[2]1516 Exp_Rev Access'!$F$7:$FS$306,11,FALSE))</f>
        <v>0</v>
      </c>
      <c r="T344" s="99">
        <f>IF(ISNA(VLOOKUP($A344,'[2]1516 Exp_Rev Access'!$F$7:$FS$306,12,FALSE)),"",VLOOKUP($A344,'[2]1516 Exp_Rev Access'!$F$7:$FS$306,12,FALSE))</f>
        <v>0</v>
      </c>
      <c r="U344" s="99">
        <f>IF(ISNA(VLOOKUP($A344,'[2]1516 Exp_Rev Access'!$F$7:$FS$306,13,FALSE)),"",VLOOKUP($A344,'[2]1516 Exp_Rev Access'!$F$7:$FS$306,13,FALSE))</f>
        <v>0</v>
      </c>
      <c r="V344" s="99">
        <f>IF(ISNA(VLOOKUP($A344,'[2]1516 Exp_Rev Access'!$F$7:$FS$306,14,FALSE)),"",VLOOKUP($A344,'[2]1516 Exp_Rev Access'!$F$7:$FS$306,14,FALSE))</f>
        <v>0</v>
      </c>
      <c r="W344" s="99">
        <f>IF(ISNA(VLOOKUP($A344,'[2]1516 Exp_Rev Access'!$F$7:$FS$306,15,FALSE)),"",VLOOKUP($A344,'[2]1516 Exp_Rev Access'!$F$7:$FS$306,15,FALSE))</f>
        <v>0</v>
      </c>
      <c r="X344" s="99">
        <f>IF(ISNA(VLOOKUP($A344,'[2]1516 Exp_Rev Access'!$F$7:$FS$306,16,FALSE)),"",VLOOKUP($A344,'[2]1516 Exp_Rev Access'!$F$7:$FS$306,16,FALSE))</f>
        <v>0</v>
      </c>
      <c r="Y344" s="99">
        <f>IF(ISNA(VLOOKUP($A344,'[2]1516 Exp_Rev Access'!$F$7:$FS$306,17,FALSE)),"",VLOOKUP($A344,'[2]1516 Exp_Rev Access'!$F$7:$FS$306,17,FALSE))</f>
        <v>0</v>
      </c>
      <c r="Z344" s="99">
        <f>IF(ISNA(VLOOKUP($A344,'[2]1516 Exp_Rev Access'!$F$7:$FS$306,18,FALSE)),"",VLOOKUP($A344,'[2]1516 Exp_Rev Access'!$F$7:$FS$306,18,FALSE))</f>
        <v>0</v>
      </c>
      <c r="AA344" s="99">
        <f>IF(ISNA(VLOOKUP($A344,'[2]1516 Exp_Rev Access'!$F$7:$FS$306,19,FALSE)),"",VLOOKUP($A344,'[2]1516 Exp_Rev Access'!$F$7:$FS$306,19,FALSE))</f>
        <v>0</v>
      </c>
      <c r="AB344" s="99">
        <f>IF(ISNA(VLOOKUP($A344,'[2]1516 Exp_Rev Access'!$F$7:$FS$306,20,FALSE)),"",VLOOKUP($A344,'[2]1516 Exp_Rev Access'!$F$7:$FS$306,20,FALSE))</f>
        <v>0</v>
      </c>
      <c r="AC344" s="99">
        <f>IF(ISNA(VLOOKUP($A344,'[2]1516 Exp_Rev Access'!$F$7:$FS$306,21,FALSE)),"",VLOOKUP($A344,'[2]1516 Exp_Rev Access'!$F$7:$FS$306,21,FALSE))</f>
        <v>2158.7800000000002</v>
      </c>
      <c r="AD344" s="99">
        <f>IF(ISNA(VLOOKUP($A344,'[2]1516 Exp_Rev Access'!$F$7:$FS$306,22,FALSE)),"",VLOOKUP($A344,'[2]1516 Exp_Rev Access'!$F$7:$FS$306,22,FALSE))</f>
        <v>695.34</v>
      </c>
      <c r="AE344" s="99">
        <f>IF(ISNA(VLOOKUP($A344,'[2]1516 Exp_Rev Access'!$F$7:$FS$306,23,FALSE)),"",VLOOKUP($A344,'[2]1516 Exp_Rev Access'!$F$7:$FS$306,23,FALSE))</f>
        <v>0</v>
      </c>
      <c r="AF344" s="99">
        <f>IF(ISNA(VLOOKUP($A344,'[2]1516 Exp_Rev Access'!$F$7:$FS$306,24,FALSE)),"",VLOOKUP($A344,'[2]1516 Exp_Rev Access'!$F$7:$FS$306,24,FALSE))</f>
        <v>2514.6999999999998</v>
      </c>
      <c r="AG344" s="99">
        <f>IF(ISNA(VLOOKUP($A344,'[2]1516 Exp_Rev Access'!$F$7:$FS$306,25,FALSE)),"",VLOOKUP($A344,'[2]1516 Exp_Rev Access'!$F$7:$FS$306,25,FALSE))</f>
        <v>0</v>
      </c>
      <c r="AH344" s="98">
        <f>IF(ISNA(VLOOKUP($A344,'[2]1516 Exp_Rev Access'!$F$7:$FS$306,26,FALSE)),"",VLOOKUP($A344,'[2]1516 Exp_Rev Access'!$F$7:$FS$306,26,FALSE))</f>
        <v>0</v>
      </c>
      <c r="AI344" s="98">
        <f>IF(ISNA(VLOOKUP($A344,'[2]1516 Exp_Rev Access'!$F$7:$FS$306,27,FALSE)),"",VLOOKUP($A344,'[2]1516 Exp_Rev Access'!$F$7:$FS$306,27,FALSE))</f>
        <v>0</v>
      </c>
      <c r="AJ344" s="98">
        <f>IF(ISNA(VLOOKUP($A344,'[2]1516 Exp_Rev Access'!$F$7:$FS$306,28,FALSE)),"",VLOOKUP($A344,'[2]1516 Exp_Rev Access'!$F$7:$FS$306,28,FALSE))</f>
        <v>0</v>
      </c>
      <c r="AK344" s="98">
        <f>IF(ISNA(VLOOKUP($A344,'[2]1516 Exp_Rev Access'!$F$7:$FS$306,29,FALSE)),"",VLOOKUP($A344,'[2]1516 Exp_Rev Access'!$F$7:$FS$306,29,FALSE))</f>
        <v>1465.34</v>
      </c>
      <c r="AL344" s="101">
        <f t="shared" si="372"/>
        <v>6834.16</v>
      </c>
      <c r="AM344" s="72">
        <f t="shared" si="373"/>
        <v>1.3166397443197111E-2</v>
      </c>
      <c r="AN344" s="94">
        <f t="shared" si="374"/>
        <v>257.89283018867923</v>
      </c>
      <c r="AO344" s="99">
        <f>IF(ISNA(VLOOKUP($A344,'[2]1516 Exp_Rev Access'!$F$7:$GB$306,30,FALSE)),"",VLOOKUP($A344,'[2]1516 Exp_Rev Access'!$F$7:$FS$306,30,FALSE))</f>
        <v>321520.73</v>
      </c>
      <c r="AP344" s="99">
        <f>IF(ISNA(VLOOKUP($A344,'[2]1516 Exp_Rev Access'!$F$7:$GB$306,31,FALSE)),"",VLOOKUP($A344,'[2]1516 Exp_Rev Access'!$F$7:$FS$306,31,FALSE))</f>
        <v>0</v>
      </c>
      <c r="AQ344" s="99">
        <f>IF(ISNA(VLOOKUP($A344,'[2]1516 Exp_Rev Access'!$F$7:$GB$306,32,FALSE)),"",VLOOKUP($A344,'[2]1516 Exp_Rev Access'!$F$7:$FS$306,32,FALSE))</f>
        <v>6736.32</v>
      </c>
      <c r="AR344" s="99">
        <f>IF(ISNA(VLOOKUP($A344,'[2]1516 Exp_Rev Access'!$F$7:$GB$306,33,FALSE)),"",VLOOKUP($A344,'[2]1516 Exp_Rev Access'!$F$7:$FS$306,33,FALSE))</f>
        <v>0</v>
      </c>
      <c r="AS344" s="99">
        <f>IF(ISNA(VLOOKUP($A344,'[2]1516 Exp_Rev Access'!$F$7:$GB$306,34,FALSE)),"",VLOOKUP($A344,'[2]1516 Exp_Rev Access'!$F$7:$FS$306,34,FALSE))</f>
        <v>0</v>
      </c>
      <c r="AT344" s="101">
        <f t="shared" si="375"/>
        <v>328257.05</v>
      </c>
      <c r="AU344" s="72">
        <f t="shared" si="376"/>
        <v>0.63240585292580598</v>
      </c>
      <c r="AV344" s="94">
        <f t="shared" si="377"/>
        <v>12387.058490566038</v>
      </c>
      <c r="AW344" s="99">
        <f>IF(ISNA(VLOOKUP($A344,'[2]1516 Exp_Rev Access'!$F$7:$GB$306,35,FALSE)),"",VLOOKUP($A344,'[2]1516 Exp_Rev Access'!$F$7:$GB$306,35,FALSE))</f>
        <v>0</v>
      </c>
      <c r="AX344" s="99">
        <f>IF(ISNA(VLOOKUP($A344,'[2]1516 Exp_Rev Access'!$F$7:$GB$306,36,FALSE)),"",VLOOKUP($A344,'[2]1516 Exp_Rev Access'!$F$7:$GB$306,36,FALSE))</f>
        <v>12877.6</v>
      </c>
      <c r="AY344" s="99">
        <f>IF(ISNA(VLOOKUP($A344,'[2]1516 Exp_Rev Access'!$F$7:$GB$306,37,FALSE)),"",VLOOKUP($A344,'[2]1516 Exp_Rev Access'!$F$7:$GB$306,37,FALSE))</f>
        <v>0</v>
      </c>
      <c r="AZ344" s="99">
        <f>IF(ISNA(VLOOKUP($A344,'[2]1516 Exp_Rev Access'!$F$7:$GB$306,38,FALSE)),"",VLOOKUP($A344,'[2]1516 Exp_Rev Access'!$F$7:$GB$306,38,FALSE))</f>
        <v>0</v>
      </c>
      <c r="BA344" s="99">
        <f>IF(ISNA(VLOOKUP($A344,'[2]1516 Exp_Rev Access'!$F$7:$GB$306,39,FALSE)),"",VLOOKUP($A344,'[2]1516 Exp_Rev Access'!$F$7:$GB$306,39,FALSE))</f>
        <v>0</v>
      </c>
      <c r="BB344" s="99">
        <f>IF(ISNA(VLOOKUP($A344,'[2]1516 Exp_Rev Access'!$F$7:$GB$306,40,FALSE)),"",VLOOKUP($A344,'[2]1516 Exp_Rev Access'!$F$7:$GB$306,40,FALSE))</f>
        <v>7307.41</v>
      </c>
      <c r="BC344" s="99">
        <f>IF(ISNA(VLOOKUP($A344,'[2]1516 Exp_Rev Access'!$F$7:$GB$306,41,FALSE)),"",VLOOKUP($A344,'[2]1516 Exp_Rev Access'!$F$7:$GB$306,41,FALSE))</f>
        <v>0</v>
      </c>
      <c r="BD344" s="99">
        <f>IF(ISNA(VLOOKUP($A344,'[2]1516 Exp_Rev Access'!$F$7:$GB$306,42,FALSE)),"",VLOOKUP($A344,'[2]1516 Exp_Rev Access'!$F$7:$GB$306,42,FALSE))</f>
        <v>0</v>
      </c>
      <c r="BE344" s="99">
        <f>IF(ISNA(VLOOKUP($A344,'[2]1516 Exp_Rev Access'!$F$7:$GB$306,43,FALSE)),"",VLOOKUP($A344,'[2]1516 Exp_Rev Access'!$F$7:$GB$306,43,FALSE))</f>
        <v>0</v>
      </c>
      <c r="BF344" s="99">
        <f>IF(ISNA(VLOOKUP($A344,'[2]1516 Exp_Rev Access'!$F$7:$GB$306,44,FALSE)),"",VLOOKUP($A344,'[2]1516 Exp_Rev Access'!$F$7:$GB$306,44,FALSE))</f>
        <v>0</v>
      </c>
      <c r="BG344" s="99">
        <f>IF(ISNA(VLOOKUP($A344,'[2]1516 Exp_Rev Access'!$F$7:$GB$306,45,FALSE)),"",VLOOKUP($A344,'[2]1516 Exp_Rev Access'!$F$7:$GB$306,45,FALSE))</f>
        <v>71.25</v>
      </c>
      <c r="BH344" s="99">
        <f>IF(ISNA(VLOOKUP($A344,'[2]1516 Exp_Rev Access'!$F$7:$GB$306,46,FALSE)),"",VLOOKUP($A344,'[2]1516 Exp_Rev Access'!$F$7:$GB$306,46,FALSE))</f>
        <v>0</v>
      </c>
      <c r="BI344" s="99">
        <f>IF(ISNA(VLOOKUP($A344,'[2]1516 Exp_Rev Access'!$F$7:$GB$306,47,FALSE)),"",VLOOKUP($A344,'[2]1516 Exp_Rev Access'!$F$7:$GB$306,47,FALSE))</f>
        <v>524.12</v>
      </c>
      <c r="BJ344" s="99">
        <f>IF(ISNA(VLOOKUP($A344,'[2]1516 Exp_Rev Access'!$F$7:$GB$306,48,FALSE)),"",VLOOKUP($A344,'[2]1516 Exp_Rev Access'!$F$7:$GB$306,48,FALSE))</f>
        <v>60090.69</v>
      </c>
      <c r="BK344" s="99">
        <f>IF(ISNA(VLOOKUP($A344,'[2]1516 Exp_Rev Access'!$F$7:$GB$306,49,FALSE)),"",VLOOKUP($A344,'[2]1516 Exp_Rev Access'!$F$7:$GB$306,49,FALSE))</f>
        <v>0</v>
      </c>
      <c r="BL344" s="99">
        <f>IF(ISNA(VLOOKUP($A344,'[2]1516 Exp_Rev Access'!$F$7:$GB$306,50,FALSE)),"",VLOOKUP($A344,'[2]1516 Exp_Rev Access'!$F$7:$GB$306,50,FALSE))</f>
        <v>0</v>
      </c>
      <c r="BM344" s="99">
        <f>IF(ISNA(VLOOKUP($A344,'[2]1516 Exp_Rev Access'!$F$7:$GB$306,51,FALSE)),"",VLOOKUP($A344,'[2]1516 Exp_Rev Access'!$F$7:$GB$306,51,FALSE))</f>
        <v>0</v>
      </c>
      <c r="BN344" s="99">
        <f>IF(ISNA(VLOOKUP($A344,'[2]1516 Exp_Rev Access'!$F$7:$GB$306,52,FALSE)),"",VLOOKUP($A344,'[2]1516 Exp_Rev Access'!$F$7:$GB$306,52,FALSE))</f>
        <v>0</v>
      </c>
      <c r="BO344" s="99">
        <f>IF(ISNA(VLOOKUP($A344,'[2]1516 Exp_Rev Access'!$F$7:$GB$306,53,FALSE)),"",VLOOKUP($A344,'[2]1516 Exp_Rev Access'!$F$7:$GB$306,53,FALSE))</f>
        <v>0</v>
      </c>
      <c r="BP344" s="99">
        <f>IF(ISNA(VLOOKUP($A344,'[2]1516 Exp_Rev Access'!$F$7:$GB$306,54,FALSE)),"",VLOOKUP($A344,'[2]1516 Exp_Rev Access'!$F$7:$GB$306,54,FALSE))</f>
        <v>0</v>
      </c>
      <c r="BQ344" s="99">
        <f>IF(ISNA(VLOOKUP($A344,'[2]1516 Exp_Rev Access'!$F$7:$GB$306,55,FALSE)),"",VLOOKUP($A344,'[2]1516 Exp_Rev Access'!$F$7:$GB$306,55,FALSE))</f>
        <v>0</v>
      </c>
      <c r="BR344" s="99">
        <f>IF(ISNA(VLOOKUP($A344,'[2]1516 Exp_Rev Access'!$F$7:$GB$306,56,FALSE)),"",VLOOKUP($A344,'[2]1516 Exp_Rev Access'!$F$7:$GB$306,56,FALSE))</f>
        <v>0</v>
      </c>
      <c r="BS344" s="99">
        <f>IF(ISNA(VLOOKUP($A344,'[2]1516 Exp_Rev Access'!$F$7:$GB$306,57,FALSE)),"",VLOOKUP($A344,'[2]1516 Exp_Rev Access'!$F$7:$GB$306,57,FALSE))</f>
        <v>0</v>
      </c>
      <c r="BT344" s="99">
        <f>IF(ISNA(VLOOKUP($A344,'[2]1516 Exp_Rev Access'!$F$7:$GB$306,58,FALSE)),"",VLOOKUP($A344,'[2]1516 Exp_Rev Access'!$F$7:$GB$306,58,FALSE))</f>
        <v>0</v>
      </c>
      <c r="BU344" s="90">
        <f t="shared" si="378"/>
        <v>80871.070000000007</v>
      </c>
      <c r="BV344" s="72">
        <f t="shared" si="379"/>
        <v>0.15580271010286775</v>
      </c>
      <c r="BW344" s="94">
        <f t="shared" si="380"/>
        <v>3051.7384905660379</v>
      </c>
      <c r="BX344" s="99">
        <f>IF(ISNA(VLOOKUP($A344,'[2]1516 Exp_Rev Access'!$F$7:$GB$306,59,FALSE)),"",VLOOKUP($A344,'[2]1516 Exp_Rev Access'!$F$7:$GB$306,59,FALSE))</f>
        <v>0</v>
      </c>
      <c r="BY344" s="99">
        <f>IF(ISNA(VLOOKUP($A344,'[2]1516 Exp_Rev Access'!$F$7:$GB$306,60,FALSE)),"",VLOOKUP($A344,'[2]1516 Exp_Rev Access'!$F$7:$GB$306,60,FALSE))</f>
        <v>0</v>
      </c>
      <c r="BZ344" s="99">
        <f>IF(ISNA(VLOOKUP($A344,'[2]1516 Exp_Rev Access'!$F$7:$GB$306,61,FALSE)),"",VLOOKUP($A344,'[2]1516 Exp_Rev Access'!$F$7:$GB$306,61,FALSE))</f>
        <v>0</v>
      </c>
      <c r="CA344" s="99">
        <f>IF(ISNA(VLOOKUP($A344,'[2]1516 Exp_Rev Access'!$F$7:$GB$306,62,FALSE)),"",VLOOKUP($A344,'[2]1516 Exp_Rev Access'!$F$7:$GB$306,62,FALSE))</f>
        <v>0</v>
      </c>
      <c r="CB344" s="99">
        <f>IF(ISNA(VLOOKUP($A344,'[2]1516 Exp_Rev Access'!$F$7:$GB$306,63,FALSE)),"",VLOOKUP($A344,'[2]1516 Exp_Rev Access'!$F$7:$GB$306,63,FALSE))</f>
        <v>783.87</v>
      </c>
      <c r="CC344" s="99">
        <f>IF(ISNA(VLOOKUP($A344,'[2]1516 Exp_Rev Access'!$F$7:$GB$306,64,FALSE)),"",VLOOKUP($A344,'[2]1516 Exp_Rev Access'!$F$7:$GB$306,64,FALSE))</f>
        <v>0</v>
      </c>
      <c r="CD344" s="101">
        <f t="shared" si="381"/>
        <v>783.87</v>
      </c>
      <c r="CE344" s="72">
        <f t="shared" si="387"/>
        <v>1.5101700814436477E-3</v>
      </c>
      <c r="CF344" s="103">
        <f t="shared" si="388"/>
        <v>29.580000000000002</v>
      </c>
      <c r="CG344" s="99">
        <f>IF(ISNA(VLOOKUP($A344,'[2]1516 Exp_Rev Access'!$F$7:$GB$306,65,FALSE)),"",VLOOKUP($A344,'[2]1516 Exp_Rev Access'!$F$7:$GB$306,65,FALSE))</f>
        <v>0</v>
      </c>
      <c r="CH344" s="99">
        <f>IF(ISNA(VLOOKUP($A344,'[2]1516 Exp_Rev Access'!$F$7:$GB$306,66,FALSE)),"",VLOOKUP($A344,'[2]1516 Exp_Rev Access'!$F$7:$GB$306,66,FALSE))</f>
        <v>0</v>
      </c>
      <c r="CI344" s="99">
        <f>IF(ISNA(VLOOKUP($A344,'[2]1516 Exp_Rev Access'!$F$7:$GB$306,67,FALSE)),"",VLOOKUP($A344,'[2]1516 Exp_Rev Access'!$F$7:$GB$306,67,FALSE))</f>
        <v>0</v>
      </c>
      <c r="CJ344" s="99">
        <f>IF(ISNA(VLOOKUP($A344,'[2]1516 Exp_Rev Access'!$F$7:$GB$306,68,FALSE)),"",VLOOKUP($A344,'[2]1516 Exp_Rev Access'!$F$7:$GB$306,68,FALSE))</f>
        <v>0</v>
      </c>
      <c r="CK344" s="99">
        <f>IF(ISNA(VLOOKUP($A344,'[2]1516 Exp_Rev Access'!$F$7:$GB$306,69,FALSE)),"",VLOOKUP($A344,'[2]1516 Exp_Rev Access'!$F$7:$GB$306,69,FALSE))</f>
        <v>0</v>
      </c>
      <c r="CL344" s="99">
        <f>IF(ISNA(VLOOKUP($A344,'[2]1516 Exp_Rev Access'!$F$7:$GB$306,70,FALSE)),"",VLOOKUP($A344,'[2]1516 Exp_Rev Access'!$F$7:$GB$306,70,FALSE))</f>
        <v>0</v>
      </c>
      <c r="CM344" s="99">
        <f>IF(ISNA(VLOOKUP($A344,'[2]1516 Exp_Rev Access'!$F$7:$GB$306,71,FALSE)),"",VLOOKUP($A344,'[2]1516 Exp_Rev Access'!$F$7:$GB$306,71,FALSE))</f>
        <v>0</v>
      </c>
      <c r="CN344" s="99">
        <f>IF(ISNA(VLOOKUP($A344,'[2]1516 Exp_Rev Access'!$F$7:$GB$306,72,FALSE)),"",VLOOKUP($A344,'[2]1516 Exp_Rev Access'!$F$7:$GB$306,72,FALSE))</f>
        <v>0</v>
      </c>
      <c r="CO344" s="99">
        <f>IF(ISNA(VLOOKUP($A344,'[2]1516 Exp_Rev Access'!$F$7:$GB$306,73,FALSE)),"",VLOOKUP($A344,'[2]1516 Exp_Rev Access'!$F$7:$GB$306,73,FALSE))</f>
        <v>0</v>
      </c>
      <c r="CP344" s="99">
        <f>IF(ISNA(VLOOKUP($A344,'[2]1516 Exp_Rev Access'!$F$7:$GB$306,74,FALSE)),"",VLOOKUP($A344,'[2]1516 Exp_Rev Access'!$F$7:$GB$306,74,FALSE))</f>
        <v>11048.96</v>
      </c>
      <c r="CQ344" s="99">
        <f>IF(ISNA(VLOOKUP($A344,'[2]1516 Exp_Rev Access'!$F$7:$GB$306,75,FALSE)),"",VLOOKUP($A344,'[2]1516 Exp_Rev Access'!$F$7:$GB$306,75,FALSE))</f>
        <v>0</v>
      </c>
      <c r="CR344" s="99">
        <f>IF(ISNA(VLOOKUP($A344,'[2]1516 Exp_Rev Access'!$F$7:$GB$306,76,FALSE)),"",VLOOKUP($A344,'[2]1516 Exp_Rev Access'!$F$7:$GB$306,76,FALSE))</f>
        <v>0</v>
      </c>
      <c r="CS344" s="99">
        <f>IF(ISNA(VLOOKUP($A344,'[2]1516 Exp_Rev Access'!$F$7:$GB$306,77,FALSE)),"",VLOOKUP($A344,'[2]1516 Exp_Rev Access'!$F$7:$GB$306,77,FALSE))</f>
        <v>0</v>
      </c>
      <c r="CT344" s="99">
        <f>IF(ISNA(VLOOKUP($A344,'[2]1516 Exp_Rev Access'!$F$7:$GB$306,78,FALSE)),"",VLOOKUP($A344,'[2]1516 Exp_Rev Access'!$F$7:$GB$306,78,FALSE))</f>
        <v>37120.959999999999</v>
      </c>
      <c r="CU344" s="99">
        <f>IF(ISNA(VLOOKUP($A344,'[2]1516 Exp_Rev Access'!$F$7:$GB$306,79,FALSE)),"",VLOOKUP($A344,'[2]1516 Exp_Rev Access'!$F$7:$GB$306,79,FALSE))</f>
        <v>1630.65</v>
      </c>
      <c r="CV344" s="99">
        <f>IF(ISNA(VLOOKUP($A344,'[2]1516 Exp_Rev Access'!$F$7:$GB$306,80,FALSE)),"",VLOOKUP($A344,'[2]1516 Exp_Rev Access'!$F$7:$GB$306,80,FALSE))</f>
        <v>0</v>
      </c>
      <c r="CW344" s="99">
        <f>IF(ISNA(VLOOKUP($A344,'[2]1516 Exp_Rev Access'!$F$7:$GB$306,81,FALSE)),"",VLOOKUP($A344,'[2]1516 Exp_Rev Access'!$F$7:$GB$306,81,FALSE))</f>
        <v>0</v>
      </c>
      <c r="CX344" s="99">
        <f>IF(ISNA(VLOOKUP($A344,'[2]1516 Exp_Rev Access'!$F$7:$GB$306,82,FALSE)),"",VLOOKUP($A344,'[2]1516 Exp_Rev Access'!$F$7:$GB$306,82,FALSE))</f>
        <v>0</v>
      </c>
      <c r="CY344" s="99">
        <f>IF(ISNA(VLOOKUP($A344,'[2]1516 Exp_Rev Access'!$F$7:$GB$306,83,FALSE)),"",VLOOKUP($A344,'[2]1516 Exp_Rev Access'!$F$7:$GB$306,83,FALSE))</f>
        <v>0</v>
      </c>
      <c r="CZ344" s="99">
        <f>IF(ISNA(VLOOKUP($A344,'[2]1516 Exp_Rev Access'!$F$7:$GB$306,84,FALSE)),"",VLOOKUP($A344,'[2]1516 Exp_Rev Access'!$F$7:$GB$306,84,FALSE))</f>
        <v>0</v>
      </c>
      <c r="DA344" s="99">
        <f>IF(ISNA(VLOOKUP($A344,'[2]1516 Exp_Rev Access'!$F$7:$GB$306,85,FALSE)),"",VLOOKUP($A344,'[2]1516 Exp_Rev Access'!$F$7:$GB$306,85,FALSE))</f>
        <v>0</v>
      </c>
      <c r="DB344" s="99">
        <f>IF(ISNA(VLOOKUP($A344,'[2]1516 Exp_Rev Access'!$F$7:$GB$306,86,FALSE)),"",VLOOKUP($A344,'[2]1516 Exp_Rev Access'!$F$7:$GB$306,86,FALSE))</f>
        <v>0</v>
      </c>
      <c r="DC344" s="99">
        <f>IF(ISNA(VLOOKUP($A344,'[2]1516 Exp_Rev Access'!$F$7:$GB$306,87,FALSE)),"",VLOOKUP($A344,'[2]1516 Exp_Rev Access'!$F$7:$GB$306,87,FALSE))</f>
        <v>0</v>
      </c>
      <c r="DD344" s="99">
        <f>IF(ISNA(VLOOKUP($A344,'[2]1516 Exp_Rev Access'!$F$7:$GB$306,88,FALSE)),"",VLOOKUP($A344,'[2]1516 Exp_Rev Access'!$F$7:$GB$306,88,FALSE))</f>
        <v>0</v>
      </c>
      <c r="DE344" s="99">
        <f>IF(ISNA(VLOOKUP($A344,'[2]1516 Exp_Rev Access'!$F$7:$GB$306,89,FALSE)),"",VLOOKUP($A344,'[2]1516 Exp_Rev Access'!$F$7:$GB$306,89,FALSE))</f>
        <v>0</v>
      </c>
      <c r="DF344" s="99">
        <f>IF(ISNA(VLOOKUP($A344,'[2]1516 Exp_Rev Access'!$F$7:$GB$306,90,FALSE)),"",VLOOKUP($A344,'[2]1516 Exp_Rev Access'!$F$7:$GB$306,90,FALSE))</f>
        <v>0</v>
      </c>
      <c r="DG344" s="99">
        <f>IF(ISNA(VLOOKUP($A344,'[2]1516 Exp_Rev Access'!$F$7:$GB$306,91,FALSE)),"",VLOOKUP($A344,'[2]1516 Exp_Rev Access'!$F$7:$GB$306,91,FALSE))</f>
        <v>0</v>
      </c>
      <c r="DH344" s="99">
        <f>IF(ISNA(VLOOKUP($A344,'[2]1516 Exp_Rev Access'!$F$7:$GB$306,92,FALSE)),"",VLOOKUP($A344,'[2]1516 Exp_Rev Access'!$F$7:$GB$306,92,FALSE))</f>
        <v>13722.72</v>
      </c>
      <c r="DI344" s="99">
        <f>IF(ISNA(VLOOKUP($A344,'[2]1516 Exp_Rev Access'!$F$7:$GB$306,93,FALSE)),"",VLOOKUP($A344,'[2]1516 Exp_Rev Access'!$F$7:$GB$306,93,FALSE))</f>
        <v>0</v>
      </c>
      <c r="DJ344" s="99">
        <f>IF(ISNA(VLOOKUP($A344,'[2]1516 Exp_Rev Access'!$F$7:$GB$306,94,FALSE)),"",VLOOKUP($A344,'[2]1516 Exp_Rev Access'!$F$7:$GB$306,94,FALSE))</f>
        <v>0</v>
      </c>
      <c r="DK344" s="99">
        <f>IF(ISNA(VLOOKUP($A344,'[2]1516 Exp_Rev Access'!$F$7:$GB$306,95,FALSE)),"",VLOOKUP($A344,'[2]1516 Exp_Rev Access'!$F$7:$GB$306,95,FALSE))</f>
        <v>0</v>
      </c>
      <c r="DL344" s="99">
        <f>IF(ISNA(VLOOKUP($A344,'[2]1516 Exp_Rev Access'!$F$7:$GB$306,96,FALSE)),"",VLOOKUP($A344,'[2]1516 Exp_Rev Access'!$F$7:$GB$306,96,FALSE))</f>
        <v>0</v>
      </c>
      <c r="DM344" s="99">
        <f>IF(ISNA(VLOOKUP($A344,'[2]1516 Exp_Rev Access'!$F$7:$GB$306,97,FALSE)),"",VLOOKUP($A344,'[2]1516 Exp_Rev Access'!$F$7:$GB$306,97,FALSE))</f>
        <v>0</v>
      </c>
      <c r="DN344" s="99">
        <f>IF(ISNA(VLOOKUP($A344,'[2]1516 Exp_Rev Access'!$F$7:$GB$306,98,FALSE)),"",VLOOKUP($A344,'[2]1516 Exp_Rev Access'!$F$7:$GB$306,98,FALSE))</f>
        <v>0</v>
      </c>
      <c r="DO344" s="99">
        <f>IF(ISNA(VLOOKUP($A344,'[2]1516 Exp_Rev Access'!$F$7:$GB$306,99,FALSE)),"",VLOOKUP($A344,'[2]1516 Exp_Rev Access'!$F$7:$GB$306,99,FALSE))</f>
        <v>0</v>
      </c>
      <c r="DP344" s="99">
        <f>IF(ISNA(VLOOKUP($A344,'[2]1516 Exp_Rev Access'!$F$7:$GB$306,100,FALSE)),"",VLOOKUP($A344,'[2]1516 Exp_Rev Access'!$F$7:$GB$306,100,FALSE))</f>
        <v>0</v>
      </c>
      <c r="DQ344" s="99">
        <f>IF(ISNA(VLOOKUP($A344,'[2]1516 Exp_Rev Access'!$F$7:$GB$306,101,FALSE)),"",VLOOKUP($A344,'[2]1516 Exp_Rev Access'!$F$7:$GB$306,101,FALSE))</f>
        <v>0</v>
      </c>
      <c r="DR344" s="99">
        <f>IF(ISNA(VLOOKUP($A344,'[2]1516 Exp_Rev Access'!$F$7:$GB$306,102,FALSE)),"",VLOOKUP($A344,'[2]1516 Exp_Rev Access'!$F$7:$GB$306,102,FALSE))</f>
        <v>0</v>
      </c>
      <c r="DS344" s="99">
        <f>IF(ISNA(VLOOKUP($A344,'[2]1516 Exp_Rev Access'!$F$7:$GB$306,103,FALSE)),"",VLOOKUP($A344,'[2]1516 Exp_Rev Access'!$F$7:$GB$306,103,FALSE))</f>
        <v>0</v>
      </c>
      <c r="DT344" s="99">
        <f>IF(ISNA(VLOOKUP($A344,'[2]1516 Exp_Rev Access'!$F$7:$GB$306,104,FALSE)),"",VLOOKUP($A344,'[2]1516 Exp_Rev Access'!$F$7:$GB$306,104,FALSE))</f>
        <v>0</v>
      </c>
      <c r="DU344" s="99">
        <f>IF(ISNA(VLOOKUP($A344,'[2]1516 Exp_Rev Access'!$F$7:$GB$306,105,FALSE)),"",VLOOKUP($A344,'[2]1516 Exp_Rev Access'!$F$7:$GB$306,105,FALSE))</f>
        <v>0</v>
      </c>
      <c r="DV344" s="99">
        <f>IF(ISNA(VLOOKUP($A344,'[2]1516 Exp_Rev Access'!$F$7:$GB$306,106,FALSE)),"",VLOOKUP($A344,'[2]1516 Exp_Rev Access'!$F$7:$GB$306,106,FALSE))</f>
        <v>0</v>
      </c>
      <c r="DW344" s="99">
        <f>IF(ISNA(VLOOKUP($A344,'[2]1516 Exp_Rev Access'!$F$7:$GB$306,107,FALSE)),"",VLOOKUP($A344,'[2]1516 Exp_Rev Access'!$F$7:$GB$306,107,FALSE))</f>
        <v>0</v>
      </c>
      <c r="DX344" s="99">
        <f>IF(ISNA(VLOOKUP($A344,'[2]1516 Exp_Rev Access'!$F$7:$GB$306,108,FALSE)),"",VLOOKUP($A344,'[2]1516 Exp_Rev Access'!$F$7:$GB$306,108,FALSE))</f>
        <v>18505.93</v>
      </c>
      <c r="DY344" s="99">
        <f>IF(ISNA(VLOOKUP($A344,'[2]1516 Exp_Rev Access'!$F$7:$GB$306,109,FALSE)),"",VLOOKUP($A344,'[2]1516 Exp_Rev Access'!$F$7:$GB$306,109,FALSE))</f>
        <v>0</v>
      </c>
      <c r="DZ344" s="99">
        <f>IF(ISNA(VLOOKUP($A344,'[2]1516 Exp_Rev Access'!$F$7:$GB$306,110,FALSE)),"",VLOOKUP($A344,'[2]1516 Exp_Rev Access'!$F$7:$GB$306,110,FALSE))</f>
        <v>0</v>
      </c>
      <c r="EA344" s="99">
        <f>IF(ISNA(VLOOKUP($A344,'[2]1516 Exp_Rev Access'!$F$7:$GB$306,111,FALSE)),"",VLOOKUP($A344,'[2]1516 Exp_Rev Access'!$F$7:$GB$306,111,FALSE))</f>
        <v>0</v>
      </c>
      <c r="EB344" s="99">
        <f>IF(ISNA(VLOOKUP($A344,'[2]1516 Exp_Rev Access'!$F$7:$GB$306,112,FALSE)),"",VLOOKUP($A344,'[2]1516 Exp_Rev Access'!$F$7:$GB$306,112,FALSE))</f>
        <v>0</v>
      </c>
      <c r="EC344" s="99">
        <f>IF(ISNA(VLOOKUP($A344,'[2]1516 Exp_Rev Access'!$F$7:$GB$306,113,FALSE)),"",VLOOKUP($A344,'[2]1516 Exp_Rev Access'!$F$7:$GB$306,113,FALSE))</f>
        <v>0</v>
      </c>
      <c r="ED344" s="99">
        <f>IF(ISNA(VLOOKUP($A344,'[2]1516 Exp_Rev Access'!$F$7:$GB$306,114,FALSE)),"",VLOOKUP($A344,'[2]1516 Exp_Rev Access'!$F$7:$GB$306,114,FALSE))</f>
        <v>0</v>
      </c>
      <c r="EE344" s="99">
        <f>IF(ISNA(VLOOKUP($A344,'[2]1516 Exp_Rev Access'!$F$7:$GB$306,115,FALSE)),"",VLOOKUP($A344,'[2]1516 Exp_Rev Access'!$F$7:$GB$306,115,FALSE))</f>
        <v>0</v>
      </c>
      <c r="EF344" s="99">
        <f>IF(ISNA(VLOOKUP($A344,'[2]1516 Exp_Rev Access'!$F$7:$GB$306,116,FALSE)),"",VLOOKUP($A344,'[2]1516 Exp_Rev Access'!$F$7:$GB$306,116,FALSE))</f>
        <v>0</v>
      </c>
      <c r="EG344" s="99">
        <f>IF(ISNA(VLOOKUP($A344,'[2]1516 Exp_Rev Access'!$F$7:$GB$306,117,FALSE)),"",VLOOKUP($A344,'[2]1516 Exp_Rev Access'!$F$7:$GB$306,117,FALSE))</f>
        <v>0</v>
      </c>
      <c r="EH344" s="99">
        <f>IF(ISNA(VLOOKUP($A344,'[2]1516 Exp_Rev Access'!$F$7:$GB$306,118,FALSE)),"",VLOOKUP($A344,'[2]1516 Exp_Rev Access'!$F$7:$GB$306,118,FALSE))</f>
        <v>0</v>
      </c>
      <c r="EI344" s="99">
        <f>IF(ISNA(VLOOKUP($A344,'[2]1516 Exp_Rev Access'!$F$7:$GB$306,119,FALSE)),"",VLOOKUP($A344,'[2]1516 Exp_Rev Access'!$F$7:$GB$306,119,FALSE))</f>
        <v>0</v>
      </c>
      <c r="EJ344" s="99">
        <f>IF(ISNA(VLOOKUP($A344,'[2]1516 Exp_Rev Access'!$F$7:$GB$306,120,FALSE)),"",VLOOKUP($A344,'[2]1516 Exp_Rev Access'!$F$7:$GB$306,120,FALSE))</f>
        <v>0</v>
      </c>
      <c r="EK344" s="99">
        <f>IF(ISNA(VLOOKUP($A344,'[2]1516 Exp_Rev Access'!$F$7:$GB$306,121,FALSE)),"",VLOOKUP($A344,'[2]1516 Exp_Rev Access'!$F$7:$GB$306,121,FALSE))</f>
        <v>0</v>
      </c>
      <c r="EL344" s="99">
        <f>IF(ISNA(VLOOKUP($A344,'[2]1516 Exp_Rev Access'!$F$7:$GB$306,122,FALSE)),"",VLOOKUP($A344,'[2]1516 Exp_Rev Access'!$F$7:$GB$306,122,FALSE))</f>
        <v>0</v>
      </c>
      <c r="EM344" s="99">
        <f>IF(ISNA(VLOOKUP($A344,'[2]1516 Exp_Rev Access'!$F$7:$GB$306,123,FALSE)),"",VLOOKUP($A344,'[2]1516 Exp_Rev Access'!$F$7:$GB$306,123,FALSE))</f>
        <v>0</v>
      </c>
      <c r="EN344" s="99">
        <f>IF(ISNA(VLOOKUP($A344,'[2]1516 Exp_Rev Access'!$F$7:$GB$306,124,FALSE)),"",VLOOKUP($A344,'[2]1516 Exp_Rev Access'!$F$7:$GB$306,124,FALSE))</f>
        <v>0</v>
      </c>
      <c r="EO344" s="99">
        <f>IF(ISNA(VLOOKUP($A344,'[2]1516 Exp_Rev Access'!$F$7:$GB$306,125,FALSE)),"",VLOOKUP($A344,'[2]1516 Exp_Rev Access'!$F$7:$GB$306,125,FALSE))</f>
        <v>0</v>
      </c>
      <c r="EP344" s="99">
        <f>IF(ISNA(VLOOKUP($A344,'[2]1516 Exp_Rev Access'!$F$7:$GB$306,126,FALSE)),"",VLOOKUP($A344,'[2]1516 Exp_Rev Access'!$F$7:$GB$306,126,FALSE))</f>
        <v>0</v>
      </c>
      <c r="EQ344" s="99">
        <f>IF(ISNA(VLOOKUP($A344,'[2]1516 Exp_Rev Access'!$F$7:$GB$306,127,FALSE)),"",VLOOKUP($A344,'[2]1516 Exp_Rev Access'!$F$7:$GB$306,127,FALSE))</f>
        <v>0</v>
      </c>
      <c r="ER344" s="99">
        <f>IF(ISNA(VLOOKUP($A344,'[2]1516 Exp_Rev Access'!$F$7:$GB$306,128,FALSE)),"",VLOOKUP($A344,'[2]1516 Exp_Rev Access'!$F$7:$GB$306,128,FALSE))</f>
        <v>0</v>
      </c>
      <c r="ES344" s="99">
        <f>IF(ISNA(VLOOKUP($A344,'[2]1516 Exp_Rev Access'!$F$7:$GB$306,129,FALSE)),"",VLOOKUP($A344,'[2]1516 Exp_Rev Access'!$F$7:$GB$306,129,FALSE))</f>
        <v>0</v>
      </c>
      <c r="ET344" s="99">
        <f>IF(ISNA(VLOOKUP($A344,'[2]1516 Exp_Rev Access'!$F$7:$GB$306,130,FALSE)),"",VLOOKUP($A344,'[2]1516 Exp_Rev Access'!$F$7:$GB$306,130,FALSE))</f>
        <v>0</v>
      </c>
      <c r="EU344" s="99">
        <f>IF(ISNA(VLOOKUP($A344,'[2]1516 Exp_Rev Access'!$F$7:$GB$306,131,FALSE)),"",VLOOKUP($A344,'[2]1516 Exp_Rev Access'!$F$7:$GB$306,131,FALSE))</f>
        <v>0</v>
      </c>
      <c r="EV344" s="99">
        <f>IF(ISNA(VLOOKUP($A344,'[2]1516 Exp_Rev Access'!$F$7:$GB$306,132,FALSE)),"",VLOOKUP($A344,'[2]1516 Exp_Rev Access'!$F$7:$GB$306,132,FALSE))</f>
        <v>0</v>
      </c>
      <c r="EW344" s="99">
        <f>IF(ISNA(VLOOKUP($A344,'[2]1516 Exp_Rev Access'!$F$7:$GB$306,133,FALSE)),"",VLOOKUP($A344,'[2]1516 Exp_Rev Access'!$F$7:$GB$306,133,FALSE))</f>
        <v>0</v>
      </c>
      <c r="EX344" s="99">
        <f>IF(ISNA(VLOOKUP($A344,'[2]1516 Exp_Rev Access'!$F$7:$GB$306,134,FALSE)),"",VLOOKUP($A344,'[2]1516 Exp_Rev Access'!$F$7:$GB$306,134,FALSE))</f>
        <v>0</v>
      </c>
      <c r="EY344" s="99">
        <f>IF(ISNA(VLOOKUP($A344,'[2]1516 Exp_Rev Access'!$F$7:$GB$306,135,FALSE)),"",VLOOKUP($A344,'[2]1516 Exp_Rev Access'!$F$7:$GB$306,135,FALSE))</f>
        <v>0</v>
      </c>
      <c r="EZ344" s="99">
        <f>IF(ISNA(VLOOKUP($A344,'[2]1516 Exp_Rev Access'!$F$7:$GB$306,136,FALSE)),"",VLOOKUP($A344,'[2]1516 Exp_Rev Access'!$F$7:$GB$306,136,FALSE))</f>
        <v>0</v>
      </c>
      <c r="FA344" s="99">
        <f>IF(ISNA(VLOOKUP($A344,'[2]1516 Exp_Rev Access'!$F$7:$GB$306,137,FALSE)),"",VLOOKUP($A344,'[2]1516 Exp_Rev Access'!$F$7:$GB$306,137,FALSE))</f>
        <v>0</v>
      </c>
      <c r="FB344" s="99">
        <f>IF(ISNA(VLOOKUP($A344,'[2]1516 Exp_Rev Access'!$F$7:$GB$306,138,FALSE)),"",VLOOKUP($A344,'[2]1516 Exp_Rev Access'!$F$7:$GB$306,138,FALSE))</f>
        <v>0</v>
      </c>
      <c r="FC344" s="99">
        <f>IF(ISNA(VLOOKUP($A344,'[2]1516 Exp_Rev Access'!$F$7:$GB$306,139,FALSE)),"",VLOOKUP($A344,'[2]1516 Exp_Rev Access'!$F$7:$GB$306,139,FALSE))</f>
        <v>0</v>
      </c>
      <c r="FD344" s="99">
        <f>IF(ISNA(VLOOKUP($A344,'[2]1516 Exp_Rev Access'!$F$7:$FS$306,140,FALSE)),"",VLOOKUP($A344,'[2]1516 Exp_Rev Access'!$F$7:$FS$306,140,FALSE))</f>
        <v>0</v>
      </c>
      <c r="FE344" s="99">
        <f>IF(ISNA(VLOOKUP($A344,'[2]1516 Exp_Rev Access'!$F$7:$FS$306,141,FALSE)),"",VLOOKUP($A344,'[2]1516 Exp_Rev Access'!$F$7:$FS$306,141,FALSE))</f>
        <v>0</v>
      </c>
      <c r="FF344" s="99">
        <f>IF(ISNA(VLOOKUP($A344,'[2]1516 Exp_Rev Access'!$F$7:$FS$306,142,FALSE)),"",VLOOKUP($A344,'[2]1516 Exp_Rev Access'!$F$7:$FS$306,142,FALSE))</f>
        <v>0</v>
      </c>
      <c r="FG344" s="99">
        <f>IF(ISNA(VLOOKUP($A344,'[2]1516 Exp_Rev Access'!$F$7:$FS$306,143,FALSE)),"",VLOOKUP($A344,'[2]1516 Exp_Rev Access'!$F$7:$FS$306,143,FALSE))</f>
        <v>0</v>
      </c>
      <c r="FH344" s="99">
        <f>IF(ISNA(VLOOKUP($A344,'[2]1516 Exp_Rev Access'!$F$7:$FS$306,144,FALSE)),"",VLOOKUP($A344,'[2]1516 Exp_Rev Access'!$F$7:$FS$306,144,FALSE))</f>
        <v>0</v>
      </c>
      <c r="FI344" s="99">
        <f>IF(ISNA(VLOOKUP($A344,'[2]1516 Exp_Rev Access'!$F$7:$FS$306,145,FALSE)),"",VLOOKUP($A344,'[2]1516 Exp_Rev Access'!$F$7:$FS$306,145,FALSE))</f>
        <v>0</v>
      </c>
      <c r="FJ344" s="99">
        <f>IF(ISNA(VLOOKUP($A344,'[2]1516 Exp_Rev Access'!$F$7:$FS$306,146,FALSE)),"",VLOOKUP($A344,'[2]1516 Exp_Rev Access'!$F$7:$FS$306,146,FALSE))</f>
        <v>0</v>
      </c>
      <c r="FK344" s="99">
        <f>IF(ISNA(VLOOKUP($A344,'[2]1516 Exp_Rev Access'!$F$7:$FS$306,147,FALSE)),"",VLOOKUP($A344,'[2]1516 Exp_Rev Access'!$F$7:$FS$306,147,FALSE))</f>
        <v>0</v>
      </c>
      <c r="FL344" s="99">
        <f>IF(ISNA(VLOOKUP($A344,'[2]1516 Exp_Rev Access'!$F$7:$FS$306,148,FALSE)),"",VLOOKUP($A344,'[2]1516 Exp_Rev Access'!$F$7:$FS$306,148,FALSE))</f>
        <v>0</v>
      </c>
      <c r="FM344" s="99">
        <f>IF(ISNA(VLOOKUP($A344,'[2]1516 Exp_Rev Access'!$F$7:$FS$306,149,FALSE)),"",VLOOKUP($A344,'[2]1516 Exp_Rev Access'!$F$7:$FS$306,149,FALSE))</f>
        <v>0</v>
      </c>
      <c r="FN344" s="99">
        <f>IF(ISNA(VLOOKUP($A344,'[2]1516 Exp_Rev Access'!$F$7:$FS$306,150,FALSE)),"",VLOOKUP($A344,'[2]1516 Exp_Rev Access'!$F$7:$FS$306,150,FALSE))</f>
        <v>0</v>
      </c>
      <c r="FO344" s="99">
        <f>IF(ISNA(VLOOKUP($A344,'[2]1516 Exp_Rev Access'!$F$7:$FS$306,151,FALSE)),"",VLOOKUP($A344,'[2]1516 Exp_Rev Access'!$F$7:$FS$306,151,FALSE))</f>
        <v>0</v>
      </c>
      <c r="FP344" s="99">
        <f>IF(ISNA(VLOOKUP($A344,'[2]1516 Exp_Rev Access'!$F$7:$FS$306,152,FALSE)),"",VLOOKUP($A344,'[2]1516 Exp_Rev Access'!$F$7:$FS$306,152,FALSE))</f>
        <v>0</v>
      </c>
      <c r="FQ344" s="99">
        <f>IF(ISNA(VLOOKUP($A344,'[2]1516 Exp_Rev Access'!$F$7:$FS$306,153,FALSE)),"",VLOOKUP($A344,'[2]1516 Exp_Rev Access'!$F$7:$FS$306,153,FALSE))</f>
        <v>1612.65</v>
      </c>
      <c r="FR344" s="101">
        <f t="shared" si="382"/>
        <v>83641.87</v>
      </c>
      <c r="FS344" s="72">
        <f t="shared" si="392"/>
        <v>0.16114081369359584</v>
      </c>
      <c r="FT344" s="94">
        <f t="shared" si="393"/>
        <v>3156.2969811320754</v>
      </c>
      <c r="FU344" s="99">
        <f>IF(ISNA(VLOOKUP($A344,'[2]1516 Exp_Rev Access'!$F$7:$GB$306,154,FALSE)),"",VLOOKUP($A344,'[2]1516 Exp_Rev Access'!$F$7:$GB$306,154,FALSE))</f>
        <v>0</v>
      </c>
      <c r="FV344" s="99">
        <f>IF(ISNA(VLOOKUP($A344,'[2]1516 Exp_Rev Access'!$F$7:$GB$306,155,FALSE)),"",VLOOKUP($A344,'[2]1516 Exp_Rev Access'!$F$7:$GB$306,155,FALSE))</f>
        <v>0</v>
      </c>
      <c r="FW344" s="99">
        <f>IF(ISNA(VLOOKUP($A344,'[2]1516 Exp_Rev Access'!$F$7:$GB$306,156,FALSE)),"",VLOOKUP($A344,'[2]1516 Exp_Rev Access'!$F$7:$GB$306,156,FALSE))</f>
        <v>0</v>
      </c>
      <c r="FX344" s="99">
        <f>IF(ISNA(VLOOKUP($A344,'[2]1516 Exp_Rev Access'!$F$7:$GB$306,157,FALSE)),"",VLOOKUP($A344,'[2]1516 Exp_Rev Access'!$F$7:$GB$306,157,FALSE))</f>
        <v>0</v>
      </c>
      <c r="FY344" s="99">
        <f>IF(ISNA(VLOOKUP($A344,'[2]1516 Exp_Rev Access'!$F$7:$GB$306,158,FALSE)),"",VLOOKUP($A344,'[2]1516 Exp_Rev Access'!$F$7:$GB$306,158,FALSE))</f>
        <v>0</v>
      </c>
      <c r="FZ344" s="99">
        <f>IF(ISNA(VLOOKUP($A344,'[2]1516 Exp_Rev Access'!$F$7:$GB$306,159,FALSE)),"",VLOOKUP($A344,'[2]1516 Exp_Rev Access'!$F$7:$GB$306,159,FALSE))</f>
        <v>0</v>
      </c>
      <c r="GA344" s="99">
        <f>IF(ISNA(VLOOKUP($A344,'[2]1516 Exp_Rev Access'!$F$7:$GB$306,160,FALSE)),"",VLOOKUP($A344,'[2]1516 Exp_Rev Access'!$F$7:$GB$306,160,FALSE))</f>
        <v>0</v>
      </c>
      <c r="GB344" s="99">
        <f>IF(ISNA(VLOOKUP($A344,'[2]1516 Exp_Rev Access'!$F$7:$GB$306,161,FALSE)),"",VLOOKUP($A344,'[2]1516 Exp_Rev Access'!$F$7:$GB$306,161,FALSE))</f>
        <v>0</v>
      </c>
      <c r="GC344" s="99">
        <f>IF(ISNA(VLOOKUP($A344,'[2]1516 Exp_Rev Access'!$F$7:$GB$306,162,FALSE)),"",VLOOKUP($A344,'[2]1516 Exp_Rev Access'!$F$7:$GB$306,162,FALSE))</f>
        <v>0</v>
      </c>
      <c r="GD344" s="99">
        <f>IF(ISNA(VLOOKUP($A344,'[2]1516 Exp_Rev Access'!$F$7:$GB$306,163,FALSE)),"",VLOOKUP($A344,'[2]1516 Exp_Rev Access'!$F$7:$GB$306,163,FALSE))</f>
        <v>0</v>
      </c>
      <c r="GE344" s="99">
        <f>IF(ISNA(VLOOKUP($A344,'[2]1516 Exp_Rev Access'!$F$7:$GB$306,164,FALSE)),"",VLOOKUP($A344,'[2]1516 Exp_Rev Access'!$F$7:$GB$306,164,FALSE))</f>
        <v>0</v>
      </c>
      <c r="GF344" s="99">
        <f>IF(ISNA(VLOOKUP($A344,'[2]1516 Exp_Rev Access'!$F$7:$GB$306,165,FALSE)),"",VLOOKUP($A344,'[2]1516 Exp_Rev Access'!$F$7:$GB$306,165,FALSE))</f>
        <v>0</v>
      </c>
      <c r="GG344" s="99">
        <f>IF(ISNA(VLOOKUP($A344,'[2]1516 Exp_Rev Access'!$F$7:$GB$306,166,FALSE)),"",VLOOKUP($A344,'[2]1516 Exp_Rev Access'!$F$7:$GB$306,166,FALSE))</f>
        <v>0</v>
      </c>
      <c r="GH344" s="99">
        <f>IF(ISNA(VLOOKUP($A344,'[2]1516 Exp_Rev Access'!$F$7:$GB$306,167,FALSE)),"",VLOOKUP($A344,'[2]1516 Exp_Rev Access'!$F$7:$GB$306,167,FALSE))</f>
        <v>0</v>
      </c>
      <c r="GI344" s="99">
        <f>IF(ISNA(VLOOKUP($A344,'[2]1516 Exp_Rev Access'!$F$7:$GB$306,168,FALSE)),"",VLOOKUP($A344,'[2]1516 Exp_Rev Access'!$F$7:$GB$306,168,FALSE))</f>
        <v>0</v>
      </c>
      <c r="GJ344" s="99">
        <f>IF(ISNA(VLOOKUP($A344,'[2]1516 Exp_Rev Access'!$F$7:$GB$306,169,FALSE)),"",VLOOKUP($A344,'[2]1516 Exp_Rev Access'!$F$7:$GB$306,169,FALSE))</f>
        <v>0</v>
      </c>
      <c r="GK344" s="99">
        <f>IF(ISNA(VLOOKUP($A344,'[2]1516 Exp_Rev Access'!$F$7:$GB$306,170,FALSE)),"",VLOOKUP($A344,'[2]1516 Exp_Rev Access'!$F$7:$GB$306,170,FALSE))</f>
        <v>0</v>
      </c>
      <c r="GL344" s="99">
        <f>IF(ISNA(VLOOKUP($A344,'[2]1516 Exp_Rev Access'!$F$7:$GB$306,171,FALSE)),"",VLOOKUP($A344,'[2]1516 Exp_Rev Access'!$F$7:$GB$306,171,FALSE))</f>
        <v>0</v>
      </c>
      <c r="GM344" s="99">
        <f>IF(ISNA(VLOOKUP($A344,'[2]1516 Exp_Rev Access'!$F$7:$GB$306,172,FALSE)),"",VLOOKUP($A344,'[2]1516 Exp_Rev Access'!$F$7:$GB$306,172,FALSE))</f>
        <v>0</v>
      </c>
      <c r="GN344" s="99">
        <f>IF(ISNA(VLOOKUP($A344,'[2]1516 Exp_Rev Access'!$F$7:$GB$306,173,FALSE)),"",VLOOKUP($A344,'[2]1516 Exp_Rev Access'!$F$7:$GB$306,173,FALSE))</f>
        <v>0</v>
      </c>
      <c r="GO344" s="99">
        <f>IF(ISNA(VLOOKUP($A344,'[2]1516 Exp_Rev Access'!$F$7:$GB$306,174,FALSE)),"",VLOOKUP($A344,'[2]1516 Exp_Rev Access'!$F$7:$GB$306,174,FALSE))</f>
        <v>0</v>
      </c>
      <c r="GP344" s="99">
        <f>IF(ISNA(VLOOKUP($A344,'[2]1516 Exp_Rev Access'!$F$7:$GB$306,175,FALSE)),"",VLOOKUP($A344,'[2]1516 Exp_Rev Access'!$F$7:$GB$306,175,FALSE))</f>
        <v>0</v>
      </c>
      <c r="GQ344" s="99">
        <f>IF(ISNA(VLOOKUP($A344,'[2]1516 Exp_Rev Access'!$F$7:$GB$306,176,FALSE)),"",VLOOKUP($A344,'[2]1516 Exp_Rev Access'!$F$7:$GB$306,176,FALSE))</f>
        <v>0</v>
      </c>
      <c r="GR344" s="99">
        <f>IF(ISNA(VLOOKUP($A344,'[2]1516 Exp_Rev Access'!$F$7:$GB$306,177,FALSE)),"",VLOOKUP($A344,'[2]1516 Exp_Rev Access'!$F$7:$GB$306,177,FALSE))</f>
        <v>0</v>
      </c>
      <c r="GS344" s="99">
        <f>IF(ISNA(VLOOKUP($A344,'[2]1516 Exp_Rev Access'!$F$7:$GB$306,178,FALSE)),"",VLOOKUP($A344,'[2]1516 Exp_Rev Access'!$F$7:$GB$306,178,FALSE))</f>
        <v>0</v>
      </c>
      <c r="GT344" s="101">
        <f t="shared" si="385"/>
        <v>0</v>
      </c>
      <c r="GU344" s="72"/>
      <c r="GV344" s="84">
        <f t="shared" si="386"/>
        <v>0</v>
      </c>
    </row>
    <row r="345" spans="1:207" customFormat="1" ht="12" customHeight="1" x14ac:dyDescent="0.2">
      <c r="A345" s="96" t="s">
        <v>780</v>
      </c>
      <c r="B345" s="69" t="s">
        <v>781</v>
      </c>
      <c r="C345" s="80">
        <f>IF(ISNA(VLOOKUP($A345,'[2]1516 enrollment_Rev_Exp by size'!$A$6:$G$320,3,FALSE)),"",VLOOKUP($A345,'[2]1516 enrollment_Rev_Exp by size'!$A$6:$G$320,3,FALSE))</f>
        <v>28</v>
      </c>
      <c r="D345" s="97">
        <v>726558.94</v>
      </c>
      <c r="E345" s="80">
        <f t="shared" si="367"/>
        <v>726558.94000000006</v>
      </c>
      <c r="F345" s="80">
        <f t="shared" si="368"/>
        <v>0</v>
      </c>
      <c r="G345" s="98">
        <f>IF(ISNA(VLOOKUP($A345,'[2]1516 Exp_Rev Access'!$F$7:$FS$306,2,FALSE)),"",VLOOKUP($A345,'[2]1516 Exp_Rev Access'!$F$7:$FS$306,2,FALSE))</f>
        <v>230635.67</v>
      </c>
      <c r="H345" s="98">
        <f>IF(ISNA(VLOOKUP($A345,'[2]1516 Exp_Rev Access'!$F$7:$FS$306,3,FALSE)),"",VLOOKUP($A345,'[2]1516 Exp_Rev Access'!$F$7:$FS$306,3,FALSE))</f>
        <v>0</v>
      </c>
      <c r="I345" s="98">
        <f>IF(ISNA(VLOOKUP($A345,'[2]1516 Exp_Rev Access'!$F$7:$FS$306,4,FALSE)),"",VLOOKUP($A345,'[2]1516 Exp_Rev Access'!$F$7:$FS$306,4,FALSE))</f>
        <v>0</v>
      </c>
      <c r="J345" s="98">
        <f>IF(ISNA(VLOOKUP($A345,'[2]1516 Exp_Rev Access'!$F$7:$FS$306,5,FALSE)),"",VLOOKUP($A345,'[2]1516 Exp_Rev Access'!$F$7:$FS$306,5,FALSE))</f>
        <v>0</v>
      </c>
      <c r="K345" s="98">
        <f>IF(ISNA(VLOOKUP($A345,'[2]1516 Exp_Rev Access'!$F$7:$FS$306,6,FALSE)),"",VLOOKUP($A345,'[2]1516 Exp_Rev Access'!$F$7:$FS$306,6,FALSE))</f>
        <v>0</v>
      </c>
      <c r="L345" s="98">
        <f>IF(ISNA(VLOOKUP($A345,'[2]1516 Exp_Rev Access'!$F$7:$FS$306,7,FALSE)),"",VLOOKUP($A345,'[2]1516 Exp_Rev Access'!$F$7:$FS$306,7,FALSE))</f>
        <v>0</v>
      </c>
      <c r="M345" s="90">
        <f t="shared" si="369"/>
        <v>230635.67</v>
      </c>
      <c r="N345" s="72">
        <f>M345/D345</f>
        <v>0.31743559579626124</v>
      </c>
      <c r="O345" s="73">
        <f>M345/C345</f>
        <v>8236.988214285715</v>
      </c>
      <c r="P345" s="99">
        <f>IF(ISNA(VLOOKUP($A345,'[2]1516 Exp_Rev Access'!$F$7:$FS$306,8,FALSE)),"",VLOOKUP($A345,'[2]1516 Exp_Rev Access'!$F$7:$FS$306,8,FALSE))</f>
        <v>0</v>
      </c>
      <c r="Q345" s="99">
        <f>IF(ISNA(VLOOKUP($A345,'[2]1516 Exp_Rev Access'!$F$7:$FS$306,9,FALSE)),"",VLOOKUP($A345,'[2]1516 Exp_Rev Access'!$F$7:$FS$306,9,FALSE))</f>
        <v>0</v>
      </c>
      <c r="R345" s="99">
        <f>IF(ISNA(VLOOKUP($A345,'[2]1516 Exp_Rev Access'!$F$7:$FS$306,10,FALSE)),"",VLOOKUP($A345,'[2]1516 Exp_Rev Access'!$F$7:$FS$306,10,FALSE))</f>
        <v>0</v>
      </c>
      <c r="S345" s="99">
        <f>IF(ISNA(VLOOKUP($A345,'[2]1516 Exp_Rev Access'!$F$7:$FS$306,11,FALSE)),"",VLOOKUP($A345,'[2]1516 Exp_Rev Access'!$F$7:$FS$306,11,FALSE))</f>
        <v>0</v>
      </c>
      <c r="T345" s="99">
        <f>IF(ISNA(VLOOKUP($A345,'[2]1516 Exp_Rev Access'!$F$7:$FS$306,12,FALSE)),"",VLOOKUP($A345,'[2]1516 Exp_Rev Access'!$F$7:$FS$306,12,FALSE))</f>
        <v>0</v>
      </c>
      <c r="U345" s="99">
        <f>IF(ISNA(VLOOKUP($A345,'[2]1516 Exp_Rev Access'!$F$7:$FS$306,13,FALSE)),"",VLOOKUP($A345,'[2]1516 Exp_Rev Access'!$F$7:$FS$306,13,FALSE))</f>
        <v>0</v>
      </c>
      <c r="V345" s="99">
        <f>IF(ISNA(VLOOKUP($A345,'[2]1516 Exp_Rev Access'!$F$7:$FS$306,14,FALSE)),"",VLOOKUP($A345,'[2]1516 Exp_Rev Access'!$F$7:$FS$306,14,FALSE))</f>
        <v>0</v>
      </c>
      <c r="W345" s="99">
        <f>IF(ISNA(VLOOKUP($A345,'[2]1516 Exp_Rev Access'!$F$7:$FS$306,15,FALSE)),"",VLOOKUP($A345,'[2]1516 Exp_Rev Access'!$F$7:$FS$306,15,FALSE))</f>
        <v>0</v>
      </c>
      <c r="X345" s="99">
        <f>IF(ISNA(VLOOKUP($A345,'[2]1516 Exp_Rev Access'!$F$7:$FS$306,16,FALSE)),"",VLOOKUP($A345,'[2]1516 Exp_Rev Access'!$F$7:$FS$306,16,FALSE))</f>
        <v>0</v>
      </c>
      <c r="Y345" s="99">
        <f>IF(ISNA(VLOOKUP($A345,'[2]1516 Exp_Rev Access'!$F$7:$FS$306,17,FALSE)),"",VLOOKUP($A345,'[2]1516 Exp_Rev Access'!$F$7:$FS$306,17,FALSE))</f>
        <v>0</v>
      </c>
      <c r="Z345" s="99">
        <f>IF(ISNA(VLOOKUP($A345,'[2]1516 Exp_Rev Access'!$F$7:$FS$306,18,FALSE)),"",VLOOKUP($A345,'[2]1516 Exp_Rev Access'!$F$7:$FS$306,18,FALSE))</f>
        <v>0</v>
      </c>
      <c r="AA345" s="99">
        <f>IF(ISNA(VLOOKUP($A345,'[2]1516 Exp_Rev Access'!$F$7:$FS$306,19,FALSE)),"",VLOOKUP($A345,'[2]1516 Exp_Rev Access'!$F$7:$FS$306,19,FALSE))</f>
        <v>0</v>
      </c>
      <c r="AB345" s="99">
        <f>IF(ISNA(VLOOKUP($A345,'[2]1516 Exp_Rev Access'!$F$7:$FS$306,20,FALSE)),"",VLOOKUP($A345,'[2]1516 Exp_Rev Access'!$F$7:$FS$306,20,FALSE))</f>
        <v>0</v>
      </c>
      <c r="AC345" s="99">
        <f>IF(ISNA(VLOOKUP($A345,'[2]1516 Exp_Rev Access'!$F$7:$FS$306,21,FALSE)),"",VLOOKUP($A345,'[2]1516 Exp_Rev Access'!$F$7:$FS$306,21,FALSE))</f>
        <v>1553.98</v>
      </c>
      <c r="AD345" s="99">
        <f>IF(ISNA(VLOOKUP($A345,'[2]1516 Exp_Rev Access'!$F$7:$FS$306,22,FALSE)),"",VLOOKUP($A345,'[2]1516 Exp_Rev Access'!$F$7:$FS$306,22,FALSE))</f>
        <v>1747.9</v>
      </c>
      <c r="AE345" s="99">
        <f>IF(ISNA(VLOOKUP($A345,'[2]1516 Exp_Rev Access'!$F$7:$FS$306,23,FALSE)),"",VLOOKUP($A345,'[2]1516 Exp_Rev Access'!$F$7:$FS$306,23,FALSE))</f>
        <v>0</v>
      </c>
      <c r="AF345" s="99">
        <f>IF(ISNA(VLOOKUP($A345,'[2]1516 Exp_Rev Access'!$F$7:$FS$306,24,FALSE)),"",VLOOKUP($A345,'[2]1516 Exp_Rev Access'!$F$7:$FS$306,24,FALSE))</f>
        <v>0</v>
      </c>
      <c r="AG345" s="99">
        <f>IF(ISNA(VLOOKUP($A345,'[2]1516 Exp_Rev Access'!$F$7:$FS$306,25,FALSE)),"",VLOOKUP($A345,'[2]1516 Exp_Rev Access'!$F$7:$FS$306,25,FALSE))</f>
        <v>0</v>
      </c>
      <c r="AH345" s="98">
        <f>IF(ISNA(VLOOKUP($A345,'[2]1516 Exp_Rev Access'!$F$7:$FS$306,26,FALSE)),"",VLOOKUP($A345,'[2]1516 Exp_Rev Access'!$F$7:$FS$306,26,FALSE))</f>
        <v>0</v>
      </c>
      <c r="AI345" s="98">
        <f>IF(ISNA(VLOOKUP($A345,'[2]1516 Exp_Rev Access'!$F$7:$FS$306,27,FALSE)),"",VLOOKUP($A345,'[2]1516 Exp_Rev Access'!$F$7:$FS$306,27,FALSE))</f>
        <v>0</v>
      </c>
      <c r="AJ345" s="98">
        <f>IF(ISNA(VLOOKUP($A345,'[2]1516 Exp_Rev Access'!$F$7:$FS$306,28,FALSE)),"",VLOOKUP($A345,'[2]1516 Exp_Rev Access'!$F$7:$FS$306,28,FALSE))</f>
        <v>2957.24</v>
      </c>
      <c r="AK345" s="98">
        <f>IF(ISNA(VLOOKUP($A345,'[2]1516 Exp_Rev Access'!$F$7:$FS$306,29,FALSE)),"",VLOOKUP($A345,'[2]1516 Exp_Rev Access'!$F$7:$FS$306,29,FALSE))</f>
        <v>0</v>
      </c>
      <c r="AL345" s="100">
        <f t="shared" si="372"/>
        <v>6259.12</v>
      </c>
      <c r="AM345" s="72">
        <f t="shared" si="373"/>
        <v>8.614745006096821E-3</v>
      </c>
      <c r="AN345" s="94">
        <f t="shared" si="374"/>
        <v>223.54</v>
      </c>
      <c r="AO345" s="99">
        <f>IF(ISNA(VLOOKUP($A345,'[2]1516 Exp_Rev Access'!$F$7:$GB$306,30,FALSE)),"",VLOOKUP($A345,'[2]1516 Exp_Rev Access'!$F$7:$FS$306,30,FALSE))</f>
        <v>316067.59000000003</v>
      </c>
      <c r="AP345" s="99">
        <f>IF(ISNA(VLOOKUP($A345,'[2]1516 Exp_Rev Access'!$F$7:$GB$306,31,FALSE)),"",VLOOKUP($A345,'[2]1516 Exp_Rev Access'!$F$7:$FS$306,31,FALSE))</f>
        <v>3456.17</v>
      </c>
      <c r="AQ345" s="99">
        <f>IF(ISNA(VLOOKUP($A345,'[2]1516 Exp_Rev Access'!$F$7:$GB$306,32,FALSE)),"",VLOOKUP($A345,'[2]1516 Exp_Rev Access'!$F$7:$FS$306,32,FALSE))</f>
        <v>0</v>
      </c>
      <c r="AR345" s="99">
        <f>IF(ISNA(VLOOKUP($A345,'[2]1516 Exp_Rev Access'!$F$7:$GB$306,33,FALSE)),"",VLOOKUP($A345,'[2]1516 Exp_Rev Access'!$F$7:$FS$306,33,FALSE))</f>
        <v>0</v>
      </c>
      <c r="AS345" s="99">
        <f>IF(ISNA(VLOOKUP($A345,'[2]1516 Exp_Rev Access'!$F$7:$GB$306,34,FALSE)),"",VLOOKUP($A345,'[2]1516 Exp_Rev Access'!$F$7:$FS$306,34,FALSE))</f>
        <v>0</v>
      </c>
      <c r="AT345" s="101">
        <f t="shared" si="375"/>
        <v>319523.76</v>
      </c>
      <c r="AU345" s="72">
        <f t="shared" si="376"/>
        <v>0.43977679223106114</v>
      </c>
      <c r="AV345" s="94">
        <f t="shared" si="377"/>
        <v>11411.562857142857</v>
      </c>
      <c r="AW345" s="99">
        <f>IF(ISNA(VLOOKUP($A345,'[2]1516 Exp_Rev Access'!$F$7:$GB$306,35,FALSE)),"",VLOOKUP($A345,'[2]1516 Exp_Rev Access'!$F$7:$GB$306,35,FALSE))</f>
        <v>0</v>
      </c>
      <c r="AX345" s="99">
        <f>IF(ISNA(VLOOKUP($A345,'[2]1516 Exp_Rev Access'!$F$7:$GB$306,36,FALSE)),"",VLOOKUP($A345,'[2]1516 Exp_Rev Access'!$F$7:$GB$306,36,FALSE))</f>
        <v>24576.11</v>
      </c>
      <c r="AY345" s="99">
        <f>IF(ISNA(VLOOKUP($A345,'[2]1516 Exp_Rev Access'!$F$7:$GB$306,37,FALSE)),"",VLOOKUP($A345,'[2]1516 Exp_Rev Access'!$F$7:$GB$306,37,FALSE))</f>
        <v>0</v>
      </c>
      <c r="AZ345" s="99">
        <f>IF(ISNA(VLOOKUP($A345,'[2]1516 Exp_Rev Access'!$F$7:$GB$306,38,FALSE)),"",VLOOKUP($A345,'[2]1516 Exp_Rev Access'!$F$7:$GB$306,38,FALSE))</f>
        <v>0</v>
      </c>
      <c r="BA345" s="99">
        <f>IF(ISNA(VLOOKUP($A345,'[2]1516 Exp_Rev Access'!$F$7:$GB$306,39,FALSE)),"",VLOOKUP($A345,'[2]1516 Exp_Rev Access'!$F$7:$GB$306,39,FALSE))</f>
        <v>0</v>
      </c>
      <c r="BB345" s="99">
        <f>IF(ISNA(VLOOKUP($A345,'[2]1516 Exp_Rev Access'!$F$7:$GB$306,40,FALSE)),"",VLOOKUP($A345,'[2]1516 Exp_Rev Access'!$F$7:$GB$306,40,FALSE))</f>
        <v>10341.040000000001</v>
      </c>
      <c r="BC345" s="99">
        <f>IF(ISNA(VLOOKUP($A345,'[2]1516 Exp_Rev Access'!$F$7:$GB$306,41,FALSE)),"",VLOOKUP($A345,'[2]1516 Exp_Rev Access'!$F$7:$GB$306,41,FALSE))</f>
        <v>0</v>
      </c>
      <c r="BD345" s="99">
        <f>IF(ISNA(VLOOKUP($A345,'[2]1516 Exp_Rev Access'!$F$7:$GB$306,42,FALSE)),"",VLOOKUP($A345,'[2]1516 Exp_Rev Access'!$F$7:$GB$306,42,FALSE))</f>
        <v>1358</v>
      </c>
      <c r="BE345" s="99">
        <f>IF(ISNA(VLOOKUP($A345,'[2]1516 Exp_Rev Access'!$F$7:$GB$306,43,FALSE)),"",VLOOKUP($A345,'[2]1516 Exp_Rev Access'!$F$7:$GB$306,43,FALSE))</f>
        <v>0</v>
      </c>
      <c r="BF345" s="99">
        <f>IF(ISNA(VLOOKUP($A345,'[2]1516 Exp_Rev Access'!$F$7:$GB$306,44,FALSE)),"",VLOOKUP($A345,'[2]1516 Exp_Rev Access'!$F$7:$GB$306,44,FALSE))</f>
        <v>0</v>
      </c>
      <c r="BG345" s="99">
        <f>IF(ISNA(VLOOKUP($A345,'[2]1516 Exp_Rev Access'!$F$7:$GB$306,45,FALSE)),"",VLOOKUP($A345,'[2]1516 Exp_Rev Access'!$F$7:$GB$306,45,FALSE))</f>
        <v>0</v>
      </c>
      <c r="BH345" s="99">
        <f>IF(ISNA(VLOOKUP($A345,'[2]1516 Exp_Rev Access'!$F$7:$GB$306,46,FALSE)),"",VLOOKUP($A345,'[2]1516 Exp_Rev Access'!$F$7:$GB$306,46,FALSE))</f>
        <v>0</v>
      </c>
      <c r="BI345" s="99">
        <f>IF(ISNA(VLOOKUP($A345,'[2]1516 Exp_Rev Access'!$F$7:$GB$306,47,FALSE)),"",VLOOKUP($A345,'[2]1516 Exp_Rev Access'!$F$7:$GB$306,47,FALSE))</f>
        <v>635.99</v>
      </c>
      <c r="BJ345" s="99">
        <f>IF(ISNA(VLOOKUP($A345,'[2]1516 Exp_Rev Access'!$F$7:$GB$306,48,FALSE)),"",VLOOKUP($A345,'[2]1516 Exp_Rev Access'!$F$7:$GB$306,48,FALSE))</f>
        <v>79871.92</v>
      </c>
      <c r="BK345" s="99">
        <f>IF(ISNA(VLOOKUP($A345,'[2]1516 Exp_Rev Access'!$F$7:$GB$306,49,FALSE)),"",VLOOKUP($A345,'[2]1516 Exp_Rev Access'!$F$7:$GB$306,49,FALSE))</f>
        <v>0</v>
      </c>
      <c r="BL345" s="99">
        <f>IF(ISNA(VLOOKUP($A345,'[2]1516 Exp_Rev Access'!$F$7:$GB$306,50,FALSE)),"",VLOOKUP($A345,'[2]1516 Exp_Rev Access'!$F$7:$GB$306,50,FALSE))</f>
        <v>0</v>
      </c>
      <c r="BM345" s="99">
        <f>IF(ISNA(VLOOKUP($A345,'[2]1516 Exp_Rev Access'!$F$7:$GB$306,51,FALSE)),"",VLOOKUP($A345,'[2]1516 Exp_Rev Access'!$F$7:$GB$306,51,FALSE))</f>
        <v>0</v>
      </c>
      <c r="BN345" s="99">
        <f>IF(ISNA(VLOOKUP($A345,'[2]1516 Exp_Rev Access'!$F$7:$GB$306,52,FALSE)),"",VLOOKUP($A345,'[2]1516 Exp_Rev Access'!$F$7:$GB$306,52,FALSE))</f>
        <v>0</v>
      </c>
      <c r="BO345" s="99">
        <f>IF(ISNA(VLOOKUP($A345,'[2]1516 Exp_Rev Access'!$F$7:$GB$306,53,FALSE)),"",VLOOKUP($A345,'[2]1516 Exp_Rev Access'!$F$7:$GB$306,53,FALSE))</f>
        <v>0</v>
      </c>
      <c r="BP345" s="99">
        <f>IF(ISNA(VLOOKUP($A345,'[2]1516 Exp_Rev Access'!$F$7:$GB$306,54,FALSE)),"",VLOOKUP($A345,'[2]1516 Exp_Rev Access'!$F$7:$GB$306,54,FALSE))</f>
        <v>0</v>
      </c>
      <c r="BQ345" s="99">
        <f>IF(ISNA(VLOOKUP($A345,'[2]1516 Exp_Rev Access'!$F$7:$GB$306,55,FALSE)),"",VLOOKUP($A345,'[2]1516 Exp_Rev Access'!$F$7:$GB$306,55,FALSE))</f>
        <v>0</v>
      </c>
      <c r="BR345" s="99">
        <f>IF(ISNA(VLOOKUP($A345,'[2]1516 Exp_Rev Access'!$F$7:$GB$306,56,FALSE)),"",VLOOKUP($A345,'[2]1516 Exp_Rev Access'!$F$7:$GB$306,56,FALSE))</f>
        <v>0</v>
      </c>
      <c r="BS345" s="99">
        <f>IF(ISNA(VLOOKUP($A345,'[2]1516 Exp_Rev Access'!$F$7:$GB$306,57,FALSE)),"",VLOOKUP($A345,'[2]1516 Exp_Rev Access'!$F$7:$GB$306,57,FALSE))</f>
        <v>0</v>
      </c>
      <c r="BT345" s="99">
        <f>IF(ISNA(VLOOKUP($A345,'[2]1516 Exp_Rev Access'!$F$7:$GB$306,58,FALSE)),"",VLOOKUP($A345,'[2]1516 Exp_Rev Access'!$F$7:$GB$306,58,FALSE))</f>
        <v>0</v>
      </c>
      <c r="BU345" s="102">
        <f t="shared" si="378"/>
        <v>116783.06</v>
      </c>
      <c r="BV345" s="72">
        <f t="shared" si="379"/>
        <v>0.16073446154278964</v>
      </c>
      <c r="BW345" s="94">
        <f t="shared" si="380"/>
        <v>4170.8235714285711</v>
      </c>
      <c r="BX345" s="99">
        <f>IF(ISNA(VLOOKUP($A345,'[2]1516 Exp_Rev Access'!$F$7:$GB$306,59,FALSE)),"",VLOOKUP($A345,'[2]1516 Exp_Rev Access'!$F$7:$GB$306,59,FALSE))</f>
        <v>0</v>
      </c>
      <c r="BY345" s="99">
        <f>IF(ISNA(VLOOKUP($A345,'[2]1516 Exp_Rev Access'!$F$7:$GB$306,60,FALSE)),"",VLOOKUP($A345,'[2]1516 Exp_Rev Access'!$F$7:$GB$306,60,FALSE))</f>
        <v>0</v>
      </c>
      <c r="BZ345" s="99">
        <f>IF(ISNA(VLOOKUP($A345,'[2]1516 Exp_Rev Access'!$F$7:$GB$306,61,FALSE)),"",VLOOKUP($A345,'[2]1516 Exp_Rev Access'!$F$7:$GB$306,61,FALSE))</f>
        <v>0</v>
      </c>
      <c r="CA345" s="99">
        <f>IF(ISNA(VLOOKUP($A345,'[2]1516 Exp_Rev Access'!$F$7:$GB$306,62,FALSE)),"",VLOOKUP($A345,'[2]1516 Exp_Rev Access'!$F$7:$GB$306,62,FALSE))</f>
        <v>0</v>
      </c>
      <c r="CB345" s="99">
        <f>IF(ISNA(VLOOKUP($A345,'[2]1516 Exp_Rev Access'!$F$7:$GB$306,63,FALSE)),"",VLOOKUP($A345,'[2]1516 Exp_Rev Access'!$F$7:$GB$306,63,FALSE))</f>
        <v>4.97</v>
      </c>
      <c r="CC345" s="99">
        <f>IF(ISNA(VLOOKUP($A345,'[2]1516 Exp_Rev Access'!$F$7:$GB$306,64,FALSE)),"",VLOOKUP($A345,'[2]1516 Exp_Rev Access'!$F$7:$GB$306,64,FALSE))</f>
        <v>0</v>
      </c>
      <c r="CD345" s="101">
        <f t="shared" si="381"/>
        <v>4.97</v>
      </c>
      <c r="CE345" s="72">
        <f t="shared" si="387"/>
        <v>6.8404636243275741E-6</v>
      </c>
      <c r="CF345" s="103">
        <f t="shared" si="388"/>
        <v>0.17749999999999999</v>
      </c>
      <c r="CG345" s="99">
        <f>IF(ISNA(VLOOKUP($A345,'[2]1516 Exp_Rev Access'!$F$7:$GB$306,65,FALSE)),"",VLOOKUP($A345,'[2]1516 Exp_Rev Access'!$F$7:$GB$306,65,FALSE))</f>
        <v>0</v>
      </c>
      <c r="CH345" s="99">
        <f>IF(ISNA(VLOOKUP($A345,'[2]1516 Exp_Rev Access'!$F$7:$GB$306,66,FALSE)),"",VLOOKUP($A345,'[2]1516 Exp_Rev Access'!$F$7:$GB$306,66,FALSE))</f>
        <v>0</v>
      </c>
      <c r="CI345" s="99">
        <f>IF(ISNA(VLOOKUP($A345,'[2]1516 Exp_Rev Access'!$F$7:$GB$306,67,FALSE)),"",VLOOKUP($A345,'[2]1516 Exp_Rev Access'!$F$7:$GB$306,67,FALSE))</f>
        <v>0</v>
      </c>
      <c r="CJ345" s="99">
        <f>IF(ISNA(VLOOKUP($A345,'[2]1516 Exp_Rev Access'!$F$7:$GB$306,68,FALSE)),"",VLOOKUP($A345,'[2]1516 Exp_Rev Access'!$F$7:$GB$306,68,FALSE))</f>
        <v>0</v>
      </c>
      <c r="CK345" s="99">
        <f>IF(ISNA(VLOOKUP($A345,'[2]1516 Exp_Rev Access'!$F$7:$GB$306,69,FALSE)),"",VLOOKUP($A345,'[2]1516 Exp_Rev Access'!$F$7:$GB$306,69,FALSE))</f>
        <v>0</v>
      </c>
      <c r="CL345" s="99">
        <f>IF(ISNA(VLOOKUP($A345,'[2]1516 Exp_Rev Access'!$F$7:$GB$306,70,FALSE)),"",VLOOKUP($A345,'[2]1516 Exp_Rev Access'!$F$7:$GB$306,70,FALSE))</f>
        <v>0</v>
      </c>
      <c r="CM345" s="99">
        <f>IF(ISNA(VLOOKUP($A345,'[2]1516 Exp_Rev Access'!$F$7:$GB$306,71,FALSE)),"",VLOOKUP($A345,'[2]1516 Exp_Rev Access'!$F$7:$GB$306,71,FALSE))</f>
        <v>0</v>
      </c>
      <c r="CN345" s="99">
        <f>IF(ISNA(VLOOKUP($A345,'[2]1516 Exp_Rev Access'!$F$7:$GB$306,72,FALSE)),"",VLOOKUP($A345,'[2]1516 Exp_Rev Access'!$F$7:$GB$306,72,FALSE))</f>
        <v>0</v>
      </c>
      <c r="CO345" s="99">
        <f>IF(ISNA(VLOOKUP($A345,'[2]1516 Exp_Rev Access'!$F$7:$GB$306,73,FALSE)),"",VLOOKUP($A345,'[2]1516 Exp_Rev Access'!$F$7:$GB$306,73,FALSE))</f>
        <v>0</v>
      </c>
      <c r="CP345" s="99">
        <f>IF(ISNA(VLOOKUP($A345,'[2]1516 Exp_Rev Access'!$F$7:$GB$306,74,FALSE)),"",VLOOKUP($A345,'[2]1516 Exp_Rev Access'!$F$7:$GB$306,74,FALSE))</f>
        <v>0</v>
      </c>
      <c r="CQ345" s="99">
        <f>IF(ISNA(VLOOKUP($A345,'[2]1516 Exp_Rev Access'!$F$7:$GB$306,75,FALSE)),"",VLOOKUP($A345,'[2]1516 Exp_Rev Access'!$F$7:$GB$306,75,FALSE))</f>
        <v>0</v>
      </c>
      <c r="CR345" s="99">
        <f>IF(ISNA(VLOOKUP($A345,'[2]1516 Exp_Rev Access'!$F$7:$GB$306,76,FALSE)),"",VLOOKUP($A345,'[2]1516 Exp_Rev Access'!$F$7:$GB$306,76,FALSE))</f>
        <v>0</v>
      </c>
      <c r="CS345" s="99">
        <f>IF(ISNA(VLOOKUP($A345,'[2]1516 Exp_Rev Access'!$F$7:$GB$306,77,FALSE)),"",VLOOKUP($A345,'[2]1516 Exp_Rev Access'!$F$7:$GB$306,77,FALSE))</f>
        <v>0</v>
      </c>
      <c r="CT345" s="99">
        <f>IF(ISNA(VLOOKUP($A345,'[2]1516 Exp_Rev Access'!$F$7:$GB$306,78,FALSE)),"",VLOOKUP($A345,'[2]1516 Exp_Rev Access'!$F$7:$GB$306,78,FALSE))</f>
        <v>12177.94</v>
      </c>
      <c r="CU345" s="99">
        <f>IF(ISNA(VLOOKUP($A345,'[2]1516 Exp_Rev Access'!$F$7:$GB$306,79,FALSE)),"",VLOOKUP($A345,'[2]1516 Exp_Rev Access'!$F$7:$GB$306,79,FALSE))</f>
        <v>1302</v>
      </c>
      <c r="CV345" s="99">
        <f>IF(ISNA(VLOOKUP($A345,'[2]1516 Exp_Rev Access'!$F$7:$GB$306,80,FALSE)),"",VLOOKUP($A345,'[2]1516 Exp_Rev Access'!$F$7:$GB$306,80,FALSE))</f>
        <v>0</v>
      </c>
      <c r="CW345" s="99">
        <f>IF(ISNA(VLOOKUP($A345,'[2]1516 Exp_Rev Access'!$F$7:$GB$306,81,FALSE)),"",VLOOKUP($A345,'[2]1516 Exp_Rev Access'!$F$7:$GB$306,81,FALSE))</f>
        <v>0</v>
      </c>
      <c r="CX345" s="99">
        <f>IF(ISNA(VLOOKUP($A345,'[2]1516 Exp_Rev Access'!$F$7:$GB$306,82,FALSE)),"",VLOOKUP($A345,'[2]1516 Exp_Rev Access'!$F$7:$GB$306,82,FALSE))</f>
        <v>0</v>
      </c>
      <c r="CY345" s="99">
        <f>IF(ISNA(VLOOKUP($A345,'[2]1516 Exp_Rev Access'!$F$7:$GB$306,83,FALSE)),"",VLOOKUP($A345,'[2]1516 Exp_Rev Access'!$F$7:$GB$306,83,FALSE))</f>
        <v>0</v>
      </c>
      <c r="CZ345" s="99">
        <f>IF(ISNA(VLOOKUP($A345,'[2]1516 Exp_Rev Access'!$F$7:$GB$306,84,FALSE)),"",VLOOKUP($A345,'[2]1516 Exp_Rev Access'!$F$7:$GB$306,84,FALSE))</f>
        <v>0</v>
      </c>
      <c r="DA345" s="99">
        <f>IF(ISNA(VLOOKUP($A345,'[2]1516 Exp_Rev Access'!$F$7:$GB$306,85,FALSE)),"",VLOOKUP($A345,'[2]1516 Exp_Rev Access'!$F$7:$GB$306,85,FALSE))</f>
        <v>0</v>
      </c>
      <c r="DB345" s="99">
        <f>IF(ISNA(VLOOKUP($A345,'[2]1516 Exp_Rev Access'!$F$7:$GB$306,86,FALSE)),"",VLOOKUP($A345,'[2]1516 Exp_Rev Access'!$F$7:$GB$306,86,FALSE))</f>
        <v>0</v>
      </c>
      <c r="DC345" s="99">
        <f>IF(ISNA(VLOOKUP($A345,'[2]1516 Exp_Rev Access'!$F$7:$GB$306,87,FALSE)),"",VLOOKUP($A345,'[2]1516 Exp_Rev Access'!$F$7:$GB$306,87,FALSE))</f>
        <v>0</v>
      </c>
      <c r="DD345" s="99">
        <f>IF(ISNA(VLOOKUP($A345,'[2]1516 Exp_Rev Access'!$F$7:$GB$306,88,FALSE)),"",VLOOKUP($A345,'[2]1516 Exp_Rev Access'!$F$7:$GB$306,88,FALSE))</f>
        <v>0</v>
      </c>
      <c r="DE345" s="99">
        <f>IF(ISNA(VLOOKUP($A345,'[2]1516 Exp_Rev Access'!$F$7:$GB$306,89,FALSE)),"",VLOOKUP($A345,'[2]1516 Exp_Rev Access'!$F$7:$GB$306,89,FALSE))</f>
        <v>0</v>
      </c>
      <c r="DF345" s="99">
        <f>IF(ISNA(VLOOKUP($A345,'[2]1516 Exp_Rev Access'!$F$7:$GB$306,90,FALSE)),"",VLOOKUP($A345,'[2]1516 Exp_Rev Access'!$F$7:$GB$306,90,FALSE))</f>
        <v>0</v>
      </c>
      <c r="DG345" s="99">
        <f>IF(ISNA(VLOOKUP($A345,'[2]1516 Exp_Rev Access'!$F$7:$GB$306,91,FALSE)),"",VLOOKUP($A345,'[2]1516 Exp_Rev Access'!$F$7:$GB$306,91,FALSE))</f>
        <v>0</v>
      </c>
      <c r="DH345" s="99">
        <f>IF(ISNA(VLOOKUP($A345,'[2]1516 Exp_Rev Access'!$F$7:$GB$306,92,FALSE)),"",VLOOKUP($A345,'[2]1516 Exp_Rev Access'!$F$7:$GB$306,92,FALSE))</f>
        <v>14394.44</v>
      </c>
      <c r="DI345" s="99">
        <f>IF(ISNA(VLOOKUP($A345,'[2]1516 Exp_Rev Access'!$F$7:$GB$306,93,FALSE)),"",VLOOKUP($A345,'[2]1516 Exp_Rev Access'!$F$7:$GB$306,93,FALSE))</f>
        <v>0</v>
      </c>
      <c r="DJ345" s="99">
        <f>IF(ISNA(VLOOKUP($A345,'[2]1516 Exp_Rev Access'!$F$7:$GB$306,94,FALSE)),"",VLOOKUP($A345,'[2]1516 Exp_Rev Access'!$F$7:$GB$306,94,FALSE))</f>
        <v>0</v>
      </c>
      <c r="DK345" s="99">
        <f>IF(ISNA(VLOOKUP($A345,'[2]1516 Exp_Rev Access'!$F$7:$GB$306,95,FALSE)),"",VLOOKUP($A345,'[2]1516 Exp_Rev Access'!$F$7:$GB$306,95,FALSE))</f>
        <v>0</v>
      </c>
      <c r="DL345" s="99">
        <f>IF(ISNA(VLOOKUP($A345,'[2]1516 Exp_Rev Access'!$F$7:$GB$306,96,FALSE)),"",VLOOKUP($A345,'[2]1516 Exp_Rev Access'!$F$7:$GB$306,96,FALSE))</f>
        <v>0</v>
      </c>
      <c r="DM345" s="99">
        <f>IF(ISNA(VLOOKUP($A345,'[2]1516 Exp_Rev Access'!$F$7:$GB$306,97,FALSE)),"",VLOOKUP($A345,'[2]1516 Exp_Rev Access'!$F$7:$GB$306,97,FALSE))</f>
        <v>0</v>
      </c>
      <c r="DN345" s="99">
        <f>IF(ISNA(VLOOKUP($A345,'[2]1516 Exp_Rev Access'!$F$7:$GB$306,98,FALSE)),"",VLOOKUP($A345,'[2]1516 Exp_Rev Access'!$F$7:$GB$306,98,FALSE))</f>
        <v>0</v>
      </c>
      <c r="DO345" s="99">
        <f>IF(ISNA(VLOOKUP($A345,'[2]1516 Exp_Rev Access'!$F$7:$GB$306,99,FALSE)),"",VLOOKUP($A345,'[2]1516 Exp_Rev Access'!$F$7:$GB$306,99,FALSE))</f>
        <v>0</v>
      </c>
      <c r="DP345" s="99">
        <f>IF(ISNA(VLOOKUP($A345,'[2]1516 Exp_Rev Access'!$F$7:$GB$306,100,FALSE)),"",VLOOKUP($A345,'[2]1516 Exp_Rev Access'!$F$7:$GB$306,100,FALSE))</f>
        <v>0</v>
      </c>
      <c r="DQ345" s="99">
        <f>IF(ISNA(VLOOKUP($A345,'[2]1516 Exp_Rev Access'!$F$7:$GB$306,101,FALSE)),"",VLOOKUP($A345,'[2]1516 Exp_Rev Access'!$F$7:$GB$306,101,FALSE))</f>
        <v>0</v>
      </c>
      <c r="DR345" s="99">
        <f>IF(ISNA(VLOOKUP($A345,'[2]1516 Exp_Rev Access'!$F$7:$GB$306,102,FALSE)),"",VLOOKUP($A345,'[2]1516 Exp_Rev Access'!$F$7:$GB$306,102,FALSE))</f>
        <v>0</v>
      </c>
      <c r="DS345" s="99">
        <f>IF(ISNA(VLOOKUP($A345,'[2]1516 Exp_Rev Access'!$F$7:$GB$306,103,FALSE)),"",VLOOKUP($A345,'[2]1516 Exp_Rev Access'!$F$7:$GB$306,103,FALSE))</f>
        <v>0</v>
      </c>
      <c r="DT345" s="99">
        <f>IF(ISNA(VLOOKUP($A345,'[2]1516 Exp_Rev Access'!$F$7:$GB$306,104,FALSE)),"",VLOOKUP($A345,'[2]1516 Exp_Rev Access'!$F$7:$GB$306,104,FALSE))</f>
        <v>0</v>
      </c>
      <c r="DU345" s="99">
        <f>IF(ISNA(VLOOKUP($A345,'[2]1516 Exp_Rev Access'!$F$7:$GB$306,105,FALSE)),"",VLOOKUP($A345,'[2]1516 Exp_Rev Access'!$F$7:$GB$306,105,FALSE))</f>
        <v>0</v>
      </c>
      <c r="DV345" s="99">
        <f>IF(ISNA(VLOOKUP($A345,'[2]1516 Exp_Rev Access'!$F$7:$GB$306,106,FALSE)),"",VLOOKUP($A345,'[2]1516 Exp_Rev Access'!$F$7:$GB$306,106,FALSE))</f>
        <v>0</v>
      </c>
      <c r="DW345" s="99">
        <f>IF(ISNA(VLOOKUP($A345,'[2]1516 Exp_Rev Access'!$F$7:$GB$306,107,FALSE)),"",VLOOKUP($A345,'[2]1516 Exp_Rev Access'!$F$7:$GB$306,107,FALSE))</f>
        <v>0</v>
      </c>
      <c r="DX345" s="99">
        <f>IF(ISNA(VLOOKUP($A345,'[2]1516 Exp_Rev Access'!$F$7:$GB$306,108,FALSE)),"",VLOOKUP($A345,'[2]1516 Exp_Rev Access'!$F$7:$GB$306,108,FALSE))</f>
        <v>16897.38</v>
      </c>
      <c r="DY345" s="99">
        <f>IF(ISNA(VLOOKUP($A345,'[2]1516 Exp_Rev Access'!$F$7:$GB$306,109,FALSE)),"",VLOOKUP($A345,'[2]1516 Exp_Rev Access'!$F$7:$GB$306,109,FALSE))</f>
        <v>0</v>
      </c>
      <c r="DZ345" s="99">
        <f>IF(ISNA(VLOOKUP($A345,'[2]1516 Exp_Rev Access'!$F$7:$GB$306,110,FALSE)),"",VLOOKUP($A345,'[2]1516 Exp_Rev Access'!$F$7:$GB$306,110,FALSE))</f>
        <v>0</v>
      </c>
      <c r="EA345" s="99">
        <f>IF(ISNA(VLOOKUP($A345,'[2]1516 Exp_Rev Access'!$F$7:$GB$306,111,FALSE)),"",VLOOKUP($A345,'[2]1516 Exp_Rev Access'!$F$7:$GB$306,111,FALSE))</f>
        <v>0</v>
      </c>
      <c r="EB345" s="99">
        <f>IF(ISNA(VLOOKUP($A345,'[2]1516 Exp_Rev Access'!$F$7:$GB$306,112,FALSE)),"",VLOOKUP($A345,'[2]1516 Exp_Rev Access'!$F$7:$GB$306,112,FALSE))</f>
        <v>0</v>
      </c>
      <c r="EC345" s="99">
        <f>IF(ISNA(VLOOKUP($A345,'[2]1516 Exp_Rev Access'!$F$7:$GB$306,113,FALSE)),"",VLOOKUP($A345,'[2]1516 Exp_Rev Access'!$F$7:$GB$306,113,FALSE))</f>
        <v>0</v>
      </c>
      <c r="ED345" s="99">
        <f>IF(ISNA(VLOOKUP($A345,'[2]1516 Exp_Rev Access'!$F$7:$GB$306,114,FALSE)),"",VLOOKUP($A345,'[2]1516 Exp_Rev Access'!$F$7:$GB$306,114,FALSE))</f>
        <v>0</v>
      </c>
      <c r="EE345" s="99">
        <f>IF(ISNA(VLOOKUP($A345,'[2]1516 Exp_Rev Access'!$F$7:$GB$306,115,FALSE)),"",VLOOKUP($A345,'[2]1516 Exp_Rev Access'!$F$7:$GB$306,115,FALSE))</f>
        <v>0</v>
      </c>
      <c r="EF345" s="99">
        <f>IF(ISNA(VLOOKUP($A345,'[2]1516 Exp_Rev Access'!$F$7:$GB$306,116,FALSE)),"",VLOOKUP($A345,'[2]1516 Exp_Rev Access'!$F$7:$GB$306,116,FALSE))</f>
        <v>0</v>
      </c>
      <c r="EG345" s="99">
        <f>IF(ISNA(VLOOKUP($A345,'[2]1516 Exp_Rev Access'!$F$7:$GB$306,117,FALSE)),"",VLOOKUP($A345,'[2]1516 Exp_Rev Access'!$F$7:$GB$306,117,FALSE))</f>
        <v>0</v>
      </c>
      <c r="EH345" s="99">
        <f>IF(ISNA(VLOOKUP($A345,'[2]1516 Exp_Rev Access'!$F$7:$GB$306,118,FALSE)),"",VLOOKUP($A345,'[2]1516 Exp_Rev Access'!$F$7:$GB$306,118,FALSE))</f>
        <v>0</v>
      </c>
      <c r="EI345" s="99">
        <f>IF(ISNA(VLOOKUP($A345,'[2]1516 Exp_Rev Access'!$F$7:$GB$306,119,FALSE)),"",VLOOKUP($A345,'[2]1516 Exp_Rev Access'!$F$7:$GB$306,119,FALSE))</f>
        <v>0</v>
      </c>
      <c r="EJ345" s="99">
        <f>IF(ISNA(VLOOKUP($A345,'[2]1516 Exp_Rev Access'!$F$7:$GB$306,120,FALSE)),"",VLOOKUP($A345,'[2]1516 Exp_Rev Access'!$F$7:$GB$306,120,FALSE))</f>
        <v>0</v>
      </c>
      <c r="EK345" s="99">
        <f>IF(ISNA(VLOOKUP($A345,'[2]1516 Exp_Rev Access'!$F$7:$GB$306,121,FALSE)),"",VLOOKUP($A345,'[2]1516 Exp_Rev Access'!$F$7:$GB$306,121,FALSE))</f>
        <v>0</v>
      </c>
      <c r="EL345" s="99">
        <f>IF(ISNA(VLOOKUP($A345,'[2]1516 Exp_Rev Access'!$F$7:$GB$306,122,FALSE)),"",VLOOKUP($A345,'[2]1516 Exp_Rev Access'!$F$7:$GB$306,122,FALSE))</f>
        <v>0</v>
      </c>
      <c r="EM345" s="99">
        <f>IF(ISNA(VLOOKUP($A345,'[2]1516 Exp_Rev Access'!$F$7:$GB$306,123,FALSE)),"",VLOOKUP($A345,'[2]1516 Exp_Rev Access'!$F$7:$GB$306,123,FALSE))</f>
        <v>0</v>
      </c>
      <c r="EN345" s="99">
        <f>IF(ISNA(VLOOKUP($A345,'[2]1516 Exp_Rev Access'!$F$7:$GB$306,124,FALSE)),"",VLOOKUP($A345,'[2]1516 Exp_Rev Access'!$F$7:$GB$306,124,FALSE))</f>
        <v>0</v>
      </c>
      <c r="EO345" s="99">
        <f>IF(ISNA(VLOOKUP($A345,'[2]1516 Exp_Rev Access'!$F$7:$GB$306,125,FALSE)),"",VLOOKUP($A345,'[2]1516 Exp_Rev Access'!$F$7:$GB$306,125,FALSE))</f>
        <v>0</v>
      </c>
      <c r="EP345" s="99">
        <f>IF(ISNA(VLOOKUP($A345,'[2]1516 Exp_Rev Access'!$F$7:$GB$306,126,FALSE)),"",VLOOKUP($A345,'[2]1516 Exp_Rev Access'!$F$7:$GB$306,126,FALSE))</f>
        <v>0</v>
      </c>
      <c r="EQ345" s="99">
        <f>IF(ISNA(VLOOKUP($A345,'[2]1516 Exp_Rev Access'!$F$7:$GB$306,127,FALSE)),"",VLOOKUP($A345,'[2]1516 Exp_Rev Access'!$F$7:$GB$306,127,FALSE))</f>
        <v>0</v>
      </c>
      <c r="ER345" s="99">
        <f>IF(ISNA(VLOOKUP($A345,'[2]1516 Exp_Rev Access'!$F$7:$GB$306,128,FALSE)),"",VLOOKUP($A345,'[2]1516 Exp_Rev Access'!$F$7:$GB$306,128,FALSE))</f>
        <v>0</v>
      </c>
      <c r="ES345" s="99">
        <f>IF(ISNA(VLOOKUP($A345,'[2]1516 Exp_Rev Access'!$F$7:$GB$306,129,FALSE)),"",VLOOKUP($A345,'[2]1516 Exp_Rev Access'!$F$7:$GB$306,129,FALSE))</f>
        <v>0</v>
      </c>
      <c r="ET345" s="99">
        <f>IF(ISNA(VLOOKUP($A345,'[2]1516 Exp_Rev Access'!$F$7:$GB$306,130,FALSE)),"",VLOOKUP($A345,'[2]1516 Exp_Rev Access'!$F$7:$GB$306,130,FALSE))</f>
        <v>0</v>
      </c>
      <c r="EU345" s="99">
        <f>IF(ISNA(VLOOKUP($A345,'[2]1516 Exp_Rev Access'!$F$7:$GB$306,131,FALSE)),"",VLOOKUP($A345,'[2]1516 Exp_Rev Access'!$F$7:$GB$306,131,FALSE))</f>
        <v>0</v>
      </c>
      <c r="EV345" s="99">
        <f>IF(ISNA(VLOOKUP($A345,'[2]1516 Exp_Rev Access'!$F$7:$GB$306,132,FALSE)),"",VLOOKUP($A345,'[2]1516 Exp_Rev Access'!$F$7:$GB$306,132,FALSE))</f>
        <v>0</v>
      </c>
      <c r="EW345" s="99">
        <f>IF(ISNA(VLOOKUP($A345,'[2]1516 Exp_Rev Access'!$F$7:$GB$306,133,FALSE)),"",VLOOKUP($A345,'[2]1516 Exp_Rev Access'!$F$7:$GB$306,133,FALSE))</f>
        <v>0</v>
      </c>
      <c r="EX345" s="99">
        <f>IF(ISNA(VLOOKUP($A345,'[2]1516 Exp_Rev Access'!$F$7:$GB$306,134,FALSE)),"",VLOOKUP($A345,'[2]1516 Exp_Rev Access'!$F$7:$GB$306,134,FALSE))</f>
        <v>0</v>
      </c>
      <c r="EY345" s="99">
        <f>IF(ISNA(VLOOKUP($A345,'[2]1516 Exp_Rev Access'!$F$7:$GB$306,135,FALSE)),"",VLOOKUP($A345,'[2]1516 Exp_Rev Access'!$F$7:$GB$306,135,FALSE))</f>
        <v>0</v>
      </c>
      <c r="EZ345" s="99">
        <f>IF(ISNA(VLOOKUP($A345,'[2]1516 Exp_Rev Access'!$F$7:$GB$306,136,FALSE)),"",VLOOKUP($A345,'[2]1516 Exp_Rev Access'!$F$7:$GB$306,136,FALSE))</f>
        <v>0</v>
      </c>
      <c r="FA345" s="99">
        <f>IF(ISNA(VLOOKUP($A345,'[2]1516 Exp_Rev Access'!$F$7:$GB$306,137,FALSE)),"",VLOOKUP($A345,'[2]1516 Exp_Rev Access'!$F$7:$GB$306,137,FALSE))</f>
        <v>0</v>
      </c>
      <c r="FB345" s="99">
        <f>IF(ISNA(VLOOKUP($A345,'[2]1516 Exp_Rev Access'!$F$7:$GB$306,138,FALSE)),"",VLOOKUP($A345,'[2]1516 Exp_Rev Access'!$F$7:$GB$306,138,FALSE))</f>
        <v>0</v>
      </c>
      <c r="FC345" s="99">
        <f>IF(ISNA(VLOOKUP($A345,'[2]1516 Exp_Rev Access'!$F$7:$GB$306,139,FALSE)),"",VLOOKUP($A345,'[2]1516 Exp_Rev Access'!$F$7:$GB$306,139,FALSE))</f>
        <v>0</v>
      </c>
      <c r="FD345" s="99">
        <f>IF(ISNA(VLOOKUP($A345,'[2]1516 Exp_Rev Access'!$F$7:$FS$306,140,FALSE)),"",VLOOKUP($A345,'[2]1516 Exp_Rev Access'!$F$7:$FS$306,140,FALSE))</f>
        <v>0</v>
      </c>
      <c r="FE345" s="99">
        <f>IF(ISNA(VLOOKUP($A345,'[2]1516 Exp_Rev Access'!$F$7:$FS$306,141,FALSE)),"",VLOOKUP($A345,'[2]1516 Exp_Rev Access'!$F$7:$FS$306,141,FALSE))</f>
        <v>0</v>
      </c>
      <c r="FF345" s="99">
        <f>IF(ISNA(VLOOKUP($A345,'[2]1516 Exp_Rev Access'!$F$7:$FS$306,142,FALSE)),"",VLOOKUP($A345,'[2]1516 Exp_Rev Access'!$F$7:$FS$306,142,FALSE))</f>
        <v>0</v>
      </c>
      <c r="FG345" s="99">
        <f>IF(ISNA(VLOOKUP($A345,'[2]1516 Exp_Rev Access'!$F$7:$FS$306,143,FALSE)),"",VLOOKUP($A345,'[2]1516 Exp_Rev Access'!$F$7:$FS$306,143,FALSE))</f>
        <v>0</v>
      </c>
      <c r="FH345" s="99">
        <f>IF(ISNA(VLOOKUP($A345,'[2]1516 Exp_Rev Access'!$F$7:$FS$306,144,FALSE)),"",VLOOKUP($A345,'[2]1516 Exp_Rev Access'!$F$7:$FS$306,144,FALSE))</f>
        <v>0</v>
      </c>
      <c r="FI345" s="99">
        <f>IF(ISNA(VLOOKUP($A345,'[2]1516 Exp_Rev Access'!$F$7:$FS$306,145,FALSE)),"",VLOOKUP($A345,'[2]1516 Exp_Rev Access'!$F$7:$FS$306,145,FALSE))</f>
        <v>0</v>
      </c>
      <c r="FJ345" s="99">
        <f>IF(ISNA(VLOOKUP($A345,'[2]1516 Exp_Rev Access'!$F$7:$FS$306,146,FALSE)),"",VLOOKUP($A345,'[2]1516 Exp_Rev Access'!$F$7:$FS$306,146,FALSE))</f>
        <v>0</v>
      </c>
      <c r="FK345" s="99">
        <f>IF(ISNA(VLOOKUP($A345,'[2]1516 Exp_Rev Access'!$F$7:$FS$306,147,FALSE)),"",VLOOKUP($A345,'[2]1516 Exp_Rev Access'!$F$7:$FS$306,147,FALSE))</f>
        <v>0</v>
      </c>
      <c r="FL345" s="99">
        <f>IF(ISNA(VLOOKUP($A345,'[2]1516 Exp_Rev Access'!$F$7:$FS$306,148,FALSE)),"",VLOOKUP($A345,'[2]1516 Exp_Rev Access'!$F$7:$FS$306,148,FALSE))</f>
        <v>0</v>
      </c>
      <c r="FM345" s="99">
        <f>IF(ISNA(VLOOKUP($A345,'[2]1516 Exp_Rev Access'!$F$7:$FS$306,149,FALSE)),"",VLOOKUP($A345,'[2]1516 Exp_Rev Access'!$F$7:$FS$306,149,FALSE))</f>
        <v>0</v>
      </c>
      <c r="FN345" s="99">
        <f>IF(ISNA(VLOOKUP($A345,'[2]1516 Exp_Rev Access'!$F$7:$FS$306,150,FALSE)),"",VLOOKUP($A345,'[2]1516 Exp_Rev Access'!$F$7:$FS$306,150,FALSE))</f>
        <v>0</v>
      </c>
      <c r="FO345" s="99">
        <f>IF(ISNA(VLOOKUP($A345,'[2]1516 Exp_Rev Access'!$F$7:$FS$306,151,FALSE)),"",VLOOKUP($A345,'[2]1516 Exp_Rev Access'!$F$7:$FS$306,151,FALSE))</f>
        <v>0</v>
      </c>
      <c r="FP345" s="99">
        <f>IF(ISNA(VLOOKUP($A345,'[2]1516 Exp_Rev Access'!$F$7:$FS$306,152,FALSE)),"",VLOOKUP($A345,'[2]1516 Exp_Rev Access'!$F$7:$FS$306,152,FALSE))</f>
        <v>0</v>
      </c>
      <c r="FQ345" s="99">
        <f>IF(ISNA(VLOOKUP($A345,'[2]1516 Exp_Rev Access'!$F$7:$FS$306,153,FALSE)),"",VLOOKUP($A345,'[2]1516 Exp_Rev Access'!$F$7:$FS$306,153,FALSE))</f>
        <v>1338.74</v>
      </c>
      <c r="FR345" s="101">
        <f t="shared" si="382"/>
        <v>46110.5</v>
      </c>
      <c r="FS345" s="72">
        <f t="shared" si="392"/>
        <v>6.3464224939548605E-2</v>
      </c>
      <c r="FT345" s="94">
        <f t="shared" si="393"/>
        <v>1646.8035714285713</v>
      </c>
      <c r="FU345" s="99">
        <f>IF(ISNA(VLOOKUP($A345,'[2]1516 Exp_Rev Access'!$F$7:$GB$306,154,FALSE)),"",VLOOKUP($A345,'[2]1516 Exp_Rev Access'!$F$7:$GB$306,154,FALSE))</f>
        <v>0</v>
      </c>
      <c r="FV345" s="99">
        <f>IF(ISNA(VLOOKUP($A345,'[2]1516 Exp_Rev Access'!$F$7:$GB$306,155,FALSE)),"",VLOOKUP($A345,'[2]1516 Exp_Rev Access'!$F$7:$GB$306,155,FALSE))</f>
        <v>0</v>
      </c>
      <c r="FW345" s="99">
        <f>IF(ISNA(VLOOKUP($A345,'[2]1516 Exp_Rev Access'!$F$7:$GB$306,156,FALSE)),"",VLOOKUP($A345,'[2]1516 Exp_Rev Access'!$F$7:$GB$306,156,FALSE))</f>
        <v>0</v>
      </c>
      <c r="FX345" s="99">
        <f>IF(ISNA(VLOOKUP($A345,'[2]1516 Exp_Rev Access'!$F$7:$GB$306,157,FALSE)),"",VLOOKUP($A345,'[2]1516 Exp_Rev Access'!$F$7:$GB$306,157,FALSE))</f>
        <v>0</v>
      </c>
      <c r="FY345" s="99">
        <f>IF(ISNA(VLOOKUP($A345,'[2]1516 Exp_Rev Access'!$F$7:$GB$306,158,FALSE)),"",VLOOKUP($A345,'[2]1516 Exp_Rev Access'!$F$7:$GB$306,158,FALSE))</f>
        <v>0</v>
      </c>
      <c r="FZ345" s="99">
        <f>IF(ISNA(VLOOKUP($A345,'[2]1516 Exp_Rev Access'!$F$7:$GB$306,159,FALSE)),"",VLOOKUP($A345,'[2]1516 Exp_Rev Access'!$F$7:$GB$306,159,FALSE))</f>
        <v>0</v>
      </c>
      <c r="GA345" s="99">
        <f>IF(ISNA(VLOOKUP($A345,'[2]1516 Exp_Rev Access'!$F$7:$GB$306,160,FALSE)),"",VLOOKUP($A345,'[2]1516 Exp_Rev Access'!$F$7:$GB$306,160,FALSE))</f>
        <v>0</v>
      </c>
      <c r="GB345" s="99">
        <f>IF(ISNA(VLOOKUP($A345,'[2]1516 Exp_Rev Access'!$F$7:$GB$306,161,FALSE)),"",VLOOKUP($A345,'[2]1516 Exp_Rev Access'!$F$7:$GB$306,161,FALSE))</f>
        <v>0</v>
      </c>
      <c r="GC345" s="99">
        <f>IF(ISNA(VLOOKUP($A345,'[2]1516 Exp_Rev Access'!$F$7:$GB$306,162,FALSE)),"",VLOOKUP($A345,'[2]1516 Exp_Rev Access'!$F$7:$GB$306,162,FALSE))</f>
        <v>0</v>
      </c>
      <c r="GD345" s="99">
        <f>IF(ISNA(VLOOKUP($A345,'[2]1516 Exp_Rev Access'!$F$7:$GB$306,163,FALSE)),"",VLOOKUP($A345,'[2]1516 Exp_Rev Access'!$F$7:$GB$306,163,FALSE))</f>
        <v>0</v>
      </c>
      <c r="GE345" s="99">
        <f>IF(ISNA(VLOOKUP($A345,'[2]1516 Exp_Rev Access'!$F$7:$GB$306,164,FALSE)),"",VLOOKUP($A345,'[2]1516 Exp_Rev Access'!$F$7:$GB$306,164,FALSE))</f>
        <v>0</v>
      </c>
      <c r="GF345" s="99">
        <f>IF(ISNA(VLOOKUP($A345,'[2]1516 Exp_Rev Access'!$F$7:$GB$306,165,FALSE)),"",VLOOKUP($A345,'[2]1516 Exp_Rev Access'!$F$7:$GB$306,165,FALSE))</f>
        <v>0</v>
      </c>
      <c r="GG345" s="99">
        <f>IF(ISNA(VLOOKUP($A345,'[2]1516 Exp_Rev Access'!$F$7:$GB$306,166,FALSE)),"",VLOOKUP($A345,'[2]1516 Exp_Rev Access'!$F$7:$GB$306,166,FALSE))</f>
        <v>0</v>
      </c>
      <c r="GH345" s="99">
        <f>IF(ISNA(VLOOKUP($A345,'[2]1516 Exp_Rev Access'!$F$7:$GB$306,167,FALSE)),"",VLOOKUP($A345,'[2]1516 Exp_Rev Access'!$F$7:$GB$306,167,FALSE))</f>
        <v>0</v>
      </c>
      <c r="GI345" s="99">
        <f>IF(ISNA(VLOOKUP($A345,'[2]1516 Exp_Rev Access'!$F$7:$GB$306,168,FALSE)),"",VLOOKUP($A345,'[2]1516 Exp_Rev Access'!$F$7:$GB$306,168,FALSE))</f>
        <v>0</v>
      </c>
      <c r="GJ345" s="99">
        <f>IF(ISNA(VLOOKUP($A345,'[2]1516 Exp_Rev Access'!$F$7:$GB$306,169,FALSE)),"",VLOOKUP($A345,'[2]1516 Exp_Rev Access'!$F$7:$GB$306,169,FALSE))</f>
        <v>0</v>
      </c>
      <c r="GK345" s="99">
        <f>IF(ISNA(VLOOKUP($A345,'[2]1516 Exp_Rev Access'!$F$7:$GB$306,170,FALSE)),"",VLOOKUP($A345,'[2]1516 Exp_Rev Access'!$F$7:$GB$306,170,FALSE))</f>
        <v>7241.86</v>
      </c>
      <c r="GL345" s="99">
        <f>IF(ISNA(VLOOKUP($A345,'[2]1516 Exp_Rev Access'!$F$7:$GB$306,171,FALSE)),"",VLOOKUP($A345,'[2]1516 Exp_Rev Access'!$F$7:$GB$306,171,FALSE))</f>
        <v>0</v>
      </c>
      <c r="GM345" s="99">
        <f>IF(ISNA(VLOOKUP($A345,'[2]1516 Exp_Rev Access'!$F$7:$GB$306,172,FALSE)),"",VLOOKUP($A345,'[2]1516 Exp_Rev Access'!$F$7:$GB$306,172,FALSE))</f>
        <v>0</v>
      </c>
      <c r="GN345" s="99">
        <f>IF(ISNA(VLOOKUP($A345,'[2]1516 Exp_Rev Access'!$F$7:$GB$306,173,FALSE)),"",VLOOKUP($A345,'[2]1516 Exp_Rev Access'!$F$7:$GB$306,173,FALSE))</f>
        <v>0</v>
      </c>
      <c r="GO345" s="99">
        <f>IF(ISNA(VLOOKUP($A345,'[2]1516 Exp_Rev Access'!$F$7:$GB$306,174,FALSE)),"",VLOOKUP($A345,'[2]1516 Exp_Rev Access'!$F$7:$GB$306,174,FALSE))</f>
        <v>0</v>
      </c>
      <c r="GP345" s="99">
        <f>IF(ISNA(VLOOKUP($A345,'[2]1516 Exp_Rev Access'!$F$7:$GB$306,175,FALSE)),"",VLOOKUP($A345,'[2]1516 Exp_Rev Access'!$F$7:$GB$306,175,FALSE))</f>
        <v>0</v>
      </c>
      <c r="GQ345" s="99">
        <f>IF(ISNA(VLOOKUP($A345,'[2]1516 Exp_Rev Access'!$F$7:$GB$306,176,FALSE)),"",VLOOKUP($A345,'[2]1516 Exp_Rev Access'!$F$7:$GB$306,176,FALSE))</f>
        <v>0</v>
      </c>
      <c r="GR345" s="99">
        <f>IF(ISNA(VLOOKUP($A345,'[2]1516 Exp_Rev Access'!$F$7:$GB$306,177,FALSE)),"",VLOOKUP($A345,'[2]1516 Exp_Rev Access'!$F$7:$GB$306,177,FALSE))</f>
        <v>0</v>
      </c>
      <c r="GS345" s="99">
        <f>IF(ISNA(VLOOKUP($A345,'[2]1516 Exp_Rev Access'!$F$7:$GB$306,178,FALSE)),"",VLOOKUP($A345,'[2]1516 Exp_Rev Access'!$F$7:$GB$306,178,FALSE))</f>
        <v>0</v>
      </c>
      <c r="GT345" s="101">
        <f t="shared" si="385"/>
        <v>7241.86</v>
      </c>
      <c r="GU345" s="72">
        <f>GT345/D345</f>
        <v>9.9673400206182865E-3</v>
      </c>
      <c r="GV345" s="84">
        <f t="shared" si="386"/>
        <v>258.63785714285711</v>
      </c>
    </row>
    <row r="346" spans="1:207" s="1" customFormat="1" ht="12" customHeight="1" x14ac:dyDescent="0.2">
      <c r="A346" s="77"/>
      <c r="B346" s="77"/>
      <c r="C346" s="80"/>
      <c r="D346" s="97"/>
      <c r="E346" s="80"/>
      <c r="F346" s="80"/>
      <c r="G346" s="98"/>
      <c r="H346" s="98"/>
      <c r="I346" s="98"/>
      <c r="J346" s="98"/>
      <c r="K346" s="98"/>
      <c r="L346" s="98"/>
      <c r="M346" s="90"/>
      <c r="N346" s="72"/>
      <c r="O346" s="73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8"/>
      <c r="AI346" s="98"/>
      <c r="AJ346" s="98"/>
      <c r="AK346" s="98"/>
      <c r="AL346" s="101"/>
      <c r="AM346" s="72"/>
      <c r="AN346" s="94"/>
      <c r="AO346" s="99"/>
      <c r="AP346" s="99"/>
      <c r="AQ346" s="99"/>
      <c r="AR346" s="99"/>
      <c r="AS346" s="99"/>
      <c r="AT346" s="101"/>
      <c r="AU346" s="72"/>
      <c r="AV346" s="94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0"/>
      <c r="BV346" s="72"/>
      <c r="BW346" s="94"/>
      <c r="BX346" s="99"/>
      <c r="BY346" s="99"/>
      <c r="BZ346" s="99"/>
      <c r="CA346" s="99"/>
      <c r="CB346" s="99"/>
      <c r="CC346" s="99"/>
      <c r="CD346" s="101"/>
      <c r="CE346" s="72"/>
      <c r="CF346" s="103"/>
      <c r="CG346" s="99"/>
      <c r="CH346" s="99"/>
      <c r="CI346" s="99"/>
      <c r="CJ346" s="99"/>
      <c r="CK346" s="99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99"/>
      <c r="DB346" s="99"/>
      <c r="DC346" s="99"/>
      <c r="DD346" s="99"/>
      <c r="DE346" s="99"/>
      <c r="DF346" s="99"/>
      <c r="DG346" s="99"/>
      <c r="DH346" s="99"/>
      <c r="DI346" s="99"/>
      <c r="DJ346" s="99"/>
      <c r="DK346" s="99"/>
      <c r="DL346" s="99"/>
      <c r="DM346" s="99"/>
      <c r="DN346" s="99"/>
      <c r="DO346" s="99"/>
      <c r="DP346" s="99"/>
      <c r="DQ346" s="99"/>
      <c r="DR346" s="99"/>
      <c r="DS346" s="99"/>
      <c r="DT346" s="99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  <c r="EK346" s="99"/>
      <c r="EL346" s="99"/>
      <c r="EM346" s="99"/>
      <c r="EN346" s="99"/>
      <c r="EO346" s="99"/>
      <c r="EP346" s="99"/>
      <c r="EQ346" s="99"/>
      <c r="ER346" s="99"/>
      <c r="ES346" s="99"/>
      <c r="ET346" s="99"/>
      <c r="EU346" s="99"/>
      <c r="EV346" s="99"/>
      <c r="EW346" s="99"/>
      <c r="EX346" s="99"/>
      <c r="EY346" s="99"/>
      <c r="EZ346" s="99"/>
      <c r="FA346" s="99"/>
      <c r="FB346" s="99"/>
      <c r="FC346" s="99"/>
      <c r="FD346" s="98"/>
      <c r="FE346" s="99"/>
      <c r="FF346" s="99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101"/>
      <c r="FS346" s="72"/>
      <c r="FT346" s="94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101"/>
      <c r="GU346" s="72"/>
      <c r="GV346" s="111"/>
    </row>
    <row r="347" spans="1:207" s="1" customFormat="1" ht="12" customHeight="1" x14ac:dyDescent="0.2">
      <c r="A347" s="77"/>
      <c r="B347" s="77"/>
      <c r="C347" s="80"/>
      <c r="D347" s="97"/>
      <c r="E347" s="80"/>
      <c r="F347" s="80"/>
      <c r="G347" s="98"/>
      <c r="H347" s="98"/>
      <c r="I347" s="98"/>
      <c r="J347" s="98"/>
      <c r="K347" s="98"/>
      <c r="L347" s="98"/>
      <c r="M347" s="90"/>
      <c r="N347" s="72"/>
      <c r="O347" s="73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8"/>
      <c r="AI347" s="98"/>
      <c r="AJ347" s="98"/>
      <c r="AK347" s="98"/>
      <c r="AL347" s="101"/>
      <c r="AM347" s="72"/>
      <c r="AN347" s="94"/>
      <c r="AO347" s="99"/>
      <c r="AP347" s="99"/>
      <c r="AQ347" s="99"/>
      <c r="AR347" s="99"/>
      <c r="AS347" s="99"/>
      <c r="AT347" s="101"/>
      <c r="AU347" s="72"/>
      <c r="AV347" s="94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0"/>
      <c r="BV347" s="72"/>
      <c r="BW347" s="94"/>
      <c r="BX347" s="99"/>
      <c r="BY347" s="99"/>
      <c r="BZ347" s="99"/>
      <c r="CA347" s="99"/>
      <c r="CB347" s="99"/>
      <c r="CC347" s="99"/>
      <c r="CD347" s="101"/>
      <c r="CE347" s="72"/>
      <c r="CF347" s="103"/>
      <c r="CG347" s="99"/>
      <c r="CH347" s="99"/>
      <c r="CI347" s="99"/>
      <c r="CJ347" s="99"/>
      <c r="CK347" s="99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99"/>
      <c r="DB347" s="99"/>
      <c r="DC347" s="99"/>
      <c r="DD347" s="99"/>
      <c r="DE347" s="99"/>
      <c r="DF347" s="99"/>
      <c r="DG347" s="99"/>
      <c r="DH347" s="99"/>
      <c r="DI347" s="99"/>
      <c r="DJ347" s="99"/>
      <c r="DK347" s="99"/>
      <c r="DL347" s="99"/>
      <c r="DM347" s="99"/>
      <c r="DN347" s="99"/>
      <c r="DO347" s="99"/>
      <c r="DP347" s="99"/>
      <c r="DQ347" s="99"/>
      <c r="DR347" s="99"/>
      <c r="DS347" s="99"/>
      <c r="DT347" s="99"/>
      <c r="DU347" s="99"/>
      <c r="DV347" s="99"/>
      <c r="DW347" s="99"/>
      <c r="DX347" s="99"/>
      <c r="DY347" s="99"/>
      <c r="DZ347" s="99"/>
      <c r="EA347" s="99"/>
      <c r="EB347" s="99"/>
      <c r="EC347" s="99"/>
      <c r="ED347" s="99"/>
      <c r="EE347" s="99"/>
      <c r="EF347" s="99"/>
      <c r="EG347" s="99"/>
      <c r="EH347" s="99"/>
      <c r="EI347" s="99"/>
      <c r="EJ347" s="99"/>
      <c r="EK347" s="99"/>
      <c r="EL347" s="99"/>
      <c r="EM347" s="99"/>
      <c r="EN347" s="99"/>
      <c r="EO347" s="99"/>
      <c r="EP347" s="99"/>
      <c r="EQ347" s="99"/>
      <c r="ER347" s="99"/>
      <c r="ES347" s="99"/>
      <c r="ET347" s="99"/>
      <c r="EU347" s="99"/>
      <c r="EV347" s="99"/>
      <c r="EW347" s="99"/>
      <c r="EX347" s="99"/>
      <c r="EY347" s="99"/>
      <c r="EZ347" s="99"/>
      <c r="FA347" s="99"/>
      <c r="FB347" s="99"/>
      <c r="FC347" s="99"/>
      <c r="FD347" s="98"/>
      <c r="FE347" s="99"/>
      <c r="FF347" s="99"/>
      <c r="FG347" s="99"/>
      <c r="FH347" s="99"/>
      <c r="FI347" s="99"/>
      <c r="FJ347" s="99"/>
      <c r="FK347" s="99"/>
      <c r="FL347" s="99"/>
      <c r="FM347" s="99"/>
      <c r="FN347" s="99"/>
      <c r="FO347" s="99"/>
      <c r="FP347" s="99"/>
      <c r="FQ347" s="99"/>
      <c r="FR347" s="101"/>
      <c r="FS347" s="72"/>
      <c r="FT347" s="94"/>
      <c r="FU347" s="99"/>
      <c r="FV347" s="99"/>
      <c r="FW347" s="99"/>
      <c r="FX347" s="99"/>
      <c r="FY347" s="99"/>
      <c r="FZ347" s="99"/>
      <c r="GA347" s="99"/>
      <c r="GB347" s="99"/>
      <c r="GC347" s="99"/>
      <c r="GD347" s="99"/>
      <c r="GE347" s="99"/>
      <c r="GF347" s="99"/>
      <c r="GG347" s="99"/>
      <c r="GH347" s="99"/>
      <c r="GI347" s="99"/>
      <c r="GJ347" s="99"/>
      <c r="GK347" s="99"/>
      <c r="GL347" s="99"/>
      <c r="GM347" s="99"/>
      <c r="GN347" s="99"/>
      <c r="GO347" s="99"/>
      <c r="GP347" s="99"/>
      <c r="GQ347" s="99"/>
      <c r="GR347" s="99"/>
      <c r="GS347" s="99"/>
      <c r="GT347" s="101"/>
      <c r="GU347" s="72"/>
      <c r="GV347" s="111"/>
    </row>
    <row r="348" spans="1:207" s="1" customFormat="1" ht="12" customHeight="1" x14ac:dyDescent="0.2">
      <c r="A348" s="77"/>
      <c r="B348" s="69"/>
      <c r="C348" s="80"/>
      <c r="D348" s="97"/>
      <c r="E348" s="80"/>
      <c r="F348" s="80"/>
      <c r="G348" s="98"/>
      <c r="H348" s="98"/>
      <c r="I348" s="98"/>
      <c r="J348" s="98"/>
      <c r="K348" s="98"/>
      <c r="L348" s="98"/>
      <c r="M348" s="90"/>
      <c r="N348" s="72"/>
      <c r="O348" s="73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8"/>
      <c r="AI348" s="98"/>
      <c r="AJ348" s="98"/>
      <c r="AK348" s="98"/>
      <c r="AL348" s="101"/>
      <c r="AM348" s="72"/>
      <c r="AN348" s="94"/>
      <c r="AO348" s="99"/>
      <c r="AP348" s="99"/>
      <c r="AQ348" s="99"/>
      <c r="AR348" s="99"/>
      <c r="AS348" s="99"/>
      <c r="AT348" s="101"/>
      <c r="AU348" s="72"/>
      <c r="AV348" s="94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0"/>
      <c r="BV348" s="72"/>
      <c r="BW348" s="94"/>
      <c r="BX348" s="99"/>
      <c r="BY348" s="99"/>
      <c r="BZ348" s="99"/>
      <c r="CA348" s="99"/>
      <c r="CB348" s="99"/>
      <c r="CC348" s="99"/>
      <c r="CD348" s="101"/>
      <c r="CE348" s="72"/>
      <c r="CF348" s="103"/>
      <c r="CG348" s="99"/>
      <c r="CH348" s="99"/>
      <c r="CI348" s="99"/>
      <c r="CJ348" s="99"/>
      <c r="CK348" s="99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99"/>
      <c r="DB348" s="99"/>
      <c r="DC348" s="99"/>
      <c r="DD348" s="99"/>
      <c r="DE348" s="99"/>
      <c r="DF348" s="99"/>
      <c r="DG348" s="99"/>
      <c r="DH348" s="99"/>
      <c r="DI348" s="99"/>
      <c r="DJ348" s="99"/>
      <c r="DK348" s="99"/>
      <c r="DL348" s="99"/>
      <c r="DM348" s="99"/>
      <c r="DN348" s="99"/>
      <c r="DO348" s="99"/>
      <c r="DP348" s="99"/>
      <c r="DQ348" s="99"/>
      <c r="DR348" s="99"/>
      <c r="DS348" s="99"/>
      <c r="DT348" s="99"/>
      <c r="DU348" s="99"/>
      <c r="DV348" s="99"/>
      <c r="DW348" s="99"/>
      <c r="DX348" s="99"/>
      <c r="DY348" s="99"/>
      <c r="DZ348" s="99"/>
      <c r="EA348" s="99"/>
      <c r="EB348" s="99"/>
      <c r="EC348" s="99"/>
      <c r="ED348" s="99"/>
      <c r="EE348" s="99"/>
      <c r="EF348" s="99"/>
      <c r="EG348" s="99"/>
      <c r="EH348" s="99"/>
      <c r="EI348" s="99"/>
      <c r="EJ348" s="99"/>
      <c r="EK348" s="99"/>
      <c r="EL348" s="99"/>
      <c r="EM348" s="99"/>
      <c r="EN348" s="99"/>
      <c r="EO348" s="99"/>
      <c r="EP348" s="99"/>
      <c r="EQ348" s="99"/>
      <c r="ER348" s="99"/>
      <c r="ES348" s="99"/>
      <c r="ET348" s="99"/>
      <c r="EU348" s="99"/>
      <c r="EV348" s="99"/>
      <c r="EW348" s="99"/>
      <c r="EX348" s="99"/>
      <c r="EY348" s="99"/>
      <c r="EZ348" s="99"/>
      <c r="FA348" s="99"/>
      <c r="FB348" s="99"/>
      <c r="FC348" s="99"/>
      <c r="FD348" s="98"/>
      <c r="FE348" s="99"/>
      <c r="FF348" s="99"/>
      <c r="FG348" s="99"/>
      <c r="FH348" s="99"/>
      <c r="FI348" s="99"/>
      <c r="FJ348" s="99"/>
      <c r="FK348" s="99"/>
      <c r="FL348" s="99"/>
      <c r="FM348" s="99"/>
      <c r="FN348" s="99"/>
      <c r="FO348" s="99"/>
      <c r="FP348" s="99"/>
      <c r="FQ348" s="99"/>
      <c r="FR348" s="101"/>
      <c r="FS348" s="72"/>
      <c r="FT348" s="94"/>
      <c r="FU348" s="99"/>
      <c r="FV348" s="99"/>
      <c r="FW348" s="99"/>
      <c r="FX348" s="99"/>
      <c r="FY348" s="99"/>
      <c r="FZ348" s="99"/>
      <c r="GA348" s="99"/>
      <c r="GB348" s="99"/>
      <c r="GC348" s="99"/>
      <c r="GD348" s="99"/>
      <c r="GE348" s="99"/>
      <c r="GF348" s="99"/>
      <c r="GG348" s="99"/>
      <c r="GH348" s="99"/>
      <c r="GI348" s="99"/>
      <c r="GJ348" s="99"/>
      <c r="GK348" s="99"/>
      <c r="GL348" s="99"/>
      <c r="GM348" s="99"/>
      <c r="GN348" s="99"/>
      <c r="GO348" s="99"/>
      <c r="GP348" s="99"/>
      <c r="GQ348" s="99"/>
      <c r="GR348" s="99"/>
      <c r="GS348" s="99"/>
      <c r="GT348" s="101"/>
      <c r="GU348" s="72"/>
      <c r="GV348" s="84"/>
    </row>
    <row r="349" spans="1:207" s="1" customFormat="1" ht="12" customHeight="1" x14ac:dyDescent="0.2">
      <c r="A349" s="77"/>
      <c r="B349" s="69"/>
      <c r="C349" s="80"/>
      <c r="D349" s="97"/>
      <c r="E349" s="80"/>
      <c r="F349" s="80"/>
      <c r="G349" s="98"/>
      <c r="H349" s="98"/>
      <c r="I349" s="98"/>
      <c r="J349" s="98"/>
      <c r="K349" s="98"/>
      <c r="L349" s="98"/>
      <c r="M349" s="90"/>
      <c r="N349" s="72"/>
      <c r="O349" s="73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8"/>
      <c r="AI349" s="98"/>
      <c r="AJ349" s="98"/>
      <c r="AK349" s="98"/>
      <c r="AL349" s="101"/>
      <c r="AM349" s="72"/>
      <c r="AN349" s="94"/>
      <c r="AO349" s="99"/>
      <c r="AP349" s="99"/>
      <c r="AQ349" s="99"/>
      <c r="AR349" s="99"/>
      <c r="AS349" s="99"/>
      <c r="AT349" s="101"/>
      <c r="AU349" s="72"/>
      <c r="AV349" s="94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0"/>
      <c r="BV349" s="72"/>
      <c r="BW349" s="94"/>
      <c r="BX349" s="99"/>
      <c r="BY349" s="99"/>
      <c r="BZ349" s="99"/>
      <c r="CA349" s="99"/>
      <c r="CB349" s="99"/>
      <c r="CC349" s="99"/>
      <c r="CD349" s="101"/>
      <c r="CE349" s="72"/>
      <c r="CF349" s="103"/>
      <c r="CG349" s="99"/>
      <c r="CH349" s="99"/>
      <c r="CI349" s="99"/>
      <c r="CJ349" s="99"/>
      <c r="CK349" s="99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99"/>
      <c r="DB349" s="99"/>
      <c r="DC349" s="99"/>
      <c r="DD349" s="99"/>
      <c r="DE349" s="99"/>
      <c r="DF349" s="99"/>
      <c r="DG349" s="99"/>
      <c r="DH349" s="99"/>
      <c r="DI349" s="99"/>
      <c r="DJ349" s="99"/>
      <c r="DK349" s="99"/>
      <c r="DL349" s="99"/>
      <c r="DM349" s="99"/>
      <c r="DN349" s="99"/>
      <c r="DO349" s="99"/>
      <c r="DP349" s="99"/>
      <c r="DQ349" s="99"/>
      <c r="DR349" s="99"/>
      <c r="DS349" s="99"/>
      <c r="DT349" s="99"/>
      <c r="DU349" s="99"/>
      <c r="DV349" s="99"/>
      <c r="DW349" s="99"/>
      <c r="DX349" s="99"/>
      <c r="DY349" s="99"/>
      <c r="DZ349" s="99"/>
      <c r="EA349" s="99"/>
      <c r="EB349" s="99"/>
      <c r="EC349" s="99"/>
      <c r="ED349" s="99"/>
      <c r="EE349" s="99"/>
      <c r="EF349" s="99"/>
      <c r="EG349" s="99"/>
      <c r="EH349" s="99"/>
      <c r="EI349" s="99"/>
      <c r="EJ349" s="99"/>
      <c r="EK349" s="99"/>
      <c r="EL349" s="99"/>
      <c r="EM349" s="99"/>
      <c r="EN349" s="99"/>
      <c r="EO349" s="99"/>
      <c r="EP349" s="99"/>
      <c r="EQ349" s="99"/>
      <c r="ER349" s="99"/>
      <c r="ES349" s="99"/>
      <c r="ET349" s="99"/>
      <c r="EU349" s="99"/>
      <c r="EV349" s="99"/>
      <c r="EW349" s="99"/>
      <c r="EX349" s="99"/>
      <c r="EY349" s="99"/>
      <c r="EZ349" s="99"/>
      <c r="FA349" s="99"/>
      <c r="FB349" s="99"/>
      <c r="FC349" s="99"/>
      <c r="FD349" s="98"/>
      <c r="FE349" s="99"/>
      <c r="FF349" s="99"/>
      <c r="FG349" s="99"/>
      <c r="FH349" s="99"/>
      <c r="FI349" s="99"/>
      <c r="FJ349" s="99"/>
      <c r="FK349" s="99"/>
      <c r="FL349" s="99"/>
      <c r="FM349" s="99"/>
      <c r="FN349" s="99"/>
      <c r="FO349" s="99"/>
      <c r="FP349" s="99"/>
      <c r="FQ349" s="99"/>
      <c r="FR349" s="101"/>
      <c r="FS349" s="72"/>
      <c r="FT349" s="94"/>
      <c r="FU349" s="99"/>
      <c r="FV349" s="99"/>
      <c r="FW349" s="99"/>
      <c r="FX349" s="99"/>
      <c r="FY349" s="99"/>
      <c r="FZ349" s="99"/>
      <c r="GA349" s="99"/>
      <c r="GB349" s="99"/>
      <c r="GC349" s="99"/>
      <c r="GD349" s="99"/>
      <c r="GE349" s="99"/>
      <c r="GF349" s="99"/>
      <c r="GG349" s="99"/>
      <c r="GH349" s="99"/>
      <c r="GI349" s="99"/>
      <c r="GJ349" s="99"/>
      <c r="GK349" s="99"/>
      <c r="GL349" s="99"/>
      <c r="GM349" s="99"/>
      <c r="GN349" s="99"/>
      <c r="GO349" s="99"/>
      <c r="GP349" s="99"/>
      <c r="GQ349" s="99"/>
      <c r="GR349" s="99"/>
      <c r="GS349" s="99"/>
      <c r="GT349" s="101"/>
      <c r="GU349" s="72"/>
      <c r="GV349" s="84"/>
    </row>
    <row r="350" spans="1:207" customFormat="1" ht="12" customHeight="1" x14ac:dyDescent="0.2">
      <c r="A350" s="77"/>
      <c r="B350" s="69"/>
      <c r="C350" s="80"/>
      <c r="D350" s="97"/>
      <c r="E350" s="80"/>
      <c r="F350" s="80"/>
      <c r="G350" s="98"/>
      <c r="H350" s="98"/>
      <c r="I350" s="98"/>
      <c r="J350" s="98"/>
      <c r="K350" s="98"/>
      <c r="L350" s="98"/>
      <c r="M350" s="90"/>
      <c r="N350" s="72"/>
      <c r="O350" s="73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8"/>
      <c r="AI350" s="98"/>
      <c r="AJ350" s="98"/>
      <c r="AK350" s="98"/>
      <c r="AL350" s="100"/>
      <c r="AM350" s="72"/>
      <c r="AN350" s="94"/>
      <c r="AO350" s="99"/>
      <c r="AP350" s="99"/>
      <c r="AQ350" s="99"/>
      <c r="AR350" s="99"/>
      <c r="AS350" s="99"/>
      <c r="AT350" s="101"/>
      <c r="AU350" s="72"/>
      <c r="AV350" s="94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102"/>
      <c r="BV350" s="72"/>
      <c r="BW350" s="94"/>
      <c r="BX350" s="99"/>
      <c r="BY350" s="99"/>
      <c r="BZ350" s="99"/>
      <c r="CA350" s="99"/>
      <c r="CB350" s="99"/>
      <c r="CC350" s="99"/>
      <c r="CD350" s="101"/>
      <c r="CE350" s="72"/>
      <c r="CF350" s="103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99"/>
      <c r="DB350" s="99"/>
      <c r="DC350" s="99"/>
      <c r="DD350" s="99"/>
      <c r="DE350" s="99"/>
      <c r="DF350" s="99"/>
      <c r="DG350" s="99"/>
      <c r="DH350" s="99"/>
      <c r="DI350" s="99"/>
      <c r="DJ350" s="99"/>
      <c r="DK350" s="99"/>
      <c r="DL350" s="99"/>
      <c r="DM350" s="99"/>
      <c r="DN350" s="99"/>
      <c r="DO350" s="99"/>
      <c r="DP350" s="99"/>
      <c r="DQ350" s="99"/>
      <c r="DR350" s="99"/>
      <c r="DS350" s="99"/>
      <c r="DT350" s="99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  <c r="EK350" s="99"/>
      <c r="EL350" s="99"/>
      <c r="EM350" s="99"/>
      <c r="EN350" s="99"/>
      <c r="EO350" s="99"/>
      <c r="EP350" s="99"/>
      <c r="EQ350" s="99"/>
      <c r="ER350" s="99"/>
      <c r="ES350" s="99"/>
      <c r="ET350" s="99"/>
      <c r="EU350" s="99"/>
      <c r="EV350" s="99"/>
      <c r="EW350" s="99"/>
      <c r="EX350" s="99"/>
      <c r="EY350" s="99"/>
      <c r="EZ350" s="99"/>
      <c r="FA350" s="99"/>
      <c r="FB350" s="99"/>
      <c r="FC350" s="99"/>
      <c r="FD350" s="99"/>
      <c r="FE350" s="99"/>
      <c r="FF350" s="99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101"/>
      <c r="FS350" s="72"/>
      <c r="FT350" s="94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101"/>
      <c r="GU350" s="72"/>
      <c r="GV350" s="84"/>
    </row>
    <row r="351" spans="1:207" x14ac:dyDescent="0.2">
      <c r="A351" s="104"/>
      <c r="B351" s="78" t="s">
        <v>782</v>
      </c>
      <c r="C351" s="58"/>
      <c r="D351" s="86"/>
      <c r="F351" s="80"/>
      <c r="M351" s="90">
        <f t="shared" ref="M351:M352" si="395">SUM(G351:L351)</f>
        <v>0</v>
      </c>
      <c r="R351" s="89"/>
      <c r="T351" s="89"/>
      <c r="W351" s="89"/>
      <c r="Y351" s="89"/>
      <c r="AA351" s="89"/>
      <c r="AC351" s="89"/>
      <c r="AD351" s="89"/>
      <c r="AF351" s="89"/>
      <c r="AH351" s="89"/>
      <c r="AJ351" s="89"/>
      <c r="AL351" s="92"/>
      <c r="AM351" s="91"/>
      <c r="AN351" s="93"/>
      <c r="AQ351" s="89"/>
      <c r="AS351" s="89"/>
      <c r="AT351" s="94"/>
      <c r="AU351" s="93"/>
      <c r="AW351" s="89"/>
      <c r="AZ351" s="89"/>
      <c r="BA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94"/>
      <c r="BV351" s="93"/>
      <c r="BX351" s="93"/>
      <c r="BZ351" s="89"/>
      <c r="CB351" s="89"/>
      <c r="CC351" s="89"/>
      <c r="CD351" s="94"/>
      <c r="CE351" s="93"/>
      <c r="CG351" s="95"/>
      <c r="CH351" s="52"/>
      <c r="CI351" s="52"/>
      <c r="CJ351" s="52"/>
      <c r="CK351" s="52"/>
      <c r="CL351" s="52"/>
      <c r="CM351" s="52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  <c r="CY351" s="95"/>
      <c r="CZ351" s="95"/>
      <c r="DA351" s="95"/>
      <c r="DB351" s="95"/>
      <c r="DC351" s="95"/>
      <c r="DD351" s="95"/>
      <c r="DE351" s="95"/>
      <c r="DF351" s="95"/>
      <c r="DG351" s="95"/>
      <c r="DH351" s="95"/>
      <c r="DI351" s="95"/>
      <c r="DJ351" s="95"/>
      <c r="DK351" s="52"/>
      <c r="DL351" s="52"/>
      <c r="DM351" s="52"/>
      <c r="DN351" s="52"/>
      <c r="DO351" s="52"/>
      <c r="DP351" s="52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  <c r="EA351" s="95"/>
      <c r="EB351" s="95"/>
      <c r="EC351" s="95"/>
      <c r="ED351" s="95"/>
      <c r="EE351" s="95"/>
      <c r="EF351" s="95"/>
      <c r="EG351" s="95"/>
      <c r="EH351" s="95"/>
      <c r="EI351" s="95"/>
      <c r="EJ351" s="95"/>
      <c r="EK351" s="52"/>
      <c r="EL351" s="52"/>
      <c r="EM351" s="95"/>
      <c r="EN351" s="95"/>
      <c r="EO351" s="52"/>
      <c r="EP351" s="52"/>
      <c r="EQ351" s="52"/>
      <c r="ER351" s="52"/>
      <c r="ES351" s="52"/>
      <c r="ET351" s="52"/>
      <c r="EU351" s="95"/>
      <c r="EV351" s="95"/>
      <c r="EW351" s="95"/>
      <c r="EX351" s="95"/>
      <c r="EY351" s="95"/>
      <c r="EZ351" s="95"/>
      <c r="FA351" s="95"/>
      <c r="FB351" s="95"/>
      <c r="FC351" s="95"/>
      <c r="FD351" s="95"/>
      <c r="FE351" s="95"/>
      <c r="FF351" s="95"/>
      <c r="FG351" s="95"/>
      <c r="FH351" s="95"/>
      <c r="FI351" s="95"/>
      <c r="FJ351" s="95"/>
      <c r="FK351" s="95"/>
      <c r="FL351" s="95"/>
      <c r="FM351" s="95"/>
      <c r="FN351" s="95"/>
      <c r="FO351" s="95"/>
      <c r="FP351" s="95"/>
      <c r="FQ351" s="95"/>
      <c r="FR351" s="94"/>
      <c r="FS351" s="93"/>
      <c r="FU351" s="95"/>
      <c r="FV351" s="95"/>
      <c r="FW351" s="95"/>
      <c r="FX351" s="95"/>
      <c r="FY351" s="95"/>
      <c r="FZ351" s="95"/>
      <c r="GA351" s="95"/>
      <c r="GB351" s="95"/>
      <c r="GC351" s="95"/>
      <c r="GD351" s="95"/>
      <c r="GE351" s="95"/>
      <c r="GF351" s="95"/>
      <c r="GG351" s="95"/>
      <c r="GH351" s="95"/>
      <c r="GI351" s="95"/>
      <c r="GJ351" s="95"/>
      <c r="GK351" s="95"/>
      <c r="GL351" s="95"/>
      <c r="GM351" s="95"/>
      <c r="GN351" s="95"/>
      <c r="GO351" s="95"/>
      <c r="GP351" s="95"/>
      <c r="GQ351" s="95"/>
      <c r="GR351" s="95"/>
      <c r="GS351" s="95"/>
      <c r="GT351" s="53"/>
      <c r="GU351" s="72"/>
      <c r="GV351" s="84"/>
      <c r="GW351" s="85"/>
      <c r="GX351" s="85"/>
    </row>
    <row r="352" spans="1:207" ht="6" customHeight="1" x14ac:dyDescent="0.2">
      <c r="A352" s="104"/>
      <c r="B352" s="78"/>
      <c r="C352" s="58"/>
      <c r="D352" s="79"/>
      <c r="F352" s="80"/>
      <c r="G352" s="85"/>
      <c r="H352" s="85"/>
      <c r="I352" s="85"/>
      <c r="J352" s="85"/>
      <c r="K352" s="85"/>
      <c r="L352" s="85"/>
      <c r="M352" s="90">
        <f t="shared" si="395"/>
        <v>0</v>
      </c>
      <c r="N352" s="82"/>
      <c r="O352" s="83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3"/>
      <c r="AM352" s="82"/>
      <c r="AN352" s="83"/>
      <c r="AO352" s="85"/>
      <c r="AP352" s="85"/>
      <c r="AQ352" s="85"/>
      <c r="AR352" s="85"/>
      <c r="AS352" s="85"/>
      <c r="AT352" s="83"/>
      <c r="AU352" s="82"/>
      <c r="AV352" s="83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U352" s="83"/>
      <c r="BV352" s="82"/>
      <c r="BW352" s="83"/>
      <c r="BX352" s="83"/>
      <c r="BY352" s="85"/>
      <c r="BZ352" s="85"/>
      <c r="CA352" s="85"/>
      <c r="CB352" s="85"/>
      <c r="CC352" s="85"/>
      <c r="CD352" s="83"/>
      <c r="CE352" s="83"/>
      <c r="CF352" s="83"/>
      <c r="CG352" s="85"/>
      <c r="CH352" s="52"/>
      <c r="CI352" s="52"/>
      <c r="CJ352" s="52"/>
      <c r="CK352" s="52"/>
      <c r="CL352" s="52"/>
      <c r="CM352" s="52"/>
      <c r="CN352" s="85"/>
      <c r="CO352" s="85"/>
      <c r="CP352" s="85"/>
      <c r="CQ352" s="85"/>
      <c r="CR352" s="85"/>
      <c r="CS352" s="85"/>
      <c r="CT352" s="85"/>
      <c r="CU352" s="85"/>
      <c r="CV352" s="85"/>
      <c r="CW352" s="85"/>
      <c r="CX352" s="85"/>
      <c r="CY352" s="85"/>
      <c r="CZ352" s="85"/>
      <c r="DA352" s="85"/>
      <c r="DB352" s="85"/>
      <c r="DC352" s="85"/>
      <c r="DD352" s="85"/>
      <c r="DE352" s="85"/>
      <c r="DF352" s="85"/>
      <c r="DG352" s="85"/>
      <c r="DH352" s="85"/>
      <c r="DI352" s="85"/>
      <c r="DJ352" s="85"/>
      <c r="DK352" s="52"/>
      <c r="DL352" s="52"/>
      <c r="DM352" s="52"/>
      <c r="DN352" s="52"/>
      <c r="DO352" s="52"/>
      <c r="DP352" s="52"/>
      <c r="DQ352" s="85"/>
      <c r="DR352" s="85"/>
      <c r="DS352" s="85"/>
      <c r="DT352" s="85"/>
      <c r="DU352" s="85"/>
      <c r="DV352" s="85"/>
      <c r="DW352" s="85"/>
      <c r="DX352" s="85"/>
      <c r="DY352" s="85"/>
      <c r="DZ352" s="85"/>
      <c r="EA352" s="85"/>
      <c r="EB352" s="85"/>
      <c r="EC352" s="85"/>
      <c r="ED352" s="85"/>
      <c r="EE352" s="85"/>
      <c r="EF352" s="85"/>
      <c r="EG352" s="85"/>
      <c r="EH352" s="85"/>
      <c r="EI352" s="85"/>
      <c r="EJ352" s="85"/>
      <c r="EK352" s="52"/>
      <c r="EL352" s="52"/>
      <c r="EM352" s="85"/>
      <c r="EN352" s="85"/>
      <c r="EO352" s="52"/>
      <c r="EP352" s="52"/>
      <c r="EQ352" s="52"/>
      <c r="ER352" s="52"/>
      <c r="ES352" s="52"/>
      <c r="ET352" s="52"/>
      <c r="EU352" s="85"/>
      <c r="EV352" s="85"/>
      <c r="EW352" s="85"/>
      <c r="EX352" s="85"/>
      <c r="EY352" s="85"/>
      <c r="EZ352" s="85"/>
      <c r="FA352" s="85"/>
      <c r="FB352" s="85"/>
      <c r="FC352" s="85"/>
      <c r="FD352" s="85"/>
      <c r="FE352" s="85"/>
      <c r="FF352" s="85"/>
      <c r="FG352" s="85"/>
      <c r="FH352" s="85"/>
      <c r="FI352" s="85"/>
      <c r="FJ352" s="85"/>
      <c r="FK352" s="85"/>
      <c r="FL352" s="85"/>
      <c r="FM352" s="85"/>
      <c r="FN352" s="85"/>
      <c r="FO352" s="85"/>
      <c r="FP352" s="85"/>
      <c r="FQ352" s="85"/>
      <c r="FR352" s="83"/>
      <c r="FS352" s="83"/>
      <c r="FT352" s="83"/>
      <c r="FU352" s="85"/>
      <c r="FV352" s="85"/>
      <c r="FW352" s="85"/>
      <c r="FX352" s="85"/>
      <c r="FY352" s="85"/>
      <c r="FZ352" s="85"/>
      <c r="GA352" s="85"/>
      <c r="GB352" s="85"/>
      <c r="GC352" s="85"/>
      <c r="GD352" s="85"/>
      <c r="GE352" s="85"/>
      <c r="GF352" s="85"/>
      <c r="GG352" s="85"/>
      <c r="GH352" s="85"/>
      <c r="GI352" s="85"/>
      <c r="GJ352" s="85"/>
      <c r="GK352" s="85"/>
      <c r="GL352" s="85"/>
      <c r="GM352" s="85"/>
      <c r="GN352" s="85"/>
      <c r="GO352" s="85"/>
      <c r="GP352" s="85"/>
      <c r="GQ352" s="85"/>
      <c r="GR352" s="85"/>
      <c r="GS352" s="85"/>
      <c r="GT352" s="83"/>
      <c r="GU352" s="72"/>
      <c r="GV352" s="84"/>
      <c r="GW352" s="85"/>
      <c r="GX352" s="85"/>
    </row>
    <row r="353" spans="1:207" s="1" customFormat="1" ht="12" customHeight="1" x14ac:dyDescent="0.2">
      <c r="A353" s="96" t="s">
        <v>783</v>
      </c>
      <c r="B353" s="69" t="s">
        <v>784</v>
      </c>
      <c r="C353" s="80">
        <f>IF(ISNA(VLOOKUP($A353,'[2]1516 enrollment_Rev_Exp by size'!$A$6:$G$320,3,FALSE)),"",VLOOKUP($A353,'[2]1516 enrollment_Rev_Exp by size'!$A$6:$G$320,3,FALSE))</f>
        <v>19.940000000000001</v>
      </c>
      <c r="D353" s="97">
        <v>537625.35</v>
      </c>
      <c r="E353" s="80">
        <f>M353+AL353+AT353+BU353+CD353+FR353+GT353</f>
        <v>537625.35</v>
      </c>
      <c r="F353" s="80">
        <f>D353-E353</f>
        <v>0</v>
      </c>
      <c r="G353" s="98">
        <f>IF(ISNA(VLOOKUP($A353,'[2]1516 Exp_Rev Access'!$F$7:$FS$306,2,FALSE)),"",VLOOKUP($A353,'[2]1516 Exp_Rev Access'!$F$7:$FS$306,2,FALSE))</f>
        <v>0</v>
      </c>
      <c r="H353" s="98">
        <f>IF(ISNA(VLOOKUP($A353,'[2]1516 Exp_Rev Access'!$F$7:$FS$306,3,FALSE)),"",VLOOKUP($A353,'[2]1516 Exp_Rev Access'!$F$7:$FS$306,3,FALSE))</f>
        <v>0</v>
      </c>
      <c r="I353" s="98">
        <f>IF(ISNA(VLOOKUP($A353,'[2]1516 Exp_Rev Access'!$F$7:$FS$306,4,FALSE)),"",VLOOKUP($A353,'[2]1516 Exp_Rev Access'!$F$7:$FS$306,4,FALSE))</f>
        <v>0</v>
      </c>
      <c r="J353" s="98">
        <f>IF(ISNA(VLOOKUP($A353,'[2]1516 Exp_Rev Access'!$F$7:$FS$306,5,FALSE)),"",VLOOKUP($A353,'[2]1516 Exp_Rev Access'!$F$7:$FS$306,5,FALSE))</f>
        <v>0</v>
      </c>
      <c r="K353" s="98">
        <f>IF(ISNA(VLOOKUP($A353,'[2]1516 Exp_Rev Access'!$F$7:$FS$306,6,FALSE)),"",VLOOKUP($A353,'[2]1516 Exp_Rev Access'!$F$7:$FS$306,6,FALSE))</f>
        <v>0</v>
      </c>
      <c r="L353" s="98">
        <f>IF(ISNA(VLOOKUP($A353,'[2]1516 Exp_Rev Access'!$F$7:$FS$306,7,FALSE)),"",VLOOKUP($A353,'[2]1516 Exp_Rev Access'!$F$7:$FS$306,7,FALSE))</f>
        <v>0</v>
      </c>
      <c r="M353" s="90">
        <f>SUM(G353:L353)</f>
        <v>0</v>
      </c>
      <c r="N353" s="72"/>
      <c r="O353" s="73"/>
      <c r="P353" s="99">
        <f>IF(ISNA(VLOOKUP($A353,'[2]1516 Exp_Rev Access'!$F$7:$FS$306,8,FALSE)),"",VLOOKUP($A353,'[2]1516 Exp_Rev Access'!$F$7:$FS$306,8,FALSE))</f>
        <v>0</v>
      </c>
      <c r="Q353" s="99">
        <f>IF(ISNA(VLOOKUP($A353,'[2]1516 Exp_Rev Access'!$F$7:$FS$306,9,FALSE)),"",VLOOKUP($A353,'[2]1516 Exp_Rev Access'!$F$7:$FS$306,9,FALSE))</f>
        <v>0</v>
      </c>
      <c r="R353" s="99">
        <f>IF(ISNA(VLOOKUP($A353,'[2]1516 Exp_Rev Access'!$F$7:$FS$306,10,FALSE)),"",VLOOKUP($A353,'[2]1516 Exp_Rev Access'!$F$7:$FS$306,10,FALSE))</f>
        <v>0</v>
      </c>
      <c r="S353" s="99">
        <f>IF(ISNA(VLOOKUP($A353,'[2]1516 Exp_Rev Access'!$F$7:$FS$306,11,FALSE)),"",VLOOKUP($A353,'[2]1516 Exp_Rev Access'!$F$7:$FS$306,11,FALSE))</f>
        <v>0</v>
      </c>
      <c r="T353" s="99">
        <f>IF(ISNA(VLOOKUP($A353,'[2]1516 Exp_Rev Access'!$F$7:$FS$306,12,FALSE)),"",VLOOKUP($A353,'[2]1516 Exp_Rev Access'!$F$7:$FS$306,12,FALSE))</f>
        <v>0</v>
      </c>
      <c r="U353" s="99">
        <f>IF(ISNA(VLOOKUP($A353,'[2]1516 Exp_Rev Access'!$F$7:$FS$306,13,FALSE)),"",VLOOKUP($A353,'[2]1516 Exp_Rev Access'!$F$7:$FS$306,13,FALSE))</f>
        <v>0</v>
      </c>
      <c r="V353" s="99">
        <f>IF(ISNA(VLOOKUP($A353,'[2]1516 Exp_Rev Access'!$F$7:$FS$306,14,FALSE)),"",VLOOKUP($A353,'[2]1516 Exp_Rev Access'!$F$7:$FS$306,14,FALSE))</f>
        <v>0</v>
      </c>
      <c r="W353" s="99">
        <f>IF(ISNA(VLOOKUP($A353,'[2]1516 Exp_Rev Access'!$F$7:$FS$306,15,FALSE)),"",VLOOKUP($A353,'[2]1516 Exp_Rev Access'!$F$7:$FS$306,15,FALSE))</f>
        <v>0</v>
      </c>
      <c r="X353" s="99">
        <f>IF(ISNA(VLOOKUP($A353,'[2]1516 Exp_Rev Access'!$F$7:$FS$306,16,FALSE)),"",VLOOKUP($A353,'[2]1516 Exp_Rev Access'!$F$7:$FS$306,16,FALSE))</f>
        <v>47.35</v>
      </c>
      <c r="Y353" s="99">
        <f>IF(ISNA(VLOOKUP($A353,'[2]1516 Exp_Rev Access'!$F$7:$FS$306,17,FALSE)),"",VLOOKUP($A353,'[2]1516 Exp_Rev Access'!$F$7:$FS$306,17,FALSE))</f>
        <v>0</v>
      </c>
      <c r="Z353" s="99">
        <f>IF(ISNA(VLOOKUP($A353,'[2]1516 Exp_Rev Access'!$F$7:$FS$306,18,FALSE)),"",VLOOKUP($A353,'[2]1516 Exp_Rev Access'!$F$7:$FS$306,18,FALSE))</f>
        <v>0</v>
      </c>
      <c r="AA353" s="99">
        <f>IF(ISNA(VLOOKUP($A353,'[2]1516 Exp_Rev Access'!$F$7:$FS$306,19,FALSE)),"",VLOOKUP($A353,'[2]1516 Exp_Rev Access'!$F$7:$FS$306,19,FALSE))</f>
        <v>0</v>
      </c>
      <c r="AB353" s="99">
        <f>IF(ISNA(VLOOKUP($A353,'[2]1516 Exp_Rev Access'!$F$7:$FS$306,20,FALSE)),"",VLOOKUP($A353,'[2]1516 Exp_Rev Access'!$F$7:$FS$306,20,FALSE))</f>
        <v>0</v>
      </c>
      <c r="AC353" s="99">
        <f>IF(ISNA(VLOOKUP($A353,'[2]1516 Exp_Rev Access'!$F$7:$FS$306,21,FALSE)),"",VLOOKUP($A353,'[2]1516 Exp_Rev Access'!$F$7:$FS$306,21,FALSE))</f>
        <v>1978.2</v>
      </c>
      <c r="AD353" s="99">
        <f>IF(ISNA(VLOOKUP($A353,'[2]1516 Exp_Rev Access'!$F$7:$FS$306,22,FALSE)),"",VLOOKUP($A353,'[2]1516 Exp_Rev Access'!$F$7:$FS$306,22,FALSE))</f>
        <v>154.35</v>
      </c>
      <c r="AE353" s="99">
        <f>IF(ISNA(VLOOKUP($A353,'[2]1516 Exp_Rev Access'!$F$7:$FS$306,23,FALSE)),"",VLOOKUP($A353,'[2]1516 Exp_Rev Access'!$F$7:$FS$306,23,FALSE))</f>
        <v>0</v>
      </c>
      <c r="AF353" s="99">
        <f>IF(ISNA(VLOOKUP($A353,'[2]1516 Exp_Rev Access'!$F$7:$FS$306,24,FALSE)),"",VLOOKUP($A353,'[2]1516 Exp_Rev Access'!$F$7:$FS$306,24,FALSE))</f>
        <v>2266.7800000000002</v>
      </c>
      <c r="AG353" s="99">
        <f>IF(ISNA(VLOOKUP($A353,'[2]1516 Exp_Rev Access'!$F$7:$FS$306,25,FALSE)),"",VLOOKUP($A353,'[2]1516 Exp_Rev Access'!$F$7:$FS$306,25,FALSE))</f>
        <v>0</v>
      </c>
      <c r="AH353" s="98">
        <f>IF(ISNA(VLOOKUP($A353,'[2]1516 Exp_Rev Access'!$F$7:$FS$306,26,FALSE)),"",VLOOKUP($A353,'[2]1516 Exp_Rev Access'!$F$7:$FS$306,26,FALSE))</f>
        <v>213</v>
      </c>
      <c r="AI353" s="98">
        <f>IF(ISNA(VLOOKUP($A353,'[2]1516 Exp_Rev Access'!$F$7:$FS$306,27,FALSE)),"",VLOOKUP($A353,'[2]1516 Exp_Rev Access'!$F$7:$FS$306,27,FALSE))</f>
        <v>0</v>
      </c>
      <c r="AJ353" s="98">
        <f>IF(ISNA(VLOOKUP($A353,'[2]1516 Exp_Rev Access'!$F$7:$FS$306,28,FALSE)),"",VLOOKUP($A353,'[2]1516 Exp_Rev Access'!$F$7:$FS$306,28,FALSE))</f>
        <v>1781.84</v>
      </c>
      <c r="AK353" s="98">
        <f>IF(ISNA(VLOOKUP($A353,'[2]1516 Exp_Rev Access'!$F$7:$FS$306,29,FALSE)),"",VLOOKUP($A353,'[2]1516 Exp_Rev Access'!$F$7:$FS$306,29,FALSE))</f>
        <v>1868.54</v>
      </c>
      <c r="AL353" s="100">
        <f>SUM(P353:AK353)</f>
        <v>8310.0600000000013</v>
      </c>
      <c r="AM353" s="72">
        <f>AL353/D353</f>
        <v>1.5456972034521814E-2</v>
      </c>
      <c r="AN353" s="94">
        <f>AL353/C353</f>
        <v>416.75325977933807</v>
      </c>
      <c r="AO353" s="99">
        <f>IF(ISNA(VLOOKUP($A353,'[2]1516 Exp_Rev Access'!$F$7:$GB$306,30,FALSE)),"",VLOOKUP($A353,'[2]1516 Exp_Rev Access'!$F$7:$FS$306,30,FALSE))</f>
        <v>354304.45</v>
      </c>
      <c r="AP353" s="99">
        <f>IF(ISNA(VLOOKUP($A353,'[2]1516 Exp_Rev Access'!$F$7:$GB$306,31,FALSE)),"",VLOOKUP($A353,'[2]1516 Exp_Rev Access'!$F$7:$FS$306,31,FALSE))</f>
        <v>4725.3100000000004</v>
      </c>
      <c r="AQ353" s="99">
        <f>IF(ISNA(VLOOKUP($A353,'[2]1516 Exp_Rev Access'!$F$7:$GB$306,32,FALSE)),"",VLOOKUP($A353,'[2]1516 Exp_Rev Access'!$F$7:$FS$306,32,FALSE))</f>
        <v>0</v>
      </c>
      <c r="AR353" s="99">
        <f>IF(ISNA(VLOOKUP($A353,'[2]1516 Exp_Rev Access'!$F$7:$GB$306,33,FALSE)),"",VLOOKUP($A353,'[2]1516 Exp_Rev Access'!$F$7:$FS$306,33,FALSE))</f>
        <v>0</v>
      </c>
      <c r="AS353" s="99">
        <f>IF(ISNA(VLOOKUP($A353,'[2]1516 Exp_Rev Access'!$F$7:$GB$306,34,FALSE)),"",VLOOKUP($A353,'[2]1516 Exp_Rev Access'!$F$7:$FS$306,34,FALSE))</f>
        <v>0</v>
      </c>
      <c r="AT353" s="101">
        <f>SUM(AO353:AS353)</f>
        <v>359029.76000000001</v>
      </c>
      <c r="AU353" s="72">
        <f>AT353/D353</f>
        <v>0.66780660547349568</v>
      </c>
      <c r="AV353" s="94">
        <f>AT353/C353</f>
        <v>18005.504513540622</v>
      </c>
      <c r="AW353" s="99">
        <f>IF(ISNA(VLOOKUP($A353,'[2]1516 Exp_Rev Access'!$F$7:$GB$306,35,FALSE)),"",VLOOKUP($A353,'[2]1516 Exp_Rev Access'!$F$7:$GB$306,35,FALSE))</f>
        <v>0</v>
      </c>
      <c r="AX353" s="99">
        <f>IF(ISNA(VLOOKUP($A353,'[2]1516 Exp_Rev Access'!$F$7:$GB$306,36,FALSE)),"",VLOOKUP($A353,'[2]1516 Exp_Rev Access'!$F$7:$GB$306,36,FALSE))</f>
        <v>25013.32</v>
      </c>
      <c r="AY353" s="99">
        <f>IF(ISNA(VLOOKUP($A353,'[2]1516 Exp_Rev Access'!$F$7:$GB$306,37,FALSE)),"",VLOOKUP($A353,'[2]1516 Exp_Rev Access'!$F$7:$GB$306,37,FALSE))</f>
        <v>796.03</v>
      </c>
      <c r="AZ353" s="99">
        <f>IF(ISNA(VLOOKUP($A353,'[2]1516 Exp_Rev Access'!$F$7:$GB$306,38,FALSE)),"",VLOOKUP($A353,'[2]1516 Exp_Rev Access'!$F$7:$GB$306,38,FALSE))</f>
        <v>0</v>
      </c>
      <c r="BA353" s="99">
        <f>IF(ISNA(VLOOKUP($A353,'[2]1516 Exp_Rev Access'!$F$7:$GB$306,39,FALSE)),"",VLOOKUP($A353,'[2]1516 Exp_Rev Access'!$F$7:$GB$306,39,FALSE))</f>
        <v>0</v>
      </c>
      <c r="BB353" s="99">
        <f>IF(ISNA(VLOOKUP($A353,'[2]1516 Exp_Rev Access'!$F$7:$GB$306,40,FALSE)),"",VLOOKUP($A353,'[2]1516 Exp_Rev Access'!$F$7:$GB$306,40,FALSE))</f>
        <v>4765.45</v>
      </c>
      <c r="BC353" s="99">
        <f>IF(ISNA(VLOOKUP($A353,'[2]1516 Exp_Rev Access'!$F$7:$GB$306,41,FALSE)),"",VLOOKUP($A353,'[2]1516 Exp_Rev Access'!$F$7:$GB$306,41,FALSE))</f>
        <v>0</v>
      </c>
      <c r="BD353" s="99">
        <f>IF(ISNA(VLOOKUP($A353,'[2]1516 Exp_Rev Access'!$F$7:$GB$306,42,FALSE)),"",VLOOKUP($A353,'[2]1516 Exp_Rev Access'!$F$7:$GB$306,42,FALSE))</f>
        <v>0</v>
      </c>
      <c r="BE353" s="99">
        <f>IF(ISNA(VLOOKUP($A353,'[2]1516 Exp_Rev Access'!$F$7:$GB$306,43,FALSE)),"",VLOOKUP($A353,'[2]1516 Exp_Rev Access'!$F$7:$GB$306,43,FALSE))</f>
        <v>0</v>
      </c>
      <c r="BF353" s="99">
        <f>IF(ISNA(VLOOKUP($A353,'[2]1516 Exp_Rev Access'!$F$7:$GB$306,44,FALSE)),"",VLOOKUP($A353,'[2]1516 Exp_Rev Access'!$F$7:$GB$306,44,FALSE))</f>
        <v>0</v>
      </c>
      <c r="BG353" s="99">
        <f>IF(ISNA(VLOOKUP($A353,'[2]1516 Exp_Rev Access'!$F$7:$GB$306,45,FALSE)),"",VLOOKUP($A353,'[2]1516 Exp_Rev Access'!$F$7:$GB$306,45,FALSE))</f>
        <v>49.09</v>
      </c>
      <c r="BH353" s="99">
        <f>IF(ISNA(VLOOKUP($A353,'[2]1516 Exp_Rev Access'!$F$7:$GB$306,46,FALSE)),"",VLOOKUP($A353,'[2]1516 Exp_Rev Access'!$F$7:$GB$306,46,FALSE))</f>
        <v>0</v>
      </c>
      <c r="BI353" s="99">
        <f>IF(ISNA(VLOOKUP($A353,'[2]1516 Exp_Rev Access'!$F$7:$GB$306,47,FALSE)),"",VLOOKUP($A353,'[2]1516 Exp_Rev Access'!$F$7:$GB$306,47,FALSE))</f>
        <v>446.6</v>
      </c>
      <c r="BJ353" s="99">
        <f>IF(ISNA(VLOOKUP($A353,'[2]1516 Exp_Rev Access'!$F$7:$GB$306,48,FALSE)),"",VLOOKUP($A353,'[2]1516 Exp_Rev Access'!$F$7:$GB$306,48,FALSE))</f>
        <v>68977.69</v>
      </c>
      <c r="BK353" s="99">
        <f>IF(ISNA(VLOOKUP($A353,'[2]1516 Exp_Rev Access'!$F$7:$GB$306,49,FALSE)),"",VLOOKUP($A353,'[2]1516 Exp_Rev Access'!$F$7:$GB$306,49,FALSE))</f>
        <v>0</v>
      </c>
      <c r="BL353" s="99">
        <f>IF(ISNA(VLOOKUP($A353,'[2]1516 Exp_Rev Access'!$F$7:$GB$306,50,FALSE)),"",VLOOKUP($A353,'[2]1516 Exp_Rev Access'!$F$7:$GB$306,50,FALSE))</f>
        <v>0</v>
      </c>
      <c r="BM353" s="99">
        <f>IF(ISNA(VLOOKUP($A353,'[2]1516 Exp_Rev Access'!$F$7:$GB$306,51,FALSE)),"",VLOOKUP($A353,'[2]1516 Exp_Rev Access'!$F$7:$GB$306,51,FALSE))</f>
        <v>0</v>
      </c>
      <c r="BN353" s="99">
        <f>IF(ISNA(VLOOKUP($A353,'[2]1516 Exp_Rev Access'!$F$7:$GB$306,52,FALSE)),"",VLOOKUP($A353,'[2]1516 Exp_Rev Access'!$F$7:$GB$306,52,FALSE))</f>
        <v>0</v>
      </c>
      <c r="BO353" s="99">
        <f>IF(ISNA(VLOOKUP($A353,'[2]1516 Exp_Rev Access'!$F$7:$GB$306,53,FALSE)),"",VLOOKUP($A353,'[2]1516 Exp_Rev Access'!$F$7:$GB$306,53,FALSE))</f>
        <v>0</v>
      </c>
      <c r="BP353" s="99">
        <f>IF(ISNA(VLOOKUP($A353,'[2]1516 Exp_Rev Access'!$F$7:$GB$306,54,FALSE)),"",VLOOKUP($A353,'[2]1516 Exp_Rev Access'!$F$7:$GB$306,54,FALSE))</f>
        <v>0</v>
      </c>
      <c r="BQ353" s="99">
        <f>IF(ISNA(VLOOKUP($A353,'[2]1516 Exp_Rev Access'!$F$7:$GB$306,55,FALSE)),"",VLOOKUP($A353,'[2]1516 Exp_Rev Access'!$F$7:$GB$306,55,FALSE))</f>
        <v>0</v>
      </c>
      <c r="BR353" s="99">
        <f>IF(ISNA(VLOOKUP($A353,'[2]1516 Exp_Rev Access'!$F$7:$GB$306,56,FALSE)),"",VLOOKUP($A353,'[2]1516 Exp_Rev Access'!$F$7:$GB$306,56,FALSE))</f>
        <v>0</v>
      </c>
      <c r="BS353" s="99">
        <f>IF(ISNA(VLOOKUP($A353,'[2]1516 Exp_Rev Access'!$F$7:$GB$306,57,FALSE)),"",VLOOKUP($A353,'[2]1516 Exp_Rev Access'!$F$7:$GB$306,57,FALSE))</f>
        <v>0</v>
      </c>
      <c r="BT353" s="99">
        <f>IF(ISNA(VLOOKUP($A353,'[2]1516 Exp_Rev Access'!$F$7:$GB$306,58,FALSE)),"",VLOOKUP($A353,'[2]1516 Exp_Rev Access'!$F$7:$GB$306,58,FALSE))</f>
        <v>0</v>
      </c>
      <c r="BU353" s="102">
        <f>SUM(AW353:BT353)</f>
        <v>100048.18</v>
      </c>
      <c r="BV353" s="72">
        <f>BU353/D353</f>
        <v>0.1860927502767494</v>
      </c>
      <c r="BW353" s="94">
        <f>BU353/C353</f>
        <v>5017.461384152457</v>
      </c>
      <c r="BX353" s="99">
        <f>IF(ISNA(VLOOKUP($A353,'[2]1516 Exp_Rev Access'!$F$7:$GB$306,59,FALSE)),"",VLOOKUP($A353,'[2]1516 Exp_Rev Access'!$F$7:$GB$306,59,FALSE))</f>
        <v>0</v>
      </c>
      <c r="BY353" s="99">
        <f>IF(ISNA(VLOOKUP($A353,'[2]1516 Exp_Rev Access'!$F$7:$GB$306,60,FALSE)),"",VLOOKUP($A353,'[2]1516 Exp_Rev Access'!$F$7:$GB$306,60,FALSE))</f>
        <v>0</v>
      </c>
      <c r="BZ353" s="99">
        <f>IF(ISNA(VLOOKUP($A353,'[2]1516 Exp_Rev Access'!$F$7:$GB$306,61,FALSE)),"",VLOOKUP($A353,'[2]1516 Exp_Rev Access'!$F$7:$GB$306,61,FALSE))</f>
        <v>0</v>
      </c>
      <c r="CA353" s="99">
        <f>IF(ISNA(VLOOKUP($A353,'[2]1516 Exp_Rev Access'!$F$7:$GB$306,62,FALSE)),"",VLOOKUP($A353,'[2]1516 Exp_Rev Access'!$F$7:$GB$306,62,FALSE))</f>
        <v>0</v>
      </c>
      <c r="CB353" s="99">
        <f>IF(ISNA(VLOOKUP($A353,'[2]1516 Exp_Rev Access'!$F$7:$GB$306,63,FALSE)),"",VLOOKUP($A353,'[2]1516 Exp_Rev Access'!$F$7:$GB$306,63,FALSE))</f>
        <v>25482.93</v>
      </c>
      <c r="CC353" s="99">
        <f>IF(ISNA(VLOOKUP($A353,'[2]1516 Exp_Rev Access'!$F$7:$GB$306,64,FALSE)),"",VLOOKUP($A353,'[2]1516 Exp_Rev Access'!$F$7:$GB$306,64,FALSE))</f>
        <v>0</v>
      </c>
      <c r="CD353" s="101">
        <f>SUM(BX353:CC353)</f>
        <v>25482.93</v>
      </c>
      <c r="CE353" s="72">
        <f>CD353/D353</f>
        <v>4.7399048426566941E-2</v>
      </c>
      <c r="CF353" s="103">
        <f>CD353/C353</f>
        <v>1277.9804413239719</v>
      </c>
      <c r="CG353" s="99">
        <f>IF(ISNA(VLOOKUP($A353,'[2]1516 Exp_Rev Access'!$F$7:$GB$306,65,FALSE)),"",VLOOKUP($A353,'[2]1516 Exp_Rev Access'!$F$7:$GB$306,65,FALSE))</f>
        <v>0</v>
      </c>
      <c r="CH353" s="99">
        <f>IF(ISNA(VLOOKUP($A353,'[2]1516 Exp_Rev Access'!$F$7:$GB$306,66,FALSE)),"",VLOOKUP($A353,'[2]1516 Exp_Rev Access'!$F$7:$GB$306,66,FALSE))</f>
        <v>0</v>
      </c>
      <c r="CI353" s="99">
        <f>IF(ISNA(VLOOKUP($A353,'[2]1516 Exp_Rev Access'!$F$7:$GB$306,67,FALSE)),"",VLOOKUP($A353,'[2]1516 Exp_Rev Access'!$F$7:$GB$306,67,FALSE))</f>
        <v>0</v>
      </c>
      <c r="CJ353" s="99">
        <f>IF(ISNA(VLOOKUP($A353,'[2]1516 Exp_Rev Access'!$F$7:$GB$306,68,FALSE)),"",VLOOKUP($A353,'[2]1516 Exp_Rev Access'!$F$7:$GB$306,68,FALSE))</f>
        <v>0</v>
      </c>
      <c r="CK353" s="99">
        <f>IF(ISNA(VLOOKUP($A353,'[2]1516 Exp_Rev Access'!$F$7:$GB$306,69,FALSE)),"",VLOOKUP($A353,'[2]1516 Exp_Rev Access'!$F$7:$GB$306,69,FALSE))</f>
        <v>0</v>
      </c>
      <c r="CL353" s="99">
        <f>IF(ISNA(VLOOKUP($A353,'[2]1516 Exp_Rev Access'!$F$7:$GB$306,70,FALSE)),"",VLOOKUP($A353,'[2]1516 Exp_Rev Access'!$F$7:$GB$306,70,FALSE))</f>
        <v>0</v>
      </c>
      <c r="CM353" s="99">
        <f>IF(ISNA(VLOOKUP($A353,'[2]1516 Exp_Rev Access'!$F$7:$GB$306,71,FALSE)),"",VLOOKUP($A353,'[2]1516 Exp_Rev Access'!$F$7:$GB$306,71,FALSE))</f>
        <v>0</v>
      </c>
      <c r="CN353" s="99">
        <f>IF(ISNA(VLOOKUP($A353,'[2]1516 Exp_Rev Access'!$F$7:$GB$306,72,FALSE)),"",VLOOKUP($A353,'[2]1516 Exp_Rev Access'!$F$7:$GB$306,72,FALSE))</f>
        <v>0</v>
      </c>
      <c r="CO353" s="99">
        <f>IF(ISNA(VLOOKUP($A353,'[2]1516 Exp_Rev Access'!$F$7:$GB$306,73,FALSE)),"",VLOOKUP($A353,'[2]1516 Exp_Rev Access'!$F$7:$GB$306,73,FALSE))</f>
        <v>0</v>
      </c>
      <c r="CP353" s="99">
        <f>IF(ISNA(VLOOKUP($A353,'[2]1516 Exp_Rev Access'!$F$7:$GB$306,74,FALSE)),"",VLOOKUP($A353,'[2]1516 Exp_Rev Access'!$F$7:$GB$306,74,FALSE))</f>
        <v>0</v>
      </c>
      <c r="CQ353" s="99">
        <f>IF(ISNA(VLOOKUP($A353,'[2]1516 Exp_Rev Access'!$F$7:$GB$306,75,FALSE)),"",VLOOKUP($A353,'[2]1516 Exp_Rev Access'!$F$7:$GB$306,75,FALSE))</f>
        <v>0</v>
      </c>
      <c r="CR353" s="99">
        <f>IF(ISNA(VLOOKUP($A353,'[2]1516 Exp_Rev Access'!$F$7:$GB$306,76,FALSE)),"",VLOOKUP($A353,'[2]1516 Exp_Rev Access'!$F$7:$GB$306,76,FALSE))</f>
        <v>0</v>
      </c>
      <c r="CS353" s="99">
        <f>IF(ISNA(VLOOKUP($A353,'[2]1516 Exp_Rev Access'!$F$7:$GB$306,77,FALSE)),"",VLOOKUP($A353,'[2]1516 Exp_Rev Access'!$F$7:$GB$306,77,FALSE))</f>
        <v>0</v>
      </c>
      <c r="CT353" s="99">
        <f>IF(ISNA(VLOOKUP($A353,'[2]1516 Exp_Rev Access'!$F$7:$GB$306,78,FALSE)),"",VLOOKUP($A353,'[2]1516 Exp_Rev Access'!$F$7:$GB$306,78,FALSE))</f>
        <v>8113.3</v>
      </c>
      <c r="CU353" s="99">
        <f>IF(ISNA(VLOOKUP($A353,'[2]1516 Exp_Rev Access'!$F$7:$GB$306,79,FALSE)),"",VLOOKUP($A353,'[2]1516 Exp_Rev Access'!$F$7:$GB$306,79,FALSE))</f>
        <v>0</v>
      </c>
      <c r="CV353" s="99">
        <f>IF(ISNA(VLOOKUP($A353,'[2]1516 Exp_Rev Access'!$F$7:$GB$306,80,FALSE)),"",VLOOKUP($A353,'[2]1516 Exp_Rev Access'!$F$7:$GB$306,80,FALSE))</f>
        <v>0</v>
      </c>
      <c r="CW353" s="99">
        <f>IF(ISNA(VLOOKUP($A353,'[2]1516 Exp_Rev Access'!$F$7:$GB$306,81,FALSE)),"",VLOOKUP($A353,'[2]1516 Exp_Rev Access'!$F$7:$GB$306,81,FALSE))</f>
        <v>0</v>
      </c>
      <c r="CX353" s="99">
        <f>IF(ISNA(VLOOKUP($A353,'[2]1516 Exp_Rev Access'!$F$7:$GB$306,82,FALSE)),"",VLOOKUP($A353,'[2]1516 Exp_Rev Access'!$F$7:$GB$306,82,FALSE))</f>
        <v>0</v>
      </c>
      <c r="CY353" s="99">
        <f>IF(ISNA(VLOOKUP($A353,'[2]1516 Exp_Rev Access'!$F$7:$GB$306,83,FALSE)),"",VLOOKUP($A353,'[2]1516 Exp_Rev Access'!$F$7:$GB$306,83,FALSE))</f>
        <v>0</v>
      </c>
      <c r="CZ353" s="99">
        <f>IF(ISNA(VLOOKUP($A353,'[2]1516 Exp_Rev Access'!$F$7:$GB$306,84,FALSE)),"",VLOOKUP($A353,'[2]1516 Exp_Rev Access'!$F$7:$GB$306,84,FALSE))</f>
        <v>0</v>
      </c>
      <c r="DA353" s="99">
        <f>IF(ISNA(VLOOKUP($A353,'[2]1516 Exp_Rev Access'!$F$7:$GB$306,85,FALSE)),"",VLOOKUP($A353,'[2]1516 Exp_Rev Access'!$F$7:$GB$306,85,FALSE))</f>
        <v>0</v>
      </c>
      <c r="DB353" s="99">
        <f>IF(ISNA(VLOOKUP($A353,'[2]1516 Exp_Rev Access'!$F$7:$GB$306,86,FALSE)),"",VLOOKUP($A353,'[2]1516 Exp_Rev Access'!$F$7:$GB$306,86,FALSE))</f>
        <v>0</v>
      </c>
      <c r="DC353" s="99">
        <f>IF(ISNA(VLOOKUP($A353,'[2]1516 Exp_Rev Access'!$F$7:$GB$306,87,FALSE)),"",VLOOKUP($A353,'[2]1516 Exp_Rev Access'!$F$7:$GB$306,87,FALSE))</f>
        <v>0</v>
      </c>
      <c r="DD353" s="99">
        <f>IF(ISNA(VLOOKUP($A353,'[2]1516 Exp_Rev Access'!$F$7:$GB$306,88,FALSE)),"",VLOOKUP($A353,'[2]1516 Exp_Rev Access'!$F$7:$GB$306,88,FALSE))</f>
        <v>0</v>
      </c>
      <c r="DE353" s="99">
        <f>IF(ISNA(VLOOKUP($A353,'[2]1516 Exp_Rev Access'!$F$7:$GB$306,89,FALSE)),"",VLOOKUP($A353,'[2]1516 Exp_Rev Access'!$F$7:$GB$306,89,FALSE))</f>
        <v>0</v>
      </c>
      <c r="DF353" s="99">
        <f>IF(ISNA(VLOOKUP($A353,'[2]1516 Exp_Rev Access'!$F$7:$GB$306,90,FALSE)),"",VLOOKUP($A353,'[2]1516 Exp_Rev Access'!$F$7:$GB$306,90,FALSE))</f>
        <v>0</v>
      </c>
      <c r="DG353" s="99">
        <f>IF(ISNA(VLOOKUP($A353,'[2]1516 Exp_Rev Access'!$F$7:$GB$306,91,FALSE)),"",VLOOKUP($A353,'[2]1516 Exp_Rev Access'!$F$7:$GB$306,91,FALSE))</f>
        <v>0</v>
      </c>
      <c r="DH353" s="99">
        <f>IF(ISNA(VLOOKUP($A353,'[2]1516 Exp_Rev Access'!$F$7:$GB$306,92,FALSE)),"",VLOOKUP($A353,'[2]1516 Exp_Rev Access'!$F$7:$GB$306,92,FALSE))</f>
        <v>11573.87</v>
      </c>
      <c r="DI353" s="99">
        <f>IF(ISNA(VLOOKUP($A353,'[2]1516 Exp_Rev Access'!$F$7:$GB$306,93,FALSE)),"",VLOOKUP($A353,'[2]1516 Exp_Rev Access'!$F$7:$GB$306,93,FALSE))</f>
        <v>0</v>
      </c>
      <c r="DJ353" s="99">
        <f>IF(ISNA(VLOOKUP($A353,'[2]1516 Exp_Rev Access'!$F$7:$GB$306,94,FALSE)),"",VLOOKUP($A353,'[2]1516 Exp_Rev Access'!$F$7:$GB$306,94,FALSE))</f>
        <v>17332</v>
      </c>
      <c r="DK353" s="99">
        <f>IF(ISNA(VLOOKUP($A353,'[2]1516 Exp_Rev Access'!$F$7:$GB$306,95,FALSE)),"",VLOOKUP($A353,'[2]1516 Exp_Rev Access'!$F$7:$GB$306,95,FALSE))</f>
        <v>0</v>
      </c>
      <c r="DL353" s="99">
        <f>IF(ISNA(VLOOKUP($A353,'[2]1516 Exp_Rev Access'!$F$7:$GB$306,96,FALSE)),"",VLOOKUP($A353,'[2]1516 Exp_Rev Access'!$F$7:$GB$306,96,FALSE))</f>
        <v>0</v>
      </c>
      <c r="DM353" s="99">
        <f>IF(ISNA(VLOOKUP($A353,'[2]1516 Exp_Rev Access'!$F$7:$GB$306,97,FALSE)),"",VLOOKUP($A353,'[2]1516 Exp_Rev Access'!$F$7:$GB$306,97,FALSE))</f>
        <v>0</v>
      </c>
      <c r="DN353" s="99">
        <f>IF(ISNA(VLOOKUP($A353,'[2]1516 Exp_Rev Access'!$F$7:$GB$306,98,FALSE)),"",VLOOKUP($A353,'[2]1516 Exp_Rev Access'!$F$7:$GB$306,98,FALSE))</f>
        <v>0</v>
      </c>
      <c r="DO353" s="99">
        <f>IF(ISNA(VLOOKUP($A353,'[2]1516 Exp_Rev Access'!$F$7:$GB$306,99,FALSE)),"",VLOOKUP($A353,'[2]1516 Exp_Rev Access'!$F$7:$GB$306,99,FALSE))</f>
        <v>0</v>
      </c>
      <c r="DP353" s="99">
        <f>IF(ISNA(VLOOKUP($A353,'[2]1516 Exp_Rev Access'!$F$7:$GB$306,100,FALSE)),"",VLOOKUP($A353,'[2]1516 Exp_Rev Access'!$F$7:$GB$306,100,FALSE))</f>
        <v>0</v>
      </c>
      <c r="DQ353" s="99">
        <f>IF(ISNA(VLOOKUP($A353,'[2]1516 Exp_Rev Access'!$F$7:$GB$306,101,FALSE)),"",VLOOKUP($A353,'[2]1516 Exp_Rev Access'!$F$7:$GB$306,101,FALSE))</f>
        <v>0</v>
      </c>
      <c r="DR353" s="99">
        <f>IF(ISNA(VLOOKUP($A353,'[2]1516 Exp_Rev Access'!$F$7:$GB$306,102,FALSE)),"",VLOOKUP($A353,'[2]1516 Exp_Rev Access'!$F$7:$GB$306,102,FALSE))</f>
        <v>0</v>
      </c>
      <c r="DS353" s="99">
        <f>IF(ISNA(VLOOKUP($A353,'[2]1516 Exp_Rev Access'!$F$7:$GB$306,103,FALSE)),"",VLOOKUP($A353,'[2]1516 Exp_Rev Access'!$F$7:$GB$306,103,FALSE))</f>
        <v>0</v>
      </c>
      <c r="DT353" s="99">
        <f>IF(ISNA(VLOOKUP($A353,'[2]1516 Exp_Rev Access'!$F$7:$GB$306,104,FALSE)),"",VLOOKUP($A353,'[2]1516 Exp_Rev Access'!$F$7:$GB$306,104,FALSE))</f>
        <v>0</v>
      </c>
      <c r="DU353" s="99">
        <f>IF(ISNA(VLOOKUP($A353,'[2]1516 Exp_Rev Access'!$F$7:$GB$306,105,FALSE)),"",VLOOKUP($A353,'[2]1516 Exp_Rev Access'!$F$7:$GB$306,105,FALSE))</f>
        <v>0</v>
      </c>
      <c r="DV353" s="99">
        <f>IF(ISNA(VLOOKUP($A353,'[2]1516 Exp_Rev Access'!$F$7:$GB$306,106,FALSE)),"",VLOOKUP($A353,'[2]1516 Exp_Rev Access'!$F$7:$GB$306,106,FALSE))</f>
        <v>0</v>
      </c>
      <c r="DW353" s="99">
        <f>IF(ISNA(VLOOKUP($A353,'[2]1516 Exp_Rev Access'!$F$7:$GB$306,107,FALSE)),"",VLOOKUP($A353,'[2]1516 Exp_Rev Access'!$F$7:$GB$306,107,FALSE))</f>
        <v>0</v>
      </c>
      <c r="DX353" s="99">
        <f>IF(ISNA(VLOOKUP($A353,'[2]1516 Exp_Rev Access'!$F$7:$GB$306,108,FALSE)),"",VLOOKUP($A353,'[2]1516 Exp_Rev Access'!$F$7:$GB$306,108,FALSE))</f>
        <v>0</v>
      </c>
      <c r="DY353" s="99">
        <f>IF(ISNA(VLOOKUP($A353,'[2]1516 Exp_Rev Access'!$F$7:$GB$306,109,FALSE)),"",VLOOKUP($A353,'[2]1516 Exp_Rev Access'!$F$7:$GB$306,109,FALSE))</f>
        <v>0</v>
      </c>
      <c r="DZ353" s="99">
        <f>IF(ISNA(VLOOKUP($A353,'[2]1516 Exp_Rev Access'!$F$7:$GB$306,110,FALSE)),"",VLOOKUP($A353,'[2]1516 Exp_Rev Access'!$F$7:$GB$306,110,FALSE))</f>
        <v>0</v>
      </c>
      <c r="EA353" s="99">
        <f>IF(ISNA(VLOOKUP($A353,'[2]1516 Exp_Rev Access'!$F$7:$GB$306,111,FALSE)),"",VLOOKUP($A353,'[2]1516 Exp_Rev Access'!$F$7:$GB$306,111,FALSE))</f>
        <v>0</v>
      </c>
      <c r="EB353" s="99">
        <f>IF(ISNA(VLOOKUP($A353,'[2]1516 Exp_Rev Access'!$F$7:$GB$306,112,FALSE)),"",VLOOKUP($A353,'[2]1516 Exp_Rev Access'!$F$7:$GB$306,112,FALSE))</f>
        <v>0</v>
      </c>
      <c r="EC353" s="99">
        <f>IF(ISNA(VLOOKUP($A353,'[2]1516 Exp_Rev Access'!$F$7:$GB$306,113,FALSE)),"",VLOOKUP($A353,'[2]1516 Exp_Rev Access'!$F$7:$GB$306,113,FALSE))</f>
        <v>0</v>
      </c>
      <c r="ED353" s="99">
        <f>IF(ISNA(VLOOKUP($A353,'[2]1516 Exp_Rev Access'!$F$7:$GB$306,114,FALSE)),"",VLOOKUP($A353,'[2]1516 Exp_Rev Access'!$F$7:$GB$306,114,FALSE))</f>
        <v>0</v>
      </c>
      <c r="EE353" s="99">
        <f>IF(ISNA(VLOOKUP($A353,'[2]1516 Exp_Rev Access'!$F$7:$GB$306,115,FALSE)),"",VLOOKUP($A353,'[2]1516 Exp_Rev Access'!$F$7:$GB$306,115,FALSE))</f>
        <v>0</v>
      </c>
      <c r="EF353" s="99">
        <f>IF(ISNA(VLOOKUP($A353,'[2]1516 Exp_Rev Access'!$F$7:$GB$306,116,FALSE)),"",VLOOKUP($A353,'[2]1516 Exp_Rev Access'!$F$7:$GB$306,116,FALSE))</f>
        <v>0</v>
      </c>
      <c r="EG353" s="99">
        <f>IF(ISNA(VLOOKUP($A353,'[2]1516 Exp_Rev Access'!$F$7:$GB$306,117,FALSE)),"",VLOOKUP($A353,'[2]1516 Exp_Rev Access'!$F$7:$GB$306,117,FALSE))</f>
        <v>0</v>
      </c>
      <c r="EH353" s="99">
        <f>IF(ISNA(VLOOKUP($A353,'[2]1516 Exp_Rev Access'!$F$7:$GB$306,118,FALSE)),"",VLOOKUP($A353,'[2]1516 Exp_Rev Access'!$F$7:$GB$306,118,FALSE))</f>
        <v>0</v>
      </c>
      <c r="EI353" s="99">
        <f>IF(ISNA(VLOOKUP($A353,'[2]1516 Exp_Rev Access'!$F$7:$GB$306,119,FALSE)),"",VLOOKUP($A353,'[2]1516 Exp_Rev Access'!$F$7:$GB$306,119,FALSE))</f>
        <v>0</v>
      </c>
      <c r="EJ353" s="99">
        <f>IF(ISNA(VLOOKUP($A353,'[2]1516 Exp_Rev Access'!$F$7:$GB$306,120,FALSE)),"",VLOOKUP($A353,'[2]1516 Exp_Rev Access'!$F$7:$GB$306,120,FALSE))</f>
        <v>0</v>
      </c>
      <c r="EK353" s="99">
        <f>IF(ISNA(VLOOKUP($A353,'[2]1516 Exp_Rev Access'!$F$7:$GB$306,121,FALSE)),"",VLOOKUP($A353,'[2]1516 Exp_Rev Access'!$F$7:$GB$306,121,FALSE))</f>
        <v>0</v>
      </c>
      <c r="EL353" s="99">
        <f>IF(ISNA(VLOOKUP($A353,'[2]1516 Exp_Rev Access'!$F$7:$GB$306,122,FALSE)),"",VLOOKUP($A353,'[2]1516 Exp_Rev Access'!$F$7:$GB$306,122,FALSE))</f>
        <v>0</v>
      </c>
      <c r="EM353" s="99">
        <f>IF(ISNA(VLOOKUP($A353,'[2]1516 Exp_Rev Access'!$F$7:$GB$306,123,FALSE)),"",VLOOKUP($A353,'[2]1516 Exp_Rev Access'!$F$7:$GB$306,123,FALSE))</f>
        <v>0</v>
      </c>
      <c r="EN353" s="99">
        <f>IF(ISNA(VLOOKUP($A353,'[2]1516 Exp_Rev Access'!$F$7:$GB$306,124,FALSE)),"",VLOOKUP($A353,'[2]1516 Exp_Rev Access'!$F$7:$GB$306,124,FALSE))</f>
        <v>0</v>
      </c>
      <c r="EO353" s="99">
        <f>IF(ISNA(VLOOKUP($A353,'[2]1516 Exp_Rev Access'!$F$7:$GB$306,125,FALSE)),"",VLOOKUP($A353,'[2]1516 Exp_Rev Access'!$F$7:$GB$306,125,FALSE))</f>
        <v>0</v>
      </c>
      <c r="EP353" s="99">
        <f>IF(ISNA(VLOOKUP($A353,'[2]1516 Exp_Rev Access'!$F$7:$GB$306,126,FALSE)),"",VLOOKUP($A353,'[2]1516 Exp_Rev Access'!$F$7:$GB$306,126,FALSE))</f>
        <v>0</v>
      </c>
      <c r="EQ353" s="99">
        <f>IF(ISNA(VLOOKUP($A353,'[2]1516 Exp_Rev Access'!$F$7:$GB$306,127,FALSE)),"",VLOOKUP($A353,'[2]1516 Exp_Rev Access'!$F$7:$GB$306,127,FALSE))</f>
        <v>0</v>
      </c>
      <c r="ER353" s="99">
        <f>IF(ISNA(VLOOKUP($A353,'[2]1516 Exp_Rev Access'!$F$7:$GB$306,128,FALSE)),"",VLOOKUP($A353,'[2]1516 Exp_Rev Access'!$F$7:$GB$306,128,FALSE))</f>
        <v>0</v>
      </c>
      <c r="ES353" s="99">
        <f>IF(ISNA(VLOOKUP($A353,'[2]1516 Exp_Rev Access'!$F$7:$GB$306,129,FALSE)),"",VLOOKUP($A353,'[2]1516 Exp_Rev Access'!$F$7:$GB$306,129,FALSE))</f>
        <v>0</v>
      </c>
      <c r="ET353" s="99">
        <f>IF(ISNA(VLOOKUP($A353,'[2]1516 Exp_Rev Access'!$F$7:$GB$306,130,FALSE)),"",VLOOKUP($A353,'[2]1516 Exp_Rev Access'!$F$7:$GB$306,130,FALSE))</f>
        <v>0</v>
      </c>
      <c r="EU353" s="99">
        <f>IF(ISNA(VLOOKUP($A353,'[2]1516 Exp_Rev Access'!$F$7:$GB$306,131,FALSE)),"",VLOOKUP($A353,'[2]1516 Exp_Rev Access'!$F$7:$GB$306,131,FALSE))</f>
        <v>0</v>
      </c>
      <c r="EV353" s="99">
        <f>IF(ISNA(VLOOKUP($A353,'[2]1516 Exp_Rev Access'!$F$7:$GB$306,132,FALSE)),"",VLOOKUP($A353,'[2]1516 Exp_Rev Access'!$F$7:$GB$306,132,FALSE))</f>
        <v>0</v>
      </c>
      <c r="EW353" s="99">
        <f>IF(ISNA(VLOOKUP($A353,'[2]1516 Exp_Rev Access'!$F$7:$GB$306,133,FALSE)),"",VLOOKUP($A353,'[2]1516 Exp_Rev Access'!$F$7:$GB$306,133,FALSE))</f>
        <v>0</v>
      </c>
      <c r="EX353" s="99">
        <f>IF(ISNA(VLOOKUP($A353,'[2]1516 Exp_Rev Access'!$F$7:$GB$306,134,FALSE)),"",VLOOKUP($A353,'[2]1516 Exp_Rev Access'!$F$7:$GB$306,134,FALSE))</f>
        <v>0</v>
      </c>
      <c r="EY353" s="99">
        <f>IF(ISNA(VLOOKUP($A353,'[2]1516 Exp_Rev Access'!$F$7:$GB$306,135,FALSE)),"",VLOOKUP($A353,'[2]1516 Exp_Rev Access'!$F$7:$GB$306,135,FALSE))</f>
        <v>0</v>
      </c>
      <c r="EZ353" s="99">
        <f>IF(ISNA(VLOOKUP($A353,'[2]1516 Exp_Rev Access'!$F$7:$GB$306,136,FALSE)),"",VLOOKUP($A353,'[2]1516 Exp_Rev Access'!$F$7:$GB$306,136,FALSE))</f>
        <v>0</v>
      </c>
      <c r="FA353" s="99">
        <f>IF(ISNA(VLOOKUP($A353,'[2]1516 Exp_Rev Access'!$F$7:$GB$306,137,FALSE)),"",VLOOKUP($A353,'[2]1516 Exp_Rev Access'!$F$7:$GB$306,137,FALSE))</f>
        <v>0</v>
      </c>
      <c r="FB353" s="99">
        <f>IF(ISNA(VLOOKUP($A353,'[2]1516 Exp_Rev Access'!$F$7:$GB$306,138,FALSE)),"",VLOOKUP($A353,'[2]1516 Exp_Rev Access'!$F$7:$GB$306,138,FALSE))</f>
        <v>0</v>
      </c>
      <c r="FC353" s="99">
        <f>IF(ISNA(VLOOKUP($A353,'[2]1516 Exp_Rev Access'!$F$7:$GB$306,139,FALSE)),"",VLOOKUP($A353,'[2]1516 Exp_Rev Access'!$F$7:$GB$306,139,FALSE))</f>
        <v>0</v>
      </c>
      <c r="FD353" s="99">
        <f>IF(ISNA(VLOOKUP($A353,'[2]1516 Exp_Rev Access'!$F$7:$FS$306,140,FALSE)),"",VLOOKUP($A353,'[2]1516 Exp_Rev Access'!$F$7:$FS$306,140,FALSE))</f>
        <v>0</v>
      </c>
      <c r="FE353" s="99">
        <f>IF(ISNA(VLOOKUP($A353,'[2]1516 Exp_Rev Access'!$F$7:$FS$306,141,FALSE)),"",VLOOKUP($A353,'[2]1516 Exp_Rev Access'!$F$7:$FS$306,141,FALSE))</f>
        <v>0</v>
      </c>
      <c r="FF353" s="99">
        <f>IF(ISNA(VLOOKUP($A353,'[2]1516 Exp_Rev Access'!$F$7:$FS$306,142,FALSE)),"",VLOOKUP($A353,'[2]1516 Exp_Rev Access'!$F$7:$FS$306,142,FALSE))</f>
        <v>0</v>
      </c>
      <c r="FG353" s="99">
        <f>IF(ISNA(VLOOKUP($A353,'[2]1516 Exp_Rev Access'!$F$7:$FS$306,143,FALSE)),"",VLOOKUP($A353,'[2]1516 Exp_Rev Access'!$F$7:$FS$306,143,FALSE))</f>
        <v>0</v>
      </c>
      <c r="FH353" s="99">
        <f>IF(ISNA(VLOOKUP($A353,'[2]1516 Exp_Rev Access'!$F$7:$FS$306,144,FALSE)),"",VLOOKUP($A353,'[2]1516 Exp_Rev Access'!$F$7:$FS$306,144,FALSE))</f>
        <v>0</v>
      </c>
      <c r="FI353" s="99">
        <f>IF(ISNA(VLOOKUP($A353,'[2]1516 Exp_Rev Access'!$F$7:$FS$306,145,FALSE)),"",VLOOKUP($A353,'[2]1516 Exp_Rev Access'!$F$7:$FS$306,145,FALSE))</f>
        <v>0</v>
      </c>
      <c r="FJ353" s="99">
        <f>IF(ISNA(VLOOKUP($A353,'[2]1516 Exp_Rev Access'!$F$7:$FS$306,146,FALSE)),"",VLOOKUP($A353,'[2]1516 Exp_Rev Access'!$F$7:$FS$306,146,FALSE))</f>
        <v>0</v>
      </c>
      <c r="FK353" s="99">
        <f>IF(ISNA(VLOOKUP($A353,'[2]1516 Exp_Rev Access'!$F$7:$FS$306,147,FALSE)),"",VLOOKUP($A353,'[2]1516 Exp_Rev Access'!$F$7:$FS$306,147,FALSE))</f>
        <v>0</v>
      </c>
      <c r="FL353" s="99">
        <f>IF(ISNA(VLOOKUP($A353,'[2]1516 Exp_Rev Access'!$F$7:$FS$306,148,FALSE)),"",VLOOKUP($A353,'[2]1516 Exp_Rev Access'!$F$7:$FS$306,148,FALSE))</f>
        <v>0</v>
      </c>
      <c r="FM353" s="99">
        <f>IF(ISNA(VLOOKUP($A353,'[2]1516 Exp_Rev Access'!$F$7:$FS$306,149,FALSE)),"",VLOOKUP($A353,'[2]1516 Exp_Rev Access'!$F$7:$FS$306,149,FALSE))</f>
        <v>0</v>
      </c>
      <c r="FN353" s="99">
        <f>IF(ISNA(VLOOKUP($A353,'[2]1516 Exp_Rev Access'!$F$7:$FS$306,150,FALSE)),"",VLOOKUP($A353,'[2]1516 Exp_Rev Access'!$F$7:$FS$306,150,FALSE))</f>
        <v>0</v>
      </c>
      <c r="FO353" s="99">
        <f>IF(ISNA(VLOOKUP($A353,'[2]1516 Exp_Rev Access'!$F$7:$FS$306,151,FALSE)),"",VLOOKUP($A353,'[2]1516 Exp_Rev Access'!$F$7:$FS$306,151,FALSE))</f>
        <v>0</v>
      </c>
      <c r="FP353" s="99">
        <f>IF(ISNA(VLOOKUP($A353,'[2]1516 Exp_Rev Access'!$F$7:$FS$306,152,FALSE)),"",VLOOKUP($A353,'[2]1516 Exp_Rev Access'!$F$7:$FS$306,152,FALSE))</f>
        <v>0</v>
      </c>
      <c r="FQ353" s="99">
        <f>IF(ISNA(VLOOKUP($A353,'[2]1516 Exp_Rev Access'!$F$7:$FS$306,153,FALSE)),"",VLOOKUP($A353,'[2]1516 Exp_Rev Access'!$F$7:$FS$306,153,FALSE))</f>
        <v>0</v>
      </c>
      <c r="FR353" s="101">
        <f>SUM(CG353:FQ353)</f>
        <v>37019.17</v>
      </c>
      <c r="FS353" s="72">
        <f>FR353/D353</f>
        <v>6.8856816368498996E-2</v>
      </c>
      <c r="FT353" s="94">
        <f>FR353/C353</f>
        <v>1856.5280842527582</v>
      </c>
      <c r="FU353" s="99">
        <f>IF(ISNA(VLOOKUP($A353,'[2]1516 Exp_Rev Access'!$F$7:$GB$306,154,FALSE)),"",VLOOKUP($A353,'[2]1516 Exp_Rev Access'!$F$7:$GB$306,154,FALSE))</f>
        <v>0</v>
      </c>
      <c r="FV353" s="99">
        <f>IF(ISNA(VLOOKUP($A353,'[2]1516 Exp_Rev Access'!$F$7:$GB$306,155,FALSE)),"",VLOOKUP($A353,'[2]1516 Exp_Rev Access'!$F$7:$GB$306,155,FALSE))</f>
        <v>0</v>
      </c>
      <c r="FW353" s="99">
        <f>IF(ISNA(VLOOKUP($A353,'[2]1516 Exp_Rev Access'!$F$7:$GB$306,156,FALSE)),"",VLOOKUP($A353,'[2]1516 Exp_Rev Access'!$F$7:$GB$306,156,FALSE))</f>
        <v>0</v>
      </c>
      <c r="FX353" s="99">
        <f>IF(ISNA(VLOOKUP($A353,'[2]1516 Exp_Rev Access'!$F$7:$GB$306,157,FALSE)),"",VLOOKUP($A353,'[2]1516 Exp_Rev Access'!$F$7:$GB$306,157,FALSE))</f>
        <v>0</v>
      </c>
      <c r="FY353" s="99">
        <f>IF(ISNA(VLOOKUP($A353,'[2]1516 Exp_Rev Access'!$F$7:$GB$306,158,FALSE)),"",VLOOKUP($A353,'[2]1516 Exp_Rev Access'!$F$7:$GB$306,158,FALSE))</f>
        <v>0</v>
      </c>
      <c r="FZ353" s="99">
        <f>IF(ISNA(VLOOKUP($A353,'[2]1516 Exp_Rev Access'!$F$7:$GB$306,159,FALSE)),"",VLOOKUP($A353,'[2]1516 Exp_Rev Access'!$F$7:$GB$306,159,FALSE))</f>
        <v>0</v>
      </c>
      <c r="GA353" s="99">
        <f>IF(ISNA(VLOOKUP($A353,'[2]1516 Exp_Rev Access'!$F$7:$GB$306,160,FALSE)),"",VLOOKUP($A353,'[2]1516 Exp_Rev Access'!$F$7:$GB$306,160,FALSE))</f>
        <v>0</v>
      </c>
      <c r="GB353" s="99">
        <f>IF(ISNA(VLOOKUP($A353,'[2]1516 Exp_Rev Access'!$F$7:$GB$306,161,FALSE)),"",VLOOKUP($A353,'[2]1516 Exp_Rev Access'!$F$7:$GB$306,161,FALSE))</f>
        <v>0</v>
      </c>
      <c r="GC353" s="99">
        <f>IF(ISNA(VLOOKUP($A353,'[2]1516 Exp_Rev Access'!$F$7:$GB$306,162,FALSE)),"",VLOOKUP($A353,'[2]1516 Exp_Rev Access'!$F$7:$GB$306,162,FALSE))</f>
        <v>0</v>
      </c>
      <c r="GD353" s="99">
        <f>IF(ISNA(VLOOKUP($A353,'[2]1516 Exp_Rev Access'!$F$7:$GB$306,163,FALSE)),"",VLOOKUP($A353,'[2]1516 Exp_Rev Access'!$F$7:$GB$306,163,FALSE))</f>
        <v>0</v>
      </c>
      <c r="GE353" s="99">
        <f>IF(ISNA(VLOOKUP($A353,'[2]1516 Exp_Rev Access'!$F$7:$GB$306,164,FALSE)),"",VLOOKUP($A353,'[2]1516 Exp_Rev Access'!$F$7:$GB$306,164,FALSE))</f>
        <v>1785.67</v>
      </c>
      <c r="GF353" s="99">
        <f>IF(ISNA(VLOOKUP($A353,'[2]1516 Exp_Rev Access'!$F$7:$GB$306,165,FALSE)),"",VLOOKUP($A353,'[2]1516 Exp_Rev Access'!$F$7:$GB$306,165,FALSE))</f>
        <v>0</v>
      </c>
      <c r="GG353" s="99">
        <f>IF(ISNA(VLOOKUP($A353,'[2]1516 Exp_Rev Access'!$F$7:$GB$306,166,FALSE)),"",VLOOKUP($A353,'[2]1516 Exp_Rev Access'!$F$7:$GB$306,166,FALSE))</f>
        <v>0</v>
      </c>
      <c r="GH353" s="99">
        <f>IF(ISNA(VLOOKUP($A353,'[2]1516 Exp_Rev Access'!$F$7:$GB$306,167,FALSE)),"",VLOOKUP($A353,'[2]1516 Exp_Rev Access'!$F$7:$GB$306,167,FALSE))</f>
        <v>0</v>
      </c>
      <c r="GI353" s="99">
        <f>IF(ISNA(VLOOKUP($A353,'[2]1516 Exp_Rev Access'!$F$7:$GB$306,168,FALSE)),"",VLOOKUP($A353,'[2]1516 Exp_Rev Access'!$F$7:$GB$306,168,FALSE))</f>
        <v>0</v>
      </c>
      <c r="GJ353" s="99">
        <f>IF(ISNA(VLOOKUP($A353,'[2]1516 Exp_Rev Access'!$F$7:$GB$306,169,FALSE)),"",VLOOKUP($A353,'[2]1516 Exp_Rev Access'!$F$7:$GB$306,169,FALSE))</f>
        <v>0</v>
      </c>
      <c r="GK353" s="99">
        <f>IF(ISNA(VLOOKUP($A353,'[2]1516 Exp_Rev Access'!$F$7:$GB$306,170,FALSE)),"",VLOOKUP($A353,'[2]1516 Exp_Rev Access'!$F$7:$GB$306,170,FALSE))</f>
        <v>5949.58</v>
      </c>
      <c r="GL353" s="99">
        <f>IF(ISNA(VLOOKUP($A353,'[2]1516 Exp_Rev Access'!$F$7:$GB$306,171,FALSE)),"",VLOOKUP($A353,'[2]1516 Exp_Rev Access'!$F$7:$GB$306,171,FALSE))</f>
        <v>0</v>
      </c>
      <c r="GM353" s="99">
        <f>IF(ISNA(VLOOKUP($A353,'[2]1516 Exp_Rev Access'!$F$7:$GB$306,172,FALSE)),"",VLOOKUP($A353,'[2]1516 Exp_Rev Access'!$F$7:$GB$306,172,FALSE))</f>
        <v>0</v>
      </c>
      <c r="GN353" s="99">
        <f>IF(ISNA(VLOOKUP($A353,'[2]1516 Exp_Rev Access'!$F$7:$GB$306,173,FALSE)),"",VLOOKUP($A353,'[2]1516 Exp_Rev Access'!$F$7:$GB$306,173,FALSE))</f>
        <v>0</v>
      </c>
      <c r="GO353" s="99">
        <f>IF(ISNA(VLOOKUP($A353,'[2]1516 Exp_Rev Access'!$F$7:$GB$306,174,FALSE)),"",VLOOKUP($A353,'[2]1516 Exp_Rev Access'!$F$7:$GB$306,174,FALSE))</f>
        <v>0</v>
      </c>
      <c r="GP353" s="99">
        <f>IF(ISNA(VLOOKUP($A353,'[2]1516 Exp_Rev Access'!$F$7:$GB$306,175,FALSE)),"",VLOOKUP($A353,'[2]1516 Exp_Rev Access'!$F$7:$GB$306,175,FALSE))</f>
        <v>0</v>
      </c>
      <c r="GQ353" s="99">
        <f>IF(ISNA(VLOOKUP($A353,'[2]1516 Exp_Rev Access'!$F$7:$GB$306,176,FALSE)),"",VLOOKUP($A353,'[2]1516 Exp_Rev Access'!$F$7:$GB$306,176,FALSE))</f>
        <v>0</v>
      </c>
      <c r="GR353" s="99">
        <f>IF(ISNA(VLOOKUP($A353,'[2]1516 Exp_Rev Access'!$F$7:$GB$306,177,FALSE)),"",VLOOKUP($A353,'[2]1516 Exp_Rev Access'!$F$7:$GB$306,177,FALSE))</f>
        <v>0</v>
      </c>
      <c r="GS353" s="99">
        <f>IF(ISNA(VLOOKUP($A353,'[2]1516 Exp_Rev Access'!$F$7:$GB$306,178,FALSE)),"",VLOOKUP($A353,'[2]1516 Exp_Rev Access'!$F$7:$GB$306,178,FALSE))</f>
        <v>0</v>
      </c>
      <c r="GT353" s="101">
        <f>SUM(FU353:GS353)</f>
        <v>7735.25</v>
      </c>
      <c r="GU353" s="72">
        <f>GT353/D353</f>
        <v>1.4387807420167223E-2</v>
      </c>
      <c r="GV353" s="84">
        <f t="shared" ref="GV353:GV358" si="396">GT353/C353</f>
        <v>387.92627883650948</v>
      </c>
      <c r="GW353"/>
      <c r="GX353"/>
      <c r="GY353"/>
    </row>
    <row r="354" spans="1:207" s="1" customFormat="1" ht="12" customHeight="1" x14ac:dyDescent="0.2">
      <c r="A354" s="96" t="s">
        <v>785</v>
      </c>
      <c r="B354" s="69" t="s">
        <v>786</v>
      </c>
      <c r="C354" s="80">
        <f>IF(ISNA(VLOOKUP($A354,'[2]1516 enrollment_Rev_Exp by size'!$A$6:$G$320,3,FALSE)),"",VLOOKUP($A354,'[2]1516 enrollment_Rev_Exp by size'!$A$6:$G$320,3,FALSE))</f>
        <v>10.75</v>
      </c>
      <c r="D354" s="97">
        <v>316088.8</v>
      </c>
      <c r="E354" s="80">
        <f>M354+AL354+AT354+BU354+CD354+FR354+GT354</f>
        <v>316088.8</v>
      </c>
      <c r="F354" s="80">
        <f>D354-E354</f>
        <v>0</v>
      </c>
      <c r="G354" s="98">
        <f>IF(ISNA(VLOOKUP($A354,'[2]1516 Exp_Rev Access'!$F$7:$FS$306,2,FALSE)),"",VLOOKUP($A354,'[2]1516 Exp_Rev Access'!$F$7:$FS$306,2,FALSE))</f>
        <v>0</v>
      </c>
      <c r="H354" s="98">
        <f>IF(ISNA(VLOOKUP($A354,'[2]1516 Exp_Rev Access'!$F$7:$FS$306,3,FALSE)),"",VLOOKUP($A354,'[2]1516 Exp_Rev Access'!$F$7:$FS$306,3,FALSE))</f>
        <v>0</v>
      </c>
      <c r="I354" s="98">
        <f>IF(ISNA(VLOOKUP($A354,'[2]1516 Exp_Rev Access'!$F$7:$FS$306,4,FALSE)),"",VLOOKUP($A354,'[2]1516 Exp_Rev Access'!$F$7:$FS$306,4,FALSE))</f>
        <v>0</v>
      </c>
      <c r="J354" s="98">
        <f>IF(ISNA(VLOOKUP($A354,'[2]1516 Exp_Rev Access'!$F$7:$FS$306,5,FALSE)),"",VLOOKUP($A354,'[2]1516 Exp_Rev Access'!$F$7:$FS$306,5,FALSE))</f>
        <v>0</v>
      </c>
      <c r="K354" s="98">
        <f>IF(ISNA(VLOOKUP($A354,'[2]1516 Exp_Rev Access'!$F$7:$FS$306,6,FALSE)),"",VLOOKUP($A354,'[2]1516 Exp_Rev Access'!$F$7:$FS$306,6,FALSE))</f>
        <v>0</v>
      </c>
      <c r="L354" s="98">
        <f>IF(ISNA(VLOOKUP($A354,'[2]1516 Exp_Rev Access'!$F$7:$FS$306,7,FALSE)),"",VLOOKUP($A354,'[2]1516 Exp_Rev Access'!$F$7:$FS$306,7,FALSE))</f>
        <v>0</v>
      </c>
      <c r="M354" s="90">
        <f>SUM(G354:L354)</f>
        <v>0</v>
      </c>
      <c r="N354" s="72"/>
      <c r="O354" s="73"/>
      <c r="P354" s="99">
        <f>IF(ISNA(VLOOKUP($A354,'[2]1516 Exp_Rev Access'!$F$7:$FS$306,8,FALSE)),"",VLOOKUP($A354,'[2]1516 Exp_Rev Access'!$F$7:$FS$306,8,FALSE))</f>
        <v>0</v>
      </c>
      <c r="Q354" s="99">
        <f>IF(ISNA(VLOOKUP($A354,'[2]1516 Exp_Rev Access'!$F$7:$FS$306,9,FALSE)),"",VLOOKUP($A354,'[2]1516 Exp_Rev Access'!$F$7:$FS$306,9,FALSE))</f>
        <v>0</v>
      </c>
      <c r="R354" s="99">
        <f>IF(ISNA(VLOOKUP($A354,'[2]1516 Exp_Rev Access'!$F$7:$FS$306,10,FALSE)),"",VLOOKUP($A354,'[2]1516 Exp_Rev Access'!$F$7:$FS$306,10,FALSE))</f>
        <v>0</v>
      </c>
      <c r="S354" s="99">
        <f>IF(ISNA(VLOOKUP($A354,'[2]1516 Exp_Rev Access'!$F$7:$FS$306,11,FALSE)),"",VLOOKUP($A354,'[2]1516 Exp_Rev Access'!$F$7:$FS$306,11,FALSE))</f>
        <v>0</v>
      </c>
      <c r="T354" s="99">
        <f>IF(ISNA(VLOOKUP($A354,'[2]1516 Exp_Rev Access'!$F$7:$FS$306,12,FALSE)),"",VLOOKUP($A354,'[2]1516 Exp_Rev Access'!$F$7:$FS$306,12,FALSE))</f>
        <v>0</v>
      </c>
      <c r="U354" s="99">
        <f>IF(ISNA(VLOOKUP($A354,'[2]1516 Exp_Rev Access'!$F$7:$FS$306,13,FALSE)),"",VLOOKUP($A354,'[2]1516 Exp_Rev Access'!$F$7:$FS$306,13,FALSE))</f>
        <v>0</v>
      </c>
      <c r="V354" s="99">
        <f>IF(ISNA(VLOOKUP($A354,'[2]1516 Exp_Rev Access'!$F$7:$FS$306,14,FALSE)),"",VLOOKUP($A354,'[2]1516 Exp_Rev Access'!$F$7:$FS$306,14,FALSE))</f>
        <v>0</v>
      </c>
      <c r="W354" s="99">
        <f>IF(ISNA(VLOOKUP($A354,'[2]1516 Exp_Rev Access'!$F$7:$FS$306,15,FALSE)),"",VLOOKUP($A354,'[2]1516 Exp_Rev Access'!$F$7:$FS$306,15,FALSE))</f>
        <v>0</v>
      </c>
      <c r="X354" s="99">
        <f>IF(ISNA(VLOOKUP($A354,'[2]1516 Exp_Rev Access'!$F$7:$FS$306,16,FALSE)),"",VLOOKUP($A354,'[2]1516 Exp_Rev Access'!$F$7:$FS$306,16,FALSE))</f>
        <v>0</v>
      </c>
      <c r="Y354" s="99">
        <f>IF(ISNA(VLOOKUP($A354,'[2]1516 Exp_Rev Access'!$F$7:$FS$306,17,FALSE)),"",VLOOKUP($A354,'[2]1516 Exp_Rev Access'!$F$7:$FS$306,17,FALSE))</f>
        <v>0</v>
      </c>
      <c r="Z354" s="99">
        <f>IF(ISNA(VLOOKUP($A354,'[2]1516 Exp_Rev Access'!$F$7:$FS$306,18,FALSE)),"",VLOOKUP($A354,'[2]1516 Exp_Rev Access'!$F$7:$FS$306,18,FALSE))</f>
        <v>0</v>
      </c>
      <c r="AA354" s="99">
        <f>IF(ISNA(VLOOKUP($A354,'[2]1516 Exp_Rev Access'!$F$7:$FS$306,19,FALSE)),"",VLOOKUP($A354,'[2]1516 Exp_Rev Access'!$F$7:$FS$306,19,FALSE))</f>
        <v>0</v>
      </c>
      <c r="AB354" s="99">
        <f>IF(ISNA(VLOOKUP($A354,'[2]1516 Exp_Rev Access'!$F$7:$FS$306,20,FALSE)),"",VLOOKUP($A354,'[2]1516 Exp_Rev Access'!$F$7:$FS$306,20,FALSE))</f>
        <v>0</v>
      </c>
      <c r="AC354" s="99">
        <f>IF(ISNA(VLOOKUP($A354,'[2]1516 Exp_Rev Access'!$F$7:$FS$306,21,FALSE)),"",VLOOKUP($A354,'[2]1516 Exp_Rev Access'!$F$7:$FS$306,21,FALSE))</f>
        <v>0</v>
      </c>
      <c r="AD354" s="99">
        <f>IF(ISNA(VLOOKUP($A354,'[2]1516 Exp_Rev Access'!$F$7:$FS$306,22,FALSE)),"",VLOOKUP($A354,'[2]1516 Exp_Rev Access'!$F$7:$FS$306,22,FALSE))</f>
        <v>1029.0899999999999</v>
      </c>
      <c r="AE354" s="99">
        <f>IF(ISNA(VLOOKUP($A354,'[2]1516 Exp_Rev Access'!$F$7:$FS$306,23,FALSE)),"",VLOOKUP($A354,'[2]1516 Exp_Rev Access'!$F$7:$FS$306,23,FALSE))</f>
        <v>0</v>
      </c>
      <c r="AF354" s="99">
        <f>IF(ISNA(VLOOKUP($A354,'[2]1516 Exp_Rev Access'!$F$7:$FS$306,24,FALSE)),"",VLOOKUP($A354,'[2]1516 Exp_Rev Access'!$F$7:$FS$306,24,FALSE))</f>
        <v>1762.29</v>
      </c>
      <c r="AG354" s="99">
        <f>IF(ISNA(VLOOKUP($A354,'[2]1516 Exp_Rev Access'!$F$7:$FS$306,25,FALSE)),"",VLOOKUP($A354,'[2]1516 Exp_Rev Access'!$F$7:$FS$306,25,FALSE))</f>
        <v>0</v>
      </c>
      <c r="AH354" s="98">
        <f>IF(ISNA(VLOOKUP($A354,'[2]1516 Exp_Rev Access'!$F$7:$FS$306,26,FALSE)),"",VLOOKUP($A354,'[2]1516 Exp_Rev Access'!$F$7:$FS$306,26,FALSE))</f>
        <v>0</v>
      </c>
      <c r="AI354" s="98">
        <f>IF(ISNA(VLOOKUP($A354,'[2]1516 Exp_Rev Access'!$F$7:$FS$306,27,FALSE)),"",VLOOKUP($A354,'[2]1516 Exp_Rev Access'!$F$7:$FS$306,27,FALSE))</f>
        <v>0</v>
      </c>
      <c r="AJ354" s="98">
        <f>IF(ISNA(VLOOKUP($A354,'[2]1516 Exp_Rev Access'!$F$7:$FS$306,28,FALSE)),"",VLOOKUP($A354,'[2]1516 Exp_Rev Access'!$F$7:$FS$306,28,FALSE))</f>
        <v>4916.8100000000004</v>
      </c>
      <c r="AK354" s="98">
        <f>IF(ISNA(VLOOKUP($A354,'[2]1516 Exp_Rev Access'!$F$7:$FS$306,29,FALSE)),"",VLOOKUP($A354,'[2]1516 Exp_Rev Access'!$F$7:$FS$306,29,FALSE))</f>
        <v>0</v>
      </c>
      <c r="AL354" s="101">
        <f>SUM(P354:AK354)</f>
        <v>7708.1900000000005</v>
      </c>
      <c r="AM354" s="72">
        <f>AL354/D354</f>
        <v>2.4386153511291767E-2</v>
      </c>
      <c r="AN354" s="94">
        <f>AL354/C354</f>
        <v>717.04093023255814</v>
      </c>
      <c r="AO354" s="99">
        <f>IF(ISNA(VLOOKUP($A354,'[2]1516 Exp_Rev Access'!$F$7:$GB$306,30,FALSE)),"",VLOOKUP($A354,'[2]1516 Exp_Rev Access'!$F$7:$FS$306,30,FALSE))</f>
        <v>279842.92</v>
      </c>
      <c r="AP354" s="99">
        <f>IF(ISNA(VLOOKUP($A354,'[2]1516 Exp_Rev Access'!$F$7:$GB$306,31,FALSE)),"",VLOOKUP($A354,'[2]1516 Exp_Rev Access'!$F$7:$FS$306,31,FALSE))</f>
        <v>0</v>
      </c>
      <c r="AQ354" s="99">
        <f>IF(ISNA(VLOOKUP($A354,'[2]1516 Exp_Rev Access'!$F$7:$GB$306,32,FALSE)),"",VLOOKUP($A354,'[2]1516 Exp_Rev Access'!$F$7:$FS$306,32,FALSE))</f>
        <v>0</v>
      </c>
      <c r="AR354" s="99">
        <f>IF(ISNA(VLOOKUP($A354,'[2]1516 Exp_Rev Access'!$F$7:$GB$306,33,FALSE)),"",VLOOKUP($A354,'[2]1516 Exp_Rev Access'!$F$7:$FS$306,33,FALSE))</f>
        <v>0</v>
      </c>
      <c r="AS354" s="99">
        <f>IF(ISNA(VLOOKUP($A354,'[2]1516 Exp_Rev Access'!$F$7:$GB$306,34,FALSE)),"",VLOOKUP($A354,'[2]1516 Exp_Rev Access'!$F$7:$FS$306,34,FALSE))</f>
        <v>0</v>
      </c>
      <c r="AT354" s="101">
        <f>SUM(AO354:AS354)</f>
        <v>279842.92</v>
      </c>
      <c r="AU354" s="72">
        <f>AT354/D354</f>
        <v>0.88533007180260737</v>
      </c>
      <c r="AV354" s="94">
        <f>AT354/C354</f>
        <v>26031.89953488372</v>
      </c>
      <c r="AW354" s="99">
        <f>IF(ISNA(VLOOKUP($A354,'[2]1516 Exp_Rev Access'!$F$7:$GB$306,35,FALSE)),"",VLOOKUP($A354,'[2]1516 Exp_Rev Access'!$F$7:$GB$306,35,FALSE))</f>
        <v>166</v>
      </c>
      <c r="AX354" s="99">
        <f>IF(ISNA(VLOOKUP($A354,'[2]1516 Exp_Rev Access'!$F$7:$GB$306,36,FALSE)),"",VLOOKUP($A354,'[2]1516 Exp_Rev Access'!$F$7:$GB$306,36,FALSE))</f>
        <v>5650.16</v>
      </c>
      <c r="AY354" s="99">
        <f>IF(ISNA(VLOOKUP($A354,'[2]1516 Exp_Rev Access'!$F$7:$GB$306,37,FALSE)),"",VLOOKUP($A354,'[2]1516 Exp_Rev Access'!$F$7:$GB$306,37,FALSE))</f>
        <v>0</v>
      </c>
      <c r="AZ354" s="99">
        <f>IF(ISNA(VLOOKUP($A354,'[2]1516 Exp_Rev Access'!$F$7:$GB$306,38,FALSE)),"",VLOOKUP($A354,'[2]1516 Exp_Rev Access'!$F$7:$GB$306,38,FALSE))</f>
        <v>0</v>
      </c>
      <c r="BA354" s="99">
        <f>IF(ISNA(VLOOKUP($A354,'[2]1516 Exp_Rev Access'!$F$7:$GB$306,39,FALSE)),"",VLOOKUP($A354,'[2]1516 Exp_Rev Access'!$F$7:$GB$306,39,FALSE))</f>
        <v>0</v>
      </c>
      <c r="BB354" s="99">
        <f>IF(ISNA(VLOOKUP($A354,'[2]1516 Exp_Rev Access'!$F$7:$GB$306,40,FALSE)),"",VLOOKUP($A354,'[2]1516 Exp_Rev Access'!$F$7:$GB$306,40,FALSE))</f>
        <v>2491.21</v>
      </c>
      <c r="BC354" s="99">
        <f>IF(ISNA(VLOOKUP($A354,'[2]1516 Exp_Rev Access'!$F$7:$GB$306,41,FALSE)),"",VLOOKUP($A354,'[2]1516 Exp_Rev Access'!$F$7:$GB$306,41,FALSE))</f>
        <v>0</v>
      </c>
      <c r="BD354" s="99">
        <f>IF(ISNA(VLOOKUP($A354,'[2]1516 Exp_Rev Access'!$F$7:$GB$306,42,FALSE)),"",VLOOKUP($A354,'[2]1516 Exp_Rev Access'!$F$7:$GB$306,42,FALSE))</f>
        <v>0</v>
      </c>
      <c r="BE354" s="99">
        <f>IF(ISNA(VLOOKUP($A354,'[2]1516 Exp_Rev Access'!$F$7:$GB$306,43,FALSE)),"",VLOOKUP($A354,'[2]1516 Exp_Rev Access'!$F$7:$GB$306,43,FALSE))</f>
        <v>0</v>
      </c>
      <c r="BF354" s="99">
        <f>IF(ISNA(VLOOKUP($A354,'[2]1516 Exp_Rev Access'!$F$7:$GB$306,44,FALSE)),"",VLOOKUP($A354,'[2]1516 Exp_Rev Access'!$F$7:$GB$306,44,FALSE))</f>
        <v>0</v>
      </c>
      <c r="BG354" s="99">
        <f>IF(ISNA(VLOOKUP($A354,'[2]1516 Exp_Rev Access'!$F$7:$GB$306,45,FALSE)),"",VLOOKUP($A354,'[2]1516 Exp_Rev Access'!$F$7:$GB$306,45,FALSE))</f>
        <v>49.07</v>
      </c>
      <c r="BH354" s="99">
        <f>IF(ISNA(VLOOKUP($A354,'[2]1516 Exp_Rev Access'!$F$7:$GB$306,46,FALSE)),"",VLOOKUP($A354,'[2]1516 Exp_Rev Access'!$F$7:$GB$306,46,FALSE))</f>
        <v>0</v>
      </c>
      <c r="BI354" s="99">
        <f>IF(ISNA(VLOOKUP($A354,'[2]1516 Exp_Rev Access'!$F$7:$GB$306,47,FALSE)),"",VLOOKUP($A354,'[2]1516 Exp_Rev Access'!$F$7:$GB$306,47,FALSE))</f>
        <v>0</v>
      </c>
      <c r="BJ354" s="99">
        <f>IF(ISNA(VLOOKUP($A354,'[2]1516 Exp_Rev Access'!$F$7:$GB$306,48,FALSE)),"",VLOOKUP($A354,'[2]1516 Exp_Rev Access'!$F$7:$GB$306,48,FALSE))</f>
        <v>0</v>
      </c>
      <c r="BK354" s="99">
        <f>IF(ISNA(VLOOKUP($A354,'[2]1516 Exp_Rev Access'!$F$7:$GB$306,49,FALSE)),"",VLOOKUP($A354,'[2]1516 Exp_Rev Access'!$F$7:$GB$306,49,FALSE))</f>
        <v>0</v>
      </c>
      <c r="BL354" s="99">
        <f>IF(ISNA(VLOOKUP($A354,'[2]1516 Exp_Rev Access'!$F$7:$GB$306,50,FALSE)),"",VLOOKUP($A354,'[2]1516 Exp_Rev Access'!$F$7:$GB$306,50,FALSE))</f>
        <v>0</v>
      </c>
      <c r="BM354" s="99">
        <f>IF(ISNA(VLOOKUP($A354,'[2]1516 Exp_Rev Access'!$F$7:$GB$306,51,FALSE)),"",VLOOKUP($A354,'[2]1516 Exp_Rev Access'!$F$7:$GB$306,51,FALSE))</f>
        <v>0</v>
      </c>
      <c r="BN354" s="99">
        <f>IF(ISNA(VLOOKUP($A354,'[2]1516 Exp_Rev Access'!$F$7:$GB$306,52,FALSE)),"",VLOOKUP($A354,'[2]1516 Exp_Rev Access'!$F$7:$GB$306,52,FALSE))</f>
        <v>0</v>
      </c>
      <c r="BO354" s="99">
        <f>IF(ISNA(VLOOKUP($A354,'[2]1516 Exp_Rev Access'!$F$7:$GB$306,53,FALSE)),"",VLOOKUP($A354,'[2]1516 Exp_Rev Access'!$F$7:$GB$306,53,FALSE))</f>
        <v>0</v>
      </c>
      <c r="BP354" s="99">
        <f>IF(ISNA(VLOOKUP($A354,'[2]1516 Exp_Rev Access'!$F$7:$GB$306,54,FALSE)),"",VLOOKUP($A354,'[2]1516 Exp_Rev Access'!$F$7:$GB$306,54,FALSE))</f>
        <v>0</v>
      </c>
      <c r="BQ354" s="99">
        <f>IF(ISNA(VLOOKUP($A354,'[2]1516 Exp_Rev Access'!$F$7:$GB$306,55,FALSE)),"",VLOOKUP($A354,'[2]1516 Exp_Rev Access'!$F$7:$GB$306,55,FALSE))</f>
        <v>0</v>
      </c>
      <c r="BR354" s="99">
        <f>IF(ISNA(VLOOKUP($A354,'[2]1516 Exp_Rev Access'!$F$7:$GB$306,56,FALSE)),"",VLOOKUP($A354,'[2]1516 Exp_Rev Access'!$F$7:$GB$306,56,FALSE))</f>
        <v>0</v>
      </c>
      <c r="BS354" s="99">
        <f>IF(ISNA(VLOOKUP($A354,'[2]1516 Exp_Rev Access'!$F$7:$GB$306,57,FALSE)),"",VLOOKUP($A354,'[2]1516 Exp_Rev Access'!$F$7:$GB$306,57,FALSE))</f>
        <v>0</v>
      </c>
      <c r="BT354" s="99">
        <f>IF(ISNA(VLOOKUP($A354,'[2]1516 Exp_Rev Access'!$F$7:$GB$306,58,FALSE)),"",VLOOKUP($A354,'[2]1516 Exp_Rev Access'!$F$7:$GB$306,58,FALSE))</f>
        <v>0</v>
      </c>
      <c r="BU354" s="90">
        <f>SUM(AW354:BT354)</f>
        <v>8356.4399999999987</v>
      </c>
      <c r="BV354" s="72">
        <f>BU354/D354</f>
        <v>2.6437001247750627E-2</v>
      </c>
      <c r="BW354" s="94">
        <f>BU354/C354</f>
        <v>777.34325581395342</v>
      </c>
      <c r="BX354" s="99">
        <f>IF(ISNA(VLOOKUP($A354,'[2]1516 Exp_Rev Access'!$F$7:$GB$306,59,FALSE)),"",VLOOKUP($A354,'[2]1516 Exp_Rev Access'!$F$7:$GB$306,59,FALSE))</f>
        <v>0</v>
      </c>
      <c r="BY354" s="99">
        <f>IF(ISNA(VLOOKUP($A354,'[2]1516 Exp_Rev Access'!$F$7:$GB$306,60,FALSE)),"",VLOOKUP($A354,'[2]1516 Exp_Rev Access'!$F$7:$GB$306,60,FALSE))</f>
        <v>0</v>
      </c>
      <c r="BZ354" s="99">
        <f>IF(ISNA(VLOOKUP($A354,'[2]1516 Exp_Rev Access'!$F$7:$GB$306,61,FALSE)),"",VLOOKUP($A354,'[2]1516 Exp_Rev Access'!$F$7:$GB$306,61,FALSE))</f>
        <v>0</v>
      </c>
      <c r="CA354" s="99">
        <f>IF(ISNA(VLOOKUP($A354,'[2]1516 Exp_Rev Access'!$F$7:$GB$306,62,FALSE)),"",VLOOKUP($A354,'[2]1516 Exp_Rev Access'!$F$7:$GB$306,62,FALSE))</f>
        <v>0</v>
      </c>
      <c r="CB354" s="99">
        <f>IF(ISNA(VLOOKUP($A354,'[2]1516 Exp_Rev Access'!$F$7:$GB$306,63,FALSE)),"",VLOOKUP($A354,'[2]1516 Exp_Rev Access'!$F$7:$GB$306,63,FALSE))</f>
        <v>0</v>
      </c>
      <c r="CC354" s="99">
        <f>IF(ISNA(VLOOKUP($A354,'[2]1516 Exp_Rev Access'!$F$7:$GB$306,64,FALSE)),"",VLOOKUP($A354,'[2]1516 Exp_Rev Access'!$F$7:$GB$306,64,FALSE))</f>
        <v>0</v>
      </c>
      <c r="CD354" s="101">
        <f>SUM(BX354:CC354)</f>
        <v>0</v>
      </c>
      <c r="CE354" s="72"/>
      <c r="CF354" s="103"/>
      <c r="CG354" s="99">
        <f>IF(ISNA(VLOOKUP($A354,'[2]1516 Exp_Rev Access'!$F$7:$GB$306,65,FALSE)),"",VLOOKUP($A354,'[2]1516 Exp_Rev Access'!$F$7:$GB$306,65,FALSE))</f>
        <v>0</v>
      </c>
      <c r="CH354" s="99">
        <f>IF(ISNA(VLOOKUP($A354,'[2]1516 Exp_Rev Access'!$F$7:$GB$306,66,FALSE)),"",VLOOKUP($A354,'[2]1516 Exp_Rev Access'!$F$7:$GB$306,66,FALSE))</f>
        <v>0</v>
      </c>
      <c r="CI354" s="99">
        <f>IF(ISNA(VLOOKUP($A354,'[2]1516 Exp_Rev Access'!$F$7:$GB$306,67,FALSE)),"",VLOOKUP($A354,'[2]1516 Exp_Rev Access'!$F$7:$GB$306,67,FALSE))</f>
        <v>0</v>
      </c>
      <c r="CJ354" s="99">
        <f>IF(ISNA(VLOOKUP($A354,'[2]1516 Exp_Rev Access'!$F$7:$GB$306,68,FALSE)),"",VLOOKUP($A354,'[2]1516 Exp_Rev Access'!$F$7:$GB$306,68,FALSE))</f>
        <v>0</v>
      </c>
      <c r="CK354" s="99">
        <f>IF(ISNA(VLOOKUP($A354,'[2]1516 Exp_Rev Access'!$F$7:$GB$306,69,FALSE)),"",VLOOKUP($A354,'[2]1516 Exp_Rev Access'!$F$7:$GB$306,69,FALSE))</f>
        <v>0</v>
      </c>
      <c r="CL354" s="99">
        <f>IF(ISNA(VLOOKUP($A354,'[2]1516 Exp_Rev Access'!$F$7:$GB$306,70,FALSE)),"",VLOOKUP($A354,'[2]1516 Exp_Rev Access'!$F$7:$GB$306,70,FALSE))</f>
        <v>0</v>
      </c>
      <c r="CM354" s="99">
        <f>IF(ISNA(VLOOKUP($A354,'[2]1516 Exp_Rev Access'!$F$7:$GB$306,71,FALSE)),"",VLOOKUP($A354,'[2]1516 Exp_Rev Access'!$F$7:$GB$306,71,FALSE))</f>
        <v>0</v>
      </c>
      <c r="CN354" s="99">
        <f>IF(ISNA(VLOOKUP($A354,'[2]1516 Exp_Rev Access'!$F$7:$GB$306,72,FALSE)),"",VLOOKUP($A354,'[2]1516 Exp_Rev Access'!$F$7:$GB$306,72,FALSE))</f>
        <v>0</v>
      </c>
      <c r="CO354" s="99">
        <f>IF(ISNA(VLOOKUP($A354,'[2]1516 Exp_Rev Access'!$F$7:$GB$306,73,FALSE)),"",VLOOKUP($A354,'[2]1516 Exp_Rev Access'!$F$7:$GB$306,73,FALSE))</f>
        <v>0</v>
      </c>
      <c r="CP354" s="99">
        <f>IF(ISNA(VLOOKUP($A354,'[2]1516 Exp_Rev Access'!$F$7:$GB$306,74,FALSE)),"",VLOOKUP($A354,'[2]1516 Exp_Rev Access'!$F$7:$GB$306,74,FALSE))</f>
        <v>0</v>
      </c>
      <c r="CQ354" s="99">
        <f>IF(ISNA(VLOOKUP($A354,'[2]1516 Exp_Rev Access'!$F$7:$GB$306,75,FALSE)),"",VLOOKUP($A354,'[2]1516 Exp_Rev Access'!$F$7:$GB$306,75,FALSE))</f>
        <v>0</v>
      </c>
      <c r="CR354" s="99">
        <f>IF(ISNA(VLOOKUP($A354,'[2]1516 Exp_Rev Access'!$F$7:$GB$306,76,FALSE)),"",VLOOKUP($A354,'[2]1516 Exp_Rev Access'!$F$7:$GB$306,76,FALSE))</f>
        <v>0</v>
      </c>
      <c r="CS354" s="99">
        <f>IF(ISNA(VLOOKUP($A354,'[2]1516 Exp_Rev Access'!$F$7:$GB$306,77,FALSE)),"",VLOOKUP($A354,'[2]1516 Exp_Rev Access'!$F$7:$GB$306,77,FALSE))</f>
        <v>0</v>
      </c>
      <c r="CT354" s="99">
        <f>IF(ISNA(VLOOKUP($A354,'[2]1516 Exp_Rev Access'!$F$7:$GB$306,78,FALSE)),"",VLOOKUP($A354,'[2]1516 Exp_Rev Access'!$F$7:$GB$306,78,FALSE))</f>
        <v>0</v>
      </c>
      <c r="CU354" s="99">
        <f>IF(ISNA(VLOOKUP($A354,'[2]1516 Exp_Rev Access'!$F$7:$GB$306,79,FALSE)),"",VLOOKUP($A354,'[2]1516 Exp_Rev Access'!$F$7:$GB$306,79,FALSE))</f>
        <v>369</v>
      </c>
      <c r="CV354" s="99">
        <f>IF(ISNA(VLOOKUP($A354,'[2]1516 Exp_Rev Access'!$F$7:$GB$306,80,FALSE)),"",VLOOKUP($A354,'[2]1516 Exp_Rev Access'!$F$7:$GB$306,80,FALSE))</f>
        <v>0</v>
      </c>
      <c r="CW354" s="99">
        <f>IF(ISNA(VLOOKUP($A354,'[2]1516 Exp_Rev Access'!$F$7:$GB$306,81,FALSE)),"",VLOOKUP($A354,'[2]1516 Exp_Rev Access'!$F$7:$GB$306,81,FALSE))</f>
        <v>0</v>
      </c>
      <c r="CX354" s="99">
        <f>IF(ISNA(VLOOKUP($A354,'[2]1516 Exp_Rev Access'!$F$7:$GB$306,82,FALSE)),"",VLOOKUP($A354,'[2]1516 Exp_Rev Access'!$F$7:$GB$306,82,FALSE))</f>
        <v>0</v>
      </c>
      <c r="CY354" s="99">
        <f>IF(ISNA(VLOOKUP($A354,'[2]1516 Exp_Rev Access'!$F$7:$GB$306,83,FALSE)),"",VLOOKUP($A354,'[2]1516 Exp_Rev Access'!$F$7:$GB$306,83,FALSE))</f>
        <v>0</v>
      </c>
      <c r="CZ354" s="99">
        <f>IF(ISNA(VLOOKUP($A354,'[2]1516 Exp_Rev Access'!$F$7:$GB$306,84,FALSE)),"",VLOOKUP($A354,'[2]1516 Exp_Rev Access'!$F$7:$GB$306,84,FALSE))</f>
        <v>0</v>
      </c>
      <c r="DA354" s="99">
        <f>IF(ISNA(VLOOKUP($A354,'[2]1516 Exp_Rev Access'!$F$7:$GB$306,85,FALSE)),"",VLOOKUP($A354,'[2]1516 Exp_Rev Access'!$F$7:$GB$306,85,FALSE))</f>
        <v>0</v>
      </c>
      <c r="DB354" s="99">
        <f>IF(ISNA(VLOOKUP($A354,'[2]1516 Exp_Rev Access'!$F$7:$GB$306,86,FALSE)),"",VLOOKUP($A354,'[2]1516 Exp_Rev Access'!$F$7:$GB$306,86,FALSE))</f>
        <v>0</v>
      </c>
      <c r="DC354" s="99">
        <f>IF(ISNA(VLOOKUP($A354,'[2]1516 Exp_Rev Access'!$F$7:$GB$306,87,FALSE)),"",VLOOKUP($A354,'[2]1516 Exp_Rev Access'!$F$7:$GB$306,87,FALSE))</f>
        <v>0</v>
      </c>
      <c r="DD354" s="99">
        <f>IF(ISNA(VLOOKUP($A354,'[2]1516 Exp_Rev Access'!$F$7:$GB$306,88,FALSE)),"",VLOOKUP($A354,'[2]1516 Exp_Rev Access'!$F$7:$GB$306,88,FALSE))</f>
        <v>0</v>
      </c>
      <c r="DE354" s="99">
        <f>IF(ISNA(VLOOKUP($A354,'[2]1516 Exp_Rev Access'!$F$7:$GB$306,89,FALSE)),"",VLOOKUP($A354,'[2]1516 Exp_Rev Access'!$F$7:$GB$306,89,FALSE))</f>
        <v>0</v>
      </c>
      <c r="DF354" s="99">
        <f>IF(ISNA(VLOOKUP($A354,'[2]1516 Exp_Rev Access'!$F$7:$GB$306,90,FALSE)),"",VLOOKUP($A354,'[2]1516 Exp_Rev Access'!$F$7:$GB$306,90,FALSE))</f>
        <v>0</v>
      </c>
      <c r="DG354" s="99">
        <f>IF(ISNA(VLOOKUP($A354,'[2]1516 Exp_Rev Access'!$F$7:$GB$306,91,FALSE)),"",VLOOKUP($A354,'[2]1516 Exp_Rev Access'!$F$7:$GB$306,91,FALSE))</f>
        <v>0</v>
      </c>
      <c r="DH354" s="99">
        <f>IF(ISNA(VLOOKUP($A354,'[2]1516 Exp_Rev Access'!$F$7:$GB$306,92,FALSE)),"",VLOOKUP($A354,'[2]1516 Exp_Rev Access'!$F$7:$GB$306,92,FALSE))</f>
        <v>0</v>
      </c>
      <c r="DI354" s="99">
        <f>IF(ISNA(VLOOKUP($A354,'[2]1516 Exp_Rev Access'!$F$7:$GB$306,93,FALSE)),"",VLOOKUP($A354,'[2]1516 Exp_Rev Access'!$F$7:$GB$306,93,FALSE))</f>
        <v>0</v>
      </c>
      <c r="DJ354" s="99">
        <f>IF(ISNA(VLOOKUP($A354,'[2]1516 Exp_Rev Access'!$F$7:$GB$306,94,FALSE)),"",VLOOKUP($A354,'[2]1516 Exp_Rev Access'!$F$7:$GB$306,94,FALSE))</f>
        <v>19812.25</v>
      </c>
      <c r="DK354" s="99">
        <f>IF(ISNA(VLOOKUP($A354,'[2]1516 Exp_Rev Access'!$F$7:$GB$306,95,FALSE)),"",VLOOKUP($A354,'[2]1516 Exp_Rev Access'!$F$7:$GB$306,95,FALSE))</f>
        <v>0</v>
      </c>
      <c r="DL354" s="99">
        <f>IF(ISNA(VLOOKUP($A354,'[2]1516 Exp_Rev Access'!$F$7:$GB$306,96,FALSE)),"",VLOOKUP($A354,'[2]1516 Exp_Rev Access'!$F$7:$GB$306,96,FALSE))</f>
        <v>0</v>
      </c>
      <c r="DM354" s="99">
        <f>IF(ISNA(VLOOKUP($A354,'[2]1516 Exp_Rev Access'!$F$7:$GB$306,97,FALSE)),"",VLOOKUP($A354,'[2]1516 Exp_Rev Access'!$F$7:$GB$306,97,FALSE))</f>
        <v>0</v>
      </c>
      <c r="DN354" s="99">
        <f>IF(ISNA(VLOOKUP($A354,'[2]1516 Exp_Rev Access'!$F$7:$GB$306,98,FALSE)),"",VLOOKUP($A354,'[2]1516 Exp_Rev Access'!$F$7:$GB$306,98,FALSE))</f>
        <v>0</v>
      </c>
      <c r="DO354" s="99">
        <f>IF(ISNA(VLOOKUP($A354,'[2]1516 Exp_Rev Access'!$F$7:$GB$306,99,FALSE)),"",VLOOKUP($A354,'[2]1516 Exp_Rev Access'!$F$7:$GB$306,99,FALSE))</f>
        <v>0</v>
      </c>
      <c r="DP354" s="99">
        <f>IF(ISNA(VLOOKUP($A354,'[2]1516 Exp_Rev Access'!$F$7:$GB$306,100,FALSE)),"",VLOOKUP($A354,'[2]1516 Exp_Rev Access'!$F$7:$GB$306,100,FALSE))</f>
        <v>0</v>
      </c>
      <c r="DQ354" s="99">
        <f>IF(ISNA(VLOOKUP($A354,'[2]1516 Exp_Rev Access'!$F$7:$GB$306,101,FALSE)),"",VLOOKUP($A354,'[2]1516 Exp_Rev Access'!$F$7:$GB$306,101,FALSE))</f>
        <v>0</v>
      </c>
      <c r="DR354" s="99">
        <f>IF(ISNA(VLOOKUP($A354,'[2]1516 Exp_Rev Access'!$F$7:$GB$306,102,FALSE)),"",VLOOKUP($A354,'[2]1516 Exp_Rev Access'!$F$7:$GB$306,102,FALSE))</f>
        <v>0</v>
      </c>
      <c r="DS354" s="99">
        <f>IF(ISNA(VLOOKUP($A354,'[2]1516 Exp_Rev Access'!$F$7:$GB$306,103,FALSE)),"",VLOOKUP($A354,'[2]1516 Exp_Rev Access'!$F$7:$GB$306,103,FALSE))</f>
        <v>0</v>
      </c>
      <c r="DT354" s="99">
        <f>IF(ISNA(VLOOKUP($A354,'[2]1516 Exp_Rev Access'!$F$7:$GB$306,104,FALSE)),"",VLOOKUP($A354,'[2]1516 Exp_Rev Access'!$F$7:$GB$306,104,FALSE))</f>
        <v>0</v>
      </c>
      <c r="DU354" s="99">
        <f>IF(ISNA(VLOOKUP($A354,'[2]1516 Exp_Rev Access'!$F$7:$GB$306,105,FALSE)),"",VLOOKUP($A354,'[2]1516 Exp_Rev Access'!$F$7:$GB$306,105,FALSE))</f>
        <v>0</v>
      </c>
      <c r="DV354" s="99">
        <f>IF(ISNA(VLOOKUP($A354,'[2]1516 Exp_Rev Access'!$F$7:$GB$306,106,FALSE)),"",VLOOKUP($A354,'[2]1516 Exp_Rev Access'!$F$7:$GB$306,106,FALSE))</f>
        <v>0</v>
      </c>
      <c r="DW354" s="99">
        <f>IF(ISNA(VLOOKUP($A354,'[2]1516 Exp_Rev Access'!$F$7:$GB$306,107,FALSE)),"",VLOOKUP($A354,'[2]1516 Exp_Rev Access'!$F$7:$GB$306,107,FALSE))</f>
        <v>0</v>
      </c>
      <c r="DX354" s="99">
        <f>IF(ISNA(VLOOKUP($A354,'[2]1516 Exp_Rev Access'!$F$7:$GB$306,108,FALSE)),"",VLOOKUP($A354,'[2]1516 Exp_Rev Access'!$F$7:$GB$306,108,FALSE))</f>
        <v>0</v>
      </c>
      <c r="DY354" s="99">
        <f>IF(ISNA(VLOOKUP($A354,'[2]1516 Exp_Rev Access'!$F$7:$GB$306,109,FALSE)),"",VLOOKUP($A354,'[2]1516 Exp_Rev Access'!$F$7:$GB$306,109,FALSE))</f>
        <v>0</v>
      </c>
      <c r="DZ354" s="99">
        <f>IF(ISNA(VLOOKUP($A354,'[2]1516 Exp_Rev Access'!$F$7:$GB$306,110,FALSE)),"",VLOOKUP($A354,'[2]1516 Exp_Rev Access'!$F$7:$GB$306,110,FALSE))</f>
        <v>0</v>
      </c>
      <c r="EA354" s="99">
        <f>IF(ISNA(VLOOKUP($A354,'[2]1516 Exp_Rev Access'!$F$7:$GB$306,111,FALSE)),"",VLOOKUP($A354,'[2]1516 Exp_Rev Access'!$F$7:$GB$306,111,FALSE))</f>
        <v>0</v>
      </c>
      <c r="EB354" s="99">
        <f>IF(ISNA(VLOOKUP($A354,'[2]1516 Exp_Rev Access'!$F$7:$GB$306,112,FALSE)),"",VLOOKUP($A354,'[2]1516 Exp_Rev Access'!$F$7:$GB$306,112,FALSE))</f>
        <v>0</v>
      </c>
      <c r="EC354" s="99">
        <f>IF(ISNA(VLOOKUP($A354,'[2]1516 Exp_Rev Access'!$F$7:$GB$306,113,FALSE)),"",VLOOKUP($A354,'[2]1516 Exp_Rev Access'!$F$7:$GB$306,113,FALSE))</f>
        <v>0</v>
      </c>
      <c r="ED354" s="99">
        <f>IF(ISNA(VLOOKUP($A354,'[2]1516 Exp_Rev Access'!$F$7:$GB$306,114,FALSE)),"",VLOOKUP($A354,'[2]1516 Exp_Rev Access'!$F$7:$GB$306,114,FALSE))</f>
        <v>0</v>
      </c>
      <c r="EE354" s="99">
        <f>IF(ISNA(VLOOKUP($A354,'[2]1516 Exp_Rev Access'!$F$7:$GB$306,115,FALSE)),"",VLOOKUP($A354,'[2]1516 Exp_Rev Access'!$F$7:$GB$306,115,FALSE))</f>
        <v>0</v>
      </c>
      <c r="EF354" s="99">
        <f>IF(ISNA(VLOOKUP($A354,'[2]1516 Exp_Rev Access'!$F$7:$GB$306,116,FALSE)),"",VLOOKUP($A354,'[2]1516 Exp_Rev Access'!$F$7:$GB$306,116,FALSE))</f>
        <v>0</v>
      </c>
      <c r="EG354" s="99">
        <f>IF(ISNA(VLOOKUP($A354,'[2]1516 Exp_Rev Access'!$F$7:$GB$306,117,FALSE)),"",VLOOKUP($A354,'[2]1516 Exp_Rev Access'!$F$7:$GB$306,117,FALSE))</f>
        <v>0</v>
      </c>
      <c r="EH354" s="99">
        <f>IF(ISNA(VLOOKUP($A354,'[2]1516 Exp_Rev Access'!$F$7:$GB$306,118,FALSE)),"",VLOOKUP($A354,'[2]1516 Exp_Rev Access'!$F$7:$GB$306,118,FALSE))</f>
        <v>0</v>
      </c>
      <c r="EI354" s="99">
        <f>IF(ISNA(VLOOKUP($A354,'[2]1516 Exp_Rev Access'!$F$7:$GB$306,119,FALSE)),"",VLOOKUP($A354,'[2]1516 Exp_Rev Access'!$F$7:$GB$306,119,FALSE))</f>
        <v>0</v>
      </c>
      <c r="EJ354" s="99">
        <f>IF(ISNA(VLOOKUP($A354,'[2]1516 Exp_Rev Access'!$F$7:$GB$306,120,FALSE)),"",VLOOKUP($A354,'[2]1516 Exp_Rev Access'!$F$7:$GB$306,120,FALSE))</f>
        <v>0</v>
      </c>
      <c r="EK354" s="99">
        <f>IF(ISNA(VLOOKUP($A354,'[2]1516 Exp_Rev Access'!$F$7:$GB$306,121,FALSE)),"",VLOOKUP($A354,'[2]1516 Exp_Rev Access'!$F$7:$GB$306,121,FALSE))</f>
        <v>0</v>
      </c>
      <c r="EL354" s="99">
        <f>IF(ISNA(VLOOKUP($A354,'[2]1516 Exp_Rev Access'!$F$7:$GB$306,122,FALSE)),"",VLOOKUP($A354,'[2]1516 Exp_Rev Access'!$F$7:$GB$306,122,FALSE))</f>
        <v>0</v>
      </c>
      <c r="EM354" s="99">
        <f>IF(ISNA(VLOOKUP($A354,'[2]1516 Exp_Rev Access'!$F$7:$GB$306,123,FALSE)),"",VLOOKUP($A354,'[2]1516 Exp_Rev Access'!$F$7:$GB$306,123,FALSE))</f>
        <v>0</v>
      </c>
      <c r="EN354" s="99">
        <f>IF(ISNA(VLOOKUP($A354,'[2]1516 Exp_Rev Access'!$F$7:$GB$306,124,FALSE)),"",VLOOKUP($A354,'[2]1516 Exp_Rev Access'!$F$7:$GB$306,124,FALSE))</f>
        <v>0</v>
      </c>
      <c r="EO354" s="99">
        <f>IF(ISNA(VLOOKUP($A354,'[2]1516 Exp_Rev Access'!$F$7:$GB$306,125,FALSE)),"",VLOOKUP($A354,'[2]1516 Exp_Rev Access'!$F$7:$GB$306,125,FALSE))</f>
        <v>0</v>
      </c>
      <c r="EP354" s="99">
        <f>IF(ISNA(VLOOKUP($A354,'[2]1516 Exp_Rev Access'!$F$7:$GB$306,126,FALSE)),"",VLOOKUP($A354,'[2]1516 Exp_Rev Access'!$F$7:$GB$306,126,FALSE))</f>
        <v>0</v>
      </c>
      <c r="EQ354" s="99">
        <f>IF(ISNA(VLOOKUP($A354,'[2]1516 Exp_Rev Access'!$F$7:$GB$306,127,FALSE)),"",VLOOKUP($A354,'[2]1516 Exp_Rev Access'!$F$7:$GB$306,127,FALSE))</f>
        <v>0</v>
      </c>
      <c r="ER354" s="99">
        <f>IF(ISNA(VLOOKUP($A354,'[2]1516 Exp_Rev Access'!$F$7:$GB$306,128,FALSE)),"",VLOOKUP($A354,'[2]1516 Exp_Rev Access'!$F$7:$GB$306,128,FALSE))</f>
        <v>0</v>
      </c>
      <c r="ES354" s="99">
        <f>IF(ISNA(VLOOKUP($A354,'[2]1516 Exp_Rev Access'!$F$7:$GB$306,129,FALSE)),"",VLOOKUP($A354,'[2]1516 Exp_Rev Access'!$F$7:$GB$306,129,FALSE))</f>
        <v>0</v>
      </c>
      <c r="ET354" s="99">
        <f>IF(ISNA(VLOOKUP($A354,'[2]1516 Exp_Rev Access'!$F$7:$GB$306,130,FALSE)),"",VLOOKUP($A354,'[2]1516 Exp_Rev Access'!$F$7:$GB$306,130,FALSE))</f>
        <v>0</v>
      </c>
      <c r="EU354" s="99">
        <f>IF(ISNA(VLOOKUP($A354,'[2]1516 Exp_Rev Access'!$F$7:$GB$306,131,FALSE)),"",VLOOKUP($A354,'[2]1516 Exp_Rev Access'!$F$7:$GB$306,131,FALSE))</f>
        <v>0</v>
      </c>
      <c r="EV354" s="99">
        <f>IF(ISNA(VLOOKUP($A354,'[2]1516 Exp_Rev Access'!$F$7:$GB$306,132,FALSE)),"",VLOOKUP($A354,'[2]1516 Exp_Rev Access'!$F$7:$GB$306,132,FALSE))</f>
        <v>0</v>
      </c>
      <c r="EW354" s="99">
        <f>IF(ISNA(VLOOKUP($A354,'[2]1516 Exp_Rev Access'!$F$7:$GB$306,133,FALSE)),"",VLOOKUP($A354,'[2]1516 Exp_Rev Access'!$F$7:$GB$306,133,FALSE))</f>
        <v>0</v>
      </c>
      <c r="EX354" s="99">
        <f>IF(ISNA(VLOOKUP($A354,'[2]1516 Exp_Rev Access'!$F$7:$GB$306,134,FALSE)),"",VLOOKUP($A354,'[2]1516 Exp_Rev Access'!$F$7:$GB$306,134,FALSE))</f>
        <v>0</v>
      </c>
      <c r="EY354" s="99">
        <f>IF(ISNA(VLOOKUP($A354,'[2]1516 Exp_Rev Access'!$F$7:$GB$306,135,FALSE)),"",VLOOKUP($A354,'[2]1516 Exp_Rev Access'!$F$7:$GB$306,135,FALSE))</f>
        <v>0</v>
      </c>
      <c r="EZ354" s="99">
        <f>IF(ISNA(VLOOKUP($A354,'[2]1516 Exp_Rev Access'!$F$7:$GB$306,136,FALSE)),"",VLOOKUP($A354,'[2]1516 Exp_Rev Access'!$F$7:$GB$306,136,FALSE))</f>
        <v>0</v>
      </c>
      <c r="FA354" s="99">
        <f>IF(ISNA(VLOOKUP($A354,'[2]1516 Exp_Rev Access'!$F$7:$GB$306,137,FALSE)),"",VLOOKUP($A354,'[2]1516 Exp_Rev Access'!$F$7:$GB$306,137,FALSE))</f>
        <v>0</v>
      </c>
      <c r="FB354" s="99">
        <f>IF(ISNA(VLOOKUP($A354,'[2]1516 Exp_Rev Access'!$F$7:$GB$306,138,FALSE)),"",VLOOKUP($A354,'[2]1516 Exp_Rev Access'!$F$7:$GB$306,138,FALSE))</f>
        <v>0</v>
      </c>
      <c r="FC354" s="99">
        <f>IF(ISNA(VLOOKUP($A354,'[2]1516 Exp_Rev Access'!$F$7:$GB$306,139,FALSE)),"",VLOOKUP($A354,'[2]1516 Exp_Rev Access'!$F$7:$GB$306,139,FALSE))</f>
        <v>0</v>
      </c>
      <c r="FD354" s="99">
        <f>IF(ISNA(VLOOKUP($A354,'[2]1516 Exp_Rev Access'!$F$7:$FS$306,140,FALSE)),"",VLOOKUP($A354,'[2]1516 Exp_Rev Access'!$F$7:$FS$306,140,FALSE))</f>
        <v>0</v>
      </c>
      <c r="FE354" s="99">
        <f>IF(ISNA(VLOOKUP($A354,'[2]1516 Exp_Rev Access'!$F$7:$FS$306,141,FALSE)),"",VLOOKUP($A354,'[2]1516 Exp_Rev Access'!$F$7:$FS$306,141,FALSE))</f>
        <v>0</v>
      </c>
      <c r="FF354" s="99">
        <f>IF(ISNA(VLOOKUP($A354,'[2]1516 Exp_Rev Access'!$F$7:$FS$306,142,FALSE)),"",VLOOKUP($A354,'[2]1516 Exp_Rev Access'!$F$7:$FS$306,142,FALSE))</f>
        <v>0</v>
      </c>
      <c r="FG354" s="99">
        <f>IF(ISNA(VLOOKUP($A354,'[2]1516 Exp_Rev Access'!$F$7:$FS$306,143,FALSE)),"",VLOOKUP($A354,'[2]1516 Exp_Rev Access'!$F$7:$FS$306,143,FALSE))</f>
        <v>0</v>
      </c>
      <c r="FH354" s="99">
        <f>IF(ISNA(VLOOKUP($A354,'[2]1516 Exp_Rev Access'!$F$7:$FS$306,144,FALSE)),"",VLOOKUP($A354,'[2]1516 Exp_Rev Access'!$F$7:$FS$306,144,FALSE))</f>
        <v>0</v>
      </c>
      <c r="FI354" s="99">
        <f>IF(ISNA(VLOOKUP($A354,'[2]1516 Exp_Rev Access'!$F$7:$FS$306,145,FALSE)),"",VLOOKUP($A354,'[2]1516 Exp_Rev Access'!$F$7:$FS$306,145,FALSE))</f>
        <v>0</v>
      </c>
      <c r="FJ354" s="99">
        <f>IF(ISNA(VLOOKUP($A354,'[2]1516 Exp_Rev Access'!$F$7:$FS$306,146,FALSE)),"",VLOOKUP($A354,'[2]1516 Exp_Rev Access'!$F$7:$FS$306,146,FALSE))</f>
        <v>0</v>
      </c>
      <c r="FK354" s="99">
        <f>IF(ISNA(VLOOKUP($A354,'[2]1516 Exp_Rev Access'!$F$7:$FS$306,147,FALSE)),"",VLOOKUP($A354,'[2]1516 Exp_Rev Access'!$F$7:$FS$306,147,FALSE))</f>
        <v>0</v>
      </c>
      <c r="FL354" s="99">
        <f>IF(ISNA(VLOOKUP($A354,'[2]1516 Exp_Rev Access'!$F$7:$FS$306,148,FALSE)),"",VLOOKUP($A354,'[2]1516 Exp_Rev Access'!$F$7:$FS$306,148,FALSE))</f>
        <v>0</v>
      </c>
      <c r="FM354" s="99">
        <f>IF(ISNA(VLOOKUP($A354,'[2]1516 Exp_Rev Access'!$F$7:$FS$306,149,FALSE)),"",VLOOKUP($A354,'[2]1516 Exp_Rev Access'!$F$7:$FS$306,149,FALSE))</f>
        <v>0</v>
      </c>
      <c r="FN354" s="99">
        <f>IF(ISNA(VLOOKUP($A354,'[2]1516 Exp_Rev Access'!$F$7:$FS$306,150,FALSE)),"",VLOOKUP($A354,'[2]1516 Exp_Rev Access'!$F$7:$FS$306,150,FALSE))</f>
        <v>0</v>
      </c>
      <c r="FO354" s="99">
        <f>IF(ISNA(VLOOKUP($A354,'[2]1516 Exp_Rev Access'!$F$7:$FS$306,151,FALSE)),"",VLOOKUP($A354,'[2]1516 Exp_Rev Access'!$F$7:$FS$306,151,FALSE))</f>
        <v>0</v>
      </c>
      <c r="FP354" s="99">
        <f>IF(ISNA(VLOOKUP($A354,'[2]1516 Exp_Rev Access'!$F$7:$FS$306,152,FALSE)),"",VLOOKUP($A354,'[2]1516 Exp_Rev Access'!$F$7:$FS$306,152,FALSE))</f>
        <v>0</v>
      </c>
      <c r="FQ354" s="99">
        <f>IF(ISNA(VLOOKUP($A354,'[2]1516 Exp_Rev Access'!$F$7:$FS$306,153,FALSE)),"",VLOOKUP($A354,'[2]1516 Exp_Rev Access'!$F$7:$FS$306,153,FALSE))</f>
        <v>0</v>
      </c>
      <c r="FR354" s="101">
        <f>SUM(CG354:FQ354)</f>
        <v>20181.25</v>
      </c>
      <c r="FS354" s="72">
        <f>FR354/D354</f>
        <v>6.3846773438350241E-2</v>
      </c>
      <c r="FT354" s="94">
        <f>FR354/C354</f>
        <v>1877.3255813953488</v>
      </c>
      <c r="FU354" s="99">
        <f>IF(ISNA(VLOOKUP($A354,'[2]1516 Exp_Rev Access'!$F$7:$GB$306,154,FALSE)),"",VLOOKUP($A354,'[2]1516 Exp_Rev Access'!$F$7:$GB$306,154,FALSE))</f>
        <v>0</v>
      </c>
      <c r="FV354" s="99">
        <f>IF(ISNA(VLOOKUP($A354,'[2]1516 Exp_Rev Access'!$F$7:$GB$306,155,FALSE)),"",VLOOKUP($A354,'[2]1516 Exp_Rev Access'!$F$7:$GB$306,155,FALSE))</f>
        <v>0</v>
      </c>
      <c r="FW354" s="99">
        <f>IF(ISNA(VLOOKUP($A354,'[2]1516 Exp_Rev Access'!$F$7:$GB$306,156,FALSE)),"",VLOOKUP($A354,'[2]1516 Exp_Rev Access'!$F$7:$GB$306,156,FALSE))</f>
        <v>0</v>
      </c>
      <c r="FX354" s="99">
        <f>IF(ISNA(VLOOKUP($A354,'[2]1516 Exp_Rev Access'!$F$7:$GB$306,157,FALSE)),"",VLOOKUP($A354,'[2]1516 Exp_Rev Access'!$F$7:$GB$306,157,FALSE))</f>
        <v>0</v>
      </c>
      <c r="FY354" s="99">
        <f>IF(ISNA(VLOOKUP($A354,'[2]1516 Exp_Rev Access'!$F$7:$GB$306,158,FALSE)),"",VLOOKUP($A354,'[2]1516 Exp_Rev Access'!$F$7:$GB$306,158,FALSE))</f>
        <v>0</v>
      </c>
      <c r="FZ354" s="99">
        <f>IF(ISNA(VLOOKUP($A354,'[2]1516 Exp_Rev Access'!$F$7:$GB$306,159,FALSE)),"",VLOOKUP($A354,'[2]1516 Exp_Rev Access'!$F$7:$GB$306,159,FALSE))</f>
        <v>0</v>
      </c>
      <c r="GA354" s="99">
        <f>IF(ISNA(VLOOKUP($A354,'[2]1516 Exp_Rev Access'!$F$7:$GB$306,160,FALSE)),"",VLOOKUP($A354,'[2]1516 Exp_Rev Access'!$F$7:$GB$306,160,FALSE))</f>
        <v>0</v>
      </c>
      <c r="GB354" s="99">
        <f>IF(ISNA(VLOOKUP($A354,'[2]1516 Exp_Rev Access'!$F$7:$GB$306,161,FALSE)),"",VLOOKUP($A354,'[2]1516 Exp_Rev Access'!$F$7:$GB$306,161,FALSE))</f>
        <v>0</v>
      </c>
      <c r="GC354" s="99">
        <f>IF(ISNA(VLOOKUP($A354,'[2]1516 Exp_Rev Access'!$F$7:$GB$306,162,FALSE)),"",VLOOKUP($A354,'[2]1516 Exp_Rev Access'!$F$7:$GB$306,162,FALSE))</f>
        <v>0</v>
      </c>
      <c r="GD354" s="99">
        <f>IF(ISNA(VLOOKUP($A354,'[2]1516 Exp_Rev Access'!$F$7:$GB$306,163,FALSE)),"",VLOOKUP($A354,'[2]1516 Exp_Rev Access'!$F$7:$GB$306,163,FALSE))</f>
        <v>0</v>
      </c>
      <c r="GE354" s="99">
        <f>IF(ISNA(VLOOKUP($A354,'[2]1516 Exp_Rev Access'!$F$7:$GB$306,164,FALSE)),"",VLOOKUP($A354,'[2]1516 Exp_Rev Access'!$F$7:$GB$306,164,FALSE))</f>
        <v>0</v>
      </c>
      <c r="GF354" s="99">
        <f>IF(ISNA(VLOOKUP($A354,'[2]1516 Exp_Rev Access'!$F$7:$GB$306,165,FALSE)),"",VLOOKUP($A354,'[2]1516 Exp_Rev Access'!$F$7:$GB$306,165,FALSE))</f>
        <v>0</v>
      </c>
      <c r="GG354" s="99">
        <f>IF(ISNA(VLOOKUP($A354,'[2]1516 Exp_Rev Access'!$F$7:$GB$306,166,FALSE)),"",VLOOKUP($A354,'[2]1516 Exp_Rev Access'!$F$7:$GB$306,166,FALSE))</f>
        <v>0</v>
      </c>
      <c r="GH354" s="99">
        <f>IF(ISNA(VLOOKUP($A354,'[2]1516 Exp_Rev Access'!$F$7:$GB$306,167,FALSE)),"",VLOOKUP($A354,'[2]1516 Exp_Rev Access'!$F$7:$GB$306,167,FALSE))</f>
        <v>0</v>
      </c>
      <c r="GI354" s="99">
        <f>IF(ISNA(VLOOKUP($A354,'[2]1516 Exp_Rev Access'!$F$7:$GB$306,168,FALSE)),"",VLOOKUP($A354,'[2]1516 Exp_Rev Access'!$F$7:$GB$306,168,FALSE))</f>
        <v>0</v>
      </c>
      <c r="GJ354" s="99">
        <f>IF(ISNA(VLOOKUP($A354,'[2]1516 Exp_Rev Access'!$F$7:$GB$306,169,FALSE)),"",VLOOKUP($A354,'[2]1516 Exp_Rev Access'!$F$7:$GB$306,169,FALSE))</f>
        <v>0</v>
      </c>
      <c r="GK354" s="99">
        <f>IF(ISNA(VLOOKUP($A354,'[2]1516 Exp_Rev Access'!$F$7:$GB$306,170,FALSE)),"",VLOOKUP($A354,'[2]1516 Exp_Rev Access'!$F$7:$GB$306,170,FALSE))</f>
        <v>0</v>
      </c>
      <c r="GL354" s="99">
        <f>IF(ISNA(VLOOKUP($A354,'[2]1516 Exp_Rev Access'!$F$7:$GB$306,171,FALSE)),"",VLOOKUP($A354,'[2]1516 Exp_Rev Access'!$F$7:$GB$306,171,FALSE))</f>
        <v>0</v>
      </c>
      <c r="GM354" s="99">
        <f>IF(ISNA(VLOOKUP($A354,'[2]1516 Exp_Rev Access'!$F$7:$GB$306,172,FALSE)),"",VLOOKUP($A354,'[2]1516 Exp_Rev Access'!$F$7:$GB$306,172,FALSE))</f>
        <v>0</v>
      </c>
      <c r="GN354" s="99">
        <f>IF(ISNA(VLOOKUP($A354,'[2]1516 Exp_Rev Access'!$F$7:$GB$306,173,FALSE)),"",VLOOKUP($A354,'[2]1516 Exp_Rev Access'!$F$7:$GB$306,173,FALSE))</f>
        <v>0</v>
      </c>
      <c r="GO354" s="99">
        <f>IF(ISNA(VLOOKUP($A354,'[2]1516 Exp_Rev Access'!$F$7:$GB$306,174,FALSE)),"",VLOOKUP($A354,'[2]1516 Exp_Rev Access'!$F$7:$GB$306,174,FALSE))</f>
        <v>0</v>
      </c>
      <c r="GP354" s="99">
        <f>IF(ISNA(VLOOKUP($A354,'[2]1516 Exp_Rev Access'!$F$7:$GB$306,175,FALSE)),"",VLOOKUP($A354,'[2]1516 Exp_Rev Access'!$F$7:$GB$306,175,FALSE))</f>
        <v>0</v>
      </c>
      <c r="GQ354" s="99">
        <f>IF(ISNA(VLOOKUP($A354,'[2]1516 Exp_Rev Access'!$F$7:$GB$306,176,FALSE)),"",VLOOKUP($A354,'[2]1516 Exp_Rev Access'!$F$7:$GB$306,176,FALSE))</f>
        <v>0</v>
      </c>
      <c r="GR354" s="99">
        <f>IF(ISNA(VLOOKUP($A354,'[2]1516 Exp_Rev Access'!$F$7:$GB$306,177,FALSE)),"",VLOOKUP($A354,'[2]1516 Exp_Rev Access'!$F$7:$GB$306,177,FALSE))</f>
        <v>0</v>
      </c>
      <c r="GS354" s="99">
        <f>IF(ISNA(VLOOKUP($A354,'[2]1516 Exp_Rev Access'!$F$7:$GB$306,178,FALSE)),"",VLOOKUP($A354,'[2]1516 Exp_Rev Access'!$F$7:$GB$306,178,FALSE))</f>
        <v>0</v>
      </c>
      <c r="GT354" s="101">
        <f>SUM(FU354:GS354)</f>
        <v>0</v>
      </c>
      <c r="GU354" s="72"/>
      <c r="GV354" s="84">
        <f t="shared" si="396"/>
        <v>0</v>
      </c>
    </row>
    <row r="355" spans="1:207" s="1" customFormat="1" ht="12" customHeight="1" x14ac:dyDescent="0.2">
      <c r="A355" s="96" t="s">
        <v>787</v>
      </c>
      <c r="B355" s="69" t="s">
        <v>788</v>
      </c>
      <c r="C355" s="80">
        <f>IF(ISNA(VLOOKUP($A355,'[2]1516 enrollment_Rev_Exp by size'!$A$6:$G$320,3,FALSE)),"",VLOOKUP($A355,'[2]1516 enrollment_Rev_Exp by size'!$A$6:$G$320,3,FALSE))</f>
        <v>12.7</v>
      </c>
      <c r="D355" s="97">
        <v>417951.2</v>
      </c>
      <c r="E355" s="80">
        <f>M355+AL355+AT355+BU355+CD355+FR355+GT355</f>
        <v>417951.20000000007</v>
      </c>
      <c r="F355" s="80">
        <f>D355-E355</f>
        <v>0</v>
      </c>
      <c r="G355" s="98">
        <f>IF(ISNA(VLOOKUP($A355,'[2]1516 Exp_Rev Access'!$F$7:$FS$306,2,FALSE)),"",VLOOKUP($A355,'[2]1516 Exp_Rev Access'!$F$7:$FS$306,2,FALSE))</f>
        <v>39991.82</v>
      </c>
      <c r="H355" s="98">
        <f>IF(ISNA(VLOOKUP($A355,'[2]1516 Exp_Rev Access'!$F$7:$FS$306,3,FALSE)),"",VLOOKUP($A355,'[2]1516 Exp_Rev Access'!$F$7:$FS$306,3,FALSE))</f>
        <v>0</v>
      </c>
      <c r="I355" s="98">
        <f>IF(ISNA(VLOOKUP($A355,'[2]1516 Exp_Rev Access'!$F$7:$FS$306,4,FALSE)),"",VLOOKUP($A355,'[2]1516 Exp_Rev Access'!$F$7:$FS$306,4,FALSE))</f>
        <v>1.49</v>
      </c>
      <c r="J355" s="98">
        <f>IF(ISNA(VLOOKUP($A355,'[2]1516 Exp_Rev Access'!$F$7:$FS$306,5,FALSE)),"",VLOOKUP($A355,'[2]1516 Exp_Rev Access'!$F$7:$FS$306,5,FALSE))</f>
        <v>0</v>
      </c>
      <c r="K355" s="98">
        <f>IF(ISNA(VLOOKUP($A355,'[2]1516 Exp_Rev Access'!$F$7:$FS$306,6,FALSE)),"",VLOOKUP($A355,'[2]1516 Exp_Rev Access'!$F$7:$FS$306,6,FALSE))</f>
        <v>0</v>
      </c>
      <c r="L355" s="98">
        <f>IF(ISNA(VLOOKUP($A355,'[2]1516 Exp_Rev Access'!$F$7:$FS$306,7,FALSE)),"",VLOOKUP($A355,'[2]1516 Exp_Rev Access'!$F$7:$FS$306,7,FALSE))</f>
        <v>0</v>
      </c>
      <c r="M355" s="90">
        <f>SUM(G355:L355)</f>
        <v>39993.31</v>
      </c>
      <c r="N355" s="72">
        <f>M355/D355</f>
        <v>9.5688946460735128E-2</v>
      </c>
      <c r="O355" s="73">
        <f>M355/C355</f>
        <v>3149.0795275590549</v>
      </c>
      <c r="P355" s="99">
        <f>IF(ISNA(VLOOKUP($A355,'[2]1516 Exp_Rev Access'!$F$7:$FS$306,8,FALSE)),"",VLOOKUP($A355,'[2]1516 Exp_Rev Access'!$F$7:$FS$306,8,FALSE))</f>
        <v>0</v>
      </c>
      <c r="Q355" s="99">
        <f>IF(ISNA(VLOOKUP($A355,'[2]1516 Exp_Rev Access'!$F$7:$FS$306,9,FALSE)),"",VLOOKUP($A355,'[2]1516 Exp_Rev Access'!$F$7:$FS$306,9,FALSE))</f>
        <v>0</v>
      </c>
      <c r="R355" s="99">
        <f>IF(ISNA(VLOOKUP($A355,'[2]1516 Exp_Rev Access'!$F$7:$FS$306,10,FALSE)),"",VLOOKUP($A355,'[2]1516 Exp_Rev Access'!$F$7:$FS$306,10,FALSE))</f>
        <v>0</v>
      </c>
      <c r="S355" s="99">
        <f>IF(ISNA(VLOOKUP($A355,'[2]1516 Exp_Rev Access'!$F$7:$FS$306,11,FALSE)),"",VLOOKUP($A355,'[2]1516 Exp_Rev Access'!$F$7:$FS$306,11,FALSE))</f>
        <v>0</v>
      </c>
      <c r="T355" s="99">
        <f>IF(ISNA(VLOOKUP($A355,'[2]1516 Exp_Rev Access'!$F$7:$FS$306,12,FALSE)),"",VLOOKUP($A355,'[2]1516 Exp_Rev Access'!$F$7:$FS$306,12,FALSE))</f>
        <v>0</v>
      </c>
      <c r="U355" s="99">
        <f>IF(ISNA(VLOOKUP($A355,'[2]1516 Exp_Rev Access'!$F$7:$FS$306,13,FALSE)),"",VLOOKUP($A355,'[2]1516 Exp_Rev Access'!$F$7:$FS$306,13,FALSE))</f>
        <v>0</v>
      </c>
      <c r="V355" s="99">
        <f>IF(ISNA(VLOOKUP($A355,'[2]1516 Exp_Rev Access'!$F$7:$FS$306,14,FALSE)),"",VLOOKUP($A355,'[2]1516 Exp_Rev Access'!$F$7:$FS$306,14,FALSE))</f>
        <v>0</v>
      </c>
      <c r="W355" s="99">
        <f>IF(ISNA(VLOOKUP($A355,'[2]1516 Exp_Rev Access'!$F$7:$FS$306,15,FALSE)),"",VLOOKUP($A355,'[2]1516 Exp_Rev Access'!$F$7:$FS$306,15,FALSE))</f>
        <v>0</v>
      </c>
      <c r="X355" s="99">
        <f>IF(ISNA(VLOOKUP($A355,'[2]1516 Exp_Rev Access'!$F$7:$FS$306,16,FALSE)),"",VLOOKUP($A355,'[2]1516 Exp_Rev Access'!$F$7:$FS$306,16,FALSE))</f>
        <v>0</v>
      </c>
      <c r="Y355" s="99">
        <f>IF(ISNA(VLOOKUP($A355,'[2]1516 Exp_Rev Access'!$F$7:$FS$306,17,FALSE)),"",VLOOKUP($A355,'[2]1516 Exp_Rev Access'!$F$7:$FS$306,17,FALSE))</f>
        <v>0</v>
      </c>
      <c r="Z355" s="99">
        <f>IF(ISNA(VLOOKUP($A355,'[2]1516 Exp_Rev Access'!$F$7:$FS$306,18,FALSE)),"",VLOOKUP($A355,'[2]1516 Exp_Rev Access'!$F$7:$FS$306,18,FALSE))</f>
        <v>0</v>
      </c>
      <c r="AA355" s="99">
        <f>IF(ISNA(VLOOKUP($A355,'[2]1516 Exp_Rev Access'!$F$7:$FS$306,19,FALSE)),"",VLOOKUP($A355,'[2]1516 Exp_Rev Access'!$F$7:$FS$306,19,FALSE))</f>
        <v>0</v>
      </c>
      <c r="AB355" s="99">
        <f>IF(ISNA(VLOOKUP($A355,'[2]1516 Exp_Rev Access'!$F$7:$FS$306,20,FALSE)),"",VLOOKUP($A355,'[2]1516 Exp_Rev Access'!$F$7:$FS$306,20,FALSE))</f>
        <v>0</v>
      </c>
      <c r="AC355" s="99">
        <f>IF(ISNA(VLOOKUP($A355,'[2]1516 Exp_Rev Access'!$F$7:$FS$306,21,FALSE)),"",VLOOKUP($A355,'[2]1516 Exp_Rev Access'!$F$7:$FS$306,21,FALSE))</f>
        <v>827</v>
      </c>
      <c r="AD355" s="99">
        <f>IF(ISNA(VLOOKUP($A355,'[2]1516 Exp_Rev Access'!$F$7:$FS$306,22,FALSE)),"",VLOOKUP($A355,'[2]1516 Exp_Rev Access'!$F$7:$FS$306,22,FALSE))</f>
        <v>493.19</v>
      </c>
      <c r="AE355" s="99">
        <f>IF(ISNA(VLOOKUP($A355,'[2]1516 Exp_Rev Access'!$F$7:$FS$306,23,FALSE)),"",VLOOKUP($A355,'[2]1516 Exp_Rev Access'!$F$7:$FS$306,23,FALSE))</f>
        <v>0</v>
      </c>
      <c r="AF355" s="99">
        <f>IF(ISNA(VLOOKUP($A355,'[2]1516 Exp_Rev Access'!$F$7:$FS$306,24,FALSE)),"",VLOOKUP($A355,'[2]1516 Exp_Rev Access'!$F$7:$FS$306,24,FALSE))</f>
        <v>122.1</v>
      </c>
      <c r="AG355" s="99">
        <f>IF(ISNA(VLOOKUP($A355,'[2]1516 Exp_Rev Access'!$F$7:$FS$306,25,FALSE)),"",VLOOKUP($A355,'[2]1516 Exp_Rev Access'!$F$7:$FS$306,25,FALSE))</f>
        <v>0</v>
      </c>
      <c r="AH355" s="98">
        <f>IF(ISNA(VLOOKUP($A355,'[2]1516 Exp_Rev Access'!$F$7:$FS$306,26,FALSE)),"",VLOOKUP($A355,'[2]1516 Exp_Rev Access'!$F$7:$FS$306,26,FALSE))</f>
        <v>0</v>
      </c>
      <c r="AI355" s="98">
        <f>IF(ISNA(VLOOKUP($A355,'[2]1516 Exp_Rev Access'!$F$7:$FS$306,27,FALSE)),"",VLOOKUP($A355,'[2]1516 Exp_Rev Access'!$F$7:$FS$306,27,FALSE))</f>
        <v>0</v>
      </c>
      <c r="AJ355" s="98">
        <f>IF(ISNA(VLOOKUP($A355,'[2]1516 Exp_Rev Access'!$F$7:$FS$306,28,FALSE)),"",VLOOKUP($A355,'[2]1516 Exp_Rev Access'!$F$7:$FS$306,28,FALSE))</f>
        <v>282.16000000000003</v>
      </c>
      <c r="AK355" s="98">
        <f>IF(ISNA(VLOOKUP($A355,'[2]1516 Exp_Rev Access'!$F$7:$FS$306,29,FALSE)),"",VLOOKUP($A355,'[2]1516 Exp_Rev Access'!$F$7:$FS$306,29,FALSE))</f>
        <v>0</v>
      </c>
      <c r="AL355" s="101">
        <f>SUM(P355:AK355)</f>
        <v>1724.45</v>
      </c>
      <c r="AM355" s="72">
        <f>AL355/D355</f>
        <v>4.1259601599421174E-3</v>
      </c>
      <c r="AN355" s="94">
        <f>AL355/C355</f>
        <v>135.78346456692915</v>
      </c>
      <c r="AO355" s="99">
        <f>IF(ISNA(VLOOKUP($A355,'[2]1516 Exp_Rev Access'!$F$7:$GB$306,30,FALSE)),"",VLOOKUP($A355,'[2]1516 Exp_Rev Access'!$F$7:$FS$306,30,FALSE))</f>
        <v>240612.75</v>
      </c>
      <c r="AP355" s="99">
        <f>IF(ISNA(VLOOKUP($A355,'[2]1516 Exp_Rev Access'!$F$7:$GB$306,31,FALSE)),"",VLOOKUP($A355,'[2]1516 Exp_Rev Access'!$F$7:$FS$306,31,FALSE))</f>
        <v>1101.8499999999999</v>
      </c>
      <c r="AQ355" s="99">
        <f>IF(ISNA(VLOOKUP($A355,'[2]1516 Exp_Rev Access'!$F$7:$GB$306,32,FALSE)),"",VLOOKUP($A355,'[2]1516 Exp_Rev Access'!$F$7:$FS$306,32,FALSE))</f>
        <v>22605.24</v>
      </c>
      <c r="AR355" s="99">
        <f>IF(ISNA(VLOOKUP($A355,'[2]1516 Exp_Rev Access'!$F$7:$GB$306,33,FALSE)),"",VLOOKUP($A355,'[2]1516 Exp_Rev Access'!$F$7:$FS$306,33,FALSE))</f>
        <v>0</v>
      </c>
      <c r="AS355" s="99">
        <f>IF(ISNA(VLOOKUP($A355,'[2]1516 Exp_Rev Access'!$F$7:$GB$306,34,FALSE)),"",VLOOKUP($A355,'[2]1516 Exp_Rev Access'!$F$7:$FS$306,34,FALSE))</f>
        <v>0</v>
      </c>
      <c r="AT355" s="101">
        <f>SUM(AO355:AS355)</f>
        <v>264319.84000000003</v>
      </c>
      <c r="AU355" s="72">
        <f>AT355/D355</f>
        <v>0.63241794735844759</v>
      </c>
      <c r="AV355" s="94">
        <f>AT355/C355</f>
        <v>20812.585826771658</v>
      </c>
      <c r="AW355" s="99">
        <f>IF(ISNA(VLOOKUP($A355,'[2]1516 Exp_Rev Access'!$F$7:$GB$306,35,FALSE)),"",VLOOKUP($A355,'[2]1516 Exp_Rev Access'!$F$7:$GB$306,35,FALSE))</f>
        <v>0</v>
      </c>
      <c r="AX355" s="99">
        <f>IF(ISNA(VLOOKUP($A355,'[2]1516 Exp_Rev Access'!$F$7:$GB$306,36,FALSE)),"",VLOOKUP($A355,'[2]1516 Exp_Rev Access'!$F$7:$GB$306,36,FALSE))</f>
        <v>8727.5300000000007</v>
      </c>
      <c r="AY355" s="99">
        <f>IF(ISNA(VLOOKUP($A355,'[2]1516 Exp_Rev Access'!$F$7:$GB$306,37,FALSE)),"",VLOOKUP($A355,'[2]1516 Exp_Rev Access'!$F$7:$GB$306,37,FALSE))</f>
        <v>0</v>
      </c>
      <c r="AZ355" s="99">
        <f>IF(ISNA(VLOOKUP($A355,'[2]1516 Exp_Rev Access'!$F$7:$GB$306,38,FALSE)),"",VLOOKUP($A355,'[2]1516 Exp_Rev Access'!$F$7:$GB$306,38,FALSE))</f>
        <v>0</v>
      </c>
      <c r="BA355" s="99">
        <f>IF(ISNA(VLOOKUP($A355,'[2]1516 Exp_Rev Access'!$F$7:$GB$306,39,FALSE)),"",VLOOKUP($A355,'[2]1516 Exp_Rev Access'!$F$7:$GB$306,39,FALSE))</f>
        <v>0</v>
      </c>
      <c r="BB355" s="99">
        <f>IF(ISNA(VLOOKUP($A355,'[2]1516 Exp_Rev Access'!$F$7:$GB$306,40,FALSE)),"",VLOOKUP($A355,'[2]1516 Exp_Rev Access'!$F$7:$GB$306,40,FALSE))</f>
        <v>0</v>
      </c>
      <c r="BC355" s="99">
        <f>IF(ISNA(VLOOKUP($A355,'[2]1516 Exp_Rev Access'!$F$7:$GB$306,41,FALSE)),"",VLOOKUP($A355,'[2]1516 Exp_Rev Access'!$F$7:$GB$306,41,FALSE))</f>
        <v>0</v>
      </c>
      <c r="BD355" s="99">
        <f>IF(ISNA(VLOOKUP($A355,'[2]1516 Exp_Rev Access'!$F$7:$GB$306,42,FALSE)),"",VLOOKUP($A355,'[2]1516 Exp_Rev Access'!$F$7:$GB$306,42,FALSE))</f>
        <v>0</v>
      </c>
      <c r="BE355" s="99">
        <f>IF(ISNA(VLOOKUP($A355,'[2]1516 Exp_Rev Access'!$F$7:$GB$306,43,FALSE)),"",VLOOKUP($A355,'[2]1516 Exp_Rev Access'!$F$7:$GB$306,43,FALSE))</f>
        <v>0</v>
      </c>
      <c r="BF355" s="99">
        <f>IF(ISNA(VLOOKUP($A355,'[2]1516 Exp_Rev Access'!$F$7:$GB$306,44,FALSE)),"",VLOOKUP($A355,'[2]1516 Exp_Rev Access'!$F$7:$GB$306,44,FALSE))</f>
        <v>0</v>
      </c>
      <c r="BG355" s="99">
        <f>IF(ISNA(VLOOKUP($A355,'[2]1516 Exp_Rev Access'!$F$7:$GB$306,45,FALSE)),"",VLOOKUP($A355,'[2]1516 Exp_Rev Access'!$F$7:$GB$306,45,FALSE))</f>
        <v>135.25</v>
      </c>
      <c r="BH355" s="99">
        <f>IF(ISNA(VLOOKUP($A355,'[2]1516 Exp_Rev Access'!$F$7:$GB$306,46,FALSE)),"",VLOOKUP($A355,'[2]1516 Exp_Rev Access'!$F$7:$GB$306,46,FALSE))</f>
        <v>0</v>
      </c>
      <c r="BI355" s="99">
        <f>IF(ISNA(VLOOKUP($A355,'[2]1516 Exp_Rev Access'!$F$7:$GB$306,47,FALSE)),"",VLOOKUP($A355,'[2]1516 Exp_Rev Access'!$F$7:$GB$306,47,FALSE))</f>
        <v>0</v>
      </c>
      <c r="BJ355" s="99">
        <f>IF(ISNA(VLOOKUP($A355,'[2]1516 Exp_Rev Access'!$F$7:$GB$306,48,FALSE)),"",VLOOKUP($A355,'[2]1516 Exp_Rev Access'!$F$7:$GB$306,48,FALSE))</f>
        <v>74711.3</v>
      </c>
      <c r="BK355" s="99">
        <f>IF(ISNA(VLOOKUP($A355,'[2]1516 Exp_Rev Access'!$F$7:$GB$306,49,FALSE)),"",VLOOKUP($A355,'[2]1516 Exp_Rev Access'!$F$7:$GB$306,49,FALSE))</f>
        <v>0</v>
      </c>
      <c r="BL355" s="99">
        <f>IF(ISNA(VLOOKUP($A355,'[2]1516 Exp_Rev Access'!$F$7:$GB$306,50,FALSE)),"",VLOOKUP($A355,'[2]1516 Exp_Rev Access'!$F$7:$GB$306,50,FALSE))</f>
        <v>0</v>
      </c>
      <c r="BM355" s="99">
        <f>IF(ISNA(VLOOKUP($A355,'[2]1516 Exp_Rev Access'!$F$7:$GB$306,51,FALSE)),"",VLOOKUP($A355,'[2]1516 Exp_Rev Access'!$F$7:$GB$306,51,FALSE))</f>
        <v>0</v>
      </c>
      <c r="BN355" s="99">
        <f>IF(ISNA(VLOOKUP($A355,'[2]1516 Exp_Rev Access'!$F$7:$GB$306,52,FALSE)),"",VLOOKUP($A355,'[2]1516 Exp_Rev Access'!$F$7:$GB$306,52,FALSE))</f>
        <v>0</v>
      </c>
      <c r="BO355" s="99">
        <f>IF(ISNA(VLOOKUP($A355,'[2]1516 Exp_Rev Access'!$F$7:$GB$306,53,FALSE)),"",VLOOKUP($A355,'[2]1516 Exp_Rev Access'!$F$7:$GB$306,53,FALSE))</f>
        <v>0</v>
      </c>
      <c r="BP355" s="99">
        <f>IF(ISNA(VLOOKUP($A355,'[2]1516 Exp_Rev Access'!$F$7:$GB$306,54,FALSE)),"",VLOOKUP($A355,'[2]1516 Exp_Rev Access'!$F$7:$GB$306,54,FALSE))</f>
        <v>0</v>
      </c>
      <c r="BQ355" s="99">
        <f>IF(ISNA(VLOOKUP($A355,'[2]1516 Exp_Rev Access'!$F$7:$GB$306,55,FALSE)),"",VLOOKUP($A355,'[2]1516 Exp_Rev Access'!$F$7:$GB$306,55,FALSE))</f>
        <v>0</v>
      </c>
      <c r="BR355" s="99">
        <f>IF(ISNA(VLOOKUP($A355,'[2]1516 Exp_Rev Access'!$F$7:$GB$306,56,FALSE)),"",VLOOKUP($A355,'[2]1516 Exp_Rev Access'!$F$7:$GB$306,56,FALSE))</f>
        <v>0</v>
      </c>
      <c r="BS355" s="99">
        <f>IF(ISNA(VLOOKUP($A355,'[2]1516 Exp_Rev Access'!$F$7:$GB$306,57,FALSE)),"",VLOOKUP($A355,'[2]1516 Exp_Rev Access'!$F$7:$GB$306,57,FALSE))</f>
        <v>0</v>
      </c>
      <c r="BT355" s="99">
        <f>IF(ISNA(VLOOKUP($A355,'[2]1516 Exp_Rev Access'!$F$7:$GB$306,58,FALSE)),"",VLOOKUP($A355,'[2]1516 Exp_Rev Access'!$F$7:$GB$306,58,FALSE))</f>
        <v>0</v>
      </c>
      <c r="BU355" s="90">
        <f>SUM(AW355:BT355)</f>
        <v>83574.080000000002</v>
      </c>
      <c r="BV355" s="72">
        <f>BU355/D355</f>
        <v>0.19996133519894188</v>
      </c>
      <c r="BW355" s="94">
        <f>BU355/C355</f>
        <v>6580.6362204724419</v>
      </c>
      <c r="BX355" s="99">
        <f>IF(ISNA(VLOOKUP($A355,'[2]1516 Exp_Rev Access'!$F$7:$GB$306,59,FALSE)),"",VLOOKUP($A355,'[2]1516 Exp_Rev Access'!$F$7:$GB$306,59,FALSE))</f>
        <v>0</v>
      </c>
      <c r="BY355" s="99">
        <f>IF(ISNA(VLOOKUP($A355,'[2]1516 Exp_Rev Access'!$F$7:$GB$306,60,FALSE)),"",VLOOKUP($A355,'[2]1516 Exp_Rev Access'!$F$7:$GB$306,60,FALSE))</f>
        <v>0</v>
      </c>
      <c r="BZ355" s="99">
        <f>IF(ISNA(VLOOKUP($A355,'[2]1516 Exp_Rev Access'!$F$7:$GB$306,61,FALSE)),"",VLOOKUP($A355,'[2]1516 Exp_Rev Access'!$F$7:$GB$306,61,FALSE))</f>
        <v>0</v>
      </c>
      <c r="CA355" s="99">
        <f>IF(ISNA(VLOOKUP($A355,'[2]1516 Exp_Rev Access'!$F$7:$GB$306,62,FALSE)),"",VLOOKUP($A355,'[2]1516 Exp_Rev Access'!$F$7:$GB$306,62,FALSE))</f>
        <v>0</v>
      </c>
      <c r="CB355" s="99">
        <f>IF(ISNA(VLOOKUP($A355,'[2]1516 Exp_Rev Access'!$F$7:$GB$306,63,FALSE)),"",VLOOKUP($A355,'[2]1516 Exp_Rev Access'!$F$7:$GB$306,63,FALSE))</f>
        <v>0</v>
      </c>
      <c r="CC355" s="99">
        <f>IF(ISNA(VLOOKUP($A355,'[2]1516 Exp_Rev Access'!$F$7:$GB$306,64,FALSE)),"",VLOOKUP($A355,'[2]1516 Exp_Rev Access'!$F$7:$GB$306,64,FALSE))</f>
        <v>0</v>
      </c>
      <c r="CD355" s="101">
        <f>SUM(BX355:CC355)</f>
        <v>0</v>
      </c>
      <c r="CE355" s="72"/>
      <c r="CF355" s="103"/>
      <c r="CG355" s="99">
        <f>IF(ISNA(VLOOKUP($A355,'[2]1516 Exp_Rev Access'!$F$7:$GB$306,65,FALSE)),"",VLOOKUP($A355,'[2]1516 Exp_Rev Access'!$F$7:$GB$306,65,FALSE))</f>
        <v>0</v>
      </c>
      <c r="CH355" s="99">
        <f>IF(ISNA(VLOOKUP($A355,'[2]1516 Exp_Rev Access'!$F$7:$GB$306,66,FALSE)),"",VLOOKUP($A355,'[2]1516 Exp_Rev Access'!$F$7:$GB$306,66,FALSE))</f>
        <v>0</v>
      </c>
      <c r="CI355" s="99">
        <f>IF(ISNA(VLOOKUP($A355,'[2]1516 Exp_Rev Access'!$F$7:$GB$306,67,FALSE)),"",VLOOKUP($A355,'[2]1516 Exp_Rev Access'!$F$7:$GB$306,67,FALSE))</f>
        <v>0</v>
      </c>
      <c r="CJ355" s="99">
        <f>IF(ISNA(VLOOKUP($A355,'[2]1516 Exp_Rev Access'!$F$7:$GB$306,68,FALSE)),"",VLOOKUP($A355,'[2]1516 Exp_Rev Access'!$F$7:$GB$306,68,FALSE))</f>
        <v>0</v>
      </c>
      <c r="CK355" s="99">
        <f>IF(ISNA(VLOOKUP($A355,'[2]1516 Exp_Rev Access'!$F$7:$GB$306,69,FALSE)),"",VLOOKUP($A355,'[2]1516 Exp_Rev Access'!$F$7:$GB$306,69,FALSE))</f>
        <v>0</v>
      </c>
      <c r="CL355" s="99">
        <f>IF(ISNA(VLOOKUP($A355,'[2]1516 Exp_Rev Access'!$F$7:$GB$306,70,FALSE)),"",VLOOKUP($A355,'[2]1516 Exp_Rev Access'!$F$7:$GB$306,70,FALSE))</f>
        <v>0</v>
      </c>
      <c r="CM355" s="99">
        <f>IF(ISNA(VLOOKUP($A355,'[2]1516 Exp_Rev Access'!$F$7:$GB$306,71,FALSE)),"",VLOOKUP($A355,'[2]1516 Exp_Rev Access'!$F$7:$GB$306,71,FALSE))</f>
        <v>0</v>
      </c>
      <c r="CN355" s="99">
        <f>IF(ISNA(VLOOKUP($A355,'[2]1516 Exp_Rev Access'!$F$7:$GB$306,72,FALSE)),"",VLOOKUP($A355,'[2]1516 Exp_Rev Access'!$F$7:$GB$306,72,FALSE))</f>
        <v>0</v>
      </c>
      <c r="CO355" s="99">
        <f>IF(ISNA(VLOOKUP($A355,'[2]1516 Exp_Rev Access'!$F$7:$GB$306,73,FALSE)),"",VLOOKUP($A355,'[2]1516 Exp_Rev Access'!$F$7:$GB$306,73,FALSE))</f>
        <v>0</v>
      </c>
      <c r="CP355" s="99">
        <f>IF(ISNA(VLOOKUP($A355,'[2]1516 Exp_Rev Access'!$F$7:$GB$306,74,FALSE)),"",VLOOKUP($A355,'[2]1516 Exp_Rev Access'!$F$7:$GB$306,74,FALSE))</f>
        <v>5434</v>
      </c>
      <c r="CQ355" s="99">
        <f>IF(ISNA(VLOOKUP($A355,'[2]1516 Exp_Rev Access'!$F$7:$GB$306,75,FALSE)),"",VLOOKUP($A355,'[2]1516 Exp_Rev Access'!$F$7:$GB$306,75,FALSE))</f>
        <v>0</v>
      </c>
      <c r="CR355" s="99">
        <f>IF(ISNA(VLOOKUP($A355,'[2]1516 Exp_Rev Access'!$F$7:$GB$306,76,FALSE)),"",VLOOKUP($A355,'[2]1516 Exp_Rev Access'!$F$7:$GB$306,76,FALSE))</f>
        <v>0</v>
      </c>
      <c r="CS355" s="99">
        <f>IF(ISNA(VLOOKUP($A355,'[2]1516 Exp_Rev Access'!$F$7:$GB$306,77,FALSE)),"",VLOOKUP($A355,'[2]1516 Exp_Rev Access'!$F$7:$GB$306,77,FALSE))</f>
        <v>0</v>
      </c>
      <c r="CT355" s="99">
        <f>IF(ISNA(VLOOKUP($A355,'[2]1516 Exp_Rev Access'!$F$7:$GB$306,78,FALSE)),"",VLOOKUP($A355,'[2]1516 Exp_Rev Access'!$F$7:$GB$306,78,FALSE))</f>
        <v>0</v>
      </c>
      <c r="CU355" s="99">
        <f>IF(ISNA(VLOOKUP($A355,'[2]1516 Exp_Rev Access'!$F$7:$GB$306,79,FALSE)),"",VLOOKUP($A355,'[2]1516 Exp_Rev Access'!$F$7:$GB$306,79,FALSE))</f>
        <v>0</v>
      </c>
      <c r="CV355" s="99">
        <f>IF(ISNA(VLOOKUP($A355,'[2]1516 Exp_Rev Access'!$F$7:$GB$306,80,FALSE)),"",VLOOKUP($A355,'[2]1516 Exp_Rev Access'!$F$7:$GB$306,80,FALSE))</f>
        <v>0</v>
      </c>
      <c r="CW355" s="99">
        <f>IF(ISNA(VLOOKUP($A355,'[2]1516 Exp_Rev Access'!$F$7:$GB$306,81,FALSE)),"",VLOOKUP($A355,'[2]1516 Exp_Rev Access'!$F$7:$GB$306,81,FALSE))</f>
        <v>0</v>
      </c>
      <c r="CX355" s="99">
        <f>IF(ISNA(VLOOKUP($A355,'[2]1516 Exp_Rev Access'!$F$7:$GB$306,82,FALSE)),"",VLOOKUP($A355,'[2]1516 Exp_Rev Access'!$F$7:$GB$306,82,FALSE))</f>
        <v>0</v>
      </c>
      <c r="CY355" s="99">
        <f>IF(ISNA(VLOOKUP($A355,'[2]1516 Exp_Rev Access'!$F$7:$GB$306,83,FALSE)),"",VLOOKUP($A355,'[2]1516 Exp_Rev Access'!$F$7:$GB$306,83,FALSE))</f>
        <v>0</v>
      </c>
      <c r="CZ355" s="99">
        <f>IF(ISNA(VLOOKUP($A355,'[2]1516 Exp_Rev Access'!$F$7:$GB$306,84,FALSE)),"",VLOOKUP($A355,'[2]1516 Exp_Rev Access'!$F$7:$GB$306,84,FALSE))</f>
        <v>0</v>
      </c>
      <c r="DA355" s="99">
        <f>IF(ISNA(VLOOKUP($A355,'[2]1516 Exp_Rev Access'!$F$7:$GB$306,85,FALSE)),"",VLOOKUP($A355,'[2]1516 Exp_Rev Access'!$F$7:$GB$306,85,FALSE))</f>
        <v>0</v>
      </c>
      <c r="DB355" s="99">
        <f>IF(ISNA(VLOOKUP($A355,'[2]1516 Exp_Rev Access'!$F$7:$GB$306,86,FALSE)),"",VLOOKUP($A355,'[2]1516 Exp_Rev Access'!$F$7:$GB$306,86,FALSE))</f>
        <v>0</v>
      </c>
      <c r="DC355" s="99">
        <f>IF(ISNA(VLOOKUP($A355,'[2]1516 Exp_Rev Access'!$F$7:$GB$306,87,FALSE)),"",VLOOKUP($A355,'[2]1516 Exp_Rev Access'!$F$7:$GB$306,87,FALSE))</f>
        <v>0</v>
      </c>
      <c r="DD355" s="99">
        <f>IF(ISNA(VLOOKUP($A355,'[2]1516 Exp_Rev Access'!$F$7:$GB$306,88,FALSE)),"",VLOOKUP($A355,'[2]1516 Exp_Rev Access'!$F$7:$GB$306,88,FALSE))</f>
        <v>0</v>
      </c>
      <c r="DE355" s="99">
        <f>IF(ISNA(VLOOKUP($A355,'[2]1516 Exp_Rev Access'!$F$7:$GB$306,89,FALSE)),"",VLOOKUP($A355,'[2]1516 Exp_Rev Access'!$F$7:$GB$306,89,FALSE))</f>
        <v>0</v>
      </c>
      <c r="DF355" s="99">
        <f>IF(ISNA(VLOOKUP($A355,'[2]1516 Exp_Rev Access'!$F$7:$GB$306,90,FALSE)),"",VLOOKUP($A355,'[2]1516 Exp_Rev Access'!$F$7:$GB$306,90,FALSE))</f>
        <v>0</v>
      </c>
      <c r="DG355" s="99">
        <f>IF(ISNA(VLOOKUP($A355,'[2]1516 Exp_Rev Access'!$F$7:$GB$306,91,FALSE)),"",VLOOKUP($A355,'[2]1516 Exp_Rev Access'!$F$7:$GB$306,91,FALSE))</f>
        <v>0</v>
      </c>
      <c r="DH355" s="99">
        <f>IF(ISNA(VLOOKUP($A355,'[2]1516 Exp_Rev Access'!$F$7:$GB$306,92,FALSE)),"",VLOOKUP($A355,'[2]1516 Exp_Rev Access'!$F$7:$GB$306,92,FALSE))</f>
        <v>0</v>
      </c>
      <c r="DI355" s="99">
        <f>IF(ISNA(VLOOKUP($A355,'[2]1516 Exp_Rev Access'!$F$7:$GB$306,93,FALSE)),"",VLOOKUP($A355,'[2]1516 Exp_Rev Access'!$F$7:$GB$306,93,FALSE))</f>
        <v>0</v>
      </c>
      <c r="DJ355" s="99">
        <f>IF(ISNA(VLOOKUP($A355,'[2]1516 Exp_Rev Access'!$F$7:$GB$306,94,FALSE)),"",VLOOKUP($A355,'[2]1516 Exp_Rev Access'!$F$7:$GB$306,94,FALSE))</f>
        <v>0</v>
      </c>
      <c r="DK355" s="99">
        <f>IF(ISNA(VLOOKUP($A355,'[2]1516 Exp_Rev Access'!$F$7:$GB$306,95,FALSE)),"",VLOOKUP($A355,'[2]1516 Exp_Rev Access'!$F$7:$GB$306,95,FALSE))</f>
        <v>0</v>
      </c>
      <c r="DL355" s="99">
        <f>IF(ISNA(VLOOKUP($A355,'[2]1516 Exp_Rev Access'!$F$7:$GB$306,96,FALSE)),"",VLOOKUP($A355,'[2]1516 Exp_Rev Access'!$F$7:$GB$306,96,FALSE))</f>
        <v>0</v>
      </c>
      <c r="DM355" s="99">
        <f>IF(ISNA(VLOOKUP($A355,'[2]1516 Exp_Rev Access'!$F$7:$GB$306,97,FALSE)),"",VLOOKUP($A355,'[2]1516 Exp_Rev Access'!$F$7:$GB$306,97,FALSE))</f>
        <v>0</v>
      </c>
      <c r="DN355" s="99">
        <f>IF(ISNA(VLOOKUP($A355,'[2]1516 Exp_Rev Access'!$F$7:$GB$306,98,FALSE)),"",VLOOKUP($A355,'[2]1516 Exp_Rev Access'!$F$7:$GB$306,98,FALSE))</f>
        <v>0</v>
      </c>
      <c r="DO355" s="99">
        <f>IF(ISNA(VLOOKUP($A355,'[2]1516 Exp_Rev Access'!$F$7:$GB$306,99,FALSE)),"",VLOOKUP($A355,'[2]1516 Exp_Rev Access'!$F$7:$GB$306,99,FALSE))</f>
        <v>0</v>
      </c>
      <c r="DP355" s="99">
        <f>IF(ISNA(VLOOKUP($A355,'[2]1516 Exp_Rev Access'!$F$7:$GB$306,100,FALSE)),"",VLOOKUP($A355,'[2]1516 Exp_Rev Access'!$F$7:$GB$306,100,FALSE))</f>
        <v>0</v>
      </c>
      <c r="DQ355" s="99">
        <f>IF(ISNA(VLOOKUP($A355,'[2]1516 Exp_Rev Access'!$F$7:$GB$306,101,FALSE)),"",VLOOKUP($A355,'[2]1516 Exp_Rev Access'!$F$7:$GB$306,101,FALSE))</f>
        <v>0</v>
      </c>
      <c r="DR355" s="99">
        <f>IF(ISNA(VLOOKUP($A355,'[2]1516 Exp_Rev Access'!$F$7:$GB$306,102,FALSE)),"",VLOOKUP($A355,'[2]1516 Exp_Rev Access'!$F$7:$GB$306,102,FALSE))</f>
        <v>0</v>
      </c>
      <c r="DS355" s="99">
        <f>IF(ISNA(VLOOKUP($A355,'[2]1516 Exp_Rev Access'!$F$7:$GB$306,103,FALSE)),"",VLOOKUP($A355,'[2]1516 Exp_Rev Access'!$F$7:$GB$306,103,FALSE))</f>
        <v>0</v>
      </c>
      <c r="DT355" s="99">
        <f>IF(ISNA(VLOOKUP($A355,'[2]1516 Exp_Rev Access'!$F$7:$GB$306,104,FALSE)),"",VLOOKUP($A355,'[2]1516 Exp_Rev Access'!$F$7:$GB$306,104,FALSE))</f>
        <v>0</v>
      </c>
      <c r="DU355" s="99">
        <f>IF(ISNA(VLOOKUP($A355,'[2]1516 Exp_Rev Access'!$F$7:$GB$306,105,FALSE)),"",VLOOKUP($A355,'[2]1516 Exp_Rev Access'!$F$7:$GB$306,105,FALSE))</f>
        <v>0</v>
      </c>
      <c r="DV355" s="99">
        <f>IF(ISNA(VLOOKUP($A355,'[2]1516 Exp_Rev Access'!$F$7:$GB$306,106,FALSE)),"",VLOOKUP($A355,'[2]1516 Exp_Rev Access'!$F$7:$GB$306,106,FALSE))</f>
        <v>0</v>
      </c>
      <c r="DW355" s="99">
        <f>IF(ISNA(VLOOKUP($A355,'[2]1516 Exp_Rev Access'!$F$7:$GB$306,107,FALSE)),"",VLOOKUP($A355,'[2]1516 Exp_Rev Access'!$F$7:$GB$306,107,FALSE))</f>
        <v>0</v>
      </c>
      <c r="DX355" s="99">
        <f>IF(ISNA(VLOOKUP($A355,'[2]1516 Exp_Rev Access'!$F$7:$GB$306,108,FALSE)),"",VLOOKUP($A355,'[2]1516 Exp_Rev Access'!$F$7:$GB$306,108,FALSE))</f>
        <v>22905.52</v>
      </c>
      <c r="DY355" s="99">
        <f>IF(ISNA(VLOOKUP($A355,'[2]1516 Exp_Rev Access'!$F$7:$GB$306,109,FALSE)),"",VLOOKUP($A355,'[2]1516 Exp_Rev Access'!$F$7:$GB$306,109,FALSE))</f>
        <v>0</v>
      </c>
      <c r="DZ355" s="99">
        <f>IF(ISNA(VLOOKUP($A355,'[2]1516 Exp_Rev Access'!$F$7:$GB$306,110,FALSE)),"",VLOOKUP($A355,'[2]1516 Exp_Rev Access'!$F$7:$GB$306,110,FALSE))</f>
        <v>0</v>
      </c>
      <c r="EA355" s="99">
        <f>IF(ISNA(VLOOKUP($A355,'[2]1516 Exp_Rev Access'!$F$7:$GB$306,111,FALSE)),"",VLOOKUP($A355,'[2]1516 Exp_Rev Access'!$F$7:$GB$306,111,FALSE))</f>
        <v>0</v>
      </c>
      <c r="EB355" s="99">
        <f>IF(ISNA(VLOOKUP($A355,'[2]1516 Exp_Rev Access'!$F$7:$GB$306,112,FALSE)),"",VLOOKUP($A355,'[2]1516 Exp_Rev Access'!$F$7:$GB$306,112,FALSE))</f>
        <v>0</v>
      </c>
      <c r="EC355" s="99">
        <f>IF(ISNA(VLOOKUP($A355,'[2]1516 Exp_Rev Access'!$F$7:$GB$306,113,FALSE)),"",VLOOKUP($A355,'[2]1516 Exp_Rev Access'!$F$7:$GB$306,113,FALSE))</f>
        <v>0</v>
      </c>
      <c r="ED355" s="99">
        <f>IF(ISNA(VLOOKUP($A355,'[2]1516 Exp_Rev Access'!$F$7:$GB$306,114,FALSE)),"",VLOOKUP($A355,'[2]1516 Exp_Rev Access'!$F$7:$GB$306,114,FALSE))</f>
        <v>0</v>
      </c>
      <c r="EE355" s="99">
        <f>IF(ISNA(VLOOKUP($A355,'[2]1516 Exp_Rev Access'!$F$7:$GB$306,115,FALSE)),"",VLOOKUP($A355,'[2]1516 Exp_Rev Access'!$F$7:$GB$306,115,FALSE))</f>
        <v>0</v>
      </c>
      <c r="EF355" s="99">
        <f>IF(ISNA(VLOOKUP($A355,'[2]1516 Exp_Rev Access'!$F$7:$GB$306,116,FALSE)),"",VLOOKUP($A355,'[2]1516 Exp_Rev Access'!$F$7:$GB$306,116,FALSE))</f>
        <v>0</v>
      </c>
      <c r="EG355" s="99">
        <f>IF(ISNA(VLOOKUP($A355,'[2]1516 Exp_Rev Access'!$F$7:$GB$306,117,FALSE)),"",VLOOKUP($A355,'[2]1516 Exp_Rev Access'!$F$7:$GB$306,117,FALSE))</f>
        <v>0</v>
      </c>
      <c r="EH355" s="99">
        <f>IF(ISNA(VLOOKUP($A355,'[2]1516 Exp_Rev Access'!$F$7:$GB$306,118,FALSE)),"",VLOOKUP($A355,'[2]1516 Exp_Rev Access'!$F$7:$GB$306,118,FALSE))</f>
        <v>0</v>
      </c>
      <c r="EI355" s="99">
        <f>IF(ISNA(VLOOKUP($A355,'[2]1516 Exp_Rev Access'!$F$7:$GB$306,119,FALSE)),"",VLOOKUP($A355,'[2]1516 Exp_Rev Access'!$F$7:$GB$306,119,FALSE))</f>
        <v>0</v>
      </c>
      <c r="EJ355" s="99">
        <f>IF(ISNA(VLOOKUP($A355,'[2]1516 Exp_Rev Access'!$F$7:$GB$306,120,FALSE)),"",VLOOKUP($A355,'[2]1516 Exp_Rev Access'!$F$7:$GB$306,120,FALSE))</f>
        <v>0</v>
      </c>
      <c r="EK355" s="99">
        <f>IF(ISNA(VLOOKUP($A355,'[2]1516 Exp_Rev Access'!$F$7:$GB$306,121,FALSE)),"",VLOOKUP($A355,'[2]1516 Exp_Rev Access'!$F$7:$GB$306,121,FALSE))</f>
        <v>0</v>
      </c>
      <c r="EL355" s="99">
        <f>IF(ISNA(VLOOKUP($A355,'[2]1516 Exp_Rev Access'!$F$7:$GB$306,122,FALSE)),"",VLOOKUP($A355,'[2]1516 Exp_Rev Access'!$F$7:$GB$306,122,FALSE))</f>
        <v>0</v>
      </c>
      <c r="EM355" s="99">
        <f>IF(ISNA(VLOOKUP($A355,'[2]1516 Exp_Rev Access'!$F$7:$GB$306,123,FALSE)),"",VLOOKUP($A355,'[2]1516 Exp_Rev Access'!$F$7:$GB$306,123,FALSE))</f>
        <v>0</v>
      </c>
      <c r="EN355" s="99">
        <f>IF(ISNA(VLOOKUP($A355,'[2]1516 Exp_Rev Access'!$F$7:$GB$306,124,FALSE)),"",VLOOKUP($A355,'[2]1516 Exp_Rev Access'!$F$7:$GB$306,124,FALSE))</f>
        <v>0</v>
      </c>
      <c r="EO355" s="99">
        <f>IF(ISNA(VLOOKUP($A355,'[2]1516 Exp_Rev Access'!$F$7:$GB$306,125,FALSE)),"",VLOOKUP($A355,'[2]1516 Exp_Rev Access'!$F$7:$GB$306,125,FALSE))</f>
        <v>0</v>
      </c>
      <c r="EP355" s="99">
        <f>IF(ISNA(VLOOKUP($A355,'[2]1516 Exp_Rev Access'!$F$7:$GB$306,126,FALSE)),"",VLOOKUP($A355,'[2]1516 Exp_Rev Access'!$F$7:$GB$306,126,FALSE))</f>
        <v>0</v>
      </c>
      <c r="EQ355" s="99">
        <f>IF(ISNA(VLOOKUP($A355,'[2]1516 Exp_Rev Access'!$F$7:$GB$306,127,FALSE)),"",VLOOKUP($A355,'[2]1516 Exp_Rev Access'!$F$7:$GB$306,127,FALSE))</f>
        <v>0</v>
      </c>
      <c r="ER355" s="99">
        <f>IF(ISNA(VLOOKUP($A355,'[2]1516 Exp_Rev Access'!$F$7:$GB$306,128,FALSE)),"",VLOOKUP($A355,'[2]1516 Exp_Rev Access'!$F$7:$GB$306,128,FALSE))</f>
        <v>0</v>
      </c>
      <c r="ES355" s="99">
        <f>IF(ISNA(VLOOKUP($A355,'[2]1516 Exp_Rev Access'!$F$7:$GB$306,129,FALSE)),"",VLOOKUP($A355,'[2]1516 Exp_Rev Access'!$F$7:$GB$306,129,FALSE))</f>
        <v>0</v>
      </c>
      <c r="ET355" s="99">
        <f>IF(ISNA(VLOOKUP($A355,'[2]1516 Exp_Rev Access'!$F$7:$GB$306,130,FALSE)),"",VLOOKUP($A355,'[2]1516 Exp_Rev Access'!$F$7:$GB$306,130,FALSE))</f>
        <v>0</v>
      </c>
      <c r="EU355" s="99">
        <f>IF(ISNA(VLOOKUP($A355,'[2]1516 Exp_Rev Access'!$F$7:$GB$306,131,FALSE)),"",VLOOKUP($A355,'[2]1516 Exp_Rev Access'!$F$7:$GB$306,131,FALSE))</f>
        <v>0</v>
      </c>
      <c r="EV355" s="99">
        <f>IF(ISNA(VLOOKUP($A355,'[2]1516 Exp_Rev Access'!$F$7:$GB$306,132,FALSE)),"",VLOOKUP($A355,'[2]1516 Exp_Rev Access'!$F$7:$GB$306,132,FALSE))</f>
        <v>0</v>
      </c>
      <c r="EW355" s="99">
        <f>IF(ISNA(VLOOKUP($A355,'[2]1516 Exp_Rev Access'!$F$7:$GB$306,133,FALSE)),"",VLOOKUP($A355,'[2]1516 Exp_Rev Access'!$F$7:$GB$306,133,FALSE))</f>
        <v>0</v>
      </c>
      <c r="EX355" s="99">
        <f>IF(ISNA(VLOOKUP($A355,'[2]1516 Exp_Rev Access'!$F$7:$GB$306,134,FALSE)),"",VLOOKUP($A355,'[2]1516 Exp_Rev Access'!$F$7:$GB$306,134,FALSE))</f>
        <v>0</v>
      </c>
      <c r="EY355" s="99">
        <f>IF(ISNA(VLOOKUP($A355,'[2]1516 Exp_Rev Access'!$F$7:$GB$306,135,FALSE)),"",VLOOKUP($A355,'[2]1516 Exp_Rev Access'!$F$7:$GB$306,135,FALSE))</f>
        <v>0</v>
      </c>
      <c r="EZ355" s="99">
        <f>IF(ISNA(VLOOKUP($A355,'[2]1516 Exp_Rev Access'!$F$7:$GB$306,136,FALSE)),"",VLOOKUP($A355,'[2]1516 Exp_Rev Access'!$F$7:$GB$306,136,FALSE))</f>
        <v>0</v>
      </c>
      <c r="FA355" s="99">
        <f>IF(ISNA(VLOOKUP($A355,'[2]1516 Exp_Rev Access'!$F$7:$GB$306,137,FALSE)),"",VLOOKUP($A355,'[2]1516 Exp_Rev Access'!$F$7:$GB$306,137,FALSE))</f>
        <v>0</v>
      </c>
      <c r="FB355" s="99">
        <f>IF(ISNA(VLOOKUP($A355,'[2]1516 Exp_Rev Access'!$F$7:$GB$306,138,FALSE)),"",VLOOKUP($A355,'[2]1516 Exp_Rev Access'!$F$7:$GB$306,138,FALSE))</f>
        <v>0</v>
      </c>
      <c r="FC355" s="99">
        <f>IF(ISNA(VLOOKUP($A355,'[2]1516 Exp_Rev Access'!$F$7:$GB$306,139,FALSE)),"",VLOOKUP($A355,'[2]1516 Exp_Rev Access'!$F$7:$GB$306,139,FALSE))</f>
        <v>0</v>
      </c>
      <c r="FD355" s="99">
        <f>IF(ISNA(VLOOKUP($A355,'[2]1516 Exp_Rev Access'!$F$7:$FS$306,140,FALSE)),"",VLOOKUP($A355,'[2]1516 Exp_Rev Access'!$F$7:$FS$306,140,FALSE))</f>
        <v>0</v>
      </c>
      <c r="FE355" s="99">
        <f>IF(ISNA(VLOOKUP($A355,'[2]1516 Exp_Rev Access'!$F$7:$FS$306,141,FALSE)),"",VLOOKUP($A355,'[2]1516 Exp_Rev Access'!$F$7:$FS$306,141,FALSE))</f>
        <v>0</v>
      </c>
      <c r="FF355" s="99">
        <f>IF(ISNA(VLOOKUP($A355,'[2]1516 Exp_Rev Access'!$F$7:$FS$306,142,FALSE)),"",VLOOKUP($A355,'[2]1516 Exp_Rev Access'!$F$7:$FS$306,142,FALSE))</f>
        <v>0</v>
      </c>
      <c r="FG355" s="99">
        <f>IF(ISNA(VLOOKUP($A355,'[2]1516 Exp_Rev Access'!$F$7:$FS$306,143,FALSE)),"",VLOOKUP($A355,'[2]1516 Exp_Rev Access'!$F$7:$FS$306,143,FALSE))</f>
        <v>0</v>
      </c>
      <c r="FH355" s="99">
        <f>IF(ISNA(VLOOKUP($A355,'[2]1516 Exp_Rev Access'!$F$7:$FS$306,144,FALSE)),"",VLOOKUP($A355,'[2]1516 Exp_Rev Access'!$F$7:$FS$306,144,FALSE))</f>
        <v>0</v>
      </c>
      <c r="FI355" s="99">
        <f>IF(ISNA(VLOOKUP($A355,'[2]1516 Exp_Rev Access'!$F$7:$FS$306,145,FALSE)),"",VLOOKUP($A355,'[2]1516 Exp_Rev Access'!$F$7:$FS$306,145,FALSE))</f>
        <v>0</v>
      </c>
      <c r="FJ355" s="99">
        <f>IF(ISNA(VLOOKUP($A355,'[2]1516 Exp_Rev Access'!$F$7:$FS$306,146,FALSE)),"",VLOOKUP($A355,'[2]1516 Exp_Rev Access'!$F$7:$FS$306,146,FALSE))</f>
        <v>0</v>
      </c>
      <c r="FK355" s="99">
        <f>IF(ISNA(VLOOKUP($A355,'[2]1516 Exp_Rev Access'!$F$7:$FS$306,147,FALSE)),"",VLOOKUP($A355,'[2]1516 Exp_Rev Access'!$F$7:$FS$306,147,FALSE))</f>
        <v>0</v>
      </c>
      <c r="FL355" s="99">
        <f>IF(ISNA(VLOOKUP($A355,'[2]1516 Exp_Rev Access'!$F$7:$FS$306,148,FALSE)),"",VLOOKUP($A355,'[2]1516 Exp_Rev Access'!$F$7:$FS$306,148,FALSE))</f>
        <v>0</v>
      </c>
      <c r="FM355" s="99">
        <f>IF(ISNA(VLOOKUP($A355,'[2]1516 Exp_Rev Access'!$F$7:$FS$306,149,FALSE)),"",VLOOKUP($A355,'[2]1516 Exp_Rev Access'!$F$7:$FS$306,149,FALSE))</f>
        <v>0</v>
      </c>
      <c r="FN355" s="99">
        <f>IF(ISNA(VLOOKUP($A355,'[2]1516 Exp_Rev Access'!$F$7:$FS$306,150,FALSE)),"",VLOOKUP($A355,'[2]1516 Exp_Rev Access'!$F$7:$FS$306,150,FALSE))</f>
        <v>0</v>
      </c>
      <c r="FO355" s="99">
        <f>IF(ISNA(VLOOKUP($A355,'[2]1516 Exp_Rev Access'!$F$7:$FS$306,151,FALSE)),"",VLOOKUP($A355,'[2]1516 Exp_Rev Access'!$F$7:$FS$306,151,FALSE))</f>
        <v>0</v>
      </c>
      <c r="FP355" s="99">
        <f>IF(ISNA(VLOOKUP($A355,'[2]1516 Exp_Rev Access'!$F$7:$FS$306,152,FALSE)),"",VLOOKUP($A355,'[2]1516 Exp_Rev Access'!$F$7:$FS$306,152,FALSE))</f>
        <v>0</v>
      </c>
      <c r="FQ355" s="99">
        <f>IF(ISNA(VLOOKUP($A355,'[2]1516 Exp_Rev Access'!$F$7:$FS$306,153,FALSE)),"",VLOOKUP($A355,'[2]1516 Exp_Rev Access'!$F$7:$FS$306,153,FALSE))</f>
        <v>0</v>
      </c>
      <c r="FR355" s="101">
        <f>SUM(CG355:FQ355)</f>
        <v>28339.52</v>
      </c>
      <c r="FS355" s="72">
        <f>FR355/D355</f>
        <v>6.7805810821933279E-2</v>
      </c>
      <c r="FT355" s="94">
        <f>FR355/C355</f>
        <v>2231.4582677165354</v>
      </c>
      <c r="FU355" s="99">
        <f>IF(ISNA(VLOOKUP($A355,'[2]1516 Exp_Rev Access'!$F$7:$GB$306,154,FALSE)),"",VLOOKUP($A355,'[2]1516 Exp_Rev Access'!$F$7:$GB$306,154,FALSE))</f>
        <v>0</v>
      </c>
      <c r="FV355" s="99">
        <f>IF(ISNA(VLOOKUP($A355,'[2]1516 Exp_Rev Access'!$F$7:$GB$306,155,FALSE)),"",VLOOKUP($A355,'[2]1516 Exp_Rev Access'!$F$7:$GB$306,155,FALSE))</f>
        <v>0</v>
      </c>
      <c r="FW355" s="99">
        <f>IF(ISNA(VLOOKUP($A355,'[2]1516 Exp_Rev Access'!$F$7:$GB$306,156,FALSE)),"",VLOOKUP($A355,'[2]1516 Exp_Rev Access'!$F$7:$GB$306,156,FALSE))</f>
        <v>0</v>
      </c>
      <c r="FX355" s="99">
        <f>IF(ISNA(VLOOKUP($A355,'[2]1516 Exp_Rev Access'!$F$7:$GB$306,157,FALSE)),"",VLOOKUP($A355,'[2]1516 Exp_Rev Access'!$F$7:$GB$306,157,FALSE))</f>
        <v>0</v>
      </c>
      <c r="FY355" s="99">
        <f>IF(ISNA(VLOOKUP($A355,'[2]1516 Exp_Rev Access'!$F$7:$GB$306,158,FALSE)),"",VLOOKUP($A355,'[2]1516 Exp_Rev Access'!$F$7:$GB$306,158,FALSE))</f>
        <v>0</v>
      </c>
      <c r="FZ355" s="99">
        <f>IF(ISNA(VLOOKUP($A355,'[2]1516 Exp_Rev Access'!$F$7:$GB$306,159,FALSE)),"",VLOOKUP($A355,'[2]1516 Exp_Rev Access'!$F$7:$GB$306,159,FALSE))</f>
        <v>0</v>
      </c>
      <c r="GA355" s="99">
        <f>IF(ISNA(VLOOKUP($A355,'[2]1516 Exp_Rev Access'!$F$7:$GB$306,160,FALSE)),"",VLOOKUP($A355,'[2]1516 Exp_Rev Access'!$F$7:$GB$306,160,FALSE))</f>
        <v>0</v>
      </c>
      <c r="GB355" s="99">
        <f>IF(ISNA(VLOOKUP($A355,'[2]1516 Exp_Rev Access'!$F$7:$GB$306,161,FALSE)),"",VLOOKUP($A355,'[2]1516 Exp_Rev Access'!$F$7:$GB$306,161,FALSE))</f>
        <v>0</v>
      </c>
      <c r="GC355" s="99">
        <f>IF(ISNA(VLOOKUP($A355,'[2]1516 Exp_Rev Access'!$F$7:$GB$306,162,FALSE)),"",VLOOKUP($A355,'[2]1516 Exp_Rev Access'!$F$7:$GB$306,162,FALSE))</f>
        <v>0</v>
      </c>
      <c r="GD355" s="99">
        <f>IF(ISNA(VLOOKUP($A355,'[2]1516 Exp_Rev Access'!$F$7:$GB$306,163,FALSE)),"",VLOOKUP($A355,'[2]1516 Exp_Rev Access'!$F$7:$GB$306,163,FALSE))</f>
        <v>0</v>
      </c>
      <c r="GE355" s="99">
        <f>IF(ISNA(VLOOKUP($A355,'[2]1516 Exp_Rev Access'!$F$7:$GB$306,164,FALSE)),"",VLOOKUP($A355,'[2]1516 Exp_Rev Access'!$F$7:$GB$306,164,FALSE))</f>
        <v>0</v>
      </c>
      <c r="GF355" s="99">
        <f>IF(ISNA(VLOOKUP($A355,'[2]1516 Exp_Rev Access'!$F$7:$GB$306,165,FALSE)),"",VLOOKUP($A355,'[2]1516 Exp_Rev Access'!$F$7:$GB$306,165,FALSE))</f>
        <v>0</v>
      </c>
      <c r="GG355" s="99">
        <f>IF(ISNA(VLOOKUP($A355,'[2]1516 Exp_Rev Access'!$F$7:$GB$306,166,FALSE)),"",VLOOKUP($A355,'[2]1516 Exp_Rev Access'!$F$7:$GB$306,166,FALSE))</f>
        <v>0</v>
      </c>
      <c r="GH355" s="99">
        <f>IF(ISNA(VLOOKUP($A355,'[2]1516 Exp_Rev Access'!$F$7:$GB$306,167,FALSE)),"",VLOOKUP($A355,'[2]1516 Exp_Rev Access'!$F$7:$GB$306,167,FALSE))</f>
        <v>0</v>
      </c>
      <c r="GI355" s="99">
        <f>IF(ISNA(VLOOKUP($A355,'[2]1516 Exp_Rev Access'!$F$7:$GB$306,168,FALSE)),"",VLOOKUP($A355,'[2]1516 Exp_Rev Access'!$F$7:$GB$306,168,FALSE))</f>
        <v>0</v>
      </c>
      <c r="GJ355" s="99">
        <f>IF(ISNA(VLOOKUP($A355,'[2]1516 Exp_Rev Access'!$F$7:$GB$306,169,FALSE)),"",VLOOKUP($A355,'[2]1516 Exp_Rev Access'!$F$7:$GB$306,169,FALSE))</f>
        <v>0</v>
      </c>
      <c r="GK355" s="99">
        <f>IF(ISNA(VLOOKUP($A355,'[2]1516 Exp_Rev Access'!$F$7:$GB$306,170,FALSE)),"",VLOOKUP($A355,'[2]1516 Exp_Rev Access'!$F$7:$GB$306,170,FALSE))</f>
        <v>0</v>
      </c>
      <c r="GL355" s="99">
        <f>IF(ISNA(VLOOKUP($A355,'[2]1516 Exp_Rev Access'!$F$7:$GB$306,171,FALSE)),"",VLOOKUP($A355,'[2]1516 Exp_Rev Access'!$F$7:$GB$306,171,FALSE))</f>
        <v>0</v>
      </c>
      <c r="GM355" s="99">
        <f>IF(ISNA(VLOOKUP($A355,'[2]1516 Exp_Rev Access'!$F$7:$GB$306,172,FALSE)),"",VLOOKUP($A355,'[2]1516 Exp_Rev Access'!$F$7:$GB$306,172,FALSE))</f>
        <v>0</v>
      </c>
      <c r="GN355" s="99">
        <f>IF(ISNA(VLOOKUP($A355,'[2]1516 Exp_Rev Access'!$F$7:$GB$306,173,FALSE)),"",VLOOKUP($A355,'[2]1516 Exp_Rev Access'!$F$7:$GB$306,173,FALSE))</f>
        <v>0</v>
      </c>
      <c r="GO355" s="99">
        <f>IF(ISNA(VLOOKUP($A355,'[2]1516 Exp_Rev Access'!$F$7:$GB$306,174,FALSE)),"",VLOOKUP($A355,'[2]1516 Exp_Rev Access'!$F$7:$GB$306,174,FALSE))</f>
        <v>0</v>
      </c>
      <c r="GP355" s="99">
        <f>IF(ISNA(VLOOKUP($A355,'[2]1516 Exp_Rev Access'!$F$7:$GB$306,175,FALSE)),"",VLOOKUP($A355,'[2]1516 Exp_Rev Access'!$F$7:$GB$306,175,FALSE))</f>
        <v>0</v>
      </c>
      <c r="GQ355" s="99">
        <f>IF(ISNA(VLOOKUP($A355,'[2]1516 Exp_Rev Access'!$F$7:$GB$306,176,FALSE)),"",VLOOKUP($A355,'[2]1516 Exp_Rev Access'!$F$7:$GB$306,176,FALSE))</f>
        <v>0</v>
      </c>
      <c r="GR355" s="99">
        <f>IF(ISNA(VLOOKUP($A355,'[2]1516 Exp_Rev Access'!$F$7:$GB$306,177,FALSE)),"",VLOOKUP($A355,'[2]1516 Exp_Rev Access'!$F$7:$GB$306,177,FALSE))</f>
        <v>0</v>
      </c>
      <c r="GS355" s="99">
        <f>IF(ISNA(VLOOKUP($A355,'[2]1516 Exp_Rev Access'!$F$7:$GB$306,178,FALSE)),"",VLOOKUP($A355,'[2]1516 Exp_Rev Access'!$F$7:$GB$306,178,FALSE))</f>
        <v>0</v>
      </c>
      <c r="GT355" s="101">
        <f>SUM(FU355:GS355)</f>
        <v>0</v>
      </c>
      <c r="GU355" s="72"/>
      <c r="GV355" s="84">
        <f t="shared" si="396"/>
        <v>0</v>
      </c>
    </row>
    <row r="356" spans="1:207" s="1" customFormat="1" ht="12" customHeight="1" x14ac:dyDescent="0.2">
      <c r="A356" s="96" t="s">
        <v>789</v>
      </c>
      <c r="B356" s="69" t="s">
        <v>790</v>
      </c>
      <c r="C356" s="80">
        <f>IF(ISNA(VLOOKUP($A356,'[2]1516 enrollment_Rev_Exp by size'!$A$6:$G$320,3,FALSE)),"",VLOOKUP($A356,'[2]1516 enrollment_Rev_Exp by size'!$A$6:$G$320,3,FALSE))</f>
        <v>8.85</v>
      </c>
      <c r="D356" s="97">
        <v>356705.32</v>
      </c>
      <c r="E356" s="80">
        <f>M356+AL356+AT356+BU356+CD356+FR356+GT356</f>
        <v>356705.32</v>
      </c>
      <c r="F356" s="80">
        <f>D356-E356</f>
        <v>0</v>
      </c>
      <c r="G356" s="98">
        <f>IF(ISNA(VLOOKUP($A356,'[2]1516 Exp_Rev Access'!$F$7:$FS$306,2,FALSE)),"",VLOOKUP($A356,'[2]1516 Exp_Rev Access'!$F$7:$FS$306,2,FALSE))</f>
        <v>0</v>
      </c>
      <c r="H356" s="98">
        <f>IF(ISNA(VLOOKUP($A356,'[2]1516 Exp_Rev Access'!$F$7:$FS$306,3,FALSE)),"",VLOOKUP($A356,'[2]1516 Exp_Rev Access'!$F$7:$FS$306,3,FALSE))</f>
        <v>0</v>
      </c>
      <c r="I356" s="98">
        <f>IF(ISNA(VLOOKUP($A356,'[2]1516 Exp_Rev Access'!$F$7:$FS$306,4,FALSE)),"",VLOOKUP($A356,'[2]1516 Exp_Rev Access'!$F$7:$FS$306,4,FALSE))</f>
        <v>0</v>
      </c>
      <c r="J356" s="98">
        <f>IF(ISNA(VLOOKUP($A356,'[2]1516 Exp_Rev Access'!$F$7:$FS$306,5,FALSE)),"",VLOOKUP($A356,'[2]1516 Exp_Rev Access'!$F$7:$FS$306,5,FALSE))</f>
        <v>0</v>
      </c>
      <c r="K356" s="98">
        <f>IF(ISNA(VLOOKUP($A356,'[2]1516 Exp_Rev Access'!$F$7:$FS$306,6,FALSE)),"",VLOOKUP($A356,'[2]1516 Exp_Rev Access'!$F$7:$FS$306,6,FALSE))</f>
        <v>0</v>
      </c>
      <c r="L356" s="98">
        <f>IF(ISNA(VLOOKUP($A356,'[2]1516 Exp_Rev Access'!$F$7:$FS$306,7,FALSE)),"",VLOOKUP($A356,'[2]1516 Exp_Rev Access'!$F$7:$FS$306,7,FALSE))</f>
        <v>0</v>
      </c>
      <c r="M356" s="90">
        <f>SUM(G356:L356)</f>
        <v>0</v>
      </c>
      <c r="N356" s="72"/>
      <c r="O356" s="73"/>
      <c r="P356" s="99">
        <f>IF(ISNA(VLOOKUP($A356,'[2]1516 Exp_Rev Access'!$F$7:$FS$306,8,FALSE)),"",VLOOKUP($A356,'[2]1516 Exp_Rev Access'!$F$7:$FS$306,8,FALSE))</f>
        <v>0</v>
      </c>
      <c r="Q356" s="99">
        <f>IF(ISNA(VLOOKUP($A356,'[2]1516 Exp_Rev Access'!$F$7:$FS$306,9,FALSE)),"",VLOOKUP($A356,'[2]1516 Exp_Rev Access'!$F$7:$FS$306,9,FALSE))</f>
        <v>0</v>
      </c>
      <c r="R356" s="99">
        <f>IF(ISNA(VLOOKUP($A356,'[2]1516 Exp_Rev Access'!$F$7:$FS$306,10,FALSE)),"",VLOOKUP($A356,'[2]1516 Exp_Rev Access'!$F$7:$FS$306,10,FALSE))</f>
        <v>0</v>
      </c>
      <c r="S356" s="99">
        <f>IF(ISNA(VLOOKUP($A356,'[2]1516 Exp_Rev Access'!$F$7:$FS$306,11,FALSE)),"",VLOOKUP($A356,'[2]1516 Exp_Rev Access'!$F$7:$FS$306,11,FALSE))</f>
        <v>0</v>
      </c>
      <c r="T356" s="99">
        <f>IF(ISNA(VLOOKUP($A356,'[2]1516 Exp_Rev Access'!$F$7:$FS$306,12,FALSE)),"",VLOOKUP($A356,'[2]1516 Exp_Rev Access'!$F$7:$FS$306,12,FALSE))</f>
        <v>0</v>
      </c>
      <c r="U356" s="99">
        <f>IF(ISNA(VLOOKUP($A356,'[2]1516 Exp_Rev Access'!$F$7:$FS$306,13,FALSE)),"",VLOOKUP($A356,'[2]1516 Exp_Rev Access'!$F$7:$FS$306,13,FALSE))</f>
        <v>0</v>
      </c>
      <c r="V356" s="99">
        <f>IF(ISNA(VLOOKUP($A356,'[2]1516 Exp_Rev Access'!$F$7:$FS$306,14,FALSE)),"",VLOOKUP($A356,'[2]1516 Exp_Rev Access'!$F$7:$FS$306,14,FALSE))</f>
        <v>0</v>
      </c>
      <c r="W356" s="99">
        <f>IF(ISNA(VLOOKUP($A356,'[2]1516 Exp_Rev Access'!$F$7:$FS$306,15,FALSE)),"",VLOOKUP($A356,'[2]1516 Exp_Rev Access'!$F$7:$FS$306,15,FALSE))</f>
        <v>0</v>
      </c>
      <c r="X356" s="99">
        <f>IF(ISNA(VLOOKUP($A356,'[2]1516 Exp_Rev Access'!$F$7:$FS$306,16,FALSE)),"",VLOOKUP($A356,'[2]1516 Exp_Rev Access'!$F$7:$FS$306,16,FALSE))</f>
        <v>0</v>
      </c>
      <c r="Y356" s="99">
        <f>IF(ISNA(VLOOKUP($A356,'[2]1516 Exp_Rev Access'!$F$7:$FS$306,17,FALSE)),"",VLOOKUP($A356,'[2]1516 Exp_Rev Access'!$F$7:$FS$306,17,FALSE))</f>
        <v>0</v>
      </c>
      <c r="Z356" s="99">
        <f>IF(ISNA(VLOOKUP($A356,'[2]1516 Exp_Rev Access'!$F$7:$FS$306,18,FALSE)),"",VLOOKUP($A356,'[2]1516 Exp_Rev Access'!$F$7:$FS$306,18,FALSE))</f>
        <v>0</v>
      </c>
      <c r="AA356" s="99">
        <f>IF(ISNA(VLOOKUP($A356,'[2]1516 Exp_Rev Access'!$F$7:$FS$306,19,FALSE)),"",VLOOKUP($A356,'[2]1516 Exp_Rev Access'!$F$7:$FS$306,19,FALSE))</f>
        <v>0</v>
      </c>
      <c r="AB356" s="99">
        <f>IF(ISNA(VLOOKUP($A356,'[2]1516 Exp_Rev Access'!$F$7:$FS$306,20,FALSE)),"",VLOOKUP($A356,'[2]1516 Exp_Rev Access'!$F$7:$FS$306,20,FALSE))</f>
        <v>0</v>
      </c>
      <c r="AC356" s="99">
        <f>IF(ISNA(VLOOKUP($A356,'[2]1516 Exp_Rev Access'!$F$7:$FS$306,21,FALSE)),"",VLOOKUP($A356,'[2]1516 Exp_Rev Access'!$F$7:$FS$306,21,FALSE))</f>
        <v>0</v>
      </c>
      <c r="AD356" s="99">
        <f>IF(ISNA(VLOOKUP($A356,'[2]1516 Exp_Rev Access'!$F$7:$FS$306,22,FALSE)),"",VLOOKUP($A356,'[2]1516 Exp_Rev Access'!$F$7:$FS$306,22,FALSE))</f>
        <v>1075.8900000000001</v>
      </c>
      <c r="AE356" s="99">
        <f>IF(ISNA(VLOOKUP($A356,'[2]1516 Exp_Rev Access'!$F$7:$FS$306,23,FALSE)),"",VLOOKUP($A356,'[2]1516 Exp_Rev Access'!$F$7:$FS$306,23,FALSE))</f>
        <v>0</v>
      </c>
      <c r="AF356" s="99">
        <f>IF(ISNA(VLOOKUP($A356,'[2]1516 Exp_Rev Access'!$F$7:$FS$306,24,FALSE)),"",VLOOKUP($A356,'[2]1516 Exp_Rev Access'!$F$7:$FS$306,24,FALSE))</f>
        <v>0</v>
      </c>
      <c r="AG356" s="99">
        <f>IF(ISNA(VLOOKUP($A356,'[2]1516 Exp_Rev Access'!$F$7:$FS$306,25,FALSE)),"",VLOOKUP($A356,'[2]1516 Exp_Rev Access'!$F$7:$FS$306,25,FALSE))</f>
        <v>0</v>
      </c>
      <c r="AH356" s="98">
        <f>IF(ISNA(VLOOKUP($A356,'[2]1516 Exp_Rev Access'!$F$7:$FS$306,26,FALSE)),"",VLOOKUP($A356,'[2]1516 Exp_Rev Access'!$F$7:$FS$306,26,FALSE))</f>
        <v>0</v>
      </c>
      <c r="AI356" s="98">
        <f>IF(ISNA(VLOOKUP($A356,'[2]1516 Exp_Rev Access'!$F$7:$FS$306,27,FALSE)),"",VLOOKUP($A356,'[2]1516 Exp_Rev Access'!$F$7:$FS$306,27,FALSE))</f>
        <v>0</v>
      </c>
      <c r="AJ356" s="98">
        <f>IF(ISNA(VLOOKUP($A356,'[2]1516 Exp_Rev Access'!$F$7:$FS$306,28,FALSE)),"",VLOOKUP($A356,'[2]1516 Exp_Rev Access'!$F$7:$FS$306,28,FALSE))</f>
        <v>1199.58</v>
      </c>
      <c r="AK356" s="98">
        <f>IF(ISNA(VLOOKUP($A356,'[2]1516 Exp_Rev Access'!$F$7:$FS$306,29,FALSE)),"",VLOOKUP($A356,'[2]1516 Exp_Rev Access'!$F$7:$FS$306,29,FALSE))</f>
        <v>0</v>
      </c>
      <c r="AL356" s="101">
        <f>SUM(P356:AK356)</f>
        <v>2275.4700000000003</v>
      </c>
      <c r="AM356" s="72">
        <f>AL356/D356</f>
        <v>6.3791310990259417E-3</v>
      </c>
      <c r="AN356" s="94">
        <f>AL356/C356</f>
        <v>257.11525423728818</v>
      </c>
      <c r="AO356" s="99">
        <f>IF(ISNA(VLOOKUP($A356,'[2]1516 Exp_Rev Access'!$F$7:$GB$306,30,FALSE)),"",VLOOKUP($A356,'[2]1516 Exp_Rev Access'!$F$7:$FS$306,30,FALSE))</f>
        <v>232786.48</v>
      </c>
      <c r="AP356" s="99">
        <f>IF(ISNA(VLOOKUP($A356,'[2]1516 Exp_Rev Access'!$F$7:$GB$306,31,FALSE)),"",VLOOKUP($A356,'[2]1516 Exp_Rev Access'!$F$7:$FS$306,31,FALSE))</f>
        <v>0</v>
      </c>
      <c r="AQ356" s="99">
        <f>IF(ISNA(VLOOKUP($A356,'[2]1516 Exp_Rev Access'!$F$7:$GB$306,32,FALSE)),"",VLOOKUP($A356,'[2]1516 Exp_Rev Access'!$F$7:$FS$306,32,FALSE))</f>
        <v>0</v>
      </c>
      <c r="AR356" s="99">
        <f>IF(ISNA(VLOOKUP($A356,'[2]1516 Exp_Rev Access'!$F$7:$GB$306,33,FALSE)),"",VLOOKUP($A356,'[2]1516 Exp_Rev Access'!$F$7:$FS$306,33,FALSE))</f>
        <v>0</v>
      </c>
      <c r="AS356" s="99">
        <f>IF(ISNA(VLOOKUP($A356,'[2]1516 Exp_Rev Access'!$F$7:$GB$306,34,FALSE)),"",VLOOKUP($A356,'[2]1516 Exp_Rev Access'!$F$7:$FS$306,34,FALSE))</f>
        <v>0</v>
      </c>
      <c r="AT356" s="101">
        <f>SUM(AO356:AS356)</f>
        <v>232786.48</v>
      </c>
      <c r="AU356" s="72">
        <f>AT356/D356</f>
        <v>0.65260164889046235</v>
      </c>
      <c r="AV356" s="94">
        <f>AT356/C356</f>
        <v>26303.557062146894</v>
      </c>
      <c r="AW356" s="99">
        <f>IF(ISNA(VLOOKUP($A356,'[2]1516 Exp_Rev Access'!$F$7:$GB$306,35,FALSE)),"",VLOOKUP($A356,'[2]1516 Exp_Rev Access'!$F$7:$GB$306,35,FALSE))</f>
        <v>0</v>
      </c>
      <c r="AX356" s="99">
        <f>IF(ISNA(VLOOKUP($A356,'[2]1516 Exp_Rev Access'!$F$7:$GB$306,36,FALSE)),"",VLOOKUP($A356,'[2]1516 Exp_Rev Access'!$F$7:$GB$306,36,FALSE))</f>
        <v>6452.19</v>
      </c>
      <c r="AY356" s="99">
        <f>IF(ISNA(VLOOKUP($A356,'[2]1516 Exp_Rev Access'!$F$7:$GB$306,37,FALSE)),"",VLOOKUP($A356,'[2]1516 Exp_Rev Access'!$F$7:$GB$306,37,FALSE))</f>
        <v>0</v>
      </c>
      <c r="AZ356" s="99">
        <f>IF(ISNA(VLOOKUP($A356,'[2]1516 Exp_Rev Access'!$F$7:$GB$306,38,FALSE)),"",VLOOKUP($A356,'[2]1516 Exp_Rev Access'!$F$7:$GB$306,38,FALSE))</f>
        <v>0</v>
      </c>
      <c r="BA356" s="99">
        <f>IF(ISNA(VLOOKUP($A356,'[2]1516 Exp_Rev Access'!$F$7:$GB$306,39,FALSE)),"",VLOOKUP($A356,'[2]1516 Exp_Rev Access'!$F$7:$GB$306,39,FALSE))</f>
        <v>0</v>
      </c>
      <c r="BB356" s="99">
        <f>IF(ISNA(VLOOKUP($A356,'[2]1516 Exp_Rev Access'!$F$7:$GB$306,40,FALSE)),"",VLOOKUP($A356,'[2]1516 Exp_Rev Access'!$F$7:$GB$306,40,FALSE))</f>
        <v>0</v>
      </c>
      <c r="BC356" s="99">
        <f>IF(ISNA(VLOOKUP($A356,'[2]1516 Exp_Rev Access'!$F$7:$GB$306,41,FALSE)),"",VLOOKUP($A356,'[2]1516 Exp_Rev Access'!$F$7:$GB$306,41,FALSE))</f>
        <v>0</v>
      </c>
      <c r="BD356" s="99">
        <f>IF(ISNA(VLOOKUP($A356,'[2]1516 Exp_Rev Access'!$F$7:$GB$306,42,FALSE)),"",VLOOKUP($A356,'[2]1516 Exp_Rev Access'!$F$7:$GB$306,42,FALSE))</f>
        <v>0</v>
      </c>
      <c r="BE356" s="99">
        <f>IF(ISNA(VLOOKUP($A356,'[2]1516 Exp_Rev Access'!$F$7:$GB$306,43,FALSE)),"",VLOOKUP($A356,'[2]1516 Exp_Rev Access'!$F$7:$GB$306,43,FALSE))</f>
        <v>0</v>
      </c>
      <c r="BF356" s="99">
        <f>IF(ISNA(VLOOKUP($A356,'[2]1516 Exp_Rev Access'!$F$7:$GB$306,44,FALSE)),"",VLOOKUP($A356,'[2]1516 Exp_Rev Access'!$F$7:$GB$306,44,FALSE))</f>
        <v>0</v>
      </c>
      <c r="BG356" s="99">
        <f>IF(ISNA(VLOOKUP($A356,'[2]1516 Exp_Rev Access'!$F$7:$GB$306,45,FALSE)),"",VLOOKUP($A356,'[2]1516 Exp_Rev Access'!$F$7:$GB$306,45,FALSE))</f>
        <v>0</v>
      </c>
      <c r="BH356" s="99">
        <f>IF(ISNA(VLOOKUP($A356,'[2]1516 Exp_Rev Access'!$F$7:$GB$306,46,FALSE)),"",VLOOKUP($A356,'[2]1516 Exp_Rev Access'!$F$7:$GB$306,46,FALSE))</f>
        <v>0</v>
      </c>
      <c r="BI356" s="99">
        <f>IF(ISNA(VLOOKUP($A356,'[2]1516 Exp_Rev Access'!$F$7:$GB$306,47,FALSE)),"",VLOOKUP($A356,'[2]1516 Exp_Rev Access'!$F$7:$GB$306,47,FALSE))</f>
        <v>0</v>
      </c>
      <c r="BJ356" s="99">
        <f>IF(ISNA(VLOOKUP($A356,'[2]1516 Exp_Rev Access'!$F$7:$GB$306,48,FALSE)),"",VLOOKUP($A356,'[2]1516 Exp_Rev Access'!$F$7:$GB$306,48,FALSE))</f>
        <v>96141.62</v>
      </c>
      <c r="BK356" s="99">
        <f>IF(ISNA(VLOOKUP($A356,'[2]1516 Exp_Rev Access'!$F$7:$GB$306,49,FALSE)),"",VLOOKUP($A356,'[2]1516 Exp_Rev Access'!$F$7:$GB$306,49,FALSE))</f>
        <v>0</v>
      </c>
      <c r="BL356" s="99">
        <f>IF(ISNA(VLOOKUP($A356,'[2]1516 Exp_Rev Access'!$F$7:$GB$306,50,FALSE)),"",VLOOKUP($A356,'[2]1516 Exp_Rev Access'!$F$7:$GB$306,50,FALSE))</f>
        <v>0</v>
      </c>
      <c r="BM356" s="99">
        <f>IF(ISNA(VLOOKUP($A356,'[2]1516 Exp_Rev Access'!$F$7:$GB$306,51,FALSE)),"",VLOOKUP($A356,'[2]1516 Exp_Rev Access'!$F$7:$GB$306,51,FALSE))</f>
        <v>0</v>
      </c>
      <c r="BN356" s="99">
        <f>IF(ISNA(VLOOKUP($A356,'[2]1516 Exp_Rev Access'!$F$7:$GB$306,52,FALSE)),"",VLOOKUP($A356,'[2]1516 Exp_Rev Access'!$F$7:$GB$306,52,FALSE))</f>
        <v>0</v>
      </c>
      <c r="BO356" s="99">
        <f>IF(ISNA(VLOOKUP($A356,'[2]1516 Exp_Rev Access'!$F$7:$GB$306,53,FALSE)),"",VLOOKUP($A356,'[2]1516 Exp_Rev Access'!$F$7:$GB$306,53,FALSE))</f>
        <v>0</v>
      </c>
      <c r="BP356" s="99">
        <f>IF(ISNA(VLOOKUP($A356,'[2]1516 Exp_Rev Access'!$F$7:$GB$306,54,FALSE)),"",VLOOKUP($A356,'[2]1516 Exp_Rev Access'!$F$7:$GB$306,54,FALSE))</f>
        <v>0</v>
      </c>
      <c r="BQ356" s="99">
        <f>IF(ISNA(VLOOKUP($A356,'[2]1516 Exp_Rev Access'!$F$7:$GB$306,55,FALSE)),"",VLOOKUP($A356,'[2]1516 Exp_Rev Access'!$F$7:$GB$306,55,FALSE))</f>
        <v>0</v>
      </c>
      <c r="BR356" s="99">
        <f>IF(ISNA(VLOOKUP($A356,'[2]1516 Exp_Rev Access'!$F$7:$GB$306,56,FALSE)),"",VLOOKUP($A356,'[2]1516 Exp_Rev Access'!$F$7:$GB$306,56,FALSE))</f>
        <v>0</v>
      </c>
      <c r="BS356" s="99">
        <f>IF(ISNA(VLOOKUP($A356,'[2]1516 Exp_Rev Access'!$F$7:$GB$306,57,FALSE)),"",VLOOKUP($A356,'[2]1516 Exp_Rev Access'!$F$7:$GB$306,57,FALSE))</f>
        <v>0</v>
      </c>
      <c r="BT356" s="99">
        <f>IF(ISNA(VLOOKUP($A356,'[2]1516 Exp_Rev Access'!$F$7:$GB$306,58,FALSE)),"",VLOOKUP($A356,'[2]1516 Exp_Rev Access'!$F$7:$GB$306,58,FALSE))</f>
        <v>0</v>
      </c>
      <c r="BU356" s="90">
        <f>SUM(AW356:BT356)</f>
        <v>102593.81</v>
      </c>
      <c r="BV356" s="72">
        <f>BU356/D356</f>
        <v>0.28761502631920377</v>
      </c>
      <c r="BW356" s="94">
        <f>BU356/C356</f>
        <v>11592.520903954803</v>
      </c>
      <c r="BX356" s="99">
        <f>IF(ISNA(VLOOKUP($A356,'[2]1516 Exp_Rev Access'!$F$7:$GB$306,59,FALSE)),"",VLOOKUP($A356,'[2]1516 Exp_Rev Access'!$F$7:$GB$306,59,FALSE))</f>
        <v>0</v>
      </c>
      <c r="BY356" s="99">
        <f>IF(ISNA(VLOOKUP($A356,'[2]1516 Exp_Rev Access'!$F$7:$GB$306,60,FALSE)),"",VLOOKUP($A356,'[2]1516 Exp_Rev Access'!$F$7:$GB$306,60,FALSE))</f>
        <v>0</v>
      </c>
      <c r="BZ356" s="99">
        <f>IF(ISNA(VLOOKUP($A356,'[2]1516 Exp_Rev Access'!$F$7:$GB$306,61,FALSE)),"",VLOOKUP($A356,'[2]1516 Exp_Rev Access'!$F$7:$GB$306,61,FALSE))</f>
        <v>0</v>
      </c>
      <c r="CA356" s="99">
        <f>IF(ISNA(VLOOKUP($A356,'[2]1516 Exp_Rev Access'!$F$7:$GB$306,62,FALSE)),"",VLOOKUP($A356,'[2]1516 Exp_Rev Access'!$F$7:$GB$306,62,FALSE))</f>
        <v>0</v>
      </c>
      <c r="CB356" s="99">
        <f>IF(ISNA(VLOOKUP($A356,'[2]1516 Exp_Rev Access'!$F$7:$GB$306,63,FALSE)),"",VLOOKUP($A356,'[2]1516 Exp_Rev Access'!$F$7:$GB$306,63,FALSE))</f>
        <v>0</v>
      </c>
      <c r="CC356" s="99">
        <f>IF(ISNA(VLOOKUP($A356,'[2]1516 Exp_Rev Access'!$F$7:$GB$306,64,FALSE)),"",VLOOKUP($A356,'[2]1516 Exp_Rev Access'!$F$7:$GB$306,64,FALSE))</f>
        <v>0</v>
      </c>
      <c r="CD356" s="101">
        <f>SUM(BX356:CC356)</f>
        <v>0</v>
      </c>
      <c r="CE356" s="72"/>
      <c r="CF356" s="103"/>
      <c r="CG356" s="99">
        <f>IF(ISNA(VLOOKUP($A356,'[2]1516 Exp_Rev Access'!$F$7:$GB$306,65,FALSE)),"",VLOOKUP($A356,'[2]1516 Exp_Rev Access'!$F$7:$GB$306,65,FALSE))</f>
        <v>0</v>
      </c>
      <c r="CH356" s="99">
        <f>IF(ISNA(VLOOKUP($A356,'[2]1516 Exp_Rev Access'!$F$7:$GB$306,66,FALSE)),"",VLOOKUP($A356,'[2]1516 Exp_Rev Access'!$F$7:$GB$306,66,FALSE))</f>
        <v>0</v>
      </c>
      <c r="CI356" s="99">
        <f>IF(ISNA(VLOOKUP($A356,'[2]1516 Exp_Rev Access'!$F$7:$GB$306,67,FALSE)),"",VLOOKUP($A356,'[2]1516 Exp_Rev Access'!$F$7:$GB$306,67,FALSE))</f>
        <v>0</v>
      </c>
      <c r="CJ356" s="99">
        <f>IF(ISNA(VLOOKUP($A356,'[2]1516 Exp_Rev Access'!$F$7:$GB$306,68,FALSE)),"",VLOOKUP($A356,'[2]1516 Exp_Rev Access'!$F$7:$GB$306,68,FALSE))</f>
        <v>0</v>
      </c>
      <c r="CK356" s="99">
        <f>IF(ISNA(VLOOKUP($A356,'[2]1516 Exp_Rev Access'!$F$7:$GB$306,69,FALSE)),"",VLOOKUP($A356,'[2]1516 Exp_Rev Access'!$F$7:$GB$306,69,FALSE))</f>
        <v>0</v>
      </c>
      <c r="CL356" s="99">
        <f>IF(ISNA(VLOOKUP($A356,'[2]1516 Exp_Rev Access'!$F$7:$GB$306,70,FALSE)),"",VLOOKUP($A356,'[2]1516 Exp_Rev Access'!$F$7:$GB$306,70,FALSE))</f>
        <v>0</v>
      </c>
      <c r="CM356" s="99">
        <f>IF(ISNA(VLOOKUP($A356,'[2]1516 Exp_Rev Access'!$F$7:$GB$306,71,FALSE)),"",VLOOKUP($A356,'[2]1516 Exp_Rev Access'!$F$7:$GB$306,71,FALSE))</f>
        <v>0</v>
      </c>
      <c r="CN356" s="99">
        <f>IF(ISNA(VLOOKUP($A356,'[2]1516 Exp_Rev Access'!$F$7:$GB$306,72,FALSE)),"",VLOOKUP($A356,'[2]1516 Exp_Rev Access'!$F$7:$GB$306,72,FALSE))</f>
        <v>0</v>
      </c>
      <c r="CO356" s="99">
        <f>IF(ISNA(VLOOKUP($A356,'[2]1516 Exp_Rev Access'!$F$7:$GB$306,73,FALSE)),"",VLOOKUP($A356,'[2]1516 Exp_Rev Access'!$F$7:$GB$306,73,FALSE))</f>
        <v>0</v>
      </c>
      <c r="CP356" s="99">
        <f>IF(ISNA(VLOOKUP($A356,'[2]1516 Exp_Rev Access'!$F$7:$GB$306,74,FALSE)),"",VLOOKUP($A356,'[2]1516 Exp_Rev Access'!$F$7:$GB$306,74,FALSE))</f>
        <v>0</v>
      </c>
      <c r="CQ356" s="99">
        <f>IF(ISNA(VLOOKUP($A356,'[2]1516 Exp_Rev Access'!$F$7:$GB$306,75,FALSE)),"",VLOOKUP($A356,'[2]1516 Exp_Rev Access'!$F$7:$GB$306,75,FALSE))</f>
        <v>0</v>
      </c>
      <c r="CR356" s="99">
        <f>IF(ISNA(VLOOKUP($A356,'[2]1516 Exp_Rev Access'!$F$7:$GB$306,76,FALSE)),"",VLOOKUP($A356,'[2]1516 Exp_Rev Access'!$F$7:$GB$306,76,FALSE))</f>
        <v>0</v>
      </c>
      <c r="CS356" s="99">
        <f>IF(ISNA(VLOOKUP($A356,'[2]1516 Exp_Rev Access'!$F$7:$GB$306,77,FALSE)),"",VLOOKUP($A356,'[2]1516 Exp_Rev Access'!$F$7:$GB$306,77,FALSE))</f>
        <v>0</v>
      </c>
      <c r="CT356" s="99">
        <f>IF(ISNA(VLOOKUP($A356,'[2]1516 Exp_Rev Access'!$F$7:$GB$306,78,FALSE)),"",VLOOKUP($A356,'[2]1516 Exp_Rev Access'!$F$7:$GB$306,78,FALSE))</f>
        <v>0</v>
      </c>
      <c r="CU356" s="99">
        <f>IF(ISNA(VLOOKUP($A356,'[2]1516 Exp_Rev Access'!$F$7:$GB$306,79,FALSE)),"",VLOOKUP($A356,'[2]1516 Exp_Rev Access'!$F$7:$GB$306,79,FALSE))</f>
        <v>0</v>
      </c>
      <c r="CV356" s="99">
        <f>IF(ISNA(VLOOKUP($A356,'[2]1516 Exp_Rev Access'!$F$7:$GB$306,80,FALSE)),"",VLOOKUP($A356,'[2]1516 Exp_Rev Access'!$F$7:$GB$306,80,FALSE))</f>
        <v>0</v>
      </c>
      <c r="CW356" s="99">
        <f>IF(ISNA(VLOOKUP($A356,'[2]1516 Exp_Rev Access'!$F$7:$GB$306,81,FALSE)),"",VLOOKUP($A356,'[2]1516 Exp_Rev Access'!$F$7:$GB$306,81,FALSE))</f>
        <v>0</v>
      </c>
      <c r="CX356" s="99">
        <f>IF(ISNA(VLOOKUP($A356,'[2]1516 Exp_Rev Access'!$F$7:$GB$306,82,FALSE)),"",VLOOKUP($A356,'[2]1516 Exp_Rev Access'!$F$7:$GB$306,82,FALSE))</f>
        <v>0</v>
      </c>
      <c r="CY356" s="99">
        <f>IF(ISNA(VLOOKUP($A356,'[2]1516 Exp_Rev Access'!$F$7:$GB$306,83,FALSE)),"",VLOOKUP($A356,'[2]1516 Exp_Rev Access'!$F$7:$GB$306,83,FALSE))</f>
        <v>0</v>
      </c>
      <c r="CZ356" s="99">
        <f>IF(ISNA(VLOOKUP($A356,'[2]1516 Exp_Rev Access'!$F$7:$GB$306,84,FALSE)),"",VLOOKUP($A356,'[2]1516 Exp_Rev Access'!$F$7:$GB$306,84,FALSE))</f>
        <v>0</v>
      </c>
      <c r="DA356" s="99">
        <f>IF(ISNA(VLOOKUP($A356,'[2]1516 Exp_Rev Access'!$F$7:$GB$306,85,FALSE)),"",VLOOKUP($A356,'[2]1516 Exp_Rev Access'!$F$7:$GB$306,85,FALSE))</f>
        <v>0</v>
      </c>
      <c r="DB356" s="99">
        <f>IF(ISNA(VLOOKUP($A356,'[2]1516 Exp_Rev Access'!$F$7:$GB$306,86,FALSE)),"",VLOOKUP($A356,'[2]1516 Exp_Rev Access'!$F$7:$GB$306,86,FALSE))</f>
        <v>0</v>
      </c>
      <c r="DC356" s="99">
        <f>IF(ISNA(VLOOKUP($A356,'[2]1516 Exp_Rev Access'!$F$7:$GB$306,87,FALSE)),"",VLOOKUP($A356,'[2]1516 Exp_Rev Access'!$F$7:$GB$306,87,FALSE))</f>
        <v>0</v>
      </c>
      <c r="DD356" s="99">
        <f>IF(ISNA(VLOOKUP($A356,'[2]1516 Exp_Rev Access'!$F$7:$GB$306,88,FALSE)),"",VLOOKUP($A356,'[2]1516 Exp_Rev Access'!$F$7:$GB$306,88,FALSE))</f>
        <v>0</v>
      </c>
      <c r="DE356" s="99">
        <f>IF(ISNA(VLOOKUP($A356,'[2]1516 Exp_Rev Access'!$F$7:$GB$306,89,FALSE)),"",VLOOKUP($A356,'[2]1516 Exp_Rev Access'!$F$7:$GB$306,89,FALSE))</f>
        <v>0</v>
      </c>
      <c r="DF356" s="99">
        <f>IF(ISNA(VLOOKUP($A356,'[2]1516 Exp_Rev Access'!$F$7:$GB$306,90,FALSE)),"",VLOOKUP($A356,'[2]1516 Exp_Rev Access'!$F$7:$GB$306,90,FALSE))</f>
        <v>0</v>
      </c>
      <c r="DG356" s="99">
        <f>IF(ISNA(VLOOKUP($A356,'[2]1516 Exp_Rev Access'!$F$7:$GB$306,91,FALSE)),"",VLOOKUP($A356,'[2]1516 Exp_Rev Access'!$F$7:$GB$306,91,FALSE))</f>
        <v>0</v>
      </c>
      <c r="DH356" s="99">
        <f>IF(ISNA(VLOOKUP($A356,'[2]1516 Exp_Rev Access'!$F$7:$GB$306,92,FALSE)),"",VLOOKUP($A356,'[2]1516 Exp_Rev Access'!$F$7:$GB$306,92,FALSE))</f>
        <v>0</v>
      </c>
      <c r="DI356" s="99">
        <f>IF(ISNA(VLOOKUP($A356,'[2]1516 Exp_Rev Access'!$F$7:$GB$306,93,FALSE)),"",VLOOKUP($A356,'[2]1516 Exp_Rev Access'!$F$7:$GB$306,93,FALSE))</f>
        <v>0</v>
      </c>
      <c r="DJ356" s="99">
        <f>IF(ISNA(VLOOKUP($A356,'[2]1516 Exp_Rev Access'!$F$7:$GB$306,94,FALSE)),"",VLOOKUP($A356,'[2]1516 Exp_Rev Access'!$F$7:$GB$306,94,FALSE))</f>
        <v>19049.560000000001</v>
      </c>
      <c r="DK356" s="99">
        <f>IF(ISNA(VLOOKUP($A356,'[2]1516 Exp_Rev Access'!$F$7:$GB$306,95,FALSE)),"",VLOOKUP($A356,'[2]1516 Exp_Rev Access'!$F$7:$GB$306,95,FALSE))</f>
        <v>0</v>
      </c>
      <c r="DL356" s="99">
        <f>IF(ISNA(VLOOKUP($A356,'[2]1516 Exp_Rev Access'!$F$7:$GB$306,96,FALSE)),"",VLOOKUP($A356,'[2]1516 Exp_Rev Access'!$F$7:$GB$306,96,FALSE))</f>
        <v>0</v>
      </c>
      <c r="DM356" s="99">
        <f>IF(ISNA(VLOOKUP($A356,'[2]1516 Exp_Rev Access'!$F$7:$GB$306,97,FALSE)),"",VLOOKUP($A356,'[2]1516 Exp_Rev Access'!$F$7:$GB$306,97,FALSE))</f>
        <v>0</v>
      </c>
      <c r="DN356" s="99">
        <f>IF(ISNA(VLOOKUP($A356,'[2]1516 Exp_Rev Access'!$F$7:$GB$306,98,FALSE)),"",VLOOKUP($A356,'[2]1516 Exp_Rev Access'!$F$7:$GB$306,98,FALSE))</f>
        <v>0</v>
      </c>
      <c r="DO356" s="99">
        <f>IF(ISNA(VLOOKUP($A356,'[2]1516 Exp_Rev Access'!$F$7:$GB$306,99,FALSE)),"",VLOOKUP($A356,'[2]1516 Exp_Rev Access'!$F$7:$GB$306,99,FALSE))</f>
        <v>0</v>
      </c>
      <c r="DP356" s="99">
        <f>IF(ISNA(VLOOKUP($A356,'[2]1516 Exp_Rev Access'!$F$7:$GB$306,100,FALSE)),"",VLOOKUP($A356,'[2]1516 Exp_Rev Access'!$F$7:$GB$306,100,FALSE))</f>
        <v>0</v>
      </c>
      <c r="DQ356" s="99">
        <f>IF(ISNA(VLOOKUP($A356,'[2]1516 Exp_Rev Access'!$F$7:$GB$306,101,FALSE)),"",VLOOKUP($A356,'[2]1516 Exp_Rev Access'!$F$7:$GB$306,101,FALSE))</f>
        <v>0</v>
      </c>
      <c r="DR356" s="99">
        <f>IF(ISNA(VLOOKUP($A356,'[2]1516 Exp_Rev Access'!$F$7:$GB$306,102,FALSE)),"",VLOOKUP($A356,'[2]1516 Exp_Rev Access'!$F$7:$GB$306,102,FALSE))</f>
        <v>0</v>
      </c>
      <c r="DS356" s="99">
        <f>IF(ISNA(VLOOKUP($A356,'[2]1516 Exp_Rev Access'!$F$7:$GB$306,103,FALSE)),"",VLOOKUP($A356,'[2]1516 Exp_Rev Access'!$F$7:$GB$306,103,FALSE))</f>
        <v>0</v>
      </c>
      <c r="DT356" s="99">
        <f>IF(ISNA(VLOOKUP($A356,'[2]1516 Exp_Rev Access'!$F$7:$GB$306,104,FALSE)),"",VLOOKUP($A356,'[2]1516 Exp_Rev Access'!$F$7:$GB$306,104,FALSE))</f>
        <v>0</v>
      </c>
      <c r="DU356" s="99">
        <f>IF(ISNA(VLOOKUP($A356,'[2]1516 Exp_Rev Access'!$F$7:$GB$306,105,FALSE)),"",VLOOKUP($A356,'[2]1516 Exp_Rev Access'!$F$7:$GB$306,105,FALSE))</f>
        <v>0</v>
      </c>
      <c r="DV356" s="99">
        <f>IF(ISNA(VLOOKUP($A356,'[2]1516 Exp_Rev Access'!$F$7:$GB$306,106,FALSE)),"",VLOOKUP($A356,'[2]1516 Exp_Rev Access'!$F$7:$GB$306,106,FALSE))</f>
        <v>0</v>
      </c>
      <c r="DW356" s="99">
        <f>IF(ISNA(VLOOKUP($A356,'[2]1516 Exp_Rev Access'!$F$7:$GB$306,107,FALSE)),"",VLOOKUP($A356,'[2]1516 Exp_Rev Access'!$F$7:$GB$306,107,FALSE))</f>
        <v>0</v>
      </c>
      <c r="DX356" s="99">
        <f>IF(ISNA(VLOOKUP($A356,'[2]1516 Exp_Rev Access'!$F$7:$GB$306,108,FALSE)),"",VLOOKUP($A356,'[2]1516 Exp_Rev Access'!$F$7:$GB$306,108,FALSE))</f>
        <v>0</v>
      </c>
      <c r="DY356" s="99">
        <f>IF(ISNA(VLOOKUP($A356,'[2]1516 Exp_Rev Access'!$F$7:$GB$306,109,FALSE)),"",VLOOKUP($A356,'[2]1516 Exp_Rev Access'!$F$7:$GB$306,109,FALSE))</f>
        <v>0</v>
      </c>
      <c r="DZ356" s="99">
        <f>IF(ISNA(VLOOKUP($A356,'[2]1516 Exp_Rev Access'!$F$7:$GB$306,110,FALSE)),"",VLOOKUP($A356,'[2]1516 Exp_Rev Access'!$F$7:$GB$306,110,FALSE))</f>
        <v>0</v>
      </c>
      <c r="EA356" s="99">
        <f>IF(ISNA(VLOOKUP($A356,'[2]1516 Exp_Rev Access'!$F$7:$GB$306,111,FALSE)),"",VLOOKUP($A356,'[2]1516 Exp_Rev Access'!$F$7:$GB$306,111,FALSE))</f>
        <v>0</v>
      </c>
      <c r="EB356" s="99">
        <f>IF(ISNA(VLOOKUP($A356,'[2]1516 Exp_Rev Access'!$F$7:$GB$306,112,FALSE)),"",VLOOKUP($A356,'[2]1516 Exp_Rev Access'!$F$7:$GB$306,112,FALSE))</f>
        <v>0</v>
      </c>
      <c r="EC356" s="99">
        <f>IF(ISNA(VLOOKUP($A356,'[2]1516 Exp_Rev Access'!$F$7:$GB$306,113,FALSE)),"",VLOOKUP($A356,'[2]1516 Exp_Rev Access'!$F$7:$GB$306,113,FALSE))</f>
        <v>0</v>
      </c>
      <c r="ED356" s="99">
        <f>IF(ISNA(VLOOKUP($A356,'[2]1516 Exp_Rev Access'!$F$7:$GB$306,114,FALSE)),"",VLOOKUP($A356,'[2]1516 Exp_Rev Access'!$F$7:$GB$306,114,FALSE))</f>
        <v>0</v>
      </c>
      <c r="EE356" s="99">
        <f>IF(ISNA(VLOOKUP($A356,'[2]1516 Exp_Rev Access'!$F$7:$GB$306,115,FALSE)),"",VLOOKUP($A356,'[2]1516 Exp_Rev Access'!$F$7:$GB$306,115,FALSE))</f>
        <v>0</v>
      </c>
      <c r="EF356" s="99">
        <f>IF(ISNA(VLOOKUP($A356,'[2]1516 Exp_Rev Access'!$F$7:$GB$306,116,FALSE)),"",VLOOKUP($A356,'[2]1516 Exp_Rev Access'!$F$7:$GB$306,116,FALSE))</f>
        <v>0</v>
      </c>
      <c r="EG356" s="99">
        <f>IF(ISNA(VLOOKUP($A356,'[2]1516 Exp_Rev Access'!$F$7:$GB$306,117,FALSE)),"",VLOOKUP($A356,'[2]1516 Exp_Rev Access'!$F$7:$GB$306,117,FALSE))</f>
        <v>0</v>
      </c>
      <c r="EH356" s="99">
        <f>IF(ISNA(VLOOKUP($A356,'[2]1516 Exp_Rev Access'!$F$7:$GB$306,118,FALSE)),"",VLOOKUP($A356,'[2]1516 Exp_Rev Access'!$F$7:$GB$306,118,FALSE))</f>
        <v>0</v>
      </c>
      <c r="EI356" s="99">
        <f>IF(ISNA(VLOOKUP($A356,'[2]1516 Exp_Rev Access'!$F$7:$GB$306,119,FALSE)),"",VLOOKUP($A356,'[2]1516 Exp_Rev Access'!$F$7:$GB$306,119,FALSE))</f>
        <v>0</v>
      </c>
      <c r="EJ356" s="99">
        <f>IF(ISNA(VLOOKUP($A356,'[2]1516 Exp_Rev Access'!$F$7:$GB$306,120,FALSE)),"",VLOOKUP($A356,'[2]1516 Exp_Rev Access'!$F$7:$GB$306,120,FALSE))</f>
        <v>0</v>
      </c>
      <c r="EK356" s="99">
        <f>IF(ISNA(VLOOKUP($A356,'[2]1516 Exp_Rev Access'!$F$7:$GB$306,121,FALSE)),"",VLOOKUP($A356,'[2]1516 Exp_Rev Access'!$F$7:$GB$306,121,FALSE))</f>
        <v>0</v>
      </c>
      <c r="EL356" s="99">
        <f>IF(ISNA(VLOOKUP($A356,'[2]1516 Exp_Rev Access'!$F$7:$GB$306,122,FALSE)),"",VLOOKUP($A356,'[2]1516 Exp_Rev Access'!$F$7:$GB$306,122,FALSE))</f>
        <v>0</v>
      </c>
      <c r="EM356" s="99">
        <f>IF(ISNA(VLOOKUP($A356,'[2]1516 Exp_Rev Access'!$F$7:$GB$306,123,FALSE)),"",VLOOKUP($A356,'[2]1516 Exp_Rev Access'!$F$7:$GB$306,123,FALSE))</f>
        <v>0</v>
      </c>
      <c r="EN356" s="99">
        <f>IF(ISNA(VLOOKUP($A356,'[2]1516 Exp_Rev Access'!$F$7:$GB$306,124,FALSE)),"",VLOOKUP($A356,'[2]1516 Exp_Rev Access'!$F$7:$GB$306,124,FALSE))</f>
        <v>0</v>
      </c>
      <c r="EO356" s="99">
        <f>IF(ISNA(VLOOKUP($A356,'[2]1516 Exp_Rev Access'!$F$7:$GB$306,125,FALSE)),"",VLOOKUP($A356,'[2]1516 Exp_Rev Access'!$F$7:$GB$306,125,FALSE))</f>
        <v>0</v>
      </c>
      <c r="EP356" s="99">
        <f>IF(ISNA(VLOOKUP($A356,'[2]1516 Exp_Rev Access'!$F$7:$GB$306,126,FALSE)),"",VLOOKUP($A356,'[2]1516 Exp_Rev Access'!$F$7:$GB$306,126,FALSE))</f>
        <v>0</v>
      </c>
      <c r="EQ356" s="99">
        <f>IF(ISNA(VLOOKUP($A356,'[2]1516 Exp_Rev Access'!$F$7:$GB$306,127,FALSE)),"",VLOOKUP($A356,'[2]1516 Exp_Rev Access'!$F$7:$GB$306,127,FALSE))</f>
        <v>0</v>
      </c>
      <c r="ER356" s="99">
        <f>IF(ISNA(VLOOKUP($A356,'[2]1516 Exp_Rev Access'!$F$7:$GB$306,128,FALSE)),"",VLOOKUP($A356,'[2]1516 Exp_Rev Access'!$F$7:$GB$306,128,FALSE))</f>
        <v>0</v>
      </c>
      <c r="ES356" s="99">
        <f>IF(ISNA(VLOOKUP($A356,'[2]1516 Exp_Rev Access'!$F$7:$GB$306,129,FALSE)),"",VLOOKUP($A356,'[2]1516 Exp_Rev Access'!$F$7:$GB$306,129,FALSE))</f>
        <v>0</v>
      </c>
      <c r="ET356" s="99">
        <f>IF(ISNA(VLOOKUP($A356,'[2]1516 Exp_Rev Access'!$F$7:$GB$306,130,FALSE)),"",VLOOKUP($A356,'[2]1516 Exp_Rev Access'!$F$7:$GB$306,130,FALSE))</f>
        <v>0</v>
      </c>
      <c r="EU356" s="99">
        <f>IF(ISNA(VLOOKUP($A356,'[2]1516 Exp_Rev Access'!$F$7:$GB$306,131,FALSE)),"",VLOOKUP($A356,'[2]1516 Exp_Rev Access'!$F$7:$GB$306,131,FALSE))</f>
        <v>0</v>
      </c>
      <c r="EV356" s="99">
        <f>IF(ISNA(VLOOKUP($A356,'[2]1516 Exp_Rev Access'!$F$7:$GB$306,132,FALSE)),"",VLOOKUP($A356,'[2]1516 Exp_Rev Access'!$F$7:$GB$306,132,FALSE))</f>
        <v>0</v>
      </c>
      <c r="EW356" s="99">
        <f>IF(ISNA(VLOOKUP($A356,'[2]1516 Exp_Rev Access'!$F$7:$GB$306,133,FALSE)),"",VLOOKUP($A356,'[2]1516 Exp_Rev Access'!$F$7:$GB$306,133,FALSE))</f>
        <v>0</v>
      </c>
      <c r="EX356" s="99">
        <f>IF(ISNA(VLOOKUP($A356,'[2]1516 Exp_Rev Access'!$F$7:$GB$306,134,FALSE)),"",VLOOKUP($A356,'[2]1516 Exp_Rev Access'!$F$7:$GB$306,134,FALSE))</f>
        <v>0</v>
      </c>
      <c r="EY356" s="99">
        <f>IF(ISNA(VLOOKUP($A356,'[2]1516 Exp_Rev Access'!$F$7:$GB$306,135,FALSE)),"",VLOOKUP($A356,'[2]1516 Exp_Rev Access'!$F$7:$GB$306,135,FALSE))</f>
        <v>0</v>
      </c>
      <c r="EZ356" s="99">
        <f>IF(ISNA(VLOOKUP($A356,'[2]1516 Exp_Rev Access'!$F$7:$GB$306,136,FALSE)),"",VLOOKUP($A356,'[2]1516 Exp_Rev Access'!$F$7:$GB$306,136,FALSE))</f>
        <v>0</v>
      </c>
      <c r="FA356" s="99">
        <f>IF(ISNA(VLOOKUP($A356,'[2]1516 Exp_Rev Access'!$F$7:$GB$306,137,FALSE)),"",VLOOKUP($A356,'[2]1516 Exp_Rev Access'!$F$7:$GB$306,137,FALSE))</f>
        <v>0</v>
      </c>
      <c r="FB356" s="99">
        <f>IF(ISNA(VLOOKUP($A356,'[2]1516 Exp_Rev Access'!$F$7:$GB$306,138,FALSE)),"",VLOOKUP($A356,'[2]1516 Exp_Rev Access'!$F$7:$GB$306,138,FALSE))</f>
        <v>0</v>
      </c>
      <c r="FC356" s="99">
        <f>IF(ISNA(VLOOKUP($A356,'[2]1516 Exp_Rev Access'!$F$7:$GB$306,139,FALSE)),"",VLOOKUP($A356,'[2]1516 Exp_Rev Access'!$F$7:$GB$306,139,FALSE))</f>
        <v>0</v>
      </c>
      <c r="FD356" s="99">
        <f>IF(ISNA(VLOOKUP($A356,'[2]1516 Exp_Rev Access'!$F$7:$FS$306,140,FALSE)),"",VLOOKUP($A356,'[2]1516 Exp_Rev Access'!$F$7:$FS$306,140,FALSE))</f>
        <v>0</v>
      </c>
      <c r="FE356" s="99">
        <f>IF(ISNA(VLOOKUP($A356,'[2]1516 Exp_Rev Access'!$F$7:$FS$306,141,FALSE)),"",VLOOKUP($A356,'[2]1516 Exp_Rev Access'!$F$7:$FS$306,141,FALSE))</f>
        <v>0</v>
      </c>
      <c r="FF356" s="99">
        <f>IF(ISNA(VLOOKUP($A356,'[2]1516 Exp_Rev Access'!$F$7:$FS$306,142,FALSE)),"",VLOOKUP($A356,'[2]1516 Exp_Rev Access'!$F$7:$FS$306,142,FALSE))</f>
        <v>0</v>
      </c>
      <c r="FG356" s="99">
        <f>IF(ISNA(VLOOKUP($A356,'[2]1516 Exp_Rev Access'!$F$7:$FS$306,143,FALSE)),"",VLOOKUP($A356,'[2]1516 Exp_Rev Access'!$F$7:$FS$306,143,FALSE))</f>
        <v>0</v>
      </c>
      <c r="FH356" s="99">
        <f>IF(ISNA(VLOOKUP($A356,'[2]1516 Exp_Rev Access'!$F$7:$FS$306,144,FALSE)),"",VLOOKUP($A356,'[2]1516 Exp_Rev Access'!$F$7:$FS$306,144,FALSE))</f>
        <v>0</v>
      </c>
      <c r="FI356" s="99">
        <f>IF(ISNA(VLOOKUP($A356,'[2]1516 Exp_Rev Access'!$F$7:$FS$306,145,FALSE)),"",VLOOKUP($A356,'[2]1516 Exp_Rev Access'!$F$7:$FS$306,145,FALSE))</f>
        <v>0</v>
      </c>
      <c r="FJ356" s="99">
        <f>IF(ISNA(VLOOKUP($A356,'[2]1516 Exp_Rev Access'!$F$7:$FS$306,146,FALSE)),"",VLOOKUP($A356,'[2]1516 Exp_Rev Access'!$F$7:$FS$306,146,FALSE))</f>
        <v>0</v>
      </c>
      <c r="FK356" s="99">
        <f>IF(ISNA(VLOOKUP($A356,'[2]1516 Exp_Rev Access'!$F$7:$FS$306,147,FALSE)),"",VLOOKUP($A356,'[2]1516 Exp_Rev Access'!$F$7:$FS$306,147,FALSE))</f>
        <v>0</v>
      </c>
      <c r="FL356" s="99">
        <f>IF(ISNA(VLOOKUP($A356,'[2]1516 Exp_Rev Access'!$F$7:$FS$306,148,FALSE)),"",VLOOKUP($A356,'[2]1516 Exp_Rev Access'!$F$7:$FS$306,148,FALSE))</f>
        <v>0</v>
      </c>
      <c r="FM356" s="99">
        <f>IF(ISNA(VLOOKUP($A356,'[2]1516 Exp_Rev Access'!$F$7:$FS$306,149,FALSE)),"",VLOOKUP($A356,'[2]1516 Exp_Rev Access'!$F$7:$FS$306,149,FALSE))</f>
        <v>0</v>
      </c>
      <c r="FN356" s="99">
        <f>IF(ISNA(VLOOKUP($A356,'[2]1516 Exp_Rev Access'!$F$7:$FS$306,150,FALSE)),"",VLOOKUP($A356,'[2]1516 Exp_Rev Access'!$F$7:$FS$306,150,FALSE))</f>
        <v>0</v>
      </c>
      <c r="FO356" s="99">
        <f>IF(ISNA(VLOOKUP($A356,'[2]1516 Exp_Rev Access'!$F$7:$FS$306,151,FALSE)),"",VLOOKUP($A356,'[2]1516 Exp_Rev Access'!$F$7:$FS$306,151,FALSE))</f>
        <v>0</v>
      </c>
      <c r="FP356" s="99">
        <f>IF(ISNA(VLOOKUP($A356,'[2]1516 Exp_Rev Access'!$F$7:$FS$306,152,FALSE)),"",VLOOKUP($A356,'[2]1516 Exp_Rev Access'!$F$7:$FS$306,152,FALSE))</f>
        <v>0</v>
      </c>
      <c r="FQ356" s="99">
        <f>IF(ISNA(VLOOKUP($A356,'[2]1516 Exp_Rev Access'!$F$7:$FS$306,153,FALSE)),"",VLOOKUP($A356,'[2]1516 Exp_Rev Access'!$F$7:$FS$306,153,FALSE))</f>
        <v>0</v>
      </c>
      <c r="FR356" s="101">
        <f>SUM(CG356:FQ356)</f>
        <v>19049.560000000001</v>
      </c>
      <c r="FS356" s="72">
        <f>FR356/D356</f>
        <v>5.3404193691308E-2</v>
      </c>
      <c r="FT356" s="94">
        <f>FR356/C356</f>
        <v>2152.4926553672317</v>
      </c>
      <c r="FU356" s="99">
        <f>IF(ISNA(VLOOKUP($A356,'[2]1516 Exp_Rev Access'!$F$7:$GB$306,154,FALSE)),"",VLOOKUP($A356,'[2]1516 Exp_Rev Access'!$F$7:$GB$306,154,FALSE))</f>
        <v>0</v>
      </c>
      <c r="FV356" s="99">
        <f>IF(ISNA(VLOOKUP($A356,'[2]1516 Exp_Rev Access'!$F$7:$GB$306,155,FALSE)),"",VLOOKUP($A356,'[2]1516 Exp_Rev Access'!$F$7:$GB$306,155,FALSE))</f>
        <v>0</v>
      </c>
      <c r="FW356" s="99">
        <f>IF(ISNA(VLOOKUP($A356,'[2]1516 Exp_Rev Access'!$F$7:$GB$306,156,FALSE)),"",VLOOKUP($A356,'[2]1516 Exp_Rev Access'!$F$7:$GB$306,156,FALSE))</f>
        <v>0</v>
      </c>
      <c r="FX356" s="99">
        <f>IF(ISNA(VLOOKUP($A356,'[2]1516 Exp_Rev Access'!$F$7:$GB$306,157,FALSE)),"",VLOOKUP($A356,'[2]1516 Exp_Rev Access'!$F$7:$GB$306,157,FALSE))</f>
        <v>0</v>
      </c>
      <c r="FY356" s="99">
        <f>IF(ISNA(VLOOKUP($A356,'[2]1516 Exp_Rev Access'!$F$7:$GB$306,158,FALSE)),"",VLOOKUP($A356,'[2]1516 Exp_Rev Access'!$F$7:$GB$306,158,FALSE))</f>
        <v>0</v>
      </c>
      <c r="FZ356" s="99">
        <f>IF(ISNA(VLOOKUP($A356,'[2]1516 Exp_Rev Access'!$F$7:$GB$306,159,FALSE)),"",VLOOKUP($A356,'[2]1516 Exp_Rev Access'!$F$7:$GB$306,159,FALSE))</f>
        <v>0</v>
      </c>
      <c r="GA356" s="99">
        <f>IF(ISNA(VLOOKUP($A356,'[2]1516 Exp_Rev Access'!$F$7:$GB$306,160,FALSE)),"",VLOOKUP($A356,'[2]1516 Exp_Rev Access'!$F$7:$GB$306,160,FALSE))</f>
        <v>0</v>
      </c>
      <c r="GB356" s="99">
        <f>IF(ISNA(VLOOKUP($A356,'[2]1516 Exp_Rev Access'!$F$7:$GB$306,161,FALSE)),"",VLOOKUP($A356,'[2]1516 Exp_Rev Access'!$F$7:$GB$306,161,FALSE))</f>
        <v>0</v>
      </c>
      <c r="GC356" s="99">
        <f>IF(ISNA(VLOOKUP($A356,'[2]1516 Exp_Rev Access'!$F$7:$GB$306,162,FALSE)),"",VLOOKUP($A356,'[2]1516 Exp_Rev Access'!$F$7:$GB$306,162,FALSE))</f>
        <v>0</v>
      </c>
      <c r="GD356" s="99">
        <f>IF(ISNA(VLOOKUP($A356,'[2]1516 Exp_Rev Access'!$F$7:$GB$306,163,FALSE)),"",VLOOKUP($A356,'[2]1516 Exp_Rev Access'!$F$7:$GB$306,163,FALSE))</f>
        <v>0</v>
      </c>
      <c r="GE356" s="99">
        <f>IF(ISNA(VLOOKUP($A356,'[2]1516 Exp_Rev Access'!$F$7:$GB$306,164,FALSE)),"",VLOOKUP($A356,'[2]1516 Exp_Rev Access'!$F$7:$GB$306,164,FALSE))</f>
        <v>0</v>
      </c>
      <c r="GF356" s="99">
        <f>IF(ISNA(VLOOKUP($A356,'[2]1516 Exp_Rev Access'!$F$7:$GB$306,165,FALSE)),"",VLOOKUP($A356,'[2]1516 Exp_Rev Access'!$F$7:$GB$306,165,FALSE))</f>
        <v>0</v>
      </c>
      <c r="GG356" s="99">
        <f>IF(ISNA(VLOOKUP($A356,'[2]1516 Exp_Rev Access'!$F$7:$GB$306,166,FALSE)),"",VLOOKUP($A356,'[2]1516 Exp_Rev Access'!$F$7:$GB$306,166,FALSE))</f>
        <v>0</v>
      </c>
      <c r="GH356" s="99">
        <f>IF(ISNA(VLOOKUP($A356,'[2]1516 Exp_Rev Access'!$F$7:$GB$306,167,FALSE)),"",VLOOKUP($A356,'[2]1516 Exp_Rev Access'!$F$7:$GB$306,167,FALSE))</f>
        <v>0</v>
      </c>
      <c r="GI356" s="99">
        <f>IF(ISNA(VLOOKUP($A356,'[2]1516 Exp_Rev Access'!$F$7:$GB$306,168,FALSE)),"",VLOOKUP($A356,'[2]1516 Exp_Rev Access'!$F$7:$GB$306,168,FALSE))</f>
        <v>0</v>
      </c>
      <c r="GJ356" s="99">
        <f>IF(ISNA(VLOOKUP($A356,'[2]1516 Exp_Rev Access'!$F$7:$GB$306,169,FALSE)),"",VLOOKUP($A356,'[2]1516 Exp_Rev Access'!$F$7:$GB$306,169,FALSE))</f>
        <v>0</v>
      </c>
      <c r="GK356" s="99">
        <f>IF(ISNA(VLOOKUP($A356,'[2]1516 Exp_Rev Access'!$F$7:$GB$306,170,FALSE)),"",VLOOKUP($A356,'[2]1516 Exp_Rev Access'!$F$7:$GB$306,170,FALSE))</f>
        <v>0</v>
      </c>
      <c r="GL356" s="99">
        <f>IF(ISNA(VLOOKUP($A356,'[2]1516 Exp_Rev Access'!$F$7:$GB$306,171,FALSE)),"",VLOOKUP($A356,'[2]1516 Exp_Rev Access'!$F$7:$GB$306,171,FALSE))</f>
        <v>0</v>
      </c>
      <c r="GM356" s="99">
        <f>IF(ISNA(VLOOKUP($A356,'[2]1516 Exp_Rev Access'!$F$7:$GB$306,172,FALSE)),"",VLOOKUP($A356,'[2]1516 Exp_Rev Access'!$F$7:$GB$306,172,FALSE))</f>
        <v>0</v>
      </c>
      <c r="GN356" s="99">
        <f>IF(ISNA(VLOOKUP($A356,'[2]1516 Exp_Rev Access'!$F$7:$GB$306,173,FALSE)),"",VLOOKUP($A356,'[2]1516 Exp_Rev Access'!$F$7:$GB$306,173,FALSE))</f>
        <v>0</v>
      </c>
      <c r="GO356" s="99">
        <f>IF(ISNA(VLOOKUP($A356,'[2]1516 Exp_Rev Access'!$F$7:$GB$306,174,FALSE)),"",VLOOKUP($A356,'[2]1516 Exp_Rev Access'!$F$7:$GB$306,174,FALSE))</f>
        <v>0</v>
      </c>
      <c r="GP356" s="99">
        <f>IF(ISNA(VLOOKUP($A356,'[2]1516 Exp_Rev Access'!$F$7:$GB$306,175,FALSE)),"",VLOOKUP($A356,'[2]1516 Exp_Rev Access'!$F$7:$GB$306,175,FALSE))</f>
        <v>0</v>
      </c>
      <c r="GQ356" s="99">
        <f>IF(ISNA(VLOOKUP($A356,'[2]1516 Exp_Rev Access'!$F$7:$GB$306,176,FALSE)),"",VLOOKUP($A356,'[2]1516 Exp_Rev Access'!$F$7:$GB$306,176,FALSE))</f>
        <v>0</v>
      </c>
      <c r="GR356" s="99">
        <f>IF(ISNA(VLOOKUP($A356,'[2]1516 Exp_Rev Access'!$F$7:$GB$306,177,FALSE)),"",VLOOKUP($A356,'[2]1516 Exp_Rev Access'!$F$7:$GB$306,177,FALSE))</f>
        <v>0</v>
      </c>
      <c r="GS356" s="99">
        <f>IF(ISNA(VLOOKUP($A356,'[2]1516 Exp_Rev Access'!$F$7:$GB$306,178,FALSE)),"",VLOOKUP($A356,'[2]1516 Exp_Rev Access'!$F$7:$GB$306,178,FALSE))</f>
        <v>0</v>
      </c>
      <c r="GT356" s="101">
        <f>SUM(FU356:GS356)</f>
        <v>0</v>
      </c>
      <c r="GU356" s="72"/>
      <c r="GV356" s="84">
        <f t="shared" si="396"/>
        <v>0</v>
      </c>
    </row>
    <row r="357" spans="1:207" s="1" customFormat="1" ht="12" customHeight="1" x14ac:dyDescent="0.2">
      <c r="A357" s="96" t="s">
        <v>791</v>
      </c>
      <c r="B357" s="69" t="s">
        <v>792</v>
      </c>
      <c r="C357" s="80">
        <f>IF(ISNA(VLOOKUP($A357,'[2]1516 enrollment_Rev_Exp by size'!$A$6:$G$320,3,FALSE)),"",VLOOKUP($A357,'[2]1516 enrollment_Rev_Exp by size'!$A$6:$G$320,3,FALSE))</f>
        <v>7.4</v>
      </c>
      <c r="D357" s="97">
        <v>67077.58</v>
      </c>
      <c r="E357" s="80">
        <f>M357+AL357+AT357+BU357+CD357+FR357+GT357</f>
        <v>67077.58</v>
      </c>
      <c r="F357" s="80">
        <f>D357-E357</f>
        <v>0</v>
      </c>
      <c r="G357" s="98">
        <f>IF(ISNA(VLOOKUP($A357,'[2]1516 Exp_Rev Access'!$F$7:$FS$306,2,FALSE)),"",VLOOKUP($A357,'[2]1516 Exp_Rev Access'!$F$7:$FS$306,2,FALSE))</f>
        <v>0</v>
      </c>
      <c r="H357" s="98">
        <f>IF(ISNA(VLOOKUP($A357,'[2]1516 Exp_Rev Access'!$F$7:$FS$306,3,FALSE)),"",VLOOKUP($A357,'[2]1516 Exp_Rev Access'!$F$7:$FS$306,3,FALSE))</f>
        <v>0</v>
      </c>
      <c r="I357" s="98">
        <f>IF(ISNA(VLOOKUP($A357,'[2]1516 Exp_Rev Access'!$F$7:$FS$306,4,FALSE)),"",VLOOKUP($A357,'[2]1516 Exp_Rev Access'!$F$7:$FS$306,4,FALSE))</f>
        <v>0</v>
      </c>
      <c r="J357" s="98">
        <f>IF(ISNA(VLOOKUP($A357,'[2]1516 Exp_Rev Access'!$F$7:$FS$306,5,FALSE)),"",VLOOKUP($A357,'[2]1516 Exp_Rev Access'!$F$7:$FS$306,5,FALSE))</f>
        <v>0</v>
      </c>
      <c r="K357" s="98">
        <f>IF(ISNA(VLOOKUP($A357,'[2]1516 Exp_Rev Access'!$F$7:$FS$306,6,FALSE)),"",VLOOKUP($A357,'[2]1516 Exp_Rev Access'!$F$7:$FS$306,6,FALSE))</f>
        <v>0</v>
      </c>
      <c r="L357" s="98">
        <f>IF(ISNA(VLOOKUP($A357,'[2]1516 Exp_Rev Access'!$F$7:$FS$306,7,FALSE)),"",VLOOKUP($A357,'[2]1516 Exp_Rev Access'!$F$7:$FS$306,7,FALSE))</f>
        <v>0</v>
      </c>
      <c r="M357" s="90">
        <f>SUM(G357:L357)</f>
        <v>0</v>
      </c>
      <c r="N357" s="72"/>
      <c r="O357" s="73"/>
      <c r="P357" s="99">
        <f>IF(ISNA(VLOOKUP($A357,'[2]1516 Exp_Rev Access'!$F$7:$FS$306,8,FALSE)),"",VLOOKUP($A357,'[2]1516 Exp_Rev Access'!$F$7:$FS$306,8,FALSE))</f>
        <v>0</v>
      </c>
      <c r="Q357" s="99">
        <f>IF(ISNA(VLOOKUP($A357,'[2]1516 Exp_Rev Access'!$F$7:$FS$306,9,FALSE)),"",VLOOKUP($A357,'[2]1516 Exp_Rev Access'!$F$7:$FS$306,9,FALSE))</f>
        <v>0</v>
      </c>
      <c r="R357" s="99">
        <f>IF(ISNA(VLOOKUP($A357,'[2]1516 Exp_Rev Access'!$F$7:$FS$306,10,FALSE)),"",VLOOKUP($A357,'[2]1516 Exp_Rev Access'!$F$7:$FS$306,10,FALSE))</f>
        <v>0</v>
      </c>
      <c r="S357" s="99">
        <f>IF(ISNA(VLOOKUP($A357,'[2]1516 Exp_Rev Access'!$F$7:$FS$306,11,FALSE)),"",VLOOKUP($A357,'[2]1516 Exp_Rev Access'!$F$7:$FS$306,11,FALSE))</f>
        <v>0</v>
      </c>
      <c r="T357" s="99">
        <f>IF(ISNA(VLOOKUP($A357,'[2]1516 Exp_Rev Access'!$F$7:$FS$306,12,FALSE)),"",VLOOKUP($A357,'[2]1516 Exp_Rev Access'!$F$7:$FS$306,12,FALSE))</f>
        <v>0</v>
      </c>
      <c r="U357" s="99">
        <f>IF(ISNA(VLOOKUP($A357,'[2]1516 Exp_Rev Access'!$F$7:$FS$306,13,FALSE)),"",VLOOKUP($A357,'[2]1516 Exp_Rev Access'!$F$7:$FS$306,13,FALSE))</f>
        <v>0</v>
      </c>
      <c r="V357" s="99">
        <f>IF(ISNA(VLOOKUP($A357,'[2]1516 Exp_Rev Access'!$F$7:$FS$306,14,FALSE)),"",VLOOKUP($A357,'[2]1516 Exp_Rev Access'!$F$7:$FS$306,14,FALSE))</f>
        <v>0</v>
      </c>
      <c r="W357" s="99">
        <f>IF(ISNA(VLOOKUP($A357,'[2]1516 Exp_Rev Access'!$F$7:$FS$306,15,FALSE)),"",VLOOKUP($A357,'[2]1516 Exp_Rev Access'!$F$7:$FS$306,15,FALSE))</f>
        <v>0</v>
      </c>
      <c r="X357" s="99">
        <f>IF(ISNA(VLOOKUP($A357,'[2]1516 Exp_Rev Access'!$F$7:$FS$306,16,FALSE)),"",VLOOKUP($A357,'[2]1516 Exp_Rev Access'!$F$7:$FS$306,16,FALSE))</f>
        <v>0</v>
      </c>
      <c r="Y357" s="99">
        <f>IF(ISNA(VLOOKUP($A357,'[2]1516 Exp_Rev Access'!$F$7:$FS$306,17,FALSE)),"",VLOOKUP($A357,'[2]1516 Exp_Rev Access'!$F$7:$FS$306,17,FALSE))</f>
        <v>0</v>
      </c>
      <c r="Z357" s="99">
        <f>IF(ISNA(VLOOKUP($A357,'[2]1516 Exp_Rev Access'!$F$7:$FS$306,18,FALSE)),"",VLOOKUP($A357,'[2]1516 Exp_Rev Access'!$F$7:$FS$306,18,FALSE))</f>
        <v>0</v>
      </c>
      <c r="AA357" s="99">
        <f>IF(ISNA(VLOOKUP($A357,'[2]1516 Exp_Rev Access'!$F$7:$FS$306,19,FALSE)),"",VLOOKUP($A357,'[2]1516 Exp_Rev Access'!$F$7:$FS$306,19,FALSE))</f>
        <v>0</v>
      </c>
      <c r="AB357" s="99">
        <f>IF(ISNA(VLOOKUP($A357,'[2]1516 Exp_Rev Access'!$F$7:$FS$306,20,FALSE)),"",VLOOKUP($A357,'[2]1516 Exp_Rev Access'!$F$7:$FS$306,20,FALSE))</f>
        <v>0</v>
      </c>
      <c r="AC357" s="99">
        <f>IF(ISNA(VLOOKUP($A357,'[2]1516 Exp_Rev Access'!$F$7:$FS$306,21,FALSE)),"",VLOOKUP($A357,'[2]1516 Exp_Rev Access'!$F$7:$FS$306,21,FALSE))</f>
        <v>0</v>
      </c>
      <c r="AD357" s="99">
        <f>IF(ISNA(VLOOKUP($A357,'[2]1516 Exp_Rev Access'!$F$7:$FS$306,22,FALSE)),"",VLOOKUP($A357,'[2]1516 Exp_Rev Access'!$F$7:$FS$306,22,FALSE))</f>
        <v>1767.04</v>
      </c>
      <c r="AE357" s="99">
        <f>IF(ISNA(VLOOKUP($A357,'[2]1516 Exp_Rev Access'!$F$7:$FS$306,23,FALSE)),"",VLOOKUP($A357,'[2]1516 Exp_Rev Access'!$F$7:$FS$306,23,FALSE))</f>
        <v>0</v>
      </c>
      <c r="AF357" s="99">
        <f>IF(ISNA(VLOOKUP($A357,'[2]1516 Exp_Rev Access'!$F$7:$FS$306,24,FALSE)),"",VLOOKUP($A357,'[2]1516 Exp_Rev Access'!$F$7:$FS$306,24,FALSE))</f>
        <v>0</v>
      </c>
      <c r="AG357" s="99">
        <f>IF(ISNA(VLOOKUP($A357,'[2]1516 Exp_Rev Access'!$F$7:$FS$306,25,FALSE)),"",VLOOKUP($A357,'[2]1516 Exp_Rev Access'!$F$7:$FS$306,25,FALSE))</f>
        <v>0</v>
      </c>
      <c r="AH357" s="98">
        <f>IF(ISNA(VLOOKUP($A357,'[2]1516 Exp_Rev Access'!$F$7:$FS$306,26,FALSE)),"",VLOOKUP($A357,'[2]1516 Exp_Rev Access'!$F$7:$FS$306,26,FALSE))</f>
        <v>0</v>
      </c>
      <c r="AI357" s="98">
        <f>IF(ISNA(VLOOKUP($A357,'[2]1516 Exp_Rev Access'!$F$7:$FS$306,27,FALSE)),"",VLOOKUP($A357,'[2]1516 Exp_Rev Access'!$F$7:$FS$306,27,FALSE))</f>
        <v>0</v>
      </c>
      <c r="AJ357" s="98">
        <f>IF(ISNA(VLOOKUP($A357,'[2]1516 Exp_Rev Access'!$F$7:$FS$306,28,FALSE)),"",VLOOKUP($A357,'[2]1516 Exp_Rev Access'!$F$7:$FS$306,28,FALSE))</f>
        <v>35.299999999999997</v>
      </c>
      <c r="AK357" s="98">
        <f>IF(ISNA(VLOOKUP($A357,'[2]1516 Exp_Rev Access'!$F$7:$FS$306,29,FALSE)),"",VLOOKUP($A357,'[2]1516 Exp_Rev Access'!$F$7:$FS$306,29,FALSE))</f>
        <v>0</v>
      </c>
      <c r="AL357" s="101">
        <f>SUM(P357:AK357)</f>
        <v>1802.34</v>
      </c>
      <c r="AM357" s="72">
        <f>AL357/D357</f>
        <v>2.686948455802967E-2</v>
      </c>
      <c r="AN357" s="94">
        <f>AL357/C357</f>
        <v>243.55945945945945</v>
      </c>
      <c r="AO357" s="99">
        <f>IF(ISNA(VLOOKUP($A357,'[2]1516 Exp_Rev Access'!$F$7:$GB$306,30,FALSE)),"",VLOOKUP($A357,'[2]1516 Exp_Rev Access'!$F$7:$FS$306,30,FALSE))</f>
        <v>64683.87</v>
      </c>
      <c r="AP357" s="99">
        <f>IF(ISNA(VLOOKUP($A357,'[2]1516 Exp_Rev Access'!$F$7:$GB$306,31,FALSE)),"",VLOOKUP($A357,'[2]1516 Exp_Rev Access'!$F$7:$FS$306,31,FALSE))</f>
        <v>0</v>
      </c>
      <c r="AQ357" s="99">
        <f>IF(ISNA(VLOOKUP($A357,'[2]1516 Exp_Rev Access'!$F$7:$GB$306,32,FALSE)),"",VLOOKUP($A357,'[2]1516 Exp_Rev Access'!$F$7:$FS$306,32,FALSE))</f>
        <v>0</v>
      </c>
      <c r="AR357" s="99">
        <f>IF(ISNA(VLOOKUP($A357,'[2]1516 Exp_Rev Access'!$F$7:$GB$306,33,FALSE)),"",VLOOKUP($A357,'[2]1516 Exp_Rev Access'!$F$7:$FS$306,33,FALSE))</f>
        <v>0</v>
      </c>
      <c r="AS357" s="99">
        <f>IF(ISNA(VLOOKUP($A357,'[2]1516 Exp_Rev Access'!$F$7:$GB$306,34,FALSE)),"",VLOOKUP($A357,'[2]1516 Exp_Rev Access'!$F$7:$FS$306,34,FALSE))</f>
        <v>0</v>
      </c>
      <c r="AT357" s="101">
        <f>SUM(AO357:AS357)</f>
        <v>64683.87</v>
      </c>
      <c r="AU357" s="72">
        <f>AT357/D357</f>
        <v>0.96431430591264622</v>
      </c>
      <c r="AV357" s="94">
        <f>AT357/C357</f>
        <v>8741.0635135135126</v>
      </c>
      <c r="AW357" s="99">
        <f>IF(ISNA(VLOOKUP($A357,'[2]1516 Exp_Rev Access'!$F$7:$GB$306,35,FALSE)),"",VLOOKUP($A357,'[2]1516 Exp_Rev Access'!$F$7:$GB$306,35,FALSE))</f>
        <v>0</v>
      </c>
      <c r="AX357" s="99">
        <f>IF(ISNA(VLOOKUP($A357,'[2]1516 Exp_Rev Access'!$F$7:$GB$306,36,FALSE)),"",VLOOKUP($A357,'[2]1516 Exp_Rev Access'!$F$7:$GB$306,36,FALSE))</f>
        <v>0</v>
      </c>
      <c r="AY357" s="99">
        <f>IF(ISNA(VLOOKUP($A357,'[2]1516 Exp_Rev Access'!$F$7:$GB$306,37,FALSE)),"",VLOOKUP($A357,'[2]1516 Exp_Rev Access'!$F$7:$GB$306,37,FALSE))</f>
        <v>0</v>
      </c>
      <c r="AZ357" s="99">
        <f>IF(ISNA(VLOOKUP($A357,'[2]1516 Exp_Rev Access'!$F$7:$GB$306,38,FALSE)),"",VLOOKUP($A357,'[2]1516 Exp_Rev Access'!$F$7:$GB$306,38,FALSE))</f>
        <v>0</v>
      </c>
      <c r="BA357" s="99">
        <f>IF(ISNA(VLOOKUP($A357,'[2]1516 Exp_Rev Access'!$F$7:$GB$306,39,FALSE)),"",VLOOKUP($A357,'[2]1516 Exp_Rev Access'!$F$7:$GB$306,39,FALSE))</f>
        <v>0</v>
      </c>
      <c r="BB357" s="99">
        <f>IF(ISNA(VLOOKUP($A357,'[2]1516 Exp_Rev Access'!$F$7:$GB$306,40,FALSE)),"",VLOOKUP($A357,'[2]1516 Exp_Rev Access'!$F$7:$GB$306,40,FALSE))</f>
        <v>0</v>
      </c>
      <c r="BC357" s="99">
        <f>IF(ISNA(VLOOKUP($A357,'[2]1516 Exp_Rev Access'!$F$7:$GB$306,41,FALSE)),"",VLOOKUP($A357,'[2]1516 Exp_Rev Access'!$F$7:$GB$306,41,FALSE))</f>
        <v>0</v>
      </c>
      <c r="BD357" s="99">
        <f>IF(ISNA(VLOOKUP($A357,'[2]1516 Exp_Rev Access'!$F$7:$GB$306,42,FALSE)),"",VLOOKUP($A357,'[2]1516 Exp_Rev Access'!$F$7:$GB$306,42,FALSE))</f>
        <v>0</v>
      </c>
      <c r="BE357" s="99">
        <f>IF(ISNA(VLOOKUP($A357,'[2]1516 Exp_Rev Access'!$F$7:$GB$306,43,FALSE)),"",VLOOKUP($A357,'[2]1516 Exp_Rev Access'!$F$7:$GB$306,43,FALSE))</f>
        <v>0</v>
      </c>
      <c r="BF357" s="99">
        <f>IF(ISNA(VLOOKUP($A357,'[2]1516 Exp_Rev Access'!$F$7:$GB$306,44,FALSE)),"",VLOOKUP($A357,'[2]1516 Exp_Rev Access'!$F$7:$GB$306,44,FALSE))</f>
        <v>0</v>
      </c>
      <c r="BG357" s="99">
        <f>IF(ISNA(VLOOKUP($A357,'[2]1516 Exp_Rev Access'!$F$7:$GB$306,45,FALSE)),"",VLOOKUP($A357,'[2]1516 Exp_Rev Access'!$F$7:$GB$306,45,FALSE))</f>
        <v>0</v>
      </c>
      <c r="BH357" s="99">
        <f>IF(ISNA(VLOOKUP($A357,'[2]1516 Exp_Rev Access'!$F$7:$GB$306,46,FALSE)),"",VLOOKUP($A357,'[2]1516 Exp_Rev Access'!$F$7:$GB$306,46,FALSE))</f>
        <v>0</v>
      </c>
      <c r="BI357" s="99">
        <f>IF(ISNA(VLOOKUP($A357,'[2]1516 Exp_Rev Access'!$F$7:$GB$306,47,FALSE)),"",VLOOKUP($A357,'[2]1516 Exp_Rev Access'!$F$7:$GB$306,47,FALSE))</f>
        <v>0</v>
      </c>
      <c r="BJ357" s="99">
        <f>IF(ISNA(VLOOKUP($A357,'[2]1516 Exp_Rev Access'!$F$7:$GB$306,48,FALSE)),"",VLOOKUP($A357,'[2]1516 Exp_Rev Access'!$F$7:$GB$306,48,FALSE))</f>
        <v>0</v>
      </c>
      <c r="BK357" s="99">
        <f>IF(ISNA(VLOOKUP($A357,'[2]1516 Exp_Rev Access'!$F$7:$GB$306,49,FALSE)),"",VLOOKUP($A357,'[2]1516 Exp_Rev Access'!$F$7:$GB$306,49,FALSE))</f>
        <v>0</v>
      </c>
      <c r="BL357" s="99">
        <f>IF(ISNA(VLOOKUP($A357,'[2]1516 Exp_Rev Access'!$F$7:$GB$306,50,FALSE)),"",VLOOKUP($A357,'[2]1516 Exp_Rev Access'!$F$7:$GB$306,50,FALSE))</f>
        <v>0</v>
      </c>
      <c r="BM357" s="99">
        <f>IF(ISNA(VLOOKUP($A357,'[2]1516 Exp_Rev Access'!$F$7:$GB$306,51,FALSE)),"",VLOOKUP($A357,'[2]1516 Exp_Rev Access'!$F$7:$GB$306,51,FALSE))</f>
        <v>0</v>
      </c>
      <c r="BN357" s="99">
        <f>IF(ISNA(VLOOKUP($A357,'[2]1516 Exp_Rev Access'!$F$7:$GB$306,52,FALSE)),"",VLOOKUP($A357,'[2]1516 Exp_Rev Access'!$F$7:$GB$306,52,FALSE))</f>
        <v>0</v>
      </c>
      <c r="BO357" s="99">
        <f>IF(ISNA(VLOOKUP($A357,'[2]1516 Exp_Rev Access'!$F$7:$GB$306,53,FALSE)),"",VLOOKUP($A357,'[2]1516 Exp_Rev Access'!$F$7:$GB$306,53,FALSE))</f>
        <v>0</v>
      </c>
      <c r="BP357" s="99">
        <f>IF(ISNA(VLOOKUP($A357,'[2]1516 Exp_Rev Access'!$F$7:$GB$306,54,FALSE)),"",VLOOKUP($A357,'[2]1516 Exp_Rev Access'!$F$7:$GB$306,54,FALSE))</f>
        <v>0</v>
      </c>
      <c r="BQ357" s="99">
        <f>IF(ISNA(VLOOKUP($A357,'[2]1516 Exp_Rev Access'!$F$7:$GB$306,55,FALSE)),"",VLOOKUP($A357,'[2]1516 Exp_Rev Access'!$F$7:$GB$306,55,FALSE))</f>
        <v>0</v>
      </c>
      <c r="BR357" s="99">
        <f>IF(ISNA(VLOOKUP($A357,'[2]1516 Exp_Rev Access'!$F$7:$GB$306,56,FALSE)),"",VLOOKUP($A357,'[2]1516 Exp_Rev Access'!$F$7:$GB$306,56,FALSE))</f>
        <v>0</v>
      </c>
      <c r="BS357" s="99">
        <f>IF(ISNA(VLOOKUP($A357,'[2]1516 Exp_Rev Access'!$F$7:$GB$306,57,FALSE)),"",VLOOKUP($A357,'[2]1516 Exp_Rev Access'!$F$7:$GB$306,57,FALSE))</f>
        <v>0</v>
      </c>
      <c r="BT357" s="99">
        <f>IF(ISNA(VLOOKUP($A357,'[2]1516 Exp_Rev Access'!$F$7:$GB$306,58,FALSE)),"",VLOOKUP($A357,'[2]1516 Exp_Rev Access'!$F$7:$GB$306,58,FALSE))</f>
        <v>0</v>
      </c>
      <c r="BU357" s="90">
        <f>SUM(AW357:BT357)</f>
        <v>0</v>
      </c>
      <c r="BV357" s="72"/>
      <c r="BW357" s="94"/>
      <c r="BX357" s="99">
        <f>IF(ISNA(VLOOKUP($A357,'[2]1516 Exp_Rev Access'!$F$7:$GB$306,59,FALSE)),"",VLOOKUP($A357,'[2]1516 Exp_Rev Access'!$F$7:$GB$306,59,FALSE))</f>
        <v>0</v>
      </c>
      <c r="BY357" s="99">
        <f>IF(ISNA(VLOOKUP($A357,'[2]1516 Exp_Rev Access'!$F$7:$GB$306,60,FALSE)),"",VLOOKUP($A357,'[2]1516 Exp_Rev Access'!$F$7:$GB$306,60,FALSE))</f>
        <v>0</v>
      </c>
      <c r="BZ357" s="99">
        <f>IF(ISNA(VLOOKUP($A357,'[2]1516 Exp_Rev Access'!$F$7:$GB$306,61,FALSE)),"",VLOOKUP($A357,'[2]1516 Exp_Rev Access'!$F$7:$GB$306,61,FALSE))</f>
        <v>0</v>
      </c>
      <c r="CA357" s="99">
        <f>IF(ISNA(VLOOKUP($A357,'[2]1516 Exp_Rev Access'!$F$7:$GB$306,62,FALSE)),"",VLOOKUP($A357,'[2]1516 Exp_Rev Access'!$F$7:$GB$306,62,FALSE))</f>
        <v>0</v>
      </c>
      <c r="CB357" s="99">
        <f>IF(ISNA(VLOOKUP($A357,'[2]1516 Exp_Rev Access'!$F$7:$GB$306,63,FALSE)),"",VLOOKUP($A357,'[2]1516 Exp_Rev Access'!$F$7:$GB$306,63,FALSE))</f>
        <v>396.76</v>
      </c>
      <c r="CC357" s="99">
        <f>IF(ISNA(VLOOKUP($A357,'[2]1516 Exp_Rev Access'!$F$7:$GB$306,64,FALSE)),"",VLOOKUP($A357,'[2]1516 Exp_Rev Access'!$F$7:$GB$306,64,FALSE))</f>
        <v>0</v>
      </c>
      <c r="CD357" s="101">
        <f>SUM(BX357:CC357)</f>
        <v>396.76</v>
      </c>
      <c r="CE357" s="72">
        <f>CD357/D357</f>
        <v>5.9149420715535646E-3</v>
      </c>
      <c r="CF357" s="103">
        <f>CD357/C357</f>
        <v>53.616216216216209</v>
      </c>
      <c r="CG357" s="99">
        <f>IF(ISNA(VLOOKUP($A357,'[2]1516 Exp_Rev Access'!$F$7:$GB$306,65,FALSE)),"",VLOOKUP($A357,'[2]1516 Exp_Rev Access'!$F$7:$GB$306,65,FALSE))</f>
        <v>0</v>
      </c>
      <c r="CH357" s="99">
        <f>IF(ISNA(VLOOKUP($A357,'[2]1516 Exp_Rev Access'!$F$7:$GB$306,66,FALSE)),"",VLOOKUP($A357,'[2]1516 Exp_Rev Access'!$F$7:$GB$306,66,FALSE))</f>
        <v>0</v>
      </c>
      <c r="CI357" s="99">
        <f>IF(ISNA(VLOOKUP($A357,'[2]1516 Exp_Rev Access'!$F$7:$GB$306,67,FALSE)),"",VLOOKUP($A357,'[2]1516 Exp_Rev Access'!$F$7:$GB$306,67,FALSE))</f>
        <v>0</v>
      </c>
      <c r="CJ357" s="99">
        <f>IF(ISNA(VLOOKUP($A357,'[2]1516 Exp_Rev Access'!$F$7:$GB$306,68,FALSE)),"",VLOOKUP($A357,'[2]1516 Exp_Rev Access'!$F$7:$GB$306,68,FALSE))</f>
        <v>0</v>
      </c>
      <c r="CK357" s="99">
        <f>IF(ISNA(VLOOKUP($A357,'[2]1516 Exp_Rev Access'!$F$7:$GB$306,69,FALSE)),"",VLOOKUP($A357,'[2]1516 Exp_Rev Access'!$F$7:$GB$306,69,FALSE))</f>
        <v>0</v>
      </c>
      <c r="CL357" s="99">
        <f>IF(ISNA(VLOOKUP($A357,'[2]1516 Exp_Rev Access'!$F$7:$GB$306,70,FALSE)),"",VLOOKUP($A357,'[2]1516 Exp_Rev Access'!$F$7:$GB$306,70,FALSE))</f>
        <v>0</v>
      </c>
      <c r="CM357" s="99">
        <f>IF(ISNA(VLOOKUP($A357,'[2]1516 Exp_Rev Access'!$F$7:$GB$306,71,FALSE)),"",VLOOKUP($A357,'[2]1516 Exp_Rev Access'!$F$7:$GB$306,71,FALSE))</f>
        <v>0</v>
      </c>
      <c r="CN357" s="99">
        <f>IF(ISNA(VLOOKUP($A357,'[2]1516 Exp_Rev Access'!$F$7:$GB$306,72,FALSE)),"",VLOOKUP($A357,'[2]1516 Exp_Rev Access'!$F$7:$GB$306,72,FALSE))</f>
        <v>0</v>
      </c>
      <c r="CO357" s="99">
        <f>IF(ISNA(VLOOKUP($A357,'[2]1516 Exp_Rev Access'!$F$7:$GB$306,73,FALSE)),"",VLOOKUP($A357,'[2]1516 Exp_Rev Access'!$F$7:$GB$306,73,FALSE))</f>
        <v>0</v>
      </c>
      <c r="CP357" s="99">
        <f>IF(ISNA(VLOOKUP($A357,'[2]1516 Exp_Rev Access'!$F$7:$GB$306,74,FALSE)),"",VLOOKUP($A357,'[2]1516 Exp_Rev Access'!$F$7:$GB$306,74,FALSE))</f>
        <v>0</v>
      </c>
      <c r="CQ357" s="99">
        <f>IF(ISNA(VLOOKUP($A357,'[2]1516 Exp_Rev Access'!$F$7:$GB$306,75,FALSE)),"",VLOOKUP($A357,'[2]1516 Exp_Rev Access'!$F$7:$GB$306,75,FALSE))</f>
        <v>0</v>
      </c>
      <c r="CR357" s="99">
        <f>IF(ISNA(VLOOKUP($A357,'[2]1516 Exp_Rev Access'!$F$7:$GB$306,76,FALSE)),"",VLOOKUP($A357,'[2]1516 Exp_Rev Access'!$F$7:$GB$306,76,FALSE))</f>
        <v>0</v>
      </c>
      <c r="CS357" s="99">
        <f>IF(ISNA(VLOOKUP($A357,'[2]1516 Exp_Rev Access'!$F$7:$GB$306,77,FALSE)),"",VLOOKUP($A357,'[2]1516 Exp_Rev Access'!$F$7:$GB$306,77,FALSE))</f>
        <v>0</v>
      </c>
      <c r="CT357" s="99">
        <f>IF(ISNA(VLOOKUP($A357,'[2]1516 Exp_Rev Access'!$F$7:$GB$306,78,FALSE)),"",VLOOKUP($A357,'[2]1516 Exp_Rev Access'!$F$7:$GB$306,78,FALSE))</f>
        <v>0</v>
      </c>
      <c r="CU357" s="99">
        <f>IF(ISNA(VLOOKUP($A357,'[2]1516 Exp_Rev Access'!$F$7:$GB$306,79,FALSE)),"",VLOOKUP($A357,'[2]1516 Exp_Rev Access'!$F$7:$GB$306,79,FALSE))</f>
        <v>0</v>
      </c>
      <c r="CV357" s="99">
        <f>IF(ISNA(VLOOKUP($A357,'[2]1516 Exp_Rev Access'!$F$7:$GB$306,80,FALSE)),"",VLOOKUP($A357,'[2]1516 Exp_Rev Access'!$F$7:$GB$306,80,FALSE))</f>
        <v>0</v>
      </c>
      <c r="CW357" s="99">
        <f>IF(ISNA(VLOOKUP($A357,'[2]1516 Exp_Rev Access'!$F$7:$GB$306,81,FALSE)),"",VLOOKUP($A357,'[2]1516 Exp_Rev Access'!$F$7:$GB$306,81,FALSE))</f>
        <v>0</v>
      </c>
      <c r="CX357" s="99">
        <f>IF(ISNA(VLOOKUP($A357,'[2]1516 Exp_Rev Access'!$F$7:$GB$306,82,FALSE)),"",VLOOKUP($A357,'[2]1516 Exp_Rev Access'!$F$7:$GB$306,82,FALSE))</f>
        <v>0</v>
      </c>
      <c r="CY357" s="99">
        <f>IF(ISNA(VLOOKUP($A357,'[2]1516 Exp_Rev Access'!$F$7:$GB$306,83,FALSE)),"",VLOOKUP($A357,'[2]1516 Exp_Rev Access'!$F$7:$GB$306,83,FALSE))</f>
        <v>0</v>
      </c>
      <c r="CZ357" s="99">
        <f>IF(ISNA(VLOOKUP($A357,'[2]1516 Exp_Rev Access'!$F$7:$GB$306,84,FALSE)),"",VLOOKUP($A357,'[2]1516 Exp_Rev Access'!$F$7:$GB$306,84,FALSE))</f>
        <v>0</v>
      </c>
      <c r="DA357" s="99">
        <f>IF(ISNA(VLOOKUP($A357,'[2]1516 Exp_Rev Access'!$F$7:$GB$306,85,FALSE)),"",VLOOKUP($A357,'[2]1516 Exp_Rev Access'!$F$7:$GB$306,85,FALSE))</f>
        <v>0</v>
      </c>
      <c r="DB357" s="99">
        <f>IF(ISNA(VLOOKUP($A357,'[2]1516 Exp_Rev Access'!$F$7:$GB$306,86,FALSE)),"",VLOOKUP($A357,'[2]1516 Exp_Rev Access'!$F$7:$GB$306,86,FALSE))</f>
        <v>0</v>
      </c>
      <c r="DC357" s="99">
        <f>IF(ISNA(VLOOKUP($A357,'[2]1516 Exp_Rev Access'!$F$7:$GB$306,87,FALSE)),"",VLOOKUP($A357,'[2]1516 Exp_Rev Access'!$F$7:$GB$306,87,FALSE))</f>
        <v>0</v>
      </c>
      <c r="DD357" s="99">
        <f>IF(ISNA(VLOOKUP($A357,'[2]1516 Exp_Rev Access'!$F$7:$GB$306,88,FALSE)),"",VLOOKUP($A357,'[2]1516 Exp_Rev Access'!$F$7:$GB$306,88,FALSE))</f>
        <v>0</v>
      </c>
      <c r="DE357" s="99">
        <f>IF(ISNA(VLOOKUP($A357,'[2]1516 Exp_Rev Access'!$F$7:$GB$306,89,FALSE)),"",VLOOKUP($A357,'[2]1516 Exp_Rev Access'!$F$7:$GB$306,89,FALSE))</f>
        <v>0</v>
      </c>
      <c r="DF357" s="99">
        <f>IF(ISNA(VLOOKUP($A357,'[2]1516 Exp_Rev Access'!$F$7:$GB$306,90,FALSE)),"",VLOOKUP($A357,'[2]1516 Exp_Rev Access'!$F$7:$GB$306,90,FALSE))</f>
        <v>0</v>
      </c>
      <c r="DG357" s="99">
        <f>IF(ISNA(VLOOKUP($A357,'[2]1516 Exp_Rev Access'!$F$7:$GB$306,91,FALSE)),"",VLOOKUP($A357,'[2]1516 Exp_Rev Access'!$F$7:$GB$306,91,FALSE))</f>
        <v>0</v>
      </c>
      <c r="DH357" s="99">
        <f>IF(ISNA(VLOOKUP($A357,'[2]1516 Exp_Rev Access'!$F$7:$GB$306,92,FALSE)),"",VLOOKUP($A357,'[2]1516 Exp_Rev Access'!$F$7:$GB$306,92,FALSE))</f>
        <v>0</v>
      </c>
      <c r="DI357" s="99">
        <f>IF(ISNA(VLOOKUP($A357,'[2]1516 Exp_Rev Access'!$F$7:$GB$306,93,FALSE)),"",VLOOKUP($A357,'[2]1516 Exp_Rev Access'!$F$7:$GB$306,93,FALSE))</f>
        <v>0</v>
      </c>
      <c r="DJ357" s="99">
        <f>IF(ISNA(VLOOKUP($A357,'[2]1516 Exp_Rev Access'!$F$7:$GB$306,94,FALSE)),"",VLOOKUP($A357,'[2]1516 Exp_Rev Access'!$F$7:$GB$306,94,FALSE))</f>
        <v>0</v>
      </c>
      <c r="DK357" s="99">
        <f>IF(ISNA(VLOOKUP($A357,'[2]1516 Exp_Rev Access'!$F$7:$GB$306,95,FALSE)),"",VLOOKUP($A357,'[2]1516 Exp_Rev Access'!$F$7:$GB$306,95,FALSE))</f>
        <v>0</v>
      </c>
      <c r="DL357" s="99">
        <f>IF(ISNA(VLOOKUP($A357,'[2]1516 Exp_Rev Access'!$F$7:$GB$306,96,FALSE)),"",VLOOKUP($A357,'[2]1516 Exp_Rev Access'!$F$7:$GB$306,96,FALSE))</f>
        <v>0</v>
      </c>
      <c r="DM357" s="99">
        <f>IF(ISNA(VLOOKUP($A357,'[2]1516 Exp_Rev Access'!$F$7:$GB$306,97,FALSE)),"",VLOOKUP($A357,'[2]1516 Exp_Rev Access'!$F$7:$GB$306,97,FALSE))</f>
        <v>0</v>
      </c>
      <c r="DN357" s="99">
        <f>IF(ISNA(VLOOKUP($A357,'[2]1516 Exp_Rev Access'!$F$7:$GB$306,98,FALSE)),"",VLOOKUP($A357,'[2]1516 Exp_Rev Access'!$F$7:$GB$306,98,FALSE))</f>
        <v>0</v>
      </c>
      <c r="DO357" s="99">
        <f>IF(ISNA(VLOOKUP($A357,'[2]1516 Exp_Rev Access'!$F$7:$GB$306,99,FALSE)),"",VLOOKUP($A357,'[2]1516 Exp_Rev Access'!$F$7:$GB$306,99,FALSE))</f>
        <v>0</v>
      </c>
      <c r="DP357" s="99">
        <f>IF(ISNA(VLOOKUP($A357,'[2]1516 Exp_Rev Access'!$F$7:$GB$306,100,FALSE)),"",VLOOKUP($A357,'[2]1516 Exp_Rev Access'!$F$7:$GB$306,100,FALSE))</f>
        <v>0</v>
      </c>
      <c r="DQ357" s="99">
        <f>IF(ISNA(VLOOKUP($A357,'[2]1516 Exp_Rev Access'!$F$7:$GB$306,101,FALSE)),"",VLOOKUP($A357,'[2]1516 Exp_Rev Access'!$F$7:$GB$306,101,FALSE))</f>
        <v>0</v>
      </c>
      <c r="DR357" s="99">
        <f>IF(ISNA(VLOOKUP($A357,'[2]1516 Exp_Rev Access'!$F$7:$GB$306,102,FALSE)),"",VLOOKUP($A357,'[2]1516 Exp_Rev Access'!$F$7:$GB$306,102,FALSE))</f>
        <v>0</v>
      </c>
      <c r="DS357" s="99">
        <f>IF(ISNA(VLOOKUP($A357,'[2]1516 Exp_Rev Access'!$F$7:$GB$306,103,FALSE)),"",VLOOKUP($A357,'[2]1516 Exp_Rev Access'!$F$7:$GB$306,103,FALSE))</f>
        <v>0</v>
      </c>
      <c r="DT357" s="99">
        <f>IF(ISNA(VLOOKUP($A357,'[2]1516 Exp_Rev Access'!$F$7:$GB$306,104,FALSE)),"",VLOOKUP($A357,'[2]1516 Exp_Rev Access'!$F$7:$GB$306,104,FALSE))</f>
        <v>0</v>
      </c>
      <c r="DU357" s="99">
        <f>IF(ISNA(VLOOKUP($A357,'[2]1516 Exp_Rev Access'!$F$7:$GB$306,105,FALSE)),"",VLOOKUP($A357,'[2]1516 Exp_Rev Access'!$F$7:$GB$306,105,FALSE))</f>
        <v>0</v>
      </c>
      <c r="DV357" s="99">
        <f>IF(ISNA(VLOOKUP($A357,'[2]1516 Exp_Rev Access'!$F$7:$GB$306,106,FALSE)),"",VLOOKUP($A357,'[2]1516 Exp_Rev Access'!$F$7:$GB$306,106,FALSE))</f>
        <v>0</v>
      </c>
      <c r="DW357" s="99">
        <f>IF(ISNA(VLOOKUP($A357,'[2]1516 Exp_Rev Access'!$F$7:$GB$306,107,FALSE)),"",VLOOKUP($A357,'[2]1516 Exp_Rev Access'!$F$7:$GB$306,107,FALSE))</f>
        <v>0</v>
      </c>
      <c r="DX357" s="99">
        <f>IF(ISNA(VLOOKUP($A357,'[2]1516 Exp_Rev Access'!$F$7:$GB$306,108,FALSE)),"",VLOOKUP($A357,'[2]1516 Exp_Rev Access'!$F$7:$GB$306,108,FALSE))</f>
        <v>0</v>
      </c>
      <c r="DY357" s="99">
        <f>IF(ISNA(VLOOKUP($A357,'[2]1516 Exp_Rev Access'!$F$7:$GB$306,109,FALSE)),"",VLOOKUP($A357,'[2]1516 Exp_Rev Access'!$F$7:$GB$306,109,FALSE))</f>
        <v>0</v>
      </c>
      <c r="DZ357" s="99">
        <f>IF(ISNA(VLOOKUP($A357,'[2]1516 Exp_Rev Access'!$F$7:$GB$306,110,FALSE)),"",VLOOKUP($A357,'[2]1516 Exp_Rev Access'!$F$7:$GB$306,110,FALSE))</f>
        <v>0</v>
      </c>
      <c r="EA357" s="99">
        <f>IF(ISNA(VLOOKUP($A357,'[2]1516 Exp_Rev Access'!$F$7:$GB$306,111,FALSE)),"",VLOOKUP($A357,'[2]1516 Exp_Rev Access'!$F$7:$GB$306,111,FALSE))</f>
        <v>0</v>
      </c>
      <c r="EB357" s="99">
        <f>IF(ISNA(VLOOKUP($A357,'[2]1516 Exp_Rev Access'!$F$7:$GB$306,112,FALSE)),"",VLOOKUP($A357,'[2]1516 Exp_Rev Access'!$F$7:$GB$306,112,FALSE))</f>
        <v>0</v>
      </c>
      <c r="EC357" s="99">
        <f>IF(ISNA(VLOOKUP($A357,'[2]1516 Exp_Rev Access'!$F$7:$GB$306,113,FALSE)),"",VLOOKUP($A357,'[2]1516 Exp_Rev Access'!$F$7:$GB$306,113,FALSE))</f>
        <v>0</v>
      </c>
      <c r="ED357" s="99">
        <f>IF(ISNA(VLOOKUP($A357,'[2]1516 Exp_Rev Access'!$F$7:$GB$306,114,FALSE)),"",VLOOKUP($A357,'[2]1516 Exp_Rev Access'!$F$7:$GB$306,114,FALSE))</f>
        <v>0</v>
      </c>
      <c r="EE357" s="99">
        <f>IF(ISNA(VLOOKUP($A357,'[2]1516 Exp_Rev Access'!$F$7:$GB$306,115,FALSE)),"",VLOOKUP($A357,'[2]1516 Exp_Rev Access'!$F$7:$GB$306,115,FALSE))</f>
        <v>0</v>
      </c>
      <c r="EF357" s="99">
        <f>IF(ISNA(VLOOKUP($A357,'[2]1516 Exp_Rev Access'!$F$7:$GB$306,116,FALSE)),"",VLOOKUP($A357,'[2]1516 Exp_Rev Access'!$F$7:$GB$306,116,FALSE))</f>
        <v>0</v>
      </c>
      <c r="EG357" s="99">
        <f>IF(ISNA(VLOOKUP($A357,'[2]1516 Exp_Rev Access'!$F$7:$GB$306,117,FALSE)),"",VLOOKUP($A357,'[2]1516 Exp_Rev Access'!$F$7:$GB$306,117,FALSE))</f>
        <v>0</v>
      </c>
      <c r="EH357" s="99">
        <f>IF(ISNA(VLOOKUP($A357,'[2]1516 Exp_Rev Access'!$F$7:$GB$306,118,FALSE)),"",VLOOKUP($A357,'[2]1516 Exp_Rev Access'!$F$7:$GB$306,118,FALSE))</f>
        <v>0</v>
      </c>
      <c r="EI357" s="99">
        <f>IF(ISNA(VLOOKUP($A357,'[2]1516 Exp_Rev Access'!$F$7:$GB$306,119,FALSE)),"",VLOOKUP($A357,'[2]1516 Exp_Rev Access'!$F$7:$GB$306,119,FALSE))</f>
        <v>0</v>
      </c>
      <c r="EJ357" s="99">
        <f>IF(ISNA(VLOOKUP($A357,'[2]1516 Exp_Rev Access'!$F$7:$GB$306,120,FALSE)),"",VLOOKUP($A357,'[2]1516 Exp_Rev Access'!$F$7:$GB$306,120,FALSE))</f>
        <v>0</v>
      </c>
      <c r="EK357" s="99">
        <f>IF(ISNA(VLOOKUP($A357,'[2]1516 Exp_Rev Access'!$F$7:$GB$306,121,FALSE)),"",VLOOKUP($A357,'[2]1516 Exp_Rev Access'!$F$7:$GB$306,121,FALSE))</f>
        <v>0</v>
      </c>
      <c r="EL357" s="99">
        <f>IF(ISNA(VLOOKUP($A357,'[2]1516 Exp_Rev Access'!$F$7:$GB$306,122,FALSE)),"",VLOOKUP($A357,'[2]1516 Exp_Rev Access'!$F$7:$GB$306,122,FALSE))</f>
        <v>0</v>
      </c>
      <c r="EM357" s="99">
        <f>IF(ISNA(VLOOKUP($A357,'[2]1516 Exp_Rev Access'!$F$7:$GB$306,123,FALSE)),"",VLOOKUP($A357,'[2]1516 Exp_Rev Access'!$F$7:$GB$306,123,FALSE))</f>
        <v>0</v>
      </c>
      <c r="EN357" s="99">
        <f>IF(ISNA(VLOOKUP($A357,'[2]1516 Exp_Rev Access'!$F$7:$GB$306,124,FALSE)),"",VLOOKUP($A357,'[2]1516 Exp_Rev Access'!$F$7:$GB$306,124,FALSE))</f>
        <v>0</v>
      </c>
      <c r="EO357" s="99">
        <f>IF(ISNA(VLOOKUP($A357,'[2]1516 Exp_Rev Access'!$F$7:$GB$306,125,FALSE)),"",VLOOKUP($A357,'[2]1516 Exp_Rev Access'!$F$7:$GB$306,125,FALSE))</f>
        <v>0</v>
      </c>
      <c r="EP357" s="99">
        <f>IF(ISNA(VLOOKUP($A357,'[2]1516 Exp_Rev Access'!$F$7:$GB$306,126,FALSE)),"",VLOOKUP($A357,'[2]1516 Exp_Rev Access'!$F$7:$GB$306,126,FALSE))</f>
        <v>0</v>
      </c>
      <c r="EQ357" s="99">
        <f>IF(ISNA(VLOOKUP($A357,'[2]1516 Exp_Rev Access'!$F$7:$GB$306,127,FALSE)),"",VLOOKUP($A357,'[2]1516 Exp_Rev Access'!$F$7:$GB$306,127,FALSE))</f>
        <v>0</v>
      </c>
      <c r="ER357" s="99">
        <f>IF(ISNA(VLOOKUP($A357,'[2]1516 Exp_Rev Access'!$F$7:$GB$306,128,FALSE)),"",VLOOKUP($A357,'[2]1516 Exp_Rev Access'!$F$7:$GB$306,128,FALSE))</f>
        <v>0</v>
      </c>
      <c r="ES357" s="99">
        <f>IF(ISNA(VLOOKUP($A357,'[2]1516 Exp_Rev Access'!$F$7:$GB$306,129,FALSE)),"",VLOOKUP($A357,'[2]1516 Exp_Rev Access'!$F$7:$GB$306,129,FALSE))</f>
        <v>0</v>
      </c>
      <c r="ET357" s="99">
        <f>IF(ISNA(VLOOKUP($A357,'[2]1516 Exp_Rev Access'!$F$7:$GB$306,130,FALSE)),"",VLOOKUP($A357,'[2]1516 Exp_Rev Access'!$F$7:$GB$306,130,FALSE))</f>
        <v>0</v>
      </c>
      <c r="EU357" s="99">
        <f>IF(ISNA(VLOOKUP($A357,'[2]1516 Exp_Rev Access'!$F$7:$GB$306,131,FALSE)),"",VLOOKUP($A357,'[2]1516 Exp_Rev Access'!$F$7:$GB$306,131,FALSE))</f>
        <v>0</v>
      </c>
      <c r="EV357" s="99">
        <f>IF(ISNA(VLOOKUP($A357,'[2]1516 Exp_Rev Access'!$F$7:$GB$306,132,FALSE)),"",VLOOKUP($A357,'[2]1516 Exp_Rev Access'!$F$7:$GB$306,132,FALSE))</f>
        <v>0</v>
      </c>
      <c r="EW357" s="99">
        <f>IF(ISNA(VLOOKUP($A357,'[2]1516 Exp_Rev Access'!$F$7:$GB$306,133,FALSE)),"",VLOOKUP($A357,'[2]1516 Exp_Rev Access'!$F$7:$GB$306,133,FALSE))</f>
        <v>0</v>
      </c>
      <c r="EX357" s="99">
        <f>IF(ISNA(VLOOKUP($A357,'[2]1516 Exp_Rev Access'!$F$7:$GB$306,134,FALSE)),"",VLOOKUP($A357,'[2]1516 Exp_Rev Access'!$F$7:$GB$306,134,FALSE))</f>
        <v>0</v>
      </c>
      <c r="EY357" s="99">
        <f>IF(ISNA(VLOOKUP($A357,'[2]1516 Exp_Rev Access'!$F$7:$GB$306,135,FALSE)),"",VLOOKUP($A357,'[2]1516 Exp_Rev Access'!$F$7:$GB$306,135,FALSE))</f>
        <v>0</v>
      </c>
      <c r="EZ357" s="99">
        <f>IF(ISNA(VLOOKUP($A357,'[2]1516 Exp_Rev Access'!$F$7:$GB$306,136,FALSE)),"",VLOOKUP($A357,'[2]1516 Exp_Rev Access'!$F$7:$GB$306,136,FALSE))</f>
        <v>0</v>
      </c>
      <c r="FA357" s="99">
        <f>IF(ISNA(VLOOKUP($A357,'[2]1516 Exp_Rev Access'!$F$7:$GB$306,137,FALSE)),"",VLOOKUP($A357,'[2]1516 Exp_Rev Access'!$F$7:$GB$306,137,FALSE))</f>
        <v>0</v>
      </c>
      <c r="FB357" s="99">
        <f>IF(ISNA(VLOOKUP($A357,'[2]1516 Exp_Rev Access'!$F$7:$GB$306,138,FALSE)),"",VLOOKUP($A357,'[2]1516 Exp_Rev Access'!$F$7:$GB$306,138,FALSE))</f>
        <v>0</v>
      </c>
      <c r="FC357" s="99">
        <f>IF(ISNA(VLOOKUP($A357,'[2]1516 Exp_Rev Access'!$F$7:$GB$306,139,FALSE)),"",VLOOKUP($A357,'[2]1516 Exp_Rev Access'!$F$7:$GB$306,139,FALSE))</f>
        <v>0</v>
      </c>
      <c r="FD357" s="99">
        <f>IF(ISNA(VLOOKUP($A357,'[2]1516 Exp_Rev Access'!$F$7:$FS$306,140,FALSE)),"",VLOOKUP($A357,'[2]1516 Exp_Rev Access'!$F$7:$FS$306,140,FALSE))</f>
        <v>0</v>
      </c>
      <c r="FE357" s="99">
        <f>IF(ISNA(VLOOKUP($A357,'[2]1516 Exp_Rev Access'!$F$7:$FS$306,141,FALSE)),"",VLOOKUP($A357,'[2]1516 Exp_Rev Access'!$F$7:$FS$306,141,FALSE))</f>
        <v>0</v>
      </c>
      <c r="FF357" s="99">
        <f>IF(ISNA(VLOOKUP($A357,'[2]1516 Exp_Rev Access'!$F$7:$FS$306,142,FALSE)),"",VLOOKUP($A357,'[2]1516 Exp_Rev Access'!$F$7:$FS$306,142,FALSE))</f>
        <v>0</v>
      </c>
      <c r="FG357" s="99">
        <f>IF(ISNA(VLOOKUP($A357,'[2]1516 Exp_Rev Access'!$F$7:$FS$306,143,FALSE)),"",VLOOKUP($A357,'[2]1516 Exp_Rev Access'!$F$7:$FS$306,143,FALSE))</f>
        <v>0</v>
      </c>
      <c r="FH357" s="99">
        <f>IF(ISNA(VLOOKUP($A357,'[2]1516 Exp_Rev Access'!$F$7:$FS$306,144,FALSE)),"",VLOOKUP($A357,'[2]1516 Exp_Rev Access'!$F$7:$FS$306,144,FALSE))</f>
        <v>0</v>
      </c>
      <c r="FI357" s="99">
        <f>IF(ISNA(VLOOKUP($A357,'[2]1516 Exp_Rev Access'!$F$7:$FS$306,145,FALSE)),"",VLOOKUP($A357,'[2]1516 Exp_Rev Access'!$F$7:$FS$306,145,FALSE))</f>
        <v>0</v>
      </c>
      <c r="FJ357" s="99">
        <f>IF(ISNA(VLOOKUP($A357,'[2]1516 Exp_Rev Access'!$F$7:$FS$306,146,FALSE)),"",VLOOKUP($A357,'[2]1516 Exp_Rev Access'!$F$7:$FS$306,146,FALSE))</f>
        <v>0</v>
      </c>
      <c r="FK357" s="99">
        <f>IF(ISNA(VLOOKUP($A357,'[2]1516 Exp_Rev Access'!$F$7:$FS$306,147,FALSE)),"",VLOOKUP($A357,'[2]1516 Exp_Rev Access'!$F$7:$FS$306,147,FALSE))</f>
        <v>0</v>
      </c>
      <c r="FL357" s="99">
        <f>IF(ISNA(VLOOKUP($A357,'[2]1516 Exp_Rev Access'!$F$7:$FS$306,148,FALSE)),"",VLOOKUP($A357,'[2]1516 Exp_Rev Access'!$F$7:$FS$306,148,FALSE))</f>
        <v>0</v>
      </c>
      <c r="FM357" s="99">
        <f>IF(ISNA(VLOOKUP($A357,'[2]1516 Exp_Rev Access'!$F$7:$FS$306,149,FALSE)),"",VLOOKUP($A357,'[2]1516 Exp_Rev Access'!$F$7:$FS$306,149,FALSE))</f>
        <v>0</v>
      </c>
      <c r="FN357" s="99">
        <f>IF(ISNA(VLOOKUP($A357,'[2]1516 Exp_Rev Access'!$F$7:$FS$306,150,FALSE)),"",VLOOKUP($A357,'[2]1516 Exp_Rev Access'!$F$7:$FS$306,150,FALSE))</f>
        <v>0</v>
      </c>
      <c r="FO357" s="99">
        <f>IF(ISNA(VLOOKUP($A357,'[2]1516 Exp_Rev Access'!$F$7:$FS$306,151,FALSE)),"",VLOOKUP($A357,'[2]1516 Exp_Rev Access'!$F$7:$FS$306,151,FALSE))</f>
        <v>0</v>
      </c>
      <c r="FP357" s="99">
        <f>IF(ISNA(VLOOKUP($A357,'[2]1516 Exp_Rev Access'!$F$7:$FS$306,152,FALSE)),"",VLOOKUP($A357,'[2]1516 Exp_Rev Access'!$F$7:$FS$306,152,FALSE))</f>
        <v>0</v>
      </c>
      <c r="FQ357" s="99">
        <f>IF(ISNA(VLOOKUP($A357,'[2]1516 Exp_Rev Access'!$F$7:$FS$306,153,FALSE)),"",VLOOKUP($A357,'[2]1516 Exp_Rev Access'!$F$7:$FS$306,153,FALSE))</f>
        <v>0</v>
      </c>
      <c r="FR357" s="101">
        <f>SUM(CG357:FQ357)</f>
        <v>0</v>
      </c>
      <c r="FS357" s="72"/>
      <c r="FT357" s="94"/>
      <c r="FU357" s="99">
        <f>IF(ISNA(VLOOKUP($A357,'[2]1516 Exp_Rev Access'!$F$7:$GB$306,154,FALSE)),"",VLOOKUP($A357,'[2]1516 Exp_Rev Access'!$F$7:$GB$306,154,FALSE))</f>
        <v>0</v>
      </c>
      <c r="FV357" s="99">
        <f>IF(ISNA(VLOOKUP($A357,'[2]1516 Exp_Rev Access'!$F$7:$GB$306,155,FALSE)),"",VLOOKUP($A357,'[2]1516 Exp_Rev Access'!$F$7:$GB$306,155,FALSE))</f>
        <v>0</v>
      </c>
      <c r="FW357" s="99">
        <f>IF(ISNA(VLOOKUP($A357,'[2]1516 Exp_Rev Access'!$F$7:$GB$306,156,FALSE)),"",VLOOKUP($A357,'[2]1516 Exp_Rev Access'!$F$7:$GB$306,156,FALSE))</f>
        <v>0</v>
      </c>
      <c r="FX357" s="99">
        <f>IF(ISNA(VLOOKUP($A357,'[2]1516 Exp_Rev Access'!$F$7:$GB$306,157,FALSE)),"",VLOOKUP($A357,'[2]1516 Exp_Rev Access'!$F$7:$GB$306,157,FALSE))</f>
        <v>0</v>
      </c>
      <c r="FY357" s="99">
        <f>IF(ISNA(VLOOKUP($A357,'[2]1516 Exp_Rev Access'!$F$7:$GB$306,158,FALSE)),"",VLOOKUP($A357,'[2]1516 Exp_Rev Access'!$F$7:$GB$306,158,FALSE))</f>
        <v>0</v>
      </c>
      <c r="FZ357" s="99">
        <f>IF(ISNA(VLOOKUP($A357,'[2]1516 Exp_Rev Access'!$F$7:$GB$306,159,FALSE)),"",VLOOKUP($A357,'[2]1516 Exp_Rev Access'!$F$7:$GB$306,159,FALSE))</f>
        <v>0</v>
      </c>
      <c r="GA357" s="99">
        <f>IF(ISNA(VLOOKUP($A357,'[2]1516 Exp_Rev Access'!$F$7:$GB$306,160,FALSE)),"",VLOOKUP($A357,'[2]1516 Exp_Rev Access'!$F$7:$GB$306,160,FALSE))</f>
        <v>0</v>
      </c>
      <c r="GB357" s="99">
        <f>IF(ISNA(VLOOKUP($A357,'[2]1516 Exp_Rev Access'!$F$7:$GB$306,161,FALSE)),"",VLOOKUP($A357,'[2]1516 Exp_Rev Access'!$F$7:$GB$306,161,FALSE))</f>
        <v>0</v>
      </c>
      <c r="GC357" s="99">
        <f>IF(ISNA(VLOOKUP($A357,'[2]1516 Exp_Rev Access'!$F$7:$GB$306,162,FALSE)),"",VLOOKUP($A357,'[2]1516 Exp_Rev Access'!$F$7:$GB$306,162,FALSE))</f>
        <v>0</v>
      </c>
      <c r="GD357" s="99">
        <f>IF(ISNA(VLOOKUP($A357,'[2]1516 Exp_Rev Access'!$F$7:$GB$306,163,FALSE)),"",VLOOKUP($A357,'[2]1516 Exp_Rev Access'!$F$7:$GB$306,163,FALSE))</f>
        <v>0</v>
      </c>
      <c r="GE357" s="99">
        <f>IF(ISNA(VLOOKUP($A357,'[2]1516 Exp_Rev Access'!$F$7:$GB$306,164,FALSE)),"",VLOOKUP($A357,'[2]1516 Exp_Rev Access'!$F$7:$GB$306,164,FALSE))</f>
        <v>0</v>
      </c>
      <c r="GF357" s="99">
        <f>IF(ISNA(VLOOKUP($A357,'[2]1516 Exp_Rev Access'!$F$7:$GB$306,165,FALSE)),"",VLOOKUP($A357,'[2]1516 Exp_Rev Access'!$F$7:$GB$306,165,FALSE))</f>
        <v>0</v>
      </c>
      <c r="GG357" s="99">
        <f>IF(ISNA(VLOOKUP($A357,'[2]1516 Exp_Rev Access'!$F$7:$GB$306,166,FALSE)),"",VLOOKUP($A357,'[2]1516 Exp_Rev Access'!$F$7:$GB$306,166,FALSE))</f>
        <v>0</v>
      </c>
      <c r="GH357" s="99">
        <f>IF(ISNA(VLOOKUP($A357,'[2]1516 Exp_Rev Access'!$F$7:$GB$306,167,FALSE)),"",VLOOKUP($A357,'[2]1516 Exp_Rev Access'!$F$7:$GB$306,167,FALSE))</f>
        <v>0</v>
      </c>
      <c r="GI357" s="99">
        <f>IF(ISNA(VLOOKUP($A357,'[2]1516 Exp_Rev Access'!$F$7:$GB$306,168,FALSE)),"",VLOOKUP($A357,'[2]1516 Exp_Rev Access'!$F$7:$GB$306,168,FALSE))</f>
        <v>0</v>
      </c>
      <c r="GJ357" s="99">
        <f>IF(ISNA(VLOOKUP($A357,'[2]1516 Exp_Rev Access'!$F$7:$GB$306,169,FALSE)),"",VLOOKUP($A357,'[2]1516 Exp_Rev Access'!$F$7:$GB$306,169,FALSE))</f>
        <v>0</v>
      </c>
      <c r="GK357" s="99">
        <f>IF(ISNA(VLOOKUP($A357,'[2]1516 Exp_Rev Access'!$F$7:$GB$306,170,FALSE)),"",VLOOKUP($A357,'[2]1516 Exp_Rev Access'!$F$7:$GB$306,170,FALSE))</f>
        <v>0</v>
      </c>
      <c r="GL357" s="99">
        <f>IF(ISNA(VLOOKUP($A357,'[2]1516 Exp_Rev Access'!$F$7:$GB$306,171,FALSE)),"",VLOOKUP($A357,'[2]1516 Exp_Rev Access'!$F$7:$GB$306,171,FALSE))</f>
        <v>0</v>
      </c>
      <c r="GM357" s="99">
        <f>IF(ISNA(VLOOKUP($A357,'[2]1516 Exp_Rev Access'!$F$7:$GB$306,172,FALSE)),"",VLOOKUP($A357,'[2]1516 Exp_Rev Access'!$F$7:$GB$306,172,FALSE))</f>
        <v>0</v>
      </c>
      <c r="GN357" s="99">
        <f>IF(ISNA(VLOOKUP($A357,'[2]1516 Exp_Rev Access'!$F$7:$GB$306,173,FALSE)),"",VLOOKUP($A357,'[2]1516 Exp_Rev Access'!$F$7:$GB$306,173,FALSE))</f>
        <v>0</v>
      </c>
      <c r="GO357" s="99">
        <f>IF(ISNA(VLOOKUP($A357,'[2]1516 Exp_Rev Access'!$F$7:$GB$306,174,FALSE)),"",VLOOKUP($A357,'[2]1516 Exp_Rev Access'!$F$7:$GB$306,174,FALSE))</f>
        <v>0</v>
      </c>
      <c r="GP357" s="99">
        <f>IF(ISNA(VLOOKUP($A357,'[2]1516 Exp_Rev Access'!$F$7:$GB$306,175,FALSE)),"",VLOOKUP($A357,'[2]1516 Exp_Rev Access'!$F$7:$GB$306,175,FALSE))</f>
        <v>0</v>
      </c>
      <c r="GQ357" s="99">
        <f>IF(ISNA(VLOOKUP($A357,'[2]1516 Exp_Rev Access'!$F$7:$GB$306,176,FALSE)),"",VLOOKUP($A357,'[2]1516 Exp_Rev Access'!$F$7:$GB$306,176,FALSE))</f>
        <v>0</v>
      </c>
      <c r="GR357" s="99">
        <f>IF(ISNA(VLOOKUP($A357,'[2]1516 Exp_Rev Access'!$F$7:$GB$306,177,FALSE)),"",VLOOKUP($A357,'[2]1516 Exp_Rev Access'!$F$7:$GB$306,177,FALSE))</f>
        <v>0</v>
      </c>
      <c r="GS357" s="99">
        <f>IF(ISNA(VLOOKUP($A357,'[2]1516 Exp_Rev Access'!$F$7:$GB$306,178,FALSE)),"",VLOOKUP($A357,'[2]1516 Exp_Rev Access'!$F$7:$GB$306,178,FALSE))</f>
        <v>194.61</v>
      </c>
      <c r="GT357" s="101">
        <f>SUM(FU357:GS357)</f>
        <v>194.61</v>
      </c>
      <c r="GU357" s="72">
        <f>GT357/D357</f>
        <v>2.9012674577705397E-3</v>
      </c>
      <c r="GV357" s="84">
        <f t="shared" si="396"/>
        <v>26.298648648648648</v>
      </c>
    </row>
    <row r="358" spans="1:207" customFormat="1" ht="12" customHeight="1" x14ac:dyDescent="0.2">
      <c r="A358" s="120">
        <f>COUNTA(A305:A357)</f>
        <v>46</v>
      </c>
      <c r="B358" s="78" t="s">
        <v>793</v>
      </c>
      <c r="C358" s="58">
        <f>SUM(C305:C357)</f>
        <v>2414.9299999999998</v>
      </c>
      <c r="D358" s="123">
        <f>SUM(D305:D357)</f>
        <v>58010715.980000004</v>
      </c>
      <c r="E358" s="58">
        <f>SUM(E305:E357)</f>
        <v>58010715.980000004</v>
      </c>
      <c r="F358" s="58">
        <f t="shared" ref="F358" si="397">D358-E358</f>
        <v>0</v>
      </c>
      <c r="G358" s="58">
        <f>SUM(G305:G357)</f>
        <v>6928610.3899999997</v>
      </c>
      <c r="H358" s="58">
        <f t="shared" ref="H358:M358" si="398">SUM(H305:H357)</f>
        <v>0</v>
      </c>
      <c r="I358" s="58">
        <f t="shared" si="398"/>
        <v>34196.559999999998</v>
      </c>
      <c r="J358" s="58">
        <f t="shared" si="398"/>
        <v>235473.77</v>
      </c>
      <c r="K358" s="58">
        <f t="shared" si="398"/>
        <v>6983.18</v>
      </c>
      <c r="L358" s="58">
        <f t="shared" si="398"/>
        <v>967.11</v>
      </c>
      <c r="M358" s="58">
        <f t="shared" si="398"/>
        <v>7206231.0099999979</v>
      </c>
      <c r="N358" s="62">
        <f t="shared" ref="N358" si="399">M358/D358</f>
        <v>0.12422241112287677</v>
      </c>
      <c r="O358" s="63">
        <f t="shared" ref="O358" si="400">M358/C358</f>
        <v>2984.0330817042309</v>
      </c>
      <c r="P358" s="58">
        <f>SUM(P305:P357)</f>
        <v>24537.119999999999</v>
      </c>
      <c r="Q358" s="58">
        <f t="shared" ref="Q358:AL358" si="401">SUM(Q305:Q357)</f>
        <v>0</v>
      </c>
      <c r="R358" s="58">
        <f t="shared" si="401"/>
        <v>0</v>
      </c>
      <c r="S358" s="58">
        <f t="shared" si="401"/>
        <v>0</v>
      </c>
      <c r="T358" s="58">
        <f t="shared" si="401"/>
        <v>15525</v>
      </c>
      <c r="U358" s="58">
        <f t="shared" si="401"/>
        <v>0</v>
      </c>
      <c r="V358" s="58">
        <f t="shared" si="401"/>
        <v>0</v>
      </c>
      <c r="W358" s="58">
        <f t="shared" si="401"/>
        <v>23427.45</v>
      </c>
      <c r="X358" s="58">
        <f t="shared" si="401"/>
        <v>37819.229999999996</v>
      </c>
      <c r="Y358" s="58">
        <f t="shared" si="401"/>
        <v>429.47</v>
      </c>
      <c r="Z358" s="58">
        <f t="shared" si="401"/>
        <v>0</v>
      </c>
      <c r="AA358" s="58">
        <f t="shared" si="401"/>
        <v>0</v>
      </c>
      <c r="AB358" s="58">
        <f t="shared" si="401"/>
        <v>4842.8</v>
      </c>
      <c r="AC358" s="58">
        <f t="shared" si="401"/>
        <v>248493.68000000002</v>
      </c>
      <c r="AD358" s="58">
        <f t="shared" si="401"/>
        <v>58931.74</v>
      </c>
      <c r="AE358" s="58">
        <f t="shared" si="401"/>
        <v>821.92</v>
      </c>
      <c r="AF358" s="58">
        <f t="shared" si="401"/>
        <v>90717.400000000009</v>
      </c>
      <c r="AG358" s="58">
        <f t="shared" si="401"/>
        <v>1005.3900000000001</v>
      </c>
      <c r="AH358" s="58">
        <f t="shared" si="401"/>
        <v>76402.42</v>
      </c>
      <c r="AI358" s="58">
        <f t="shared" si="401"/>
        <v>24657.14</v>
      </c>
      <c r="AJ358" s="58">
        <f t="shared" si="401"/>
        <v>287758.49999999994</v>
      </c>
      <c r="AK358" s="58">
        <f t="shared" si="401"/>
        <v>84685.2</v>
      </c>
      <c r="AL358" s="58">
        <f t="shared" si="401"/>
        <v>980054.45999999973</v>
      </c>
      <c r="AM358" s="62">
        <f t="shared" ref="AM358" si="402">AL358/D358</f>
        <v>1.689436931510873E-2</v>
      </c>
      <c r="AN358" s="64">
        <f t="shared" ref="AN358" si="403">AL358/C358</f>
        <v>405.83141540334492</v>
      </c>
      <c r="AO358" s="58">
        <f>SUM(AO305:AO357)</f>
        <v>36031463.060000002</v>
      </c>
      <c r="AP358" s="58">
        <f t="shared" ref="AP358:AT358" si="404">SUM(AP305:AP357)</f>
        <v>313653.11999999994</v>
      </c>
      <c r="AQ358" s="58">
        <f t="shared" si="404"/>
        <v>1986520.5999999999</v>
      </c>
      <c r="AR358" s="58">
        <f t="shared" si="404"/>
        <v>38043.449999999997</v>
      </c>
      <c r="AS358" s="58">
        <f t="shared" si="404"/>
        <v>0</v>
      </c>
      <c r="AT358" s="58">
        <f t="shared" si="404"/>
        <v>38369680.229999989</v>
      </c>
      <c r="AU358" s="62">
        <f t="shared" ref="AU358" si="405">AT358/D358</f>
        <v>0.66142400730286566</v>
      </c>
      <c r="AV358" s="64">
        <f t="shared" ref="AV358" si="406">AT358/C358</f>
        <v>15888.526884837238</v>
      </c>
      <c r="AW358" s="58">
        <f>SUM(AW305:AW357)</f>
        <v>45068.11</v>
      </c>
      <c r="AX358" s="58">
        <f t="shared" ref="AX358:BU358" si="407">SUM(AX305:AX357)</f>
        <v>1689033.0100000007</v>
      </c>
      <c r="AY358" s="58">
        <f t="shared" si="407"/>
        <v>75349.919999999984</v>
      </c>
      <c r="AZ358" s="58">
        <f t="shared" si="407"/>
        <v>0</v>
      </c>
      <c r="BA358" s="58">
        <f t="shared" si="407"/>
        <v>0</v>
      </c>
      <c r="BB358" s="58">
        <f t="shared" si="407"/>
        <v>534754.86999999988</v>
      </c>
      <c r="BC358" s="58">
        <f t="shared" si="407"/>
        <v>0</v>
      </c>
      <c r="BD358" s="58">
        <f t="shared" si="407"/>
        <v>201789.14999999997</v>
      </c>
      <c r="BE358" s="58">
        <f t="shared" si="407"/>
        <v>0</v>
      </c>
      <c r="BF358" s="58">
        <f t="shared" si="407"/>
        <v>22945.300000000003</v>
      </c>
      <c r="BG358" s="58">
        <f t="shared" si="407"/>
        <v>11854.21</v>
      </c>
      <c r="BH358" s="58">
        <f t="shared" si="407"/>
        <v>0</v>
      </c>
      <c r="BI358" s="58">
        <f t="shared" si="407"/>
        <v>49977.81</v>
      </c>
      <c r="BJ358" s="58">
        <f t="shared" si="407"/>
        <v>3920898.6899999995</v>
      </c>
      <c r="BK358" s="58">
        <f t="shared" si="407"/>
        <v>153785.9</v>
      </c>
      <c r="BL358" s="58">
        <f t="shared" si="407"/>
        <v>0</v>
      </c>
      <c r="BM358" s="58">
        <f t="shared" si="407"/>
        <v>0</v>
      </c>
      <c r="BN358" s="58">
        <f t="shared" si="407"/>
        <v>0</v>
      </c>
      <c r="BO358" s="58">
        <f t="shared" si="407"/>
        <v>0</v>
      </c>
      <c r="BP358" s="58">
        <f t="shared" si="407"/>
        <v>2480</v>
      </c>
      <c r="BQ358" s="58">
        <f t="shared" si="407"/>
        <v>0</v>
      </c>
      <c r="BR358" s="58">
        <f t="shared" si="407"/>
        <v>0</v>
      </c>
      <c r="BS358" s="58">
        <f t="shared" si="407"/>
        <v>0</v>
      </c>
      <c r="BT358" s="58">
        <f t="shared" si="407"/>
        <v>0</v>
      </c>
      <c r="BU358" s="58">
        <f t="shared" si="407"/>
        <v>6707936.9699999979</v>
      </c>
      <c r="BV358" s="62">
        <f>BU358/D358</f>
        <v>0.1156327215873814</v>
      </c>
      <c r="BW358" s="64">
        <f>BU358/C358</f>
        <v>2777.6941650482618</v>
      </c>
      <c r="BX358" s="58">
        <f>SUM(BX305:BX357)</f>
        <v>31246.84</v>
      </c>
      <c r="BY358" s="58">
        <f t="shared" ref="BY358:CD358" si="408">SUM(BY305:BY357)</f>
        <v>557743.4</v>
      </c>
      <c r="BZ358" s="58">
        <f t="shared" si="408"/>
        <v>274364.26</v>
      </c>
      <c r="CA358" s="58">
        <f t="shared" si="408"/>
        <v>1926.8799999999999</v>
      </c>
      <c r="CB358" s="58">
        <f t="shared" si="408"/>
        <v>296182.25000000006</v>
      </c>
      <c r="CC358" s="58">
        <f t="shared" si="408"/>
        <v>0</v>
      </c>
      <c r="CD358" s="58">
        <f t="shared" si="408"/>
        <v>1161463.6299999999</v>
      </c>
      <c r="CE358" s="62">
        <f>CD358/D358</f>
        <v>2.0021535855555214E-2</v>
      </c>
      <c r="CF358" s="65">
        <f>CD358/C358</f>
        <v>480.95126152724924</v>
      </c>
      <c r="CG358" s="58">
        <f>SUM(CG305:CG357)</f>
        <v>28922.81</v>
      </c>
      <c r="CH358" s="58">
        <f t="shared" ref="CH358:ES358" si="409">SUM(CH305:CH357)</f>
        <v>0</v>
      </c>
      <c r="CI358" s="58">
        <f t="shared" si="409"/>
        <v>0</v>
      </c>
      <c r="CJ358" s="58">
        <f t="shared" si="409"/>
        <v>0</v>
      </c>
      <c r="CK358" s="58">
        <f t="shared" si="409"/>
        <v>0</v>
      </c>
      <c r="CL358" s="58">
        <f t="shared" si="409"/>
        <v>0</v>
      </c>
      <c r="CM358" s="58">
        <f t="shared" si="409"/>
        <v>0</v>
      </c>
      <c r="CN358" s="58">
        <f t="shared" si="409"/>
        <v>0</v>
      </c>
      <c r="CO358" s="58">
        <f t="shared" si="409"/>
        <v>0</v>
      </c>
      <c r="CP358" s="58">
        <f t="shared" si="409"/>
        <v>513522.2</v>
      </c>
      <c r="CQ358" s="58">
        <f t="shared" si="409"/>
        <v>0</v>
      </c>
      <c r="CR358" s="58">
        <f t="shared" si="409"/>
        <v>4968</v>
      </c>
      <c r="CS358" s="58">
        <f t="shared" si="409"/>
        <v>0</v>
      </c>
      <c r="CT358" s="58">
        <f t="shared" si="409"/>
        <v>1039293.0700000002</v>
      </c>
      <c r="CU358" s="58">
        <f t="shared" si="409"/>
        <v>376909.91999999993</v>
      </c>
      <c r="CV358" s="58">
        <f t="shared" si="409"/>
        <v>0</v>
      </c>
      <c r="CW358" s="58">
        <f t="shared" si="409"/>
        <v>0</v>
      </c>
      <c r="CX358" s="58">
        <f t="shared" si="409"/>
        <v>0</v>
      </c>
      <c r="CY358" s="58">
        <f t="shared" si="409"/>
        <v>0</v>
      </c>
      <c r="CZ358" s="58">
        <f t="shared" si="409"/>
        <v>0</v>
      </c>
      <c r="DA358" s="58">
        <f t="shared" si="409"/>
        <v>0</v>
      </c>
      <c r="DB358" s="58">
        <f t="shared" si="409"/>
        <v>0</v>
      </c>
      <c r="DC358" s="58">
        <f t="shared" si="409"/>
        <v>0</v>
      </c>
      <c r="DD358" s="58">
        <f t="shared" si="409"/>
        <v>0</v>
      </c>
      <c r="DE358" s="58">
        <f t="shared" si="409"/>
        <v>0</v>
      </c>
      <c r="DF358" s="58">
        <f t="shared" si="409"/>
        <v>0</v>
      </c>
      <c r="DG358" s="58">
        <f t="shared" si="409"/>
        <v>0</v>
      </c>
      <c r="DH358" s="58">
        <f t="shared" si="409"/>
        <v>803344.74</v>
      </c>
      <c r="DI358" s="58">
        <f t="shared" si="409"/>
        <v>0</v>
      </c>
      <c r="DJ358" s="58">
        <f t="shared" si="409"/>
        <v>144325.09</v>
      </c>
      <c r="DK358" s="58">
        <f t="shared" si="409"/>
        <v>0</v>
      </c>
      <c r="DL358" s="58">
        <f t="shared" si="409"/>
        <v>0</v>
      </c>
      <c r="DM358" s="58">
        <f t="shared" si="409"/>
        <v>0</v>
      </c>
      <c r="DN358" s="58">
        <f t="shared" si="409"/>
        <v>0</v>
      </c>
      <c r="DO358" s="58">
        <f t="shared" si="409"/>
        <v>0</v>
      </c>
      <c r="DP358" s="58">
        <f t="shared" si="409"/>
        <v>0</v>
      </c>
      <c r="DQ358" s="58">
        <f t="shared" si="409"/>
        <v>0</v>
      </c>
      <c r="DR358" s="58">
        <f t="shared" si="409"/>
        <v>0</v>
      </c>
      <c r="DS358" s="58">
        <f t="shared" si="409"/>
        <v>0</v>
      </c>
      <c r="DT358" s="58">
        <f t="shared" si="409"/>
        <v>0</v>
      </c>
      <c r="DU358" s="58">
        <f t="shared" si="409"/>
        <v>0</v>
      </c>
      <c r="DV358" s="58">
        <f t="shared" si="409"/>
        <v>0</v>
      </c>
      <c r="DW358" s="58">
        <f t="shared" si="409"/>
        <v>0</v>
      </c>
      <c r="DX358" s="58">
        <f t="shared" si="409"/>
        <v>246921.90999999997</v>
      </c>
      <c r="DY358" s="58">
        <f t="shared" si="409"/>
        <v>0</v>
      </c>
      <c r="DZ358" s="58">
        <f t="shared" si="409"/>
        <v>0</v>
      </c>
      <c r="EA358" s="58">
        <f t="shared" si="409"/>
        <v>0</v>
      </c>
      <c r="EB358" s="58">
        <f t="shared" si="409"/>
        <v>0</v>
      </c>
      <c r="EC358" s="58">
        <f t="shared" si="409"/>
        <v>0</v>
      </c>
      <c r="ED358" s="58">
        <f t="shared" si="409"/>
        <v>0</v>
      </c>
      <c r="EE358" s="58">
        <f t="shared" si="409"/>
        <v>811.9</v>
      </c>
      <c r="EF358" s="58">
        <f t="shared" si="409"/>
        <v>11228.48</v>
      </c>
      <c r="EG358" s="58">
        <f t="shared" si="409"/>
        <v>0</v>
      </c>
      <c r="EH358" s="58">
        <f t="shared" si="409"/>
        <v>0</v>
      </c>
      <c r="EI358" s="58">
        <f t="shared" si="409"/>
        <v>0</v>
      </c>
      <c r="EJ358" s="58">
        <f t="shared" si="409"/>
        <v>0</v>
      </c>
      <c r="EK358" s="58">
        <f t="shared" si="409"/>
        <v>0</v>
      </c>
      <c r="EL358" s="58">
        <f t="shared" si="409"/>
        <v>0</v>
      </c>
      <c r="EM358" s="58">
        <f t="shared" si="409"/>
        <v>480</v>
      </c>
      <c r="EN358" s="58">
        <f t="shared" si="409"/>
        <v>0</v>
      </c>
      <c r="EO358" s="58">
        <f t="shared" si="409"/>
        <v>0</v>
      </c>
      <c r="EP358" s="58">
        <f t="shared" si="409"/>
        <v>0</v>
      </c>
      <c r="EQ358" s="58">
        <f t="shared" si="409"/>
        <v>0</v>
      </c>
      <c r="ER358" s="58">
        <f t="shared" si="409"/>
        <v>0</v>
      </c>
      <c r="ES358" s="58">
        <f t="shared" si="409"/>
        <v>0</v>
      </c>
      <c r="ET358" s="58">
        <f t="shared" ref="ET358:FR358" si="410">SUM(ET305:ET357)</f>
        <v>0</v>
      </c>
      <c r="EU358" s="58">
        <f t="shared" si="410"/>
        <v>2150.2600000000002</v>
      </c>
      <c r="EV358" s="58">
        <f t="shared" si="410"/>
        <v>0</v>
      </c>
      <c r="EW358" s="58">
        <f t="shared" si="410"/>
        <v>0</v>
      </c>
      <c r="EX358" s="58">
        <f t="shared" si="410"/>
        <v>0</v>
      </c>
      <c r="EY358" s="58">
        <f t="shared" si="410"/>
        <v>0</v>
      </c>
      <c r="EZ358" s="58">
        <f t="shared" si="410"/>
        <v>0</v>
      </c>
      <c r="FA358" s="58">
        <f t="shared" si="410"/>
        <v>0</v>
      </c>
      <c r="FB358" s="58">
        <f t="shared" si="410"/>
        <v>14793.2</v>
      </c>
      <c r="FC358" s="58">
        <f t="shared" si="410"/>
        <v>0</v>
      </c>
      <c r="FD358" s="58">
        <f t="shared" si="410"/>
        <v>0</v>
      </c>
      <c r="FE358" s="58">
        <f t="shared" si="410"/>
        <v>0</v>
      </c>
      <c r="FF358" s="58">
        <f t="shared" si="410"/>
        <v>0</v>
      </c>
      <c r="FG358" s="58">
        <f t="shared" si="410"/>
        <v>0</v>
      </c>
      <c r="FH358" s="58">
        <f t="shared" si="410"/>
        <v>0</v>
      </c>
      <c r="FI358" s="58">
        <f t="shared" si="410"/>
        <v>2544.1</v>
      </c>
      <c r="FJ358" s="58">
        <f t="shared" si="410"/>
        <v>0</v>
      </c>
      <c r="FK358" s="58">
        <f t="shared" si="410"/>
        <v>0</v>
      </c>
      <c r="FL358" s="58">
        <f t="shared" si="410"/>
        <v>0</v>
      </c>
      <c r="FM358" s="58">
        <f t="shared" si="410"/>
        <v>0</v>
      </c>
      <c r="FN358" s="58">
        <f t="shared" si="410"/>
        <v>0</v>
      </c>
      <c r="FO358" s="58">
        <f t="shared" si="410"/>
        <v>803.84</v>
      </c>
      <c r="FP358" s="58">
        <f t="shared" si="410"/>
        <v>0</v>
      </c>
      <c r="FQ358" s="58">
        <f t="shared" si="410"/>
        <v>68852.900000000009</v>
      </c>
      <c r="FR358" s="58">
        <f t="shared" si="410"/>
        <v>3259872.4200000009</v>
      </c>
      <c r="FS358" s="62">
        <f>FR358/D358</f>
        <v>5.6194314531885572E-2</v>
      </c>
      <c r="FT358" s="64">
        <f>FR358/C358</f>
        <v>1349.8827792109921</v>
      </c>
      <c r="FU358" s="58">
        <f>SUM(FU305:FU357)</f>
        <v>47169.47</v>
      </c>
      <c r="FV358" s="58">
        <f t="shared" ref="FV358:GT358" si="411">SUM(FV305:FV357)</f>
        <v>3999.99</v>
      </c>
      <c r="FW358" s="58">
        <f t="shared" si="411"/>
        <v>0</v>
      </c>
      <c r="FX358" s="58">
        <f t="shared" si="411"/>
        <v>2992</v>
      </c>
      <c r="FY358" s="58">
        <f t="shared" si="411"/>
        <v>0</v>
      </c>
      <c r="FZ358" s="58">
        <f t="shared" si="411"/>
        <v>0</v>
      </c>
      <c r="GA358" s="58">
        <f t="shared" si="411"/>
        <v>91.34</v>
      </c>
      <c r="GB358" s="58">
        <f t="shared" si="411"/>
        <v>22.44</v>
      </c>
      <c r="GC358" s="58">
        <f t="shared" si="411"/>
        <v>507.15</v>
      </c>
      <c r="GD358" s="58">
        <f t="shared" si="411"/>
        <v>2166.25</v>
      </c>
      <c r="GE358" s="58">
        <f t="shared" si="411"/>
        <v>54681.84</v>
      </c>
      <c r="GF358" s="58">
        <f t="shared" si="411"/>
        <v>0</v>
      </c>
      <c r="GG358" s="58">
        <f t="shared" si="411"/>
        <v>0</v>
      </c>
      <c r="GH358" s="58">
        <f t="shared" si="411"/>
        <v>0</v>
      </c>
      <c r="GI358" s="58">
        <f t="shared" si="411"/>
        <v>0</v>
      </c>
      <c r="GJ358" s="58">
        <f t="shared" si="411"/>
        <v>33271.85</v>
      </c>
      <c r="GK358" s="58">
        <f t="shared" si="411"/>
        <v>169610.63999999998</v>
      </c>
      <c r="GL358" s="58">
        <f t="shared" si="411"/>
        <v>9888.18</v>
      </c>
      <c r="GM358" s="58">
        <f t="shared" si="411"/>
        <v>0</v>
      </c>
      <c r="GN358" s="58">
        <f t="shared" si="411"/>
        <v>0</v>
      </c>
      <c r="GO358" s="58">
        <f t="shared" si="411"/>
        <v>0</v>
      </c>
      <c r="GP358" s="58">
        <f t="shared" si="411"/>
        <v>881.5</v>
      </c>
      <c r="GQ358" s="58">
        <f t="shared" si="411"/>
        <v>0</v>
      </c>
      <c r="GR358" s="58">
        <f t="shared" si="411"/>
        <v>0</v>
      </c>
      <c r="GS358" s="58">
        <f t="shared" si="411"/>
        <v>194.61</v>
      </c>
      <c r="GT358" s="58">
        <f t="shared" si="411"/>
        <v>325477.25999999989</v>
      </c>
      <c r="GU358" s="62">
        <f>GT358/D358</f>
        <v>5.6106402843263074E-3</v>
      </c>
      <c r="GV358" s="66">
        <f t="shared" si="396"/>
        <v>134.77709912916728</v>
      </c>
    </row>
    <row r="359" spans="1:207" customFormat="1" x14ac:dyDescent="0.2">
      <c r="A359" s="114"/>
      <c r="B359" s="77"/>
      <c r="C359" s="80"/>
      <c r="D359" s="79"/>
      <c r="E359" s="85"/>
      <c r="F359" s="85"/>
      <c r="G359" s="85"/>
      <c r="H359" s="85"/>
      <c r="I359" s="85"/>
      <c r="J359" s="85"/>
      <c r="K359" s="85"/>
      <c r="L359" s="85"/>
      <c r="M359" s="90"/>
      <c r="N359" s="91"/>
      <c r="O359" s="91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3"/>
      <c r="AM359" s="121"/>
      <c r="AN359" s="91"/>
      <c r="AO359" s="85"/>
      <c r="AP359" s="85"/>
      <c r="AQ359" s="85"/>
      <c r="AR359" s="85"/>
      <c r="AS359" s="85"/>
      <c r="AT359" s="91"/>
      <c r="AU359" s="91"/>
      <c r="AV359" s="91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91"/>
      <c r="BV359" s="91"/>
      <c r="BW359" s="91"/>
      <c r="BX359" s="83"/>
      <c r="BY359" s="85"/>
      <c r="BZ359" s="85"/>
      <c r="CA359" s="85"/>
      <c r="CB359" s="85"/>
      <c r="CC359" s="85"/>
      <c r="CD359" s="91"/>
      <c r="CE359" s="91"/>
      <c r="CF359" s="91"/>
      <c r="CG359" s="85"/>
      <c r="CH359" s="52"/>
      <c r="CI359" s="52"/>
      <c r="CJ359" s="52"/>
      <c r="CK359" s="52"/>
      <c r="CL359" s="52"/>
      <c r="CM359" s="52"/>
      <c r="CN359" s="85"/>
      <c r="CO359" s="85"/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52"/>
      <c r="DL359" s="52"/>
      <c r="DM359" s="52"/>
      <c r="DN359" s="52"/>
      <c r="DO359" s="52"/>
      <c r="DP359" s="52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5"/>
      <c r="EF359" s="85"/>
      <c r="EG359" s="85"/>
      <c r="EH359" s="85"/>
      <c r="EI359" s="85"/>
      <c r="EJ359" s="85"/>
      <c r="EK359" s="52"/>
      <c r="EL359" s="52"/>
      <c r="EM359" s="85"/>
      <c r="EN359" s="85"/>
      <c r="EO359" s="52"/>
      <c r="EP359" s="52"/>
      <c r="EQ359" s="52"/>
      <c r="ER359" s="52"/>
      <c r="ES359" s="52"/>
      <c r="ET359" s="52"/>
      <c r="EU359" s="85"/>
      <c r="EV359" s="85"/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5"/>
      <c r="FH359" s="85"/>
      <c r="FI359" s="85"/>
      <c r="FJ359" s="85"/>
      <c r="FK359" s="85"/>
      <c r="FL359" s="85"/>
      <c r="FM359" s="85"/>
      <c r="FN359" s="85"/>
      <c r="FO359" s="85"/>
      <c r="FP359" s="85"/>
      <c r="FQ359" s="85"/>
      <c r="FR359" s="91"/>
      <c r="FS359" s="91"/>
      <c r="FT359" s="91"/>
      <c r="FU359" s="85"/>
      <c r="FV359" s="85"/>
      <c r="FW359" s="85"/>
      <c r="FX359" s="85"/>
      <c r="FY359" s="85"/>
      <c r="FZ359" s="85"/>
      <c r="GA359" s="85"/>
      <c r="GB359" s="85"/>
      <c r="GC359" s="85"/>
      <c r="GD359" s="85"/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  <c r="GQ359" s="85"/>
      <c r="GR359" s="85"/>
      <c r="GS359" s="85"/>
      <c r="GT359" s="91"/>
      <c r="GU359" s="91"/>
      <c r="GV359" s="91"/>
    </row>
    <row r="360" spans="1:207" customFormat="1" x14ac:dyDescent="0.2">
      <c r="A360" s="114"/>
      <c r="B360" s="77"/>
      <c r="C360" s="80"/>
      <c r="D360" s="122"/>
      <c r="E360" s="85"/>
      <c r="F360" s="85"/>
      <c r="G360" s="85"/>
      <c r="H360" s="85"/>
      <c r="I360" s="85"/>
      <c r="J360" s="85"/>
      <c r="K360" s="85"/>
      <c r="L360" s="85"/>
      <c r="M360" s="90"/>
      <c r="N360" s="91"/>
      <c r="O360" s="91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3"/>
      <c r="AM360" s="121"/>
      <c r="AN360" s="91"/>
      <c r="AO360" s="85"/>
      <c r="AP360" s="85"/>
      <c r="AQ360" s="85"/>
      <c r="AR360" s="85"/>
      <c r="AS360" s="85"/>
      <c r="AT360" s="91"/>
      <c r="AU360" s="91"/>
      <c r="AV360" s="91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91"/>
      <c r="BV360" s="91"/>
      <c r="BW360" s="91"/>
      <c r="BX360" s="83"/>
      <c r="BY360" s="85"/>
      <c r="BZ360" s="85"/>
      <c r="CA360" s="85"/>
      <c r="CB360" s="85"/>
      <c r="CC360" s="85"/>
      <c r="CD360" s="91"/>
      <c r="CE360" s="91"/>
      <c r="CF360" s="91"/>
      <c r="CG360" s="85"/>
      <c r="CH360" s="118"/>
      <c r="CI360" s="118"/>
      <c r="CJ360" s="118"/>
      <c r="CK360" s="118"/>
      <c r="CL360" s="118"/>
      <c r="CM360" s="118"/>
      <c r="CN360" s="85"/>
      <c r="CO360" s="85"/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5"/>
      <c r="DC360" s="85"/>
      <c r="DD360" s="85"/>
      <c r="DE360" s="85"/>
      <c r="DF360" s="85"/>
      <c r="DG360" s="85"/>
      <c r="DH360" s="85"/>
      <c r="DI360" s="85"/>
      <c r="DJ360" s="85"/>
      <c r="DK360" s="118"/>
      <c r="DL360" s="118"/>
      <c r="DM360" s="118"/>
      <c r="DN360" s="118"/>
      <c r="DO360" s="118"/>
      <c r="DP360" s="118"/>
      <c r="DQ360" s="85"/>
      <c r="DR360" s="85"/>
      <c r="DS360" s="85"/>
      <c r="DT360" s="85"/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5"/>
      <c r="EK360" s="118"/>
      <c r="EL360" s="118"/>
      <c r="EM360" s="85"/>
      <c r="EN360" s="85"/>
      <c r="EO360" s="118"/>
      <c r="EP360" s="118"/>
      <c r="EQ360" s="118"/>
      <c r="ER360" s="118"/>
      <c r="ES360" s="118"/>
      <c r="ET360" s="118"/>
      <c r="EU360" s="85"/>
      <c r="EV360" s="85"/>
      <c r="EW360" s="85"/>
      <c r="EX360" s="85"/>
      <c r="EY360" s="85"/>
      <c r="EZ360" s="85"/>
      <c r="FA360" s="85"/>
      <c r="FB360" s="85"/>
      <c r="FC360" s="85"/>
      <c r="FD360" s="85"/>
      <c r="FE360" s="85"/>
      <c r="FF360" s="85"/>
      <c r="FG360" s="85"/>
      <c r="FH360" s="85"/>
      <c r="FI360" s="85"/>
      <c r="FJ360" s="85"/>
      <c r="FK360" s="85"/>
      <c r="FL360" s="85"/>
      <c r="FM360" s="85"/>
      <c r="FN360" s="85"/>
      <c r="FO360" s="85"/>
      <c r="FP360" s="85"/>
      <c r="FQ360" s="85"/>
      <c r="FR360" s="91"/>
      <c r="FS360" s="91"/>
      <c r="FT360" s="91"/>
      <c r="FU360" s="85"/>
      <c r="FV360" s="85"/>
      <c r="FW360" s="85"/>
      <c r="FX360" s="85"/>
      <c r="FY360" s="85"/>
      <c r="FZ360" s="85"/>
      <c r="GA360" s="85"/>
      <c r="GB360" s="85"/>
      <c r="GC360" s="85"/>
      <c r="GD360" s="85"/>
      <c r="GE360" s="85"/>
      <c r="GF360" s="85"/>
      <c r="GG360" s="85"/>
      <c r="GH360" s="85"/>
      <c r="GI360" s="85"/>
      <c r="GJ360" s="85"/>
      <c r="GK360" s="85"/>
      <c r="GL360" s="85"/>
      <c r="GM360" s="85"/>
      <c r="GN360" s="85"/>
      <c r="GO360" s="85"/>
      <c r="GP360" s="85"/>
      <c r="GQ360" s="85"/>
      <c r="GR360" s="85"/>
      <c r="GS360" s="85"/>
      <c r="GT360" s="91"/>
      <c r="GU360" s="91"/>
      <c r="GV360" s="91"/>
    </row>
  </sheetData>
  <conditionalFormatting sqref="I179:I182 I359:I1048576 I137:I177 I232:I244 I302:I311 I246:I251 I253:I300 I313:I315 I317:I357 I1:I19 I21:I42 I74:I89 I109:I135 I92:I107 I44:I72 I184:I230">
    <cfRule type="cellIs" dxfId="5" priority="6" operator="between">
      <formula>1841</formula>
      <formula>1842</formula>
    </cfRule>
  </conditionalFormatting>
  <conditionalFormatting sqref="I245">
    <cfRule type="cellIs" dxfId="4" priority="5" operator="between">
      <formula>1841</formula>
      <formula>1842</formula>
    </cfRule>
  </conditionalFormatting>
  <conditionalFormatting sqref="I252">
    <cfRule type="cellIs" dxfId="3" priority="4" operator="between">
      <formula>1841</formula>
      <formula>1842</formula>
    </cfRule>
  </conditionalFormatting>
  <conditionalFormatting sqref="I312">
    <cfRule type="cellIs" dxfId="2" priority="3" operator="between">
      <formula>1841</formula>
      <formula>1842</formula>
    </cfRule>
  </conditionalFormatting>
  <conditionalFormatting sqref="I316">
    <cfRule type="cellIs" dxfId="1" priority="2" operator="between">
      <formula>1841</formula>
      <formula>1842</formula>
    </cfRule>
  </conditionalFormatting>
  <conditionalFormatting sqref="I90:I91">
    <cfRule type="cellIs" dxfId="0" priority="1" operator="between">
      <formula>1841</formula>
      <formula>1842</formula>
    </cfRule>
  </conditionalFormatting>
  <printOptions horizontalCentered="1"/>
  <pageMargins left="0.35" right="0.35" top="1.1299999999999999" bottom="0.41" header="0.44" footer="0.56999999999999995"/>
  <pageSetup scale="89" fitToHeight="0" orientation="landscape" r:id="rId1"/>
  <headerFooter alignWithMargins="0">
    <oddHeader>&amp;C&amp;"Arial,Bold"&amp;11Washington State School Districts
Percent and Per Pupil of General Fund Revenues and Other Financing Sources by Enrollment Groups
Fiscal Year 2015–2016</oddHeader>
  </headerFooter>
  <rowBreaks count="6" manualBreakCount="6">
    <brk id="43" max="16383" man="1"/>
    <brk id="128" max="16383" man="1"/>
    <brk id="172" max="16383" man="1"/>
    <brk id="214" max="16383" man="1"/>
    <brk id="260" max="16383" man="1"/>
    <brk id="30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1516 REV_OFS by enroll </vt:lpstr>
      <vt:lpstr>'1516 REV_OFS by enroll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2018-01-04T20:08:57Z</cp:lastPrinted>
  <dcterms:created xsi:type="dcterms:W3CDTF">2017-09-25T22:53:59Z</dcterms:created>
  <dcterms:modified xsi:type="dcterms:W3CDTF">2018-01-04T20:09:17Z</dcterms:modified>
</cp:coreProperties>
</file>